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Model" sheetId="2" r:id="rId5"/>
    <sheet state="visible" name="Debt &amp; Refi" sheetId="3" r:id="rId6"/>
    <sheet state="visible" name="Debt Schedule" sheetId="4" r:id="rId7"/>
    <sheet state="visible" name="Waterfall" sheetId="5" r:id="rId8"/>
    <sheet state="visible" name="Waterfall LP" sheetId="6" r:id="rId9"/>
    <sheet state="visible" name="Index Analysis" sheetId="7" r:id="rId10"/>
    <sheet state="visible" name="Proforma" sheetId="8" r:id="rId11"/>
    <sheet state="visible" name="Historical" sheetId="9" r:id="rId12"/>
    <sheet state="visible" name="Comps" sheetId="10" r:id="rId13"/>
    <sheet state="visible" name="1-month SOFR - UST " sheetId="11" r:id="rId14"/>
  </sheets>
  <definedNames>
    <definedName name="____________________________________________________________mg3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______________________old2">{#N/A,#N/A,FALSE,"Chart 2 by Prop Type"}</definedName>
    <definedName name="_______________________________old2">{#N/A,#N/A,FALSE,"Chart 2 by Prop Type"}</definedName>
    <definedName localSheetId="4" name="_____________________________old2">{#N/A,#N/A,FALSE,"Chart 2 by Prop Type"}</definedName>
    <definedName localSheetId="5" name="_____________________________old2">{#N/A,#N/A,FALSE,"Chart 2 by Prop Type"}</definedName>
    <definedName name="_____________________________old2">{#N/A,#N/A,FALSE,"Chart 2 by Prop Type"}</definedName>
    <definedName localSheetId="4" name="____________________________old2">{#N/A,#N/A,FALSE,"Chart 2 by Prop Type"}</definedName>
    <definedName localSheetId="5" name="____________________________old2">{#N/A,#N/A,FALSE,"Chart 2 by Prop Type"}</definedName>
    <definedName name="____________________________old2">{#N/A,#N/A,FALSE,"Chart 2 by Prop Type"}</definedName>
    <definedName localSheetId="4" name="___________________________old2">{#N/A,#N/A,FALSE,"Chart 2 by Prop Type"}</definedName>
    <definedName localSheetId="5" name="___________________________old2">{#N/A,#N/A,FALSE,"Chart 2 by Prop Type"}</definedName>
    <definedName name="___________________________old2">{#N/A,#N/A,FALSE,"Chart 2 by Prop Type"}</definedName>
    <definedName localSheetId="4" name="__________________________old2">{#N/A,#N/A,FALSE,"Chart 2 by Prop Type"}</definedName>
    <definedName localSheetId="5" name="__________________________old2">{#N/A,#N/A,FALSE,"Chart 2 by Prop Type"}</definedName>
    <definedName name="__________________________old2">{#N/A,#N/A,FALSE,"Chart 2 by Prop Type"}</definedName>
    <definedName name="________________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4" name="_________________________old2">{#N/A,#N/A,FALSE,"Chart 2 by Prop Type"}</definedName>
    <definedName localSheetId="5" name="_________________________old2">{#N/A,#N/A,FALSE,"Chart 2 by Prop Type"}</definedName>
    <definedName name="_________________________old2">{#N/A,#N/A,FALSE,"Chart 2 by Prop Type"}</definedName>
    <definedName name="_______________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4" name="________________________old2">{#N/A,#N/A,FALSE,"Chart 2 by Prop Type"}</definedName>
    <definedName localSheetId="5" name="________________________old2">{#N/A,#N/A,FALSE,"Chart 2 by Prop Type"}</definedName>
    <definedName name="________________________old2">{#N/A,#N/A,FALSE,"Chart 2 by Prop Type"}</definedName>
    <definedName name="______________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4" name="_______________________old2">{#N/A,#N/A,FALSE,"Chart 2 by Prop Type"}</definedName>
    <definedName localSheetId="5" name="_______________________old2">{#N/A,#N/A,FALSE,"Chart 2 by Prop Type"}</definedName>
    <definedName name="_______________________old2">{#N/A,#N/A,FALSE,"Chart 2 by Prop Type"}</definedName>
    <definedName localSheetId="4" name="______________________old2">{#N/A,#N/A,FALSE,"Chart 2 by Prop Type"}</definedName>
    <definedName localSheetId="5" name="______________________old2">{#N/A,#N/A,FALSE,"Chart 2 by Prop Type"}</definedName>
    <definedName name="______________________old2">{#N/A,#N/A,FALSE,"Chart 2 by Prop Type"}</definedName>
    <definedName name="____________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4" name="_____________________old2">{#N/A,#N/A,FALSE,"Chart 2 by Prop Type"}</definedName>
    <definedName localSheetId="5" name="_____________________old2">{#N/A,#N/A,FALSE,"Chart 2 by Prop Type"}</definedName>
    <definedName name="_____________________old2">{#N/A,#N/A,FALSE,"Chart 2 by Prop Type"}</definedName>
    <definedName localSheetId="4" name="____________________old2">{#N/A,#N/A,FALSE,"Chart 2 by Prop Type"}</definedName>
    <definedName localSheetId="5" name="____________________old2">{#N/A,#N/A,FALSE,"Chart 2 by Prop Type"}</definedName>
    <definedName name="____________________old2">{#N/A,#N/A,FALSE,"Chart 2 by Prop Type"}</definedName>
    <definedName localSheetId="4" name="___________________old2">{#N/A,#N/A,FALSE,"Chart 2 by Prop Type"}</definedName>
    <definedName localSheetId="5" name="___________________old2">{#N/A,#N/A,FALSE,"Chart 2 by Prop Type"}</definedName>
    <definedName name="___________________old2">{#N/A,#N/A,FALSE,"Chart 2 by Prop Type"}</definedName>
    <definedName name="_________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4" name="__________________old2">{#N/A,#N/A,FALSE,"Chart 2 by Prop Type"}</definedName>
    <definedName localSheetId="5" name="__________________old2">{#N/A,#N/A,FALSE,"Chart 2 by Prop Type"}</definedName>
    <definedName name="__________________old2">{#N/A,#N/A,FALSE,"Chart 2 by Prop Type"}</definedName>
    <definedName localSheetId="4" name="_________________old2">{#N/A,#N/A,FALSE,"Chart 2 by Prop Type"}</definedName>
    <definedName localSheetId="5" name="_________________old2">{#N/A,#N/A,FALSE,"Chart 2 by Prop Type"}</definedName>
    <definedName name="_________________old2">{#N/A,#N/A,FALSE,"Chart 2 by Prop Type"}</definedName>
    <definedName localSheetId="4" name="_______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_______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________________a1">{"Assump",#N/A,TRUE,"Proforma";"first",#N/A,TRUE,"Proforma";"second",#N/A,TRUE,"Proforma";"lease1",#N/A,TRUE,"Proforma";"lease2",#N/A,TRUE,"Proforma"}</definedName>
    <definedName name="________________jo2">{#N/A,#N/A,FALSE,"DCF-COM";#N/A,#N/A,FALSE,"VAC-COM"}</definedName>
    <definedName name="________________jo3">{"CASHFLOW",#N/A,FALSE,"Northpointe"}</definedName>
    <definedName name="________________jo4">{#N/A,#N/A,FALSE,"SHEET1";#N/A,#N/A,FALSE,"SHEET2";#N/A,#N/A,FALSE,"SHEET3";#N/A,#N/A,FALSE,"SHEET4"}</definedName>
    <definedName localSheetId="4" name="________________old2">{#N/A,#N/A,FALSE,"Chart 2 by Prop Type"}</definedName>
    <definedName localSheetId="5" name="________________old2">{#N/A,#N/A,FALSE,"Chart 2 by Prop Type"}</definedName>
    <definedName name="________________old2">{#N/A,#N/A,FALSE,"Chart 2 by Prop Type"}</definedName>
    <definedName localSheetId="4" name="______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______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_______________a1">{"Assump",#N/A,TRUE,"Proforma";"first",#N/A,TRUE,"Proforma";"second",#N/A,TRUE,"Proforma";"lease1",#N/A,TRUE,"Proforma";"lease2",#N/A,TRUE,"Proforma"}</definedName>
    <definedName name="_______________jo2">{#N/A,#N/A,FALSE,"DCF-COM";#N/A,#N/A,FALSE,"VAC-COM"}</definedName>
    <definedName name="_______________jo3">{"CASHFLOW",#N/A,FALSE,"Northpointe"}</definedName>
    <definedName name="_______________jo4">{#N/A,#N/A,FALSE,"SHEET1";#N/A,#N/A,FALSE,"SHEET2";#N/A,#N/A,FALSE,"SHEET3";#N/A,#N/A,FALSE,"SHEET4"}</definedName>
    <definedName localSheetId="4" name="_______________old2">{#N/A,#N/A,FALSE,"Chart 2 by Prop Type"}</definedName>
    <definedName localSheetId="5" name="_______________old2">{#N/A,#N/A,FALSE,"Chart 2 by Prop Type"}</definedName>
    <definedName name="_______________old2">{#N/A,#N/A,FALSE,"Chart 2 by Prop Type"}</definedName>
    <definedName localSheetId="4" name="_____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_____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______________a1">{"Assump",#N/A,TRUE,"Proforma";"first",#N/A,TRUE,"Proforma";"second",#N/A,TRUE,"Proforma";"lease1",#N/A,TRUE,"Proforma";"lease2",#N/A,TRUE,"Proforma"}</definedName>
    <definedName name="______________jo2">{#N/A,#N/A,FALSE,"DCF-COM";#N/A,#N/A,FALSE,"VAC-COM"}</definedName>
    <definedName name="______________jo3">{"CASHFLOW",#N/A,FALSE,"Northpointe"}</definedName>
    <definedName name="______________jo4">{#N/A,#N/A,FALSE,"SHEET1";#N/A,#N/A,FALSE,"SHEET2";#N/A,#N/A,FALSE,"SHEET3";#N/A,#N/A,FALSE,"SHEET4"}</definedName>
    <definedName localSheetId="4" name="______________old2">{#N/A,#N/A,FALSE,"Chart 2 by Prop Type"}</definedName>
    <definedName localSheetId="5" name="______________old2">{#N/A,#N/A,FALSE,"Chart 2 by Prop Type"}</definedName>
    <definedName name="______________old2">{#N/A,#N/A,FALSE,"Chart 2 by Prop Type"}</definedName>
    <definedName localSheetId="4" name="_____________a1">{"Assump",#N/A,TRUE,"Proforma";"first",#N/A,TRUE,"Proforma";"second",#N/A,TRUE,"Proforma";"lease1",#N/A,TRUE,"Proforma";"lease2",#N/A,TRUE,"Proforma"}</definedName>
    <definedName localSheetId="5" name="_____________a1">{"Assump",#N/A,TRUE,"Proforma";"first",#N/A,TRUE,"Proforma";"second",#N/A,TRUE,"Proforma";"lease1",#N/A,TRUE,"Proforma";"lease2",#N/A,TRUE,"Proforma"}</definedName>
    <definedName name="_____________a1">{"Assump",#N/A,TRUE,"Proforma";"first",#N/A,TRUE,"Proforma";"second",#N/A,TRUE,"Proforma";"lease1",#N/A,TRUE,"Proforma";"lease2",#N/A,TRUE,"Proforma"}</definedName>
    <definedName name="_____________del1">{"Page1",#N/A,FALSE,"7979";"Page2",#N/A,FALSE,"7979";"Page3",#N/A,FALSE,"7979"}</definedName>
    <definedName name="_____________jo2">{#N/A,#N/A,FALSE,"DCF-COM";#N/A,#N/A,FALSE,"VAC-COM"}</definedName>
    <definedName name="_____________jo3">{"CASHFLOW",#N/A,FALSE,"Northpointe"}</definedName>
    <definedName name="_____________jo4">{#N/A,#N/A,FALSE,"SHEET1";#N/A,#N/A,FALSE,"SHEET2";#N/A,#N/A,FALSE,"SHEET3";#N/A,#N/A,FALSE,"SHEET4"}</definedName>
    <definedName localSheetId="4" name="_____________old2">{#N/A,#N/A,FALSE,"Chart 2 by Prop Type"}</definedName>
    <definedName localSheetId="5" name="_____________old2">{#N/A,#N/A,FALSE,"Chart 2 by Prop Type"}</definedName>
    <definedName name="_____________old2">{#N/A,#N/A,FALSE,"Chart 2 by Prop Type"}</definedName>
    <definedName localSheetId="4" name="___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___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____________a1">{"Assump",#N/A,TRUE,"Proforma";"first",#N/A,TRUE,"Proforma";"second",#N/A,TRUE,"Proforma";"lease1",#N/A,TRUE,"Proforma";"lease2",#N/A,TRUE,"Proforma"}</definedName>
    <definedName name="____________del1">{"Page1",#N/A,FALSE,"7979";"Page2",#N/A,FALSE,"7979";"Page3",#N/A,FALSE,"7979"}</definedName>
    <definedName name="____________jo2">{#N/A,#N/A,FALSE,"DCF-COM";#N/A,#N/A,FALSE,"VAC-COM"}</definedName>
    <definedName name="____________jo3">{"CASHFLOW",#N/A,FALSE,"Northpointe"}</definedName>
    <definedName name="____________jo4">{#N/A,#N/A,FALSE,"SHEET1";#N/A,#N/A,FALSE,"SHEET2";#N/A,#N/A,FALSE,"SHEET3";#N/A,#N/A,FALSE,"SHEET4"}</definedName>
    <definedName localSheetId="4" name="____________old2">{#N/A,#N/A,FALSE,"Chart 2 by Prop Type"}</definedName>
    <definedName localSheetId="5" name="____________old2">{#N/A,#N/A,FALSE,"Chart 2 by Prop Type"}</definedName>
    <definedName name="____________old2">{#N/A,#N/A,FALSE,"Chart 2 by Prop Type"}</definedName>
    <definedName localSheetId="4" name="__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__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___________a1">{"Assump",#N/A,TRUE,"Proforma";"first",#N/A,TRUE,"Proforma";"second",#N/A,TRUE,"Proforma";"lease1",#N/A,TRUE,"Proforma";"lease2",#N/A,TRUE,"Proforma"}</definedName>
    <definedName name="___________jo2">{#N/A,#N/A,FALSE,"DCF-COM";#N/A,#N/A,FALSE,"VAC-COM"}</definedName>
    <definedName name="___________jo3">{"CASHFLOW",#N/A,FALSE,"Northpointe"}</definedName>
    <definedName name="___________jo4">{#N/A,#N/A,FALSE,"SHEET1";#N/A,#N/A,FALSE,"SHEET2";#N/A,#N/A,FALSE,"SHEET3";#N/A,#N/A,FALSE,"SHEET4"}</definedName>
    <definedName localSheetId="4" name="___________old2">{#N/A,#N/A,FALSE,"Chart 2 by Prop Type"}</definedName>
    <definedName localSheetId="5" name="___________old2">{#N/A,#N/A,FALSE,"Chart 2 by Prop Type"}</definedName>
    <definedName name="___________old2">{#N/A,#N/A,FALSE,"Chart 2 by Prop Type"}</definedName>
    <definedName name="_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4" name="__________old2">{#N/A,#N/A,FALSE,"Chart 2 by Prop Type"}</definedName>
    <definedName localSheetId="5" name="__________old2">{#N/A,#N/A,FALSE,"Chart 2 by Prop Type"}</definedName>
    <definedName name="__________old2">{#N/A,#N/A,FALSE,"Chart 2 by Prop Type"}</definedName>
    <definedName localSheetId="4" name="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_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_________a1">{"Assump",#N/A,TRUE,"Proforma";"first",#N/A,TRUE,"Proforma";"second",#N/A,TRUE,"Proforma";"lease1",#N/A,TRUE,"Proforma";"lease2",#N/A,TRUE,"Proforma"}</definedName>
    <definedName name="_________jo2">{#N/A,#N/A,FALSE,"DCF-COM";#N/A,#N/A,FALSE,"VAC-COM"}</definedName>
    <definedName name="_________jo3">{"CASHFLOW",#N/A,FALSE,"Northpointe"}</definedName>
    <definedName name="_________jo4">{#N/A,#N/A,FALSE,"SHEET1";#N/A,#N/A,FALSE,"SHEET2";#N/A,#N/A,FALSE,"SHEET3";#N/A,#N/A,FALSE,"SHEET4"}</definedName>
    <definedName localSheetId="4" name="_________old2">{#N/A,#N/A,FALSE,"Chart 2 by Prop Type"}</definedName>
    <definedName localSheetId="5" name="_________old2">{#N/A,#N/A,FALSE,"Chart 2 by Prop Type"}</definedName>
    <definedName name="_________old2">{#N/A,#N/A,FALSE,"Chart 2 by Prop Type"}</definedName>
    <definedName localSheetId="4" name="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_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________a1">{"Assump",#N/A,TRUE,"Proforma";"first",#N/A,TRUE,"Proforma";"second",#N/A,TRUE,"Proforma";"lease1",#N/A,TRUE,"Proforma";"lease2",#N/A,TRUE,"Proforma"}</definedName>
    <definedName name="________jo2">{#N/A,#N/A,FALSE,"DCF-COM";#N/A,#N/A,FALSE,"VAC-COM"}</definedName>
    <definedName name="________jo3">{"CASHFLOW",#N/A,FALSE,"Northpointe"}</definedName>
    <definedName name="________jo4">{#N/A,#N/A,FALSE,"SHEET1";#N/A,#N/A,FALSE,"SHEET2";#N/A,#N/A,FALSE,"SHEET3";#N/A,#N/A,FALSE,"SHEET4"}</definedName>
    <definedName localSheetId="4" name="________old2">{#N/A,#N/A,FALSE,"Chart 2 by Prop Type"}</definedName>
    <definedName localSheetId="5" name="________old2">{#N/A,#N/A,FALSE,"Chart 2 by Prop Type"}</definedName>
    <definedName name="________old2">{#N/A,#N/A,FALSE,"Chart 2 by Prop Type"}</definedName>
    <definedName name="________sum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localSheetId="4" name="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_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_______a1">{"Assump",#N/A,TRUE,"Proforma";"first",#N/A,TRUE,"Proforma";"second",#N/A,TRUE,"Proforma";"lease1",#N/A,TRUE,"Proforma";"lease2",#N/A,TRUE,"Proforma"}</definedName>
    <definedName name="_______jo2">{#N/A,#N/A,FALSE,"DCF-COM";#N/A,#N/A,FALSE,"VAC-COM"}</definedName>
    <definedName name="_______jo3">{"CASHFLOW",#N/A,FALSE,"Northpointe"}</definedName>
    <definedName name="_______jo4">{#N/A,#N/A,FALSE,"SHEET1";#N/A,#N/A,FALSE,"SHEET2";#N/A,#N/A,FALSE,"SHEET3";#N/A,#N/A,FALSE,"SHEET4"}</definedName>
    <definedName localSheetId="4" name="_______old2">{#N/A,#N/A,FALSE,"Chart 2 by Prop Type"}</definedName>
    <definedName localSheetId="5" name="_______old2">{#N/A,#N/A,FALSE,"Chart 2 by Prop Type"}</definedName>
    <definedName name="_______old2">{#N/A,#N/A,FALSE,"Chart 2 by Prop Type"}</definedName>
    <definedName name="_______sum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_______wrn1">{"schedule1",#N/A,FALSE,"Sheet1";"schedule2",#N/A,FALSE,"Sheet1";"schedule3",#N/A,FALSE,"Sheet1";"schedule4",#N/A,FALSE,"Sheet1";"schedule5",#N/A,FALSE,"Sheet1";"schedule6",#N/A,FALSE,"Sheet1"}</definedName>
    <definedName localSheetId="4" name="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_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______a1">{"Assump",#N/A,TRUE,"Proforma";"first",#N/A,TRUE,"Proforma";"second",#N/A,TRUE,"Proforma";"lease1",#N/A,TRUE,"Proforma";"lease2",#N/A,TRUE,"Proforma"}</definedName>
    <definedName name="______as2">{"FCB_ALL",#N/A,FALSE,"FCB"}</definedName>
    <definedName name="______DRE0700">{"'PXR_6500'!$A$1:$I$124"}</definedName>
    <definedName name="______jo1">{#N/A,#N/A,FALSE,"Calculator"}</definedName>
    <definedName name="______jo2">{#N/A,#N/A,FALSE,"DCF-COM";#N/A,#N/A,FALSE,"VAC-COM"}</definedName>
    <definedName name="______jo3">{"CASHFLOW",#N/A,FALSE,"Northpointe"}</definedName>
    <definedName name="______jo4">{#N/A,#N/A,FALSE,"SHEET1";#N/A,#N/A,FALSE,"SHEET2";#N/A,#N/A,FALSE,"SHEET3";#N/A,#N/A,FALSE,"SHEET4"}</definedName>
    <definedName localSheetId="4" name="______old2">{#N/A,#N/A,FALSE,"Chart 2 by Prop Type"}</definedName>
    <definedName localSheetId="5" name="______old2">{#N/A,#N/A,FALSE,"Chart 2 by Prop Type"}</definedName>
    <definedName name="______old2">{#N/A,#N/A,FALSE,"Chart 2 by Prop Type"}</definedName>
    <definedName name="______r">{#N/A,#N/A,FALSE,"Actual";#N/A,#N/A,FALSE,"Management Report 2";#N/A,#N/A,FALSE,"Management Report 3";#N/A,#N/A,FALSE,"Ergebnis";#N/A,#N/A,FALSE,"Summary";#N/A,#N/A,FALSE,"Konrzern";#N/A,#N/A,FALSE,"Abweichung Budget-Actuell"}</definedName>
    <definedName name="______sum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______wrn1">{"schedule1",#N/A,FALSE,"Sheet1";"schedule2",#N/A,FALSE,"Sheet1";"schedule3",#N/A,FALSE,"Sheet1";"schedule4",#N/A,FALSE,"Sheet1";"schedule5",#N/A,FALSE,"Sheet1";"schedule6",#N/A,FALSE,"Sheet1"}</definedName>
    <definedName name="______www1">{#N/A,#N/A,FALSE,"Calculator"}</definedName>
    <definedName name="______www2">{#N/A,#N/A,FALSE,"Calculator"}</definedName>
    <definedName localSheetId="4" name="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_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_____a1">{"Assump",#N/A,TRUE,"Proforma";"first",#N/A,TRUE,"Proforma";"second",#N/A,TRUE,"Proforma";"lease1",#N/A,TRUE,"Proforma";"lease2",#N/A,TRUE,"Proforma"}</definedName>
    <definedName localSheetId="4" name="_____al1">{"sheet a",#N/A,FALSE,"A";"sheet b 1",#N/A,FALSE,"B";"sheet b 2",#N/A,FALSE,"B"}</definedName>
    <definedName localSheetId="5" name="_____al1">{"sheet a",#N/A,FALSE,"A";"sheet b 1",#N/A,FALSE,"B";"sheet b 2",#N/A,FALSE,"B"}</definedName>
    <definedName name="_____al1">{"sheet a",#N/A,FALSE,"A";"sheet b 1",#N/A,FALSE,"B";"sheet b 2",#N/A,FALSE,"B"}</definedName>
    <definedName name="_____as2">{"FCB_ALL",#N/A,FALSE,"FCB"}</definedName>
    <definedName name="_____DRE0700">{"'PXR_6500'!$A$1:$I$124"}</definedName>
    <definedName name="_____jo2">{#N/A,#N/A,FALSE,"DCF-COM";#N/A,#N/A,FALSE,"VAC-COM"}</definedName>
    <definedName name="_____jo3">{"CASHFLOW",#N/A,FALSE,"Northpointe"}</definedName>
    <definedName name="_____jo4">{#N/A,#N/A,FALSE,"SHEET1";#N/A,#N/A,FALSE,"SHEET2";#N/A,#N/A,FALSE,"SHEET3";#N/A,#N/A,FALSE,"SHEET4"}</definedName>
    <definedName name="_____no3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localSheetId="4" name="_____old2">{#N/A,#N/A,FALSE,"Chart 2 by Prop Type"}</definedName>
    <definedName localSheetId="5" name="_____old2">{#N/A,#N/A,FALSE,"Chart 2 by Prop Type"}</definedName>
    <definedName name="_____old2">{#N/A,#N/A,FALSE,"Chart 2 by Prop Type"}</definedName>
    <definedName name="_____sum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_____wrn1">{"schedule1",#N/A,FALSE,"Sheet1";"schedule2",#N/A,FALSE,"Sheet1";"schedule3",#N/A,FALSE,"Sheet1";"schedule4",#N/A,FALSE,"Sheet1";"schedule5",#N/A,FALSE,"Sheet1";"schedule6",#N/A,FALSE,"Sheet1"}</definedName>
    <definedName localSheetId="4" name="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_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____a1">{"Assump",#N/A,TRUE,"Proforma";"first",#N/A,TRUE,"Proforma";"second",#N/A,TRUE,"Proforma";"lease1",#N/A,TRUE,"Proforma";"lease2",#N/A,TRUE,"Proforma"}</definedName>
    <definedName localSheetId="4" name="____al1">{"sheet a",#N/A,FALSE,"A";"sheet b 1",#N/A,FALSE,"B";"sheet b 2",#N/A,FALSE,"B"}</definedName>
    <definedName localSheetId="5" name="____al1">{"sheet a",#N/A,FALSE,"A";"sheet b 1",#N/A,FALSE,"B";"sheet b 2",#N/A,FALSE,"B"}</definedName>
    <definedName name="____al1">{"sheet a",#N/A,FALSE,"A";"sheet b 1",#N/A,FALSE,"B";"sheet b 2",#N/A,FALSE,"B"}</definedName>
    <definedName name="____as2">{"FCB_ALL",#N/A,FALSE,"FCB"}</definedName>
    <definedName name="____DRE0700">{"'PXR_6500'!$A$1:$I$124"}</definedName>
    <definedName name="____fds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____fff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fil2">{"Assumptions",#N/A,FALSE,"Assumptions"}</definedName>
    <definedName name="____ggg2">{"View1",#N/A,FALSE,"Sheet1";"View2",#N/A,FALSE,"Sheet1"}</definedName>
    <definedName name="____jo1">{#N/A,#N/A,FALSE,"Calculator"}</definedName>
    <definedName localSheetId="4" name="____jo2">{#N/A,#N/A,FALSE,"DCF-COM";#N/A,#N/A,FALSE,"VAC-COM"}</definedName>
    <definedName localSheetId="5" name="____jo2">{#N/A,#N/A,FALSE,"DCF-COM";#N/A,#N/A,FALSE,"VAC-COM"}</definedName>
    <definedName name="____jo2">{#N/A,#N/A,FALSE,"DCF-COM";#N/A,#N/A,FALSE,"VAC-COM"}</definedName>
    <definedName localSheetId="4" name="____jo3">{"CASHFLOW",#N/A,FALSE,"Northpointe"}</definedName>
    <definedName localSheetId="5" name="____jo3">{"CASHFLOW",#N/A,FALSE,"Northpointe"}</definedName>
    <definedName name="____jo3">{"CASHFLOW",#N/A,FALSE,"Northpointe"}</definedName>
    <definedName localSheetId="4" name="____jo4">{#N/A,#N/A,FALSE,"SHEET1";#N/A,#N/A,FALSE,"SHEET2";#N/A,#N/A,FALSE,"SHEET3";#N/A,#N/A,FALSE,"SHEET4"}</definedName>
    <definedName localSheetId="5" name="____jo4">{#N/A,#N/A,FALSE,"SHEET1";#N/A,#N/A,FALSE,"SHEET2";#N/A,#N/A,FALSE,"SHEET3";#N/A,#N/A,FALSE,"SHEET4"}</definedName>
    <definedName name="____jo4">{#N/A,#N/A,FALSE,"SHEET1";#N/A,#N/A,FALSE,"SHEET2";#N/A,#N/A,FALSE,"SHEET3";#N/A,#N/A,FALSE,"SHEET4"}</definedName>
    <definedName name="____New10">{"View1",#N/A,FALSE,"Sheet1";"View2",#N/A,FALSE,"Sheet1"}</definedName>
    <definedName name="____New11">{"View1",#N/A,FALSE,"Sheet1";"View2",#N/A,FALSE,"Sheet1"}</definedName>
    <definedName name="____New1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13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15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3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4">{"View1",#N/A,FALSE,"Sheet1";"View2",#N/A,FALSE,"Sheet1"}</definedName>
    <definedName name="____New5">{"View1",#N/A,FALSE,"Sheet1";"View2",#N/A,FALSE,"Sheet1"}</definedName>
    <definedName name="____New6">{"View1",#N/A,FALSE,"Sheet1";"View2",#N/A,FALSE,"Sheet1"}</definedName>
    <definedName name="____New7">{"View1",#N/A,FALSE,"Sheet1";"View2",#N/A,FALSE,"Sheet1"}</definedName>
    <definedName name="____New8">{"View1",#N/A,FALSE,"Sheet1";"View2",#N/A,FALSE,"Sheet1"}</definedName>
    <definedName name="____New9">{"View1",#N/A,FALSE,"Sheet1";"View2",#N/A,FALSE,"Sheet1"}</definedName>
    <definedName localSheetId="4" name="____old2">{#N/A,#N/A,FALSE,"Chart 2 by Prop Type"}</definedName>
    <definedName localSheetId="5" name="____old2">{#N/A,#N/A,FALSE,"Chart 2 by Prop Type"}</definedName>
    <definedName name="____old2">{#N/A,#N/A,FALSE,"Chart 2 by Prop Type"}</definedName>
    <definedName name="____r">{#N/A,#N/A,FALSE,"Actual";#N/A,#N/A,FALSE,"Management Report 2";#N/A,#N/A,FALSE,"Management Report 3";#N/A,#N/A,FALSE,"Ergebnis";#N/A,#N/A,FALSE,"Summary";#N/A,#N/A,FALSE,"Konrzern";#N/A,#N/A,FALSE,"Abweichung Budget-Actuell"}</definedName>
    <definedName name="____rep2">{#N/A,#N/A,FALSE,"fitchpre1026 conduit analysis"}</definedName>
    <definedName name="____rep21">{#N/A,#N/A,FALSE,"fitchpre1026 conduit analysis"}</definedName>
    <definedName name="____rep212">{#N/A,#N/A,FALSE,"fitchpre1026 conduit analysis"}</definedName>
    <definedName name="____rep21211">{#N/A,#N/A,FALSE,"fitchpre1026 conduit analysis"}</definedName>
    <definedName name="____rep213">{#N/A,#N/A,FALSE,"fitchpre1026 conduit analysis"}</definedName>
    <definedName name="____rep215">{#N/A,#N/A,FALSE,"fitchpre1026 conduit analysis"}</definedName>
    <definedName name="____rep216">{#N/A,#N/A,FALSE,"fitchpre1026 conduit analysis"}</definedName>
    <definedName name="____rep217">{#N/A,#N/A,FALSE,"fitchpre1026 conduit analysis"}</definedName>
    <definedName name="____rep218">{#N/A,#N/A,FALSE,"fitchpre1026 conduit analysis"}</definedName>
    <definedName name="____rep219">{#N/A,#N/A,FALSE,"fitchpre1026 conduit analysis"}</definedName>
    <definedName name="____Rep4">{#N/A,#N/A,FALSE,"fitchpre1026 conduit analysis"}</definedName>
    <definedName name="____rep5">{#N/A,#N/A,FALSE,"fitchpre1026 conduit analysis"}</definedName>
    <definedName name="____wmp1">{#N/A,#N/A,FALSE,"ENVIRONMENTAL"}</definedName>
    <definedName name="____wpm1">{#N/A,#N/A,FALSE,"LOAN ANALYSIS"}</definedName>
    <definedName name="____wrn1">{"schedule1",#N/A,FALSE,"Sheet1";"schedule2",#N/A,FALSE,"Sheet1";"schedule3",#N/A,FALSE,"Sheet1";"schedule4",#N/A,FALSE,"Sheet1";"schedule5",#N/A,FALSE,"Sheet1";"schedule6",#N/A,FALSE,"Sheet1"}</definedName>
    <definedName name="____www1">{#N/A,#N/A,FALSE,"Calculator"}</definedName>
    <definedName name="____www2">{#N/A,#N/A,FALSE,"Calculator"}</definedName>
    <definedName localSheetId="4" name="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_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___a1">{"Assump",#N/A,TRUE,"Proforma";"first",#N/A,TRUE,"Proforma";"second",#N/A,TRUE,"Proforma";"lease1",#N/A,TRUE,"Proforma";"lease2",#N/A,TRUE,"Proforma"}</definedName>
    <definedName localSheetId="4" name="___al1">{"sheet a",#N/A,FALSE,"A";"sheet b 1",#N/A,FALSE,"B";"sheet b 2",#N/A,FALSE,"B"}</definedName>
    <definedName localSheetId="5" name="___al1">{"sheet a",#N/A,FALSE,"A";"sheet b 1",#N/A,FALSE,"B";"sheet b 2",#N/A,FALSE,"B"}</definedName>
    <definedName name="___al1">{"sheet a",#N/A,FALSE,"A";"sheet b 1",#N/A,FALSE,"B";"sheet b 2",#N/A,FALSE,"B"}</definedName>
    <definedName name="___as2">{"FCB_ALL",#N/A,FALSE,"FCB"}</definedName>
    <definedName localSheetId="3" name="___cd1">{"annual",#N/A,FALSE,"Pro Forma";#N/A,#N/A,FALSE,"Golf Operations"}</definedName>
    <definedName name="___cd1">{"annual",#N/A,FALSE,"Pro Forma";#N/A,#N/A,FALSE,"Golf Operations"}</definedName>
    <definedName name="___del1">{"Page1",#N/A,FALSE,"7979";"Page2",#N/A,FALSE,"7979";"Page3",#N/A,FALSE,"7979"}</definedName>
    <definedName name="___DRE0700">{"'PXR_6500'!$A$1:$I$124"}</definedName>
    <definedName name="___e4">{"new",#N/A,FALSE,"D";"PROFORMA",#N/A,FALSE,"A";"partial 1",#N/A,FALSE,"B";"partial 2",#N/A,FALSE,"B";"partial 3",#N/A,FALSE,"B";"SMALL CF 1",#N/A,FALSE,"C"}</definedName>
    <definedName name="___fds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___fff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fil2">{"Assumptions",#N/A,FALSE,"Assumptions"}</definedName>
    <definedName name="___ggg2">{"View1",#N/A,FALSE,"Sheet1";"View2",#N/A,FALSE,"Sheet1"}</definedName>
    <definedName localSheetId="3" name="___gr1">{"three",#N/A,FALSE,"Capital";"four",#N/A,FALSE,"Capital"}</definedName>
    <definedName name="___gr1">{"three",#N/A,FALSE,"Capital";"four",#N/A,FALSE,"Capital"}</definedName>
    <definedName localSheetId="4" name="___jo2">{#N/A,#N/A,FALSE,"DCF-COM";#N/A,#N/A,FALSE,"VAC-COM"}</definedName>
    <definedName localSheetId="5" name="___jo2">{#N/A,#N/A,FALSE,"DCF-COM";#N/A,#N/A,FALSE,"VAC-COM"}</definedName>
    <definedName name="___jo2">{#N/A,#N/A,FALSE,"DCF-COM";#N/A,#N/A,FALSE,"VAC-COM"}</definedName>
    <definedName localSheetId="4" name="___jo3">{"CASHFLOW",#N/A,FALSE,"Northpointe"}</definedName>
    <definedName localSheetId="5" name="___jo3">{"CASHFLOW",#N/A,FALSE,"Northpointe"}</definedName>
    <definedName name="___jo3">{"CASHFLOW",#N/A,FALSE,"Northpointe"}</definedName>
    <definedName localSheetId="4" name="___jo4">{#N/A,#N/A,FALSE,"SHEET1";#N/A,#N/A,FALSE,"SHEET2";#N/A,#N/A,FALSE,"SHEET3";#N/A,#N/A,FALSE,"SHEET4"}</definedName>
    <definedName localSheetId="5" name="___jo4">{#N/A,#N/A,FALSE,"SHEET1";#N/A,#N/A,FALSE,"SHEET2";#N/A,#N/A,FALSE,"SHEET3";#N/A,#N/A,FALSE,"SHEET4"}</definedName>
    <definedName name="___jo4">{#N/A,#N/A,FALSE,"SHEET1";#N/A,#N/A,FALSE,"SHEET2";#N/A,#N/A,FALSE,"SHEET3";#N/A,#N/A,FALSE,"SHEET4"}</definedName>
    <definedName name="___New10">{"View1",#N/A,FALSE,"Sheet1";"View2",#N/A,FALSE,"Sheet1"}</definedName>
    <definedName name="___New11">{"View1",#N/A,FALSE,"Sheet1";"View2",#N/A,FALSE,"Sheet1"}</definedName>
    <definedName name="___New1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ew13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ew15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ew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ew3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ew4">{"View1",#N/A,FALSE,"Sheet1";"View2",#N/A,FALSE,"Sheet1"}</definedName>
    <definedName name="___New5">{"View1",#N/A,FALSE,"Sheet1";"View2",#N/A,FALSE,"Sheet1"}</definedName>
    <definedName name="___New6">{"View1",#N/A,FALSE,"Sheet1";"View2",#N/A,FALSE,"Sheet1"}</definedName>
    <definedName name="___New7">{"View1",#N/A,FALSE,"Sheet1";"View2",#N/A,FALSE,"Sheet1"}</definedName>
    <definedName name="___New8">{"View1",#N/A,FALSE,"Sheet1";"View2",#N/A,FALSE,"Sheet1"}</definedName>
    <definedName name="___New9">{"View1",#N/A,FALSE,"Sheet1";"View2",#N/A,FALSE,"Sheet1"}</definedName>
    <definedName localSheetId="4" name="___old2">{#N/A,#N/A,FALSE,"Chart 2 by Prop Type"}</definedName>
    <definedName localSheetId="5" name="___old2">{#N/A,#N/A,FALSE,"Chart 2 by Prop Type"}</definedName>
    <definedName name="___old2">{#N/A,#N/A,FALSE,"Chart 2 by Prop Type"}</definedName>
    <definedName name="___old3">{#N/A,#N/A,FALSE,"Emmes Services";#N/A,#N/A,FALSE,"Emmes Capital";#N/A,#N/A,FALSE,"Emmes &amp; Co"}</definedName>
    <definedName name="___old4">{#N/A,#N/A,FALSE,"Summary";#N/A,#N/A,FALSE,"Buckets";#N/A,#N/A,FALSE,"Northstar";#N/A,#N/A,FALSE,"Comp"}</definedName>
    <definedName name="___old5">{#N/A,#N/A,FALSE,"Emmes Services";#N/A,#N/A,FALSE,"Emmes Capital";#N/A,#N/A,FALSE,"Emmes &amp; Co"}</definedName>
    <definedName name="___old6">{#N/A,#N/A,FALSE,"Summary";#N/A,#N/A,FALSE,"Buckets";#N/A,#N/A,FALSE,"Northstar";#N/A,#N/A,FALSE,"Comp"}</definedName>
    <definedName name="___V4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_w">{"budget",#N/A,TRUE,"P&amp;L";"budget",#N/A,TRUE,"Fixed_cost";"budget",#N/A,TRUE,"var_cost";"budget",#N/A,TRUE,"Cap_exp";"budget",#N/A,TRUE,"salaries";"budget",#N/A,TRUE,"sales_qty";"budget",#N/A,TRUE,"sales_value";"budget",#N/A,TRUE,"COS";"budget",#N/A,TRUE,"margin"}</definedName>
    <definedName name="___wmp1">{#N/A,#N/A,FALSE,"ENVIRONMENTAL"}</definedName>
    <definedName name="___wpm1">{#N/A,#N/A,FALSE,"LOAN ANALYSIS"}</definedName>
    <definedName localSheetId="3" name="___wr1">{"Output-3Column",#N/A,FALSE,"Output"}</definedName>
    <definedName name="___wr1">{"Output-3Column",#N/A,FALSE,"Output"}</definedName>
    <definedName localSheetId="3" name="___wrn1">{"Inflation-BaseYear",#N/A,FALSE,"Inputs"}</definedName>
    <definedName localSheetId="4" name="___wrn1">{"schedule1",#N/A,FALSE,"Sheet1";"schedule2",#N/A,FALSE,"Sheet1";"schedule3",#N/A,FALSE,"Sheet1";"schedule4",#N/A,FALSE,"Sheet1";"schedule5",#N/A,FALSE,"Sheet1";"schedule6",#N/A,FALSE,"Sheet1"}</definedName>
    <definedName localSheetId="5" name="___wrn1">{"schedule1",#N/A,FALSE,"Sheet1";"schedule2",#N/A,FALSE,"Sheet1";"schedule3",#N/A,FALSE,"Sheet1";"schedule4",#N/A,FALSE,"Sheet1";"schedule5",#N/A,FALSE,"Sheet1";"schedule6",#N/A,FALSE,"Sheet1"}</definedName>
    <definedName name="___wrn1">{"Inflation-BaseYear",#N/A,FALSE,"Inputs"}</definedName>
    <definedName name="___xlfn.BAHTTEXT">#NAME?</definedName>
    <definedName localSheetId="4" name="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_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__a1">{"Assump",#N/A,TRUE,"Proforma";"first",#N/A,TRUE,"Proforma";"second",#N/A,TRUE,"Proforma";"lease1",#N/A,TRUE,"Proforma";"lease2",#N/A,TRUE,"Proforma"}</definedName>
    <definedName localSheetId="4" name="__a2">{"mgmt forecast",#N/A,FALSE,"Mgmt Forecast";"dcf table",#N/A,FALSE,"Mgmt Forecast";"sensitivity",#N/A,FALSE,"Mgmt Forecast";"table inputs",#N/A,FALSE,"Mgmt Forecast";"calculations",#N/A,FALSE,"Mgmt Forecast"}</definedName>
    <definedName localSheetId="5" name="__a2">{"mgmt forecast",#N/A,FALSE,"Mgmt Forecast";"dcf table",#N/A,FALSE,"Mgmt Forecast";"sensitivity",#N/A,FALSE,"Mgmt Forecast";"table inputs",#N/A,FALSE,"Mgmt Forecast";"calculations",#N/A,FALSE,"Mgmt Forecast"}</definedName>
    <definedName localSheetId="4" name="__adv2">{"Proforma",#N/A,FALSE,"Sheet1"}</definedName>
    <definedName localSheetId="5" name="__adv2">{"Proforma",#N/A,FALSE,"Sheet1"}</definedName>
    <definedName name="__adv2">{"Proforma",#N/A,FALSE,"Sheet1"}</definedName>
    <definedName localSheetId="4" name="__adv3">{"Proforma",#N/A,FALSE,"Sheet1"}</definedName>
    <definedName localSheetId="5" name="__adv3">{"Proforma",#N/A,FALSE,"Sheet1"}</definedName>
    <definedName name="__adv3">{"Proforma",#N/A,FALSE,"Sheet1"}</definedName>
    <definedName localSheetId="4" name="__adv4">{"Proforma",#N/A,FALSE,"Sheet1"}</definedName>
    <definedName localSheetId="5" name="__adv4">{"Proforma",#N/A,FALSE,"Sheet1"}</definedName>
    <definedName name="__adv4">{"Proforma",#N/A,FALSE,"Sheet1"}</definedName>
    <definedName localSheetId="4" name="__al1">{"sheet a",#N/A,FALSE,"A";"sheet b 1",#N/A,FALSE,"B";"sheet b 2",#N/A,FALSE,"B"}</definedName>
    <definedName localSheetId="5" name="__al1">{"sheet a",#N/A,FALSE,"A";"sheet b 1",#N/A,FALSE,"B";"sheet b 2",#N/A,FALSE,"B"}</definedName>
    <definedName name="__al1">{"sheet a",#N/A,FALSE,"A";"sheet b 1",#N/A,FALSE,"B";"sheet b 2",#N/A,FALSE,"B"}</definedName>
    <definedName localSheetId="8" name="__APS2">clra1b1,clra1b2,clra1b3,clra1b4,clra1b5,clra1b6,clra1b7,clra1b8</definedName>
    <definedName localSheetId="4" name="__APS2">clra1b1,clra1b2,clra1b3,clra1b4,clra1b5,clra1b6,clra1b7,clra1b8</definedName>
    <definedName localSheetId="5" name="__APS2">clra1b1,clra1b2,clra1b3,clra1b4,clra1b5,clra1b6,clra1b7,clra1b8</definedName>
    <definedName name="__APS2">clra1b1,clra1b2,clra1b3,clra1b4,clra1b5,clra1b6,clra1b7,clra1b8</definedName>
    <definedName localSheetId="8" name="__aps4">Indexn1,IndexN2</definedName>
    <definedName localSheetId="4" name="__aps4">Indexn1,IndexN2</definedName>
    <definedName localSheetId="5" name="__aps4">Indexn1,IndexN2</definedName>
    <definedName name="__aps4">Indexn1,IndexN2</definedName>
    <definedName name="__aps5">VLOOKUP(IF(ISERROR(1*INDIRECT("rc",FALSE)),INDIRECT("rc",FALSE),1*INDIRECT("rc",FALSE)),[0]!Tb,3,FALSE)</definedName>
    <definedName name="__APW_RESTORE_DATA0__">#REF!,#REF!,#REF!,#REF!,#REF!,#REF!,#REF!,#REF!,#REF!,#REF!,#REF!,#REF!,#REF!,#REF!,#REF!,#REF!,#REF!</definedName>
    <definedName name="__APW_RESTORE_DATA1__">#REF!,#REF!,#REF!,#REF!,#REF!,#REF!,#REF!,#REF!,#REF!,#REF!,#REF!,#REF!,#REF!,#REF!,#REF!,#REF!</definedName>
    <definedName name="__APW_RESTORE_DATA10__">#REF!,#REF!,#REF!,#REF!,#REF!,#REF!,#REF!,#REF!,#REF!,#REF!,#REF!,#REF!,#REF!,#REF!,#REF!</definedName>
    <definedName name="__APW_RESTORE_DATA11__">#REF!,#REF!,#REF!,#REF!,#REF!,#REF!,#REF!,#REF!,#REF!,#REF!,#REF!,#REF!,#REF!,#REF!,#REF!</definedName>
    <definedName name="__APW_RESTORE_DATA12__">#REF!,#REF!,#REF!,#REF!,#REF!,#REF!,#REF!,#REF!,#REF!,#REF!,#REF!,#REF!,#REF!,#REF!,#REF!</definedName>
    <definedName name="__APW_RESTORE_DATA13__">#REF!,#REF!,#REF!,#REF!,#REF!,#REF!,#REF!,#REF!,#REF!,#REF!,#REF!,#REF!,#REF!,#REF!,#REF!</definedName>
    <definedName name="__APW_RESTORE_DATA14__">#REF!,#REF!,#REF!,#REF!,#REF!,#REF!,#REF!,#REF!,#REF!,#REF!,#REF!,#REF!,#REF!,#REF!,#REF!</definedName>
    <definedName name="__APW_RESTORE_DATA15__">#REF!,#REF!,#REF!,#REF!,#REF!,#REF!,#REF!,#REF!,#REF!,#REF!,#REF!,#REF!,#REF!,#REF!,#REF!</definedName>
    <definedName name="__APW_RESTORE_DATA16__">#REF!,#REF!,#REF!,#REF!,#REF!,#REF!,#REF!,#REF!,#REF!,#REF!,#REF!,#REF!,#REF!,#REF!,#REF!</definedName>
    <definedName name="__APW_RESTORE_DATA17__">#REF!,#REF!,#REF!,#REF!,#REF!,#REF!,#REF!,#REF!,#REF!,#REF!,#REF!,#REF!,#REF!,#REF!,#REF!</definedName>
    <definedName name="__APW_RESTORE_DATA18__">#REF!,#REF!,#REF!,#REF!,#REF!,#REF!,#REF!,#REF!,#REF!,#REF!,#REF!,#REF!,#REF!,#REF!,#REF!</definedName>
    <definedName name="__APW_RESTORE_DATA19__">#REF!,#REF!,#REF!,#REF!,#REF!,#REF!,#REF!,#REF!,#REF!,#REF!,#REF!,#REF!,#REF!,#REF!,#REF!</definedName>
    <definedName name="__APW_RESTORE_DATA2__">#REF!,#REF!,#REF!,#REF!,#REF!,#REF!,#REF!,#REF!,#REF!,#REF!,#REF!,#REF!,#REF!,#REF!,#REF!,#REF!</definedName>
    <definedName name="__APW_RESTORE_DATA20__">#REF!,#REF!,#REF!,#REF!,#REF!,#REF!,#REF!,#REF!,#REF!,#REF!,#REF!,#REF!,#REF!,#REF!,#REF!</definedName>
    <definedName name="__APW_RESTORE_DATA21__">#REF!,#REF!,#REF!,#REF!,#REF!,#REF!,#REF!,#REF!,#REF!,#REF!,#REF!,#REF!</definedName>
    <definedName name="__APW_RESTORE_DATA3__">#REF!,#REF!,#REF!,#REF!,#REF!,#REF!,#REF!,#REF!,#REF!,#REF!,#REF!,#REF!,#REF!,#REF!,#REF!,#REF!</definedName>
    <definedName name="__APW_RESTORE_DATA4__">#REF!,#REF!,#REF!,#REF!,#REF!,#REF!,#REF!,#REF!,#REF!,#REF!,#REF!,#REF!,#REF!,#REF!,#REF!,#REF!</definedName>
    <definedName name="__APW_RESTORE_DATA44__">#REF!,#REF!,#REF!,#REF!,#REF!,#REF!,#REF!,#REF!,#REF!,#REF!,#REF!,#REF!,#REF!,#REF!,#REF!,#REF!,#REF!</definedName>
    <definedName name="__APW_RESTORE_DATA45__">#REF!,#REF!,#REF!,#REF!,#REF!,#REF!,#REF!,#REF!,#REF!,#REF!,#REF!,#REF!,#REF!,#REF!,#REF!,#REF!</definedName>
    <definedName name="__APW_RESTORE_DATA46__">#REF!,#REF!,#REF!,#REF!,#REF!,#REF!,#REF!,#REF!,#REF!,#REF!,#REF!,#REF!,#REF!,#REF!,#REF!,#REF!</definedName>
    <definedName name="__APW_RESTORE_DATA47__">#REF!,#REF!,#REF!,#REF!,#REF!,#REF!,#REF!,#REF!,#REF!,#REF!,#REF!,#REF!,#REF!,#REF!,#REF!,#REF!</definedName>
    <definedName name="__APW_RESTORE_DATA48__">#REF!,#REF!,#REF!,#REF!,#REF!,#REF!,#REF!,#REF!,#REF!,#REF!,#REF!,#REF!,#REF!,#REF!,#REF!,#REF!</definedName>
    <definedName name="__APW_RESTORE_DATA49__">#REF!,#REF!,#REF!,#REF!,#REF!,#REF!,#REF!,#REF!,#REF!,#REF!,#REF!,#REF!,#REF!,#REF!,#REF!,#REF!</definedName>
    <definedName name="__APW_RESTORE_DATA5__">#REF!,#REF!,#REF!,#REF!,#REF!,#REF!,#REF!,#REF!,#REF!,#REF!,#REF!,#REF!,#REF!,#REF!,#REF!,#REF!</definedName>
    <definedName name="__APW_RESTORE_DATA50__">#REF!,#REF!,#REF!,#REF!,#REF!,#REF!,#REF!,#REF!,#REF!,#REF!,#REF!,#REF!,#REF!,#REF!,#REF!</definedName>
    <definedName name="__APW_RESTORE_DATA51__">#REF!,#REF!,#REF!,#REF!,#REF!,#REF!,#REF!,#REF!,#REF!,#REF!,#REF!,#REF!,#REF!,#REF!,#REF!</definedName>
    <definedName name="__APW_RESTORE_DATA52__">#REF!,#REF!,#REF!,#REF!,#REF!,#REF!,#REF!,#REF!,#REF!,#REF!,#REF!,#REF!,#REF!,#REF!,#REF!</definedName>
    <definedName name="__APW_RESTORE_DATA53__">#REF!,#REF!,#REF!,#REF!,#REF!,#REF!,#REF!,#REF!,#REF!,#REF!,#REF!,#REF!,#REF!,#REF!,#REF!</definedName>
    <definedName name="__APW_RESTORE_DATA54__">#REF!,#REF!,#REF!,#REF!,#REF!,#REF!,#REF!,#REF!,#REF!,#REF!,#REF!,#REF!,#REF!,#REF!,#REF!</definedName>
    <definedName name="__APW_RESTORE_DATA55__">#REF!,#REF!,#REF!,#REF!,#REF!,#REF!,#REF!,#REF!,#REF!,#REF!,#REF!,#REF!,#REF!,#REF!,#REF!</definedName>
    <definedName name="__APW_RESTORE_DATA56__">#REF!,#REF!,#REF!,#REF!,#REF!,#REF!,#REF!,#REF!,#REF!,#REF!,#REF!,#REF!,#REF!,#REF!,#REF!</definedName>
    <definedName name="__APW_RESTORE_DATA57__">#REF!,#REF!,#REF!,#REF!,#REF!,#REF!,#REF!,#REF!,#REF!,#REF!,#REF!,#REF!,#REF!,#REF!,#REF!</definedName>
    <definedName name="__APW_RESTORE_DATA58__">#REF!,#REF!,#REF!,#REF!,#REF!,#REF!,#REF!,#REF!,#REF!,#REF!,#REF!,#REF!,#REF!,#REF!,#REF!</definedName>
    <definedName name="__APW_RESTORE_DATA59__">#REF!,#REF!,#REF!,#REF!,#REF!,#REF!,#REF!,#REF!,#REF!,#REF!,#REF!,#REF!,#REF!,#REF!,#REF!</definedName>
    <definedName name="__APW_RESTORE_DATA6__">#REF!,#REF!,#REF!,#REF!,#REF!,#REF!,#REF!,#REF!,#REF!,#REF!,#REF!,#REF!,#REF!,#REF!,#REF!</definedName>
    <definedName name="__APW_RESTORE_DATA60__">#REF!,#REF!,#REF!,#REF!,#REF!,#REF!,#REF!,#REF!,#REF!,#REF!,#REF!,#REF!,#REF!,#REF!,#REF!</definedName>
    <definedName name="__APW_RESTORE_DATA61__">#REF!,#REF!,#REF!,#REF!,#REF!,#REF!,#REF!,#REF!,#REF!,#REF!,#REF!,#REF!,#REF!,#REF!,#REF!</definedName>
    <definedName name="__APW_RESTORE_DATA62__">#REF!,#REF!,#REF!,#REF!,#REF!,#REF!,#REF!,#REF!,#REF!,#REF!,#REF!,#REF!,#REF!,#REF!,#REF!</definedName>
    <definedName name="__APW_RESTORE_DATA63__">#REF!,#REF!,#REF!,#REF!,#REF!,#REF!,#REF!,#REF!,#REF!,#REF!,#REF!,#REF!,#REF!,#REF!,#REF!</definedName>
    <definedName name="__APW_RESTORE_DATA64__">#REF!,#REF!,#REF!,#REF!,#REF!,#REF!,#REF!,#REF!,#REF!,#REF!,#REF!,#REF!,#REF!,#REF!,#REF!</definedName>
    <definedName name="__APW_RESTORE_DATA65__">#REF!,#REF!,#REF!,#REF!,#REF!,#REF!,#REF!,#REF!,#REF!,#REF!,#REF!,#REF!</definedName>
    <definedName name="__APW_RESTORE_DATA66__">#REF!,#REF!,#REF!,#REF!,#REF!,#REF!,#REF!,#REF!,#REF!,#REF!,#REF!,#REF!,#REF!,#REF!,#REF!,#REF!,#REF!</definedName>
    <definedName name="__APW_RESTORE_DATA67__">#REF!,#REF!,#REF!,#REF!,#REF!,#REF!,#REF!,#REF!,#REF!,#REF!,#REF!,#REF!,#REF!,#REF!,#REF!,#REF!</definedName>
    <definedName name="__APW_RESTORE_DATA68__">#REF!,#REF!,#REF!,#REF!,#REF!,#REF!,#REF!,#REF!,#REF!,#REF!,#REF!,#REF!,#REF!,#REF!,#REF!,#REF!</definedName>
    <definedName name="__APW_RESTORE_DATA69__">#REF!,#REF!,#REF!,#REF!,#REF!,#REF!,#REF!,#REF!,#REF!,#REF!,#REF!,#REF!,#REF!,#REF!,#REF!,#REF!</definedName>
    <definedName name="__APW_RESTORE_DATA7__">#REF!,#REF!,#REF!,#REF!,#REF!,#REF!,#REF!,#REF!,#REF!,#REF!,#REF!,#REF!,#REF!,#REF!,#REF!</definedName>
    <definedName name="__APW_RESTORE_DATA70__">#REF!,#REF!,#REF!,#REF!,#REF!,#REF!,#REF!,#REF!,#REF!,#REF!,#REF!,#REF!,#REF!,#REF!,#REF!,#REF!</definedName>
    <definedName name="__APW_RESTORE_DATA71__">#REF!,#REF!,#REF!,#REF!,#REF!,#REF!,#REF!,#REF!,#REF!,#REF!,#REF!,#REF!,#REF!,#REF!,#REF!,#REF!</definedName>
    <definedName name="__APW_RESTORE_DATA72__">#REF!,#REF!,#REF!,#REF!,#REF!,#REF!,#REF!,#REF!,#REF!,#REF!,#REF!,#REF!,#REF!,#REF!,#REF!</definedName>
    <definedName name="__APW_RESTORE_DATA73__">#REF!,#REF!,#REF!,#REF!,#REF!,#REF!,#REF!,#REF!,#REF!,#REF!,#REF!,#REF!,#REF!,#REF!,#REF!</definedName>
    <definedName name="__APW_RESTORE_DATA74__">#REF!,#REF!,#REF!,#REF!,#REF!,#REF!,#REF!,#REF!,#REF!,#REF!,#REF!,#REF!,#REF!,#REF!,#REF!</definedName>
    <definedName name="__APW_RESTORE_DATA75__">#REF!,#REF!,#REF!,#REF!,#REF!,#REF!,#REF!,#REF!,#REF!,#REF!,#REF!,#REF!,#REF!,#REF!,#REF!</definedName>
    <definedName name="__APW_RESTORE_DATA76__">#REF!,#REF!,#REF!,#REF!,#REF!,#REF!,#REF!,#REF!,#REF!,#REF!,#REF!,#REF!,#REF!,#REF!,#REF!</definedName>
    <definedName name="__APW_RESTORE_DATA77__">#REF!,#REF!,#REF!,#REF!,#REF!,#REF!,#REF!,#REF!,#REF!,#REF!,#REF!,#REF!,#REF!,#REF!,#REF!</definedName>
    <definedName name="__APW_RESTORE_DATA78__">#REF!,#REF!,#REF!,#REF!,#REF!,#REF!,#REF!,#REF!,#REF!,#REF!,#REF!,#REF!,#REF!,#REF!,#REF!</definedName>
    <definedName name="__APW_RESTORE_DATA79__">#REF!,#REF!,#REF!,#REF!,#REF!,#REF!,#REF!,#REF!,#REF!,#REF!,#REF!,#REF!,#REF!,#REF!,#REF!</definedName>
    <definedName name="__APW_RESTORE_DATA8__">#REF!,#REF!,#REF!,#REF!,#REF!,#REF!,#REF!,#REF!,#REF!,#REF!,#REF!,#REF!,#REF!,#REF!,#REF!</definedName>
    <definedName name="__APW_RESTORE_DATA80__">#REF!,#REF!,#REF!,#REF!,#REF!,#REF!,#REF!,#REF!,#REF!,#REF!,#REF!,#REF!,#REF!,#REF!,#REF!</definedName>
    <definedName name="__APW_RESTORE_DATA81__">#REF!,#REF!,#REF!,#REF!,#REF!,#REF!,#REF!,#REF!,#REF!,#REF!,#REF!,#REF!,#REF!,#REF!,#REF!</definedName>
    <definedName name="__APW_RESTORE_DATA82__">#REF!,#REF!,#REF!,#REF!,#REF!,#REF!,#REF!,#REF!,#REF!,#REF!,#REF!,#REF!,#REF!,#REF!,#REF!</definedName>
    <definedName name="__APW_RESTORE_DATA83__">#REF!,#REF!,#REF!,#REF!,#REF!,#REF!,#REF!,#REF!,#REF!,#REF!,#REF!,#REF!,#REF!,#REF!,#REF!</definedName>
    <definedName name="__APW_RESTORE_DATA84__">#REF!,#REF!,#REF!,#REF!,#REF!,#REF!,#REF!,#REF!,#REF!,#REF!,#REF!,#REF!,#REF!,#REF!,#REF!</definedName>
    <definedName name="__APW_RESTORE_DATA85__">#REF!,#REF!,#REF!,#REF!,#REF!,#REF!,#REF!,#REF!,#REF!,#REF!,#REF!,#REF!,#REF!,#REF!,#REF!</definedName>
    <definedName name="__APW_RESTORE_DATA86__">#REF!,#REF!,#REF!,#REF!,#REF!,#REF!,#REF!,#REF!,#REF!,#REF!,#REF!,#REF!,#REF!,#REF!,#REF!</definedName>
    <definedName name="__APW_RESTORE_DATA87__">#REF!,#REF!,#REF!,#REF!,#REF!,#REF!,#REF!,#REF!,#REF!,#REF!,#REF!,#REF!</definedName>
    <definedName name="__APW_RESTORE_DATA9__">#REF!,#REF!,#REF!,#REF!,#REF!,#REF!,#REF!,#REF!,#REF!,#REF!,#REF!,#REF!,#REF!,#REF!,#REF!</definedName>
    <definedName name="__as2">{"FCB_ALL",#N/A,FALSE,"FCB"}</definedName>
    <definedName localSheetId="3" name="__cd1">{"annual",#N/A,FALSE,"Pro Forma";#N/A,#N/A,FALSE,"Golf Operations"}</definedName>
    <definedName name="__cd1">{"annual",#N/A,FALSE,"Pro Forma";#N/A,#N/A,FALSE,"Golf Operations"}</definedName>
    <definedName localSheetId="4" name="__del1">{"Page1",#N/A,FALSE,"7979";"Page2",#N/A,FALSE,"7979";"Page3",#N/A,FALSE,"7979"}</definedName>
    <definedName localSheetId="5" name="__del1">{"Page1",#N/A,FALSE,"7979";"Page2",#N/A,FALSE,"7979";"Page3",#N/A,FALSE,"7979"}</definedName>
    <definedName name="__del1">{"Page1",#N/A,FALSE,"7979";"Page2",#N/A,FALSE,"7979";"Page3",#N/A,FALSE,"7979"}</definedName>
    <definedName name="__DRE0700">{"'PXR_6500'!$A$1:$I$124"}</definedName>
    <definedName localSheetId="4" name="__e4">{"new",#N/A,FALSE,"D";"PROFORMA",#N/A,FALSE,"A";"partial 1",#N/A,FALSE,"B";"partial 2",#N/A,FALSE,"B";"partial 3",#N/A,FALSE,"B";"SMALL CF 1",#N/A,FALSE,"C"}</definedName>
    <definedName localSheetId="5" name="__e4">{"new",#N/A,FALSE,"D";"PROFORMA",#N/A,FALSE,"A";"partial 1",#N/A,FALSE,"B";"partial 2",#N/A,FALSE,"B";"partial 3",#N/A,FALSE,"B";"SMALL CF 1",#N/A,FALSE,"C"}</definedName>
    <definedName name="__e4">{"new",#N/A,FALSE,"D";"PROFORMA",#N/A,FALSE,"A";"partial 1",#N/A,FALSE,"B";"partial 2",#N/A,FALSE,"B";"partial 3",#N/A,FALSE,"B";"SMALL CF 1",#N/A,FALSE,"C"}</definedName>
    <definedName name="__end1">{"Equipment cost",#N/A,FALSE,"bulks"}</definedName>
    <definedName name="__end2">{"Equipment cost",#N/A,FALSE,"bulks"}</definedName>
    <definedName name="__FDS_HYPERLINK_TOGGLE_STATE__">"ON"</definedName>
    <definedName name="__FDS_UNIQUE_RANGE_ID_GENERATOR_COUNTER">1</definedName>
    <definedName name="__fff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ggg2">{"View1",#N/A,FALSE,"Sheet1";"View2",#N/A,FALSE,"Sheet1"}</definedName>
    <definedName localSheetId="3" name="__gr1">{"three",#N/A,FALSE,"Capital";"four",#N/A,FALSE,"Capital"}</definedName>
    <definedName name="__gr1">{"three",#N/A,FALSE,"Capital";"four",#N/A,FALSE,"Capital"}</definedName>
    <definedName name="__IntlFixup">TRUE</definedName>
    <definedName localSheetId="4" name="__jo1">print_consol</definedName>
    <definedName localSheetId="5" name="__jo1">print_consol</definedName>
    <definedName name="__jo1">{#N/A,#N/A,FALSE,"Calculator"}</definedName>
    <definedName localSheetId="4" name="__jo2">{#N/A,#N/A,FALSE,"DCF-COM";#N/A,#N/A,FALSE,"VAC-COM"}</definedName>
    <definedName localSheetId="5" name="__jo2">{#N/A,#N/A,FALSE,"DCF-COM";#N/A,#N/A,FALSE,"VAC-COM"}</definedName>
    <definedName name="__jo2">{#N/A,#N/A,FALSE,"DCF-COM";#N/A,#N/A,FALSE,"VAC-COM"}</definedName>
    <definedName localSheetId="4" name="__jo3">{"CASHFLOW",#N/A,FALSE,"Northpointe"}</definedName>
    <definedName localSheetId="5" name="__jo3">{"CASHFLOW",#N/A,FALSE,"Northpointe"}</definedName>
    <definedName name="__jo3">{"CASHFLOW",#N/A,FALSE,"Northpointe"}</definedName>
    <definedName localSheetId="4" name="__jo4">{#N/A,#N/A,FALSE,"SHEET1";#N/A,#N/A,FALSE,"SHEET2";#N/A,#N/A,FALSE,"SHEET3";#N/A,#N/A,FALSE,"SHEET4"}</definedName>
    <definedName localSheetId="5" name="__jo4">{#N/A,#N/A,FALSE,"SHEET1";#N/A,#N/A,FALSE,"SHEET2";#N/A,#N/A,FALSE,"SHEET3";#N/A,#N/A,FALSE,"SHEET4"}</definedName>
    <definedName name="__jo4">{#N/A,#N/A,FALSE,"SHEET1";#N/A,#N/A,FALSE,"SHEET2";#N/A,#N/A,FALSE,"SHEET3";#N/A,#N/A,FALSE,"SHEET4"}</definedName>
    <definedName localSheetId="4" name="__new1">{"Data Input",#N/A,TRUE,"Data Input";"15-Yr Cash Flow",#N/A,TRUE,"Cash Flow";"15-Yr Value",#N/A,TRUE,"Value "}</definedName>
    <definedName localSheetId="5" name="__new1">{"Data Input",#N/A,TRUE,"Data Input";"15-Yr Cash Flow",#N/A,TRUE,"Cash Flow";"15-Yr Value",#N/A,TRUE,"Value "}</definedName>
    <definedName name="__New10">{"View1",#N/A,FALSE,"Sheet1";"View2",#N/A,FALSE,"Sheet1"}</definedName>
    <definedName name="__New11">{"View1",#N/A,FALSE,"Sheet1";"View2",#N/A,FALSE,"Sheet1"}</definedName>
    <definedName name="__New1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ew13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ew15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ew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4" name="__new3">{"ODB",#N/A,FALSE,"Hold Scenario"}</definedName>
    <definedName localSheetId="5" name="__new3">{"ODB",#N/A,FALSE,"Hold Scenario"}</definedName>
    <definedName name="__new4">{#N/A,#N/A,FALSE,"OpEx (PP)";#N/A,#N/A,FALSE,"Lease Comps (O)-BT";#N/A,#N/A,FALSE,"OpEx (CC)";#N/A,#N/A,FALSE,"Value (PP-Base)";#N/A,#N/A,FALSE,"Value (CC-Base)";#N/A,#N/A,FALSE,"Sales Comps (R)";#N/A,#N/A,FALSE,"Sales Comps (O)"}</definedName>
    <definedName name="__New5">{"View1",#N/A,FALSE,"Sheet1";"View2",#N/A,FALSE,"Sheet1"}</definedName>
    <definedName name="__New6">{"View1",#N/A,FALSE,"Sheet1";"View2",#N/A,FALSE,"Sheet1"}</definedName>
    <definedName name="__New7">{"View1",#N/A,FALSE,"Sheet1";"View2",#N/A,FALSE,"Sheet1"}</definedName>
    <definedName name="__New8">{"View1",#N/A,FALSE,"Sheet1";"View2",#N/A,FALSE,"Sheet1"}</definedName>
    <definedName name="__New9">{"View1",#N/A,FALSE,"Sheet1";"View2",#N/A,FALSE,"Sheet1"}</definedName>
    <definedName name="__old2">{#N/A,#N/A,FALSE,"Chart 2 by Prop Type"}</definedName>
    <definedName name="__old3">{#N/A,#N/A,FALSE,"Emmes Services";#N/A,#N/A,FALSE,"Emmes Capital";#N/A,#N/A,FALSE,"Emmes &amp; Co"}</definedName>
    <definedName name="__old4">{#N/A,#N/A,FALSE,"Summary";#N/A,#N/A,FALSE,"Buckets";#N/A,#N/A,FALSE,"Northstar";#N/A,#N/A,FALSE,"Comp"}</definedName>
    <definedName name="__old5">{#N/A,#N/A,FALSE,"Emmes Services";#N/A,#N/A,FALSE,"Emmes Capital";#N/A,#N/A,FALSE,"Emmes &amp; Co"}</definedName>
    <definedName name="__old6">{#N/A,#N/A,FALSE,"Summary";#N/A,#N/A,FALSE,"Buckets";#N/A,#N/A,FALSE,"Northstar";#N/A,#N/A,FALSE,"Comp"}</definedName>
    <definedName localSheetId="8" name="__ps3">g1clear,G1Clear2</definedName>
    <definedName localSheetId="4" name="__ps3">g1clear,G1Clear2</definedName>
    <definedName localSheetId="5" name="__ps3">g1clear,G1Clear2</definedName>
    <definedName name="__ps3">g1clear,G1Clear2</definedName>
    <definedName name="__r">{#N/A,#N/A,FALSE,"Actual";#N/A,#N/A,FALSE,"Management Report 2";#N/A,#N/A,FALSE,"Management Report 3";#N/A,#N/A,FALSE,"Ergebnis";#N/A,#N/A,FALSE,"Summary";#N/A,#N/A,FALSE,"Konrzern";#N/A,#N/A,FALSE,"Abweichung Budget-Actuell"}</definedName>
    <definedName name="__rep2">{#N/A,#N/A,FALSE,"fitchpre1026 conduit analysis"}</definedName>
    <definedName name="__rep21">{#N/A,#N/A,FALSE,"fitchpre1026 conduit analysis"}</definedName>
    <definedName name="__rep212">{#N/A,#N/A,FALSE,"fitchpre1026 conduit analysis"}</definedName>
    <definedName name="__rep21211">{#N/A,#N/A,FALSE,"fitchpre1026 conduit analysis"}</definedName>
    <definedName name="__rep213">{#N/A,#N/A,FALSE,"fitchpre1026 conduit analysis"}</definedName>
    <definedName name="__rep215">{#N/A,#N/A,FALSE,"fitchpre1026 conduit analysis"}</definedName>
    <definedName name="__rep216">{#N/A,#N/A,FALSE,"fitchpre1026 conduit analysis"}</definedName>
    <definedName name="__rep217">{#N/A,#N/A,FALSE,"fitchpre1026 conduit analysis"}</definedName>
    <definedName name="__rep218">{#N/A,#N/A,FALSE,"fitchpre1026 conduit analysis"}</definedName>
    <definedName name="__rep219">{#N/A,#N/A,FALSE,"fitchpre1026 conduit analysis"}</definedName>
    <definedName name="__Rep4">{#N/A,#N/A,FALSE,"fitchpre1026 conduit analysis"}</definedName>
    <definedName name="__rep5">{#N/A,#N/A,FALSE,"fitchpre1026 conduit analysis"}</definedName>
    <definedName name="__tb2">OFFSET([0]!Tb,1,)</definedName>
    <definedName name="__V4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w">{"budget",#N/A,TRUE,"P&amp;L";"budget",#N/A,TRUE,"Fixed_cost";"budget",#N/A,TRUE,"var_cost";"budget",#N/A,TRUE,"Cap_exp";"budget",#N/A,TRUE,"salaries";"budget",#N/A,TRUE,"sales_qty";"budget",#N/A,TRUE,"sales_value";"budget",#N/A,TRUE,"COS";"budget",#N/A,TRUE,"margin"}</definedName>
    <definedName name="__wmp1">{#N/A,#N/A,FALSE,"ENVIRONMENTAL"}</definedName>
    <definedName name="__wpm1">{#N/A,#N/A,FALSE,"LOAN ANALYSIS"}</definedName>
    <definedName localSheetId="3" name="__wr1">{"Output-3Column",#N/A,FALSE,"Output"}</definedName>
    <definedName localSheetId="4" name="__wr1">{"Book Income",#N/A,FALSE,"B&amp;T";"Taxable Income",#N/A,FALSE,"B&amp;T"}</definedName>
    <definedName localSheetId="5" name="__wr1">{"Book Income",#N/A,FALSE,"B&amp;T";"Taxable Income",#N/A,FALSE,"B&amp;T"}</definedName>
    <definedName name="__wr1">{"Output-3Column",#N/A,FALSE,"Output"}</definedName>
    <definedName name="__wr2">{"Rent1",#N/A,FALSE,"RENT";"Rent2",#N/A,FALSE,"RENT"}</definedName>
    <definedName name="__wr3">{"Sensitivity1",#N/A,FALSE,"Sensitivity";"Sensitivity2",#N/A,FALSE,"Sensitivity"}</definedName>
    <definedName name="__wr4">{"CF Assumptions",#N/A,FALSE,"Asu";#N/A,#N/A,FALSE,"Summary";#N/A,#N/A,FALSE,"CF (2)";#N/A,#N/A,FALSE,"SM";#N/A,#N/A,FALSE,"C&amp;D";#N/A,#N/A,FALSE,"MGMT";#N/A,#N/A,FALSE,"Notes"}</definedName>
    <definedName localSheetId="3" name="__wrn1">{"Inflation-BaseYear",#N/A,FALSE,"Inputs"}</definedName>
    <definedName localSheetId="4" name="__wrn1">{"schedule1",#N/A,FALSE,"Sheet1";"schedule2",#N/A,FALSE,"Sheet1";"schedule3",#N/A,FALSE,"Sheet1";"schedule4",#N/A,FALSE,"Sheet1";"schedule5",#N/A,FALSE,"Sheet1";"schedule6",#N/A,FALSE,"Sheet1"}</definedName>
    <definedName localSheetId="5" name="__wrn1">{"schedule1",#N/A,FALSE,"Sheet1";"schedule2",#N/A,FALSE,"Sheet1";"schedule3",#N/A,FALSE,"Sheet1";"schedule4",#N/A,FALSE,"Sheet1";"schedule5",#N/A,FALSE,"Sheet1";"schedule6",#N/A,FALSE,"Sheet1"}</definedName>
    <definedName name="__wrn1">{"Inflation-BaseYear",#N/A,FALSE,"Inputs"}</definedName>
    <definedName localSheetId="4" name="__wrn2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localSheetId="5" name="__wrn2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wrn2">{#N/A,#N/A,TRUE,"Ericsson Stadium PCD ";#N/A,#N/A,TRUE,"Ericsson Stadium IOR"}</definedName>
    <definedName name="__wrn3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www1">{#N/A,#N/A,FALSE,"Calculator"}</definedName>
    <definedName name="__www2">{#N/A,#N/A,FALSE,"Calculator"}</definedName>
    <definedName name="__xlfn.BAHTTEXT">#NAME?</definedName>
    <definedName name="__xlfn.RTD">#NAME?</definedName>
    <definedName name="__xlfn.SUMIFS">#NAME?</definedName>
    <definedName name="_1__FDSAUDITLINK__">{"fdsup://Directions/FactSet Auditing Viewer?action=AUDIT_VALUE&amp;DB=129&amp;ID1=80439510&amp;VALUEID=03451&amp;SDATE=200903&amp;PERIODTYPE=QTR_STD&amp;window=popup_no_bar&amp;width=385&amp;height=120&amp;START_MAXIMIZED=FALSE&amp;creator=factset&amp;display_string=Audit"}</definedName>
    <definedName name="_10__FDSAUDITLINK__">{"fdsup://Directions/FactSet Auditing Viewer?action=AUDIT_VALUE&amp;DB=129&amp;ID1=87546510&amp;VALUEID=03451&amp;SDATE=200903&amp;PERIODTYPE=QTR_STD&amp;window=popup_no_bar&amp;width=385&amp;height=120&amp;START_MAXIMIZED=FALSE&amp;creator=factset&amp;display_string=Audit"}</definedName>
    <definedName name="_100__FDSAUDITLINK__">{"fdsup://Directions/FactSet Auditing Viewer?action=AUDIT_VALUE&amp;DB=129&amp;ID1=51794210&amp;VALUEID=03451&amp;SDATE=200903&amp;PERIODTYPE=QTR_STD&amp;window=popup_no_bar&amp;width=385&amp;height=120&amp;START_MAXIMIZED=FALSE&amp;creator=factset&amp;display_string=Audit"}</definedName>
    <definedName name="_101__FDSAUDITLINK__">{"fdsup://Directions/FactSet Auditing Viewer?action=AUDIT_VALUE&amp;DB=129&amp;ID1=44107P10&amp;VALUEID=03451&amp;SDATE=200903&amp;PERIODTYPE=QTR_STD&amp;window=popup_no_bar&amp;width=385&amp;height=120&amp;START_MAXIMIZED=FALSE&amp;creator=factset&amp;display_string=Audit"}</definedName>
    <definedName name="_102__FDSAUDITLINK__">{"fdsup://Directions/FactSet Auditing Viewer?action=AUDIT_VALUE&amp;DB=129&amp;ID1=44106M10&amp;VALUEID=03451&amp;SDATE=200903&amp;PERIODTYPE=QTR_STD&amp;window=popup_no_bar&amp;width=385&amp;height=120&amp;START_MAXIMIZED=FALSE&amp;creator=factset&amp;display_string=Audit"}</definedName>
    <definedName name="_103__FDSAUDITLINK__">{"fdsup://Directions/FactSet Auditing Viewer?action=AUDIT_VALUE&amp;DB=129&amp;ID1=42782510&amp;VALUEID=03451&amp;SDATE=200903&amp;PERIODTYPE=QTR_STD&amp;window=popup_no_bar&amp;width=385&amp;height=120&amp;START_MAXIMIZED=FALSE&amp;creator=factset&amp;display_string=Audit"}</definedName>
    <definedName name="_104__FDSAUDITLINK__">{"fdsup://Directions/FactSet Auditing Viewer?action=AUDIT_VALUE&amp;DB=129&amp;ID1=31430F10&amp;VALUEID=03451&amp;SDATE=200903&amp;PERIODTYPE=QTR_STD&amp;window=popup_no_bar&amp;width=385&amp;height=120&amp;START_MAXIMIZED=FALSE&amp;creator=factset&amp;display_string=Audit"}</definedName>
    <definedName name="_105__FDSAUDITLINK__">{"fdsup://Directions/FactSet Auditing Viewer?action=AUDIT_VALUE&amp;DB=129&amp;ID1=04410310&amp;VALUEID=03451&amp;SDATE=200903&amp;PERIODTYPE=QTR_STD&amp;window=popup_no_bar&amp;width=385&amp;height=120&amp;START_MAXIMIZED=FALSE&amp;creator=factset&amp;display_string=Audit"}</definedName>
    <definedName name="_106__FDSAUDITLINK__">{"fdsup://Directions/FactSet Auditing Viewer?action=AUDIT_VALUE&amp;DB=129&amp;ID1=68193610&amp;VALUEID=03451&amp;SDATE=200903&amp;PERIODTYPE=QTR_STD&amp;window=popup_no_bar&amp;width=385&amp;height=120&amp;START_MAXIMIZED=FALSE&amp;creator=factset&amp;display_string=Audit"}</definedName>
    <definedName name="_107__FDSAUDITLINK__">{"fdsup://Directions/FactSet Auditing Viewer?action=AUDIT_VALUE&amp;DB=129&amp;ID1=63862010&amp;VALUEID=03451&amp;SDATE=200903&amp;PERIODTYPE=QTR_STD&amp;window=popup_no_bar&amp;width=385&amp;height=120&amp;START_MAXIMIZED=FALSE&amp;creator=factset&amp;display_string=Audit"}</definedName>
    <definedName name="_108__FDSAUDITLINK__">{"fdsup://Directions/FactSet Auditing Viewer?action=AUDIT_VALUE&amp;DB=129&amp;ID1=50217510&amp;VALUEID=03451&amp;SDATE=200903&amp;PERIODTYPE=QTR_STD&amp;window=popup_no_bar&amp;width=385&amp;height=120&amp;START_MAXIMIZED=FALSE&amp;creator=factset&amp;display_string=Audit"}</definedName>
    <definedName name="_109__FDSAUDITLINK__">{"fdsup://Directions/FactSet Auditing Viewer?action=AUDIT_VALUE&amp;DB=129&amp;ID1=42217K10&amp;VALUEID=03451&amp;SDATE=200903&amp;PERIODTYPE=QTR_STD&amp;window=popup_no_bar&amp;width=385&amp;height=120&amp;START_MAXIMIZED=FALSE&amp;creator=factset&amp;display_string=Audit"}</definedName>
    <definedName name="_11__FDSAUDITLINK__">{"fdsup://Directions/FactSet Auditing Viewer?action=AUDIT_VALUE&amp;DB=129&amp;ID1=15060220&amp;VALUEID=03451&amp;SDATE=200903&amp;PERIODTYPE=QTR_STD&amp;window=popup_no_bar&amp;width=385&amp;height=120&amp;START_MAXIMIZED=FALSE&amp;creator=factset&amp;display_string=Audit"}</definedName>
    <definedName name="_110__FDSAUDITLINK__">{"fdsup://Directions/FactSet Auditing Viewer?action=AUDIT_VALUE&amp;DB=129&amp;ID1=40414L10&amp;VALUEID=03451&amp;SDATE=200903&amp;PERIODTYPE=QTR_STD&amp;window=popup_no_bar&amp;width=385&amp;height=120&amp;START_MAXIMIZED=FALSE&amp;creator=factset&amp;display_string=Audit"}</definedName>
    <definedName name="_111__FDSAUDITLINK__">{"fdsup://Directions/FactSet Auditing Viewer?action=AUDIT_VALUE&amp;DB=129&amp;ID1=97639130&amp;VALUEID=03451&amp;SDATE=200903&amp;PERIODTYPE=QTR_STD&amp;window=popup_no_bar&amp;width=385&amp;height=120&amp;START_MAXIMIZED=FALSE&amp;creator=factset&amp;display_string=Audit"}</definedName>
    <definedName name="_112__FDSAUDITLINK__">{"fdsup://Directions/FactSet Auditing Viewer?action=AUDIT_VALUE&amp;DB=129&amp;ID1=92904210&amp;VALUEID=03451&amp;SDATE=200903&amp;PERIODTYPE=QTR_STD&amp;window=popup_no_bar&amp;width=385&amp;height=120&amp;START_MAXIMIZED=FALSE&amp;creator=factset&amp;display_string=Audit"}</definedName>
    <definedName name="_113__FDSAUDITLINK__">{"fdsup://Directions/FactSet Auditing Viewer?action=AUDIT_VALUE&amp;DB=129&amp;ID1=46173010&amp;VALUEID=03451&amp;SDATE=200902&amp;PERIODTYPE=QTR_STD&amp;window=popup_no_bar&amp;width=385&amp;height=120&amp;START_MAXIMIZED=FALSE&amp;creator=factset&amp;display_string=Audit"}</definedName>
    <definedName name="_114__FDSAUDITLINK__">{"fdsup://Directions/FactSet Auditing Viewer?action=AUDIT_VALUE&amp;DB=129&amp;ID1=43128410&amp;VALUEID=03451&amp;SDATE=200903&amp;PERIODTYPE=QTR_STD&amp;window=popup_no_bar&amp;width=385&amp;height=120&amp;START_MAXIMIZED=FALSE&amp;creator=factset&amp;display_string=Audit"}</definedName>
    <definedName name="_115__FDSAUDITLINK__">{"fdsup://Directions/FactSet Auditing Viewer?action=AUDIT_VALUE&amp;DB=129&amp;ID1=02917410&amp;VALUEID=03451&amp;SDATE=200903&amp;PERIODTYPE=QTR_STD&amp;window=popup_no_bar&amp;width=385&amp;height=120&amp;START_MAXIMIZED=FALSE&amp;creator=factset&amp;display_string=Audit"}</definedName>
    <definedName name="_116__FDSAUDITLINK__">{"fdsup://Directions/FactSet Auditing Viewer?action=AUDIT_VALUE&amp;DB=129&amp;ID1=29380T10&amp;VALUEID=03451&amp;SDATE=200903&amp;PERIODTYPE=QTR_STD&amp;window=popup_no_bar&amp;width=385&amp;height=120&amp;START_MAXIMIZED=FALSE&amp;creator=factset&amp;display_string=Audit"}</definedName>
    <definedName name="_117__FDSAUDITLINK__">{"fdsup://Directions/FactSet Auditing Viewer?action=AUDIT_VALUE&amp;DB=129&amp;ID1=37930210&amp;VALUEID=03451&amp;SDATE=200903&amp;PERIODTYPE=QTR_STD&amp;window=popup_no_bar&amp;width=385&amp;height=120&amp;START_MAXIMIZED=FALSE&amp;creator=factset&amp;display_string=Audit"}</definedName>
    <definedName name="_118__FDSAUDITLINK__">{"fdsup://Directions/FactSet Auditing Viewer?action=AUDIT_VALUE&amp;DB=129&amp;ID1=25386810&amp;VALUEID=03451&amp;SDATE=200903&amp;PERIODTYPE=QTR_STD&amp;window=popup_no_bar&amp;width=385&amp;height=120&amp;START_MAXIMIZED=FALSE&amp;creator=factset&amp;display_string=Audit"}</definedName>
    <definedName name="_119__FDSAUDITLINK__">{"fdsup://Directions/FactSet Auditing Viewer?action=AUDIT_VALUE&amp;DB=129&amp;ID1=09063H10&amp;VALUEID=03451&amp;SDATE=200903&amp;PERIODTYPE=QTR_STD&amp;window=popup_no_bar&amp;width=385&amp;height=120&amp;START_MAXIMIZED=FALSE&amp;creator=factset&amp;display_string=Audit"}</definedName>
    <definedName name="_12__FDSAUDITLINK__">{"fdsup://Directions/FactSet Auditing Viewer?action=AUDIT_VALUE&amp;DB=129&amp;ID1=80439510&amp;VALUEID=03451&amp;SDATE=200903&amp;PERIODTYPE=QTR_STD&amp;window=popup_no_bar&amp;width=385&amp;height=120&amp;START_MAXIMIZED=FALSE&amp;creator=factset&amp;display_string=Audit"}</definedName>
    <definedName name="_120__FDSAUDITLINK__">{"fdsup://Directions/FactSet Auditing Viewer?action=AUDIT_VALUE&amp;DB=129&amp;ID1=01527110&amp;VALUEID=03451&amp;SDATE=200903&amp;PERIODTYPE=QTR_STD&amp;window=popup_no_bar&amp;width=385&amp;height=120&amp;START_MAXIMIZED=FALSE&amp;creator=factset&amp;display_string=Audit"}</definedName>
    <definedName name="_121__FDSAUDITLINK__">{"fdsup://Directions/FactSet Auditing Viewer?action=AUDIT_VALUE&amp;DB=129&amp;ID1=94874110&amp;VALUEID=03451&amp;SDATE=200903&amp;PERIODTYPE=QTR_STD&amp;window=popup_no_bar&amp;width=385&amp;height=120&amp;START_MAXIMIZED=FALSE&amp;creator=factset&amp;display_string=Audit"}</definedName>
    <definedName name="_122__FDSAUDITLINK__">{"fdsup://Directions/FactSet Auditing Viewer?action=AUDIT_VALUE&amp;DB=129&amp;ID1=87546510&amp;VALUEID=03451&amp;SDATE=200903&amp;PERIODTYPE=QTR_STD&amp;window=popup_no_bar&amp;width=385&amp;height=120&amp;START_MAXIMIZED=FALSE&amp;creator=factset&amp;display_string=Audit"}</definedName>
    <definedName name="_123__FDSAUDITLINK__">{"fdsup://Directions/FactSet Auditing Viewer?action=AUDIT_VALUE&amp;DB=129&amp;ID1=80439510&amp;VALUEID=03451&amp;SDATE=200903&amp;PERIODTYPE=QTR_STD&amp;window=popup_no_bar&amp;width=385&amp;height=120&amp;START_MAXIMIZED=FALSE&amp;creator=factset&amp;display_string=Audit"}</definedName>
    <definedName name="_124__FDSAUDITLINK__">{"fdsup://Directions/FactSet Auditing Viewer?action=AUDIT_VALUE&amp;DB=129&amp;ID1=75884910&amp;VALUEID=03451&amp;SDATE=200903&amp;PERIODTYPE=QTR_STD&amp;window=popup_no_bar&amp;width=385&amp;height=120&amp;START_MAXIMIZED=FALSE&amp;creator=factset&amp;display_string=Audit"}</definedName>
    <definedName name="_125__FDSAUDITLINK__">{"fdsup://Directions/FactSet Auditing Viewer?action=AUDIT_VALUE&amp;DB=129&amp;ID1=49446R10&amp;VALUEID=03451&amp;SDATE=200903&amp;PERIODTYPE=QTR_STD&amp;window=popup_no_bar&amp;width=385&amp;height=120&amp;START_MAXIMIZED=FALSE&amp;creator=factset&amp;display_string=Audit"}</definedName>
    <definedName name="_126__FDSAUDITLINK__">{"fdsup://Directions/FactSet Auditing Viewer?action=AUDIT_VALUE&amp;DB=129&amp;ID1=31374720&amp;VALUEID=03451&amp;SDATE=200903&amp;PERIODTYPE=QTR_STD&amp;window=popup_no_bar&amp;width=385&amp;height=120&amp;START_MAXIMIZED=FALSE&amp;creator=factset&amp;display_string=Audit"}</definedName>
    <definedName name="_127__FDSAUDITLINK__">{"fdsup://Directions/FactSet Auditing Viewer?action=AUDIT_VALUE&amp;DB=129&amp;ID1=15060220&amp;VALUEID=03451&amp;SDATE=200903&amp;PERIODTYPE=QTR_STD&amp;window=popup_no_bar&amp;width=385&amp;height=120&amp;START_MAXIMIZED=FALSE&amp;creator=factset&amp;display_string=Audit"}</definedName>
    <definedName name="_128__FDSAUDITLINK__">{"fdsup://Directions/FactSet Auditing Viewer?action=AUDIT_VALUE&amp;DB=129&amp;ID1=87666410&amp;VALUEID=03451&amp;SDATE=200903&amp;PERIODTYPE=QTR_STD&amp;window=popup_no_bar&amp;width=385&amp;height=120&amp;START_MAXIMIZED=FALSE&amp;creator=factset&amp;display_string=Audit"}</definedName>
    <definedName name="_129__FDSAUDITLINK__">{"fdsup://Directions/FactSet Auditing Viewer?action=AUDIT_VALUE&amp;DB=129&amp;ID1=82880610&amp;VALUEID=03451&amp;SDATE=200903&amp;PERIODTYPE=QTR_STD&amp;window=popup_no_bar&amp;width=385&amp;height=120&amp;START_MAXIMIZED=FALSE&amp;creator=factset&amp;display_string=Audit"}</definedName>
    <definedName name="_13__FDSAUDITLINK__">{"fdsup://Directions/FactSet Auditing Viewer?action=AUDIT_VALUE&amp;DB=129&amp;ID1=11246310&amp;VALUEID=02001&amp;SDATE=200903&amp;PERIODTYPE=QTR_STD&amp;window=popup_no_bar&amp;width=385&amp;height=120&amp;START_MAXIMIZED=FALSE&amp;creator=factset&amp;display_string=Audit"}</definedName>
    <definedName name="_130__FDSAUDITLINK__">{"fdsup://Directions/FactSet Auditing Viewer?action=AUDIT_VALUE&amp;DB=129&amp;ID1=12483010&amp;VALUEID=03451&amp;SDATE=200903&amp;PERIODTYPE=QTR_STD&amp;window=popup_no_bar&amp;width=385&amp;height=120&amp;START_MAXIMIZED=FALSE&amp;creator=factset&amp;display_string=Audit"}</definedName>
    <definedName name="_131__FDSAUDITLINK__">{"fdsup://Directions/FactSet Auditing Viewer?action=AUDIT_VALUE&amp;DB=129&amp;ID1=26441150&amp;VALUEID=03451&amp;SDATE=200903&amp;PERIODTYPE=QTR_STD&amp;window=popup_no_bar&amp;width=385&amp;height=120&amp;START_MAXIMIZED=FALSE&amp;creator=factset&amp;display_string=Audit"}</definedName>
    <definedName name="_132__FDSAUDITLINK__">{"fdsup://Directions/FactSet Auditing Viewer?action=AUDIT_VALUE&amp;DB=129&amp;ID1=92904210&amp;VALUEID=03451&amp;SDATE=200903&amp;PERIODTYPE=QTR_STD&amp;window=popup_no_bar&amp;width=385&amp;height=120&amp;START_MAXIMIZED=FALSE&amp;creator=factset&amp;display_string=Audit"}</definedName>
    <definedName name="_133__FDSAUDITLINK__">{"fdsup://Directions/FactSet Auditing Viewer?action=AUDIT_VALUE&amp;DB=129&amp;ID1=70159Q10&amp;VALUEID=03451&amp;SDATE=200903&amp;PERIODTYPE=QTR_STD&amp;window=popup_no_bar&amp;width=385&amp;height=120&amp;START_MAXIMIZED=FALSE&amp;creator=factset&amp;display_string=Audit"}</definedName>
    <definedName name="_134__FDSAUDITLINK__">{"fdsup://Directions/FactSet Auditing Viewer?action=AUDIT_VALUE&amp;DB=129&amp;ID1=55977510&amp;VALUEID=03451&amp;SDATE=200903&amp;PERIODTYPE=QTR_STD&amp;window=popup_no_bar&amp;width=385&amp;height=120&amp;START_MAXIMIZED=FALSE&amp;creator=factset&amp;display_string=Audit"}</definedName>
    <definedName name="_135__FDSAUDITLINK__">{"fdsup://Directions/FactSet Auditing Viewer?action=AUDIT_VALUE&amp;DB=129&amp;ID1=55448910&amp;VALUEID=03451&amp;SDATE=200903&amp;PERIODTYPE=QTR_STD&amp;window=popup_no_bar&amp;width=385&amp;height=120&amp;START_MAXIMIZED=FALSE&amp;creator=factset&amp;display_string=Audit"}</definedName>
    <definedName name="_136__FDSAUDITLINK__">{"fdsup://Directions/FactSet Auditing Viewer?action=AUDIT_VALUE&amp;DB=129&amp;ID1=49427F10&amp;VALUEID=03451&amp;SDATE=200903&amp;PERIODTYPE=QTR_STD&amp;window=popup_no_bar&amp;width=385&amp;height=120&amp;START_MAXIMIZED=FALSE&amp;creator=factset&amp;display_string=Audit"}</definedName>
    <definedName name="_137__FDSAUDITLINK__">{"fdsup://Directions/FactSet Auditing Viewer?action=AUDIT_VALUE&amp;DB=129&amp;ID1=40426W10&amp;VALUEID=03451&amp;SDATE=200903&amp;PERIODTYPE=QTR_STD&amp;window=popup_no_bar&amp;width=385&amp;height=120&amp;START_MAXIMIZED=FALSE&amp;creator=factset&amp;display_string=Audit"}</definedName>
    <definedName name="_138__FDSAUDITLINK__">{"fdsup://Directions/FactSet Auditing Viewer?action=AUDIT_VALUE&amp;DB=129&amp;ID1=22002T10&amp;VALUEID=03451&amp;SDATE=200903&amp;PERIODTYPE=QTR_STD&amp;window=popup_no_bar&amp;width=385&amp;height=120&amp;START_MAXIMIZED=FALSE&amp;creator=factset&amp;display_string=Audit"}</definedName>
    <definedName name="_139__FDSAUDITLINK__">{"fdsup://Directions/FactSet Auditing Viewer?action=AUDIT_VALUE&amp;DB=129&amp;ID1=10536820&amp;VALUEID=03451&amp;SDATE=200903&amp;PERIODTYPE=QTR_STD&amp;window=popup_no_bar&amp;width=385&amp;height=120&amp;START_MAXIMIZED=FALSE&amp;creator=factset&amp;display_string=Audit"}</definedName>
    <definedName name="_14__FDSAUDITLINK__">{"fdsup://Directions/FactSet Auditing Viewer?action=AUDIT_VALUE&amp;DB=129&amp;ID1=63590610&amp;VALUEID=03451&amp;SDATE=200903&amp;PERIODTYPE=QTR_STD&amp;window=popup_no_bar&amp;width=385&amp;height=120&amp;START_MAXIMIZED=FALSE&amp;creator=factset&amp;display_string=Audit"}</definedName>
    <definedName name="_140__FDSAUDITLINK__">{"fdsup://Directions/FactSet Auditing Viewer?action=AUDIT_VALUE&amp;DB=129&amp;ID1=14028810&amp;VALUEID=03451&amp;SDATE=200903&amp;PERIODTYPE=QTR_STD&amp;window=popup_no_bar&amp;width=385&amp;height=120&amp;START_MAXIMIZED=FALSE&amp;creator=factset&amp;display_string=Audit"}</definedName>
    <definedName name="_141__FDSAUDITLINK__">{"fdsup://Directions/FactSet Auditing Viewer?action=AUDIT_VALUE&amp;DB=129&amp;ID1=63741710&amp;VALUEID=03451&amp;SDATE=200903&amp;PERIODTYPE=QTR_STD&amp;window=popup_no_bar&amp;width=385&amp;height=120&amp;START_MAXIMIZED=FALSE&amp;creator=factset&amp;display_string=Audit"}</definedName>
    <definedName name="_142__FDSAUDITLINK__">{"fdsup://Directions/FactSet Auditing Viewer?action=AUDIT_VALUE&amp;DB=129&amp;ID1=75610910&amp;VALUEID=03451&amp;SDATE=200903&amp;PERIODTYPE=QTR_STD&amp;window=popup_no_bar&amp;width=385&amp;height=120&amp;START_MAXIMIZED=FALSE&amp;creator=factset&amp;display_string=Audit"}</definedName>
    <definedName name="_143__FDSAUDITLINK__">{"fdsup://Directions/FactSet Auditing Viewer?action=AUDIT_VALUE&amp;DB=129&amp;ID1=90265310&amp;VALUEID=03451&amp;SDATE=200903&amp;PERIODTYPE=QTR_STD&amp;window=popup_no_bar&amp;width=385&amp;height=120&amp;START_MAXIMIZED=FALSE&amp;creator=factset&amp;display_string=Audit"}</definedName>
    <definedName name="_144__FDSAUDITLINK__">{"fdsup://Directions/FactSet Auditing Viewer?action=AUDIT_VALUE&amp;DB=129&amp;ID1=73746410&amp;VALUEID=03451&amp;SDATE=200903&amp;PERIODTYPE=QTR_STD&amp;window=popup_no_bar&amp;width=385&amp;height=120&amp;START_MAXIMIZED=FALSE&amp;creator=factset&amp;display_string=Audit"}</definedName>
    <definedName name="_145__FDSAUDITLINK__">{"fdsup://Directions/FactSet Auditing Viewer?action=AUDIT_VALUE&amp;DB=129&amp;ID1=59522J10&amp;VALUEID=03451&amp;SDATE=200903&amp;PERIODTYPE=QTR_STD&amp;window=popup_no_bar&amp;width=385&amp;height=120&amp;START_MAXIMIZED=FALSE&amp;creator=factset&amp;display_string=Audit"}</definedName>
    <definedName name="_146__FDSAUDITLINK__">{"fdsup://Directions/FactSet Auditing Viewer?action=AUDIT_VALUE&amp;DB=129&amp;ID1=29717810&amp;VALUEID=03451&amp;SDATE=200903&amp;PERIODTYPE=QTR_STD&amp;window=popup_no_bar&amp;width=385&amp;height=120&amp;START_MAXIMIZED=FALSE&amp;creator=factset&amp;display_string=Audit"}</definedName>
    <definedName name="_147__FDSAUDITLINK__">{"fdsup://Directions/FactSet Auditing Viewer?action=AUDIT_VALUE&amp;DB=129&amp;ID1=29476L10&amp;VALUEID=03451&amp;SDATE=200903&amp;PERIODTYPE=QTR_STD&amp;window=popup_no_bar&amp;width=385&amp;height=120&amp;START_MAXIMIZED=FALSE&amp;creator=factset&amp;display_string=Audit"}</definedName>
    <definedName name="_148__FDSAUDITLINK__">{"fdsup://Directions/FactSet Auditing Viewer?action=AUDIT_VALUE&amp;DB=129&amp;ID1=19587210&amp;VALUEID=03451&amp;SDATE=200903&amp;PERIODTYPE=QTR_STD&amp;window=popup_no_bar&amp;width=385&amp;height=120&amp;START_MAXIMIZED=FALSE&amp;creator=factset&amp;display_string=Audit"}</definedName>
    <definedName name="_149__FDSAUDITLINK__">{"fdsup://Directions/FactSet Auditing Viewer?action=AUDIT_VALUE&amp;DB=129&amp;ID1=13313110&amp;VALUEID=03451&amp;SDATE=200903&amp;PERIODTYPE=QTR_STD&amp;window=popup_no_bar&amp;width=385&amp;height=120&amp;START_MAXIMIZED=FALSE&amp;creator=factset&amp;display_string=Audit"}</definedName>
    <definedName name="_15__FDSAUDITLINK__">{"fdsup://Directions/FactSet Auditing Viewer?action=AUDIT_VALUE&amp;DB=129&amp;ID1=04544X30&amp;VALUEID=P05301&amp;SDATE=200903&amp;PERIODTYPE=QTR_STD&amp;window=popup_no_bar&amp;width=385&amp;height=120&amp;START_MAXIMIZED=FALSE&amp;creator=factset&amp;display_string=Audit"}</definedName>
    <definedName name="_150__FDSAUDITLINK__">{"fdsup://Directions/FactSet Auditing Viewer?action=AUDIT_VALUE&amp;DB=129&amp;ID1=05564E10&amp;VALUEID=03451&amp;SDATE=200903&amp;PERIODTYPE=QTR_STD&amp;window=popup_no_bar&amp;width=385&amp;height=120&amp;START_MAXIMIZED=FALSE&amp;creator=factset&amp;display_string=Audit"}</definedName>
    <definedName name="_151__FDSAUDITLINK__">{"fdsup://Directions/FactSet Auditing Viewer?action=AUDIT_VALUE&amp;DB=129&amp;ID1=04560410&amp;VALUEID=03451&amp;SDATE=200903&amp;PERIODTYPE=QTR_STD&amp;window=popup_no_bar&amp;width=385&amp;height=120&amp;START_MAXIMIZED=FALSE&amp;creator=factset&amp;display_string=Audit"}</definedName>
    <definedName name="_152__FDSAUDITLINK__">{"fdsup://Directions/FactSet Auditing Viewer?action=AUDIT_VALUE&amp;DB=129&amp;ID1=03748R10&amp;VALUEID=03451&amp;SDATE=200903&amp;PERIODTYPE=QTR_STD&amp;window=popup_no_bar&amp;width=385&amp;height=120&amp;START_MAXIMIZED=FALSE&amp;creator=factset&amp;display_string=Audit"}</definedName>
    <definedName name="_153__FDSAUDITLINK__">{"fdsup://Directions/FactSet Auditing Viewer?action=AUDIT_VALUE&amp;DB=129&amp;ID1=74341010&amp;VALUEID=03451&amp;SDATE=200903&amp;PERIODTYPE=QTR_STD&amp;window=popup_no_bar&amp;width=385&amp;height=120&amp;START_MAXIMIZED=FALSE&amp;creator=factset&amp;display_string=Audit"}</definedName>
    <definedName name="_154__FDSAUDITLINK__">{"fdsup://Directions/FactSet Auditing Viewer?action=AUDIT_VALUE&amp;DB=129&amp;ID1=00163T10&amp;VALUEID=03451&amp;SDATE=200903&amp;PERIODTYPE=QTR_STD&amp;window=popup_no_bar&amp;width=385&amp;height=120&amp;START_MAXIMIZED=FALSE&amp;creator=factset&amp;display_string=Audit"}</definedName>
    <definedName name="_155__FDSAUDITLINK__">{"fdsup://Directions/FactSet Auditing Viewer?action=AUDIT_VALUE&amp;DB=129&amp;ID1=86852610&amp;VALUEID=03451&amp;SDATE=200903&amp;PERIODTYPE=QTR_STD&amp;window=popup_no_bar&amp;width=385&amp;height=120&amp;START_MAXIMIZED=FALSE&amp;creator=factset&amp;display_string=Audit"}</definedName>
    <definedName name="_156__FDSAUDITLINK__">{"fdsup://Directions/FactSet Auditing Viewer?action=AUDIT_VALUE&amp;DB=129&amp;ID1=86272T10&amp;VALUEID=03451&amp;SDATE=200903&amp;PERIODTYPE=QTR_STD&amp;window=popup_no_bar&amp;width=385&amp;height=120&amp;START_MAXIMIZED=FALSE&amp;creator=factset&amp;display_string=Audit"}</definedName>
    <definedName name="_157__FDSAUDITLINK__">{"fdsup://Directions/FactSet Auditing Viewer?action=AUDIT_VALUE&amp;DB=129&amp;ID1=51794210&amp;VALUEID=03451&amp;SDATE=200903&amp;PERIODTYPE=QTR_STD&amp;window=popup_no_bar&amp;width=385&amp;height=120&amp;START_MAXIMIZED=FALSE&amp;creator=factset&amp;display_string=Audit"}</definedName>
    <definedName name="_158__FDSAUDITLINK__">{"fdsup://Directions/FactSet Auditing Viewer?action=AUDIT_VALUE&amp;DB=129&amp;ID1=44107P10&amp;VALUEID=03451&amp;SDATE=200903&amp;PERIODTYPE=QTR_STD&amp;window=popup_no_bar&amp;width=385&amp;height=120&amp;START_MAXIMIZED=FALSE&amp;creator=factset&amp;display_string=Audit"}</definedName>
    <definedName name="_159__FDSAUDITLINK__">{"fdsup://Directions/FactSet Auditing Viewer?action=AUDIT_VALUE&amp;DB=129&amp;ID1=44106M10&amp;VALUEID=03451&amp;SDATE=200903&amp;PERIODTYPE=QTR_STD&amp;window=popup_no_bar&amp;width=385&amp;height=120&amp;START_MAXIMIZED=FALSE&amp;creator=factset&amp;display_string=Audit"}</definedName>
    <definedName name="_16__FDSAUDITLINK__">{"fdsup://Directions/FactSet Auditing Viewer?action=AUDIT_VALUE&amp;DB=129&amp;ID1=00758610&amp;VALUEID=03451&amp;SDATE=200903&amp;PERIODTYPE=QTR_STD&amp;window=popup_no_bar&amp;width=385&amp;height=120&amp;START_MAXIMIZED=FALSE&amp;creator=factset&amp;display_string=Audit"}</definedName>
    <definedName name="_160__FDSAUDITLINK__">{"fdsup://Directions/FactSet Auditing Viewer?action=AUDIT_VALUE&amp;DB=129&amp;ID1=42782510&amp;VALUEID=03451&amp;SDATE=200903&amp;PERIODTYPE=QTR_STD&amp;window=popup_no_bar&amp;width=385&amp;height=120&amp;START_MAXIMIZED=FALSE&amp;creator=factset&amp;display_string=Audit"}</definedName>
    <definedName name="_161__FDSAUDITLINK__">{"fdsup://Directions/FactSet Auditing Viewer?action=AUDIT_VALUE&amp;DB=129&amp;ID1=31430F10&amp;VALUEID=03451&amp;SDATE=200903&amp;PERIODTYPE=QTR_STD&amp;window=popup_no_bar&amp;width=385&amp;height=120&amp;START_MAXIMIZED=FALSE&amp;creator=factset&amp;display_string=Audit"}</definedName>
    <definedName name="_162__FDSAUDITLINK__">{"fdsup://Directions/FactSet Auditing Viewer?action=AUDIT_VALUE&amp;DB=129&amp;ID1=04410310&amp;VALUEID=03451&amp;SDATE=200903&amp;PERIODTYPE=QTR_STD&amp;window=popup_no_bar&amp;width=385&amp;height=120&amp;START_MAXIMIZED=FALSE&amp;creator=factset&amp;display_string=Audit"}</definedName>
    <definedName name="_163__FDSAUDITLINK__">{"fdsup://Directions/FactSet Auditing Viewer?action=AUDIT_VALUE&amp;DB=129&amp;ID1=68193610&amp;VALUEID=03451&amp;SDATE=200903&amp;PERIODTYPE=QTR_STD&amp;window=popup_no_bar&amp;width=385&amp;height=120&amp;START_MAXIMIZED=FALSE&amp;creator=factset&amp;display_string=Audit"}</definedName>
    <definedName name="_164__FDSAUDITLINK__">{"fdsup://Directions/FactSet Auditing Viewer?action=AUDIT_VALUE&amp;DB=129&amp;ID1=63862010&amp;VALUEID=03451&amp;SDATE=200903&amp;PERIODTYPE=QTR_STD&amp;window=popup_no_bar&amp;width=385&amp;height=120&amp;START_MAXIMIZED=FALSE&amp;creator=factset&amp;display_string=Audit"}</definedName>
    <definedName name="_165__FDSAUDITLINK__">{"fdsup://Directions/FactSet Auditing Viewer?action=AUDIT_VALUE&amp;DB=129&amp;ID1=50217510&amp;VALUEID=03451&amp;SDATE=200903&amp;PERIODTYPE=QTR_STD&amp;window=popup_no_bar&amp;width=385&amp;height=120&amp;START_MAXIMIZED=FALSE&amp;creator=factset&amp;display_string=Audit"}</definedName>
    <definedName name="_166__FDSAUDITLINK__">{"fdsup://Directions/FactSet Auditing Viewer?action=AUDIT_VALUE&amp;DB=129&amp;ID1=42217K10&amp;VALUEID=03451&amp;SDATE=200903&amp;PERIODTYPE=QTR_STD&amp;window=popup_no_bar&amp;width=385&amp;height=120&amp;START_MAXIMIZED=FALSE&amp;creator=factset&amp;display_string=Audit"}</definedName>
    <definedName name="_167__FDSAUDITLINK__">{"fdsup://Directions/FactSet Auditing Viewer?action=AUDIT_VALUE&amp;DB=129&amp;ID1=40414L10&amp;VALUEID=03451&amp;SDATE=200903&amp;PERIODTYPE=QTR_STD&amp;window=popup_no_bar&amp;width=385&amp;height=120&amp;START_MAXIMIZED=FALSE&amp;creator=factset&amp;display_string=Audit"}</definedName>
    <definedName name="_168__FDSAUDITLINK__">{"fdsup://Directions/FactSet Auditing Viewer?action=AUDIT_VALUE&amp;DB=129&amp;ID1=97639130&amp;VALUEID=03451&amp;SDATE=200903&amp;PERIODTYPE=QTR_STD&amp;window=popup_no_bar&amp;width=385&amp;height=120&amp;START_MAXIMIZED=FALSE&amp;creator=factset&amp;display_string=Audit"}</definedName>
    <definedName name="_169__FDSAUDITLINK__">{"fdsup://Directions/FactSet Auditing Viewer?action=AUDIT_VALUE&amp;DB=129&amp;ID1=92904210&amp;VALUEID=03451&amp;SDATE=200903&amp;PERIODTYPE=QTR_STD&amp;window=popup_no_bar&amp;width=385&amp;height=120&amp;START_MAXIMIZED=FALSE&amp;creator=factset&amp;display_string=Audit"}</definedName>
    <definedName name="_17__FDSAUDITLINK__">{"fdsup://Directions/FactSet Auditing Viewer?action=AUDIT_VALUE&amp;DB=129&amp;ID1=04544X30&amp;VALUEID=02001&amp;SDATE=200903&amp;PERIODTYPE=QTR_STD&amp;window=popup_no_bar&amp;width=385&amp;height=120&amp;START_MAXIMIZED=FALSE&amp;creator=factset&amp;display_string=Audit"}</definedName>
    <definedName name="_170__FDSAUDITLINK__">{"fdsup://Directions/FactSet Auditing Viewer?action=AUDIT_VALUE&amp;DB=129&amp;ID1=46173010&amp;VALUEID=03451&amp;SDATE=200902&amp;PERIODTYPE=QTR_STD&amp;window=popup_no_bar&amp;width=385&amp;height=120&amp;START_MAXIMIZED=FALSE&amp;creator=factset&amp;display_string=Audit"}</definedName>
    <definedName name="_171__FDSAUDITLINK__">{"fdsup://Directions/FactSet Auditing Viewer?action=AUDIT_VALUE&amp;DB=129&amp;ID1=43128410&amp;VALUEID=03451&amp;SDATE=200903&amp;PERIODTYPE=QTR_STD&amp;window=popup_no_bar&amp;width=385&amp;height=120&amp;START_MAXIMIZED=FALSE&amp;creator=factset&amp;display_string=Audit"}</definedName>
    <definedName name="_172__FDSAUDITLINK__">{"fdsup://Directions/FactSet Auditing Viewer?action=AUDIT_VALUE&amp;DB=129&amp;ID1=02917410&amp;VALUEID=03451&amp;SDATE=200903&amp;PERIODTYPE=QTR_STD&amp;window=popup_no_bar&amp;width=385&amp;height=120&amp;START_MAXIMIZED=FALSE&amp;creator=factset&amp;display_string=Audit"}</definedName>
    <definedName name="_173__FDSAUDITLINK__">{"fdsup://Directions/FactSet Auditing Viewer?action=AUDIT_VALUE&amp;DB=129&amp;ID1=29380T10&amp;VALUEID=03451&amp;SDATE=200903&amp;PERIODTYPE=QTR_STD&amp;window=popup_no_bar&amp;width=385&amp;height=120&amp;START_MAXIMIZED=FALSE&amp;creator=factset&amp;display_string=Audit"}</definedName>
    <definedName name="_174__FDSAUDITLINK__">{"fdsup://Directions/FactSet Auditing Viewer?action=AUDIT_VALUE&amp;DB=129&amp;ID1=25386810&amp;VALUEID=03451&amp;SDATE=200903&amp;PERIODTYPE=QTR_STD&amp;window=popup_no_bar&amp;width=385&amp;height=120&amp;START_MAXIMIZED=FALSE&amp;creator=factset&amp;display_string=Audit"}</definedName>
    <definedName name="_175__FDSAUDITLINK__">{"fdsup://Directions/FactSet Auditing Viewer?action=AUDIT_VALUE&amp;DB=129&amp;ID1=09063H10&amp;VALUEID=03451&amp;SDATE=200903&amp;PERIODTYPE=QTR_STD&amp;window=popup_no_bar&amp;width=385&amp;height=120&amp;START_MAXIMIZED=FALSE&amp;creator=factset&amp;display_string=Audit"}</definedName>
    <definedName name="_176__FDSAUDITLINK__">{"fdsup://Directions/FactSet Auditing Viewer?action=AUDIT_VALUE&amp;DB=129&amp;ID1=01527110&amp;VALUEID=03451&amp;SDATE=200903&amp;PERIODTYPE=QTR_STD&amp;window=popup_no_bar&amp;width=385&amp;height=120&amp;START_MAXIMIZED=FALSE&amp;creator=factset&amp;display_string=Audit"}</definedName>
    <definedName name="_177__FDSAUDITLINK__">{"fdsup://Directions/FactSet Auditing Viewer?action=AUDIT_VALUE&amp;DB=129&amp;ID1=94874110&amp;VALUEID=03451&amp;SDATE=200903&amp;PERIODTYPE=QTR_STD&amp;window=popup_no_bar&amp;width=385&amp;height=120&amp;START_MAXIMIZED=FALSE&amp;creator=factset&amp;display_string=Audit"}</definedName>
    <definedName name="_178__FDSAUDITLINK__">{"fdsup://Directions/FactSet Auditing Viewer?action=AUDIT_VALUE&amp;DB=129&amp;ID1=87546510&amp;VALUEID=03451&amp;SDATE=200903&amp;PERIODTYPE=QTR_STD&amp;window=popup_no_bar&amp;width=385&amp;height=120&amp;START_MAXIMIZED=FALSE&amp;creator=factset&amp;display_string=Audit"}</definedName>
    <definedName name="_179__FDSAUDITLINK__">{"fdsup://Directions/FactSet Auditing Viewer?action=AUDIT_VALUE&amp;DB=129&amp;ID1=80439510&amp;VALUEID=03451&amp;SDATE=200903&amp;PERIODTYPE=QTR_STD&amp;window=popup_no_bar&amp;width=385&amp;height=120&amp;START_MAXIMIZED=FALSE&amp;creator=factset&amp;display_string=Audit"}</definedName>
    <definedName name="_18__FDSAUDITLINK__">{"fdsup://Directions/FactSet Auditing Viewer?action=AUDIT_VALUE&amp;DB=129&amp;ID1=29358P10&amp;VALUEID=02001&amp;SDATE=200903&amp;PERIODTYPE=QTR_STD&amp;window=popup_no_bar&amp;width=385&amp;height=120&amp;START_MAXIMIZED=FALSE&amp;creator=factset&amp;display_string=Audit"}</definedName>
    <definedName name="_180__FDSAUDITLINK__">{"fdsup://Directions/FactSet Auditing Viewer?action=AUDIT_VALUE&amp;DB=129&amp;ID1=75884910&amp;VALUEID=03451&amp;SDATE=200903&amp;PERIODTYPE=QTR_STD&amp;window=popup_no_bar&amp;width=385&amp;height=120&amp;START_MAXIMIZED=FALSE&amp;creator=factset&amp;display_string=Audit"}</definedName>
    <definedName name="_181__FDSAUDITLINK__">{"fdsup://Directions/FactSet Auditing Viewer?action=AUDIT_VALUE&amp;DB=129&amp;ID1=49446R10&amp;VALUEID=03451&amp;SDATE=200903&amp;PERIODTYPE=QTR_STD&amp;window=popup_no_bar&amp;width=385&amp;height=120&amp;START_MAXIMIZED=FALSE&amp;creator=factset&amp;display_string=Audit"}</definedName>
    <definedName name="_182__FDSAUDITLINK__">{"fdsup://Directions/FactSet Auditing Viewer?action=AUDIT_VALUE&amp;DB=129&amp;ID1=31374720&amp;VALUEID=03451&amp;SDATE=200903&amp;PERIODTYPE=QTR_STD&amp;window=popup_no_bar&amp;width=385&amp;height=120&amp;START_MAXIMIZED=FALSE&amp;creator=factset&amp;display_string=Audit"}</definedName>
    <definedName name="_183__FDSAUDITLINK__">{"fdsup://Directions/FactSet Auditing Viewer?action=AUDIT_VALUE&amp;DB=129&amp;ID1=15060220&amp;VALUEID=03451&amp;SDATE=200903&amp;PERIODTYPE=QTR_STD&amp;window=popup_no_bar&amp;width=385&amp;height=120&amp;START_MAXIMIZED=FALSE&amp;creator=factset&amp;display_string=Audit"}</definedName>
    <definedName name="_184__FDSAUDITLINK__">{"fdsup://Directions/FactSet Auditing Viewer?action=AUDIT_VALUE&amp;DB=129&amp;ID1=87666410&amp;VALUEID=03451&amp;SDATE=200903&amp;PERIODTYPE=QTR_STD&amp;window=popup_no_bar&amp;width=385&amp;height=120&amp;START_MAXIMIZED=FALSE&amp;creator=factset&amp;display_string=Audit"}</definedName>
    <definedName name="_185__FDSAUDITLINK__">{"fdsup://Directions/FactSet Auditing Viewer?action=AUDIT_VALUE&amp;DB=129&amp;ID1=82880610&amp;VALUEID=03451&amp;SDATE=200903&amp;PERIODTYPE=QTR_STD&amp;window=popup_no_bar&amp;width=385&amp;height=120&amp;START_MAXIMIZED=FALSE&amp;creator=factset&amp;display_string=Audit"}</definedName>
    <definedName name="_186__FDSAUDITLINK__">{"fdsup://Directions/FactSet Auditing Viewer?action=AUDIT_VALUE&amp;DB=129&amp;ID1=37930210&amp;VALUEID=03451&amp;SDATE=200903&amp;PERIODTYPE=QTR_STD&amp;window=popup_no_bar&amp;width=385&amp;height=120&amp;START_MAXIMIZED=FALSE&amp;creator=factset&amp;display_string=Audit"}</definedName>
    <definedName name="_187__FDSAUDITLINK__">{"fdsup://Directions/FactSet Auditing Viewer?action=AUDIT_VALUE&amp;DB=129&amp;ID1=12483010&amp;VALUEID=03451&amp;SDATE=200903&amp;PERIODTYPE=QTR_STD&amp;window=popup_no_bar&amp;width=385&amp;height=120&amp;START_MAXIMIZED=FALSE&amp;creator=factset&amp;display_string=Audit"}</definedName>
    <definedName name="_188__FDSAUDITLINK__">{"fdsup://Directions/FactSet Auditing Viewer?action=AUDIT_VALUE&amp;DB=129&amp;ID1=26441150&amp;VALUEID=03451&amp;SDATE=200903&amp;PERIODTYPE=QTR_STD&amp;window=popup_no_bar&amp;width=385&amp;height=120&amp;START_MAXIMIZED=FALSE&amp;creator=factset&amp;display_string=Audit"}</definedName>
    <definedName name="_189__FDSAUDITLINK__">{"fdsup://Directions/FactSet Auditing Viewer?action=AUDIT_VALUE&amp;DB=129&amp;ID1=92904210&amp;VALUEID=03451&amp;SDATE=200903&amp;PERIODTYPE=QTR_STD&amp;window=popup_no_bar&amp;width=385&amp;height=120&amp;START_MAXIMIZED=FALSE&amp;creator=factset&amp;display_string=Audit"}</definedName>
    <definedName name="_19__FDSAUDITLINK__">{"fdsup://Directions/FactSet Auditing Viewer?action=AUDIT_VALUE&amp;DB=129&amp;ID1=33832D10&amp;VALUEID=02001&amp;SDATE=200903&amp;PERIODTYPE=QTR_STD&amp;window=popup_no_bar&amp;width=385&amp;height=120&amp;START_MAXIMIZED=FALSE&amp;creator=factset&amp;display_string=Audit"}</definedName>
    <definedName name="_190__FDSAUDITLINK__">{"fdsup://Directions/FactSet Auditing Viewer?action=AUDIT_VALUE&amp;DB=129&amp;ID1=70159Q10&amp;VALUEID=03451&amp;SDATE=200903&amp;PERIODTYPE=QTR_STD&amp;window=popup_no_bar&amp;width=385&amp;height=120&amp;START_MAXIMIZED=FALSE&amp;creator=factset&amp;display_string=Audit"}</definedName>
    <definedName name="_191__FDSAUDITLINK__">{"fdsup://Directions/FactSet Auditing Viewer?action=AUDIT_VALUE&amp;DB=129&amp;ID1=55977510&amp;VALUEID=03451&amp;SDATE=200903&amp;PERIODTYPE=QTR_STD&amp;window=popup_no_bar&amp;width=385&amp;height=120&amp;START_MAXIMIZED=FALSE&amp;creator=factset&amp;display_string=Audit"}</definedName>
    <definedName name="_192__FDSAUDITLINK__">{"fdsup://Directions/FactSet Auditing Viewer?action=AUDIT_VALUE&amp;DB=129&amp;ID1=55448910&amp;VALUEID=03451&amp;SDATE=200903&amp;PERIODTYPE=QTR_STD&amp;window=popup_no_bar&amp;width=385&amp;height=120&amp;START_MAXIMIZED=FALSE&amp;creator=factset&amp;display_string=Audit"}</definedName>
    <definedName name="_193__FDSAUDITLINK__">{"fdsup://Directions/FactSet Auditing Viewer?action=AUDIT_VALUE&amp;DB=129&amp;ID1=49427F10&amp;VALUEID=03451&amp;SDATE=200903&amp;PERIODTYPE=QTR_STD&amp;window=popup_no_bar&amp;width=385&amp;height=120&amp;START_MAXIMIZED=FALSE&amp;creator=factset&amp;display_string=Audit"}</definedName>
    <definedName name="_194__FDSAUDITLINK__">{"fdsup://Directions/FactSet Auditing Viewer?action=AUDIT_VALUE&amp;DB=129&amp;ID1=40426W10&amp;VALUEID=03451&amp;SDATE=200903&amp;PERIODTYPE=QTR_STD&amp;window=popup_no_bar&amp;width=385&amp;height=120&amp;START_MAXIMIZED=FALSE&amp;creator=factset&amp;display_string=Audit"}</definedName>
    <definedName name="_195__FDSAUDITLINK__">{"fdsup://Directions/FactSet Auditing Viewer?action=AUDIT_VALUE&amp;DB=129&amp;ID1=22002T10&amp;VALUEID=03451&amp;SDATE=200903&amp;PERIODTYPE=QTR_STD&amp;window=popup_no_bar&amp;width=385&amp;height=120&amp;START_MAXIMIZED=FALSE&amp;creator=factset&amp;display_string=Audit"}</definedName>
    <definedName name="_196__FDSAUDITLINK__">{"fdsup://Directions/FactSet Auditing Viewer?action=AUDIT_VALUE&amp;DB=129&amp;ID1=10536820&amp;VALUEID=03451&amp;SDATE=200903&amp;PERIODTYPE=QTR_STD&amp;window=popup_no_bar&amp;width=385&amp;height=120&amp;START_MAXIMIZED=FALSE&amp;creator=factset&amp;display_string=Audit"}</definedName>
    <definedName name="_197__FDSAUDITLINK__">{"fdsup://Directions/FactSet Auditing Viewer?action=AUDIT_VALUE&amp;DB=129&amp;ID1=14028810&amp;VALUEID=03451&amp;SDATE=200903&amp;PERIODTYPE=QTR_STD&amp;window=popup_no_bar&amp;width=385&amp;height=120&amp;START_MAXIMIZED=FALSE&amp;creator=factset&amp;display_string=Audit"}</definedName>
    <definedName name="_198__FDSAUDITLINK__">{"fdsup://Directions/FactSet Auditing Viewer?action=AUDIT_VALUE&amp;DB=129&amp;ID1=63741710&amp;VALUEID=03451&amp;SDATE=200903&amp;PERIODTYPE=QTR_STD&amp;window=popup_no_bar&amp;width=385&amp;height=120&amp;START_MAXIMIZED=FALSE&amp;creator=factset&amp;display_string=Audit"}</definedName>
    <definedName name="_199__FDSAUDITLINK__">{"fdsup://Directions/FactSet Auditing Viewer?action=AUDIT_VALUE&amp;DB=129&amp;ID1=75610910&amp;VALUEID=03451&amp;SDATE=200903&amp;PERIODTYPE=QTR_STD&amp;window=popup_no_bar&amp;width=385&amp;height=120&amp;START_MAXIMIZED=FALSE&amp;creator=factset&amp;display_string=Audit"}</definedName>
    <definedName name="_2__FDSAUDITLINK__">{"fdsup://Directions/FactSet Auditing Viewer?action=AUDIT_VALUE&amp;DB=129&amp;ID1=94874110&amp;VALUEID=03451&amp;SDATE=200903&amp;PERIODTYPE=QTR_STD&amp;window=popup_no_bar&amp;width=385&amp;height=120&amp;START_MAXIMIZED=FALSE&amp;creator=factset&amp;display_string=Audit"}</definedName>
    <definedName name="_20__FDSAUDITLINK__">{"fdsup://Directions/FactSet Auditing Viewer?action=AUDIT_VALUE&amp;DB=129&amp;ID1=49458010&amp;VALUEID=02001&amp;SDATE=200903&amp;PERIODTYPE=QTR_STD&amp;window=popup_no_bar&amp;width=385&amp;height=120&amp;START_MAXIMIZED=FALSE&amp;creator=factset&amp;display_string=Audit"}</definedName>
    <definedName name="_200__FDSAUDITLINK__">{"fdsup://Directions/FactSet Auditing Viewer?action=AUDIT_VALUE&amp;DB=129&amp;ID1=90265310&amp;VALUEID=03451&amp;SDATE=200903&amp;PERIODTYPE=QTR_STD&amp;window=popup_no_bar&amp;width=385&amp;height=120&amp;START_MAXIMIZED=FALSE&amp;creator=factset&amp;display_string=Audit"}</definedName>
    <definedName name="_201__FDSAUDITLINK__">{"fdsup://Directions/FactSet Auditing Viewer?action=AUDIT_VALUE&amp;DB=129&amp;ID1=73746410&amp;VALUEID=03451&amp;SDATE=200903&amp;PERIODTYPE=QTR_STD&amp;window=popup_no_bar&amp;width=385&amp;height=120&amp;START_MAXIMIZED=FALSE&amp;creator=factset&amp;display_string=Audit"}</definedName>
    <definedName name="_202__FDSAUDITLINK__">{"fdsup://Directions/FactSet Auditing Viewer?action=AUDIT_VALUE&amp;DB=129&amp;ID1=59522J10&amp;VALUEID=03451&amp;SDATE=200903&amp;PERIODTYPE=QTR_STD&amp;window=popup_no_bar&amp;width=385&amp;height=120&amp;START_MAXIMIZED=FALSE&amp;creator=factset&amp;display_string=Audit"}</definedName>
    <definedName name="_203__FDSAUDITLINK__">{"fdsup://Directions/FactSet Auditing Viewer?action=AUDIT_VALUE&amp;DB=129&amp;ID1=29717810&amp;VALUEID=03451&amp;SDATE=200903&amp;PERIODTYPE=QTR_STD&amp;window=popup_no_bar&amp;width=385&amp;height=120&amp;START_MAXIMIZED=FALSE&amp;creator=factset&amp;display_string=Audit"}</definedName>
    <definedName name="_204__FDSAUDITLINK__">{"fdsup://Directions/FactSet Auditing Viewer?action=AUDIT_VALUE&amp;DB=129&amp;ID1=29476L10&amp;VALUEID=03451&amp;SDATE=200903&amp;PERIODTYPE=QTR_STD&amp;window=popup_no_bar&amp;width=385&amp;height=120&amp;START_MAXIMIZED=FALSE&amp;creator=factset&amp;display_string=Audit"}</definedName>
    <definedName name="_205__FDSAUDITLINK__">{"fdsup://Directions/FactSet Auditing Viewer?action=AUDIT_VALUE&amp;DB=129&amp;ID1=19587210&amp;VALUEID=03451&amp;SDATE=200903&amp;PERIODTYPE=QTR_STD&amp;window=popup_no_bar&amp;width=385&amp;height=120&amp;START_MAXIMIZED=FALSE&amp;creator=factset&amp;display_string=Audit"}</definedName>
    <definedName name="_206__FDSAUDITLINK__">{"fdsup://Directions/FactSet Auditing Viewer?action=AUDIT_VALUE&amp;DB=129&amp;ID1=13313110&amp;VALUEID=03451&amp;SDATE=200903&amp;PERIODTYPE=QTR_STD&amp;window=popup_no_bar&amp;width=385&amp;height=120&amp;START_MAXIMIZED=FALSE&amp;creator=factset&amp;display_string=Audit"}</definedName>
    <definedName name="_207__FDSAUDITLINK__">{"fdsup://Directions/FactSet Auditing Viewer?action=AUDIT_VALUE&amp;DB=129&amp;ID1=05564E10&amp;VALUEID=03451&amp;SDATE=200903&amp;PERIODTYPE=QTR_STD&amp;window=popup_no_bar&amp;width=385&amp;height=120&amp;START_MAXIMIZED=FALSE&amp;creator=factset&amp;display_string=Audit"}</definedName>
    <definedName name="_208__FDSAUDITLINK__">{"fdsup://Directions/FactSet Auditing Viewer?action=AUDIT_VALUE&amp;DB=129&amp;ID1=04560410&amp;VALUEID=03451&amp;SDATE=200903&amp;PERIODTYPE=QTR_STD&amp;window=popup_no_bar&amp;width=385&amp;height=120&amp;START_MAXIMIZED=FALSE&amp;creator=factset&amp;display_string=Audit"}</definedName>
    <definedName name="_209__FDSAUDITLINK__">{"fdsup://Directions/FactSet Auditing Viewer?action=AUDIT_VALUE&amp;DB=129&amp;ID1=03748R10&amp;VALUEID=03451&amp;SDATE=200903&amp;PERIODTYPE=QTR_STD&amp;window=popup_no_bar&amp;width=385&amp;height=120&amp;START_MAXIMIZED=FALSE&amp;creator=factset&amp;display_string=Audit"}</definedName>
    <definedName name="_21__FDSAUDITLINK__">{"fdsup://Directions/FactSet Auditing Viewer?action=AUDIT_VALUE&amp;DB=129&amp;ID1=86693340&amp;VALUEID=02001&amp;SDATE=200903&amp;PERIODTYPE=QTR_STD&amp;window=popup_no_bar&amp;width=385&amp;height=120&amp;START_MAXIMIZED=FALSE&amp;creator=factset&amp;display_string=Audit"}</definedName>
    <definedName name="_210__FDSAUDITLINK__">{"fdsup://Directions/FactSet Auditing Viewer?action=AUDIT_VALUE&amp;DB=129&amp;ID1=74341010&amp;VALUEID=03451&amp;SDATE=200903&amp;PERIODTYPE=QTR_STD&amp;window=popup_no_bar&amp;width=385&amp;height=120&amp;START_MAXIMIZED=FALSE&amp;creator=factset&amp;display_string=Audit"}</definedName>
    <definedName name="_211__FDSAUDITLINK__">{"fdsup://Directions/FactSet Auditing Viewer?action=AUDIT_VALUE&amp;DB=129&amp;ID1=00163T10&amp;VALUEID=03451&amp;SDATE=200903&amp;PERIODTYPE=QTR_STD&amp;window=popup_no_bar&amp;width=385&amp;height=120&amp;START_MAXIMIZED=FALSE&amp;creator=factset&amp;display_string=Audit"}</definedName>
    <definedName name="_212__FDSAUDITLINK__">{"fdsup://Directions/FactSet Auditing Viewer?action=AUDIT_VALUE&amp;DB=129&amp;ID1=86852610&amp;VALUEID=03451&amp;SDATE=200903&amp;PERIODTYPE=QTR_STD&amp;window=popup_no_bar&amp;width=385&amp;height=120&amp;START_MAXIMIZED=FALSE&amp;creator=factset&amp;display_string=Audit"}</definedName>
    <definedName name="_213__FDSAUDITLINK__">{"fdsup://Directions/FactSet Auditing Viewer?action=AUDIT_VALUE&amp;DB=129&amp;ID1=86272T10&amp;VALUEID=03451&amp;SDATE=200903&amp;PERIODTYPE=QTR_STD&amp;window=popup_no_bar&amp;width=385&amp;height=120&amp;START_MAXIMIZED=FALSE&amp;creator=factset&amp;display_string=Audit"}</definedName>
    <definedName name="_214__FDSAUDITLINK__">{"fdsup://Directions/FactSet Auditing Viewer?action=AUDIT_VALUE&amp;DB=129&amp;ID1=51794210&amp;VALUEID=03451&amp;SDATE=200903&amp;PERIODTYPE=QTR_STD&amp;window=popup_no_bar&amp;width=385&amp;height=120&amp;START_MAXIMIZED=FALSE&amp;creator=factset&amp;display_string=Audit"}</definedName>
    <definedName name="_215__FDSAUDITLINK__">{"fdsup://Directions/FactSet Auditing Viewer?action=AUDIT_VALUE&amp;DB=129&amp;ID1=44107P10&amp;VALUEID=03451&amp;SDATE=200903&amp;PERIODTYPE=QTR_STD&amp;window=popup_no_bar&amp;width=385&amp;height=120&amp;START_MAXIMIZED=FALSE&amp;creator=factset&amp;display_string=Audit"}</definedName>
    <definedName name="_216__FDSAUDITLINK__">{"fdsup://Directions/FactSet Auditing Viewer?action=AUDIT_VALUE&amp;DB=129&amp;ID1=44106M10&amp;VALUEID=03451&amp;SDATE=200903&amp;PERIODTYPE=QTR_STD&amp;window=popup_no_bar&amp;width=385&amp;height=120&amp;START_MAXIMIZED=FALSE&amp;creator=factset&amp;display_string=Audit"}</definedName>
    <definedName name="_217__FDSAUDITLINK__">{"fdsup://Directions/FactSet Auditing Viewer?action=AUDIT_VALUE&amp;DB=129&amp;ID1=42782510&amp;VALUEID=03451&amp;SDATE=200903&amp;PERIODTYPE=QTR_STD&amp;window=popup_no_bar&amp;width=385&amp;height=120&amp;START_MAXIMIZED=FALSE&amp;creator=factset&amp;display_string=Audit"}</definedName>
    <definedName name="_218__FDSAUDITLINK__">{"fdsup://Directions/FactSet Auditing Viewer?action=AUDIT_VALUE&amp;DB=129&amp;ID1=31430F10&amp;VALUEID=03451&amp;SDATE=200903&amp;PERIODTYPE=QTR_STD&amp;window=popup_no_bar&amp;width=385&amp;height=120&amp;START_MAXIMIZED=FALSE&amp;creator=factset&amp;display_string=Audit"}</definedName>
    <definedName name="_219__FDSAUDITLINK__">{"fdsup://Directions/FactSet Auditing Viewer?action=AUDIT_VALUE&amp;DB=129&amp;ID1=04410310&amp;VALUEID=03451&amp;SDATE=200903&amp;PERIODTYPE=QTR_STD&amp;window=popup_no_bar&amp;width=385&amp;height=120&amp;START_MAXIMIZED=FALSE&amp;creator=factset&amp;display_string=Audit"}</definedName>
    <definedName name="_22__FDSAUDITLINK__">{"fdsup://Directions/FactSet Auditing Viewer?action=AUDIT_VALUE&amp;DB=129&amp;ID1=02343610&amp;VALUEID=02001&amp;SDATE=200903&amp;PERIODTYPE=QTR_STD&amp;window=popup_no_bar&amp;width=385&amp;height=120&amp;START_MAXIMIZED=FALSE&amp;creator=factset&amp;display_string=Audit"}</definedName>
    <definedName name="_220__FDSAUDITLINK__">{"fdsup://Directions/FactSet Auditing Viewer?action=AUDIT_VALUE&amp;DB=129&amp;ID1=68193610&amp;VALUEID=03451&amp;SDATE=200903&amp;PERIODTYPE=QTR_STD&amp;window=popup_no_bar&amp;width=385&amp;height=120&amp;START_MAXIMIZED=FALSE&amp;creator=factset&amp;display_string=Audit"}</definedName>
    <definedName name="_221__FDSAUDITLINK__">{"fdsup://Directions/FactSet Auditing Viewer?action=AUDIT_VALUE&amp;DB=129&amp;ID1=63862010&amp;VALUEID=03451&amp;SDATE=200903&amp;PERIODTYPE=QTR_STD&amp;window=popup_no_bar&amp;width=385&amp;height=120&amp;START_MAXIMIZED=FALSE&amp;creator=factset&amp;display_string=Audit"}</definedName>
    <definedName name="_222__FDSAUDITLINK__">{"fdsup://Directions/FactSet Auditing Viewer?action=AUDIT_VALUE&amp;DB=129&amp;ID1=50217510&amp;VALUEID=03451&amp;SDATE=200903&amp;PERIODTYPE=QTR_STD&amp;window=popup_no_bar&amp;width=385&amp;height=120&amp;START_MAXIMIZED=FALSE&amp;creator=factset&amp;display_string=Audit"}</definedName>
    <definedName name="_223__FDSAUDITLINK__">{"fdsup://Directions/FactSet Auditing Viewer?action=AUDIT_VALUE&amp;DB=129&amp;ID1=42217K10&amp;VALUEID=03451&amp;SDATE=200903&amp;PERIODTYPE=QTR_STD&amp;window=popup_no_bar&amp;width=385&amp;height=120&amp;START_MAXIMIZED=FALSE&amp;creator=factset&amp;display_string=Audit"}</definedName>
    <definedName name="_224__FDSAUDITLINK__">{"fdsup://Directions/FactSet Auditing Viewer?action=AUDIT_VALUE&amp;DB=129&amp;ID1=40414L10&amp;VALUEID=03451&amp;SDATE=200903&amp;PERIODTYPE=QTR_STD&amp;window=popup_no_bar&amp;width=385&amp;height=120&amp;START_MAXIMIZED=FALSE&amp;creator=factset&amp;display_string=Audit"}</definedName>
    <definedName name="_225__FDSAUDITLINK__">{"fdsup://Directions/FactSet Auditing Viewer?action=AUDIT_VALUE&amp;DB=129&amp;ID1=97639130&amp;VALUEID=03451&amp;SDATE=200903&amp;PERIODTYPE=QTR_STD&amp;window=popup_no_bar&amp;width=385&amp;height=120&amp;START_MAXIMIZED=FALSE&amp;creator=factset&amp;display_string=Audit"}</definedName>
    <definedName name="_226__FDSAUDITLINK__">{"fdsup://Directions/FactSet Auditing Viewer?action=AUDIT_VALUE&amp;DB=129&amp;ID1=92904210&amp;VALUEID=03451&amp;SDATE=200903&amp;PERIODTYPE=QTR_STD&amp;window=popup_no_bar&amp;width=385&amp;height=120&amp;START_MAXIMIZED=FALSE&amp;creator=factset&amp;display_string=Audit"}</definedName>
    <definedName name="_227__FDSAUDITLINK__">{"fdsup://Directions/FactSet Auditing Viewer?action=AUDIT_VALUE&amp;DB=129&amp;ID1=46173010&amp;VALUEID=03451&amp;SDATE=200902&amp;PERIODTYPE=QTR_STD&amp;window=popup_no_bar&amp;width=385&amp;height=120&amp;START_MAXIMIZED=FALSE&amp;creator=factset&amp;display_string=Audit"}</definedName>
    <definedName name="_228__FDSAUDITLINK__">{"fdsup://Directions/FactSet Auditing Viewer?action=AUDIT_VALUE&amp;DB=129&amp;ID1=43128410&amp;VALUEID=03451&amp;SDATE=200903&amp;PERIODTYPE=QTR_STD&amp;window=popup_no_bar&amp;width=385&amp;height=120&amp;START_MAXIMIZED=FALSE&amp;creator=factset&amp;display_string=Audit"}</definedName>
    <definedName name="_229__FDSAUDITLINK__">{"fdsup://Directions/FactSet Auditing Viewer?action=AUDIT_VALUE&amp;DB=129&amp;ID1=02917410&amp;VALUEID=03451&amp;SDATE=200903&amp;PERIODTYPE=QTR_STD&amp;window=popup_no_bar&amp;width=385&amp;height=120&amp;START_MAXIMIZED=FALSE&amp;creator=factset&amp;display_string=Audit"}</definedName>
    <definedName name="_23__FDSAUDITLINK__">{"fdsup://Directions/FactSet Auditing Viewer?action=AUDIT_VALUE&amp;DB=129&amp;ID1=86768K10&amp;VALUEID=02001&amp;SDATE=200903&amp;PERIODTYPE=QTR_STD&amp;window=popup_no_bar&amp;width=385&amp;height=120&amp;START_MAXIMIZED=FALSE&amp;creator=factset&amp;display_string=Audit"}</definedName>
    <definedName name="_24__FDSAUDITLINK__">{"fdsup://Directions/FactSet Auditing Viewer?action=AUDIT_VALUE&amp;DB=129&amp;ID1=29100510&amp;VALUEID=02001&amp;SDATE=200903&amp;PERIODTYPE=QTR_STD&amp;window=popup_no_bar&amp;width=385&amp;height=120&amp;START_MAXIMIZED=FALSE&amp;creator=factset&amp;display_string=Audit"}</definedName>
    <definedName name="_25__FDSAUDITLINK__">{"fdsup://Directions/FactSet Auditing Viewer?action=AUDIT_VALUE&amp;DB=129&amp;ID1=14047510&amp;VALUEID=02001&amp;SDATE=200903&amp;PERIODTYPE=QTR_STD&amp;window=popup_no_bar&amp;width=385&amp;height=120&amp;START_MAXIMIZED=FALSE&amp;creator=factset&amp;display_string=Audit"}</definedName>
    <definedName name="_26__FDSAUDITLINK__">{"fdsup://Directions/FactSet Auditing Viewer?action=AUDIT_VALUE&amp;DB=129&amp;ID1=75884910&amp;VALUEID=03451&amp;SDATE=201103&amp;PERIODTYPE=QTR_STD&amp;SCFT=3&amp;window=popup_no_bar&amp;width=385&amp;height=120&amp;START_MAXIMIZED=FALSE&amp;creator=factset&amp;display_string=Audit"}</definedName>
    <definedName name="_27__FDSAUDITLINK__">{"fdsup://Directions/FactSet Auditing Viewer?action=AUDIT_VALUE&amp;DB=129&amp;ID1=31374720&amp;VALUEID=03451&amp;SDATE=201103&amp;PERIODTYPE=QTR_STD&amp;SCFT=3&amp;window=popup_no_bar&amp;width=385&amp;height=120&amp;START_MAXIMIZED=FALSE&amp;creator=factset&amp;display_string=Audit"}</definedName>
    <definedName name="_29__FDSAUDITLINK__">{"fdsup://Directions/FactSet Auditing Viewer?action=AUDIT_VALUE&amp;DB=129&amp;ID1=29476L10&amp;VALUEID=03451&amp;SDATE=201103&amp;PERIODTYPE=QTR_STD&amp;SCFT=3&amp;window=popup_no_bar&amp;width=385&amp;height=120&amp;START_MAXIMIZED=FALSE&amp;creator=factset&amp;display_string=Audit"}</definedName>
    <definedName name="_3__FDSAUDITLINK__">{"fdsup://Directions/FactSet Auditing Viewer?action=AUDIT_VALUE&amp;DB=129&amp;ID1=87546510&amp;VALUEID=03451&amp;SDATE=200903&amp;PERIODTYPE=QTR_STD&amp;window=popup_no_bar&amp;width=385&amp;height=120&amp;START_MAXIMIZED=FALSE&amp;creator=factset&amp;display_string=Audit"}</definedName>
    <definedName name="_30__FDSAUDITLINK__">{"fdsup://Directions/FactSet Auditing Viewer?action=AUDIT_VALUE&amp;DB=129&amp;ID1=05564E10&amp;VALUEID=03451&amp;SDATE=201103&amp;PERIODTYPE=QTR_STD&amp;SCFT=3&amp;window=popup_no_bar&amp;width=385&amp;height=120&amp;START_MAXIMIZED=FALSE&amp;creator=factset&amp;display_string=Audit"}</definedName>
    <definedName name="_30360">2</definedName>
    <definedName name="_31__FDSAUDITLINK__">{"fdsup://Directions/FactSet Auditing Viewer?action=AUDIT_VALUE&amp;DB=129&amp;ID1=49427F10&amp;VALUEID=03451&amp;SDATE=201103&amp;PERIODTYPE=QTR_STD&amp;SCFT=3&amp;window=popup_no_bar&amp;width=385&amp;height=120&amp;START_MAXIMIZED=FALSE&amp;creator=factset&amp;display_string=Audit"}</definedName>
    <definedName name="_32__FDSAUDITLINK__">{"fdsup://Directions/FactSet Auditing Viewer?action=AUDIT_VALUE&amp;DB=129&amp;ID1=44409710&amp;VALUEID=03451&amp;SDATE=201103&amp;PERIODTYPE=QTR_STD&amp;SCFT=3&amp;window=popup_no_bar&amp;width=385&amp;height=120&amp;START_MAXIMIZED=FALSE&amp;creator=factset&amp;display_string=Audit"}</definedName>
    <definedName name="_33__FDSAUDITLINK__">{"fdsup://Directions/FactSet Auditing Viewer?action=AUDIT_VALUE&amp;DB=129&amp;ID1=43128410&amp;VALUEID=03451&amp;SDATE=201103&amp;PERIODTYPE=QTR_STD&amp;SCFT=3&amp;window=popup_no_bar&amp;width=385&amp;height=120&amp;START_MAXIMIZED=FALSE&amp;creator=factset&amp;display_string=Audit"}</definedName>
    <definedName name="_34__FDSAUDITLINK__">{"fdsup://Directions/FactSet Auditing Viewer?action=AUDIT_VALUE&amp;DB=129&amp;ID1=20323310&amp;VALUEID=03451&amp;SDATE=201103&amp;PERIODTYPE=QTR_STD&amp;SCFT=3&amp;window=popup_no_bar&amp;width=385&amp;height=120&amp;START_MAXIMIZED=FALSE&amp;creator=factset&amp;display_string=Audit"}</definedName>
    <definedName name="_35__FDSAUDITLINK__">{"fdsup://Directions/FactSet Auditing Viewer?action=AUDIT_VALUE&amp;DB=129&amp;ID1=10112110&amp;VALUEID=03451&amp;SDATE=201103&amp;PERIODTYPE=QTR_STD&amp;SCFT=3&amp;window=popup_no_bar&amp;width=385&amp;height=120&amp;START_MAXIMIZED=FALSE&amp;creator=factset&amp;display_string=Audit"}</definedName>
    <definedName name="_36__FDSAUDITLINK__">{"fdsup://Directions/FactSet Auditing Viewer?action=AUDIT_VALUE&amp;DB=129&amp;ID1=91728620&amp;VALUEID=03451&amp;SDATE=201104&amp;PERIODTYPE=QTR_STD&amp;SCFT=3&amp;window=popup_no_bar&amp;width=385&amp;height=120&amp;START_MAXIMIZED=FALSE&amp;creator=factset&amp;display_string=Audit"}</definedName>
    <definedName name="_360">2</definedName>
    <definedName name="_37__FDSAUDITLINK__">{"fdsup://Directions/FactSet Auditing Viewer?action=AUDIT_VALUE&amp;DB=129&amp;ID1=03748R10&amp;VALUEID=03451&amp;SDATE=201103&amp;PERIODTYPE=QTR_STD&amp;SCFT=3&amp;window=popup_no_bar&amp;width=385&amp;height=120&amp;START_MAXIMIZED=FALSE&amp;creator=factset&amp;display_string=Audit"}</definedName>
    <definedName name="_38__FDSAUDITLINK__">{"fdsup://Directions/FactSet Auditing Viewer?action=AUDIT_VALUE&amp;DB=129&amp;ID1=29717810&amp;VALUEID=03451&amp;SDATE=201103&amp;PERIODTYPE=QTR_STD&amp;SCFT=3&amp;window=popup_no_bar&amp;width=385&amp;height=120&amp;START_MAXIMIZED=FALSE&amp;creator=factset&amp;display_string=Audit"}</definedName>
    <definedName name="_39__FDSAUDITLINK__">{"fdsup://Directions/FactSet Auditing Viewer?action=AUDIT_VALUE&amp;DB=129&amp;ID1=80439510&amp;VALUEID=03451&amp;SDATE=200903&amp;PERIODTYPE=QTR_STD&amp;window=popup_no_bar&amp;width=385&amp;height=120&amp;START_MAXIMIZED=FALSE&amp;creator=factset&amp;display_string=Audit"}</definedName>
    <definedName name="_4__FDSAUDITLINK__">{"fdsup://Directions/FactSet Auditing Viewer?action=AUDIT_VALUE&amp;DB=129&amp;ID1=15060220&amp;VALUEID=03451&amp;SDATE=200903&amp;PERIODTYPE=QTR_STD&amp;window=popup_no_bar&amp;width=385&amp;height=120&amp;START_MAXIMIZED=FALSE&amp;creator=factset&amp;display_string=Audit"}</definedName>
    <definedName name="_40__FDSAUDITLINK__">{"fdsup://Directions/FactSet Auditing Viewer?action=AUDIT_VALUE&amp;DB=129&amp;ID1=15060220&amp;VALUEID=03451&amp;SDATE=200903&amp;PERIODTYPE=QTR_STD&amp;window=popup_no_bar&amp;width=385&amp;height=120&amp;START_MAXIMIZED=FALSE&amp;creator=factset&amp;display_string=Audit"}</definedName>
    <definedName name="_41__FDSAUDITLINK__">{"fdsup://Directions/FactSet Auditing Viewer?action=AUDIT_VALUE&amp;DB=129&amp;ID1=73746410&amp;VALUEID=03451&amp;SDATE=201103&amp;PERIODTYPE=QTR_STD&amp;SCFT=3&amp;window=popup_no_bar&amp;width=385&amp;height=120&amp;START_MAXIMIZED=FALSE&amp;creator=factset&amp;display_string=Audit"}</definedName>
    <definedName name="_42__FDSAUDITLINK__">{"fdsup://Directions/FactSet Auditing Viewer?action=AUDIT_VALUE&amp;DB=129&amp;ID1=26441150&amp;VALUEID=03451&amp;SDATE=201103&amp;PERIODTYPE=QTR_STD&amp;SCFT=3&amp;window=popup_no_bar&amp;width=385&amp;height=120&amp;START_MAXIMIZED=FALSE&amp;creator=factset&amp;display_string=Audit"}</definedName>
    <definedName name="_43__FDSAUDITLINK__">{"fdsup://Directions/FactSet Auditing Viewer?action=AUDIT_VALUE&amp;DB=129&amp;ID1=93965310&amp;VALUEID=03451&amp;SDATE=201104&amp;PERIODTYPE=QTR_STD&amp;SCFT=3&amp;window=popup_no_bar&amp;width=385&amp;height=120&amp;START_MAXIMIZED=FALSE&amp;creator=factset&amp;display_string=Audit"}</definedName>
    <definedName name="_44__FDSAUDITLINK__">{"fdsup://Directions/FactSet Auditing Viewer?action=AUDIT_VALUE&amp;DB=129&amp;ID1=15060220&amp;VALUEID=03451&amp;SDATE=200903&amp;PERIODTYPE=QTR_STD&amp;window=popup_no_bar&amp;width=385&amp;height=120&amp;START_MAXIMIZED=FALSE&amp;creator=factset&amp;display_string=Audit"}</definedName>
    <definedName name="_45__FDSAUDITLINK__">{"fdsup://Directions/FactSet Auditing Viewer?action=AUDIT_VALUE&amp;DB=129&amp;ID1=94874110&amp;VALUEID=03451&amp;SDATE=200903&amp;PERIODTYPE=QTR_STD&amp;window=popup_no_bar&amp;width=385&amp;height=120&amp;START_MAXIMIZED=FALSE&amp;creator=factset&amp;display_string=Audit"}</definedName>
    <definedName name="_46__FDSAUDITLINK__">{"fdsup://Directions/FactSet Auditing Viewer?action=AUDIT_VALUE&amp;DB=129&amp;ID1=87546510&amp;VALUEID=03451&amp;SDATE=200903&amp;PERIODTYPE=QTR_STD&amp;window=popup_no_bar&amp;width=385&amp;height=120&amp;START_MAXIMIZED=FALSE&amp;creator=factset&amp;display_string=Audit"}</definedName>
    <definedName name="_47__FDSAUDITLINK__">{"fdsup://Directions/FactSet Auditing Viewer?action=AUDIT_VALUE&amp;DB=129&amp;ID1=80439510&amp;VALUEID=03451&amp;SDATE=200903&amp;PERIODTYPE=QTR_STD&amp;window=popup_no_bar&amp;width=385&amp;height=120&amp;START_MAXIMIZED=FALSE&amp;creator=factset&amp;display_string=Audit"}</definedName>
    <definedName name="_48__FDSAUDITLINK__">{"fdsup://Directions/FactSet Auditing Viewer?action=AUDIT_VALUE&amp;DB=129&amp;ID1=15060220&amp;VALUEID=03451&amp;SDATE=200903&amp;PERIODTYPE=QTR_STD&amp;window=popup_no_bar&amp;width=385&amp;height=120&amp;START_MAXIMIZED=FALSE&amp;creator=factset&amp;display_string=Audit"}</definedName>
    <definedName name="_49__FDSAUDITLINK__">{"fdsup://Directions/FactSet Auditing Viewer?action=AUDIT_VALUE&amp;DB=129&amp;ID1=94874110&amp;VALUEID=03451&amp;SDATE=200903&amp;PERIODTYPE=QTR_STD&amp;window=popup_no_bar&amp;width=385&amp;height=120&amp;START_MAXIMIZED=FALSE&amp;creator=factset&amp;display_string=Audit"}</definedName>
    <definedName name="_5__FDSAUDITLINK__">{"fdsup://Directions/FactSet Auditing Viewer?action=AUDIT_VALUE&amp;DB=129&amp;ID1=94874110&amp;VALUEID=03451&amp;SDATE=200903&amp;PERIODTYPE=QTR_STD&amp;window=popup_no_bar&amp;width=385&amp;height=120&amp;START_MAXIMIZED=FALSE&amp;creator=factset&amp;display_string=Audit"}</definedName>
    <definedName name="_50__FDSAUDITLINK__">{"fdsup://Directions/FactSet Auditing Viewer?action=AUDIT_VALUE&amp;DB=129&amp;ID1=87546510&amp;VALUEID=03451&amp;SDATE=200903&amp;PERIODTYPE=QTR_STD&amp;window=popup_no_bar&amp;width=385&amp;height=120&amp;START_MAXIMIZED=FALSE&amp;creator=factset&amp;display_string=Audit"}</definedName>
    <definedName name="_51__FDSAUDITLINK__">{"fdsup://Directions/FactSet Auditing Viewer?action=AUDIT_VALUE&amp;DB=129&amp;ID1=80439510&amp;VALUEID=03451&amp;SDATE=200903&amp;PERIODTYPE=QTR_STD&amp;window=popup_no_bar&amp;width=385&amp;height=120&amp;START_MAXIMIZED=FALSE&amp;creator=factset&amp;display_string=Audit"}</definedName>
    <definedName name="_52__FDSAUDITLINK__">{"fdsup://Directions/FactSet Auditing Viewer?action=AUDIT_VALUE&amp;DB=129&amp;ID1=15060220&amp;VALUEID=03451&amp;SDATE=200903&amp;PERIODTYPE=QTR_STD&amp;window=popup_no_bar&amp;width=385&amp;height=120&amp;START_MAXIMIZED=FALSE&amp;creator=factset&amp;display_string=Audit"}</definedName>
    <definedName name="_53__FDSAUDITLINK__">{"fdsup://Directions/FactSet Auditing Viewer?action=AUDIT_VALUE&amp;DB=129&amp;ID1=94874110&amp;VALUEID=03451&amp;SDATE=200903&amp;PERIODTYPE=QTR_STD&amp;window=popup_no_bar&amp;width=385&amp;height=120&amp;START_MAXIMIZED=FALSE&amp;creator=factset&amp;display_string=Audit"}</definedName>
    <definedName name="_54__FDSAUDITLINK__">{"fdsup://Directions/FactSet Auditing Viewer?action=AUDIT_VALUE&amp;DB=129&amp;ID1=87546510&amp;VALUEID=03451&amp;SDATE=200903&amp;PERIODTYPE=QTR_STD&amp;window=popup_no_bar&amp;width=385&amp;height=120&amp;START_MAXIMIZED=FALSE&amp;creator=factset&amp;display_string=Audit"}</definedName>
    <definedName name="_55__FDSAUDITLINK__">{"fdsup://Directions/FactSet Auditing Viewer?action=AUDIT_VALUE&amp;DB=129&amp;ID1=80439510&amp;VALUEID=03451&amp;SDATE=200903&amp;PERIODTYPE=QTR_STD&amp;window=popup_no_bar&amp;width=385&amp;height=120&amp;START_MAXIMIZED=FALSE&amp;creator=factset&amp;display_string=Audit"}</definedName>
    <definedName name="_56__FDSAUDITLINK__">{"fdsup://Directions/FactSet Auditing Viewer?action=AUDIT_VALUE&amp;DB=129&amp;ID1=15060220&amp;VALUEID=03451&amp;SDATE=200903&amp;PERIODTYPE=QTR_STD&amp;window=popup_no_bar&amp;width=385&amp;height=120&amp;START_MAXIMIZED=FALSE&amp;creator=factset&amp;display_string=Audit"}</definedName>
    <definedName name="_57__FDSAUDITLINK__">{"fdsup://Directions/FactSet Auditing Viewer?action=AUDIT_VALUE&amp;DB=129&amp;ID1=94874110&amp;VALUEID=03451&amp;SDATE=200903&amp;PERIODTYPE=QTR_STD&amp;window=popup_no_bar&amp;width=385&amp;height=120&amp;START_MAXIMIZED=FALSE&amp;creator=factset&amp;display_string=Audit"}</definedName>
    <definedName name="_58__FDSAUDITLINK__">{"fdsup://Directions/FactSet Auditing Viewer?action=AUDIT_VALUE&amp;DB=129&amp;ID1=69360J10&amp;VALUEID=03451&amp;SDATE=201003&amp;PERIODTYPE=QTR_STD&amp;window=popup_no_bar&amp;width=385&amp;height=120&amp;START_MAXIMIZED=FALSE&amp;creator=factset&amp;display_string=Audit"}</definedName>
    <definedName name="_58ƒ0ACwvu.Sommai">#REF!,#REF!,#REF!,#REF!,#REF!,#REF!</definedName>
    <definedName name="_59__FDSAUDITLINK__">{"fdsup://Directions/FactSet Auditing Viewer?action=AUDIT_VALUE&amp;DB=129&amp;ID1=60972010&amp;VALUEID=03451&amp;SDATE=201004&amp;PERIODTYPE=QTR_STD&amp;window=popup_no_bar&amp;width=385&amp;height=120&amp;START_MAXIMIZED=FALSE&amp;creator=factset&amp;display_string=Audit"}</definedName>
    <definedName name="_59ƒ0Swvu.Sommai">#REF!,#REF!,#REF!,#REF!,#REF!,#REF!</definedName>
    <definedName name="_6__FDSAUDITLINK__">{"fdsup://Directions/FactSet Auditing Viewer?action=AUDIT_VALUE&amp;DB=129&amp;ID1=87546510&amp;VALUEID=03451&amp;SDATE=200903&amp;PERIODTYPE=QTR_STD&amp;window=popup_no_bar&amp;width=385&amp;height=120&amp;START_MAXIMIZED=FALSE&amp;creator=factset&amp;display_string=Audit"}</definedName>
    <definedName name="_60__FDSAUDITLINK__">{"fdsup://Directions/FactSet Auditing Viewer?action=AUDIT_VALUE&amp;DB=129&amp;ID1=26441150&amp;VALUEID=03451&amp;SDATE=201003&amp;PERIODTYPE=QTR_STD&amp;window=popup_no_bar&amp;width=385&amp;height=120&amp;START_MAXIMIZED=FALSE&amp;creator=factset&amp;display_string=Audit"}</definedName>
    <definedName name="_60ƒ0ACwvu.Sommai">#REF!,#REF!,#REF!,#REF!,#REF!,#REF!</definedName>
    <definedName name="_60p0Rwvu.Sommai">#REF!,#REF!,#REF!,#REF!,#REF!</definedName>
    <definedName name="_61__FDSAUDITLINK__">{"fdsup://Directions/FactSet Auditing Viewer?action=AUDIT_VALUE&amp;DB=129&amp;ID1=37653610&amp;VALUEID=03451&amp;SDATE=201003&amp;PERIODTYPE=QTR_STD&amp;window=popup_no_bar&amp;width=385&amp;height=120&amp;START_MAXIMIZED=FALSE&amp;creator=factset&amp;display_string=Audit"}</definedName>
    <definedName name="_62__FDSAUDITLINK__">{"fdsup://Directions/FactSet Auditing Viewer?action=AUDIT_VALUE&amp;DB=129&amp;ID1=01527110&amp;VALUEID=03451&amp;SDATE=200903&amp;PERIODTYPE=QTR_STD&amp;window=popup_no_bar&amp;width=385&amp;height=120&amp;START_MAXIMIZED=FALSE&amp;creator=factset&amp;display_string=Audit"}</definedName>
    <definedName name="_63__FDSAUDITLINK__">{"fdsup://Directions/FactSet Auditing Viewer?action=AUDIT_VALUE&amp;DB=129&amp;ID1=20323310&amp;VALUEID=03451&amp;SDATE=201103&amp;PERIODTYPE=QTR_STD&amp;SCFT=3&amp;window=popup_no_bar&amp;width=385&amp;height=120&amp;START_MAXIMIZED=FALSE&amp;creator=factset&amp;display_string=Audit"}</definedName>
    <definedName name="_63ƒ0Swvu.Sommai">#REF!,#REF!,#REF!,#REF!,#REF!,#REF!</definedName>
    <definedName name="_64__FDSAUDITLINK__">{"fdsup://Directions/FactSet Auditing Viewer?action=AUDIT_VALUE&amp;DB=129&amp;ID1=82880610&amp;VALUEID=03451&amp;SDATE=201104&amp;PERIODTYPE=QTR_STD&amp;SCFT=3&amp;window=popup_no_bar&amp;width=385&amp;height=120&amp;START_MAXIMIZED=FALSE&amp;creator=factset&amp;display_string=Audit"}</definedName>
    <definedName name="_65__FDSAUDITLINK__">{"fdsup://Directions/FactSet Auditing Viewer?action=AUDIT_VALUE&amp;DB=129&amp;ID1=80439510&amp;VALUEID=03451&amp;SDATE=200903&amp;PERIODTYPE=QTR_STD&amp;window=popup_no_bar&amp;width=385&amp;height=120&amp;START_MAXIMIZED=FALSE&amp;creator=factset&amp;display_string=Audit"}</definedName>
    <definedName name="_66__FDSAUDITLINK__">{"fdsup://Directions/FactSet Auditing Viewer?action=AUDIT_VALUE&amp;DB=129&amp;ID1=75884910&amp;VALUEID=03451&amp;SDATE=200903&amp;PERIODTYPE=QTR_STD&amp;window=popup_no_bar&amp;width=385&amp;height=120&amp;START_MAXIMIZED=FALSE&amp;creator=factset&amp;display_string=Audit"}</definedName>
    <definedName name="_66p0Rwvu.Sommai">#REF!,#REF!,#REF!,#REF!,#REF!</definedName>
    <definedName name="_67__FDSAUDITLINK__">{"fdsup://Directions/FactSet Auditing Viewer?action=AUDIT_VALUE&amp;DB=129&amp;ID1=49446R10&amp;VALUEID=03451&amp;SDATE=200903&amp;PERIODTYPE=QTR_STD&amp;window=popup_no_bar&amp;width=385&amp;height=120&amp;START_MAXIMIZED=FALSE&amp;creator=factset&amp;display_string=Audit"}</definedName>
    <definedName name="_67ƒ0ACwvu.Sommai">#REF!,#REF!,#REF!,#REF!,#REF!,#REF!</definedName>
    <definedName name="_68__FDSAUDITLINK__">{"fdsup://Directions/FactSet Auditing Viewer?action=AUDIT_VALUE&amp;DB=129&amp;ID1=31374720&amp;VALUEID=03451&amp;SDATE=200903&amp;PERIODTYPE=QTR_STD&amp;window=popup_no_bar&amp;width=385&amp;height=120&amp;START_MAXIMIZED=FALSE&amp;creator=factset&amp;display_string=Audit"}</definedName>
    <definedName name="_68ƒ0Swvu.Sommai">#REF!,#REF!,#REF!,#REF!,#REF!,#REF!</definedName>
    <definedName name="_69__FDSAUDITLINK__">{"fdsup://Directions/FactSet Auditing Viewer?action=AUDIT_VALUE&amp;DB=129&amp;ID1=15060220&amp;VALUEID=03451&amp;SDATE=200903&amp;PERIODTYPE=QTR_STD&amp;window=popup_no_bar&amp;width=385&amp;height=120&amp;START_MAXIMIZED=FALSE&amp;creator=factset&amp;display_string=Audit"}</definedName>
    <definedName name="_7__FDSAUDITLINK__">{"fdsup://Directions/FactSet Auditing Viewer?action=AUDIT_VALUE&amp;DB=129&amp;ID1=80439510&amp;VALUEID=03451&amp;SDATE=200903&amp;PERIODTYPE=QTR_STD&amp;window=popup_no_bar&amp;width=385&amp;height=120&amp;START_MAXIMIZED=FALSE&amp;creator=factset&amp;display_string=Audit"}</definedName>
    <definedName name="_70__FDSAUDITLINK__">{"fdsup://Directions/FactSet Auditing Viewer?action=AUDIT_VALUE&amp;DB=129&amp;ID1=87666410&amp;VALUEID=03451&amp;SDATE=200903&amp;PERIODTYPE=QTR_STD&amp;window=popup_no_bar&amp;width=385&amp;height=120&amp;START_MAXIMIZED=FALSE&amp;creator=factset&amp;display_string=Audit"}</definedName>
    <definedName name="_70p0Rwvu.Sommai">#REF!,#REF!,#REF!,#REF!,#REF!</definedName>
    <definedName name="_71__FDSAUDITLINK__">{"fdsup://Directions/FactSet Auditing Viewer?action=AUDIT_VALUE&amp;DB=129&amp;ID1=82880610&amp;VALUEID=03451&amp;SDATE=200903&amp;PERIODTYPE=QTR_STD&amp;window=popup_no_bar&amp;width=385&amp;height=120&amp;START_MAXIMIZED=FALSE&amp;creator=factset&amp;display_string=Audit"}</definedName>
    <definedName name="_72__FDSAUDITLINK__">{"fdsup://Directions/FactSet Auditing Viewer?action=AUDIT_VALUE&amp;DB=129&amp;ID1=37930210&amp;VALUEID=03451&amp;SDATE=200903&amp;PERIODTYPE=QTR_STD&amp;window=popup_no_bar&amp;width=385&amp;height=120&amp;START_MAXIMIZED=FALSE&amp;creator=factset&amp;display_string=Audit"}</definedName>
    <definedName name="_73__FDSAUDITLINK__">{"fdsup://Directions/FactSet Auditing Viewer?action=AUDIT_VALUE&amp;DB=129&amp;ID1=12483010&amp;VALUEID=03451&amp;SDATE=200903&amp;PERIODTYPE=QTR_STD&amp;window=popup_no_bar&amp;width=385&amp;height=120&amp;START_MAXIMIZED=FALSE&amp;creator=factset&amp;display_string=Audit"}</definedName>
    <definedName name="_74__FDSAUDITLINK__">{"fdsup://Directions/FactSet Auditing Viewer?action=AUDIT_VALUE&amp;DB=129&amp;ID1=26441150&amp;VALUEID=03451&amp;SDATE=200903&amp;PERIODTYPE=QTR_STD&amp;window=popup_no_bar&amp;width=385&amp;height=120&amp;START_MAXIMIZED=FALSE&amp;creator=factset&amp;display_string=Audit"}</definedName>
    <definedName name="_75__FDSAUDITLINK__">{"fdsup://Directions/FactSet Auditing Viewer?action=AUDIT_VALUE&amp;DB=129&amp;ID1=92904210&amp;VALUEID=03451&amp;SDATE=200903&amp;PERIODTYPE=QTR_STD&amp;window=popup_no_bar&amp;width=385&amp;height=120&amp;START_MAXIMIZED=FALSE&amp;creator=factset&amp;display_string=Audit"}</definedName>
    <definedName name="_76__FDSAUDITLINK__">{"fdsup://Directions/FactSet Auditing Viewer?action=AUDIT_VALUE&amp;DB=129&amp;ID1=33610F10&amp;VALUEID=03451&amp;SDATE=201103&amp;PERIODTYPE=QTR_STD&amp;SCFT=3&amp;window=popup_no_bar&amp;width=385&amp;height=120&amp;START_MAXIMIZED=FALSE&amp;creator=factset&amp;display_string=Audit"}</definedName>
    <definedName name="_77__FDSAUDITLINK__">{"fdsup://Directions/FactSet Auditing Viewer?action=AUDIT_VALUE&amp;DB=129&amp;ID1=55977510&amp;VALUEID=03451&amp;SDATE=200903&amp;PERIODTYPE=QTR_STD&amp;window=popup_no_bar&amp;width=385&amp;height=120&amp;START_MAXIMIZED=FALSE&amp;creator=factset&amp;display_string=Audit"}</definedName>
    <definedName name="_78__FDSAUDITLINK__">{"fdsup://Directions/FactSet Auditing Viewer?action=AUDIT_VALUE&amp;DB=129&amp;ID1=55448910&amp;VALUEID=03451&amp;SDATE=200903&amp;PERIODTYPE=QTR_STD&amp;window=popup_no_bar&amp;width=385&amp;height=120&amp;START_MAXIMIZED=FALSE&amp;creator=factset&amp;display_string=Audit"}</definedName>
    <definedName name="_79__FDSAUDITLINK__">{"fdsup://Directions/FactSet Auditing Viewer?action=AUDIT_VALUE&amp;DB=129&amp;ID1=49427F10&amp;VALUEID=03451&amp;SDATE=200903&amp;PERIODTYPE=QTR_STD&amp;window=popup_no_bar&amp;width=385&amp;height=120&amp;START_MAXIMIZED=FALSE&amp;creator=factset&amp;display_string=Audit"}</definedName>
    <definedName name="_8__FDSAUDITLINK__">{"fdsup://Directions/FactSet Auditing Viewer?action=AUDIT_VALUE&amp;DB=129&amp;ID1=15060220&amp;VALUEID=03451&amp;SDATE=200903&amp;PERIODTYPE=QTR_STD&amp;window=popup_no_bar&amp;width=385&amp;height=120&amp;START_MAXIMIZED=FALSE&amp;creator=factset&amp;display_string=Audit"}</definedName>
    <definedName name="_80__FDSAUDITLINK__">{"fdsup://Directions/FactSet Auditing Viewer?action=AUDIT_VALUE&amp;DB=129&amp;ID1=40426W10&amp;VALUEID=03451&amp;SDATE=200903&amp;PERIODTYPE=QTR_STD&amp;window=popup_no_bar&amp;width=385&amp;height=120&amp;START_MAXIMIZED=FALSE&amp;creator=factset&amp;display_string=Audit"}</definedName>
    <definedName name="_81__FDSAUDITLINK__">{"fdsup://Directions/FactSet Auditing Viewer?action=AUDIT_VALUE&amp;DB=129&amp;ID1=22002T10&amp;VALUEID=03451&amp;SDATE=200903&amp;PERIODTYPE=QTR_STD&amp;window=popup_no_bar&amp;width=385&amp;height=120&amp;START_MAXIMIZED=FALSE&amp;creator=factset&amp;display_string=Audit"}</definedName>
    <definedName name="_82__FDSAUDITLINK__">{"fdsup://Directions/FactSet Auditing Viewer?action=AUDIT_VALUE&amp;DB=129&amp;ID1=10536820&amp;VALUEID=03451&amp;SDATE=200903&amp;PERIODTYPE=QTR_STD&amp;window=popup_no_bar&amp;width=385&amp;height=120&amp;START_MAXIMIZED=FALSE&amp;creator=factset&amp;display_string=Audit"}</definedName>
    <definedName name="_83__FDSAUDITLINK__">{"fdsup://Directions/FactSet Auditing Viewer?action=AUDIT_VALUE&amp;DB=129&amp;ID1=14028810&amp;VALUEID=03451&amp;SDATE=200903&amp;PERIODTYPE=QTR_STD&amp;window=popup_no_bar&amp;width=385&amp;height=120&amp;START_MAXIMIZED=FALSE&amp;creator=factset&amp;display_string=Audit"}</definedName>
    <definedName name="_84__FDSAUDITLINK__">{"fdsup://Directions/FactSet Auditing Viewer?action=AUDIT_VALUE&amp;DB=129&amp;ID1=63741710&amp;VALUEID=03451&amp;SDATE=200903&amp;PERIODTYPE=QTR_STD&amp;window=popup_no_bar&amp;width=385&amp;height=120&amp;START_MAXIMIZED=FALSE&amp;creator=factset&amp;display_string=Audit"}</definedName>
    <definedName name="_85__FDSAUDITLINK__">{"fdsup://Directions/FactSet Auditing Viewer?action=AUDIT_VALUE&amp;DB=129&amp;ID1=75610910&amp;VALUEID=03451&amp;SDATE=200903&amp;PERIODTYPE=QTR_STD&amp;window=popup_no_bar&amp;width=385&amp;height=120&amp;START_MAXIMIZED=FALSE&amp;creator=factset&amp;display_string=Audit"}</definedName>
    <definedName name="_86__FDSAUDITLINK__">{"fdsup://Directions/FactSet Auditing Viewer?action=AUDIT_VALUE&amp;DB=129&amp;ID1=90265310&amp;VALUEID=03451&amp;SDATE=200903&amp;PERIODTYPE=QTR_STD&amp;window=popup_no_bar&amp;width=385&amp;height=120&amp;START_MAXIMIZED=FALSE&amp;creator=factset&amp;display_string=Audit"}</definedName>
    <definedName name="_87__FDSAUDITLINK__">{"fdsup://Directions/FactSet Auditing Viewer?action=AUDIT_VALUE&amp;DB=129&amp;ID1=73746410&amp;VALUEID=03451&amp;SDATE=200903&amp;PERIODTYPE=QTR_STD&amp;window=popup_no_bar&amp;width=385&amp;height=120&amp;START_MAXIMIZED=FALSE&amp;creator=factset&amp;display_string=Audit"}</definedName>
    <definedName name="_88__FDSAUDITLINK__">{"fdsup://Directions/FactSet Auditing Viewer?action=AUDIT_VALUE&amp;DB=129&amp;ID1=59522J10&amp;VALUEID=03451&amp;SDATE=200903&amp;PERIODTYPE=QTR_STD&amp;window=popup_no_bar&amp;width=385&amp;height=120&amp;START_MAXIMIZED=FALSE&amp;creator=factset&amp;display_string=Audit"}</definedName>
    <definedName name="_89__FDSAUDITLINK__">{"fdsup://Directions/FactSet Auditing Viewer?action=AUDIT_VALUE&amp;DB=129&amp;ID1=29717810&amp;VALUEID=03451&amp;SDATE=200903&amp;PERIODTYPE=QTR_STD&amp;window=popup_no_bar&amp;width=385&amp;height=120&amp;START_MAXIMIZED=FALSE&amp;creator=factset&amp;display_string=Audit"}</definedName>
    <definedName name="_9__FDSAUDITLINK__">{"fdsup://Directions/FactSet Auditing Viewer?action=AUDIT_VALUE&amp;DB=129&amp;ID1=94874110&amp;VALUEID=03451&amp;SDATE=200903&amp;PERIODTYPE=QTR_STD&amp;window=popup_no_bar&amp;width=385&amp;height=120&amp;START_MAXIMIZED=FALSE&amp;creator=factset&amp;display_string=Audit"}</definedName>
    <definedName name="_90__FDSAUDITLINK__">{"fdsup://Directions/FactSet Auditing Viewer?action=AUDIT_VALUE&amp;DB=129&amp;ID1=29476L10&amp;VALUEID=03451&amp;SDATE=200903&amp;PERIODTYPE=QTR_STD&amp;window=popup_no_bar&amp;width=385&amp;height=120&amp;START_MAXIMIZED=FALSE&amp;creator=factset&amp;display_string=Audit"}</definedName>
    <definedName name="_91__FDSAUDITLINK__">{"fdsup://Directions/FactSet Auditing Viewer?action=AUDIT_VALUE&amp;DB=129&amp;ID1=19587210&amp;VALUEID=03451&amp;SDATE=200903&amp;PERIODTYPE=QTR_STD&amp;window=popup_no_bar&amp;width=385&amp;height=120&amp;START_MAXIMIZED=FALSE&amp;creator=factset&amp;display_string=Audit"}</definedName>
    <definedName name="_92__FDSAUDITLINK__">{"fdsup://Directions/FactSet Auditing Viewer?action=AUDIT_VALUE&amp;DB=129&amp;ID1=13313110&amp;VALUEID=03451&amp;SDATE=200903&amp;PERIODTYPE=QTR_STD&amp;window=popup_no_bar&amp;width=385&amp;height=120&amp;START_MAXIMIZED=FALSE&amp;creator=factset&amp;display_string=Audit"}</definedName>
    <definedName name="_93__FDSAUDITLINK__">{"fdsup://Directions/FactSet Auditing Viewer?action=AUDIT_VALUE&amp;DB=129&amp;ID1=05564E10&amp;VALUEID=03451&amp;SDATE=200903&amp;PERIODTYPE=QTR_STD&amp;window=popup_no_bar&amp;width=385&amp;height=120&amp;START_MAXIMIZED=FALSE&amp;creator=factset&amp;display_string=Audit"}</definedName>
    <definedName name="_94__FDSAUDITLINK__">{"fdsup://Directions/FactSet Auditing Viewer?action=AUDIT_VALUE&amp;DB=129&amp;ID1=04560410&amp;VALUEID=03451&amp;SDATE=200903&amp;PERIODTYPE=QTR_STD&amp;window=popup_no_bar&amp;width=385&amp;height=120&amp;START_MAXIMIZED=FALSE&amp;creator=factset&amp;display_string=Audit"}</definedName>
    <definedName name="_95__FDSAUDITLINK__">{"fdsup://Directions/FactSet Auditing Viewer?action=AUDIT_VALUE&amp;DB=129&amp;ID1=03748R10&amp;VALUEID=03451&amp;SDATE=200903&amp;PERIODTYPE=QTR_STD&amp;window=popup_no_bar&amp;width=385&amp;height=120&amp;START_MAXIMIZED=FALSE&amp;creator=factset&amp;display_string=Audit"}</definedName>
    <definedName name="_96__FDSAUDITLINK__">{"fdsup://Directions/FactSet Auditing Viewer?action=AUDIT_VALUE&amp;DB=129&amp;ID1=74341010&amp;VALUEID=03451&amp;SDATE=200903&amp;PERIODTYPE=QTR_STD&amp;window=popup_no_bar&amp;width=385&amp;height=120&amp;START_MAXIMIZED=FALSE&amp;creator=factset&amp;display_string=Audit"}</definedName>
    <definedName name="_97__FDSAUDITLINK__">{"fdsup://Directions/FactSet Auditing Viewer?action=AUDIT_VALUE&amp;DB=129&amp;ID1=00163T10&amp;VALUEID=03451&amp;SDATE=200903&amp;PERIODTYPE=QTR_STD&amp;window=popup_no_bar&amp;width=385&amp;height=120&amp;START_MAXIMIZED=FALSE&amp;creator=factset&amp;display_string=Audit"}</definedName>
    <definedName name="_98__FDSAUDITLINK__">{"fdsup://Directions/FactSet Auditing Viewer?action=AUDIT_VALUE&amp;DB=129&amp;ID1=86852610&amp;VALUEID=03451&amp;SDATE=200903&amp;PERIODTYPE=QTR_STD&amp;window=popup_no_bar&amp;width=385&amp;height=120&amp;START_MAXIMIZED=FALSE&amp;creator=factset&amp;display_string=Audit"}</definedName>
    <definedName name="_99__FDSAUDITLINK__">{"fdsup://Directions/FactSet Auditing Viewer?action=AUDIT_VALUE&amp;DB=129&amp;ID1=86272T10&amp;VALUEID=03451&amp;SDATE=200903&amp;PERIODTYPE=QTR_STD&amp;window=popup_no_bar&amp;width=385&amp;height=120&amp;START_MAXIMIZED=FALSE&amp;creator=factset&amp;display_string=Audit"}</definedName>
    <definedName localSheetId="4" name="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_a1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_a1">{"Assump",#N/A,TRUE,"Proforma";"first",#N/A,TRUE,"Proforma";"second",#N/A,TRUE,"Proforma";"lease1",#N/A,TRUE,"Proforma";"lease2",#N/A,TRUE,"Proforma"}</definedName>
    <definedName name="_a1_">{"Assump",#N/A,TRUE,"Proforma";"first",#N/A,TRUE,"Proforma";"second",#N/A,TRUE,"Proforma";"lease1",#N/A,TRUE,"Proforma";"lease2",#N/A,TRUE,"Proforma"}</definedName>
    <definedName localSheetId="4" name="_a2">{"sheet a",#N/A,FALSE,"A";"2 9 casflow",#N/A,FALSE,"B"}</definedName>
    <definedName localSheetId="5" name="_a2">{"sheet a",#N/A,FALSE,"A";"2 9 casflow",#N/A,FALSE,"B"}</definedName>
    <definedName name="_a2">{"sheet a",#N/A,FALSE,"A";"2 9 casflow",#N/A,FALSE,"B"}</definedName>
    <definedName name="_act">1</definedName>
    <definedName name="_act.act">1</definedName>
    <definedName name="_actual">1</definedName>
    <definedName name="_adjust">1</definedName>
    <definedName localSheetId="4" name="_adv2">{"Proforma",#N/A,FALSE,"Sheet1"}</definedName>
    <definedName localSheetId="5" name="_adv2">{"Proforma",#N/A,FALSE,"Sheet1"}</definedName>
    <definedName name="_adv2">{"Proforma",#N/A,FALSE,"Sheet1"}</definedName>
    <definedName localSheetId="4" name="_adv3">{"Proforma",#N/A,FALSE,"Sheet1"}</definedName>
    <definedName localSheetId="5" name="_adv3">{"Proforma",#N/A,FALSE,"Sheet1"}</definedName>
    <definedName name="_adv3">{"Proforma",#N/A,FALSE,"Sheet1"}</definedName>
    <definedName localSheetId="4" name="_adv4">{"Proforma",#N/A,FALSE,"Sheet1"}</definedName>
    <definedName localSheetId="5" name="_adv4">{"Proforma",#N/A,FALSE,"Sheet1"}</definedName>
    <definedName name="_adv4">{"Proforma",#N/A,FALSE,"Sheet1"}</definedName>
    <definedName localSheetId="4" name="_al1">{"sheet a",#N/A,FALSE,"A";"sheet b 1",#N/A,FALSE,"B";"sheet b 2",#N/A,FALSE,"B"}</definedName>
    <definedName localSheetId="5" name="_al1">{"sheet a",#N/A,FALSE,"A";"sheet b 1",#N/A,FALSE,"B";"sheet b 2",#N/A,FALSE,"B"}</definedName>
    <definedName name="_al1">{"sheet a",#N/A,FALSE,"A";"sheet b 1",#N/A,FALSE,"B";"sheet b 2",#N/A,FALSE,"B"}</definedName>
    <definedName name="_ann">1</definedName>
    <definedName name="_annual">1</definedName>
    <definedName localSheetId="8" name="_APS2">clra1b1,clra1b2,clra1b3,clra1b4,clra1b5,clra1b6,clra1b7,clra1b8</definedName>
    <definedName localSheetId="4" name="_APS2">clra1b1,clra1b2,clra1b3,clra1b4,clra1b5,clra1b6,clra1b7,clra1b8</definedName>
    <definedName localSheetId="5" name="_APS2">clra1b1,clra1b2,clra1b3,clra1b4,clra1b5,clra1b6,clra1b7,clra1b8</definedName>
    <definedName name="_APS2">clra1b1,clra1b2,clra1b3,clra1b4,clra1b5,clra1b6,clra1b7,clra1b8</definedName>
    <definedName localSheetId="8" name="_aps4">Indexn1,IndexN2</definedName>
    <definedName localSheetId="4" name="_aps4">Indexn1,IndexN2</definedName>
    <definedName localSheetId="5" name="_aps4">Indexn1,IndexN2</definedName>
    <definedName name="_aps4">Indexn1,IndexN2</definedName>
    <definedName name="_aps5">VLOOKUP(IF(ISERROR(1*INDIRECT("rc",FALSE)),INDIRECT("rc",FALSE),1*INDIRECT("rc",FALSE)),[0]!Tb,3,FALSE)</definedName>
    <definedName name="_as2">{"FCB_ALL",#N/A,FALSE,"FCB"}</definedName>
    <definedName name="_atmat">2</definedName>
    <definedName name="_atmaturity">2</definedName>
    <definedName name="_AtRisk_SimSetting_AutomaticallyGenerateReports">FALSE</definedName>
    <definedName localSheetId="4" name="_AtRisk_SimSetting_AutomaticResultsDisplayMode">0</definedName>
    <definedName localSheetId="5" name="_AtRisk_SimSetting_AutomaticResultsDisplayMode">0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localSheetId="4" name="_AtRisk_SimSetting_ReportsList">4</definedName>
    <definedName localSheetId="5" name="_AtRisk_SimSetting_ReportsList">4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b1">{"annual",#N/A,FALSE,"Pro Forma";#N/A,#N/A,FALSE,"Golf Operations"}</definedName>
    <definedName name="_b2">{"PVGraph2",#N/A,FALSE,"PV Data"}</definedName>
    <definedName name="_bond">3</definedName>
    <definedName localSheetId="3" name="_cd1">{"annual",#N/A,FALSE,"Pro Forma";#N/A,#N/A,FALSE,"Golf Operations"}</definedName>
    <definedName name="_cd1">{"annual",#N/A,FALSE,"Pro Forma";#N/A,#N/A,FALSE,"Golf Operations"}</definedName>
    <definedName name="_cf0008">{"CF",#N/A,FALSE,"Cash Flow";"RET",#N/A,FALSE,"Returns";"NPV",#N/A,FALSE,"Values";"ASMPT",#N/A,FALSE,"Assumptions"}</definedName>
    <definedName name="_cf0009">{"CF",#N/A,FALSE,"Cash Flow";"RET",#N/A,FALSE,"Returns";"NPV",#N/A,FALSE,"Values";"ASMPT",#N/A,FALSE,"Assumptions"}</definedName>
    <definedName name="_cf003">{"CF",#N/A,FALSE,"Cash Flow";"RET",#N/A,FALSE,"Returns";"NPV",#N/A,FALSE,"Values";"ASMPT",#N/A,FALSE,"Assumptions"}</definedName>
    <definedName name="_cf1">{"CF",#N/A,FALSE,"Cash Flow";"RET",#N/A,FALSE,"Returns";"NPV",#N/A,FALSE,"Values";"ASMPT",#N/A,FALSE,"Assumptions"}</definedName>
    <definedName name="_cf2">{"CF",#N/A,FALSE,"Cash Flow";"RET",#N/A,FALSE,"Returns";"NPV",#N/A,FALSE,"Values";"ASMPT",#N/A,FALSE,"Assumptions"}</definedName>
    <definedName name="_cf3">{"CF",#N/A,FALSE,"Cash Flow";"RET",#N/A,FALSE,"Returns";"NPV",#N/A,FALSE,"Values";"ASMPT",#N/A,FALSE,"Assumptions"}</definedName>
    <definedName name="_default">-1</definedName>
    <definedName localSheetId="4" name="_del1">{"Page1",#N/A,FALSE,"7979";"Page2",#N/A,FALSE,"7979";"Page3",#N/A,FALSE,"7979"}</definedName>
    <definedName localSheetId="5" name="_del1">{"Page1",#N/A,FALSE,"7979";"Page2",#N/A,FALSE,"7979";"Page3",#N/A,FALSE,"7979"}</definedName>
    <definedName name="_del1">{"Page1",#N/A,FALSE,"7979";"Page2",#N/A,FALSE,"7979";"Page3",#N/A,FALSE,"7979"}</definedName>
    <definedName name="_df1">{#N/A,#N/A,FALSE,"Calc";#N/A,#N/A,FALSE,"Sensitivity";#N/A,#N/A,FALSE,"LT Earn.Dil.";#N/A,#N/A,FALSE,"Dil. AVP"}</definedName>
    <definedName name="_df2">{#N/A,#N/A,FALSE,"Calc";#N/A,#N/A,FALSE,"Sensitivity";#N/A,#N/A,FALSE,"LT Earn.Dil.";#N/A,#N/A,FALSE,"Dil. AVP"}</definedName>
    <definedName name="_dflt">-1</definedName>
    <definedName name="_disc">1</definedName>
    <definedName name="_discount">1</definedName>
    <definedName name="_dontadjust">0</definedName>
    <definedName name="_DRE0700">{"'PXR_6500'!$A$1:$I$124"}</definedName>
    <definedName name="_e360">3</definedName>
    <definedName localSheetId="4" name="_e4">{"new",#N/A,FALSE,"D";"PROFORMA",#N/A,FALSE,"A";"partial 1",#N/A,FALSE,"B";"partial 2",#N/A,FALSE,"B";"partial 3",#N/A,FALSE,"B";"SMALL CF 1",#N/A,FALSE,"C"}</definedName>
    <definedName localSheetId="5" name="_e4">{"new",#N/A,FALSE,"D";"PROFORMA",#N/A,FALSE,"A";"partial 1",#N/A,FALSE,"B";"partial 2",#N/A,FALSE,"B";"partial 3",#N/A,FALSE,"B";"SMALL CF 1",#N/A,FALSE,"C"}</definedName>
    <definedName name="_e4">{"new",#N/A,FALSE,"D";"PROFORMA",#N/A,FALSE,"A";"partial 1",#N/A,FALSE,"B";"partial 2",#N/A,FALSE,"B";"partial 3",#N/A,FALSE,"B";"SMALL CF 1",#N/A,FALSE,"C"}</definedName>
    <definedName name="_end1">{"Equipment cost",#N/A,FALSE,"bulks"}</definedName>
    <definedName name="_end2">{"Equipment cost",#N/A,FALSE,"bulks"}</definedName>
    <definedName name="_eom">1</definedName>
    <definedName name="_fds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localSheetId="4" name="_fff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5" name="_fff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ff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G1">{"schedule1",#N/A,FALSE,"Sheet1";"schedule2",#N/A,FALSE,"Sheet1";"schedule3",#N/A,FALSE,"Sheet1";"schedule4",#N/A,FALSE,"Sheet1";"schedule5",#N/A,FALSE,"Sheet1";"schedule6",#N/A,FALSE,"Sheet1"}</definedName>
    <definedName name="_fil2">{"Assumptions",#N/A,FALSE,"Assumptions"}</definedName>
    <definedName name="_full">1</definedName>
    <definedName name="_fullprecision">1</definedName>
    <definedName name="_gfd2">{#N/A,#N/A,FALSE,"Cashflow Analysis";#N/A,#N/A,FALSE,"Sensitivity Analysis";#N/A,#N/A,FALSE,"PV";#N/A,#N/A,FALSE,"Pro Forma"}</definedName>
    <definedName localSheetId="4" name="_ggg2">{"View1",#N/A,FALSE,"Sheet1";"View2",#N/A,FALSE,"Sheet1"}</definedName>
    <definedName localSheetId="5" name="_ggg2">{"View1",#N/A,FALSE,"Sheet1";"View2",#N/A,FALSE,"Sheet1"}</definedName>
    <definedName name="_ggg2">{"View1",#N/A,FALSE,"Sheet1";"View2",#N/A,FALSE,"Sheet1"}</definedName>
    <definedName name="_gh6">{"CF",#N/A,FALSE,"Cash Flow";"RET",#N/A,FALSE,"Returns";"NPV",#N/A,FALSE,"Values";"ASMPT",#N/A,FALSE,"Assumptions"}</definedName>
    <definedName localSheetId="3" name="_gr1">{"three",#N/A,FALSE,"Capital";"four",#N/A,FALSE,"Capital"}</definedName>
    <definedName name="_gr1">{"three",#N/A,FALSE,"Capital";"four",#N/A,FALSE,"Capital"}</definedName>
    <definedName name="_GSRATES_1">"CT300001Latest          "</definedName>
    <definedName name="_GSRATES_2">"CT30000120031208        "</definedName>
    <definedName name="_GSRATES_3">"CT300001Latest          "</definedName>
    <definedName name="_GSRATES_COUNT">1</definedName>
    <definedName name="_hd1">{#N/A,#N/A,FALSE,"Calc";#N/A,#N/A,FALSE,"Sensitivity";#N/A,#N/A,FALSE,"LT Earn.Dil.";#N/A,#N/A,FALSE,"Dil. AVP"}</definedName>
    <definedName name="_hd2">{#N/A,#N/A,FALSE,"Calc";#N/A,#N/A,FALSE,"Sensitivity";#N/A,#N/A,FALSE,"LT Earn.Dil.";#N/A,#N/A,FALSE,"Dil. AVP"}</definedName>
    <definedName name="_I2">{"PVGraph2",#N/A,FALSE,"PV Data"}</definedName>
    <definedName name="_I22">{"PVGraph2",#N/A,FALSE,"PV Data"}</definedName>
    <definedName name="_I3">{"PVGraph2",#N/A,FALSE,"PV Data"}</definedName>
    <definedName name="_II2">{"PVGraph2",#N/A,FALSE,"PV Data"}</definedName>
    <definedName name="_indstd">-1</definedName>
    <definedName name="_infl">7</definedName>
    <definedName name="_inflation">7</definedName>
    <definedName name="_isma30360">3</definedName>
    <definedName name="_isma360">3</definedName>
    <definedName name="_ISS1">{"Helena Campos - Personal View",#N/A,FALSE,"YTD"}</definedName>
    <definedName localSheetId="4" name="_jo1">print_consol</definedName>
    <definedName localSheetId="5" name="_jo1">print_consol</definedName>
    <definedName name="_jo1">{#N/A,#N/A,FALSE,"Calculator"}</definedName>
    <definedName localSheetId="4" name="_jo2">{#N/A,#N/A,FALSE,"DCF-COM";#N/A,#N/A,FALSE,"VAC-COM"}</definedName>
    <definedName localSheetId="5" name="_jo2">{#N/A,#N/A,FALSE,"DCF-COM";#N/A,#N/A,FALSE,"VAC-COM"}</definedName>
    <definedName name="_jo2">{#N/A,#N/A,FALSE,"DCF-COM";#N/A,#N/A,FALSE,"VAC-COM"}</definedName>
    <definedName localSheetId="4" name="_jo3">{"CASHFLOW",#N/A,FALSE,"Northpointe"}</definedName>
    <definedName localSheetId="5" name="_jo3">{"CASHFLOW",#N/A,FALSE,"Northpointe"}</definedName>
    <definedName name="_jo3">{"CASHFLOW",#N/A,FALSE,"Northpointe"}</definedName>
    <definedName localSheetId="4" name="_jo4">{#N/A,#N/A,FALSE,"SHEET1";#N/A,#N/A,FALSE,"SHEET2";#N/A,#N/A,FALSE,"SHEET3";#N/A,#N/A,FALSE,"SHEET4"}</definedName>
    <definedName localSheetId="5" name="_jo4">{#N/A,#N/A,FALSE,"SHEET1";#N/A,#N/A,FALSE,"SHEET2";#N/A,#N/A,FALSE,"SHEET3";#N/A,#N/A,FALSE,"SHEET4"}</definedName>
    <definedName name="_jo4">{#N/A,#N/A,FALSE,"SHEET1";#N/A,#N/A,FALSE,"SHEET2";#N/A,#N/A,FALSE,"SHEET3";#N/A,#N/A,FALSE,"SHEET4"}</definedName>
    <definedName name="_mg3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onthly">12</definedName>
    <definedName name="_MRG2">{"INCOME",#N/A,FALSE,"ProNet";"VALUE",#N/A,FALSE,"ProNet"}</definedName>
    <definedName name="_mth">12</definedName>
    <definedName name="_multi">5</definedName>
    <definedName name="_multistep">5</definedName>
    <definedName name="_n360">4</definedName>
    <definedName name="_nasd30360">4</definedName>
    <definedName name="_nasd360">4</definedName>
    <definedName localSheetId="4" name="_new1">{"Data Input",#N/A,TRUE,"Data Input";"15-Yr Cash Flow",#N/A,TRUE,"Cash Flow";"15-Yr Value",#N/A,TRUE,"Value "}</definedName>
    <definedName localSheetId="5" name="_new1">{"Data Input",#N/A,TRUE,"Data Input";"15-Yr Cash Flow",#N/A,TRUE,"Cash Flow";"15-Yr Value",#N/A,TRUE,"Value "}</definedName>
    <definedName name="_new1">{"Data Input",#N/A,TRUE,"Data Input";"15-Yr Cash Flow",#N/A,TRUE,"Cash Flow";"15-Yr Value",#N/A,TRUE,"Value "}</definedName>
    <definedName name="_New10">{"View1",#N/A,FALSE,"Sheet1";"View2",#N/A,FALSE,"Sheet1"}</definedName>
    <definedName name="_New11">{"View1",#N/A,FALSE,"Sheet1";"View2",#N/A,FALSE,"Sheet1"}</definedName>
    <definedName name="_New1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13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New15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4" name="_new3">{"ODB",#N/A,FALSE,"Hold Scenario"}</definedName>
    <definedName localSheetId="5" name="_new3">{"ODB",#N/A,FALSE,"Hold Scenario"}</definedName>
    <definedName name="_new3">{"ODB",#N/A,FALSE,"Hold Scenario"}</definedName>
    <definedName localSheetId="4" name="_new4">{#N/A,#N/A,FALSE,"OpEx (PP)";#N/A,#N/A,FALSE,"Lease Comps (O)-BT";#N/A,#N/A,FALSE,"OpEx (CC)";#N/A,#N/A,FALSE,"Value (PP-Base)";#N/A,#N/A,FALSE,"Value (CC-Base)";#N/A,#N/A,FALSE,"Sales Comps (R)";#N/A,#N/A,FALSE,"Sales Comps (O)"}</definedName>
    <definedName localSheetId="5" name="_new4">{#N/A,#N/A,FALSE,"OpEx (PP)";#N/A,#N/A,FALSE,"Lease Comps (O)-BT";#N/A,#N/A,FALSE,"OpEx (CC)";#N/A,#N/A,FALSE,"Value (PP-Base)";#N/A,#N/A,FALSE,"Value (CC-Base)";#N/A,#N/A,FALSE,"Sales Comps (R)";#N/A,#N/A,FALSE,"Sales Comps (O)"}</definedName>
    <definedName name="_new4">{#N/A,#N/A,FALSE,"OpEx (PP)";#N/A,#N/A,FALSE,"Lease Comps (O)-BT";#N/A,#N/A,FALSE,"OpEx (CC)";#N/A,#N/A,FALSE,"Value (PP-Base)";#N/A,#N/A,FALSE,"Value (CC-Base)";#N/A,#N/A,FALSE,"Sales Comps (R)";#N/A,#N/A,FALSE,"Sales Comps (O)"}</definedName>
    <definedName name="_New5">{"View1",#N/A,FALSE,"Sheet1";"View2",#N/A,FALSE,"Sheet1"}</definedName>
    <definedName name="_New6">{"View1",#N/A,FALSE,"Sheet1";"View2",#N/A,FALSE,"Sheet1"}</definedName>
    <definedName name="_New7">{"View1",#N/A,FALSE,"Sheet1";"View2",#N/A,FALSE,"Sheet1"}</definedName>
    <definedName name="_New8">{"View1",#N/A,FALSE,"Sheet1";"View2",#N/A,FALSE,"Sheet1"}</definedName>
    <definedName name="_New9">{"View1",#N/A,FALSE,"Sheet1";"View2",#N/A,FALSE,"Sheet1"}</definedName>
    <definedName name="_no3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_noneom">0</definedName>
    <definedName name="_old3">{#N/A,#N/A,FALSE,"Emmes Services";#N/A,#N/A,FALSE,"Emmes Capital";#N/A,#N/A,FALSE,"Emmes &amp; Co"}</definedName>
    <definedName name="_old4">{#N/A,#N/A,FALSE,"Summary";#N/A,#N/A,FALSE,"Buckets";#N/A,#N/A,FALSE,"Northstar";#N/A,#N/A,FALSE,"Comp"}</definedName>
    <definedName name="_old5">{#N/A,#N/A,FALSE,"Emmes Services";#N/A,#N/A,FALSE,"Emmes Capital";#N/A,#N/A,FALSE,"Emmes &amp; Co"}</definedName>
    <definedName name="_old6">{#N/A,#N/A,FALSE,"Summary";#N/A,#N/A,FALSE,"Buckets";#N/A,#N/A,FALSE,"Northstar";#N/A,#N/A,FALSE,"Comp"}</definedName>
    <definedName name="_One2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localSheetId="4" name="_Order1">255</definedName>
    <definedName localSheetId="5" name="_Order1">255</definedName>
    <definedName name="_Order1">0</definedName>
    <definedName name="_Order2">255</definedName>
    <definedName name="_Order2_1">255</definedName>
    <definedName name="_pik">6</definedName>
    <definedName localSheetId="8" name="_ps3">g1clear,G1Clear2</definedName>
    <definedName localSheetId="4" name="_ps3">g1clear,G1Clear2</definedName>
    <definedName localSheetId="5" name="_ps3">g1clear,G1Clear2</definedName>
    <definedName name="_ps3">g1clear,G1Clear2</definedName>
    <definedName name="_psp2">{"CF",#N/A,FALSE,"Cash Flow";"RET",#N/A,FALSE,"Returns";"NPV",#N/A,FALSE,"Values";"ASMPT",#N/A,FALSE,"Assumptions"}</definedName>
    <definedName name="_psp3">{"CF",#N/A,FALSE,"Cash Flow";"RET",#N/A,FALSE,"Returns";"NPV",#N/A,FALSE,"Values";"ASMPT",#N/A,FALSE,"Assumptions"}</definedName>
    <definedName name="_qrt">4</definedName>
    <definedName name="_quarterly">4</definedName>
    <definedName name="_r">{#N/A,#N/A,FALSE,"Actual";#N/A,#N/A,FALSE,"Management Report 2";#N/A,#N/A,FALSE,"Management Report 3";#N/A,#N/A,FALSE,"Ergebnis";#N/A,#N/A,FALSE,"Summary";#N/A,#N/A,FALSE,"Konrzern";#N/A,#N/A,FALSE,"Abweichung Budget-Actuell"}</definedName>
    <definedName name="_re2">{"NOPCAPEVA",#N/A,FALSE,"Nopat";"FCFCSTAR",#N/A,FALSE,"FCFVAL";"EVAVL",#N/A,FALSE,"EVAVAL";"LEASE",#N/A,FALSE,"OpLease"}</definedName>
    <definedName name="_re3">{"NOPCAPEVA",#N/A,FALSE,"Nopat";"FCFCSTAR",#N/A,FALSE,"FCFVAL";"EVAVL",#N/A,FALSE,"EVAVAL";"LEASE",#N/A,FALSE,"OpLease"}</definedName>
    <definedName name="_re4">{"NOPCAPEVA",#N/A,FALSE,"Nopat";"FCFCSTAR",#N/A,FALSE,"FCFVAL";"EVAVL",#N/A,FALSE,"EVAVAL";"LEASE",#N/A,FALSE,"OpLease"}</definedName>
    <definedName name="_re5">{"NOPCAPEVA",#N/A,FALSE,"Nopat";"FCFCSTAR",#N/A,FALSE,"FCFVAL";"EVAVL",#N/A,FALSE,"EVAVAL";"LEASE",#N/A,FALSE,"OpLease"}</definedName>
    <definedName name="_re6">{"NOPCAPEVA",#N/A,FALSE,"Nopat";"FCFCSTAR",#N/A,FALSE,"FCFVAL";"EVAVL",#N/A,FALSE,"EVAVAL";"LEASE",#N/A,FALSE,"OpLease"}</definedName>
    <definedName name="_re7">{"NOPCAPEVA",#N/A,FALSE,"Nopat";"FCFCSTAR",#N/A,FALSE,"FCFVAL";"EVAVL",#N/A,FALSE,"EVAVAL";"LEASE",#N/A,FALSE,"OpLease"}</definedName>
    <definedName name="_re8">{"NOPCAPEVA",#N/A,FALSE,"Nopat";"FCFCSTAR",#N/A,FALSE,"FCFVAL";"EVAVL",#N/A,FALSE,"EVAVAL";"LEASE",#N/A,FALSE,"OpLease"}</definedName>
    <definedName name="_Regression_Int">1</definedName>
    <definedName name="_rep2">{#N/A,#N/A,FALSE,"fitchpre1026 conduit analysis"}</definedName>
    <definedName name="_rep21">{#N/A,#N/A,FALSE,"fitchpre1026 conduit analysis"}</definedName>
    <definedName name="_rep212">{#N/A,#N/A,FALSE,"fitchpre1026 conduit analysis"}</definedName>
    <definedName name="_rep21211">{#N/A,#N/A,FALSE,"fitchpre1026 conduit analysis"}</definedName>
    <definedName name="_rep213">{#N/A,#N/A,FALSE,"fitchpre1026 conduit analysis"}</definedName>
    <definedName name="_rep215">{#N/A,#N/A,FALSE,"fitchpre1026 conduit analysis"}</definedName>
    <definedName name="_rep216">{#N/A,#N/A,FALSE,"fitchpre1026 conduit analysis"}</definedName>
    <definedName name="_rep217">{#N/A,#N/A,FALSE,"fitchpre1026 conduit analysis"}</definedName>
    <definedName name="_rep218">{#N/A,#N/A,FALSE,"fitchpre1026 conduit analysis"}</definedName>
    <definedName name="_rep219">{#N/A,#N/A,FALSE,"fitchpre1026 conduit analysis"}</definedName>
    <definedName name="_Rep4">{#N/A,#N/A,FALSE,"fitchpre1026 conduit analysis"}</definedName>
    <definedName name="_rep5">{#N/A,#N/A,FALSE,"fitchpre1026 conduit analysis"}</definedName>
    <definedName name="_round">0</definedName>
    <definedName name="_roundtrunc">0</definedName>
    <definedName name="_semi">2</definedName>
    <definedName name="_semiannual">2</definedName>
    <definedName name="_singlestep">4</definedName>
    <definedName name="_step">4</definedName>
    <definedName name="_sum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_TB2">OFFSET([0]!Tb,1,)</definedName>
    <definedName name="_TMAutoChart1Names">{"Timeline","Chart 6","Timeline Chart 6"}</definedName>
    <definedName name="_TMAutoChart1Refs">{"","","'Timeline'!$F$16","'Timeline'!$F$25","","","","","",""}</definedName>
    <definedName name="_TMAutoChart2Names">{"Timeline","Chart 6","Timeline Chart 6"}</definedName>
    <definedName name="_TMAutoChart2Refs">{"","","'Timeline'!$F$16","'Timeline'!$H$25","","","","","",""}</definedName>
    <definedName name="_TMAutoChartCount">2</definedName>
    <definedName name="_us30360">2</definedName>
    <definedName name="_USA">2</definedName>
    <definedName name="_usagency">2</definedName>
    <definedName name="_USC">4</definedName>
    <definedName name="_uscorp">4</definedName>
    <definedName name="_uscorporate">4</definedName>
    <definedName name="_USM">3</definedName>
    <definedName name="_usmuni">3</definedName>
    <definedName name="_usmunicipal">3</definedName>
    <definedName name="_UST">1</definedName>
    <definedName name="_ustreasury">1</definedName>
    <definedName name="_V4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w1">{"PVGraph2",#N/A,FALSE,"PV Data"}</definedName>
    <definedName name="_w2">{"PVGraph2",#N/A,FALSE,"PV Data"}</definedName>
    <definedName name="_w3">{"PVGraph2",#N/A,FALSE,"PV Data"}</definedName>
    <definedName name="_w9">{"PVGraph2",#N/A,FALSE,"PV Data"}</definedName>
    <definedName localSheetId="4" name="_wmp1">{#N/A,#N/A,FALSE,"ENVIRONMENTAL"}</definedName>
    <definedName localSheetId="5" name="_wmp1">{#N/A,#N/A,FALSE,"ENVIRONMENTAL"}</definedName>
    <definedName name="_wmp1">{#N/A,#N/A,FALSE,"ENVIRONMENTAL"}</definedName>
    <definedName localSheetId="4" name="_wpm1">{#N/A,#N/A,FALSE,"LOAN ANALYSIS"}</definedName>
    <definedName localSheetId="5" name="_wpm1">{#N/A,#N/A,FALSE,"LOAN ANALYSIS"}</definedName>
    <definedName name="_wpm1">{#N/A,#N/A,FALSE,"LOAN ANALYSIS"}</definedName>
    <definedName localSheetId="3" name="_wr1">{"Output-3Column",#N/A,FALSE,"Output"}</definedName>
    <definedName localSheetId="4" name="_wr1">{"Book Income",#N/A,FALSE,"B&amp;T";"Taxable Income",#N/A,FALSE,"B&amp;T"}</definedName>
    <definedName localSheetId="5" name="_wr1">{"Book Income",#N/A,FALSE,"B&amp;T";"Taxable Income",#N/A,FALSE,"B&amp;T"}</definedName>
    <definedName name="_wr1">{"Output-3Column",#N/A,FALSE,"Output"}</definedName>
    <definedName name="_wr2">{"Rent1",#N/A,FALSE,"RENT";"Rent2",#N/A,FALSE,"RENT"}</definedName>
    <definedName name="_wr3">{"Sensitivity1",#N/A,FALSE,"Sensitivity";"Sensitivity2",#N/A,FALSE,"Sensitivity"}</definedName>
    <definedName name="_wr4">{"CF Assumptions",#N/A,FALSE,"Asu";#N/A,#N/A,FALSE,"Summary";#N/A,#N/A,FALSE,"CF (2)";#N/A,#N/A,FALSE,"SM";#N/A,#N/A,FALSE,"C&amp;D";#N/A,#N/A,FALSE,"MGMT";#N/A,#N/A,FALSE,"Notes"}</definedName>
    <definedName localSheetId="3" name="_wrn1">{"Inflation-BaseYear",#N/A,FALSE,"Inputs"}</definedName>
    <definedName localSheetId="4" name="_wrn1">{"schedule1",#N/A,FALSE,"Sheet1";"schedule2",#N/A,FALSE,"Sheet1";"schedule3",#N/A,FALSE,"Sheet1";"schedule4",#N/A,FALSE,"Sheet1";"schedule5",#N/A,FALSE,"Sheet1";"schedule6",#N/A,FALSE,"Sheet1"}</definedName>
    <definedName localSheetId="5" name="_wrn1">{"schedule1",#N/A,FALSE,"Sheet1";"schedule2",#N/A,FALSE,"Sheet1";"schedule3",#N/A,FALSE,"Sheet1";"schedule4",#N/A,FALSE,"Sheet1";"schedule5",#N/A,FALSE,"Sheet1";"schedule6",#N/A,FALSE,"Sheet1"}</definedName>
    <definedName name="_wrn1">{"Inflation-BaseYear",#N/A,FALSE,"Inputs"}</definedName>
    <definedName localSheetId="4" name="_wrn2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localSheetId="5" name="_wrn2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2">{#N/A,#N/A,TRUE,"Ericsson Stadium PCD ";#N/A,#N/A,TRUE,"Ericsson Stadium IOR"}</definedName>
    <definedName name="_wrn3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wrn4">{"data",#N/A,FALSE,"INPUT"}</definedName>
    <definedName name="_www1">{#N/A,#N/A,FALSE,"Calculator"}</definedName>
    <definedName name="_www2">{#N/A,#N/A,FALSE,"Calculator"}</definedName>
    <definedName name="_x1">{#N/A,#N/A,FALSE,"WATCHDSC";#N/A,#N/A,FALSE,"2LOSSMOD";#N/A,#N/A,FALSE,"2LOSS";#N/A,#N/A,FALSE,"DSC";#N/A,#N/A,FALSE,"OPERAT";#N/A,#N/A,FALSE,"ADJUST";#N/A,#N/A,FALSE,"LEASE EXPIRE"}</definedName>
    <definedName name="_x2">{"PVGraph2",#N/A,FALSE,"PV Data"}</definedName>
    <definedName name="_x3">{#N/A,#N/A,FALSE,"WATCHDSC";#N/A,#N/A,FALSE,"2LOSSMOD";#N/A,#N/A,FALSE,"2LOSS";#N/A,#N/A,FALSE,"DSC";#N/A,#N/A,FALSE,"OPERAT";#N/A,#N/A,FALSE,"ADJUST";#N/A,#N/A,FALSE,"LEASE EXPIRE"}</definedName>
    <definedName name="_xx2">{#N/A,#N/A,FALSE,"Aging Summary";#N/A,#N/A,FALSE,"Ratio Analysis";#N/A,#N/A,FALSE,"Test 120 Day Accts";#N/A,#N/A,FALSE,"Tickmarks"}</definedName>
    <definedName name="_y2">{"PVGraph2",#N/A,FALSE,"PV Data"}</definedName>
    <definedName localSheetId="3" name="a">{"Output-BaseYear",#N/A,FALSE,"Output"}</definedName>
    <definedName localSheetId="4" name="a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a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a">{"Output-BaseYear",#N/A,FALSE,"Output"}</definedName>
    <definedName localSheetId="4" name="a1a1">{"Assump",#N/A,TRUE,"Proforma";"first",#N/A,TRUE,"Proforma";"second",#N/A,TRUE,"Proforma";"lease1",#N/A,TRUE,"Proforma";"lease2",#N/A,TRUE,"Proforma"}</definedName>
    <definedName localSheetId="5" name="a1a1">{"Assump",#N/A,TRUE,"Proforma";"first",#N/A,TRUE,"Proforma";"second",#N/A,TRUE,"Proforma";"lease1",#N/A,TRUE,"Proforma";"lease2",#N/A,TRUE,"Proforma"}</definedName>
    <definedName name="a1a1">{"Assump",#N/A,TRUE,"Proforma";"first",#N/A,TRUE,"Proforma";"second",#N/A,TRUE,"Proforma";"lease1",#N/A,TRUE,"Proforma";"lease2",#N/A,TRUE,"Proforma"}</definedName>
    <definedName name="A5fml">INDIRECT("'A5'!$3:$3")</definedName>
    <definedName localSheetId="4" name="aa">{"AnnualRentRoll",#N/A,FALSE,"RentRoll"}</definedName>
    <definedName localSheetId="5" name="aa">{"AnnualRentRoll",#N/A,FALSE,"RentRoll"}</definedName>
    <definedName name="aa">{"Inflation-BaseYear",#N/A,FALSE,"Inputs"}</definedName>
    <definedName localSheetId="4" name="aa.2">{#N/A,#N/A,FALSE,"Cashflow Analysis";#N/A,#N/A,FALSE,"Sensitivity Analysis";#N/A,#N/A,FALSE,"PV";#N/A,#N/A,FALSE,"Pro Forma"}</definedName>
    <definedName localSheetId="5" name="aa.2">{#N/A,#N/A,FALSE,"Cashflow Analysis";#N/A,#N/A,FALSE,"Sensitivity Analysis";#N/A,#N/A,FALSE,"PV";#N/A,#N/A,FALSE,"Pro Forma"}</definedName>
    <definedName name="aa.2">{#N/A,#N/A,FALSE,"Cashflow Analysis";#N/A,#N/A,FALSE,"Sensitivity Analysis";#N/A,#N/A,FALSE,"PV";#N/A,#N/A,FALSE,"Pro Forma"}</definedName>
    <definedName localSheetId="4" name="aaa">{"AnnualRentRoll",#N/A,FALSE,"RentRoll"}</definedName>
    <definedName localSheetId="5" name="aaa">{"AnnualRentRoll",#N/A,FALSE,"RentRoll"}</definedName>
    <definedName name="aaa">{"annual",#N/A,FALSE,"Pro Forma";#N/A,#N/A,FALSE,"Golf Operations"}</definedName>
    <definedName name="AAA_DOCTOPS">"AAA_SET"</definedName>
    <definedName name="AAA_duser">"OFF"</definedName>
    <definedName localSheetId="4" name="aaaa">{"ASSUM96",#N/A,FALSE,"ASSUMPTIONS.XLS";"ASSUM97",#N/A,FALSE,"ASSUMPTIONS.XLS";"ASSUM98",#N/A,FALSE,"ASSUMPTIONS.XLS";"ASSUM99",#N/A,FALSE,"ASSUMPTIONS.XLS";"ASSUM00",#N/A,FALSE,"ASSUMPTIONS.XLS"}</definedName>
    <definedName localSheetId="5" name="aaaa">{"ASSUM96",#N/A,FALSE,"ASSUMPTIONS.XLS";"ASSUM97",#N/A,FALSE,"ASSUMPTIONS.XLS";"ASSUM98",#N/A,FALSE,"ASSUMPTIONS.XLS";"ASSUM99",#N/A,FALSE,"ASSUMPTIONS.XLS";"ASSUM00",#N/A,FALSE,"ASSUMPTIONS.XLS"}</definedName>
    <definedName name="aaaa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localSheetId="4" name="aaaaa">{"Assump",#N/A,TRUE,"Proforma";"first",#N/A,TRUE,"Proforma";"second",#N/A,TRUE,"Proforma";"lease1",#N/A,TRUE,"Proforma";"lease2",#N/A,TRUE,"Proforma"}</definedName>
    <definedName localSheetId="5" name="aaaaa">{"Assump",#N/A,TRUE,"Proforma";"first",#N/A,TRUE,"Proforma";"second",#N/A,TRUE,"Proforma";"lease1",#N/A,TRUE,"Proforma";"lease2",#N/A,TRUE,"Proforma"}</definedName>
    <definedName name="aaaaa">{"Assump",#N/A,TRUE,"Proforma";"first",#N/A,TRUE,"Proforma";"second",#N/A,TRUE,"Proforma";"lease1",#N/A,TRUE,"Proforma";"lease2",#N/A,TRUE,"Proforma"}</definedName>
    <definedName name="aaaaaa">{"Inflation-BaseYear",#N/A,FALSE,"Inputs"}</definedName>
    <definedName localSheetId="4" name="aaaaaaa">{"Outflow 1",#N/A,FALSE,"Outflows-Inflows";"Outflow 2",#N/A,FALSE,"Outflows-Inflows";"Inflow 1",#N/A,FALSE,"Outflows-Inflows";"Inflow 2",#N/A,FALSE,"Outflows-Inflows"}</definedName>
    <definedName localSheetId="5" name="aaaaaaa">{"Outflow 1",#N/A,FALSE,"Outflows-Inflows";"Outflow 2",#N/A,FALSE,"Outflows-Inflows";"Inflow 1",#N/A,FALSE,"Outflows-Inflows";"Inflow 2",#N/A,FALSE,"Outflows-Inflows"}</definedName>
    <definedName name="aaaaaaa">{"Outflow 1",#N/A,FALSE,"Outflows-Inflows";"Outflow 2",#N/A,FALSE,"Outflows-Inflows";"Inflow 1",#N/A,FALSE,"Outflows-Inflows";"Inflow 2",#N/A,FALSE,"Outflows-Inflows"}</definedName>
    <definedName localSheetId="4" name="aaaaaaaa">{#N/A,#N/A,FALSE,"Garage Assumpt 1";#N/A,#N/A,FALSE,"Garage Op Proj";#N/A,#N/A,FALSE,"Hist I&amp;E";#N/A,#N/A,FALSE,"Garage Lease"}</definedName>
    <definedName localSheetId="5" name="aaaaaaaa">{#N/A,#N/A,FALSE,"Garage Assumpt 1";#N/A,#N/A,FALSE,"Garage Op Proj";#N/A,#N/A,FALSE,"Hist I&amp;E";#N/A,#N/A,FALSE,"Garage Lease"}</definedName>
    <definedName name="aaaaaaaa">{"annual",#N/A,FALSE,"Pro Forma";#N/A,#N/A,FALSE,"Golf Operations"}</definedName>
    <definedName name="aaaaaaaaa">{"three",#N/A,FALSE,"Capital";"four",#N/A,FALSE,"Capital"}</definedName>
    <definedName name="aaaaaaaaaaaaaaa">{"Output-3Column",#N/A,FALSE,"Output"}</definedName>
    <definedName name="aaaaaaaaaaaaaaaaaaa">{"SUMPRCTR1",#N/A,FALSE,"5YRSUM.XLS";"SUMPRCTR2",#N/A,FALSE,"5YRSUM.XLS";"PRCTR1_95",#N/A,FALSE,"CONSOLID.XLS";"PRCTR2_95",#N/A,FALSE,"CONSOLID.XLS";"PRCTR1_96",#N/A,FALSE,"CONSOLID.XLS";"PRCTR2_96",#N/A,FALSE,"CONSOLID.XLS";"PRCTR1_97",#N/A,FALSE,"CONSOLID.XLS";"PRCTR2_97",#N/A,FALSE,"CONSOLID.XLS";"PRCTR1_98",#N/A,FALSE,"CONSOLID.XLS";"PRCTR2_98",#N/A,FALSE,"CONSOLID.XLS";"PRCTR1_99",#N/A,FALSE,"CONSOLID.XLS";"PRCTR2_99",#N/A,FALSE,"CONSOLID.XLS"}</definedName>
    <definedName name="aaaaaaaaaaaaaaaaaaaaa">{"AnnualRentRoll",#N/A,FALSE,"RentRoll"}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localSheetId="4" name="aasdfa">{"rtn",#N/A,FALSE,"RTN";"tables",#N/A,FALSE,"RTN";"cf",#N/A,FALSE,"CF";"stats",#N/A,FALSE,"Stats";"prop",#N/A,FALSE,"Prop"}</definedName>
    <definedName localSheetId="5" name="aasdfa">{"rtn",#N/A,FALSE,"RTN";"tables",#N/A,FALSE,"RTN";"cf",#N/A,FALSE,"CF";"stats",#N/A,FALSE,"Stats";"prop",#N/A,FALSE,"Prop"}</definedName>
    <definedName name="aasdfa">{"rtn",#N/A,FALSE,"RTN";"tables",#N/A,FALSE,"RTN";"cf",#N/A,FALSE,"CF";"stats",#N/A,FALSE,"Stats";"prop",#N/A,FALSE,"Prop"}</definedName>
    <definedName localSheetId="3" name="aazz">{#N/A,#N/A,FALSE,"letter";#N/A,#N/A,FALSE,"PP_0895";#N/A,#N/A,FALSE,"PP_0995"}</definedName>
    <definedName localSheetId="4" name="aazz">{#N/A,#N/A,FALSE,"letter";#N/A,#N/A,FALSE,"PP_0895";#N/A,#N/A,FALSE,"PP_0995"}</definedName>
    <definedName localSheetId="5" name="aazz">{#N/A,#N/A,FALSE,"letter";#N/A,#N/A,FALSE,"PP_0895";#N/A,#N/A,FALSE,"PP_0995"}</definedName>
    <definedName name="aazz">{#N/A,#N/A,FALSE,"letter";#N/A,#N/A,FALSE,"PP_0895";#N/A,#N/A,FALSE,"PP_0995"}</definedName>
    <definedName localSheetId="4" name="ab">{#N/A,#N/A,TRUE,"Ericsson Stadium PCD ";#N/A,#N/A,TRUE,"Ericsson Stadium IOR"}</definedName>
    <definedName localSheetId="5" name="ab">{#N/A,#N/A,TRUE,"Ericsson Stadium PCD ";#N/A,#N/A,TRUE,"Ericsson Stadium IOR"}</definedName>
    <definedName name="ab">{#N/A,#N/A,TRUE,"Ericsson Stadium PCD ";#N/A,#N/A,TRUE,"Ericsson Stadium IOR"}</definedName>
    <definedName localSheetId="4" name="ab_condo">{#N/A,#N/A,TRUE,"Ericsson Stadium PCD ";#N/A,#N/A,TRUE,"Ericsson Stadium IOR"}</definedName>
    <definedName localSheetId="5" name="ab_condo">{#N/A,#N/A,TRUE,"Ericsson Stadium PCD ";#N/A,#N/A,TRUE,"Ericsson Stadium IOR"}</definedName>
    <definedName name="ab_condo">{#N/A,#N/A,TRUE,"Ericsson Stadium PCD ";#N/A,#N/A,TRUE,"Ericsson Stadium IOR"}</definedName>
    <definedName name="abb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localSheetId="4" name="abc">{"Zone1",#N/A,FALSE,"Parameters";"Zone2",#N/A,FALSE,"Parameters"}</definedName>
    <definedName localSheetId="5" name="abc">{"Zone1",#N/A,FALSE,"Parameters";"Zone2",#N/A,FALSE,"Parameters"}</definedName>
    <definedName name="abc">{"histincome",#N/A,FALSE,"hyfins";"closing balance",#N/A,FALSE,"hyfins"}</definedName>
    <definedName localSheetId="4" name="abcd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localSheetId="5" name="abcd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abcd">{#N/A,#N/A,FALSE}</definedName>
    <definedName name="abcd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M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ABN">{"'PXR_6500'!$A$1:$I$124"}</definedName>
    <definedName name="acb">{"Statement",#N/A,TRUE,"Statement of Operations";"Detail",#N/A,TRUE,"Statement of Operations"}</definedName>
    <definedName name="Access_Button">"Loan_Front_End_Input_List"</definedName>
    <definedName name="AccessCode">""""</definedName>
    <definedName localSheetId="4" name="AccessDatabase">"X:\Tax\group13\FINLRPTG\98 Consolidation\Templates\YE Workbook1999.mdb"</definedName>
    <definedName localSheetId="5" name="AccessDatabase">"X:\Tax\group13\FINLRPTG\98 Consolidation\Templates\YE Workbook1999.mdb"</definedName>
    <definedName name="AccessDatabase">"C:\My Documents\DAVE\MODELS\Cash at Risk\Loan Front End.mdb"</definedName>
    <definedName name="ACCSFromA5">INDEX(#REF!,,1)</definedName>
    <definedName localSheetId="3" name="activation">{"hardcost",#N/A,FALSE,"Surf"}</definedName>
    <definedName name="activation">{"hardcost",#N/A,FALSE,"Surf"}</definedName>
    <definedName name="ACwvu.Sommaire.">#REF!,#REF!,#REF!,#REF!,#REF!,#REF!</definedName>
    <definedName localSheetId="3" name="ad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4" name="ad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5" name="ad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a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adasfasf">{"Construction Costs",#N/A,FALSE,"Total Costs"}</definedName>
    <definedName name="add">{"Detail",#N/A,FALSE,"Statement of Operations"}</definedName>
    <definedName localSheetId="4" name="addgf">{#N/A,#N/A,FALSE,"Chart 2 by Prop Type"}</definedName>
    <definedName localSheetId="5" name="addgf">{#N/A,#N/A,FALSE,"Chart 2 by Prop Type"}</definedName>
    <definedName name="addgf">{#N/A,#N/A,FALSE,"Chart 2 by Prop Type"}</definedName>
    <definedName localSheetId="4" name="adf">{#N/A,#N/A,FALSE,"SCHEDULE G"}</definedName>
    <definedName localSheetId="5" name="adf">{#N/A,#N/A,FALSE,"SCHEDULE G"}</definedName>
    <definedName name="adf">{#N/A,#N/A,FALSE,"SCHEDULE G"}</definedName>
    <definedName localSheetId="3" name="adfa">{"cap_structure",#N/A,FALSE,"Graph-Mkt Cap";"price",#N/A,FALSE,"Graph-Price";"ebit",#N/A,FALSE,"Graph-EBITDA";"ebitda",#N/A,FALSE,"Graph-EBITDA"}</definedName>
    <definedName localSheetId="4" name="adfa">{"cap_structure",#N/A,FALSE,"Graph-Mkt Cap";"price",#N/A,FALSE,"Graph-Price";"ebit",#N/A,FALSE,"Graph-EBITDA";"ebitda",#N/A,FALSE,"Graph-EBITDA"}</definedName>
    <definedName localSheetId="5" name="adfa">{"cap_structure",#N/A,FALSE,"Graph-Mkt Cap";"price",#N/A,FALSE,"Graph-Price";"ebit",#N/A,FALSE,"Graph-EBITDA";"ebitda",#N/A,FALSE,"Graph-EBITDA"}</definedName>
    <definedName name="adfa">{"cap_structure",#N/A,FALSE,"Graph-Mkt Cap";"price",#N/A,FALSE,"Graph-Price";"ebit",#N/A,FALSE,"Graph-EBITDA";"ebitda",#N/A,FALSE,"Graph-EBITDA"}</definedName>
    <definedName name="adfasd">{"CF",#N/A,FALSE,"Cash Flow";"RET",#N/A,FALSE,"Returns";"NPV",#N/A,FALSE,"Values";"ASMPT",#N/A,FALSE,"Assumptions"}</definedName>
    <definedName localSheetId="3" name="ADFWAE">{"summary1",#N/A,TRUE,"Comps";"summary2",#N/A,TRUE,"Comps";"summary3",#N/A,TRUE,"Comps"}</definedName>
    <definedName localSheetId="4" name="ADFWAE">{"summary1",#N/A,TRUE,"Comps";"summary2",#N/A,TRUE,"Comps";"summary3",#N/A,TRUE,"Comps"}</definedName>
    <definedName localSheetId="5" name="ADFWAE">{"summary1",#N/A,TRUE,"Comps";"summary2",#N/A,TRUE,"Comps";"summary3",#N/A,TRUE,"Comps"}</definedName>
    <definedName name="ADFWAE">{"summary1",#N/A,TRUE,"Comps";"summary2",#N/A,TRUE,"Comps";"summary3",#N/A,TRUE,"Comps"}</definedName>
    <definedName localSheetId="3" name="adgad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4" name="adgad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5" name="adgad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min_no">1</definedName>
    <definedName name="ADRincr">1.0875</definedName>
    <definedName localSheetId="3" name="ads">{"inputs raw data",#N/A,TRUE,"INPUT"}</definedName>
    <definedName localSheetId="4" name="ads">{"inputs raw data",#N/A,TRUE,"INPUT"}</definedName>
    <definedName localSheetId="5" name="ads">{"inputs raw data",#N/A,TRUE,"INPUT"}</definedName>
    <definedName name="ads">{"inputs raw data",#N/A,TRUE,"INPUT"}</definedName>
    <definedName name="adscas">{#N/A,#N/A,FALSE,"Cashflow Analysis";#N/A,#N/A,FALSE,"Sensitivity Analysis";#N/A,#N/A,FALSE,"PV";#N/A,#N/A,FALSE,"Pro Forma"}</definedName>
    <definedName name="adsf">{"sheet a",#N/A,FALSE,"A";"2 9 casflow",#N/A,FALSE,"B"}</definedName>
    <definedName localSheetId="3" name="ADSFA">{"inputs raw data",#N/A,TRUE,"INPUT"}</definedName>
    <definedName localSheetId="4" name="ADSFA">{"inputs raw data",#N/A,TRUE,"INPUT"}</definedName>
    <definedName localSheetId="5" name="ADSFA">{"inputs raw data",#N/A,TRUE,"INPUT"}</definedName>
    <definedName name="ADSFA">{"inputs raw data",#N/A,TRUE,"INPUT"}</definedName>
    <definedName name="adsfsadf">{"CF",#N/A,FALSE,"Cash Flow";"RET",#N/A,FALSE,"Returns";"NPV",#N/A,FALSE,"Values";"ASMPT",#N/A,FALSE,"Assumptions"}</definedName>
    <definedName name="adv">{"Proforma",#N/A,FALSE,"Sheet1"}</definedName>
    <definedName localSheetId="3" name="AEWEW">{"inputs raw data",#N/A,TRUE,"INPUT"}</definedName>
    <definedName localSheetId="4" name="AEWEW">{"inputs raw data",#N/A,TRUE,"INPUT"}</definedName>
    <definedName localSheetId="5" name="AEWEW">{"inputs raw data",#N/A,TRUE,"INPUT"}</definedName>
    <definedName name="AEWEW">{"inputs raw data",#N/A,TRUE,"INPUT"}</definedName>
    <definedName name="af">{"Summaryall",#N/A,FALSE,"Model";"5Officeall",#N/A,FALSE,"Office-Retail Argus 2002-2006";"Officelegal",#N/A,FALSE,"Formatted Office-Retail Page";"Joint Ventures",#N/A,FALSE,"Joint Ventures";"Hotelall",#N/A,FALSE,"Hotel";"RDVall",#N/A,FALSE,"LDV";"Otherall",#N/A,FALSE,"Other";"Dispoall",#N/A,FALSE,"Dispositions"}</definedName>
    <definedName name="afdfadsf">{#N/A,#N/A,FALSE,"RENT ROLL"}</definedName>
    <definedName name="afe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fgvbawgvb">{"FCB_ALL",#N/A,FALSE,"FCB"}</definedName>
    <definedName name="afirpt">{#N/A,#N/A,TRUE,"TITLE";#N/A,#N/A,TRUE,"SCH 1";#N/A,#N/A,TRUE,"SCH 2";#N/A,#N/A,TRUE,"SCH 3";#N/A,#N/A,TRUE,"SCH3(A)"}</definedName>
    <definedName name="aftreport">{#N/A,#N/A,TRUE,"TITLE";#N/A,#N/A,TRUE,"SCH 1";#N/A,#N/A,TRUE,"SCH 2";#N/A,#N/A,TRUE,"SCH 3";#N/A,#N/A,TRUE,"SCH3(A)"}</definedName>
    <definedName name="agf">{#N/A,#N/A,FALSE,"ExecSum";#N/A,#N/A,FALSE,"total summary";#N/A,#N/A,FALSE,"Budget";#N/A,#N/A,FALSE,"CashFlow"}</definedName>
    <definedName name="aidan">{"Equipment cost",#N/A,FALSE,"bulks"}</definedName>
    <definedName name="aksdhf">{"Alles",#N/A,FALSE,"H A Ü"}</definedName>
    <definedName localSheetId="4" name="Al">{"sheet a",#N/A,FALSE,"A";"2 9 casflow",#N/A,FALSE,"B"}</definedName>
    <definedName localSheetId="5" name="Al">{"sheet a",#N/A,FALSE,"A";"2 9 casflow",#N/A,FALSE,"B"}</definedName>
    <definedName name="Al">{"sheet a",#N/A,FALSE,"A";"2 9 casflow",#N/A,FALSE,"B"}</definedName>
    <definedName name="all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llProjPages">#REF!,#REF!,#REF!,#REF!</definedName>
    <definedName name="AllTables">{1}</definedName>
    <definedName localSheetId="8" name="allx">Allx3,Allx4,Allx5</definedName>
    <definedName localSheetId="4" name="allx">Allx3,Allx4,Allx5</definedName>
    <definedName localSheetId="5" name="allx">Allx3,Allx4,Allx5</definedName>
    <definedName name="allx">Allx3,Allx4,Allx5</definedName>
    <definedName name="Amounts_in">"1000"</definedName>
    <definedName name="analiscombimex">{"BALGRAL",#N/A,FALSE,"BALANCE GRAL";"EDORES",#N/A,FALSE,"EDO RDOS"}</definedName>
    <definedName name="analiscombimexB">{"BALGRAL",#N/A,FALSE,"BALANCE GRAL";"EDORES",#N/A,FALSE,"EDO RDOS"}</definedName>
    <definedName name="Analogues">{#N/A,#N/A,FALSE,"pop.hh";#N/A,#N/A,FALSE,"age.dist";#N/A,#N/A,FALSE,"hh.income";#N/A,#N/A,FALSE,"hh.chars"}</definedName>
    <definedName name="Ancillary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ando">{"'下期集計（10.27迄・速報値）'!$Q$16"}</definedName>
    <definedName name="andrew">{"eca",#N/A,TRUE,"E-C1 (R)";"ecb",#N/A,TRUE,"E-C1 (R)"}</definedName>
    <definedName name="Annual">4</definedName>
    <definedName localSheetId="4" name="anscount">1</definedName>
    <definedName localSheetId="5" name="anscount">1</definedName>
    <definedName name="anscount">2</definedName>
    <definedName name="aool">{#N/A,#N/A,FALSE,"RENT ROLL"}</definedName>
    <definedName name="approvla">{#N/A,#N/A,FALSE,"Cosmos Report"}</definedName>
    <definedName name="APS">OFFSET([0]!Tb,1,)</definedName>
    <definedName name="aq">{"Equipment cost",#N/A,FALSE,"bulks"}</definedName>
    <definedName localSheetId="3" name="arew">{"cap_structure",#N/A,FALSE,"Graph-Mkt Cap";"price",#N/A,FALSE,"Graph-Price";"ebit",#N/A,FALSE,"Graph-EBITDA";"ebitda",#N/A,FALSE,"Graph-EBITDA"}</definedName>
    <definedName localSheetId="4" name="arew">{"cap_structure",#N/A,FALSE,"Graph-Mkt Cap";"price",#N/A,FALSE,"Graph-Price";"ebit",#N/A,FALSE,"Graph-EBITDA";"ebitda",#N/A,FALSE,"Graph-EBITDA"}</definedName>
    <definedName localSheetId="5" name="arew">{"cap_structure",#N/A,FALSE,"Graph-Mkt Cap";"price",#N/A,FALSE,"Graph-Price";"ebit",#N/A,FALSE,"Graph-EBITDA";"ebitda",#N/A,FALSE,"Graph-EBITDA"}</definedName>
    <definedName name="arew">{"cap_structure",#N/A,FALSE,"Graph-Mkt Cap";"price",#N/A,FALSE,"Graph-Price";"ebit",#N/A,FALSE,"Graph-EBITDA";"ebitda",#N/A,FALSE,"Graph-EBITDA"}</definedName>
    <definedName localSheetId="3" name="arg">{"inputs raw data",#N/A,TRUE,"INPUT"}</definedName>
    <definedName localSheetId="4" name="arg">{"inputs raw data",#N/A,TRUE,"INPUT"}</definedName>
    <definedName localSheetId="5" name="arg">{"inputs raw data",#N/A,TRUE,"INPUT"}</definedName>
    <definedName name="arg">{"inputs raw data",#N/A,TRUE,"INPUT"}</definedName>
    <definedName localSheetId="4" name="as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as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as">{"FCB_ALL",#N/A,FALSE,"FCB"}</definedName>
    <definedName name="as.subset">{"% burden",#N/A,FALSE,"Summaries";"res value",#N/A,FALSE,"Summaries";"use factors",#N/A,FALSE,"Cost_Alloc";"cost alloc",#N/A,FALSE,"Cost_Alloc"}</definedName>
    <definedName name="as.subset_1">{"% burden",#N/A,FALSE,"Summaries";"res value",#N/A,FALSE,"Summaries";"use factors",#N/A,FALSE,"Cost_Alloc";"cost alloc",#N/A,FALSE,"Cost_Alloc"}</definedName>
    <definedName name="as.subset_1_1">{"% burden",#N/A,FALSE,"Summaries";"res value",#N/A,FALSE,"Summaries";"use factors",#N/A,FALSE,"Cost_Alloc";"cost alloc",#N/A,FALSE,"Cost_Alloc"}</definedName>
    <definedName name="as.subset_1_2">{"% burden",#N/A,FALSE,"Summaries";"res value",#N/A,FALSE,"Summaries";"use factors",#N/A,FALSE,"Cost_Alloc";"cost alloc",#N/A,FALSE,"Cost_Alloc"}</definedName>
    <definedName name="as.subset_2">{"% burden",#N/A,FALSE,"Summaries";"res value",#N/A,FALSE,"Summaries";"use factors",#N/A,FALSE,"Cost_Alloc";"cost alloc",#N/A,FALSE,"Cost_Alloc"}</definedName>
    <definedName name="as.subset_2_1">{"% burden",#N/A,FALSE,"Summaries";"res value",#N/A,FALSE,"Summaries";"use factors",#N/A,FALSE,"Cost_Alloc";"cost alloc",#N/A,FALSE,"Cost_Alloc"}</definedName>
    <definedName name="as.subset_3">{"% burden",#N/A,FALSE,"Summaries";"res value",#N/A,FALSE,"Summaries";"use factors",#N/A,FALSE,"Cost_Alloc";"cost alloc",#N/A,FALSE,"Cost_Alloc"}</definedName>
    <definedName name="as_1">{"res_value_proposed",#N/A,FALSE,"Proposed";"assumptions_proposed",#N/A,FALSE,"Proposed";"fees_proposed",#N/A,FALSE,"Proposed";"back_inf_prop",#N/A,FALSE,"Proposed"}</definedName>
    <definedName name="as_1_1">{"res_value_proposed",#N/A,FALSE,"Proposed";"assumptions_proposed",#N/A,FALSE,"Proposed";"fees_proposed",#N/A,FALSE,"Proposed";"back_inf_prop",#N/A,FALSE,"Proposed"}</definedName>
    <definedName name="as_1_2">{"res_value_proposed",#N/A,FALSE,"Proposed";"assumptions_proposed",#N/A,FALSE,"Proposed";"fees_proposed",#N/A,FALSE,"Proposed";"back_inf_prop",#N/A,FALSE,"Proposed"}</definedName>
    <definedName name="as_2">{"res_value_proposed",#N/A,FALSE,"Proposed";"assumptions_proposed",#N/A,FALSE,"Proposed";"fees_proposed",#N/A,FALSE,"Proposed";"back_inf_prop",#N/A,FALSE,"Proposed"}</definedName>
    <definedName name="as_2_1">{"res_value_proposed",#N/A,FALSE,"Proposed";"assumptions_proposed",#N/A,FALSE,"Proposed";"fees_proposed",#N/A,FALSE,"Proposed";"back_inf_prop",#N/A,FALSE,"Proposed"}</definedName>
    <definedName name="as_3">{"res_value_proposed",#N/A,FALSE,"Proposed";"assumptions_proposed",#N/A,FALSE,"Proposed";"fees_proposed",#N/A,FALSE,"Proposed";"back_inf_prop",#N/A,FALSE,"Proposed"}</definedName>
    <definedName name="AS2DocOpenMode">"AS2DocumentEdit"</definedName>
    <definedName name="AS2HasNoAutoHeaderFooter">" "</definedName>
    <definedName name="AS2NamedRange">3</definedName>
    <definedName name="AS2ReportLS">1</definedName>
    <definedName name="AS2SyncStepLS">0</definedName>
    <definedName name="AS2TaxWorkpaper">" "</definedName>
    <definedName name="AS2VersionLS">300</definedName>
    <definedName name="ASAS">{#N/A,#N/A,FALSE,"Aging Summary";#N/A,#N/A,FALSE,"Ratio Analysis";#N/A,#N/A,FALSE,"Test 120 Day Accts";#N/A,#N/A,FALSE,"Tickmarks"}</definedName>
    <definedName name="ASCI">{#N/A,#N/A,FALSE,"Aging Summary";#N/A,#N/A,FALSE,"Ratio Analysis";#N/A,#N/A,FALSE,"Test 120 Day Accts";#N/A,#N/A,FALSE,"Tickmarks"}</definedName>
    <definedName localSheetId="4" name="asd">{"Detail",#N/A,FALSE,"Statement of Operations"}</definedName>
    <definedName localSheetId="5" name="asd">{"Detail",#N/A,FALSE,"Statement of Operations"}</definedName>
    <definedName name="asd">{#N/A,#N/A,FALSE,"Chart 2 by Prop Type"}</definedName>
    <definedName name="asda">{"AnnualRentRoll",#N/A,FALSE,"RentRoll"}</definedName>
    <definedName name="asdf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asdf_budget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asdf2">{#N/A,#N/A,FALSE,"OperatingAssumptions"}</definedName>
    <definedName name="asdf3">{#N/A,#N/A,FALSE,"LoanAssumptions"}</definedName>
    <definedName name="asdf5">{"MonthlyRentRoll",#N/A,FALSE,"RentRoll"}</definedName>
    <definedName name="asdf7">{#N/A,#N/A,TRUE,"Summary";"AnnualRentRoll",#N/A,TRUE,"RentRoll";#N/A,#N/A,TRUE,"ExitStratigy";#N/A,#N/A,TRUE,"OperatingAssumptions"}</definedName>
    <definedName name="asdfadsf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4" name="asdfas">{"print 1.6",#N/A,FALSE,"Sheet1";"print 2.6",#N/A,FALSE,"Sheet1";"print 3.6",#N/A,FALSE,"Sheet1";"print 4.6",#N/A,FALSE,"Sheet1";"print 5.6",#N/A,FALSE,"Sheet1";"print 6.6",#N/A,FALSE,"Sheet1"}</definedName>
    <definedName localSheetId="5" name="asdfas">{"print 1.6",#N/A,FALSE,"Sheet1";"print 2.6",#N/A,FALSE,"Sheet1";"print 3.6",#N/A,FALSE,"Sheet1";"print 4.6",#N/A,FALSE,"Sheet1";"print 5.6",#N/A,FALSE,"Sheet1";"print 6.6",#N/A,FALSE,"Sheet1"}</definedName>
    <definedName name="asdfas">{"print 1.6",#N/A,FALSE,"Sheet1";"print 2.6",#N/A,FALSE,"Sheet1";"print 3.6",#N/A,FALSE,"Sheet1";"print 4.6",#N/A,FALSE,"Sheet1";"print 5.6",#N/A,FALSE,"Sheet1";"print 6.6",#N/A,FALSE,"Sheet1"}</definedName>
    <definedName localSheetId="4" name="asdfasaa">{"print 1.6",#N/A,FALSE,"Sheet1";"print 2.6",#N/A,FALSE,"Sheet1";"print 3.6",#N/A,FALSE,"Sheet1";"print 4.6",#N/A,FALSE,"Sheet1";"print 5.6",#N/A,FALSE,"Sheet1";"print 6.6",#N/A,FALSE,"Sheet1"}</definedName>
    <definedName localSheetId="5" name="asdfasaa">{"print 1.6",#N/A,FALSE,"Sheet1";"print 2.6",#N/A,FALSE,"Sheet1";"print 3.6",#N/A,FALSE,"Sheet1";"print 4.6",#N/A,FALSE,"Sheet1";"print 5.6",#N/A,FALSE,"Sheet1";"print 6.6",#N/A,FALSE,"Sheet1"}</definedName>
    <definedName name="asdfasaa">{"print 1.6",#N/A,FALSE,"Sheet1";"print 2.6",#N/A,FALSE,"Sheet1";"print 3.6",#N/A,FALSE,"Sheet1";"print 4.6",#N/A,FALSE,"Sheet1";"print 5.6",#N/A,FALSE,"Sheet1";"print 6.6",#N/A,FALSE,"Sheet1"}</definedName>
    <definedName localSheetId="4" name="asdfasdf">{"rtn",#N/A,FALSE,"RTN";"tables",#N/A,FALSE,"RTN";"cf",#N/A,FALSE,"CF";"stats",#N/A,FALSE,"Stats";"prop",#N/A,FALSE,"Prop"}</definedName>
    <definedName localSheetId="5" name="asdfasdf">{"rtn",#N/A,FALSE,"RTN";"tables",#N/A,FALSE,"RTN";"cf",#N/A,FALSE,"CF";"stats",#N/A,FALSE,"Stats";"prop",#N/A,FALSE,"Prop"}</definedName>
    <definedName name="asdfasdf">{"LIBOR",#N/A,TRUE,"Model";"Caps",#N/A,TRUE,"Model";"Assets",#N/A,TRUE,"Model";"Liabilities",#N/A,TRUE,"Model";"Tests",#N/A,TRUE,"Model";"Results",#N/A,TRUE,"Model"}</definedName>
    <definedName name="asdfasdfasdf">{"ASSUM96",#N/A,FALSE,"ASSUMPTIONS.XLS";"ASSUM97",#N/A,FALSE,"ASSUMPTIONS.XLS";"ASSUM98",#N/A,FALSE,"ASSUMPTIONS.XLS";"ASSUM99",#N/A,FALSE,"ASSUMPTIONS.XLS";"ASSUM00",#N/A,FALSE,"ASSUMPTIONS.XLS"}</definedName>
    <definedName localSheetId="8" name="asdfasdfasdfa">binary</definedName>
    <definedName localSheetId="4" name="asdfasdfasdfa">binary</definedName>
    <definedName localSheetId="5" name="asdfasdfasdfa">binary</definedName>
    <definedName name="asdfasdfasdfa">binary</definedName>
    <definedName localSheetId="4" name="asdfasdfs">{#N/A,#N/A,FALSE,"Matrix";#N/A,#N/A,FALSE,"Cash Flow";#N/A,#N/A,FALSE,"10 Year Cost Analysis"}</definedName>
    <definedName localSheetId="5" name="asdfasdfs">{#N/A,#N/A,FALSE,"Matrix";#N/A,#N/A,FALSE,"Cash Flow";#N/A,#N/A,FALSE,"10 Year Cost Analysis"}</definedName>
    <definedName name="asdfasdfs">{#N/A,#N/A,FALSE,"Matrix";#N/A,#N/A,FALSE,"Cash Flow";#N/A,#N/A,FALSE,"10 Year Cost Analysis"}</definedName>
    <definedName localSheetId="8" name="asdfasfsa">binary</definedName>
    <definedName localSheetId="4" name="asdfasfsa">binary</definedName>
    <definedName localSheetId="5" name="asdfasfsa">binary</definedName>
    <definedName name="asdfasfsa">binary</definedName>
    <definedName localSheetId="4" name="asdfg">{"rtn",#N/A,FALSE,"RTN";"tables",#N/A,FALSE,"RTN";"cf",#N/A,FALSE,"CF";"stats",#N/A,FALSE,"Stats";"prop",#N/A,FALSE,"Prop"}</definedName>
    <definedName localSheetId="5" name="asdfg">{"rtn",#N/A,FALSE,"RTN";"tables",#N/A,FALSE,"RTN";"cf",#N/A,FALSE,"CF";"stats",#N/A,FALSE,"Stats";"prop",#N/A,FALSE,"Prop"}</definedName>
    <definedName name="asdfg">{"rtn",#N/A,FALSE,"RTN";"tables",#N/A,FALSE,"RTN";"cf",#N/A,FALSE,"CF";"stats",#N/A,FALSE,"Stats";"prop",#N/A,FALSE,"Prop"}</definedName>
    <definedName name="asdfjasdjflasdjf">{"CASHFLOW",#N/A,FALSE,"Northpointe"}</definedName>
    <definedName localSheetId="8" name="asdfsd">binary</definedName>
    <definedName localSheetId="4" name="asdfsd">binary</definedName>
    <definedName localSheetId="5" name="asdfsd">binary</definedName>
    <definedName name="asdfsd">binary</definedName>
    <definedName name="asdfsd2">{#N/A,#N/A,FALSE,"Aging Summary";#N/A,#N/A,FALSE,"Ratio Analysis";#N/A,#N/A,FALSE,"Test 120 Day Accts";#N/A,#N/A,FALSE,"Tickmarks"}</definedName>
    <definedName name="asdfsdfsdf">{#N/A,#N/A,FALSE,"Expense Comparison"}</definedName>
    <definedName name="aserr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localSheetId="8" name="asf">binary</definedName>
    <definedName localSheetId="4" name="asf">binary</definedName>
    <definedName localSheetId="5" name="asf">binary</definedName>
    <definedName name="asf">binary</definedName>
    <definedName name="asfaF">{#N/A,#N/A,FALSE,"Summary";#N/A,#N/A,FALSE,"Assumptions";#N/A,#N/A,FALSE,"Cash Flow";#N/A,#N/A,FALSE,"Residual Calculation";#N/A,#N/A,FALSE,"Pricing Matrix";#N/A,#N/A,FALSE,"Pricing Matrix II";#N/A,#N/A,FALSE,"Expiration Schedule"}</definedName>
    <definedName localSheetId="4" name="asfag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5" name="asfag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g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4" name="asfasg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5" name="asfasg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g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4" name="asfget">{"Page1",#N/A,FALSE,"7979";"Page2",#N/A,FALSE,"7979";"Page3",#N/A,FALSE,"7979"}</definedName>
    <definedName localSheetId="5" name="asfget">{"Page1",#N/A,FALSE,"7979";"Page2",#N/A,FALSE,"7979";"Page3",#N/A,FALSE,"7979"}</definedName>
    <definedName name="asfget">{"Page1",#N/A,FALSE,"7979";"Page2",#N/A,FALSE,"7979";"Page3",#N/A,FALSE,"7979"}</definedName>
    <definedName localSheetId="8" name="asfsaf">binary</definedName>
    <definedName localSheetId="4" name="asfsaf">binary</definedName>
    <definedName localSheetId="5" name="asfsaf">binary</definedName>
    <definedName name="asfsaf">binary</definedName>
    <definedName name="ashish">{"'Assump'!$F$6:$J$6"}</definedName>
    <definedName localSheetId="4" name="ass">{"print 1.6",#N/A,FALSE,"Sheet1";"print 2.6",#N/A,FALSE,"Sheet1";"print 3.6",#N/A,FALSE,"Sheet1";"print 4.6",#N/A,FALSE,"Sheet1";"print 5.6",#N/A,FALSE,"Sheet1";"print 6.6",#N/A,FALSE,"Sheet1"}</definedName>
    <definedName localSheetId="5" name="ass">{"print 1.6",#N/A,FALSE,"Sheet1";"print 2.6",#N/A,FALSE,"Sheet1";"print 3.6",#N/A,FALSE,"Sheet1";"print 4.6",#N/A,FALSE,"Sheet1";"print 5.6",#N/A,FALSE,"Sheet1";"print 6.6",#N/A,FALSE,"Sheet1"}</definedName>
    <definedName name="Ass">{"print 1.6",#N/A,FALSE,"Sheet1";"print 2.6",#N/A,FALSE,"Sheet1";"print 3.6",#N/A,FALSE,"Sheet1";"print 4.6",#N/A,FALSE,"Sheet1";"print 5.6",#N/A,FALSE,"Sheet1";"print 6.6",#N/A,FALSE,"Sheet1"}</definedName>
    <definedName name="ASSA">{#N/A,#N/A,FALSE,"Aging Summary";#N/A,#N/A,FALSE,"Ratio Analysis";#N/A,#N/A,FALSE,"Test 120 Day Accts";#N/A,#N/A,FALSE,"Tickmarks"}</definedName>
    <definedName localSheetId="4" name="asss">{"rtn",#N/A,FALSE,"RTN";"tables",#N/A,FALSE,"RTN";"cf",#N/A,FALSE,"CF";"stats",#N/A,FALSE,"Stats";"prop",#N/A,FALSE,"Prop"}</definedName>
    <definedName localSheetId="5" name="asss">{"rtn",#N/A,FALSE,"RTN";"tables",#N/A,FALSE,"RTN";"cf",#N/A,FALSE,"CF";"stats",#N/A,FALSE,"Stats";"prop",#N/A,FALSE,"Prop"}</definedName>
    <definedName name="asss">{"rtn",#N/A,FALSE,"RTN";"tables",#N/A,FALSE,"RTN";"cf",#N/A,FALSE,"CF";"stats",#N/A,FALSE,"Stats";"prop",#N/A,FALSE,"Prop"}</definedName>
    <definedName localSheetId="4" name="assum">{"Financials",#N/A,FALSE,"Financials";"AVP",#N/A,FALSE,"AVP";"DCF",#N/A,FALSE,"DCF";"CSC",#N/A,FALSE,"CSC";"Deal_Comp",#N/A,FALSE,"DealComp"}</definedName>
    <definedName localSheetId="5" name="assum">{"Financials",#N/A,FALSE,"Financials";"AVP",#N/A,FALSE,"AVP";"DCF",#N/A,FALSE,"DCF";"CSC",#N/A,FALSE,"CSC";"Deal_Comp",#N/A,FALSE,"DealComp"}</definedName>
    <definedName name="assum">{"Financials",#N/A,FALSE,"Financials";"AVP",#N/A,FALSE,"AVP";"DCF",#N/A,FALSE,"DCF";"CSC",#N/A,FALSE,"CSC";"Deal_Comp",#N/A,FALSE,"DealComp"}</definedName>
    <definedName name="assumptions">{#N/A,#N/A,FALSE,"Notes";#N/A,#N/A,FALSE,"CashFlowSummary";#N/A,#N/A,FALSE,"InvestorSummary";#N/A,#N/A,FALSE,"RevenueAssumptions";#N/A,#N/A,FALSE,"MasterCostAssmp";#N/A,#N/A,FALSE,"InTractCstAssmp";#N/A,#N/A,FALSE,"LotTakedowns"}</definedName>
    <definedName name="Assumptions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localSheetId="4" name="AssumptionsA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localSheetId="5" name="AssumptionsA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ssumptionsA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t">#REF!,#REF!,#REF!</definedName>
    <definedName localSheetId="4" name="Atlanta">{#N/A,#N/A,FALSE,"Chart 2 by Prop Type"}</definedName>
    <definedName localSheetId="5" name="Atlanta">{#N/A,#N/A,FALSE,"Chart 2 by Prop Type"}</definedName>
    <definedName name="Atlanta">{#N/A,#N/A,FALSE,"Chart 2 by Prop Type"}</definedName>
    <definedName name="Attach3">{"Grant",#N/A,FALSE,"Grant";"GP Developer",#N/A,FALSE,"GP &amp; Dev Loans";"Operating Analysis",#N/A,FALSE,"Operations";"Tax Credit",#N/A,FALSE,"Tax Credits";"Tax Credit Analysis",#N/A,FALSE,"TC Analysis"}</definedName>
    <definedName name="ATXQAVersion">2</definedName>
    <definedName name="avc">{#N/A,#N/A,TRUE,"Cover";#N/A,#N/A,TRUE,"Summary";#N/A,#N/A,TRUE,"Assumptions";#N/A,#N/A,TRUE,"Stack";#N/A,#N/A,TRUE,"Budget";#N/A,#N/A,TRUE,"Condo Summary";#N/A,#N/A,TRUE,"Sellout Summary"}</definedName>
    <definedName name="aveparkcopy">{"View1",#N/A,FALSE,"Sheet1";"View2",#N/A,FALSE,"Sheet1"}</definedName>
    <definedName name="awaeq">{#N/A,#N/A,FALSE,"Loan Summary";#N/A,#N/A,FALSE,"NOI";"RR and Expir",#N/A,FALSE,"Rental";"Sales History",#N/A,FALSE,"Rental";#N/A,#N/A,FALSE,"Reserves"}</definedName>
    <definedName name="awbawbaw">{#N/A,#N/A,FALSE,"Sheet1"}</definedName>
    <definedName name="awrbhwerbawer">{#N/A,#N/A,FALSE,"Static Proforma";#N/A,#N/A,FALSE,"Bldg Dev DCF";#N/A,#N/A,FALSE,"Land Sales DCF"}</definedName>
    <definedName name="axe">{"Detail",#N/A,FALSE,"Statement of Operations"}</definedName>
    <definedName localSheetId="3" name="az">{#N/A,#N/A,FALSE,"letter";#N/A,#N/A,FALSE,"PP_0895";#N/A,#N/A,FALSE,"PP_0995"}</definedName>
    <definedName localSheetId="4" name="az">{#N/A,#N/A,FALSE,"Chart 2 by Prop Type"}</definedName>
    <definedName localSheetId="5" name="az">{#N/A,#N/A,FALSE,"Chart 2 by Prop Type"}</definedName>
    <definedName name="az">{#N/A,#N/A,FALSE,"letter";#N/A,#N/A,FALSE,"PP_0895";#N/A,#N/A,FALSE,"PP_0995"}</definedName>
    <definedName localSheetId="3" name="azz">{#N/A,#N/A,FALSE,"letter";#N/A,#N/A,FALSE,"PP_0895";#N/A,#N/A,FALSE,"PP_0995"}</definedName>
    <definedName localSheetId="4" name="azz">{#N/A,#N/A,FALSE,"letter";#N/A,#N/A,FALSE,"PP_0895";#N/A,#N/A,FALSE,"PP_0995"}</definedName>
    <definedName localSheetId="5" name="azz">{#N/A,#N/A,FALSE,"letter";#N/A,#N/A,FALSE,"PP_0895";#N/A,#N/A,FALSE,"PP_0995"}</definedName>
    <definedName name="azz">{#N/A,#N/A,FALSE,"letter";#N/A,#N/A,FALSE,"PP_0895";#N/A,#N/A,FALSE,"PP_0995"}</definedName>
    <definedName localSheetId="3" name="azzz">{#N/A,#N/A,FALSE,"letter";#N/A,#N/A,FALSE,"PP_0895";#N/A,#N/A,FALSE,"PP_0995"}</definedName>
    <definedName localSheetId="4" name="azzz">{#N/A,#N/A,FALSE,"letter";#N/A,#N/A,FALSE,"PP_0895";#N/A,#N/A,FALSE,"PP_0995"}</definedName>
    <definedName localSheetId="5" name="azzz">{#N/A,#N/A,FALSE,"letter";#N/A,#N/A,FALSE,"PP_0895";#N/A,#N/A,FALSE,"PP_0995"}</definedName>
    <definedName name="azzz">{#N/A,#N/A,FALSE,"letter";#N/A,#N/A,FALSE,"PP_0895";#N/A,#N/A,FALSE,"PP_0995"}</definedName>
    <definedName localSheetId="3" name="azzzz">{#N/A,#N/A,FALSE,"letter";#N/A,#N/A,FALSE,"PP_0895";#N/A,#N/A,FALSE,"PP_0995"}</definedName>
    <definedName localSheetId="4" name="azzzz">{#N/A,#N/A,FALSE,"letter";#N/A,#N/A,FALSE,"PP_0895";#N/A,#N/A,FALSE,"PP_0995"}</definedName>
    <definedName localSheetId="5" name="azzzz">{#N/A,#N/A,FALSE,"letter";#N/A,#N/A,FALSE,"PP_0895";#N/A,#N/A,FALSE,"PP_0995"}</definedName>
    <definedName name="azzzz">{#N/A,#N/A,FALSE,"letter";#N/A,#N/A,FALSE,"PP_0895";#N/A,#N/A,FALSE,"PP_0995"}</definedName>
    <definedName localSheetId="3" name="b">{"One",#N/A,FALSE,"CClub";"Two",#N/A,FALSE,"CClub";"Three",#N/A,FALSE,"CClub";"Four",#N/A,FALSE,"CClub";"Five",#N/A,FALSE,"CClub"}</definedName>
    <definedName localSheetId="4" name="b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b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b">{"One",#N/A,FALSE,"CClub";"Two",#N/A,FALSE,"CClub";"Three",#N/A,FALSE,"CClub";"Four",#N/A,FALSE,"CClub";"Five",#N/A,FALSE,"CClub"}</definedName>
    <definedName name="bac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name="BadDebt">#REF!*12/10000</definedName>
    <definedName name="barry">{"UTILITIES",#N/A,FALSE,"GENERAL"}</definedName>
    <definedName localSheetId="4" name="bb">{#N/A,#N/A,FALSE,"ExitStratigy"}</definedName>
    <definedName localSheetId="5" name="bb">{#N/A,#N/A,FALSE,"ExitStratigy"}</definedName>
    <definedName name="bb">{#N/A,#N/A,FALSE,"ExitStratigy"}</definedName>
    <definedName localSheetId="4" name="bbb">{#N/A,#N/A,FALSE,"ExitStratigy"}</definedName>
    <definedName localSheetId="5" name="bbb">{#N/A,#N/A,FALSE,"ExitStratigy"}</definedName>
    <definedName name="bbb">{#N/A,#N/A,FALSE,"ExitStratigy"}</definedName>
    <definedName name="bbbb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b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bb">{"Outflow 1",#N/A,FALSE,"Outflows-Inflows";"Outflow 2",#N/A,FALSE,"Outflows-Inflows";"Inflow 1",#N/A,FALSE,"Outflows-Inflows";"Inflow 2",#N/A,FALSE,"Outflows-Inflows"}</definedName>
    <definedName name="bbbbbbbb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bc">{#N/A,#N/A,FALSE,"P&amp;L";#N/A,#N/A,FALSE,"Var_Fixed_cost"}</definedName>
    <definedName name="bc_2">{#N/A,#N/A,FALSE,"P&amp;L";#N/A,#N/A,FALSE,"Var_Fixed_cost"}</definedName>
    <definedName name="bccv">{"NOPCAPEVA",#N/A,FALSE,"Nopat";"FCFCSTAR",#N/A,FALSE,"FCFVAL";"EVAVL",#N/A,FALSE,"EVAVAL";"LEASE",#N/A,FALSE,"OpLease"}</definedName>
    <definedName name="bcvxz">{"NOPCAPEVA",#N/A,FALSE,"Nopat";"FCFCSTAR",#N/A,FALSE,"FCFVAL";"EVAVL",#N/A,FALSE,"EVAVAL";"LEASE",#N/A,FALSE,"OpLease"}</definedName>
    <definedName name="bcz">{"AnnInc",#N/A,TRUE,"Inc";"QtrInc1",#N/A,TRUE,"Inc";"Balance",#N/A,TRUE,"Bal";"Cflow",#N/A,TRUE,"Cash"}</definedName>
    <definedName localSheetId="4" name="bd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bd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bd">{"NOPCAPEVA",#N/A,FALSE,"Nopat";"FCFCSTAR",#N/A,FALSE,"FCFVAL";"EVAVL",#N/A,FALSE,"EVAVAL";"LEASE",#N/A,FALSE,"OpLease"}</definedName>
    <definedName name="bdcopy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bdinvestor">{"View1",#N/A,FALSE,"Sheet1";"View2",#N/A,FALSE,"Sheet1"}</definedName>
    <definedName name="bdxc">{"NOPCAPEVA",#N/A,FALSE,"Nopat";"FCFCSTAR",#N/A,FALSE,"FCFVAL";"EVAVL",#N/A,FALSE,"EVAVAL";"LEASE",#N/A,FALSE,"OpLease"}</definedName>
    <definedName name="beattle">{"Full Sheet",#N/A,FALSE,"Expense Comparison"}</definedName>
    <definedName name="Beg.Bal">IF(#REF!&lt;&gt;"",#REF!,"")</definedName>
    <definedName name="belnew">{"IS",#N/A,FALSE,"IS";"RPTIS",#N/A,FALSE,"RPTIS";"STATS",#N/A,FALSE,"STATS";"CELL",#N/A,FALSE,"CELL";"BS",#N/A,FALSE,"BS"}</definedName>
    <definedName name="bfc">{"NOPCAPEVA",#N/A,FALSE,"Nopat";"FCFCSTAR",#N/A,FALSE,"FCFVAL";"EVAVL",#N/A,FALSE,"EVAVAL";"LEASE",#N/A,FALSE,"OpLease"}</definedName>
    <definedName name="bfds">{"NOPCAPEVA",#N/A,FALSE,"Nopat";"FCFCSTAR",#N/A,FALSE,"FCFVAL";"EVAVL",#N/A,FALSE,"EVAVAL";"LEASE",#N/A,FALSE,"OpLease"}</definedName>
    <definedName name="bfdz">{"NOPCAPEVA",#N/A,FALSE,"Nopat";"FCFCSTAR",#N/A,FALSE,"FCFVAL";"EVAVL",#N/A,FALSE,"EVAVAL";"LEASE",#N/A,FALSE,"OpLease"}</definedName>
    <definedName name="bfszd">{"NOPCAPEVA",#N/A,FALSE,"Nopat";"FCFCSTAR",#N/A,FALSE,"FCFVAL";"EVAVL",#N/A,FALSE,"EVAVAL";"LEASE",#N/A,FALSE,"OpLease"}</definedName>
    <definedName name="bfvzsbazs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fx">{"AnnInc",#N/A,TRUE,"Inc";"QtrInc1",#N/A,TRUE,"Inc";"Balance",#N/A,TRUE,"Bal";"Cflow",#N/A,TRUE,"Cash"}</definedName>
    <definedName name="bfzx">{"AnnInc",#N/A,TRUE,"Inc";"QtrInc1",#N/A,TRUE,"Inc";"Balance",#N/A,TRUE,"Bal";"Cflow",#N/A,TRUE,"Cash"}</definedName>
    <definedName name="BG_Del">15</definedName>
    <definedName name="BG_Ins">4</definedName>
    <definedName name="BG_Mod">6</definedName>
    <definedName name="bill">{#N/A,#N/A,FALSE,"MKT.COMPS";#N/A,#N/A,FALSE,"DCF - LBO"}</definedName>
    <definedName name="bill1">{#N/A,#N/A,FALSE,"MKT.COMPS";#N/A,#N/A,FALSE,"DCF - LBO"}</definedName>
    <definedName name="bilol">{#N/A,#N/A,FALSE,"VALSUM";#N/A,#N/A,FALSE,"MKT.COMPS";#N/A,#N/A,FALSE,"ACQ.MULT.";#N/A,#N/A,FALSE,"DCF - LBO"}</definedName>
    <definedName localSheetId="4" name="blah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blah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blah">{#N/A,#N/A,TRUE,"10 Yr Hold";#N/A,#N/A,TRUE,"7 Yr Hold";#N/A,#N/A,TRUE,"5 Yr Hold";#N/A,#N/A,TRUE,"3 Yr Hold"}</definedName>
    <definedName name="blah1">{"schedule1",#N/A,FALSE,"Sheet1";"schedule2",#N/A,FALSE,"Sheet1";"schedule3",#N/A,FALSE,"Sheet1";"schedule4",#N/A,FALSE,"Sheet1";"schedule5",#N/A,FALSE,"Sheet1";"schedule6",#N/A,FALSE,"Sheet1"}</definedName>
    <definedName name="bobsum">{"bobsum",#N/A,FALSE,"BobSummary"}</definedName>
    <definedName name="bogus">{"CF",#N/A,FALSE,"Cash Flow";"RET",#N/A,FALSE,"Returns";"NPV",#N/A,FALSE,"Values";"ASMPT",#N/A,FALSE,"Assumptions"}</definedName>
    <definedName name="bogus2">{"CF",#N/A,FALSE,"Cash Flow";"RET",#N/A,FALSE,"Returns";"NPV",#N/A,FALSE,"Values";"ASMPT",#N/A,FALSE,"Assumptions"}</definedName>
    <definedName name="brall">{"brmonth",#N/A,FALSE,"brazil";"brroll",#N/A,FALSE,"brazil";"brprof",#N/A,FALSE,"brazil"}</definedName>
    <definedName name="Bridge">{"'Highlights'!$A$1:$M$123"}</definedName>
    <definedName localSheetId="4" name="Bridgerock">{"Financials",#N/A,FALSE,"Financials";"AVP",#N/A,FALSE,"AVP";"DCF",#N/A,FALSE,"DCF";"CSC",#N/A,FALSE,"CSC";"Deal_Comp",#N/A,FALSE,"DealComp"}</definedName>
    <definedName localSheetId="5" name="Bridgerock">{"Financials",#N/A,FALSE,"Financials";"AVP",#N/A,FALSE,"AVP";"DCF",#N/A,FALSE,"DCF";"CSC",#N/A,FALSE,"CSC";"Deal_Comp",#N/A,FALSE,"DealComp"}</definedName>
    <definedName name="Bridgerock">{"Financials",#N/A,FALSE,"Financials";"AVP",#N/A,FALSE,"AVP";"DCF",#N/A,FALSE,"DCF";"CSC",#N/A,FALSE,"CSC";"Deal_Comp",#N/A,FALSE,"DealComp"}</definedName>
    <definedName name="brmonth">{"brmonth",#N/A,FALSE,"brazil"}</definedName>
    <definedName name="BROW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prof">{"brprof",#N/A,FALSE,"brazil"}</definedName>
    <definedName name="brroll">{"brroll",#N/A,FALSE,"brazil"}</definedName>
    <definedName localSheetId="4" name="BudgetSumm">{#N/A,#N/A,FALSE,"Cashflow Analysis";#N/A,#N/A,FALSE,"Sensitivity Analysis";#N/A,#N/A,FALSE,"PV";#N/A,#N/A,FALSE,"Pro Forma"}</definedName>
    <definedName localSheetId="5" name="BudgetSumm">{#N/A,#N/A,FALSE,"Cashflow Analysis";#N/A,#N/A,FALSE,"Sensitivity Analysis";#N/A,#N/A,FALSE,"PV";#N/A,#N/A,FALSE,"Pro Forma"}</definedName>
    <definedName name="BudgetSumm">{#N/A,#N/A,FALSE,"Cashflow Analysis";#N/A,#N/A,FALSE,"Sensitivity Analysis";#N/A,#N/A,FALSE,"PV";#N/A,#N/A,FALSE,"Pro Forma"}</definedName>
    <definedName localSheetId="4" name="BudgetSumm.2">{#N/A,#N/A,FALSE,"Cashflow Analysis";#N/A,#N/A,FALSE,"Sensitivity Analysis";#N/A,#N/A,FALSE,"PV";#N/A,#N/A,FALSE,"Pro Forma"}</definedName>
    <definedName localSheetId="5" name="BudgetSumm.2">{#N/A,#N/A,FALSE,"Cashflow Analysis";#N/A,#N/A,FALSE,"Sensitivity Analysis";#N/A,#N/A,FALSE,"PV";#N/A,#N/A,FALSE,"Pro Forma"}</definedName>
    <definedName name="BudgetSumm.2">{#N/A,#N/A,FALSE,"Cashflow Analysis";#N/A,#N/A,FALSE,"Sensitivity Analysis";#N/A,#N/A,FALSE,"PV";#N/A,#N/A,FALSE,"Pro Forma"}</definedName>
    <definedName name="bueno">{"BALGRAL",#N/A,FALSE,"BALANCE GRAL";"EDORES",#N/A,FALSE,"EDO RDOS"}</definedName>
    <definedName name="buenoB">{"BALGRAL",#N/A,FALSE,"BALANCE GRAL";"EDORES",#N/A,FALSE,"EDO RDOS"}</definedName>
    <definedName localSheetId="4" name="Bullshit">{"Assumptions",#N/A,TRUE,"Returns";"Tables",#N/A,TRUE,"Returns"}</definedName>
    <definedName localSheetId="5" name="Bullshit">{"Assumptions",#N/A,TRUE,"Returns";"Tables",#N/A,TRUE,"Returns"}</definedName>
    <definedName name="Bullshit">{"Assumptions",#N/A,TRUE,"Returns";"Tables",#N/A,TRUE,"Returns"}</definedName>
    <definedName name="business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vc">{#N/A,#N/A,FALSE,"pop.hh";#N/A,#N/A,FALSE,"age.dist";#N/A,#N/A,FALSE,"hh.income";#N/A,#N/A,FALSE,"hh.chars"}</definedName>
    <definedName localSheetId="3" name="caattach2">{#N/A,#N/A,FALSE,"letter";#N/A,#N/A,FALSE,"PP_0895";#N/A,#N/A,FALSE,"PP_0995"}</definedName>
    <definedName localSheetId="4" name="caattach2">{#N/A,#N/A,FALSE,"letter";#N/A,#N/A,FALSE,"PP_0895";#N/A,#N/A,FALSE,"PP_0995"}</definedName>
    <definedName localSheetId="5" name="caattach2">{#N/A,#N/A,FALSE,"letter";#N/A,#N/A,FALSE,"PP_0895";#N/A,#N/A,FALSE,"PP_0995"}</definedName>
    <definedName name="caattach2">{#N/A,#N/A,FALSE,"letter";#N/A,#N/A,FALSE,"PP_0895";#N/A,#N/A,FALSE,"PP_0995"}</definedName>
    <definedName name="Cal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Campus">{"Outflow 1",#N/A,FALSE,"Outflows-Inflows";"Outflow 2",#N/A,FALSE,"Outflows-Inflows";"Inflow 1",#N/A,FALSE,"Outflows-Inflows";"Inflow 2",#N/A,FALSE,"Outflows-Inflows"}</definedName>
    <definedName name="Capital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capitalized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shflow007">{"CF",#N/A,FALSE,"Cash Flow";"RET",#N/A,FALSE,"Returns";"NPV",#N/A,FALSE,"Values";"ASMPT",#N/A,FALSE,"Assumptions"}</definedName>
    <definedName name="cashflow009">{"CF",#N/A,FALSE,"Cash Flow";"RET",#N/A,FALSE,"Returns";"NPV",#N/A,FALSE,"Values";"ASMPT",#N/A,FALSE,"Assumptions"}</definedName>
    <definedName name="cashflow2007">{"CF",#N/A,FALSE,"Cash Flow";"RET",#N/A,FALSE,"Returns";"NPV",#N/A,FALSE,"Values";"ASMPT",#N/A,FALSE,"Assumptions"}</definedName>
    <definedName name="cashfloww007">{"CF",#N/A,FALSE,"Cash Flow";"RET",#N/A,FALSE,"Returns";"NPV",#N/A,FALSE,"Values";"ASMPT",#N/A,FALSE,"Assumptions"}</definedName>
    <definedName name="cb_Add_CalloutChart_24_opts">"1, 9, 1, False, 2, False, False, , 0, False, False, 1, 1"</definedName>
    <definedName name="cb_Add_CalloutChart_25_opts">"1, 10, 1, False, 2, False, False, , 0, False, True, 1, 1"</definedName>
    <definedName name="cb_Add_CalloutChart_26_opts">"1, 9, 1, False, 2, False, False, , 0, False, True, 1, 1"</definedName>
    <definedName name="cb_ALT_STACKED_COLUMNChart_22_opts">"1, 3, 1, False, 2, True, False, , 0, False, True, 1, 2"</definedName>
    <definedName name="cb_ALT_STACKED_COLUMNChart_23_opts">"1, 3, 1, False, 2, True, False, , 0, False, True, 1, 2"</definedName>
    <definedName name="cb_bChart595EC34_opts">"1, 9, 1, False, 2, False, False, , 0, False, True, 1, 1"</definedName>
    <definedName name="cb_bChart9876793_opts">"1, 2, 1, False, 2, False, False, , 0, False, False, 2, 2"</definedName>
    <definedName name="CB_Change_Orders_Detail.wrte">#REF!,#REF!</definedName>
    <definedName name="cb_Chart_1_opts">"1, 6, 1, False, 2, False, False, , 0, False, True, 1, 2"</definedName>
    <definedName name="cb_Chart_10_opts">"1, 8, 1, False, 2, False, False, , 0, False, False, 2, 2"</definedName>
    <definedName name="cb_Chart_100032_opts">"1, 10, 1, False, 2, True, False, , 0, False, False, 2, 2"</definedName>
    <definedName name="cb_Chart_10104_opts">"1, 5, 1, False, 2, True, False, , 0, True, False, 2, 1"</definedName>
    <definedName name="cb_Chart_10401_opts">"1, 5, 1, False, 2, False, False, , 0, True, False, 2, 1"</definedName>
    <definedName name="cb_Chart_10736_opts">"1, 10, 1, False, 2, False, False, , 0, False, False, 2, 2"</definedName>
    <definedName name="cb_Chart_11_opts">"1, 1, 1, False, 2, False, False, , 0, False, False, 2, 2"</definedName>
    <definedName name="cb_Chart_12_opts">"1, 8, 1, False, 2, False, False, , 0, False, False, 2, 2"</definedName>
    <definedName name="cb_Chart_13_opts">"1, 8, 1, False, 2, False, False, , 0, False, False, 2, 2"</definedName>
    <definedName name="cb_Chart_14_opts">"1, 8, 1, False, 2, False, False, , 0, False, False, 2, 2"</definedName>
    <definedName name="cb_Chart_15_opts">"2, 1, 2, True, 2, False, False, , 0, False, True, 1, 2"</definedName>
    <definedName name="cb_Chart_1501_opts">"1, 10, 1, False, 2, True, False, , 0, False, False, 2, 2"</definedName>
    <definedName name="cb_Chart_16_opts">"1, 8, 1, False, 2, False, False, , 0, False, False, 2, 2"</definedName>
    <definedName name="cb_Chart_1670_opts">"1, 5, 1, False, 2, True, False, , 0, False, False, 2, 1"</definedName>
    <definedName name="cb_Chart_17_opts">"1, 6, 1, False, 2, False, False, , 0, False, True, 2, 2"</definedName>
    <definedName name="cb_Chart_18_opts">"1, 9, 1, False, 2, False, False, , 0, False, False, 1, 1"</definedName>
    <definedName name="cb_Chart_19_opts">"1, 2, 1, False, 2, True, False, , 0, True, False, 2, 1"</definedName>
    <definedName name="cb_Chart_1opts1">"1, 9, 1, False, 2, False, True, , 1, False, True, 1, 1"</definedName>
    <definedName name="cb_Chart_2_opts">"1, 6, 1, False, 2, False, False, , 0, False, False, 1, 2"</definedName>
    <definedName name="cb_Chart_20_opts">"1, 9, 1, False, 2, False, False, , 0, False, False, 1, 1"</definedName>
    <definedName name="cb_Chart_21_opts">"1, 2, 1, False, 2, False, False, , 0, False, False, 2, 1"</definedName>
    <definedName name="cb_Chart_22_opts">"1, 2, 1, False, 2, True, False, , 0, False, False, 2, 1"</definedName>
    <definedName name="cb_Chart_22784_opts">"1, 9, 1, False, 2, False, False, , 0, False, True, 1, 2"</definedName>
    <definedName name="cb_Chart_23_opts">"1, 9, 1, False, 2, False, False, , 0, False, False, 1, 1"</definedName>
    <definedName name="cb_Chart_24_opts">"1, 2, 1, False, 2, False, False, , 0, False, False, 2, 1"</definedName>
    <definedName name="cb_Chart_24490_opts">"1, 10, 1, False, 2, True, False, , 0, False, False, 2, 2"</definedName>
    <definedName name="cb_Chart_25_opts">"1, 3, 1, False, 2, False, False, , 0, True, True, 1, 2"</definedName>
    <definedName name="cb_Chart_26_opts">"1, 8, 1, False, 2, False, False, , 0, False, False, 2, 2"</definedName>
    <definedName name="cb_Chart_26476_opts">"1, 1, 1, False, 2, True, False, , 0, False, False, 1, 2"</definedName>
    <definedName name="cb_Chart_27_opts">"1, 1, 1, False, 2, True, False, , 0, False, True, 1, 2"</definedName>
    <definedName name="cb_Chart_28_opts">"1, 3, 1, False, 2, True, False, , 0, False, True, 1, 2"</definedName>
    <definedName name="cb_Chart_28031_opts">"1, 1, 1, False, 2, True, False, , 0, False, False, 1, 2"</definedName>
    <definedName name="cb_Chart_28545_opts">"1, 5, 1, False, 2, True, False, , 0, False, True, 2, 1"</definedName>
    <definedName name="cb_Chart_29_opts">"1, 3, 1, False, 2, False, False, , 0, False, False, 1, 1"</definedName>
    <definedName name="cb_Chart_29053_opts">"1, 10, 1, False, 2, True, False, , 0, False, False, 2, 2"</definedName>
    <definedName name="cb_Chart_29913_opts">"1, 1, 1, False, 2, False, False, , 0, False, False, 1, 1"</definedName>
    <definedName name="cb_Chart_3_opts">"1, 1, 1, False, 2, True, False, , 0, False, False, 2, 2"</definedName>
    <definedName name="cb_Chart_30_opts">"1, 3, 1, False, 2, True, False, , 0, False, True, 1, 2"</definedName>
    <definedName name="cb_Chart_30292_opts">"1, 1, 1, False, 2, False, False, , 0, False, False, 1, 2"</definedName>
    <definedName name="cb_Chart_31_opts">"1, 1, 1, False, 2, True, False, , 0, True, True, 2, 2"</definedName>
    <definedName name="cb_Chart_32_opts">"1, 1, 1, False, 2, True, False, , 0, False, False, 2, 2"</definedName>
    <definedName name="cb_Chart_33_opts">"1, 1, 1, False, 2, True, False, , 0, False, True, 3, 2"</definedName>
    <definedName name="cb_Chart_34_opts">"1, 3, 1, False, 2, True, False, , 0, False, True, 2, 1"</definedName>
    <definedName name="cb_Chart_36498_opts">"1, 1, 1, False, 2, True, False, , 0, False, False, 1, 2"</definedName>
    <definedName name="cb_Chart_37450_opts">"1, 10, 1, False, 2, True, False, , 0, False, False, 2, 2"</definedName>
    <definedName name="cb_Chart_4_opts">"1, 7, 1, False, 2, False, False, , 0, False, True, 1, 2"</definedName>
    <definedName name="cb_Chart_40_opts">"1, 1, 1, False, 2, False, False, , 0, False, False, 3, 2"</definedName>
    <definedName name="cb_Chart_41_opts">"1, 10, 1, False, 2, True, False, , 0, False, False, 2, 1"</definedName>
    <definedName name="cb_Chart_41499_opts">"1, 10, 1, False, 2, True, False, , 0, False, False, 2, 2"</definedName>
    <definedName name="cb_Chart_42_opts">"1, 3, 1, False, 2, True, False, , 0, False, True, 1, 2"</definedName>
    <definedName name="cb_Chart_43_opts">"1, 10, 1, False, 2, True, False, , 0, False, False, 2, 1"</definedName>
    <definedName name="cb_Chart_4634_opts">"1, 10, 1, False, 2, True, False, , 0, False, False, 2, 2"</definedName>
    <definedName name="cb_Chart_4664_opts">"1, 5, 1, False, 2, True, False, , 0, False, True, 1, 2"</definedName>
    <definedName name="cb_Chart_46965_opts">"1, 1, 1, False, 2, False, False, , 0, False, False, 1, 1"</definedName>
    <definedName name="cb_Chart_48_opts">"2, 1, 2, True, 2, False, False, , 0, False, True, 1, 1"</definedName>
    <definedName name="cb_Chart_49_opts">"2, 1, 2, True, 2, False, False, , 0, False, True, 1, 1"</definedName>
    <definedName name="cb_Chart_5_opts">"1, 8, 1, False, 2, False, False, , 0, False, False, 1, 2"</definedName>
    <definedName name="cb_Chart_50_opts">"2, 1, 2, True, 2, False, False, , 0, False, True, 1, 1"</definedName>
    <definedName name="cb_Chart_51_opts">"1, 2, 1, False, 2, False, False, , 0, False, False, 2, 1"</definedName>
    <definedName name="cb_Chart_52_opts">"1, 2, 1, False, 2, False, False, , 0, False, False, 2, 1"</definedName>
    <definedName name="cb_Chart_52582_opts">"1, 1, 1, False, 2, False, False, , 0, False, False, 1, 2"</definedName>
    <definedName name="cb_Chart_53_opts">"1, 9, 1, False, 2, False, True, , 3, False, False, 1, 1"</definedName>
    <definedName name="cb_Chart_53437_opts">"1, 10, 1, False, 2, True, False, , 0, False, False, 2, 2"</definedName>
    <definedName name="cb_Chart_53482_opts">"1, 10, 1, False, 2, True, False, , 0, False, False, 2, 2"</definedName>
    <definedName name="cb_Chart_54_opts">"1, 2, 1, False, 2, False, False, , 0, False, False, 2, 1"</definedName>
    <definedName name="cb_Chart_5449_opts">"1, 1, 1, False, 2, False, False, , 0, False, False, 1, 1"</definedName>
    <definedName name="cb_Chart_55_opts">"1, 7, 1, False, 2, False, False, , 0, False, True, 2, 2"</definedName>
    <definedName name="cb_Chart_5723_opts">"1, 1, 1, False, 2, True, False, , 0, False, True, 1, 2"</definedName>
    <definedName name="cb_Chart_57613_opts">"1, 5, 1, False, 2, True, False, , 0, False, True, 2, 1"</definedName>
    <definedName name="cb_Chart_58046_opts">"1, 10, 1, False, 2, True, False, , 0, False, False, 2, 2"</definedName>
    <definedName name="cb_Chart_59010_opts">"1, 2, 1, False, 2, False, False, , 0, False, False, 2, 1"</definedName>
    <definedName name="cb_Chart_59340_opts">"1, 1, 1, False, 2, False, False, , 0, False, False, 1, 1"</definedName>
    <definedName name="cb_Chart_6_opts">"1, 10, 1, False, 2, True, False, , 0, False, False, 2, 2"</definedName>
    <definedName name="cb_Chart_62364_opts">"1, 1, 1, False, 2, True, False, , 0, False, False, 1, 2"</definedName>
    <definedName name="cb_Chart_64876_opts">"1, 1, 1, False, 2, True, False, , 0, False, False, 1, 2"</definedName>
    <definedName name="cb_Chart_66_opts">"1, 1, 1, False, 2, False, False, , 0, False, False, 1, 1"</definedName>
    <definedName name="cb_Chart_67711_opts">"1, 10, 1, False, 2, True, False, , 0, False, False, 2, 2"</definedName>
    <definedName name="cb_Chart_69605_opts">"1, 2, 1, False, 2, False, False, , 0, False, False, 2, 1"</definedName>
    <definedName name="cb_Chart_7_opts">"2, 1, 2, True, 2, False, False, , 0, False, True, 1, 2"</definedName>
    <definedName name="cb_Chart_70_opts">"1, 10, 1, False, 2, True, False, , 0, False, False, 1, 1"</definedName>
    <definedName name="cb_Chart_70648_opts">"1, 1, 1, False, 2, True, False, , 0, False, False, 2, 2"</definedName>
    <definedName name="cb_Chart_70997_opts">"1, 10, 1, False, 2, False, False, , 0, False, False, 1, 1"</definedName>
    <definedName name="cb_Chart_71_opts">"1, 10, 1, False, 2, False, False, , 0, False, False, 1, 1"</definedName>
    <definedName name="cb_Chart_72_opts">"1, 10, 1, False, 2, True, False, , 0, False, False, 1, 1"</definedName>
    <definedName name="cb_Chart_73_opts">"1, 10, 1, False, 2, False, False, , 0, False, False, 1, 1"</definedName>
    <definedName name="cb_Chart_76165_opts">"1, 10, 1, False, 2, True, False, , 0, False, False, 2, 2"</definedName>
    <definedName name="cb_Chart_76804_opts">"1, 1, 1, False, 2, False, False, , 0, False, False, 1, 1"</definedName>
    <definedName name="cb_Chart_77567_opts">"1, 10, 1, False, 2, False, False, , 0, False, False, 1, 1"</definedName>
    <definedName name="cb_Chart_79140_opts">"1, 10, 1, False, 2, True, False, , 0, False, False, 2, 2"</definedName>
    <definedName name="cb_Chart_79981_opts">"1, 5, 1, False, 2, True, False, , 0, True, False, 2, 1"</definedName>
    <definedName name="cb_Chart_8_opts">"1, 7, 1, False, 2, False, False, , 0, False, True, 2, 2"</definedName>
    <definedName name="cb_Chart_81541_opts">"1, 10, 1, False, 2, True, False, , 0, False, False, 2, 2"</definedName>
    <definedName name="cb_Chart_82552_opts">"1, 1, 1, False, 2, True, False, , 0, False, False, 1, 2"</definedName>
    <definedName name="cb_Chart_83072_opts">"1, 1, 1, False, 2, True, False, , 0, False, False, 1, 2"</definedName>
    <definedName name="cb_Chart_86354_opts">"1, 10, 1, False, 2, False, False, , 0, False, False, 1, 1"</definedName>
    <definedName name="cb_Chart_87236_opts">"1, 1, 1, False, 2, True, False, , 0, False, False, 1, 2"</definedName>
    <definedName name="cb_Chart_9_opts">"1, 8, 1, False, 2, False, False, , 0, False, False, 1, 1"</definedName>
    <definedName name="cb_Chart_91188_opts">"1, 8, 1, False, 2, False, False, , 0, False, False, 1, 2"</definedName>
    <definedName name="cb_Chart_95047_opts">"1, 1, 1, False, 2, False, False, , 0, False, False, 1, 2"</definedName>
    <definedName name="cb_Chart_96286_opts">"1, 10, 1, False, 2, True, False, , 0, False, False, 2, 2"</definedName>
    <definedName name="cb_Chart_98091_opts">"1, 2, 1, False, 2, False, False, , 0, False, False, 2, 1"</definedName>
    <definedName name="cb_Chart_98700_opts">"1, 8, 1, False, 2, False, False, , 0, False, False, 1, 2"</definedName>
    <definedName name="cb_Copy_Chart_w_New_DataChart_10_opts">"2, 1, 1, True, 4, False, False, , 0, False, False, 2, 2"</definedName>
    <definedName name="cb_Copy_Chart_w_New_DataChart_7_opts">"2, 1, 1, True, 4, False, False, , 0, False, False, 2, 2"</definedName>
    <definedName name="cb_Copy_Chart_w_New_DataChart_8_opts">"2, 1, 1, True, 4, False, False, , 0, False, False, 2, 2"</definedName>
    <definedName name="cb_Copy_Chart_w_New_DataChart_9_opts">"2, 1, 1, True, 4, False, False, , 0, False, False, 2, 2"</definedName>
    <definedName name="cb_Dimension_Pie_ChartsChart_1_opts">"1, 1, 1, False, 2, True, False, , 0, False, False, 2, 2"</definedName>
    <definedName name="cb_Dimension_Pie_ChartsChart_2_opts">"1, 10, 1, False, 2, True, False, , 0, False, False, 2, 2"</definedName>
    <definedName name="cb_Export_LegendChart_14_opts">"1, 10, 1, False, 2, True, False, , 0, False, False, 2, 2"</definedName>
    <definedName name="cb_Export_LegendChart_15_opts">"1, 10, 1, False, 2, True, False, , 0, False, False, 2, 2"</definedName>
    <definedName name="CB_Hard_Costs.rdwr">#REF!,#REF!</definedName>
    <definedName name="CB_Hard_Costs_PageHeader.hdr">#REF!,#REF!</definedName>
    <definedName name="cb_PieChart_16_opts">"1, 10, 1, False, 2, True, False, , 0, False, False, 2, 2"</definedName>
    <definedName name="cb_sChart_1501_opts">"1, 1, 1, False, 2, True, False, , 0, False, False, 1, 2"</definedName>
    <definedName name="cb_sChart_26476_opts">"1, 4, 1, False, 2, True, False, , 0, False, False, 1, 2"</definedName>
    <definedName name="cb_sChart_28031_opts">"1, 4, 1, False, 2, True, False, , 0, False, False, 1, 1"</definedName>
    <definedName name="cb_sChart_29053_opts">"1, 2, 1, False, 2, False, False, , 0, False, False, 2, 1"</definedName>
    <definedName name="cb_sChart_29913_opts">"1, 3, 1, False, 2, False, False, , 0, False, True, 2, 2"</definedName>
    <definedName name="cb_sChart_30292_opts">"1, 1, 1, False, 2, True, False, , 0, False, False, 1, 2"</definedName>
    <definedName name="cb_sChart_36498_opts">"1, 3, 1, False, 2, False, False, , 0, False, False, 1, 2"</definedName>
    <definedName name="cb_sChart_37450_opts">"1, 5, 1, False, 2, True, False, , 0, False, True, 2, 1"</definedName>
    <definedName name="cb_sChart_41499_opts">"1, 2, 1, False, 2, False, False, , 0, False, False, 2, 1"</definedName>
    <definedName name="cb_sChart_4634_opts">"1, 2, 1, False, 2, False, False, , 0, False, False, 2, 1"</definedName>
    <definedName name="cb_sChart_46965_opts">"1, 1, 1, False, 2, False, False, , 0, False, False, 1, 1"</definedName>
    <definedName name="cb_sChart_52582_opts">"1, 5, 1, False, 2, False, False, , 0, False, True, 1, 2"</definedName>
    <definedName name="cb_sChart_53437_opts">"1, 9, 1, False, 2, False, False, , 0, False, True, 2, 2"</definedName>
    <definedName name="cb_sChart_5449_opts">"1, 3, 1, False, 2, False, False, , 0, False, True, 2, 2"</definedName>
    <definedName name="cb_sChart_5723_opts">"1, 3, 1, False, 2, False, False, , 0, False, True, 2, 2"</definedName>
    <definedName name="cb_sChart_58046_opts">"1, 9, 1, False, 2, False, False, , 0, False, True, 2, 2"</definedName>
    <definedName name="cb_sChart_59010_opts">"1, 5, 1, False, 2, True, False, , 0, False, False, 2, 1"</definedName>
    <definedName name="cb_sChart_59340_opts">"1, 3, 1, False, 2, False, False, , 0, False, True, 2, 2"</definedName>
    <definedName name="cb_sChart_62364_opts">"1, 3, 1, False, 2, False, False, , 0, False, True, 2, 2"</definedName>
    <definedName name="cb_sChart_64876_opts">"1, 5, 1, False, 2, True, False, , 0, False, False, 2, 2"</definedName>
    <definedName name="cb_sChart_70648_opts">"1, 8, 1, False, 2, False, False, , 0, False, False, 2, 2"</definedName>
    <definedName name="cb_sChart_70997_opts">"1, 2, 1, False, 2, False, False, , 0, False, False, 2, 1"</definedName>
    <definedName name="cb_sChart_76165_opts">"1, 2, 1, False, 2, False, False, , 0, False, False, 2, 1"</definedName>
    <definedName name="cb_sChart_76804_opts">"1, 3, 1, False, 2, False, False, , 0, False, True, 2, 2"</definedName>
    <definedName name="cb_sChart_77567_opts">"1, 1, 1, False, 2, True, False, , 0, False, False, 1, 2"</definedName>
    <definedName name="cb_sChart_79140_opts">"1, 5, 1, False, 2, False, False, , 0, False, True, 2, 1"</definedName>
    <definedName name="cb_sChart_81541_opts">"1, 2, 1, False, 2, False, False, , 0, False, False, 2, 1"</definedName>
    <definedName name="cb_sChart_82552_opts">"1, 4, 1, False, 2, True, False, , 0, False, False, 2, 1"</definedName>
    <definedName name="cb_sChart_83072_opts">"1, 4, 1, False, 2, True, False, , 0, False, False, 2, 1"</definedName>
    <definedName name="cb_sChart_86354_opts">"1, 4, 1, False, 2, True, False, , 0, False, False, 1, 1"</definedName>
    <definedName name="cb_sChart_87236_opts">"1, 1, 1, False, 2, False, False, , 0, False, False, 1, 1"</definedName>
    <definedName name="cb_sChart_95047_opts">"1, 6, 1, False, 2, False, False, , 0, False, True, 2, 2"</definedName>
    <definedName name="cb_sChart_96286_opts">"1, 2, 1, False, 2, False, False, , 0, False, False, 2, 1"</definedName>
    <definedName name="cb_sChart105F0196_opts">"1, 2, 1, False, 2, False, False, , 1, False, False, 2, 1"</definedName>
    <definedName name="cb_sChart12D83A2_opts">"1, 1, 1, False, 2, False, False, , 0, False, True, 2, 2"</definedName>
    <definedName name="cb_sChart12D852C_opts">"1, 1, 1, False, 2, False, False, , 0, False, True, 2, 2"</definedName>
    <definedName name="cb_sChart12D89EB_opts">"1, 1, 1, False, 2, False, False, , 0, False, True, 2, 2"</definedName>
    <definedName name="cb_sChart12DAD51_opts">"1, 1, 1, False, 2, False, False, , 0, False, True, 2, 2"</definedName>
    <definedName name="cb_sChart12E7B7B_opts">"1, 1, 1, False, 2, True, False, , 0, False, True, 2, 2"</definedName>
    <definedName name="cb_sChart12E83C1_opts">"1, 1, 1, False, 2, False, False, , 0, False, True, 2, 1"</definedName>
    <definedName name="cb_sChart12E85B3_opts">"1, 1, 1, False, 2, False, False, , 0, False, True, 2, 2"</definedName>
    <definedName name="cb_sChart12E8C9E_opts">"1, 2, 1, False, 2, False, False, , 0, False, False, 2, 1"</definedName>
    <definedName name="cb_sChart12EA8E0_opts">"1, 1, 1, False, 2, True, False, , 0, False, False, 2, 2"</definedName>
    <definedName name="cb_sChart12EB078_opts">"1, 1, 1, False, 2, False, False, , 0, False, False, 2, 2"</definedName>
    <definedName name="cb_sChart12EBD15_opts">"1, 1, 1, False, 2, False, False, , 0, False, False, 2, 2"</definedName>
    <definedName name="cb_sChart12FE48A_opts">"1, 2, 1, False, 2, False, False, , 0, False, False, 2, 1"</definedName>
    <definedName name="cb_sChart12FE9EB_opts">"1, 1, 1, False, 2, False, False, , 0, False, False, 1, 2"</definedName>
    <definedName name="cb_sChart12FEDFD_opts">"1, 1, 1, False, 2, False, False, , 0, False, False, 1, 2"</definedName>
    <definedName name="cb_sChart12FF231_opts">"1, 1, 1, False, 2, False, False, , 0, False, False, 1, 2"</definedName>
    <definedName name="cb_sChart12FF8BF_opts">"1, 1, 1, False, 2, False, False, , 0, False, False, 1, 2"</definedName>
    <definedName name="cb_sChart12FF933_opts">"1, 3, 1, False, 2, False, False, , 0, False, False, 1, 2"</definedName>
    <definedName name="cb_sChart12FFC46_opts">"1, 1, 1, False, 2, False, False, , 0, False, False, 1, 2"</definedName>
    <definedName name="cb_sChart145BF6C9_opts">"1, 1, 1, False, 2, True, False, , 0, False, False, 1, 1"</definedName>
    <definedName name="cb_sChart145C07B1_opts">"1, 1, 1, False, 2, True, False, , 0, False, False, 1, 1"</definedName>
    <definedName name="cb_sChart145C2BFF_opts">"2, 1, 1, True, 2, False, False, , 0, False, True, 1, 1"</definedName>
    <definedName name="cb_sChart145C2DB7_opts">"2, 1, 1, True, 2, False, False, , 0, False, True, 1, 1"</definedName>
    <definedName name="cb_sChart145C2F7B_opts">"2, 1, 1, False, 2, False, False, , 0, False, False, 1, 1"</definedName>
    <definedName name="cb_sChart145C3079_opts">"2, 1, 1, True, 2, False, False, , 0, False, True, 1, 1"</definedName>
    <definedName name="cb_sChart145C47F0_opts">"1, 1, 1, False, 2, True, False, , 0, False, False, 1, 1"</definedName>
    <definedName name="cb_sChart145C5941_opts">"2, 1, 2, True, 2, False, False, , 0, False, True, 1, 1"</definedName>
    <definedName name="cb_sChart145CCFB5_opts">"1, 1, 1, False, 2, False, False, , 0, False, False, 1, 1"</definedName>
    <definedName name="cb_sChart145CD1A7_opts">"1, 1, 1, False, 2, True, False, , 0, False, False, 1, 1"</definedName>
    <definedName name="cb_sChart145D10AD_opts">"1, 9, 1, False, 2, False, False, , 0, False, True, 1, 1"</definedName>
    <definedName name="cb_sChart145D63E9_opts">"2, 1, 1, False, 2, False, False, , 0, False, False, 1, 1"</definedName>
    <definedName name="cb_sChart145D6A83_opts">"2, 1, 1, False, 2, True, False, , 0, False, False, 1, 1"</definedName>
    <definedName name="cb_sChart145D6C01_opts">"2, 1, 1, False, 2, True, False, , 0, False, True, 1, 1"</definedName>
    <definedName name="cb_sChart145D6D5C_opts">"2, 1, 1, False, 2, True, False, , 0, False, True, 1, 1"</definedName>
    <definedName name="cb_sChart145D704C_opts">"2, 1, 1, False, 2, True, False, , 0, False, True, 1, 1"</definedName>
    <definedName name="cb_sChart145DD7C9_opts">"2, 1, 1, False, 2, True, False, , 0, False, True, 1, 2"</definedName>
    <definedName name="cb_sChart145DDC20_opts">"2, 1, 1, False, 2, True, False, , 0, False, True, 1, 1"</definedName>
    <definedName name="cb_sChart145E3873_opts">"2, 1, 1, False, 2, True, False, , 0, False, True, 1, 2"</definedName>
    <definedName name="cb_sChart145E3D04_opts">"2, 1, 1, False, 2, True, False, , 0, False, True, 1, 2"</definedName>
    <definedName name="cb_sChart145E40B9_opts">"2, 1, 1, False, 2, True, False, , 0, False, True, 1, 2"</definedName>
    <definedName name="cb_sChart145F5942_opts">"2, 1, 1, False, 2, True, False, , 0, False, True, 1, 2"</definedName>
    <definedName name="cb_sChart14829711_opts">"1, 1, 1, False, 2, False, False, , 0, False, False, 2, 2"</definedName>
    <definedName name="cb_sChart14829CA1_opts">"1, 1, 1, False, 2, False, False, , 0, False, False, 2, 2"</definedName>
    <definedName name="cb_sChart155F5559_opts">"1, 1, 1, False, 2, False, False, , 0, False, False, 1, 1"</definedName>
    <definedName name="cb_sChart155F5734_opts">"1, 1, 1, False, 2, False, False, , 0, False, False, 2, 1"</definedName>
    <definedName name="cb_sChart155F57B3_opts">"1, 1, 1, False, 2, False, False, , 0, False, False, 1, 1"</definedName>
    <definedName name="cb_sChart181DCCD8_opts">"1, 9, 1, False, 2, False, False, , 0, False, True, 1, 2"</definedName>
    <definedName name="cb_sChart181DCFF7_opts">"1, 3, 1, False, 2, True, False, , 0, True, True, 2, 1"</definedName>
    <definedName name="cb_sChart181DDD93_opts">"1, 3, 1, False, 2, True, False, , 0, True, True, 2, 1"</definedName>
    <definedName name="cb_sChart181DDEEE_opts">"1, 3, 1, False, 2, True, False, , 0, True, True, 2, 1"</definedName>
    <definedName name="cb_sChart181DE1C7_opts">"1, 10, 1, False, 2, True, False, , 0, False, True, 2, 1"</definedName>
    <definedName name="cb_sChart181E8791_opts">"2, 1, 2, True, 2, True, False, , 0, False, True, 1, 2"</definedName>
    <definedName name="cb_sChart181E96D9_opts">"1, 9, 1, False, 2, False, False, , 0, False, True, 1, 2"</definedName>
    <definedName name="cb_sChart1B7AB11_opts">"1, 7, 1, False, 2, False, False, , 0, False, True, 1, 1"</definedName>
    <definedName name="cb_sChart1B7ECF0_opts">"1, 9, 1, False, 2, False, False, , 0, False, False, 1, 1"</definedName>
    <definedName name="cb_sChart1B8AF1F_opts">"1, 9, 1, False, 2, False, True, , 0, False, False, 1, 1"</definedName>
    <definedName name="cb_sChart1B99DE1_opts">"1, 7, 1, False, 2, False, False, , 0, False, True, 1, 2"</definedName>
    <definedName name="cb_sChart1BA8AA_opts">"1, 1, 1, False, 2, False, False, , 0, False, False, 1, 2"</definedName>
    <definedName name="cb_sChart1BADD1_opts">"1, 1, 1, False, 2, False, False, , 0, False, False, 2, 2"</definedName>
    <definedName name="cb_sChart1CAAAF_opts">"1, 1, 1, False, 2, False, False, , 0, False, False, 3, 2"</definedName>
    <definedName name="cb_sChart1D05BD_opts">"1, 4, 1, False, 2, True, False, , 0, False, False, 2, 1"</definedName>
    <definedName name="cb_sChart1D0E49_opts">"1, 1, 1, False, 2, True, False, , 0, False, True, 2, 1"</definedName>
    <definedName name="cb_sChart1D0EF7_opts">"1, 5, 1, False, 2, True, False, , 0, False, True, 2, 1"</definedName>
    <definedName name="cb_sChart1D3AE8_opts">"1, 6, 1, False, 2, False, False, , 0, False, True, 2, 2"</definedName>
    <definedName name="cb_sChart1D3EEF_opts">"1, 7, 1, False, 2, False, False, , 0, False, True, 2, 2"</definedName>
    <definedName name="cb_sChart1D41EA_opts">"1, 8, 1, False, 2, False, False, , 0, False, False, 2, 2"</definedName>
    <definedName name="cb_sChart1D5891_opts">"1, 9, 1, False, 2, False, False, , 0, False, True, 2, 2"</definedName>
    <definedName name="cb_sChart1D9CE2_opts">"1, 10, 1, False, 2, True, False, , 0, False, False, 2, 2"</definedName>
    <definedName name="cb_sChart1DA03A_opts">"2, 1, 1, True, 3, False, False, , 0, False, True, 1, 2"</definedName>
    <definedName name="cb_sChart1DA590_opts">"2, 1, 1, True, 3, False, False, , 0, False, True, 2, 2"</definedName>
    <definedName name="cb_sChart1DBAAD_opts">"2, 1, 2, True, 2, False, False, , 0, False, True, 1, 2"</definedName>
    <definedName name="cb_sChart1DBB89_opts">"2, 1, 2, True, 2, False, False, , 0, False, True, 1, 1"</definedName>
    <definedName name="cb_sChart1DCA97_opts">"2, 1, 1, True, 2, False, False, , 0, False, True, 2, 1"</definedName>
    <definedName name="cb_sChart1DCCF1_opts">"2, 1, 1, True, 2, False, False, , 0, False, True, 1, 2"</definedName>
    <definedName name="cb_sChart1E1206_opts">"2, 1, 3, False, 2, False, False, , 0, False, True, 2, 2"</definedName>
    <definedName name="cb_sChart1E17F2_opts">"1, 9, 1, False, 2, False, False, , 0, False, True, 1, 1"</definedName>
    <definedName name="cb_sChart1E2D49_opts">"1, 10, 1, False, 2, True, False, , 0, False, False, 3, 2"</definedName>
    <definedName name="cb_sChart1E2DEB_opts">"1, 10, 1, False, 2, True, False, , 0, False, False, 2, 2"</definedName>
    <definedName name="cb_sChart1E3944_opts">"1, 10, 1, False, 2, True, False, , 0, False, False, 2, 2"</definedName>
    <definedName name="cb_sChart1E3BE4_opts">"1, 10, 1, False, 2, True, False, , 0, False, False, 2, 2"</definedName>
    <definedName name="cb_sChart1E3E3D_opts">"1, 10, 1, False, 2, True, False, , 0, False, False, 1, 2"</definedName>
    <definedName name="cb_sChart1E4314_opts">"1, 10, 1, False, 2, True, False, , 0, False, False, 2, 2"</definedName>
    <definedName name="cb_sChart1E4E56_opts">"1, 1, 1, False, 2, False, False, , 0, False, False, 2, 2"</definedName>
    <definedName name="cb_sChart1E5372_opts">"1, 1, 1, False, 2, True, False, , 0, False, True, 2, 2"</definedName>
    <definedName name="cb_sChart1E5975_opts">"2, 1, 2, True, 2, False, False, , 0, False, True, 1, 2"</definedName>
    <definedName name="cb_sChart1E5C43_opts">"2, 1, 2, True, 2, False, False, , 0, False, True, 2, 2"</definedName>
    <definedName name="cb_sChart1E5F4A_opts">"2, 1, 2, True, 2, False, False, , 0, False, True, 1, 2"</definedName>
    <definedName name="cb_sChart23F891A_opts">"1, 9, 1, False, 2, False, False, , 0, False, True, 1, 1"</definedName>
    <definedName name="cb_sChart24ED245_opts">"1, 9, 1, False, 2, False, False, , 0, False, True, 1, 1"</definedName>
    <definedName name="cb_sChart24ED930_opts">"1, 9, 1, False, 2, False, False, , 0, False, False, 1, 1"</definedName>
    <definedName name="cb_sChart26CA498_opts">"1, 9, 1, False, 2, False, False, , 0, False, False, 1, 1"</definedName>
    <definedName name="cb_sChart27D31D5_opts">"1, 9, 1, False, 2, False, False, , 0, False, True, 1, 1"</definedName>
    <definedName name="cb_sChart27D3990_opts">"1, 9, 1, False, 2, False, False, , 0, False, True, 1, 1"</definedName>
    <definedName name="cb_sChart2A64D8F_opts">"1, 8, 1, False, 2, False, False, , 0, False, True, 1, 1"</definedName>
    <definedName name="cb_sChart2A65748_opts">"1, 8, 1, False, 2, False, False, , 0, False, True, 1, 1"</definedName>
    <definedName name="cb_sChart2A667D4_opts">"1, 8, 1, False, 2, False, False, , 0, False, True, 1, 1"</definedName>
    <definedName name="cb_sChart2A66D9D_opts">"1, 8, 1, False, 2, False, False, , 0, False, True, 1, 1"</definedName>
    <definedName name="cb_sChart2A67124_opts">"2, 1, 3, False, 2, False, False, , 0, False, True, 1, 1"</definedName>
    <definedName name="cb_sChart2A673A1_opts">"1, 8, 1, False, 2, False, False, , 0, False, True, 1, 1"</definedName>
    <definedName name="cb_sChart2A67A0C_opts">"1, 8, 1, False, 2, False, False, , 0, False, True, 1, 1"</definedName>
    <definedName name="cb_sChart2A68670_opts">"1, 8, 1, False, 2, False, False, , 0, False, True, 1, 1"</definedName>
    <definedName name="cb_sChart2A6C43D_opts">"1, 9, 1, False, 2, False, False, , 0, False, True, 1, 1"</definedName>
    <definedName name="cb_sChart2A74E8A_opts">"1, 9, 1, False, 2, False, False, , 0, False, True, 1, 1"</definedName>
    <definedName name="cb_sChart2A76BA8_opts">"1, 9, 1, False, 2, False, False, , 0, False, True, 1, 1"</definedName>
    <definedName name="cb_sChart2D6F93B_opts">"1, 9, 1, False, 2, False, False, , 0, False, True, 1, 1"</definedName>
    <definedName name="cb_sChart2D714FE_opts">"1, 9, 1, False, 2, False, False, , 0, False, True, 1, 2"</definedName>
    <definedName name="cb_sChart2D737E5_opts">"1, 9, 1, False, 2, False, False, , 0, False, False, 1, 2"</definedName>
    <definedName name="cb_sChart2D73A28_opts">"1, 9, 1, False, 2, False, False, , 0, False, True, 1, 1"</definedName>
    <definedName name="cb_sChart2D759D9_opts">"1, 10, 1, False, 2, False, False, , 0, False, False, 1, 2"</definedName>
    <definedName name="cb_sChart2D76823_opts">"1, 9, 1, False, 2, False, False, , 0, False, True, 1, 2"</definedName>
    <definedName name="cb_sChart2D76BFA_opts">"1, 9, 1, False, 2, False, False, , 0, False, True, 1, 2"</definedName>
    <definedName name="cb_sChart2D9FB96_opts">"1, 9, 1, False, 2, False, False, , 0, False, True, 1, 2"</definedName>
    <definedName name="cb_sChart2D9FE6F_opts">"1, 9, 1, False, 2, False, False, , 0, False, True, 1, 2"</definedName>
    <definedName name="cb_sChart2DA6F48_opts">"1, 9, 1, False, 2, False, False, , 0, False, True, 1, 2"</definedName>
    <definedName name="cb_sChart2DAB5B8_opts">"1, 7, 1, False, 2, False, False, , 0, False, True, 1, 1"</definedName>
    <definedName name="cb_sChart2DAC2D5_opts">"1, 7, 1, False, 2, False, False, , 0, False, True, 1, 1"</definedName>
    <definedName name="cb_sChart2DADDDE_opts">"1, 7, 1, False, 2, False, False, , 0, False, False, 1, 1"</definedName>
    <definedName name="cb_sChart2DADE5D_opts">"1, 7, 1, False, 2, False, False, , 0, False, True, 1, 1"</definedName>
    <definedName name="cb_sChart2DAF358_opts">"1, 7, 1, False, 2, False, False, , 0, False, True, 1, 1"</definedName>
    <definedName name="cb_sChart2DB05D6_opts">"1, 7, 1, False, 2, False, False, , 0, False, True, 1, 1"</definedName>
    <definedName name="cb_sChart2DBCB46_opts">"1, 7, 1, False, 2, False, False, , 0, False, True, 1, 1"</definedName>
    <definedName name="cb_sChart2E6278B_opts">"1, 9, 1, False, 2, False, False, , 0, False, True, 1, 1"</definedName>
    <definedName name="cb_sChart2EB0678_opts">"1, 1, 1, False, 2, True, False, , 0, False, True, 2, 2"</definedName>
    <definedName name="cb_sChart2F3EBCE_opts">"2, 1, 1, False, 2, False, False, , 0, False, True, 2, 2"</definedName>
    <definedName name="cb_sChart2F3F63F_opts">"1, 5, 1, False, 2, True, False, , 0, False, False, 1, 1"</definedName>
    <definedName name="cb_sChart2F3F90D_opts">"1, 5, 1, False, 2, True, False, , 0, False, False, 2, 2"</definedName>
    <definedName name="cb_sChart2F46DBE_opts">"2, 1, 1, True, 2, False, False, , 0, False, True, 1, 2"</definedName>
    <definedName name="cb_sChart2F470D1_opts">"2, 1, 1, False, 2, True, False, , 0, False, True, 1, 2"</definedName>
    <definedName name="cb_sChart2F4952A_opts">"1, 5, 1, False, 2, False, False, , 0, False, False, 1, 1"</definedName>
    <definedName name="cb_sChart2F49CDA_opts">"1, 5, 1, False, 2, False, False, , 0, False, False, 1, 1"</definedName>
    <definedName name="cb_sChart2F4A3D0_opts">"1, 5, 1, False, 2, False, False, , 0, False, False, 1, 1"</definedName>
    <definedName name="cb_sChart2F4A9B1_opts">"1, 5, 1, False, 2, False, False, , 0, False, False, 1, 1"</definedName>
    <definedName name="cb_sChart2F65E86_opts">"1, 1, 1, False, 2, True, False, , 0, False, False, 2, 2"</definedName>
    <definedName name="cb_sChart2F6A8C2_opts">"1, 1, 1, False, 2, True, False, , 0, False, False, 1, 2"</definedName>
    <definedName name="cb_sChart2F6AAB4_opts">"1, 1, 1, False, 2, True, False, , 0, False, True, 1, 2"</definedName>
    <definedName name="cb_sChart2F6B601_opts">"1, 1, 1, False, 2, False, False, , 0, False, False, 1, 1"</definedName>
    <definedName name="cb_sChart2F730C1_opts">"1, 4, 1, False, 2, False, False, , 0, False, False, 1, 1"</definedName>
    <definedName name="cb_sChart2FA9A3C_opts">"1, 3, 1, False, 2, False, False, , 0, False, True, 1, 2"</definedName>
    <definedName name="cb_sChart2FA9CC4_opts">"1, 3, 1, False, 2, False, False, , 0, False, True, 1, 2"</definedName>
    <definedName name="cb_sChart33FC2FF_opts">"1, 5, 1, False, 2, False, False, , 0, False, False, 1, 2"</definedName>
    <definedName name="cb_sChart33FC8D4_opts">"1, 5, 1, False, 2, False, False, , 0, False, False, 1, 2"</definedName>
    <definedName name="cb_sChart33FE8BF_opts">"1, 5, 1, False, 2, False, False, , 0, False, False, 1, 2"</definedName>
    <definedName name="cb_sChart34010F1_opts">"1, 5, 1, False, 2, False, False, , 0, False, False, 1, 2"</definedName>
    <definedName name="cb_sChart3401AFA_opts">"1, 5, 1, False, 2, False, False, , 0, False, False, 1, 2"</definedName>
    <definedName name="cb_sChart3409186_opts">"1, 5, 1, False, 2, False, False, , 0, False, False, 1, 2"</definedName>
    <definedName name="cb_sChart340A263_opts">"1, 5, 1, False, 2, False, False, , 0, False, False, 1, 1"</definedName>
    <definedName name="cb_sChart340F629_opts">"1, 8, 1, False, 2, False, False, , 0, False, False, 1, 2"</definedName>
    <definedName name="cb_sChart340FD14_opts">"1, 8, 1, False, 2, False, False, , 0, False, False, 1, 2"</definedName>
    <definedName name="cb_sChart34107E2_opts">"1, 8, 1, False, 2, False, False, , 0, False, False, 1, 1"</definedName>
    <definedName name="cb_sChart3434ED7_opts">"1, 5, 1, False, 2, False, False, , 0, False, False, 1, 2"</definedName>
    <definedName name="cb_sChart343DEED_opts">"2, 1, 2, True, 2, False, False, , 0, False, True, 1, 2"</definedName>
    <definedName name="cb_sChart344EE9A_opts">"1, 9, 1, False, 2, False, False, , 0, False, True, 1, 1"</definedName>
    <definedName name="cb_sChart344F24F_opts">"1, 9, 1, False, 2, False, False, , 0, False, True, 1, 2"</definedName>
    <definedName name="cb_sChart3450777_opts">"1, 9, 1, False, 2, False, True, 13, 2, False, False, 1, 1"</definedName>
    <definedName name="cb_sChart3450E85_opts">"1, 9, 1, False, 2, False, False, , 0, False, True, 1, 2"</definedName>
    <definedName name="cb_sChart3452C22_opts">"1, 3, 1, False, 2, False, False, , 0, False, True, 1, 2"</definedName>
    <definedName name="cb_sChart345311B_opts">"1, 3, 1, False, 2, False, False, , 0, False, True, 1, 2"</definedName>
    <definedName name="cb_sChart3453B0D_opts">"2, 1, 1, True, 2, False, False, , 0, False, True, 1, 2"</definedName>
    <definedName name="cb_sChart34647CA_opts">"1, 8, 1, False, 2, False, False, , 0, False, False, 2, 2"</definedName>
    <definedName name="cb_sChart346520D_opts">"1, 8, 1, False, 2, False, False, , 0, False, False, 1, 2"</definedName>
    <definedName name="cb_sChart34654DB_opts">"1, 8, 1, False, 2, False, False, , 0, False, False, 1, 2"</definedName>
    <definedName name="cb_sChart346953C_opts">"2, 1, 1, False, 2, False, False, , 0, False, False, 2, 2"</definedName>
    <definedName name="cb_sChart346A27B_opts">"1, 3, 1, False, 2, False, False, , 0, False, True, 2, 2"</definedName>
    <definedName name="cb_sChart347102A_opts">"2, 1, 1, False, 2, False, False, , 0, False, True, 2, 2"</definedName>
    <definedName name="cb_sChart34E448E_opts">"1, 1, 1, False, 2, False, False, , 0, False, False, 1, 1"</definedName>
    <definedName name="cb_sChart34F5376_opts">"2, 1, 2, True, 2, False, False, , 0, False, True, 1, 2"</definedName>
    <definedName name="cb_sChart34F577C_opts">"2, 1, 2, True, 2, False, False, , 0, False, True, 1, 2"</definedName>
    <definedName name="cb_sChart34F5A05_opts">"2, 1, 2, True, 2, False, False, , 0, False, True, 1, 2"</definedName>
    <definedName name="cb_sChart34F5F2C_opts">"2, 1, 2, True, 2, False, False, , 0, False, True, 1, 2"</definedName>
    <definedName name="cb_sChart34F92FC_opts">"1, 1, 1, False, 2, True, False, , 0, False, False, 1, 2"</definedName>
    <definedName name="cb_sChart34F9B08_opts">"1, 4, 1, False, 2, False, False, , 0, False, False, 1, 1"</definedName>
    <definedName name="cb_sChart34FAEB3_opts">"1, 3, 1, False, 2, False, False, , 0, False, True, 1, 1"</definedName>
    <definedName name="cb_sChart34FB053_opts">"1, 3, 1, False, 2, True, False, , 0, False, False, 1, 1"</definedName>
    <definedName name="cb_sChart352F02B_opts">"1, 5, 1, False, 2, True, False, , 0, False, False, 1, 2"</definedName>
    <definedName name="cb_sChart3532FF6_opts">"2, 1, 1, False, 2, False, False, , 0, False, True, 1, 2"</definedName>
    <definedName name="cb_sChart355BCAD_opts">"2, 1, 1, False, 2, False, False, , 0, False, True, 1, 2"</definedName>
    <definedName name="cb_sChart35FF6A2_opts">"1, 8, 1, False, 2, False, False, , 0, False, False, 1, 2"</definedName>
    <definedName name="cb_sChart3624091_opts">"1, 8, 1, False, 2, False, False, , 0, False, False, 1, 2"</definedName>
    <definedName name="cb_sChart36406CE_opts">"1, 3, 1, False, 2, True, False, , 0, False, True, 1, 1"</definedName>
    <definedName name="cb_sChart3AB73A1_opts">"2, 1, 1, False, 2, True, False, , 0, False, True, 2, 2"</definedName>
    <definedName name="cb_sChart3ABAD51_opts">"1, 5, 1, False, 2, True, False, , 0, False, False, 2, 2"</definedName>
    <definedName name="cb_sChart3AE4A4F_opts">"2, 1, 1, True, 2, False, False, , 0, False, True, 2, 2"</definedName>
    <definedName name="cb_sChart3AEA7B7_opts">"2, 1, 1, True, 2, False, False, , 0, False, True, 1, 1"</definedName>
    <definedName name="cb_sChart3AEAB83_opts">"2, 1, 1, True, 2, False, False, , 0, False, True, 2, 2"</definedName>
    <definedName name="cb_sChart3AF2834_opts">"1, 3, 1, False, 2, False, False, , 0, False, False, 2, 2"</definedName>
    <definedName name="cb_sChart3AF5310_opts">"1, 1, 1, False, 2, False, False, , 0, False, False, 1, 2"</definedName>
    <definedName name="cb_sChart3AF68AD_opts">"1, 1, 1, False, 2, False, False, , 0, False, False, 2, 2"</definedName>
    <definedName name="cb_sChart3AF71DA_opts">"1, 1, 1, False, 2, False, False, , 0, False, False, 1, 1"</definedName>
    <definedName name="cb_sChart3AF76D4_opts">"1, 1, 1, False, 2, False, False, , 0, False, False, 2, 2"</definedName>
    <definedName name="cb_sChart3AF8492_opts">"1, 1, 1, False, 2, False, False, , 0, False, False, 1, 1"</definedName>
    <definedName name="cb_sChart3AFF994_opts">"1, 1, 1, False, 2, False, False, , 0, False, False, 2, 2"</definedName>
    <definedName name="cb_sChart3B004D6_opts">"1, 1, 1, False, 2, False, False, , 0, False, False, 1, 1"</definedName>
    <definedName name="cb_sChart3B03C44_opts">"1, 1, 1, False, 2, False, False, , 0, False, False, 1, 1"</definedName>
    <definedName name="cb_sChart3B08D31_opts">"1, 8, 1, False, 2, False, False, , 0, False, False, 2, 2"</definedName>
    <definedName name="cb_sChart3B09A9F_opts">"1, 8, 1, False, 2, False, False, , 0, False, False, 2, 2"</definedName>
    <definedName name="cb_sChart3B09F8C_opts">"1, 8, 1, False, 2, False, False, , 0, False, False, 2, 2"</definedName>
    <definedName name="cb_sChart3B0ABD8_opts">"1, 8, 1, False, 2, False, False, , 0, False, False, 2, 2"</definedName>
    <definedName name="cb_sChart3B12357_opts">"1, 8, 1, False, 2, False, False, , 0, False, False, 2, 2"</definedName>
    <definedName name="cb_sChart3B12816_opts">"1, 8, 1, False, 2, False, False, , 0, False, False, 2, 2"</definedName>
    <definedName name="cb_sChart3B12D0F_opts">"1, 8, 1, False, 2, False, False, , 0, False, False, 2, 2"</definedName>
    <definedName name="cb_sChart3BA9EF5_opts">"1, 9, 1, False, 2, False, False, , 0, False, True, 1, 1"</definedName>
    <definedName name="cb_sChart3BAA0A1_opts">"1, 9, 1, False, 2, False, False, , 0, False, True, 1, 1"</definedName>
    <definedName name="cb_sChart3BAA29E_opts">"1, 9, 1, False, 2, False, False, , 0, False, True, 1, 1"</definedName>
    <definedName name="cb_sChart3BAACED_opts">"1, 9, 1, False, 2, False, False, , 0, False, True, 1, 1"</definedName>
    <definedName name="cb_sChart3BAD7A6_opts">"2, 1, 2, True, 2, False, False, , 0, False, True, 1, 2"</definedName>
    <definedName name="cb_sChart3BBD972_opts">"1, 1, 1, False, 2, False, False, , 0, False, False, 1, 1"</definedName>
    <definedName name="cb_sChart3BC0E91_opts">"2, 1, 1, False, 2, True, False, , 0, False, True, 1, 1"</definedName>
    <definedName name="cb_sChart3BFC30E_opts">"1, 4, 1, False, 2, False, False, , 0, False, False, 1, 1"</definedName>
    <definedName name="cb_sChart3BFD9FA_opts">"2, 1, 1, True, 2, False, False, , 0, False, True, 2, 2"</definedName>
    <definedName name="cb_sChart3BFEF23_opts">"1, 4, 1, False, 2, False, False, , 0, False, False, 1, 1"</definedName>
    <definedName name="cb_sChart3BFF2E3_opts">"1, 1, 1, False, 2, False, False, , 0, False, False, 1, 1"</definedName>
    <definedName name="cb_sChart41E9A35_opts">"1, 9, 1, False, 2, False, False, , 0, False, True, 1, 1"</definedName>
    <definedName name="cb_sChart463330_opts">"2, 1, 2, True, 2, False, False, , 0, False, True, 1, 2"</definedName>
    <definedName name="cb_sChart4665D3_opts">"1, 9, 1, False, 2, False, False, , 0, False, True, 2, 2"</definedName>
    <definedName name="cb_sChart4680DD_opts">"1, 10, 1, False, 2, True, False, , 0, False, False, 2, 2"</definedName>
    <definedName name="cb_sChart468801_opts">"1, 10, 1, False, 2, True, False, , 0, False, False, 2, 2"</definedName>
    <definedName name="cb_sChart46BC0B_opts">"2, 1, 2, True, 2, False, False, , 0, False, True, 1, 2"</definedName>
    <definedName name="cb_sChart4828C3_opts">"1, 1, 1, False, 2, False, False, , 0, False, False, 1, 2"</definedName>
    <definedName name="cb_sChart482D03_opts">"1, 1, 1, False, 2, False, False, , 0, False, False, 1, 2"</definedName>
    <definedName name="cb_sChart595EE0E_opts">"1, 9, 1, False, 2, False, True, , 3, False, True, 1, 1"</definedName>
    <definedName name="cb_sChart5D0C805_opts">"1, 4, 1, False, 2, False, False, , 0, False, False, 1, 1"</definedName>
    <definedName name="cb_sChart5D375C8_opts">"1, 9, 1, False, 2, False, False, , 0, False, True, 1, 1"</definedName>
    <definedName name="cb_sChart6A2ED7_opts">"1, 10, 1, False, 2, True, False, , 0, False, False, 1, 1"</definedName>
    <definedName name="cb_sChart6A6617_opts">"1, 10, 1, False, 2, True, False, , 0, False, False, 1, 1"</definedName>
    <definedName name="cb_sChart6A66F3_opts">"1, 10, 1, False, 2, True, False, , 0, False, False, 1, 1"</definedName>
    <definedName name="cb_sChart6A7DF6_opts">"1, 3, 1, False, 2, True, False, , 0, False, True, 2, 1"</definedName>
    <definedName name="cb_sChart74E984_opts">"1, 1, 1, False, 2, False, False, , 0, False, False, 2, 2"</definedName>
    <definedName name="cb_sChart8CD287E_opts">"1, 1, 1, False, 2, False, False, , 0, False, False, 1, 1"</definedName>
    <definedName name="cb_sChartD086F3E_opts">"1, 1, 1, False, 2, False, False, , 1, False, True, 2, 2"</definedName>
    <definedName name="cb_sChartD0876B3_opts">"2, 2, 2, True, 2, False, False, , 1, False, True, 2, 2"</definedName>
    <definedName name="cb_sChartE2218BA_opts">"1, 4, 1, False, 2, False, False, , 0, False, True, 1, 1"</definedName>
    <definedName name="cb_sChartE221ADA_opts">"1, 5, 1, False, 2, False, False, , 0, False, False, 1, 1"</definedName>
    <definedName name="cb_sChartEB337E1_opts">"1, 10, 1, False, 2, False, False, , 1, False, True, 2, 2"</definedName>
    <definedName name="cb_sChartEB33A80_opts">"1, 10, 1, False, 2, False, False, , 1, False, True, 2, 2"</definedName>
    <definedName name="cb_sChartEB33EA9_opts">"1, 10, 1, False, 2, False, False, , 1, False, True, 2, 2"</definedName>
    <definedName name="cb_sChartEB340BD_opts">"1, 10, 1, False, 2, False, False, , 1, False, True, 2, 2"</definedName>
    <definedName name="cb_sChartEB344DA_opts">"1, 10, 1, False, 2, False, False, , 1, False, False, 2, 2"</definedName>
    <definedName name="cb_sChartEB3479C_opts">"1, 1, 1, False, 2, False, False, , 1, False, True, 2, 1"</definedName>
    <definedName name="cb_sChartEB34833_opts">"1, 10, 1, False, 2, False, False, , 1, False, True, 2, 1"</definedName>
    <definedName name="cb_sChartEB34DCE_opts">"1, 10, 1, False, 2, False, False, , 1, False, True, 2, 1"</definedName>
    <definedName name="cb_sChartEB36CAF_opts">"1, 9, 1, False, 2, False, False, , 1, False, True, 1, 2"</definedName>
    <definedName name="cb_sChartEB38838_opts">"1, 9, 1, False, 2, False, False, , 1, False, True, 2, 2"</definedName>
    <definedName name="cb_sChartEB38E8C_opts">"1, 10, 1, False, 2, False, False, , 1, False, True, 2, 2"</definedName>
    <definedName name="cb_sChartEB3980B_opts">"1, 2, 1, False, 2, False, False, , 1, False, False, 2, 1"</definedName>
    <definedName name="cb_sChartEB39C1C_opts">"1, 2, 1, False, 2, False, False, , 1, False, False, 2, 1"</definedName>
    <definedName name="cb_sChartF0FF3D7_opts">"1, 8, 1, False, 2, False, False, , 1, False, True, 1, 2"</definedName>
    <definedName name="cb_sChartF1BF8C8_opts">"1, 8, 1, False, 2, False, False, , 1, False, True, 1, 2"</definedName>
    <definedName name="cb_sChartF1C057C_opts">"1, 2, 1, False, 2, False, False, , 1, False, False, 2, 1"</definedName>
    <definedName name="cb_sChartF1C0A0D_opts">"1, 8, 1, False, 2, False, False, , 1, False, True, 1, 1"</definedName>
    <definedName name="cb_sChartF1C9DF0_opts">"1, 8, 1, False, 2, False, False, , 1, False, True, 1, 2"</definedName>
    <definedName name="cb_sChartF1F24F5_opts">"1, 8, 1, False, 2, False, False, , 1, False, True, 1, 2"</definedName>
    <definedName name="cb_Size_by_height_and_widthChart_16_opts">"1, 4, 1, False, 2, False, False, , 0, False, False, 1, 1"</definedName>
    <definedName name="cb_Size_by_height_and_widthChart_7_opts">"1, 4, 1, False, 2, False, False, , 0, False, False, 1, 1"</definedName>
    <definedName name="cb_Size_by_height_and_widthChart_8_opts">"1, 4, 1, False, 2, False, False, , 0, False, False, 1, 1"</definedName>
    <definedName name="CB_Soft_Costs.rdwr">#REF!,#REF!</definedName>
    <definedName name="CB_Soft_Costs_PageHeader.hdr">#REF!,#REF!</definedName>
    <definedName name="CBWorkbookPriority">-165437099</definedName>
    <definedName localSheetId="4" name="cc">{"Detail",#N/A,FALSE,"Statement of Operations"}</definedName>
    <definedName localSheetId="5" name="cc">{"Detail",#N/A,FALSE,"Statement of Operations"}</definedName>
    <definedName name="cc">{#N/A,#N/A,FALSE,"LoanAssumptions"}</definedName>
    <definedName name="cc.">{"CD1",#N/A,TRUE,"C-D (R)";"CD2",#N/A,TRUE,"C-D (R)"}</definedName>
    <definedName localSheetId="4" name="ccc">{"Detail",#N/A,FALSE,"Statement of Operations"}</definedName>
    <definedName localSheetId="5" name="ccc">{"Detail",#N/A,FALSE,"Statement of Operations"}</definedName>
    <definedName name="ccc">{#N/A,#N/A,FALSE,"LoanAssumptions"}</definedName>
    <definedName name="ccccc">{"10yp key data",#N/A,FALSE,"Market Data"}</definedName>
    <definedName name="CCCCCCCCC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localSheetId="4" name="ccs">{#N/A,#N/A,FALSE,"Chart 2 by Prop Type"}</definedName>
    <definedName localSheetId="5" name="ccs">{#N/A,#N/A,FALSE,"Chart 2 by Prop Type"}</definedName>
    <definedName name="ccs">{#N/A,#N/A,FALSE,"Chart 2 by Prop Type"}</definedName>
    <definedName localSheetId="3" name="cd">{"annual",#N/A,FALSE,"Pro Forma";#N/A,#N/A,FALSE,"Golf Operations"}</definedName>
    <definedName localSheetId="4" name="cd">{"annual",#N/A,FALSE,"Pro Forma";#N/A,#N/A,FALSE,"Golf Operations"}</definedName>
    <definedName localSheetId="5" name="cd">{"annual",#N/A,FALSE,"Pro Forma";#N/A,#N/A,FALSE,"Golf Operations"}</definedName>
    <definedName name="cd">{"annual",#N/A,FALSE,"Pro Forma";#N/A,#N/A,FALSE,"Golf Operations"}</definedName>
    <definedName name="cfgcfg">{#N/A,#N/A,FALSE,"CCC Variance";#N/A,#N/A,FALSE,"CCC Notes"}</definedName>
    <definedName name="cfgjcfgh">{#N/A,#N/A,FALSE,"Common Area Accrual";#N/A,#N/A,FALSE,"Unit One LaSalle";#N/A,#N/A,FALSE,"Unit One CW";#N/A,#N/A,FALSE,"Unit One LaSalle + C &amp; W";#N/A,#N/A,FALSE,"Consolidated Accrual"}</definedName>
    <definedName name="CFM_Average_Occupancy.read">#REF!,#REF!</definedName>
    <definedName name="CFM_Capital_Costs.read">#REF!,#REF!</definedName>
    <definedName name="CFM_Carlyle_Cash_Flow_Summary.read">#REF!,#REF!</definedName>
    <definedName name="CFM_Carlyle_Gross_Return.rdwr">#REF!,#REF!</definedName>
    <definedName name="CFM_Construction_Costs.read">#REF!,#REF!</definedName>
    <definedName name="CFM_Equity_Rollforward_Carlyle_Equity.rdwr">#REF!,#REF!</definedName>
    <definedName name="CFM_Equity_Rollforward_Partner_1_Equity.rdwr">#REF!,#REF!</definedName>
    <definedName name="CFM_Equity_Rollforward_Partner_2_Equity.rdwr">#REF!,#REF!</definedName>
    <definedName name="CFM_Equity_Rollforward_Partner_3_Equity.rdwr">#REF!,#REF!</definedName>
    <definedName name="CFM_Equity_Rollforward_Partner_4_Equity.rdwr">#REF!,#REF!</definedName>
    <definedName name="CFM_Equity_Rollforward_Partner_5_Equity.rdwr">#REF!,#REF!</definedName>
    <definedName name="CFM_Income_Statement.read">#REF!,#REF!</definedName>
    <definedName name="CFM_Levered_Return.read">#REF!,#REF!</definedName>
    <definedName name="CFM_Non_Carlyle_Equity_Cash_Flow.read">#REF!,#REF!</definedName>
    <definedName name="CFM_Non_Operating_Expense.read">#REF!,#REF!</definedName>
    <definedName name="CFM_Operating_Expenses.read">#REF!,#REF!</definedName>
    <definedName name="CFM_PageHeader.hdr">#REF!,#REF!</definedName>
    <definedName name="CFM_Revenue.read">#REF!,#REF!</definedName>
    <definedName name="CFM_Unlevered_Return.read">#REF!,#REF!</definedName>
    <definedName name="CFQ_Average_Occupancy.read">#REF!,#REF!</definedName>
    <definedName name="CFQ_Capital_Costs.read">#REF!,#REF!</definedName>
    <definedName name="CFQ_Carlyle_Cash_Flow_Summary.read">#REF!,#REF!</definedName>
    <definedName name="CFQ_Carlyle_Gross_Return.read">#REF!,#REF!</definedName>
    <definedName name="CFQ_CFs_after_Preferred_Equity_Calculation.read">#REF!,#REF!</definedName>
    <definedName name="CFQ_CFs_after_Preferred_Equity_Calculation_CC.read">#REF!,#REF!</definedName>
    <definedName name="CFQ_CFs_after_Preferred_Equity_Calculation_NC.read">#REF!,#REF!</definedName>
    <definedName name="CFQ_Equity_Rollforward_Carlyle_Equity.read">#REF!,#REF!</definedName>
    <definedName name="CFQ_Equity_Rollforward_Partner_1_Equity.read">#REF!,#REF!</definedName>
    <definedName name="CFQ_Equity_Rollforward_Partner_2_Equity.read">#REF!,#REF!</definedName>
    <definedName name="CFQ_Equity_Rollforward_Partner_3_Equity.read">#REF!,#REF!</definedName>
    <definedName name="CFQ_Equity_Rollforward_Partner_4_Equity.read">#REF!,#REF!</definedName>
    <definedName name="CFQ_Equity_Rollforward_Partner_5_Equity.read">#REF!,#REF!</definedName>
    <definedName name="CFQ_Income_Statement.read">#REF!,#REF!</definedName>
    <definedName name="CFQ_Leasing_Capital_Costs.read">#REF!,#REF!</definedName>
    <definedName name="CFQ_Levered_Return.read">#REF!,#REF!</definedName>
    <definedName name="CFQ_Non_Carlyle_Equity_Cash_Flow.read">#REF!,#REF!</definedName>
    <definedName name="CFQ_Non_Operating_Expense.read">#REF!,#REF!</definedName>
    <definedName name="CFQ_Operating_Expenses.read">#REF!,#REF!</definedName>
    <definedName name="CFQ_Original_Ownership_Structure.rdwr">#REF!,#REF!</definedName>
    <definedName name="CFQ_PageHeader.hdr">#REF!,#REF!</definedName>
    <definedName name="CFQ_Preferred_Equity_Inputs.rdwr">#REF!,#REF!</definedName>
    <definedName name="CFQ_Preferred_Equity_Structure.rdwr">#REF!,#REF!</definedName>
    <definedName name="CFQ_Revenue.read">#REF!,#REF!</definedName>
    <definedName name="CFQ_Unlevered_Return.read">#REF!,#REF!</definedName>
    <definedName name="CFQ_Value.hdr">#REF!,#REF!</definedName>
    <definedName name="CFyearly2">{"Outflow 1",#N/A,FALSE,"Outflows-Inflows";"Outflow 2",#N/A,FALSE,"Outflows-Inflows";"Inflow 1",#N/A,FALSE,"Outflows-Inflows";"Inflow 2",#N/A,FALSE,"Outflows-Inflows"}</definedName>
    <definedName localSheetId="4" name="check2">{#N/A,#N/A,FALSE,"Cashflow Analysis";#N/A,#N/A,FALSE,"Sensitivity Analysis";#N/A,#N/A,FALSE,"PV";#N/A,#N/A,FALSE,"Pro Forma"}</definedName>
    <definedName localSheetId="5" name="check2">{#N/A,#N/A,FALSE,"Cashflow Analysis";#N/A,#N/A,FALSE,"Sensitivity Analysis";#N/A,#N/A,FALSE,"PV";#N/A,#N/A,FALSE,"Pro Forma"}</definedName>
    <definedName name="check2">{#N/A,#N/A,FALSE,"Cashflow Analysis";#N/A,#N/A,FALSE,"Sensitivity Analysis";#N/A,#N/A,FALSE,"PV";#N/A,#N/A,FALSE,"Pro Forma"}</definedName>
    <definedName name="chiho">{"'下期集計（10.27迄・速報値）'!$Q$16"}</definedName>
    <definedName name="CI">"HEAD"</definedName>
    <definedName localSheetId="4" name="CIQWBGuid">"01f7d261-477c-4594-9840-338d1d678dd4"</definedName>
    <definedName localSheetId="5" name="CIQWBGuid">"01f7d261-477c-4594-9840-338d1d678dd4"</definedName>
    <definedName name="CIQWBGuid">"Investment Template.xlsx"</definedName>
    <definedName name="CKREQST_Socha">{#N/A,#N/A,FALSE,"letter";#N/A,#N/A,FALSE,"PP_0895";#N/A,#N/A,FALSE,"PP_0995"}</definedName>
    <definedName name="CKRQST_PA">{#N/A,#N/A,FALSE,"letter";#N/A,#N/A,FALSE,"PP_0895";#N/A,#N/A,FALSE,"PP_0995"}</definedName>
    <definedName name="claims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Cliff2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localSheetId="8" name="clra1ball">Historical!clra1bp1,Historical!clra1bp2</definedName>
    <definedName localSheetId="4" name="clra1ball">Waterfall!clra1bp1,Waterfall!clra1bp2</definedName>
    <definedName localSheetId="5" name="clra1ball">'Waterfall LP'!clra1bp1,'Waterfall LP'!clra1bp2</definedName>
    <definedName name="clra1ball">clra1bp1,clra1bp2</definedName>
    <definedName localSheetId="8" name="clra1bp1">clra1b1,clra1b2,clra1b3,clra1b4,clra1b5,clra1b6,clra1b7,clra1b8</definedName>
    <definedName localSheetId="4" name="clra1bp1">clra1b1,clra1b2,clra1b3,clra1b4,clra1b5,clra1b6,clra1b7,clra1b8</definedName>
    <definedName localSheetId="5" name="clra1bp1">clra1b1,clra1b2,clra1b3,clra1b4,clra1b5,clra1b6,clra1b7,clra1b8</definedName>
    <definedName name="clra1bp1">clra1b1,clra1b2,clra1b3,clra1b4,clra1b5,clra1b6,clra1b7,clra1b8</definedName>
    <definedName localSheetId="8" name="clra1bp2">clra1b9,clra1b10,clra1b11,clra1b12,clra1b13,clra1b13,clra1b15,clra1b16</definedName>
    <definedName localSheetId="4" name="clra1bp2">clra1b9,clra1b10,clra1b11,clra1b12,clra1b13,clra1b13,clra1b15,clra1b16</definedName>
    <definedName localSheetId="5" name="clra1bp2">clra1b9,clra1b10,clra1b11,clra1b12,clra1b13,clra1b13,clra1b15,clra1b16</definedName>
    <definedName name="clra1bp2">clra1b9,clra1b10,clra1b11,clra1b12,clra1b13,clra1b13,clra1b15,clra1b16</definedName>
    <definedName name="Clubs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md_Instructions">"TextBox 11"</definedName>
    <definedName name="Coda_JE_2">{#N/A,#N/A,FALSE,"letter";#N/A,#N/A,FALSE,"PP_0895";#N/A,#N/A,FALSE,"PP_0995"}</definedName>
    <definedName name="COL1STYR">7</definedName>
    <definedName name="ColDiff">COLUMN()-COL1STYR</definedName>
    <definedName name="colno_format">OFFSET(#REF!,0,0,COUNTA(#REF!),4)</definedName>
    <definedName name="colombia4">{"BALGRAL",#N/A,FALSE,"BALANCE GRAL";"EDORES",#N/A,FALSE,"EDO RDOS"}</definedName>
    <definedName name="colombia4B">{"BALGRAL",#N/A,FALSE,"BALANCE GRAL";"EDORES",#N/A,FALSE,"EDO RDOS"}</definedName>
    <definedName name="ComCode">"025"</definedName>
    <definedName name="Comp1Seg1">"Check Box 1"</definedName>
    <definedName name="Company_name">"SLOV - KAUFRING"</definedName>
    <definedName name="Compound_Period">VLOOKUP(#REF!,#REF!,2,FALSE)</definedName>
    <definedName name="Computer">{"Annual Cash Flows",#N/A,FALSE,"Annual Summary"}</definedName>
    <definedName name="conflict3">{0,#N/A,FALSE,0;0,#N/A,FALSE,0;0,#N/A,FALSE,0;0,#N/A,FALSE,0;0,#N/A,FALSE,0;0,#N/A,FALSE,0;0,#N/A,FALSE,0;0,#N/A,FALSE,0;0,#N/A,FALSE,0;0,#N/A,FALSE,0;0,#N/A,FALSE,0;0,#N/A,FALSE,0;0,#N/A,FALSE,0;0,#N/A,FALSE,0}</definedName>
    <definedName name="Const1">{"Construction Costs",#N/A,FALSE,"Total Costs"}</definedName>
    <definedName localSheetId="4" name="Construct">{"Assumptions",#N/A,FALSE,"Assumptions"}</definedName>
    <definedName localSheetId="5" name="Construct">{"Assumptions",#N/A,FALSE,"Assumptions"}</definedName>
    <definedName name="Construct">{"Assumptions",#N/A,FALSE,"Assumptions"}</definedName>
    <definedName name="Construct2">{"Assumptions",#N/A,FALSE,"Assumptions"}</definedName>
    <definedName localSheetId="4" name="construction">{"Construction Costs",#N/A,FALSE,"Total Costs"}</definedName>
    <definedName localSheetId="5" name="construction">{"Construction Costs",#N/A,FALSE,"Total Costs"}</definedName>
    <definedName name="construction">{"Construction Costs",#N/A,FALSE,"Total Costs"}</definedName>
    <definedName localSheetId="4" name="Construction1">{"Construction Costs",#N/A,FALSE,"Total Costs"}</definedName>
    <definedName localSheetId="5" name="Construction1">{"Construction Costs",#N/A,FALSE,"Total Costs"}</definedName>
    <definedName name="Construction1">{"Construction Costs",#N/A,FALSE,"Total Costs"}</definedName>
    <definedName name="construction2">{"Construction Costs",#N/A,FALSE,"Total Costs"}</definedName>
    <definedName localSheetId="4" name="COO">{#N/A,#N/A,FALSE,"Matrix";#N/A,#N/A,FALSE,"Cash Flow";#N/A,#N/A,FALSE,"10 Year Cost Analysis"}</definedName>
    <definedName localSheetId="5" name="COO">{#N/A,#N/A,FALSE,"Matrix";#N/A,#N/A,FALSE,"Cash Flow";#N/A,#N/A,FALSE,"10 Year Cost Analysis"}</definedName>
    <definedName name="COO">{#N/A,#N/A,FALSE,"Matrix";#N/A,#N/A,FALSE,"Cash Flow";#N/A,#N/A,FALSE,"10 Year Cost Analysis"}</definedName>
    <definedName name="copy2">{"new",#N/A,FALSE,"D";"PROFORMA",#N/A,FALSE,"A";"partial 1",#N/A,FALSE,"B";"partial 2",#N/A,FALSE,"B";"partial 3",#N/A,FALSE,"B";"SMALL CF 1",#N/A,FALSE,"C"}</definedName>
    <definedName name="copyall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copymondayjv">{"View1",#N/A,FALSE,"Sheet1";"View2",#N/A,FALSE,"Sheet1"}</definedName>
    <definedName localSheetId="4" name="corp">{#N/A,#N/A,FALSE,"ZellLurieFinSummary";#N/A,#N/A,FALSE,"FirstCapFinSummary";#N/A,#N/A,FALSE,"ZM I-III Consol FinSummary"}</definedName>
    <definedName localSheetId="5" name="corp">{#N/A,#N/A,FALSE,"ZellLurieFinSummary";#N/A,#N/A,FALSE,"FirstCapFinSummary";#N/A,#N/A,FALSE,"ZM I-III Consol FinSummary"}</definedName>
    <definedName name="corp">{#N/A,#N/A,FALSE,"ZellLurieFinSummary";#N/A,#N/A,FALSE,"FirstCapFinSummary";#N/A,#N/A,FALSE,"ZM I-III Consol FinSummary"}</definedName>
    <definedName name="Corporate_tax_rate">0.4</definedName>
    <definedName localSheetId="4" name="CostDetail">{"CF",#N/A,FALSE,"Cash Flow";"RET",#N/A,FALSE,"Returns";"NPV",#N/A,FALSE,"Values";"ASMPT",#N/A,FALSE,"Assumptions"}</definedName>
    <definedName localSheetId="5" name="CostDetail">{"CF",#N/A,FALSE,"Cash Flow";"RET",#N/A,FALSE,"Returns";"NPV",#N/A,FALSE,"Values";"ASMPT",#N/A,FALSE,"Assumptions"}</definedName>
    <definedName name="CostDetail">{"CF",#N/A,FALSE,"Cash Flow";"RET",#N/A,FALSE,"Returns";"NPV",#N/A,FALSE,"Values";"ASMPT",#N/A,FALSE,"Assumptions"}</definedName>
    <definedName localSheetId="4" name="CostsDetail">{"CF",#N/A,FALSE,"Cash Flow";"RET",#N/A,FALSE,"Returns";"NPV",#N/A,FALSE,"Values";"ASMPT",#N/A,FALSE,"Assumptions"}</definedName>
    <definedName localSheetId="5" name="CostsDetail">{"CF",#N/A,FALSE,"Cash Flow";"RET",#N/A,FALSE,"Returns";"NPV",#N/A,FALSE,"Values";"ASMPT",#N/A,FALSE,"Assumptions"}</definedName>
    <definedName name="CostsDetail">{"CF",#N/A,FALSE,"Cash Flow";"RET",#N/A,FALSE,"Returns";"NPV",#N/A,FALSE,"Values";"ASMPT",#N/A,FALSE,"Assumptions"}</definedName>
    <definedName name="Cott">{"cot1",#N/A,FALSE,"Cottages";"cot2",#N/A,FALSE,"Cottages";"cot3",#N/A,FALSE,"Cottages"}</definedName>
    <definedName name="cott2">{"cot1",#N/A,FALSE,"Cottages";"cot2",#N/A,FALSE,"Cottages";"cot3",#N/A,FALSE,"Cottages"}</definedName>
    <definedName localSheetId="4" name="Cottage">{"cot1",#N/A,FALSE,"Cottages";"cot2",#N/A,FALSE,"Cottages";"cot3",#N/A,FALSE,"Cottages"}</definedName>
    <definedName localSheetId="5" name="Cottage">{"cot1",#N/A,FALSE,"Cottages";"cot2",#N/A,FALSE,"Cottages";"cot3",#N/A,FALSE,"Cottages"}</definedName>
    <definedName name="Cottage">{"cot1",#N/A,FALSE,"Cottages";"cot2",#N/A,FALSE,"Cottages";"cot3",#N/A,FALSE,"Cottages"}</definedName>
    <definedName localSheetId="4" name="cottage2">{"cot1",#N/A,FALSE,"Cottages";"cot2",#N/A,FALSE,"Cottages";"cot3",#N/A,FALSE,"Cottages"}</definedName>
    <definedName localSheetId="5" name="cottage2">{"cot1",#N/A,FALSE,"Cottages";"cot2",#N/A,FALSE,"Cottages";"cot3",#N/A,FALSE,"Cottages"}</definedName>
    <definedName name="cottage2">{"cot1",#N/A,FALSE,"Cottages";"cot2",#N/A,FALSE,"Cottages";"cot3",#N/A,FALSE,"Cottages"}</definedName>
    <definedName name="Counter">6</definedName>
    <definedName localSheetId="4" name="CPIMAyo1">{"Zone1",#N/A,FALSE,"Parameters";"Zone2",#N/A,FALSE,"Parameters"}</definedName>
    <definedName localSheetId="5" name="CPIMAyo1">{"Zone1",#N/A,FALSE,"Parameters";"Zone2",#N/A,FALSE,"Parameters"}</definedName>
    <definedName name="CPIMAyo1">{"Zone1",#N/A,FALSE,"Parameters";"Zone2",#N/A,FALSE,"Parameters"}</definedName>
    <definedName name="crap">{"CF",#N/A,FALSE,"Cash Flow";"RET",#N/A,FALSE,"Returns";"NPV",#N/A,FALSE,"Values";"ASMPT",#N/A,FALSE,"Assumptions"}</definedName>
    <definedName name="Cross">{#N/A,#N/A,FALSE,"UW Summary"}</definedName>
    <definedName name="csDesignMode">1</definedName>
    <definedName name="cSum">9</definedName>
    <definedName name="ct.schedules">{"schedules",#N/A,FALSE,"CTT_CLO";"scheduleA",#N/A,FALSE,"CTT_CLO";"scheduleB",#N/A,FALSE,"CTT_CLO";"scheduleCD",#N/A,FALSE,"CTT_CLO";"scheduleEF",#N/A,FALSE,"CTT_CLO"}</definedName>
    <definedName name="Cum.Interest">IF(#REF!&lt;&gt;"",#REF!+#REF!,"")</definedName>
    <definedName name="cv">{#N/A,#N/A,FALSE,"II-2 POP.HH";#N/A,#N/A,FALSE,"II-3 AGE.DIST";#N/A,#N/A,FALSE,"II-4 HH.DIST";#N/A,#N/A,FALSE,"II-5 EMP.INDUS"}</definedName>
    <definedName name="Cwvu._Current_.">#REF!,#REF!,#REF!,#REF!,#REF!,#REF!,#REF!,#REF!,#REF!,#REF!,#REF!,#REF!,#REF!,#REF!,#REF!,#REF!,#REF!,#REF!,#REF!,#REF!,#REF!,#REF!,#REF!,#REF!</definedName>
    <definedName localSheetId="3" name="Cwvu.annual.">#REF!,#REF!,#REF!,#REF!,#REF!,#REF!,#REF!,#REF!,#REF!,#REF!,#REF!,#REF!,#REF!,#REF!,#REF!,#REF!,#REF!,#REF!,#REF!,#REF!,#REF!,#REF!,#REF!,#REF!</definedName>
    <definedName name="Cwvu.annual.">#REF!,#REF!,#REF!,#REF!,#REF!,#REF!,#REF!,#REF!,#REF!,#REF!,#REF!,#REF!,#REF!,#REF!,#REF!,#REF!,#REF!,#REF!,#REF!,#REF!,#REF!,#REF!,#REF!,#REF!</definedName>
    <definedName localSheetId="3" name="Cwvu.annual._.hotel.">#REF!,#REF!,#REF!,#REF!,#REF!,#REF!,#REF!,#REF!,#REF!,#REF!,#REF!,#REF!,#REF!,#REF!,#REF!,#REF!,#REF!,#REF!,#REF!</definedName>
    <definedName name="Cwvu.annual._.hotel.">#REF!,#REF!,#REF!,#REF!,#REF!,#REF!,#REF!,#REF!,#REF!,#REF!,#REF!,#REF!,#REF!,#REF!,#REF!,#REF!,#REF!,#REF!,#REF!</definedName>
    <definedName localSheetId="3" name="Cwvu.bottom._.line.">#REF!,#REF!,#REF!,#REF!,#REF!,#REF!,#REF!,#REF!,#REF!,#REF!,#REF!,#REF!,#REF!,#REF!,#REF!,#REF!,#REF!,#REF!,#REF!,#REF!,#REF!,#REF!</definedName>
    <definedName name="Cwvu.bottom._.line.">#REF!,#REF!,#REF!,#REF!,#REF!,#REF!,#REF!,#REF!,#REF!,#REF!,#REF!,#REF!,#REF!,#REF!,#REF!,#REF!,#REF!,#REF!,#REF!,#REF!,#REF!,#REF!</definedName>
    <definedName localSheetId="3" name="Cwvu.cash._.flow.">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Cwvu.cash._.flow.">#REF!,#REF!,#REF!,#REF!,#REF!,#REF!,#REF!,#REF!,#REF!,#REF!,#REF!,#REF!,#REF!,#REF!,#REF!,#REF!,#REF!,#REF!,#REF!,#REF!,#REF!,#REF!,#REF!,#REF!,#REF!,#REF!,#REF!,#REF!,#REF!,#REF!,#REF!,#REF!,#REF!,#REF!,#REF!,#REF!,#REF!,#REF!,#REF!,#REF!,#REF!</definedName>
    <definedName localSheetId="3" name="Cwvu.combo.">#REF!,#REF!,#REF!,#REF!,#REF!,#REF!,#REF!,#REF!,#REF!,#REF!,#REF!,#REF!,#REF!,#REF!,#REF!,#REF!,#REF!,#REF!,#REF!,#REF!,#REF!,#REF!</definedName>
    <definedName name="Cwvu.combo.">#REF!,#REF!,#REF!,#REF!,#REF!,#REF!,#REF!,#REF!,#REF!,#REF!,#REF!,#REF!,#REF!,#REF!,#REF!,#REF!,#REF!,#REF!,#REF!,#REF!,#REF!,#REF!</definedName>
    <definedName name="cx">"CX6"</definedName>
    <definedName localSheetId="4" name="cxgxgfgfs">{#N/A,#N/A,FALSE,"Cashflow Analysis";#N/A,#N/A,FALSE,"Sensitivity Analysis";#N/A,#N/A,FALSE,"PV";#N/A,#N/A,FALSE,"Pro Forma"}</definedName>
    <definedName localSheetId="5" name="cxgxgfgfs">{#N/A,#N/A,FALSE,"Cashflow Analysis";#N/A,#N/A,FALSE,"Sensitivity Analysis";#N/A,#N/A,FALSE,"PV";#N/A,#N/A,FALSE,"Pro Forma"}</definedName>
    <definedName name="cxgxgfgfs">{#N/A,#N/A,FALSE,"Cashflow Analysis";#N/A,#N/A,FALSE,"Sensitivity Analysis";#N/A,#N/A,FALSE,"PV";#N/A,#N/A,FALSE,"Pro Forma"}</definedName>
    <definedName localSheetId="4" name="cxgxgfgfs.2">{#N/A,#N/A,FALSE,"Cashflow Analysis";#N/A,#N/A,FALSE,"Sensitivity Analysis";#N/A,#N/A,FALSE,"PV";#N/A,#N/A,FALSE,"Pro Forma"}</definedName>
    <definedName localSheetId="5" name="cxgxgfgfs.2">{#N/A,#N/A,FALSE,"Cashflow Analysis";#N/A,#N/A,FALSE,"Sensitivity Analysis";#N/A,#N/A,FALSE,"PV";#N/A,#N/A,FALSE,"Pro Forma"}</definedName>
    <definedName name="cxgxgfgfs.2">{#N/A,#N/A,FALSE,"Cashflow Analysis";#N/A,#N/A,FALSE,"Sensitivity Analysis";#N/A,#N/A,FALSE,"PV";#N/A,#N/A,FALSE,"Pro Forma"}</definedName>
    <definedName localSheetId="4" name="d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localSheetId="5" name="d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name="d_1">{"% burden",#N/A,FALSE,"Summaries";"res value",#N/A,FALSE,"Summaries";"use factors",#N/A,FALSE,"Cost_Alloc";"cost alloc",#N/A,FALSE,"Cost_Alloc"}</definedName>
    <definedName name="d_1_1">{"% burden",#N/A,FALSE,"Summaries";"res value",#N/A,FALSE,"Summaries";"use factors",#N/A,FALSE,"Cost_Alloc";"cost alloc",#N/A,FALSE,"Cost_Alloc"}</definedName>
    <definedName name="d_1_2">{"% burden",#N/A,FALSE,"Summaries";"res value",#N/A,FALSE,"Summaries";"use factors",#N/A,FALSE,"Cost_Alloc";"cost alloc",#N/A,FALSE,"Cost_Alloc"}</definedName>
    <definedName name="d_2">{"% burden",#N/A,FALSE,"Summaries";"res value",#N/A,FALSE,"Summaries";"use factors",#N/A,FALSE,"Cost_Alloc";"cost alloc",#N/A,FALSE,"Cost_Alloc"}</definedName>
    <definedName name="d_2_1">{"% burden",#N/A,FALSE,"Summaries";"res value",#N/A,FALSE,"Summaries";"use factors",#N/A,FALSE,"Cost_Alloc";"cost alloc",#N/A,FALSE,"Cost_Alloc"}</definedName>
    <definedName name="d_3">{"% burden",#N/A,FALSE,"Summaries";"res value",#N/A,FALSE,"Summaries";"use factors",#N/A,FALSE,"Cost_Alloc";"cost alloc",#N/A,FALSE,"Cost_Alloc"}</definedName>
    <definedName name="d_budget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da">IF(NOT(ISERROR(#REF!*1)),#REF!*1,#REF!)</definedName>
    <definedName name="DACF">{"mgmt forecast",#N/A,FALSE,"Mgmt Forecast";"dcf table",#N/A,FALSE,"Mgmt Forecast";"sensitivity",#N/A,FALSE,"Mgmt Forecast";"table inputs",#N/A,FALSE,"Mgmt Forecast";"calculations",#N/A,FALSE,"Mgmt Forecast"}</definedName>
    <definedName name="DADDA">{#N/A,#N/A,FALSE,"Aging Summary";#N/A,#N/A,FALSE,"Ratio Analysis";#N/A,#N/A,FALSE,"Test 120 Day Accts";#N/A,#N/A,FALSE,"Tickmarks"}</definedName>
    <definedName name="dadsad">{"'PXR_6500'!$A$1:$I$124"}</definedName>
    <definedName localSheetId="3" name="DAFAD">{"cap_structure",#N/A,FALSE,"Graph-Mkt Cap";"price",#N/A,FALSE,"Graph-Price";"ebit",#N/A,FALSE,"Graph-EBITDA";"ebitda",#N/A,FALSE,"Graph-EBITDA"}</definedName>
    <definedName localSheetId="4" name="DAFAD">{"cap_structure",#N/A,FALSE,"Graph-Mkt Cap";"price",#N/A,FALSE,"Graph-Price";"ebit",#N/A,FALSE,"Graph-EBITDA";"ebitda",#N/A,FALSE,"Graph-EBITDA"}</definedName>
    <definedName localSheetId="5" name="DAFAD">{"cap_structure",#N/A,FALSE,"Graph-Mkt Cap";"price",#N/A,FALSE,"Graph-Price";"ebit",#N/A,FALSE,"Graph-EBITDA";"ebitda",#N/A,FALSE,"Graph-EBITDA"}</definedName>
    <definedName name="DAFAD">{"cap_structure",#N/A,FALSE,"Graph-Mkt Cap";"price",#N/A,FALSE,"Graph-Price";"ebit",#N/A,FALSE,"Graph-EBITDA";"ebitda",#N/A,FALSE,"Graph-EBITDA"}</definedName>
    <definedName localSheetId="4" name="dasdasdsasad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localSheetId="5" name="dasdasdsasad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dasdasdsasad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dat">{"data",#N/A,FALSE,"INPUT"}</definedName>
    <definedName localSheetId="4" name="data">{"data",#N/A,FALSE,"INPUT"}</definedName>
    <definedName localSheetId="5" name="data">{"data",#N/A,FALSE,"INPUT"}</definedName>
    <definedName name="data">{"data",#N/A,FALSE,"INPUT"}</definedName>
    <definedName name="Data.Dump">OFFSET(#REF!,1,0)</definedName>
    <definedName name="data_Col_No">OFFSET(#REF!,0,0,COUNTA(#REF!),1)</definedName>
    <definedName name="Data_Controls">OFFSET(#REF!,0,0,COUNTA(#REF!),COUNTA(#REF!))</definedName>
    <definedName name="Data_Data">OFFSET(#REF!,0,0,COUNTA(#REF!),COUNTA(#REF!))</definedName>
    <definedName name="Data_StmntPrtOrder">OFFSET(#REF!,0,0,COUNTA(#REF!),COUNTA(#REF!))</definedName>
    <definedName name="data1">{"data",#N/A,FALSE,"INPUT"}</definedName>
    <definedName name="data2">{"data",#N/A,FALSE,"INPUT"}</definedName>
    <definedName name="data3">{"data",#N/A,FALSE,"INPUT"}</definedName>
    <definedName name="dataerror">{"data",#N/A,FALSE,"INPUT"}</definedName>
    <definedName name="DataZone">OFFSET(#REF!,0,0,COUNTA(#REF!),COUNTA(#REF!))</definedName>
    <definedName name="dave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4" name="DAYAN">{"LIBOR",#N/A,TRUE,"Model";"Caps",#N/A,TRUE,"Model";"Assets",#N/A,TRUE,"Model";"Liabilities",#N/A,TRUE,"Model";"Tests",#N/A,TRUE,"Model";"Results",#N/A,TRUE,"Model"}</definedName>
    <definedName localSheetId="5" name="DAYAN">{"LIBOR",#N/A,TRUE,"Model";"Caps",#N/A,TRUE,"Model";"Assets",#N/A,TRUE,"Model";"Liabilities",#N/A,TRUE,"Model";"Tests",#N/A,TRUE,"Model";"Results",#N/A,TRUE,"Model"}</definedName>
    <definedName name="DAYAN">{"LIBOR",#N/A,TRUE,"Model";"Caps",#N/A,TRUE,"Model";"Assets",#N/A,TRUE,"Model";"Liabilities",#N/A,TRUE,"Model";"Tests",#N/A,TRUE,"Model";"Results",#N/A,TRUE,"Model"}</definedName>
    <definedName name="db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4" name="dc">{#N/A,#N/A,FALSE,"Chart 2 by Prop Type"}</definedName>
    <definedName localSheetId="5" name="dc">{#N/A,#N/A,FALSE,"Chart 2 by Prop Type"}</definedName>
    <definedName name="dc">{#N/A,#N/A,FALSE,"Proforma Five Yr";#N/A,#N/A,FALSE,"Capital Input";#N/A,#N/A,FALSE,"Calculations";#N/A,#N/A,FALSE,"Transaction Summary-DTW"}</definedName>
    <definedName name="DCF">OFFSET(#REF!,0,0,48,IF(#REF!&lt;7,7,#REF!+3))</definedName>
    <definedName localSheetId="4" name="dd">{"MonthlyRentRoll",#N/A,FALSE,"RentRoll"}</definedName>
    <definedName localSheetId="5" name="dd">{"MonthlyRentRoll",#N/A,FALSE,"RentRoll"}</definedName>
    <definedName name="dd">{"CF",#N/A,FALSE,"Cash Flow";"RET",#N/A,FALSE,"Returns";"NPV",#N/A,FALSE,"Values";"ASMPT",#N/A,FALSE,"Assumptions"}</definedName>
    <definedName name="dd_1">{"paper_est",#N/A,FALSE,"Summary";"land_use",#N/A,FALSE,"Summary";"age_res_sum",#N/A,FALSE,"Summary";"non_age_res_sum",#N/A,FALSE,"Summary";"age_res_detail",#N/A,FALSE,"Summary";"non_age_res_detail",#N/A,FALSE,"Summary";"cost_sum",#N/A,FALSE,"Summary"}</definedName>
    <definedName name="dd_1_1">{"paper_est",#N/A,FALSE,"Summary";"land_use",#N/A,FALSE,"Summary";"age_res_sum",#N/A,FALSE,"Summary";"non_age_res_sum",#N/A,FALSE,"Summary";"age_res_detail",#N/A,FALSE,"Summary";"non_age_res_detail",#N/A,FALSE,"Summary";"cost_sum",#N/A,FALSE,"Summary"}</definedName>
    <definedName name="dd_1_2">{"paper_est",#N/A,FALSE,"Summary";"land_use",#N/A,FALSE,"Summary";"age_res_sum",#N/A,FALSE,"Summary";"non_age_res_sum",#N/A,FALSE,"Summary";"age_res_detail",#N/A,FALSE,"Summary";"non_age_res_detail",#N/A,FALSE,"Summary";"cost_sum",#N/A,FALSE,"Summary"}</definedName>
    <definedName name="dd_2">{"paper_est",#N/A,FALSE,"Summary";"land_use",#N/A,FALSE,"Summary";"age_res_sum",#N/A,FALSE,"Summary";"non_age_res_sum",#N/A,FALSE,"Summary";"age_res_detail",#N/A,FALSE,"Summary";"non_age_res_detail",#N/A,FALSE,"Summary";"cost_sum",#N/A,FALSE,"Summary"}</definedName>
    <definedName name="dd_2_1">{"paper_est",#N/A,FALSE,"Summary";"land_use",#N/A,FALSE,"Summary";"age_res_sum",#N/A,FALSE,"Summary";"non_age_res_sum",#N/A,FALSE,"Summary";"age_res_detail",#N/A,FALSE,"Summary";"non_age_res_detail",#N/A,FALSE,"Summary";"cost_sum",#N/A,FALSE,"Summary"}</definedName>
    <definedName name="dd_3">{"paper_est",#N/A,FALSE,"Summary";"land_use",#N/A,FALSE,"Summary";"age_res_sum",#N/A,FALSE,"Summary";"non_age_res_sum",#N/A,FALSE,"Summary";"age_res_detail",#N/A,FALSE,"Summary";"non_age_res_detail",#N/A,FALSE,"Summary";"cost_sum",#N/A,FALSE,"Summary"}</definedName>
    <definedName localSheetId="4" name="dda">{#N/A,#N/A,FALSE}</definedName>
    <definedName localSheetId="5" name="dda">{#N/A,#N/A,FALSE}</definedName>
    <definedName localSheetId="4" name="ddd">{"MonthlyRentRoll",#N/A,FALSE,"RentRoll"}</definedName>
    <definedName localSheetId="5" name="ddd">{"MonthlyRentRoll",#N/A,FALSE,"RentRoll"}</definedName>
    <definedName name="ddd">{"MonthlyRentRoll",#N/A,FALSE,"RentRoll"}</definedName>
    <definedName name="ddddd">{"10yp tariffs",#N/A,FALSE,"Celtel alternative 6"}</definedName>
    <definedName localSheetId="4" name="dddddd">{#N/A,#N/A,FALSE,"CAPREIT"}</definedName>
    <definedName localSheetId="5" name="dddddd">{#N/A,#N/A,FALSE,"CAPREIT"}</definedName>
    <definedName name="dddddd">{#N/A,#N/A,FALSE,"CAPREIT"}</definedName>
    <definedName name="dddddd2">{#N/A,#N/A,FALSE,"CAPREIT"}</definedName>
    <definedName localSheetId="4" name="ddddddd">{#N/A,#N/A,FALSE,"CAPREIT"}</definedName>
    <definedName localSheetId="5" name="ddddddd">{#N/A,#N/A,FALSE,"CAPREIT"}</definedName>
    <definedName name="ddddddd">{#N/A,#N/A,FALSE,"CAPREIT"}</definedName>
    <definedName name="ddddddd2">{#N/A,#N/A,FALSE,"CAPREIT"}</definedName>
    <definedName name="dddddddddddddddddddddddddddd">{#N/A,#N/A,FALSE,"A";#N/A,#N/A,FALSE,"C"}</definedName>
    <definedName name="DDSA">{#N/A,#N/A,FALSE,"Aging Summary";#N/A,#N/A,FALSE,"Ratio Analysis";#N/A,#N/A,FALSE,"Test 120 Day Accts";#N/A,#N/A,FALSE,"Tickmarks"}</definedName>
    <definedName name="ddsadsdsa">{#N/A,#N/A,FALSE,"Aging Summary";#N/A,#N/A,FALSE,"Ratio Analysis";#N/A,#N/A,FALSE,"Test 120 Day Accts";#N/A,#N/A,FALSE,"Tickmarks"}</definedName>
    <definedName name="ddxf">{"NOPCAPEVA",#N/A,FALSE,"Nopat";"FCFCSTAR",#N/A,FALSE,"FCFVAL";"EVAVL",#N/A,FALSE,"EVAVAL";"LEASE",#N/A,FALSE,"OpLease"}</definedName>
    <definedName name="Debt_Additional_Funding_Requirements.rdwr">#REF!,#REF!</definedName>
    <definedName name="Debt_Amortization_1.rdwr">#REF!,#REF!</definedName>
    <definedName name="Debt_Amortization_2.rdwr">#REF!,#REF!</definedName>
    <definedName name="Debt_Amortization_3.rdwr">#REF!,#REF!</definedName>
    <definedName name="Debt_Amortization_Payment.rdwr">#REF!,#REF!</definedName>
    <definedName name="Debt_Capital_Expenditure_Holdback_Loan_1.rdwr">#REF!,#REF!</definedName>
    <definedName name="Debt_Capital_Expenditure_Holdback_Summary.read">#REF!,#REF!</definedName>
    <definedName name="Debt_Cumulative_Debt_Fees_Loan_1.rdwr">#REF!,#REF!</definedName>
    <definedName name="Debt_Cumulative_Debt_Fees_Loan_2.rdwr">#REF!,#REF!</definedName>
    <definedName name="Debt_Cumulative_Debt_Fees_Loan_3.rdwr">#REF!,#REF!</definedName>
    <definedName name="Debt_Cumulative_Debt_Fees_Loan_4.rdwr">#REF!,#REF!</definedName>
    <definedName name="Debt_Cumulative_Debt_Fees_Loan_5.rdwr">#REF!,#REF!</definedName>
    <definedName name="Debt_Debt_Detail_Loan_1.rdwr">#REF!,#REF!</definedName>
    <definedName name="Debt_Debt_Detail_Loan_2.rdwr">#REF!,#REF!</definedName>
    <definedName name="Debt_Debt_Detail_Loan_3.rdwr">#REF!,#REF!</definedName>
    <definedName name="Debt_Debt_Detail_Loan_4.rdwr">#REF!,#REF!</definedName>
    <definedName name="Debt_Debt_Detail_Loan_5.rdwr">#REF!,#REF!</definedName>
    <definedName name="Debt_Debt_Service_Coverage_Ratios_Loan_1.rdwr">#REF!,#REF!</definedName>
    <definedName name="Debt_Debt_Service_Coverage_Ratios_Loan_2.rdwr">#REF!,#REF!</definedName>
    <definedName name="Debt_Debt_Service_Coverage_Ratios_Loan_3.rdwr">#REF!,#REF!</definedName>
    <definedName name="Debt_Debt_Service_Coverage_Ratios_Loan_4.rdwr">#REF!,#REF!</definedName>
    <definedName name="Debt_Debt_Service_Coverage_Ratios_Loan_5.rdwr">#REF!,#REF!</definedName>
    <definedName name="Debt_Extension_Fee_1.rdwr">#REF!,#REF!</definedName>
    <definedName name="Debt_Extension_Fee_2.rdwr">#REF!,#REF!</definedName>
    <definedName name="Debt_Extension_Options.rdwr">#REF!,#REF!</definedName>
    <definedName name="Debt_Financing.rdwr">#REF!,#REF!</definedName>
    <definedName name="Debt_General_Loan_Information.rdwr">#REF!,#REF!</definedName>
    <definedName name="Debt_Guarantee_Fee.rdwr">#REF!,#REF!</definedName>
    <definedName name="Debt_Hard_Costs_Holdback_Summary.read">#REF!,#REF!</definedName>
    <definedName name="Debt_Implied_Cost_of_Debt_Loan_1.rdwr">#REF!,#REF!</definedName>
    <definedName name="Debt_Implied_Cost_of_Debt_Loan_2.rdwr">#REF!,#REF!</definedName>
    <definedName name="Debt_Implied_Cost_of_Debt_Loan_3.rdwr">#REF!,#REF!</definedName>
    <definedName name="Debt_Implied_Cost_of_Debt_Loan_4.rdwr">#REF!,#REF!</definedName>
    <definedName name="Debt_Implied_Cost_of_Debt_Loan_5.rdwr">#REF!,#REF!</definedName>
    <definedName name="Debt_Interest_Rate_Cap.rdwr">#REF!,#REF!</definedName>
    <definedName name="Debt_Interest_Rate_Holdback_Loan_1.rdwr">#REF!,#REF!</definedName>
    <definedName name="Debt_Interest_Rate_Holdback_Summary.read">#REF!,#REF!</definedName>
    <definedName name="Debt_Intial_Interest_Rate.rdwr">#REF!,#REF!</definedName>
    <definedName name="Debt_Leasing_Commission_Holdback_Loan_1.rdwr">#REF!,#REF!</definedName>
    <definedName name="Debt_Leasing_Commission_Holdback_Summary.read">#REF!,#REF!</definedName>
    <definedName name="Debt_Loan_1_Capital_Expenditure_Holdback.rdwr">#REF!,#REF!</definedName>
    <definedName name="Debt_Loan_1_Debt_Detail.rdwr">#REF!,#REF!</definedName>
    <definedName name="Debt_Loan_1_Debt_Fees.rdwr">#REF!,#REF!</definedName>
    <definedName name="Debt_Loan_1_Debt_Service_Coverage_Ratios.rdwr">#REF!,#REF!</definedName>
    <definedName name="Debt_Loan_1_Implied_Cost_of_Debt.rdwr">#REF!,#REF!</definedName>
    <definedName name="Debt_Loan_2_Debt_Detail.rdwr">#REF!,#REF!</definedName>
    <definedName name="Debt_Loan_2_Debt_Fees.rdwr">#REF!,#REF!</definedName>
    <definedName name="Debt_Loan_2_Debt_Service_Coverage_Ratios.rdwr">#REF!,#REF!</definedName>
    <definedName name="Debt_Loan_2_Implied_Cost_of_Debt.rdwr">#REF!,#REF!</definedName>
    <definedName name="Debt_Loan_3_Debt_Detail.rdwr">#REF!,#REF!</definedName>
    <definedName name="Debt_Loan_3_Debt_Fees.rdwr">#REF!,#REF!</definedName>
    <definedName name="Debt_Loan_3_Debt_Service_Coverage_Ratios.rdwr">#REF!,#REF!</definedName>
    <definedName name="Debt_Loan_3_Implied_Cost_of_Debt.rdwr">#REF!,#REF!</definedName>
    <definedName name="Debt_Loan_4_Debt_Detail.rdwr">#REF!,#REF!</definedName>
    <definedName name="Debt_Loan_4_Debt_Fees.rdwr">#REF!,#REF!</definedName>
    <definedName name="Debt_Loan_4_Debt_Service_Coverage_Ratios.rdwr">#REF!,#REF!</definedName>
    <definedName name="Debt_Loan_4_Implied_Cost_of_Debt.rdwr">#REF!,#REF!</definedName>
    <definedName name="Debt_Loan_5_Debt_Detail.rdwr">#REF!,#REF!</definedName>
    <definedName name="Debt_Loan_5_Debt_Fees.rdwr">#REF!,#REF!</definedName>
    <definedName name="Debt_Loan_5_Debt_Service_Coverage_Ratios.rdwr">#REF!,#REF!</definedName>
    <definedName name="Debt_Loan_5_Implied_Cost_of_Debt.rdwr">#REF!,#REF!</definedName>
    <definedName name="Debt_Loan_PageHeader.hdr">#REF!,#REF!</definedName>
    <definedName name="Debt_Loan_Principal_Payments.rdwr">#REF!,#REF!</definedName>
    <definedName name="Debt_Loan_Summary.read">#REF!,#REF!</definedName>
    <definedName name="Debt_Loan_Summary_Capital_Expenditure_Holdback.read">#REF!,#REF!</definedName>
    <definedName name="Debt_Loan_Summary_Debt_Fees.rdwr">#REF!,#REF!</definedName>
    <definedName name="Debt_Loan_Summary_Debt_Fees.read">#REF!,#REF!</definedName>
    <definedName name="Debt_Loan_Summary_Debt_Service_Coverage_Ratios.rdwr">#REF!,#REF!</definedName>
    <definedName name="Debt_Loan_Summary_Debt_Service_Coverage_Ratios.read">#REF!,#REF!</definedName>
    <definedName name="Debt_Loan_Summary_Implied_Cost_of_Debt.rdwr">#REF!,#REF!</definedName>
    <definedName name="Debt_Loan_Summary_Implied_Cost_of_Debt.read">#REF!,#REF!</definedName>
    <definedName name="Debt_Loan_Summary_Interest_Rate_Holdback.read">#REF!,#REF!</definedName>
    <definedName name="Debt_Prepayment_Fee_1.rdwr">#REF!,#REF!</definedName>
    <definedName name="Debt_Prepayment_Fee_2.rdwr">#REF!,#REF!</definedName>
    <definedName name="Debt_Prepayment_Fee_3.rdwr">#REF!,#REF!</definedName>
    <definedName name="Debt_PurchaseRange">0</definedName>
    <definedName name="Debt_Stabilized_Interest_Rate.rdwr">#REF!,#REF!</definedName>
    <definedName name="Debt_Yield_Maintenance_Prepayment.rdwr">#REF!,#REF!</definedName>
    <definedName name="Debt2">{"'Expirations'!$A$1:$L$65"}</definedName>
    <definedName name="dee">{"'Exchange Rates'!$A$1:$Q$33","'Exchange Rates'!$A$35:$Q$46"}</definedName>
    <definedName name="deee">{#N/A,#N/A,FALSE,"Monthly Budget Detail";#N/A,#N/A,FALSE,"GPR &amp; Vacancy"}</definedName>
    <definedName localSheetId="4" name="def">{"Construction_Short",#N/A,FALSE,"Construction"}</definedName>
    <definedName localSheetId="5" name="def">{"Construction_Short",#N/A,FALSE,"Construction"}</definedName>
    <definedName name="def">{"histincome",#N/A,FALSE,"hyfins";"closing balance",#N/A,FALSE,"hyfins"}</definedName>
    <definedName localSheetId="4" name="defg">{"Financials",#N/A,FALSE,"Financials";"AVP",#N/A,FALSE,"AVP";"DCF",#N/A,FALSE,"DCF";"CSC",#N/A,FALSE,"CSC";"Deal_Comp",#N/A,FALSE,"DealComp"}</definedName>
    <definedName localSheetId="5" name="defg">{"Financials",#N/A,FALSE,"Financials";"AVP",#N/A,FALSE,"AVP";"DCF",#N/A,FALSE,"DCF";"CSC",#N/A,FALSE,"CSC";"Deal_Comp",#N/A,FALSE,"DealComp"}</definedName>
    <definedName name="defg">{"Financials",#N/A,FALSE,"Financials";"AVP",#N/A,FALSE,"AVP";"DCF",#N/A,FALSE,"DCF";"CSC",#N/A,FALSE,"CSC";"Deal_Comp",#N/A,FALSE,"DealComp"}</definedName>
    <definedName localSheetId="4" name="del">{"Page1",#N/A,FALSE,"7979";"Page2",#N/A,FALSE,"7979";"Page3",#N/A,FALSE,"7979"}</definedName>
    <definedName localSheetId="5" name="del">{"Page1",#N/A,FALSE,"7979";"Page2",#N/A,FALSE,"7979";"Page3",#N/A,FALSE,"7979"}</definedName>
    <definedName name="del">{"Page1",#N/A,FALSE,"7979";"Page2",#N/A,FALSE,"7979";"Page3",#N/A,FALSE,"7979"}</definedName>
    <definedName name="Delete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DeleteAccumAmort">#REF!,#REF!</definedName>
    <definedName name="DeleteExpenseDetail">#REF!,#REF!,#REF!,#REF!,#REF!,#REF!,#REF!,#REF!,#REF!</definedName>
    <definedName name="DeleteFA">#REF!,#REF!,#REF!</definedName>
    <definedName name="DeleteIntangibleAssets">#REF!,#REF!</definedName>
    <definedName name="DeleteLand">#REF!,#REF!</definedName>
    <definedName name="deleteme">{"schedule",#N/A,FALSE,"Sum Op's";"input area",#N/A,FALSE,"Sum Op's"}</definedName>
    <definedName name="deleteme1">{"schedule",#N/A,FALSE,"Sum Op's";"input area",#N/A,FALSE,"Sum Op's"}</definedName>
    <definedName name="DeleteTaxRollforward">#REF!,#REF!,#REF!,#REF!,#REF!,#REF!</definedName>
    <definedName name="DelLevClear">#REF!,#REF!,#REF!,#REF!,#REF!</definedName>
    <definedName name="delLevClearExec">#REF!,#REF!</definedName>
    <definedName localSheetId="4" name="DELME">{#N/A,#N/A,FALSE,"A";#N/A,#N/A,FALSE,"C"}</definedName>
    <definedName localSheetId="5" name="DELME">{#N/A,#N/A,FALSE,"A";#N/A,#N/A,FALSE,"C"}</definedName>
    <definedName name="DELME">{#N/A,#N/A,FALSE,"A";#N/A,#N/A,FALSE,"C"}</definedName>
    <definedName localSheetId="4" name="DELME_condo">{#N/A,#N/A,FALSE,"A";#N/A,#N/A,FALSE,"C"}</definedName>
    <definedName localSheetId="5" name="DELME_condo">{#N/A,#N/A,FALSE,"A";#N/A,#N/A,FALSE,"C"}</definedName>
    <definedName name="DELME_condo">{#N/A,#N/A,FALSE,"A";#N/A,#N/A,FALSE,"C"}</definedName>
    <definedName localSheetId="4" name="DELME2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localSheetId="5" name="DELME2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localSheetId="4" name="DELME2_Condo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localSheetId="5" name="DELME2_Condo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localSheetId="4" name="DELME3">{#N/A,#N/A,FALSE,"Common Area Accrual";#N/A,#N/A,FALSE,"Unit One LaSalle";#N/A,#N/A,FALSE,"Unit One CW";#N/A,#N/A,FALSE,"Unit One LaSallle + C &amp; W";#N/A,#N/A,FALSE,"Consolidated Accrual"}</definedName>
    <definedName localSheetId="5" name="DELME3">{#N/A,#N/A,FALSE,"Common Area Accrual";#N/A,#N/A,FALSE,"Unit One LaSalle";#N/A,#N/A,FALSE,"Unit One CW";#N/A,#N/A,FALSE,"Unit One LaSallle + C &amp; W";#N/A,#N/A,FALSE,"Consolidated Accrual"}</definedName>
    <definedName name="DELME3">{#N/A,#N/A,FALSE,"Common Area Accrual";#N/A,#N/A,FALSE,"Unit One LaSalle";#N/A,#N/A,FALSE,"Unit One CW";#N/A,#N/A,FALSE,"Unit One LaSallle + C &amp; W";#N/A,#N/A,FALSE,"Consolidated Accrual"}</definedName>
    <definedName localSheetId="4" name="DELME3_Condo">{#N/A,#N/A,FALSE,"Common Area Accrual";#N/A,#N/A,FALSE,"Unit One LaSalle";#N/A,#N/A,FALSE,"Unit One CW";#N/A,#N/A,FALSE,"Unit One LaSallle + C &amp; W";#N/A,#N/A,FALSE,"Consolidated Accrual"}</definedName>
    <definedName localSheetId="5" name="DELME3_Condo">{#N/A,#N/A,FALSE,"Common Area Accrual";#N/A,#N/A,FALSE,"Unit One LaSalle";#N/A,#N/A,FALSE,"Unit One CW";#N/A,#N/A,FALSE,"Unit One LaSallle + C &amp; W";#N/A,#N/A,FALSE,"Consolidated Accrual"}</definedName>
    <definedName name="DELME3_Condo">{#N/A,#N/A,FALSE,"Common Area Accrual";#N/A,#N/A,FALSE,"Unit One LaSalle";#N/A,#N/A,FALSE,"Unit One CW";#N/A,#N/A,FALSE,"Unit One LaSallle + C &amp; W";#N/A,#N/A,FALSE,"Consolidated Accrual"}</definedName>
    <definedName localSheetId="4" name="DELME4">{#N/A,#N/A,FALSE,"399 Park Var";#N/A,#N/A,FALSE,"PK NOTES"}</definedName>
    <definedName localSheetId="5" name="DELME4">{#N/A,#N/A,FALSE,"399 Park Var";#N/A,#N/A,FALSE,"PK NOTES"}</definedName>
    <definedName name="DELME4">{#N/A,#N/A,FALSE,"399 Park Var";#N/A,#N/A,FALSE,"PK NOTES"}</definedName>
    <definedName localSheetId="4" name="DELME4_Condo">{#N/A,#N/A,FALSE,"399 Park Var";#N/A,#N/A,FALSE,"PK NOTES"}</definedName>
    <definedName localSheetId="5" name="DELME4_Condo">{#N/A,#N/A,FALSE,"399 Park Var";#N/A,#N/A,FALSE,"PK NOTES"}</definedName>
    <definedName name="DELME4_Condo">{#N/A,#N/A,FALSE,"399 Park Var";#N/A,#N/A,FALSE,"PK NOTES"}</definedName>
    <definedName localSheetId="4" name="DELME5">{#N/A,#N/A,FALSE,"Expense Detail ";#N/A,#N/A,FALSE,"Worksheet";#N/A,#N/A,FALSE,"Audit";#N/A,#N/A,FALSE,"Exclusions";#N/A,#N/A,FALSE,"Variance";#N/A,#N/A,FALSE,"Reconciliation"}</definedName>
    <definedName localSheetId="5" name="DELME5">{#N/A,#N/A,FALSE,"Expense Detail ";#N/A,#N/A,FALSE,"Worksheet";#N/A,#N/A,FALSE,"Audit";#N/A,#N/A,FALSE,"Exclusions";#N/A,#N/A,FALSE,"Variance";#N/A,#N/A,FALSE,"Reconciliation"}</definedName>
    <definedName name="DELME5">{#N/A,#N/A,FALSE,"Expense Detail ";#N/A,#N/A,FALSE,"Worksheet";#N/A,#N/A,FALSE,"Audit";#N/A,#N/A,FALSE,"Exclusions";#N/A,#N/A,FALSE,"Variance";#N/A,#N/A,FALSE,"Reconciliation"}</definedName>
    <definedName localSheetId="4" name="DELME5_Condo">{#N/A,#N/A,FALSE,"Expense Detail ";#N/A,#N/A,FALSE,"Worksheet";#N/A,#N/A,FALSE,"Audit";#N/A,#N/A,FALSE,"Exclusions";#N/A,#N/A,FALSE,"Variance";#N/A,#N/A,FALSE,"Reconciliation"}</definedName>
    <definedName localSheetId="5" name="DELME5_Condo">{#N/A,#N/A,FALSE,"Expense Detail ";#N/A,#N/A,FALSE,"Worksheet";#N/A,#N/A,FALSE,"Audit";#N/A,#N/A,FALSE,"Exclusions";#N/A,#N/A,FALSE,"Variance";#N/A,#N/A,FALSE,"Reconciliation"}</definedName>
    <definedName name="DELME5_Condo">{#N/A,#N/A,FALSE,"Expense Detail ";#N/A,#N/A,FALSE,"Worksheet";#N/A,#N/A,FALSE,"Audit";#N/A,#N/A,FALSE,"Exclusions";#N/A,#N/A,FALSE,"Variance";#N/A,#N/A,FALSE,"Reconciliation"}</definedName>
    <definedName name="DELME5b">{#N/A,#N/A,FALSE,"Expense Detail ";#N/A,#N/A,FALSE,"Worksheet";#N/A,#N/A,FALSE,"Audit";#N/A,#N/A,FALSE,"Exclusions";#N/A,#N/A,FALSE,"Variance";#N/A,#N/A,FALSE,"Reconciliation"}</definedName>
    <definedName localSheetId="4" name="DELME7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localSheetId="5" name="DELME7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localSheetId="4" name="DELME7_Condo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localSheetId="5" name="DELME7_Condo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s">{#N/A,#N/A,FALSE,"Expense Detail ";#N/A,#N/A,FALSE,"Worksheet";#N/A,#N/A,FALSE,"Audit";#N/A,#N/A,FALSE,"Exclusions";#N/A,#N/A,FALSE,"Variance";#N/A,#N/A,FALSE,"Reconciliation"}</definedName>
    <definedName localSheetId="4" name="delta">{"ACCOUNTING COPY",#N/A,FALSE,"SCHEDULE A";"FINANCE COPY",#N/A,FALSE,"SCHEDULE A";"P.L. COPY",#N/A,FALSE,"SCHEDULE A"}</definedName>
    <definedName localSheetId="5" name="delta">{"ACCOUNTING COPY",#N/A,FALSE,"SCHEDULE A";"FINANCE COPY",#N/A,FALSE,"SCHEDULE A";"P.L. COPY",#N/A,FALSE,"SCHEDULE A"}</definedName>
    <definedName name="delta">{"ACCOUNTING COPY",#N/A,FALSE,"SCHEDULE A";"FINANCE COPY",#N/A,FALSE,"SCHEDULE A";"P.L. COPY",#N/A,FALSE,"SCHEDULE A"}</definedName>
    <definedName name="DEMEX">{"BALGRAL",#N/A,FALSE,"BALANCE GRAL";"EDORES",#N/A,FALSE,"EDO RDOS"}</definedName>
    <definedName name="DEMEXB">{"BALGRAL",#N/A,FALSE,"BALANCE GRAL";"EDORES",#N/A,FALSE,"EDO RDOS"}</definedName>
    <definedName name="detailed.5">{"Detail",#N/A,FALSE,"Statement of Operations"}</definedName>
    <definedName name="Detailed.links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4" name="DetailedCosts">{"CF",#N/A,FALSE,"Cash Flow";"RET",#N/A,FALSE,"Returns";"NPV",#N/A,FALSE,"Values";"ASMPT",#N/A,FALSE,"Assumptions"}</definedName>
    <definedName localSheetId="5" name="DetailedCosts">{"CF",#N/A,FALSE,"Cash Flow";"RET",#N/A,FALSE,"Returns";"NPV",#N/A,FALSE,"Values";"ASMPT",#N/A,FALSE,"Assumptions"}</definedName>
    <definedName name="DetailedCosts">{"CF",#N/A,FALSE,"Cash Flow";"RET",#N/A,FALSE,"Returns";"NPV",#N/A,FALSE,"Values";"ASMPT",#N/A,FALSE,"Assumptions"}</definedName>
    <definedName name="df">{"CoverSheet",#N/A,FALSE,"Cover Sheet";"AreaSum",#N/A,FALSE,"Master Area Summary";"Exclusions",#N/A,FALSE,"Exclusions";"EngEXsum",#N/A,FALSE,"Executive Summary";"Eng A sum",#N/A,FALSE,"Bldg A Summary";"EngAest",#N/A,FALSE,"BLDG.A";"EngCsum",#N/A,FALSE,"Bldg C Summary";"EngCest",#N/A,FALSE,"BLDG.C";"EngSTsum",#N/A,FALSE,"Site Summary";"Engsite",#N/A,FALSE,"Site work"}</definedName>
    <definedName name="df_curve">OFFSET(#REF!,0,0,COUNT(#REF!),2)</definedName>
    <definedName name="df_curve_CAD">OFFSET(#REF!,0,0,COUNT(#REF!),2)</definedName>
    <definedName name="df_curve_EUR">OFFSET(#REF!,0,0,COUNT(#REF!),2)</definedName>
    <definedName name="df_curve_GBP">OFFSET(#REF!,0,0,COUNT(#REF!),2)</definedName>
    <definedName name="df_curve_JPY">OFFSET(#REF!,0,0,COUNT(#REF!),2)</definedName>
    <definedName name="df_curve_PHP">OFFSET(#REF!,0,0,COUNT(#REF!),2)</definedName>
    <definedName name="df_curve_TWD">OFFSET(#REF!,0,0,COUNT(#REF!),2)</definedName>
    <definedName name="dfadsth">{"AnnInc",#N/A,TRUE,"Inc";"QtrInc1",#N/A,TRUE,"Inc";"Balance",#N/A,TRUE,"Bal";"Cflow",#N/A,TRUE,"Cash"}</definedName>
    <definedName localSheetId="4" name="dfd">{"Detail",#N/A,FALSE,"Statement of Operations"}</definedName>
    <definedName localSheetId="5" name="dfd">{"Detail",#N/A,FALSE,"Statement of Operations"}</definedName>
    <definedName name="dfd">{"FCB_ALL",#N/A,FALSE,"FCB";"GREY_ALL",#N/A,FALSE,"GREY"}</definedName>
    <definedName localSheetId="4" name="dfdas">{"FCB_ALL",#N/A,FALSE,"FCB";"GREY_ALL",#N/A,FALSE,"GREY"}</definedName>
    <definedName localSheetId="5" name="dfdas">{"FCB_ALL",#N/A,FALSE,"FCB";"GREY_ALL",#N/A,FALSE,"GREY"}</definedName>
    <definedName name="dfdas">{"FCB_ALL",#N/A,FALSE,"FCB";"GREY_ALL",#N/A,FALSE,"GREY"}</definedName>
    <definedName localSheetId="4" name="dfdf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dfdf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dfdf">{"History+Projection+5Comps",#N/A,FALSE,"HISTORY (2)";"$ Per Occupied History+Projection+5Comps",#N/A,FALSE,"HISTORY (2)";"History+Projection",#N/A,FALSE,"HISTORY (2)"}</definedName>
    <definedName localSheetId="4" name="dfdfd">{"FCB_ALL",#N/A,FALSE,"FCB";"GREY_ALL",#N/A,FALSE,"GREY"}</definedName>
    <definedName localSheetId="5" name="dfdfd">{"FCB_ALL",#N/A,FALSE,"FCB";"GREY_ALL",#N/A,FALSE,"GREY"}</definedName>
    <definedName name="dfdfd">{"FCB_ALL",#N/A,FALSE,"FCB";"GREY_ALL",#N/A,FALSE,"GREY"}</definedName>
    <definedName localSheetId="4" name="dfdfdfd">{"Detail",#N/A,FALSE,"Statement of Operations"}</definedName>
    <definedName localSheetId="5" name="dfdfdfd">{"Detail",#N/A,FALSE,"Statement of Operations"}</definedName>
    <definedName name="dfdfdfd">{"FCB_ALL",#N/A,FALSE,"FCB"}</definedName>
    <definedName name="dfdsf">{#N/A,#N/A,FALSE,"RENT ROLL"}</definedName>
    <definedName localSheetId="4" name="dfgd">{#N/A,#N/A,FALSE,"Cashflow Analysis";#N/A,#N/A,FALSE,"Sensitivity Analysis";#N/A,#N/A,FALSE,"PV";#N/A,#N/A,FALSE,"Pro Forma"}</definedName>
    <definedName localSheetId="5" name="dfgd">{#N/A,#N/A,FALSE,"Cashflow Analysis";#N/A,#N/A,FALSE,"Sensitivity Analysis";#N/A,#N/A,FALSE,"PV";#N/A,#N/A,FALSE,"Pro Forma"}</definedName>
    <definedName name="dfgd">{#N/A,#N/A,FALSE,"Cashflow Analysis";#N/A,#N/A,FALSE,"Sensitivity Analysis";#N/A,#N/A,FALSE,"PV";#N/A,#N/A,FALSE,"Pro Forma"}</definedName>
    <definedName name="dfgsg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localSheetId="4" name="dfhdfh">{"Construction Costs",#N/A,FALSE,"Total Costs"}</definedName>
    <definedName localSheetId="5" name="dfhdfh">{"Construction Costs",#N/A,FALSE,"Total Costs"}</definedName>
    <definedName name="dfhdfh">{"Construction Costs",#N/A,FALSE,"Total Costs"}</definedName>
    <definedName localSheetId="4" name="dfhdh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localSheetId="5" name="dfhdh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dfhdh">{#N/A,#N/A,FALSE,"COVER SHEET";#N/A,#N/A,FALSE,"SECT 1 - SUMM";#N/A,#N/A,FALSE,"SECT 1 - LND PLAN";#N/A,#N/A,FALSE,"SECT 2 - COMBINED QTRLY PROJ CF";#N/A,#N/A,FALSE,"SECT 2 - KUKIO CF";#N/A,#N/A,FALSE,"SECT 2 - MANINI CF";#N/A,#N/A,FALSE,"SECT 5a - CLUB ASSUMPTIONS";#N/A,#N/A,FALSE,"SECT 5 - QTRLY CLUB OPS"}</definedName>
    <definedName name="dfjadjfldsflsjdfdas">{"Detail",#N/A,FALSE,"Statement of Operations"}</definedName>
    <definedName name="dfjdklfj">{"$ Per Occupied History+Projection+5Comps",#N/A,FALSE,"HISTORY (2)";"History+Projection+5Comps",#N/A,FALSE,"HISTORY (2)";"History+Projection",#N/A,FALSE,"HISTORY (2)";"History+Projection per Occ'd",#N/A,FALSE,"HISTORY (2)"}</definedName>
    <definedName name="dftgc">{#N/A,#N/A,FALSE,"Aging Summary";#N/A,#N/A,FALSE,"Ratio Analysis";#N/A,#N/A,FALSE,"Test 120 Day Accts";#N/A,#N/A,FALSE,"Tickmarks"}</definedName>
    <definedName localSheetId="3" name="DHG">{"cap_structure",#N/A,FALSE,"Graph-Mkt Cap";"price",#N/A,FALSE,"Graph-Price";"ebit",#N/A,FALSE,"Graph-EBITDA";"ebitda",#N/A,FALSE,"Graph-EBITDA"}</definedName>
    <definedName localSheetId="4" name="DHG">{"cap_structure",#N/A,FALSE,"Graph-Mkt Cap";"price",#N/A,FALSE,"Graph-Price";"ebit",#N/A,FALSE,"Graph-EBITDA";"ebitda",#N/A,FALSE,"Graph-EBITDA"}</definedName>
    <definedName localSheetId="5" name="DHG">{"cap_structure",#N/A,FALSE,"Graph-Mkt Cap";"price",#N/A,FALSE,"Graph-Price";"ebit",#N/A,FALSE,"Graph-EBITDA";"ebitda",#N/A,FALSE,"Graph-EBITDA"}</definedName>
    <definedName name="DHG">{"cap_structure",#N/A,FALSE,"Graph-Mkt Cap";"price",#N/A,FALSE,"Graph-Price";"ebit",#N/A,FALSE,"Graph-EBITDA";"ebitda",#N/A,FALSE,"Graph-EBITDA"}</definedName>
    <definedName name="Director">{"PRICING",#N/A,FALSE,"MODEL_ST";"ASSUMPTIONS",#N/A,FALSE,"MODEL_ST";"RENTS",#N/A,FALSE,"MODEL_ST";"RESIDUAL",#N/A,FALSE,"MODEL_ST";"DISCOUNT RATES",#N/A,FALSE,"MODEL_ST"}</definedName>
    <definedName localSheetId="4" name="dis">{#N/A,#N/A,FALSE,"Cashflow Analysis";#N/A,#N/A,FALSE,"Sensitivity Analysis";#N/A,#N/A,FALSE,"PV";#N/A,#N/A,FALSE,"Pro Forma"}</definedName>
    <definedName localSheetId="5" name="dis">{#N/A,#N/A,FALSE,"Cashflow Analysis";#N/A,#N/A,FALSE,"Sensitivity Analysis";#N/A,#N/A,FALSE,"PV";#N/A,#N/A,FALSE,"Pro Forma"}</definedName>
    <definedName name="dis">{#N/A,#N/A,FALSE,"Cashflow Analysis";#N/A,#N/A,FALSE,"Sensitivity Analysis";#N/A,#N/A,FALSE,"PV";#N/A,#N/A,FALSE,"Pro Forma"}</definedName>
    <definedName localSheetId="4" name="dis.2">{#N/A,#N/A,FALSE,"Cashflow Analysis";#N/A,#N/A,FALSE,"Sensitivity Analysis";#N/A,#N/A,FALSE,"PV";#N/A,#N/A,FALSE,"Pro Forma"}</definedName>
    <definedName localSheetId="5" name="dis.2">{#N/A,#N/A,FALSE,"Cashflow Analysis";#N/A,#N/A,FALSE,"Sensitivity Analysis";#N/A,#N/A,FALSE,"PV";#N/A,#N/A,FALSE,"Pro Forma"}</definedName>
    <definedName name="dis.2">{#N/A,#N/A,FALSE,"Cashflow Analysis";#N/A,#N/A,FALSE,"Sensitivity Analysis";#N/A,#N/A,FALSE,"PV";#N/A,#N/A,FALSE,"Pro Forma"}</definedName>
    <definedName localSheetId="4" name="Discrepancy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localSheetId="5" name="Discrepancy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Discrepancy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DME_Dirty">"False"</definedName>
    <definedName name="DME_LocalFile">"True"</definedName>
    <definedName name="DME_ODMALinks1">"::ODMA\DME-MSE\London-44590=C:\TEMP\Dme\London-44590.xls"</definedName>
    <definedName name="DME_ODMALinksCount">"1"</definedName>
    <definedName name="dog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SB">{"BALGRAL",#N/A,FALSE,"BALANCE GRAL";"EDORES",#N/A,FALSE,"EDO RDOS"}</definedName>
    <definedName name="DRes">{"'April 24'!$J$11"}</definedName>
    <definedName name="drs">{#N/A,#N/A,TRUE,"Ericsson Stadium PCD ";#N/A,#N/A,TRUE,"Ericsson Stadium IOR"}</definedName>
    <definedName name="ds">{#N/A,#N/A,FALSE,"P&amp;L";#N/A,#N/A,FALSE,"Var_Fixed_cost"}</definedName>
    <definedName localSheetId="4" name="dsa">{#N/A,#N/A,FALSE,"Chart 2 by Prop Type"}</definedName>
    <definedName localSheetId="5" name="dsa">{#N/A,#N/A,FALSE,"Chart 2 by Prop Type"}</definedName>
    <definedName name="DSADAS">{#N/A,#N/A,FALSE,"Aging Summary";#N/A,#N/A,FALSE,"Ratio Analysis";#N/A,#N/A,FALSE,"Test 120 Day Accts";#N/A,#N/A,FALSE,"Tickmarks"}</definedName>
    <definedName name="dsaf">{#N/A,#N/A,FALSE,"ExecSum";#N/A,#N/A,FALSE,"total summary";#N/A,#N/A,FALSE,"Budget";#N/A,#N/A,FALSE,"CashFlow"}</definedName>
    <definedName localSheetId="4" name="dsf">{"Detail",#N/A,FALSE,"Statement of Operations"}</definedName>
    <definedName localSheetId="5" name="dsf">{"Detail",#N/A,FALSE,"Statement of Operations"}</definedName>
    <definedName name="dsf">{#N/A,#N/A,FALSE,"Chart 2 by Prop Type"}</definedName>
    <definedName name="dsf.1">{"Detail",#N/A,FALSE,"Statement of Operations"}</definedName>
    <definedName name="dsfa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dsfafddsf">{"Detail",#N/A,FALSE,"Statement of Operations"}</definedName>
    <definedName name="dsfas">{"avgbs",#N/A,FALSE,"sum_ytd";"is",#N/A,FALSE,"sum_ytd";"opexps",#N/A,FALSE,"sum_ytd"}</definedName>
    <definedName name="dsfgfgsdfg">{"CF",#N/A,FALSE,"Cash Flow";"RET",#N/A,FALSE,"Returns";"NPV",#N/A,FALSE,"Values";"ASMPT",#N/A,FALSE,"Assumptions"}</definedName>
    <definedName localSheetId="4" name="dsgvnlkdsfn">{#N/A,#N/A,FALSE,"Chart 2 by Prop Type"}</definedName>
    <definedName localSheetId="5" name="dsgvnlkdsfn">{#N/A,#N/A,FALSE,"Chart 2 by Prop Type"}</definedName>
    <definedName name="dsgvnlkdsfn">{#N/A,#N/A,FALSE,"Chart 2 by Prop Type"}</definedName>
    <definedName name="DSS">{"print STAY opening assumptions",#N/A,FALSE,"STAY Openings";"print STAY openings",#N/A,FALSE,"STAY Openings"}</definedName>
    <definedName name="dsthdryjcghmcg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localSheetId="4" name="e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localSheetId="5" name="e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name="e">{#N/A,#N/A,FALSE,"Chart 2 by Prop Type"}</definedName>
    <definedName name="eaf">{"AnnInc",#N/A,TRUE,"Inc";"QtrInc1",#N/A,TRUE,"Inc";"Balance",#N/A,TRUE,"Bal";"Cflow",#N/A,TRUE,"Cash"}</definedName>
    <definedName name="eas">{"NOPCAPEVA",#N/A,FALSE,"Nopat";"FCFCSTAR",#N/A,FALSE,"FCFVAL";"EVAVL",#N/A,FALSE,"EVAVAL";"LEASE",#N/A,FALSE,"OpLease"}</definedName>
    <definedName name="ECNOFIBRAS">{"'PXR_6500'!$A$1:$I$124"}</definedName>
    <definedName name="ECNOFIBRAS2">{"'PXR_6500'!$A$1:$I$124"}</definedName>
    <definedName localSheetId="4" name="ed">{#N/A,#N/A,FALSE,"Chart 2 by Prop Type"}</definedName>
    <definedName localSheetId="5" name="ed">{#N/A,#N/A,FALSE,"Chart 2 by Prop Type"}</definedName>
    <definedName name="ed">{#N/A,#N/A,FALSE,"Chart 2 by Prop Type"}</definedName>
    <definedName name="edd">{"rtn",#N/A,FALSE,"RTN";"tables",#N/A,FALSE,"RTN";"cf",#N/A,FALSE,"CF";"stats",#N/A,FALSE,"Stats";"prop",#N/A,FALSE,"Prop"}</definedName>
    <definedName name="Eden">{"AnnualRentRoll",#N/A,FALSE,"RentRoll"}</definedName>
    <definedName localSheetId="4" name="edf">{#N/A,#N/A,FALSE,"Chart 2 by Prop Type"}</definedName>
    <definedName localSheetId="5" name="edf">{#N/A,#N/A,FALSE,"Chart 2 by Prop Type"}</definedName>
    <definedName name="edf">{#N/A,#N/A,FALSE,"Chart 2 by Prop Type"}</definedName>
    <definedName localSheetId="4" name="edr">{#N/A,#N/A,FALSE,"Chart 2 by Prop Type"}</definedName>
    <definedName localSheetId="5" name="edr">{#N/A,#N/A,FALSE,"Chart 2 by Prop Type"}</definedName>
    <definedName name="edr">{#N/A,#N/A,FALSE,"Chart 2 by Prop Type"}</definedName>
    <definedName localSheetId="4" name="ee">{#N/A,#N/A,FALSE,"OperatingAssumptions"}</definedName>
    <definedName localSheetId="5" name="ee">{#N/A,#N/A,FALSE,"OperatingAssumptions"}</definedName>
    <definedName name="ee">{#N/A,#N/A,FALSE,"OperatingAssumptions"}</definedName>
    <definedName name="eea">{#N/A,#N/A,FALSE}</definedName>
    <definedName localSheetId="4" name="eee">{#N/A,#N/A,FALSE,"OperatingAssumptions"}</definedName>
    <definedName localSheetId="5" name="eee">{#N/A,#N/A,FALSE,"OperatingAssumptions"}</definedName>
    <definedName name="eee">{#N/A,#N/A,FALSE,"OperatingAssumptions"}</definedName>
    <definedName localSheetId="4" name="eeee">{"Data Input",#N/A,TRUE,"Data Input";"10-Yr Cash Flow",#N/A,TRUE,"Cash Flow";"10-Yr Value",#N/A,TRUE,"Value "}</definedName>
    <definedName localSheetId="5" name="eeee">{"Data Input",#N/A,TRUE,"Data Input";"10-Yr Cash Flow",#N/A,TRUE,"Cash Flow";"10-Yr Value",#N/A,TRUE,"Value "}</definedName>
    <definedName name="eeee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localSheetId="4" name="eeeee">{#N/A,#N/A,FALSE,"CAPREIT"}</definedName>
    <definedName localSheetId="5" name="eeeee">{#N/A,#N/A,FALSE,"CAPREIT"}</definedName>
    <definedName name="eeeee">{"Equipment cost",#N/A,FALSE,"bulks"}</definedName>
    <definedName name="eeeeee">{#N/A,#N/A,FALSE,"CAPREIT"}</definedName>
    <definedName localSheetId="4" name="eeerre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localSheetId="5" name="eeerre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eeerre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localSheetId="4" name="ef">{#N/A,#N/A,FALSE,"II-2 POP.HH";#N/A,#N/A,FALSE,"II-3 AGE.DIST";#N/A,#N/A,FALSE,"II-4 HH.DIST";#N/A,#N/A,FALSE,"II-5 EMP.INDUS"}</definedName>
    <definedName localSheetId="5" name="ef">{#N/A,#N/A,FALSE,"II-2 POP.HH";#N/A,#N/A,FALSE,"II-3 AGE.DIST";#N/A,#N/A,FALSE,"II-4 HH.DIST";#N/A,#N/A,FALSE,"II-5 EMP.INDUS"}</definedName>
    <definedName name="ef">{"AnnInc",#N/A,TRUE,"Inc";"QtrInc1",#N/A,TRUE,"Inc";"Balance",#N/A,TRUE,"Bal";"Cflow",#N/A,TRUE,"Cash"}</definedName>
    <definedName name="efa">{#N/A,#N/A,FALSE,"Matrix";#N/A,#N/A,FALSE,"Cash Flow";#N/A,#N/A,FALSE,"10 Year Cost Analysis"}</definedName>
    <definedName name="efd">{#N/A,#N/A,FALSE,"II-2 POP.HH";#N/A,#N/A,FALSE,"II-3 AGE.DIST";#N/A,#N/A,FALSE,"II-4 HH.DIST";#N/A,#N/A,FALSE,"II-5 EMP.INDUS"}</definedName>
    <definedName name="effective_date">OFFSET(#REF!,0,0,COUNT(#REF!),1)</definedName>
    <definedName localSheetId="4" name="efff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localSheetId="5" name="efff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efff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efg">{#N/A,#N/A,FALSE,"pop.hh";#N/A,#N/A,FALSE,"age.dist";#N/A,#N/A,FALSE,"hh.income";#N/A,#N/A,FALSE,"hh.chars"}</definedName>
    <definedName name="ehe">{"Equipment cost",#N/A,FALSE,"bulks"}</definedName>
    <definedName name="eight">#REF!,#REF!</definedName>
    <definedName name="ELAINE">{#N/A,#N/A,FALSE,"RENT ROLL"}</definedName>
    <definedName name="Electric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ellen">{#N/A,#N/A,FALSE,"WATCHDSC";#N/A,#N/A,FALSE,"2LOSSMOD";#N/A,#N/A,FALSE,"2LOSS";#N/A,#N/A,FALSE,"DSC";#N/A,#N/A,FALSE,"OPERAT";#N/A,#N/A,FALSE,"ADJUST";#N/A,#N/A,FALSE,"LEASE EXPIRE"}</definedName>
    <definedName name="emb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ENDGAME">{"Equipment cost",#N/A,FALSE,"bulks"}</definedName>
    <definedName name="Ending.Balance">IF(#REF!&lt;&gt;"",#REF!-#REF!,"")</definedName>
    <definedName name="ENG_BI_EXE_NAME">"BICORE.EXE"</definedName>
    <definedName name="ENG_BI_EXEC_CMD_ARGS">"03304607807808310008509207808203605007003304907412708906908707207908410406808007306906505304906013412307207108509008406906505404906213212409512111510612309712010606807509206908609107008306509209610510012109809609510210109909707706908803205905704809609"</definedName>
    <definedName name="ENG_BI_EXEC_CMD_ARGS_2">"11021151191051151150521010840660830660491261280951161191051271061161050730670680690840690810790800680490490601261241001121181101181061251010720710860840730820651041101061241041041251121111301230991171141141270971201060690670840650870880870880890690610"</definedName>
    <definedName name="ENG_BI_EXEC_CMD_ARGS_3">"92068083070077062055051063068049060064051049063050053059059063055060050058058060054057055064050057068050057057060051056057063054048065066050053068057055064049058054059058057054063054056050063050053053059058057052059058054058064057053064049060064059054"</definedName>
    <definedName name="ENG_BI_EXEC_CMD_ARGS_4">"059051060053048060064049057060126123104113118103108109104076074087071071084069070065101114130123088089069069091070069085065086070077092070049129"</definedName>
    <definedName name="ENG_BI_GEN_LIC">"0"</definedName>
    <definedName name="ENG_BI_GEN_LIC_WS">"False"</definedName>
    <definedName name="ENG_BI_LBI">"BPICLSHG7Y"</definedName>
    <definedName name="ENG_BI_REPOS_FILE">"\\ddp-db\MAS 200\Version4\MAS90\alchemex.svd"</definedName>
    <definedName name="ENG_BI_REPOS_PATH">"\\ddp-db\MAS 200\Version4\MAS90"</definedName>
    <definedName name="ENG_BI_TLA">"51;37;156;70;63;205;171;219;240;97;243;88;223;171;91;174;100;259;223;256;246;64;276;160;219;34;42;67;99;124;257;75"</definedName>
    <definedName name="EntityName">IF(#REF!="","",#REF!)</definedName>
    <definedName localSheetId="4" name="equity">acquisition-mortgage</definedName>
    <definedName localSheetId="5" name="equity">acquisition-mortgage</definedName>
    <definedName name="EquityDelete">#REF!,#REF!,#REF!,#REF!,#REF!,#REF!,#REF!,#REF!,#REF!,#REF!,#REF!,#REF!</definedName>
    <definedName name="eqw">{"NOPCAPEVA",#N/A,FALSE,"Nopat";"FCFCSTAR",#N/A,FALSE,"FCFVAL";"EVAVL",#N/A,FALSE,"EVAVAL";"LEASE",#N/A,FALSE,"OpLease"}</definedName>
    <definedName localSheetId="4" name="er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5" name="er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erasdf">{"Assump",#N/A,TRUE,"Proforma";"first",#N/A,TRUE,"Proforma";"second",#N/A,TRUE,"Proforma";"lease1",#N/A,TRUE,"Proforma";"lease2",#N/A,TRUE,"Proforma"}</definedName>
    <definedName name="ere">{"sheet a",#N/A,FALSE,"A";"2 9 casflow",#N/A,FALSE,"B"}</definedName>
    <definedName localSheetId="4" name="eree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localSheetId="5" name="eree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eree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ererg">{"Investor",#N/A,FALSE,"Model";"Property",#N/A,FALSE,"Model";"Incentive Taxes",#N/A,FALSE,"Model"}</definedName>
    <definedName name="eret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erg">{"NOPCAPEVA",#N/A,FALSE,"Nopat";"FCFCSTAR",#N/A,FALSE,"FCFVAL";"EVAVL",#N/A,FALSE,"EVAVAL";"LEASE",#N/A,FALSE,"OpLease"}</definedName>
    <definedName localSheetId="4" name="errere">{#N/A,#N/A,FALSE,"Broker Sheet";#N/A,#N/A,FALSE,"Exec.Summary";#N/A,#N/A,FALSE,"Argus Cash Flow";#N/A,#N/A,FALSE,"SPF";#N/A,#N/A,FALSE,"RentRoll"}</definedName>
    <definedName localSheetId="5" name="errere">{#N/A,#N/A,FALSE,"Broker Sheet";#N/A,#N/A,FALSE,"Exec.Summary";#N/A,#N/A,FALSE,"Argus Cash Flow";#N/A,#N/A,FALSE,"SPF";#N/A,#N/A,FALSE,"RentRoll"}</definedName>
    <definedName name="errere">{#N/A,#N/A,FALSE,"Broker Sheet";#N/A,#N/A,FALSE,"Exec.Summary";#N/A,#N/A,FALSE,"Argus Cash Flow";#N/A,#N/A,FALSE,"SPF";#N/A,#N/A,FALSE,"RentRoll"}</definedName>
    <definedName localSheetId="4" name="errr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localSheetId="5" name="errr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errr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ers">{"NOPCAPEVA",#N/A,FALSE,"Nopat";"FCFCSTAR",#N/A,FALSE,"FCFVAL";"EVAVL",#N/A,FALSE,"EVAVAL";"LEASE",#N/A,FALSE,"OpLease"}</definedName>
    <definedName localSheetId="4" name="ert5t6">{"Detail Project Cash Flow",#N/A,TRUE,"Cash Flow Grid";"Financing Calculation",#N/A,TRUE,"Cash Flow Grid"}</definedName>
    <definedName localSheetId="5" name="ert5t6">{"Detail Project Cash Flow",#N/A,TRUE,"Cash Flow Grid";"Financing Calculation",#N/A,TRUE,"Cash Flow Grid"}</definedName>
    <definedName name="ert5t6">{"Detail Project Cash Flow",#N/A,TRUE,"Cash Flow Grid";"Financing Calculation",#N/A,TRUE,"Cash Flow Grid"}</definedName>
    <definedName localSheetId="3" name="erw">{"Cover",#N/A,FALSE,"Cover";"Summary",#N/A,FALSE,"Summarpage"}</definedName>
    <definedName localSheetId="4" name="erw">{"Detail Project Cash Flow",#N/A,TRUE,"Cash Flow Grid";"Financing Calculation",#N/A,TRUE,"Cash Flow Grid"}</definedName>
    <definedName localSheetId="5" name="erw">{"Detail Project Cash Flow",#N/A,TRUE,"Cash Flow Grid";"Financing Calculation",#N/A,TRUE,"Cash Flow Grid"}</definedName>
    <definedName name="erw">{"Cover",#N/A,FALSE,"Cover";"Summary",#N/A,FALSE,"Summarpage"}</definedName>
    <definedName localSheetId="4" name="eryumds">{"qtrl1",#N/A,TRUE,"Annual Summary";"qtrl2",#N/A,TRUE,"Annual Summary";"qtrl3",#N/A,TRUE,"Annual Summary";"qtrl4",#N/A,TRUE,"QTLY Summary";"qtrl5",#N/A,TRUE,"QTLY Summary";"qtrl6",#N/A,TRUE,"QTLY Summary"}</definedName>
    <definedName localSheetId="5" name="eryumds">{"qtrl1",#N/A,TRUE,"Annual Summary";"qtrl2",#N/A,TRUE,"Annual Summary";"qtrl3",#N/A,TRUE,"Annual Summary";"qtrl4",#N/A,TRUE,"QTLY Summary";"qtrl5",#N/A,TRUE,"QTLY Summary";"qtrl6",#N/A,TRUE,"QTLY Summary"}</definedName>
    <definedName name="eryumds">{"qtrl1",#N/A,TRUE,"Annual Summary";"qtrl2",#N/A,TRUE,"Annual Summary";"qtrl3",#N/A,TRUE,"Annual Summary";"qtrl4",#N/A,TRUE,"QTLY Summary";"qtrl5",#N/A,TRUE,"QTLY Summary";"qtrl6",#N/A,TRUE,"QTLY Summary"}</definedName>
    <definedName name="es">{#N/A,#N/A,FALSE,"Chart 2 by Prop Type"}</definedName>
    <definedName name="Escrows_Capital_Expenditure_Escrow.rdwr">#REF!,#REF!</definedName>
    <definedName name="Escrows_Interest_Rate_Escrow.rdwr">#REF!,#REF!</definedName>
    <definedName name="Escrows_PageHeader.hdr">#REF!,#REF!</definedName>
    <definedName name="Escrows_Security_Deposit_Escrow.rdwr">#REF!,#REF!</definedName>
    <definedName name="Escrows_Taxes_and_Insurance_Escrow.rdwr">#REF!,#REF!</definedName>
    <definedName name="esfredf">{"Cash Flow_Large",#N/A,FALSE,"CashFlowSummary";"Finance_Large",#N/A,FALSE,"FinanceCashFlow";"Equity_Large",#N/A,FALSE,"EquityReturns";"LeaseUp_Large",#N/A,FALSE,"LeaseUp"}</definedName>
    <definedName name="esLevHeader">#REF!,#REF!</definedName>
    <definedName name="ESTIMACIONES">{"BALGRAL",#N/A,FALSE,"BALANCE GRAL";"EDORES",#N/A,FALSE,"EDO RDOS"}</definedName>
    <definedName name="ESTIMACIONESB">{"BALGRAL",#N/A,FALSE,"BALANCE GRAL";"EDORES",#N/A,FALSE,"EDO RDOS"}</definedName>
    <definedName name="Estimate">{#N/A,#N/A,FALSE,"Detail";#N/A,#N/A,FALSE,"Totals"}</definedName>
    <definedName name="etetywert">{"Cash Flow_Small",#N/A,FALSE,"CashFlowSummary";"Finance_Small",#N/A,FALSE,"FinanceCashFlow";"Equity_Small",#N/A,FALSE,"EquityReturns"}</definedName>
    <definedName name="etkutj">{"Cover",#N/A,FALSE,"Cover";"Summary",#N/A,FALSE,"Summarpage"}</definedName>
    <definedName localSheetId="4" name="euyhj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localSheetId="5" name="euyhj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euyhj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localSheetId="4" name="ev.Calculation">-4105</definedName>
    <definedName localSheetId="5" name="ev.Calculation">-4105</definedName>
    <definedName name="ev.Calculation">-4135</definedName>
    <definedName name="ev.Initialized">FALSE</definedName>
    <definedName name="EV__ALLOWSTOPEXPAND__">1</definedName>
    <definedName name="EV__CVPARAMS__">"Trend!$B$17:$C$38;"</definedName>
    <definedName name="EV__DECIMALSYMBOL__">"."</definedName>
    <definedName name="EV__EVCOM_OPTIONS__">10</definedName>
    <definedName name="EV__EVCOMOPTS__">10</definedName>
    <definedName localSheetId="4" name="EV__EXPOPTIONS__">0</definedName>
    <definedName localSheetId="5" name="EV__EXPOPTIONS__">0</definedName>
    <definedName name="EV__EXPOPTIONS__">1</definedName>
    <definedName localSheetId="4" name="EV__LASTREFTIME__">38608.7238888889</definedName>
    <definedName localSheetId="5" name="EV__LASTREFTIME__">38608.7238888889</definedName>
    <definedName name="EV__LASTREFTIME__">38793.730150463</definedName>
    <definedName name="EV__LOCKEDCVW__FINANCE">"F_GLOBAL,ACTUAL,Initial_Input,C_IFRS,FM_TNT,LC,IFM_ALL,Movements,2010.DEC,YTD,"</definedName>
    <definedName name="EV__LOCKEDCVW__HIST_EXPRESS">"ME_PL,ACTUAL,Initial_Input,C_IFRS,FM_TNT,P_EXP,LC,IFM_ALL,2003.TOTAL,YTD,"</definedName>
    <definedName name="EV__LOCKEDCVW__HIST_FIN">"F_GLOBAL,ACTUAL,Initial_Input,C_IFRS,FM_TNTC,LC,IFM_ALL,Movements,2003.TOTAL,YTD,"</definedName>
    <definedName name="EV__LOCKEDCVW__HIST_INTMAIL">"MI_PL,ACTUAL,Initial_Input,C_IFRS,FM_TNT,LC,IFM_ALL,P_IM,2003.TOTAL,YTD,"</definedName>
    <definedName name="EV__LOCKEDCVW__MONTHLY_EXPRESS">"ME_PL,ACTUAL,Initial_Input,C_IFRS,FM_TNT,P_EXP,LC,IFM_ALL,2003.TOTAL,YTD,"</definedName>
    <definedName name="EV__LOCKEDCVW__MONTHLY_INTMAIL">"MI_PL,ACTUAL,Initial_Input,C_IFRS,FM_TNT,LC,IFM_ALL,P_IM,2003.TOTAL,YTD,"</definedName>
    <definedName name="EV__LOCKEDCVW__MONTHLY_LOGISTICS">"ml_EBITA,AC_ALL,ACTUAL,Initial_Input,C_IFRS,FM_TNT,LC,IFM_ALL,SE_ALL,2003.TOTAL,YTD,"</definedName>
    <definedName name="EV__LOCKEDCVW__OWNERSHIP">"ACTUAL,PCON,FM_TNT,LC,IFM_ALL,2003.TOTAL,YTD,"</definedName>
    <definedName name="EV__LOCKEDCVW__RATE">"ACTUAL,EUR,Open,Input,Default,2003.TOTAL,YTD,"</definedName>
    <definedName name="EV__LOCKEDCVW__RATE_W">"ACTUAL,EUR,Open,Input,Default,2003.TOTAL,YTD,"</definedName>
    <definedName name="EV__LOCKEDCVW__RFC_EXPRESS">"ME_PL,ACTUAL,Initial_Input,C_IFRS,FM_TNT,P_EXP,LC,IFM_ALL,2003.TOTAL,YTD,"</definedName>
    <definedName name="EV__LOCKEDCVW__RFC_FIN">"F_GLOBAL,LE0,Initial_Input,C_IFRS,FM_TNTC,LC,IFM_ALL,Movements,2009.JAN,YTD,"</definedName>
    <definedName name="EV__LOCKEDCVW__RFC_INTMAIL">"MI_PL,ACTUAL,Initial_Input,C_IFRS,FM_TNT,LC,IFM_ALL,P_IM,2003.TOTAL,YTD,"</definedName>
    <definedName name="EV__LOCKEDCVW__WEEKLY">"ACC_WKDummy,ACTUAL,Initial_Input,C_IFRS,FM_TNT,LC,IFM_ALL,2003.TOTAL,YTD,"</definedName>
    <definedName name="EV__LOCKEDCVW__WEEKLY_EXPRESS">"ME_PL,ACTUAL,Initial_Input,C_IFRS,FM_TNT,P_EXP,LC,IFM_ALL,2003.TOTAL,PERIODIC,"</definedName>
    <definedName name="EV__LOCKEDCVW__WEEKLY_INTMAIL">"MI_PL,ACTUAL,Initial_Input,C_IFRS,FM_TNT,LC,IFM_ALL,P_IM,2003.TOTAL,PERIODIC,"</definedName>
    <definedName name="EV__LOCKEDCVW__WEEKLY_LOGISTICS">"ml_EBITA,AC_ALL,ACTUAL,Initial_Input,C_IFRS,FM_TNT,LC,IFM_ALL,SE_ALL,2003.TOTAL,PERIODIC,"</definedName>
    <definedName name="EV__LOCKSTATUS__">2</definedName>
    <definedName name="EV__MAXEXPCOLS__">100</definedName>
    <definedName localSheetId="4" name="EV__MAXEXPROWS__">20000</definedName>
    <definedName localSheetId="5" name="EV__MAXEXPROWS__">20000</definedName>
    <definedName name="EV__MAXEXPROWS__">1000</definedName>
    <definedName name="EV__MEMORYCVW__">0</definedName>
    <definedName name="EV__MEMORYCVW__INFO">"FINANCE"</definedName>
    <definedName name="EV__WBEVMODE__">0</definedName>
    <definedName localSheetId="4" name="EV__WBREFOPTIONS__">134217778</definedName>
    <definedName localSheetId="5" name="EV__WBREFOPTIONS__">134217778</definedName>
    <definedName name="EV__WBREFOPTIONS__">134217735</definedName>
    <definedName name="EV__WBVERSION__">0</definedName>
    <definedName name="EV__WSINFO__">"osoft"</definedName>
    <definedName name="ever">{#N/A,#N/A,FALSE,"Broker Sheet";#N/A,#N/A,FALSE,"Exec.Summary";#N/A,#N/A,FALSE,"Argus Cash Flow";#N/A,#N/A,FALSE,"SPF";#N/A,#N/A,FALSE,"RentRoll"}</definedName>
    <definedName name="ewa">{"NOPCAPEVA",#N/A,FALSE,"Nopat";"FCFCSTAR",#N/A,FALSE,"FCFVAL";"EVAVL",#N/A,FALSE,"EVAVAL";"LEASE",#N/A,FALSE,"OpLease"}</definedName>
    <definedName name="ewrf">{"CashFlow_Large",#N/A,FALSE,"CashFlowSummary";"Finance_Large",#N/A,FALSE,"FinanceCashFlow";"Equity_Large",#N/A,FALSE,"EquityCashFlow";"LeaseUp_Large",#N/A,FALSE,"LeaseUp";"Land_Large",#N/A,FALSE,"LandCashFlow";"Construction_Large",#N/A,FALSE,"ConstCashFlow";"A&amp;E_Large",#N/A,FALSE,"A&amp;ECashFlow";"Indirect_Large",#N/A,FALSE,"IndirectCashFlow";"G&amp;A_Large",#N/A,FALSE,"G&amp;ACashFlow";"Marketing_Large",#N/A,FALSE,"MarketingCashFlow";"Returns_Large",#N/A,FALSE,"EquityReturns"}</definedName>
    <definedName name="ews">{"AnnInc",#N/A,TRUE,"Inc";"QtrInc1",#N/A,TRUE,"Inc";"Balance",#N/A,TRUE,"Bal";"Cflow",#N/A,TRUE,"Cash"}</definedName>
    <definedName name="ewthwe">{"Cover",#N/A,FALSE,"Cover";"Summary",#N/A,FALSE,"Summarpage"}</definedName>
    <definedName name="ewye">{"NOPCAPEVA",#N/A,FALSE,"Nopat";"FCFCSTAR",#N/A,FALSE,"FCFVAL";"EVAVL",#N/A,FALSE,"EVAVAL";"LEASE",#N/A,FALSE,"OpLease"}</definedName>
    <definedName name="ExactAddinConnection">"100"</definedName>
    <definedName name="ExactAddinConnection.100">"prc152n60.prc152.kpn-post.nl;100;emnne_205397;1"</definedName>
    <definedName name="ExactAddinReports">1</definedName>
    <definedName localSheetId="4" name="excel">{#N/A,#N/A,FALSE}</definedName>
    <definedName localSheetId="5" name="excel">{#N/A,#N/A,FALSE}</definedName>
    <definedName name="excel">{#N/A,#N/A,FALSE}</definedName>
    <definedName name="exchange">900</definedName>
    <definedName name="execHold">10</definedName>
    <definedName name="expcomp">"Option Button 21"</definedName>
    <definedName name="expinet">"Option Button 20"</definedName>
    <definedName name="ExpirationDate">40689</definedName>
    <definedName name="ExpRowDiff">ROW()-7</definedName>
    <definedName name="exptenant">"exptenant"</definedName>
    <definedName localSheetId="4" name="f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f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f">{"assume",#N/A,FALSE,"K&amp;20th Month CF";"MoCF",#N/A,FALSE,"K&amp;20th Month CF";"AnCF",#N/A,FALSE,"K&amp;20th Month CF"}</definedName>
    <definedName localSheetId="3" name="Fac">{#N/A,#N/A,TRUE,"Cover Memo";"Facility Estimate",#N/A,TRUE,"Change Summary";"Facility Estimate",#N/A,TRUE,"Estimate Summary";"Facility Estimate",#N/A,TRUE,"Dept. Summary";"Facility Estimate",#N/A,TRUE,"DOW Detail"}</definedName>
    <definedName name="Fac">{#N/A,#N/A,TRUE,"Cover Memo";"Facility Estimate",#N/A,TRUE,"Change Summary";"Facility Estimate",#N/A,TRUE,"Estimate Summary";"Facility Estimate",#N/A,TRUE,"Dept. Summary";"Facility Estimate",#N/A,TRUE,"DOW Detail"}</definedName>
    <definedName localSheetId="3" name="fads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4" name="fads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5" name="fads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ith">{#N/A,#N/A,FALSE,"Aging Summary";#N/A,#N/A,FALSE,"Ratio Analysis";#N/A,#N/A,FALSE,"Test 120 Day Accts";#N/A,#N/A,FALSE,"Tickmarks"}</definedName>
    <definedName name="faith2">{#N/A,#N/A,FALSE,"Aging Summary";#N/A,#N/A,FALSE,"Ratio Analysis";#N/A,#N/A,FALSE,"Test 120 Day Accts";#N/A,#N/A,FALSE,"Tickmarks"}</definedName>
    <definedName name="fas">{"NOPCAPEVA",#N/A,FALSE,"Nopat";"FCFCSTAR",#N/A,FALSE,"FCFVAL";"EVAVL",#N/A,FALSE,"EVAVAL";"LEASE",#N/A,FALSE,"OpLease"}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asdga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fasffSFffASFasfASFasf">{#N/A,#N/A,FALSE,"LP Exp";#N/A,#N/A,FALSE,"Salary";#N/A,#N/A,FALSE,"Admin Exp";#N/A,#N/A,FALSE,"QTS Bud";#N/A,#N/A,FALSE,"Marketing"}</definedName>
    <definedName name="Fb">{"CF",#N/A,FALSE,"Cash Flow";"RET",#N/A,FALSE,"Returns";"NPV",#N/A,FALSE,"Values";"ASMPT",#N/A,FALSE,"Assumptions"}</definedName>
    <definedName name="fbvc">{"NOPCAPEVA",#N/A,FALSE,"Nopat";"FCFCSTAR",#N/A,FALSE,"FCFVAL";"EVAVL",#N/A,FALSE,"EVAVAL";"LEASE",#N/A,FALSE,"OpLease"}</definedName>
    <definedName name="fcg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FCRC_ExternalCommissions">"Budget!$D$59"</definedName>
    <definedName name="FCRC_ProjectMarketingExpenses">"Budget!$R$76"</definedName>
    <definedName localSheetId="4" name="fd">{#N/A,#N/A,FALSE,"Chart 2 by Prop Type"}</definedName>
    <definedName localSheetId="5" name="fd">{#N/A,#N/A,FALSE,"Chart 2 by Prop Type"}</definedName>
    <definedName name="fd">{#N/A,#N/A,FALSE,"Chart 2 by Prop Type"}</definedName>
    <definedName name="fdase">{"NOPCAPEVA",#N/A,FALSE,"Nopat";"FCFCSTAR",#N/A,FALSE,"FCFVAL";"EVAVL",#N/A,FALSE,"EVAVAL";"LEASE",#N/A,FALSE,"OpLease"}</definedName>
    <definedName name="fdc">{"NOPCAPEVA",#N/A,FALSE,"Nopat";"FCFCSTAR",#N/A,FALSE,"FCFVAL";"EVAVL",#N/A,FALSE,"EVAVAL";"LEASE",#N/A,FALSE,"OpLease"}</definedName>
    <definedName localSheetId="4" name="fddd">{#N/A,#N/A,FALSE,"Chart 2 by Prop Type"}</definedName>
    <definedName localSheetId="5" name="fddd">{#N/A,#N/A,FALSE,"Chart 2 by Prop Type"}</definedName>
    <definedName name="fddd">{#N/A,#N/A,FALSE,"Chart 2 by Prop Type"}</definedName>
    <definedName name="fdf">{"Full Sheet",#N/A,FALSE,"Expense Comparison"}</definedName>
    <definedName name="fdfd">{"Detail",#N/A,FALSE,"Statement of Operations"}</definedName>
    <definedName localSheetId="4" name="fdfdfd">{#N/A,#N/A,FALSE,"CAPREIT"}</definedName>
    <definedName localSheetId="5" name="fdfdfd">{#N/A,#N/A,FALSE,"CAPREIT"}</definedName>
    <definedName name="fdfdfd">{#N/A,#N/A,FALSE,"CAPREIT"}</definedName>
    <definedName localSheetId="4" name="fdfdfdf">{#N/A,#N/A,FALSE,"CAPREIT"}</definedName>
    <definedName localSheetId="5" name="fdfdfdf">{#N/A,#N/A,FALSE,"CAPREIT"}</definedName>
    <definedName name="fdfdfdf">{#N/A,#N/A,FALSE,"CAPREIT"}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>{"quarterly",#N/A,FALSE,"Income Statement";#N/A,#N/A,FALSE,"print segment";#N/A,#N/A,FALSE,"Balance Sheet";#N/A,#N/A,FALSE,"Annl Inc";#N/A,#N/A,FALSE,"Cash Flow"}</definedName>
    <definedName name="fdg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3" name="fdgad">{"inputs raw data",#N/A,TRUE,"INPUT"}</definedName>
    <definedName localSheetId="4" name="fdgad">{"inputs raw data",#N/A,TRUE,"INPUT"}</definedName>
    <definedName localSheetId="5" name="fdgad">{"inputs raw data",#N/A,TRUE,"INPUT"}</definedName>
    <definedName name="fdgad">{"inputs raw data",#N/A,TRUE,"INPUT"}</definedName>
    <definedName localSheetId="4" name="fds">{"'下期集計（10.27迄・速報値）'!$Q$16"}</definedName>
    <definedName localSheetId="5" name="fds">{"'下期集計（10.27迄・速報値）'!$Q$16"}</definedName>
    <definedName name="fds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_Audit">{"fdsup://Directions/FactSet Auditing Viewer?action=AUDIT_VALUE&amp;DB=129&amp;ID1=94874110&amp;VALUEID=03451&amp;SDATE=200903&amp;PERIODTYPE=QTR_STD&amp;window=popup_no_bar&amp;width=385&amp;height=120&amp;START_MAXIMIZED=FALSE&amp;creator=factset&amp;display_string=Audit"}</definedName>
    <definedName name="fdsdfsdf">{"Index",#N/A,FALSE,"Index"}</definedName>
    <definedName name="fdv">{"quarterly",#N/A,FALSE,"Income Statement";#N/A,#N/A,FALSE,"print segment";#N/A,#N/A,FALSE,"Balance Sheet";#N/A,#N/A,FALSE,"Annl Inc";#N/A,#N/A,FALSE,"Cash Flow"}</definedName>
    <definedName name="fdyhj">{"NOPCAPEVA",#N/A,FALSE,"Nopat";"FCFCSTAR",#N/A,FALSE,"FCFVAL";"EVAVL",#N/A,FALSE,"EVAVAL";"LEASE",#N/A,FALSE,"OpLease"}</definedName>
    <definedName name="fever">{"CF",#N/A,FALSE,"Cash Flow";"RET",#N/A,FALSE,"Returns";"NPV",#N/A,FALSE,"Values";"ASMPT",#N/A,FALSE,"Assumptions"}</definedName>
    <definedName localSheetId="4" name="ff">{"Statement",#N/A,TRUE,"Statement of Operations";"Detail",#N/A,TRUE,"Statement of Operations"}</definedName>
    <definedName localSheetId="5" name="ff">{"Statement",#N/A,TRUE,"Statement of Operations";"Detail",#N/A,TRUE,"Statement of Operations"}</definedName>
    <definedName name="ff">{#N/A,#N/A,TRUE,"Summary";"AnnualRentRoll",#N/A,TRUE,"RentRoll";#N/A,#N/A,TRUE,"ExitStratigy";#N/A,#N/A,TRUE,"OperatingAssumptions"}</definedName>
    <definedName name="FF_place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ffer">{"NOPCAPEVA",#N/A,FALSE,"Nopat";"FCFCSTAR",#N/A,FALSE,"FCFVAL";"EVAVL",#N/A,FALSE,"EVAVAL";"LEASE",#N/A,FALSE,"OpLease"}</definedName>
    <definedName name="fferw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localSheetId="4" name="fff">{#N/A,#N/A,TRUE,"Summary";"AnnualRentRoll",#N/A,TRUE,"RentRoll";#N/A,#N/A,TRUE,"ExitStratigy";#N/A,#N/A,TRUE,"OperatingAssumptions"}</definedName>
    <definedName localSheetId="5" name="fff">{#N/A,#N/A,TRUE,"Summary";"AnnualRentRoll",#N/A,TRUE,"RentRoll";#N/A,#N/A,TRUE,"ExitStratigy";#N/A,#N/A,TRUE,"OperatingAssumptions"}</definedName>
    <definedName name="fff">{#N/A,#N/A,TRUE,"Summary";"AnnualRentRoll",#N/A,TRUE,"RentRoll";#N/A,#N/A,TRUE,"ExitStratigy";#N/A,#N/A,TRUE,"OperatingAssumptions"}</definedName>
    <definedName name="ffff">{"Data Input",#N/A,TRUE,"Data Input";"15-Yr Cash Flow",#N/A,TRUE,"Cash Flow";"15-Yr Value",#N/A,TRUE,"Value "}</definedName>
    <definedName localSheetId="4" name="fffff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localSheetId="5" name="fffff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fffff">{0,#N/A,TRUE,0;0,#N/A,TRUE,0;0,#N/A,TRUE,0;0,#N/A,TRUE,0;0,#N/A,TRUE,0}</definedName>
    <definedName localSheetId="4" name="ffffff">{#N/A,#N/A,FALSE,"Cashflow Analysis";#N/A,#N/A,FALSE,"Sensitivity Analysis";#N/A,#N/A,FALSE,"PV";#N/A,#N/A,FALSE,"Pro Forma"}</definedName>
    <definedName localSheetId="5" name="ffffff">{#N/A,#N/A,FALSE,"Cashflow Analysis";#N/A,#N/A,FALSE,"Sensitivity Analysis";#N/A,#N/A,FALSE,"PV";#N/A,#N/A,FALSE,"Pro Forma"}</definedName>
    <definedName name="ffffff">{#N/A,#N/A,FALSE,"Cashflow Analysis";#N/A,#N/A,FALSE,"Sensitivity Analysis";#N/A,#N/A,FALSE,"PV";#N/A,#N/A,FALSE,"Pro Forma"}</definedName>
    <definedName localSheetId="4" name="ffffff.2">{#N/A,#N/A,FALSE,"Cashflow Analysis";#N/A,#N/A,FALSE,"Sensitivity Analysis";#N/A,#N/A,FALSE,"PV";#N/A,#N/A,FALSE,"Pro Forma"}</definedName>
    <definedName localSheetId="5" name="ffffff.2">{#N/A,#N/A,FALSE,"Cashflow Analysis";#N/A,#N/A,FALSE,"Sensitivity Analysis";#N/A,#N/A,FALSE,"PV";#N/A,#N/A,FALSE,"Pro Forma"}</definedName>
    <definedName name="ffffff.2">{#N/A,#N/A,FALSE,"Cashflow Analysis";#N/A,#N/A,FALSE,"Sensitivity Analysis";#N/A,#N/A,FALSE,"PV";#N/A,#N/A,FALSE,"Pro Forma"}</definedName>
    <definedName name="FFplace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fg">{"schedule1",#N/A,FALSE,"Sheet1";"schedule2",#N/A,FALSE,"Sheet1";"schedule3",#N/A,FALSE,"Sheet1";"schedule4",#N/A,FALSE,"Sheet1";"schedule5",#N/A,FALSE,"Sheet1";"schedule6",#N/A,FALSE,"Sheet1"}</definedName>
    <definedName name="fgdfs">{"FORMULAS",#N/A,FALSE,"ESTIMATE"}</definedName>
    <definedName name="fggg">{#N/A,#N/A,FALSE,"P&amp;L";#N/A,#N/A,FALSE,"Var_Fixed_cost"}</definedName>
    <definedName name="fgr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localSheetId="4" name="fgs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localSheetId="5" name="fgs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sd">{"schedules",#N/A,FALSE,"CTT_CLO";"scheduleA",#N/A,FALSE,"CTT_CLO";"scheduleB",#N/A,FALSE,"CTT_CLO";"scheduleCD",#N/A,FALSE,"CTT_CLO";"scheduleEF",#N/A,FALSE,"CTT_CLO"}</definedName>
    <definedName localSheetId="3" name="fhg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4" name="fhg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5" name="fhg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3" name="fh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4" name="fh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5" name="fh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gfhjh">{"CF",#N/A,FALSE,"Cash Flow";"RET",#N/A,FALSE,"Returns";"NPV",#N/A,FALSE,"Values";"ASMPT",#N/A,FALSE,"Assumptions"}</definedName>
    <definedName name="FIG">"Fortress Investment Group"</definedName>
    <definedName name="fil">{"Annual Cash Flows",#N/A,FALSE,"Annual Summary"}</definedName>
    <definedName localSheetId="4" name="filler">{"Annual Cash Flows",#N/A,FALSE,"Annual Summary"}</definedName>
    <definedName localSheetId="5" name="filler">{"Annual Cash Flows",#N/A,FALSE,"Annual Summary"}</definedName>
    <definedName name="filler">{"Annual Cash Flows",#N/A,FALSE,"Annual Summary"}</definedName>
    <definedName localSheetId="4" name="filler2">{"Assumptions",#N/A,FALSE,"Assumptions"}</definedName>
    <definedName localSheetId="5" name="filler2">{"Assumptions",#N/A,FALSE,"Assumptions"}</definedName>
    <definedName name="filler2">{"Assumptions",#N/A,FALSE,"Assumptions"}</definedName>
    <definedName localSheetId="4" name="filler3">{"Construction Costs",#N/A,FALSE,"Total Costs"}</definedName>
    <definedName localSheetId="5" name="filler3">{"Construction Costs",#N/A,FALSE,"Total Costs"}</definedName>
    <definedName name="filler3">{"Construction Costs",#N/A,FALSE,"Total Costs"}</definedName>
    <definedName name="filtered_titles">OFFSET(#REF!,0,0,COUNTA(#REF!),1)</definedName>
    <definedName name="Fin_Sum_Acquisition_Fee.rdwr">#REF!,#REF!</definedName>
    <definedName name="Fin_Sum_Average_In_Place_Rent.read">#REF!,#REF!</definedName>
    <definedName name="Fin_Sum_Comments.wrte">#REF!,#REF!</definedName>
    <definedName name="Fin_Sum_Current_Occupancy.read">#REF!,#REF!</definedName>
    <definedName name="Fin_Sum_Debt_Financing.read">#REF!,#REF!</definedName>
    <definedName name="Fin_Sum_Debt_Service_Coverage_Ratio__NOI.read">#REF!,#REF!</definedName>
    <definedName name="Fin_Sum_Equity_Commitment.rdwr">#REF!,#REF!</definedName>
    <definedName name="Fin_Sum_Exit_Assumptions.rdwr">#REF!,#REF!</definedName>
    <definedName name="Fin_Sum_Exit_Matrix.wrte">#REF!,#REF!</definedName>
    <definedName name="Fin_Sum_FTM_Debt_Service.read">#REF!,#REF!</definedName>
    <definedName name="Fin_Sum_Funded_Equity.read">#REF!,#REF!</definedName>
    <definedName name="Fin_Sum_Implied_Cost_of_Debt__Loan_1.read">#REF!,#REF!</definedName>
    <definedName name="Fin_Sum_Joint_Venture_Information.rdwr">#REF!,#REF!</definedName>
    <definedName name="Fin_Sum_NOI.read">#REF!,#REF!</definedName>
    <definedName name="Fin_Sum_Realization.rdwr">#REF!,#REF!</definedName>
    <definedName name="Fin_Sum_REIT_Equity.rdwr">#REF!,#REF!</definedName>
    <definedName name="Fin_Sum_Replacement.rdwr">#REF!,#REF!</definedName>
    <definedName name="Fin_Sum_Returns.read">#REF!,#REF!</definedName>
    <definedName name="Fin_Sum_Reversion_Assumptions.rdwr">#REF!,#REF!</definedName>
    <definedName name="Fin_Sum_Source_of_Funds_At_Closing.rdwr">#REF!,#REF!</definedName>
    <definedName name="Fin_Sum_Source_of_Return.read">#REF!,#REF!</definedName>
    <definedName name="Fin_Sum_Sources_of_Funds_At_Sale.rdwr">#REF!,#REF!</definedName>
    <definedName name="Fin_Sum_Stabalization.rdwr">#REF!,#REF!</definedName>
    <definedName name="Fin_Sum_Uses_of_Funds_At_Closing.rdwr">#REF!,#REF!</definedName>
    <definedName name="Fin_Sum_Uses_of_Funds_At_Sale.read">#REF!,#REF!</definedName>
    <definedName name="Fin_Sum_Yields_.read">#REF!,#REF!</definedName>
    <definedName name="final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2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inal3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final4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name="FinAnal3">{"Construction_Short",#N/A,FALSE,"Construction"}</definedName>
    <definedName name="fish">{#N/A,#N/A,FALSE,"VALSUM";#N/A,#N/A,FALSE,"MKT.COMPS";#N/A,#N/A,FALSE,"ACQ.MULT.";#N/A,#N/A,FALSE,"DCF - LBO"}</definedName>
    <definedName name="five">#REF!,#REF!,#REF!,#REF!</definedName>
    <definedName name="fixed_assets">{"Detailed",#N/A,FALSE,"Schedule4"}</definedName>
    <definedName name="fjdjk">{#N/A,#N/A,FALSE,"Calculator"}</definedName>
    <definedName name="fjdjk1">{#N/A,#N/A,FALSE,"Calculator"}</definedName>
    <definedName name="fjdjk1a">{#N/A,#N/A,FALSE,"Calculator"}</definedName>
    <definedName name="fjdjka">{#N/A,#N/A,FALSE,"Calculator"}</definedName>
    <definedName name="fjdjkl">{#N/A,#N/A,FALSE,"Calculator"}</definedName>
    <definedName name="fjdjkla">{#N/A,#N/A,FALSE,"Calculator"}</definedName>
    <definedName localSheetId="4" name="fksajf">{#N/A,#N/A,FALSE,"SCHEDULE A";"MINIMUM RENT",#N/A,FALSE,"SCHEDULES B &amp; C";"PERCENTAGE RENT",#N/A,FALSE,"SCHEDULES B &amp; C"}</definedName>
    <definedName localSheetId="5" name="fksajf">{#N/A,#N/A,FALSE,"SCHEDULE A";"MINIMUM RENT",#N/A,FALSE,"SCHEDULES B &amp; C";"PERCENTAGE RENT",#N/A,FALSE,"SCHEDULES B &amp; C"}</definedName>
    <definedName name="fksajf">{#N/A,#N/A,FALSE,"SCHEDULE A";"MINIMUM RENT",#N/A,FALSE,"SCHEDULES B &amp; C";"PERCENTAGE RENT",#N/A,FALSE,"SCHEDULES B &amp; C"}</definedName>
    <definedName name="Fletes">{#N/A,#N/A,FALSE,"Aging Summary";#N/A,#N/A,FALSE,"Ratio Analysis";#N/A,#N/A,FALSE,"Test 120 Day Accts";#N/A,#N/A,FALSE,"Tickmarks"}</definedName>
    <definedName name="Fletes1">{#N/A,#N/A,FALSE,"Aging Summary";#N/A,#N/A,FALSE,"Ratio Analysis";#N/A,#N/A,FALSE,"Test 120 Day Accts";#N/A,#N/A,FALSE,"Tickmarks"}</definedName>
    <definedName name="Fletess">{#N/A,#N/A,FALSE,"Aging Summary";#N/A,#N/A,FALSE,"Ratio Analysis";#N/A,#N/A,FALSE,"Test 120 Day Accts";#N/A,#N/A,FALSE,"Tickmarks"}</definedName>
    <definedName name="Flowers">{#N/A,#N/A,FALSE,"Summary 1";#N/A,#N/A,FALSE,"Summary 2";#N/A,#N/A,FALSE,"Emp Count";#N/A,#N/A,FALSE,"M&amp;A";#N/A,#N/A,FALSE,"Beachclub Ops";#N/A,#N/A,FALSE,"Golf Ops";#N/A,#N/A,FALSE,"Golf Maint";#N/A,#N/A,FALSE,"Food &amp; Bev";#N/A,#N/A,FALSE,"OP";#N/A,#N/A,FALSE,"Spa"}</definedName>
    <definedName name="Flows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flowyear">#REF!:#REF!</definedName>
    <definedName name="FLUJO">{#N/A,#N/A,FALSE,"OVERVIEW"}</definedName>
    <definedName localSheetId="3" name="fm">{"summary1",#N/A,TRUE,"Comps";"summary2",#N/A,TRUE,"Comps";"summary3",#N/A,TRUE,"Comps"}</definedName>
    <definedName localSheetId="4" name="fm">{"summary1",#N/A,TRUE,"Comps";"summary2",#N/A,TRUE,"Comps";"summary3",#N/A,TRUE,"Comps"}</definedName>
    <definedName localSheetId="5" name="fm">{"summary1",#N/A,TRUE,"Comps";"summary2",#N/A,TRUE,"Comps";"summary3",#N/A,TRUE,"Comps"}</definedName>
    <definedName name="fm">{"summary1",#N/A,TRUE,"Comps";"summary2",#N/A,TRUE,"Comps";"summary3",#N/A,TRUE,"Comps"}</definedName>
    <definedName name="Focal">{"histincome",#N/A,FALSE,"hyfins";"closing balance",#N/A,FALSE,"hyfins"}</definedName>
    <definedName name="Ford.Verkf">{"Kontenverteilung",#N/A,FALSE,"H A Ü"}</definedName>
    <definedName name="ForderungenVerk">{"Alles",#N/A,FALSE,"H A Ü"}</definedName>
    <definedName name="FormatConversion">OFFSET(#REF!,0,0,COUNTA(#REF!),2)</definedName>
    <definedName name="forum">{#N/A,#N/A,FALSE,"RENT ROLL"}</definedName>
    <definedName name="FORUMfrontSHEET">{#N/A,#N/A,FALSE,"RENT ROLL"}</definedName>
    <definedName name="Foundry">{"scheduleEF",#N/A,FALSE,"CTT_CLO"}</definedName>
    <definedName name="four">#REF!,#REF!,#REF!</definedName>
    <definedName name="fqww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reg">{"NOPCAPEVA",#N/A,FALSE,"Nopat";"FCFCSTAR",#N/A,FALSE,"FCFVAL";"EVAVL",#N/A,FALSE,"EVAVAL";"LEASE",#N/A,FALSE,"OpLease"}</definedName>
    <definedName name="frequency">{"Annually";"Semi-Annually";"Quarterly";"Bi-Monthly";"Monthly";"Semi-Monthly";"Bi-Weekly";"Weekly"}</definedName>
    <definedName name="FRONT">{#N/A,#N/A,FALSE,"RENT ROLL"}</definedName>
    <definedName localSheetId="4" name="frtyu">{#N/A,#N/A,FALSE,"Chart 2 by Prop Type"}</definedName>
    <definedName localSheetId="5" name="frtyu">{#N/A,#N/A,FALSE,"Chart 2 by Prop Type"}</definedName>
    <definedName name="frtyu">{#N/A,#N/A,FALSE,"Chart 2 by Prop Type"}</definedName>
    <definedName name="FS_Acquisition_Fee.rdwr">#REF!,#REF!</definedName>
    <definedName name="FS_Average_Daily_Rate.read">#REF!,#REF!</definedName>
    <definedName name="FS_Comments.rdwr">#REF!,#REF!</definedName>
    <definedName name="FS_Comments.wrte">#REF!,#REF!</definedName>
    <definedName name="FS_Current_Occupancy.read">#REF!,#REF!</definedName>
    <definedName name="FS_Debt_Financing.read">#REF!,#REF!</definedName>
    <definedName name="FS_Debt_Service_Coverage_Ratio_NOI.read">#REF!,#REF!</definedName>
    <definedName name="FS_Equity_Commitment.rdwr">#REF!,#REF!</definedName>
    <definedName name="FS_Exit_Assumptions.rdwr">#REF!,#REF!</definedName>
    <definedName name="FS_Exit_Matrix.rdwr">#REF!,#REF!</definedName>
    <definedName name="FS_FTM_Debt_Service.read">#REF!,#REF!</definedName>
    <definedName name="FS_Funded_Equity.read">#REF!,#REF!</definedName>
    <definedName name="FS_Implied_Cost_Of_Debt_Load_1.read">#REF!,#REF!</definedName>
    <definedName name="FS_Joint_Venture_Ownership_Structure.rdwr">#REF!,#REF!</definedName>
    <definedName name="FS_NOI.read">#REF!,#REF!</definedName>
    <definedName name="FS_Realization.rdwr">#REF!,#REF!</definedName>
    <definedName name="FS_REIT_Equity.rdwr">#REF!,#REF!</definedName>
    <definedName name="FS_Replacement.rdwr">#REF!,#REF!</definedName>
    <definedName name="FS_Returns.read">#REF!,#REF!</definedName>
    <definedName name="FS_Reversion_Assumptions.rdwr">#REF!,#REF!</definedName>
    <definedName name="FS_Source_Of_Funds_At_Closing.rdwr">#REF!,#REF!</definedName>
    <definedName name="FS_Source_Of_Funds_At_Sale.read">#REF!,#REF!</definedName>
    <definedName name="FS_Source_Of_Return.read">#REF!,#REF!</definedName>
    <definedName name="FS_Stabilization.rdwr">#REF!,#REF!</definedName>
    <definedName name="FS_Use_Of_Funds_At_Closing.rdwr">#REF!,#REF!</definedName>
    <definedName name="FS_Use_Of_Funds_At_Sale.read">#REF!,#REF!</definedName>
    <definedName name="FS_Yields.read">#REF!,#REF!</definedName>
    <definedName name="fsa">{"AnnInc",#N/A,TRUE,"Inc";"QtrInc1",#N/A,TRUE,"Inc";"Balance",#N/A,TRUE,"Bal";"Cflow",#N/A,TRUE,"Cash"}</definedName>
    <definedName name="fsd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fsdadf">{"avgbs",#N/A,FALSE,"builder_fs";"is",#N/A,FALSE,"builder_fs";"opexps",#N/A,FALSE,"builder_fs"}</definedName>
    <definedName name="fsdfsdf">{"Schedule_1D",#N/A,FALSE,"I-D"}</definedName>
    <definedName name="ftgygy">{#N/A,#N/A,FALSE,"LP Exp";#N/A,#N/A,FALSE,"Salary";#N/A,#N/A,FALSE,"Admin Exp";#N/A,#N/A,FALSE,"QTS Bud";#N/A,#N/A,FALSE,"Marketing"}</definedName>
    <definedName name="fuck">{"Financials",#N/A,FALSE,"Financials";"AVP",#N/A,FALSE,"AVP";"DCF",#N/A,FALSE,"DCF";"CSC",#N/A,FALSE,"CSC";"Deal_Comp",#N/A,FALSE,"DealComp"}</definedName>
    <definedName name="fuckface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ll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fv">{"Project Input",#N/A,FALSE,"Sheet1";"additions",#N/A,FALSE,"Sheet2";"demand",#N/A,FALSE,"Sheet3";"Market Mix",#N/A,FALSE,"Sheet4";"Occ projection",#N/A,FALSE,"Sheet6"}</definedName>
    <definedName name="fwdrate">OFFSET(#REF!,0,0,COUNT(#REF!),1)</definedName>
    <definedName localSheetId="4" name="g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g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g">{#N/A,#N/A,FALSE,"Chart 2 by Prop Type"}</definedName>
    <definedName name="ｇ">{"'下期集計（10.27迄・速報値）'!$Q$16"}</definedName>
    <definedName localSheetId="4" name="g_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localSheetId="5" name="g_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localSheetId="4" name="g_2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localSheetId="5" name="g_2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2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localSheetId="4" name="g_3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localSheetId="5" name="g_3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3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localSheetId="8" name="G1ClearAll">g1clear,G1Clear2</definedName>
    <definedName localSheetId="4" name="G1ClearAll">g1clear,G1Clear2</definedName>
    <definedName localSheetId="5" name="G1ClearAll">g1clear,G1Clear2</definedName>
    <definedName name="G1ClearAll">g1clear,G1Clear2</definedName>
    <definedName name="gaa">{"AnnInc",#N/A,TRUE,"Inc";"QtrInc1",#N/A,TRUE,"Inc";"Balance",#N/A,TRUE,"Bal";"Cflow",#N/A,TRUE,"Cash"}</definedName>
    <definedName name="garage">{#N/A,#N/A,FALSE,"Garage Assumpt 1";#N/A,#N/A,FALSE,"Garage Op Proj";#N/A,#N/A,FALSE,"Hist I&amp;E";#N/A,#N/A,FALSE,"Garage Lease"}</definedName>
    <definedName name="gatewaybudget03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b">{#N/A,#N/A,FALSE,"Proforma Five Yr";#N/A,#N/A,FALSE,"Occ and Rate";#N/A,#N/A,FALSE,"PF Input";#N/A,#N/A,FALSE,"Hotcomps"}</definedName>
    <definedName localSheetId="4" name="gd">{"Detail",#N/A,FALSE,"Statement of Operations"}</definedName>
    <definedName localSheetId="5" name="gd">{"Detail",#N/A,FALSE,"Statement of Operations"}</definedName>
    <definedName name="gd">{"'下期集計（10.27迄・速報値）'!$Q$16"}</definedName>
    <definedName name="gda">{"'下期集計（10.27迄・速報値）'!$Q$16"}</definedName>
    <definedName name="gdfgf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name="gdsa">{"'下期集計（10.27迄・速報値）'!$Q$16"}</definedName>
    <definedName localSheetId="4" name="gdxgxdz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localSheetId="5" name="gdxgxdz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gdxgxdz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gea">{"NOPCAPEVA",#N/A,FALSE,"Nopat";"FCFCSTAR",#N/A,FALSE,"FCFVAL";"EVAVL",#N/A,FALSE,"EVAVAL";"LEASE",#N/A,FALSE,"OpLease"}</definedName>
    <definedName name="geaeadd">{"AnnInc",#N/A,TRUE,"Inc";"QtrInc1",#N/A,TRUE,"Inc";"Balance",#N/A,TRUE,"Bal";"Cflow",#N/A,TRUE,"Cash"}</definedName>
    <definedName name="geda">{"AnnInc",#N/A,TRUE,"Inc";"QtrInc1",#N/A,TRUE,"Inc";"Balance",#N/A,TRUE,"Bal";"Cflow",#N/A,TRUE,"Cash"}</definedName>
    <definedName localSheetId="4" name="gegeg">{#N/A,#N/A,FALSE,"Cashflow Analysis";#N/A,#N/A,FALSE,"Sensitivity Analysis";#N/A,#N/A,FALSE,"PV";#N/A,#N/A,FALSE,"Pro Forma"}</definedName>
    <definedName localSheetId="5" name="gegeg">{#N/A,#N/A,FALSE,"Cashflow Analysis";#N/A,#N/A,FALSE,"Sensitivity Analysis";#N/A,#N/A,FALSE,"PV";#N/A,#N/A,FALSE,"Pro Forma"}</definedName>
    <definedName name="gegeg">{#N/A,#N/A,FALSE,"Cashflow Analysis";#N/A,#N/A,FALSE,"Sensitivity Analysis";#N/A,#N/A,FALSE,"PV";#N/A,#N/A,FALSE,"Pro Forma"}</definedName>
    <definedName localSheetId="4" name="gegeg.2">{#N/A,#N/A,FALSE,"Cashflow Analysis";#N/A,#N/A,FALSE,"Sensitivity Analysis";#N/A,#N/A,FALSE,"PV";#N/A,#N/A,FALSE,"Pro Forma"}</definedName>
    <definedName localSheetId="5" name="gegeg.2">{#N/A,#N/A,FALSE,"Cashflow Analysis";#N/A,#N/A,FALSE,"Sensitivity Analysis";#N/A,#N/A,FALSE,"PV";#N/A,#N/A,FALSE,"Pro Forma"}</definedName>
    <definedName name="gegeg.2">{#N/A,#N/A,FALSE,"Cashflow Analysis";#N/A,#N/A,FALSE,"Sensitivity Analysis";#N/A,#N/A,FALSE,"PV";#N/A,#N/A,FALSE,"Pro Forma"}</definedName>
    <definedName name="GenDescr">"Text 4"</definedName>
    <definedName name="gesaa">{"NOPCAPEVA",#N/A,FALSE,"Nopat";"FCFCSTAR",#N/A,FALSE,"FCFVAL";"EVAVL",#N/A,FALSE,"EVAVAL";"LEASE",#N/A,FALSE,"OpLease"}</definedName>
    <definedName localSheetId="4" name="gf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localSheetId="5" name="gf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name="gfae">{"NOPCAPEVA",#N/A,FALSE,"Nopat";"FCFCSTAR",#N/A,FALSE,"FCFVAL";"EVAVL",#N/A,FALSE,"EVAVAL";"LEASE",#N/A,FALSE,"OpLease"}</definedName>
    <definedName localSheetId="4" name="gfd">{#N/A,#N/A,FALSE,"Cashflow Analysis";#N/A,#N/A,FALSE,"Sensitivity Analysis";#N/A,#N/A,FALSE,"PV";#N/A,#N/A,FALSE,"Pro Forma"}</definedName>
    <definedName localSheetId="5" name="gfd">{#N/A,#N/A,FALSE,"Cashflow Analysis";#N/A,#N/A,FALSE,"Sensitivity Analysis";#N/A,#N/A,FALSE,"PV";#N/A,#N/A,FALSE,"Pro Forma"}</definedName>
    <definedName name="gfd">{#N/A,#N/A,FALSE,"Cashflow Analysis";#N/A,#N/A,FALSE,"Sensitivity Analysis";#N/A,#N/A,FALSE,"PV";#N/A,#N/A,FALSE,"Pro Forma"}</definedName>
    <definedName name="gfdgfdsgrds">{#N/A,#N/A,FALSE,"P&amp;L";#N/A,#N/A,FALSE,"Var_Fixed_cost"}</definedName>
    <definedName name="gfgd">{"CF",#N/A,FALSE,"Cash Flow";"RET",#N/A,FALSE,"Returns";"NPV",#N/A,FALSE,"Values";"ASMPT",#N/A,FALSE,"Assumptions"}</definedName>
    <definedName localSheetId="4" name="gfgh">{"Assumptions",#N/A,FALSE,"Assumptions"}</definedName>
    <definedName localSheetId="5" name="gfgh">{"Assumptions",#N/A,FALSE,"Assumptions"}</definedName>
    <definedName name="gfgh">{"Assumptions",#N/A,FALSE,"Assumptions"}</definedName>
    <definedName localSheetId="3" name="gfhs">{"summary1",#N/A,TRUE,"Comps";"summary2",#N/A,TRUE,"Comps";"summary3",#N/A,TRUE,"Comps"}</definedName>
    <definedName localSheetId="4" name="gfhs">{"summary1",#N/A,TRUE,"Comps";"summary2",#N/A,TRUE,"Comps";"summary3",#N/A,TRUE,"Comps"}</definedName>
    <definedName localSheetId="5" name="gfhs">{"summary1",#N/A,TRUE,"Comps";"summary2",#N/A,TRUE,"Comps";"summary3",#N/A,TRUE,"Comps"}</definedName>
    <definedName name="gfhs">{"summary1",#N/A,TRUE,"Comps";"summary2",#N/A,TRUE,"Comps";"summary3",#N/A,TRUE,"Comps"}</definedName>
    <definedName localSheetId="4" name="gfjfju">{"Downside",#N/A,FALSE,"Downside"}</definedName>
    <definedName localSheetId="5" name="gfjfju">{"Downside",#N/A,FALSE,"Downside"}</definedName>
    <definedName name="gfjfju">{"Downside",#N/A,FALSE,"Downside"}</definedName>
    <definedName name="gfs">{"NOPCAPEVA",#N/A,FALSE,"Nopat";"FCFCSTAR",#N/A,FALSE,"FCFVAL";"EVAVL",#N/A,FALSE,"EVAVAL";"LEASE",#N/A,FALSE,"OpLease"}</definedName>
    <definedName localSheetId="4" name="gg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gg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gg">{#N/A,#N/A,FALSE,"PropertyInfo"}</definedName>
    <definedName localSheetId="4" name="gg.2">{#N/A,#N/A,FALSE,"Cashflow Analysis";#N/A,#N/A,FALSE,"Sensitivity Analysis";#N/A,#N/A,FALSE,"PV";#N/A,#N/A,FALSE,"Pro Forma"}</definedName>
    <definedName localSheetId="5" name="gg.2">{#N/A,#N/A,FALSE,"Cashflow Analysis";#N/A,#N/A,FALSE,"Sensitivity Analysis";#N/A,#N/A,FALSE,"PV";#N/A,#N/A,FALSE,"Pro Forma"}</definedName>
    <definedName name="gg.2">{#N/A,#N/A,FALSE,"Cashflow Analysis";#N/A,#N/A,FALSE,"Sensitivity Analysis";#N/A,#N/A,FALSE,"PV";#N/A,#N/A,FALSE,"Pro Forma"}</definedName>
    <definedName name="ggf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localSheetId="4" name="ggg">{#N/A,#N/A,FALSE,"PropertyInfo"}</definedName>
    <definedName localSheetId="5" name="ggg">{#N/A,#N/A,FALSE,"PropertyInfo"}</definedName>
    <definedName name="ggg">{#N/A,#N/A,FALSE,"PropertyInfo"}</definedName>
    <definedName localSheetId="4" name="gggg">{"ODB",#N/A,FALSE,"Hold Scenario"}</definedName>
    <definedName localSheetId="5" name="gggg">{"ODB",#N/A,FALSE,"Hold Scenario"}</definedName>
    <definedName name="gggg">{"ODB",#N/A,FALSE,"Hold Scenario"}</definedName>
    <definedName localSheetId="4" name="gggg2">{"View1",#N/A,FALSE,"Sheet1";"View2",#N/A,FALSE,"Sheet1"}</definedName>
    <definedName localSheetId="5" name="gggg2">{"View1",#N/A,FALSE,"Sheet1";"View2",#N/A,FALSE,"Sheet1"}</definedName>
    <definedName name="gggg2">{"View1",#N/A,FALSE,"Sheet1";"View2",#N/A,FALSE,"Sheet1"}</definedName>
    <definedName name="ggggg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ggggggg">{"budget992000 profit and loss",#N/A,FALSE,"Celtel alternative 6"}</definedName>
    <definedName name="ggggggggg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gggggggggg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gh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ha">{"NOPCAPEVA",#N/A,FALSE,"Nopat";"FCFCSTAR",#N/A,FALSE,"FCFVAL";"EVAVL",#N/A,FALSE,"EVAVAL";"LEASE",#N/A,FALSE,"OpLease"}</definedName>
    <definedName name="ghi">{#N/A,#N/A,FALSE,"II-2 POP.HH";#N/A,#N/A,FALSE,"II-3 AGE.DIST";#N/A,#N/A,FALSE,"II-4 HH.DIST";#N/A,#N/A,FALSE,"II-5 EMP.INDUS"}</definedName>
    <definedName localSheetId="4" name="ghjghjr">{"Bid",#N/A,FALSE,"Estimate";"Breakdowm",#N/A,FALSE,"Estimate"}</definedName>
    <definedName localSheetId="5" name="ghjghjr">{"Bid",#N/A,FALSE,"Estimate";"Breakdowm",#N/A,FALSE,"Estimate"}</definedName>
    <definedName name="ghjghjr">{"Bid",#N/A,FALSE,"Estimate";"Breakdowm",#N/A,FALSE,"Estimate"}</definedName>
    <definedName name="gjkhj">{"CF",#N/A,FALSE,"Cash Flow";"RET",#N/A,FALSE,"Returns";"NPV",#N/A,FALSE,"Values";"ASMPT",#N/A,FALSE,"Assumptions"}</definedName>
    <definedName localSheetId="4" name="gkf">{"Proforma",#N/A,FALSE,"Sheet1"}</definedName>
    <definedName localSheetId="5" name="gkf">{"Proforma",#N/A,FALSE,"Sheet1"}</definedName>
    <definedName name="gkf">{"Proforma",#N/A,FALSE,"Sheet1"}</definedName>
    <definedName localSheetId="3" name="GKU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4" name="GKU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5" name="GKU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mail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Goodwill_Amortization">25</definedName>
    <definedName name="googlec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3" name="gr">{"three",#N/A,FALSE,"Capital";"four",#N/A,FALSE,"Capital"}</definedName>
    <definedName localSheetId="4" name="gr">{"three",#N/A,FALSE,"Capital";"four",#N/A,FALSE,"Capital"}</definedName>
    <definedName localSheetId="5" name="gr">{"three",#N/A,FALSE,"Capital";"four",#N/A,FALSE,"Capital"}</definedName>
    <definedName name="gr">{"three",#N/A,FALSE,"Capital";"four",#N/A,FALSE,"Capital"}</definedName>
    <definedName name="graphs">"22/01/2007 13:15:48"</definedName>
    <definedName name="grd">{"AnnInc",#N/A,TRUE,"Inc";"QtrInc1",#N/A,TRUE,"Inc";"Balance",#N/A,TRUE,"Bal";"Cflow",#N/A,TRUE,"Cash"}</definedName>
    <definedName name="greaedfd">{"AnnInc",#N/A,TRUE,"Inc";"QtrInc1",#N/A,TRUE,"Inc";"Balance",#N/A,TRUE,"Bal";"Cflow",#N/A,TRUE,"Cash"}</definedName>
    <definedName name="gs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gsapring">{#N/A,#N/A,FALSE,"DEV COSTS";#N/A,#N/A,FALSE,"10-YR C. F."}</definedName>
    <definedName name="gsdfgsdf">{"CF",#N/A,FALSE,"Cash Flow";"RET",#N/A,FALSE,"Returns";"NPV",#N/A,FALSE,"Values";"ASMPT",#N/A,FALSE,"Assumptions"}</definedName>
    <definedName name="gss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localSheetId="4" name="GURAL">{#N/A,#N/A,TRUE,"Summary I";#N/A,#N/A,TRUE,"Summary II";#N/A,#N/A,TRUE,"Summary III";#N/A,#N/A,TRUE,"Sources &amp; Uses";#N/A,#N/A,TRUE,"Income";#N/A,#N/A,TRUE,"Expenses";#N/A,#N/A,TRUE,"Spreadsheet";#N/A,#N/A,TRUE,"CashColl";#N/A,#N/A,TRUE,"Reserves";#N/A,#N/A,TRUE,"Immediate Repairs";#N/A,#N/A,TRUE,"Loan Options ";#N/A,#N/A,TRUE,"Exit Strategy";#N/A,#N/A,TRUE,"Waivers &amp; Conditions";#N/A,#N/A,TRUE,"Signature Page"}</definedName>
    <definedName localSheetId="5" name="GURAL">{#N/A,#N/A,TRUE,"Summary I";#N/A,#N/A,TRUE,"Summary II";#N/A,#N/A,TRUE,"Summary III";#N/A,#N/A,TRUE,"Sources &amp; Uses";#N/A,#N/A,TRUE,"Income";#N/A,#N/A,TRUE,"Expenses";#N/A,#N/A,TRUE,"Spreadsheet";#N/A,#N/A,TRUE,"CashColl";#N/A,#N/A,TRUE,"Reserves";#N/A,#N/A,TRUE,"Immediate Repairs";#N/A,#N/A,TRUE,"Loan Options ";#N/A,#N/A,TRUE,"Exit Strategy";#N/A,#N/A,TRUE,"Waivers &amp; Conditions";#N/A,#N/A,TRUE,"Signature Page"}</definedName>
    <definedName name="GURAL">{#N/A,#N/A,TRUE,"Summary I";#N/A,#N/A,TRUE,"Summary II";#N/A,#N/A,TRUE,"Summary III";#N/A,#N/A,TRUE,"Sources &amp; Uses";#N/A,#N/A,TRUE,"Income";#N/A,#N/A,TRUE,"Expenses";#N/A,#N/A,TRUE,"Spreadsheet";#N/A,#N/A,TRUE,"CashColl";#N/A,#N/A,TRUE,"Reserves";#N/A,#N/A,TRUE,"Immediate Repairs";#N/A,#N/A,TRUE,"Loan Options ";#N/A,#N/A,TRUE,"Exit Strategy";#N/A,#N/A,TRUE,"Waivers &amp; Conditions";#N/A,#N/A,TRUE,"Signature Page"}</definedName>
    <definedName name="GURAL2">{#N/A,#N/A,TRUE,"Summary I";#N/A,#N/A,TRUE,"Summary II";#N/A,#N/A,TRUE,"Summary III";#N/A,#N/A,TRUE,"Sources &amp; Uses";#N/A,#N/A,TRUE,"Income";#N/A,#N/A,TRUE,"Expenses";#N/A,#N/A,TRUE,"Spreadsheet";#N/A,#N/A,TRUE,"CashColl";#N/A,#N/A,TRUE,"Reserves";#N/A,#N/A,TRUE,"Immediate Repairs";#N/A,#N/A,TRUE,"Loan Options ";#N/A,#N/A,TRUE,"Exit Strategy";#N/A,#N/A,TRUE,"Waivers &amp; Conditions";#N/A,#N/A,TRUE,"Signature Page"}</definedName>
    <definedName localSheetId="4" name="gvk">{"Assumptions",#N/A,FALSE,"Assumptions"}</definedName>
    <definedName localSheetId="5" name="gvk">{"Assumptions",#N/A,FALSE,"Assumptions"}</definedName>
    <definedName name="gvk">{"Assumptions",#N/A,FALSE,"Assumptions"}</definedName>
    <definedName name="GWyears">40</definedName>
    <definedName name="gye">{"AnnInc",#N/A,TRUE,"Inc";"QtrInc1",#N/A,TRUE,"Inc";"Balance",#N/A,TRUE,"Bal";"Cflow",#N/A,TRUE,"Cash"}</definedName>
    <definedName localSheetId="4" name="gygu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localSheetId="5" name="gygu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gygu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localSheetId="3" name="h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4" name="h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localSheetId="5" name="h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name="h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ｈ">{"'下期集計（10.27迄・速報値）'!$Q$16"}</definedName>
    <definedName name="H16･1速報">{"'コメント'!$A$1:$C$37"}</definedName>
    <definedName localSheetId="4" name="hallo">{#N/A,#N/A,FALSE,"Occ and Rate";#N/A,#N/A,FALSE,"PF Input";#N/A,#N/A,FALSE,"Capital Input";#N/A,#N/A,FALSE,"Proforma Five Yr";#N/A,#N/A,FALSE,"Calculations";#N/A,#N/A,FALSE,"Transaction Summary-DTW"}</definedName>
    <definedName localSheetId="5" name="hallo">{#N/A,#N/A,FALSE,"Occ and Rate";#N/A,#N/A,FALSE,"PF Input";#N/A,#N/A,FALSE,"Capital Input";#N/A,#N/A,FALSE,"Proforma Five Yr";#N/A,#N/A,FALSE,"Calculations";#N/A,#N/A,FALSE,"Transaction Summary-DTW"}</definedName>
    <definedName name="hallo">{#N/A,#N/A,FALSE,"Occ and Rate";#N/A,#N/A,FALSE,"PF Input";#N/A,#N/A,FALSE,"Capital Input";#N/A,#N/A,FALSE,"Proforma Five Yr";#N/A,#N/A,FALSE,"Calculations";#N/A,#N/A,FALSE,"Transaction Summary-DTW"}</definedName>
    <definedName localSheetId="4" name="hc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hc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3" name="HD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4" name="HD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5" name="HD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ee">{"AnnInc",#N/A,TRUE,"Inc";"QtrInc1",#N/A,TRUE,"Inc";"Balance",#N/A,TRUE,"Bal";"Cflow",#N/A,TRUE,"Cash"}</definedName>
    <definedName name="hea">{"NOPCAPEVA",#N/A,FALSE,"Nopat";"FCFCSTAR",#N/A,FALSE,"FCFVAL";"EVAVL",#N/A,FALSE,"EVAVAL";"LEASE",#N/A,FALSE,"OpLease"}</definedName>
    <definedName name="headcount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Header_Row">ROW(#REF!)</definedName>
    <definedName name="Header_Row_Back">ROW(#REF!)</definedName>
    <definedName name="headlist_col_no">OFFSET(#REF!,0,0,COUNTA(#REF!),4)</definedName>
    <definedName localSheetId="4" name="hello">{"avgbs",#N/A,FALSE,"mhd_fs";"is",#N/A,FALSE,"mhd_fs";"opexps",#N/A,FALSE,"mhd_fs"}</definedName>
    <definedName localSheetId="5" name="hello">{"avgbs",#N/A,FALSE,"mhd_fs";"is",#N/A,FALSE,"mhd_fs";"opexps",#N/A,FALSE,"mhd_fs"}</definedName>
    <definedName localSheetId="4" name="help">{#N/A,#N/A,FALSE,"ZLDebtMaturity";#N/A,#N/A,FALSE,"FCDebtMaturity";#N/A,#N/A,FALSE,"ZM3DebtMaturity";#N/A,#N/A,FALSE,"ZM2DebtMaturity";#N/A,#N/A,FALSE,"zm1DebtMaturity";#N/A,#N/A,FALSE,"ConsZM123DebtMaturity"}</definedName>
    <definedName localSheetId="5" name="help">{#N/A,#N/A,FALSE,"ZLDebtMaturity";#N/A,#N/A,FALSE,"FCDebtMaturity";#N/A,#N/A,FALSE,"ZM3DebtMaturity";#N/A,#N/A,FALSE,"ZM2DebtMaturity";#N/A,#N/A,FALSE,"zm1DebtMaturity";#N/A,#N/A,FALSE,"ConsZM123DebtMaturity"}</definedName>
    <definedName localSheetId="4" name="help1">{#N/A,#N/A,FALSE,"ZLDebtMaturity";#N/A,#N/A,FALSE,"FCDebtMaturity";#N/A,#N/A,FALSE,"ZM3DebtMaturity";#N/A,#N/A,FALSE,"ZM2DebtMaturity";#N/A,#N/A,FALSE,"zm1DebtMaturity";#N/A,#N/A,FALSE,"ConsZM123DebtMaturity"}</definedName>
    <definedName localSheetId="5" name="help1">{#N/A,#N/A,FALSE,"ZLDebtMaturity";#N/A,#N/A,FALSE,"FCDebtMaturity";#N/A,#N/A,FALSE,"ZM3DebtMaturity";#N/A,#N/A,FALSE,"ZM2DebtMaturity";#N/A,#N/A,FALSE,"zm1DebtMaturity";#N/A,#N/A,FALSE,"ConsZM123DebtMaturity"}</definedName>
    <definedName name="help1">{#N/A,#N/A,FALSE,"ZLDebtMaturity";#N/A,#N/A,FALSE,"FCDebtMaturity";#N/A,#N/A,FALSE,"ZM3DebtMaturity";#N/A,#N/A,FALSE,"ZM2DebtMaturity";#N/A,#N/A,FALSE,"zm1DebtMaturity";#N/A,#N/A,FALSE,"ConsZM123DebtMaturity"}</definedName>
    <definedName name="hes">{"NOPCAPEVA",#N/A,FALSE,"Nopat";"FCFCSTAR",#N/A,FALSE,"FCFVAL";"EVAVL",#N/A,FALSE,"EVAVAL";"LEASE",#N/A,FALSE,"OpLease"}</definedName>
    <definedName name="hfea">{"NOPCAPEVA",#N/A,FALSE,"Nopat";"FCFCSTAR",#N/A,FALSE,"FCFVAL";"EVAVL",#N/A,FALSE,"EVAVAL";"LEASE",#N/A,FALSE,"OpLease"}</definedName>
    <definedName name="hfgfgfgfg">{"Detail",#N/A,FALSE,"Statement of Operations"}</definedName>
    <definedName localSheetId="4" name="hfgh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localSheetId="5" name="hfgh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hfgh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HFH">{"print annual inc. statement",#N/A,FALSE,"Summary";"print annual stats",#N/A,FALSE,"Summary";"print quarterly inc. statement",#N/A,FALSE,"Summary";"print quarterly stats",#N/A,FALSE,"Summary"}</definedName>
    <definedName localSheetId="4" name="hfpshfpdhfospafhspdafhpsidfhsoiahaspif">{#N/A,#N/A,FALSE,"PJ CF Comm";#N/A,#N/A,FALSE,"matx assump com";#N/A,#N/A,FALSE,"matx data com";#N/A,#N/A,FALSE,"matx com"}</definedName>
    <definedName localSheetId="5" name="hfpshfpdhfospafhspdafhpsidfhsoiahaspif">{#N/A,#N/A,FALSE,"PJ CF Comm";#N/A,#N/A,FALSE,"matx assump com";#N/A,#N/A,FALSE,"matx data com";#N/A,#N/A,FALSE,"matx com"}</definedName>
    <definedName name="hfpshfpdhfospafhspdafhpsidfhsoiahaspif">{#N/A,#N/A,FALSE,"PJ CF Comm";#N/A,#N/A,FALSE,"matx assump com";#N/A,#N/A,FALSE,"matx data com";#N/A,#N/A,FALSE,"matx com"}</definedName>
    <definedName name="hga">{"NOPCAPEVA",#N/A,FALSE,"Nopat";"FCFCSTAR",#N/A,FALSE,"FCFVAL";"EVAVL",#N/A,FALSE,"EVAVAL";"LEASE",#N/A,FALSE,"OpLease"}</definedName>
    <definedName name="hgdf">{#N/A,#N/A,FALSE,"II-2 POP.HH";#N/A,#N/A,FALSE,"II-3 AGE.DIST";#N/A,#N/A,FALSE,"II-4 HH.DIST";#N/A,#N/A,FALSE,"II-5 EMP.INDUS"}</definedName>
    <definedName localSheetId="4" name="hgfgh">{"Zone1",#N/A,FALSE,"Parameters";"Zone2",#N/A,FALSE,"Parameters"}</definedName>
    <definedName localSheetId="5" name="hgfgh">{"Zone1",#N/A,FALSE,"Parameters";"Zone2",#N/A,FALSE,"Parameters"}</definedName>
    <definedName name="hgfgh">{"Zone1",#N/A,FALSE,"Parameters";"Zone2",#N/A,FALSE,"Parameters"}</definedName>
    <definedName name="hgfs">{"NOPCAPEVA",#N/A,FALSE,"Nopat";"FCFCSTAR",#N/A,FALSE,"FCFVAL";"EVAVL",#N/A,FALSE,"EVAVAL";"LEASE",#N/A,FALSE,"OpLease"}</definedName>
    <definedName name="hgkdj">{"AnnualRentRoll",#N/A,FALSE,"RentRoll"}</definedName>
    <definedName name="hgr">{"NOPCAPEVA",#N/A,FALSE,"Nopat";"FCFCSTAR",#N/A,FALSE,"FCFVAL";"EVAVL",#N/A,FALSE,"EVAVAL";"LEASE",#N/A,FALSE,"OpLease"}</definedName>
    <definedName name="hgre">{"AnnInc",#N/A,TRUE,"Inc";"QtrInc1",#N/A,TRUE,"Inc";"Balance",#N/A,TRUE,"Bal";"Cflow",#N/A,TRUE,"Cash"}</definedName>
    <definedName localSheetId="4" name="hh">{#N/A,#N/A,FALSE,"Summary"}</definedName>
    <definedName localSheetId="5" name="hh">{#N/A,#N/A,FALSE,"Summary"}</definedName>
    <definedName name="hh">{#N/A,#N/A,FALSE,"Summary"}</definedName>
    <definedName localSheetId="4" name="hhh">{#N/A,#N/A,FALSE,"Summary"}</definedName>
    <definedName localSheetId="5" name="hhh">{#N/A,#N/A,FALSE,"Summary"}</definedName>
    <definedName name="hhh">{#N/A,#N/A,FALSE,"Summary"}</definedName>
    <definedName localSheetId="4" name="hhhh">{#N/A,#N/A,FALSE,"OpEx (PP)";#N/A,#N/A,FALSE,"Lease Comps (O)-BT";#N/A,#N/A,FALSE,"OpEx (CC)";#N/A,#N/A,FALSE,"Value (PP-Base)";#N/A,#N/A,FALSE,"Value (CC-Base)";#N/A,#N/A,FALSE,"Sales Comps (R)";#N/A,#N/A,FALSE,"Sales Comps (O)"}</definedName>
    <definedName localSheetId="5" name="hhhh">{#N/A,#N/A,FALSE,"OpEx (PP)";#N/A,#N/A,FALSE,"Lease Comps (O)-BT";#N/A,#N/A,FALSE,"OpEx (CC)";#N/A,#N/A,FALSE,"Value (PP-Base)";#N/A,#N/A,FALSE,"Value (CC-Base)";#N/A,#N/A,FALSE,"Sales Comps (R)";#N/A,#N/A,FALSE,"Sales Comps (O)"}</definedName>
    <definedName name="hhhh">{#N/A,#N/A,FALSE,"OpEx (PP)";#N/A,#N/A,FALSE,"Lease Comps (O)-BT";#N/A,#N/A,FALSE,"OpEx (CC)";#N/A,#N/A,FALSE,"Value (PP-Base)";#N/A,#N/A,FALSE,"Value (CC-Base)";#N/A,#N/A,FALSE,"Sales Comps (R)";#N/A,#N/A,FALSE,"Sales Comps (O)"}</definedName>
    <definedName name="hhhhhhhhhhhh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localSheetId="4" name="hi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hi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hidden">#REF!,#REF!,#REF!,#REF!</definedName>
    <definedName name="hij">{"Construction_Short",#N/A,FALSE,"Construction"}</definedName>
    <definedName name="HistogramV02">{#N/A,#N/A,FALSE,"Sheet1"}</definedName>
    <definedName name="Histrory">{"UTILITIES",#N/A,FALSE,"GENERAL"}</definedName>
    <definedName name="hjdg">{#N/A,#N/A,FALSE,"PropertyInfo"}</definedName>
    <definedName localSheetId="3" name="hj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4" name="hj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5" name="hj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g">{"Statement",#N/A,TRUE,"Statement of Operations";"Detail",#N/A,TRUE,"Statement of Operations"}</definedName>
    <definedName localSheetId="4" name="hjkl">{"Zone1",#N/A,FALSE,"Parameters";"Zone2",#N/A,FALSE,"Parameters"}</definedName>
    <definedName localSheetId="5" name="hjkl">{"Zone1",#N/A,FALSE,"Parameters";"Zone2",#N/A,FALSE,"Parameters"}</definedName>
    <definedName name="hjkl">{"Zone1",#N/A,FALSE,"Parameters";"Zone2",#N/A,FALSE,"Parameters"}</definedName>
    <definedName name="hjtsf">{"NOPCAPEVA",#N/A,FALSE,"Nopat";"FCFCSTAR",#N/A,FALSE,"FCFVAL";"EVAVL",#N/A,FALSE,"EVAVAL";"LEASE",#N/A,FALSE,"OpLease"}</definedName>
    <definedName name="hk">{"CF",#N/A,FALSE,"Cash Flow";"RET",#N/A,FALSE,"Returns";"NPV",#N/A,FALSE,"Values";"ASMPT",#N/A,FALSE,"Assumptions"}</definedName>
    <definedName localSheetId="4" name="hlhldh">{"Annual Cash Flows",#N/A,FALSE,"Annual Summary"}</definedName>
    <definedName localSheetId="5" name="hlhldh">{"Annual Cash Flows",#N/A,FALSE,"Annual Summary"}</definedName>
    <definedName name="hlhldh">{"Annual Cash Flows",#N/A,FALSE,"Annual Summary"}</definedName>
    <definedName name="hn">{#N/A,#N/A,FALSE,"Proforma Five Yr";#N/A,#N/A,FALSE,"Occ and Rate";#N/A,#N/A,FALSE,"PF Input";#N/A,#N/A,FALSE,"Ops Summary";#N/A,#N/A,FALSE,"Hotcomps"}</definedName>
    <definedName name="hn.ConvertZero1">#REF!,#REF!,#REF!,#REF!,#REF!,#REF!,#REF!,#REF!,#REF!,#REF!</definedName>
    <definedName name="hn.ConvertZero2">#REF!,#REF!,#REF!,#REF!,#REF!,#REF!,#REF!,#REF!</definedName>
    <definedName name="hn.ConvertZero3">#REF!,#REF!,#REF!,#REF!,#REF!</definedName>
    <definedName name="hn.ConvertZero4">#REF!,#REF!,#REF!,#REF!,#REF!,#REF!,#REF!,#REF!</definedName>
    <definedName name="hn.ConvertZeroUnhide1">#REF!,#REF!,#REF!</definedName>
    <definedName localSheetId="4" name="hn.Delete015">#REF!,#REF!,#REF!,#REF!,#REF!</definedName>
    <definedName localSheetId="5" name="hn.Delete015">#REF!,#REF!,#REF!,#REF!,#REF!</definedName>
    <definedName name="hn.Delete015">#REF!,#REF!,#REF!,#REF!</definedName>
    <definedName name="hn.DZ_MultByFXRates">#REF!,#REF!,#REF!,#REF!</definedName>
    <definedName name="hn.ExtDb">FALSE</definedName>
    <definedName name="hn.LTM_MultByFXRates">#REF!,#REF!,#REF!,#REF!,#REF!,#REF!,#REF!</definedName>
    <definedName name="hn.ModelType">"DEAL"</definedName>
    <definedName name="hn.ModelVersion">1</definedName>
    <definedName name="hn.MultbyFXRates">#REF!,#REF!,#REF!,#REF!,#REF!,#REF!,#REF!</definedName>
    <definedName name="hn.MultByFXRates1">#REF!,#REF!,#REF!,#REF!,#REF!</definedName>
    <definedName name="hn.MultByFXRates2">#REF!,#REF!,#REF!,#REF!,#REF!</definedName>
    <definedName name="hn.MultByFXRates3">#REF!,#REF!,#REF!,#REF!,#REF!</definedName>
    <definedName name="hn.MultbyFxrates4">#REF!,#REF!,#REF!,#REF!,#REF!,#REF!,#REF!</definedName>
    <definedName name="hn.multbyfxrates5">#REF!,#REF!,#REF!,#REF!,#REF!</definedName>
    <definedName name="hn.multbyfxrates6">#REF!,#REF!,#REF!,#REF!,#REF!</definedName>
    <definedName name="hn.multbyfxrates7">#REF!,#REF!,#REF!,#REF!,#REF!</definedName>
    <definedName name="hn.MultByFXRatesBot1">#REF!,#REF!,#REF!,#REF!,#REF!,#REF!,#REF!,#REF!,#REF!,#REF!,#REF!,#REF!</definedName>
    <definedName name="hn.MultByFXRatesBot2">#REF!,#REF!,#REF!,#REF!,#REF!,#REF!,#REF!,#REF!,#REF!,#REF!,#REF!,#REF!</definedName>
    <definedName name="hn.MultByFXRatesBot3">#REF!,#REF!,#REF!,#REF!,#REF!,#REF!,#REF!,#REF!,#REF!,#REF!,#REF!,#REF!</definedName>
    <definedName name="hn.MultByFXRatesBot4">#REF!,#REF!,#REF!,#REF!,#REF!,#REF!,#REF!,#REF!,#REF!,#REF!,#REF!,#REF!,#REF!</definedName>
    <definedName name="hn.MultByFXRatesBot5">#REF!,#REF!,#REF!,#REF!,#REF!,#REF!,#REF!,#REF!,#REF!,#REF!,#REF!</definedName>
    <definedName name="hn.MultByFXRatesBot6">#REF!,#REF!,#REF!,#REF!,#REF!,#REF!,#REF!,#REF!,#REF!,#REF!,#REF!</definedName>
    <definedName name="hn.MultByFXRatesBot7">#REF!,#REF!,#REF!,#REF!,#REF!,#REF!,#REF!,#REF!,#REF!,#REF!,#REF!</definedName>
    <definedName name="hn.MultByFXRatesTop1">#REF!,#REF!,#REF!,#REF!,#REF!,#REF!,#REF!,#REF!,#REF!,#REF!,#REF!,#REF!</definedName>
    <definedName name="hn.MultByFXRatesTop2">#REF!,#REF!,#REF!,#REF!,#REF!,#REF!,#REF!,#REF!,#REF!,#REF!,#REF!,#REF!,#REF!,#REF!,#REF!</definedName>
    <definedName name="hn.MultByFXRatesTop3">#REF!,#REF!,#REF!,#REF!,#REF!,#REF!,#REF!,#REF!,#REF!,#REF!,#REF!,#REF!,#REF!,#REF!,#REF!</definedName>
    <definedName name="hn.MultByFXRatesTop4">#REF!,#REF!,#REF!,#REF!,#REF!,#REF!,#REF!,#REF!,#REF!,#REF!,#REF!,#REF!,#REF!,#REF!,#REF!</definedName>
    <definedName name="hn.MultByFXRatesTop5">#REF!,#REF!,#REF!,#REF!,#REF!,#REF!,#REF!,#REF!,#REF!,#REF!,#REF!,#REF!</definedName>
    <definedName name="hn.MultByFXRatesTop6">#REF!,#REF!,#REF!,#REF!,#REF!,#REF!,#REF!,#REF!,#REF!,#REF!,#REF!,#REF!,#REF!,#REF!,#REF!</definedName>
    <definedName name="hn.MultByFXRatesTop7">#REF!,#REF!,#REF!,#REF!,#REF!,#REF!,#REF!,#REF!,#REF!,#REF!,#REF!,#REF!,#REF!,#REF!,#REF!</definedName>
    <definedName name="hn.NoUpload">0</definedName>
    <definedName name="hn.Version">"Version 2.14"</definedName>
    <definedName name="hngdh">{"NOPCAPEVA",#N/A,FALSE,"Nopat";"FCFCSTAR",#N/A,FALSE,"FCFVAL";"EVAVL",#N/A,FALSE,"EVAVAL";"LEASE",#N/A,FALSE,"OpLease"}</definedName>
    <definedName name="holidays">OFFSET(#REF!,0,0,COUNT(#REF!),1)</definedName>
    <definedName name="holidays2">OFFSET(#REF!,0,0,COUNT(#REF!),1)</definedName>
    <definedName localSheetId="4" name="hope">{#N/A,#N/A,FALSE,"LP Exp";#N/A,#N/A,FALSE,"Salary";#N/A,#N/A,FALSE,"Admin Exp";#N/A,#N/A,FALSE,"QTS Bud";#N/A,#N/A,FALSE,"Marketing"}</definedName>
    <definedName localSheetId="5" name="hope">{#N/A,#N/A,FALSE,"LP Exp";#N/A,#N/A,FALSE,"Salary";#N/A,#N/A,FALSE,"Admin Exp";#N/A,#N/A,FALSE,"QTS Bud";#N/A,#N/A,FALSE,"Marketing"}</definedName>
    <definedName name="hope">{#N/A,#N/A,FALSE,"LP Exp";#N/A,#N/A,FALSE,"Salary";#N/A,#N/A,FALSE,"Admin Exp";#N/A,#N/A,FALSE,"QTS Bud";#N/A,#N/A,FALSE,"Marketing"}</definedName>
    <definedName localSheetId="4" name="hope_condo">{#N/A,#N/A,FALSE,"LP Exp";#N/A,#N/A,FALSE,"Salary";#N/A,#N/A,FALSE,"Admin Exp";#N/A,#N/A,FALSE,"QTS Bud";#N/A,#N/A,FALSE,"Marketing"}</definedName>
    <definedName localSheetId="5" name="hope_condo">{#N/A,#N/A,FALSE,"LP Exp";#N/A,#N/A,FALSE,"Salary";#N/A,#N/A,FALSE,"Admin Exp";#N/A,#N/A,FALSE,"QTS Bud";#N/A,#N/A,FALSE,"Marketing"}</definedName>
    <definedName name="hope_condo">{#N/A,#N/A,FALSE,"LP Exp";#N/A,#N/A,FALSE,"Salary";#N/A,#N/A,FALSE,"Admin Exp";#N/A,#N/A,FALSE,"QTS Bud";#N/A,#N/A,FALSE,"Marketing"}</definedName>
    <definedName name="Hotel_Perf_Chart">{"DCR Output",#N/A,FALSE,"Output"}</definedName>
    <definedName name="hotels">90</definedName>
    <definedName name="hp">{#N/A,#N/A,FALSE,"PSCConsol";#N/A,#N/A,FALSE,"Hamilton";#N/A,#N/A,FALSE,"Steinberg";#N/A,#N/A,FALSE,"Levin";#N/A,#N/A,FALSE,"Castellano";#N/A,#N/A,FALSE,"Overhead"}</definedName>
    <definedName name="hrd">{"NOPCAPEVA",#N/A,FALSE,"Nopat";"FCFCSTAR",#N/A,FALSE,"FCFVAL";"EVAVL",#N/A,FALSE,"EVAVAL";"LEASE",#N/A,FALSE,"OpLease"}</definedName>
    <definedName name="hrea">{"NOPCAPEVA",#N/A,FALSE,"Nopat";"FCFCSTAR",#N/A,FALSE,"FCFVAL";"EVAVL",#N/A,FALSE,"EVAVAL";"LEASE",#N/A,FALSE,"OpLease"}</definedName>
    <definedName name="hrt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htd">{"NOPCAPEVA",#N/A,FALSE,"Nopat";"FCFCSTAR",#N/A,FALSE,"FCFVAL";"EVAVL",#N/A,FALSE,"EVAVAL";"LEASE",#N/A,FALSE,"OpLease"}</definedName>
    <definedName name="HTM_Control">{"'下期集計（10.27迄・速報値）'!$Q$16"}</definedName>
    <definedName localSheetId="4" name="html">{"'Assump'!$F$6:$J$6"}</definedName>
    <definedName localSheetId="5" name="html">{"'Assump'!$F$6:$J$6"}</definedName>
    <definedName name="HTML">{"'PXR_6500'!$A$1:$I$124"}</definedName>
    <definedName name="ＨＴＭＬ">{"'コメント'!$A$1:$C$37"}</definedName>
    <definedName name="HTML_CodePage">1252</definedName>
    <definedName localSheetId="4" name="HTML_Control">{"'Cash Requirements 5F '!$A$1:$AC$48"}</definedName>
    <definedName localSheetId="5" name="HTML_Control">{"'Cash Requirements 5F '!$A$1:$AC$48"}</definedName>
    <definedName name="HTML_Control">{"'Expirations'!$A$1:$L$65"}</definedName>
    <definedName name="HTML_Description">""</definedName>
    <definedName name="HTML_Email">""</definedName>
    <definedName localSheetId="4" name="HTML_Header">"Cash Requirements 5F"</definedName>
    <definedName localSheetId="5" name="HTML_Header">"Cash Requirements 5F"</definedName>
    <definedName name="HTML_Header">""</definedName>
    <definedName localSheetId="4" name="HTML_LastUpdate">"7/10/00"</definedName>
    <definedName localSheetId="5" name="HTML_LastUpdate">"7/10/00"</definedName>
    <definedName name="HTML_LastUpdate">"9/21/98"</definedName>
    <definedName name="HTML_LineAfter">FALSE</definedName>
    <definedName name="HTML_LineBefore">FALSE</definedName>
    <definedName localSheetId="4" name="HTML_Name">"ERICK"</definedName>
    <definedName localSheetId="5" name="HTML_Name">"ERICK"</definedName>
    <definedName name="HTML_Name">"Hugh Esleeck"</definedName>
    <definedName name="HTML_OBDlg2">TRUE</definedName>
    <definedName name="HTML_OBDlg3">TRUE</definedName>
    <definedName name="HTML_OBDlg4">TRUE</definedName>
    <definedName name="HTML_OS">0</definedName>
    <definedName localSheetId="4" name="HTML_PathFile">"C:\xldata\july2000cash.htm"</definedName>
    <definedName localSheetId="5" name="HTML_PathFile">"C:\xldata\july2000cash.htm"</definedName>
    <definedName name="HTML_PathFile">"D:\zsupl\HTML.htm"</definedName>
    <definedName localSheetId="4" name="HTML_PathFileMac">"File Server:Drop Boxes:SN:MyHTML.html"</definedName>
    <definedName localSheetId="5" name="HTML_PathFileMac">"File Server:Drop Boxes:SN:MyHTML.html"</definedName>
    <definedName name="HTML_PathFileMac">"Macintosh HD:HomePageStuff:pc:datasets:implprem.html"</definedName>
    <definedName name="HTML_PathTemplate">"J:\REIT\Dec 00\html\Bs09-00.htm"</definedName>
    <definedName localSheetId="4" name="HTML_Title">"Discover July 2000 Cashflow"</definedName>
    <definedName localSheetId="5" name="HTML_Title">"Discover July 2000 Cashflow"</definedName>
    <definedName name="HTML_Title">""</definedName>
    <definedName localSheetId="4" name="HTML1_1">"[FCFF3]Sheet1!$A$1:$L$34"</definedName>
    <definedName localSheetId="5" name="HTML1_1">"[FCFF3]Sheet1!$A$1:$L$34"</definedName>
    <definedName name="HTML1_1">"[SUMFIN.XLS]IncStmt!$A$1:$AB$116"</definedName>
    <definedName name="HTML1_10">""</definedName>
    <definedName name="HTML1_11">1</definedName>
    <definedName localSheetId="4" name="HTML1_12">"Aswath:Adobe SiteMill™ 1.0.2:MyHomePage:FCFF3.html"</definedName>
    <definedName localSheetId="5" name="HTML1_12">"Aswath:Adobe SiteMill™ 1.0.2:MyHomePage:FCFF3.html"</definedName>
    <definedName name="HTML1_12">"C:\My Documents\MyHTML.htm"</definedName>
    <definedName name="HTML1_2">1</definedName>
    <definedName localSheetId="4" name="HTML1_3">"FCFF3"</definedName>
    <definedName localSheetId="5" name="HTML1_3">"FCFF3"</definedName>
    <definedName name="HTML1_3">"SUMFIN"</definedName>
    <definedName localSheetId="4" name="HTML1_4">"Three-Stage FCFF Model"</definedName>
    <definedName localSheetId="5" name="HTML1_4">"Three-Stage FCFF Model"</definedName>
    <definedName name="HTML1_4">"IncStmt"</definedName>
    <definedName name="HTML1_5">""</definedName>
    <definedName localSheetId="4" name="HTML1_6">-4146</definedName>
    <definedName localSheetId="5" name="HTML1_6">-4146</definedName>
    <definedName name="HTML1_6">1</definedName>
    <definedName localSheetId="4" name="HTML1_7">-4146</definedName>
    <definedName localSheetId="5" name="HTML1_7">-4146</definedName>
    <definedName name="HTML1_7">1</definedName>
    <definedName localSheetId="4" name="HTML1_8">"10/22/96"</definedName>
    <definedName localSheetId="5" name="HTML1_8">"10/22/96"</definedName>
    <definedName name="HTML1_8">"3/4/97"</definedName>
    <definedName localSheetId="4" name="HTML1_9">"Aswath Damodaran"</definedName>
    <definedName localSheetId="5" name="HTML1_9">"Aswath Damodaran"</definedName>
    <definedName name="HTML1_9">"Brad Olsen"</definedName>
    <definedName name="HTML2_10">""</definedName>
    <definedName name="HTML2_11">-4146</definedName>
    <definedName name="HTML2_12">"C:\My Documents\Intranet\profit plan\HTML\GERMANY.htm"</definedName>
    <definedName name="HTML2_2">1</definedName>
    <definedName name="HTML2_3">""</definedName>
    <definedName name="HTML2_4">""</definedName>
    <definedName name="HTML2_5">""</definedName>
    <definedName name="HTML2_6">1</definedName>
    <definedName name="HTML2_7">1</definedName>
    <definedName name="HTML2_8">""</definedName>
    <definedName name="HTML2_9">""</definedName>
    <definedName name="HTMLCount">1</definedName>
    <definedName name="htmlnew">{"'Assump'!$F$6:$J$6"}</definedName>
    <definedName name="htr">{"NOPCAPEVA",#N/A,FALSE,"Nopat";"FCFCSTAR",#N/A,FALSE,"FCFVAL";"EVAVL",#N/A,FALSE,"EVAVAL";"LEASE",#N/A,FALSE,"OpLease"}</definedName>
    <definedName localSheetId="4" name="huh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localSheetId="5" name="huh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h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m">{"RATES",#N/A,FALSE,"RECOVERY RATES";"CONTRIBUTIONS",#N/A,FALSE,"RECOVERY RATES";"GLA CATEGORY SUMMARY",#N/A,FALSE,"RECOVERY RATES"}</definedName>
    <definedName name="hyrt">{"NOPCAPEVA",#N/A,FALSE,"Nopat";"FCFCSTAR",#N/A,FALSE,"FCFVAL";"EVAVL",#N/A,FALSE,"EVAVAL";"LEASE",#N/A,FALSE,"OpLease"}</definedName>
    <definedName name="hytes">{"NOPCAPEVA",#N/A,FALSE,"Nopat";"FCFCSTAR",#N/A,FALSE,"FCFVAL";"EVAVL",#N/A,FALSE,"EVAVAL";"LEASE",#N/A,FALSE,"OpLease"}</definedName>
    <definedName localSheetId="4" name="i">{"Statement",#N/A,TRUE,"Statement of Operations";"Detail",#N/A,TRUE,"Statement of Operations"}</definedName>
    <definedName localSheetId="5" name="i">{"Statement",#N/A,TRUE,"Statement of Operations";"Detail",#N/A,TRUE,"Statement of Operations"}</definedName>
    <definedName name="i">{#N/A,#N/A,FALSE,"Chart 2 by Prop Type"}</definedName>
    <definedName name="IdentifyGeneralPropertyType"> _xlfn.IFNA(VLOOKUP(PropertyType,#REF!, 2, FALSE), "Not Found")</definedName>
    <definedName name="ignore">{#N/A,#N/A,FALSE,"WATCHDSC";#N/A,#N/A,FALSE,"2LOSSMOD";#N/A,#N/A,FALSE,"2LOSS";#N/A,#N/A,FALSE,"DSC";#N/A,#N/A,FALSE,"OPERAT";#N/A,#N/A,FALSE,"ADJUST";#N/A,#N/A,FALSE,"LEASE EXPIRE"}</definedName>
    <definedName name="ii">{#N/A,#N/A,FALSE,"PJ CF Comm";#N/A,#N/A,FALSE,"matx assump com";#N/A,#N/A,FALSE,"matx data com";#N/A,#N/A,FALSE,"matx com"}</definedName>
    <definedName localSheetId="4" name="III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localSheetId="5" name="III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II">{#N/A,#N/A,FALSE,"Sheet1"}</definedName>
    <definedName localSheetId="4" name="iiii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localSheetId="5" name="iiii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iii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localSheetId="4" name="ik">{#N/A,#N/A,FALSE,"Chart 2 by Prop Type"}</definedName>
    <definedName localSheetId="5" name="ik">{#N/A,#N/A,FALSE,"Chart 2 by Prop Type"}</definedName>
    <definedName name="ik">{#N/A,#N/A,FALSE,"Chart 2 by Prop Type"}</definedName>
    <definedName name="ikghjf">{"NOPCAPEVA",#N/A,FALSE,"Nopat";"FCFCSTAR",#N/A,FALSE,"FCFVAL";"EVAVL",#N/A,FALSE,"EVAVAL";"LEASE",#N/A,FALSE,"OpLease"}</definedName>
    <definedName name="ikut">{"NOPCAPEVA",#N/A,FALSE,"Nopat";"FCFCSTAR",#N/A,FALSE,"FCFVAL";"EVAVL",#N/A,FALSE,"EVAVAL";"LEASE",#N/A,FALSE,"OpLease"}</definedName>
    <definedName name="ilghd">{"Investor",#N/A,FALSE,"Model";"Property",#N/A,FALSE,"Model";"Incentive Taxes",#N/A,FALSE,"Model"}</definedName>
    <definedName name="ImAClientOrganizer">TRUE</definedName>
    <definedName localSheetId="4" name="immediate">{"sheet a",#N/A,FALSE,"A";"2 9 casflow",#N/A,FALSE,"B"}</definedName>
    <definedName localSheetId="5" name="immediate">{"sheet a",#N/A,FALSE,"A";"2 9 casflow",#N/A,FALSE,"B"}</definedName>
    <definedName name="immediate">{"sheet a",#N/A,FALSE,"A";"2 9 casflow",#N/A,FALSE,"B"}</definedName>
    <definedName name="income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localSheetId="8" name="IndexNames">Indexn1,IndexN2</definedName>
    <definedName localSheetId="4" name="IndexNames">Indexn1,IndexN2</definedName>
    <definedName localSheetId="5" name="IndexNames">Indexn1,IndexN2</definedName>
    <definedName name="IndexNames">Indexn1,IndexN2</definedName>
    <definedName name="Indexx">#REF!,#REF!</definedName>
    <definedName localSheetId="4" name="Indianapolis">{"Primarily Competition",#N/A,FALSE,"Comp.&amp; Market Penet."}</definedName>
    <definedName localSheetId="5" name="Indianapolis">{"Primarily Competition",#N/A,FALSE,"Comp.&amp; Market Penet."}</definedName>
    <definedName name="Indianapolis">{"Primarily Competition",#N/A,FALSE,"Comp.&amp; Market Penet."}</definedName>
    <definedName name="INFO_BI_EXE_NAME">"BICORE.EXE"</definedName>
    <definedName name="INFO_EXE_SERVER_PATH">"C:\Program Files (x86)\Sage Software\SMI\BICORE.EXE"</definedName>
    <definedName name="INFO_INSTANCE_ID">"0"</definedName>
    <definedName name="INFO_INSTANCE_NAME">"Consol Financial Reports 2-0 (MAS)_20121105_11_45_00_4545.xls"</definedName>
    <definedName name="INFO_REPORT_CODE">""</definedName>
    <definedName name="INFO_REPORT_ID">"2"</definedName>
    <definedName name="INFO_REPORT_NAME">"Consol Financial Reports 2-0 (MAS)"</definedName>
    <definedName name="INFO_RUN_USER">""</definedName>
    <definedName name="INFO_RUN_WORKSTATION">"DDP-CTX01"</definedName>
    <definedName name="Ingresos">{#N/A,#N/A,FALSE,"Aging Summary";#N/A,#N/A,FALSE,"Ratio Analysis";#N/A,#N/A,FALSE,"Test 120 Day Accts";#N/A,#N/A,FALSE,"Tickmarks"}</definedName>
    <definedName name="InitializeCommand">"$d$1"</definedName>
    <definedName name="Interco0604">{#N/A,#N/A,FALSE,"Aging Summary";#N/A,#N/A,FALSE,"Ratio Analysis";#N/A,#N/A,FALSE,"Test 120 Day Accts";#N/A,#N/A,FALSE,"Tickmarks"}</definedName>
    <definedName name="Interco06042">{#N/A,#N/A,FALSE,"Aging Summary";#N/A,#N/A,FALSE,"Ratio Analysis";#N/A,#N/A,FALSE,"Test 120 Day Accts";#N/A,#N/A,FALSE,"Tickmarks"}</definedName>
    <definedName name="io">{"NOPCAPEVA",#N/A,FALSE,"Nopat";"FCFCSTAR",#N/A,FALSE,"FCFVAL";"EVAVL",#N/A,FALSE,"EVAVAL";"LEASE",#N/A,FALSE,"OpLease"}</definedName>
    <definedName name="ioui">{"CF",#N/A,FALSE,"Cash Flow";"RET",#N/A,FALSE,"Returns";"NPV",#N/A,FALSE,"Values";"ASMPT",#N/A,FALSE,"Assumptions"}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NON_ACCRUAL_FFIEC">"c13311"</definedName>
    <definedName name="IQ_1_4_CONSTRUCTION_RISK_BASED_FFIEC">"c13423"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RES_DOM_FFIEC">"c15269"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BS_AFS_AMORT_COST_FFIEC">"c20499"</definedName>
    <definedName name="IQ_ABS_AFS_FAIR_VAL_FFIEC">"c20464"</definedName>
    <definedName name="IQ_ABS_AVAIL_SALE_FFIEC">"c12802"</definedName>
    <definedName name="IQ_ABS_FFIEC">"c12788"</definedName>
    <definedName name="IQ_ABS_HTM_AMORT_COST_FFIEC">"c20447"</definedName>
    <definedName name="IQ_ABS_HTM_FAIR_VAL_FFIEC">"c20482"</definedName>
    <definedName name="IQ_ABS_INVEST_SECURITIES_FFIEC">"c13461"</definedName>
    <definedName name="IQ_ABS_PERIOD">"c13823"</definedName>
    <definedName name="IQ_ABS_PERIOD_EST">"c16122"</definedName>
    <definedName name="IQ_ACCEPTANCES_OTHER_FOREIGN_BANKS_LL_REC_FFIEC">"c15293"</definedName>
    <definedName name="IQ_ACCEPTANCES_OTHER_US_BANKS_LL_REC_FFIEC">"c15292"</definedName>
    <definedName name="IQ_ACCOUNT_CHANGE">"c1449"</definedName>
    <definedName name="IQ_ACCOUNT_CHANGE_1">"c1449"</definedName>
    <definedName name="IQ_ACCOUNT_CODE_INTEREST_PENALTIES">"c15741"</definedName>
    <definedName name="IQ_ACCOUNTING_FFIEC">"c13054"</definedName>
    <definedName name="IQ_ACCOUNTING_STANDARD">"c4539"</definedName>
    <definedName name="IQ_ACCOUNTING_STANDARD_CIQ">"c5092"</definedName>
    <definedName name="IQ_ACCOUNTING_STANDARD_CIQ_COL">"c11739"</definedName>
    <definedName name="IQ_ACCOUNTS_PAY">"c1343"</definedName>
    <definedName name="IQ_ACCOUNTS_PAY_1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RUED_EXP_1">"c1341"</definedName>
    <definedName name="IQ_ACCRUED_INTEREST_RECEIVABLE_FFIEC">"c12842"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AMORT_GW">"c17749"</definedName>
    <definedName name="IQ_ACCUM_AMORT_INTAN_ASSETS">"c17747"</definedName>
    <definedName name="IQ_ACCUM_DEP">"c1340"</definedName>
    <definedName name="IQ_ACCUM_DEP_1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_SUB_1">"c16174"</definedName>
    <definedName name="IQ_ACQ_COST_WIRELESS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COST_SUB">"c15807"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_PAID_IN_1">"c1344"</definedName>
    <definedName name="IQ_ADD_TAX_POSITIONS_CURRENT_YR">"c15733"</definedName>
    <definedName name="IQ_ADD_TAX_POSITIONS_PRIOR_YRS">"c15735"</definedName>
    <definedName name="IQ_ADDIN">"AUTO"</definedName>
    <definedName name="IQ_ADDITIONAL_NON_INT_INC_FDIC">"c6574"</definedName>
    <definedName name="IQ_ADDITIONS_NON_ACCRUAL_ASSET_DURING_QTR_FFIEC">"c15349"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DVERTISING_MARKETING_EXPENSES_FFIEC">"c13048"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DILUTED">"c16188"</definedName>
    <definedName name="IQ_AFFO_PER_SHARE_BASIC">"c8869"</definedName>
    <definedName name="IQ_AFFO_PER_SHARE_DILUTED">"c8870"</definedName>
    <definedName name="IQ_AFS_INVEST_SECURITIES_FFIEC">"c13456"</definedName>
    <definedName name="IQ_AFS_SECURITIES_TIER_1_FFIEC">"c13343"</definedName>
    <definedName name="IQ_AFTER_TAX_INCOME_FDIC">"c6583"</definedName>
    <definedName name="IQ_AG_PROD_FARM_LOANS_DOM_QUARTERLY_AVG_FFIEC">"c15477"</definedName>
    <definedName name="IQ_AGENCY">"c8960"</definedName>
    <definedName name="IQ_AGENCY_INVEST_SECURITIES_FFIEC">"c13458"</definedName>
    <definedName name="IQ_AGG_CORPORATE_SHARES">"c13781"</definedName>
    <definedName name="IQ_AGG_CORPORATE_VALUE">"c13774"</definedName>
    <definedName name="IQ_AGG_ESOP_SHARES">"c13782"</definedName>
    <definedName name="IQ_AGG_ESOP_VALUE">"c13775"</definedName>
    <definedName name="IQ_AGG_FOUNDATION_SHARES">"c13783"</definedName>
    <definedName name="IQ_AGG_FOUNDATION_VALUE">"c13776"</definedName>
    <definedName name="IQ_AGG_HEDGEFUND_SHARES">"c13785"</definedName>
    <definedName name="IQ_AGG_HEDGEFUND_VALUE">"c13778"</definedName>
    <definedName name="IQ_AGG_INSIDER_SHARES">"c13780"</definedName>
    <definedName name="IQ_AGG_INSIDER_VALUE">"c13773"</definedName>
    <definedName name="IQ_AGG_INSTITUTIONAL_SHARES">"c13779"</definedName>
    <definedName name="IQ_AGG_INSTITUTIONAL_VALUE">"c13772"</definedName>
    <definedName name="IQ_AGG_OTHER_SHARES">"c13784"</definedName>
    <definedName name="IQ_AGG_OTHER_VALUE">"c13777"</definedName>
    <definedName name="IQ_AGRICULTURAL_GROSS_LOANS_FFIEC">"c13413"</definedName>
    <definedName name="IQ_AGRICULTURAL_LOANS_FOREIGN_FFIEC">"c13481"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GRICULTURAL_RISK_BASED_FFIEC">"c13434"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DEPOSITS_FOREIGN_DEP_FFIEC">"c15347"</definedName>
    <definedName name="IQ_ALL_OTHER_INVEST_UNCONSOL_SUBS_FFIEC">"c15275"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>"c15"</definedName>
    <definedName name="IQ_ALLOW_CONST">"c1342"</definedName>
    <definedName name="IQ_ALLOW_CONST_1">"c1342"</definedName>
    <definedName name="IQ_ALLOW_DOUBT_ACCT">"c2092"</definedName>
    <definedName name="IQ_ALLOW_EQUITY_CONST">"c16"</definedName>
    <definedName name="IQ_ALLOW_LL">"c17"</definedName>
    <definedName name="IQ_ALLOW_LL_LOSSES_FFIEC">"c12810"</definedName>
    <definedName name="IQ_ALLOWABLE_T2_CAPITAL_FFIEC">"c13150"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CREDIT_LOSSES_OFF_BS_FFIEC">"c12871"</definedName>
    <definedName name="IQ_ALLOWANCE_LL_LOSSES_T2_FFIEC">"c13146"</definedName>
    <definedName name="IQ_ALLOWANCE_NON_PERF_LOANS">"c25"</definedName>
    <definedName name="IQ_ALLOWANCE_TOTAL_LOANS">"c26"</definedName>
    <definedName name="IQ_AMENDED_BALANCE_PREVIOUS_YR_FDIC">"c6499"</definedName>
    <definedName name="IQ_AMORT_EXP_IMPAIRMENT_OTHER_INTANGIBLE_ASSETS_FFIEC">"c13026"</definedName>
    <definedName name="IQ_AMORT_EXPENSE_FDIC">"c6677"</definedName>
    <definedName name="IQ_AMORTIZATION">"c1591"</definedName>
    <definedName name="IQ_AMORTIZATION_1">"c1591"</definedName>
    <definedName name="IQ_AMORTIZED_COST_FDIC">"c6426"</definedName>
    <definedName name="IQ_AMOUNT_FINANCIAL_LOC_CONVEYED_FFIEC">"c13250"</definedName>
    <definedName name="IQ_AMOUNT_PERFORMANCE_LOC_CONVEYED_FFIEC">"c13252"</definedName>
    <definedName name="IQ_AMT_OUT">"c2145"</definedName>
    <definedName name="IQ_ANALYST_DET_EST">"c12043"</definedName>
    <definedName name="IQ_ANALYST_DET_EST_THOM">"c12071"</definedName>
    <definedName name="IQ_ANALYST_EMAIL">"c13738"</definedName>
    <definedName name="IQ_ANALYST_NAME">"c13736"</definedName>
    <definedName name="IQ_ANALYST_NON_PER_DET_EST">"c12755"</definedName>
    <definedName name="IQ_ANALYST_NON_PER_DET_EST_THOM">"c12759"</definedName>
    <definedName name="IQ_ANALYST_PHONE">"c13737"</definedName>
    <definedName name="IQ_ANALYST_START_DATE">"c13740"</definedName>
    <definedName name="IQ_ANNU_DISTRIBUTION_UNIT">"c3004"</definedName>
    <definedName name="IQ_ANNUAL_DIVIDEND">"c229"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NNUITY_SALES_FEES_COMMISSIONS_FFIEC">"c13007"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PPLICABLE_INCOME_TAXES_FTE_FFIEC">"c13853"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RPU_1">"c16134"</definedName>
    <definedName name="IQ_ARPU_ANALOG_CABLE">"c2864"</definedName>
    <definedName name="IQ_ARPU_BASIC_CABLE">"c2866"</definedName>
    <definedName name="IQ_ARPU_BBAND">"c2867"</definedName>
    <definedName name="IQ_ARPU_DIG_CABLE">"c2865"</definedName>
    <definedName name="IQ_ARPU_PHONE">"c2868"</definedName>
    <definedName name="IQ_ARPU_POSTPAID_WIRELESS">"c15758"</definedName>
    <definedName name="IQ_ARPU_PREPAID_WIRELESS">"c15759"</definedName>
    <definedName name="IQ_ARPU_RETAIL_WIRELESS">"c15760"</definedName>
    <definedName name="IQ_ARPU_SATELLITE">"c15790"</definedName>
    <definedName name="IQ_ARPU_TOTAL">"c2869"</definedName>
    <definedName name="IQ_ARPU_WHOLESALE_WIRELESS">"c15761"</definedName>
    <definedName name="IQ_ARPU_WIRELESS">"c2126"</definedName>
    <definedName name="IQ_ASKPRICE">"c13927"</definedName>
    <definedName name="IQ_ASSET_BACKED_FDIC">"c6301"</definedName>
    <definedName name="IQ_ASSET_MANAGED_GROWTH_RATE">"c20434"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SUPPLE">"c13812"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FAIR_VALUE">"c13843"</definedName>
    <definedName name="IQ_ASSETS_HELD_FDIC">"c6305"</definedName>
    <definedName name="IQ_ASSETS_LEVEL_1">"c13839"</definedName>
    <definedName name="IQ_ASSETS_LEVEL_2">"c13840"</definedName>
    <definedName name="IQ_ASSETS_LEVEL_3">"c13841"</definedName>
    <definedName name="IQ_ASSETS_NAME_AP">"c8921"</definedName>
    <definedName name="IQ_ASSETS_NAME_AP_ABS">"c8940"</definedName>
    <definedName name="IQ_ASSETS_NETTING_OTHER_ADJUSTMENTS">"c13842"</definedName>
    <definedName name="IQ_ASSETS_OPER_LEASE_DEPR">"c2070"</definedName>
    <definedName name="IQ_ASSETS_OPER_LEASE_GROSS">"c2071"</definedName>
    <definedName name="IQ_ASSETS_PER_EMPLOYEE_FDIC">"c6737"</definedName>
    <definedName name="IQ_ASSETS_REPRICE_ASSETS_TOT_FFIEC">"c13454"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ETS_UNDER_ADMINISTRATION">"c20432"</definedName>
    <definedName name="IQ_ASSIGNED_RESERVES_COAL">"c15912"</definedName>
    <definedName name="IQ_ASSIGNED_RESERVES_TO_TOTAL_RESERVES_COAL">"c15955"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LOSSES">"c15870"</definedName>
    <definedName name="IQ_ASSUMED_PC_EARNED">"c2746"</definedName>
    <definedName name="IQ_ASSUMED_PREMIUMS_EARNED_GROSS_PREMIUMS_EARNED">"c15886"</definedName>
    <definedName name="IQ_ASSUMED_PREMIUMS_WRITTEN_GROSS_PREMIUMS_WRITTEN">"c15884"</definedName>
    <definedName name="IQ_ASSUMED_WRITTEN">"c2725"</definedName>
    <definedName name="IQ_ATM_FEES_FFIEC">"c13042"</definedName>
    <definedName name="IQ_ATM_INTERCHANGE_EXPENSES_FFIEC">"c13056"</definedName>
    <definedName name="IQ_AUDITOR_NAME">"c1539"</definedName>
    <definedName name="IQ_AUDITOR_OPINION">"c1540"</definedName>
    <definedName name="IQ_AUM">"c10043"</definedName>
    <definedName name="IQ_AUM_ACQUISITIONS_TRANSFERS">"c20415"</definedName>
    <definedName name="IQ_AUM_AVERAGE">"c20418"</definedName>
    <definedName name="IQ_AUM_BOP">"c20409"</definedName>
    <definedName name="IQ_AUM_CASH_FLOWS_DIVIDENDS">"c20413"</definedName>
    <definedName name="IQ_AUM_DOMESTIC">"c20400"</definedName>
    <definedName name="IQ_AUM_EOP">"c20417"</definedName>
    <definedName name="IQ_AUM_EQUITY_FUNDS">"c10039"</definedName>
    <definedName name="IQ_AUM_FEE_EARNING">"c20402"</definedName>
    <definedName name="IQ_AUM_FIXED_INCOME_FUNDS">"c10040"</definedName>
    <definedName name="IQ_AUM_FOREIGN">"c20401"</definedName>
    <definedName name="IQ_AUM_HIGH_NET_WORTH">"c20398"</definedName>
    <definedName name="IQ_AUM_INFLOWS">"c20410"</definedName>
    <definedName name="IQ_AUM_INSTITUTIONAL">"c20396"</definedName>
    <definedName name="IQ_AUM_INSTITUTIONAL_CUSTOMERS">"c20405"</definedName>
    <definedName name="IQ_AUM_MARKET_APPRECIATION_DEPRECIATION">"c20414"</definedName>
    <definedName name="IQ_AUM_MONEY_MARKET_FUNDS">"c10041"</definedName>
    <definedName name="IQ_AUM_NET_CHANGE">"c20419"</definedName>
    <definedName name="IQ_AUM_NET_INFLOWS_OUTFLOWS">"c20412"</definedName>
    <definedName name="IQ_AUM_NON_FEE_EARNING">"c20403"</definedName>
    <definedName name="IQ_AUM_OTHER">"c10042"</definedName>
    <definedName name="IQ_AUM_OTHER_ADJUSTMENTS">"c20416"</definedName>
    <definedName name="IQ_AUM_OTHER_CLIENTS">"c20399"</definedName>
    <definedName name="IQ_AUM_OTHER_CUSTOMERS">"c20407"</definedName>
    <definedName name="IQ_AUM_OUTFLOWS">"c20411"</definedName>
    <definedName name="IQ_AUM_PRIVATE_EQUITY">"c20394"</definedName>
    <definedName name="IQ_AUM_REAL_ESTATE">"c20395"</definedName>
    <definedName name="IQ_AUM_RETAIL">"c20397"</definedName>
    <definedName name="IQ_AUM_RETAIL_CUSTOMERS">"c20404"</definedName>
    <definedName name="IQ_AUM_SME_CUSTOMERS">"c20406"</definedName>
    <definedName name="IQ_AUM_TOTAL_CUSTOMERS">"c20408"</definedName>
    <definedName name="IQ_AUTO_LOANS_TOTAL_LOANS">"c15713"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>"c6409"</definedName>
    <definedName name="IQ_AVAILABLE_SALE_SEC_FFIEC">"c12791"</definedName>
    <definedName name="IQ_AVERAGE_ASSETS_FDIC">"c6362"</definedName>
    <definedName name="IQ_AVERAGE_ASSETS_QUART_FDIC">"c6363"</definedName>
    <definedName name="IQ_AVERAGE_DEPOSITS">"c15256"</definedName>
    <definedName name="IQ_AVERAGE_EARNING_ASSETS_FDIC">"c6748"</definedName>
    <definedName name="IQ_AVERAGE_EQUITY_FDIC">"c6749"</definedName>
    <definedName name="IQ_AVERAGE_INTEREST_BEARING_DEPOSITS">"c15254"</definedName>
    <definedName name="IQ_AVERAGE_LOANS_FDIC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>"c5315"</definedName>
    <definedName name="IQ_AVG_BROKER_REC_NO_THOM">"c5094"</definedName>
    <definedName name="IQ_AVG_BROKER_REC_REUT">"c3630"</definedName>
    <definedName name="IQ_AVG_BROKER_REC_THOM">"c3648"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>"c4455"</definedName>
    <definedName name="IQ_AVG_INDUSTRY_REC_CIQ">"c4984"</definedName>
    <definedName name="IQ_AVG_INDUSTRY_REC_CIQ_COL">"c11631"</definedName>
    <definedName name="IQ_AVG_INDUSTRY_REC_NO">"c4454"</definedName>
    <definedName name="IQ_AVG_INDUSTRY_REC_NO_CIQ">"c4983"</definedName>
    <definedName name="IQ_AVG_INDUSTRY_REC_NO_CIQ_COL">"c11630"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INV_HOMEBUILDING">"c15812"</definedName>
    <definedName name="IQ_AVG_INV_HOMES">"c15810"</definedName>
    <definedName name="IQ_AVG_INV_LAND_LOTS">"c15811"</definedName>
    <definedName name="IQ_AVG_MKTCAP">"c80"</definedName>
    <definedName name="IQ_AVG_PORTFOLIO_DURATION">"c17693"</definedName>
    <definedName name="IQ_AVG_PRICE">"c81"</definedName>
    <definedName name="IQ_AVG_PRICE_TARGET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REV_PER_TRADE">"c20431"</definedName>
    <definedName name="IQ_AVG_SHAREOUTSTANDING">"c83"</definedName>
    <definedName name="IQ_AVG_TEMP_EMPLOYEES">"c6020"</definedName>
    <definedName name="IQ_AVG_TEV">"c84"</definedName>
    <definedName name="IQ_AVG_TOTAL_ASSETS_LEVERAGE_CAPITAL_FFIEC">"c13159"</definedName>
    <definedName name="IQ_AVG_TOTAL_ASSETS_LEVERAGE_RATIO_FFIEC">"c13154"</definedName>
    <definedName name="IQ_AVG_VOLUME">"c1346"</definedName>
    <definedName name="IQ_AVG_VOLUME_1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">"c8353"</definedName>
    <definedName name="IQ_BALANCE_GOODS_APR_FC_UNUSED_UNUSED_UNUSED">"c8353"</definedName>
    <definedName name="IQ_BALANCE_GOODS_APR_UNUSED">"c7473"</definedName>
    <definedName name="IQ_BALANCE_GOODS_APR_UNUSED_UNUSED_UNUSED">"c7473"</definedName>
    <definedName name="IQ_BALANCE_GOODS_FC_UNUSED">"c7693"</definedName>
    <definedName name="IQ_BALANCE_GOODS_FC_UNUSED_UNUSED_UNUSED">"c7693"</definedName>
    <definedName name="IQ_BALANCE_GOODS_POP_FC_UNUSED">"c7913"</definedName>
    <definedName name="IQ_BALANCE_GOODS_POP_FC_UNUSED_UNUSED_UNUSED">"c7913"</definedName>
    <definedName name="IQ_BALANCE_GOODS_POP_UNUSED">"c7033"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">"c6813"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">"c8133"</definedName>
    <definedName name="IQ_BALANCE_GOODS_YOY_FC_UNUSED_UNUSED_UNUSED">"c8133"</definedName>
    <definedName name="IQ_BALANCE_GOODS_YOY_UNUSED">"c7253"</definedName>
    <definedName name="IQ_BALANCE_GOODS_YOY_UNUSED_UNUSED_UNUSED">"c7253"</definedName>
    <definedName name="IQ_BALANCE_SERV_APR_FC_UNUSED">"c8355"</definedName>
    <definedName name="IQ_BALANCE_SERV_APR_FC_UNUSED_UNUSED_UNUSED">"c8355"</definedName>
    <definedName name="IQ_BALANCE_SERV_APR_UNUSED">"c7475"</definedName>
    <definedName name="IQ_BALANCE_SERV_APR_UNUSED_UNUSED_UNUSED">"c7475"</definedName>
    <definedName name="IQ_BALANCE_SERV_FC_UNUSED">"c7695"</definedName>
    <definedName name="IQ_BALANCE_SERV_FC_UNUSED_UNUSED_UNUSED">"c7695"</definedName>
    <definedName name="IQ_BALANCE_SERV_POP_FC_UNUSED">"c7915"</definedName>
    <definedName name="IQ_BALANCE_SERV_POP_FC_UNUSED_UNUSED_UNUSED">"c7915"</definedName>
    <definedName name="IQ_BALANCE_SERV_POP_UNUSED">"c7035"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">"c6815"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">"c8135"</definedName>
    <definedName name="IQ_BALANCE_SERV_YOY_FC_UNUSED_UNUSED_UNUSED">"c8135"</definedName>
    <definedName name="IQ_BALANCE_SERV_YOY_UNUSED">"c7255"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">"c8357"</definedName>
    <definedName name="IQ_BALANCE_TRADE_APR_FC_UNUSED_UNUSED_UNUSED">"c8357"</definedName>
    <definedName name="IQ_BALANCE_TRADE_APR_UNUSED">"c7477"</definedName>
    <definedName name="IQ_BALANCE_TRADE_APR_UNUSED_UNUSED_UNUSED">"c7477"</definedName>
    <definedName name="IQ_BALANCE_TRADE_FC_UNUSED">"c7697"</definedName>
    <definedName name="IQ_BALANCE_TRADE_FC_UNUSED_UNUSED_UNUSED">"c7697"</definedName>
    <definedName name="IQ_BALANCE_TRADE_POP_FC_UNUSED">"c7917"</definedName>
    <definedName name="IQ_BALANCE_TRADE_POP_FC_UNUSED_UNUSED_UNUSED">"c7917"</definedName>
    <definedName name="IQ_BALANCE_TRADE_POP_UNUSED">"c7037"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">"c6817"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">"c8137"</definedName>
    <definedName name="IQ_BALANCE_TRADE_YOY_FC_UNUSED_UNUSED_UNUSED">"c8137"</definedName>
    <definedName name="IQ_BALANCE_TRADE_YOY_UNUSED">"c7257"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LOAN_LIST">"c13507"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ING_FEES_OPERATING_INC_FFIEC">"c13386"</definedName>
    <definedName name="IQ_BANKS_FOREIGN_COUNTRIES_NON_TRANS_ACCTS_FFIEC">"c15326"</definedName>
    <definedName name="IQ_BANKS_FOREIGN_COUNTRIES_TOTAL_DEPOSITS_FDIC">"c6475"</definedName>
    <definedName name="IQ_BANKS_FOREIGN_COUNTRIES_TRANS_ACCTS_FFIEC">"c15318"</definedName>
    <definedName name="IQ_BASE_RENT">"c16017"</definedName>
    <definedName name="IQ_BASE_RENT_OPERATING_LEASE_EXPIRING_AFTER_FIVE">"c16107"</definedName>
    <definedName name="IQ_BASE_RENT_OPERATING_LEASE_EXPIRING_CY">"c16101"</definedName>
    <definedName name="IQ_BASE_RENT_OPERATING_LEASE_EXPIRING_CY1">"c16102"</definedName>
    <definedName name="IQ_BASE_RENT_OPERATING_LEASE_EXPIRING_CY2">"c16103"</definedName>
    <definedName name="IQ_BASE_RENT_OPERATING_LEASE_EXPIRING_CY3">"c16104"</definedName>
    <definedName name="IQ_BASE_RENT_OPERATING_LEASE_EXPIRING_CY4">"c16105"</definedName>
    <definedName name="IQ_BASE_RENT_OPERATING_LEASE_EXPIRING_NEXT_FIVE">"c16106"</definedName>
    <definedName name="IQ_BASE_RENT_OPERATING_LEASE_EXPIRING_TOTAL">"c16108"</definedName>
    <definedName name="IQ_BASE_RENT_RENTAL_REVENUE">"c16062"</definedName>
    <definedName name="IQ_BASIC_EPS_EXCL">"c85"</definedName>
    <definedName name="IQ_BASIC_EPS_INCL">"c86"</definedName>
    <definedName name="IQ_BASIC_NAV_SHARES">"c16012"</definedName>
    <definedName name="IQ_BASIC_NORMAL_EPS">"c1592"</definedName>
    <definedName name="IQ_BASIC_OUTSTANDING_CURRENT_EST">"c4128"</definedName>
    <definedName name="IQ_BASIC_OUTSTANDING_CURRENT_EST_CIQ">"c4541"</definedName>
    <definedName name="IQ_BASIC_OUTSTANDING_CURRENT_HIGH_EST">"c4129"</definedName>
    <definedName name="IQ_BASIC_OUTSTANDING_CURRENT_HIGH_EST_CIQ">"c4542"</definedName>
    <definedName name="IQ_BASIC_OUTSTANDING_CURRENT_LOW_EST">"c4130"</definedName>
    <definedName name="IQ_BASIC_OUTSTANDING_CURRENT_LOW_EST_CIQ">"c4543"</definedName>
    <definedName name="IQ_BASIC_OUTSTANDING_CURRENT_MEDIAN_EST">"c4131"</definedName>
    <definedName name="IQ_BASIC_OUTSTANDING_CURRENT_MEDIAN_EST_CIQ">"c4544"</definedName>
    <definedName name="IQ_BASIC_OUTSTANDING_CURRENT_NUM_EST">"c4132"</definedName>
    <definedName name="IQ_BASIC_OUTSTANDING_CURRENT_NUM_EST_CIQ">"c4545"</definedName>
    <definedName name="IQ_BASIC_OUTSTANDING_CURRENT_STDDEV_EST">"c4133"</definedName>
    <definedName name="IQ_BASIC_OUTSTANDING_CURRENT_STDDEV_EST_CIQ">"c4546"</definedName>
    <definedName name="IQ_BASIC_OUTSTANDING_EST">"c4134"</definedName>
    <definedName name="IQ_BASIC_OUTSTANDING_EST_CIQ">"c4547"</definedName>
    <definedName name="IQ_BASIC_OUTSTANDING_HIGH_EST">"c4135"</definedName>
    <definedName name="IQ_BASIC_OUTSTANDING_HIGH_EST_CIQ">"c4548"</definedName>
    <definedName name="IQ_BASIC_OUTSTANDING_LOW_EST">"c4136"</definedName>
    <definedName name="IQ_BASIC_OUTSTANDING_LOW_EST_CIQ">"c4549"</definedName>
    <definedName name="IQ_BASIC_OUTSTANDING_MEDIAN_EST">"c4137"</definedName>
    <definedName name="IQ_BASIC_OUTSTANDING_MEDIAN_EST_CIQ">"c4550"</definedName>
    <definedName name="IQ_BASIC_OUTSTANDING_NUM_EST">"c4138"</definedName>
    <definedName name="IQ_BASIC_OUTSTANDING_NUM_EST_CIQ">"c4551"</definedName>
    <definedName name="IQ_BASIC_OUTSTANDING_STDDEV_EST">"c4139"</definedName>
    <definedName name="IQ_BASIC_OUTSTANDING_STDDEV_EST_CIQ">"c4552"</definedName>
    <definedName name="IQ_BASIC_WEIGHT">"c87"</definedName>
    <definedName name="IQ_BASIC_WEIGHT_EST">"c4140"</definedName>
    <definedName name="IQ_BASIC_WEIGHT_EST_CIQ">"c4553"</definedName>
    <definedName name="IQ_BASIC_WEIGHT_GUIDANCE">"c4141"</definedName>
    <definedName name="IQ_BASIC_WEIGHT_HIGH_EST">"c4142"</definedName>
    <definedName name="IQ_BASIC_WEIGHT_HIGH_EST_CIQ">"c4554"</definedName>
    <definedName name="IQ_BASIC_WEIGHT_LOW_EST">"c4143"</definedName>
    <definedName name="IQ_BASIC_WEIGHT_LOW_EST_CIQ">"c4555"</definedName>
    <definedName name="IQ_BASIC_WEIGHT_MEDIAN_EST">"c4144"</definedName>
    <definedName name="IQ_BASIC_WEIGHT_MEDIAN_EST_CIQ">"c4556"</definedName>
    <definedName name="IQ_BASIC_WEIGHT_NUM_EST">"c4145"</definedName>
    <definedName name="IQ_BASIC_WEIGHT_NUM_EST_CIQ">"c4557"</definedName>
    <definedName name="IQ_BASIC_WEIGHT_STDDEV_EST">"c4146"</definedName>
    <definedName name="IQ_BASIC_WEIGHT_STDDEV_EST_CIQ">"c4558"</definedName>
    <definedName name="IQ_BENCHMARK_SECURITY">"c2154"</definedName>
    <definedName name="IQ_BENCHMARK_SPRD">"c2153"</definedName>
    <definedName name="IQ_BENCHMARK_YIELD">"c8955"</definedName>
    <definedName name="IQ_BETA">"c2133"</definedName>
    <definedName name="IQ_BETA_1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DPRICE">"c13926"</definedName>
    <definedName name="IQ_BIG_INT_BEAR_CD">"c89"</definedName>
    <definedName name="IQ_BIG_INT_BEAR_CD_1">"c11749"</definedName>
    <definedName name="IQ_BOARD_MEMBER">"c96"</definedName>
    <definedName name="IQ_BOARD_MEMBER_ALL_OTHER_COMP">"c18992"</definedName>
    <definedName name="IQ_BOARD_MEMBER_ANNUAL_CASH_COMP">"c18993"</definedName>
    <definedName name="IQ_BOARD_MEMBER_AS_REPORTED_COMP">"c18997"</definedName>
    <definedName name="IQ_BOARD_MEMBER_AS_REPORTED_DIRECTOR_COMP">"c19009"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>"c2101"</definedName>
    <definedName name="IQ_BOARD_MEMBER_BONUS">"c18988"</definedName>
    <definedName name="IQ_BOARD_MEMBER_CALCULATED_COMP">"c18995"</definedName>
    <definedName name="IQ_BOARD_MEMBER_CHANGE_PENSION">"c19010"</definedName>
    <definedName name="IQ_BOARD_MEMBER_DIRECT_FAX">"c15176"</definedName>
    <definedName name="IQ_BOARD_MEMBER_DIRECT_PHONE">"c15175"</definedName>
    <definedName name="IQ_BOARD_MEMBER_DIRECTOR_BONUS">"c19004"</definedName>
    <definedName name="IQ_BOARD_MEMBER_DIRECTOR_CHANGE_PENSION">"c19005"</definedName>
    <definedName name="IQ_BOARD_MEMBER_DIRECTOR_FEE">"c19001"</definedName>
    <definedName name="IQ_BOARD_MEMBER_DIRECTOR_NON_EQUITY_COMP">"c19006"</definedName>
    <definedName name="IQ_BOARD_MEMBER_DIRECTOR_OPTION_AWARDS">"c19002"</definedName>
    <definedName name="IQ_BOARD_MEMBER_DIRECTOR_OTHER">"c19003"</definedName>
    <definedName name="IQ_BOARD_MEMBER_DIRECTOR_STOCK_AWARDS">"c19007"</definedName>
    <definedName name="IQ_BOARD_MEMBER_DIRECTOR_STOCK_GRANTS">"c19034"</definedName>
    <definedName name="IQ_BOARD_MEMBER_DIRECTOR_STOCK_OPTIONS">"c19008"</definedName>
    <definedName name="IQ_BOARD_MEMBER_EMAIL">"c15177"</definedName>
    <definedName name="IQ_BOARD_MEMBER_EQUITY_INCENTIVE">"c19030"</definedName>
    <definedName name="IQ_BOARD_MEMBER_EST_PAYMENTS_CHANGE_CONTROL">"c18999"</definedName>
    <definedName name="IQ_BOARD_MEMBER_EST_PAYMENTS_TERMINATION">"c19011"</definedName>
    <definedName name="IQ_BOARD_MEMBER_EXERCISABLE_OPTIONS">"c19014"</definedName>
    <definedName name="IQ_BOARD_MEMBER_EXERCISABLE_VALUES">"c19015"</definedName>
    <definedName name="IQ_BOARD_MEMBER_EXERCISED_OPTIONS">"c19012"</definedName>
    <definedName name="IQ_BOARD_MEMBER_EXERCISED_VALUES">"c19013"</definedName>
    <definedName name="IQ_BOARD_MEMBER_ID">"c13756"</definedName>
    <definedName name="IQ_BOARD_MEMBER_LT_INCENTIVE">"c18991"</definedName>
    <definedName name="IQ_BOARD_MEMBER_MAIN_FAX">"c15174"</definedName>
    <definedName name="IQ_BOARD_MEMBER_MAIN_PHONE">"c15173"</definedName>
    <definedName name="IQ_BOARD_MEMBER_MARKET_VALUE_SHARES_NOT_VESTED">"c19029"</definedName>
    <definedName name="IQ_BOARD_MEMBER_NON_EQUITY_INCENTIVE">"c19000"</definedName>
    <definedName name="IQ_BOARD_MEMBER_NUM_SHARED_NOT_VESTED">"c19028"</definedName>
    <definedName name="IQ_BOARD_MEMBER_NUM_SHARES_ACQUIRED">"c19026"</definedName>
    <definedName name="IQ_BOARD_MEMBER_OFFICE_ADDRESS">"c15172"</definedName>
    <definedName name="IQ_BOARD_MEMBER_OPTION_AWARDS">"c18996"</definedName>
    <definedName name="IQ_BOARD_MEMBER_OPTION_MARKET_PRICE">"c19025"</definedName>
    <definedName name="IQ_BOARD_MEMBER_OPTION_PRICE">"c19024"</definedName>
    <definedName name="IQ_BOARD_MEMBER_OTHER_ANNUAL_COMP">"c18989"</definedName>
    <definedName name="IQ_BOARD_MEMBER_OTHER_COMP">"c18998"</definedName>
    <definedName name="IQ_BOARD_MEMBER_RESTRICTED_STOCK_COMP">"c18990"</definedName>
    <definedName name="IQ_BOARD_MEMBER_SALARY">"c18987"</definedName>
    <definedName name="IQ_BOARD_MEMBER_ST_COMP">"c18994"</definedName>
    <definedName name="IQ_BOARD_MEMBER_TITLE">"c97"</definedName>
    <definedName name="IQ_BOARD_MEMBER_TOTAL_NUM_STOCK_AWARDS">"c19033"</definedName>
    <definedName name="IQ_BOARD_MEMBER_TOTAL_OPTIONS">"c19022"</definedName>
    <definedName name="IQ_BOARD_MEMBER_TOTAL_STOCK_VALUE">"c19032"</definedName>
    <definedName name="IQ_BOARD_MEMBER_TOTAL_VALUE_OPTIONS">"c19023"</definedName>
    <definedName name="IQ_BOARD_MEMBER_UNCLASSIFIED_OPTIONS">"c19018"</definedName>
    <definedName name="IQ_BOARD_MEMBER_UNCLASSIFIED_OPTIONS_VALUE">"c19019"</definedName>
    <definedName name="IQ_BOARD_MEMBER_UNEARNED_STOCK_VALUE">"c19031"</definedName>
    <definedName name="IQ_BOARD_MEMBER_UNEXERCISABLE_OPTIONS">"c19016"</definedName>
    <definedName name="IQ_BOARD_MEMBER_UNEXERCISABLE_VALUES">"c19017"</definedName>
    <definedName name="IQ_BOARD_MEMBER_UNEXERCISED_UNEARNED_OPTIONS">"c19020"</definedName>
    <definedName name="IQ_BOARD_MEMBER_UNEXERCISED_UNEARNED_OPTIONS_VALUE">"c19021"</definedName>
    <definedName name="IQ_BOARD_MEMBER_VALUE_VESTING">"c19027"</definedName>
    <definedName name="IQ_BOND_COUPON">"c2183"</definedName>
    <definedName name="IQ_BOND_COUPON_TYPE">"c2184"</definedName>
    <definedName name="IQ_BOND_LIST">"c13505"</definedName>
    <definedName name="IQ_BOND_PRICE">"c2162"</definedName>
    <definedName name="IQ_BONDRATING_FITCH">"IQ_BONDRATING_FITCH"</definedName>
    <definedName name="IQ_BONDRATING_FITCH_DATE">"c241"</definedName>
    <definedName name="IQ_BONDRATING_SP">"IQ_BONDRATING_SP"</definedName>
    <definedName name="IQ_BONDRATING_SP_DATE">"c242"</definedName>
    <definedName name="IQ_BOOK_VALUE">"IQ_BOOK_VALUE"</definedName>
    <definedName name="IQ_BORROWED_MONEY_QUARTERLY_AVG_FFIEC">"c13091"</definedName>
    <definedName name="IQ_BORROWINGS_LESS_1YR_ASSETS_TOT_FFIEC">"c13450"</definedName>
    <definedName name="IQ_BR_FILING_DATE">"c16223"</definedName>
    <definedName name="IQ_BR_FILING_TYPE">"c16224"</definedName>
    <definedName name="IQ_BR_PLAN_APPROVE_DATE">"c16226"</definedName>
    <definedName name="IQ_BR_PLAN_CONFIRM">"c16225"</definedName>
    <definedName name="IQ_BROK_COMISSION">"c98"</definedName>
    <definedName name="IQ_BROK_COMMISSION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>"c6486"</definedName>
    <definedName name="IQ_BUDGET_BALANCE_APR_FC_UNUSED">"c8359"</definedName>
    <definedName name="IQ_BUDGET_BALANCE_APR_FC_UNUSED_UNUSED_UNUSED">"c8359"</definedName>
    <definedName name="IQ_BUDGET_BALANCE_APR_UNUSED">"c7479"</definedName>
    <definedName name="IQ_BUDGET_BALANCE_APR_UNUSED_UNUSED_UNUSED">"c7479"</definedName>
    <definedName name="IQ_BUDGET_BALANCE_FC_UNUSED">"c7699"</definedName>
    <definedName name="IQ_BUDGET_BALANCE_FC_UNUSED_UNUSED_UNUSED">"c7699"</definedName>
    <definedName name="IQ_BUDGET_BALANCE_POP_FC_UNUSED">"c7919"</definedName>
    <definedName name="IQ_BUDGET_BALANCE_POP_FC_UNUSED_UNUSED_UNUSED">"c7919"</definedName>
    <definedName name="IQ_BUDGET_BALANCE_POP_UNUSED">"c7039"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">"c6819"</definedName>
    <definedName name="IQ_BUDGET_BALANCE_UNUSED_UNUSED_UNUSED">"c6819"</definedName>
    <definedName name="IQ_BUDGET_BALANCE_YOY_FC_UNUSED">"c8139"</definedName>
    <definedName name="IQ_BUDGET_BALANCE_YOY_FC_UNUSED_UNUSED_UNUSED">"c8139"</definedName>
    <definedName name="IQ_BUDGET_BALANCE_YOY_UNUSED">"c7259"</definedName>
    <definedName name="IQ_BUDGET_BALANCE_YOY_UNUSED_UNUSED_UNUSED">"c7259"</definedName>
    <definedName name="IQ_BUDGET_RECEIPTS_APR_FC_UNUSED">"c8361"</definedName>
    <definedName name="IQ_BUDGET_RECEIPTS_APR_FC_UNUSED_UNUSED_UNUSED">"c8361"</definedName>
    <definedName name="IQ_BUDGET_RECEIPTS_APR_UNUSED">"c7481"</definedName>
    <definedName name="IQ_BUDGET_RECEIPTS_APR_UNUSED_UNUSED_UNUSED">"c7481"</definedName>
    <definedName name="IQ_BUDGET_RECEIPTS_FC_UNUSED">"c7701"</definedName>
    <definedName name="IQ_BUDGET_RECEIPTS_FC_UNUSED_UNUSED_UNUSED">"c7701"</definedName>
    <definedName name="IQ_BUDGET_RECEIPTS_POP_FC_UNUSED">"c7921"</definedName>
    <definedName name="IQ_BUDGET_RECEIPTS_POP_FC_UNUSED_UNUSED_UNUSED">"c7921"</definedName>
    <definedName name="IQ_BUDGET_RECEIPTS_POP_UNUSED">"c7041"</definedName>
    <definedName name="IQ_BUDGET_RECEIPTS_POP_UNUSED_UNUSED_UNUSED">"c7041"</definedName>
    <definedName name="IQ_BUDGET_RECEIPTS_UNUSED">"c6821"</definedName>
    <definedName name="IQ_BUDGET_RECEIPTS_UNUSED_UNUSED_UNUSED">"c6821"</definedName>
    <definedName name="IQ_BUDGET_RECEIPTS_YOY_FC_UNUSED">"c8141"</definedName>
    <definedName name="IQ_BUDGET_RECEIPTS_YOY_FC_UNUSED_UNUSED_UNUSED">"c8141"</definedName>
    <definedName name="IQ_BUDGET_RECEIPTS_YOY_UNUSED">"c7261"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DESCRIPTION">"c15589"</definedName>
    <definedName name="IQ_BUS_SEG_DESCRIPTION_ABS">"c15577"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IC">"c15588"</definedName>
    <definedName name="IQ_BUS_SEG_NAIC_ABS">"c15576"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PRIMARY_GIC">"c15584"</definedName>
    <definedName name="IQ_BUS_SEG_PRIMARY_GIC_ABS">"c15572"</definedName>
    <definedName name="IQ_BUS_SEG_PRIMARY_SIC">"c15586"</definedName>
    <definedName name="IQ_BUS_SEG_PRIMARY_SIC_ABS">"c15574"</definedName>
    <definedName name="IQ_BUS_SEG_REV">"c4068"</definedName>
    <definedName name="IQ_BUS_SEG_REV_ABS">"c4090"</definedName>
    <definedName name="IQ_BUS_SEG_REV_TOTAL">"c4106"</definedName>
    <definedName name="IQ_BUS_SEG_SECONDARY_GIC">"c15585"</definedName>
    <definedName name="IQ_BUS_SEG_SECONDARY_GIC_ABS">"c15573"</definedName>
    <definedName name="IQ_BUS_SEG_SECONDARY_SIC">"c15587"</definedName>
    <definedName name="IQ_BUS_SEG_SECONDARY_SIC_ABS">"c15575"</definedName>
    <definedName name="IQ_BUSINESS_COMBINATIONS_FFIEC">"c12967"</definedName>
    <definedName name="IQ_BUSINESS_DESCRIPTION">"c322"</definedName>
    <definedName name="IQ_BV_ACT_OR_EST_CIQ">"c5068"</definedName>
    <definedName name="IQ_BV_ACT_OR_EST_CIQ_COL">"c11715"</definedName>
    <definedName name="IQ_BV_ACT_OR_EST_REUT">"c5471"</definedName>
    <definedName name="IQ_BV_ACT_OR_EST_THOM">"c5308"</definedName>
    <definedName name="IQ_BV_EST">"c5624"</definedName>
    <definedName name="IQ_BV_EST_CIQ">"c4737"</definedName>
    <definedName name="IQ_BV_EST_REUT">"c5403"</definedName>
    <definedName name="IQ_BV_EST_THOM">"c5147"</definedName>
    <definedName name="IQ_BV_HIGH_EST">"c5626"</definedName>
    <definedName name="IQ_BV_HIGH_EST_CIQ">"c4739"</definedName>
    <definedName name="IQ_BV_HIGH_EST_REUT">"c5405"</definedName>
    <definedName name="IQ_BV_HIGH_EST_THOM">"c5149"</definedName>
    <definedName name="IQ_BV_LOW_EST">"c5627"</definedName>
    <definedName name="IQ_BV_LOW_EST_CIQ">"c4740"</definedName>
    <definedName name="IQ_BV_LOW_EST_REUT">"c5406"</definedName>
    <definedName name="IQ_BV_LOW_EST_THOM">"c5150"</definedName>
    <definedName name="IQ_BV_MEDIAN_EST">"c5625"</definedName>
    <definedName name="IQ_BV_MEDIAN_EST_CIQ">"c4738"</definedName>
    <definedName name="IQ_BV_MEDIAN_EST_REUT">"c5404"</definedName>
    <definedName name="IQ_BV_MEDIAN_EST_THOM">"c5148"</definedName>
    <definedName name="IQ_BV_NUM_EST">"c5628"</definedName>
    <definedName name="IQ_BV_NUM_EST_CIQ">"c4741"</definedName>
    <definedName name="IQ_BV_NUM_EST_REUT">"c5407"</definedName>
    <definedName name="IQ_BV_NUM_EST_THOM">"c5151"</definedName>
    <definedName name="IQ_BV_OVER_SHARES">"c1349"</definedName>
    <definedName name="IQ_BV_OVER_SHARES_1">"c1349"</definedName>
    <definedName name="IQ_BV_SHARE">"c100"</definedName>
    <definedName name="IQ_BV_SHARE_ACT_OR_EST">"c3587"</definedName>
    <definedName name="IQ_BV_SHARE_ACT_OR_EST_CIQ">"c5072"</definedName>
    <definedName name="IQ_BV_SHARE_ACT_OR_EST_CIQ_COL">"c11719"</definedName>
    <definedName name="IQ_BV_SHARE_ACT_OR_EST_REUT">"c5477"</definedName>
    <definedName name="IQ_BV_SHARE_ACT_OR_EST_THOM">"c5312"</definedName>
    <definedName name="IQ_BV_SHARE_DET_EST">"c12047"</definedName>
    <definedName name="IQ_BV_SHARE_DET_EST_CURRENCY">"c12456"</definedName>
    <definedName name="IQ_BV_SHARE_DET_EST_CURRENCY_THOM">"c12476"</definedName>
    <definedName name="IQ_BV_SHARE_DET_EST_DATE">"c12200"</definedName>
    <definedName name="IQ_BV_SHARE_DET_EST_DATE_THOM">"c12225"</definedName>
    <definedName name="IQ_BV_SHARE_DET_EST_INCL">"c12339"</definedName>
    <definedName name="IQ_BV_SHARE_DET_EST_INCL_THOM">"c12359"</definedName>
    <definedName name="IQ_BV_SHARE_DET_EST_ORIGIN">"c12573"</definedName>
    <definedName name="IQ_BV_SHARE_DET_EST_ORIGIN_THOM">"c12595"</definedName>
    <definedName name="IQ_BV_SHARE_DET_EST_THOM">"c12075"</definedName>
    <definedName name="IQ_BV_SHARE_EST">"c3541"</definedName>
    <definedName name="IQ_BV_SHARE_EST_CIQ">"c3800"</definedName>
    <definedName name="IQ_BV_SHARE_EST_DOWN_2MONTH">"c16573"</definedName>
    <definedName name="IQ_BV_SHARE_EST_DOWN_2MONTH_CIQ">"c16837"</definedName>
    <definedName name="IQ_BV_SHARE_EST_DOWN_3MONTH">"c16577"</definedName>
    <definedName name="IQ_BV_SHARE_EST_DOWN_3MONTH_CIQ">"c16841"</definedName>
    <definedName name="IQ_BV_SHARE_EST_DOWN_MONTH">"c16569"</definedName>
    <definedName name="IQ_BV_SHARE_EST_DOWN_MONTH_CIQ">"c16833"</definedName>
    <definedName name="IQ_BV_SHARE_EST_NOTE">"c17523"</definedName>
    <definedName name="IQ_BV_SHARE_EST_NOTE_CIQ">"c17476"</definedName>
    <definedName name="IQ_BV_SHARE_EST_NUM_ANALYSTS_2MONTH">"c16571"</definedName>
    <definedName name="IQ_BV_SHARE_EST_NUM_ANALYSTS_2MONTH_CIQ">"c16835"</definedName>
    <definedName name="IQ_BV_SHARE_EST_NUM_ANALYSTS_3MONTH">"c16575"</definedName>
    <definedName name="IQ_BV_SHARE_EST_NUM_ANALYSTS_3MONTH_CIQ">"c16839"</definedName>
    <definedName name="IQ_BV_SHARE_EST_NUM_ANALYSTS_MONTH">"c16567"</definedName>
    <definedName name="IQ_BV_SHARE_EST_NUM_ANALYSTS_MONTH_CIQ">"c16831"</definedName>
    <definedName name="IQ_BV_SHARE_EST_REUT">"c5439"</definedName>
    <definedName name="IQ_BV_SHARE_EST_THOM">"c4020"</definedName>
    <definedName name="IQ_BV_SHARE_EST_TOTAL_REVISED_2MONTH">"c16574"</definedName>
    <definedName name="IQ_BV_SHARE_EST_TOTAL_REVISED_2MONTH_CIQ">"c16838"</definedName>
    <definedName name="IQ_BV_SHARE_EST_TOTAL_REVISED_3MONTH">"c16578"</definedName>
    <definedName name="IQ_BV_SHARE_EST_TOTAL_REVISED_3MONTH_CIQ">"c16842"</definedName>
    <definedName name="IQ_BV_SHARE_EST_TOTAL_REVISED_MONTH">"c16570"</definedName>
    <definedName name="IQ_BV_SHARE_EST_TOTAL_REVISED_MONTH_CIQ">"c16834"</definedName>
    <definedName name="IQ_BV_SHARE_EST_UP_2MONTH">"c16572"</definedName>
    <definedName name="IQ_BV_SHARE_EST_UP_2MONTH_CIQ">"c16836"</definedName>
    <definedName name="IQ_BV_SHARE_EST_UP_3MONTH">"c16576"</definedName>
    <definedName name="IQ_BV_SHARE_EST_UP_3MONTH_CIQ">"c16840"</definedName>
    <definedName name="IQ_BV_SHARE_EST_UP_MONTH">"c16568"</definedName>
    <definedName name="IQ_BV_SHARE_EST_UP_MONTH_CIQ">"c16832"</definedName>
    <definedName name="IQ_BV_SHARE_HIGH_EST">"c3542"</definedName>
    <definedName name="IQ_BV_SHARE_HIGH_EST_CIQ">"c3802"</definedName>
    <definedName name="IQ_BV_SHARE_HIGH_EST_REUT">"c5441"</definedName>
    <definedName name="IQ_BV_SHARE_HIGH_EST_THOM">"c4022"</definedName>
    <definedName name="IQ_BV_SHARE_LOW_EST">"c3543"</definedName>
    <definedName name="IQ_BV_SHARE_LOW_EST_CIQ">"c3803"</definedName>
    <definedName name="IQ_BV_SHARE_LOW_EST_REUT">"c5442"</definedName>
    <definedName name="IQ_BV_SHARE_LOW_EST_THOM">"c4023"</definedName>
    <definedName name="IQ_BV_SHARE_MEDIAN_EST">"c3544"</definedName>
    <definedName name="IQ_BV_SHARE_MEDIAN_EST_CIQ">"c3801"</definedName>
    <definedName name="IQ_BV_SHARE_MEDIAN_EST_REUT">"c5440"</definedName>
    <definedName name="IQ_BV_SHARE_MEDIAN_EST_THOM">"c4021"</definedName>
    <definedName name="IQ_BV_SHARE_NUM_EST">"c3539"</definedName>
    <definedName name="IQ_BV_SHARE_NUM_EST_CIQ">"c3804"</definedName>
    <definedName name="IQ_BV_SHARE_NUM_EST_REUT">"c5443"</definedName>
    <definedName name="IQ_BV_SHARE_NUM_EST_THOM">"c4024"</definedName>
    <definedName name="IQ_BV_SHARE_STDDEV_EST">"c3540"</definedName>
    <definedName name="IQ_BV_SHARE_STDDEV_EST_CIQ">"c3805"</definedName>
    <definedName name="IQ_BV_SHARE_STDDEV_EST_REUT">"c5444"</definedName>
    <definedName name="IQ_BV_SHARE_STDDEV_EST_THOM">"c4025"</definedName>
    <definedName name="IQ_BV_STDDEV_EST">"c5629"</definedName>
    <definedName name="IQ_BV_STDDEV_EST_CIQ">"c4742"</definedName>
    <definedName name="IQ_BV_STDDEV_EST_REUT">"c5408"</definedName>
    <definedName name="IQ_BV_STDDEV_EST_THOM">"c5152"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1">"c16151"</definedName>
    <definedName name="IQ_CABLE_ARPU_ANALOG">"c2864"</definedName>
    <definedName name="IQ_CABLE_ARPU_ANALOG_1">"c16146"</definedName>
    <definedName name="IQ_CABLE_ARPU_BASIC">"c2866"</definedName>
    <definedName name="IQ_CABLE_ARPU_BASIC_1">"c16148"</definedName>
    <definedName name="IQ_CABLE_ARPU_BBAND">"c2867"</definedName>
    <definedName name="IQ_CABLE_ARPU_BBAND_1">"c16150"</definedName>
    <definedName name="IQ_CABLE_ARPU_DIG">"c2865"</definedName>
    <definedName name="IQ_CABLE_ARPU_DIG_1">"c16147"</definedName>
    <definedName name="IQ_CABLE_ARPU_PHONE">"c2868"</definedName>
    <definedName name="IQ_CABLE_ARPU_PHONE_1">"c16149"</definedName>
    <definedName name="IQ_CABLE_BASIC_PENETRATION">"c2850"</definedName>
    <definedName name="IQ_CABLE_BASIC_PENETRATION_1">"c16130"</definedName>
    <definedName name="IQ_CABLE_BBAND_PENETRATION">"c2852"</definedName>
    <definedName name="IQ_CABLE_BBAND_PENETRATION_1">"c16131"</definedName>
    <definedName name="IQ_CABLE_BBAND_PENETRATION_THP">"c2851"</definedName>
    <definedName name="IQ_CABLE_BBAND_PENETRATION_THP_1">"c16132"</definedName>
    <definedName name="IQ_CABLE_CHURN">"c2874"</definedName>
    <definedName name="IQ_CABLE_CHURN_1">"c16156"</definedName>
    <definedName name="IQ_CABLE_CHURN_BASIC">"c2871"</definedName>
    <definedName name="IQ_CABLE_CHURN_BASIC_1">"c16153"</definedName>
    <definedName name="IQ_CABLE_CHURN_BBAND">"c2872"</definedName>
    <definedName name="IQ_CABLE_CHURN_BBAND_1">"c16155"</definedName>
    <definedName name="IQ_CABLE_CHURN_DIG">"c2870"</definedName>
    <definedName name="IQ_CABLE_CHURN_DIG_1">"c16152"</definedName>
    <definedName name="IQ_CABLE_CHURN_PHONE">"c2873"</definedName>
    <definedName name="IQ_CABLE_CHURN_PHONE_1">"c16154"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MILES_PASSED_1">"c16145"</definedName>
    <definedName name="IQ_CABLE_OTHER_REV">"c2882"</definedName>
    <definedName name="IQ_CABLE_OTHER_REV_1">"c16164"</definedName>
    <definedName name="IQ_CABLE_PHONE_PENETRATION">"c2853"</definedName>
    <definedName name="IQ_CABLE_PHONE_PENETRATION_1">"c16133"</definedName>
    <definedName name="IQ_CABLE_PROGRAMMING_COSTS">"c2884"</definedName>
    <definedName name="IQ_CABLE_PROGRAMMING_COSTS_1">"c16144"</definedName>
    <definedName name="IQ_CABLE_REV_ADVERT">"c2880"</definedName>
    <definedName name="IQ_CABLE_REV_ADVERT_1">"c16162"</definedName>
    <definedName name="IQ_CABLE_REV_ANALOG">"c2875"</definedName>
    <definedName name="IQ_CABLE_REV_ANALOG_1">"c16157"</definedName>
    <definedName name="IQ_CABLE_REV_BASIC">"c2877"</definedName>
    <definedName name="IQ_CABLE_REV_BASIC_1">"c16159"</definedName>
    <definedName name="IQ_CABLE_REV_BBAND">"c2878"</definedName>
    <definedName name="IQ_CABLE_REV_BBAND_1">"c16160"</definedName>
    <definedName name="IQ_CABLE_REV_COMMERCIAL">"c2881"</definedName>
    <definedName name="IQ_CABLE_REV_COMMERCIAL_1">"c16163"</definedName>
    <definedName name="IQ_CABLE_REV_DIG">"c2876"</definedName>
    <definedName name="IQ_CABLE_REV_DIG_1">"c16158"</definedName>
    <definedName name="IQ_CABLE_REV_PHONE">"c2879"</definedName>
    <definedName name="IQ_CABLE_REV_PHONE_1">"c16161"</definedName>
    <definedName name="IQ_CABLE_RGU">"c2863"</definedName>
    <definedName name="IQ_CABLE_RGU_1">"c16143"</definedName>
    <definedName name="IQ_CABLE_SUBS_ANALOG">"c2855"</definedName>
    <definedName name="IQ_CABLE_SUBS_ANALOG_1">"c16135"</definedName>
    <definedName name="IQ_CABLE_SUBS_BASIC">"c2857"</definedName>
    <definedName name="IQ_CABLE_SUBS_BASIC_1">"c16137"</definedName>
    <definedName name="IQ_CABLE_SUBS_BBAND">"c2858"</definedName>
    <definedName name="IQ_CABLE_SUBS_BBAND_1">"c16138"</definedName>
    <definedName name="IQ_CABLE_SUBS_BUNDLED">"c2861"</definedName>
    <definedName name="IQ_CABLE_SUBS_BUNDLED_1">"c16141"</definedName>
    <definedName name="IQ_CABLE_SUBS_BUS_PHONE">"c15773"</definedName>
    <definedName name="IQ_CABLE_SUBS_DIG">"c2856"</definedName>
    <definedName name="IQ_CABLE_SUBS_DIG_1">"c16136"</definedName>
    <definedName name="IQ_CABLE_SUBS_LONG_DIST_PHONE">"c15775"</definedName>
    <definedName name="IQ_CABLE_SUBS_NON_VIDEO">"c2860"</definedName>
    <definedName name="IQ_CABLE_SUBS_NON_VIDEO_1">"c16140"</definedName>
    <definedName name="IQ_CABLE_SUBS_PHONE">"c2859"</definedName>
    <definedName name="IQ_CABLE_SUBS_PHONE_1">"c16139"</definedName>
    <definedName name="IQ_CABLE_SUBS_RES_PHONE">"c15772"</definedName>
    <definedName name="IQ_CABLE_SUBS_SATELITE">"c15771"</definedName>
    <definedName name="IQ_CABLE_SUBS_TOTAL">"c2862"</definedName>
    <definedName name="IQ_CABLE_SUBS_TOTAL_1">"c16142"</definedName>
    <definedName name="IQ_CABLE_SUBS_WHOLE_PHONE">"c15774"</definedName>
    <definedName name="IQ_CABLE_THP">"c2847"</definedName>
    <definedName name="IQ_CABLE_TOTAL_PENETRATION">"c2854"</definedName>
    <definedName name="IQ_CABLE_TOTAL_REV">"c2883"</definedName>
    <definedName name="IQ_CABLE_TOTAL_REV_1">"c16165"</definedName>
    <definedName name="IQ_CAL_Q">"c101"</definedName>
    <definedName name="IQ_CAL_Q_EST">"c6796"</definedName>
    <definedName name="IQ_CAL_Q_EST_CIQ">"c6808"</definedName>
    <definedName name="IQ_CAL_Q_EST_CIQ_COL">"c11743"</definedName>
    <definedName name="IQ_CAL_Q_EST_REUT">"c6800"</definedName>
    <definedName name="IQ_CAL_Q_EST_THOM">"c6804"</definedName>
    <definedName name="IQ_CAL_Y">"c102"</definedName>
    <definedName name="IQ_CAL_Y_EST">"c6797"</definedName>
    <definedName name="IQ_CAL_Y_EST_CIQ">"c6809"</definedName>
    <definedName name="IQ_CAL_Y_EST_CIQ_COL">"c11744"</definedName>
    <definedName name="IQ_CAL_Y_EST_REUT">"c6801"</definedName>
    <definedName name="IQ_CAL_Y_EST_THOM">"c6805"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INVEST_CABLE">"c15794"</definedName>
    <definedName name="IQ_CAP_INVEST_COMMERCIAL">"c15800"</definedName>
    <definedName name="IQ_CAP_INVEST_CUST_PREMISE_EQUIP">"c15795"</definedName>
    <definedName name="IQ_CAP_INVEST_LINE_EXTENSIONS">"c15797"</definedName>
    <definedName name="IQ_CAP_INVEST_SCALABLE_INFRASTRUCTURE">"c15796"</definedName>
    <definedName name="IQ_CAP_INVEST_SUPPORT">"c15799"</definedName>
    <definedName name="IQ_CAP_INVEST_UPGRADE_REBUILD">"c15798"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>"c3584"</definedName>
    <definedName name="IQ_CAPEX_ACT_OR_EST_CIQ">"c5071"</definedName>
    <definedName name="IQ_CAPEX_ACT_OR_EST_CIQ_COL">"c11718"</definedName>
    <definedName name="IQ_CAPEX_ACT_OR_EST_REUT">"c5474"</definedName>
    <definedName name="IQ_CAPEX_ACT_OR_EST_THOM">"c5546"</definedName>
    <definedName name="IQ_CAPEX_BNK">"c110"</definedName>
    <definedName name="IQ_CAPEX_BR">"c111"</definedName>
    <definedName name="IQ_CAPEX_DET_EST">"c12048"</definedName>
    <definedName name="IQ_CAPEX_DET_EST_CURRENCY">"c12457"</definedName>
    <definedName name="IQ_CAPEX_DET_EST_CURRENCY_THOM">"c12477"</definedName>
    <definedName name="IQ_CAPEX_DET_EST_DATE">"c12201"</definedName>
    <definedName name="IQ_CAPEX_DET_EST_DATE_THOM">"c12226"</definedName>
    <definedName name="IQ_CAPEX_DET_EST_INCL">"c12340"</definedName>
    <definedName name="IQ_CAPEX_DET_EST_INCL_THOM">"c12360"</definedName>
    <definedName name="IQ_CAPEX_DET_EST_ORIGIN">"c12765"</definedName>
    <definedName name="IQ_CAPEX_DET_EST_ORIGIN_THOM">"c12596"</definedName>
    <definedName name="IQ_CAPEX_DET_EST_THOM">"c12076"</definedName>
    <definedName name="IQ_CAPEX_EST">"c3523"</definedName>
    <definedName name="IQ_CAPEX_EST_CIQ">"c3807"</definedName>
    <definedName name="IQ_CAPEX_EST_DOWN_2MONTH">"c16525"</definedName>
    <definedName name="IQ_CAPEX_EST_DOWN_2MONTH_CIQ">"c16789"</definedName>
    <definedName name="IQ_CAPEX_EST_DOWN_3MONTH">"c16529"</definedName>
    <definedName name="IQ_CAPEX_EST_DOWN_3MONTH_CIQ">"c16793"</definedName>
    <definedName name="IQ_CAPEX_EST_DOWN_MONTH">"c16521"</definedName>
    <definedName name="IQ_CAPEX_EST_DOWN_MONTH_CIQ">"c16785"</definedName>
    <definedName name="IQ_CAPEX_EST_NOTE">"c17519"</definedName>
    <definedName name="IQ_CAPEX_EST_NOTE_CIQ">"c17472"</definedName>
    <definedName name="IQ_CAPEX_EST_NUM_ANALYSTS_2MONTH">"c16523"</definedName>
    <definedName name="IQ_CAPEX_EST_NUM_ANALYSTS_2MONTH_CIQ">"c16787"</definedName>
    <definedName name="IQ_CAPEX_EST_NUM_ANALYSTS_3MONTH">"c16527"</definedName>
    <definedName name="IQ_CAPEX_EST_NUM_ANALYSTS_3MONTH_CIQ">"c16791"</definedName>
    <definedName name="IQ_CAPEX_EST_NUM_ANALYSTS_MONTH">"c16519"</definedName>
    <definedName name="IQ_CAPEX_EST_NUM_ANALYSTS_MONTH_CIQ">"c16783"</definedName>
    <definedName name="IQ_CAPEX_EST_REUT">"c3969"</definedName>
    <definedName name="IQ_CAPEX_EST_THOM">"c5502"</definedName>
    <definedName name="IQ_CAPEX_EST_TOTAL_REVISED_2MONTH">"c16526"</definedName>
    <definedName name="IQ_CAPEX_EST_TOTAL_REVISED_2MONTH_CIQ">"c16790"</definedName>
    <definedName name="IQ_CAPEX_EST_TOTAL_REVISED_3MONTH">"c16530"</definedName>
    <definedName name="IQ_CAPEX_EST_TOTAL_REVISED_3MONTH_CIQ">"c16794"</definedName>
    <definedName name="IQ_CAPEX_EST_TOTAL_REVISED_MONTH">"c16522"</definedName>
    <definedName name="IQ_CAPEX_EST_TOTAL_REVISED_MONTH_CIQ">"c16786"</definedName>
    <definedName name="IQ_CAPEX_EST_UP_2MONTH">"c16524"</definedName>
    <definedName name="IQ_CAPEX_EST_UP_2MONTH_CIQ">"c16788"</definedName>
    <definedName name="IQ_CAPEX_EST_UP_3MONTH">"c16528"</definedName>
    <definedName name="IQ_CAPEX_EST_UP_3MONTH_CIQ">"c16792"</definedName>
    <definedName name="IQ_CAPEX_EST_UP_MONTH">"c16520"</definedName>
    <definedName name="IQ_CAPEX_EST_UP_MONTH_CIQ">"c16784"</definedName>
    <definedName name="IQ_CAPEX_FIN">"c112"</definedName>
    <definedName name="IQ_CAPEX_GUIDANCE">"c4150"</definedName>
    <definedName name="IQ_CAPEX_GUIDANCE_CIQ">"c4562"</definedName>
    <definedName name="IQ_CAPEX_GUIDANCE_CIQ_COL">"c11211"</definedName>
    <definedName name="IQ_CAPEX_HIGH_EST">"c3524"</definedName>
    <definedName name="IQ_CAPEX_HIGH_EST_CIQ">"c3809"</definedName>
    <definedName name="IQ_CAPEX_HIGH_EST_REUT">"c3971"</definedName>
    <definedName name="IQ_CAPEX_HIGH_EST_THOM">"c5504"</definedName>
    <definedName name="IQ_CAPEX_HIGH_GUIDANCE">"c4180"</definedName>
    <definedName name="IQ_CAPEX_HIGH_GUIDANCE_CIQ">"c4592"</definedName>
    <definedName name="IQ_CAPEX_HIGH_GUIDANCE_CIQ_COL">"c11241"</definedName>
    <definedName name="IQ_CAPEX_INS">"c113"</definedName>
    <definedName name="IQ_CAPEX_LOW_EST">"c3525"</definedName>
    <definedName name="IQ_CAPEX_LOW_EST_CIQ">"c3810"</definedName>
    <definedName name="IQ_CAPEX_LOW_EST_REUT">"c3972"</definedName>
    <definedName name="IQ_CAPEX_LOW_EST_THOM">"c5505"</definedName>
    <definedName name="IQ_CAPEX_LOW_GUIDANCE">"c4220"</definedName>
    <definedName name="IQ_CAPEX_LOW_GUIDANCE_CIQ">"c4632"</definedName>
    <definedName name="IQ_CAPEX_LOW_GUIDANCE_CIQ_COL">"c11281"</definedName>
    <definedName name="IQ_CAPEX_MEDIAN_EST">"c3526"</definedName>
    <definedName name="IQ_CAPEX_MEDIAN_EST_CIQ">"c3808"</definedName>
    <definedName name="IQ_CAPEX_MEDIAN_EST_REUT">"c3970"</definedName>
    <definedName name="IQ_CAPEX_MEDIAN_EST_THOM">"c5503"</definedName>
    <definedName name="IQ_CAPEX_NUM_EST">"c3521"</definedName>
    <definedName name="IQ_CAPEX_NUM_EST_CIQ">"c3811"</definedName>
    <definedName name="IQ_CAPEX_NUM_EST_REUT">"c3973"</definedName>
    <definedName name="IQ_CAPEX_NUM_EST_THOM">"c5506"</definedName>
    <definedName name="IQ_CAPEX_PCT_REV">"c19144"</definedName>
    <definedName name="IQ_CAPEX_STDDEV_EST">"c3522"</definedName>
    <definedName name="IQ_CAPEX_STDDEV_EST_CIQ">"c3812"</definedName>
    <definedName name="IQ_CAPEX_STDDEV_EST_REUT">"c3974"</definedName>
    <definedName name="IQ_CAPEX_STDDEV_EST_THOM">"c5507"</definedName>
    <definedName name="IQ_CAPEX_UTI">"c114"</definedName>
    <definedName name="IQ_CAPITAL_ALLOCATION_ADJUSTMENT_FOREIGN_FFIEC">"c15389"</definedName>
    <definedName name="IQ_CAPITAL_LEASE">"c1350"</definedName>
    <definedName name="IQ_CAPITAL_LEASE_1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_UNDER_MANAGE">"c18929"</definedName>
    <definedName name="IQ_CAPITAL_UNDER_MANAGE_CURRENCY">"c19171"</definedName>
    <definedName name="IQ_CAPITAL_UNDER_MANAGE_DATE">"c18930"</definedName>
    <definedName localSheetId="4" name="IQ_CAPITALIZED_INTEREST">"c2076"</definedName>
    <definedName localSheetId="5" name="IQ_CAPITALIZED_INTEREST">"c2076"</definedName>
    <definedName name="IQ_CAPITALIZED_INTEREST">"c3460"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1">"c1458"</definedName>
    <definedName localSheetId="4" name="IQ_CASH_ACQUIRE_CF">"c1630"</definedName>
    <definedName localSheetId="5" name="IQ_CASH_ACQUIRE_CF">"c1630"</definedName>
    <definedName name="IQ_CASH_ACQUIRE_CF">"c116"</definedName>
    <definedName name="IQ_CASH_ACQUIRE_CF_1">"c116"</definedName>
    <definedName name="IQ_CASH_BALANCES_DUE_FFIEC">"c12773"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ER_SUB">"c15763"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EPOSITORY_INSTIT_US_DOM_FFIEC">"c15288"</definedName>
    <definedName name="IQ_CASH_DIVIDENDS_NET_INCOME_FDIC">"c6738"</definedName>
    <definedName name="IQ_CASH_DUE_BANKS">"c1351"</definedName>
    <definedName name="IQ_CASH_DUE_BANKS_1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>"c5638"</definedName>
    <definedName name="IQ_CASH_EPS_ACT_OR_EST_THOM">"c5646"</definedName>
    <definedName name="IQ_CASH_EPS_DET_EST_CURRENCY_THOM">"c12478"</definedName>
    <definedName name="IQ_CASH_EPS_DET_EST_DATE_THOM">"c12227"</definedName>
    <definedName name="IQ_CASH_EPS_DET_EST_INCL_THOM">"c12361"</definedName>
    <definedName name="IQ_CASH_EPS_DET_EST_ORIGIN_THOM">"c12597"</definedName>
    <definedName name="IQ_CASH_EPS_DET_EST_THOM">"c12077"</definedName>
    <definedName name="IQ_CASH_EPS_EST">"c5631"</definedName>
    <definedName name="IQ_CASH_EPS_EST_DOWN_2MONTH">"c16333"</definedName>
    <definedName name="IQ_CASH_EPS_EST_DOWN_3MONTH">"c16337"</definedName>
    <definedName name="IQ_CASH_EPS_EST_DOWN_MONTH">"c16329"</definedName>
    <definedName name="IQ_CASH_EPS_EST_NUM_ANALYSTS_2MONTH">"c16331"</definedName>
    <definedName name="IQ_CASH_EPS_EST_NUM_ANALYSTS_3MONTH">"c16335"</definedName>
    <definedName name="IQ_CASH_EPS_EST_NUM_ANALYSTS_MONTH">"c16327"</definedName>
    <definedName name="IQ_CASH_EPS_EST_THOM">"c5639"</definedName>
    <definedName name="IQ_CASH_EPS_EST_TOTAL_REVISED_2MONTH">"c16334"</definedName>
    <definedName name="IQ_CASH_EPS_EST_TOTAL_REVISED_3MONTH">"c16338"</definedName>
    <definedName name="IQ_CASH_EPS_EST_TOTAL_REVISED_MONTH">"c16330"</definedName>
    <definedName name="IQ_CASH_EPS_EST_UP_2MONTH">"c16332"</definedName>
    <definedName name="IQ_CASH_EPS_EST_UP_3MONTH">"c16336"</definedName>
    <definedName name="IQ_CASH_EPS_EST_UP_MONTH">"c16328"</definedName>
    <definedName name="IQ_CASH_EPS_HIGH_EST">"c5633"</definedName>
    <definedName name="IQ_CASH_EPS_HIGH_EST_THOM">"c5641"</definedName>
    <definedName name="IQ_CASH_EPS_LOW_EST">"c5634"</definedName>
    <definedName name="IQ_CASH_EPS_LOW_EST_THOM">"c5642"</definedName>
    <definedName name="IQ_CASH_EPS_MEDIAN_EST">"c5632"</definedName>
    <definedName name="IQ_CASH_EPS_MEDIAN_EST_THOM">"c5640"</definedName>
    <definedName name="IQ_CASH_EPS_NUM_EST">"c5635"</definedName>
    <definedName name="IQ_CASH_EPS_NUM_EST_THOM">"c5643"</definedName>
    <definedName name="IQ_CASH_EPS_STDDEV_EST">"c5636"</definedName>
    <definedName name="IQ_CASH_EPS_STDDEV_EST_THOM">"c5644"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>"c4154"</definedName>
    <definedName name="IQ_CASH_FLOW_ACT_OR_EST_CIQ">"c4566"</definedName>
    <definedName name="IQ_CASH_FLOW_ACT_OR_EST_CIQ_COL">"c11215"</definedName>
    <definedName name="IQ_CASH_FLOW_EST">"c4153"</definedName>
    <definedName name="IQ_CASH_FLOW_EST_CIQ">"c4565"</definedName>
    <definedName name="IQ_CASH_FLOW_GUIDANCE">"c4155"</definedName>
    <definedName name="IQ_CASH_FLOW_GUIDANCE_CIQ">"c4567"</definedName>
    <definedName name="IQ_CASH_FLOW_GUIDANCE_CIQ_COL">"c11216"</definedName>
    <definedName name="IQ_CASH_FLOW_HIGH_EST">"c4156"</definedName>
    <definedName name="IQ_CASH_FLOW_HIGH_EST_CIQ">"c4568"</definedName>
    <definedName name="IQ_CASH_FLOW_HIGH_GUIDANCE">"c4201"</definedName>
    <definedName name="IQ_CASH_FLOW_HIGH_GUIDANCE_CIQ">"c4613"</definedName>
    <definedName name="IQ_CASH_FLOW_HIGH_GUIDANCE_CIQ_COL">"c11262"</definedName>
    <definedName name="IQ_CASH_FLOW_LOW_EST">"c4157"</definedName>
    <definedName name="IQ_CASH_FLOW_LOW_EST_CIQ">"c4569"</definedName>
    <definedName name="IQ_CASH_FLOW_LOW_GUIDANCE">"c4241"</definedName>
    <definedName name="IQ_CASH_FLOW_LOW_GUIDANCE_CIQ">"c4653"</definedName>
    <definedName name="IQ_CASH_FLOW_LOW_GUIDANCE_CIQ_COL">"c11302"</definedName>
    <definedName name="IQ_CASH_FLOW_MEDIAN_EST">"c4158"</definedName>
    <definedName name="IQ_CASH_FLOW_MEDIAN_EST_CIQ">"c4570"</definedName>
    <definedName name="IQ_CASH_FLOW_NUM_EST">"c4159"</definedName>
    <definedName name="IQ_CASH_FLOW_NUM_EST_CIQ">"c4571"</definedName>
    <definedName name="IQ_CASH_FLOW_STDDEV_EST">"c4160"</definedName>
    <definedName name="IQ_CASH_FLOW_STDDEV_EST_CIQ">"c4572"</definedName>
    <definedName name="IQ_CASH_FOREIGN_BRANCH_OTHER_US_BANKS_FFIEC">"c15282"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NET">"c12753"</definedName>
    <definedName name="IQ_CASH_INTEREST_OPER">"c6293"</definedName>
    <definedName name="IQ_CASH_INTEREST_RECEIVED">"c12754"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>"c4164"</definedName>
    <definedName name="IQ_CASH_OPER_ACT_OR_EST_CIQ">"c4576"</definedName>
    <definedName name="IQ_CASH_OPER_ACT_OR_EST_CIQ_COL">"c11225"</definedName>
    <definedName name="IQ_CASH_OPER_AP">"c8888"</definedName>
    <definedName name="IQ_CASH_OPER_AP_ABS">"c8907"</definedName>
    <definedName name="IQ_CASH_OPER_EST">"c4163"</definedName>
    <definedName name="IQ_CASH_OPER_EST_CIQ">"c4575"</definedName>
    <definedName name="IQ_CASH_OPER_GUIDANCE">"c4165"</definedName>
    <definedName name="IQ_CASH_OPER_GUIDANCE_CIQ">"c4577"</definedName>
    <definedName name="IQ_CASH_OPER_GUIDANCE_CIQ_COL">"c11226"</definedName>
    <definedName name="IQ_CASH_OPER_HIGH_EST">"c4166"</definedName>
    <definedName name="IQ_CASH_OPER_HIGH_EST_CIQ">"c4578"</definedName>
    <definedName name="IQ_CASH_OPER_HIGH_GUIDANCE">"c4185"</definedName>
    <definedName name="IQ_CASH_OPER_HIGH_GUIDANCE_CIQ">"c4597"</definedName>
    <definedName name="IQ_CASH_OPER_HIGH_GUIDANCE_CIQ_COL">"c11246"</definedName>
    <definedName name="IQ_CASH_OPER_LOW_EST">"c4244"</definedName>
    <definedName name="IQ_CASH_OPER_LOW_EST_CIQ">"c4768"</definedName>
    <definedName name="IQ_CASH_OPER_LOW_GUIDANCE">"c4225"</definedName>
    <definedName name="IQ_CASH_OPER_LOW_GUIDANCE_CIQ">"c4637"</definedName>
    <definedName name="IQ_CASH_OPER_LOW_GUIDANCE_CIQ_COL">"c11286"</definedName>
    <definedName name="IQ_CASH_OPER_MEDIAN_EST">"c4245"</definedName>
    <definedName name="IQ_CASH_OPER_MEDIAN_EST_CIQ">"c4771"</definedName>
    <definedName name="IQ_CASH_OPER_NAME_AP">"c8926"</definedName>
    <definedName name="IQ_CASH_OPER_NAME_AP_ABS">"c8945"</definedName>
    <definedName name="IQ_CASH_OPER_NUM_EST">"c4246"</definedName>
    <definedName name="IQ_CASH_OPER_NUM_EST_CIQ">"c4772"</definedName>
    <definedName name="IQ_CASH_OPER_STDDEV_EST">"c4247"</definedName>
    <definedName name="IQ_CASH_OPER_STDDEV_EST_CIQ">"c4773"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OTHER_BANKS_FOREIGN_COUNTRIES_FFIEC">"c15283"</definedName>
    <definedName name="IQ_CASH_OTHER_US_COMM_BANK_DEP_INSTIT_FFIEC">"c15281"</definedName>
    <definedName name="IQ_CASH_SEGREG">"c123"</definedName>
    <definedName name="IQ_CASH_SHARE">"c1911"</definedName>
    <definedName name="IQ_CASH_ST">"c1355"</definedName>
    <definedName name="IQ_CASH_ST_1">"c1355"</definedName>
    <definedName name="IQ_CASH_ST_INVEST">"c124"</definedName>
    <definedName name="IQ_CASH_ST_INVEST_EST">"c4249"</definedName>
    <definedName name="IQ_CASH_ST_INVEST_EST_CIQ">"c4775"</definedName>
    <definedName name="IQ_CASH_ST_INVEST_GUIDANCE">"c4250"</definedName>
    <definedName name="IQ_CASH_ST_INVEST_GUIDANCE_CIQ">"c4776"</definedName>
    <definedName name="IQ_CASH_ST_INVEST_GUIDANCE_CIQ_COL">"c11423"</definedName>
    <definedName name="IQ_CASH_ST_INVEST_HIGH_EST">"c4251"</definedName>
    <definedName name="IQ_CASH_ST_INVEST_HIGH_EST_CIQ">"c4777"</definedName>
    <definedName name="IQ_CASH_ST_INVEST_HIGH_GUIDANCE">"c4195"</definedName>
    <definedName name="IQ_CASH_ST_INVEST_HIGH_GUIDANCE_CIQ">"c4607"</definedName>
    <definedName name="IQ_CASH_ST_INVEST_HIGH_GUIDANCE_CIQ_COL">"c11256"</definedName>
    <definedName name="IQ_CASH_ST_INVEST_LOW_EST">"c4252"</definedName>
    <definedName name="IQ_CASH_ST_INVEST_LOW_EST_CIQ">"c4778"</definedName>
    <definedName name="IQ_CASH_ST_INVEST_LOW_GUIDANCE">"c4235"</definedName>
    <definedName name="IQ_CASH_ST_INVEST_LOW_GUIDANCE_CIQ">"c4647"</definedName>
    <definedName name="IQ_CASH_ST_INVEST_LOW_GUIDANCE_CIQ_COL">"c11296"</definedName>
    <definedName name="IQ_CASH_ST_INVEST_MEDIAN_EST">"c4253"</definedName>
    <definedName name="IQ_CASH_ST_INVEST_MEDIAN_EST_CIQ">"c4779"</definedName>
    <definedName name="IQ_CASH_ST_INVEST_NUM_EST">"c4254"</definedName>
    <definedName name="IQ_CASH_ST_INVEST_NUM_EST_CIQ">"c4780"</definedName>
    <definedName name="IQ_CASH_ST_INVEST_STDDEV_EST">"c4255"</definedName>
    <definedName name="IQ_CASH_ST_INVEST_STDDEV_EST_CIQ">"c4781"</definedName>
    <definedName name="IQ_CASH_STRUCTURED_PRODUCTS_AFS_AMORT_COST_FFIEC">"c20500"</definedName>
    <definedName name="IQ_CASH_STRUCTURED_PRODUCTS_AFS_FAIR_VAL_FFIEC">"c20465"</definedName>
    <definedName name="IQ_CASH_STRUCTURED_PRODUCTS_AVAIL_SALE_FFIEC">"c15263"</definedName>
    <definedName name="IQ_CASH_STRUCTURED_PRODUCTS_FFIEC">"c15260"</definedName>
    <definedName name="IQ_CASH_STRUCTURED_PRODUCTS_HTM_AMORT_COST_FFIEC">"c20448"</definedName>
    <definedName name="IQ_CASH_STRUCTURED_PRODUCTS_HTM_FAIR_VAL_FFIEC">"c20483"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ATASTROPHIC_LOSS_RATIO">"c15881"</definedName>
    <definedName name="IQ_CATASTROPHIC_LOSSES">"c17694"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OUPON">"c15234"</definedName>
    <definedName name="IQ_CDS_CURRENCY">"c6031"</definedName>
    <definedName name="IQ_CDS_DERIVATIVES_BENEFICIARY_FFIEC">"c13119"</definedName>
    <definedName name="IQ_CDS_DERIVATIVES_GUARANTOR_FFIEC">"c13112"</definedName>
    <definedName name="IQ_CDS_EVAL_DATE">"c6029"</definedName>
    <definedName name="IQ_CDS_LIST">"c13510"</definedName>
    <definedName name="IQ_CDS_LOAN_LIST">"c13518"</definedName>
    <definedName name="IQ_CDS_MID">"c6028"</definedName>
    <definedName name="IQ_CDS_NAME">"c6034"</definedName>
    <definedName name="IQ_CDS_NEXT_SERIES_ID">"c15231"</definedName>
    <definedName name="IQ_CDS_PREV_SERIES_ID">"c15232"</definedName>
    <definedName name="IQ_CDS_PRICE_TYPE">"c15233"</definedName>
    <definedName name="IQ_CDS_SENIOR_LIST">"c13508"</definedName>
    <definedName name="IQ_CDS_SUB_LIST">"c13509"</definedName>
    <definedName name="IQ_CDS_TERM">"c6030"</definedName>
    <definedName name="IQ_CDS_TYPE">"c6025"</definedName>
    <definedName name="IQ_CEDED_AH_EARNED">"c2743"</definedName>
    <definedName name="IQ_CEDED_CLAIM_ADJ_EXP_RESERVE_BOP">"c15875"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LOSSES">"c15872"</definedName>
    <definedName name="IQ_CEDED_PC_EARNED">"c2748"</definedName>
    <definedName name="IQ_CEDED_PREMIUMS_EARNED_GROSS_PREMIUMS_EARNED">"c15887"</definedName>
    <definedName name="IQ_CEDED_PREMIUMS_WRITTEN_GROSS_PREMIUMS_WRITTEN">"c15885"</definedName>
    <definedName name="IQ_CEDED_WRITTEN">"c2727"</definedName>
    <definedName name="IQ_CEO_ID">"c15210"</definedName>
    <definedName name="IQ_CEO_NAME">"c15209"</definedName>
    <definedName name="IQ_CERTIFIED_OFFICIAL_CHECKS_TRANS_ACCTS_FFIEC">"c15320"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O_ID">"c15212"</definedName>
    <definedName name="IQ_CFO_NAME">"c15211"</definedName>
    <definedName name="IQ_CFPS_ACT_OR_EST">"c2217"</definedName>
    <definedName name="IQ_CFPS_ACT_OR_EST_CIQ">"c5061"</definedName>
    <definedName name="IQ_CFPS_ACT_OR_EST_CIQ_COL">"c11708"</definedName>
    <definedName name="IQ_CFPS_ACT_OR_EST_REUT">"c5463"</definedName>
    <definedName name="IQ_CFPS_ACT_OR_EST_THOM">"c5301"</definedName>
    <definedName name="IQ_CFPS_DET_EST">"c12049"</definedName>
    <definedName name="IQ_CFPS_DET_EST_CURRENCY">"c12458"</definedName>
    <definedName name="IQ_CFPS_DET_EST_CURRENCY_THOM">"c12479"</definedName>
    <definedName name="IQ_CFPS_DET_EST_DATE">"c12202"</definedName>
    <definedName name="IQ_CFPS_DET_EST_DATE_THOM">"c12228"</definedName>
    <definedName name="IQ_CFPS_DET_EST_INCL">"c12341"</definedName>
    <definedName name="IQ_CFPS_DET_EST_INCL_THOM">"c12362"</definedName>
    <definedName name="IQ_CFPS_DET_EST_ORIGIN">"c12575"</definedName>
    <definedName name="IQ_CFPS_DET_EST_ORIGIN_THOM">"c12598"</definedName>
    <definedName name="IQ_CFPS_DET_EST_THOM">"c12078"</definedName>
    <definedName name="IQ_CFPS_EST">"c1667"</definedName>
    <definedName name="IQ_CFPS_EST_CIQ">"c3675"</definedName>
    <definedName name="IQ_CFPS_EST_DOWN_2MONTH">"c16321"</definedName>
    <definedName name="IQ_CFPS_EST_DOWN_2MONTH_CIQ">"c16645"</definedName>
    <definedName name="IQ_CFPS_EST_DOWN_3MONTH">"c16325"</definedName>
    <definedName name="IQ_CFPS_EST_DOWN_3MONTH_CIQ">"c16649"</definedName>
    <definedName name="IQ_CFPS_EST_DOWN_MONTH">"c16317"</definedName>
    <definedName name="IQ_CFPS_EST_DOWN_MONTH_CIQ">"c16641"</definedName>
    <definedName name="IQ_CFPS_EST_NOTE">"c17508"</definedName>
    <definedName name="IQ_CFPS_EST_NOTE_CIQ">"c17461"</definedName>
    <definedName name="IQ_CFPS_EST_NUM_ANALYSTS_2MONTH">"c16319"</definedName>
    <definedName name="IQ_CFPS_EST_NUM_ANALYSTS_2MONTH_CIQ">"c16643"</definedName>
    <definedName name="IQ_CFPS_EST_NUM_ANALYSTS_3MONTH">"c16323"</definedName>
    <definedName name="IQ_CFPS_EST_NUM_ANALYSTS_3MONTH_CIQ">"c16647"</definedName>
    <definedName name="IQ_CFPS_EST_NUM_ANALYSTS_MONTH">"c16315"</definedName>
    <definedName name="IQ_CFPS_EST_NUM_ANALYSTS_MONTH_CIQ">"c16639"</definedName>
    <definedName name="IQ_CFPS_EST_REUT">"c3844"</definedName>
    <definedName name="IQ_CFPS_EST_THOM">"c4006"</definedName>
    <definedName name="IQ_CFPS_EST_TOTAL_REVISED_2MONTH">"c16322"</definedName>
    <definedName name="IQ_CFPS_EST_TOTAL_REVISED_2MONTH_CIQ">"c16646"</definedName>
    <definedName name="IQ_CFPS_EST_TOTAL_REVISED_3MONTH">"c16326"</definedName>
    <definedName name="IQ_CFPS_EST_TOTAL_REVISED_3MONTH_CIQ">"c16650"</definedName>
    <definedName name="IQ_CFPS_EST_TOTAL_REVISED_MONTH">"c16318"</definedName>
    <definedName name="IQ_CFPS_EST_TOTAL_REVISED_MONTH_CIQ">"c16642"</definedName>
    <definedName name="IQ_CFPS_EST_UP_2MONTH">"c16320"</definedName>
    <definedName name="IQ_CFPS_EST_UP_2MONTH_CIQ">"c16644"</definedName>
    <definedName name="IQ_CFPS_EST_UP_3MONTH">"c16324"</definedName>
    <definedName name="IQ_CFPS_EST_UP_3MONTH_CIQ">"c16648"</definedName>
    <definedName name="IQ_CFPS_EST_UP_MONTH">"c16316"</definedName>
    <definedName name="IQ_CFPS_EST_UP_MONTH_CIQ">"c16640"</definedName>
    <definedName name="IQ_CFPS_GUIDANCE">"c4256"</definedName>
    <definedName name="IQ_CFPS_GUIDANCE_CIQ">"c4782"</definedName>
    <definedName name="IQ_CFPS_GUIDANCE_CIQ_COL">"c11429"</definedName>
    <definedName name="IQ_CFPS_HIGH_EST">"c1669"</definedName>
    <definedName name="IQ_CFPS_HIGH_EST_CIQ">"c3677"</definedName>
    <definedName name="IQ_CFPS_HIGH_EST_REUT">"c3846"</definedName>
    <definedName name="IQ_CFPS_HIGH_EST_THOM">"c4008"</definedName>
    <definedName name="IQ_CFPS_HIGH_GUIDANCE">"c4167"</definedName>
    <definedName name="IQ_CFPS_HIGH_GUIDANCE_CIQ">"c4579"</definedName>
    <definedName name="IQ_CFPS_HIGH_GUIDANCE_CIQ_COL">"c11228"</definedName>
    <definedName name="IQ_CFPS_LOW_EST">"c1670"</definedName>
    <definedName name="IQ_CFPS_LOW_EST_CIQ">"c3678"</definedName>
    <definedName name="IQ_CFPS_LOW_EST_REUT">"c3847"</definedName>
    <definedName name="IQ_CFPS_LOW_EST_THOM">"c4009"</definedName>
    <definedName name="IQ_CFPS_LOW_GUIDANCE">"c4207"</definedName>
    <definedName name="IQ_CFPS_LOW_GUIDANCE_CIQ">"c4619"</definedName>
    <definedName name="IQ_CFPS_LOW_GUIDANCE_CIQ_COL">"c11268"</definedName>
    <definedName name="IQ_CFPS_MEDIAN_EST">"c1668"</definedName>
    <definedName name="IQ_CFPS_MEDIAN_EST_CIQ">"c3676"</definedName>
    <definedName name="IQ_CFPS_MEDIAN_EST_REUT">"c3845"</definedName>
    <definedName name="IQ_CFPS_MEDIAN_EST_THOM">"c4007"</definedName>
    <definedName name="IQ_CFPS_NUM_EST">"c1671"</definedName>
    <definedName name="IQ_CFPS_NUM_EST_CIQ">"c3679"</definedName>
    <definedName name="IQ_CFPS_NUM_EST_REUT">"c3848"</definedName>
    <definedName name="IQ_CFPS_NUM_EST_THOM">"c4010"</definedName>
    <definedName name="IQ_CFPS_STDDEV_EST">"c1672"</definedName>
    <definedName name="IQ_CFPS_STDDEV_EST_CIQ">"c3680"</definedName>
    <definedName name="IQ_CFPS_STDDEV_EST_REUT">"c3849"</definedName>
    <definedName name="IQ_CFPS_STDDEV_EST_THOM">"c4011"</definedName>
    <definedName name="IQ_CH">110000</definedName>
    <definedName name="IQ_CHAIRMAN_ID">"c15218"</definedName>
    <definedName name="IQ_CHAIRMAN_NAME">"c15217"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F_TAX_TOTAL">"c15557"</definedName>
    <definedName name="IQ_CHANGE_DEPOSIT_ACCT">"c148"</definedName>
    <definedName name="IQ_CHANGE_FAIR_VALUE_FINANCIAL_LIAB_T1_FFIEC">"c13138"</definedName>
    <definedName name="IQ_CHANGE_FAIR_VALUE_OPTIONS_FFIEC">"c13045"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">"c8500"</definedName>
    <definedName name="IQ_CHANGE_INVENT_REAL_APR_FC_UNUSED_UNUSED_UNUSED">"c8500"</definedName>
    <definedName name="IQ_CHANGE_INVENT_REAL_APR_UNUSED">"c7620"</definedName>
    <definedName name="IQ_CHANGE_INVENT_REAL_APR_UNUSED_UNUSED_UNUSED">"c7620"</definedName>
    <definedName name="IQ_CHANGE_INVENT_REAL_FC_UNUSED">"c7840"</definedName>
    <definedName name="IQ_CHANGE_INVENT_REAL_FC_UNUSED_UNUSED_UNUSED">"c7840"</definedName>
    <definedName name="IQ_CHANGE_INVENT_REAL_POP_FC_UNUSED">"c8060"</definedName>
    <definedName name="IQ_CHANGE_INVENT_REAL_POP_FC_UNUSED_UNUSED_UNUSED">"c8060"</definedName>
    <definedName name="IQ_CHANGE_INVENT_REAL_POP_UNUSED">"c7180"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">"c6960"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">"c8280"</definedName>
    <definedName name="IQ_CHANGE_INVENT_REAL_YOY_FC_UNUSED_UNUSED_UNUSED">"c8280"</definedName>
    <definedName name="IQ_CHANGE_INVENT_REAL_YOY_UNUSED">"c7400"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UNRECOG_TAX_BENEFIT_1_YR_MAX">"c15747"</definedName>
    <definedName name="IQ_CHANGE_UNRECOG_TAX_BENEFIT_1_YR_MIN">"c15746"</definedName>
    <definedName name="IQ_CHANGE_WORK_CAP">"c161"</definedName>
    <definedName name="IQ_CHANGES_WORK_CAP">"c1357"</definedName>
    <definedName name="IQ_CHANGES_WORK_CAP_1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HURN_BASIC_CABLE">"c2871"</definedName>
    <definedName name="IQ_CHURN_BBAND">"c2872"</definedName>
    <definedName name="IQ_CHURN_DIG_CABLE">"c2870"</definedName>
    <definedName name="IQ_CHURN_PHONE">"c2873"</definedName>
    <definedName name="IQ_CHURN_POSTPAID_WIRELESS">"c2121"</definedName>
    <definedName name="IQ_CHURN_PREPAID_WIRELESS">"c2120"</definedName>
    <definedName name="IQ_CHURN_SATELLITE">"c15791"</definedName>
    <definedName name="IQ_CHURN_TOTAL">"c2874"</definedName>
    <definedName name="IQ_CHURN_TOTAL_WIRELESS">"c2122"</definedName>
    <definedName name="IQ_CIK">"c20384"</definedName>
    <definedName name="IQ_CIP">"c17551"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ASSB_OUTSTANDING_BS_DATE">"c1972"</definedName>
    <definedName name="IQ_CLASSB_OUTSTANDING_FILING_DATE">"c1974"</definedName>
    <definedName name="IQ_CLOSED_END_1_4_FAM_LOANS_TOT_LOANS_FFIEC">"c13866"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>"c174"</definedName>
    <definedName name="IQ_CLOSEPRICE_ADJ">"c2115"</definedName>
    <definedName name="IQ_CLOSEPRICE_RT">"CLOSE"</definedName>
    <definedName name="IQ_CMBS_ISSUED_AFS_AMORT_COST_FFIEC">"c20497"</definedName>
    <definedName name="IQ_CMBS_ISSUED_AFS_FAIR_VAL_FFIEC">"c20462"</definedName>
    <definedName name="IQ_CMBS_ISSUED_AVAIL_SALE_FFIEC">"c12800"</definedName>
    <definedName name="IQ_CMBS_ISSUED_FFIEC">"c12786"</definedName>
    <definedName name="IQ_CMBS_ISSUED_HTM_AMORT_COST_FFIEC">"c20445"</definedName>
    <definedName name="IQ_CMBS_ISSUED_HTM_FAIR_VAL_FFIEC">"c20480"</definedName>
    <definedName name="IQ_CMO_FDIC">"c6406"</definedName>
    <definedName name="IQ_CO_INVESTORS">"c18910"</definedName>
    <definedName name="IQ_CO_INVESTORS_ID">"c18911"</definedName>
    <definedName name="IQ_CO_INVESTORS_INVESTMENT">"c19113"</definedName>
    <definedName name="IQ_CO_INVESTORS_NUM_INVESTMENTS">"c19170"</definedName>
    <definedName name="IQ_COAL_SALES_TO_OPERATING_REVENUE_COAL">"c15954"</definedName>
    <definedName name="IQ_COGS">"c175"</definedName>
    <definedName name="IQ_COLLATERAL_TYPE">"c8954"</definedName>
    <definedName name="IQ_COLLECTION_DOMESTIC_FDIC">"c6387"</definedName>
    <definedName name="IQ_COM_TARGET_PRICE">"c13606"</definedName>
    <definedName name="IQ_COM_TARGET_PRICE_CIQ">"c13599"</definedName>
    <definedName name="IQ_COM_TARGET_PRICE_HIGH">"c13607"</definedName>
    <definedName name="IQ_COM_TARGET_PRICE_HIGH_CIQ">"c13600"</definedName>
    <definedName name="IQ_COM_TARGET_PRICE_LOW">"c13608"</definedName>
    <definedName name="IQ_COM_TARGET_PRICE_LOW_CIQ">"c13601"</definedName>
    <definedName name="IQ_COM_TARGET_PRICE_MEDIAN">"c13609"</definedName>
    <definedName name="IQ_COM_TARGET_PRICE_MEDIAN_CIQ">"c13602"</definedName>
    <definedName name="IQ_COM_TARGET_PRICE_NUM">"c13604"</definedName>
    <definedName name="IQ_COM_TARGET_PRICE_NUM_CIQ">"c13597"</definedName>
    <definedName name="IQ_COM_TARGET_PRICE_STDDEV">"c13605"</definedName>
    <definedName name="IQ_COM_TARGET_PRICE_STDDEV_CIQ">"c13598"</definedName>
    <definedName name="IQ_COMBINED_RATIO">"c176"</definedName>
    <definedName name="IQ_COMM_BANKS_OTHER_DEP_INST_US_TRANS_ACCTS_FFIEC">"c15317"</definedName>
    <definedName name="IQ_COMM_BANKS_OTHER_INST_US_NON_TRANS_ACCTS_FFIEC">"c15325"</definedName>
    <definedName name="IQ_COMM_IND_LOANS_TOT_LOANS_FFIEC">"c13874"</definedName>
    <definedName name="IQ_COMM_INDUSTRIAL_LL_REC_FFIEC">"c18880"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_RE_FARM_LOANS_TOT_LOANS_FFIEC">"c13872"</definedName>
    <definedName name="IQ_COMM_RE_NONFARM_NONRES_TOT_LOANS_FFIEC">"c13871"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DOM_QUARTERLY_AVG_FFIEC">"c15478"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>"c6317"</definedName>
    <definedName name="IQ_COMMERCIAL_INDUSTRIAL_LOANS_NON_ACCRUAL_FFIEC">"c13323"</definedName>
    <definedName name="IQ_COMMERCIAL_INDUSTRIAL_NET_CHARGE_OFFS_FDIC">"c6636"</definedName>
    <definedName name="IQ_COMMERCIAL_INDUSTRIAL_NON_US_CHARGE_OFFS_FFIEC">"c13179"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NON_US_RECOV_FFIEC">"c13201"</definedName>
    <definedName name="IQ_COMMERCIAL_INDUSTRIAL_RECOVERIES_FDIC">"c6617"</definedName>
    <definedName name="IQ_COMMERCIAL_INDUSTRIAL_RISK_BASED_FFIEC">"c13431"</definedName>
    <definedName name="IQ_COMMERCIAL_INDUSTRIAL_TOTAL_LOANS_FOREIGN_FDIC">"c6451"</definedName>
    <definedName name="IQ_COMMERCIAL_INDUSTRIAL_TRADING_DOM_FFIEC">"c12932"</definedName>
    <definedName name="IQ_COMMERCIAL_INDUSTRIAL_US_CHARGE_OFFS_FFIEC">"c13178"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INDUSTRIAL_US_RECOV_FFIEC">"c13200"</definedName>
    <definedName name="IQ_COMMERCIAL_INVEST_CABLE_INVEST">"c15806"</definedName>
    <definedName name="IQ_COMMERCIAL_LOANS_TOTAL_LOANS">"c15709"</definedName>
    <definedName name="IQ_COMMERCIAL_MORT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>"c6526"</definedName>
    <definedName name="IQ_COMMERCIAL_RE_GROSS_LOANS_FFIEC">"c13400"</definedName>
    <definedName name="IQ_COMMERCIAL_RE_LOANS_FDIC">"c6312"</definedName>
    <definedName name="IQ_COMMERCIAL_RE_LOANS_TOTAL_LOANS">"c15710"</definedName>
    <definedName name="IQ_COMMERCIAL_RE_RISK_BASED_FFIEC">"c13421"</definedName>
    <definedName name="IQ_COMMISS_FEES">"c180"</definedName>
    <definedName name="IQ_COMMISSION_DEF">"c181"</definedName>
    <definedName name="IQ_COMMITMENTS_BUY_SEC_OTHER_OFF_BS_FFIEC">"c13128"</definedName>
    <definedName name="IQ_COMMITMENTS_COMMERCIAL_RE_UNUSED_FFIEC">"c13243"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ITMENTS_SELL_SEC_OTHER_OFF_BS_FFIEC">"c13129"</definedName>
    <definedName name="IQ_COMMODITY_EXPOSURE_FFIEC">"c13061"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ER_ADR_1">"c13596"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MON_STOCK_1">"c1358"</definedName>
    <definedName name="IQ_COMMON_STOCK_FFIEC">"c12876"</definedName>
    <definedName name="IQ_COMP_BENEFITS">"c213"</definedName>
    <definedName name="IQ_COMPANY_ADDRESS">"c214"</definedName>
    <definedName name="IQ_COMPANY_ID">"c3513"</definedName>
    <definedName name="IQ_COMPANY_ID_QUICK_MATCH">"c16227"</definedName>
    <definedName name="IQ_COMPANY_NAME">"c215"</definedName>
    <definedName name="IQ_COMPANY_NAME_LONG">"c1585"</definedName>
    <definedName name="IQ_COMPANY_NAME_QUICK_MATCH">"c16228"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ICKER_NO_EXCH">"c15490"</definedName>
    <definedName name="IQ_COMPANY_TYPE">"c2096"</definedName>
    <definedName name="IQ_COMPANY_WEBSITE">"c220"</definedName>
    <definedName name="IQ_COMPANY_ZIP">"c221"</definedName>
    <definedName name="IQ_COMPETITOR_ALL">"c13754"</definedName>
    <definedName name="IQ_COMPETITOR_NAMED_BY_COMPANY">"c13751"</definedName>
    <definedName name="IQ_COMPETITOR_NAMED_BY_COMPETITOR">"c13752"</definedName>
    <definedName name="IQ_COMPETITOR_NAMED_BY_THIRDPARTY">"c13753"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OLIDATED_ASSETS_QUARTERLY_AVG_FFIEC">"c13087"</definedName>
    <definedName name="IQ_CONSOLIDATED_NI_FOREIGN_FFIEC">"c15396"</definedName>
    <definedName name="IQ_CONST_LAND_DEV_LOANS_TOT_LOANS_FFIEC">"c13865"</definedName>
    <definedName name="IQ_CONST_LAND_DEVELOP_OTHER_DOM_CHARGE_OFFS_FFIEC">"c13628"</definedName>
    <definedName name="IQ_CONST_LAND_DEVELOP_OTHER_DOM_RECOV_FFIEC">"c13632"</definedName>
    <definedName name="IQ_CONSTITUENTS">"c19169"</definedName>
    <definedName name="IQ_CONSTITUENTS_NAME">"c19192"</definedName>
    <definedName name="IQ_CONSTRUCTION_DEV_LOANS_FDIC">"c6313"</definedName>
    <definedName name="IQ_CONSTRUCTION_LAND_DEV_DOM_FFIEC">"c15267"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L_REC_DOM_FFIEC">"c12900"</definedName>
    <definedName name="IQ_CONSTRUCTION_LOANS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LOANS_TOTAL_LOANS">"c15711"</definedName>
    <definedName name="IQ_CONSTRUCTION_RISK_BASED_FFIEC">"c13422"</definedName>
    <definedName name="IQ_CONSULTING_FFIEC">"c13055"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ASES_LL_REC_FFIEC">"c12895"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LOANS_LL_REC_DOM_FFIEC">"c12911"</definedName>
    <definedName name="IQ_CONSUMER_LOANS_TOT_LOANS_FFIEC">"c13875"</definedName>
    <definedName name="IQ_CONSUMER_LOANS_TOTAL_LOANS">"c15712"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INGENT_LIABILITIES">"c18873"</definedName>
    <definedName name="IQ_CONTINGENT_RENTAL">"c17746"</definedName>
    <definedName name="IQ_CONTRACT_AMOUNT">"c13933"</definedName>
    <definedName name="IQ_CONTRACT_DETAILS">"c15555"</definedName>
    <definedName name="IQ_CONTRACT_MONTH">"c13934"</definedName>
    <definedName name="IQ_CONTRACT_OBLIGATION_AFTER_FIVE">"c15691"</definedName>
    <definedName name="IQ_CONTRACT_OBLIGATION_CY">"c15685"</definedName>
    <definedName name="IQ_CONTRACT_OBLIGATION_CY1">"c15686"</definedName>
    <definedName name="IQ_CONTRACT_OBLIGATION_CY2">"c15687"</definedName>
    <definedName name="IQ_CONTRACT_OBLIGATION_CY3">"c15688"</definedName>
    <definedName name="IQ_CONTRACT_OBLIGATION_CY4">"c15689"</definedName>
    <definedName name="IQ_CONTRACT_OBLIGATION_NEXT_FIVE">"c15690"</definedName>
    <definedName name="IQ_CONTRACT_OBLIGATION_TOTAL">"c15692"</definedName>
    <definedName name="IQ_CONTRACT_UNIT">"c13932"</definedName>
    <definedName name="IQ_CONTRACT_YEAR">"c13935"</definedName>
    <definedName name="IQ_CONTRACTS_OTHER_COMMODITIES_EQUITIES._FDIC">"c6522"</definedName>
    <definedName name="IQ_CONTRACTS_OTHER_COMMODITIES_EQUITIES_FDIC">"c6522"</definedName>
    <definedName name="IQ_CONTRIB_ID_DET_EST">"c12045"</definedName>
    <definedName name="IQ_CONTRIB_ID_DET_EST_THOM">"c12073"</definedName>
    <definedName name="IQ_CONTRIB_ID_NON_PER_DET_EST">"c13824"</definedName>
    <definedName name="IQ_CONTRIB_ID_NON_PER_DET_EST_THOM">"c13826"</definedName>
    <definedName name="IQ_CONTRIB_NAME_DET_EST">"c12046"</definedName>
    <definedName name="IQ_CONTRIB_NAME_DET_EST_THOM">"c12074"</definedName>
    <definedName name="IQ_CONTRIB_NAME_NON_PER_DET_EST">"c12760"</definedName>
    <definedName name="IQ_CONTRIB_NAME_NON_PER_DET_EST_THOM">"c12764"</definedName>
    <definedName name="IQ_CONTRIB_REC_DET_EST">"c12051"</definedName>
    <definedName name="IQ_CONTRIB_REC_DET_EST_DATE">"c12204"</definedName>
    <definedName name="IQ_CONTRIB_REC_DET_EST_DATE_THOM">"c12230"</definedName>
    <definedName name="IQ_CONTRIB_REC_DET_EST_ORIGIN">"c12577"</definedName>
    <definedName name="IQ_CONTRIB_REC_DET_EST_ORIGIN_THOM">"c12600"</definedName>
    <definedName name="IQ_CONTRIB_REC_DET_EST_THOM">"c12080"</definedName>
    <definedName name="IQ_CONTRIBUTOR_CIQID">"c13742"</definedName>
    <definedName name="IQ_CONTRIBUTOR_NAME">"c13735"</definedName>
    <definedName name="IQ_CONTRIBUTOR_START_DATE">"c13741"</definedName>
    <definedName name="IQ_CONV_DATE">"c2191"</definedName>
    <definedName name="IQ_CONV_EXP_DATE">"c3043"</definedName>
    <definedName name="IQ_CONV_PARITY">"c16197"</definedName>
    <definedName name="IQ_CONV_PREMIUM">"c2195"</definedName>
    <definedName name="IQ_CONV_PRICE">"c2193"</definedName>
    <definedName name="IQ_CONV_PRICE_ISSUE">"c16195"</definedName>
    <definedName name="IQ_CONV_PRICE_PREM_ISSUE">"c16196"</definedName>
    <definedName name="IQ_CONV_PRICE_PREMIUM">"c16198"</definedName>
    <definedName name="IQ_CONV_PT_PREMIUM">"c16199"</definedName>
    <definedName name="IQ_CONV_PT_PREMIUM_PCT">"c16200"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SION_COMMON_FFIEC">"c12964"</definedName>
    <definedName name="IQ_CONVERSION_PREF_FFIEC">"c12962"</definedName>
    <definedName name="IQ_CONVERT">"c2536"</definedName>
    <definedName name="IQ_CONVERT_DEBT">"c224"</definedName>
    <definedName name="IQ_CONVERT_PCT">"c2537"</definedName>
    <definedName name="IQ_CONVEXITY">"c2182"</definedName>
    <definedName name="IQ_CONVEYED_TO_OTHERS_FDIC">"c6534"</definedName>
    <definedName name="IQ_COO_ID">"c15222"</definedName>
    <definedName name="IQ_COO_NAME">"c15221"</definedName>
    <definedName name="IQ_CORE_CAPITAL_RATIO_FDIC">"c6745"</definedName>
    <definedName name="IQ_CORE_DEPOSITS_ASSETS_TOT_FFIEC">"c13442"</definedName>
    <definedName name="IQ_CORE_DEPOSITS_FFIEC">"c13862"</definedName>
    <definedName name="IQ_CORE_DEPOSITS_TOT_DEPOSITS_FFIEC">"c13911"</definedName>
    <definedName name="IQ_CORE_TIER_ONE_CAPITAL">"c15244"</definedName>
    <definedName name="IQ_CORE_TIER_ONE_CAPITAL_RATIO">"c15240"</definedName>
    <definedName name="IQ_CORP_GOODS_PRICE_INDEX_APR_FC_UNUSED">"c8381"</definedName>
    <definedName name="IQ_CORP_GOODS_PRICE_INDEX_APR_FC_UNUSED_UNUSED_UNUSED">"c8381"</definedName>
    <definedName name="IQ_CORP_GOODS_PRICE_INDEX_APR_UNUSED">"c7501"</definedName>
    <definedName name="IQ_CORP_GOODS_PRICE_INDEX_APR_UNUSED_UNUSED_UNUSED">"c7501"</definedName>
    <definedName name="IQ_CORP_GOODS_PRICE_INDEX_FC_UNUSED">"c7721"</definedName>
    <definedName name="IQ_CORP_GOODS_PRICE_INDEX_FC_UNUSED_UNUSED_UNUSED">"c7721"</definedName>
    <definedName name="IQ_CORP_GOODS_PRICE_INDEX_POP_FC_UNUSED">"c7941"</definedName>
    <definedName name="IQ_CORP_GOODS_PRICE_INDEX_POP_FC_UNUSED_UNUSED_UNUSED">"c7941"</definedName>
    <definedName name="IQ_CORP_GOODS_PRICE_INDEX_POP_UNUSED">"c7061"</definedName>
    <definedName name="IQ_CORP_GOODS_PRICE_INDEX_POP_UNUSED_UNUSED_UNUSED">"c7061"</definedName>
    <definedName name="IQ_CORP_GOODS_PRICE_INDEX_UNUSED">"c6841"</definedName>
    <definedName name="IQ_CORP_GOODS_PRICE_INDEX_UNUSED_UNUSED_UNUSED">"c6841"</definedName>
    <definedName name="IQ_CORP_GOODS_PRICE_INDEX_YOY_FC_UNUSED">"c8161"</definedName>
    <definedName name="IQ_CORP_GOODS_PRICE_INDEX_YOY_FC_UNUSED_UNUSED_UNUSED">"c8161"</definedName>
    <definedName name="IQ_CORP_GOODS_PRICE_INDEX_YOY_UNUSED">"c7281"</definedName>
    <definedName name="IQ_CORP_GOODS_PRICE_INDEX_YOY_UNUSED_UNUSED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RPORATE_OVER_TOTAL">"c13767"</definedName>
    <definedName name="IQ_COST_BORROWED_FUNDS_FFIEC">"c13492"</definedName>
    <definedName name="IQ_COST_BORROWING">"c2936"</definedName>
    <definedName name="IQ_COST_BORROWINGS">"c225"</definedName>
    <definedName name="IQ_COST_CAPITAL_NEW_BUSINESS">"c9968"</definedName>
    <definedName name="IQ_COST_FOREIGN_DEPOSITS_FFIEC">"c13490"</definedName>
    <definedName name="IQ_COST_FUNDS">"c15726"</definedName>
    <definedName name="IQ_COST_FUNDS_PURCHASED_FFIEC">"c13491"</definedName>
    <definedName name="IQ_COST_INT_DEPOSITS_FFIEC">"c13489"</definedName>
    <definedName name="IQ_COST_OF_FUNDING_ASSETS_FDIC">"c6725"</definedName>
    <definedName name="IQ_COST_REV">"c226"</definedName>
    <definedName name="IQ_COST_REVENUE">"c1359"</definedName>
    <definedName name="IQ_COST_REVENUE_1">"c1359"</definedName>
    <definedName name="IQ_COST_SALES_COAL">"c15933"</definedName>
    <definedName name="IQ_COST_SALES_PER_UNIT_SOLD_COAL">"c15944"</definedName>
    <definedName name="IQ_COST_SALES_TO_SALES_COAL">"c15951"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>"c8965"</definedName>
    <definedName name="IQ_COVERAGE_RATIO">"c15243"</definedName>
    <definedName name="IQ_COVERED_POPS">"c2124"</definedName>
    <definedName name="IQ_COVERED_POPS_1">"c16173"</definedName>
    <definedName name="IQ_COVERED_WIRELESS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">"c231"</definedName>
    <definedName name="IQ_CREDIT_CARD_FEE_BNK">"c231"</definedName>
    <definedName name="IQ_CREDIT_CARD_FEE_FIN">"c1583"</definedName>
    <definedName name="IQ_CREDIT_CARD_GROSS_LOANS_FFIEC">"c13412"</definedName>
    <definedName name="IQ_CREDIT_CARD_INTERCHANGE_FEES_FFIEC">"c13046"</definedName>
    <definedName name="IQ_CREDIT_CARD_LINES_FDIC">"c6525"</definedName>
    <definedName name="IQ_CREDIT_CARD_LINES_UNUSED_FFIEC">"c13242"</definedName>
    <definedName name="IQ_CREDIT_CARD_LOANS_CHARGE_OFFS_FFIEC">"c13180"</definedName>
    <definedName name="IQ_CREDIT_CARD_LOANS_DOM_QUARTERLY_AVG_FFIEC">"c15480"</definedName>
    <definedName name="IQ_CREDIT_CARD_LOANS_DUE_30_89_FFIEC">"c13272"</definedName>
    <definedName name="IQ_CREDIT_CARD_LOANS_DUE_90_FFIEC">"c13298"</definedName>
    <definedName name="IQ_CREDIT_CARD_LOANS_FDIC">"c6319"</definedName>
    <definedName name="IQ_CREDIT_CARD_LOANS_NON_ACCRUAL_FFIEC">"c13324"</definedName>
    <definedName name="IQ_CREDIT_CARD_LOANS_RECOV_FFIEC">"c13202"</definedName>
    <definedName name="IQ_CREDIT_CARD_NET_CHARGE_OFFS_FDIC">"c6654"</definedName>
    <definedName name="IQ_CREDIT_CARD_RECOVERIES_FDIC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>"c10038"</definedName>
    <definedName name="IQ_CREDIT_EXPOSURE_FFIEC">"c13062"</definedName>
    <definedName name="IQ_CREDIT_LOSS_CF">"c232"</definedName>
    <definedName name="IQ_CREDIT_LOSS_PROVISION_NET_CHARGE_OFFS_FDIC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>"c2094"</definedName>
    <definedName name="IQ_CURR_ACCT_BALANCE_APR_FC_UNUSED">"c8387"</definedName>
    <definedName name="IQ_CURR_ACCT_BALANCE_APR_FC_UNUSED_UNUSED_UNUSED">"c8387"</definedName>
    <definedName name="IQ_CURR_ACCT_BALANCE_APR_UNUSED">"c7507"</definedName>
    <definedName name="IQ_CURR_ACCT_BALANCE_APR_UNUSED_UNUSED_UNUSED">"c7507"</definedName>
    <definedName name="IQ_CURR_ACCT_BALANCE_FC_UNUSED">"c7727"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">"c7947"</definedName>
    <definedName name="IQ_CURR_ACCT_BALANCE_POP_FC_UNUSED_UNUSED_UNUSED">"c7947"</definedName>
    <definedName name="IQ_CURR_ACCT_BALANCE_POP_UNUSED">"c7067"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">"c6847"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">"c8167"</definedName>
    <definedName name="IQ_CURR_ACCT_BALANCE_YOY_FC_UNUSED_UNUSED_UNUSED">"c8167"</definedName>
    <definedName name="IQ_CURR_ACCT_BALANCE_YOY_UNUSED">"c7287"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_TAXES">"c19141"</definedName>
    <definedName name="IQ_CURRENCY_COIN_DOM_FFIEC">"c15287"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DERIVATIVES">"c17742"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UST_PREMISE_EQUIP_CABLE_INVEST">"c15801"</definedName>
    <definedName name="IQ_CUSTOMER_LIAB_ACCEPTANCES_OUT_FFIEC">"c12835"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RT">"c20427"</definedName>
    <definedName name="IQ_DATA_PROCESSING_EXP_FFIEC">"c13047"</definedName>
    <definedName name="IQ_DATA_SET">"c19244"</definedName>
    <definedName name="IQ_DATED_DATE">"c2185"</definedName>
    <definedName name="IQ_DAY_COUNT">"c2161"</definedName>
    <definedName name="IQ_DAYS_COVER_SHORT">"c1578"</definedName>
    <definedName name="IQ_DAYS_DELAY">"c8963"</definedName>
    <definedName name="IQ_DAYS_INVENTORY_OUT">"c273"</definedName>
    <definedName name="IQ_DAYS_PAY_OUTST">"c1362"</definedName>
    <definedName name="IQ_DAYS_PAY_OUTST_1">"c1362"</definedName>
    <definedName name="IQ_DAYS_PAYABLE_OUT">"c274"</definedName>
    <definedName name="IQ_DAYS_SALES_OUT">"c275"</definedName>
    <definedName name="IQ_DAYS_SALES_OUTST">"c1363"</definedName>
    <definedName name="IQ_DAYS_SALES_OUTST_1">"c1363"</definedName>
    <definedName name="IQ_DEBT_1_5_INVEST_SECURITIES_FFIEC">"c13465"</definedName>
    <definedName name="IQ_DEBT_ADJ">"c2515"</definedName>
    <definedName name="IQ_DEBT_ADJ_PCT">"c2516"</definedName>
    <definedName name="IQ_DEBT_EQUITY_EST">"c4257"</definedName>
    <definedName name="IQ_DEBT_EQUITY_EST_CIQ">"c4783"</definedName>
    <definedName name="IQ_DEBT_EQUITY_HIGH_EST">"c4258"</definedName>
    <definedName name="IQ_DEBT_EQUITY_HIGH_EST_CIQ">"c4784"</definedName>
    <definedName name="IQ_DEBT_EQUITY_LOW_EST">"c4259"</definedName>
    <definedName name="IQ_DEBT_EQUITY_LOW_EST_CIQ">"c4785"</definedName>
    <definedName name="IQ_DEBT_EQUITY_MEDIAN_EST">"c4260"</definedName>
    <definedName name="IQ_DEBT_EQUITY_MEDIAN_EST_CIQ">"c4786"</definedName>
    <definedName name="IQ_DEBT_EQUITY_NUM_EST">"c4261"</definedName>
    <definedName name="IQ_DEBT_EQUITY_NUM_EST_CIQ">"c4787"</definedName>
    <definedName name="IQ_DEBT_EQUITY_STDDEV_EST">"c4262"</definedName>
    <definedName name="IQ_DEBT_EQUITY_STDDEV_EST_CIQ">"c4788"</definedName>
    <definedName name="IQ_DEBT_EQUIV_NET_PBO">"c2938"</definedName>
    <definedName name="IQ_DEBT_EQUIV_OPER_LEASE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>"c1364"</definedName>
    <definedName name="IQ_DEF_ACQ_CST_1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INC_TAX_1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AULT_DATE">"c16220"</definedName>
    <definedName name="IQ_DEFAULT_TYPE">"c16219"</definedName>
    <definedName name="IQ_DEFERRED_CONTINGENT_RENT">"c16181"</definedName>
    <definedName name="IQ_DEFERRED_DOMESTIC_TAXES">"c2077"</definedName>
    <definedName name="IQ_DEFERRED_FOREIGN_TAXES">"c2078"</definedName>
    <definedName name="IQ_DEFERRED_INC_TAX">"c1447"</definedName>
    <definedName name="IQ_DEFERRED_INC_TAX_1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_NAV">"c16003"</definedName>
    <definedName name="IQ_DEFERRED_TAX_NNAV">"c16008"</definedName>
    <definedName name="IQ_DEFERRED_TAXES">"c1356"</definedName>
    <definedName name="IQ_DEFERRED_TAXES_1">"c1356"</definedName>
    <definedName name="IQ_DEFERRED_TAXES_TOTAL">"c19142"</definedName>
    <definedName name="IQ_DELIVERED_HOMES_NEW_ORDERS">"c15821"</definedName>
    <definedName name="IQ_DELIVERED_HOMES_PRICE_NEW_ORDER_PRICE">"c15822"</definedName>
    <definedName name="IQ_DEMAND_DEP">"c320"</definedName>
    <definedName name="IQ_DEMAND_DEPOSITS_COMMERCIAL_BANK_SUBS_FFIEC">"c12945"</definedName>
    <definedName name="IQ_DEMAND_DEPOSITS_FDIC">"c6489"</definedName>
    <definedName name="IQ_DEMAND_DEPOSITS_TOT_DEPOSITS_FFIEC">"c13902"</definedName>
    <definedName name="IQ_DEPOSIT_ACCOUNTS_LESS_THAN_100K_FDIC">"c6494"</definedName>
    <definedName name="IQ_DEPOSIT_ACCOUNTS_MORE_THAN_100K_FDIC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>"c321"</definedName>
    <definedName name="IQ_DEPOSITS_FOREIGN_BANKS_FOREIGN_AGENCIES_FFIEC">"c15344"</definedName>
    <definedName name="IQ_DEPOSITS_FOREIGN_FFIEC">"c12853"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100K_COMMERCIAL_BANK_SUBS_FFIEC">"c12948"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1">"c1360"</definedName>
    <definedName name="IQ_DEPRE_AMORT_SUPPL">"c1593"</definedName>
    <definedName name="IQ_DEPRE_DEPLE">"c1361"</definedName>
    <definedName name="IQ_DEPRE_DEPLE_1">"c1361"</definedName>
    <definedName name="IQ_DEPRE_SUPP">"c1443"</definedName>
    <definedName name="IQ_DERIVATIVE_ASSETS_CURRENT">"c17744"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ASSETS_LT">"c17745"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>"c1520"</definedName>
    <definedName name="IQ_DESCRIPTION_LONG_1">"c1520"</definedName>
    <definedName name="IQ_DEVELOP_LAND">"c323"</definedName>
    <definedName name="IQ_DEVELOPMENT_EXPENSE">"c16040"</definedName>
    <definedName name="IQ_DEVELOPMENT_REVENUE">"c16024"</definedName>
    <definedName name="IQ_DIC">"c13834"</definedName>
    <definedName name="IQ_DIFF_LASTCLOSE_TARGET_PRICE">"c1854"</definedName>
    <definedName name="IQ_DIFF_LASTCLOSE_TARGET_PRICE_CIQ">"c4767"</definedName>
    <definedName name="IQ_DIFF_LASTCLOSE_TARGET_PRICE_REUT">"c5436"</definedName>
    <definedName name="IQ_DIFF_LASTCLOSE_TARGET_PRICE_THOM">"c5278"</definedName>
    <definedName name="IQ_DIG_SUB_BASIC_SUB">"c16202"</definedName>
    <definedName name="IQ_DIG_SUB_VIDEO_SUB">"c15788"</definedName>
    <definedName name="IQ_DIGITAL_SUB_TOTAL_HOMES_PASSED">"c15769"</definedName>
    <definedName name="IQ_DIGITAL_VIDEO_PENETRATION">"c15768"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>"c4263"</definedName>
    <definedName name="IQ_DILUT_OUTSTANDING_CURRENT_EST_CIQ">"c4789"</definedName>
    <definedName name="IQ_DILUT_OUTSTANDING_CURRENT_HIGH_EST">"c4264"</definedName>
    <definedName name="IQ_DILUT_OUTSTANDING_CURRENT_HIGH_EST_CIQ">"c4790"</definedName>
    <definedName name="IQ_DILUT_OUTSTANDING_CURRENT_LOW_EST">"c4265"</definedName>
    <definedName name="IQ_DILUT_OUTSTANDING_CURRENT_LOW_EST_CIQ">"c4791"</definedName>
    <definedName name="IQ_DILUT_OUTSTANDING_CURRENT_MEDIAN_EST">"c4266"</definedName>
    <definedName name="IQ_DILUT_OUTSTANDING_CURRENT_MEDIAN_EST_CIQ">"c4792"</definedName>
    <definedName name="IQ_DILUT_OUTSTANDING_CURRENT_NUM_EST">"c4267"</definedName>
    <definedName name="IQ_DILUT_OUTSTANDING_CURRENT_NUM_EST_CIQ">"c4793"</definedName>
    <definedName name="IQ_DILUT_OUTSTANDING_CURRENT_STDDEV_EST">"c4268"</definedName>
    <definedName name="IQ_DILUT_OUTSTANDING_CURRENT_STDDEV_EST_CIQ">"c4794"</definedName>
    <definedName name="IQ_DILUT_WEIGHT">"c326"</definedName>
    <definedName name="IQ_DILUT_WEIGHT_EST">"c4269"</definedName>
    <definedName name="IQ_DILUT_WEIGHT_EST_CIQ">"c4795"</definedName>
    <definedName name="IQ_DILUT_WEIGHT_GUIDANCE">"c4270"</definedName>
    <definedName name="IQ_DILUT_WEIGHT_HIGH_EST">"c4271"</definedName>
    <definedName name="IQ_DILUT_WEIGHT_HIGH_EST_CIQ">"c4796"</definedName>
    <definedName name="IQ_DILUT_WEIGHT_LOW_EST">"c4272"</definedName>
    <definedName name="IQ_DILUT_WEIGHT_LOW_EST_CIQ">"c4797"</definedName>
    <definedName name="IQ_DILUT_WEIGHT_MEDIAN_EST">"c4273"</definedName>
    <definedName name="IQ_DILUT_WEIGHT_MEDIAN_EST_CIQ">"c4798"</definedName>
    <definedName name="IQ_DILUT_WEIGHT_NUM_EST">"c4274"</definedName>
    <definedName name="IQ_DILUT_WEIGHT_NUM_EST_CIQ">"c4799"</definedName>
    <definedName name="IQ_DILUT_WEIGHT_STDDEV_EST">"c4275"</definedName>
    <definedName name="IQ_DILUT_WEIGHT_STDDEV_EST_CIQ">"c4800"</definedName>
    <definedName name="IQ_DILUTED_EPRA_NAV">"c16005"</definedName>
    <definedName name="IQ_DILUTED_EPRA_NAV_SHARE_RE">"c16014"</definedName>
    <definedName name="IQ_DILUTED_EPRA_NNAV">"c16010"</definedName>
    <definedName name="IQ_DILUTED_EPRA_NNAV_SHARE_RE">"c16015"</definedName>
    <definedName name="IQ_DILUTED_NAV_RE">"c15998"</definedName>
    <definedName name="IQ_DILUTED_NAV_SHARE_RE">"c16013"</definedName>
    <definedName name="IQ_DILUTED_NAV_SHARES">"c16016"</definedName>
    <definedName name="IQ_DILUTION_EFFECT_NAV">"c15997"</definedName>
    <definedName name="IQ_DIRECT_AH_EARNED">"c2740"</definedName>
    <definedName name="IQ_DIRECT_EARNED">"c2730"</definedName>
    <definedName name="IQ_DIRECT_INDIRECT_RE_VENTURES_FFIEC">"c15266"</definedName>
    <definedName name="IQ_DIRECT_INDIRECT_RE_VENTURES_UNCONSOL_FFIEC">"c15274"</definedName>
    <definedName name="IQ_DIRECT_LIFE_EARNED">"c2735"</definedName>
    <definedName name="IQ_DIRECT_LIFE_IN_FORCE">"c2765"</definedName>
    <definedName name="IQ_DIRECT_LOSSES">"c15869"</definedName>
    <definedName name="IQ_DIRECT_PC_EARNED">"c2745"</definedName>
    <definedName name="IQ_DIRECT_WRITTEN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>"c1367"</definedName>
    <definedName name="IQ_DISCONT_OPER_1">"c1367"</definedName>
    <definedName name="IQ_DISCOUNT_RATE_PENSION_DOMESTIC">"c327"</definedName>
    <definedName name="IQ_DISCOUNT_RATE_PENSION_FOREIGN">"c328"</definedName>
    <definedName name="IQ_DISCRETIONARY_CAPEX">"c16183"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>"c4278"</definedName>
    <definedName name="IQ_DISTRIBUTABLE_CASH_ACT_OR_EST_CIQ">"c4803"</definedName>
    <definedName name="IQ_DISTRIBUTABLE_CASH_ACT_OR_EST_CIQ_COL">"c11450"</definedName>
    <definedName name="IQ_DISTRIBUTABLE_CASH_EST">"c4277"</definedName>
    <definedName name="IQ_DISTRIBUTABLE_CASH_EST_CIQ">"c4802"</definedName>
    <definedName name="IQ_DISTRIBUTABLE_CASH_GUIDANCE">"c4279"</definedName>
    <definedName name="IQ_DISTRIBUTABLE_CASH_GUIDANCE_CIQ">"c4804"</definedName>
    <definedName name="IQ_DISTRIBUTABLE_CASH_GUIDANCE_CIQ_COL">"c11451"</definedName>
    <definedName name="IQ_DISTRIBUTABLE_CASH_HIGH_EST">"c4280"</definedName>
    <definedName name="IQ_DISTRIBUTABLE_CASH_HIGH_EST_CIQ">"c4805"</definedName>
    <definedName name="IQ_DISTRIBUTABLE_CASH_HIGH_GUIDANCE">"c4198"</definedName>
    <definedName name="IQ_DISTRIBUTABLE_CASH_HIGH_GUIDANCE_CIQ">"c4610"</definedName>
    <definedName name="IQ_DISTRIBUTABLE_CASH_HIGH_GUIDANCE_CIQ_COL">"c11259"</definedName>
    <definedName name="IQ_DISTRIBUTABLE_CASH_LOW_EST">"c4281"</definedName>
    <definedName name="IQ_DISTRIBUTABLE_CASH_LOW_EST_CIQ">"c4806"</definedName>
    <definedName name="IQ_DISTRIBUTABLE_CASH_LOW_GUIDANCE">"c4238"</definedName>
    <definedName name="IQ_DISTRIBUTABLE_CASH_LOW_GUIDANCE_CIQ">"c4650"</definedName>
    <definedName name="IQ_DISTRIBUTABLE_CASH_LOW_GUIDANCE_CIQ_COL">"c11299"</definedName>
    <definedName name="IQ_DISTRIBUTABLE_CASH_MEDIAN_EST">"c4282"</definedName>
    <definedName name="IQ_DISTRIBUTABLE_CASH_MEDIAN_EST_CIQ">"c4807"</definedName>
    <definedName name="IQ_DISTRIBUTABLE_CASH_NUM_EST">"c4283"</definedName>
    <definedName name="IQ_DISTRIBUTABLE_CASH_NUM_EST_CIQ">"c4808"</definedName>
    <definedName name="IQ_DISTRIBUTABLE_CASH_PAYOUT">"c3005"</definedName>
    <definedName name="IQ_DISTRIBUTABLE_CASH_PER_SHARE_DILUTED">"c16191"</definedName>
    <definedName name="IQ_DISTRIBUTABLE_CASH_SHARE">"c3003"</definedName>
    <definedName name="IQ_DISTRIBUTABLE_CASH_SHARE_ACT_OR_EST">"c4286"</definedName>
    <definedName name="IQ_DISTRIBUTABLE_CASH_SHARE_ACT_OR_EST_CIQ">"c4811"</definedName>
    <definedName name="IQ_DISTRIBUTABLE_CASH_SHARE_ACT_OR_EST_CIQ_COL">"c11458"</definedName>
    <definedName name="IQ_DISTRIBUTABLE_CASH_SHARE_EST">"c4285"</definedName>
    <definedName name="IQ_DISTRIBUTABLE_CASH_SHARE_EST_CIQ">"c4810"</definedName>
    <definedName name="IQ_DISTRIBUTABLE_CASH_SHARE_GUIDANCE">"c4287"</definedName>
    <definedName name="IQ_DISTRIBUTABLE_CASH_SHARE_GUIDANCE_CIQ">"c4812"</definedName>
    <definedName name="IQ_DISTRIBUTABLE_CASH_SHARE_GUIDANCE_CIQ_COL">"c11459"</definedName>
    <definedName name="IQ_DISTRIBUTABLE_CASH_SHARE_HIGH_EST">"c4288"</definedName>
    <definedName name="IQ_DISTRIBUTABLE_CASH_SHARE_HIGH_EST_CIQ">"c4813"</definedName>
    <definedName name="IQ_DISTRIBUTABLE_CASH_SHARE_HIGH_GUIDANCE">"c4199"</definedName>
    <definedName name="IQ_DISTRIBUTABLE_CASH_SHARE_HIGH_GUIDANCE_CIQ">"c4611"</definedName>
    <definedName name="IQ_DISTRIBUTABLE_CASH_SHARE_HIGH_GUIDANCE_CIQ_COL">"c11260"</definedName>
    <definedName name="IQ_DISTRIBUTABLE_CASH_SHARE_LOW_EST">"c4289"</definedName>
    <definedName name="IQ_DISTRIBUTABLE_CASH_SHARE_LOW_EST_CIQ">"c4814"</definedName>
    <definedName name="IQ_DISTRIBUTABLE_CASH_SHARE_LOW_GUIDANCE">"c4239"</definedName>
    <definedName name="IQ_DISTRIBUTABLE_CASH_SHARE_LOW_GUIDANCE_CIQ">"c4651"</definedName>
    <definedName name="IQ_DISTRIBUTABLE_CASH_SHARE_LOW_GUIDANCE_CIQ_COL">"c11300"</definedName>
    <definedName name="IQ_DISTRIBUTABLE_CASH_SHARE_MEDIAN_EST">"c4290"</definedName>
    <definedName name="IQ_DISTRIBUTABLE_CASH_SHARE_MEDIAN_EST_CIQ">"c4815"</definedName>
    <definedName name="IQ_DISTRIBUTABLE_CASH_SHARE_NUM_EST">"c4291"</definedName>
    <definedName name="IQ_DISTRIBUTABLE_CASH_SHARE_NUM_EST_CIQ">"c4816"</definedName>
    <definedName name="IQ_DISTRIBUTABLE_CASH_SHARE_STDDEV_EST">"c4292"</definedName>
    <definedName name="IQ_DISTRIBUTABLE_CASH_SHARE_STDDEV_EST_CIQ">"c4817"</definedName>
    <definedName name="IQ_DISTRIBUTABLE_CASH_SHARES_BASIC">"c16189"</definedName>
    <definedName name="IQ_DISTRIBUTABLE_CASH_SHARES_DILUTED">"c16190"</definedName>
    <definedName name="IQ_DISTRIBUTABLE_CASH_STANDARDIZED">"c20435"</definedName>
    <definedName name="IQ_DISTRIBUTABLE_CASH_STDDEV_EST">"c4294"</definedName>
    <definedName name="IQ_DISTRIBUTABLE_CASH_STDDEV_EST_CIQ">"c4819"</definedName>
    <definedName name="IQ_DIV_AMOUNT">"c3041"</definedName>
    <definedName name="IQ_DIV_AMOUNT_LIST">"c17417"</definedName>
    <definedName name="IQ_DIV_PAYMENT_DATE">"c2205"</definedName>
    <definedName name="IQ_DIV_PAYMENT_DATE_LIST">"c17418"</definedName>
    <definedName name="IQ_DIV_PAYMENT_TYPE">"c12752"</definedName>
    <definedName name="IQ_DIV_PAYMENT_TYPE_LIST">"c17419"</definedName>
    <definedName name="IQ_DIV_RECORD_DATE">"c2204"</definedName>
    <definedName name="IQ_DIV_RECORD_DATE_LIST">"c17420"</definedName>
    <definedName name="IQ_DIV_SHARE">"c330"</definedName>
    <definedName name="IQ_DIVEST_CF">"c331"</definedName>
    <definedName name="IQ_DIVID_SHARE">"c1366"</definedName>
    <definedName name="IQ_DIVID_SHARE_1">"c1366"</definedName>
    <definedName name="IQ_DIVIDEND_EST">"c4296"</definedName>
    <definedName name="IQ_DIVIDEND_EST_CIQ">"c4821"</definedName>
    <definedName name="IQ_DIVIDEND_HIGH_EST">"c4297"</definedName>
    <definedName name="IQ_DIVIDEND_HIGH_EST_CIQ">"c4822"</definedName>
    <definedName name="IQ_DIVIDEND_LOW_EST">"c4298"</definedName>
    <definedName name="IQ_DIVIDEND_LOW_EST_CIQ">"c4823"</definedName>
    <definedName name="IQ_DIVIDEND_MEDIAN_EST">"c4299"</definedName>
    <definedName name="IQ_DIVIDEND_MEDIAN_EST_CIQ">"c4824"</definedName>
    <definedName name="IQ_DIVIDEND_NUM_EST">"c4300"</definedName>
    <definedName name="IQ_DIVIDEND_NUM_EST_CIQ">"c4825"</definedName>
    <definedName name="IQ_DIVIDEND_STDDEV_EST">"c4301"</definedName>
    <definedName name="IQ_DIVIDEND_STDDEV_EST_CIQ">"c4826"</definedName>
    <definedName name="IQ_DIVIDEND_YIELD">"c332"</definedName>
    <definedName name="IQ_DIVIDENDS_DECLARED_COMMON_FDIC">"c6659"</definedName>
    <definedName name="IQ_DIVIDENDS_DECLARED_COMMON_FFIEC">"c12969"</definedName>
    <definedName name="IQ_DIVIDENDS_DECLARED_PREFERRED_FDIC">"c6658"</definedName>
    <definedName name="IQ_DIVIDENDS_DECLARED_PREFERRED_FFIEC">"c12968"</definedName>
    <definedName name="IQ_DIVIDENDS_FDIC">"c6660"</definedName>
    <definedName name="IQ_DIVIDENDS_NET_INCOME_FFIEC">"c13349"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OM_OFFICE_DEPOSITS_TOT_DEPOSITS_FFIEC">"c13910"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ACT_OR_EST_CIQ">"c5062"</definedName>
    <definedName name="IQ_DPS_ACT_OR_EST_CIQ_COL">"c11709"</definedName>
    <definedName name="IQ_DPS_ACT_OR_EST_REUT">"c5464"</definedName>
    <definedName name="IQ_DPS_ACT_OR_EST_THOM">"c5302"</definedName>
    <definedName name="IQ_DPS_DET_EST">"c12052"</definedName>
    <definedName name="IQ_DPS_DET_EST_CURRENCY">"c12459"</definedName>
    <definedName name="IQ_DPS_DET_EST_CURRENCY_THOM">"c12480"</definedName>
    <definedName name="IQ_DPS_DET_EST_DATE">"c12205"</definedName>
    <definedName name="IQ_DPS_DET_EST_DATE_THOM">"c12231"</definedName>
    <definedName name="IQ_DPS_DET_EST_INCL">"c12342"</definedName>
    <definedName name="IQ_DPS_DET_EST_INCL_THOM">"c12363"</definedName>
    <definedName name="IQ_DPS_DET_EST_ORIGIN">"c12578"</definedName>
    <definedName name="IQ_DPS_DET_EST_ORIGIN_THOM">"c12601"</definedName>
    <definedName name="IQ_DPS_DET_EST_THOM">"c12081"</definedName>
    <definedName name="IQ_DPS_EST">"c1674"</definedName>
    <definedName name="IQ_DPS_EST_BOTTOM_UP">"c5493"</definedName>
    <definedName name="IQ_DPS_EST_BOTTOM_UP_CIQ">"c12030"</definedName>
    <definedName name="IQ_DPS_EST_BOTTOM_UP_REUT">"c5501"</definedName>
    <definedName name="IQ_DPS_EST_CIQ">"c3682"</definedName>
    <definedName name="IQ_DPS_EST_DOWN_2MONTH">"c16345"</definedName>
    <definedName name="IQ_DPS_EST_DOWN_2MONTH_CIQ">"c16657"</definedName>
    <definedName name="IQ_DPS_EST_DOWN_3MONTH">"c16349"</definedName>
    <definedName name="IQ_DPS_EST_DOWN_3MONTH_CIQ">"c16661"</definedName>
    <definedName name="IQ_DPS_EST_DOWN_MONTH">"c16341"</definedName>
    <definedName name="IQ_DPS_EST_DOWN_MONTH_CIQ">"c16653"</definedName>
    <definedName name="IQ_DPS_EST_NOTE">"c17509"</definedName>
    <definedName name="IQ_DPS_EST_NOTE_CIQ">"c17462"</definedName>
    <definedName name="IQ_DPS_EST_NUM_ANALYSTS_2MONTH">"c16343"</definedName>
    <definedName name="IQ_DPS_EST_NUM_ANALYSTS_2MONTH_CIQ">"c16655"</definedName>
    <definedName name="IQ_DPS_EST_NUM_ANALYSTS_3MONTH">"c16347"</definedName>
    <definedName name="IQ_DPS_EST_NUM_ANALYSTS_3MONTH_CIQ">"c16659"</definedName>
    <definedName name="IQ_DPS_EST_NUM_ANALYSTS_MONTH">"c16339"</definedName>
    <definedName name="IQ_DPS_EST_NUM_ANALYSTS_MONTH_CIQ">"c16651"</definedName>
    <definedName name="IQ_DPS_EST_REUT">"c3851"</definedName>
    <definedName name="IQ_DPS_EST_THOM">"c4013"</definedName>
    <definedName name="IQ_DPS_EST_TOTAL_REVISED_2MONTH">"c16346"</definedName>
    <definedName name="IQ_DPS_EST_TOTAL_REVISED_2MONTH_CIQ">"c16658"</definedName>
    <definedName name="IQ_DPS_EST_TOTAL_REVISED_3MONTH">"c16350"</definedName>
    <definedName name="IQ_DPS_EST_TOTAL_REVISED_3MONTH_CIQ">"c16662"</definedName>
    <definedName name="IQ_DPS_EST_TOTAL_REVISED_MONTH">"c16342"</definedName>
    <definedName name="IQ_DPS_EST_TOTAL_REVISED_MONTH_CIQ">"c16654"</definedName>
    <definedName name="IQ_DPS_EST_UP_2MONTH">"c16344"</definedName>
    <definedName name="IQ_DPS_EST_UP_2MONTH_CIQ">"c16656"</definedName>
    <definedName name="IQ_DPS_EST_UP_3MONTH">"c16348"</definedName>
    <definedName name="IQ_DPS_EST_UP_3MONTH_CIQ">"c16660"</definedName>
    <definedName name="IQ_DPS_EST_UP_MONTH">"c16340"</definedName>
    <definedName name="IQ_DPS_EST_UP_MONTH_CIQ">"c16652"</definedName>
    <definedName name="IQ_DPS_GUIDANCE">"c4302"</definedName>
    <definedName name="IQ_DPS_GUIDANCE_CIQ">"c4827"</definedName>
    <definedName name="IQ_DPS_GUIDANCE_CIQ_COL">"c11474"</definedName>
    <definedName name="IQ_DPS_HIGH_EST">"c1676"</definedName>
    <definedName name="IQ_DPS_HIGH_EST_CIQ">"c3684"</definedName>
    <definedName name="IQ_DPS_HIGH_EST_REUT">"c3853"</definedName>
    <definedName name="IQ_DPS_HIGH_EST_THOM">"c4015"</definedName>
    <definedName name="IQ_DPS_HIGH_GUIDANCE">"c4168"</definedName>
    <definedName name="IQ_DPS_HIGH_GUIDANCE_CIQ">"c4580"</definedName>
    <definedName name="IQ_DPS_HIGH_GUIDANCE_CIQ_COL">"c11229"</definedName>
    <definedName name="IQ_DPS_LOW_EST">"c1677"</definedName>
    <definedName name="IQ_DPS_LOW_EST_CIQ">"c3685"</definedName>
    <definedName name="IQ_DPS_LOW_EST_REUT">"c3854"</definedName>
    <definedName name="IQ_DPS_LOW_EST_THOM">"c4016"</definedName>
    <definedName name="IQ_DPS_LOW_GUIDANCE">"c4208"</definedName>
    <definedName name="IQ_DPS_LOW_GUIDANCE_CIQ">"c4620"</definedName>
    <definedName name="IQ_DPS_LOW_GUIDANCE_CIQ_COL">"c11269"</definedName>
    <definedName name="IQ_DPS_MEDIAN_EST">"c1675"</definedName>
    <definedName name="IQ_DPS_MEDIAN_EST_CIQ">"c3683"</definedName>
    <definedName name="IQ_DPS_MEDIAN_EST_REUT">"c3852"</definedName>
    <definedName name="IQ_DPS_MEDIAN_EST_THOM">"c4014"</definedName>
    <definedName name="IQ_DPS_NUM_EST">"c1678"</definedName>
    <definedName name="IQ_DPS_NUM_EST_CIQ">"c3686"</definedName>
    <definedName name="IQ_DPS_NUM_EST_REUT">"c3855"</definedName>
    <definedName name="IQ_DPS_NUM_EST_THOM">"c4017"</definedName>
    <definedName name="IQ_DPS_STDDEV_EST">"c1679"</definedName>
    <definedName name="IQ_DPS_STDDEV_EST_CIQ">"c3687"</definedName>
    <definedName name="IQ_DPS_STDDEV_EST_REUT">"c3856"</definedName>
    <definedName name="IQ_DPS_STDDEV_EST_THOM">"c4018"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INT_BEAR_LIABILITIES">"c15703"</definedName>
    <definedName name="IQ_EARNING_ASSET_YIELD">"c343"</definedName>
    <definedName name="IQ_EARNING_ASSETS_AVG_ASSETS_FFIEC">"c13354"</definedName>
    <definedName name="IQ_EARNING_ASSETS_FDIC">"c6360"</definedName>
    <definedName name="IQ_EARNING_ASSETS_QUARTERLY_AVG_FFIEC">"c13086"</definedName>
    <definedName name="IQ_EARNING_ASSETS_REPRICE_ASSETS_TOT_FFIEC">"c13451"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>"c5314"</definedName>
    <definedName name="IQ_EARNINGS_ANNOUNCE_DATE_THOM">"c5093"</definedName>
    <definedName name="IQ_EARNINGS_CO_FFIEC">"c13032"</definedName>
    <definedName name="IQ_EARNINGS_CONT_OPS_HOMEBUILDING_SALES">"c15817"</definedName>
    <definedName name="IQ_EARNINGS_COVERAGE_LOSSES_FFIEC">"c13351"</definedName>
    <definedName name="IQ_EARNINGS_COVERAGE_NET_CHARGE_OFFS_FDIC">"c6735"</definedName>
    <definedName name="IQ_EARNINGS_LIFE_INSURANCE_FFIEC">"c13041"</definedName>
    <definedName name="IQ_EARNINGS_PERIOD_COVERED">"c9958"</definedName>
    <definedName name="IQ_EARNINGS_PERIOD_GROUP">"c9944"</definedName>
    <definedName name="IQ_EBIT">"c352"</definedName>
    <definedName name="IQ_EBIT_10K">"IQ_EBIT_10K"</definedName>
    <definedName name="IQ_EBIT_10Q">"IQ_EBIT_10Q"</definedName>
    <definedName name="IQ_EBIT_10Q1">"IQ_EBIT_10Q1"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ACT_OR_EST_CIQ">"c5063"</definedName>
    <definedName name="IQ_EBIT_ACT_OR_EST_CIQ_COL">"c11710"</definedName>
    <definedName name="IQ_EBIT_ACT_OR_EST_REUT">"c5465"</definedName>
    <definedName name="IQ_EBIT_ACT_OR_EST_THOM">"c5303"</definedName>
    <definedName name="IQ_EBIT_DET_EST">"c12053"</definedName>
    <definedName name="IQ_EBIT_DET_EST_CURRENCY">"c12460"</definedName>
    <definedName name="IQ_EBIT_DET_EST_CURRENCY_THOM">"c12481"</definedName>
    <definedName name="IQ_EBIT_DET_EST_DATE">"c12206"</definedName>
    <definedName name="IQ_EBIT_DET_EST_DATE_THOM">"c12232"</definedName>
    <definedName name="IQ_EBIT_DET_EST_INCL">"c12343"</definedName>
    <definedName name="IQ_EBIT_DET_EST_INCL_THOM">"c12364"</definedName>
    <definedName name="IQ_EBIT_DET_EST_ORIGIN">"c12579"</definedName>
    <definedName name="IQ_EBIT_DET_EST_ORIGIN_THOM">"c12602"</definedName>
    <definedName name="IQ_EBIT_DET_EST_THOM">"c12082"</definedName>
    <definedName name="IQ_EBIT_EQ_INC">"c3498"</definedName>
    <definedName name="IQ_EBIT_EQ_INC_EXCL_SBC">"c3502"</definedName>
    <definedName name="IQ_EBIT_EST">"c1681"</definedName>
    <definedName name="IQ_EBIT_EST_CIQ">"c4674"</definedName>
    <definedName name="IQ_EBIT_EST_DOWN_2MONTH">"c16357"</definedName>
    <definedName name="IQ_EBIT_EST_DOWN_2MONTH_CIQ">"c16669"</definedName>
    <definedName name="IQ_EBIT_EST_DOWN_3MONTH">"c16361"</definedName>
    <definedName name="IQ_EBIT_EST_DOWN_3MONTH_CIQ">"c16673"</definedName>
    <definedName name="IQ_EBIT_EST_DOWN_MONTH">"c16353"</definedName>
    <definedName name="IQ_EBIT_EST_DOWN_MONTH_CIQ">"c16665"</definedName>
    <definedName name="IQ_EBIT_EST_NOTE">"c17510"</definedName>
    <definedName name="IQ_EBIT_EST_NOTE_CIQ">"c17463"</definedName>
    <definedName name="IQ_EBIT_EST_NUM_ANALYSTS_2MONTH">"c16355"</definedName>
    <definedName name="IQ_EBIT_EST_NUM_ANALYSTS_2MONTH_CIQ">"c16667"</definedName>
    <definedName name="IQ_EBIT_EST_NUM_ANALYSTS_3MONTH">"c16359"</definedName>
    <definedName name="IQ_EBIT_EST_NUM_ANALYSTS_3MONTH_CIQ">"c16671"</definedName>
    <definedName name="IQ_EBIT_EST_NUM_ANALYSTS_MONTH">"c16351"</definedName>
    <definedName name="IQ_EBIT_EST_NUM_ANALYSTS_MONTH_CIQ">"c16663"</definedName>
    <definedName name="IQ_EBIT_EST_REUT">"c5333"</definedName>
    <definedName name="IQ_EBIT_EST_THOM">"c5105"</definedName>
    <definedName name="IQ_EBIT_EST_TOTAL_REVISED_2MONTH">"c16358"</definedName>
    <definedName name="IQ_EBIT_EST_TOTAL_REVISED_2MONTH_CIQ">"c16670"</definedName>
    <definedName name="IQ_EBIT_EST_TOTAL_REVISED_3MONTH">"c16362"</definedName>
    <definedName name="IQ_EBIT_EST_TOTAL_REVISED_3MONTH_CIQ">"c16674"</definedName>
    <definedName name="IQ_EBIT_EST_TOTAL_REVISED_MONTH">"c16354"</definedName>
    <definedName name="IQ_EBIT_EST_TOTAL_REVISED_MONTH_CIQ">"c16666"</definedName>
    <definedName name="IQ_EBIT_EST_UP_2MONTH">"c16356"</definedName>
    <definedName name="IQ_EBIT_EST_UP_2MONTH_CIQ">"c16668"</definedName>
    <definedName name="IQ_EBIT_EST_UP_3MONTH">"c16360"</definedName>
    <definedName name="IQ_EBIT_EST_UP_3MONTH_CIQ">"c16672"</definedName>
    <definedName name="IQ_EBIT_EST_UP_MONTH">"c16352"</definedName>
    <definedName name="IQ_EBIT_EST_UP_MONTH_CIQ">"c16664"</definedName>
    <definedName name="IQ_EBIT_EXCL_SBC">"c3082"</definedName>
    <definedName name="IQ_EBIT_GROWTH_1">"IQ_EBIT_GROWTH_1"</definedName>
    <definedName name="IQ_EBIT_GROWTH_2">"IQ_EBIT_GROWTH_2"</definedName>
    <definedName name="IQ_EBIT_GUIDANCE">"c4303"</definedName>
    <definedName name="IQ_EBIT_GUIDANCE_CIQ">"c4828"</definedName>
    <definedName name="IQ_EBIT_GUIDANCE_CIQ_COL">"c11475"</definedName>
    <definedName name="IQ_EBIT_GW_ACT_OR_EST">"c4306"</definedName>
    <definedName name="IQ_EBIT_GW_ACT_OR_EST_CIQ">"c4831"</definedName>
    <definedName name="IQ_EBIT_GW_ACT_OR_EST_CIQ_COL">"c11478"</definedName>
    <definedName name="IQ_EBIT_GW_EST">"c4305"</definedName>
    <definedName name="IQ_EBIT_GW_EST_CIQ">"c4830"</definedName>
    <definedName name="IQ_EBIT_GW_GUIDANCE">"c4307"</definedName>
    <definedName name="IQ_EBIT_GW_GUIDANCE_CIQ">"c4832"</definedName>
    <definedName name="IQ_EBIT_GW_GUIDANCE_CIQ_COL">"c11479"</definedName>
    <definedName name="IQ_EBIT_GW_HIGH_EST">"c4308"</definedName>
    <definedName name="IQ_EBIT_GW_HIGH_EST_CIQ">"c4833"</definedName>
    <definedName name="IQ_EBIT_GW_HIGH_GUIDANCE">"c4171"</definedName>
    <definedName name="IQ_EBIT_GW_HIGH_GUIDANCE_CIQ">"c4583"</definedName>
    <definedName name="IQ_EBIT_GW_HIGH_GUIDANCE_CIQ_COL">"c11232"</definedName>
    <definedName name="IQ_EBIT_GW_LOW_EST">"c4309"</definedName>
    <definedName name="IQ_EBIT_GW_LOW_EST_CIQ">"c4834"</definedName>
    <definedName name="IQ_EBIT_GW_LOW_GUIDANCE">"c4211"</definedName>
    <definedName name="IQ_EBIT_GW_LOW_GUIDANCE_CIQ">"c4623"</definedName>
    <definedName name="IQ_EBIT_GW_LOW_GUIDANCE_CIQ_COL">"c11272"</definedName>
    <definedName name="IQ_EBIT_GW_MEDIAN_EST">"c4310"</definedName>
    <definedName name="IQ_EBIT_GW_MEDIAN_EST_CIQ">"c4835"</definedName>
    <definedName name="IQ_EBIT_GW_NUM_EST">"c4311"</definedName>
    <definedName name="IQ_EBIT_GW_NUM_EST_CIQ">"c4836"</definedName>
    <definedName name="IQ_EBIT_GW_STDDEV_EST">"c4312"</definedName>
    <definedName name="IQ_EBIT_GW_STDDEV_EST_CIQ">"c4837"</definedName>
    <definedName name="IQ_EBIT_HIGH_EST">"c1683"</definedName>
    <definedName name="IQ_EBIT_HIGH_EST_CIQ">"c4676"</definedName>
    <definedName name="IQ_EBIT_HIGH_EST_REUT">"c5335"</definedName>
    <definedName name="IQ_EBIT_HIGH_EST_THOM">"c5107"</definedName>
    <definedName name="IQ_EBIT_HIGH_GUIDANCE">"c4172"</definedName>
    <definedName name="IQ_EBIT_HIGH_GUIDANCE_CIQ">"c4584"</definedName>
    <definedName name="IQ_EBIT_HIGH_GUIDANCE_CIQ_COL">"c11233"</definedName>
    <definedName name="IQ_EBIT_HOMEBUILDING_SALES">"c15815"</definedName>
    <definedName name="IQ_EBIT_INT">"c360"</definedName>
    <definedName name="IQ_EBIT_LOW_EST">"c1684"</definedName>
    <definedName name="IQ_EBIT_LOW_EST_CIQ">"c4677"</definedName>
    <definedName name="IQ_EBIT_LOW_EST_REUT">"c5336"</definedName>
    <definedName name="IQ_EBIT_LOW_EST_THOM">"c5108"</definedName>
    <definedName name="IQ_EBIT_LOW_GUIDANCE">"c4212"</definedName>
    <definedName name="IQ_EBIT_LOW_GUIDANCE_CIQ">"c4624"</definedName>
    <definedName name="IQ_EBIT_LOW_GUIDANCE_CIQ_COL">"c11273"</definedName>
    <definedName name="IQ_EBIT_MARGIN">"c359"</definedName>
    <definedName name="IQ_EBIT_MEDIAN_EST">"c1682"</definedName>
    <definedName name="IQ_EBIT_MEDIAN_EST_CIQ">"c4675"</definedName>
    <definedName name="IQ_EBIT_MEDIAN_EST_REUT">"c5334"</definedName>
    <definedName name="IQ_EBIT_MEDIAN_EST_THOM">"c5106"</definedName>
    <definedName name="IQ_EBIT_NUM_EST">"c1685"</definedName>
    <definedName name="IQ_EBIT_NUM_EST_CIQ">"c4678"</definedName>
    <definedName name="IQ_EBIT_NUM_EST_REUT">"c5337"</definedName>
    <definedName name="IQ_EBIT_NUM_EST_THOM">"c5109"</definedName>
    <definedName name="IQ_EBIT_OVER_IE">"c1369"</definedName>
    <definedName name="IQ_EBIT_OVER_IE_1">"c1369"</definedName>
    <definedName name="IQ_EBIT_SBC_ACT_OR_EST">"c4316"</definedName>
    <definedName name="IQ_EBIT_SBC_ACT_OR_EST_CIQ">"c4841"</definedName>
    <definedName name="IQ_EBIT_SBC_ACT_OR_EST_CIQ_COL">"c11488"</definedName>
    <definedName name="IQ_EBIT_SBC_EST">"c4315"</definedName>
    <definedName name="IQ_EBIT_SBC_EST_CIQ">"c4840"</definedName>
    <definedName name="IQ_EBIT_SBC_GUIDANCE">"c4317"</definedName>
    <definedName name="IQ_EBIT_SBC_GUIDANCE_CIQ">"c4842"</definedName>
    <definedName name="IQ_EBIT_SBC_GUIDANCE_CIQ_COL">"c11489"</definedName>
    <definedName name="IQ_EBIT_SBC_GW_ACT_OR_EST">"c4320"</definedName>
    <definedName name="IQ_EBIT_SBC_GW_ACT_OR_EST_CIQ">"c4845"</definedName>
    <definedName name="IQ_EBIT_SBC_GW_ACT_OR_EST_CIQ_COL">"c11492"</definedName>
    <definedName name="IQ_EBIT_SBC_GW_EST">"c4319"</definedName>
    <definedName name="IQ_EBIT_SBC_GW_EST_CIQ">"c4844"</definedName>
    <definedName name="IQ_EBIT_SBC_GW_GUIDANCE">"c4321"</definedName>
    <definedName name="IQ_EBIT_SBC_GW_GUIDANCE_CIQ">"c4846"</definedName>
    <definedName name="IQ_EBIT_SBC_GW_GUIDANCE_CIQ_COL">"c11493"</definedName>
    <definedName name="IQ_EBIT_SBC_GW_HIGH_EST">"c4322"</definedName>
    <definedName name="IQ_EBIT_SBC_GW_HIGH_EST_CIQ">"c4847"</definedName>
    <definedName name="IQ_EBIT_SBC_GW_HIGH_GUIDANCE">"c4193"</definedName>
    <definedName name="IQ_EBIT_SBC_GW_HIGH_GUIDANCE_CIQ">"c4605"</definedName>
    <definedName name="IQ_EBIT_SBC_GW_HIGH_GUIDANCE_CIQ_COL">"c11254"</definedName>
    <definedName name="IQ_EBIT_SBC_GW_LOW_EST">"c4323"</definedName>
    <definedName name="IQ_EBIT_SBC_GW_LOW_EST_CIQ">"c4848"</definedName>
    <definedName name="IQ_EBIT_SBC_GW_LOW_GUIDANCE">"c4233"</definedName>
    <definedName name="IQ_EBIT_SBC_GW_LOW_GUIDANCE_CIQ">"c4645"</definedName>
    <definedName name="IQ_EBIT_SBC_GW_LOW_GUIDANCE_CIQ_COL">"c11294"</definedName>
    <definedName name="IQ_EBIT_SBC_GW_MEDIAN_EST">"c4324"</definedName>
    <definedName name="IQ_EBIT_SBC_GW_MEDIAN_EST_CIQ">"c4849"</definedName>
    <definedName name="IQ_EBIT_SBC_GW_NUM_EST">"c4325"</definedName>
    <definedName name="IQ_EBIT_SBC_GW_NUM_EST_CIQ">"c4850"</definedName>
    <definedName name="IQ_EBIT_SBC_GW_STDDEV_EST">"c4326"</definedName>
    <definedName name="IQ_EBIT_SBC_GW_STDDEV_EST_CIQ">"c4851"</definedName>
    <definedName name="IQ_EBIT_SBC_HIGH_EST">"c4328"</definedName>
    <definedName name="IQ_EBIT_SBC_HIGH_EST_CIQ">"c4853"</definedName>
    <definedName name="IQ_EBIT_SBC_HIGH_GUIDANCE">"c4192"</definedName>
    <definedName name="IQ_EBIT_SBC_HIGH_GUIDANCE_CIQ">"c4604"</definedName>
    <definedName name="IQ_EBIT_SBC_HIGH_GUIDANCE_CIQ_COL">"c11253"</definedName>
    <definedName name="IQ_EBIT_SBC_LOW_EST">"c4329"</definedName>
    <definedName name="IQ_EBIT_SBC_LOW_EST_CIQ">"c4854"</definedName>
    <definedName name="IQ_EBIT_SBC_LOW_GUIDANCE">"c4232"</definedName>
    <definedName name="IQ_EBIT_SBC_LOW_GUIDANCE_CIQ">"c4644"</definedName>
    <definedName name="IQ_EBIT_SBC_LOW_GUIDANCE_CIQ_COL">"c11293"</definedName>
    <definedName name="IQ_EBIT_SBC_MEDIAN_EST">"c4330"</definedName>
    <definedName name="IQ_EBIT_SBC_MEDIAN_EST_CIQ">"c4855"</definedName>
    <definedName name="IQ_EBIT_SBC_NUM_EST">"c4331"</definedName>
    <definedName name="IQ_EBIT_SBC_NUM_EST_CIQ">"c4856"</definedName>
    <definedName name="IQ_EBIT_SBC_STDDEV_EST">"c4332"</definedName>
    <definedName name="IQ_EBIT_SBC_STDDEV_EST_CIQ">"c4857"</definedName>
    <definedName name="IQ_EBIT_STDDEV_EST">"c1686"</definedName>
    <definedName name="IQ_EBIT_STDDEV_EST_CIQ">"c4679"</definedName>
    <definedName name="IQ_EBIT_STDDEV_EST_REUT">"c5338"</definedName>
    <definedName name="IQ_EBIT_STDDEV_EST_THOM">"c5110"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>"IQ_EBITDA_10K"</definedName>
    <definedName name="IQ_EBITDA_10Q">"IQ_EBITDA_10Q"</definedName>
    <definedName name="IQ_EBITDA_10Q1">"IQ_EBITDA_10Q1"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CIQ_COL">"c11707"</definedName>
    <definedName name="IQ_EBITDA_ACT_OR_EST_REUT">"c5462"</definedName>
    <definedName name="IQ_EBITDA_ACT_OR_EST_THOM">"c5300"</definedName>
    <definedName name="IQ_EBITDA_CAPEX">"c19143"</definedName>
    <definedName name="IQ_EBITDA_CAPEX_INT">"c368"</definedName>
    <definedName name="IQ_EBITDA_CAPEX_OVER_TOTAL_IE">"c1370"</definedName>
    <definedName name="IQ_EBITDA_CAPEX_OVER_TOTAL_IE_1">"c1370"</definedName>
    <definedName name="IQ_EBITDA_DET_EST">"c12054"</definedName>
    <definedName name="IQ_EBITDA_DET_EST_CURRENCY">"c12461"</definedName>
    <definedName name="IQ_EBITDA_DET_EST_CURRENCY_THOM">"c12482"</definedName>
    <definedName name="IQ_EBITDA_DET_EST_DATE">"c12207"</definedName>
    <definedName name="IQ_EBITDA_DET_EST_DATE_THOM">"c12233"</definedName>
    <definedName name="IQ_EBITDA_DET_EST_INCL">"c12344"</definedName>
    <definedName name="IQ_EBITDA_DET_EST_INCL_THOM">"c12365"</definedName>
    <definedName name="IQ_EBITDA_DET_EST_ORIGIN">"c12580"</definedName>
    <definedName name="IQ_EBITDA_DET_EST_ORIGIN_THOM">"c12603"</definedName>
    <definedName name="IQ_EBITDA_DET_EST_THOM">"c12083"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DOWN_2MONTH">"c16297"</definedName>
    <definedName name="IQ_EBITDA_EST_DOWN_2MONTH_CIQ">"c16621"</definedName>
    <definedName name="IQ_EBITDA_EST_DOWN_3MONTH">"c16301"</definedName>
    <definedName name="IQ_EBITDA_EST_DOWN_3MONTH_CIQ">"c16625"</definedName>
    <definedName name="IQ_EBITDA_EST_DOWN_MONTH">"c16293"</definedName>
    <definedName name="IQ_EBITDA_EST_DOWN_MONTH_CIQ">"c16617"</definedName>
    <definedName name="IQ_EBITDA_EST_NOTE">"c17503"</definedName>
    <definedName name="IQ_EBITDA_EST_NOTE_CIQ">"c17456"</definedName>
    <definedName name="IQ_EBITDA_EST_NUM_ANALYSTS_2MONTH">"c16295"</definedName>
    <definedName name="IQ_EBITDA_EST_NUM_ANALYSTS_2MONTH_CIQ">"c16619"</definedName>
    <definedName name="IQ_EBITDA_EST_NUM_ANALYSTS_3MONTH">"c16299"</definedName>
    <definedName name="IQ_EBITDA_EST_NUM_ANALYSTS_3MONTH_CIQ">"c16623"</definedName>
    <definedName name="IQ_EBITDA_EST_NUM_ANALYSTS_MONTH">"c16291"</definedName>
    <definedName name="IQ_EBITDA_EST_NUM_ANALYSTS_MONTH_CIQ">"c16615"</definedName>
    <definedName name="IQ_EBITDA_EST_REUT">"c3640"</definedName>
    <definedName name="IQ_EBITDA_EST_THOM">"c3658"</definedName>
    <definedName name="IQ_EBITDA_EST_TOTAL_REVISED_2MONTH">"c16298"</definedName>
    <definedName name="IQ_EBITDA_EST_TOTAL_REVISED_2MONTH_CIQ">"c16622"</definedName>
    <definedName name="IQ_EBITDA_EST_TOTAL_REVISED_3MONTH">"c16302"</definedName>
    <definedName name="IQ_EBITDA_EST_TOTAL_REVISED_3MONTH_CIQ">"c16626"</definedName>
    <definedName name="IQ_EBITDA_EST_TOTAL_REVISED_MONTH">"c16294"</definedName>
    <definedName name="IQ_EBITDA_EST_TOTAL_REVISED_MONTH_CIQ">"c16618"</definedName>
    <definedName name="IQ_EBITDA_EST_UP_2MONTH">"c16296"</definedName>
    <definedName name="IQ_EBITDA_EST_UP_2MONTH_CIQ">"c16620"</definedName>
    <definedName name="IQ_EBITDA_EST_UP_3MONTH">"c16300"</definedName>
    <definedName name="IQ_EBITDA_EST_UP_3MONTH_CIQ">"c16624"</definedName>
    <definedName name="IQ_EBITDA_EST_UP_MONTH">"c16292"</definedName>
    <definedName name="IQ_EBITDA_EST_UP_MONTH_CIQ">"c16616"</definedName>
    <definedName name="IQ_EBITDA_EXCL_SBC">"c3081"</definedName>
    <definedName name="IQ_EBITDA_GROWTH_1">"IQ_EBITDA_GROWTH_1"</definedName>
    <definedName name="IQ_EBITDA_GROWTH_2">"IQ_EBITDA_GROWTH_2"</definedName>
    <definedName name="IQ_EBITDA_GUIDANCE">"c4334"</definedName>
    <definedName name="IQ_EBITDA_GUIDANCE_CIQ">"c4859"</definedName>
    <definedName name="IQ_EBITDA_GUIDANCE_CIQ_COL">"c11506"</definedName>
    <definedName name="IQ_EBITDA_HIGH_EST">"c370"</definedName>
    <definedName name="IQ_EBITDA_HIGH_EST_CIQ">"c3624"</definedName>
    <definedName name="IQ_EBITDA_HIGH_EST_REUT">"c3642"</definedName>
    <definedName name="IQ_EBITDA_HIGH_EST_THOM">"c3660"</definedName>
    <definedName name="IQ_EBITDA_HIGH_GUIDANCE">"c4170"</definedName>
    <definedName name="IQ_EBITDA_HIGH_GUIDANCE_CIQ">"c4582"</definedName>
    <definedName name="IQ_EBITDA_HIGH_GUIDANCE_CIQ_COL">"c11231"</definedName>
    <definedName name="IQ_EBITDA_HOMEBUILDING_SALES">"c15814"</definedName>
    <definedName name="IQ_EBITDA_INT">"c373"</definedName>
    <definedName name="IQ_EBITDA_LOW_EST">"c371"</definedName>
    <definedName name="IQ_EBITDA_LOW_EST_CIQ">"c3625"</definedName>
    <definedName name="IQ_EBITDA_LOW_EST_REUT">"c3643"</definedName>
    <definedName name="IQ_EBITDA_LOW_EST_THOM">"c3661"</definedName>
    <definedName name="IQ_EBITDA_LOW_GUIDANCE">"c4210"</definedName>
    <definedName name="IQ_EBITDA_LOW_GUIDANCE_CIQ">"c4622"</definedName>
    <definedName name="IQ_EBITDA_LOW_GUIDANCE_CIQ_COL">"c11271"</definedName>
    <definedName name="IQ_EBITDA_MARGIN">"c372"</definedName>
    <definedName name="IQ_EBITDA_MEDIAN_EST">"c1663"</definedName>
    <definedName name="IQ_EBITDA_MEDIAN_EST_CIQ">"c3623"</definedName>
    <definedName name="IQ_EBITDA_MEDIAN_EST_REUT">"c3641"</definedName>
    <definedName name="IQ_EBITDA_MEDIAN_EST_THOM">"c3659"</definedName>
    <definedName name="IQ_EBITDA_NO_EST">"c267"</definedName>
    <definedName name="IQ_EBITDA_NUM_EST">"c374"</definedName>
    <definedName name="IQ_EBITDA_NUM_EST_CIQ">"c3626"</definedName>
    <definedName name="IQ_EBITDA_NUM_EST_REUT">"c3644"</definedName>
    <definedName name="IQ_EBITDA_NUM_EST_THOM">"c3662"</definedName>
    <definedName name="IQ_EBITDA_OVER_TOTAL_IE">"c1371"</definedName>
    <definedName name="IQ_EBITDA_OVER_TOTAL_IE_1">"c1371"</definedName>
    <definedName name="IQ_EBITDA_SBC_ACT_OR_EST">"c4337"</definedName>
    <definedName name="IQ_EBITDA_SBC_ACT_OR_EST_CIQ">"c4862"</definedName>
    <definedName name="IQ_EBITDA_SBC_ACT_OR_EST_CIQ_COL">"c11509"</definedName>
    <definedName name="IQ_EBITDA_SBC_EST">"c4336"</definedName>
    <definedName name="IQ_EBITDA_SBC_EST_CIQ">"c4861"</definedName>
    <definedName name="IQ_EBITDA_SBC_GUIDANCE">"c4338"</definedName>
    <definedName name="IQ_EBITDA_SBC_GUIDANCE_CIQ">"c4863"</definedName>
    <definedName name="IQ_EBITDA_SBC_GUIDANCE_CIQ_COL">"c11510"</definedName>
    <definedName name="IQ_EBITDA_SBC_HIGH_EST">"c4339"</definedName>
    <definedName name="IQ_EBITDA_SBC_HIGH_EST_CIQ">"c4864"</definedName>
    <definedName name="IQ_EBITDA_SBC_HIGH_GUIDANCE">"c4194"</definedName>
    <definedName name="IQ_EBITDA_SBC_HIGH_GUIDANCE_CIQ">"c4606"</definedName>
    <definedName name="IQ_EBITDA_SBC_HIGH_GUIDANCE_CIQ_COL">"c11255"</definedName>
    <definedName name="IQ_EBITDA_SBC_LOW_EST">"c4340"</definedName>
    <definedName name="IQ_EBITDA_SBC_LOW_EST_CIQ">"c4865"</definedName>
    <definedName name="IQ_EBITDA_SBC_LOW_GUIDANCE">"c4234"</definedName>
    <definedName name="IQ_EBITDA_SBC_LOW_GUIDANCE_CIQ">"c4646"</definedName>
    <definedName name="IQ_EBITDA_SBC_LOW_GUIDANCE_CIQ_COL">"c11295"</definedName>
    <definedName name="IQ_EBITDA_SBC_MEDIAN_EST">"c4341"</definedName>
    <definedName name="IQ_EBITDA_SBC_MEDIAN_EST_CIQ">"c4866"</definedName>
    <definedName name="IQ_EBITDA_SBC_NUM_EST">"c4342"</definedName>
    <definedName name="IQ_EBITDA_SBC_NUM_EST_CIQ">"c4867"</definedName>
    <definedName name="IQ_EBITDA_SBC_STDDEV_EST">"c4343"</definedName>
    <definedName name="IQ_EBITDA_SBC_STDDEV_EST_CIQ">"c4868"</definedName>
    <definedName name="IQ_EBITDA_STDDEV_EST">"c375"</definedName>
    <definedName name="IQ_EBITDA_STDDEV_EST_CIQ">"c3627"</definedName>
    <definedName name="IQ_EBITDA_STDDEV_EST_REUT">"c3645"</definedName>
    <definedName name="IQ_EBITDA_STDDEV_EST_THOM">"c3663"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FIEC">"c13029"</definedName>
    <definedName name="IQ_EBT_FIN">"c386"</definedName>
    <definedName name="IQ_EBT_FTE_FFIEC">"c13037"</definedName>
    <definedName name="IQ_EBT_GAAP_GUIDANCE">"c4345"</definedName>
    <definedName name="IQ_EBT_GAAP_GUIDANCE_CIQ">"c4870"</definedName>
    <definedName name="IQ_EBT_GAAP_GUIDANCE_CIQ_COL">"c11517"</definedName>
    <definedName name="IQ_EBT_GAAP_HIGH_GUIDANCE">"c4174"</definedName>
    <definedName name="IQ_EBT_GAAP_HIGH_GUIDANCE_CIQ">"c4586"</definedName>
    <definedName name="IQ_EBT_GAAP_HIGH_GUIDANCE_CIQ_COL">"c11235"</definedName>
    <definedName name="IQ_EBT_GAAP_LOW_GUIDANCE">"c4214"</definedName>
    <definedName name="IQ_EBT_GAAP_LOW_GUIDANCE_CIQ">"c4626"</definedName>
    <definedName name="IQ_EBT_GAAP_LOW_GUIDANCE_CIQ_COL">"c11275"</definedName>
    <definedName name="IQ_EBT_GUIDANCE">"c4346"</definedName>
    <definedName name="IQ_EBT_GUIDANCE_CIQ">"c4871"</definedName>
    <definedName name="IQ_EBT_GUIDANCE_CIQ_COL">"c11518"</definedName>
    <definedName name="IQ_EBT_GW_GUIDANCE">"c4347"</definedName>
    <definedName name="IQ_EBT_GW_GUIDANCE_CIQ">"c4872"</definedName>
    <definedName name="IQ_EBT_GW_GUIDANCE_CIQ_COL">"c11519"</definedName>
    <definedName name="IQ_EBT_GW_HIGH_GUIDANCE">"c4175"</definedName>
    <definedName name="IQ_EBT_GW_HIGH_GUIDANCE_CIQ">"c4587"</definedName>
    <definedName name="IQ_EBT_GW_HIGH_GUIDANCE_CIQ_COL">"c11236"</definedName>
    <definedName name="IQ_EBT_GW_LOW_GUIDANCE">"c4215"</definedName>
    <definedName name="IQ_EBT_GW_LOW_GUIDANCE_CIQ">"c4627"</definedName>
    <definedName name="IQ_EBT_GW_LOW_GUIDANCE_CIQ_COL">"c11276"</definedName>
    <definedName name="IQ_EBT_HIGH_GUIDANCE">"c4173"</definedName>
    <definedName name="IQ_EBT_HIGH_GUIDANCE_CIQ">"c4585"</definedName>
    <definedName name="IQ_EBT_HIGH_GUIDANCE_CIQ_COL">"c11234"</definedName>
    <definedName name="IQ_EBT_HOMEBUILDING_SALES">"c15816"</definedName>
    <definedName name="IQ_EBT_INCL_MARGIN">"c387"</definedName>
    <definedName name="IQ_EBT_INS">"c388"</definedName>
    <definedName name="IQ_EBT_LOW_GUIDANCE">"c4213"</definedName>
    <definedName name="IQ_EBT_LOW_GUIDANCE_CIQ">"c4625"</definedName>
    <definedName name="IQ_EBT_LOW_GUIDANCE_CIQ_COL">"c11274"</definedName>
    <definedName name="IQ_EBT_RE">"c6215"</definedName>
    <definedName name="IQ_EBT_REIT">"c389"</definedName>
    <definedName name="IQ_EBT_SBC_ACT_OR_EST">"c4350"</definedName>
    <definedName name="IQ_EBT_SBC_ACT_OR_EST_CIQ">"c4875"</definedName>
    <definedName name="IQ_EBT_SBC_ACT_OR_EST_CIQ_COL">"c11522"</definedName>
    <definedName name="IQ_EBT_SBC_EST">"c4349"</definedName>
    <definedName name="IQ_EBT_SBC_EST_CIQ">"c4874"</definedName>
    <definedName name="IQ_EBT_SBC_GUIDANCE">"c4351"</definedName>
    <definedName name="IQ_EBT_SBC_GUIDANCE_CIQ">"c4876"</definedName>
    <definedName name="IQ_EBT_SBC_GUIDANCE_CIQ_COL">"c11523"</definedName>
    <definedName name="IQ_EBT_SBC_GW_ACT_OR_EST">"c4354"</definedName>
    <definedName name="IQ_EBT_SBC_GW_ACT_OR_EST_CIQ">"c4879"</definedName>
    <definedName name="IQ_EBT_SBC_GW_ACT_OR_EST_CIQ_COL">"c11526"</definedName>
    <definedName name="IQ_EBT_SBC_GW_EST">"c4353"</definedName>
    <definedName name="IQ_EBT_SBC_GW_EST_CIQ">"c4878"</definedName>
    <definedName name="IQ_EBT_SBC_GW_GUIDANCE">"c4355"</definedName>
    <definedName name="IQ_EBT_SBC_GW_GUIDANCE_CIQ">"c4880"</definedName>
    <definedName name="IQ_EBT_SBC_GW_GUIDANCE_CIQ_COL">"c11527"</definedName>
    <definedName name="IQ_EBT_SBC_GW_HIGH_EST">"c4356"</definedName>
    <definedName name="IQ_EBT_SBC_GW_HIGH_EST_CIQ">"c4881"</definedName>
    <definedName name="IQ_EBT_SBC_GW_HIGH_GUIDANCE">"c4191"</definedName>
    <definedName name="IQ_EBT_SBC_GW_HIGH_GUIDANCE_CIQ">"c4603"</definedName>
    <definedName name="IQ_EBT_SBC_GW_HIGH_GUIDANCE_CIQ_COL">"c11252"</definedName>
    <definedName name="IQ_EBT_SBC_GW_LOW_EST">"c4357"</definedName>
    <definedName name="IQ_EBT_SBC_GW_LOW_EST_CIQ">"c4882"</definedName>
    <definedName name="IQ_EBT_SBC_GW_LOW_GUIDANCE">"c4231"</definedName>
    <definedName name="IQ_EBT_SBC_GW_LOW_GUIDANCE_CIQ">"c4643"</definedName>
    <definedName name="IQ_EBT_SBC_GW_LOW_GUIDANCE_CIQ_COL">"c11292"</definedName>
    <definedName name="IQ_EBT_SBC_GW_MEDIAN_EST">"c4358"</definedName>
    <definedName name="IQ_EBT_SBC_GW_MEDIAN_EST_CIQ">"c4883"</definedName>
    <definedName name="IQ_EBT_SBC_GW_NUM_EST">"c4359"</definedName>
    <definedName name="IQ_EBT_SBC_GW_NUM_EST_CIQ">"c4884"</definedName>
    <definedName name="IQ_EBT_SBC_GW_STDDEV_EST">"c4360"</definedName>
    <definedName name="IQ_EBT_SBC_GW_STDDEV_EST_CIQ">"c4885"</definedName>
    <definedName name="IQ_EBT_SBC_HIGH_EST">"c4362"</definedName>
    <definedName name="IQ_EBT_SBC_HIGH_EST_CIQ">"c4887"</definedName>
    <definedName name="IQ_EBT_SBC_HIGH_GUIDANCE">"c4190"</definedName>
    <definedName name="IQ_EBT_SBC_HIGH_GUIDANCE_CIQ">"c4602"</definedName>
    <definedName name="IQ_EBT_SBC_HIGH_GUIDANCE_CIQ_COL">"c11251"</definedName>
    <definedName name="IQ_EBT_SBC_LOW_EST">"c4363"</definedName>
    <definedName name="IQ_EBT_SBC_LOW_EST_CIQ">"c4888"</definedName>
    <definedName name="IQ_EBT_SBC_LOW_GUIDANCE">"c4230"</definedName>
    <definedName name="IQ_EBT_SBC_LOW_GUIDANCE_CIQ">"c4642"</definedName>
    <definedName name="IQ_EBT_SBC_LOW_GUIDANCE_CIQ_COL">"c11291"</definedName>
    <definedName name="IQ_EBT_SBC_MEDIAN_EST">"c4364"</definedName>
    <definedName name="IQ_EBT_SBC_MEDIAN_EST_CIQ">"c4889"</definedName>
    <definedName name="IQ_EBT_SBC_NUM_EST">"c4365"</definedName>
    <definedName name="IQ_EBT_SBC_NUM_EST_CIQ">"c4890"</definedName>
    <definedName name="IQ_EBT_SBC_STDDEV_EST">"c4366"</definedName>
    <definedName name="IQ_EBT_SBC_STDDEV_EST_CIQ">"c4891"</definedName>
    <definedName name="IQ_EBT_SUBTOTAL_AP">"c8982"</definedName>
    <definedName name="IQ_EBT_UTI">"c390"</definedName>
    <definedName name="IQ_ECO_METRIC_6825_UNUSED">"c6825"</definedName>
    <definedName name="IQ_ECO_METRIC_6825_UNUSED_UNUSED_UNUSED">"c6825"</definedName>
    <definedName name="IQ_ECO_METRIC_6839_UNUSED">"c6839"</definedName>
    <definedName name="IQ_ECO_METRIC_6839_UNUSED_UNUSED_UNUSED">"c6839"</definedName>
    <definedName name="IQ_ECO_METRIC_6896_UNUSED">"c6896"</definedName>
    <definedName name="IQ_ECO_METRIC_6896_UNUSED_UNUSED_UNUSED">"c6896"</definedName>
    <definedName name="IQ_ECO_METRIC_6897_UNUSED">"c6897"</definedName>
    <definedName name="IQ_ECO_METRIC_6897_UNUSED_UNUSED_UNUSED">"c6897"</definedName>
    <definedName name="IQ_ECO_METRIC_6927">"c6927"</definedName>
    <definedName name="IQ_ECO_METRIC_6988_UNUSED">"c6988"</definedName>
    <definedName name="IQ_ECO_METRIC_6988_UNUSED_UNUSED_UNUSED">"c6988"</definedName>
    <definedName name="IQ_ECO_METRIC_7045_UNUSED">"c7045"</definedName>
    <definedName name="IQ_ECO_METRIC_7045_UNUSED_UNUSED_UNUSED">"c7045"</definedName>
    <definedName name="IQ_ECO_METRIC_7059_UNUSED">"c7059"</definedName>
    <definedName name="IQ_ECO_METRIC_7059_UNUSED_UNUSED_UNUSED">"c7059"</definedName>
    <definedName name="IQ_ECO_METRIC_7116_UNUSED">"c7116"</definedName>
    <definedName name="IQ_ECO_METRIC_7116_UNUSED_UNUSED_UNUSED">"c7116"</definedName>
    <definedName name="IQ_ECO_METRIC_7117_UNUSED">"c7117"</definedName>
    <definedName name="IQ_ECO_METRIC_7117_UNUSED_UNUSED_UNUSED">"c7117"</definedName>
    <definedName name="IQ_ECO_METRIC_7147">"c7147"</definedName>
    <definedName name="IQ_ECO_METRIC_7208_UNUSED">"c7208"</definedName>
    <definedName name="IQ_ECO_METRIC_7208_UNUSED_UNUSED_UNUSED">"c7208"</definedName>
    <definedName name="IQ_ECO_METRIC_7265_UNUSED">"c7265"</definedName>
    <definedName name="IQ_ECO_METRIC_7265_UNUSED_UNUSED_UNUSED">"c7265"</definedName>
    <definedName name="IQ_ECO_METRIC_7279_UNUSED">"c7279"</definedName>
    <definedName name="IQ_ECO_METRIC_7279_UNUSED_UNUSED_UNUSED">"c7279"</definedName>
    <definedName name="IQ_ECO_METRIC_7336_UNUSED">"c7336"</definedName>
    <definedName name="IQ_ECO_METRIC_7336_UNUSED_UNUSED_UNUSED">"c7336"</definedName>
    <definedName name="IQ_ECO_METRIC_7337_UNUSED">"c7337"</definedName>
    <definedName name="IQ_ECO_METRIC_7337_UNUSED_UNUSED_UNUSED">"c7337"</definedName>
    <definedName name="IQ_ECO_METRIC_7367">"c7367"</definedName>
    <definedName name="IQ_ECO_METRIC_7428_UNUSED">"c7428"</definedName>
    <definedName name="IQ_ECO_METRIC_7428_UNUSED_UNUSED_UNUSED">"c7428"</definedName>
    <definedName name="IQ_ECO_METRIC_7556_UNUSED">"c7556"</definedName>
    <definedName name="IQ_ECO_METRIC_7556_UNUSED_UNUSED_UNUSED">"c7556"</definedName>
    <definedName name="IQ_ECO_METRIC_7557_UNUSED">"c7557"</definedName>
    <definedName name="IQ_ECO_METRIC_7557_UNUSED_UNUSED_UNUSED">"c7557"</definedName>
    <definedName name="IQ_ECO_METRIC_7587">"c7587"</definedName>
    <definedName name="IQ_ECO_METRIC_7648_UNUSED">"c7648"</definedName>
    <definedName name="IQ_ECO_METRIC_7648_UNUSED_UNUSED_UNUSED">"c7648"</definedName>
    <definedName name="IQ_ECO_METRIC_7704">"c7704"</definedName>
    <definedName name="IQ_ECO_METRIC_7705_UNUSED">"c7705"</definedName>
    <definedName name="IQ_ECO_METRIC_7705_UNUSED_UNUSED_UNUSED">"c7705"</definedName>
    <definedName name="IQ_ECO_METRIC_7706">"c7706"</definedName>
    <definedName name="IQ_ECO_METRIC_7718">"c7718"</definedName>
    <definedName name="IQ_ECO_METRIC_7719_UNUSED">"c7719"</definedName>
    <definedName name="IQ_ECO_METRIC_7719_UNUSED_UNUSED_UNUSED">"c7719"</definedName>
    <definedName name="IQ_ECO_METRIC_7776_UNUSED">"c7776"</definedName>
    <definedName name="IQ_ECO_METRIC_7776_UNUSED_UNUSED_UNUSED">"c7776"</definedName>
    <definedName name="IQ_ECO_METRIC_7777_UNUSED">"c7777"</definedName>
    <definedName name="IQ_ECO_METRIC_7777_UNUSED_UNUSED_UNUSED">"c7777"</definedName>
    <definedName name="IQ_ECO_METRIC_7807">"c7807"</definedName>
    <definedName name="IQ_ECO_METRIC_7811">"c7811"</definedName>
    <definedName name="IQ_ECO_METRIC_7868_UNUSED">"c7868"</definedName>
    <definedName name="IQ_ECO_METRIC_7868_UNUSED_UNUSED_UNUSED">"c7868"</definedName>
    <definedName name="IQ_ECO_METRIC_7873">"c7873"</definedName>
    <definedName name="IQ_ECO_METRIC_7924">"c7924"</definedName>
    <definedName name="IQ_ECO_METRIC_7925_UNUSED">"c7925"</definedName>
    <definedName name="IQ_ECO_METRIC_7925_UNUSED_UNUSED_UNUSED">"c7925"</definedName>
    <definedName name="IQ_ECO_METRIC_7926">"c7926"</definedName>
    <definedName name="IQ_ECO_METRIC_7938">"c7938"</definedName>
    <definedName name="IQ_ECO_METRIC_7939_UNUSED">"c7939"</definedName>
    <definedName name="IQ_ECO_METRIC_7939_UNUSED_UNUSED_UNUSED">"c7939"</definedName>
    <definedName name="IQ_ECO_METRIC_7996_UNUSED">"c7996"</definedName>
    <definedName name="IQ_ECO_METRIC_7996_UNUSED_UNUSED_UNUSED">"c7996"</definedName>
    <definedName name="IQ_ECO_METRIC_7997_UNUSED">"c7997"</definedName>
    <definedName name="IQ_ECO_METRIC_7997_UNUSED_UNUSED_UNUSED">"c7997"</definedName>
    <definedName name="IQ_ECO_METRIC_8027">"c8027"</definedName>
    <definedName name="IQ_ECO_METRIC_8031">"c8031"</definedName>
    <definedName name="IQ_ECO_METRIC_8088_UNUSED">"c8088"</definedName>
    <definedName name="IQ_ECO_METRIC_8088_UNUSED_UNUSED_UNUSED">"c8088"</definedName>
    <definedName name="IQ_ECO_METRIC_8093">"c8093"</definedName>
    <definedName name="IQ_ECO_METRIC_8144">"c8144"</definedName>
    <definedName name="IQ_ECO_METRIC_8145_UNUSED">"c8145"</definedName>
    <definedName name="IQ_ECO_METRIC_8145_UNUSED_UNUSED_UNUSED">"c8145"</definedName>
    <definedName name="IQ_ECO_METRIC_8146">"c8146"</definedName>
    <definedName name="IQ_ECO_METRIC_8158">"c8158"</definedName>
    <definedName name="IQ_ECO_METRIC_8159_UNUSED">"c8159"</definedName>
    <definedName name="IQ_ECO_METRIC_8159_UNUSED_UNUSED_UNUSED">"c8159"</definedName>
    <definedName name="IQ_ECO_METRIC_8216_UNUSED">"c8216"</definedName>
    <definedName name="IQ_ECO_METRIC_8216_UNUSED_UNUSED_UNUSED">"c8216"</definedName>
    <definedName name="IQ_ECO_METRIC_8217_UNUSED">"c8217"</definedName>
    <definedName name="IQ_ECO_METRIC_8217_UNUSED_UNUSED_UNUSED">"c8217"</definedName>
    <definedName name="IQ_ECO_METRIC_8247">"c8247"</definedName>
    <definedName name="IQ_ECO_METRIC_8251">"c8251"</definedName>
    <definedName name="IQ_ECO_METRIC_8308_UNUSED">"c8308"</definedName>
    <definedName name="IQ_ECO_METRIC_8308_UNUSED_UNUSED_UNUSED">"c8308"</definedName>
    <definedName name="IQ_ECO_METRIC_8313">"c8313"</definedName>
    <definedName name="IQ_ECO_METRIC_8366">"c8366"</definedName>
    <definedName name="IQ_ECO_METRIC_8378">"c8378"</definedName>
    <definedName name="IQ_ECO_METRIC_8436_UNUSED">"c8436"</definedName>
    <definedName name="IQ_ECO_METRIC_8436_UNUSED_UNUSED_UNUSED">"c8436"</definedName>
    <definedName name="IQ_ECO_METRIC_8437_UNUSED">"c8437"</definedName>
    <definedName name="IQ_ECO_METRIC_8437_UNUSED_UNUSED_UNUSED">"c8437"</definedName>
    <definedName name="IQ_ECO_METRIC_8467">"c8467"</definedName>
    <definedName name="IQ_ECO_METRIC_8471">"c8471"</definedName>
    <definedName name="IQ_ECO_METRIC_8528_UNUSED">"c8528"</definedName>
    <definedName name="IQ_ECO_METRIC_8528_UNUSED_UNUSED_UNUSED">"c8528"</definedName>
    <definedName name="IQ_ECO_METRIC_8533">"c8533"</definedName>
    <definedName name="IQ_ECS_AUTHORIZED_SHARES">"c5583"</definedName>
    <definedName name="IQ_ECS_AUTHORIZED_SHARES_ABS">"c5597"</definedName>
    <definedName name="IQ_ECS_AUTHORIZED_SHARES_OTHER">"c15613"</definedName>
    <definedName name="IQ_ECS_AUTHORIZED_SHARES_OTHER_ABS">"c15630"</definedName>
    <definedName name="IQ_ECS_CONVERT_FACTOR">"c5581"</definedName>
    <definedName name="IQ_ECS_CONVERT_FACTOR_ABS">"c5595"</definedName>
    <definedName name="IQ_ECS_CONVERT_FACTOR_OTHER">"c15611"</definedName>
    <definedName name="IQ_ECS_CONVERT_FACTOR_OTHER_ABS">"c15628"</definedName>
    <definedName name="IQ_ECS_CONVERT_INTO">"c5580"</definedName>
    <definedName name="IQ_ECS_CONVERT_INTO_ABS">"c5594"</definedName>
    <definedName name="IQ_ECS_CONVERT_INTO_OTHER">"c15610"</definedName>
    <definedName name="IQ_ECS_CONVERT_INTO_OTHER_ABS">"c15627"</definedName>
    <definedName name="IQ_ECS_CONVERT_PRIMARY_FACTOR">"c15592"</definedName>
    <definedName name="IQ_ECS_CONVERT_PRIMARY_FACTOR_ABS">"c15596"</definedName>
    <definedName name="IQ_ECS_CONVERT_TYPE">"c5579"</definedName>
    <definedName name="IQ_ECS_CONVERT_TYPE_ABS">"c5593"</definedName>
    <definedName name="IQ_ECS_CONVERT_TYPE_OTHER">"c15609"</definedName>
    <definedName name="IQ_ECS_CONVERT_TYPE_OTHER_ABS">"c15626"</definedName>
    <definedName name="IQ_ECS_INACTIVE_DATE">"c5576"</definedName>
    <definedName name="IQ_ECS_INACTIVE_DATE_ABS">"c5590"</definedName>
    <definedName name="IQ_ECS_INACTIVE_DATE_OTHER">"c15606"</definedName>
    <definedName name="IQ_ECS_INACTIVE_DATE_OTHER_ABS">"c15623"</definedName>
    <definedName name="IQ_ECS_NAME">"c5571"</definedName>
    <definedName name="IQ_ECS_NAME_ABS">"c5585"</definedName>
    <definedName name="IQ_ECS_NAME_OTHER">"c15599"</definedName>
    <definedName name="IQ_ECS_NAME_OTHER_ABS">"c15616"</definedName>
    <definedName name="IQ_ECS_NUM_SHAREHOLDERS">"c5584"</definedName>
    <definedName name="IQ_ECS_NUM_SHAREHOLDERS_1">"c16242"</definedName>
    <definedName name="IQ_ECS_NUM_SHAREHOLDERS_ABS">"c5598"</definedName>
    <definedName name="IQ_ECS_NUM_SHAREHOLDERS_ABS_1">"c16243"</definedName>
    <definedName name="IQ_ECS_NUM_SHAREHOLDERS_BENEFICIAL_BS_DATE">"c16234"</definedName>
    <definedName name="IQ_ECS_NUM_SHAREHOLDERS_BENEFICIAL_BS_DATE_ABS">"c16235"</definedName>
    <definedName name="IQ_ECS_NUM_SHAREHOLDERS_BENEFICIAL_BS_DATE_OTHER">"c16236"</definedName>
    <definedName name="IQ_ECS_NUM_SHAREHOLDERS_BENEFICIAL_BS_DATE_OTHER_ABS">"c16237"</definedName>
    <definedName name="IQ_ECS_NUM_SHAREHOLDERS_BENEFICIAL_FILING_DATE">"c16230"</definedName>
    <definedName name="IQ_ECS_NUM_SHAREHOLDERS_BENEFICIAL_FILING_DATE_ABS">"c16231"</definedName>
    <definedName name="IQ_ECS_NUM_SHAREHOLDERS_BENEFICIAL_FILING_DATE_OTHER">"c16232"</definedName>
    <definedName name="IQ_ECS_NUM_SHAREHOLDERS_BENEFICIAL_FILING_DATE_OTHER_ABS">"c16233"</definedName>
    <definedName name="IQ_ECS_NUM_SHAREHOLDERS_BS_DATE">"c16238"</definedName>
    <definedName name="IQ_ECS_NUM_SHAREHOLDERS_BS_DATE_ABS">"c16239"</definedName>
    <definedName name="IQ_ECS_NUM_SHAREHOLDERS_BS_DATE_OTHER">"c16240"</definedName>
    <definedName name="IQ_ECS_NUM_SHAREHOLDERS_BS_DATE_OTHER_ABS">"c16241"</definedName>
    <definedName name="IQ_ECS_NUM_SHAREHOLDERS_FILING_DATE">"c5584"</definedName>
    <definedName name="IQ_ECS_NUM_SHAREHOLDERS_FILING_DATE_ABS">"c5598"</definedName>
    <definedName name="IQ_ECS_NUM_SHAREHOLDERS_FILING_DATE_OTHER">"c15615"</definedName>
    <definedName name="IQ_ECS_NUM_SHAREHOLDERS_FILING_DATE_OTHER_ABS">"c15632"</definedName>
    <definedName name="IQ_ECS_NUM_SHAREHOLDERS_OTHER">"c16244"</definedName>
    <definedName name="IQ_ECS_NUM_SHAREHOLDERS_OTHER_ABS">"c16245"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PAR_VALUE_CURRENCY_OTHER">"c15608"</definedName>
    <definedName name="IQ_ECS_PAR_VALUE_CURRENCY_OTHER_ABS">"c15625"</definedName>
    <definedName name="IQ_ECS_PAR_VALUE_OTHER">"c15607"</definedName>
    <definedName name="IQ_ECS_PAR_VALUE_OTHER_ABS">"c15624"</definedName>
    <definedName name="IQ_ECS_PARTICIPATE_FLAG">"c15591"</definedName>
    <definedName name="IQ_ECS_PARTICIPATE_FLAG_ABS">"c15595"</definedName>
    <definedName name="IQ_ECS_PARTICIPATE_FLAG_OTHER">"c15614"</definedName>
    <definedName name="IQ_ECS_PARTICIPATE_FLAG_OTHER_ABS">"c15631"</definedName>
    <definedName name="IQ_ECS_SHARES_OUT_BS_DATE">"c5572"</definedName>
    <definedName name="IQ_ECS_SHARES_OUT_BS_DATE_ABS">"c5586"</definedName>
    <definedName name="IQ_ECS_SHARES_OUT_BS_DATE_OTHER">"c15600"</definedName>
    <definedName name="IQ_ECS_SHARES_OUT_BS_DATE_OTHER_ABS">"c15617"</definedName>
    <definedName name="IQ_ECS_SHARES_OUT_FILING_DATE">"c5573"</definedName>
    <definedName name="IQ_ECS_SHARES_OUT_FILING_DATE_ABS">"c5587"</definedName>
    <definedName name="IQ_ECS_SHARES_OUT_FILING_DATE_OTHER">"c15601"</definedName>
    <definedName name="IQ_ECS_SHARES_OUT_FILING_DATE_OTHER_ABS">"c15618"</definedName>
    <definedName name="IQ_ECS_START_DATE">"c5575"</definedName>
    <definedName name="IQ_ECS_START_DATE_ABS">"c5589"</definedName>
    <definedName name="IQ_ECS_START_DATE_OTHER">"c15605"</definedName>
    <definedName name="IQ_ECS_START_DATE_OTHER_ABS">"c15622"</definedName>
    <definedName name="IQ_ECS_TICKER">"c15594"</definedName>
    <definedName name="IQ_ECS_TICKER_ABS">"c15598"</definedName>
    <definedName name="IQ_ECS_TICKER_OTHER">"c15603"</definedName>
    <definedName name="IQ_ECS_TICKER_OTHER_ABS">"c15620"</definedName>
    <definedName name="IQ_ECS_TRADING_ITEM_CIQID">"c15593"</definedName>
    <definedName name="IQ_ECS_TRADING_ITEM_CIQID_ABS">"c15597"</definedName>
    <definedName name="IQ_ECS_TRADING_ITEM_CIQID_OTHER">"c15602"</definedName>
    <definedName name="IQ_ECS_TRADING_ITEM_CIQID_OTHER_ABS">"c15619"</definedName>
    <definedName name="IQ_ECS_TYPE">"c5574"</definedName>
    <definedName name="IQ_ECS_TYPE_ABS">"c5588"</definedName>
    <definedName name="IQ_ECS_TYPE_OTHER">"c15604"</definedName>
    <definedName name="IQ_ECS_TYPE_OTHER_ABS">"c15621"</definedName>
    <definedName name="IQ_ECS_VOTING">"c5582"</definedName>
    <definedName name="IQ_ECS_VOTING_ABS">"c5596"</definedName>
    <definedName name="IQ_ECS_VOTING_OTHER">"c15612"</definedName>
    <definedName name="IQ_ECS_VOTING_OTHER_ABS">"c15629"</definedName>
    <definedName name="IQ_EFFECT_SPECIAL_CHARGE">"c1595"</definedName>
    <definedName name="IQ_EFFECT_TAX_RATE">"c1899"</definedName>
    <definedName name="IQ_EFFECTIVE_DATE">"c8966"</definedName>
    <definedName name="IQ_EFFICIENCY_RATIO">"c391"</definedName>
    <definedName name="IQ_EFFICIENCY_RATIO_FDIC">"c6736"</definedName>
    <definedName name="IQ_ELIMINATIONS_CONSOL_OFFICES_FOREIGN_FFIEC">"c15395"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MPLOYEES_FFIEC">"c13035"</definedName>
    <definedName name="IQ_EMPLOYEES_UNDER_UNION_CONTRACTS">"c16109"</definedName>
    <definedName name="IQ_ENTERPRISE_VALUE">"c1348"</definedName>
    <definedName name="IQ_ENTERPRISE_VALUE_1">"c1348"</definedName>
    <definedName name="IQ_ENTITLEMENT_DET_EST">"c12044"</definedName>
    <definedName name="IQ_ENTITLEMENT_DET_EST_THOM">"c12072"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CIQ_COL">"c11705"</definedName>
    <definedName name="IQ_EPS_ACT_OR_EST_REUT">"c5460"</definedName>
    <definedName name="IQ_EPS_ACT_OR_EST_THOM">"c5298"</definedName>
    <definedName name="IQ_EPS_AP">"c8880"</definedName>
    <definedName name="IQ_EPS_AP_ABS">"c8899"</definedName>
    <definedName name="IQ_EPS_DET_EST">"c13571"</definedName>
    <definedName name="IQ_EPS_DET_EST_CURRENCY">"c13583"</definedName>
    <definedName name="IQ_EPS_DET_EST_CURRENCY_THOM">"c12484"</definedName>
    <definedName name="IQ_EPS_DET_EST_DATE">"c13575"</definedName>
    <definedName name="IQ_EPS_DET_EST_DATE_THOM">"c12235"</definedName>
    <definedName name="IQ_EPS_DET_EST_INCL">"c13587"</definedName>
    <definedName name="IQ_EPS_DET_EST_INCL_THOM">"c12367"</definedName>
    <definedName name="IQ_EPS_DET_EST_ORIGIN">"c13579"</definedName>
    <definedName name="IQ_EPS_DET_EST_ORIGIN_THOM">"c12605"</definedName>
    <definedName name="IQ_EPS_DET_EST_THOM">"c12085"</definedName>
    <definedName name="IQ_EPS_EST">"c399"</definedName>
    <definedName name="IQ_EPS_EST_1">"IQ_EPS_EST_1"</definedName>
    <definedName name="IQ_EPS_EST_BOTTOM_UP">"c5489"</definedName>
    <definedName name="IQ_EPS_EST_BOTTOM_UP_CIQ">"c12026"</definedName>
    <definedName name="IQ_EPS_EST_BOTTOM_UP_REUT">"c5497"</definedName>
    <definedName name="IQ_EPS_EST_BOTTOM_UP_THOM">"c5647"</definedName>
    <definedName name="IQ_EPS_EST_CIQ">"c4994"</definedName>
    <definedName name="IQ_EPS_EST_DOWN_2MONTH">"c16309"</definedName>
    <definedName name="IQ_EPS_EST_DOWN_2MONTH_CIQ">"c16633"</definedName>
    <definedName name="IQ_EPS_EST_DOWN_3MONTH">"c16313"</definedName>
    <definedName name="IQ_EPS_EST_DOWN_3MONTH_CIQ">"c16637"</definedName>
    <definedName name="IQ_EPS_EST_DOWN_MONTH">"c16305"</definedName>
    <definedName name="IQ_EPS_EST_DOWN_MONTH_CIQ">"c16629"</definedName>
    <definedName name="IQ_EPS_EST_NOTE">"c17504"</definedName>
    <definedName name="IQ_EPS_EST_NOTE_CIQ">"c17457"</definedName>
    <definedName name="IQ_EPS_EST_NUM_ANALYSTS_2MONTH">"c16307"</definedName>
    <definedName name="IQ_EPS_EST_NUM_ANALYSTS_2MONTH_CIQ">"c16631"</definedName>
    <definedName name="IQ_EPS_EST_NUM_ANALYSTS_3MONTH">"c16311"</definedName>
    <definedName name="IQ_EPS_EST_NUM_ANALYSTS_3MONTH_CIQ">"c16635"</definedName>
    <definedName name="IQ_EPS_EST_NUM_ANALYSTS_MONTH">"c16303"</definedName>
    <definedName name="IQ_EPS_EST_NUM_ANALYSTS_MONTH_CIQ">"c16627"</definedName>
    <definedName name="IQ_EPS_EST_REUT">"c5453"</definedName>
    <definedName name="IQ_EPS_EST_THOM">"c5290"</definedName>
    <definedName name="IQ_EPS_EST_TOTAL_REVISED_2MONTH">"c16310"</definedName>
    <definedName name="IQ_EPS_EST_TOTAL_REVISED_2MONTH_CIQ">"c16634"</definedName>
    <definedName name="IQ_EPS_EST_TOTAL_REVISED_3MONTH">"c16314"</definedName>
    <definedName name="IQ_EPS_EST_TOTAL_REVISED_3MONTH_CIQ">"c16638"</definedName>
    <definedName name="IQ_EPS_EST_TOTAL_REVISED_MONTH">"c16306"</definedName>
    <definedName name="IQ_EPS_EST_TOTAL_REVISED_MONTH_CIQ">"c16630"</definedName>
    <definedName name="IQ_EPS_EST_UP_2MONTH">"c16308"</definedName>
    <definedName name="IQ_EPS_EST_UP_2MONTH_CIQ">"c16632"</definedName>
    <definedName name="IQ_EPS_EST_UP_3MONTH">"c16312"</definedName>
    <definedName name="IQ_EPS_EST_UP_3MONTH_CIQ">"c16636"</definedName>
    <definedName name="IQ_EPS_EST_UP_MONTH">"c16304"</definedName>
    <definedName name="IQ_EPS_EST_UP_MONTH_CIQ">"c16628"</definedName>
    <definedName name="IQ_EPS_EXCL_GUIDANCE">"c4368"</definedName>
    <definedName name="IQ_EPS_EXCL_GUIDANCE_CIQ">"c4893"</definedName>
    <definedName name="IQ_EPS_EXCL_GUIDANCE_CIQ_COL">"c11540"</definedName>
    <definedName name="IQ_EPS_EXCL_HIGH_GUIDANCE">"c4369"</definedName>
    <definedName name="IQ_EPS_EXCL_HIGH_GUIDANCE_CIQ">"c4894"</definedName>
    <definedName name="IQ_EPS_EXCL_HIGH_GUIDANCE_CIQ_COL">"c11541"</definedName>
    <definedName name="IQ_EPS_EXCL_LOW_GUIDANCE">"c4204"</definedName>
    <definedName name="IQ_EPS_EXCL_LOW_GUIDANCE_CIQ">"c4616"</definedName>
    <definedName name="IQ_EPS_EXCL_LOW_GUIDANCE_CIQ_COL">"c11265"</definedName>
    <definedName name="IQ_EPS_GAAP_GUIDANCE">"c4370"</definedName>
    <definedName name="IQ_EPS_GAAP_GUIDANCE_CIQ">"c4895"</definedName>
    <definedName name="IQ_EPS_GAAP_GUIDANCE_CIQ_COL">"c11542"</definedName>
    <definedName name="IQ_EPS_GAAP_HIGH_GUIDANCE">"c4371"</definedName>
    <definedName name="IQ_EPS_GAAP_HIGH_GUIDANCE_CIQ">"c4896"</definedName>
    <definedName name="IQ_EPS_GAAP_HIGH_GUIDANCE_CIQ_COL">"c11543"</definedName>
    <definedName name="IQ_EPS_GAAP_LOW_GUIDANCE">"c4205"</definedName>
    <definedName name="IQ_EPS_GAAP_LOW_GUIDANCE_CIQ">"c4617"</definedName>
    <definedName name="IQ_EPS_GAAP_LOW_GUIDANCE_CIQ_COL">"c11266"</definedName>
    <definedName name="IQ_EPS_GROWTH_GUIDANCE">"c13495"</definedName>
    <definedName name="IQ_EPS_GROWTH_GUIDANCE_CIQ">"c32283"</definedName>
    <definedName name="IQ_EPS_GROWTH_GUIDANCE_CIQ_COL">"c32286"</definedName>
    <definedName name="IQ_EPS_GROWTH_HIGH_GUIDANCE">"c13496"</definedName>
    <definedName name="IQ_EPS_GROWTH_HIGH_GUIDANCE_CIQ">"c32284"</definedName>
    <definedName name="IQ_EPS_GROWTH_HIGH_GUIDANCE_CIQ_COL">"c32287"</definedName>
    <definedName name="IQ_EPS_GROWTH_LOW_GUIDANCE">"c13497"</definedName>
    <definedName name="IQ_EPS_GROWTH_LOW_GUIDANCE_CIQ">"c32285"</definedName>
    <definedName name="IQ_EPS_GROWTH_LOW_GUIDANCE_CIQ_COL">"c32288"</definedName>
    <definedName name="IQ_EPS_GW_ACT_OR_EST">"c2223"</definedName>
    <definedName name="IQ_EPS_GW_ACT_OR_EST_CIQ">"c5066"</definedName>
    <definedName name="IQ_EPS_GW_ACT_OR_EST_REUT">"c5469"</definedName>
    <definedName name="IQ_EPS_GW_DET_EST">"c12056"</definedName>
    <definedName name="IQ_EPS_GW_DET_EST_CURRENCY">"c12463"</definedName>
    <definedName name="IQ_EPS_GW_DET_EST_CURRENCY_THOM">"c12485"</definedName>
    <definedName name="IQ_EPS_GW_DET_EST_DATE">"c12209"</definedName>
    <definedName name="IQ_EPS_GW_DET_EST_DATE_THOM">"c12236"</definedName>
    <definedName name="IQ_EPS_GW_DET_EST_INCL">"c12346"</definedName>
    <definedName name="IQ_EPS_GW_DET_EST_INCL_THOM">"c12368"</definedName>
    <definedName name="IQ_EPS_GW_DET_EST_ORIGIN">"c12582"</definedName>
    <definedName name="IQ_EPS_GW_DET_EST_ORIGIN_THOM">"c12606"</definedName>
    <definedName name="IQ_EPS_GW_DET_EST_THOM">"c12086"</definedName>
    <definedName name="IQ_EPS_GW_EST">"c1737"</definedName>
    <definedName name="IQ_EPS_GW_EST_BOTTOM_UP">"c5491"</definedName>
    <definedName name="IQ_EPS_GW_EST_BOTTOM_UP_CIQ">"c12028"</definedName>
    <definedName name="IQ_EPS_GW_EST_BOTTOM_UP_REUT">"c5499"</definedName>
    <definedName name="IQ_EPS_GW_EST_CIQ">"c4723"</definedName>
    <definedName name="IQ_EPS_GW_EST_DOWN_2MONTH">"c16465"</definedName>
    <definedName name="IQ_EPS_GW_EST_DOWN_2MONTH_CIQ">"c16753"</definedName>
    <definedName name="IQ_EPS_GW_EST_DOWN_3MONTH">"c16469"</definedName>
    <definedName name="IQ_EPS_GW_EST_DOWN_3MONTH_CIQ">"c16757"</definedName>
    <definedName name="IQ_EPS_GW_EST_DOWN_MONTH">"c16461"</definedName>
    <definedName name="IQ_EPS_GW_EST_DOWN_MONTH_CIQ">"c16749"</definedName>
    <definedName name="IQ_EPS_GW_EST_NOTE">"c17524"</definedName>
    <definedName name="IQ_EPS_GW_EST_NOTE_CIQ">"c17477"</definedName>
    <definedName name="IQ_EPS_GW_EST_NUM_ANALYSTS_2MONTH">"c16463"</definedName>
    <definedName name="IQ_EPS_GW_EST_NUM_ANALYSTS_2MONTH_CIQ">"c16751"</definedName>
    <definedName name="IQ_EPS_GW_EST_NUM_ANALYSTS_3MONTH">"c16467"</definedName>
    <definedName name="IQ_EPS_GW_EST_NUM_ANALYSTS_3MONTH_CIQ">"c16755"</definedName>
    <definedName name="IQ_EPS_GW_EST_NUM_ANALYSTS_MONTH">"c16459"</definedName>
    <definedName name="IQ_EPS_GW_EST_NUM_ANALYSTS_MONTH_CIQ">"c16747"</definedName>
    <definedName name="IQ_EPS_GW_EST_REUT">"c5389"</definedName>
    <definedName name="IQ_EPS_GW_EST_THOM">"c5133"</definedName>
    <definedName name="IQ_EPS_GW_EST_TOTAL_REVISED_2MONTH">"c16466"</definedName>
    <definedName name="IQ_EPS_GW_EST_TOTAL_REVISED_2MONTH_CIQ">"c16754"</definedName>
    <definedName name="IQ_EPS_GW_EST_TOTAL_REVISED_3MONTH">"c16470"</definedName>
    <definedName name="IQ_EPS_GW_EST_TOTAL_REVISED_3MONTH_CIQ">"c16758"</definedName>
    <definedName name="IQ_EPS_GW_EST_TOTAL_REVISED_MONTH">"c16462"</definedName>
    <definedName name="IQ_EPS_GW_EST_TOTAL_REVISED_MONTH_CIQ">"c16750"</definedName>
    <definedName name="IQ_EPS_GW_EST_UP_2MONTH">"c16464"</definedName>
    <definedName name="IQ_EPS_GW_EST_UP_2MONTH_CIQ">"c16752"</definedName>
    <definedName name="IQ_EPS_GW_EST_UP_3MONTH">"c16468"</definedName>
    <definedName name="IQ_EPS_GW_EST_UP_3MONTH_CIQ">"c16756"</definedName>
    <definedName name="IQ_EPS_GW_EST_UP_MONTH">"c16460"</definedName>
    <definedName name="IQ_EPS_GW_EST_UP_MONTH_CIQ">"c16748"</definedName>
    <definedName name="IQ_EPS_GW_GUIDANCE">"c4372"</definedName>
    <definedName name="IQ_EPS_GW_GUIDANCE_CIQ">"c4897"</definedName>
    <definedName name="IQ_EPS_GW_GUIDANCE_CIQ_COL">"c11544"</definedName>
    <definedName name="IQ_EPS_GW_HIGH_EST">"c1739"</definedName>
    <definedName name="IQ_EPS_GW_HIGH_EST_CIQ">"c4725"</definedName>
    <definedName name="IQ_EPS_GW_HIGH_EST_REUT">"c5391"</definedName>
    <definedName name="IQ_EPS_GW_HIGH_EST_THOM">"c5135"</definedName>
    <definedName name="IQ_EPS_GW_HIGH_GUIDANCE">"c4373"</definedName>
    <definedName name="IQ_EPS_GW_HIGH_GUIDANCE_CIQ">"c4898"</definedName>
    <definedName name="IQ_EPS_GW_HIGH_GUIDANCE_CIQ_COL">"c11545"</definedName>
    <definedName name="IQ_EPS_GW_LOW_EST">"c1740"</definedName>
    <definedName name="IQ_EPS_GW_LOW_EST_CIQ">"c4726"</definedName>
    <definedName name="IQ_EPS_GW_LOW_EST_REUT">"c5392"</definedName>
    <definedName name="IQ_EPS_GW_LOW_EST_THOM">"c5136"</definedName>
    <definedName name="IQ_EPS_GW_LOW_GUIDANCE">"c4206"</definedName>
    <definedName name="IQ_EPS_GW_LOW_GUIDANCE_CIQ">"c4618"</definedName>
    <definedName name="IQ_EPS_GW_LOW_GUIDANCE_CIQ_COL">"c11267"</definedName>
    <definedName name="IQ_EPS_GW_MEDIAN_EST">"c1738"</definedName>
    <definedName name="IQ_EPS_GW_MEDIAN_EST_CIQ">"c4724"</definedName>
    <definedName name="IQ_EPS_GW_MEDIAN_EST_REUT">"c5390"</definedName>
    <definedName name="IQ_EPS_GW_MEDIAN_EST_THOM">"c5134"</definedName>
    <definedName name="IQ_EPS_GW_NUM_EST">"c1741"</definedName>
    <definedName name="IQ_EPS_GW_NUM_EST_CIQ">"c4727"</definedName>
    <definedName name="IQ_EPS_GW_NUM_EST_REUT">"c5393"</definedName>
    <definedName name="IQ_EPS_GW_NUM_EST_THOM">"c5137"</definedName>
    <definedName name="IQ_EPS_GW_STDDEV_EST">"c1742"</definedName>
    <definedName name="IQ_EPS_GW_STDDEV_EST_CIQ">"c4728"</definedName>
    <definedName name="IQ_EPS_GW_STDDEV_EST_REUT">"c5394"</definedName>
    <definedName name="IQ_EPS_GW_STDDEV_EST_THOM">"c5138"</definedName>
    <definedName name="IQ_EPS_HIGH_EST">"c400"</definedName>
    <definedName name="IQ_EPS_HIGH_EST_CIQ">"c4995"</definedName>
    <definedName name="IQ_EPS_HIGH_EST_REUT">"c5454"</definedName>
    <definedName name="IQ_EPS_HIGH_EST_THOM">"c5291"</definedName>
    <definedName name="IQ_EPS_LOW_EST">"c401"</definedName>
    <definedName name="IQ_EPS_LOW_EST_CIQ">"c4996"</definedName>
    <definedName name="IQ_EPS_LOW_EST_REUT">"c5455"</definedName>
    <definedName name="IQ_EPS_LOW_EST_THOM">"c5292"</definedName>
    <definedName name="IQ_EPS_MEDIAN_EST">"c1661"</definedName>
    <definedName name="IQ_EPS_MEDIAN_EST_CIQ">"c4997"</definedName>
    <definedName name="IQ_EPS_MEDIAN_EST_REUT">"c5456"</definedName>
    <definedName name="IQ_EPS_MEDIAN_EST_THOM">"c5293"</definedName>
    <definedName name="IQ_EPS_NAME_AP">"c8918"</definedName>
    <definedName name="IQ_EPS_NAME_AP_ABS">"c8937"</definedName>
    <definedName name="IQ_EPS_NO_EST">"c271"</definedName>
    <definedName name="IQ_EPS_NORM">"c1902"</definedName>
    <definedName name="IQ_EPS_NORM_DET_EST">"c12058"</definedName>
    <definedName name="IQ_EPS_NORM_DET_EST_CURRENCY">"c12465"</definedName>
    <definedName name="IQ_EPS_NORM_DET_EST_DATE">"c12211"</definedName>
    <definedName name="IQ_EPS_NORM_DET_EST_INCL">"c12348"</definedName>
    <definedName name="IQ_EPS_NORM_DET_EST_ORIGIN">"c12583"</definedName>
    <definedName name="IQ_EPS_NORM_DET_EST_ORIGIN_THOM">"c12607"</definedName>
    <definedName name="IQ_EPS_NORM_EST">"c2226"</definedName>
    <definedName name="IQ_EPS_NORM_EST_BOTTOM_UP">"c5490"</definedName>
    <definedName name="IQ_EPS_NORM_EST_BOTTOM_UP_CIQ">"c12027"</definedName>
    <definedName name="IQ_EPS_NORM_EST_BOTTOM_UP_REUT">"c5498"</definedName>
    <definedName name="IQ_EPS_NORM_EST_CIQ">"c4667"</definedName>
    <definedName name="IQ_EPS_NORM_EST_DOWN_2MONTH">"c16597"</definedName>
    <definedName name="IQ_EPS_NORM_EST_DOWN_2MONTH_CIQ">"c16861"</definedName>
    <definedName name="IQ_EPS_NORM_EST_DOWN_3MONTH">"c16601"</definedName>
    <definedName name="IQ_EPS_NORM_EST_DOWN_3MONTH_CIQ">"c16865"</definedName>
    <definedName name="IQ_EPS_NORM_EST_DOWN_MONTH">"c16593"</definedName>
    <definedName name="IQ_EPS_NORM_EST_DOWN_MONTH_CIQ">"c16857"</definedName>
    <definedName name="IQ_EPS_NORM_EST_NOTE">"c17505"</definedName>
    <definedName name="IQ_EPS_NORM_EST_NOTE_CIQ">"c17458"</definedName>
    <definedName name="IQ_EPS_NORM_EST_NUM_ANALYSTS_2MONTH">"c16595"</definedName>
    <definedName name="IQ_EPS_NORM_EST_NUM_ANALYSTS_2MONTH_CIQ">"c16859"</definedName>
    <definedName name="IQ_EPS_NORM_EST_NUM_ANALYSTS_3MONTH">"c16599"</definedName>
    <definedName name="IQ_EPS_NORM_EST_NUM_ANALYSTS_3MONTH_CIQ">"c16863"</definedName>
    <definedName name="IQ_EPS_NORM_EST_NUM_ANALYSTS_MONTH">"c16591"</definedName>
    <definedName name="IQ_EPS_NORM_EST_NUM_ANALYSTS_MONTH_CIQ">"c16855"</definedName>
    <definedName name="IQ_EPS_NORM_EST_REUT">"c5326"</definedName>
    <definedName name="IQ_EPS_NORM_EST_TOTAL_REVISED_2MONTH">"c16598"</definedName>
    <definedName name="IQ_EPS_NORM_EST_TOTAL_REVISED_2MONTH_CIQ">"c16862"</definedName>
    <definedName name="IQ_EPS_NORM_EST_TOTAL_REVISED_3MONTH">"c16602"</definedName>
    <definedName name="IQ_EPS_NORM_EST_TOTAL_REVISED_3MONTH_CIQ">"c16866"</definedName>
    <definedName name="IQ_EPS_NORM_EST_TOTAL_REVISED_MONTH">"c16594"</definedName>
    <definedName name="IQ_EPS_NORM_EST_TOTAL_REVISED_MONTH_CIQ">"c16858"</definedName>
    <definedName name="IQ_EPS_NORM_EST_UP_2MONTH">"c16596"</definedName>
    <definedName name="IQ_EPS_NORM_EST_UP_2MONTH_CIQ">"c16860"</definedName>
    <definedName name="IQ_EPS_NORM_EST_UP_3MONTH">"c16600"</definedName>
    <definedName name="IQ_EPS_NORM_EST_UP_3MONTH_CIQ">"c16864"</definedName>
    <definedName name="IQ_EPS_NORM_EST_UP_MONTH">"c16592"</definedName>
    <definedName name="IQ_EPS_NORM_EST_UP_MONTH_CIQ">"c16856"</definedName>
    <definedName name="IQ_EPS_NORM_HIGH_EST">"c2228"</definedName>
    <definedName name="IQ_EPS_NORM_HIGH_EST_CIQ">"c4669"</definedName>
    <definedName name="IQ_EPS_NORM_HIGH_EST_REUT">"c5328"</definedName>
    <definedName name="IQ_EPS_NORM_LOW_EST">"c2229"</definedName>
    <definedName name="IQ_EPS_NORM_LOW_EST_CIQ">"c4670"</definedName>
    <definedName name="IQ_EPS_NORM_LOW_EST_REUT">"c5329"</definedName>
    <definedName name="IQ_EPS_NORM_MEDIAN_EST">"c2227"</definedName>
    <definedName name="IQ_EPS_NORM_MEDIAN_EST_CIQ">"c4668"</definedName>
    <definedName name="IQ_EPS_NORM_MEDIAN_EST_REUT">"c5327"</definedName>
    <definedName name="IQ_EPS_NORM_NUM_EST">"c2230"</definedName>
    <definedName name="IQ_EPS_NORM_NUM_EST_CIQ">"c4671"</definedName>
    <definedName name="IQ_EPS_NORM_NUM_EST_REUT">"c5330"</definedName>
    <definedName name="IQ_EPS_NORM_STDDEV_EST">"c2231"</definedName>
    <definedName name="IQ_EPS_NORM_STDDEV_EST_CIQ">"c4672"</definedName>
    <definedName name="IQ_EPS_NORM_STDDEV_EST_REUT">"c5331"</definedName>
    <definedName name="IQ_EPS_NUM_EST">"c402"</definedName>
    <definedName name="IQ_EPS_NUM_EST_CIQ">"c4992"</definedName>
    <definedName name="IQ_EPS_NUM_EST_REUT">"c5451"</definedName>
    <definedName name="IQ_EPS_NUM_EST_THOM">"c5288"</definedName>
    <definedName name="IQ_EPS_PRIMARY_EST">"c2226"</definedName>
    <definedName name="IQ_EPS_PRIMARY_HIGH_EST">"c2228"</definedName>
    <definedName name="IQ_EPS_PRIMARY_LOW_EST">"c2229"</definedName>
    <definedName name="IQ_EPS_PRIMARY_MEDIAN_EST">"c2227"</definedName>
    <definedName name="IQ_EPS_PRIMARY_NUM_EST">"c2230"</definedName>
    <definedName name="IQ_EPS_PRIMARY_STDDEV_EST">"c2231"</definedName>
    <definedName name="IQ_EPS_REPORT_ACT_OR_EST">"c2224"</definedName>
    <definedName name="IQ_EPS_REPORT_ACT_OR_EST_CIQ">"c5067"</definedName>
    <definedName name="IQ_EPS_REPORT_ACT_OR_EST_REUT">"c5470"</definedName>
    <definedName name="IQ_EPS_REPORT_ACT_OR_EST_THOM">"c5307"</definedName>
    <definedName name="IQ_EPS_REPORTED_DET_EST">"c12057"</definedName>
    <definedName name="IQ_EPS_REPORTED_DET_EST_CURRENCY">"c12464"</definedName>
    <definedName name="IQ_EPS_REPORTED_DET_EST_CURRENCY_THOM">"c12486"</definedName>
    <definedName name="IQ_EPS_REPORTED_DET_EST_DATE">"c12210"</definedName>
    <definedName name="IQ_EPS_REPORTED_DET_EST_DATE_THOM">"c12237"</definedName>
    <definedName name="IQ_EPS_REPORTED_DET_EST_INCL">"c12347"</definedName>
    <definedName name="IQ_EPS_REPORTED_DET_EST_INCL_THOM">"c12369"</definedName>
    <definedName name="IQ_EPS_REPORTED_DET_EST_ORIGIN">"c12772"</definedName>
    <definedName name="IQ_EPS_REPORTED_DET_EST_ORIGIN_THOM">"c13511"</definedName>
    <definedName name="IQ_EPS_REPORTED_DET_EST_THOM">"c12087"</definedName>
    <definedName name="IQ_EPS_REPORTED_EST">"c1744"</definedName>
    <definedName name="IQ_EPS_REPORTED_EST_BOTTOM_UP">"c5492"</definedName>
    <definedName name="IQ_EPS_REPORTED_EST_BOTTOM_UP_CIQ">"c12029"</definedName>
    <definedName name="IQ_EPS_REPORTED_EST_BOTTOM_UP_REUT">"c5500"</definedName>
    <definedName name="IQ_EPS_REPORTED_EST_CIQ">"c4730"</definedName>
    <definedName name="IQ_EPS_REPORTED_EST_DOWN_2MONTH">"c16477"</definedName>
    <definedName name="IQ_EPS_REPORTED_EST_DOWN_2MONTH_CIQ">"c16765"</definedName>
    <definedName name="IQ_EPS_REPORTED_EST_DOWN_3MONTH">"c16481"</definedName>
    <definedName name="IQ_EPS_REPORTED_EST_DOWN_3MONTH_CIQ">"c16769"</definedName>
    <definedName name="IQ_EPS_REPORTED_EST_DOWN_MONTH">"c16473"</definedName>
    <definedName name="IQ_EPS_REPORTED_EST_DOWN_MONTH_CIQ">"c16761"</definedName>
    <definedName name="IQ_EPS_REPORTED_EST_NOTE">"c17517"</definedName>
    <definedName name="IQ_EPS_REPORTED_EST_NOTE_CIQ">"c17470"</definedName>
    <definedName name="IQ_EPS_REPORTED_EST_NUM_ANALYSTS_2MONTH">"c16475"</definedName>
    <definedName name="IQ_EPS_REPORTED_EST_NUM_ANALYSTS_2MONTH_CIQ">"c16763"</definedName>
    <definedName name="IQ_EPS_REPORTED_EST_NUM_ANALYSTS_3MONTH">"c16479"</definedName>
    <definedName name="IQ_EPS_REPORTED_EST_NUM_ANALYSTS_3MONTH_CIQ">"c16767"</definedName>
    <definedName name="IQ_EPS_REPORTED_EST_NUM_ANALYSTS_MONTH">"c16471"</definedName>
    <definedName name="IQ_EPS_REPORTED_EST_NUM_ANALYSTS_MONTH_CIQ">"c16759"</definedName>
    <definedName name="IQ_EPS_REPORTED_EST_REUT">"c5396"</definedName>
    <definedName name="IQ_EPS_REPORTED_EST_THOM">"c5140"</definedName>
    <definedName name="IQ_EPS_REPORTED_EST_TOTAL_REVISED_2MONTH">"c16478"</definedName>
    <definedName name="IQ_EPS_REPORTED_EST_TOTAL_REVISED_2MONTH_CIQ">"c16766"</definedName>
    <definedName name="IQ_EPS_REPORTED_EST_TOTAL_REVISED_3MONTH">"c16482"</definedName>
    <definedName name="IQ_EPS_REPORTED_EST_TOTAL_REVISED_3MONTH_CIQ">"c16770"</definedName>
    <definedName name="IQ_EPS_REPORTED_EST_TOTAL_REVISED_MONTH">"c16474"</definedName>
    <definedName name="IQ_EPS_REPORTED_EST_TOTAL_REVISED_MONTH_CIQ">"c16762"</definedName>
    <definedName name="IQ_EPS_REPORTED_EST_UP_2MONTH">"c16476"</definedName>
    <definedName name="IQ_EPS_REPORTED_EST_UP_2MONTH_CIQ">"c16764"</definedName>
    <definedName name="IQ_EPS_REPORTED_EST_UP_3MONTH">"c16480"</definedName>
    <definedName name="IQ_EPS_REPORTED_EST_UP_3MONTH_CIQ">"c16768"</definedName>
    <definedName name="IQ_EPS_REPORTED_EST_UP_MONTH">"c16472"</definedName>
    <definedName name="IQ_EPS_REPORTED_EST_UP_MONTH_CIQ">"c16760"</definedName>
    <definedName name="IQ_EPS_REPORTED_HIGH_EST">"c1746"</definedName>
    <definedName name="IQ_EPS_REPORTED_HIGH_EST_CIQ">"c4732"</definedName>
    <definedName name="IQ_EPS_REPORTED_HIGH_EST_REUT">"c5398"</definedName>
    <definedName name="IQ_EPS_REPORTED_HIGH_EST_THOM">"c5142"</definedName>
    <definedName name="IQ_EPS_REPORTED_LOW_EST">"c1747"</definedName>
    <definedName name="IQ_EPS_REPORTED_LOW_EST_CIQ">"c4733"</definedName>
    <definedName name="IQ_EPS_REPORTED_LOW_EST_REUT">"c5399"</definedName>
    <definedName name="IQ_EPS_REPORTED_LOW_EST_THOM">"c5143"</definedName>
    <definedName name="IQ_EPS_REPORTED_MEDIAN_EST">"c1745"</definedName>
    <definedName name="IQ_EPS_REPORTED_MEDIAN_EST_CIQ">"c4731"</definedName>
    <definedName name="IQ_EPS_REPORTED_MEDIAN_EST_REUT">"c5397"</definedName>
    <definedName name="IQ_EPS_REPORTED_MEDIAN_EST_THOM">"c5141"</definedName>
    <definedName name="IQ_EPS_REPORTED_NUM_EST">"c1748"</definedName>
    <definedName name="IQ_EPS_REPORTED_NUM_EST_CIQ">"c4734"</definedName>
    <definedName name="IQ_EPS_REPORTED_NUM_EST_REUT">"c5400"</definedName>
    <definedName name="IQ_EPS_REPORTED_NUM_EST_THOM">"c5144"</definedName>
    <definedName name="IQ_EPS_REPORTED_STDDEV_EST">"c1749"</definedName>
    <definedName name="IQ_EPS_REPORTED_STDDEV_EST_CIQ">"c4735"</definedName>
    <definedName name="IQ_EPS_REPORTED_STDDEV_EST_REUT">"c5401"</definedName>
    <definedName name="IQ_EPS_REPORTED_STDDEV_EST_THOM">"c5145"</definedName>
    <definedName name="IQ_EPS_SBC_ACT_OR_EST">"c4376"</definedName>
    <definedName name="IQ_EPS_SBC_ACT_OR_EST_CIQ">"c4901"</definedName>
    <definedName name="IQ_EPS_SBC_ACT_OR_EST_CIQ_COL">"c11548"</definedName>
    <definedName name="IQ_EPS_SBC_EST">"c4375"</definedName>
    <definedName name="IQ_EPS_SBC_EST_CIQ">"c4900"</definedName>
    <definedName name="IQ_EPS_SBC_GUIDANCE">"c4377"</definedName>
    <definedName name="IQ_EPS_SBC_GUIDANCE_CIQ">"c4902"</definedName>
    <definedName name="IQ_EPS_SBC_GUIDANCE_CIQ_COL">"c11549"</definedName>
    <definedName name="IQ_EPS_SBC_GW_ACT_OR_EST">"c4380"</definedName>
    <definedName name="IQ_EPS_SBC_GW_ACT_OR_EST_CIQ">"c4905"</definedName>
    <definedName name="IQ_EPS_SBC_GW_ACT_OR_EST_CIQ_COL">"c11552"</definedName>
    <definedName name="IQ_EPS_SBC_GW_EST">"c4379"</definedName>
    <definedName name="IQ_EPS_SBC_GW_EST_CIQ">"c4904"</definedName>
    <definedName name="IQ_EPS_SBC_GW_GUIDANCE">"c4381"</definedName>
    <definedName name="IQ_EPS_SBC_GW_GUIDANCE_CIQ">"c4906"</definedName>
    <definedName name="IQ_EPS_SBC_GW_GUIDANCE_CIQ_COL">"c11553"</definedName>
    <definedName name="IQ_EPS_SBC_GW_HIGH_EST">"c4382"</definedName>
    <definedName name="IQ_EPS_SBC_GW_HIGH_EST_CIQ">"c4907"</definedName>
    <definedName name="IQ_EPS_SBC_GW_HIGH_GUIDANCE">"c4189"</definedName>
    <definedName name="IQ_EPS_SBC_GW_HIGH_GUIDANCE_CIQ">"c4601"</definedName>
    <definedName name="IQ_EPS_SBC_GW_HIGH_GUIDANCE_CIQ_COL">"c11250"</definedName>
    <definedName name="IQ_EPS_SBC_GW_LOW_EST">"c4383"</definedName>
    <definedName name="IQ_EPS_SBC_GW_LOW_EST_CIQ">"c4908"</definedName>
    <definedName name="IQ_EPS_SBC_GW_LOW_GUIDANCE">"c4229"</definedName>
    <definedName name="IQ_EPS_SBC_GW_LOW_GUIDANCE_CIQ">"c4641"</definedName>
    <definedName name="IQ_EPS_SBC_GW_LOW_GUIDANCE_CIQ_COL">"c11290"</definedName>
    <definedName name="IQ_EPS_SBC_GW_MEDIAN_EST">"c4384"</definedName>
    <definedName name="IQ_EPS_SBC_GW_MEDIAN_EST_CIQ">"c4909"</definedName>
    <definedName name="IQ_EPS_SBC_GW_NUM_EST">"c4385"</definedName>
    <definedName name="IQ_EPS_SBC_GW_NUM_EST_CIQ">"c4910"</definedName>
    <definedName name="IQ_EPS_SBC_GW_STDDEV_EST">"c4386"</definedName>
    <definedName name="IQ_EPS_SBC_GW_STDDEV_EST_CIQ">"c4911"</definedName>
    <definedName name="IQ_EPS_SBC_HIGH_EST">"c4388"</definedName>
    <definedName name="IQ_EPS_SBC_HIGH_EST_CIQ">"c4913"</definedName>
    <definedName name="IQ_EPS_SBC_HIGH_GUIDANCE">"c4188"</definedName>
    <definedName name="IQ_EPS_SBC_HIGH_GUIDANCE_CIQ">"c4600"</definedName>
    <definedName name="IQ_EPS_SBC_HIGH_GUIDANCE_CIQ_COL">"c11249"</definedName>
    <definedName name="IQ_EPS_SBC_LOW_EST">"c4389"</definedName>
    <definedName name="IQ_EPS_SBC_LOW_EST_CIQ">"c4914"</definedName>
    <definedName name="IQ_EPS_SBC_LOW_GUIDANCE">"c4228"</definedName>
    <definedName name="IQ_EPS_SBC_LOW_GUIDANCE_CIQ">"c4640"</definedName>
    <definedName name="IQ_EPS_SBC_LOW_GUIDANCE_CIQ_COL">"c11289"</definedName>
    <definedName name="IQ_EPS_SBC_MEDIAN_EST">"c4390"</definedName>
    <definedName name="IQ_EPS_SBC_MEDIAN_EST_CIQ">"c4915"</definedName>
    <definedName name="IQ_EPS_SBC_NUM_EST">"c4391"</definedName>
    <definedName name="IQ_EPS_SBC_NUM_EST_CIQ">"c4916"</definedName>
    <definedName name="IQ_EPS_SBC_STDDEV_EST">"c4392"</definedName>
    <definedName name="IQ_EPS_SBC_STDDEV_EST_CIQ">"c4917"</definedName>
    <definedName name="IQ_EPS_STDDEV_EST">"c403"</definedName>
    <definedName name="IQ_EPS_STDDEV_EST_CIQ">"c4993"</definedName>
    <definedName name="IQ_EPS_STDDEV_EST_REUT">"c5452"</definedName>
    <definedName name="IQ_EPS_STDDEV_EST_THOM">"c5289"</definedName>
    <definedName name="IQ_EQUITY_AFFIL">"c1451"</definedName>
    <definedName name="IQ_EQUITY_AFFIL_1">"c1451"</definedName>
    <definedName name="IQ_EQUITY_AP">"c8887"</definedName>
    <definedName name="IQ_EQUITY_AP_ABS">"c8906"</definedName>
    <definedName name="IQ_EQUITY_ASKPRICE">"c17798"</definedName>
    <definedName name="IQ_EQUITY_ASSETS_TOT_FFIEC">"c13436"</definedName>
    <definedName name="IQ_EQUITY_BEG_EXCL_FFIEC">"c12957"</definedName>
    <definedName name="IQ_EQUITY_BEG_FFIEC">"c12959"</definedName>
    <definedName name="IQ_EQUITY_BIDPRICE">"c17797"</definedName>
    <definedName name="IQ_EQUITY_CAPITAL_ASSETS_FDIC">"c6744"</definedName>
    <definedName name="IQ_EQUITY_CAPITAL_QUARTERLY_AVG_FFIEC">"c13092"</definedName>
    <definedName name="IQ_EQUITY_ENDING_FFIEC">"c12973"</definedName>
    <definedName name="IQ_EQUITY_FDIC">"c6353"</definedName>
    <definedName name="IQ_EQUITY_INDEX_EXPOSURE_FFIEC">"c13060"</definedName>
    <definedName name="IQ_EQUITY_LIST">"c15158"</definedName>
    <definedName name="IQ_EQUITY_METHOD">"c404"</definedName>
    <definedName name="IQ_EQUITY_MIDPRICE">"c17799"</definedName>
    <definedName name="IQ_EQUITY_NAME_AP">"c8925"</definedName>
    <definedName name="IQ_EQUITY_NAME_AP_ABS">"c8944"</definedName>
    <definedName name="IQ_EQUITY_SEC_FAIR_VALUE_AFS_AMORT_COST_FFIEC">"c20505"</definedName>
    <definedName name="IQ_EQUITY_SEC_FAIR_VALUE_AFS_FAIR_VAL_FFIEC">"c20470"</definedName>
    <definedName name="IQ_EQUITY_SEC_FAIR_VALUE_FFIEC">"c12805"</definedName>
    <definedName name="IQ_EQUITY_SEC_INVEST_SECURITIES_FFIEC">"c13463"</definedName>
    <definedName name="IQ_EQUITY_SECURITIES_FDIC">"c6304"</definedName>
    <definedName name="IQ_EQUITY_SECURITIES_QUARTERLY_AVG_FFIEC">"c15474"</definedName>
    <definedName name="IQ_EQUITY_SECURITIES_WITHOUT_FAIR_VALUES_FFIEC">"c12846"</definedName>
    <definedName name="IQ_EQUITY_SECURITY_EXPOSURES_FDIC">"c6664"</definedName>
    <definedName name="IQ_EQUITY_TIER_ONE_CAPITAL">"c15246"</definedName>
    <definedName name="IQ_EQUITY_TIER_ONE_CAPITAL_RATIO">"c15242"</definedName>
    <definedName name="IQ_EQV_OVER_BV">"c1596"</definedName>
    <definedName name="IQ_EQV_OVER_LTM_PRETAX_INC">"c1390"</definedName>
    <definedName name="IQ_EQV_OVER_LTM_PRETAX_INC_1">"c1390"</definedName>
    <definedName name="IQ_ESOP_DEBT">"c1597"</definedName>
    <definedName name="IQ_ESOP_DEBT_GUARANTEED_FFIEC">"c12971"</definedName>
    <definedName name="IQ_ESOP_OVER_TOTAL">"c13768"</definedName>
    <definedName name="IQ_EST_ACT_BV">"c5630"</definedName>
    <definedName name="IQ_EST_ACT_BV_CIQ">"c4743"</definedName>
    <definedName name="IQ_EST_ACT_BV_REUT">"c5409"</definedName>
    <definedName name="IQ_EST_ACT_BV_SHARE">"c3549"</definedName>
    <definedName name="IQ_EST_ACT_BV_SHARE_CIQ">"c3806"</definedName>
    <definedName name="IQ_EST_ACT_BV_SHARE_REUT">"c5445"</definedName>
    <definedName name="IQ_EST_ACT_BV_SHARE_THOM">"c4026"</definedName>
    <definedName name="IQ_EST_ACT_BV_THOM">"c5153"</definedName>
    <definedName name="IQ_EST_ACT_CAPEX">"c3546"</definedName>
    <definedName name="IQ_EST_ACT_CAPEX_CIQ">"c3813"</definedName>
    <definedName name="IQ_EST_ACT_CAPEX_REUT">"c3975"</definedName>
    <definedName name="IQ_EST_ACT_CAPEX_THOM">"c5508"</definedName>
    <definedName name="IQ_EST_ACT_CASH_EPS">"c5637"</definedName>
    <definedName name="IQ_EST_ACT_CASH_EPS_THOM">"c5645"</definedName>
    <definedName name="IQ_EST_ACT_CASH_FLOW">"c4394"</definedName>
    <definedName name="IQ_EST_ACT_CASH_FLOW_CIQ">"c4919"</definedName>
    <definedName name="IQ_EST_ACT_CASH_OPER">"c4395"</definedName>
    <definedName name="IQ_EST_ACT_CASH_OPER_CIQ">"c4920"</definedName>
    <definedName name="IQ_EST_ACT_CFPS">"c1673"</definedName>
    <definedName name="IQ_EST_ACT_CFPS_CIQ">"c3681"</definedName>
    <definedName name="IQ_EST_ACT_CFPS_REUT">"c3850"</definedName>
    <definedName name="IQ_EST_ACT_CFPS_THOM">"c4012"</definedName>
    <definedName name="IQ_EST_ACT_DISTRIBUTABLE_CASH">"c4396"</definedName>
    <definedName name="IQ_EST_ACT_DISTRIBUTABLE_CASH_CIQ">"c4921"</definedName>
    <definedName name="IQ_EST_ACT_DISTRIBUTABLE_CASH_CIQ_COL">"c11568"</definedName>
    <definedName name="IQ_EST_ACT_DISTRIBUTABLE_CASH_SHARE">"c4397"</definedName>
    <definedName name="IQ_EST_ACT_DISTRIBUTABLE_CASH_SHARE_CIQ">"c4922"</definedName>
    <definedName name="IQ_EST_ACT_DPS">"c1680"</definedName>
    <definedName name="IQ_EST_ACT_DPS_CIQ">"c3688"</definedName>
    <definedName name="IQ_EST_ACT_DPS_REUT">"c3857"</definedName>
    <definedName name="IQ_EST_ACT_DPS_THOM">"c4019"</definedName>
    <definedName name="IQ_EST_ACT_EBIT">"c1687"</definedName>
    <definedName name="IQ_EST_ACT_EBIT_CIQ">"c4680"</definedName>
    <definedName name="IQ_EST_ACT_EBIT_GW">"c4398"</definedName>
    <definedName name="IQ_EST_ACT_EBIT_GW_CIQ">"c4923"</definedName>
    <definedName name="IQ_EST_ACT_EBIT_REUT">"c5339"</definedName>
    <definedName name="IQ_EST_ACT_EBIT_SBC">"c4399"</definedName>
    <definedName name="IQ_EST_ACT_EBIT_SBC_CIQ">"c4924"</definedName>
    <definedName name="IQ_EST_ACT_EBIT_SBC_GW">"c4400"</definedName>
    <definedName name="IQ_EST_ACT_EBIT_SBC_GW_CIQ">"c4925"</definedName>
    <definedName name="IQ_EST_ACT_EBIT_THOM">"c5111"</definedName>
    <definedName name="IQ_EST_ACT_EBITDA">"c1664"</definedName>
    <definedName name="IQ_EST_ACT_EBITDA_CIQ">"c3667"</definedName>
    <definedName name="IQ_EST_ACT_EBITDA_REUT">"c3836"</definedName>
    <definedName name="IQ_EST_ACT_EBITDA_SBC">"c4401"</definedName>
    <definedName name="IQ_EST_ACT_EBITDA_SBC_CIQ">"c4926"</definedName>
    <definedName name="IQ_EST_ACT_EBITDA_THOM">"c3998"</definedName>
    <definedName name="IQ_EST_ACT_EBT_SBC">"c4402"</definedName>
    <definedName name="IQ_EST_ACT_EBT_SBC_CIQ">"c4927"</definedName>
    <definedName name="IQ_EST_ACT_EBT_SBC_GW">"c4403"</definedName>
    <definedName name="IQ_EST_ACT_EBT_SBC_GW_CIQ">"c4928"</definedName>
    <definedName name="IQ_EST_ACT_EPS">"c1648"</definedName>
    <definedName name="IQ_EST_ACT_EPS_CIQ">"c4998"</definedName>
    <definedName name="IQ_EST_ACT_EPS_GW">"c1743"</definedName>
    <definedName name="IQ_EST_ACT_EPS_GW_CIQ">"c4729"</definedName>
    <definedName name="IQ_EST_ACT_EPS_GW_REUT">"c5395"</definedName>
    <definedName name="IQ_EST_ACT_EPS_GW_THOM">"c5139"</definedName>
    <definedName name="IQ_EST_ACT_EPS_NORM">"c2232"</definedName>
    <definedName name="IQ_EST_ACT_EPS_NORM_CIQ">"c4673"</definedName>
    <definedName name="IQ_EST_ACT_EPS_NORM_REUT">"c5332"</definedName>
    <definedName name="IQ_EST_ACT_EPS_PRIMARY">"c2232"</definedName>
    <definedName name="IQ_EST_ACT_EPS_REPORTED">"c1750"</definedName>
    <definedName name="IQ_EST_ACT_EPS_REPORTED_CIQ">"c4736"</definedName>
    <definedName name="IQ_EST_ACT_EPS_REPORTED_REUT">"c5402"</definedName>
    <definedName name="IQ_EST_ACT_EPS_REPORTED_THOM">"c5146"</definedName>
    <definedName name="IQ_EST_ACT_EPS_REUT">"c5457"</definedName>
    <definedName name="IQ_EST_ACT_EPS_SBC">"c4404"</definedName>
    <definedName name="IQ_EST_ACT_EPS_SBC_CIQ">"c4929"</definedName>
    <definedName name="IQ_EST_ACT_EPS_SBC_GW">"c4405"</definedName>
    <definedName name="IQ_EST_ACT_EPS_SBC_GW_CIQ">"c4930"</definedName>
    <definedName name="IQ_EST_ACT_EPS_THOM">"c5294"</definedName>
    <definedName name="IQ_EST_ACT_FFO">"c1666"</definedName>
    <definedName name="IQ_EST_ACT_FFO_ADJ">"c4406"</definedName>
    <definedName name="IQ_EST_ACT_FFO_ADJ_CIQ">"c4931"</definedName>
    <definedName name="IQ_EST_ACT_FFO_CIQ">"c4932"</definedName>
    <definedName name="IQ_EST_ACT_FFO_CIQ_COL">"c11579"</definedName>
    <definedName name="IQ_EST_ACT_FFO_REUT">"c3843"</definedName>
    <definedName name="IQ_EST_ACT_FFO_SHARE">"c1666"</definedName>
    <definedName name="IQ_EST_ACT_FFO_SHARE_CIQ">"c3674"</definedName>
    <definedName name="IQ_EST_ACT_FFO_SHARE_SHARE_REUT">"c3843"</definedName>
    <definedName name="IQ_EST_ACT_FFO_SHARE_THOM">"c4005"</definedName>
    <definedName name="IQ_EST_ACT_FFO_THOM">"c4005"</definedName>
    <definedName name="IQ_EST_ACT_GROSS_MARGIN">"c5553"</definedName>
    <definedName name="IQ_EST_ACT_GROSS_MARGIN_THOM">"c5561"</definedName>
    <definedName name="IQ_EST_ACT_MAINT_CAPEX">"c4408"</definedName>
    <definedName name="IQ_EST_ACT_MAINT_CAPEX_CIQ">"c4933"</definedName>
    <definedName name="IQ_EST_ACT_NAV">"c1757"</definedName>
    <definedName name="IQ_EST_ACT_NAV_SHARE">"c5608"</definedName>
    <definedName name="IQ_EST_ACT_NAV_SHARE_CIQ">"c12031"</definedName>
    <definedName name="IQ_EST_ACT_NAV_SHARE_REUT">"c5616"</definedName>
    <definedName name="IQ_EST_ACT_NAV_THOM">"c5600"</definedName>
    <definedName name="IQ_EST_ACT_NET_DEBT">"c3545"</definedName>
    <definedName name="IQ_EST_ACT_NET_DEBT_CIQ">"c3820"</definedName>
    <definedName name="IQ_EST_ACT_NET_DEBT_REUT">"c5446"</definedName>
    <definedName name="IQ_EST_ACT_NET_DEBT_THOM">"c4033"</definedName>
    <definedName name="IQ_EST_ACT_NI">"c1722"</definedName>
    <definedName name="IQ_EST_ACT_NI_CIQ">"c4708"</definedName>
    <definedName name="IQ_EST_ACT_NI_GW">"c1729"</definedName>
    <definedName name="IQ_EST_ACT_NI_GW_CIQ">"c4715"</definedName>
    <definedName name="IQ_EST_ACT_NI_GW_REUT">"c5381"</definedName>
    <definedName name="IQ_EST_ACT_NI_REPORTED">"c1736"</definedName>
    <definedName name="IQ_EST_ACT_NI_REPORTED_CIQ">"c4722"</definedName>
    <definedName name="IQ_EST_ACT_NI_REPORTED_REUT">"c5388"</definedName>
    <definedName name="IQ_EST_ACT_NI_REUT">"c5374"</definedName>
    <definedName name="IQ_EST_ACT_NI_SBC">"c4409"</definedName>
    <definedName name="IQ_EST_ACT_NI_SBC_CIQ">"c4934"</definedName>
    <definedName name="IQ_EST_ACT_NI_SBC_GW">"c4410"</definedName>
    <definedName name="IQ_EST_ACT_NI_SBC_GW_CIQ">"c4935"</definedName>
    <definedName name="IQ_EST_ACT_NI_THOM">"c5132"</definedName>
    <definedName name="IQ_EST_ACT_OPER_INC">"c1694"</definedName>
    <definedName name="IQ_EST_ACT_OPER_INC_CIQ">"c12016"</definedName>
    <definedName name="IQ_EST_ACT_OPER_INC_REUT">"c5346"</definedName>
    <definedName name="IQ_EST_ACT_OPER_INC_THOM">"c5118"</definedName>
    <definedName name="IQ_EST_ACT_PRETAX_GW_INC">"c1708"</definedName>
    <definedName name="IQ_EST_ACT_PRETAX_GW_INC_CIQ">"c4694"</definedName>
    <definedName name="IQ_EST_ACT_PRETAX_GW_INC_REUT">"c5360"</definedName>
    <definedName name="IQ_EST_ACT_PRETAX_INC">"c1701"</definedName>
    <definedName name="IQ_EST_ACT_PRETAX_INC_CIQ">"c4687"</definedName>
    <definedName name="IQ_EST_ACT_PRETAX_INC_REUT">"c5353"</definedName>
    <definedName name="IQ_EST_ACT_PRETAX_INC_THOM">"c5125"</definedName>
    <definedName name="IQ_EST_ACT_PRETAX_REPORT_INC">"c1715"</definedName>
    <definedName name="IQ_EST_ACT_PRETAX_REPORT_INC_CIQ">"c4701"</definedName>
    <definedName name="IQ_EST_ACT_PRETAX_REPORT_INC_REUT">"c5367"</definedName>
    <definedName name="IQ_EST_ACT_RECURRING_PROFIT">"c4411"</definedName>
    <definedName name="IQ_EST_ACT_RECURRING_PROFIT_CIQ">"c4936"</definedName>
    <definedName name="IQ_EST_ACT_RECURRING_PROFIT_SHARE">"c4412"</definedName>
    <definedName name="IQ_EST_ACT_RECURRING_PROFIT_SHARE_CIQ">"c4937"</definedName>
    <definedName name="IQ_EST_ACT_RETURN_ASSETS">"c3547"</definedName>
    <definedName name="IQ_EST_ACT_RETURN_ASSETS_CIQ">"c3834"</definedName>
    <definedName name="IQ_EST_ACT_RETURN_ASSETS_REUT">"c3996"</definedName>
    <definedName name="IQ_EST_ACT_RETURN_ASSETS_THOM">"c4040"</definedName>
    <definedName name="IQ_EST_ACT_RETURN_EQUITY">"c3548"</definedName>
    <definedName name="IQ_EST_ACT_RETURN_EQUITY_CIQ">"c3827"</definedName>
    <definedName name="IQ_EST_ACT_RETURN_EQUITY_REUT">"c3989"</definedName>
    <definedName name="IQ_EST_ACT_RETURN_EQUITY_THOM">"c5287"</definedName>
    <definedName name="IQ_EST_ACT_REV">"c2113"</definedName>
    <definedName name="IQ_EST_ACT_REV_CIQ">"c3666"</definedName>
    <definedName name="IQ_EST_ACT_REV_REUT">"c3835"</definedName>
    <definedName name="IQ_EST_ACT_REV_THOM">"c3997"</definedName>
    <definedName name="IQ_EST_BV_DIFF_CIQ">"c4765"</definedName>
    <definedName name="IQ_EST_BV_DIFF_REUT">"c5433"</definedName>
    <definedName name="IQ_EST_BV_DIFF_THOM">"c5204"</definedName>
    <definedName name="IQ_EST_BV_SHARE_DIFF">"c4147"</definedName>
    <definedName name="IQ_EST_BV_SHARE_DIFF_CIQ">"c4559"</definedName>
    <definedName name="IQ_EST_BV_SHARE_SURPRISE_PERCENT">"c4148"</definedName>
    <definedName name="IQ_EST_BV_SHARE_SURPRISE_PERCENT_CIQ">"c4560"</definedName>
    <definedName name="IQ_EST_BV_SURPRISE_PERCENT_CIQ">"c4766"</definedName>
    <definedName name="IQ_EST_BV_SURPRISE_PERCENT_REUT">"c5434"</definedName>
    <definedName name="IQ_EST_BV_SURPRISE_PERCENT_THOM">"c5205"</definedName>
    <definedName name="IQ_EST_CAPEX_DIFF">"c4149"</definedName>
    <definedName name="IQ_EST_CAPEX_DIFF_CIQ">"c4561"</definedName>
    <definedName name="IQ_EST_CAPEX_GROWTH_1YR">"c3588"</definedName>
    <definedName name="IQ_EST_CAPEX_GROWTH_1YR_CIQ">"c4972"</definedName>
    <definedName name="IQ_EST_CAPEX_GROWTH_1YR_REUT">"c5447"</definedName>
    <definedName name="IQ_EST_CAPEX_GROWTH_1YR_THOM">"c5542"</definedName>
    <definedName name="IQ_EST_CAPEX_GROWTH_2YR">"c3589"</definedName>
    <definedName name="IQ_EST_CAPEX_GROWTH_2YR_CIQ">"c4973"</definedName>
    <definedName name="IQ_EST_CAPEX_GROWTH_2YR_REUT">"c5448"</definedName>
    <definedName name="IQ_EST_CAPEX_GROWTH_2YR_THOM">"c5543"</definedName>
    <definedName name="IQ_EST_CAPEX_GROWTH_Q_1YR">"c3590"</definedName>
    <definedName name="IQ_EST_CAPEX_GROWTH_Q_1YR_CIQ">"c4974"</definedName>
    <definedName name="IQ_EST_CAPEX_GROWTH_Q_1YR_REUT">"c5449"</definedName>
    <definedName name="IQ_EST_CAPEX_GROWTH_Q_1YR_THOM">"c5544"</definedName>
    <definedName name="IQ_EST_CAPEX_SEQ_GROWTH_Q">"c3591"</definedName>
    <definedName name="IQ_EST_CAPEX_SEQ_GROWTH_Q_CIQ">"c4975"</definedName>
    <definedName name="IQ_EST_CAPEX_SEQ_GROWTH_Q_REUT">"c5450"</definedName>
    <definedName name="IQ_EST_CAPEX_SEQ_GROWTH_Q_THOM">"c5545"</definedName>
    <definedName name="IQ_EST_CAPEX_SURPRISE_PERCENT">"c4151"</definedName>
    <definedName name="IQ_EST_CAPEX_SURPRISE_PERCENT_CIQ">"c4563"</definedName>
    <definedName name="IQ_EST_CASH_FLOW_DIFF">"c4152"</definedName>
    <definedName name="IQ_EST_CASH_FLOW_DIFF_CIQ">"c4564"</definedName>
    <definedName name="IQ_EST_CASH_FLOW_DIFF_CIQ_COL">"c11213"</definedName>
    <definedName name="IQ_EST_CASH_FLOW_SURPRISE_PERCENT">"c4161"</definedName>
    <definedName name="IQ_EST_CASH_FLOW_SURPRISE_PERCENT_CIQ">"c4573"</definedName>
    <definedName name="IQ_EST_CASH_FLOW_SURPRISE_PERCENT_CIQ_COL">"c11222"</definedName>
    <definedName name="IQ_EST_CASH_OPER_DIFF">"c4162"</definedName>
    <definedName name="IQ_EST_CASH_OPER_DIFF_CIQ">"c4574"</definedName>
    <definedName name="IQ_EST_CASH_OPER_DIFF_CIQ_COL">"c11223"</definedName>
    <definedName name="IQ_EST_CASH_OPER_SURPRISE_PERCENT">"c4248"</definedName>
    <definedName name="IQ_EST_CASH_OPER_SURPRISE_PERCENT_CIQ">"c4774"</definedName>
    <definedName name="IQ_EST_CASH_OPER_SURPRISE_PERCENT_CIQ_COL">"c11421"</definedName>
    <definedName name="IQ_EST_CFPS_DIFF">"c1871"</definedName>
    <definedName name="IQ_EST_CFPS_DIFF_CIQ">"c3723"</definedName>
    <definedName name="IQ_EST_CFPS_DIFF_REUT">"c3892"</definedName>
    <definedName name="IQ_EST_CFPS_DIFF_THOM">"c5188"</definedName>
    <definedName name="IQ_EST_CFPS_GROWTH_1YR">"c1774"</definedName>
    <definedName name="IQ_EST_CFPS_GROWTH_1YR_CIQ">"c3709"</definedName>
    <definedName name="IQ_EST_CFPS_GROWTH_1YR_REUT">"c3878"</definedName>
    <definedName name="IQ_EST_CFPS_GROWTH_1YR_THOM">"c5174"</definedName>
    <definedName name="IQ_EST_CFPS_GROWTH_2YR">"c1775"</definedName>
    <definedName name="IQ_EST_CFPS_GROWTH_2YR_CIQ">"c3710"</definedName>
    <definedName name="IQ_EST_CFPS_GROWTH_2YR_REUT">"c3879"</definedName>
    <definedName name="IQ_EST_CFPS_GROWTH_2YR_THOM">"c5175"</definedName>
    <definedName name="IQ_EST_CFPS_GROWTH_Q_1YR">"c1776"</definedName>
    <definedName name="IQ_EST_CFPS_GROWTH_Q_1YR_CIQ">"c3711"</definedName>
    <definedName name="IQ_EST_CFPS_GROWTH_Q_1YR_REUT">"c3880"</definedName>
    <definedName name="IQ_EST_CFPS_GROWTH_Q_1YR_THOM">"c5176"</definedName>
    <definedName name="IQ_EST_CFPS_SEQ_GROWTH_Q">"c1777"</definedName>
    <definedName name="IQ_EST_CFPS_SEQ_GROWTH_Q_CIQ">"c3712"</definedName>
    <definedName name="IQ_EST_CFPS_SEQ_GROWTH_Q_REUT">"c3881"</definedName>
    <definedName name="IQ_EST_CFPS_SEQ_GROWTH_Q_THOM">"c5177"</definedName>
    <definedName name="IQ_EST_CFPS_SURPRISE_PERCENT">"c1872"</definedName>
    <definedName name="IQ_EST_CFPS_SURPRISE_PERCENT_CIQ">"c3724"</definedName>
    <definedName name="IQ_EST_CFPS_SURPRISE_PERCENT_REUT">"c3893"</definedName>
    <definedName name="IQ_EST_CFPS_SURPRISE_PERCENT_THOM">"c5189"</definedName>
    <definedName name="IQ_EST_CURRENCY">"c2140"</definedName>
    <definedName name="IQ_EST_CURRENCY_CIQ">"c4769"</definedName>
    <definedName name="IQ_EST_CURRENCY_REUT">"c5437"</definedName>
    <definedName name="IQ_EST_CURRENCY_THOM">"c5280"</definedName>
    <definedName name="IQ_EST_DATE">"c1634"</definedName>
    <definedName name="IQ_EST_DATE_CIQ">"c4770"</definedName>
    <definedName name="IQ_EST_DATE_REUT">"c5438"</definedName>
    <definedName name="IQ_EST_DATE_THOM">"c5281"</definedName>
    <definedName name="IQ_EST_DISTRIBUTABLE_CASH_DIFF">"c4276"</definedName>
    <definedName name="IQ_EST_DISTRIBUTABLE_CASH_DIFF_CIQ">"c4801"</definedName>
    <definedName name="IQ_EST_DISTRIBUTABLE_CASH_DIFF_CIQ_COL">"c11448"</definedName>
    <definedName name="IQ_EST_DISTRIBUTABLE_CASH_GROWTH_1YR">"c4413"</definedName>
    <definedName name="IQ_EST_DISTRIBUTABLE_CASH_GROWTH_1YR_CIQ">"c4938"</definedName>
    <definedName name="IQ_EST_DISTRIBUTABLE_CASH_GROWTH_1YR_CIQ_COL">"c11585"</definedName>
    <definedName name="IQ_EST_DISTRIBUTABLE_CASH_GROWTH_2YR">"c4414"</definedName>
    <definedName name="IQ_EST_DISTRIBUTABLE_CASH_GROWTH_2YR_CIQ">"c4939"</definedName>
    <definedName name="IQ_EST_DISTRIBUTABLE_CASH_GROWTH_2YR_CIQ_COL">"c11586"</definedName>
    <definedName name="IQ_EST_DISTRIBUTABLE_CASH_GROWTH_Q_1YR">"c4415"</definedName>
    <definedName name="IQ_EST_DISTRIBUTABLE_CASH_GROWTH_Q_1YR_CIQ">"c4940"</definedName>
    <definedName name="IQ_EST_DISTRIBUTABLE_CASH_GROWTH_Q_1YR_CIQ_COL">"c11587"</definedName>
    <definedName name="IQ_EST_DISTRIBUTABLE_CASH_SEQ_GROWTH_Q">"c4416"</definedName>
    <definedName name="IQ_EST_DISTRIBUTABLE_CASH_SEQ_GROWTH_Q_CIQ">"c4941"</definedName>
    <definedName name="IQ_EST_DISTRIBUTABLE_CASH_SEQ_GROWTH_Q_CIQ_COL">"c11588"</definedName>
    <definedName name="IQ_EST_DISTRIBUTABLE_CASH_SHARE_DIFF">"c4284"</definedName>
    <definedName name="IQ_EST_DISTRIBUTABLE_CASH_SHARE_DIFF_CIQ">"c4809"</definedName>
    <definedName name="IQ_EST_DISTRIBUTABLE_CASH_SHARE_DIFF_CIQ_COL">"c11456"</definedName>
    <definedName name="IQ_EST_DISTRIBUTABLE_CASH_SHARE_GROWTH_1YR">"c4417"</definedName>
    <definedName name="IQ_EST_DISTRIBUTABLE_CASH_SHARE_GROWTH_1YR_CIQ">"c4942"</definedName>
    <definedName name="IQ_EST_DISTRIBUTABLE_CASH_SHARE_GROWTH_1YR_CIQ_COL">"c11589"</definedName>
    <definedName name="IQ_EST_DISTRIBUTABLE_CASH_SHARE_GROWTH_2YR">"c4418"</definedName>
    <definedName name="IQ_EST_DISTRIBUTABLE_CASH_SHARE_GROWTH_2YR_CIQ">"c4943"</definedName>
    <definedName name="IQ_EST_DISTRIBUTABLE_CASH_SHARE_GROWTH_2YR_CIQ_COL">"c11590"</definedName>
    <definedName name="IQ_EST_DISTRIBUTABLE_CASH_SHARE_GROWTH_Q_1YR">"c4419"</definedName>
    <definedName name="IQ_EST_DISTRIBUTABLE_CASH_SHARE_GROWTH_Q_1YR_CIQ">"c4944"</definedName>
    <definedName name="IQ_EST_DISTRIBUTABLE_CASH_SHARE_GROWTH_Q_1YR_CIQ_COL">"c11591"</definedName>
    <definedName name="IQ_EST_DISTRIBUTABLE_CASH_SHARE_SEQ_GROWTH_Q">"c4420"</definedName>
    <definedName name="IQ_EST_DISTRIBUTABLE_CASH_SHARE_SEQ_GROWTH_Q_CIQ">"c4945"</definedName>
    <definedName name="IQ_EST_DISTRIBUTABLE_CASH_SHARE_SEQ_GROWTH_Q_CIQ_COL">"c11592"</definedName>
    <definedName name="IQ_EST_DISTRIBUTABLE_CASH_SHARE_SURPRISE_PERCENT">"c4293"</definedName>
    <definedName name="IQ_EST_DISTRIBUTABLE_CASH_SHARE_SURPRISE_PERCENT_CIQ">"c4818"</definedName>
    <definedName name="IQ_EST_DISTRIBUTABLE_CASH_SHARE_SURPRISE_PERCENT_CIQ_COL">"c11465"</definedName>
    <definedName name="IQ_EST_DISTRIBUTABLE_CASH_SURPRISE_PERCENT">"c4295"</definedName>
    <definedName name="IQ_EST_DISTRIBUTABLE_CASH_SURPRISE_PERCENT_CIQ">"c4820"</definedName>
    <definedName name="IQ_EST_DISTRIBUTABLE_CASH_SURPRISE_PERCENT_CIQ_COL">"c11467"</definedName>
    <definedName name="IQ_EST_DPS_DIFF">"c1873"</definedName>
    <definedName name="IQ_EST_DPS_DIFF_CIQ">"c3725"</definedName>
    <definedName name="IQ_EST_DPS_DIFF_REUT">"c3894"</definedName>
    <definedName name="IQ_EST_DPS_DIFF_THOM">"c5190"</definedName>
    <definedName name="IQ_EST_DPS_GROWTH_1YR">"c1778"</definedName>
    <definedName name="IQ_EST_DPS_GROWTH_1YR_CIQ">"c3713"</definedName>
    <definedName name="IQ_EST_DPS_GROWTH_1YR_REUT">"c3882"</definedName>
    <definedName name="IQ_EST_DPS_GROWTH_1YR_THOM">"c5178"</definedName>
    <definedName name="IQ_EST_DPS_GROWTH_2YR">"c1779"</definedName>
    <definedName name="IQ_EST_DPS_GROWTH_2YR_CIQ">"c3714"</definedName>
    <definedName name="IQ_EST_DPS_GROWTH_2YR_REUT">"c3883"</definedName>
    <definedName name="IQ_EST_DPS_GROWTH_2YR_THOM">"c5179"</definedName>
    <definedName name="IQ_EST_DPS_GROWTH_Q_1YR">"c1780"</definedName>
    <definedName name="IQ_EST_DPS_GROWTH_Q_1YR_CIQ">"c3715"</definedName>
    <definedName name="IQ_EST_DPS_GROWTH_Q_1YR_REUT">"c3884"</definedName>
    <definedName name="IQ_EST_DPS_GROWTH_Q_1YR_THOM">"c5180"</definedName>
    <definedName name="IQ_EST_DPS_SEQ_GROWTH_Q">"c1781"</definedName>
    <definedName name="IQ_EST_DPS_SEQ_GROWTH_Q_CIQ">"c3716"</definedName>
    <definedName name="IQ_EST_DPS_SEQ_GROWTH_Q_REUT">"c3885"</definedName>
    <definedName name="IQ_EST_DPS_SEQ_GROWTH_Q_THOM">"c5181"</definedName>
    <definedName name="IQ_EST_DPS_SURPRISE_PERCENT">"c1874"</definedName>
    <definedName name="IQ_EST_DPS_SURPRISE_PERCENT_CIQ">"c3726"</definedName>
    <definedName name="IQ_EST_DPS_SURPRISE_PERCENT_REUT">"c3895"</definedName>
    <definedName name="IQ_EST_DPS_SURPRISE_PERCENT_THOM">"c5191"</definedName>
    <definedName name="IQ_EST_EBIT_DIFF">"c1875"</definedName>
    <definedName name="IQ_EST_EBIT_DIFF_CIQ">"c4747"</definedName>
    <definedName name="IQ_EST_EBIT_DIFF_REUT">"c5413"</definedName>
    <definedName name="IQ_EST_EBIT_DIFF_THOM">"c5192"</definedName>
    <definedName name="IQ_EST_EBIT_GW_DIFF">"c4304"</definedName>
    <definedName name="IQ_EST_EBIT_GW_DIFF_CIQ">"c4829"</definedName>
    <definedName name="IQ_EST_EBIT_GW_DIFF_CIQ_COL">"c11476"</definedName>
    <definedName name="IQ_EST_EBIT_GW_SURPRISE_PERCENT">"c4313"</definedName>
    <definedName name="IQ_EST_EBIT_GW_SURPRISE_PERCENT_CIQ">"c4838"</definedName>
    <definedName name="IQ_EST_EBIT_GW_SURPRISE_PERCENT_CIQ_COL">"c11485"</definedName>
    <definedName name="IQ_EST_EBIT_SBC_DIFF">"c4314"</definedName>
    <definedName name="IQ_EST_EBIT_SBC_DIFF_CIQ">"c4839"</definedName>
    <definedName name="IQ_EST_EBIT_SBC_DIFF_CIQ_COL">"c11486"</definedName>
    <definedName name="IQ_EST_EBIT_SBC_GW_DIFF">"c4318"</definedName>
    <definedName name="IQ_EST_EBIT_SBC_GW_DIFF_CIQ">"c4843"</definedName>
    <definedName name="IQ_EST_EBIT_SBC_GW_DIFF_CIQ_COL">"c11490"</definedName>
    <definedName name="IQ_EST_EBIT_SBC_GW_SURPRISE_PERCENT">"c4327"</definedName>
    <definedName name="IQ_EST_EBIT_SBC_GW_SURPRISE_PERCENT_CIQ">"c4852"</definedName>
    <definedName name="IQ_EST_EBIT_SBC_GW_SURPRISE_PERCENT_CIQ_COL">"c11499"</definedName>
    <definedName name="IQ_EST_EBIT_SBC_SURPRISE_PERCENT">"c4333"</definedName>
    <definedName name="IQ_EST_EBIT_SBC_SURPRISE_PERCENT_CIQ">"c4858"</definedName>
    <definedName name="IQ_EST_EBIT_SBC_SURPRISE_PERCENT_CIQ_COL">"c11505"</definedName>
    <definedName name="IQ_EST_EBIT_SURPRISE_PERCENT">"c1876"</definedName>
    <definedName name="IQ_EST_EBIT_SURPRISE_PERCENT_CIQ">"c4748"</definedName>
    <definedName name="IQ_EST_EBIT_SURPRISE_PERCENT_REUT">"c5414"</definedName>
    <definedName name="IQ_EST_EBIT_SURPRISE_PERCENT_THOM">"c5193"</definedName>
    <definedName name="IQ_EST_EBITDA_DIFF">"c1867"</definedName>
    <definedName name="IQ_EST_EBITDA_DIFF_CIQ">"c3719"</definedName>
    <definedName name="IQ_EST_EBITDA_DIFF_REUT">"c3888"</definedName>
    <definedName name="IQ_EST_EBITDA_DIFF_THOM">"c5184"</definedName>
    <definedName name="IQ_EST_EBITDA_GROWTH_1YR">"c1766"</definedName>
    <definedName name="IQ_EST_EBITDA_GROWTH_1YR_CIQ">"c3695"</definedName>
    <definedName name="IQ_EST_EBITDA_GROWTH_1YR_REUT">"c3864"</definedName>
    <definedName name="IQ_EST_EBITDA_GROWTH_1YR_THOM">"c5161"</definedName>
    <definedName name="IQ_EST_EBITDA_GROWTH_2YR">"c1767"</definedName>
    <definedName name="IQ_EST_EBITDA_GROWTH_2YR_CIQ">"c3696"</definedName>
    <definedName name="IQ_EST_EBITDA_GROWTH_2YR_REUT">"c3865"</definedName>
    <definedName name="IQ_EST_EBITDA_GROWTH_2YR_THOM">"c5162"</definedName>
    <definedName name="IQ_EST_EBITDA_GROWTH_Q_1YR">"c1768"</definedName>
    <definedName name="IQ_EST_EBITDA_GROWTH_Q_1YR_CIQ">"c3697"</definedName>
    <definedName name="IQ_EST_EBITDA_GROWTH_Q_1YR_REUT">"c3866"</definedName>
    <definedName name="IQ_EST_EBITDA_GROWTH_Q_1YR_THOM">"c5163"</definedName>
    <definedName name="IQ_EST_EBITDA_SBC_DIFF">"c4335"</definedName>
    <definedName name="IQ_EST_EBITDA_SBC_DIFF_CIQ">"c4860"</definedName>
    <definedName name="IQ_EST_EBITDA_SBC_DIFF_CIQ_COL">"c11507"</definedName>
    <definedName name="IQ_EST_EBITDA_SBC_SURPRISE_PERCENT">"c4344"</definedName>
    <definedName name="IQ_EST_EBITDA_SBC_SURPRISE_PERCENT_CIQ">"c4869"</definedName>
    <definedName name="IQ_EST_EBITDA_SBC_SURPRISE_PERCENT_CIQ_COL">"c11516"</definedName>
    <definedName name="IQ_EST_EBITDA_SEQ_GROWTH_Q">"c1769"</definedName>
    <definedName name="IQ_EST_EBITDA_SEQ_GROWTH_Q_CIQ">"c3698"</definedName>
    <definedName name="IQ_EST_EBITDA_SEQ_GROWTH_Q_REUT">"c3867"</definedName>
    <definedName name="IQ_EST_EBITDA_SEQ_GROWTH_Q_THOM">"c5164"</definedName>
    <definedName name="IQ_EST_EBITDA_SURPRISE_PERCENT">"c1868"</definedName>
    <definedName name="IQ_EST_EBITDA_SURPRISE_PERCENT_CIQ">"c3720"</definedName>
    <definedName name="IQ_EST_EBITDA_SURPRISE_PERCENT_REUT">"c3889"</definedName>
    <definedName name="IQ_EST_EBITDA_SURPRISE_PERCENT_THOM">"c5185"</definedName>
    <definedName name="IQ_EST_EBT_SBC_DIFF">"c4348"</definedName>
    <definedName name="IQ_EST_EBT_SBC_DIFF_CIQ">"c4873"</definedName>
    <definedName name="IQ_EST_EBT_SBC_DIFF_CIQ_COL">"c11520"</definedName>
    <definedName name="IQ_EST_EBT_SBC_GW_DIFF">"c4352"</definedName>
    <definedName name="IQ_EST_EBT_SBC_GW_DIFF_CIQ">"c4877"</definedName>
    <definedName name="IQ_EST_EBT_SBC_GW_DIFF_CIQ_COL">"c11524"</definedName>
    <definedName name="IQ_EST_EBT_SBC_GW_SURPRISE_PERCENT">"c4361"</definedName>
    <definedName name="IQ_EST_EBT_SBC_GW_SURPRISE_PERCENT_CIQ">"c4886"</definedName>
    <definedName name="IQ_EST_EBT_SBC_GW_SURPRISE_PERCENT_CIQ_COL">"c11533"</definedName>
    <definedName name="IQ_EST_EBT_SBC_SURPRISE_PERCENT">"c4367"</definedName>
    <definedName name="IQ_EST_EBT_SBC_SURPRISE_PERCENT_CIQ">"c4892"</definedName>
    <definedName name="IQ_EST_EBT_SBC_SURPRISE_PERCENT_CIQ_COL">"c11539"</definedName>
    <definedName name="IQ_EST_EPS_DIFF">"c1864"</definedName>
    <definedName name="IQ_EST_EPS_DIFF_CIQ">"c4999"</definedName>
    <definedName name="IQ_EST_EPS_DIFF_REUT">"c5458"</definedName>
    <definedName name="IQ_EST_EPS_DIFF_THOM">"c5295"</definedName>
    <definedName name="IQ_EST_EPS_GROWTH_1YR">"c1636"</definedName>
    <definedName name="IQ_EST_EPS_GROWTH_1YR_CIQ">"c3628"</definedName>
    <definedName name="IQ_EST_EPS_GROWTH_1YR_REUT">"c3646"</definedName>
    <definedName name="IQ_EST_EPS_GROWTH_1YR_THOM">"c3664"</definedName>
    <definedName name="IQ_EST_EPS_GROWTH_2YR">"c1637"</definedName>
    <definedName name="IQ_EST_EPS_GROWTH_2YR_CIQ">"c3689"</definedName>
    <definedName name="IQ_EST_EPS_GROWTH_2YR_REUT">"c3858"</definedName>
    <definedName name="IQ_EST_EPS_GROWTH_2YR_THOM">"c5154"</definedName>
    <definedName name="IQ_EST_EPS_GROWTH_5YR">"c1655"</definedName>
    <definedName name="IQ_EST_EPS_GROWTH_5YR_BOTTOM_UP">"c5487"</definedName>
    <definedName name="IQ_EST_EPS_GROWTH_5YR_BOTTOM_UP_CIQ">"c12024"</definedName>
    <definedName name="IQ_EST_EPS_GROWTH_5YR_BOTTOM_UP_REUT">"c5495"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REUT">"c5322"</definedName>
    <definedName name="IQ_EST_EPS_GROWTH_5YR_HIGH_THOM">"c5101"</definedName>
    <definedName name="IQ_EST_EPS_GROWTH_5YR_LOW">"c1658"</definedName>
    <definedName name="IQ_EST_EPS_GROWTH_5YR_LOW_CIQ">"c4664"</definedName>
    <definedName name="IQ_EST_EPS_GROWTH_5YR_LOW_REUT">"c5323"</definedName>
    <definedName name="IQ_EST_EPS_GROWTH_5YR_LOW_THOM">"c5102"</definedName>
    <definedName name="IQ_EST_EPS_GROWTH_5YR_MEDIAN">"c1656"</definedName>
    <definedName name="IQ_EST_EPS_GROWTH_5YR_MEDIAN_CIQ">"c5480"</definedName>
    <definedName name="IQ_EST_EPS_GROWTH_5YR_MEDIAN_REUT">"c5321"</definedName>
    <definedName name="IQ_EST_EPS_GROWTH_5YR_MEDIAN_THOM">"c5100"</definedName>
    <definedName name="IQ_EST_EPS_GROWTH_5YR_NUM">"c1659"</definedName>
    <definedName name="IQ_EST_EPS_GROWTH_5YR_NUM_CIQ">"c4665"</definedName>
    <definedName name="IQ_EST_EPS_GROWTH_5YR_NUM_REUT">"c5324"</definedName>
    <definedName name="IQ_EST_EPS_GROWTH_5YR_NUM_THOM">"c5103"</definedName>
    <definedName name="IQ_EST_EPS_GROWTH_5YR_REUT">"c3633"</definedName>
    <definedName name="IQ_EST_EPS_GROWTH_5YR_STDDEV">"c1660"</definedName>
    <definedName name="IQ_EST_EPS_GROWTH_5YR_STDDEV_CIQ">"c4666"</definedName>
    <definedName name="IQ_EST_EPS_GROWTH_5YR_STDDEV_REUT">"c5325"</definedName>
    <definedName name="IQ_EST_EPS_GROWTH_5YR_STDDEV_THOM">"c5104"</definedName>
    <definedName name="IQ_EST_EPS_GROWTH_5YR_THOM">"c3651"</definedName>
    <definedName name="IQ_EST_EPS_GROWTH_Q_1YR">"c1641"</definedName>
    <definedName name="IQ_EST_EPS_GROWTH_Q_1YR_CIQ">"c4744"</definedName>
    <definedName name="IQ_EST_EPS_GROWTH_Q_1YR_REUT">"c5410"</definedName>
    <definedName name="IQ_EST_EPS_GROWTH_Q_1YR_THOM">"c5155"</definedName>
    <definedName name="IQ_EST_EPS_GW_DIFF">"c1891"</definedName>
    <definedName name="IQ_EST_EPS_GW_DIFF_CIQ">"c4761"</definedName>
    <definedName name="IQ_EST_EPS_GW_DIFF_REUT">"c5429"</definedName>
    <definedName name="IQ_EST_EPS_GW_DIFF_THOM">"c5200"</definedName>
    <definedName name="IQ_EST_EPS_GW_SURPRISE_PERCENT">"c1892"</definedName>
    <definedName name="IQ_EST_EPS_GW_SURPRISE_PERCENT_CIQ">"c4762"</definedName>
    <definedName name="IQ_EST_EPS_GW_SURPRISE_PERCENT_REUT">"c5430"</definedName>
    <definedName name="IQ_EST_EPS_GW_SURPRISE_PERCENT_THOM">"c5201"</definedName>
    <definedName name="IQ_EST_EPS_NORM_DIFF">"c2247"</definedName>
    <definedName name="IQ_EST_EPS_NORM_DIFF_CIQ">"c4745"</definedName>
    <definedName name="IQ_EST_EPS_NORM_DIFF_REUT">"c5411"</definedName>
    <definedName name="IQ_EST_EPS_NORM_SURPRISE_PERCENT">"c2248"</definedName>
    <definedName name="IQ_EST_EPS_NORM_SURPRISE_PERCENT_CIQ">"c4746"</definedName>
    <definedName name="IQ_EST_EPS_NORM_SURPRISE_PERCENT_REUT">"c5412"</definedName>
    <definedName name="IQ_EST_EPS_REPORT_DIFF">"c1893"</definedName>
    <definedName name="IQ_EST_EPS_REPORT_DIFF_CIQ">"c4763"</definedName>
    <definedName name="IQ_EST_EPS_REPORT_DIFF_REUT">"c5431"</definedName>
    <definedName name="IQ_EST_EPS_REPORT_DIFF_THOM">"c5202"</definedName>
    <definedName name="IQ_EST_EPS_REPORT_SURPRISE_PERCENT">"c1894"</definedName>
    <definedName name="IQ_EST_EPS_REPORT_SURPRISE_PERCENT_CIQ">"c4764"</definedName>
    <definedName name="IQ_EST_EPS_REPORT_SURPRISE_PERCENT_REUT">"c5432"</definedName>
    <definedName name="IQ_EST_EPS_REPORT_SURPRISE_PERCENT_THOM">"c5203"</definedName>
    <definedName name="IQ_EST_EPS_SBC_DIFF">"c4374"</definedName>
    <definedName name="IQ_EST_EPS_SBC_DIFF_CIQ">"c4899"</definedName>
    <definedName name="IQ_EST_EPS_SBC_DIFF_CIQ_COL">"c11546"</definedName>
    <definedName name="IQ_EST_EPS_SBC_GW_DIFF">"c4378"</definedName>
    <definedName name="IQ_EST_EPS_SBC_GW_DIFF_CIQ">"c4903"</definedName>
    <definedName name="IQ_EST_EPS_SBC_GW_DIFF_CIQ_COL">"c11550"</definedName>
    <definedName name="IQ_EST_EPS_SBC_GW_SURPRISE_PERCENT">"c4387"</definedName>
    <definedName name="IQ_EST_EPS_SBC_GW_SURPRISE_PERCENT_CIQ">"c4912"</definedName>
    <definedName name="IQ_EST_EPS_SBC_GW_SURPRISE_PERCENT_CIQ_COL">"c11559"</definedName>
    <definedName name="IQ_EST_EPS_SBC_SURPRISE_PERCENT">"c4393"</definedName>
    <definedName name="IQ_EST_EPS_SBC_SURPRISE_PERCENT_CIQ">"c4918"</definedName>
    <definedName name="IQ_EST_EPS_SBC_SURPRISE_PERCENT_CIQ_COL">"c11565"</definedName>
    <definedName name="IQ_EST_EPS_SEQ_GROWTH_Q">"c1764"</definedName>
    <definedName name="IQ_EST_EPS_SEQ_GROWTH_Q_CIQ">"c3690"</definedName>
    <definedName name="IQ_EST_EPS_SEQ_GROWTH_Q_REUT">"c3859"</definedName>
    <definedName name="IQ_EST_EPS_SEQ_GROWTH_Q_THOM">"c5156"</definedName>
    <definedName name="IQ_EST_EPS_SURPRISE">"c1635"</definedName>
    <definedName name="IQ_EST_EPS_SURPRISE_PERCENT">"c1635"</definedName>
    <definedName name="IQ_EST_EPS_SURPRISE_PERCENT_CIQ">"c5000"</definedName>
    <definedName name="IQ_EST_EPS_SURPRISE_PERCENT_REUT">"c5459"</definedName>
    <definedName name="IQ_EST_EPS_SURPRISE_PERCENT_THOM">"c5296"</definedName>
    <definedName name="IQ_EST_FAIR_VALUE_MORT_SERVICING_ASSETS_FFIEC">"c12956"</definedName>
    <definedName name="IQ_EST_FFO_ADJ_DIFF">"c4433"</definedName>
    <definedName name="IQ_EST_FFO_ADJ_DIFF_CIQ">"c4958"</definedName>
    <definedName name="IQ_EST_FFO_ADJ_DIFF_CIQ_COL">"c11605"</definedName>
    <definedName name="IQ_EST_FFO_ADJ_GROWTH_1YR">"c4421"</definedName>
    <definedName name="IQ_EST_FFO_ADJ_GROWTH_1YR_CIQ">"c4946"</definedName>
    <definedName name="IQ_EST_FFO_ADJ_GROWTH_1YR_CIQ_COL">"c11593"</definedName>
    <definedName name="IQ_EST_FFO_ADJ_GROWTH_2YR">"c4422"</definedName>
    <definedName name="IQ_EST_FFO_ADJ_GROWTH_2YR_CIQ">"c4947"</definedName>
    <definedName name="IQ_EST_FFO_ADJ_GROWTH_2YR_CIQ_COL">"c11594"</definedName>
    <definedName name="IQ_EST_FFO_ADJ_GROWTH_Q_1YR">"c4423"</definedName>
    <definedName name="IQ_EST_FFO_ADJ_GROWTH_Q_1YR_CIQ">"c4948"</definedName>
    <definedName name="IQ_EST_FFO_ADJ_GROWTH_Q_1YR_CIQ_COL">"c11595"</definedName>
    <definedName name="IQ_EST_FFO_ADJ_SEQ_GROWTH_Q">"c4424"</definedName>
    <definedName name="IQ_EST_FFO_ADJ_SEQ_GROWTH_Q_CIQ">"c4949"</definedName>
    <definedName name="IQ_EST_FFO_ADJ_SEQ_GROWTH_Q_CIQ_COL">"c11596"</definedName>
    <definedName name="IQ_EST_FFO_ADJ_SURPRISE_PERCENT">"c4442"</definedName>
    <definedName name="IQ_EST_FFO_ADJ_SURPRISE_PERCENT_CIQ">"c4967"</definedName>
    <definedName name="IQ_EST_FFO_ADJ_SURPRISE_PERCENT_CIQ_COL">"c11614"</definedName>
    <definedName name="IQ_EST_FFO_DIFF">"c1869"</definedName>
    <definedName name="IQ_EST_FFO_DIFF_CIQ">"c4969"</definedName>
    <definedName name="IQ_EST_FFO_DIFF_CIQ_COL">"c11616"</definedName>
    <definedName name="IQ_EST_FFO_DIFF_REUT">"c3890"</definedName>
    <definedName name="IQ_EST_FFO_DIFF_THOM">"c5186"</definedName>
    <definedName name="IQ_EST_FFO_GROWTH_1YR">"c1770"</definedName>
    <definedName name="IQ_EST_FFO_GROWTH_1YR_CIQ">"c4950"</definedName>
    <definedName name="IQ_EST_FFO_GROWTH_1YR_CIQ_COL">"c11597"</definedName>
    <definedName name="IQ_EST_FFO_GROWTH_1YR_REUT">"c3874"</definedName>
    <definedName name="IQ_EST_FFO_GROWTH_1YR_THOM">"c5170"</definedName>
    <definedName name="IQ_EST_FFO_GROWTH_2YR">"c1771"</definedName>
    <definedName name="IQ_EST_FFO_GROWTH_2YR_CIQ">"c4951"</definedName>
    <definedName name="IQ_EST_FFO_GROWTH_2YR_CIQ_COL">"c11598"</definedName>
    <definedName name="IQ_EST_FFO_GROWTH_2YR_REUT">"c3875"</definedName>
    <definedName name="IQ_EST_FFO_GROWTH_2YR_THOM">"c5171"</definedName>
    <definedName name="IQ_EST_FFO_GROWTH_Q_1YR">"c1772"</definedName>
    <definedName name="IQ_EST_FFO_GROWTH_Q_1YR_CIQ">"c4952"</definedName>
    <definedName name="IQ_EST_FFO_GROWTH_Q_1YR_CIQ_COL">"c11599"</definedName>
    <definedName name="IQ_EST_FFO_GROWTH_Q_1YR_REUT">"c3876"</definedName>
    <definedName name="IQ_EST_FFO_GROWTH_Q_1YR_THOM">"c5172"</definedName>
    <definedName name="IQ_EST_FFO_SEQ_GROWTH_Q">"c1773"</definedName>
    <definedName name="IQ_EST_FFO_SEQ_GROWTH_Q_CIQ">"c4953"</definedName>
    <definedName name="IQ_EST_FFO_SEQ_GROWTH_Q_CIQ_COL">"c11600"</definedName>
    <definedName name="IQ_EST_FFO_SEQ_GROWTH_Q_REUT">"c3877"</definedName>
    <definedName name="IQ_EST_FFO_SEQ_GROWTH_Q_THOM">"c5173"</definedName>
    <definedName name="IQ_EST_FFO_SHARE_DIFF">"c1869"</definedName>
    <definedName name="IQ_EST_FFO_SHARE_DIFF_CIQ">"c3721"</definedName>
    <definedName name="IQ_EST_FFO_SHARE_DIFF_THOM">"c5186"</definedName>
    <definedName name="IQ_EST_FFO_SHARE_GROWTH_1YR">"c1770"</definedName>
    <definedName name="IQ_EST_FFO_SHARE_GROWTH_1YR_CIQ">"c3705"</definedName>
    <definedName name="IQ_EST_FFO_SHARE_GROWTH_2YR">"c1771"</definedName>
    <definedName name="IQ_EST_FFO_SHARE_GROWTH_2YR_CIQ">"c3706"</definedName>
    <definedName name="IQ_EST_FFO_SHARE_GROWTH_Q_1YR">"c1772"</definedName>
    <definedName name="IQ_EST_FFO_SHARE_GROWTH_Q_1YR_CIQ">"c3707"</definedName>
    <definedName name="IQ_EST_FFO_SHARE_SEQ_GROWTH_Q">"c1773"</definedName>
    <definedName name="IQ_EST_FFO_SHARE_SEQ_GROWTH_Q_CIQ">"c3708"</definedName>
    <definedName name="IQ_EST_FFO_SHARE_SHARE_DIFF_REUT">"c3890"</definedName>
    <definedName name="IQ_EST_FFO_SHARE_SHARE_SURPRISE_PERCENT_REUT">"c3891"</definedName>
    <definedName name="IQ_EST_FFO_SHARE_SURPRISE_PERCENT">"c1870"</definedName>
    <definedName name="IQ_EST_FFO_SHARE_SURPRISE_PERCENT_CIQ">"c3722"</definedName>
    <definedName name="IQ_EST_FFO_SHARE_SURPRISE_PERCENT_THOM">"c5187"</definedName>
    <definedName name="IQ_EST_FFO_SURPRISE_PERCENT">"c1870"</definedName>
    <definedName name="IQ_EST_FFO_SURPRISE_PERCENT_CIQ">"c4982"</definedName>
    <definedName name="IQ_EST_FFO_SURPRISE_PERCENT_CIQ_COL">"c11629"</definedName>
    <definedName name="IQ_EST_FFO_SURPRISE_PERCENT_REUT">"c3891"</definedName>
    <definedName name="IQ_EST_FFO_SURPRISE_PERCENT_THOM">"c5187"</definedName>
    <definedName name="IQ_EST_FOOTNOTE">"c4540"</definedName>
    <definedName name="IQ_EST_FOOTNOTE_CIQ">"c12022"</definedName>
    <definedName name="IQ_EST_FOOTNOTE_REUT">"c5478"</definedName>
    <definedName name="IQ_EST_FOOTNOTE_THOM">"c5313"</definedName>
    <definedName name="IQ_EST_MAINT_CAPEX_DIFF">"c4456"</definedName>
    <definedName name="IQ_EST_MAINT_CAPEX_DIFF_CIQ">"c4985"</definedName>
    <definedName name="IQ_EST_MAINT_CAPEX_DIFF_CIQ_COL">"c11632"</definedName>
    <definedName name="IQ_EST_MAINT_CAPEX_GROWTH_1YR">"c4429"</definedName>
    <definedName name="IQ_EST_MAINT_CAPEX_GROWTH_1YR_CIQ">"c4954"</definedName>
    <definedName name="IQ_EST_MAINT_CAPEX_GROWTH_1YR_CIQ_COL">"c11601"</definedName>
    <definedName name="IQ_EST_MAINT_CAPEX_GROWTH_2YR">"c4430"</definedName>
    <definedName name="IQ_EST_MAINT_CAPEX_GROWTH_2YR_CIQ">"c4955"</definedName>
    <definedName name="IQ_EST_MAINT_CAPEX_GROWTH_2YR_CIQ_COL">"c11602"</definedName>
    <definedName name="IQ_EST_MAINT_CAPEX_GROWTH_Q_1YR">"c4431"</definedName>
    <definedName name="IQ_EST_MAINT_CAPEX_GROWTH_Q_1YR_CIQ">"c4956"</definedName>
    <definedName name="IQ_EST_MAINT_CAPEX_GROWTH_Q_1YR_CIQ_COL">"c11603"</definedName>
    <definedName name="IQ_EST_MAINT_CAPEX_SEQ_GROWTH_Q">"c4432"</definedName>
    <definedName name="IQ_EST_MAINT_CAPEX_SEQ_GROWTH_Q_CIQ">"c4957"</definedName>
    <definedName name="IQ_EST_MAINT_CAPEX_SEQ_GROWTH_Q_CIQ_COL">"c11604"</definedName>
    <definedName name="IQ_EST_MAINT_CAPEX_SURPRISE_PERCENT">"c4465"</definedName>
    <definedName name="IQ_EST_MAINT_CAPEX_SURPRISE_PERCENT_CIQ">"c5003"</definedName>
    <definedName name="IQ_EST_MAINT_CAPEX_SURPRISE_PERCENT_CIQ_COL">"c11650"</definedName>
    <definedName name="IQ_EST_NAV_DIFF">"c1895"</definedName>
    <definedName name="IQ_EST_NAV_SHARE_SURPRISE_PERCENT">"c1896"</definedName>
    <definedName name="IQ_EST_NAV_SURPRISE_PERCENT">"c1896"</definedName>
    <definedName name="IQ_EST_NET_DEBT_DIFF">"c4466"</definedName>
    <definedName name="IQ_EST_NET_DEBT_DIFF_CIQ">"c5004"</definedName>
    <definedName name="IQ_EST_NET_DEBT_SURPRISE_PERCENT">"c4468"</definedName>
    <definedName name="IQ_EST_NET_DEBT_SURPRISE_PERCENT_CIQ">"c5006"</definedName>
    <definedName name="IQ_EST_NEXT_EARNINGS_DATE">"c13591"</definedName>
    <definedName name="IQ_EST_NI_DIFF">"c1885"</definedName>
    <definedName name="IQ_EST_NI_DIFF_CIQ">"c4755"</definedName>
    <definedName name="IQ_EST_NI_DIFF_REUT">"c5423"</definedName>
    <definedName name="IQ_EST_NI_DIFF_THOM">"c5198"</definedName>
    <definedName name="IQ_EST_NI_GW_DIFF">"c1887"</definedName>
    <definedName name="IQ_EST_NI_GW_DIFF_CIQ">"c4757"</definedName>
    <definedName name="IQ_EST_NI_GW_DIFF_REUT">"c5425"</definedName>
    <definedName name="IQ_EST_NI_GW_SURPRISE_PERCENT">"c1888"</definedName>
    <definedName name="IQ_EST_NI_GW_SURPRISE_PERCENT_CIQ">"c4758"</definedName>
    <definedName name="IQ_EST_NI_GW_SURPRISE_PERCENT_REUT">"c5426"</definedName>
    <definedName name="IQ_EST_NI_REPORT_DIFF">"c1889"</definedName>
    <definedName name="IQ_EST_NI_REPORT_DIFF_CIQ">"c4759"</definedName>
    <definedName name="IQ_EST_NI_REPORT_DIFF_REUT">"c5427"</definedName>
    <definedName name="IQ_EST_NI_REPORT_SURPRISE_PERCENT">"c1890"</definedName>
    <definedName name="IQ_EST_NI_REPORT_SURPRISE_PERCENT_CIQ">"c4760"</definedName>
    <definedName name="IQ_EST_NI_REPORT_SURPRISE_PERCENT_REUT">"c5428"</definedName>
    <definedName name="IQ_EST_NI_SBC_DIFF">"c4472"</definedName>
    <definedName name="IQ_EST_NI_SBC_DIFF_CIQ">"c5010"</definedName>
    <definedName name="IQ_EST_NI_SBC_DIFF_CIQ_COL">"c11657"</definedName>
    <definedName name="IQ_EST_NI_SBC_GW_DIFF">"c4476"</definedName>
    <definedName name="IQ_EST_NI_SBC_GW_DIFF_CIQ">"c5014"</definedName>
    <definedName name="IQ_EST_NI_SBC_GW_DIFF_CIQ_COL">"c11661"</definedName>
    <definedName name="IQ_EST_NI_SBC_GW_SURPRISE_PERCENT">"c4485"</definedName>
    <definedName name="IQ_EST_NI_SBC_GW_SURPRISE_PERCENT_CIQ">"c5023"</definedName>
    <definedName name="IQ_EST_NI_SBC_GW_SURPRISE_PERCENT_CIQ_COL">"c11670"</definedName>
    <definedName name="IQ_EST_NI_SBC_SURPRISE_PERCENT">"c4491"</definedName>
    <definedName name="IQ_EST_NI_SBC_SURPRISE_PERCENT_CIQ">"c5029"</definedName>
    <definedName name="IQ_EST_NI_SBC_SURPRISE_PERCENT_CIQ_COL">"c11676"</definedName>
    <definedName name="IQ_EST_NI_SURPRISE_PERCENT">"c1886"</definedName>
    <definedName name="IQ_EST_NI_SURPRISE_PERCENT_CIQ">"c4756"</definedName>
    <definedName name="IQ_EST_NI_SURPRISE_PERCENT_REUT">"c5424"</definedName>
    <definedName name="IQ_EST_NI_SURPRISE_PERCENT_THOM">"c5199"</definedName>
    <definedName name="IQ_EST_NUM_BUY">"c1759"</definedName>
    <definedName name="IQ_EST_NUM_BUY_CIQ">"c3700"</definedName>
    <definedName name="IQ_EST_NUM_BUY_REUT">"c3869"</definedName>
    <definedName name="IQ_EST_NUM_BUY_THOM">"c5165"</definedName>
    <definedName name="IQ_EST_NUM_HIGH_REC">"c5649"</definedName>
    <definedName name="IQ_EST_NUM_HIGH_REC_CIQ">"c3701"</definedName>
    <definedName name="IQ_EST_NUM_HIGH_REC_REUT">"c3870"</definedName>
    <definedName name="IQ_EST_NUM_HIGH_REC_THOM">"c5166"</definedName>
    <definedName name="IQ_EST_NUM_HIGHEST_REC">"c5648"</definedName>
    <definedName name="IQ_EST_NUM_HIGHEST_REC_CIQ">"c3700"</definedName>
    <definedName name="IQ_EST_NUM_HIGHEST_REC_REUT">"c3869"</definedName>
    <definedName name="IQ_EST_NUM_HIGHEST_REC_THOM">"c5165"</definedName>
    <definedName name="IQ_EST_NUM_HOLD">"c1761"</definedName>
    <definedName name="IQ_EST_NUM_HOLD_CIQ">"c3702"</definedName>
    <definedName name="IQ_EST_NUM_HOLD_REUT">"c3871"</definedName>
    <definedName name="IQ_EST_NUM_HOLD_THOM">"c5167"</definedName>
    <definedName name="IQ_EST_NUM_LOW_REC">"c5651"</definedName>
    <definedName name="IQ_EST_NUM_LOW_REC_CIQ">"c3703"</definedName>
    <definedName name="IQ_EST_NUM_LOW_REC_REUT">"c3872"</definedName>
    <definedName name="IQ_EST_NUM_LOW_REC_THOM">"c5168"</definedName>
    <definedName name="IQ_EST_NUM_LOWEST_REC">"c5652"</definedName>
    <definedName name="IQ_EST_NUM_LOWEST_REC_CIQ">"c3704"</definedName>
    <definedName name="IQ_EST_NUM_LOWEST_REC_REUT">"c3873"</definedName>
    <definedName name="IQ_EST_NUM_LOWEST_REC_THOM">"c5169"</definedName>
    <definedName name="IQ_EST_NUM_NEUTRAL_REC">"c5650"</definedName>
    <definedName name="IQ_EST_NUM_NEUTRAL_REC_CIQ">"c3702"</definedName>
    <definedName name="IQ_EST_NUM_NEUTRAL_REC_REUT">"c3871"</definedName>
    <definedName name="IQ_EST_NUM_NEUTRAL_REC_THOM">"c5167"</definedName>
    <definedName name="IQ_EST_NUM_NO_OPINION">"c1758"</definedName>
    <definedName name="IQ_EST_NUM_NO_OPINION_CIQ">"c3699"</definedName>
    <definedName name="IQ_EST_NUM_NO_OPINION_REUT">"c3868"</definedName>
    <definedName name="IQ_EST_NUM_OUTPERFORM">"c1760"</definedName>
    <definedName name="IQ_EST_NUM_OUTPERFORM_CIQ">"c3701"</definedName>
    <definedName name="IQ_EST_NUM_OUTPERFORM_REUT">"c3870"</definedName>
    <definedName name="IQ_EST_NUM_OUTPERFORM_THOM">"c5166"</definedName>
    <definedName name="IQ_EST_NUM_SELL">"c1763"</definedName>
    <definedName name="IQ_EST_NUM_SELL_CIQ">"c3704"</definedName>
    <definedName name="IQ_EST_NUM_SELL_REUT">"c3873"</definedName>
    <definedName name="IQ_EST_NUM_SELL_THOM">"c5169"</definedName>
    <definedName name="IQ_EST_NUM_UNDERPERFORM">"c1762"</definedName>
    <definedName name="IQ_EST_NUM_UNDERPERFORM_CIQ">"c3703"</definedName>
    <definedName name="IQ_EST_NUM_UNDERPERFORM_REUT">"c3872"</definedName>
    <definedName name="IQ_EST_NUM_UNDERPERFORM_THOM">"c5168"</definedName>
    <definedName name="IQ_EST_OPER_INC_DIFF">"c1877"</definedName>
    <definedName name="IQ_EST_OPER_INC_DIFF_CIQ">"c12017"</definedName>
    <definedName name="IQ_EST_OPER_INC_DIFF_REUT">"c5415"</definedName>
    <definedName name="IQ_EST_OPER_INC_DIFF_THOM">"c5194"</definedName>
    <definedName name="IQ_EST_OPER_INC_SURPRISE_PERCENT">"c1878"</definedName>
    <definedName name="IQ_EST_OPER_INC_SURPRISE_PERCENT_CIQ">"c12018"</definedName>
    <definedName name="IQ_EST_OPER_INC_SURPRISE_PERCENT_REUT">"c5416"</definedName>
    <definedName name="IQ_EST_OPER_INC_SURPRISE_PERCENT_THOM">"c5195"</definedName>
    <definedName name="IQ_EST_PERIOD_ID">"c13923"</definedName>
    <definedName name="IQ_EST_PRE_TAX_DIFF">"c1879"</definedName>
    <definedName name="IQ_EST_PRE_TAX_DIFF_CIQ">"c4749"</definedName>
    <definedName name="IQ_EST_PRE_TAX_DIFF_REUT">"c5417"</definedName>
    <definedName name="IQ_EST_PRE_TAX_DIFF_THOM">"c5196"</definedName>
    <definedName name="IQ_EST_PRE_TAX_GW_DIFF">"c1881"</definedName>
    <definedName name="IQ_EST_PRE_TAX_GW_DIFF_CIQ">"c4751"</definedName>
    <definedName name="IQ_EST_PRE_TAX_GW_DIFF_REUT">"c5419"</definedName>
    <definedName name="IQ_EST_PRE_TAX_GW_SURPRISE_PERCENT">"c1882"</definedName>
    <definedName name="IQ_EST_PRE_TAX_GW_SURPRISE_PERCENT_CIQ">"c4752"</definedName>
    <definedName name="IQ_EST_PRE_TAX_GW_SURPRISE_PERCENT_REUT">"c5420"</definedName>
    <definedName name="IQ_EST_PRE_TAX_REPORT_DIFF">"c1883"</definedName>
    <definedName name="IQ_EST_PRE_TAX_REPORT_DIFF_CIQ">"c4753"</definedName>
    <definedName name="IQ_EST_PRE_TAX_REPORT_DIFF_REUT">"c5421"</definedName>
    <definedName name="IQ_EST_PRE_TAX_REPORT_SURPRISE_PERCENT">"c1884"</definedName>
    <definedName name="IQ_EST_PRE_TAX_REPORT_SURPRISE_PERCENT_CIQ">"c4754"</definedName>
    <definedName name="IQ_EST_PRE_TAX_REPORT_SURPRISE_PERCENT_REUT">"c5422"</definedName>
    <definedName name="IQ_EST_PRE_TAX_SURPRISE_PERCENT">"c1880"</definedName>
    <definedName name="IQ_EST_PRE_TAX_SURPRISE_PERCENT_CIQ">"c4750"</definedName>
    <definedName name="IQ_EST_PRE_TAX_SURPRISE_PERCENT_REUT">"c5418"</definedName>
    <definedName name="IQ_EST_PRE_TAX_SURPRISE_PERCENT_THOM">"c5197"</definedName>
    <definedName name="IQ_EST_RECURRING_PROFIT_SHARE_DIFF">"c4505"</definedName>
    <definedName name="IQ_EST_RECURRING_PROFIT_SHARE_DIFF_CIQ">"c5043"</definedName>
    <definedName name="IQ_EST_RECURRING_PROFIT_SHARE_DIFF_CIQ_COL">"c11690"</definedName>
    <definedName name="IQ_EST_RECURRING_PROFIT_SHARE_SURPRISE_PERCENT">"c4515"</definedName>
    <definedName name="IQ_EST_RECURRING_PROFIT_SHARE_SURPRISE_PERCENT_CIQ">"c5053"</definedName>
    <definedName name="IQ_EST_RECURRING_PROFIT_SHARE_SURPRISE_PERCENT_CIQ_COL">"c11700"</definedName>
    <definedName name="IQ_EST_REV_DIFF">"c1865"</definedName>
    <definedName name="IQ_EST_REV_DIFF_CIQ">"c3717"</definedName>
    <definedName name="IQ_EST_REV_DIFF_REUT">"c3886"</definedName>
    <definedName name="IQ_EST_REV_DIFF_THOM">"c5182"</definedName>
    <definedName name="IQ_EST_REV_GROWTH_1YR">"c1638"</definedName>
    <definedName name="IQ_EST_REV_GROWTH_1YR_CIQ">"c3691"</definedName>
    <definedName name="IQ_EST_REV_GROWTH_1YR_REUT">"c3860"</definedName>
    <definedName name="IQ_EST_REV_GROWTH_1YR_THOM">"c5157"</definedName>
    <definedName name="IQ_EST_REV_GROWTH_2YR">"c1639"</definedName>
    <definedName name="IQ_EST_REV_GROWTH_2YR_CIQ">"c3692"</definedName>
    <definedName name="IQ_EST_REV_GROWTH_2YR_REUT">"c3861"</definedName>
    <definedName name="IQ_EST_REV_GROWTH_2YR_THOM">"c5158"</definedName>
    <definedName name="IQ_EST_REV_GROWTH_Q_1YR">"c1640"</definedName>
    <definedName name="IQ_EST_REV_GROWTH_Q_1YR_CIQ">"c3693"</definedName>
    <definedName name="IQ_EST_REV_GROWTH_Q_1YR_REUT">"c3862"</definedName>
    <definedName name="IQ_EST_REV_GROWTH_Q_1YR_THOM">"c5159"</definedName>
    <definedName name="IQ_EST_REV_SEQ_GROWTH_Q">"c1765"</definedName>
    <definedName name="IQ_EST_REV_SEQ_GROWTH_Q_CIQ">"c3694"</definedName>
    <definedName name="IQ_EST_REV_SEQ_GROWTH_Q_REUT">"c3863"</definedName>
    <definedName name="IQ_EST_REV_SEQ_GROWTH_Q_THOM">"c5160"</definedName>
    <definedName name="IQ_EST_REV_SURPRISE_PERCENT">"c1866"</definedName>
    <definedName name="IQ_EST_REV_SURPRISE_PERCENT_CIQ">"c3718"</definedName>
    <definedName name="IQ_EST_REV_SURPRISE_PERCENT_REUT">"c3887"</definedName>
    <definedName name="IQ_EST_REV_SURPRISE_PERCENT_THOM">"c5183"</definedName>
    <definedName name="IQ_EST_VENDOR">"c5564"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EMPLOYEE_1">"c1428"</definedName>
    <definedName name="IQ_EV_OVER_LTM_EBIT">"c1426"</definedName>
    <definedName name="IQ_EV_OVER_LTM_EBIT_1">"c1426"</definedName>
    <definedName name="IQ_EV_OVER_LTM_EBITDA">"c1427"</definedName>
    <definedName name="IQ_EV_OVER_LTM_EBITDA_1">"c1427"</definedName>
    <definedName name="IQ_EV_OVER_LTM_REVENUE">"c1429"</definedName>
    <definedName name="IQ_EV_OVER_LTM_REVENUE_1">"c1429"</definedName>
    <definedName name="IQ_EV_OVER_REVENUE_EST">"IQ_EV_OVER_REVENUE_EST"</definedName>
    <definedName name="IQ_EV_OVER_REVENUE_EST_1">"IQ_EV_OVER_REVENUE_EST_1"</definedName>
    <definedName name="IQ_EVAL_DATE">"c2180"</definedName>
    <definedName name="IQ_EVENT_ADDRESS">"c19167"</definedName>
    <definedName name="IQ_EVENT_ADVISORS">"c19147"</definedName>
    <definedName name="IQ_EVENT_AGENDA">"c19168"</definedName>
    <definedName name="IQ_EVENT_CALL_DESCRIPTION">"c19154"</definedName>
    <definedName name="IQ_EVENT_CONTACT">"c19160"</definedName>
    <definedName name="IQ_EVENT_DATE">"c13819"</definedName>
    <definedName name="IQ_EVENT_EMAIL">"c19162"</definedName>
    <definedName name="IQ_EVENT_ID">"c13818"</definedName>
    <definedName name="IQ_EVENT_LIVE_AUDIO_DETAILS_WEBCAST_URL">"c19153"</definedName>
    <definedName name="IQ_EVENT_LIVE_OTHER_PASSCODE">"c19152"</definedName>
    <definedName name="IQ_EVENT_LIVE_OTHER_PHONE_NUMBER">"c19151"</definedName>
    <definedName name="IQ_EVENT_LIVE_PASSCODE">"c19150"</definedName>
    <definedName name="IQ_EVENT_LIVE_PHONE_NUMBER">"c19149"</definedName>
    <definedName name="IQ_EVENT_MARKETINDICATOR">"c19166"</definedName>
    <definedName name="IQ_EVENT_OTHER_CONTACT">"c19163"</definedName>
    <definedName name="IQ_EVENT_OTHER_CONTACT_EMAIL">"c19165"</definedName>
    <definedName name="IQ_EVENT_OTHER_CONTACT_PHONE">"c19164"</definedName>
    <definedName name="IQ_EVENT_PHONE">"c19161"</definedName>
    <definedName name="IQ_EVENT_REPLAY_AUDIO_DETAILS_WEBCAST_URL">"c19159"</definedName>
    <definedName name="IQ_EVENT_REPLAY_BEGINS">"c19157"</definedName>
    <definedName name="IQ_EVENT_REPLAY_ENDS">"c19158"</definedName>
    <definedName name="IQ_EVENT_REPLAY_PASSCODE">"c19156"</definedName>
    <definedName name="IQ_EVENT_REPLAY_PHONE_NUMBER">"c19155"</definedName>
    <definedName name="IQ_EVENT_SITUATION">"c19148"</definedName>
    <definedName name="IQ_EVENT_SOURCE">"c19146"</definedName>
    <definedName name="IQ_EVENT_TIME">"c13820"</definedName>
    <definedName name="IQ_EVENT_TYPE">"c13821"</definedName>
    <definedName name="IQ_EXCEL_DATA_METHOD">"c16229"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_PRICE_1">"c1897"</definedName>
    <definedName name="IQ_EXERCISED">"c406"</definedName>
    <definedName name="IQ_EXP_REIMBURSE_RENTAL_REVENUE">"c16064"</definedName>
    <definedName name="IQ_EXP_RETURN_PENSION_DOMESTIC">"c407"</definedName>
    <definedName name="IQ_EXP_RETURN_PENSION_FOREIGN">"c408"</definedName>
    <definedName name="IQ_EXPENSE_CODE_">"ajsdasd"</definedName>
    <definedName name="IQ_EXPENSE_REIMBURSEMENTS">"c16020"</definedName>
    <definedName name="IQ_EXPENSES_AP">"c8875"</definedName>
    <definedName name="IQ_EXPENSES_AP_ABS">"c8894"</definedName>
    <definedName name="IQ_EXPENSES_FIXED_ASSETS_FFIEC">"c13024"</definedName>
    <definedName name="IQ_EXPENSES_NAME_AP">"c8913"</definedName>
    <definedName name="IQ_EXPENSES_NAME_AP_ABS">"c8932"</definedName>
    <definedName name="IQ_EXPIRATION_DATE">"c13930"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LORE_DRILL_EXP_TOTAL">"c13850"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">"c8401"</definedName>
    <definedName name="IQ_EXPORTS_APR_FC_UNUSED_UNUSED_UNUSED">"c8401"</definedName>
    <definedName name="IQ_EXPORTS_APR_UNUSED">"c7521"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">"c7741"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">"c8512"</definedName>
    <definedName name="IQ_EXPORTS_GOODS_REAL_SAAR_APR_FC_UNUSED_UNUSED_UNUSED">"c8512"</definedName>
    <definedName name="IQ_EXPORTS_GOODS_REAL_SAAR_APR_UNUSED">"c7632"</definedName>
    <definedName name="IQ_EXPORTS_GOODS_REAL_SAAR_APR_UNUSED_UNUSED_UNUSED">"c7632"</definedName>
    <definedName name="IQ_EXPORTS_GOODS_REAL_SAAR_FC_UNUSED">"c7852"</definedName>
    <definedName name="IQ_EXPORTS_GOODS_REAL_SAAR_FC_UNUSED_UNUSED_UNUSED">"c7852"</definedName>
    <definedName name="IQ_EXPORTS_GOODS_REAL_SAAR_POP">"c11931"</definedName>
    <definedName name="IQ_EXPORTS_GOODS_REAL_SAAR_POP_FC_UNUSED">"c8072"</definedName>
    <definedName name="IQ_EXPORTS_GOODS_REAL_SAAR_POP_FC_UNUSED_UNUSED_UNUSED">"c8072"</definedName>
    <definedName name="IQ_EXPORTS_GOODS_REAL_SAAR_POP_UNUSED">"c7192"</definedName>
    <definedName name="IQ_EXPORTS_GOODS_REAL_SAAR_POP_UNUSED_UNUSED_UNUSED">"c7192"</definedName>
    <definedName name="IQ_EXPORTS_GOODS_REAL_SAAR_UNUSED">"c6972"</definedName>
    <definedName name="IQ_EXPORTS_GOODS_REAL_SAAR_UNUSED_UNUSED_UNUSED">"c6972"</definedName>
    <definedName name="IQ_EXPORTS_GOODS_REAL_SAAR_YOY">"c11932"</definedName>
    <definedName name="IQ_EXPORTS_GOODS_REAL_SAAR_YOY_FC_UNUSED">"c8292"</definedName>
    <definedName name="IQ_EXPORTS_GOODS_REAL_SAAR_YOY_FC_UNUSED_UNUSED_UNUSED">"c8292"</definedName>
    <definedName name="IQ_EXPORTS_GOODS_REAL_SAAR_YOY_UNUSED">"c7412"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">"c7961"</definedName>
    <definedName name="IQ_EXPORTS_POP_FC_UNUSED_UNUSED_UNUSED">"c7961"</definedName>
    <definedName name="IQ_EXPORTS_POP_UNUSED">"c7081"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">"c8516"</definedName>
    <definedName name="IQ_EXPORTS_SERVICES_REAL_SAAR_APR_FC_UNUSED_UNUSED_UNUSED">"c8516"</definedName>
    <definedName name="IQ_EXPORTS_SERVICES_REAL_SAAR_APR_UNUSED">"c7636"</definedName>
    <definedName name="IQ_EXPORTS_SERVICES_REAL_SAAR_APR_UNUSED_UNUSED_UNUSED">"c7636"</definedName>
    <definedName name="IQ_EXPORTS_SERVICES_REAL_SAAR_FC_UNUSED">"c7856"</definedName>
    <definedName name="IQ_EXPORTS_SERVICES_REAL_SAAR_FC_UNUSED_UNUSED_UNUSED">"c7856"</definedName>
    <definedName name="IQ_EXPORTS_SERVICES_REAL_SAAR_POP">"c11935"</definedName>
    <definedName name="IQ_EXPORTS_SERVICES_REAL_SAAR_POP_FC_UNUSED">"c8076"</definedName>
    <definedName name="IQ_EXPORTS_SERVICES_REAL_SAAR_POP_FC_UNUSED_UNUSED_UNUSED">"c8076"</definedName>
    <definedName name="IQ_EXPORTS_SERVICES_REAL_SAAR_POP_UNUSED">"c7196"</definedName>
    <definedName name="IQ_EXPORTS_SERVICES_REAL_SAAR_POP_UNUSED_UNUSED_UNUSED">"c7196"</definedName>
    <definedName name="IQ_EXPORTS_SERVICES_REAL_SAAR_UNUSED">"c6976"</definedName>
    <definedName name="IQ_EXPORTS_SERVICES_REAL_SAAR_UNUSED_UNUSED_UNUSED">"c6976"</definedName>
    <definedName name="IQ_EXPORTS_SERVICES_REAL_SAAR_YOY">"c11936"</definedName>
    <definedName name="IQ_EXPORTS_SERVICES_REAL_SAAR_YOY_FC_UNUSED">"c8296"</definedName>
    <definedName name="IQ_EXPORTS_SERVICES_REAL_SAAR_YOY_FC_UNUSED_UNUSED_UNUSED">"c8296"</definedName>
    <definedName name="IQ_EXPORTS_SERVICES_REAL_SAAR_YOY_UNUSED">"c7416"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">"c6861"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">"c8181"</definedName>
    <definedName name="IQ_EXPORTS_YOY_FC_UNUSED_UNUSED_UNUSED">"c8181"</definedName>
    <definedName name="IQ_EXPORTS_YOY_UNUSED">"c7301"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AVG_ASSETS_FFIEC">"c13369"</definedName>
    <definedName name="IQ_EXTRA_ITEMS">"c1459"</definedName>
    <definedName name="IQ_EXTRA_ITEMS_1">"c1459"</definedName>
    <definedName name="IQ_EXTRA_ITEMS_OTHER_ADJUSTMENTS_FOREIGN_FFIEC">"c15392"</definedName>
    <definedName name="IQ_EXTRAORDINARY_GAINS_FDIC">"c6586"</definedName>
    <definedName name="IQ_EXTRAORDINARY_ITEMS_FFIEC">"c13033"</definedName>
    <definedName name="IQ_FAD">"c8757"</definedName>
    <definedName name="IQ_FAD_PAYOUT_RATIO">"c8872"</definedName>
    <definedName name="IQ_FAIR_VALUE_CHANGE_INCL_EARNINGS">"c13849"</definedName>
    <definedName name="IQ_FAIR_VALUE_DEBT">"c16007"</definedName>
    <definedName name="IQ_FAIR_VALUE_FDIC">"c6427"</definedName>
    <definedName name="IQ_FAIR_VALUE_FIN_INSTRUMENTS_NAV">"c16002"</definedName>
    <definedName name="IQ_FAIR_VALUE_FIN_INSTRUMENTS_NNAV">"c16006"</definedName>
    <definedName name="IQ_FAIR_VALUE_TRADING_PROP">"c16001"</definedName>
    <definedName name="IQ_FARM_LOANS_NET_FDIC">"c6316"</definedName>
    <definedName name="IQ_FARM_LOANS_TOT_LOANS_FFIEC">"c13870"</definedName>
    <definedName name="IQ_FARM_LOANS_TOTAL_LOANS_FOREIGN_FDIC">"c6450"</definedName>
    <definedName name="IQ_FARMLAND_DOM_FFIEC">"c15268"</definedName>
    <definedName name="IQ_FARMLAND_LOANS_FDIC">"c6314"</definedName>
    <definedName name="IQ_FDIC">"c417"</definedName>
    <definedName name="IQ_FDIC_CERT_NUMBER_FFIEC">"c20507"</definedName>
    <definedName name="IQ_FDIC_DEPOSIT_INSURANCE_FFIEC">"c13053"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_PURCHASED_SEC_SOLD_REPURCHASE_FFIEC">"c15489"</definedName>
    <definedName name="IQ_FED_FUND_SOLD_SEC_PURCHASED_RESELL_FFIEC">"c15488"</definedName>
    <definedName name="IQ_FED_FUNDS_AVAIL">"c2523"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DOM_FFIEC">"c12856"</definedName>
    <definedName name="IQ_FED_FUNDS_PURCHASED_FDIC">"c6343"</definedName>
    <definedName name="IQ_FED_FUNDS_PURCHASED_QUARTERLY_AVG_FFIEC">"c13090"</definedName>
    <definedName name="IQ_FED_FUNDS_SOLD_DOM_FFIEC">"c12806"</definedName>
    <definedName name="IQ_FED_FUNDS_SOLD_FDIC">"c6307"</definedName>
    <definedName name="IQ_FED_FUNDS_SOLD_QUARTERLY_AVG_FFIEC">"c13080"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PURCHASED_RELATED">"c19132"</definedName>
    <definedName name="IQ_FEDFUNDS_SOLD">"c2256"</definedName>
    <definedName name="IQ_FEDFUNDS_SOLD_RELATED">"c19130"</definedName>
    <definedName name="IQ_FEES_COMMISSIONS_BROKERAGE_FFIEC">"c13005"</definedName>
    <definedName name="IQ_FEES_OTHER_INCOME">"c15257"</definedName>
    <definedName name="IQ_FFO">"c1574"</definedName>
    <definedName name="IQ_FFO_ACT_OR_EST">"c2216"</definedName>
    <definedName name="IQ_FFO_ADJ_ACT_OR_EST">"c4435"</definedName>
    <definedName name="IQ_FFO_ADJ_ACT_OR_EST_CIQ">"c4960"</definedName>
    <definedName name="IQ_FFO_ADJ_ACT_OR_EST_CIQ_COL">"c11607"</definedName>
    <definedName name="IQ_FFO_ADJ_EST">"c4434"</definedName>
    <definedName name="IQ_FFO_ADJ_EST_CIQ">"c4959"</definedName>
    <definedName name="IQ_FFO_ADJ_GUIDANCE">"c4436"</definedName>
    <definedName name="IQ_FFO_ADJ_GUIDANCE_CIQ">"c4961"</definedName>
    <definedName name="IQ_FFO_ADJ_GUIDANCE_CIQ_COL">"c11608"</definedName>
    <definedName name="IQ_FFO_ADJ_HIGH_EST">"c4437"</definedName>
    <definedName name="IQ_FFO_ADJ_HIGH_EST_CIQ">"c4962"</definedName>
    <definedName name="IQ_FFO_ADJ_HIGH_GUIDANCE">"c4202"</definedName>
    <definedName name="IQ_FFO_ADJ_HIGH_GUIDANCE_CIQ">"c4614"</definedName>
    <definedName name="IQ_FFO_ADJ_HIGH_GUIDANCE_CIQ_COL">"c11263"</definedName>
    <definedName name="IQ_FFO_ADJ_LOW_EST">"c4438"</definedName>
    <definedName name="IQ_FFO_ADJ_LOW_EST_CIQ">"c4963"</definedName>
    <definedName name="IQ_FFO_ADJ_LOW_GUIDANCE">"c4242"</definedName>
    <definedName name="IQ_FFO_ADJ_LOW_GUIDANCE_CIQ">"c4654"</definedName>
    <definedName name="IQ_FFO_ADJ_LOW_GUIDANCE_CIQ_COL">"c11303"</definedName>
    <definedName name="IQ_FFO_ADJ_MEDIAN_EST">"c4439"</definedName>
    <definedName name="IQ_FFO_ADJ_MEDIAN_EST_CIQ">"c4964"</definedName>
    <definedName name="IQ_FFO_ADJ_NUM_EST">"c4440"</definedName>
    <definedName name="IQ_FFO_ADJ_NUM_EST_CIQ">"c4965"</definedName>
    <definedName name="IQ_FFO_ADJ_STDDEV_EST">"c4441"</definedName>
    <definedName name="IQ_FFO_ADJ_STDDEV_EST_CIQ">"c4966"</definedName>
    <definedName name="IQ_FFO_DILUTED">"c16186"</definedName>
    <definedName name="IQ_FFO_EST">"c418"</definedName>
    <definedName name="IQ_FFO_EST_CIQ">"c3668"</definedName>
    <definedName name="IQ_FFO_EST_CIQ_COL">"c11617"</definedName>
    <definedName name="IQ_FFO_EST_REUT">"c3837"</definedName>
    <definedName name="IQ_FFO_EST_THOM">"c3999"</definedName>
    <definedName name="IQ_FFO_GUIDANCE">"c4443"</definedName>
    <definedName name="IQ_FFO_GUIDANCE_CIQ">"c4968"</definedName>
    <definedName name="IQ_FFO_GUIDANCE_CIQ_COL">"c11615"</definedName>
    <definedName name="IQ_FFO_HIGH_EST">"c419"</definedName>
    <definedName name="IQ_FFO_HIGH_EST_CIQ">"c3670"</definedName>
    <definedName name="IQ_FFO_HIGH_EST_CIQ_COL">"c11624"</definedName>
    <definedName name="IQ_FFO_HIGH_EST_REUT">"c3839"</definedName>
    <definedName name="IQ_FFO_HIGH_EST_THOM">"c4001"</definedName>
    <definedName name="IQ_FFO_HIGH_GUIDANCE">"c4184"</definedName>
    <definedName name="IQ_FFO_HIGH_GUIDANCE_CIQ">"c4596"</definedName>
    <definedName name="IQ_FFO_HIGH_GUIDANCE_CIQ_COL">"c11245"</definedName>
    <definedName name="IQ_FFO_LOW_EST">"c420"</definedName>
    <definedName name="IQ_FFO_LOW_EST_CIQ">"c3671"</definedName>
    <definedName name="IQ_FFO_LOW_EST_CIQ_COL">"c11625"</definedName>
    <definedName name="IQ_FFO_LOW_EST_REUT">"c3840"</definedName>
    <definedName name="IQ_FFO_LOW_EST_THOM">"c4002"</definedName>
    <definedName name="IQ_FFO_LOW_GUIDANCE">"c4224"</definedName>
    <definedName name="IQ_FFO_LOW_GUIDANCE_CIQ">"c4636"</definedName>
    <definedName name="IQ_FFO_LOW_GUIDANCE_CIQ_COL">"c11285"</definedName>
    <definedName name="IQ_FFO_MEDIAN_EST">"c1665"</definedName>
    <definedName name="IQ_FFO_MEDIAN_EST_CIQ">"c3669"</definedName>
    <definedName name="IQ_FFO_MEDIAN_EST_CIQ_COL">"c11626"</definedName>
    <definedName name="IQ_FFO_MEDIAN_EST_REUT">"c3838"</definedName>
    <definedName name="IQ_FFO_MEDIAN_EST_THOM">"c4000"</definedName>
    <definedName name="IQ_FFO_NO_EST">"c276"</definedName>
    <definedName name="IQ_FFO_NUM_EST">"c421"</definedName>
    <definedName name="IQ_FFO_NUM_EST_CIQ">"c3672"</definedName>
    <definedName name="IQ_FFO_NUM_EST_CIQ_COL">"c11627"</definedName>
    <definedName name="IQ_FFO_NUM_EST_REUT">"c3841"</definedName>
    <definedName name="IQ_FFO_NUM_EST_THOM">"c4003"</definedName>
    <definedName name="IQ_FFO_PAYOUT_RATIO">"c3492"</definedName>
    <definedName name="IQ_FFO_PER_SHARE_BASIC">"c8867"</definedName>
    <definedName name="IQ_FFO_PER_SHARE_DILUTED">"c8868"</definedName>
    <definedName name="IQ_FFO_SHARE_ACT_OR_EST">"c4446"</definedName>
    <definedName name="IQ_FFO_SHARE_ACT_OR_EST_CIQ">"c4971"</definedName>
    <definedName name="IQ_FFO_SHARE_ACT_OR_EST_CIQ_COL">"c11618"</definedName>
    <definedName name="IQ_FFO_SHARE_EST">"c418"</definedName>
    <definedName name="IQ_FFO_SHARE_EST_CIQ">"c3668"</definedName>
    <definedName name="IQ_FFO_SHARE_EST_DET_EST">"c12059"</definedName>
    <definedName name="IQ_FFO_SHARE_EST_DET_EST_CURRENCY">"c12466"</definedName>
    <definedName name="IQ_FFO_SHARE_EST_DET_EST_CURRENCY_THOM">"c12487"</definedName>
    <definedName name="IQ_FFO_SHARE_EST_DET_EST_DATE">"c12212"</definedName>
    <definedName name="IQ_FFO_SHARE_EST_DET_EST_DATE_THOM">"c12238"</definedName>
    <definedName name="IQ_FFO_SHARE_EST_DET_EST_INCL">"c12349"</definedName>
    <definedName name="IQ_FFO_SHARE_EST_DET_EST_INCL_THOM">"c12370"</definedName>
    <definedName name="IQ_FFO_SHARE_EST_DET_EST_ORIGIN">"c12722"</definedName>
    <definedName name="IQ_FFO_SHARE_EST_DET_EST_ORIGIN_THOM">"c12608"</definedName>
    <definedName name="IQ_FFO_SHARE_EST_DET_EST_THOM">"c12088"</definedName>
    <definedName name="IQ_FFO_SHARE_EST_DOWN_2MONTH">"c16585"</definedName>
    <definedName name="IQ_FFO_SHARE_EST_DOWN_2MONTH_CIQ">"c16849"</definedName>
    <definedName name="IQ_FFO_SHARE_EST_DOWN_3MONTH">"c16589"</definedName>
    <definedName name="IQ_FFO_SHARE_EST_DOWN_3MONTH_CIQ">"c16853"</definedName>
    <definedName name="IQ_FFO_SHARE_EST_DOWN_MONTH">"c16581"</definedName>
    <definedName name="IQ_FFO_SHARE_EST_DOWN_MONTH_CIQ">"c16845"</definedName>
    <definedName name="IQ_FFO_SHARE_EST_NUM_ANALYSTS_2MONTH">"c16583"</definedName>
    <definedName name="IQ_FFO_SHARE_EST_NUM_ANALYSTS_2MONTH_CIQ">"c16847"</definedName>
    <definedName name="IQ_FFO_SHARE_EST_NUM_ANALYSTS_3MONTH">"c16587"</definedName>
    <definedName name="IQ_FFO_SHARE_EST_NUM_ANALYSTS_3MONTH_CIQ">"c16851"</definedName>
    <definedName name="IQ_FFO_SHARE_EST_NUM_ANALYSTS_MONTH">"c16579"</definedName>
    <definedName name="IQ_FFO_SHARE_EST_NUM_ANALYSTS_MONTH_CIQ">"c16843"</definedName>
    <definedName name="IQ_FFO_SHARE_EST_THOM">"c3999"</definedName>
    <definedName name="IQ_FFO_SHARE_EST_TOTAL_REVISED_2MONTH">"c16586"</definedName>
    <definedName name="IQ_FFO_SHARE_EST_TOTAL_REVISED_2MONTH_CIQ">"c16850"</definedName>
    <definedName name="IQ_FFO_SHARE_EST_TOTAL_REVISED_3MONTH">"c16590"</definedName>
    <definedName name="IQ_FFO_SHARE_EST_TOTAL_REVISED_3MONTH_CIQ">"c16854"</definedName>
    <definedName name="IQ_FFO_SHARE_EST_TOTAL_REVISED_MONTH">"c16582"</definedName>
    <definedName name="IQ_FFO_SHARE_EST_TOTAL_REVISED_MONTH_CIQ">"c16846"</definedName>
    <definedName name="IQ_FFO_SHARE_EST_UP_2MONTH">"c16584"</definedName>
    <definedName name="IQ_FFO_SHARE_EST_UP_2MONTH_CIQ">"c16848"</definedName>
    <definedName name="IQ_FFO_SHARE_EST_UP_3MONTH">"c16588"</definedName>
    <definedName name="IQ_FFO_SHARE_EST_UP_3MONTH_CIQ">"c16852"</definedName>
    <definedName name="IQ_FFO_SHARE_EST_UP_MONTH">"c16580"</definedName>
    <definedName name="IQ_FFO_SHARE_EST_UP_MONTH_CIQ">"c16844"</definedName>
    <definedName name="IQ_FFO_SHARE_GUIDANCE">"c4447"</definedName>
    <definedName name="IQ_FFO_SHARE_GUIDANCE_CIQ">"c4976"</definedName>
    <definedName name="IQ_FFO_SHARE_GUIDANCE_CIQ_COL">"c11623"</definedName>
    <definedName name="IQ_FFO_SHARE_HIGH_EST">"c419"</definedName>
    <definedName name="IQ_FFO_SHARE_HIGH_EST_CIQ">"c3670"</definedName>
    <definedName name="IQ_FFO_SHARE_HIGH_EST_THOM">"c4001"</definedName>
    <definedName name="IQ_FFO_SHARE_HIGH_GUIDANCE">"c4203"</definedName>
    <definedName name="IQ_FFO_SHARE_HIGH_GUIDANCE_CIQ">"c4615"</definedName>
    <definedName name="IQ_FFO_SHARE_HIGH_GUIDANCE_CIQ_COL">"c11264"</definedName>
    <definedName name="IQ_FFO_SHARE_LOW_EST">"c420"</definedName>
    <definedName name="IQ_FFO_SHARE_LOW_EST_CIQ">"c3671"</definedName>
    <definedName name="IQ_FFO_SHARE_LOW_EST_THOM">"c4002"</definedName>
    <definedName name="IQ_FFO_SHARE_LOW_GUIDANCE">"c4243"</definedName>
    <definedName name="IQ_FFO_SHARE_LOW_GUIDANCE_CIQ">"c4655"</definedName>
    <definedName name="IQ_FFO_SHARE_LOW_GUIDANCE_CIQ_COL">"c11304"</definedName>
    <definedName name="IQ_FFO_SHARE_MEDIAN_EST">"c1665"</definedName>
    <definedName name="IQ_FFO_SHARE_MEDIAN_EST_CIQ">"c3669"</definedName>
    <definedName name="IQ_FFO_SHARE_MEDIAN_EST_THOM">"c4000"</definedName>
    <definedName name="IQ_FFO_SHARE_NUM_EST">"c421"</definedName>
    <definedName name="IQ_FFO_SHARE_NUM_EST_CIQ">"c3672"</definedName>
    <definedName name="IQ_FFO_SHARE_NUM_EST_THOM">"c4003"</definedName>
    <definedName name="IQ_FFO_SHARE_SHARE_EST_REUT">"c3837"</definedName>
    <definedName name="IQ_FFO_SHARE_SHARE_HIGH_EST_REUT">"c3839"</definedName>
    <definedName name="IQ_FFO_SHARE_SHARE_LOW_EST_REUT">"c3840"</definedName>
    <definedName name="IQ_FFO_SHARE_SHARE_MEDIAN_EST_REUT">"c3838"</definedName>
    <definedName name="IQ_FFO_SHARE_SHARE_NUM_EST_REUT">"c3841"</definedName>
    <definedName name="IQ_FFO_SHARE_SHARE_STDDEV_EST_REUT">"c3842"</definedName>
    <definedName name="IQ_FFO_SHARE_STDDEV_EST">"c422"</definedName>
    <definedName name="IQ_FFO_SHARE_STDDEV_EST_CIQ">"c3673"</definedName>
    <definedName name="IQ_FFO_SHARE_STDDEV_EST_THOM">"c4004"</definedName>
    <definedName name="IQ_FFO_SHARES_BASIC">"c16185"</definedName>
    <definedName name="IQ_FFO_SHARES_DILUTED">"c16187"</definedName>
    <definedName name="IQ_FFO_STDDEV_EST">"c422"</definedName>
    <definedName name="IQ_FFO_STDDEV_EST_CIQ">"c3673"</definedName>
    <definedName name="IQ_FFO_STDDEV_EST_CIQ_COL">"c11628"</definedName>
    <definedName name="IQ_FFO_STDDEV_EST_REUT">"c3842"</definedName>
    <definedName name="IQ_FFO_STDDEV_EST_THOM">"c4004"</definedName>
    <definedName name="IQ_FFO_TOTAL_REVENUE">"c16060"</definedName>
    <definedName name="IQ_FH">100000</definedName>
    <definedName name="IQ_FHLB_ADVANCES_FDIC">"c6366"</definedName>
    <definedName name="IQ_FHLB_DEBT">"c423"</definedName>
    <definedName name="IQ_FHLB_DUE_AFTER_FIVE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DUCIARY_INCOME_OPERATING_INC_FFIEC">"c13383"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ARCHITECTURE">"c20386"</definedName>
    <definedName name="IQ_FIN_COLLECTION_ID">"c13922"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DEBT_TOTAL">"c5656"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>"c5522"</definedName>
    <definedName name="IQ_FIN_DIV_REV">"c437"</definedName>
    <definedName name="IQ_FIN_DIV_ST_DEBT_TOTAL">"c5527"</definedName>
    <definedName name="IQ_FIN_DIV_ST_INVEST">"c6288"</definedName>
    <definedName name="IQ_FIN_INSTANCE_ID">"c13921"</definedName>
    <definedName name="IQ_FIN_PERIOD_ID">"c13920"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>"c1405"</definedName>
    <definedName name="IQ_FINANCING_CASH_1">"c1405"</definedName>
    <definedName name="IQ_FINANCING_CASH_SUPPL">"c1406"</definedName>
    <definedName name="IQ_FINANCING_CASH_SUPPL_1">"c1406"</definedName>
    <definedName localSheetId="4" name="IQ_FINANCING_OBLIG_CURRENT">"c6190"</definedName>
    <definedName localSheetId="5" name="IQ_FINANCING_OBLIG_CURRENT">"c6190"</definedName>
    <definedName name="IQ_FINANCING_OBLIG_CURRENT">"c11753"</definedName>
    <definedName name="IQ_FINANCING_OBLIG_CURRENT_1">"c11753"</definedName>
    <definedName localSheetId="4" name="IQ_FINANCING_OBLIG_NON_CURRENT">"c6191"</definedName>
    <definedName localSheetId="5" name="IQ_FINANCING_OBLIG_NON_CURRENT">"c6191"</definedName>
    <definedName name="IQ_FINANCING_OBLIG_NON_CURRENT">"c11754"</definedName>
    <definedName name="IQ_FINANCING_OBLIG_NON_CURRENT_1">"c11754"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Q_EST_CIQ_COL">"c11741"</definedName>
    <definedName name="IQ_FISCAL_Q_EST_REUT">"c6798"</definedName>
    <definedName name="IQ_FISCAL_Q_EST_THOM">"c6802"</definedName>
    <definedName name="IQ_FISCAL_Y">"c441"</definedName>
    <definedName name="IQ_FISCAL_Y_EST">"c6795"</definedName>
    <definedName name="IQ_FISCAL_Y_EST_CIQ">"c6807"</definedName>
    <definedName name="IQ_FISCAL_Y_EST_CIQ_COL">"c11742"</definedName>
    <definedName name="IQ_FISCAL_Y_EST_REUT">"c6799"</definedName>
    <definedName name="IQ_FISCAL_Y_EST_THOM">"c6803"</definedName>
    <definedName name="IQ_FIVE_PERCENT_AMOUNT">"c240"</definedName>
    <definedName name="IQ_FIVE_PERCENT_CIQID">"c19094"</definedName>
    <definedName name="IQ_FIVE_PERCENT_DERIVATIVES">"c19096"</definedName>
    <definedName name="IQ_FIVE_PERCENT_NAME">"c19093"</definedName>
    <definedName name="IQ_FIVE_PERCENT_OWNER">"c442"</definedName>
    <definedName name="IQ_FIVE_PERCENT_PERCENT">"c19097"</definedName>
    <definedName name="IQ_FIVE_PERCENT_POSITION_DATE">"c19099"</definedName>
    <definedName name="IQ_FIVE_PERCENT_SHARES">"c19095"</definedName>
    <definedName name="IQ_FIVE_PERCENT_VALUE">"c19098"</definedName>
    <definedName name="IQ_FIVE_YEAR_FIXED_AND_FLOATING_RATE_FDIC">"c6422"</definedName>
    <definedName name="IQ_FIVE_YEAR_MORTGAGE_PASS_THROUGHS_FDIC">"c6414"</definedName>
    <definedName name="IQ_FIVEPERCENT_OWNER">"c239"</definedName>
    <definedName name="IQ_FIVEPERCENT_PERCENT">"c443"</definedName>
    <definedName name="IQ_FIVEPERCENT_SHARES">"c444"</definedName>
    <definedName name="IQ_FIX_FREQUENCY">"c8964"</definedName>
    <definedName name="IQ_FIXED_ASSET_TURNS">"c445"</definedName>
    <definedName name="IQ_FIXED_INCOME_LIST">"c13504"</definedName>
    <definedName name="IQ_FIXED_INVEST_APR_FC_UNUSED">"c8410"</definedName>
    <definedName name="IQ_FIXED_INVEST_APR_FC_UNUSED_UNUSED_UNUSED">"c8410"</definedName>
    <definedName name="IQ_FIXED_INVEST_APR_UNUSED">"c7530"</definedName>
    <definedName name="IQ_FIXED_INVEST_APR_UNUSED_UNUSED_UNUSED">"c7530"</definedName>
    <definedName name="IQ_FIXED_INVEST_FC_UNUSED">"c7750"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">"c7970"</definedName>
    <definedName name="IQ_FIXED_INVEST_POP_FC_UNUSED_UNUSED_UNUSED">"c7970"</definedName>
    <definedName name="IQ_FIXED_INVEST_POP_UNUSED">"c7090"</definedName>
    <definedName name="IQ_FIXED_INVEST_POP_UNUSED_UNUSED_UNUSED">"c7090"</definedName>
    <definedName name="IQ_FIXED_INVEST_REAL_APR_FC_UNUSED">"c8518"</definedName>
    <definedName name="IQ_FIXED_INVEST_REAL_APR_FC_UNUSED_UNUSED_UNUSED">"c8518"</definedName>
    <definedName name="IQ_FIXED_INVEST_REAL_APR_UNUSED">"c7638"</definedName>
    <definedName name="IQ_FIXED_INVEST_REAL_APR_UNUSED_UNUSED_UNUSED">"c7638"</definedName>
    <definedName name="IQ_FIXED_INVEST_REAL_FC_UNUSED">"c7858"</definedName>
    <definedName name="IQ_FIXED_INVEST_REAL_FC_UNUSED_UNUSED_UNUSED">"c7858"</definedName>
    <definedName name="IQ_FIXED_INVEST_REAL_POP_FC_UNUSED">"c8078"</definedName>
    <definedName name="IQ_FIXED_INVEST_REAL_POP_FC_UNUSED_UNUSED_UNUSED">"c8078"</definedName>
    <definedName name="IQ_FIXED_INVEST_REAL_POP_UNUSED">"c7198"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">"c6978"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">"c8298"</definedName>
    <definedName name="IQ_FIXED_INVEST_REAL_YOY_FC_UNUSED_UNUSED_UNUSED">"c8298"</definedName>
    <definedName name="IQ_FIXED_INVEST_REAL_YOY_UNUSED">"c7418"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">"c6870"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">"c8190"</definedName>
    <definedName name="IQ_FIXED_INVEST_YOY_FC_UNUSED_UNUSED_UNUSED">"c8190"</definedName>
    <definedName name="IQ_FIXED_INVEST_YOY_UNUSED">"c7310"</definedName>
    <definedName name="IQ_FIXED_INVEST_YOY_UNUSED_UNUSED_UNUSED">"c7310"</definedName>
    <definedName localSheetId="4" name="IQ_FLOAT">"c225"</definedName>
    <definedName localSheetId="5" name="IQ_FLOAT">"c225"</definedName>
    <definedName name="IQ_FLOAT">"c17421"</definedName>
    <definedName name="IQ_FLOAT_PERCENT">"c1575"</definedName>
    <definedName name="IQ_FNMA_FHLMC_FDIC">"c6397"</definedName>
    <definedName name="IQ_FNMA_FHLMC_GNMA_FDIC">"c6399"</definedName>
    <definedName name="IQ_FORECLOSED_PROP_GNMA_LOANS_FFIEC">"c15272"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DUE_30_89_FFIEC">"c13269"</definedName>
    <definedName name="IQ_FOREIGN_BANKS_DUE_90_FFIEC">"c13295"</definedName>
    <definedName name="IQ_FOREIGN_BANKS_LOAN_CHARG_OFFS_FDIC">"c6645"</definedName>
    <definedName name="IQ_FOREIGN_BANKS_NET_CHARGE_OFFS_FDIC">"c6647"</definedName>
    <definedName name="IQ_FOREIGN_BANKS_NON_ACCRUAL_FFIEC">"c13321"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ASSETS_TOT_FFIEC">"c13445"</definedName>
    <definedName name="IQ_FOREIGN_DEPOSITS_NONTRANSACTION_ACCOUNTS_FDIC">"c6549"</definedName>
    <definedName name="IQ_FOREIGN_DEPOSITS_TOT_FFIEC">"c13486"</definedName>
    <definedName name="IQ_FOREIGN_DEPOSITS_TOTAL_DEPOSITS">"c15719"</definedName>
    <definedName name="IQ_FOREIGN_DEPOSITS_TRANSACTION_ACCOUNTS_FDIC">"c6541"</definedName>
    <definedName name="IQ_FOREIGN_EXCHANGE">"c1376"</definedName>
    <definedName name="IQ_FOREIGN_EXCHANGE_1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L_REC_FFIEC">"c12892"</definedName>
    <definedName name="IQ_FOREIGN_LOANS">"c448"</definedName>
    <definedName name="IQ_FOREIGN_LOANS_LEASES_FOREIGN_FFIEC">"c13478"</definedName>
    <definedName name="IQ_FOREIGN_LOANS_TOTAL_LOANS">"c15714"</definedName>
    <definedName name="IQ_FOUNDATION_OVER_TOTAL">"c13769"</definedName>
    <definedName name="IQ_FQ">500</definedName>
    <definedName name="IQ_FTOOL_CAPEX">"c16212"</definedName>
    <definedName name="IQ_FTOOL_CASH">"c16213"</definedName>
    <definedName name="IQ_FTOOL_CASH_INVEST">"c16214"</definedName>
    <definedName name="IQ_FTOOL_EBT">"c16215"</definedName>
    <definedName name="IQ_FTOOL_NI">"c16216"</definedName>
    <definedName name="IQ_FTOOL_NI_CF">"c16206"</definedName>
    <definedName name="IQ_FTOOL_NUMBER_SHAREHOLDERS">"c16207"</definedName>
    <definedName name="IQ_FTOOL_SHARES_PER_DR">"c16208"</definedName>
    <definedName name="IQ_FTOOL_TOTAL_ASSETS">"c16209"</definedName>
    <definedName name="IQ_FTOOL_TOTAL_LIAB_EQUITY">"c16210"</definedName>
    <definedName name="IQ_FTOOL_TOTAL_REV">"c16211"</definedName>
    <definedName name="IQ_FUEL">"c449"</definedName>
    <definedName name="IQ_FULL_TIME">"c450"</definedName>
    <definedName name="IQ_FULLY_INSURED_BROKERED_DEPOSITS_FFIEC">"c15305"</definedName>
    <definedName name="IQ_FULLY_INSURED_DEPOSITS_FDIC">"c6487"</definedName>
    <definedName name="IQ_FUND_ANALYSIS">"c19198"</definedName>
    <definedName name="IQ_FUND_AUTHORIZED_SALE">"c19199"</definedName>
    <definedName name="IQ_FUND_BENCHMARK">"c19200"</definedName>
    <definedName name="IQ_FUND_BENCHMARK_ID">"c19201"</definedName>
    <definedName name="IQ_FUND_DISCOUNT_OR_PREMIUM">"c19242"</definedName>
    <definedName name="IQ_FUND_FEE_INC_NON_INT_INC_FFIEC">"c13493"</definedName>
    <definedName name="IQ_FUND_GEOGRAPHIC_MANDATE">"c19195"</definedName>
    <definedName name="IQ_FUND_MARKET_CAP_EMPHASIS">"c19197"</definedName>
    <definedName name="IQ_FUND_NAV">"c15225"</definedName>
    <definedName name="IQ_FUND_PRIMARY_ADVISOR">"c19091"</definedName>
    <definedName name="IQ_FUND_SECTOR_EMPHASIS">"c19196"</definedName>
    <definedName name="IQ_FUND_VEHICLE_TYPE">"c19194"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CONTRACT_LIST">"c17682"</definedName>
    <definedName name="IQ_FUTURES_FORWARD_CONTRACTS_NOTIONAL_AMOUNT_FDIC">"c6518"</definedName>
    <definedName name="IQ_FUTURES_FORWARD_CONTRACTS_RATE_RISK_FDIC">"c6508"</definedName>
    <definedName name="IQ_FUTURES_NAME">"c13936"</definedName>
    <definedName name="IQ_FWD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">"c451"</definedName>
    <definedName name="IQ_FX_CONTRACTS_FDIC">"c6517"</definedName>
    <definedName name="IQ_FX_CONTRACTS_FFIEC">"c13125"</definedName>
    <definedName name="IQ_FX_CONTRACTS_SPOT_FDIC">"c6356"</definedName>
    <definedName name="IQ_FX_EXPOSURE_FFIEC">"c13059"</definedName>
    <definedName name="IQ_FY">1000</definedName>
    <definedName name="IQ_FY_DATE">"IQ_FY_DATE"</definedName>
    <definedName name="IQ_GA_EXP">"c2241"</definedName>
    <definedName name="IQ_GAAP_BS">"c6789"</definedName>
    <definedName name="IQ_GAAP_CF">"c6790"</definedName>
    <definedName name="IQ_GAAP_COMBINED_RATIO">"c2781"</definedName>
    <definedName name="IQ_GAAP_COMBINED_RATIO_EXCL_CL">"c2782"</definedName>
    <definedName name="IQ_GAAP_EST_CIQ">"c13924"</definedName>
    <definedName name="IQ_GAAP_EXPENSE_RATIO">"c2780"</definedName>
    <definedName name="IQ_GAAP_IS">"c6194"</definedName>
    <definedName name="IQ_GAAP_LOSS">"c2779"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CREDIT_DERIVATIVES_FFIEC">"c13066"</definedName>
    <definedName name="IQ_GAIN_CREDIT_DERIVATIVES_NON_TRADING_FFIEC">"c13067"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C_BNK">"c488"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LOSS_HTM_AFS_SECURITIES_FOREIGN_FFIEC">"c15384"</definedName>
    <definedName name="IQ_GAIN_SALE_ASSETS">"c1377"</definedName>
    <definedName name="IQ_GAIN_SALE_ASSETS_1">"c1377"</definedName>
    <definedName name="IQ_GAIN_SALE_LOANS_FDIC">"c6673"</definedName>
    <definedName name="IQ_GAIN_SALE_RE_FDIC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NERAL_ALLOWANCE">"c15248"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ICS_CODE">"c16201"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FFIEC">"c12836"</definedName>
    <definedName name="IQ_GOODWILL_IMPAIRMENT_FDIC">"c6678"</definedName>
    <definedName name="IQ_GOODWILL_IMPAIRMENT_FFIEC">"c13025"</definedName>
    <definedName name="IQ_GOODWILL_INTAN_FDIC">"c6333"</definedName>
    <definedName name="IQ_GOODWILL_NET">"c1380"</definedName>
    <definedName name="IQ_GOODWILL_NET_1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DD_BASIC">"c15776"</definedName>
    <definedName name="IQ_GROSS_ADD_BBAND">"c15779"</definedName>
    <definedName name="IQ_GROSS_ADD_DIG">"c15777"</definedName>
    <definedName name="IQ_GROSS_ADD_PHONE">"c15780"</definedName>
    <definedName name="IQ_GROSS_ADD_POSTPAID_WIRELESS">"c15750"</definedName>
    <definedName name="IQ_GROSS_ADD_PREPAID_WIRELESS">"c15751"</definedName>
    <definedName name="IQ_GROSS_ADD_RESELL_WHOLESALE_WIRELESS">"c15752"</definedName>
    <definedName name="IQ_GROSS_ADD_RGU">"c15781"</definedName>
    <definedName name="IQ_GROSS_ADD_SATELLITE">"c15778"</definedName>
    <definedName name="IQ_GROSS_ADD_TOTAL_WIRELESS">"c15753"</definedName>
    <definedName name="IQ_GROSS_AH_EARNED">"c2742"</definedName>
    <definedName name="IQ_GROSS_CLAIM_ADJ_EXP_RESERVE_BOP">"c15874"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DIVID_1">"c1446"</definedName>
    <definedName name="IQ_GROSS_EARNED">"c2732"</definedName>
    <definedName name="IQ_GROSS_GW">"c17750"</definedName>
    <definedName name="IQ_GROSS_GW_1">"c17750"</definedName>
    <definedName name="IQ_GROSS_INTAN">"c520"</definedName>
    <definedName name="IQ_GROSS_INTAN_ASSETS">"c17748"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LOSSES">"c15871"</definedName>
    <definedName name="IQ_GROSS_LOSSES_AVG_LOANS_FFIEC">"c13475"</definedName>
    <definedName name="IQ_GROSS_MARGIN">"c529"</definedName>
    <definedName name="IQ_GROSS_MARGIN_ACT_OR_EST">"c5554"</definedName>
    <definedName name="IQ_GROSS_MARGIN_ACT_OR_EST_THOM">"c5562"</definedName>
    <definedName name="IQ_GROSS_MARGIN_DET_EST_DATE_THOM">"c12239"</definedName>
    <definedName name="IQ_GROSS_MARGIN_DET_EST_INCL_THOM">"c12371"</definedName>
    <definedName name="IQ_GROSS_MARGIN_DET_EST_ORIGIN_THOM">"c12609"</definedName>
    <definedName name="IQ_GROSS_MARGIN_DET_EST_THOM">"c12089"</definedName>
    <definedName name="IQ_GROSS_MARGIN_EST">"c5547"</definedName>
    <definedName name="IQ_GROSS_MARGIN_EST_DOWN_2MONTH">"c16381"</definedName>
    <definedName name="IQ_GROSS_MARGIN_EST_DOWN_3MONTH">"c16385"</definedName>
    <definedName name="IQ_GROSS_MARGIN_EST_DOWN_MONTH">"c16377"</definedName>
    <definedName name="IQ_GROSS_MARGIN_EST_NUM_ANALYSTS_2MONTH">"c16379"</definedName>
    <definedName name="IQ_GROSS_MARGIN_EST_NUM_ANALYSTS_3MONTH">"c16383"</definedName>
    <definedName name="IQ_GROSS_MARGIN_EST_NUM_ANALYSTS_MONTH">"c16375"</definedName>
    <definedName name="IQ_GROSS_MARGIN_EST_THOM">"c5555"</definedName>
    <definedName name="IQ_GROSS_MARGIN_EST_TOTAL_REVISED_2MONTH">"c16382"</definedName>
    <definedName name="IQ_GROSS_MARGIN_EST_TOTAL_REVISED_3MONTH">"c16386"</definedName>
    <definedName name="IQ_GROSS_MARGIN_EST_TOTAL_REVISED_MONTH">"c16378"</definedName>
    <definedName name="IQ_GROSS_MARGIN_EST_UP_2MONTH">"c16380"</definedName>
    <definedName name="IQ_GROSS_MARGIN_EST_UP_3MONTH">"c16384"</definedName>
    <definedName name="IQ_GROSS_MARGIN_EST_UP_MONTH">"c16376"</definedName>
    <definedName name="IQ_GROSS_MARGIN_HIGH_EST">"c5549"</definedName>
    <definedName name="IQ_GROSS_MARGIN_HIGH_EST_THOM">"c5557"</definedName>
    <definedName name="IQ_GROSS_MARGIN_LOW_EST">"c5550"</definedName>
    <definedName name="IQ_GROSS_MARGIN_LOW_EST_THOM">"c5558"</definedName>
    <definedName name="IQ_GROSS_MARGIN_MEDIAN_EST">"c5548"</definedName>
    <definedName name="IQ_GROSS_MARGIN_MEDIAN_EST_THOM">"c5556"</definedName>
    <definedName name="IQ_GROSS_MARGIN_NUM_EST">"c5551"</definedName>
    <definedName name="IQ_GROSS_MARGIN_NUM_EST_THOM">"c5559"</definedName>
    <definedName name="IQ_GROSS_MARGIN_STDDEV_EST">"c5552"</definedName>
    <definedName name="IQ_GROSS_MARGIN_STDDEV_EST_THOM">"c5560"</definedName>
    <definedName name="IQ_GROSS_PC_EARNED">"c2747"</definedName>
    <definedName name="IQ_GROSS_PREMIUMS_WRITTEN_AVG_ASSETS">"c15893"</definedName>
    <definedName name="IQ_GROSS_PREMIUMS_WRITTEN_AVG_EQUITY">"c15892"</definedName>
    <definedName name="IQ_GROSS_PREMIUMS_WRITTEN_AVG_STATUTORY_SURPLUS">"c15894"</definedName>
    <definedName name="IQ_GROSS_PROFIT">"c1378"</definedName>
    <definedName name="IQ_GROSS_PROFIT_1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VKEY">"c15590"</definedName>
    <definedName name="IQ_GVKEY_OTHER">"c15633"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">"c19145"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DGEFUND_OVER_TOTAL">"c13771"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_EXP_DIRECT_OPERATING_EXP">"c15981"</definedName>
    <definedName name="IQ_HG_CASINO_GROSS_PROFIT">"c15974"</definedName>
    <definedName name="IQ_HG_CASINO_MARGIN">"c15976"</definedName>
    <definedName name="IQ_HG_CASINO_OPERATING_MARGIN">"c15977"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CONFERENCE_SPACE">"c15971"</definedName>
    <definedName name="IQ_HG_EXP_CASINO">"c8733"</definedName>
    <definedName name="IQ_HG_EXP_DEVELOPMENT">"c8738"</definedName>
    <definedName name="IQ_HG_EXP_DIRECT_CASINO_GAMING">"c15994"</definedName>
    <definedName name="IQ_HG_EXP_ENTERTAINMENT">"c8736"</definedName>
    <definedName name="IQ_HG_EXP_FOOD_BEV">"c8734"</definedName>
    <definedName name="IQ_HG_EXP_FRANCHISE_MANAGEMENT">"c8744"</definedName>
    <definedName name="IQ_HG_EXP_OTHER_DIRECT_HOTEL_MOTEL">"c15995"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BEV_EXP_DIRECT_OPERATING_EXP">"c15980"</definedName>
    <definedName name="IQ_HG_FOOD_BEV_REV_TOTAL_REV">"c15983"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NUMBER_SUITES">"c15970"</definedName>
    <definedName name="IQ_HG_NUMBER_TABLES_AVG">"c15973"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PROMO_ALLOW_GROSS_OPERATING_REV">"c15979"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GROSS_OPERATING">"c15993"</definedName>
    <definedName name="IQ_HG_REV_INCENTIVE_MANAGEMENT_FEES">"c8727"</definedName>
    <definedName name="IQ_HG_REV_MANAGEMENT_FEES">"c8718"</definedName>
    <definedName name="IQ_HG_REV_OTHER_CASINO">"c15992"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SLOT_MACHINE">"c15990"</definedName>
    <definedName name="IQ_HG_REV_TABLE">"c15991"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EXP_DIRECT_OPERATING_EXP">"c15982"</definedName>
    <definedName name="IQ_HG_ROOM_GROSS_PROFIT">"c15975"</definedName>
    <definedName name="IQ_HG_ROOM_MARGIN">"c15978"</definedName>
    <definedName name="IQ_HG_ROOM_PROM_COSTS">"c8745"</definedName>
    <definedName name="IQ_HG_ROOM_REV_TOTAL_REV">"c15984"</definedName>
    <definedName name="IQ_HG_ROOMS_BEG">"c8600"</definedName>
    <definedName name="IQ_HG_SAME_PROPERTIES_CASINO_REV_CHANGE">"c15987"</definedName>
    <definedName name="IQ_HG_SAME_PROPERTIES_FOOD_BEV_REV_CHANGE">"c15989"</definedName>
    <definedName name="IQ_HG_SAME_PROPERTIES_ROOM_REV_CHANGE">"c15988"</definedName>
    <definedName name="IQ_HG_SAME_PROPERTIES_SLOT_MACHINE_REV_CHANGE">"c15985"</definedName>
    <definedName name="IQ_HG_SAME_PROPERTIES_TABLE_REV_CHANGE">"c15986"</definedName>
    <definedName name="IQ_HG_SLOT_MACHINES_AVG">"c15972"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JV_1">"c16124"</definedName>
    <definedName name="IQ_HG_TABLE_GAMES_MANAGED">"c8644"</definedName>
    <definedName name="IQ_HG_TABLE_GAMES_MANAGED_1">"c16125"</definedName>
    <definedName name="IQ_HG_TABLE_GAMES_OWNED">"c8642"</definedName>
    <definedName name="IQ_HG_TABLE_GAMES_OWNED_1">"c16123"</definedName>
    <definedName name="IQ_HG_TABLE_GAMES_TOTAL">"c8645"</definedName>
    <definedName name="IQ_HG_TABLE_GAMES_TOTAL_1">"c16126"</definedName>
    <definedName name="IQ_HG_TABLES_JV">"c8643"</definedName>
    <definedName name="IQ_HG_TABLES_MANAGED">"c8644"</definedName>
    <definedName name="IQ_HG_TABLES_OWNED">"c8642"</definedName>
    <definedName name="IQ_HG_TABL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LOW_CLOSEPRICE_DATE">"c1204"</definedName>
    <definedName name="IQ_HIGH_SULFUR_CONTENT_RESERVES_COAL">"c15928"</definedName>
    <definedName name="IQ_HIGH_SULFURE_RESERVES_TO_TOTAL_RESERVES_COAL">"c15963"</definedName>
    <definedName name="IQ_HIGH_TARGET_PRICE">"c1651"</definedName>
    <definedName name="IQ_HIGH_TARGET_PRICE_CIQ">"c4659"</definedName>
    <definedName name="IQ_HIGH_TARGET_PRICE_REUT">"c5317"</definedName>
    <definedName name="IQ_HIGH_TARGET_PRICE_THOM">"c5096"</definedName>
    <definedName name="IQ_HIGHPRICE">"c545"</definedName>
    <definedName name="IQ_HOLDER_CIQID">"c13787"</definedName>
    <definedName name="IQ_HOLDER_CIQID_SECURITY">"c13794"</definedName>
    <definedName name="IQ_HOLDER_DERIVATIVES">"c13789"</definedName>
    <definedName name="IQ_HOLDER_DERIVATIVES_SECURITY">"c13796"</definedName>
    <definedName name="IQ_HOLDER_FUND_CIQID">"c19084"</definedName>
    <definedName name="IQ_HOLDER_FUND_DERIVATIVES">"c19115"</definedName>
    <definedName name="IQ_HOLDER_FUND_NAME">"c19083"</definedName>
    <definedName name="IQ_HOLDER_FUND_NUMBER">"c19090"</definedName>
    <definedName name="IQ_HOLDER_FUND_PERCENT">"c19085"</definedName>
    <definedName name="IQ_HOLDER_FUND_POSITION_DATE">"c19088"</definedName>
    <definedName name="IQ_HOLDER_FUND_PRIMARY_ADVISOR">"c19089"</definedName>
    <definedName name="IQ_HOLDER_FUND_SHARES">"c19086"</definedName>
    <definedName name="IQ_HOLDER_FUND_VALUE">"c19087"</definedName>
    <definedName name="IQ_HOLDER_NAME">"c13786"</definedName>
    <definedName name="IQ_HOLDER_NAME_SECURITY">"c13793"</definedName>
    <definedName name="IQ_HOLDER_PERCENT">"c13790"</definedName>
    <definedName name="IQ_HOLDER_PERCENT_SECURITY">"c13831"</definedName>
    <definedName name="IQ_HOLDER_POSITION_DATE">"c13792"</definedName>
    <definedName name="IQ_HOLDER_POSITION_DATE_SECURITY">"c13798"</definedName>
    <definedName name="IQ_HOLDER_SHARES">"c13788"</definedName>
    <definedName name="IQ_HOLDER_SHARES_SECURITY">"c13795"</definedName>
    <definedName name="IQ_HOLDER_VALUE">"c13791"</definedName>
    <definedName name="IQ_HOLDER_VALUE_SECURITY">"c13797"</definedName>
    <definedName name="IQ_HOLDING_CIQID">"c13802"</definedName>
    <definedName name="IQ_HOLDING_NAME">"c13799"</definedName>
    <definedName name="IQ_HOLDING_PERCENT">"c13805"</definedName>
    <definedName name="IQ_HOLDING_PERCENT_PORTFOLIO">"c13806"</definedName>
    <definedName name="IQ_HOLDING_POSITION_DATE">"c13808"</definedName>
    <definedName name="IQ_HOLDING_SECURITY_TYPE">"c13803"</definedName>
    <definedName name="IQ_HOLDING_SHARES">"c13804"</definedName>
    <definedName name="IQ_HOLDING_TICKER">"c13800"</definedName>
    <definedName name="IQ_HOLDING_TRADING_ITEM_CIQID">"c13801"</definedName>
    <definedName name="IQ_HOLDING_VALUE">"c13807"</definedName>
    <definedName name="IQ_HOLDINGS_AFRICA_MIDEAST_PERCENT">"c19235"</definedName>
    <definedName name="IQ_HOLDINGS_AFRICA_MIDEAST_VALUE">"c19234"</definedName>
    <definedName name="IQ_HOLDINGS_ASIA_PERCENT">"c19233"</definedName>
    <definedName name="IQ_HOLDINGS_ASIA_VALUE">"c19232"</definedName>
    <definedName name="IQ_HOLDINGS_CONSUMER_DISCRETIONARY_PERCENT">"c19213"</definedName>
    <definedName name="IQ_HOLDINGS_CONSUMER_DISCRETIONARY_VALUE">"c19212"</definedName>
    <definedName name="IQ_HOLDINGS_CONSUMER_STAPLES_PERCENT">"c19219"</definedName>
    <definedName name="IQ_HOLDINGS_CONSUMER_STAPLES_VALUE">"c19218"</definedName>
    <definedName name="IQ_HOLDINGS_ENERGY_PERCENT">"c19215"</definedName>
    <definedName name="IQ_HOLDINGS_ENERGY_VALUE">"c19214"</definedName>
    <definedName name="IQ_HOLDINGS_EUROPE_PERCENT">"c19229"</definedName>
    <definedName name="IQ_HOLDINGS_EUROPE_VALUE">"c19228"</definedName>
    <definedName name="IQ_HOLDINGS_FINANCIALS_PERCENT">"c19209"</definedName>
    <definedName name="IQ_HOLDINGS_FINANCIALS_VALUE">"c19208"</definedName>
    <definedName name="IQ_HOLDINGS_HEALTHCARE_PERCENT">"c19211"</definedName>
    <definedName name="IQ_HOLDINGS_HEALTHCARE_VALUE">"c19210"</definedName>
    <definedName name="IQ_HOLDINGS_INDUSTRIALS_PERCENT">"c19217"</definedName>
    <definedName name="IQ_HOLDINGS_INDUSTRIALS_VALUE">"c19216"</definedName>
    <definedName name="IQ_HOLDINGS_IT_PERCENT">"c19207"</definedName>
    <definedName name="IQ_HOLDINGS_IT_VALUE">"c19206"</definedName>
    <definedName name="IQ_HOLDINGS_LATIN_CARIBBEAN_PERCENT">"c19231"</definedName>
    <definedName name="IQ_HOLDINGS_LATIN_CARIBBEAN_VALUE">"c19230"</definedName>
    <definedName name="IQ_HOLDINGS_MATERIALS_PERCENT">"c19223"</definedName>
    <definedName name="IQ_HOLDINGS_MATERIALS_VALUE">"c19222"</definedName>
    <definedName name="IQ_HOLDINGS_TELECOMM_PERCENT">"c19221"</definedName>
    <definedName name="IQ_HOLDINGS_TELECOMM_VALUE">"c19220"</definedName>
    <definedName name="IQ_HOLDINGS_US_CANADA_PERCENT">"c19227"</definedName>
    <definedName name="IQ_HOLDINGS_US_CANADA_VALUE">"c19226"</definedName>
    <definedName name="IQ_HOLDINGS_UTILITIES_PERCENT">"c19225"</definedName>
    <definedName name="IQ_HOLDINGS_UTILITIES_VALUE">"c19224"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ANCELLATION_RATE">"c16192"</definedName>
    <definedName name="IQ_HOME_CANCELLATION_RATE_INCL_JV">"c16194"</definedName>
    <definedName name="IQ_HOME_CANCELLATION_RATE_JV">"c16193"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ANS_TOT_LOANS_FFIEC">"c13867"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BUILDING_COGS_SALES">"c15813"</definedName>
    <definedName name="IQ_HOMEBUILDING_INV_TURN">"c15819"</definedName>
    <definedName name="IQ_HOMEBUILDING_TURN">"c15820"</definedName>
    <definedName name="IQ_HOMEOWNERS_WRITTEN">"c546"</definedName>
    <definedName name="IQ_HOTEL_OPERATING_EXPENSE">"c16042"</definedName>
    <definedName name="IQ_HOTEL_OPERATING_REVENUE">"c16026"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">"c8422"</definedName>
    <definedName name="IQ_HOUSING_COMPLETIONS_SINGLE_FAM_APR_FC_UNUSED_UNUSED_UNUSED">"c8422"</definedName>
    <definedName name="IQ_HOUSING_COMPLETIONS_SINGLE_FAM_APR_UNUSED">"c7542"</definedName>
    <definedName name="IQ_HOUSING_COMPLETIONS_SINGLE_FAM_APR_UNUSED_UNUSED_UNUSED">"c7542"</definedName>
    <definedName name="IQ_HOUSING_COMPLETIONS_SINGLE_FAM_FC_UNUSED">"c7762"</definedName>
    <definedName name="IQ_HOUSING_COMPLETIONS_SINGLE_FAM_FC_UNUSED_UNUSED_UNUSED">"c7762"</definedName>
    <definedName name="IQ_HOUSING_COMPLETIONS_SINGLE_FAM_POP_FC_UNUSED">"c7982"</definedName>
    <definedName name="IQ_HOUSING_COMPLETIONS_SINGLE_FAM_POP_FC_UNUSED_UNUSED_UNUSED">"c7982"</definedName>
    <definedName name="IQ_HOUSING_COMPLETIONS_SINGLE_FAM_POP_UNUSED">"c7102"</definedName>
    <definedName name="IQ_HOUSING_COMPLETIONS_SINGLE_FAM_POP_UNUSED_UNUSED_UNUSED">"c7102"</definedName>
    <definedName name="IQ_HOUSING_COMPLETIONS_SINGLE_FAM_UNUSED">"c6882"</definedName>
    <definedName name="IQ_HOUSING_COMPLETIONS_SINGLE_FAM_UNUSED_UNUSED_UNUSED">"c6882"</definedName>
    <definedName name="IQ_HOUSING_COMPLETIONS_SINGLE_FAM_YOY_FC_UNUSED">"c8202"</definedName>
    <definedName name="IQ_HOUSING_COMPLETIONS_SINGLE_FAM_YOY_FC_UNUSED_UNUSED_UNUSED">"c8202"</definedName>
    <definedName name="IQ_HOUSING_COMPLETIONS_SINGLE_FAM_YOY_UNUSED">"c7322"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HTM_INVEST_SECURITIES_FFIEC">"c13455"</definedName>
    <definedName name="IQ_HTM_SECURITIES_TIER_1_FFIEC">"c13342"</definedName>
    <definedName name="IQ_HYBRID_CAPITAL">"c15245"</definedName>
    <definedName name="IQ_HYBRID_STRUCTURED_PRODUCTS_AFS_AMORT_COST_FFIEC">"c20502"</definedName>
    <definedName name="IQ_HYBRID_STRUCTURED_PRODUCTS_AFS_FAIR_VAL_FFIEC">"c20467"</definedName>
    <definedName name="IQ_HYBRID_STRUCTURED_PRODUCTS_AVAIL_SALE_FFIEC">"c15265"</definedName>
    <definedName name="IQ_HYBRID_STRUCTURED_PRODUCTS_FFIEC">"c15262"</definedName>
    <definedName name="IQ_HYBRID_STRUCTURED_PRODUCTS_HTM_AMORT_COST_FFIEC">"c20450"</definedName>
    <definedName name="IQ_HYBRID_STRUCTURED_PRODUCTS_HTM_FAIR_VAL_FFIEC">"c20485"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CT_UNRECOG_TAX_BENEFIT_EFFECTIVE_TAX">"c15748"</definedName>
    <definedName name="IQ_IMPAIR_OIL">"c547"</definedName>
    <definedName name="IQ_IMPAIRED_LOANS">"c15250"</definedName>
    <definedName name="IQ_IMPAIRMENT_GW">"c548"</definedName>
    <definedName name="IQ_IMPAIRMENT_GW_SUPPLE">"c13811"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">"c8523"</definedName>
    <definedName name="IQ_IMPORTS_GOODS_REAL_SAAR_APR_FC_UNUSED_UNUSED_UNUSED">"c8523"</definedName>
    <definedName name="IQ_IMPORTS_GOODS_REAL_SAAR_APR_UNUSED">"c7643"</definedName>
    <definedName name="IQ_IMPORTS_GOODS_REAL_SAAR_APR_UNUSED_UNUSED_UNUSED">"c7643"</definedName>
    <definedName name="IQ_IMPORTS_GOODS_REAL_SAAR_FC_UNUSED">"c7863"</definedName>
    <definedName name="IQ_IMPORTS_GOODS_REAL_SAAR_FC_UNUSED_UNUSED_UNUSED">"c7863"</definedName>
    <definedName name="IQ_IMPORTS_GOODS_REAL_SAAR_POP_FC_UNUSED">"c8083"</definedName>
    <definedName name="IQ_IMPORTS_GOODS_REAL_SAAR_POP_FC_UNUSED_UNUSED_UNUSED">"c8083"</definedName>
    <definedName name="IQ_IMPORTS_GOODS_REAL_SAAR_POP_UNUSED">"c7203"</definedName>
    <definedName name="IQ_IMPORTS_GOODS_REAL_SAAR_POP_UNUSED_UNUSED_UNUSED">"c7203"</definedName>
    <definedName name="IQ_IMPORTS_GOODS_REAL_SAAR_UNUSED">"c6983"</definedName>
    <definedName name="IQ_IMPORTS_GOODS_REAL_SAAR_UNUSED_UNUSED_UNUSED">"c6983"</definedName>
    <definedName name="IQ_IMPORTS_GOODS_REAL_SAAR_YOY_FC_UNUSED">"c8303"</definedName>
    <definedName name="IQ_IMPORTS_GOODS_REAL_SAAR_YOY_FC_UNUSED_UNUSED_UNUSED">"c8303"</definedName>
    <definedName name="IQ_IMPORTS_GOODS_REAL_SAAR_YOY_UNUSED">"c7423"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">"c8429"</definedName>
    <definedName name="IQ_IMPORTS_GOODS_SERVICES_APR_FC_UNUSED_UNUSED_UNUSED">"c8429"</definedName>
    <definedName name="IQ_IMPORTS_GOODS_SERVICES_APR_UNUSED">"c7549"</definedName>
    <definedName name="IQ_IMPORTS_GOODS_SERVICES_APR_UNUSED_UNUSED_UNUSED">"c7549"</definedName>
    <definedName name="IQ_IMPORTS_GOODS_SERVICES_FC_UNUSED">"c7769"</definedName>
    <definedName name="IQ_IMPORTS_GOODS_SERVICES_FC_UNUSED_UNUSED_UNUSED">"c7769"</definedName>
    <definedName name="IQ_IMPORTS_GOODS_SERVICES_POP_FC_UNUSED">"c7989"</definedName>
    <definedName name="IQ_IMPORTS_GOODS_SERVICES_POP_FC_UNUSED_UNUSED_UNUSED">"c7989"</definedName>
    <definedName name="IQ_IMPORTS_GOODS_SERVICES_POP_UNUSED">"c7109"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">"c8524"</definedName>
    <definedName name="IQ_IMPORTS_GOODS_SERVICES_REAL_SAAR_APR_FC_UNUSED_UNUSED_UNUSED">"c8524"</definedName>
    <definedName name="IQ_IMPORTS_GOODS_SERVICES_REAL_SAAR_APR_UNUSED">"c7644"</definedName>
    <definedName name="IQ_IMPORTS_GOODS_SERVICES_REAL_SAAR_APR_UNUSED_UNUSED_UNUSED">"c7644"</definedName>
    <definedName name="IQ_IMPORTS_GOODS_SERVICES_REAL_SAAR_FC_UNUSED">"c7864"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">"c8084"</definedName>
    <definedName name="IQ_IMPORTS_GOODS_SERVICES_REAL_SAAR_POP_FC_UNUSED_UNUSED_UNUSED">"c8084"</definedName>
    <definedName name="IQ_IMPORTS_GOODS_SERVICES_REAL_SAAR_POP_UNUSED">"c7204"</definedName>
    <definedName name="IQ_IMPORTS_GOODS_SERVICES_REAL_SAAR_POP_UNUSED_UNUSED_UNUSED">"c7204"</definedName>
    <definedName name="IQ_IMPORTS_GOODS_SERVICES_REAL_SAAR_UNUSED">"c6984"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">"c8304"</definedName>
    <definedName name="IQ_IMPORTS_GOODS_SERVICES_REAL_SAAR_YOY_FC_UNUSED_UNUSED_UNUSED">"c8304"</definedName>
    <definedName name="IQ_IMPORTS_GOODS_SERVICES_REAL_SAAR_YOY_UNUSED">"c7424"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">"c6889"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">"c8209"</definedName>
    <definedName name="IQ_IMPORTS_GOODS_SERVICES_YOY_FC_UNUSED_UNUSED_UNUSED">"c8209"</definedName>
    <definedName name="IQ_IMPORTS_GOODS_SERVICES_YOY_UNUSED">"c7329"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EXCL_1">"c1395"</definedName>
    <definedName name="IQ_INC_AVAIL_INCL">"c1396"</definedName>
    <definedName name="IQ_INC_AVAIL_INCL_1">"c1396"</definedName>
    <definedName name="IQ_INC_BEFORE_TAX">"c1375"</definedName>
    <definedName name="IQ_INC_BEFORE_TAX_1">"c1375"</definedName>
    <definedName name="IQ_INC_DOM_LOANS_FFIEC">"c12975"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CHECKS_FFIEC">"c13040"</definedName>
    <definedName name="IQ_INCOME_EARNED_FDIC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_FOREIGN_FFIEC">"c15391"</definedName>
    <definedName name="IQ_INCOME_TAXES_FDIC">"c6582"</definedName>
    <definedName name="IQ_INCOME_TAXES_FFIEC">"c13030"</definedName>
    <definedName name="IQ_INCREASE_INT_INCOME_FFIEC">"c13063"</definedName>
    <definedName name="IQ_INDEX_CURRENCY">"c15224"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EX_PROVIDED_DIVIDEND">"c19252"</definedName>
    <definedName name="IQ_INDEX_SHARES">"c19193"</definedName>
    <definedName name="IQ_INDEX_TYPE">"c15223"</definedName>
    <definedName name="IQ_INDEXCONSTITUENT_CLOSEPRICE">"c19241"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LL_OTHER_COMP">"c19040"</definedName>
    <definedName name="IQ_INDIVIDUAL_ANNUAL_CASH_COMP">"c19041"</definedName>
    <definedName name="IQ_INDIVIDUAL_AS_REPORTED_COMP">"c19045"</definedName>
    <definedName name="IQ_INDIVIDUAL_AS_REPORTED_DIRECTOR_COMP">"c19057"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BONUS">"c19036"</definedName>
    <definedName name="IQ_INDIVIDUAL_CALCULATED_COMP">"c19043"</definedName>
    <definedName name="IQ_INDIVIDUAL_CHANGE_PENSION">"c19058"</definedName>
    <definedName name="IQ_INDIVIDUAL_DIRECT_FAX">"c15189"</definedName>
    <definedName name="IQ_INDIVIDUAL_DIRECT_PHONE">"c15188"</definedName>
    <definedName name="IQ_INDIVIDUAL_DIRECTOR_BONUS">"c19052"</definedName>
    <definedName name="IQ_INDIVIDUAL_DIRECTOR_CHANGE_PENSION">"c19053"</definedName>
    <definedName name="IQ_INDIVIDUAL_DIRECTOR_FEE">"c19049"</definedName>
    <definedName name="IQ_INDIVIDUAL_DIRECTOR_NON_EQUITY_COMP">"c19054"</definedName>
    <definedName name="IQ_INDIVIDUAL_DIRECTOR_OPTION_AWARDS">"c19050"</definedName>
    <definedName name="IQ_INDIVIDUAL_DIRECTOR_OTHER">"c19051"</definedName>
    <definedName name="IQ_INDIVIDUAL_DIRECTOR_STOCK_AWARDS">"c19055"</definedName>
    <definedName name="IQ_INDIVIDUAL_DIRECTOR_STOCK_GRANTS">"c19082"</definedName>
    <definedName name="IQ_INDIVIDUAL_DIRECTOR_STOCK_OPTIONS">"c19056"</definedName>
    <definedName name="IQ_INDIVIDUAL_EDUCATION">"c15203"</definedName>
    <definedName name="IQ_INDIVIDUAL_EMAIL">"c15193"</definedName>
    <definedName name="IQ_INDIVIDUAL_EQUITY_INCENTIVE">"c19078"</definedName>
    <definedName name="IQ_INDIVIDUAL_EST_PAYMENTS_CHANGE_CONTROL">"c19047"</definedName>
    <definedName name="IQ_INDIVIDUAL_EST_PAYMENTS_TERMINATION">"c19059"</definedName>
    <definedName name="IQ_INDIVIDUAL_EXERCISABLE_OPTIONS">"c19062"</definedName>
    <definedName name="IQ_INDIVIDUAL_EXERCISABLE_VALUES">"c19063"</definedName>
    <definedName name="IQ_INDIVIDUAL_EXERCISED_OPTIONS">"c19060"</definedName>
    <definedName name="IQ_INDIVIDUAL_EXERCISED_VALUES">"c19061"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LT_INCENTIVE">"c19039"</definedName>
    <definedName name="IQ_INDIVIDUAL_MAIN_FAX">"c15187"</definedName>
    <definedName name="IQ_INDIVIDUAL_MAIN_PHONE">"c15186"</definedName>
    <definedName name="IQ_INDIVIDUAL_MARKET_VALUE_SHARES_NOT_VESTED">"c19077"</definedName>
    <definedName name="IQ_INDIVIDUAL_MOBILE">"c15198"</definedName>
    <definedName name="IQ_INDIVIDUAL_NICKNAME">"c15192"</definedName>
    <definedName name="IQ_INDIVIDUAL_NON_EQUITY_INCENTIVE">"c19048"</definedName>
    <definedName name="IQ_INDIVIDUAL_NOTES">"c15204"</definedName>
    <definedName name="IQ_INDIVIDUAL_NUM_SHARED_NOT_VESTED">"c19076"</definedName>
    <definedName name="IQ_INDIVIDUAL_NUM_SHARES_ACQUIRED">"c19074"</definedName>
    <definedName name="IQ_INDIVIDUAL_OFFICE_ADDRESS">"c15185"</definedName>
    <definedName name="IQ_INDIVIDUAL_OPTION_AWARDS">"c19044"</definedName>
    <definedName name="IQ_INDIVIDUAL_OPTION_MARKET_PRICE">"c19073"</definedName>
    <definedName name="IQ_INDIVIDUAL_OPTION_PRICE">"c19072"</definedName>
    <definedName name="IQ_INDIVIDUAL_OTHER_ANNUAL_COMP">"c19037"</definedName>
    <definedName name="IQ_INDIVIDUAL_OTHER_COMP">"c19046"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RESTRICTED_STOCK_COMP">"c19038"</definedName>
    <definedName name="IQ_INDIVIDUAL_SALARY">"c19035"</definedName>
    <definedName name="IQ_INDIVIDUAL_SPECIALTY">"c15190"</definedName>
    <definedName name="IQ_INDIVIDUAL_ST_COMP">"c19042"</definedName>
    <definedName name="IQ_INDIVIDUAL_TITLE">"c15183"</definedName>
    <definedName name="IQ_INDIVIDUAL_TOTAL_NUM_STOCK_AWARDS">"c19081"</definedName>
    <definedName name="IQ_INDIVIDUAL_TOTAL_OPTIONS">"c19070"</definedName>
    <definedName name="IQ_INDIVIDUAL_TOTAL_STOCK_VALUE">"c19080"</definedName>
    <definedName name="IQ_INDIVIDUAL_TOTAL_VALUE_OPTIONS">"c19071"</definedName>
    <definedName name="IQ_INDIVIDUAL_UNCLASSIFIED_OPTIONS">"c19066"</definedName>
    <definedName name="IQ_INDIVIDUAL_UNCLASSIFIED_OPTIONS_VALUE">"c19067"</definedName>
    <definedName name="IQ_INDIVIDUAL_UNEARNED_STOCK_VALUE">"c19079"</definedName>
    <definedName name="IQ_INDIVIDUAL_UNEXERCISABLE_OPTIONS">"c19064"</definedName>
    <definedName name="IQ_INDIVIDUAL_UNEXERCISABLE_VALUES">"c19065"</definedName>
    <definedName name="IQ_INDIVIDUAL_UNEXERCISED_UNEARNED_OPTIONS">"c19068"</definedName>
    <definedName name="IQ_INDIVIDUAL_UNEXERCISED_UNEARNED_OPTIONS_VALUE">"c19069"</definedName>
    <definedName name="IQ_INDIVIDUAL_VALUE_VESTING">"c19075"</definedName>
    <definedName name="IQ_INDIVIDUALS_CHARGE_OFFS_FDIC">"c6599"</definedName>
    <definedName name="IQ_INDIVIDUALS_GROSS_LOANS_FFIEC">"c13411"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IVIDUALS_RISK_BASED_FFIEC">"c13432"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ITIAL_TRANSACTION">"c18885"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SUPPLE">"c13814"</definedName>
    <definedName name="IQ_INS_SETTLE_UTI">"c576"</definedName>
    <definedName name="IQ_INSIDER_3MTH_BOUGHT">"c1534"</definedName>
    <definedName name="IQ_INSIDER_3MTH_BOUGHT_PCT">"c1534"</definedName>
    <definedName name="IQ_INSIDER_3MTH_NET">"c1535"</definedName>
    <definedName name="IQ_INSIDER_3MTH_NET_PCT">"c1535"</definedName>
    <definedName name="IQ_INSIDER_3MTH_SOLD">"c1533"</definedName>
    <definedName name="IQ_INSIDER_3MTH_SOLD_PCT">"c1533"</definedName>
    <definedName name="IQ_INSIDER_6MTH_BOUGHT">"c1537"</definedName>
    <definedName name="IQ_INSIDER_6MTH_BOUGHT_PCT">"c1537"</definedName>
    <definedName name="IQ_INSIDER_6MTH_NET">"c1538"</definedName>
    <definedName name="IQ_INSIDER_6MTH_NET_PCT">"c1538"</definedName>
    <definedName name="IQ_INSIDER_6MTH_SOLD">"c1536"</definedName>
    <definedName name="IQ_INSIDER_6MTH_SOLD_PCT">"c1536"</definedName>
    <definedName name="IQ_INSIDER_AMOUNT">"c238"</definedName>
    <definedName name="IQ_INSIDER_CIQID">"c19101"</definedName>
    <definedName name="IQ_INSIDER_DERIVATIVES">"c19102"</definedName>
    <definedName name="IQ_INSIDER_LOANS_FDIC">"c6365"</definedName>
    <definedName name="IQ_INSIDER_NAME">"c19100"</definedName>
    <definedName name="IQ_INSIDER_OVER_TOTAL">"c1581"</definedName>
    <definedName name="IQ_INSIDER_OWNER">"c577"</definedName>
    <definedName name="IQ_INSIDER_PERCENT">"c578"</definedName>
    <definedName name="IQ_INSIDER_POSITION_DATE">"c19104"</definedName>
    <definedName name="IQ_INSIDER_SHARES">"c579"</definedName>
    <definedName name="IQ_INSIDER_VALUE">"c19103"</definedName>
    <definedName name="IQ_INST_DEPOSITS">"c89"</definedName>
    <definedName name="IQ_INSTITUTIONAL_AMOUNT">"c236"</definedName>
    <definedName name="IQ_INSTITUTIONAL_CIQID">"c19106"</definedName>
    <definedName name="IQ_INSTITUTIONAL_DERIVATIVES">"c19107"</definedName>
    <definedName name="IQ_INSTITUTIONAL_NAME">"c19105"</definedName>
    <definedName name="IQ_INSTITUTIONAL_OVER_TOTAL">"c1580"</definedName>
    <definedName name="IQ_INSTITUTIONAL_OWNER">"c580"</definedName>
    <definedName name="IQ_INSTITUTIONAL_PERCENT">"c581"</definedName>
    <definedName name="IQ_INSTITUTIONAL_POSITION_DATE">"c19109"</definedName>
    <definedName name="IQ_INSTITUTIONAL_SHARES">"c582"</definedName>
    <definedName name="IQ_INSTITUTIONAL_VALUE">"c19108"</definedName>
    <definedName name="IQ_INSTITUTIONS_EARNINGS_GAINS_FDIC">"c6723"</definedName>
    <definedName name="IQ_INSUR_RECEIV">"c1600"</definedName>
    <definedName name="IQ_INSURANCE_COMMISSION_FEES_FDIC">"c6670"</definedName>
    <definedName name="IQ_INSURANCE_REINSURANCE_UNDERWRITING_INCOME_FFIEC">"c13008"</definedName>
    <definedName name="IQ_INSURANCE_REV_OPERATING_INC_FFIEC">"c13387"</definedName>
    <definedName name="IQ_INSURANCE_UNDERWRITING_INCOME_FDIC">"c6671"</definedName>
    <definedName name="IQ_INT_BEARING_DEPOSITS">"c1166"</definedName>
    <definedName name="IQ_INT_BEARING_FUNDS_AVG_ASSETS_FFIEC">"c13355"</definedName>
    <definedName name="IQ_INT_BEARING_LIABILITIES_REPRICE_ASSETS_TOT_FFIEC">"c13452"</definedName>
    <definedName name="IQ_INT_BORROW">"c583"</definedName>
    <definedName name="IQ_INT_DEMAND_NOTES_FDIC">"c6567"</definedName>
    <definedName name="IQ_INT_DEPOSITS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>"c6564"</definedName>
    <definedName name="IQ_INT_EXP_AVG_ASSETS_FFIEC">"c13357"</definedName>
    <definedName name="IQ_INT_EXP_BR">"c586"</definedName>
    <definedName name="IQ_INT_EXP_COVERAGE">"c587"</definedName>
    <definedName name="IQ_INT_EXP_EARNING_ASSETS_FFIEC">"c13376"</definedName>
    <definedName name="IQ_INT_EXP_FED_FUNDS_PURCHASED_FFIEC">"c12996"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EXPENSE_AVG_ASSET">"c15705"</definedName>
    <definedName name="IQ_INT_FED_FUNDS_FDIC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RE_LOANS_DOM_FFIEC">"c15353"</definedName>
    <definedName name="IQ_INT_FEE_INC_SECURED_RE_DOM_FFIEC">"c12977"</definedName>
    <definedName name="IQ_INT_FEE_INC_TAX_EXEMPT_OBLIGATIONS_DOM_FFIEC">"c15362"</definedName>
    <definedName name="IQ_INT_FEE_INC_TAXABLE_OBLIGATIONS_DOM_FFIEC">"c15361"</definedName>
    <definedName name="IQ_INT_FEE_INCOME_FFIEC">"c12974"</definedName>
    <definedName name="IQ_INT_FOREIGN_DEPOSITS_FDIC">"c6565"</definedName>
    <definedName name="IQ_INT_INC_AVG_ASSETS_FFIEC">"c13356"</definedName>
    <definedName name="IQ_INT_INC_BR">"c593"</definedName>
    <definedName name="IQ_INT_INC_DEPOSITORY_INST_FDIC">"c6558"</definedName>
    <definedName name="IQ_INT_INC_DOM_LOANS_FDIC">"c6555"</definedName>
    <definedName name="IQ_INT_INC_DUE_DEPOSITORY_INSTITUTIONS_FFIEC">"c12981"</definedName>
    <definedName name="IQ_INT_INC_EARNING_ASSETS_FFIEC">"c13375"</definedName>
    <definedName name="IQ_INT_INC_FED_FUNDS_FDIC">"c6561"</definedName>
    <definedName name="IQ_INT_INC_FED_FUNDS_SOLD_FFIEC">"c12987"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E_AVG_ASSETS_FFIEC">"c13358"</definedName>
    <definedName name="IQ_INT_INC_TE_EARNING_ASSETS_FFIEC">"c13377"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TRADING_ASSETS_FFIEC">"c12986"</definedName>
    <definedName name="IQ_INT_INC_UTI">"c599"</definedName>
    <definedName name="IQ_INT_INCOME_AVG_ASSET">"c15704"</definedName>
    <definedName name="IQ_INT_INCOME_FTE_AVG_ASSETS_FFIEC">"c13856"</definedName>
    <definedName name="IQ_INT_INCOME_FTE_AVG_EARNING_ASSETS_FFIEC">"c13857"</definedName>
    <definedName name="IQ_INT_INCOME_FTE_FFIEC">"c13852"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>"c604"</definedName>
    <definedName name="IQ_INT_SAVINGS_DEPOSITS_MMDA_DOM_FFIEC">"c15364"</definedName>
    <definedName name="IQ_INT_SUB_NOTES_FDIC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_TRANSACTION_ACCOUNTS_DOM_FFIEC">"c15363"</definedName>
    <definedName name="IQ_INTANGIBLES_NET">"c1407"</definedName>
    <definedName name="IQ_INTANGIBLES_NET_1">"c1407"</definedName>
    <definedName name="IQ_INTEL_EPS_EST">"c24729"</definedName>
    <definedName name="IQ_INTERBANK_RATIO">"c19134"</definedName>
    <definedName name="IQ_INTEREST_ACCRUED_ON_DEPOSITS_DOM_FFIEC">"c15277"</definedName>
    <definedName name="IQ_INTEREST_BEARING_BALANCES_FDIC">"c6371"</definedName>
    <definedName name="IQ_INTEREST_BEARING_BALANCES_QUARTERLY_AVG_FFIEC">"c15467"</definedName>
    <definedName name="IQ_INTEREST_BEARING_CASH_FFIEC">"c15259"</definedName>
    <definedName name="IQ_INTEREST_BEARING_CASH_FOREIGN_FFIEC">"c12776"</definedName>
    <definedName name="IQ_INTEREST_BEARING_CASH_US_FFIEC">"c12775"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BEARING_TRANS_DOM_QUARTERLY_AVG_FFIEC">"c15484"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NON_1">"c1383"</definedName>
    <definedName name="IQ_INTEREST_EXP_SUPPL">"c1460"</definedName>
    <definedName name="IQ_INTEREST_INC">"c1393"</definedName>
    <definedName name="IQ_INTEREST_INC_1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>"c1384"</definedName>
    <definedName name="IQ_INTEREST_INC_NON_1">"c1384"</definedName>
    <definedName name="IQ_INTEREST_INVEST_INC">"c619"</definedName>
    <definedName name="IQ_INTEREST_LT_DEBT">"c2086"</definedName>
    <definedName name="IQ_INTEREST_PENALTIES_RECOG_BS_AFTER_TAX">"c15745"</definedName>
    <definedName name="IQ_INTEREST_PENALTIES_RECOG_BS_PRE_TAX">"c15744"</definedName>
    <definedName name="IQ_INTEREST_PENALTIES_RECOG_IS_AFTER_TAX">"c15743"</definedName>
    <definedName name="IQ_INTEREST_PENALTIES_RECOG_IS_PRE_TAX">"c15742"</definedName>
    <definedName name="IQ_INTEREST_RATE_CONTRACTS_FDIC">"c6512"</definedName>
    <definedName name="IQ_INTEREST_RATE_EXPOSURES_FDIC">"c6662"</definedName>
    <definedName name="IQ_INTERNAL_ALLOCATIONS_INC_EXP_FOREIGN_FFIEC">"c15394"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_REL_ID">"c15220"</definedName>
    <definedName name="IQ_INV_REL_NAME">"c15219"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BREAKUP_ASSET_MBS">"c17796"</definedName>
    <definedName name="IQ_INVEST_BREAKUP_COMMON">"c17687"</definedName>
    <definedName name="IQ_INVEST_BREAKUP_CORP_DEBT">"c17684"</definedName>
    <definedName name="IQ_INVEST_BREAKUP_CORP_EQUITY">"c17689"</definedName>
    <definedName name="IQ_INVEST_BREAKUP_NON_US_GOVT">"c17794"</definedName>
    <definedName name="IQ_INVEST_BREAKUP_NOT_CLASSIFIED">"c17690"</definedName>
    <definedName name="IQ_INVEST_BREAKUP_OTHER_FIXED">"c17685"</definedName>
    <definedName name="IQ_INVEST_BREAKUP_PREFERRED">"c17688"</definedName>
    <definedName name="IQ_INVEST_BREAKUP_PUBLIC_UTIL_DEBT">"c17683"</definedName>
    <definedName name="IQ_INVEST_BREAKUP_STATE_MUNI">"c17795"</definedName>
    <definedName name="IQ_INVEST_BREAKUP_TOTAL_FIXED">"c17686"</definedName>
    <definedName name="IQ_INVEST_BREAKUP_TOTAL_INVEST">"c17691"</definedName>
    <definedName name="IQ_INVEST_BREAKUP_US_GOVT">"c17793"</definedName>
    <definedName name="IQ_INVEST_CREDIT_QUAL_AMORT_TYPE_1">"c17785"</definedName>
    <definedName name="IQ_INVEST_CREDIT_QUAL_AMORT_TYPE_1_PCT">"c17844"</definedName>
    <definedName name="IQ_INVEST_CREDIT_QUAL_AMORT_TYPE_2">"c17786"</definedName>
    <definedName name="IQ_INVEST_CREDIT_QUAL_AMORT_TYPE_2_PCT">"c17845"</definedName>
    <definedName name="IQ_INVEST_CREDIT_QUAL_AMORT_TYPE_3">"c17787"</definedName>
    <definedName name="IQ_INVEST_CREDIT_QUAL_AMORT_TYPE_3_PCT">"c17846"</definedName>
    <definedName name="IQ_INVEST_CREDIT_QUAL_AMORT_TYPE_4">"c17788"</definedName>
    <definedName name="IQ_INVEST_CREDIT_QUAL_AMORT_TYPE_4_PCT">"c17847"</definedName>
    <definedName name="IQ_INVEST_CREDIT_QUAL_AMORT_TYPE_5">"c17789"</definedName>
    <definedName name="IQ_INVEST_CREDIT_QUAL_AMORT_TYPE_5_PCT">"c17848"</definedName>
    <definedName name="IQ_INVEST_CREDIT_QUAL_AMORT_TYPE_6">"c17790"</definedName>
    <definedName name="IQ_INVEST_CREDIT_QUAL_AMORT_TYPE_6_PCT">"c17849"</definedName>
    <definedName name="IQ_INVEST_CREDIT_QUAL_AMORT_TYPE_OTHER">"c17791"</definedName>
    <definedName name="IQ_INVEST_CREDIT_QUAL_AMORT_TYPE_OTHER_PCT">"c17850"</definedName>
    <definedName name="IQ_INVEST_CREDIT_QUAL_AMORT_TYPE_TOTAL_FIXED">"c17792"</definedName>
    <definedName name="IQ_INVEST_CREDIT_QUAL_CV_TYPE_1">"c17769"</definedName>
    <definedName name="IQ_INVEST_CREDIT_QUAL_CV_TYPE_1_PCT">"c17830"</definedName>
    <definedName name="IQ_INVEST_CREDIT_QUAL_CV_TYPE_2">"c17770"</definedName>
    <definedName name="IQ_INVEST_CREDIT_QUAL_CV_TYPE_2_PCT">"c17831"</definedName>
    <definedName name="IQ_INVEST_CREDIT_QUAL_CV_TYPE_3">"c17771"</definedName>
    <definedName name="IQ_INVEST_CREDIT_QUAL_CV_TYPE_3_PCT">"c17832"</definedName>
    <definedName name="IQ_INVEST_CREDIT_QUAL_CV_TYPE_4">"c17772"</definedName>
    <definedName name="IQ_INVEST_CREDIT_QUAL_CV_TYPE_4_PCT">"c17833"</definedName>
    <definedName name="IQ_INVEST_CREDIT_QUAL_CV_TYPE_5">"c17773"</definedName>
    <definedName name="IQ_INVEST_CREDIT_QUAL_CV_TYPE_5_PCT">"c17834"</definedName>
    <definedName name="IQ_INVEST_CREDIT_QUAL_CV_TYPE_6">"c17774"</definedName>
    <definedName name="IQ_INVEST_CREDIT_QUAL_CV_TYPE_6_PCT">"c17835"</definedName>
    <definedName name="IQ_INVEST_CREDIT_QUAL_CV_TYPE_OTHER">"c17775"</definedName>
    <definedName name="IQ_INVEST_CREDIT_QUAL_CV_TYPE_OTHER_PCT">"c17836"</definedName>
    <definedName name="IQ_INVEST_CREDIT_QUAL_CV_TYPE_TOTAL_FIXED">"c17776"</definedName>
    <definedName name="IQ_INVEST_CREDIT_QUAL_FV_TYPE_1">"c17777"</definedName>
    <definedName name="IQ_INVEST_CREDIT_QUAL_FV_TYPE_1_PCT">"c17837"</definedName>
    <definedName name="IQ_INVEST_CREDIT_QUAL_FV_TYPE_2">"c17778"</definedName>
    <definedName name="IQ_INVEST_CREDIT_QUAL_FV_TYPE_2_PCT">"c17838"</definedName>
    <definedName name="IQ_INVEST_CREDIT_QUAL_FV_TYPE_3">"c17779"</definedName>
    <definedName name="IQ_INVEST_CREDIT_QUAL_FV_TYPE_3_PCT">"c17839"</definedName>
    <definedName name="IQ_INVEST_CREDIT_QUAL_FV_TYPE_4">"c17780"</definedName>
    <definedName name="IQ_INVEST_CREDIT_QUAL_FV_TYPE_4_PCT">"c17840"</definedName>
    <definedName name="IQ_INVEST_CREDIT_QUAL_FV_TYPE_5">"c17781"</definedName>
    <definedName name="IQ_INVEST_CREDIT_QUAL_FV_TYPE_5_PCT">"c17841"</definedName>
    <definedName name="IQ_INVEST_CREDIT_QUAL_FV_TYPE_6">"c17782"</definedName>
    <definedName name="IQ_INVEST_CREDIT_QUAL_FV_TYPE_6_PCT">"c17842"</definedName>
    <definedName name="IQ_INVEST_CREDIT_QUAL_FV_TYPE_OTHER">"c17783"</definedName>
    <definedName name="IQ_INVEST_CREDIT_QUAL_FV_TYPE_OTHER_PCT">"c17843"</definedName>
    <definedName name="IQ_INVEST_CREDIT_QUAL_FV_TYPE_TOTAL_FIXED">"c17784"</definedName>
    <definedName name="IQ_INVEST_CRITERIA_EBITDA_MAX">"c18907"</definedName>
    <definedName name="IQ_INVEST_CRITERIA_EBITDA_MIN">"c18906"</definedName>
    <definedName name="IQ_INVEST_CRITERIA_EQUITY_MAX">"c18901"</definedName>
    <definedName name="IQ_INVEST_CRITERIA_EQUITY_MIN">"c18900"</definedName>
    <definedName name="IQ_INVEST_CRITERIA_EV_MAX">"c18903"</definedName>
    <definedName name="IQ_INVEST_CRITERIA_EV_MIN">"c18902"</definedName>
    <definedName name="IQ_INVEST_CRITERIA_GEOGRAPHY">"c18898"</definedName>
    <definedName name="IQ_INVEST_CRITERIA_INDUSTRY">"c18897"</definedName>
    <definedName name="IQ_INVEST_CRITERIA_STAGES">"c18899"</definedName>
    <definedName name="IQ_INVEST_CRITERIA_TOT_REV_MAX">"c18905"</definedName>
    <definedName name="IQ_INVEST_CRITERIA_TOT_REV_MIN">"c18904"</definedName>
    <definedName name="IQ_INVEST_DEBT">"c625"</definedName>
    <definedName name="IQ_INVEST_DETAIL_AVAIL_SALE">"c17692"</definedName>
    <definedName name="IQ_INVEST_DETAIL_AVAIL_SALE_AMORT">"c17810"</definedName>
    <definedName name="IQ_INVEST_DETAIL_HELD_MATURITY">"c17807"</definedName>
    <definedName name="IQ_INVEST_DETAIL_OTHER">"c17809"</definedName>
    <definedName name="IQ_INVEST_DETAIL_TRADING">"c17808"</definedName>
    <definedName name="IQ_INVEST_DETAIL_TRADING_AMORT">"c17811"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AT_AMORT_1_5_YR">"c17764"</definedName>
    <definedName name="IQ_INVEST_MAT_AMORT_1_5_YR_PCT">"c17825"</definedName>
    <definedName name="IQ_INVEST_MAT_AMORT_1_YR">"c17763"</definedName>
    <definedName name="IQ_INVEST_MAT_AMORT_1_YR_PCT">"c17824"</definedName>
    <definedName name="IQ_INVEST_MAT_AMORT_5_10_YR">"c17765"</definedName>
    <definedName name="IQ_INVEST_MAT_AMORT_5_10_YR_PCT">"c17826"</definedName>
    <definedName name="IQ_INVEST_MAT_AMORT_AFTER_10_YR">"c17766"</definedName>
    <definedName name="IQ_INVEST_MAT_AMORT_AFTER_10_YR_PCT">"c17827"</definedName>
    <definedName name="IQ_INVEST_MAT_AMORT_ASSET_MBS">"c17767"</definedName>
    <definedName name="IQ_INVEST_MAT_AMORT_ASSET_MBS_PCT">"c17828"</definedName>
    <definedName name="IQ_INVEST_MAT_AMORT_OTHER_FIXED">"c17768"</definedName>
    <definedName name="IQ_INVEST_MAT_AMORT_OTHER_FIXED_PCT">"c17829"</definedName>
    <definedName name="IQ_INVEST_MAT_CV_1_5_YR">"c17752"</definedName>
    <definedName name="IQ_INVEST_MAT_CV_1_5_YR_PCT">"c17813"</definedName>
    <definedName name="IQ_INVEST_MAT_CV_1_YR">"c17751"</definedName>
    <definedName name="IQ_INVEST_MAT_CV_1_YR_PCT">"c17812"</definedName>
    <definedName name="IQ_INVEST_MAT_CV_5_10_YR">"c17753"</definedName>
    <definedName name="IQ_INVEST_MAT_CV_5_10_YR_PCT">"c17814"</definedName>
    <definedName name="IQ_INVEST_MAT_CV_AFTER_10_YR">"c17754"</definedName>
    <definedName name="IQ_INVEST_MAT_CV_AFTER_10_YR_PCT">"c17815"</definedName>
    <definedName name="IQ_INVEST_MAT_CV_ASSET_MBS">"c17755"</definedName>
    <definedName name="IQ_INVEST_MAT_CV_ASSET_MBS_PCT">"c17816"</definedName>
    <definedName name="IQ_INVEST_MAT_CV_OTHER_FIXED">"c17756"</definedName>
    <definedName name="IQ_INVEST_MAT_CV_OTHER_FIXED_PCT">"c17817"</definedName>
    <definedName name="IQ_INVEST_MAT_FV_1_5_YR">"c17758"</definedName>
    <definedName name="IQ_INVEST_MAT_FV_1_5_YR_PCT">"c17819"</definedName>
    <definedName name="IQ_INVEST_MAT_FV_1_YR">"c17757"</definedName>
    <definedName name="IQ_INVEST_MAT_FV_1_YR_PCT">"c17818"</definedName>
    <definedName name="IQ_INVEST_MAT_FV_5_10_YR">"c17759"</definedName>
    <definedName name="IQ_INVEST_MAT_FV_5_10_YR_PCT">"c17820"</definedName>
    <definedName name="IQ_INVEST_MAT_FV_AFTER_10_YR">"c17760"</definedName>
    <definedName name="IQ_INVEST_MAT_FV_AFTER_10_YR_PCT">"c17821"</definedName>
    <definedName name="IQ_INVEST_MAT_FV_ASSET_MBS">"c17761"</definedName>
    <definedName name="IQ_INVEST_MAT_FV_ASSET_MBS_PCT">"c17822"</definedName>
    <definedName name="IQ_INVEST_MAT_FV_OTHER_FIXED">"c17762"</definedName>
    <definedName name="IQ_INVEST_MAT_FV_OTHER_FIXED_PCT">"c17823"</definedName>
    <definedName name="IQ_INVEST_MUNI_SECURITY">"c5512"</definedName>
    <definedName name="IQ_INVEST_REAL_ESTATE">"c635"</definedName>
    <definedName name="IQ_INVEST_SECURITIES_ASSETS_TOT_FFIEC">"c13440"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_UNCONSOLIDATED_SUBS_FFIEC">"c12834"</definedName>
    <definedName name="IQ_INVESTMENT_ADVISOR">"c19236"</definedName>
    <definedName name="IQ_INVESTMENT_ADVISOR_ID">"c19237"</definedName>
    <definedName name="IQ_INVESTMENT_ADVISOR_PRIMARY">"c19239"</definedName>
    <definedName name="IQ_INVESTMENT_ADVISOR_PRIMARY_ID">"c19240"</definedName>
    <definedName name="IQ_INVESTMENT_ADVISOR_REL">"c19238"</definedName>
    <definedName name="IQ_INVESTMENT_BANKING_BROKERAGE_FEES_FFIEC">"c13627"</definedName>
    <definedName name="IQ_INVESTMENT_BANKING_FEES_COMMISSIONS_FFIEC">"c13006"</definedName>
    <definedName name="IQ_INVESTMENT_BANKING_OTHER_FEES_FDIC">"c6666"</definedName>
    <definedName name="IQ_INVESTMENT_PARTNERSHIP">"c16072"</definedName>
    <definedName name="IQ_INVESTMENTS_ALL">"c18891"</definedName>
    <definedName name="IQ_INVESTMENTS_ALL_COVER">"c19112"</definedName>
    <definedName name="IQ_INVESTMENTS_ALL_ID">"c18892"</definedName>
    <definedName name="IQ_INVESTMENTS_ALL_REL">"c18894"</definedName>
    <definedName name="IQ_INVESTMENTS_ALL_STAKE">"c18893"</definedName>
    <definedName name="IQ_INVESTMENTS_CURR">"c18881"</definedName>
    <definedName name="IQ_INVESTMENTS_CURR_COVER">"c19110"</definedName>
    <definedName name="IQ_INVESTMENTS_CURR_ID">"c18882"</definedName>
    <definedName name="IQ_INVESTMENTS_CURR_REL">"c18884"</definedName>
    <definedName name="IQ_INVESTMENTS_CURR_STAKE">"c18883"</definedName>
    <definedName name="IQ_INVESTMENTS_LP">"c18912"</definedName>
    <definedName name="IQ_INVESTMENTS_LP_ID">"c18913"</definedName>
    <definedName name="IQ_INVESTMENTS_LP_REL">"c18914"</definedName>
    <definedName name="IQ_INVESTMENTS_PENDING">"c18887"</definedName>
    <definedName name="IQ_INVESTMENTS_PENDING_COVER">"c19111"</definedName>
    <definedName name="IQ_INVESTMENTS_PENDING_ID">"c18888"</definedName>
    <definedName name="IQ_INVESTMENTS_PENDING_REL">"c18890"</definedName>
    <definedName name="IQ_INVESTMENTS_PENDING_STAKE">"c18889"</definedName>
    <definedName name="IQ_INVESTMENTS_PRIOR">"c18895"</definedName>
    <definedName name="IQ_INVESTMENTS_PRIOR_ID">"c18896"</definedName>
    <definedName name="IQ_INVESTORS_ALL">"c20509"</definedName>
    <definedName name="IQ_INVESTORS_ALL_COVER">"c20510"</definedName>
    <definedName name="IQ_INVESTORS_ALL_ID">"C20508"</definedName>
    <definedName name="IQ_INVESTORS_ALL_REL">"c20511"</definedName>
    <definedName name="IQ_INVESTORS_ALL_STAKE">"c20512"</definedName>
    <definedName name="IQ_INVESTORS_CURR">"c20514"</definedName>
    <definedName name="IQ_INVESTORS_CURR_COVER">"c20515"</definedName>
    <definedName name="IQ_INVESTORS_CURR_ID">"c20513"</definedName>
    <definedName name="IQ_INVESTORS_CURR_RECENT_AMOUNT">"c20516"</definedName>
    <definedName name="IQ_INVESTORS_CURR_REL">"c20517"</definedName>
    <definedName name="IQ_INVESTORS_CURR_STAKE">"c20518"</definedName>
    <definedName name="IQ_INVESTORS_CURR_TRANSACTION_DATE">"c20519"</definedName>
    <definedName name="IQ_INVESTORS_CURR_TRANSACTION_ID">"c20520"</definedName>
    <definedName name="IQ_INVESTORS_PENDING">"c20522"</definedName>
    <definedName name="IQ_INVESTORS_PENDING_COVER">"c20523"</definedName>
    <definedName name="IQ_INVESTORS_PENDING_ID">"c20521"</definedName>
    <definedName name="IQ_INVESTORS_PENDING_REL">"c20524"</definedName>
    <definedName name="IQ_INVESTORS_PENDING_STAKE">"c20525"</definedName>
    <definedName name="IQ_INVESTORS_PRIOR">"c20526"</definedName>
    <definedName name="IQ_INVESTORS_PRIOR_ID">"c20527"</definedName>
    <definedName name="IQ_IPRD">"c644"</definedName>
    <definedName name="IQ_IPRD_SUPPLE">"c13813"</definedName>
    <definedName name="IQ_IRA_KEOGH_ACCOUNTS_FDIC">"c6496"</definedName>
    <definedName name="IQ_ISIN">"c12041"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">"c8443"</definedName>
    <definedName name="IQ_ISM_SERVICES_APR_FC_UNUSED_UNUSED_UNUSED">"c8443"</definedName>
    <definedName name="IQ_ISM_SERVICES_APR_UNUSED">"c7563"</definedName>
    <definedName name="IQ_ISM_SERVICES_APR_UNUSED_UNUSED_UNUSED">"c7563"</definedName>
    <definedName name="IQ_ISM_SERVICES_FC_UNUSED">"c7783"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">"c8003"</definedName>
    <definedName name="IQ_ISM_SERVICES_POP_FC_UNUSED_UNUSED_UNUSED">"c8003"</definedName>
    <definedName name="IQ_ISM_SERVICES_POP_UNUSED">"c7123"</definedName>
    <definedName name="IQ_ISM_SERVICES_POP_UNUSED_UNUSED_UNUSED">"c7123"</definedName>
    <definedName name="IQ_ISM_SERVICES_UNUSED">"c6903"</definedName>
    <definedName name="IQ_ISM_SERVICES_UNUSED_UNUSED_UNUSED">"c6903"</definedName>
    <definedName name="IQ_ISM_SERVICES_YOY_FC_UNUSED">"c8223"</definedName>
    <definedName name="IQ_ISM_SERVICES_YOY_FC_UNUSED_UNUSED_UNUSED">"c8223"</definedName>
    <definedName name="IQ_ISM_SERVICES_YOY_UNUSED">"c7343"</definedName>
    <definedName name="IQ_ISM_SERVICES_YOY_UNUSED_UNUSED_UNUSED">"c7343"</definedName>
    <definedName name="IQ_ISS_DEBT_NET">"c1391"</definedName>
    <definedName name="IQ_ISS_DEBT_NET_1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KEY_DEV_COMPANY_ID">"c13830"</definedName>
    <definedName name="IQ_KEY_DEV_COMPANY_NAME">"c13829"</definedName>
    <definedName name="IQ_KEY_DEV_DATE">"c13763"</definedName>
    <definedName name="IQ_KEY_DEV_HEADLINE">"c13761"</definedName>
    <definedName name="IQ_KEY_DEV_ID">"c13760"</definedName>
    <definedName name="IQ_KEY_DEV_ID_INCL_SUBS">"c13832"</definedName>
    <definedName name="IQ_KEY_DEV_SITUATION">"c13762"</definedName>
    <definedName name="IQ_KEY_DEV_SOURCE">"c13765"</definedName>
    <definedName name="IQ_KEY_DEV_TIME">"c13833"</definedName>
    <definedName name="IQ_KEY_DEV_TRANSACTION_ID">"c13766"</definedName>
    <definedName name="IQ_KEY_DEV_TYPE">"c13764"</definedName>
    <definedName name="IQ_LAND">"c645"</definedName>
    <definedName name="IQ_LAND_MINERAL_RIGHTS_TO_PPE_GROSS_COAL">"c15949"</definedName>
    <definedName name="IQ_LAND_MINERAL_RIGHTS_TO_PPE_NET_COAL">"c15950"</definedName>
    <definedName name="IQ_LANDS_MINERAL_RIGHTS_GROSS_COAL">"c15938"</definedName>
    <definedName name="IQ_LANDS_MINERAL_RIGHTS_NET_COAL">"c15939"</definedName>
    <definedName name="IQ_LAPSE_STATUTE_LIMITATIONS">"c15738"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>"1"</definedName>
    <definedName name="IQ_LATEST_MONTHLY_FACTOR">"c8971"</definedName>
    <definedName name="IQ_LATEST_MONTHLY_FACTOR_DATE">"c8972"</definedName>
    <definedName name="IQ_LATEST_TRANSACTION">"c18886"</definedName>
    <definedName name="IQ_LATESTK">1000</definedName>
    <definedName name="IQ_LATESTKFR">"50"</definedName>
    <definedName name="IQ_LATESTQ">500</definedName>
    <definedName name="IQ_LATESTQFR">"100"</definedName>
    <definedName name="IQ_LEAD_UNDERWRITER">"c8957"</definedName>
    <definedName name="IQ_LEASE_EXPENSE">"c16039"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>"c6602"</definedName>
    <definedName name="IQ_LEASE_FINANCING_RECEIVABLES_DOM_FFIEC">"c12915"</definedName>
    <definedName name="IQ_LEASE_FINANCING_RECEIVABLES_FDIC">"c6433"</definedName>
    <definedName name="IQ_LEASE_FINANCING_RECEIVABLES_NET_CHARGE_OFFS_FDIC">"c6640"</definedName>
    <definedName name="IQ_LEASE_FINANCING_RECEIVABLES_QUARTERLY_AVG_FFIEC">"c15483"</definedName>
    <definedName name="IQ_LEASE_FINANCING_RECEIVABLES_RECOVERIES_FDIC">"c6621"</definedName>
    <definedName name="IQ_LEASE_FINANCING_RECEIVABLES_TOTAL_LOANS_FOREIGN_FDIC">"c6449"</definedName>
    <definedName name="IQ_LEASE_PMT_REC_AFTER_FIVE">"c16099"</definedName>
    <definedName name="IQ_LEASE_PMT_REC_CY">"c16093"</definedName>
    <definedName name="IQ_LEASE_PMT_REC_CY1">"c16094"</definedName>
    <definedName name="IQ_LEASE_PMT_REC_CY2">"c16095"</definedName>
    <definedName name="IQ_LEASE_PMT_REC_CY3">"c16096"</definedName>
    <definedName name="IQ_LEASE_PMT_REC_CY4">"c16097"</definedName>
    <definedName name="IQ_LEASE_PMT_REC_NEXT_FIVE">"c16098"</definedName>
    <definedName name="IQ_LEASE_PMT_REC_TOTAL">"c16100"</definedName>
    <definedName name="IQ_LEASE_RECEIVABLES_FOREIGN_FFIEC">"c13483"</definedName>
    <definedName name="IQ_LEASE_REVENUE">"c16023"</definedName>
    <definedName name="IQ_LEASE_TERMINATION_FEES">"c16182"</definedName>
    <definedName name="IQ_LEASED_RESERVES_COAL">"c15918"</definedName>
    <definedName name="IQ_LEASED_RESERVES_TO_TOTAL_RESERVES_COAL">"c15958"</definedName>
    <definedName name="IQ_LEASEHOLD_IMPROVEMENT">"c17549"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SUPPLE">"c13815"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ABILITIES_FAIR_VALUE">"c13848"</definedName>
    <definedName name="IQ_LIABILITIES_LEVEL_1">"c13844"</definedName>
    <definedName name="IQ_LIABILITIES_LEVEL_2">"c13845"</definedName>
    <definedName name="IQ_LIABILITIES_LEVEL_3">"c13846"</definedName>
    <definedName name="IQ_LIABILITIES_NETTING_OTHER_ADJUSTMENTS">"c13847"</definedName>
    <definedName name="IQ_LIABILITY_ACCEPTANCES_OUT_FFIEC">"c12866"</definedName>
    <definedName name="IQ_LIABILITY_SHORT_POSITIONS_DOM_FFIEC">"c12941"</definedName>
    <definedName name="IQ_LICENSED_POPS">"c2123"</definedName>
    <definedName name="IQ_LICENSED_POPS_1">"c16172"</definedName>
    <definedName name="IQ_LICENSED_WIRELESS_POPS">"c2123"</definedName>
    <definedName name="IQ_LIFE_EARNED">"c2739"</definedName>
    <definedName name="IQ_LIFE_INSURANCE_ASSETS_FDIC">"c6372"</definedName>
    <definedName name="IQ_LIFE_INSURANCE_ASSETS_FFIEC">"c12847"</definedName>
    <definedName name="IQ_LIFOR">"c655"</definedName>
    <definedName name="IQ_LIMITED_PARTNERS">"c18915"</definedName>
    <definedName name="IQ_LIMITED_PARTNERS_ID">"c18916"</definedName>
    <definedName name="IQ_LIMITED_PARTNERS_REL">"c19114"</definedName>
    <definedName name="IQ_LINE_EXTENSIONS_CABLE_INVEST">"c15803"</definedName>
    <definedName name="IQ_LIQUID_ASSETS_ASSETS_TOT_FFIEC">"c13439"</definedName>
    <definedName name="IQ_LIQUID_ASSETS_NONCORE_FUNDING_FFIEC">"c13339"</definedName>
    <definedName name="IQ_LIQUIDATION_VALUE_PREFERRED_CONVERT">"c13835"</definedName>
    <definedName name="IQ_LIQUIDATION_VALUE_PREFERRED_NON_REDEEM">"c13836"</definedName>
    <definedName name="IQ_LIQUIDATION_VALUE_PREFERRED_REDEEM">"c13837"</definedName>
    <definedName name="IQ_LL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>"c6524"</definedName>
    <definedName name="IQ_LOAN_LEASE_RECEIV">"c657"</definedName>
    <definedName name="IQ_LOAN_LOSS">"c1386"</definedName>
    <definedName name="IQ_LOAN_LOSS_1">"c1386"</definedName>
    <definedName name="IQ_LOAN_LOSS_ALLOW_FDIC">"c6326"</definedName>
    <definedName name="IQ_LOAN_LOSS_ALLOWANCE_NON_PERF_ASSETS_FFIEC">"c13912"</definedName>
    <definedName name="IQ_LOAN_LOSS_ALLOWANCE_NONCURRENT_LOANS_FDIC">"c6740"</definedName>
    <definedName name="IQ_LOAN_LOSS_PROVISION_FOREIGN_FFIEC">"c15382"</definedName>
    <definedName name="IQ_LOAN_LOSSES_AVERAGE_LOANS_FFIEC">"c13350"</definedName>
    <definedName name="IQ_LOAN_LOSSES_FDIC">"c6580"</definedName>
    <definedName name="IQ_LOAN_SERVICE_REV">"c658"</definedName>
    <definedName name="IQ_LOANS_AGRICULTURAL_PROD_LL_REC_FFIEC">"c12886"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_US_LL_REC_FFIEC">"c12884"</definedName>
    <definedName name="IQ_LOANS_DEPOSITORY_INSTITUTIONS_FDIC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HELD_SALE_FFIEC">"c12808"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>"c6327"</definedName>
    <definedName name="IQ_LOANS_LEASES_NET_UNEARNED_FDIC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>"c6381"</definedName>
    <definedName name="IQ_LOANS_PAST_DUE">"c667"</definedName>
    <definedName name="IQ_LOANS_PURCHASING_CARRYING_SECURITIES_LL_REC_DOM_FFIEC">"c12913"</definedName>
    <definedName name="IQ_LOANS_RECEIV_CURRENT">"c668"</definedName>
    <definedName name="IQ_LOANS_RECEIV_LT">"c669"</definedName>
    <definedName name="IQ_LOANS_RECEIV_LT_UTI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>"c6588"</definedName>
    <definedName name="IQ_LOANS_SECURED_BY_RE_RECOVERIES_FDIC">"c6607"</definedName>
    <definedName name="IQ_LOANS_SECURED_CONSTRUCTION_TRADING_DOM_FFIEC">"c12925"</definedName>
    <definedName name="IQ_LOANS_SECURED_FARMLAND_TRADING_DOM_FFIEC">"c12926"</definedName>
    <definedName name="IQ_LOANS_SECURED_NON_US_FDIC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ANS_US_INST_CHARGE_OFFS_FFIEC">"c13175"</definedName>
    <definedName name="IQ_LOANS_US_INST_RECOV_FFIEC">"c13197"</definedName>
    <definedName name="IQ_LONG_TERM_ASSETS_FDIC">"c6361"</definedName>
    <definedName name="IQ_LONG_TERM_DEBT">"c1387"</definedName>
    <definedName name="IQ_LONG_TERM_DEBT_1">"c1387"</definedName>
    <definedName name="IQ_LONG_TERM_DEBT_OVER_TOTAL_CAP">"c1388"</definedName>
    <definedName name="IQ_LONG_TERM_DEBT_OVER_TOTAL_CAP_1">"c1388"</definedName>
    <definedName name="IQ_LONG_TERM_GROWTH">"c671"</definedName>
    <definedName name="IQ_LONG_TERM_INV">"c1389"</definedName>
    <definedName name="IQ_LONG_TERM_INV_1">"c1389"</definedName>
    <definedName name="IQ_LOSS_ALLOWANCE_LOANS_FDIC">"c6739"</definedName>
    <definedName name="IQ_LOSS_AVAIL_SALE_EQUITY_SEC_T1_FFIEC">"c13132"</definedName>
    <definedName name="IQ_LOSS_LOSS_EXP">"c672"</definedName>
    <definedName name="IQ_LOSS_TO_NET_EARNED">"c2751"</definedName>
    <definedName name="IQ_LOW_SULFUR_CONTENT_RESERVES_COAL">"c15924"</definedName>
    <definedName name="IQ_LOW_SULFURE_RESERVES_TO_TOTAL_RESERVES_COAL">"c15961"</definedName>
    <definedName name="IQ_LOW_TARGET_PRICE">"c1652"</definedName>
    <definedName name="IQ_LOW_TARGET_PRICE_CIQ">"c4660"</definedName>
    <definedName name="IQ_LOW_TARGET_PRICE_REUT">"c5318"</definedName>
    <definedName name="IQ_LOW_TARGET_PRICE_THOM">"c5097"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DERIVATIVES">"c17743"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MATURING_1YR_INT_SENSITIVITY_FFIEC">"c13097"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REPRICE_ASSETS_TOT_FFIEC">"c13453"</definedName>
    <definedName name="IQ_LT_DEBT_REPRICING_WITHIN_1_YR_INT_SENSITIVITY_FFIEC">"c13095"</definedName>
    <definedName name="IQ_LT_DEBT_UTI">"c696"</definedName>
    <definedName name="IQ_LT_GROWTH_DET_EST">"c12060"</definedName>
    <definedName name="IQ_LT_GROWTH_DET_EST_DATE">"c12213"</definedName>
    <definedName name="IQ_LT_GROWTH_DET_EST_DATE_THOM">"c12240"</definedName>
    <definedName name="IQ_LT_GROWTH_DET_EST_INCL">"c12350"</definedName>
    <definedName name="IQ_LT_GROWTH_DET_EST_INCL_THOM">"c12372"</definedName>
    <definedName name="IQ_LT_GROWTH_DET_EST_ORIGIN">"c12725"</definedName>
    <definedName name="IQ_LT_GROWTH_DET_EST_ORIGIN_THOM">"c12610"</definedName>
    <definedName name="IQ_LT_GROWTH_DET_EST_THOM">"c12090"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>"IQ_LTM_DATE"</definedName>
    <definedName name="IQ_LTM_REVENUE_OVER_EMPLOYEES">"c1437"</definedName>
    <definedName name="IQ_LTM_REVENUE_OVER_EMPLOYEES_1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CRO_SURVEY_CONSUMER_SENTIMENT">"c20808"</definedName>
    <definedName name="IQ_MAINT_CAPEX">"c2947"</definedName>
    <definedName name="IQ_MAINT_CAPEX_ACT_OR_EST">"c4458"</definedName>
    <definedName name="IQ_MAINT_CAPEX_ACT_OR_EST_CIQ">"c4987"</definedName>
    <definedName name="IQ_MAINT_CAPEX_ACT_OR_EST_CIQ_COL">"c11634"</definedName>
    <definedName name="IQ_MAINT_CAPEX_EST">"c4457"</definedName>
    <definedName name="IQ_MAINT_CAPEX_EST_CIQ">"c4986"</definedName>
    <definedName name="IQ_MAINT_CAPEX_GUIDANCE">"c4459"</definedName>
    <definedName name="IQ_MAINT_CAPEX_GUIDANCE_CIQ">"c4988"</definedName>
    <definedName name="IQ_MAINT_CAPEX_GUIDANCE_CIQ_COL">"c11635"</definedName>
    <definedName name="IQ_MAINT_CAPEX_HIGH_EST">"c4460"</definedName>
    <definedName name="IQ_MAINT_CAPEX_HIGH_EST_CIQ">"c4989"</definedName>
    <definedName name="IQ_MAINT_CAPEX_HIGH_GUIDANCE">"c4197"</definedName>
    <definedName name="IQ_MAINT_CAPEX_HIGH_GUIDANCE_CIQ">"c4609"</definedName>
    <definedName name="IQ_MAINT_CAPEX_HIGH_GUIDANCE_CIQ_COL">"c11258"</definedName>
    <definedName name="IQ_MAINT_CAPEX_LOW_EST">"c4461"</definedName>
    <definedName name="IQ_MAINT_CAPEX_LOW_EST_CIQ">"c4990"</definedName>
    <definedName name="IQ_MAINT_CAPEX_LOW_GUIDANCE">"c4237"</definedName>
    <definedName name="IQ_MAINT_CAPEX_LOW_GUIDANCE_CIQ">"c4649"</definedName>
    <definedName name="IQ_MAINT_CAPEX_LOW_GUIDANCE_CIQ_COL">"c11298"</definedName>
    <definedName name="IQ_MAINT_CAPEX_MEDIAN_EST">"c4462"</definedName>
    <definedName name="IQ_MAINT_CAPEX_MEDIAN_EST_CIQ">"c4991"</definedName>
    <definedName name="IQ_MAINT_CAPEX_NUM_EST">"c4463"</definedName>
    <definedName name="IQ_MAINT_CAPEX_NUM_EST_CIQ">"c5001"</definedName>
    <definedName name="IQ_MAINT_CAPEX_STDDEV_EST">"c4464"</definedName>
    <definedName name="IQ_MAINT_CAPEX_STDDEV_EST_CIQ">"c5002"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RKETING_PROMOTION_EXPENSE">"c16035"</definedName>
    <definedName name="IQ_MARKTCAP">"c258"</definedName>
    <definedName name="IQ_MATERIALS_SUPPLES_INVENTORY_COAL">"c15942"</definedName>
    <definedName name="IQ_MATURITY_DATE">"c2146"</definedName>
    <definedName name="IQ_MATURITY_ONE_YEAR_LESS_FDIC">"c6425"</definedName>
    <definedName name="IQ_MBS_INVEST_SECURITIES_FFIEC">"c13460"</definedName>
    <definedName name="IQ_MBS_OTHER_ISSUED_FNMA_HTM_AMORT_COST_FFIEC">"c20444"</definedName>
    <definedName name="IQ_MBS_OTHER_ISSUED_FNMA_HTM_FAIR_VAL_FFIEC">"c20479"</definedName>
    <definedName name="IQ_MBS_OTHER_ISSUED_FNMA_OTHERS_AFS_AMORT_COST_FFIEC">"c20496"</definedName>
    <definedName name="IQ_MBS_OTHER_ISSUED_FNMA_OTHERS_AFS_FAIR_VAL_FFIEC">"c20461"</definedName>
    <definedName name="IQ_MBS_OTHER_ISSUED_FNMA_OTHERS_AVAIL_SALE_FFIEC">"c12799"</definedName>
    <definedName name="IQ_MBS_OTHER_ISSUED_FNMA_OTHERS_FFIEC">"c12785"</definedName>
    <definedName name="IQ_MBS_PASS_THROUGH_FNMA_AFS_AMORT_COST_FFIEC">"c20494"</definedName>
    <definedName name="IQ_MBS_PASS_THROUGH_FNMA_AFS_FAIR_VAL_FFIEC">"c20459"</definedName>
    <definedName name="IQ_MBS_PASS_THROUGH_FNMA_AVAIL_SALE_FFIEC">"c12797"</definedName>
    <definedName name="IQ_MBS_PASS_THROUGH_FNMA_FFIEC">"c12783"</definedName>
    <definedName name="IQ_MBS_PASS_THROUGH_FNMA_HTM_AMORT_COST_FFIEC">"c20442"</definedName>
    <definedName name="IQ_MBS_PASS_THROUGH_FNMA_HTM_FAIR_VAL_FFIEC">"c20477"</definedName>
    <definedName name="IQ_MBS_PASS_THROUGH_GNMA_AFS_AMORT_COST_FFIEC">"c20493"</definedName>
    <definedName name="IQ_MBS_PASS_THROUGH_GNMA_AFS_FAIR_VAL_FFIEC">"c20458"</definedName>
    <definedName name="IQ_MBS_PASS_THROUGH_GNMA_AVAIL_SALE_FFIEC">"c12796"</definedName>
    <definedName name="IQ_MBS_PASS_THROUGH_GNMA_FFIEC">"c12782"</definedName>
    <definedName name="IQ_MBS_PASS_THROUGH_GNMA_HTM_AMORT_COST_FFIEC">"c20441"</definedName>
    <definedName name="IQ_MBS_PASS_THROUGH_GNMA_HTM_FAIR_VAL_FFIEC">"c20476"</definedName>
    <definedName name="IQ_MBS_PASS_THROUGH_ISSUED_FNMA_GNMA_TRADING_DOM_FFIEC">"c12921"</definedName>
    <definedName name="IQ_MBS_PASS_THROUGH_OTHER_AFS_AMORT_COST_FFIEC">"c20495"</definedName>
    <definedName name="IQ_MBS_PASS_THROUGH_OTHER_AFS_FAIR_VAL_FFIEC">"c20460"</definedName>
    <definedName name="IQ_MBS_PASS_THROUGH_OTHER_AVAIL_SALE_FFIEC">"c12798"</definedName>
    <definedName name="IQ_MBS_PASS_THROUGH_OTHER_FFIEC">"c12784"</definedName>
    <definedName name="IQ_MBS_PASS_THROUGH_OTHER_HTM_AMORT_COST_FFIEC">"c20443"</definedName>
    <definedName name="IQ_MBS_PASS_THROUGH_OTHER_HTM_FAIR_VAL_FFIEC">"c20478"</definedName>
    <definedName name="IQ_MBS_QUARTERLY_AVG_FFIEC">"c15471"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COMMERCIAL_ASO_FEES">"c15862"</definedName>
    <definedName name="IQ_MC_COMMERCIAL_NON_RISK_MEMBERS">"c15835"</definedName>
    <definedName name="IQ_MC_COMMERCIAL_PREMIUMS">"c15852"</definedName>
    <definedName name="IQ_MC_DAYS_CLAIMS_PAYABLE">"c9937"</definedName>
    <definedName name="IQ_MC_DAYS_CLAIMS_PAYABLE_EXCL_CAPITATION">"c9938"</definedName>
    <definedName name="IQ_MC_DENTAL_MEMBERS">"c15832"</definedName>
    <definedName name="IQ_MC_DENTAL_PREMIUMS">"c15858"</definedName>
    <definedName name="IQ_MC_HMO_MEMBERS">"c15824"</definedName>
    <definedName name="IQ_MC_HMO_PREMIUMS">"c15850"</definedName>
    <definedName name="IQ_MC_INDEMNITY_MEMBERS">"c15825"</definedName>
    <definedName name="IQ_MC_INDEMNITY_PREMIUMS">"c15851"</definedName>
    <definedName name="IQ_MC_MEDICAID_ASO_FEES">"c15865"</definedName>
    <definedName name="IQ_MC_MEDICAID_MEMBERS">"c15830"</definedName>
    <definedName name="IQ_MC_MEDICAID_NON_RISK_MEMBERS">"c15838"</definedName>
    <definedName name="IQ_MC_MEDICAID_PREMIUMS">"c15856"</definedName>
    <definedName name="IQ_MC_MEDICAL_COST">"c15847"</definedName>
    <definedName name="IQ_MC_MEDICAL_COSTS_PMPM">"c9925"</definedName>
    <definedName name="IQ_MC_MEDICARE_ASO_FEES">"c15864"</definedName>
    <definedName name="IQ_MC_MEDICARE_MEMBERS">"c15828"</definedName>
    <definedName name="IQ_MC_MEDICARE_NON_RISK_MEMBERS">"c15837"</definedName>
    <definedName name="IQ_MC_MEDICARE_PART_D_MEMBERS">"c15829"</definedName>
    <definedName name="IQ_MC_MEDICARE_PART_D_PREMIUMS">"c15855"</definedName>
    <definedName name="IQ_MC_MEDICARE_PREMIUMS">"c15854"</definedName>
    <definedName name="IQ_MC_MILITARY_ASO_FEES">"c15863"</definedName>
    <definedName name="IQ_MC_MILITARY_MEMBERS">"c15827"</definedName>
    <definedName name="IQ_MC_MILITARY_NON_RISK_MEMBERS">"c15836"</definedName>
    <definedName name="IQ_MC_MILITARY_PREMIUMS">"c15853"</definedName>
    <definedName name="IQ_MC_NET_INVESTMENT_INCOME">"c15845"</definedName>
    <definedName name="IQ_MC_OTHER_REV">"c15846"</definedName>
    <definedName name="IQ_MC_PARENT_CASH">"c9942"</definedName>
    <definedName name="IQ_MC_PPO_POS_MEMBERS">"c15823"</definedName>
    <definedName name="IQ_MC_PPO_POS_PREMIUMS">"c15849"</definedName>
    <definedName name="IQ_MC_PREMIUMS">"c15861"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PECIALTY_ASO_FEES">"c15867"</definedName>
    <definedName name="IQ_MC_SPECIALTY_NON_RISK_MEMBERS">"c15840"</definedName>
    <definedName name="IQ_MC_STATUTORY_SURPLUS">"c2772"</definedName>
    <definedName name="IQ_MC_TANGIBLE_EQUITY_MEDICAL_COST">"c15848"</definedName>
    <definedName name="IQ_MC_TANGIBLE_EQUITY_PER_MEMBER">"c15843"</definedName>
    <definedName name="IQ_MC_TOTAL_ASO_FEES">"c15868"</definedName>
    <definedName name="IQ_MC_TOTAL_COMMERCIAL_MEMBERS">"c15826"</definedName>
    <definedName name="IQ_MC_TOTAL_COVERED_LIVES">"c9919"</definedName>
    <definedName name="IQ_MC_TOTAL_EQUITY_PER_MEMBER">"c15842"</definedName>
    <definedName name="IQ_MC_TOTAL_GOVT_ASO_FEES">"c15866"</definedName>
    <definedName name="IQ_MC_TOTAL_GOVT_MEMBERS">"c15831"</definedName>
    <definedName name="IQ_MC_TOTAL_GOVT_NON_RISK_MEMBERS">"c15839"</definedName>
    <definedName name="IQ_MC_TOTAL_GOVT_PREMIUMS">"c15857"</definedName>
    <definedName name="IQ_MC_TOTAL_MEMBERSHIP">"c9922"</definedName>
    <definedName name="IQ_MC_TOTAL_MEMBERSHIP_CAPITATION">"c9923"</definedName>
    <definedName name="IQ_MC_TOTAL_OTHER_MEMBERS">"c15833"</definedName>
    <definedName name="IQ_MC_TOTAL_OTHER_PREMIUMS">"c15859"</definedName>
    <definedName name="IQ_MC_TOTAL_RESERVES_PER_MEMBER">"c15844"</definedName>
    <definedName name="IQ_MC_TOTAL_SEPCIALTY_MEMBERS">"c15834"</definedName>
    <definedName name="IQ_MC_TOTAL_SEPCIALTY_PREMIUMS">"c15860"</definedName>
    <definedName name="IQ_MC_TOTAL_STATUTORY_CAPITAL_SURPLUS_PER_MEMBER">"c15841"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">"c8460"</definedName>
    <definedName name="IQ_MEDIAN_NEW_HOME_SALES_APR_FC_UNUSED_UNUSED_UNUSED">"c8460"</definedName>
    <definedName name="IQ_MEDIAN_NEW_HOME_SALES_APR_UNUSED">"c7580"</definedName>
    <definedName name="IQ_MEDIAN_NEW_HOME_SALES_APR_UNUSED_UNUSED_UNUSED">"c7580"</definedName>
    <definedName name="IQ_MEDIAN_NEW_HOME_SALES_FC_UNUSED">"c7800"</definedName>
    <definedName name="IQ_MEDIAN_NEW_HOME_SALES_FC_UNUSED_UNUSED_UNUSED">"c7800"</definedName>
    <definedName name="IQ_MEDIAN_NEW_HOME_SALES_POP_FC_UNUSED">"c8020"</definedName>
    <definedName name="IQ_MEDIAN_NEW_HOME_SALES_POP_FC_UNUSED_UNUSED_UNUSED">"c8020"</definedName>
    <definedName name="IQ_MEDIAN_NEW_HOME_SALES_POP_UNUSED">"c7140"</definedName>
    <definedName name="IQ_MEDIAN_NEW_HOME_SALES_POP_UNUSED_UNUSED_UNUSED">"c7140"</definedName>
    <definedName name="IQ_MEDIAN_NEW_HOME_SALES_UNUSED">"c6920"</definedName>
    <definedName name="IQ_MEDIAN_NEW_HOME_SALES_UNUSED_UNUSED_UNUSED">"c6920"</definedName>
    <definedName name="IQ_MEDIAN_NEW_HOME_SALES_YOY_FC_UNUSED">"c8240"</definedName>
    <definedName name="IQ_MEDIAN_NEW_HOME_SALES_YOY_FC_UNUSED_UNUSED_UNUSED">"c8240"</definedName>
    <definedName name="IQ_MEDIAN_NEW_HOME_SALES_YOY_UNUSED">"c7360"</definedName>
    <definedName name="IQ_MEDIAN_NEW_HOME_SALES_YOY_UNUSED_UNUSED_UNUSED">"c7360"</definedName>
    <definedName name="IQ_MEDIAN_TARGET_PRICE">"c1650"</definedName>
    <definedName name="IQ_MEDIAN_TARGET_PRICE_CIQ">"c4658"</definedName>
    <definedName name="IQ_MEDIAN_TARGET_PRICE_REUT">"c5316"</definedName>
    <definedName name="IQ_MEDIAN_TARGET_PRICE_THOM">"c5095"</definedName>
    <definedName name="IQ_MEDIUM_SULFUR_CONTENT_RESERVES_COAL">"c15926"</definedName>
    <definedName name="IQ_MEDIUM_SULFURE_RESERVES_TO_TOTAL_RESERVES_COAL">"c15962"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SUPPLE">"c13810"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LES_PASSED">"c2848"</definedName>
    <definedName name="IQ_MIN_USE_PER_SUB">"c15764"</definedName>
    <definedName name="IQ_MINE_DEVELOPMENT_GROSS_COAL">"c15940"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NTUTES_USED_LOCAL">"c15808"</definedName>
    <definedName name="IQ_MINTUTES_USED_LONG_DIST">"c15809"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>"c4048"</definedName>
    <definedName name="IQ_MKTCAP_TOTAL_REV_FWD_THOM">"c4055"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MDA_NON_TRANS_ACCTS_FFIEC">"c15330"</definedName>
    <definedName name="IQ_MMDA_SAVINGS_TOT_DEPOSITS_FFIEC">"c13905"</definedName>
    <definedName name="IQ_MONEY_MARKET_ACCOUNTS_COMMERCIAL_BANK_SUBS_FFIEC">"c12947"</definedName>
    <definedName name="IQ_MONEY_MARKET_ACCOUNTS_OTHER_INSTITUTIONS_FFIEC">"c12952"</definedName>
    <definedName name="IQ_MONEY_MARKET_DEPOSIT_ACCOUNTS_FDIC">"c6553"</definedName>
    <definedName name="IQ_MONEY_MKT_DEPOSITS_TOTAL_DEPOSITS">"c15720"</definedName>
    <definedName name="IQ_MONEY_MKT_SAVINGS_ACCT_DEPOSITS_TOTAL_DEPOSITS">"c15722"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DEBT_UNDER_CAPITAL_LEASES_FFIEC">"c15276"</definedName>
    <definedName name="IQ_MORTGAGE_SERV_RIGHTS">"c2242"</definedName>
    <definedName name="IQ_MORTGAGE_SERVICING_ASSETS_FFIEC">"c12838"</definedName>
    <definedName name="IQ_MORTGAGE_SERVICING_FDIC">"c6335"</definedName>
    <definedName name="IQ_MTD">800000</definedName>
    <definedName name="IQ_MTM_ADJ">"c16000"</definedName>
    <definedName name="IQ_MULTI_RES_PROPERTIES_TRADING_DOM_FFIEC">"c12930"</definedName>
    <definedName name="IQ_MULTIFAM_5_LOANS_TOT_LOANS_FFIEC">"c13869"</definedName>
    <definedName name="IQ_MULTIFAMILY_LOANS_GROSS_LOANS_FFIEC">"c13404"</definedName>
    <definedName name="IQ_MULTIFAMILY_LOANS_RISK_BASED_FFIEC">"c13425"</definedName>
    <definedName name="IQ_MULTIFAMILY_RES_DOM_FFIEC">"c15270"</definedName>
    <definedName name="IQ_MULTIFAMILY_RESIDENTIAL_LOANS_FDIC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MUNICIPAL_INVEST_SECURITIES_FFIEC">"c13459"</definedName>
    <definedName name="IQ_MUTUAL_FUND_ACQUISITIONS_OTHER">"c20425"</definedName>
    <definedName name="IQ_MUTUAL_FUND_APPRECIATION_DEPRECIATION">"c20424"</definedName>
    <definedName name="IQ_MUTUAL_FUND_BOP">"c20420"</definedName>
    <definedName name="IQ_MUTUAL_FUND_EOP">"c20426"</definedName>
    <definedName name="IQ_MUTUAL_FUND_LIST">"c19092"</definedName>
    <definedName name="IQ_MUTUAL_FUND_NET_SALES">"c20423"</definedName>
    <definedName name="IQ_MUTUAL_FUND_REDEMPTIONS">"c20422"</definedName>
    <definedName name="IQ_MUTUAL_FUND_SALES">"c20421"</definedName>
    <definedName localSheetId="4" name="IQ_NAMES_REVISION_DATE_">39940.8427430556</definedName>
    <definedName localSheetId="5" name="IQ_NAMES_REVISION_DATE_">39940.8427430556</definedName>
    <definedName name="IQ_NAMES_REVISION_DATE_">40689.3971527778</definedName>
    <definedName name="IQ_NAMES_REVISION_DATE__1">41245.8091782407</definedName>
    <definedName name="IQ_NAMES_REVISION_DATE_2">40721.916875</definedName>
    <definedName name="IQ_NAMES_REVISION_DATE_3">40721.916875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TIVE_COMPANY_NAME">"c13822"</definedName>
    <definedName name="IQ_NATURAL_RESOURCES_COST">"c17550"</definedName>
    <definedName name="IQ_NAV_ACT_OR_EST">"c2225"</definedName>
    <definedName name="IQ_NAV_ACT_OR_EST_THOM">"c5607"</definedName>
    <definedName name="IQ_NAV_DET_EST_CURRENCY_THOM">"c12490"</definedName>
    <definedName name="IQ_NAV_DET_EST_DATE_THOM">"c12241"</definedName>
    <definedName name="IQ_NAV_DET_EST_INCL_THOM">"c12373"</definedName>
    <definedName name="IQ_NAV_DET_EST_ORIGIN_THOM">"c12707"</definedName>
    <definedName name="IQ_NAV_DET_EST_THOM">"c12091"</definedName>
    <definedName name="IQ_NAV_EST">"c1751"</definedName>
    <definedName name="IQ_NAV_EST_DOWN_2MONTH">"c16501"</definedName>
    <definedName name="IQ_NAV_EST_DOWN_3MONTH">"c16505"</definedName>
    <definedName name="IQ_NAV_EST_DOWN_MONTH">"c16497"</definedName>
    <definedName name="IQ_NAV_EST_NUM_ANALYSTS_2MONTH">"c16499"</definedName>
    <definedName name="IQ_NAV_EST_NUM_ANALYSTS_3MONTH">"c16503"</definedName>
    <definedName name="IQ_NAV_EST_NUM_ANALYSTS_MONTH">"c16495"</definedName>
    <definedName name="IQ_NAV_EST_THOM">"c5601"</definedName>
    <definedName name="IQ_NAV_EST_TOTAL_REVISED_2MONTH">"c16502"</definedName>
    <definedName name="IQ_NAV_EST_TOTAL_REVISED_3MONTH">"c16506"</definedName>
    <definedName name="IQ_NAV_EST_TOTAL_REVISED_MONTH">"c16498"</definedName>
    <definedName name="IQ_NAV_EST_UP_2MONTH">"c16500"</definedName>
    <definedName name="IQ_NAV_EST_UP_3MONTH">"c16504"</definedName>
    <definedName name="IQ_NAV_EST_UP_MONTH">"c16496"</definedName>
    <definedName name="IQ_NAV_HIGH_EST">"c1753"</definedName>
    <definedName name="IQ_NAV_HIGH_EST_THOM">"c5604"</definedName>
    <definedName name="IQ_NAV_LOW_EST">"c1754"</definedName>
    <definedName name="IQ_NAV_LOW_EST_THOM">"c5605"</definedName>
    <definedName name="IQ_NAV_MEDIAN_EST">"c1752"</definedName>
    <definedName name="IQ_NAV_MEDIAN_EST_THOM">"c5602"</definedName>
    <definedName name="IQ_NAV_NUM_EST">"c1755"</definedName>
    <definedName name="IQ_NAV_NUM_EST_THOM">"c5606"</definedName>
    <definedName name="IQ_NAV_RE">"c15996"</definedName>
    <definedName name="IQ_NAV_SHARE_ACT_OR_EST">"c2225"</definedName>
    <definedName name="IQ_NAV_SHARE_ACT_OR_EST_CIQ">"c12038"</definedName>
    <definedName name="IQ_NAV_SHARE_ACT_OR_EST_REUT">"c5623"</definedName>
    <definedName name="IQ_NAV_SHARE_DET_EST_ORIGIN">"c12585"</definedName>
    <definedName name="IQ_NAV_SHARE_DET_EST_ORIGIN_THOM">"c12611"</definedName>
    <definedName name="IQ_NAV_SHARE_EST">"c5609"</definedName>
    <definedName name="IQ_NAV_SHARE_EST_CIQ">"c12032"</definedName>
    <definedName name="IQ_NAV_SHARE_EST_DOWN_2MONTH">"c16561"</definedName>
    <definedName name="IQ_NAV_SHARE_EST_DOWN_2MONTH_CIQ">"c16825"</definedName>
    <definedName name="IQ_NAV_SHARE_EST_DOWN_3MONTH">"c16565"</definedName>
    <definedName name="IQ_NAV_SHARE_EST_DOWN_3MONTH_CIQ">"c16829"</definedName>
    <definedName name="IQ_NAV_SHARE_EST_DOWN_MONTH">"c16557"</definedName>
    <definedName name="IQ_NAV_SHARE_EST_DOWN_MONTH_CIQ">"c16821"</definedName>
    <definedName name="IQ_NAV_SHARE_EST_NOTE">"c17522"</definedName>
    <definedName name="IQ_NAV_SHARE_EST_NOTE_CIQ">"c17475"</definedName>
    <definedName name="IQ_NAV_SHARE_EST_NUM_ANALYSTS_2MONTH">"c16559"</definedName>
    <definedName name="IQ_NAV_SHARE_EST_NUM_ANALYSTS_2MONTH_CIQ">"c16823"</definedName>
    <definedName name="IQ_NAV_SHARE_EST_NUM_ANALYSTS_3MONTH">"c16563"</definedName>
    <definedName name="IQ_NAV_SHARE_EST_NUM_ANALYSTS_3MONTH_CIQ">"c16827"</definedName>
    <definedName name="IQ_NAV_SHARE_EST_NUM_ANALYSTS_MONTH">"c16555"</definedName>
    <definedName name="IQ_NAV_SHARE_EST_NUM_ANALYSTS_MONTH_CIQ">"c16819"</definedName>
    <definedName name="IQ_NAV_SHARE_EST_REUT">"c5617"</definedName>
    <definedName name="IQ_NAV_SHARE_EST_TOTAL_REVISED_2MONTH">"c16562"</definedName>
    <definedName name="IQ_NAV_SHARE_EST_TOTAL_REVISED_2MONTH_CIQ">"c16826"</definedName>
    <definedName name="IQ_NAV_SHARE_EST_TOTAL_REVISED_3MONTH">"c16566"</definedName>
    <definedName name="IQ_NAV_SHARE_EST_TOTAL_REVISED_3MONTH_CIQ">"c16830"</definedName>
    <definedName name="IQ_NAV_SHARE_EST_TOTAL_REVISED_MONTH">"c16558"</definedName>
    <definedName name="IQ_NAV_SHARE_EST_TOTAL_REVISED_MONTH_CIQ">"c16822"</definedName>
    <definedName name="IQ_NAV_SHARE_EST_UP_2MONTH">"c16560"</definedName>
    <definedName name="IQ_NAV_SHARE_EST_UP_2MONTH_CIQ">"c16824"</definedName>
    <definedName name="IQ_NAV_SHARE_EST_UP_3MONTH">"c16564"</definedName>
    <definedName name="IQ_NAV_SHARE_EST_UP_3MONTH_CIQ">"c16828"</definedName>
    <definedName name="IQ_NAV_SHARE_EST_UP_MONTH">"c16556"</definedName>
    <definedName name="IQ_NAV_SHARE_EST_UP_MONTH_CIQ">"c16820"</definedName>
    <definedName name="IQ_NAV_SHARE_HIGH_EST">"c5612"</definedName>
    <definedName name="IQ_NAV_SHARE_HIGH_EST_CIQ">"c12035"</definedName>
    <definedName name="IQ_NAV_SHARE_HIGH_EST_REUT">"c5620"</definedName>
    <definedName name="IQ_NAV_SHARE_LOW_EST">"c5613"</definedName>
    <definedName name="IQ_NAV_SHARE_LOW_EST_CIQ">"c12036"</definedName>
    <definedName name="IQ_NAV_SHARE_LOW_EST_REUT">"c5621"</definedName>
    <definedName name="IQ_NAV_SHARE_MEDIAN_EST">"c5610"</definedName>
    <definedName name="IQ_NAV_SHARE_MEDIAN_EST_CIQ">"c12033"</definedName>
    <definedName name="IQ_NAV_SHARE_MEDIAN_EST_REUT">"c5618"</definedName>
    <definedName name="IQ_NAV_SHARE_NUM_EST">"c5614"</definedName>
    <definedName name="IQ_NAV_SHARE_NUM_EST_CIQ">"c12037"</definedName>
    <definedName name="IQ_NAV_SHARE_NUM_EST_REUT">"c5622"</definedName>
    <definedName name="IQ_NAV_SHARE_RE">"c16011"</definedName>
    <definedName name="IQ_NAV_SHARE_STDDEV_EST">"c5611"</definedName>
    <definedName name="IQ_NAV_SHARE_STDDEV_EST_CIQ">"c12034"</definedName>
    <definedName name="IQ_NAV_SHARE_STDDEV_EST_REUT">"c5619"</definedName>
    <definedName name="IQ_NAV_STDDEV_EST">"c1756"</definedName>
    <definedName name="IQ_NAV_STDDEV_EST_THOM">"c5603"</definedName>
    <definedName name="IQ_NCLS_CLOSED_END_1_4_FAM_LOANS_TOT_LOANS_FFIEC">"c13891"</definedName>
    <definedName name="IQ_NCLS_COMM_IND_LOANS_TOT_LOANS_FFIEC">"c13898"</definedName>
    <definedName name="IQ_NCLS_COMM_RE_FARM_LOANS_TOT_LOANS_FFIEC">"c13897"</definedName>
    <definedName name="IQ_NCLS_COMM_RE_NONFARM_NONRES_TOT_LOANS_FFIEC">"c13896"</definedName>
    <definedName name="IQ_NCLS_CONST_LAND_DEV_LOANS_TOT_LOANS_FFIEC">"c13890"</definedName>
    <definedName name="IQ_NCLS_CONSUMER_LOANS_TOT_LOANS_FFIEC">"c13899"</definedName>
    <definedName name="IQ_NCLS_FARM_LOANS_TOT_LOANS_FFIEC">"c13895"</definedName>
    <definedName name="IQ_NCLS_HOME_EQUITY_LOANS_TOT_LOANS_FFIEC">"c13892"</definedName>
    <definedName name="IQ_NCLS_MULTIFAM_5_LOANS_TOT_LOANS_FFIEC">"c13894"</definedName>
    <definedName name="IQ_NCLS_TOT_1_4_FAM_LOANS_TOT_LOANS_FFIEC">"c13893"</definedName>
    <definedName name="IQ_NCLS_TOT_LEASES_TOT_LOANS_FFIEC">"c13900"</definedName>
    <definedName name="IQ_NCLS_TOT_LOANS_TOT_LOANS_FFIEC">"c13901"</definedName>
    <definedName name="IQ_NCOS_CLOSED_END_1_4_FAM_LOANS_TOT_LOANS_FFIEC">"c13879"</definedName>
    <definedName name="IQ_NCOS_COMM_IND_LOANS_TOT_LOANS_FFIEC">"c13886"</definedName>
    <definedName name="IQ_NCOS_COMM_RE_FARM_LOANS_TOT_LOANS_FFIEC">"c13885"</definedName>
    <definedName name="IQ_NCOS_COMM_RE_NONFARM_NONRES_TOT_LOANS_FFIEC">"c13884"</definedName>
    <definedName name="IQ_NCOS_CONST_LAND_DEV_LOANS_TOT_LOANS_FFIEC">"c13878"</definedName>
    <definedName name="IQ_NCOS_CONSUMER_LOANS_TOT_LOANS_FFIEC">"c13887"</definedName>
    <definedName name="IQ_NCOS_FARM_LOANS_TOT_LOANS_FFIEC">"c13883"</definedName>
    <definedName name="IQ_NCOS_HOME_EQUITY_LOANS_TOT_LOANS_FFIEC">"c13880"</definedName>
    <definedName name="IQ_NCOS_MULTIFAM_5_LOANS_TOT_LOANS_FFIEC">"c13882"</definedName>
    <definedName name="IQ_NCOS_TOT_1_4_FAM_LOANS_TOT_LOANS_FFIEC">"c13881"</definedName>
    <definedName name="IQ_NCOS_TOT_LEASES_TOT_LOANS_FFIEC">"c13888"</definedName>
    <definedName name="IQ_NCOS_TOT_LOANS_TOT_LOANS_FFIEC">"c13889"</definedName>
    <definedName name="IQ_NEARBY_CONTRACT_ID">"c14328"</definedName>
    <definedName name="IQ_NEGATIVE_FAIR_VALUE_DERIVATIVES_BENEFICIARY_FFIEC">"c13124"</definedName>
    <definedName name="IQ_NEGATIVE_FAIR_VALUE_DERIVATIVES_GUARANTOR_FFIEC">"c13117"</definedName>
    <definedName name="IQ_NET_ADD_BASIC">"c15782"</definedName>
    <definedName name="IQ_NET_ADD_BBAND">"c15785"</definedName>
    <definedName name="IQ_NET_ADD_DIG">"c15783"</definedName>
    <definedName name="IQ_NET_ADD_PHONE">"c15786"</definedName>
    <definedName name="IQ_NET_ADD_POSTPAID_WIRELESS">"c15754"</definedName>
    <definedName name="IQ_NET_ADD_PREPAID_WIRELESS">"c15755"</definedName>
    <definedName name="IQ_NET_ADD_RESELL_WHOLESALE_WIRELESS">"c15756"</definedName>
    <definedName name="IQ_NET_ADD_RGU">"c15787"</definedName>
    <definedName name="IQ_NET_ADD_SATELLITE">"c15784"</definedName>
    <definedName name="IQ_NET_ADD_TOTAL_WIRELESS">"c15757"</definedName>
    <definedName name="IQ_NET_BOOKING_LOCATION_ADJUSTMENT_FOREIGN_FFIEC">"c15385"</definedName>
    <definedName name="IQ_NET_CHANGE">"c749"</definedName>
    <definedName name="IQ_NET_CHARGE_OFFS_FDIC">"c6641"</definedName>
    <definedName name="IQ_NET_CHARGE_OFFS_LOANS_FDIC">"c6751"</definedName>
    <definedName name="IQ_NET_CLAIM_ADJ_EXP_RESERVE_BOP">"c15877"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>"c3583"</definedName>
    <definedName name="IQ_NET_DEBT_ACT_OR_EST_CIQ">"c5070"</definedName>
    <definedName name="IQ_NET_DEBT_ACT_OR_EST_CIQ_COL">"c11717"</definedName>
    <definedName name="IQ_NET_DEBT_ACT_OR_EST_REUT">"c5473"</definedName>
    <definedName name="IQ_NET_DEBT_ACT_OR_EST_THOM">"c5309"</definedName>
    <definedName name="IQ_NET_DEBT_DET_EST">"c12061"</definedName>
    <definedName name="IQ_NET_DEBT_DET_EST_CURRENCY">"c12468"</definedName>
    <definedName name="IQ_NET_DEBT_DET_EST_CURRENCY_THOM">"c12491"</definedName>
    <definedName name="IQ_NET_DEBT_DET_EST_DATE">"c12214"</definedName>
    <definedName name="IQ_NET_DEBT_DET_EST_DATE_THOM">"c12242"</definedName>
    <definedName name="IQ_NET_DEBT_DET_EST_INCL">"c12351"</definedName>
    <definedName name="IQ_NET_DEBT_DET_EST_INCL_THOM">"c12374"</definedName>
    <definedName name="IQ_NET_DEBT_DET_EST_ORIGIN">"c12586"</definedName>
    <definedName name="IQ_NET_DEBT_DET_EST_ORIGIN_THOM">"c12612"</definedName>
    <definedName name="IQ_NET_DEBT_DET_EST_THOM">"c12092"</definedName>
    <definedName name="IQ_NET_DEBT_EBITDA">"c750"</definedName>
    <definedName name="IQ_NET_DEBT_EBITDA_CAPEX">"c2949"</definedName>
    <definedName name="IQ_NET_DEBT_EST">"c3517"</definedName>
    <definedName name="IQ_NET_DEBT_EST_CIQ">"c3814"</definedName>
    <definedName name="IQ_NET_DEBT_EST_DOWN_2MONTH">"c16513"</definedName>
    <definedName name="IQ_NET_DEBT_EST_DOWN_2MONTH_CIQ">"c16777"</definedName>
    <definedName name="IQ_NET_DEBT_EST_DOWN_3MONTH">"c16517"</definedName>
    <definedName name="IQ_NET_DEBT_EST_DOWN_3MONTH_CIQ">"c16781"</definedName>
    <definedName name="IQ_NET_DEBT_EST_DOWN_MONTH">"c16509"</definedName>
    <definedName name="IQ_NET_DEBT_EST_DOWN_MONTH_CIQ">"c16773"</definedName>
    <definedName name="IQ_NET_DEBT_EST_NOTE">"c17518"</definedName>
    <definedName name="IQ_NET_DEBT_EST_NOTE_CIQ">"c17471"</definedName>
    <definedName name="IQ_NET_DEBT_EST_NUM_ANALYSTS_2MONTH">"c16511"</definedName>
    <definedName name="IQ_NET_DEBT_EST_NUM_ANALYSTS_2MONTH_CIQ">"c16775"</definedName>
    <definedName name="IQ_NET_DEBT_EST_NUM_ANALYSTS_3MONTH">"c16515"</definedName>
    <definedName name="IQ_NET_DEBT_EST_NUM_ANALYSTS_3MONTH_CIQ">"c16779"</definedName>
    <definedName name="IQ_NET_DEBT_EST_NUM_ANALYSTS_MONTH">"c16507"</definedName>
    <definedName name="IQ_NET_DEBT_EST_NUM_ANALYSTS_MONTH_CIQ">"c16771"</definedName>
    <definedName name="IQ_NET_DEBT_EST_REUT">"c3976"</definedName>
    <definedName name="IQ_NET_DEBT_EST_THOM">"c4027"</definedName>
    <definedName name="IQ_NET_DEBT_EST_TOTAL_REVISED_2MONTH">"c16514"</definedName>
    <definedName name="IQ_NET_DEBT_EST_TOTAL_REVISED_2MONTH_CIQ">"c16778"</definedName>
    <definedName name="IQ_NET_DEBT_EST_TOTAL_REVISED_3MONTH">"c16518"</definedName>
    <definedName name="IQ_NET_DEBT_EST_TOTAL_REVISED_3MONTH_CIQ">"c16782"</definedName>
    <definedName name="IQ_NET_DEBT_EST_TOTAL_REVISED_MONTH">"c16510"</definedName>
    <definedName name="IQ_NET_DEBT_EST_TOTAL_REVISED_MONTH_CIQ">"c16774"</definedName>
    <definedName name="IQ_NET_DEBT_EST_UP_2MONTH">"c16512"</definedName>
    <definedName name="IQ_NET_DEBT_EST_UP_2MONTH_CIQ">"c16776"</definedName>
    <definedName name="IQ_NET_DEBT_EST_UP_3MONTH">"c16516"</definedName>
    <definedName name="IQ_NET_DEBT_EST_UP_3MONTH_CIQ">"c16780"</definedName>
    <definedName name="IQ_NET_DEBT_EST_UP_MONTH">"c16508"</definedName>
    <definedName name="IQ_NET_DEBT_EST_UP_MONTH_CIQ">"c16772"</definedName>
    <definedName name="IQ_NET_DEBT_GUIDANCE">"c4467"</definedName>
    <definedName name="IQ_NET_DEBT_GUIDANCE_CIQ">"c5005"</definedName>
    <definedName name="IQ_NET_DEBT_GUIDANCE_CIQ_COL">"c11652"</definedName>
    <definedName name="IQ_NET_DEBT_HIGH_EST">"c3518"</definedName>
    <definedName name="IQ_NET_DEBT_HIGH_EST_CIQ">"c3816"</definedName>
    <definedName name="IQ_NET_DEBT_HIGH_EST_REUT">"c3978"</definedName>
    <definedName name="IQ_NET_DEBT_HIGH_EST_THOM">"c4029"</definedName>
    <definedName name="IQ_NET_DEBT_HIGH_GUIDANCE">"c4181"</definedName>
    <definedName name="IQ_NET_DEBT_HIGH_GUIDANCE_CIQ">"c4593"</definedName>
    <definedName name="IQ_NET_DEBT_HIGH_GUIDANCE_CIQ_COL">"c11242"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>"c3519"</definedName>
    <definedName name="IQ_NET_DEBT_LOW_EST_CIQ">"c3817"</definedName>
    <definedName name="IQ_NET_DEBT_LOW_EST_REUT">"c3979"</definedName>
    <definedName name="IQ_NET_DEBT_LOW_EST_THOM">"c4030"</definedName>
    <definedName name="IQ_NET_DEBT_LOW_GUIDANCE">"c4221"</definedName>
    <definedName name="IQ_NET_DEBT_LOW_GUIDANCE_CIQ">"c4633"</definedName>
    <definedName name="IQ_NET_DEBT_LOW_GUIDANCE_CIQ_COL">"c11282"</definedName>
    <definedName name="IQ_NET_DEBT_MEDIAN_EST">"c3520"</definedName>
    <definedName name="IQ_NET_DEBT_MEDIAN_EST_CIQ">"c3815"</definedName>
    <definedName name="IQ_NET_DEBT_MEDIAN_EST_REUT">"c3977"</definedName>
    <definedName name="IQ_NET_DEBT_MEDIAN_EST_THOM">"c4028"</definedName>
    <definedName name="IQ_NET_DEBT_NUM_EST">"c3515"</definedName>
    <definedName name="IQ_NET_DEBT_NUM_EST_CIQ">"c3818"</definedName>
    <definedName name="IQ_NET_DEBT_NUM_EST_REUT">"c3980"</definedName>
    <definedName name="IQ_NET_DEBT_NUM_EST_THOM">"c4031"</definedName>
    <definedName name="IQ_NET_DEBT_STDDEV_EST">"c3516"</definedName>
    <definedName name="IQ_NET_DEBT_STDDEV_EST_CIQ">"c3819"</definedName>
    <definedName name="IQ_NET_DEBT_STDDEV_EST_REUT">"c3981"</definedName>
    <definedName name="IQ_NET_DEBT_STDDEV_EST_THOM">"c4032"</definedName>
    <definedName name="IQ_NET_EARNED">"c2734"</definedName>
    <definedName name="IQ_NET_FUNDS_PURCHASED_ASSETS_TOT_FFIEC">"c13448"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>"c1394"</definedName>
    <definedName name="IQ_NET_INC_1">"c1394"</definedName>
    <definedName name="IQ_NET_INC_10K">"IQ_NET_INC_10K"</definedName>
    <definedName name="IQ_NET_INC_10Q">"IQ_NET_INC_10Q"</definedName>
    <definedName name="IQ_NET_INC_10Q1">"IQ_NET_INC_10Q1"</definedName>
    <definedName name="IQ_NET_INC_BEFORE">"c1368"</definedName>
    <definedName name="IQ_NET_INC_BEFORE_1">"c1368"</definedName>
    <definedName name="IQ_NET_INC_CF">"c1397"</definedName>
    <definedName name="IQ_NET_INC_CF_1">"c1397"</definedName>
    <definedName name="IQ_NET_INC_GROWTH_1">"IQ_NET_INC_GROWTH_1"</definedName>
    <definedName name="IQ_NET_INC_GROWTH_2">"IQ_NET_INC_GROWTH_2"</definedName>
    <definedName name="IQ_NET_INC_MARGIN">"c1398"</definedName>
    <definedName name="IQ_NET_INC_MARGIN_1">"c1398"</definedName>
    <definedName name="IQ_NET_INCOME_FDIC">"c6587"</definedName>
    <definedName name="IQ_NET_INCOME_HOMEBUILDING_SALES">"c15818"</definedName>
    <definedName name="IQ_NET_INCOME_LH_FFIEC">"c13110"</definedName>
    <definedName name="IQ_NET_INCOME_PC_FFIEC">"c13103"</definedName>
    <definedName name="IQ_NET_INCOME_SHE_FFIEC">"c12960"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INCOME_AVG_ASSET">"c15706"</definedName>
    <definedName name="IQ_NET_INT_INCOME_FFIEC">"c13001"</definedName>
    <definedName name="IQ_NET_INT_INCOME_FTE_FFIEC">"c13036"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1">"c1392"</definedName>
    <definedName name="IQ_NET_INTEREST_INC_AFTER_LL">"c1604"</definedName>
    <definedName name="IQ_NET_INTEREST_INC_INTERNATIONAL_OPS_FFIEC">"c15375"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LOSSES">"c15873"</definedName>
    <definedName name="IQ_NET_NEW_CLIENT_ASSETS">"c20430"</definedName>
    <definedName name="IQ_NET_NONINTEREST_INC_EXP_INTERNATIONAL_OPS_FFIEC">"c15387"</definedName>
    <definedName name="IQ_NET_OPERATING_INCOME_ASSETS_FDIC">"c6729"</definedName>
    <definedName name="IQ_NET_PREMIUM_WRITTEN_STATUTORY_SURPLUS">"c15880"</definedName>
    <definedName name="IQ_NET_PREMIUMS_WRITTEN_AVG_ASSETS">"c15888"</definedName>
    <definedName name="IQ_NET_PREMIUMS_WRITTEN_AVG_EQUITY">"c15891"</definedName>
    <definedName name="IQ_NET_PREMIUMS_WRITTEN_AVG_STATUTORY_SURPLUS">"c15890"</definedName>
    <definedName name="IQ_NET_PREMIUMS_WRITTEN_GROSS_PREMIUMS_WRITTEN">"c15889"</definedName>
    <definedName name="IQ_NET_RENTAL_EXP_FN">"c780"</definedName>
    <definedName name="IQ_NET_SECURITIZATION_INC_FOREIGN_FFIEC">"c15379"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WS">"c13743"</definedName>
    <definedName name="IQ_NEWS_DATE">"c13746"</definedName>
    <definedName name="IQ_NEWS_SOURCE">"c13745"</definedName>
    <definedName name="IQ_NEWS_TIME">"c13759"</definedName>
    <definedName name="IQ_NEWS_URL">"c13744"</definedName>
    <definedName name="IQ_NEXT_CALL_DATE">"c2198"</definedName>
    <definedName name="IQ_NEXT_CALL_PRICE">"c2199"</definedName>
    <definedName name="IQ_NEXT_CONTRACT_ID">"c13928"</definedName>
    <definedName name="IQ_NEXT_DIV_AMOUNT">"c17414"</definedName>
    <definedName name="IQ_NEXT_DIV_PAYMENT_DATE">"c17413"</definedName>
    <definedName name="IQ_NEXT_DIV_PAYMENT_TYPE">"c17415"</definedName>
    <definedName name="IQ_NEXT_DIV_RECORD_DATE">"c17412"</definedName>
    <definedName name="IQ_NEXT_EARNINGS_DATE">"c13592"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XDIV_DATE">"c17411"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CT_OR_EST_CIQ">"c5065"</definedName>
    <definedName name="IQ_NI_ACT_OR_EST_CIQ_COL">"c11712"</definedName>
    <definedName name="IQ_NI_ACT_OR_EST_REUT">"c5468"</definedName>
    <definedName name="IQ_NI_ACT_OR_EST_THOM">"c5306"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AVG_ASSETS_FFIEC">"c13370"</definedName>
    <definedName name="IQ_NI_BANK_AND_NONCONTROLLING_INTEREST_FFIEC">"c15365"</definedName>
    <definedName name="IQ_NI_BEFORE_CAPITALIZED">"c792"</definedName>
    <definedName name="IQ_NI_BEFORE_INTERNAL_ALLOCATIONS_FOREIGN_FFIEC">"c15393"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DET_EST">"c12062"</definedName>
    <definedName name="IQ_NI_DET_EST_CURRENCY">"c12469"</definedName>
    <definedName name="IQ_NI_DET_EST_CURRENCY_THOM">"c12492"</definedName>
    <definedName name="IQ_NI_DET_EST_DATE">"c12215"</definedName>
    <definedName name="IQ_NI_DET_EST_DATE_THOM">"c12243"</definedName>
    <definedName name="IQ_NI_DET_EST_INCL">"c12352"</definedName>
    <definedName name="IQ_NI_DET_EST_INCL_THOM">"c12375"</definedName>
    <definedName name="IQ_NI_DET_EST_ORIGIN">"c12587"</definedName>
    <definedName name="IQ_NI_DET_EST_ORIGIN_THOM">"c12613"</definedName>
    <definedName name="IQ_NI_DET_EST_THOM">"c12093"</definedName>
    <definedName name="IQ_NI_EST">"c1716"</definedName>
    <definedName name="IQ_NI_EST_CIQ">"c4702"</definedName>
    <definedName name="IQ_NI_EST_DOWN_2MONTH">"c16429"</definedName>
    <definedName name="IQ_NI_EST_DOWN_2MONTH_CIQ">"c16717"</definedName>
    <definedName name="IQ_NI_EST_DOWN_3MONTH">"c16433"</definedName>
    <definedName name="IQ_NI_EST_DOWN_3MONTH_CIQ">"c16721"</definedName>
    <definedName name="IQ_NI_EST_DOWN_MONTH">"c16425"</definedName>
    <definedName name="IQ_NI_EST_DOWN_MONTH_CIQ">"c16713"</definedName>
    <definedName name="IQ_NI_EST_NOTE">"c17514"</definedName>
    <definedName name="IQ_NI_EST_NOTE_CIQ">"c17467"</definedName>
    <definedName name="IQ_NI_EST_NUM_ANALYSTS_2MONTH">"c16427"</definedName>
    <definedName name="IQ_NI_EST_NUM_ANALYSTS_2MONTH_CIQ">"c16715"</definedName>
    <definedName name="IQ_NI_EST_NUM_ANALYSTS_3MONTH">"c16431"</definedName>
    <definedName name="IQ_NI_EST_NUM_ANALYSTS_3MONTH_CIQ">"c16719"</definedName>
    <definedName name="IQ_NI_EST_NUM_ANALYSTS_MONTH">"c16423"</definedName>
    <definedName name="IQ_NI_EST_NUM_ANALYSTS_MONTH_CIQ">"c16711"</definedName>
    <definedName name="IQ_NI_EST_REUT">"c5368"</definedName>
    <definedName name="IQ_NI_EST_THOM">"c5126"</definedName>
    <definedName name="IQ_NI_EST_TOTAL_REVISED_2MONTH">"c16430"</definedName>
    <definedName name="IQ_NI_EST_TOTAL_REVISED_2MONTH_CIQ">"c16718"</definedName>
    <definedName name="IQ_NI_EST_TOTAL_REVISED_3MONTH">"c16434"</definedName>
    <definedName name="IQ_NI_EST_TOTAL_REVISED_3MONTH_CIQ">"c16722"</definedName>
    <definedName name="IQ_NI_EST_TOTAL_REVISED_MONTH">"c16426"</definedName>
    <definedName name="IQ_NI_EST_TOTAL_REVISED_MONTH_CIQ">"c16714"</definedName>
    <definedName name="IQ_NI_EST_UP_2MONTH">"c16428"</definedName>
    <definedName name="IQ_NI_EST_UP_2MONTH_CIQ">"c16716"</definedName>
    <definedName name="IQ_NI_EST_UP_3MONTH">"c16432"</definedName>
    <definedName name="IQ_NI_EST_UP_3MONTH_CIQ">"c16720"</definedName>
    <definedName name="IQ_NI_EST_UP_MONTH">"c16424"</definedName>
    <definedName name="IQ_NI_EST_UP_MONTH_CIQ">"c16712"</definedName>
    <definedName name="IQ_NI_FFIEC">"c13034"</definedName>
    <definedName name="IQ_NI_GAAP_GUIDANCE">"c4470"</definedName>
    <definedName name="IQ_NI_GAAP_GUIDANCE_CIQ">"c5008"</definedName>
    <definedName name="IQ_NI_GAAP_GUIDANCE_CIQ_COL">"c11655"</definedName>
    <definedName name="IQ_NI_GAAP_HIGH_GUIDANCE">"c4177"</definedName>
    <definedName name="IQ_NI_GAAP_HIGH_GUIDANCE_CIQ">"c4589"</definedName>
    <definedName name="IQ_NI_GAAP_HIGH_GUIDANCE_CIQ_COL">"c11238"</definedName>
    <definedName name="IQ_NI_GAAP_LOW_GUIDANCE">"c4217"</definedName>
    <definedName name="IQ_NI_GAAP_LOW_GUIDANCE_CIQ">"c4629"</definedName>
    <definedName name="IQ_NI_GAAP_LOW_GUIDANCE_CIQ_COL">"c11278"</definedName>
    <definedName name="IQ_NI_GUIDANCE">"c4469"</definedName>
    <definedName name="IQ_NI_GUIDANCE_CIQ">"c5007"</definedName>
    <definedName name="IQ_NI_GUIDANCE_CIQ_COL">"c11654"</definedName>
    <definedName name="IQ_NI_GW_DET_EST">"c12063"</definedName>
    <definedName name="IQ_NI_GW_DET_EST_CURRENCY">"c12470"</definedName>
    <definedName name="IQ_NI_GW_DET_EST_DATE">"c12216"</definedName>
    <definedName name="IQ_NI_GW_DET_EST_INCL">"c12353"</definedName>
    <definedName name="IQ_NI_GW_EST">"c1723"</definedName>
    <definedName name="IQ_NI_GW_EST_CIQ">"c4709"</definedName>
    <definedName name="IQ_NI_GW_EST_DOWN_2MONTH">"c16453"</definedName>
    <definedName name="IQ_NI_GW_EST_DOWN_2MONTH_CIQ">"c16741"</definedName>
    <definedName name="IQ_NI_GW_EST_DOWN_3MONTH">"c16457"</definedName>
    <definedName name="IQ_NI_GW_EST_DOWN_3MONTH_CIQ">"c16745"</definedName>
    <definedName name="IQ_NI_GW_EST_DOWN_MONTH">"c16449"</definedName>
    <definedName name="IQ_NI_GW_EST_DOWN_MONTH_CIQ">"c16737"</definedName>
    <definedName name="IQ_NI_GW_EST_NOTE">"c17516"</definedName>
    <definedName name="IQ_NI_GW_EST_NOTE_CIQ">"c17469"</definedName>
    <definedName name="IQ_NI_GW_EST_NUM_ANALYSTS_2MONTH">"c16451"</definedName>
    <definedName name="IQ_NI_GW_EST_NUM_ANALYSTS_2MONTH_CIQ">"c16739"</definedName>
    <definedName name="IQ_NI_GW_EST_NUM_ANALYSTS_3MONTH">"c16455"</definedName>
    <definedName name="IQ_NI_GW_EST_NUM_ANALYSTS_3MONTH_CIQ">"c16743"</definedName>
    <definedName name="IQ_NI_GW_EST_NUM_ANALYSTS_MONTH">"c16447"</definedName>
    <definedName name="IQ_NI_GW_EST_NUM_ANALYSTS_MONTH_CIQ">"c16735"</definedName>
    <definedName name="IQ_NI_GW_EST_REUT">"c5375"</definedName>
    <definedName name="IQ_NI_GW_EST_TOTAL_REVISED_2MONTH">"c16454"</definedName>
    <definedName name="IQ_NI_GW_EST_TOTAL_REVISED_2MONTH_CIQ">"c16742"</definedName>
    <definedName name="IQ_NI_GW_EST_TOTAL_REVISED_3MONTH">"c16458"</definedName>
    <definedName name="IQ_NI_GW_EST_TOTAL_REVISED_3MONTH_CIQ">"c16746"</definedName>
    <definedName name="IQ_NI_GW_EST_TOTAL_REVISED_MONTH">"c16450"</definedName>
    <definedName name="IQ_NI_GW_EST_TOTAL_REVISED_MONTH_CIQ">"c16738"</definedName>
    <definedName name="IQ_NI_GW_EST_UP_2MONTH">"c16452"</definedName>
    <definedName name="IQ_NI_GW_EST_UP_2MONTH_CIQ">"c16740"</definedName>
    <definedName name="IQ_NI_GW_EST_UP_3MONTH">"c16456"</definedName>
    <definedName name="IQ_NI_GW_EST_UP_3MONTH_CIQ">"c16744"</definedName>
    <definedName name="IQ_NI_GW_EST_UP_MONTH">"c16448"</definedName>
    <definedName name="IQ_NI_GW_EST_UP_MONTH_CIQ">"c16736"</definedName>
    <definedName name="IQ_NI_GW_GUIDANCE">"c4471"</definedName>
    <definedName name="IQ_NI_GW_GUIDANCE_CIQ">"c5009"</definedName>
    <definedName name="IQ_NI_GW_GUIDANCE_CIQ_COL">"c11656"</definedName>
    <definedName name="IQ_NI_GW_HIGH_EST">"c1725"</definedName>
    <definedName name="IQ_NI_GW_HIGH_EST_CIQ">"c4711"</definedName>
    <definedName name="IQ_NI_GW_HIGH_EST_REUT">"c5377"</definedName>
    <definedName name="IQ_NI_GW_HIGH_GUIDANCE">"c4178"</definedName>
    <definedName name="IQ_NI_GW_HIGH_GUIDANCE_CIQ">"c4590"</definedName>
    <definedName name="IQ_NI_GW_HIGH_GUIDANCE_CIQ_COL">"c11239"</definedName>
    <definedName name="IQ_NI_GW_LOW_EST">"c1726"</definedName>
    <definedName name="IQ_NI_GW_LOW_EST_CIQ">"c4712"</definedName>
    <definedName name="IQ_NI_GW_LOW_EST_REUT">"c5378"</definedName>
    <definedName name="IQ_NI_GW_LOW_GUIDANCE">"c4218"</definedName>
    <definedName name="IQ_NI_GW_LOW_GUIDANCE_CIQ">"c4630"</definedName>
    <definedName name="IQ_NI_GW_LOW_GUIDANCE_CIQ_COL">"c11279"</definedName>
    <definedName name="IQ_NI_GW_MEDIAN_EST">"c1724"</definedName>
    <definedName name="IQ_NI_GW_MEDIAN_EST_CIQ">"c4710"</definedName>
    <definedName name="IQ_NI_GW_MEDIAN_EST_REUT">"c5376"</definedName>
    <definedName name="IQ_NI_GW_NUM_EST">"c1727"</definedName>
    <definedName name="IQ_NI_GW_NUM_EST_CIQ">"c4713"</definedName>
    <definedName name="IQ_NI_GW_NUM_EST_REUT">"c5379"</definedName>
    <definedName name="IQ_NI_GW_STDDEV_EST">"c1728"</definedName>
    <definedName name="IQ_NI_GW_STDDEV_EST_CIQ">"c4714"</definedName>
    <definedName name="IQ_NI_GW_STDDEV_EST_REUT">"c5380"</definedName>
    <definedName name="IQ_NI_HIGH_EST">"c1718"</definedName>
    <definedName name="IQ_NI_HIGH_EST_CIQ">"c4704"</definedName>
    <definedName name="IQ_NI_HIGH_EST_REUT">"c5370"</definedName>
    <definedName name="IQ_NI_HIGH_EST_THOM">"c5128"</definedName>
    <definedName name="IQ_NI_HIGH_GUIDANCE">"c4176"</definedName>
    <definedName name="IQ_NI_HIGH_GUIDANCE_CIQ">"c4588"</definedName>
    <definedName name="IQ_NI_HIGH_GUIDANCE_CIQ_COL">"c11237"</definedName>
    <definedName name="IQ_NI_LOW_EST">"c1719"</definedName>
    <definedName name="IQ_NI_LOW_EST_CIQ">"c4705"</definedName>
    <definedName name="IQ_NI_LOW_EST_REUT">"c5371"</definedName>
    <definedName name="IQ_NI_LOW_EST_THOM">"c5129"</definedName>
    <definedName name="IQ_NI_LOW_GUIDANCE">"c4216"</definedName>
    <definedName name="IQ_NI_LOW_GUIDANCE_CIQ">"c4628"</definedName>
    <definedName name="IQ_NI_LOW_GUIDANCE_CIQ_COL">"c11277"</definedName>
    <definedName name="IQ_NI_MARGIN">"c794"</definedName>
    <definedName name="IQ_NI_MEDIAN_EST">"c1717"</definedName>
    <definedName name="IQ_NI_MEDIAN_EST_CIQ">"c4703"</definedName>
    <definedName name="IQ_NI_MEDIAN_EST_REUT">"c5369"</definedName>
    <definedName name="IQ_NI_MEDIAN_EST_THOM">"c5127"</definedName>
    <definedName name="IQ_NI_NON_CONTROLLING_INTERESTS_FFIEC">"c15366"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CIQ">"c4706"</definedName>
    <definedName name="IQ_NI_NUM_EST_REUT">"c5372"</definedName>
    <definedName name="IQ_NI_NUM_EST_THOM">"c5130"</definedName>
    <definedName name="IQ_NI_REPORTED_DET_EST_ORIGIN">"c12588"</definedName>
    <definedName name="IQ_NI_REPORTED_EST">"c1730"</definedName>
    <definedName name="IQ_NI_REPORTED_EST_CIQ">"c4716"</definedName>
    <definedName name="IQ_NI_REPORTED_EST_DOWN_2MONTH">"c16441"</definedName>
    <definedName name="IQ_NI_REPORTED_EST_DOWN_2MONTH_CIQ">"c16729"</definedName>
    <definedName name="IQ_NI_REPORTED_EST_DOWN_3MONTH">"c16445"</definedName>
    <definedName name="IQ_NI_REPORTED_EST_DOWN_3MONTH_CIQ">"c16733"</definedName>
    <definedName name="IQ_NI_REPORTED_EST_DOWN_MONTH">"c16437"</definedName>
    <definedName name="IQ_NI_REPORTED_EST_DOWN_MONTH_CIQ">"c16725"</definedName>
    <definedName name="IQ_NI_REPORTED_EST_NOTE">"c17515"</definedName>
    <definedName name="IQ_NI_REPORTED_EST_NOTE_CIQ">"c17468"</definedName>
    <definedName name="IQ_NI_REPORTED_EST_NUM_ANALYSTS_2MONTH">"c16439"</definedName>
    <definedName name="IQ_NI_REPORTED_EST_NUM_ANALYSTS_2MONTH_CIQ">"c16727"</definedName>
    <definedName name="IQ_NI_REPORTED_EST_NUM_ANALYSTS_3MONTH">"c16443"</definedName>
    <definedName name="IQ_NI_REPORTED_EST_NUM_ANALYSTS_3MONTH_CIQ">"c16731"</definedName>
    <definedName name="IQ_NI_REPORTED_EST_NUM_ANALYSTS_MONTH">"c16435"</definedName>
    <definedName name="IQ_NI_REPORTED_EST_NUM_ANALYSTS_MONTH_CIQ">"c16723"</definedName>
    <definedName name="IQ_NI_REPORTED_EST_REUT">"c5382"</definedName>
    <definedName name="IQ_NI_REPORTED_EST_TOTAL_REVISED_2MONTH">"c16442"</definedName>
    <definedName name="IQ_NI_REPORTED_EST_TOTAL_REVISED_2MONTH_CIQ">"c16730"</definedName>
    <definedName name="IQ_NI_REPORTED_EST_TOTAL_REVISED_3MONTH">"c16446"</definedName>
    <definedName name="IQ_NI_REPORTED_EST_TOTAL_REVISED_3MONTH_CIQ">"c16734"</definedName>
    <definedName name="IQ_NI_REPORTED_EST_TOTAL_REVISED_MONTH">"c16438"</definedName>
    <definedName name="IQ_NI_REPORTED_EST_TOTAL_REVISED_MONTH_CIQ">"c16726"</definedName>
    <definedName name="IQ_NI_REPORTED_EST_UP_2MONTH">"c16440"</definedName>
    <definedName name="IQ_NI_REPORTED_EST_UP_2MONTH_CIQ">"c16728"</definedName>
    <definedName name="IQ_NI_REPORTED_EST_UP_3MONTH">"c16444"</definedName>
    <definedName name="IQ_NI_REPORTED_EST_UP_3MONTH_CIQ">"c16732"</definedName>
    <definedName name="IQ_NI_REPORTED_EST_UP_MONTH">"c16436"</definedName>
    <definedName name="IQ_NI_REPORTED_EST_UP_MONTH_CIQ">"c16724"</definedName>
    <definedName name="IQ_NI_REPORTED_HIGH_EST">"c1732"</definedName>
    <definedName name="IQ_NI_REPORTED_HIGH_EST_CIQ">"c4718"</definedName>
    <definedName name="IQ_NI_REPORTED_HIGH_EST_REUT">"c5384"</definedName>
    <definedName name="IQ_NI_REPORTED_LOW_EST">"c1733"</definedName>
    <definedName name="IQ_NI_REPORTED_LOW_EST_CIQ">"c4719"</definedName>
    <definedName name="IQ_NI_REPORTED_LOW_EST_REUT">"c5385"</definedName>
    <definedName name="IQ_NI_REPORTED_MEDIAN_EST">"c1731"</definedName>
    <definedName name="IQ_NI_REPORTED_MEDIAN_EST_CIQ">"c4717"</definedName>
    <definedName name="IQ_NI_REPORTED_MEDIAN_EST_REUT">"c5383"</definedName>
    <definedName name="IQ_NI_REPORTED_NUM_EST">"c1734"</definedName>
    <definedName name="IQ_NI_REPORTED_NUM_EST_CIQ">"c4720"</definedName>
    <definedName name="IQ_NI_REPORTED_NUM_EST_REUT">"c5386"</definedName>
    <definedName name="IQ_NI_REPORTED_STDDEV_EST">"c1735"</definedName>
    <definedName name="IQ_NI_REPORTED_STDDEV_EST_CIQ">"c4721"</definedName>
    <definedName name="IQ_NI_REPORTED_STDDEV_EST_REUT">"c5387"</definedName>
    <definedName name="IQ_NI_SBC_ACT_OR_EST">"c4474"</definedName>
    <definedName name="IQ_NI_SBC_ACT_OR_EST_CIQ">"c5012"</definedName>
    <definedName name="IQ_NI_SBC_ACT_OR_EST_CIQ_COL">"c11659"</definedName>
    <definedName name="IQ_NI_SBC_EST">"c4473"</definedName>
    <definedName name="IQ_NI_SBC_EST_CIQ">"c5011"</definedName>
    <definedName name="IQ_NI_SBC_GUIDANCE">"c4475"</definedName>
    <definedName name="IQ_NI_SBC_GUIDANCE_CIQ">"c5013"</definedName>
    <definedName name="IQ_NI_SBC_GUIDANCE_CIQ_COL">"c11660"</definedName>
    <definedName name="IQ_NI_SBC_GW_ACT_OR_EST">"c4478"</definedName>
    <definedName name="IQ_NI_SBC_GW_ACT_OR_EST_CIQ">"c5016"</definedName>
    <definedName name="IQ_NI_SBC_GW_ACT_OR_EST_CIQ_COL">"c11663"</definedName>
    <definedName name="IQ_NI_SBC_GW_EST">"c4477"</definedName>
    <definedName name="IQ_NI_SBC_GW_EST_CIQ">"c5015"</definedName>
    <definedName name="IQ_NI_SBC_GW_GUIDANCE">"c4479"</definedName>
    <definedName name="IQ_NI_SBC_GW_GUIDANCE_CIQ">"c5017"</definedName>
    <definedName name="IQ_NI_SBC_GW_GUIDANCE_CIQ_COL">"c11664"</definedName>
    <definedName name="IQ_NI_SBC_GW_HIGH_EST">"c4480"</definedName>
    <definedName name="IQ_NI_SBC_GW_HIGH_EST_CIQ">"c5018"</definedName>
    <definedName name="IQ_NI_SBC_GW_HIGH_GUIDANCE">"c4187"</definedName>
    <definedName name="IQ_NI_SBC_GW_HIGH_GUIDANCE_CIQ">"c4599"</definedName>
    <definedName name="IQ_NI_SBC_GW_HIGH_GUIDANCE_CIQ_COL">"c11248"</definedName>
    <definedName name="IQ_NI_SBC_GW_LOW_EST">"c4481"</definedName>
    <definedName name="IQ_NI_SBC_GW_LOW_EST_CIQ">"c5019"</definedName>
    <definedName name="IQ_NI_SBC_GW_LOW_GUIDANCE">"c4227"</definedName>
    <definedName name="IQ_NI_SBC_GW_LOW_GUIDANCE_CIQ">"c4639"</definedName>
    <definedName name="IQ_NI_SBC_GW_LOW_GUIDANCE_CIQ_COL">"c11288"</definedName>
    <definedName name="IQ_NI_SBC_GW_MEDIAN_EST">"c4482"</definedName>
    <definedName name="IQ_NI_SBC_GW_MEDIAN_EST_CIQ">"c5020"</definedName>
    <definedName name="IQ_NI_SBC_GW_NUM_EST">"c4483"</definedName>
    <definedName name="IQ_NI_SBC_GW_NUM_EST_CIQ">"c5021"</definedName>
    <definedName name="IQ_NI_SBC_GW_STDDEV_EST">"c4484"</definedName>
    <definedName name="IQ_NI_SBC_GW_STDDEV_EST_CIQ">"c5022"</definedName>
    <definedName name="IQ_NI_SBC_HIGH_EST">"c4486"</definedName>
    <definedName name="IQ_NI_SBC_HIGH_EST_CIQ">"c5024"</definedName>
    <definedName name="IQ_NI_SBC_HIGH_GUIDANCE">"c4186"</definedName>
    <definedName name="IQ_NI_SBC_HIGH_GUIDANCE_CIQ">"c4598"</definedName>
    <definedName name="IQ_NI_SBC_HIGH_GUIDANCE_CIQ_COL">"c11247"</definedName>
    <definedName name="IQ_NI_SBC_LOW_EST">"c4487"</definedName>
    <definedName name="IQ_NI_SBC_LOW_EST_CIQ">"c5025"</definedName>
    <definedName name="IQ_NI_SBC_LOW_GUIDANCE">"c4226"</definedName>
    <definedName name="IQ_NI_SBC_LOW_GUIDANCE_CIQ">"c4638"</definedName>
    <definedName name="IQ_NI_SBC_LOW_GUIDANCE_CIQ_COL">"c11287"</definedName>
    <definedName name="IQ_NI_SBC_MEDIAN_EST">"c4488"</definedName>
    <definedName name="IQ_NI_SBC_MEDIAN_EST_CIQ">"c5026"</definedName>
    <definedName name="IQ_NI_SBC_NUM_EST">"c4489"</definedName>
    <definedName name="IQ_NI_SBC_NUM_EST_CIQ">"c5027"</definedName>
    <definedName name="IQ_NI_SBC_STDDEV_EST">"c4490"</definedName>
    <definedName name="IQ_NI_SBC_STDDEV_EST_CIQ">"c5028"</definedName>
    <definedName name="IQ_NI_SFAS">"c795"</definedName>
    <definedName name="IQ_NI_STDDEV_EST">"c1721"</definedName>
    <definedName name="IQ_NI_STDDEV_EST_CIQ">"c4707"</definedName>
    <definedName name="IQ_NI_STDDEV_EST_REUT">"c5373"</definedName>
    <definedName name="IQ_NI_STDDEV_EST_THOM">"c5131"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I_INCL_UNCONSOL">"c16068"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_ALLOW_RECEIVABLES_FFIEC">"c13353"</definedName>
    <definedName name="IQ_NON_ACCRUAL_ASSET_SOLD_DURING_QTR_FFIEC">"c15350"</definedName>
    <definedName name="IQ_NON_ACCRUAL_LOANS">"c796"</definedName>
    <definedName name="IQ_NON_CASH">"c1399"</definedName>
    <definedName name="IQ_NON_CASH_1">"c1399"</definedName>
    <definedName name="IQ_NON_CASH_ITEMS">"c797"</definedName>
    <definedName name="IQ_NON_CD_DEPOSITS">"c15718"</definedName>
    <definedName name="IQ_NON_CD_DEPOSITS_TOTAL_DEPOSITS">"c15725"</definedName>
    <definedName name="IQ_NON_CURRENT_LOANS_FFIEC">"c13860"</definedName>
    <definedName name="IQ_NON_FARM_NONRES_PROPERTIES_TRADING_DOM_FFIEC">"c12931"</definedName>
    <definedName name="IQ_NON_INS_EXP">"c798"</definedName>
    <definedName name="IQ_NON_INS_REV">"c799"</definedName>
    <definedName name="IQ_NON_INT_BAL_OTHER_INSTITUTIONS_FFIEC">"c12950"</definedName>
    <definedName name="IQ_NON_INT_BEAR_CD">"c800"</definedName>
    <definedName name="IQ_NON_INT_BEAR_CD_1">"c11750"</definedName>
    <definedName name="IQ_NON_INT_BEARING_DEPOSITS">"c800"</definedName>
    <definedName name="IQ_NON_INT_DEPOSITS_DOM_FFIEC">"c12851"</definedName>
    <definedName name="IQ_NON_INT_DEPOSITS_FOREIGN_FFIEC">"c12854"</definedName>
    <definedName name="IQ_NON_INT_EXP">"c801"</definedName>
    <definedName name="IQ_NON_INT_EXP_AVG_ASSETS_FFIEC">"c18878"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EXPENSE_AVG_ASSET">"c15708"</definedName>
    <definedName name="IQ_NON_INT_EXPENSE_FFIEC">"c13028"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AVG_ASSETS_FFIEC">"c13359"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_INC_OPERATING_INC_FFIEC">"c13382"</definedName>
    <definedName name="IQ_NON_INT_INCOME_AVG_ASSET">"c15707"</definedName>
    <definedName name="IQ_NON_INT_INCOME_FFIEC">"c13017"</definedName>
    <definedName name="IQ_NON_INTEREST_EXP">"c1400"</definedName>
    <definedName name="IQ_NON_INTEREST_EXP_1">"c1400"</definedName>
    <definedName name="IQ_NON_INTEREST_INC">"c1401"</definedName>
    <definedName name="IQ_NON_INTEREST_INC_1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EQUITY">"c15702"</definedName>
    <definedName name="IQ_NON_PERF_ASSETS_LOANS_OREO">"c15701"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ASSETS_FFIEC">"c13859"</definedName>
    <definedName name="IQ_NON_PERFORMING_LOANS">"c827"</definedName>
    <definedName name="IQ_NON_PERFORMING_LOANS_FFIEC">"c13861"</definedName>
    <definedName name="IQ_NON_RE_DA">"c16179"</definedName>
    <definedName name="IQ_NON_RENTAL_NOI">"c16066"</definedName>
    <definedName name="IQ_NON_RENTAL_OPERATING_EXPENSE">"c16046"</definedName>
    <definedName name="IQ_NON_US_ADDRESS_LEASE_FIN_REC_FFIEC">"c13625"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INCOME_AMORT_CLOSED_END_LOANS_FFIEC">"c13078"</definedName>
    <definedName name="IQ_NONCASH_PENSION_EXP">"c3000"</definedName>
    <definedName name="IQ_NONCORE_ASSETS_TOT_FFIEC">"c13443"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NONRES_DOM_FFIEC">"c15271"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CASH_FFIEC">"c12774"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_FOREIGN_FFIEC">"c15376"</definedName>
    <definedName name="IQ_NONINTEREST_INCOME_EARNING_ASSETS_FDIC">"c6727"</definedName>
    <definedName name="IQ_NONMORTGAGE_SERVICING_FDIC">"c6336"</definedName>
    <definedName name="IQ_NONQUALIFYING_PREFERRED_T1_FFIEC">"c13134"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">"c8468"</definedName>
    <definedName name="IQ_NONRES_FIXED_INVEST_PRIV_APR_FC_UNUSED_UNUSED_UNUSED">"c8468"</definedName>
    <definedName name="IQ_NONRES_FIXED_INVEST_PRIV_APR_UNUSED">"c7588"</definedName>
    <definedName name="IQ_NONRES_FIXED_INVEST_PRIV_APR_UNUSED_UNUSED_UNUSED">"c7588"</definedName>
    <definedName name="IQ_NONRES_FIXED_INVEST_PRIV_FC_UNUSED">"c7808"</definedName>
    <definedName name="IQ_NONRES_FIXED_INVEST_PRIV_FC_UNUSED_UNUSED_UNUSED">"c7808"</definedName>
    <definedName name="IQ_NONRES_FIXED_INVEST_PRIV_POP_FC_UNUSED">"c8028"</definedName>
    <definedName name="IQ_NONRES_FIXED_INVEST_PRIV_POP_FC_UNUSED_UNUSED_UNUSED">"c8028"</definedName>
    <definedName name="IQ_NONRES_FIXED_INVEST_PRIV_POP_UNUSED">"c7148"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">"c6928"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">"c8248"</definedName>
    <definedName name="IQ_NONRES_FIXED_INVEST_PRIV_YOY_FC_UNUSED_UNUSED_UNUSED">"c8248"</definedName>
    <definedName name="IQ_NONRES_FIXED_INVEST_PRIV_YOY_UNUSED">"c7368"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>"c6552"</definedName>
    <definedName name="IQ_NONUTIL_REV">"c2089"</definedName>
    <definedName name="IQ_NORM_EPS_ACT_OR_EST">"c2249"</definedName>
    <definedName name="IQ_NORM_EPS_ACT_OR_EST_CIQ">"c5069"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ES_PAY_1">"c1423"</definedName>
    <definedName name="IQ_NOTIONAL_AMOUNT_CREDIT_DERIVATIVES_FDIC">"c6507"</definedName>
    <definedName name="IQ_NOTIONAL_AMT_DERIVATIVES_BENEFICIARY_FFIEC">"c13118"</definedName>
    <definedName name="IQ_NOTIONAL_AMT_DERIVATIVES_GUARANTOR_FFIEC">"c13111"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OW_ATS_ACCOUNTS_COMMERCIAL_BANK_SUBS_FFIEC">"c12946"</definedName>
    <definedName name="IQ_NOW_ATS_ACCOUNTS_OTHER_INSTITUTIONS_FFIEC">"c12951"</definedName>
    <definedName name="IQ_NOW_OTHER_TRANS_ACCTS_TOT_DEPOSITS_FFIEC">"c13903"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CONTRIBUTORS">"c13739"</definedName>
    <definedName name="IQ_NUM_OFFICES">"c2088"</definedName>
    <definedName name="IQ_NUMBER_ADRHOLDERS">"c1970"</definedName>
    <definedName name="IQ_NUMBER_CELL_SITES">"c15762"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CLASSB">"c1969"</definedName>
    <definedName name="IQ_NUMBER_SHAREHOLDERS_OTHER">"c1969"</definedName>
    <definedName name="IQ_NUMBER_TRADES_EXECUTED">"c20428"</definedName>
    <definedName name="IQ_NUMBER_WIRELESS_TOWERS">"c15766"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EXP_AVG_ASSETS_FFIEC">"c13372"</definedName>
    <definedName name="IQ_OCCUPANCY_EXP_OPERATING_INC_FFIEC">"c13380"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localSheetId="4" name="IQ_OG_DAILY_PRDUCTION_GROWTH_GAS">"c12732"</definedName>
    <definedName localSheetId="5" name="IQ_OG_DAILY_PRDUCTION_GROWTH_GAS">"c12732"</definedName>
    <definedName name="IQ_OG_DAILY_PRDUCTION_GROWTH_GAS">"c10073"</definedName>
    <definedName localSheetId="4" name="IQ_OG_DAILY_PRDUCTION_GROWTH_GAS_EQUIVALENT">"c12733"</definedName>
    <definedName localSheetId="5" name="IQ_OG_DAILY_PRDUCTION_GROWTH_GAS_EQUIVALENT">"c12733"</definedName>
    <definedName name="IQ_OG_DAILY_PRDUCTION_GROWTH_GAS_EQUIVALENT">"c10076"</definedName>
    <definedName localSheetId="4" name="IQ_OG_DAILY_PRDUCTION_GROWTH_NGL">"c12734"</definedName>
    <definedName localSheetId="5" name="IQ_OG_DAILY_PRDUCTION_GROWTH_NGL">"c12734"</definedName>
    <definedName name="IQ_OG_DAILY_PRDUCTION_GROWTH_NGL">"c10074"</definedName>
    <definedName localSheetId="4" name="IQ_OG_DAILY_PRDUCTION_GROWTH_OIL">"c12735"</definedName>
    <definedName localSheetId="5" name="IQ_OG_DAILY_PRDUCTION_GROWTH_OIL">"c12735"</definedName>
    <definedName name="IQ_OG_DAILY_PRDUCTION_GROWTH_OIL">"c10072"</definedName>
    <definedName localSheetId="4" name="IQ_OG_DAILY_PRDUCTION_GROWTH_OIL_EQUIVALENT">"c12736"</definedName>
    <definedName localSheetId="5" name="IQ_OG_DAILY_PRDUCTION_GROWTH_OIL_EQUIVALENT">"c12736"</definedName>
    <definedName name="IQ_OG_DAILY_PRDUCTION_GROWTH_OIL_EQUIVALENT">"c10075"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ITY_RESERVES_GAS">"c2050"</definedName>
    <definedName name="IQ_OG_EQUITY_RESERVES_NGL">"c2921"</definedName>
    <definedName name="IQ_OG_EQUITY_RESERVES_OIL">"c2038"</definedName>
    <definedName name="IQ_OG_EQUTY_RESERVES_GAS">"c2050"</definedName>
    <definedName name="IQ_OG_EQUTY_RESERVES_GAS_1">"c20387"</definedName>
    <definedName name="IQ_OG_EQUTY_RESERVES_NGL">"c2921"</definedName>
    <definedName name="IQ_OG_EQUTY_RESERVES_NGL_1">"c20388"</definedName>
    <definedName name="IQ_OG_EQUTY_RESERVES_OIL">"c2038"</definedName>
    <definedName name="IQ_OG_EQUTY_RESERVES_OIL_1">"c20389"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PRODUCTIVE_WELLS_DRILLED_GAS">"c15907"</definedName>
    <definedName name="IQ_OG_GROSS_DEVELOPMENT_PRODUCTIVE_WELLS_DRILLED_OIL">"c15906"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PRODUCTIVE_WELLS_DRILLED_GAS">"c15905"</definedName>
    <definedName name="IQ_OG_GROSS_EXPLORATORY_PRODUCTIVE_WELLS_DRILLED_OIL">"c15904"</definedName>
    <definedName name="IQ_OG_GROSS_EXPLORATORY_TOTAL_WELLS_DRILLED">"c10096"</definedName>
    <definedName name="IQ_OG_GROSS_OPERATED_WELLS">"c10092"</definedName>
    <definedName name="IQ_OG_GROSS_PRODUCING_WELLS_GAS">"c15897"</definedName>
    <definedName name="IQ_OG_GROSS_PRODUCING_WELLS_OIL">"c15896"</definedName>
    <definedName name="IQ_OG_GROSS_PRODUCTIVE_WELLS_DRILLED_GAS">"c15901"</definedName>
    <definedName name="IQ_OG_GROSS_PRODUCTIVE_WELLS_DRILLED_OIL">"c15900"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PRODUCTIVE_WELLS_DRILLED_GAS">"c15911"</definedName>
    <definedName name="IQ_OG_NET_DEVELOPMENT_PRODUCTIVE_WELLS_DRILLED_OIL">"c15910"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PRODUCTIVE_WELLS_DRILLED_GAS">"c15909"</definedName>
    <definedName name="IQ_OG_NET_EXPLORATORY_PRODUCTIVE_WELLS_DRILLED_OIL">"c15908"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ING_WELLS_GAS">"c15899"</definedName>
    <definedName name="IQ_OG_NET_PRODUCING_WELLS_OIL">"c15898"</definedName>
    <definedName name="IQ_OG_NET_PRODUCTIVE_WELLS_DRILLED_GAS">"c15903"</definedName>
    <definedName name="IQ_OG_NET_PRODUCTIVE_WELLS_DRILLED_OIL">"c15902"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localSheetId="4" name="IQ_OG_PRDUCTION_GROWTH_GAS">"c12737"</definedName>
    <definedName localSheetId="5" name="IQ_OG_PRDUCTION_GROWTH_GAS">"c12737"</definedName>
    <definedName name="IQ_OG_PRDUCTION_GROWTH_GAS">"c10067"</definedName>
    <definedName localSheetId="4" name="IQ_OG_PRDUCTION_GROWTH_GAS_EQUIVALENT">"c12738"</definedName>
    <definedName localSheetId="5" name="IQ_OG_PRDUCTION_GROWTH_GAS_EQUIVALENT">"c12738"</definedName>
    <definedName name="IQ_OG_PRDUCTION_GROWTH_GAS_EQUIVALENT">"c10070"</definedName>
    <definedName localSheetId="4" name="IQ_OG_PRDUCTION_GROWTH_NGL">"c12739"</definedName>
    <definedName localSheetId="5" name="IQ_OG_PRDUCTION_GROWTH_NGL">"c12739"</definedName>
    <definedName name="IQ_OG_PRDUCTION_GROWTH_NGL">"c10068"</definedName>
    <definedName localSheetId="4" name="IQ_OG_PRDUCTION_GROWTH_OIL">"c12740"</definedName>
    <definedName localSheetId="5" name="IQ_OG_PRDUCTION_GROWTH_OIL">"c12740"</definedName>
    <definedName name="IQ_OG_PRDUCTION_GROWTH_OIL">"c10066"</definedName>
    <definedName localSheetId="4" name="IQ_OG_PRDUCTION_GROWTH_OIL_EQUIVALENT">"c12741"</definedName>
    <definedName localSheetId="5" name="IQ_OG_PRDUCTION_GROWTH_OIL_EQUIVALENT">"c12741"</definedName>
    <definedName name="IQ_OG_PRDUCTION_GROWTH_OIL_EQUIVALENT">"c10069"</definedName>
    <definedName localSheetId="4" name="IQ_OG_PRDUCTION_GROWTH_TOAL">"c12742"</definedName>
    <definedName localSheetId="5" name="IQ_OG_PRDUCTION_GROWTH_TOAL">"c12742"</definedName>
    <definedName name="IQ_OG_PRDUCTION_GROWTH_TOAL">"c10071"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_INTEREST">"c13931"</definedName>
    <definedName name="IQ_OPENED55">1</definedName>
    <definedName name="IQ_OPENPRICE">"c848"</definedName>
    <definedName name="IQ_OPER_INC">"c849"</definedName>
    <definedName name="IQ_OPER_INC_ACT_OR_EST">"c2220"</definedName>
    <definedName name="IQ_OPER_INC_ACT_OR_EST_CIQ">"c12019"</definedName>
    <definedName name="IQ_OPER_INC_ACT_OR_EST_REUT">"c5466"</definedName>
    <definedName name="IQ_OPER_INC_ACT_OR_EST_THOM">"c5304"</definedName>
    <definedName name="IQ_OPER_INC_BR">"c850"</definedName>
    <definedName name="IQ_OPER_INC_DET_EST">"c12064"</definedName>
    <definedName name="IQ_OPER_INC_DET_EST_CURRENCY">"c12471"</definedName>
    <definedName name="IQ_OPER_INC_DET_EST_CURRENCY_THOM">"c12494"</definedName>
    <definedName name="IQ_OPER_INC_DET_EST_DATE">"c12217"</definedName>
    <definedName name="IQ_OPER_INC_DET_EST_DATE_THOM">"c12245"</definedName>
    <definedName name="IQ_OPER_INC_DET_EST_INCL">"c12354"</definedName>
    <definedName name="IQ_OPER_INC_DET_EST_INCL_THOM">"c12377"</definedName>
    <definedName name="IQ_OPER_INC_DET_EST_ORIGIN">"c12589"</definedName>
    <definedName name="IQ_OPER_INC_DET_EST_ORIGIN_THOM">"c12615"</definedName>
    <definedName name="IQ_OPER_INC_DET_EST_THOM">"c12095"</definedName>
    <definedName name="IQ_OPER_INC_EST">"c1688"</definedName>
    <definedName name="IQ_OPER_INC_EST_CIQ">"c12010"</definedName>
    <definedName name="IQ_OPER_INC_EST_DOWN_2MONTH">"c16369"</definedName>
    <definedName name="IQ_OPER_INC_EST_DOWN_3MONTH">"c16373"</definedName>
    <definedName name="IQ_OPER_INC_EST_DOWN_MONTH">"c16365"</definedName>
    <definedName name="IQ_OPER_INC_EST_NUM_ANALYSTS_2MONTH">"c16367"</definedName>
    <definedName name="IQ_OPER_INC_EST_NUM_ANALYSTS_3MONTH">"c16371"</definedName>
    <definedName name="IQ_OPER_INC_EST_NUM_ANALYSTS_MONTH">"c16363"</definedName>
    <definedName name="IQ_OPER_INC_EST_REUT">"c5340"</definedName>
    <definedName name="IQ_OPER_INC_EST_THOM">"c5112"</definedName>
    <definedName name="IQ_OPER_INC_EST_TOTAL_REVISED_2MONTH">"c16370"</definedName>
    <definedName name="IQ_OPER_INC_EST_TOTAL_REVISED_3MONTH">"c16374"</definedName>
    <definedName name="IQ_OPER_INC_EST_TOTAL_REVISED_MONTH">"c16366"</definedName>
    <definedName name="IQ_OPER_INC_EST_UP_2MONTH">"c16368"</definedName>
    <definedName name="IQ_OPER_INC_EST_UP_3MONTH">"c16372"</definedName>
    <definedName name="IQ_OPER_INC_EST_UP_MONTH">"c16364"</definedName>
    <definedName name="IQ_OPER_INC_FIN">"c851"</definedName>
    <definedName name="IQ_OPER_INC_HIGH_EST">"c1690"</definedName>
    <definedName name="IQ_OPER_INC_HIGH_EST_CIQ">"c12012"</definedName>
    <definedName name="IQ_OPER_INC_HIGH_EST_REUT">"c5342"</definedName>
    <definedName name="IQ_OPER_INC_HIGH_EST_THOM">"c5114"</definedName>
    <definedName name="IQ_OPER_INC_INS">"c852"</definedName>
    <definedName name="IQ_OPER_INC_LOW_EST">"c1691"</definedName>
    <definedName name="IQ_OPER_INC_LOW_EST_CIQ">"c12013"</definedName>
    <definedName name="IQ_OPER_INC_LOW_EST_REUT">"c5343"</definedName>
    <definedName name="IQ_OPER_INC_LOW_EST_THOM">"c5115"</definedName>
    <definedName name="IQ_OPER_INC_MARGIN">"c1448"</definedName>
    <definedName name="IQ_OPER_INC_MARGIN_1">"c1448"</definedName>
    <definedName name="IQ_OPER_INC_MEDIAN_EST">"c1689"</definedName>
    <definedName name="IQ_OPER_INC_MEDIAN_EST_CIQ">"c12011"</definedName>
    <definedName name="IQ_OPER_INC_MEDIAN_EST_REUT">"c5341"</definedName>
    <definedName name="IQ_OPER_INC_MEDIAN_EST_THOM">"c5113"</definedName>
    <definedName name="IQ_OPER_INC_NUM_EST">"c1692"</definedName>
    <definedName name="IQ_OPER_INC_NUM_EST_CIQ">"c12014"</definedName>
    <definedName name="IQ_OPER_INC_NUM_EST_REUT">"c5344"</definedName>
    <definedName name="IQ_OPER_INC_NUM_EST_THOM">"c5116"</definedName>
    <definedName name="IQ_OPER_INC_RE">"c6240"</definedName>
    <definedName name="IQ_OPER_INC_REIT">"c853"</definedName>
    <definedName name="IQ_OPER_INC_STDDEV_EST">"c1693"</definedName>
    <definedName name="IQ_OPER_INC_STDDEV_EST_CIQ">"c12015"</definedName>
    <definedName name="IQ_OPER_INC_STDDEV_EST_REUT">"c5345"</definedName>
    <definedName name="IQ_OPER_INC_STDDEV_EST_THOM">"c5117"</definedName>
    <definedName name="IQ_OPER_INC_UTI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NG_NOI_AVG_GROSS_PROP">"c16058"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>"c2116"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OS">"c858"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FIEC">"c12831"</definedName>
    <definedName name="IQ_OREO_FOREIGN_FDIC">"c6460"</definedName>
    <definedName name="IQ_OREO_FOREIGN_FFIEC">"c15273"</definedName>
    <definedName name="IQ_OREO_MULTI_FAMILY_RESIDENTIAL_FDIC">"c6455"</definedName>
    <definedName name="IQ_OREO_OTHER_FFIEC">"c12833"</definedName>
    <definedName name="IQ_ORGANIC_GROWTH_RATE">"c20429"</definedName>
    <definedName name="IQ_OTHER_ADDITIONS_T1_FFIEC">"c13142"</definedName>
    <definedName name="IQ_OTHER_ADDITIONS_T2_FFIEC">"c13148"</definedName>
    <definedName name="IQ_OTHER_ADJ_CLAIM_ADJ_EXP_INCURRED">"c15878"</definedName>
    <definedName name="IQ_OTHER_ADJ_CLAIM_ADJ_EXP_PAID">"c15879"</definedName>
    <definedName name="IQ_OTHER_ADJ_RESERVE_BOP">"c15876"</definedName>
    <definedName name="IQ_OTHER_ADJ_RESERVES">"c15882"</definedName>
    <definedName name="IQ_OTHER_ADJUST_GROSS_LOANS">"c859"</definedName>
    <definedName name="IQ_OTHER_ADJUSTMENTS_COVERED">"c9961"</definedName>
    <definedName name="IQ_OTHER_ADJUSTMENTS_FFIEC">"c12972"</definedName>
    <definedName name="IQ_OTHER_ADJUSTMENTS_GROUP">"c9947"</definedName>
    <definedName name="IQ_OTHER_AFFO">"c16180"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FIEC">"c12848"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TOTAL_FFIEC">"c12841"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BORROWED_MONEY_FAIR_VALUE_TOT_FFIEC">"c15409"</definedName>
    <definedName name="IQ_OTHER_BORROWED_MONEY_FFIEC">"c12862"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BORROWED_MONEY_LT_FFIEC">"c12865"</definedName>
    <definedName name="IQ_OTHER_BORROWED_MONEY_ST_FFIEC">"c12864"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INS_1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>"c1403"</definedName>
    <definedName name="IQ_OTHER_CURRENT_ASSETS_1">"c1403"</definedName>
    <definedName name="IQ_OTHER_CURRENT_LIAB">"c1404"</definedName>
    <definedName name="IQ_OTHER_CURRENT_LIAB_1">"c1404"</definedName>
    <definedName name="IQ_OTHER_DEBT">"c2507"</definedName>
    <definedName name="IQ_OTHER_DEBT_PCT">"c2508"</definedName>
    <definedName name="IQ_OTHER_DEBT_SEC_DOM_AFS_AMORT_COST_FFIEC">"c20503"</definedName>
    <definedName name="IQ_OTHER_DEBT_SEC_DOM_AFS_FAIR_VAL_FFIEC">"c20468"</definedName>
    <definedName name="IQ_OTHER_DEBT_SEC_DOM_AVAIL_SALE_FFIEC">"c12803"</definedName>
    <definedName name="IQ_OTHER_DEBT_SEC_FOREIGN_AFS_AMORT_COST_FFIEC">"c20504"</definedName>
    <definedName name="IQ_OTHER_DEBT_SEC_FOREIGN_AFS_FAIR_VAL_FFIEC">"c20469"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DOM_HTM_AMORT_COST_FFIEC">"c20451"</definedName>
    <definedName name="IQ_OTHER_DEBT_SECURITIES_DOM_HTM_FAIR_VAL_FFIEC">"c20486"</definedName>
    <definedName name="IQ_OTHER_DEBT_SECURITIES_FOREIGN_FFIEC">"c12790"</definedName>
    <definedName name="IQ_OTHER_DEBT_SECURITIES_FOREIGN_HTM_AMORT_COST_FFIEC">"c20452"</definedName>
    <definedName name="IQ_OTHER_DEBT_SECURITIES_FOREIGN_HTM_FAIR_VAL_FFIEC">"c20487"</definedName>
    <definedName name="IQ_OTHER_DEBT_SECURITIES_QUARTERLY_AVG_FFIEC">"c15473"</definedName>
    <definedName name="IQ_OTHER_DEDUCTIONS_LEVERAGE_RATIO_FFIEC">"c13158"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EPOSITS_FFIEC">"c12994"</definedName>
    <definedName name="IQ_OTHER_DEPOSITS_TOTAL_DEPOSITS">"c15724"</definedName>
    <definedName name="IQ_OTHER_DERIVATIVES_BENEFICIARY_FFIEC">"c13122"</definedName>
    <definedName name="IQ_OTHER_DERIVATIVES_GUARANTOR_FFIEC">"c13115"</definedName>
    <definedName name="IQ_OTHER_DEVELOPMENT_EXPENSE">"c16041"</definedName>
    <definedName name="IQ_OTHER_DEVELOPMENT_REVENUE">"c16025"</definedName>
    <definedName name="IQ_OTHER_DOMESTIC_DEBT_SECURITIES_FDIC">"c6302"</definedName>
    <definedName name="IQ_OTHER_EARNING">"c1609"</definedName>
    <definedName name="IQ_OTHER_EPRA_NAV_ADJ">"c16004"</definedName>
    <definedName name="IQ_OTHER_EPRA_NNAV_ADJ">"c16009"</definedName>
    <definedName name="IQ_OTHER_EQUITY">"c886"</definedName>
    <definedName name="IQ_OTHER_EQUITY_BNK">"c887"</definedName>
    <definedName name="IQ_OTHER_EQUITY_BR">"c888"</definedName>
    <definedName name="IQ_OTHER_EQUITY_CAPITAL_COMPS_FFIEC">"c12880"</definedName>
    <definedName name="IQ_OTHER_EQUITY_FFIEC">"c12879"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EXP_OPERATING_INC_FFIEC">"c13381"</definedName>
    <definedName name="IQ_OTHER_FAD">"c16184"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FOREIGN_LOANS_FOREIGN_FFIEC">"c13482"</definedName>
    <definedName name="IQ_OTHER_IBF_DEPOSIT_LIABILITIES_FFIEC">"c15301"</definedName>
    <definedName name="IQ_OTHER_INDIVIDUAL_FAMILY_DOM_QUARTERLY_AVG_FFIEC">"c15481"</definedName>
    <definedName name="IQ_OTHER_INSURANCE_FEES_FDIC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ASSETS_FFIEC">"c12837"</definedName>
    <definedName name="IQ_OTHER_INTANGIBLE_ASSETS_TOT_FFIEC">"c12840"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INVESTING_1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>"c945"</definedName>
    <definedName name="IQ_OTHER_LOANS_CHARGE_OFFS_FDIC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>"c6322"</definedName>
    <definedName name="IQ_OTHER_LOANS_LL_REC_DOM_FFIEC">"c12914"</definedName>
    <definedName name="IQ_OTHER_LOANS_NET_CHARGE_OFFS_FDIC">"c6639"</definedName>
    <definedName name="IQ_OTHER_LOANS_NON_ACCRUAL_FFIEC">"c13327"</definedName>
    <definedName name="IQ_OTHER_LOANS_RECOVERIES_FDIC">"c6620"</definedName>
    <definedName name="IQ_OTHER_LOANS_RISK_BASED_FFIEC">"c13435"</definedName>
    <definedName name="IQ_OTHER_LOANS_TOTAL_FDIC">"c6432"</definedName>
    <definedName name="IQ_OTHER_LOANS_TOTAL_LOANS">"c15716"</definedName>
    <definedName name="IQ_OTHER_LOANS_TRADING_DOM_FFIEC">"c12936"</definedName>
    <definedName name="IQ_OTHER_LONG_TERM">"c1409"</definedName>
    <definedName name="IQ_OTHER_LONG_TERM_1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MBS_AFS_AMORT_COST_FFIEC">"c20498"</definedName>
    <definedName name="IQ_OTHER_MBS_AFS_FAIR_VAL_FFIEC">"c20463"</definedName>
    <definedName name="IQ_OTHER_MBS_AVAIL_SALE_FFIEC">"c12801"</definedName>
    <definedName name="IQ_OTHER_MBS_FFIEC">"c12787"</definedName>
    <definedName name="IQ_OTHER_MBS_HTM_AMORT_COST_FFIEC">"c20446"</definedName>
    <definedName name="IQ_OTHER_MBS_HTM_FAIR_VAL_FFIEC">"c20481"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MINING_REVENUE_COAL">"c15931"</definedName>
    <definedName name="IQ_OTHER_NET">"c1453"</definedName>
    <definedName name="IQ_OTHER_NET_1">"c1453"</definedName>
    <definedName name="IQ_OTHER_NON_INT_ALLOCATIONS_FFIEC">"c13065"</definedName>
    <definedName name="IQ_OTHER_NON_INT_EXP">"c953"</definedName>
    <definedName name="IQ_OTHER_NON_INT_EXP_FDIC">"c6578"</definedName>
    <definedName name="IQ_OTHER_NON_INT_EXP_FFIEC">"c13027"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INT_INC_OPERATING_INC_FFIEC">"c13392"</definedName>
    <definedName name="IQ_OTHER_NON_INT_INCOME_FFIEC">"c13016"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NONINTEREST_INC_FOREIGN_FFIEC">"c15380"</definedName>
    <definedName name="IQ_OTHER_OFF_BS_ITEMS_FFIEC">"c13126"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OVER_TOTAL">"c13770"</definedName>
    <definedName name="IQ_OTHER_PC_WRITTEN">"c1006"</definedName>
    <definedName name="IQ_OTHER_PROP">"c8764"</definedName>
    <definedName name="IQ_OTHER_PROP_OPERATING_EXPENSE">"c16043"</definedName>
    <definedName name="IQ_OTHER_PROP_OPERATING_REVENUE">"c16027"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EVENUE_1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>"c8788"</definedName>
    <definedName name="IQ_OTHER_SAVINGS_DEPOSITS_FDIC">"c6554"</definedName>
    <definedName name="IQ_OTHER_SAVINGS_DEPOSITS_NON_TRANS_ACCTS_FFIEC">"c15331"</definedName>
    <definedName name="IQ_OTHER_SECURITIES_QUARTERLY_AVG_FFIEC">"c15472"</definedName>
    <definedName name="IQ_OTHER_SQ_FT">"c8780"</definedName>
    <definedName name="IQ_OTHER_STRIKE_PRICE_GRANTED">"c2692"</definedName>
    <definedName name="IQ_OTHER_TAX_EQUIVALENT_ADJUSTMENTS_FFIEC">"c13855"</definedName>
    <definedName name="IQ_OTHER_TRADING_ASSETS_FAIR_VALUE_TOT_FFIEC">"c15404"</definedName>
    <definedName name="IQ_OTHER_TRADING_ASSETS_FFIEC">"c12826"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ASSETS_TOTAL_FFIEC">"c12937"</definedName>
    <definedName name="IQ_OTHER_TRADING_LIABILITIES_FAIR_VALUE_TOT_FFIEC">"c15408"</definedName>
    <definedName name="IQ_OTHER_TRADING_LIABILITIES_FFIEC">"c12860"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>"c6504"</definedName>
    <definedName name="IQ_OTHER_UNDRAWN">"c2522"</definedName>
    <definedName name="IQ_OTHER_UNITS">"c8772"</definedName>
    <definedName name="IQ_OTHER_UNUSED_COMMITMENTS_FDIC">"c6530"</definedName>
    <definedName name="IQ_OTHER_UNUSED_FFIEC">"c13248"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SUPPLE">"c13816"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BS_DATE_1">"c2128"</definedName>
    <definedName localSheetId="4" name="IQ_OUTSTANDING_FILING_DATE">"c2127"</definedName>
    <definedName localSheetId="5" name="IQ_OUTSTANDING_FILING_DATE">"c2127"</definedName>
    <definedName name="IQ_OUTSTANDING_FILING_DATE">"c1023"</definedName>
    <definedName localSheetId="4" name="IQ_OUTSTANDING_FILING_DATE_1">"c2127"</definedName>
    <definedName localSheetId="5" name="IQ_OUTSTANDING_FILING_DATE_1">"c2127"</definedName>
    <definedName name="IQ_OUTSTANDING_FILING_DATE_1">"c1023"</definedName>
    <definedName name="IQ_OUTSTANDING_FILING_DATE_TOTAL">"c2107"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D_RESERVES_COAL">"c15916"</definedName>
    <definedName name="IQ_OWNED_RESERVES_TO_TOTAL_RESERVES_COAL">"c15957"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>"c2160"</definedName>
    <definedName name="IQ_PART_TIME">"c1024"</definedName>
    <definedName name="IQ_PARTICIPATION_POOLS_RESIDENTIAL_MORTGAGES_FDIC">"c6403"</definedName>
    <definedName name="IQ_PARTICIPATIONS_ACCEPTANCES_FFIEC">"c13254"</definedName>
    <definedName name="IQ_PARTNERSHIP_INC_RE">"c12039"</definedName>
    <definedName name="IQ_PASS_THROUGH_FNMA_GNMA_TRADING_FFIEC">"c12816"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ST_DUE_ALLOW_GROSS_LOANS_FFIEC">"c13416"</definedName>
    <definedName name="IQ_PAY_ACCRUED">"c1457"</definedName>
    <definedName name="IQ_PAY_ACCRUED_1">"c1457"</definedName>
    <definedName name="IQ_PAYOUT_RATIO">"c1900"</definedName>
    <definedName name="IQ_PBV">"c1025"</definedName>
    <definedName name="IQ_PBV_AVG">"c1026"</definedName>
    <definedName name="IQ_PBV_FWD">"c15235"</definedName>
    <definedName name="IQ_PBV_FWD_CIQ">"c15236"</definedName>
    <definedName name="IQ_PC_EARNED">"c2749"</definedName>
    <definedName name="IQ_PC_GAAP_COMBINED_RATIO">"c2781"</definedName>
    <definedName name="IQ_PC_GAAP_COMBINED_RATIO_1">"c20392"</definedName>
    <definedName name="IQ_PC_GAAP_COMBINED_RATIO_EXCL_CL">"c2782"</definedName>
    <definedName name="IQ_PC_GAAP_COMBINED_RATIO_EXCL_CL_1">"c20393"</definedName>
    <definedName name="IQ_PC_GAAP_EXPENSE_RATIO">"c2780"</definedName>
    <definedName name="IQ_PC_GAAP_EXPENSE_RATIO_1">"c20391"</definedName>
    <definedName name="IQ_PC_GAAP_LOSS">"c2779"</definedName>
    <definedName name="IQ_PC_GAAP_LOSS_1">"c20390"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>"c4049"</definedName>
    <definedName name="IQ_PE_EXCL_FWD_THOM">"c4056"</definedName>
    <definedName name="IQ_PE_FUND_DATE_EST">"c19174"</definedName>
    <definedName name="IQ_PE_FUND_DATE_MONTH">"c19172"</definedName>
    <definedName name="IQ_PE_FUND_DATE_YEAR">"c18925"</definedName>
    <definedName name="IQ_PE_FUND_FAMILIES">"c18917"</definedName>
    <definedName name="IQ_PE_FUND_FAMILIES_ID">"c18918"</definedName>
    <definedName name="IQ_PE_FUND_FAMILIES_REL">"c18919"</definedName>
    <definedName name="IQ_PE_FUND_ID">"c18923"</definedName>
    <definedName name="IQ_PE_FUND_INVEST_AMOUNT">"c18933"</definedName>
    <definedName name="IQ_PE_FUND_INVEST_DATE_MONTH">"c19173"</definedName>
    <definedName name="IQ_PE_FUND_INVEST_DATE_YEAR">"c18934"</definedName>
    <definedName name="IQ_PE_FUND_NAME">"c18922"</definedName>
    <definedName name="IQ_PE_FUND_SIZE">"c18924"</definedName>
    <definedName name="IQ_PE_FUND_STAGE">"c18928"</definedName>
    <definedName name="IQ_PE_FUND_TARGET_MAX">"c18927"</definedName>
    <definedName name="IQ_PE_FUND_TARGET_MIN">"c18926"</definedName>
    <definedName name="IQ_PE_FUND_TRANSACTION_COMMENTS">"c18931"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>"c4052"</definedName>
    <definedName name="IQ_PEG_FWD_THOM">"c4059"</definedName>
    <definedName name="IQ_PENETRATION_BASIC_CABLE">"c16204"</definedName>
    <definedName name="IQ_PENETRATION_BBAND">"c2852"</definedName>
    <definedName name="IQ_PENETRATION_BBAND_THP">"c2851"</definedName>
    <definedName name="IQ_PENETRATION_PHONE">"c2853"</definedName>
    <definedName name="IQ_PENETRATION_VIDEO">"c2850"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REUT">"c3959"</definedName>
    <definedName name="IQ_PERCENT_CHANGE_EST_5YR_GROWTH_RATE_12MONTHS_THOM">"c5269"</definedName>
    <definedName name="IQ_PERCENT_CHANGE_EST_5YR_GROWTH_RATE_18MONTHS">"c1853"</definedName>
    <definedName name="IQ_PERCENT_CHANGE_EST_5YR_GROWTH_RATE_18MONTHS_CIQ">"c3791"</definedName>
    <definedName name="IQ_PERCENT_CHANGE_EST_5YR_GROWTH_RATE_18MONTHS_REUT">"c3960"</definedName>
    <definedName name="IQ_PERCENT_CHANGE_EST_5YR_GROWTH_RATE_18MONTHS_THOM">"c5270"</definedName>
    <definedName name="IQ_PERCENT_CHANGE_EST_5YR_GROWTH_RATE_3MONTHS">"c1849"</definedName>
    <definedName name="IQ_PERCENT_CHANGE_EST_5YR_GROWTH_RATE_3MONTHS_CIQ">"c3787"</definedName>
    <definedName name="IQ_PERCENT_CHANGE_EST_5YR_GROWTH_RATE_3MONTHS_REUT">"c3956"</definedName>
    <definedName name="IQ_PERCENT_CHANGE_EST_5YR_GROWTH_RATE_3MONTHS_THOM">"c5266"</definedName>
    <definedName name="IQ_PERCENT_CHANGE_EST_5YR_GROWTH_RATE_6MONTHS">"c1850"</definedName>
    <definedName name="IQ_PERCENT_CHANGE_EST_5YR_GROWTH_RATE_6MONTHS_CIQ">"c3788"</definedName>
    <definedName name="IQ_PERCENT_CHANGE_EST_5YR_GROWTH_RATE_6MONTHS_REUT">"c3957"</definedName>
    <definedName name="IQ_PERCENT_CHANGE_EST_5YR_GROWTH_RATE_6MONTHS_THOM">"c5267"</definedName>
    <definedName name="IQ_PERCENT_CHANGE_EST_5YR_GROWTH_RATE_9MONTHS">"c1851"</definedName>
    <definedName name="IQ_PERCENT_CHANGE_EST_5YR_GROWTH_RATE_9MONTHS_CIQ">"c3789"</definedName>
    <definedName name="IQ_PERCENT_CHANGE_EST_5YR_GROWTH_RATE_9MONTHS_REUT">"c3958"</definedName>
    <definedName name="IQ_PERCENT_CHANGE_EST_5YR_GROWTH_RATE_9MONTHS_THOM">"c5268"</definedName>
    <definedName name="IQ_PERCENT_CHANGE_EST_5YR_GROWTH_RATE_DAY">"c1846"</definedName>
    <definedName name="IQ_PERCENT_CHANGE_EST_5YR_GROWTH_RATE_DAY_CIQ">"c3785"</definedName>
    <definedName name="IQ_PERCENT_CHANGE_EST_5YR_GROWTH_RATE_DAY_REUT">"c3954"</definedName>
    <definedName name="IQ_PERCENT_CHANGE_EST_5YR_GROWTH_RATE_DAY_THOM">"c5264"</definedName>
    <definedName name="IQ_PERCENT_CHANGE_EST_5YR_GROWTH_RATE_MONTH">"c1848"</definedName>
    <definedName name="IQ_PERCENT_CHANGE_EST_5YR_GROWTH_RATE_MONTH_CIQ">"c3786"</definedName>
    <definedName name="IQ_PERCENT_CHANGE_EST_5YR_GROWTH_RATE_MONTH_REUT">"c3955"</definedName>
    <definedName name="IQ_PERCENT_CHANGE_EST_5YR_GROWTH_RATE_MONTH_THOM">"c5265"</definedName>
    <definedName name="IQ_PERCENT_CHANGE_EST_5YR_GROWTH_RATE_WEEK">"c1847"</definedName>
    <definedName name="IQ_PERCENT_CHANGE_EST_5YR_GROWTH_RATE_WEEK_CIQ">"c3797"</definedName>
    <definedName name="IQ_PERCENT_CHANGE_EST_5YR_GROWTH_RATE_WEEK_REUT">"c5435"</definedName>
    <definedName name="IQ_PERCENT_CHANGE_EST_5YR_GROWTH_RATE_WEEK_THOM">"c5277"</definedName>
    <definedName name="IQ_PERCENT_CHANGE_EST_CFPS_12MONTHS">"c1812"</definedName>
    <definedName name="IQ_PERCENT_CHANGE_EST_CFPS_12MONTHS_CIQ">"c3755"</definedName>
    <definedName name="IQ_PERCENT_CHANGE_EST_CFPS_12MONTHS_REUT">"c3924"</definedName>
    <definedName name="IQ_PERCENT_CHANGE_EST_CFPS_12MONTHS_THOM">"c5234"</definedName>
    <definedName name="IQ_PERCENT_CHANGE_EST_CFPS_18MONTHS">"c1813"</definedName>
    <definedName name="IQ_PERCENT_CHANGE_EST_CFPS_18MONTHS_CIQ">"c3756"</definedName>
    <definedName name="IQ_PERCENT_CHANGE_EST_CFPS_18MONTHS_REUT">"c3925"</definedName>
    <definedName name="IQ_PERCENT_CHANGE_EST_CFPS_18MONTHS_THOM">"c5235"</definedName>
    <definedName name="IQ_PERCENT_CHANGE_EST_CFPS_3MONTHS">"c1809"</definedName>
    <definedName name="IQ_PERCENT_CHANGE_EST_CFPS_3MONTHS_CIQ">"c3752"</definedName>
    <definedName name="IQ_PERCENT_CHANGE_EST_CFPS_3MONTHS_REUT">"c3921"</definedName>
    <definedName name="IQ_PERCENT_CHANGE_EST_CFPS_3MONTHS_THOM">"c5231"</definedName>
    <definedName name="IQ_PERCENT_CHANGE_EST_CFPS_6MONTHS">"c1810"</definedName>
    <definedName name="IQ_PERCENT_CHANGE_EST_CFPS_6MONTHS_CIQ">"c3753"</definedName>
    <definedName name="IQ_PERCENT_CHANGE_EST_CFPS_6MONTHS_REUT">"c3922"</definedName>
    <definedName name="IQ_PERCENT_CHANGE_EST_CFPS_6MONTHS_THOM">"c5232"</definedName>
    <definedName name="IQ_PERCENT_CHANGE_EST_CFPS_9MONTHS">"c1811"</definedName>
    <definedName name="IQ_PERCENT_CHANGE_EST_CFPS_9MONTHS_CIQ">"c3754"</definedName>
    <definedName name="IQ_PERCENT_CHANGE_EST_CFPS_9MONTHS_REUT">"c3923"</definedName>
    <definedName name="IQ_PERCENT_CHANGE_EST_CFPS_9MONTHS_THOM">"c5233"</definedName>
    <definedName name="IQ_PERCENT_CHANGE_EST_CFPS_DAY">"c1806"</definedName>
    <definedName name="IQ_PERCENT_CHANGE_EST_CFPS_DAY_CIQ">"c3750"</definedName>
    <definedName name="IQ_PERCENT_CHANGE_EST_CFPS_DAY_REUT">"c3919"</definedName>
    <definedName name="IQ_PERCENT_CHANGE_EST_CFPS_DAY_THOM">"c5229"</definedName>
    <definedName name="IQ_PERCENT_CHANGE_EST_CFPS_MONTH">"c1808"</definedName>
    <definedName name="IQ_PERCENT_CHANGE_EST_CFPS_MONTH_CIQ">"c3751"</definedName>
    <definedName name="IQ_PERCENT_CHANGE_EST_CFPS_MONTH_REUT">"c3920"</definedName>
    <definedName name="IQ_PERCENT_CHANGE_EST_CFPS_MONTH_THOM">"c5230"</definedName>
    <definedName name="IQ_PERCENT_CHANGE_EST_CFPS_WEEK">"c1807"</definedName>
    <definedName name="IQ_PERCENT_CHANGE_EST_CFPS_WEEK_CIQ">"c3793"</definedName>
    <definedName name="IQ_PERCENT_CHANGE_EST_CFPS_WEEK_REUT">"c3962"</definedName>
    <definedName name="IQ_PERCENT_CHANGE_EST_CFPS_WEEK_THOM">"c5272"</definedName>
    <definedName name="IQ_PERCENT_CHANGE_EST_DPS_12MONTHS">"c1820"</definedName>
    <definedName name="IQ_PERCENT_CHANGE_EST_DPS_12MONTHS_CIQ">"c3762"</definedName>
    <definedName name="IQ_PERCENT_CHANGE_EST_DPS_12MONTHS_REUT">"c3931"</definedName>
    <definedName name="IQ_PERCENT_CHANGE_EST_DPS_12MONTHS_THOM">"c5241"</definedName>
    <definedName name="IQ_PERCENT_CHANGE_EST_DPS_18MONTHS">"c1821"</definedName>
    <definedName name="IQ_PERCENT_CHANGE_EST_DPS_18MONTHS_CIQ">"c3763"</definedName>
    <definedName name="IQ_PERCENT_CHANGE_EST_DPS_18MONTHS_REUT">"c3932"</definedName>
    <definedName name="IQ_PERCENT_CHANGE_EST_DPS_18MONTHS_THOM">"c5242"</definedName>
    <definedName name="IQ_PERCENT_CHANGE_EST_DPS_3MONTHS">"c1817"</definedName>
    <definedName name="IQ_PERCENT_CHANGE_EST_DPS_3MONTHS_CIQ">"c3759"</definedName>
    <definedName name="IQ_PERCENT_CHANGE_EST_DPS_3MONTHS_REUT">"c3928"</definedName>
    <definedName name="IQ_PERCENT_CHANGE_EST_DPS_3MONTHS_THOM">"c5238"</definedName>
    <definedName name="IQ_PERCENT_CHANGE_EST_DPS_6MONTHS">"c1818"</definedName>
    <definedName name="IQ_PERCENT_CHANGE_EST_DPS_6MONTHS_CIQ">"c3760"</definedName>
    <definedName name="IQ_PERCENT_CHANGE_EST_DPS_6MONTHS_REUT">"c3929"</definedName>
    <definedName name="IQ_PERCENT_CHANGE_EST_DPS_6MONTHS_THOM">"c5239"</definedName>
    <definedName name="IQ_PERCENT_CHANGE_EST_DPS_9MONTHS">"c1819"</definedName>
    <definedName name="IQ_PERCENT_CHANGE_EST_DPS_9MONTHS_CIQ">"c3761"</definedName>
    <definedName name="IQ_PERCENT_CHANGE_EST_DPS_9MONTHS_REUT">"c3930"</definedName>
    <definedName name="IQ_PERCENT_CHANGE_EST_DPS_9MONTHS_THOM">"c5240"</definedName>
    <definedName name="IQ_PERCENT_CHANGE_EST_DPS_DAY">"c1814"</definedName>
    <definedName name="IQ_PERCENT_CHANGE_EST_DPS_DAY_CIQ">"c3757"</definedName>
    <definedName name="IQ_PERCENT_CHANGE_EST_DPS_DAY_REUT">"c3926"</definedName>
    <definedName name="IQ_PERCENT_CHANGE_EST_DPS_DAY_THOM">"c5236"</definedName>
    <definedName name="IQ_PERCENT_CHANGE_EST_DPS_MONTH">"c1816"</definedName>
    <definedName name="IQ_PERCENT_CHANGE_EST_DPS_MONTH_CIQ">"c3758"</definedName>
    <definedName name="IQ_PERCENT_CHANGE_EST_DPS_MONTH_REUT">"c3927"</definedName>
    <definedName name="IQ_PERCENT_CHANGE_EST_DPS_MONTH_THOM">"c5237"</definedName>
    <definedName name="IQ_PERCENT_CHANGE_EST_DPS_WEEK">"c1815"</definedName>
    <definedName name="IQ_PERCENT_CHANGE_EST_DPS_WEEK_CIQ">"c3794"</definedName>
    <definedName name="IQ_PERCENT_CHANGE_EST_DPS_WEEK_REUT">"c3963"</definedName>
    <definedName name="IQ_PERCENT_CHANGE_EST_DPS_WEEK_THOM">"c5273"</definedName>
    <definedName name="IQ_PERCENT_CHANGE_EST_EBITDA_12MONTHS">"c1804"</definedName>
    <definedName name="IQ_PERCENT_CHANGE_EST_EBITDA_12MONTHS_CIQ">"c3748"</definedName>
    <definedName name="IQ_PERCENT_CHANGE_EST_EBITDA_12MONTHS_REUT">"c3917"</definedName>
    <definedName name="IQ_PERCENT_CHANGE_EST_EBITDA_12MONTHS_THOM">"c5227"</definedName>
    <definedName name="IQ_PERCENT_CHANGE_EST_EBITDA_18MONTHS">"c1805"</definedName>
    <definedName name="IQ_PERCENT_CHANGE_EST_EBITDA_18MONTHS_CIQ">"c3749"</definedName>
    <definedName name="IQ_PERCENT_CHANGE_EST_EBITDA_18MONTHS_REUT">"c3918"</definedName>
    <definedName name="IQ_PERCENT_CHANGE_EST_EBITDA_18MONTHS_THOM">"c5228"</definedName>
    <definedName name="IQ_PERCENT_CHANGE_EST_EBITDA_3MONTHS">"c1801"</definedName>
    <definedName name="IQ_PERCENT_CHANGE_EST_EBITDA_3MONTHS_CIQ">"c3745"</definedName>
    <definedName name="IQ_PERCENT_CHANGE_EST_EBITDA_3MONTHS_REUT">"c3914"</definedName>
    <definedName name="IQ_PERCENT_CHANGE_EST_EBITDA_3MONTHS_THOM">"c5224"</definedName>
    <definedName name="IQ_PERCENT_CHANGE_EST_EBITDA_6MONTHS">"c1802"</definedName>
    <definedName name="IQ_PERCENT_CHANGE_EST_EBITDA_6MONTHS_CIQ">"c3746"</definedName>
    <definedName name="IQ_PERCENT_CHANGE_EST_EBITDA_6MONTHS_REUT">"c3915"</definedName>
    <definedName name="IQ_PERCENT_CHANGE_EST_EBITDA_6MONTHS_THOM">"c5225"</definedName>
    <definedName name="IQ_PERCENT_CHANGE_EST_EBITDA_9MONTHS">"c1803"</definedName>
    <definedName name="IQ_PERCENT_CHANGE_EST_EBITDA_9MONTHS_CIQ">"c3747"</definedName>
    <definedName name="IQ_PERCENT_CHANGE_EST_EBITDA_9MONTHS_REUT">"c3916"</definedName>
    <definedName name="IQ_PERCENT_CHANGE_EST_EBITDA_9MONTHS_THOM">"c5226"</definedName>
    <definedName name="IQ_PERCENT_CHANGE_EST_EBITDA_DAY">"c1798"</definedName>
    <definedName name="IQ_PERCENT_CHANGE_EST_EBITDA_DAY_CIQ">"c3743"</definedName>
    <definedName name="IQ_PERCENT_CHANGE_EST_EBITDA_DAY_REUT">"c3912"</definedName>
    <definedName name="IQ_PERCENT_CHANGE_EST_EBITDA_DAY_THOM">"c5222"</definedName>
    <definedName name="IQ_PERCENT_CHANGE_EST_EBITDA_MONTH">"c1800"</definedName>
    <definedName name="IQ_PERCENT_CHANGE_EST_EBITDA_MONTH_CIQ">"c3744"</definedName>
    <definedName name="IQ_PERCENT_CHANGE_EST_EBITDA_MONTH_REUT">"c3913"</definedName>
    <definedName name="IQ_PERCENT_CHANGE_EST_EBITDA_MONTH_THOM">"c5223"</definedName>
    <definedName name="IQ_PERCENT_CHANGE_EST_EBITDA_WEEK">"c1799"</definedName>
    <definedName name="IQ_PERCENT_CHANGE_EST_EBITDA_WEEK_CIQ">"c3792"</definedName>
    <definedName name="IQ_PERCENT_CHANGE_EST_EBITDA_WEEK_REUT">"c3961"</definedName>
    <definedName name="IQ_PERCENT_CHANGE_EST_EBITDA_WEEK_THOM">"c5271"</definedName>
    <definedName name="IQ_PERCENT_CHANGE_EST_EPS_12MONTHS">"c1788"</definedName>
    <definedName name="IQ_PERCENT_CHANGE_EST_EPS_12MONTHS_CIQ">"c3733"</definedName>
    <definedName name="IQ_PERCENT_CHANGE_EST_EPS_12MONTHS_REUT">"c3902"</definedName>
    <definedName name="IQ_PERCENT_CHANGE_EST_EPS_12MONTHS_THOM">"c5212"</definedName>
    <definedName name="IQ_PERCENT_CHANGE_EST_EPS_18MONTHS">"c1789"</definedName>
    <definedName name="IQ_PERCENT_CHANGE_EST_EPS_18MONTHS_CIQ">"c3734"</definedName>
    <definedName name="IQ_PERCENT_CHANGE_EST_EPS_18MONTHS_REUT">"c3903"</definedName>
    <definedName name="IQ_PERCENT_CHANGE_EST_EPS_18MONTHS_THOM">"c5213"</definedName>
    <definedName name="IQ_PERCENT_CHANGE_EST_EPS_3MONTHS">"c1785"</definedName>
    <definedName name="IQ_PERCENT_CHANGE_EST_EPS_3MONTHS_CIQ">"c3730"</definedName>
    <definedName name="IQ_PERCENT_CHANGE_EST_EPS_3MONTHS_REUT">"c3899"</definedName>
    <definedName name="IQ_PERCENT_CHANGE_EST_EPS_3MONTHS_THOM">"c5209"</definedName>
    <definedName name="IQ_PERCENT_CHANGE_EST_EPS_6MONTHS">"c1786"</definedName>
    <definedName name="IQ_PERCENT_CHANGE_EST_EPS_6MONTHS_CIQ">"c3731"</definedName>
    <definedName name="IQ_PERCENT_CHANGE_EST_EPS_6MONTHS_REUT">"c3900"</definedName>
    <definedName name="IQ_PERCENT_CHANGE_EST_EPS_6MONTHS_THOM">"c5210"</definedName>
    <definedName name="IQ_PERCENT_CHANGE_EST_EPS_9MONTHS">"c1787"</definedName>
    <definedName name="IQ_PERCENT_CHANGE_EST_EPS_9MONTHS_CIQ">"c3732"</definedName>
    <definedName name="IQ_PERCENT_CHANGE_EST_EPS_9MONTHS_REUT">"c3901"</definedName>
    <definedName name="IQ_PERCENT_CHANGE_EST_EPS_9MONTHS_THOM">"c5211"</definedName>
    <definedName name="IQ_PERCENT_CHANGE_EST_EPS_DAY">"c1782"</definedName>
    <definedName name="IQ_PERCENT_CHANGE_EST_EPS_DAY_CIQ">"c3727"</definedName>
    <definedName name="IQ_PERCENT_CHANGE_EST_EPS_DAY_REUT">"c3896"</definedName>
    <definedName name="IQ_PERCENT_CHANGE_EST_EPS_DAY_THOM">"c5206"</definedName>
    <definedName name="IQ_PERCENT_CHANGE_EST_EPS_MONTH">"c1784"</definedName>
    <definedName name="IQ_PERCENT_CHANGE_EST_EPS_MONTH_CIQ">"c3729"</definedName>
    <definedName name="IQ_PERCENT_CHANGE_EST_EPS_MONTH_REUT">"c3898"</definedName>
    <definedName name="IQ_PERCENT_CHANGE_EST_EPS_MONTH_THOM">"c5208"</definedName>
    <definedName name="IQ_PERCENT_CHANGE_EST_EPS_WEEK">"c1783"</definedName>
    <definedName name="IQ_PERCENT_CHANGE_EST_EPS_WEEK_CIQ">"c3728"</definedName>
    <definedName name="IQ_PERCENT_CHANGE_EST_EPS_WEEK_REUT">"c3897"</definedName>
    <definedName name="IQ_PERCENT_CHANGE_EST_EPS_WEEK_THOM">"c5207"</definedName>
    <definedName name="IQ_PERCENT_CHANGE_EST_FFO_12MONTHS">"c1828"</definedName>
    <definedName name="IQ_PERCENT_CHANGE_EST_FFO_12MONTHS_CIQ">"c3769"</definedName>
    <definedName name="IQ_PERCENT_CHANGE_EST_FFO_12MONTHS_REUT">"c3938"</definedName>
    <definedName name="IQ_PERCENT_CHANGE_EST_FFO_12MONTHS_THOM">"c5248"</definedName>
    <definedName name="IQ_PERCENT_CHANGE_EST_FFO_18MONTHS">"c1829"</definedName>
    <definedName name="IQ_PERCENT_CHANGE_EST_FFO_18MONTHS_CIQ">"c3770"</definedName>
    <definedName name="IQ_PERCENT_CHANGE_EST_FFO_18MONTHS_REUT">"c3939"</definedName>
    <definedName name="IQ_PERCENT_CHANGE_EST_FFO_18MONTHS_THOM">"c5249"</definedName>
    <definedName name="IQ_PERCENT_CHANGE_EST_FFO_3MONTHS">"c1825"</definedName>
    <definedName name="IQ_PERCENT_CHANGE_EST_FFO_3MONTHS_CIQ">"c3766"</definedName>
    <definedName name="IQ_PERCENT_CHANGE_EST_FFO_3MONTHS_REUT">"c3935"</definedName>
    <definedName name="IQ_PERCENT_CHANGE_EST_FFO_3MONTHS_THOM">"c5245"</definedName>
    <definedName name="IQ_PERCENT_CHANGE_EST_FFO_6MONTHS">"c1826"</definedName>
    <definedName name="IQ_PERCENT_CHANGE_EST_FFO_6MONTHS_CIQ">"c3767"</definedName>
    <definedName name="IQ_PERCENT_CHANGE_EST_FFO_6MONTHS_REUT">"c3936"</definedName>
    <definedName name="IQ_PERCENT_CHANGE_EST_FFO_6MONTHS_THOM">"c5246"</definedName>
    <definedName name="IQ_PERCENT_CHANGE_EST_FFO_9MONTHS">"c1827"</definedName>
    <definedName name="IQ_PERCENT_CHANGE_EST_FFO_9MONTHS_CIQ">"c3768"</definedName>
    <definedName name="IQ_PERCENT_CHANGE_EST_FFO_9MONTHS_REUT">"c3937"</definedName>
    <definedName name="IQ_PERCENT_CHANGE_EST_FFO_9MONTHS_THOM">"c5247"</definedName>
    <definedName name="IQ_PERCENT_CHANGE_EST_FFO_DAY">"c1822"</definedName>
    <definedName name="IQ_PERCENT_CHANGE_EST_FFO_DAY_CIQ">"c3764"</definedName>
    <definedName name="IQ_PERCENT_CHANGE_EST_FFO_DAY_REUT">"c3933"</definedName>
    <definedName name="IQ_PERCENT_CHANGE_EST_FFO_DAY_THOM">"c5243"</definedName>
    <definedName name="IQ_PERCENT_CHANGE_EST_FFO_MONTH">"c1824"</definedName>
    <definedName name="IQ_PERCENT_CHANGE_EST_FFO_MONTH_CIQ">"c3765"</definedName>
    <definedName name="IQ_PERCENT_CHANGE_EST_FFO_MONTH_REUT">"c3934"</definedName>
    <definedName name="IQ_PERCENT_CHANGE_EST_FFO_MONTH_THOM">"c5244"</definedName>
    <definedName name="IQ_PERCENT_CHANGE_EST_FFO_SHARE_12MONTHS">"c1828"</definedName>
    <definedName name="IQ_PERCENT_CHANGE_EST_FFO_SHARE_12MONTHS_CIQ">"c3769"</definedName>
    <definedName name="IQ_PERCENT_CHANGE_EST_FFO_SHARE_12MONTHS_THOM">"c5248"</definedName>
    <definedName name="IQ_PERCENT_CHANGE_EST_FFO_SHARE_18MONTHS">"c1829"</definedName>
    <definedName name="IQ_PERCENT_CHANGE_EST_FFO_SHARE_18MONTHS_CIQ">"c3770"</definedName>
    <definedName name="IQ_PERCENT_CHANGE_EST_FFO_SHARE_18MONTHS_THOM">"c5249"</definedName>
    <definedName name="IQ_PERCENT_CHANGE_EST_FFO_SHARE_3MONTHS">"c1825"</definedName>
    <definedName name="IQ_PERCENT_CHANGE_EST_FFO_SHARE_3MONTHS_CIQ">"c3766"</definedName>
    <definedName name="IQ_PERCENT_CHANGE_EST_FFO_SHARE_3MONTHS_THOM">"c5245"</definedName>
    <definedName name="IQ_PERCENT_CHANGE_EST_FFO_SHARE_6MONTHS">"c1826"</definedName>
    <definedName name="IQ_PERCENT_CHANGE_EST_FFO_SHARE_6MONTHS_CIQ">"c3767"</definedName>
    <definedName name="IQ_PERCENT_CHANGE_EST_FFO_SHARE_6MONTHS_THOM">"c5246"</definedName>
    <definedName name="IQ_PERCENT_CHANGE_EST_FFO_SHARE_9MONTHS">"c1827"</definedName>
    <definedName name="IQ_PERCENT_CHANGE_EST_FFO_SHARE_9MONTHS_CIQ">"c3768"</definedName>
    <definedName name="IQ_PERCENT_CHANGE_EST_FFO_SHARE_9MONTHS_THOM">"c5247"</definedName>
    <definedName name="IQ_PERCENT_CHANGE_EST_FFO_SHARE_DAY">"c1822"</definedName>
    <definedName name="IQ_PERCENT_CHANGE_EST_FFO_SHARE_DAY_CIQ">"c3764"</definedName>
    <definedName name="IQ_PERCENT_CHANGE_EST_FFO_SHARE_DAY_THOM">"c5243"</definedName>
    <definedName name="IQ_PERCENT_CHANGE_EST_FFO_SHARE_MONTH">"c1824"</definedName>
    <definedName name="IQ_PERCENT_CHANGE_EST_FFO_SHARE_MONTH_CIQ">"c3765"</definedName>
    <definedName name="IQ_PERCENT_CHANGE_EST_FFO_SHARE_MONTH_THOM">"c5244"</definedName>
    <definedName name="IQ_PERCENT_CHANGE_EST_FFO_SHARE_SHARE_12MONTHS">"c1828"</definedName>
    <definedName name="IQ_PERCENT_CHANGE_EST_FFO_SHARE_SHARE_12MONTHS_REUT">"c3938"</definedName>
    <definedName name="IQ_PERCENT_CHANGE_EST_FFO_SHARE_SHARE_18MONTHS">"c1829"</definedName>
    <definedName name="IQ_PERCENT_CHANGE_EST_FFO_SHARE_SHARE_18MONTHS_REUT">"c3939"</definedName>
    <definedName name="IQ_PERCENT_CHANGE_EST_FFO_SHARE_SHARE_3MONTHS">"c1825"</definedName>
    <definedName name="IQ_PERCENT_CHANGE_EST_FFO_SHARE_SHARE_3MONTHS_REUT">"c3935"</definedName>
    <definedName name="IQ_PERCENT_CHANGE_EST_FFO_SHARE_SHARE_6MONTHS">"c1826"</definedName>
    <definedName name="IQ_PERCENT_CHANGE_EST_FFO_SHARE_SHARE_6MONTHS_REUT">"c3936"</definedName>
    <definedName name="IQ_PERCENT_CHANGE_EST_FFO_SHARE_SHARE_9MONTHS">"c1827"</definedName>
    <definedName name="IQ_PERCENT_CHANGE_EST_FFO_SHARE_SHARE_9MONTHS_REUT">"c3937"</definedName>
    <definedName name="IQ_PERCENT_CHANGE_EST_FFO_SHARE_SHARE_DAY">"c1822"</definedName>
    <definedName name="IQ_PERCENT_CHANGE_EST_FFO_SHARE_SHARE_DAY_REUT">"c3933"</definedName>
    <definedName name="IQ_PERCENT_CHANGE_EST_FFO_SHARE_SHARE_MONTH">"c1824"</definedName>
    <definedName name="IQ_PERCENT_CHANGE_EST_FFO_SHARE_SHARE_MONTH_REUT">"c3934"</definedName>
    <definedName name="IQ_PERCENT_CHANGE_EST_FFO_SHARE_SHARE_WEEK">"c1823"</definedName>
    <definedName name="IQ_PERCENT_CHANGE_EST_FFO_SHARE_SHARE_WEEK_REUT">"c3964"</definedName>
    <definedName name="IQ_PERCENT_CHANGE_EST_FFO_SHARE_WEEK">"c1823"</definedName>
    <definedName name="IQ_PERCENT_CHANGE_EST_FFO_SHARE_WEEK_CIQ">"c3795"</definedName>
    <definedName name="IQ_PERCENT_CHANGE_EST_FFO_SHARE_WEEK_THOM">"c5274"</definedName>
    <definedName name="IQ_PERCENT_CHANGE_EST_FFO_WEEK">"c1823"</definedName>
    <definedName name="IQ_PERCENT_CHANGE_EST_FFO_WEEK_CIQ">"c3795"</definedName>
    <definedName name="IQ_PERCENT_CHANGE_EST_FFO_WEEK_REUT">"c3964"</definedName>
    <definedName name="IQ_PERCENT_CHANGE_EST_FFO_WEEK_THOM">"c5274"</definedName>
    <definedName name="IQ_PERCENT_CHANGE_EST_PRICE_TARGET_12MONTHS">"c1844"</definedName>
    <definedName name="IQ_PERCENT_CHANGE_EST_PRICE_TARGET_12MONTHS_CIQ">"c3783"</definedName>
    <definedName name="IQ_PERCENT_CHANGE_EST_PRICE_TARGET_12MONTHS_REUT">"c3952"</definedName>
    <definedName name="IQ_PERCENT_CHANGE_EST_PRICE_TARGET_12MONTHS_THOM">"c5262"</definedName>
    <definedName name="IQ_PERCENT_CHANGE_EST_PRICE_TARGET_18MONTHS">"c1845"</definedName>
    <definedName name="IQ_PERCENT_CHANGE_EST_PRICE_TARGET_18MONTHS_CIQ">"c3784"</definedName>
    <definedName name="IQ_PERCENT_CHANGE_EST_PRICE_TARGET_18MONTHS_REUT">"c3953"</definedName>
    <definedName name="IQ_PERCENT_CHANGE_EST_PRICE_TARGET_18MONTHS_THOM">"c5263"</definedName>
    <definedName name="IQ_PERCENT_CHANGE_EST_PRICE_TARGET_3MONTHS">"c1841"</definedName>
    <definedName name="IQ_PERCENT_CHANGE_EST_PRICE_TARGET_3MONTHS_CIQ">"c3780"</definedName>
    <definedName name="IQ_PERCENT_CHANGE_EST_PRICE_TARGET_3MONTHS_REUT">"c3949"</definedName>
    <definedName name="IQ_PERCENT_CHANGE_EST_PRICE_TARGET_3MONTHS_THOM">"c5259"</definedName>
    <definedName name="IQ_PERCENT_CHANGE_EST_PRICE_TARGET_6MONTHS">"c1842"</definedName>
    <definedName name="IQ_PERCENT_CHANGE_EST_PRICE_TARGET_6MONTHS_CIQ">"c3781"</definedName>
    <definedName name="IQ_PERCENT_CHANGE_EST_PRICE_TARGET_6MONTHS_REUT">"c3950"</definedName>
    <definedName name="IQ_PERCENT_CHANGE_EST_PRICE_TARGET_6MONTHS_THOM">"c5260"</definedName>
    <definedName name="IQ_PERCENT_CHANGE_EST_PRICE_TARGET_9MONTHS">"c1843"</definedName>
    <definedName name="IQ_PERCENT_CHANGE_EST_PRICE_TARGET_9MONTHS_CIQ">"c3782"</definedName>
    <definedName name="IQ_PERCENT_CHANGE_EST_PRICE_TARGET_9MONTHS_REUT">"c3951"</definedName>
    <definedName name="IQ_PERCENT_CHANGE_EST_PRICE_TARGET_9MONTHS_THOM">"c5261"</definedName>
    <definedName name="IQ_PERCENT_CHANGE_EST_PRICE_TARGET_DAY">"c1838"</definedName>
    <definedName name="IQ_PERCENT_CHANGE_EST_PRICE_TARGET_DAY_CIQ">"c3778"</definedName>
    <definedName name="IQ_PERCENT_CHANGE_EST_PRICE_TARGET_DAY_REUT">"c3947"</definedName>
    <definedName name="IQ_PERCENT_CHANGE_EST_PRICE_TARGET_DAY_THOM">"c5257"</definedName>
    <definedName name="IQ_PERCENT_CHANGE_EST_PRICE_TARGET_MONTH">"c1840"</definedName>
    <definedName name="IQ_PERCENT_CHANGE_EST_PRICE_TARGET_MONTH_CIQ">"c3779"</definedName>
    <definedName name="IQ_PERCENT_CHANGE_EST_PRICE_TARGET_MONTH_REUT">"c3948"</definedName>
    <definedName name="IQ_PERCENT_CHANGE_EST_PRICE_TARGET_MONTH_THOM">"c5258"</definedName>
    <definedName name="IQ_PERCENT_CHANGE_EST_PRICE_TARGET_WEEK">"c1839"</definedName>
    <definedName name="IQ_PERCENT_CHANGE_EST_PRICE_TARGET_WEEK_CIQ">"c3798"</definedName>
    <definedName name="IQ_PERCENT_CHANGE_EST_PRICE_TARGET_WEEK_REUT">"c3967"</definedName>
    <definedName name="IQ_PERCENT_CHANGE_EST_PRICE_TARGET_WEEK_THOM">"c5276"</definedName>
    <definedName name="IQ_PERCENT_CHANGE_EST_RECO_12MONTHS">"c1836"</definedName>
    <definedName name="IQ_PERCENT_CHANGE_EST_RECO_12MONTHS_CIQ">"c3776"</definedName>
    <definedName name="IQ_PERCENT_CHANGE_EST_RECO_12MONTHS_REUT">"c3945"</definedName>
    <definedName name="IQ_PERCENT_CHANGE_EST_RECO_12MONTHS_THOM">"c5255"</definedName>
    <definedName name="IQ_PERCENT_CHANGE_EST_RECO_18MONTHS">"c1837"</definedName>
    <definedName name="IQ_PERCENT_CHANGE_EST_RECO_18MONTHS_CIQ">"c3777"</definedName>
    <definedName name="IQ_PERCENT_CHANGE_EST_RECO_18MONTHS_REUT">"c3946"</definedName>
    <definedName name="IQ_PERCENT_CHANGE_EST_RECO_18MONTHS_THOM">"c5256"</definedName>
    <definedName name="IQ_PERCENT_CHANGE_EST_RECO_3MONTHS">"c1833"</definedName>
    <definedName name="IQ_PERCENT_CHANGE_EST_RECO_3MONTHS_CIQ">"c3773"</definedName>
    <definedName name="IQ_PERCENT_CHANGE_EST_RECO_3MONTHS_REUT">"c3942"</definedName>
    <definedName name="IQ_PERCENT_CHANGE_EST_RECO_3MONTHS_THOM">"c5252"</definedName>
    <definedName name="IQ_PERCENT_CHANGE_EST_RECO_6MONTHS">"c1834"</definedName>
    <definedName name="IQ_PERCENT_CHANGE_EST_RECO_6MONTHS_CIQ">"c3774"</definedName>
    <definedName name="IQ_PERCENT_CHANGE_EST_RECO_6MONTHS_REUT">"c3943"</definedName>
    <definedName name="IQ_PERCENT_CHANGE_EST_RECO_6MONTHS_THOM">"c5253"</definedName>
    <definedName name="IQ_PERCENT_CHANGE_EST_RECO_9MONTHS">"c1835"</definedName>
    <definedName name="IQ_PERCENT_CHANGE_EST_RECO_9MONTHS_CIQ">"c3775"</definedName>
    <definedName name="IQ_PERCENT_CHANGE_EST_RECO_9MONTHS_REUT">"c3944"</definedName>
    <definedName name="IQ_PERCENT_CHANGE_EST_RECO_9MONTHS_THOM">"c5254"</definedName>
    <definedName name="IQ_PERCENT_CHANGE_EST_RECO_DAY">"c1830"</definedName>
    <definedName name="IQ_PERCENT_CHANGE_EST_RECO_DAY_CIQ">"c3771"</definedName>
    <definedName name="IQ_PERCENT_CHANGE_EST_RECO_DAY_REUT">"c3940"</definedName>
    <definedName name="IQ_PERCENT_CHANGE_EST_RECO_DAY_THOM">"c5250"</definedName>
    <definedName name="IQ_PERCENT_CHANGE_EST_RECO_MONTH">"c1832"</definedName>
    <definedName name="IQ_PERCENT_CHANGE_EST_RECO_MONTH_CIQ">"c3772"</definedName>
    <definedName name="IQ_PERCENT_CHANGE_EST_RECO_MONTH_REUT">"c3941"</definedName>
    <definedName name="IQ_PERCENT_CHANGE_EST_RECO_MONTH_THOM">"c5251"</definedName>
    <definedName name="IQ_PERCENT_CHANGE_EST_RECO_WEEK">"c1831"</definedName>
    <definedName name="IQ_PERCENT_CHANGE_EST_RECO_WEEK_CIQ">"c3796"</definedName>
    <definedName name="IQ_PERCENT_CHANGE_EST_RECO_WEEK_REUT">"c3965"</definedName>
    <definedName name="IQ_PERCENT_CHANGE_EST_RECO_WEEK_THOM">"c5275"</definedName>
    <definedName name="IQ_PERCENT_CHANGE_EST_REV_12MONTHS">"c1796"</definedName>
    <definedName name="IQ_PERCENT_CHANGE_EST_REV_12MONTHS_CIQ">"c3741"</definedName>
    <definedName name="IQ_PERCENT_CHANGE_EST_REV_12MONTHS_REUT">"c3910"</definedName>
    <definedName name="IQ_PERCENT_CHANGE_EST_REV_12MONTHS_THOM">"c5220"</definedName>
    <definedName name="IQ_PERCENT_CHANGE_EST_REV_18MONTHS">"c1797"</definedName>
    <definedName name="IQ_PERCENT_CHANGE_EST_REV_18MONTHS_CIQ">"c3742"</definedName>
    <definedName name="IQ_PERCENT_CHANGE_EST_REV_18MONTHS_REUT">"c3911"</definedName>
    <definedName name="IQ_PERCENT_CHANGE_EST_REV_18MONTHS_THOM">"c5221"</definedName>
    <definedName name="IQ_PERCENT_CHANGE_EST_REV_3MONTHS">"c1793"</definedName>
    <definedName name="IQ_PERCENT_CHANGE_EST_REV_3MONTHS_CIQ">"c3738"</definedName>
    <definedName name="IQ_PERCENT_CHANGE_EST_REV_3MONTHS_REUT">"c3907"</definedName>
    <definedName name="IQ_PERCENT_CHANGE_EST_REV_3MONTHS_THOM">"c5217"</definedName>
    <definedName name="IQ_PERCENT_CHANGE_EST_REV_6MONTHS">"c1794"</definedName>
    <definedName name="IQ_PERCENT_CHANGE_EST_REV_6MONTHS_CIQ">"c3739"</definedName>
    <definedName name="IQ_PERCENT_CHANGE_EST_REV_6MONTHS_REUT">"c3908"</definedName>
    <definedName name="IQ_PERCENT_CHANGE_EST_REV_6MONTHS_THOM">"c5218"</definedName>
    <definedName name="IQ_PERCENT_CHANGE_EST_REV_9MONTHS">"c1795"</definedName>
    <definedName name="IQ_PERCENT_CHANGE_EST_REV_9MONTHS_CIQ">"c3740"</definedName>
    <definedName name="IQ_PERCENT_CHANGE_EST_REV_9MONTHS_REUT">"c3909"</definedName>
    <definedName name="IQ_PERCENT_CHANGE_EST_REV_9MONTHS_THOM">"c5219"</definedName>
    <definedName name="IQ_PERCENT_CHANGE_EST_REV_DAY">"c1790"</definedName>
    <definedName name="IQ_PERCENT_CHANGE_EST_REV_DAY_CIQ">"c3735"</definedName>
    <definedName name="IQ_PERCENT_CHANGE_EST_REV_DAY_REUT">"c3904"</definedName>
    <definedName name="IQ_PERCENT_CHANGE_EST_REV_DAY_THOM">"c5214"</definedName>
    <definedName name="IQ_PERCENT_CHANGE_EST_REV_MONTH">"c1792"</definedName>
    <definedName name="IQ_PERCENT_CHANGE_EST_REV_MONTH_CIQ">"c3737"</definedName>
    <definedName name="IQ_PERCENT_CHANGE_EST_REV_MONTH_REUT">"c3906"</definedName>
    <definedName name="IQ_PERCENT_CHANGE_EST_REV_MONTH_THOM">"c5216"</definedName>
    <definedName name="IQ_PERCENT_CHANGE_EST_REV_WEEK">"c1791"</definedName>
    <definedName name="IQ_PERCENT_CHANGE_EST_REV_WEEK_CIQ">"c3736"</definedName>
    <definedName name="IQ_PERCENT_CHANGE_EST_REV_WEEK_REUT">"c3905"</definedName>
    <definedName name="IQ_PERCENT_CHANGE_EST_REV_WEEK_THOM">"c5215"</definedName>
    <definedName name="IQ_PERCENT_FLOAT">"c227"</definedName>
    <definedName name="IQ_PERCENT_INSURED_FDIC">"c6374"</definedName>
    <definedName name="IQ_PERCENTAGE_RENT">"c16018"</definedName>
    <definedName name="IQ_PERCENTAGE_RENT_RENTAL_REVENUE">"c16063"</definedName>
    <definedName name="IQ_PERFORMANCE_LOC_FOREIGN_GUARANTEES_FFIEC">"c13251"</definedName>
    <definedName name="IQ_PERIODDATE">"c1414"</definedName>
    <definedName name="IQ_PERIODDATE_1">"c1414"</definedName>
    <definedName name="IQ_PERIODDATE_AP">"c11745"</definedName>
    <definedName name="IQ_PERIODDATE_BS">"c1032"</definedName>
    <definedName name="IQ_PERIODDATE_CF">"c1033"</definedName>
    <definedName name="IQ_PERIODDATE_FDIC">"c13646"</definedName>
    <definedName name="IQ_PERIODDATE_FFIEC">"c13645"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SONNEL_EXP_AVG_ASSETS_FFIEC">"c13371"</definedName>
    <definedName name="IQ_PERSONNEL_EXP_OPERATING_INC_FFIEC">"c13379"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localSheetId="4" name="IQ_PHARMBIO_NUMBER_PROD__APPROVED_DURING_PERIOD">"c12750"</definedName>
    <definedName localSheetId="5" name="IQ_PHARMBIO_NUMBER_PROD__APPROVED_DURING_PERIOD">"c12750"</definedName>
    <definedName name="IQ_PHARMBIO_NUMBER_PROD__APPROVED_DURING_PERIOD">"c10027"</definedName>
    <definedName localSheetId="4" name="IQ_PHARMBIO_NUMBER_PROD__CLINICAL_DEV">"c12745"</definedName>
    <definedName localSheetId="5" name="IQ_PHARMBIO_NUMBER_PROD__CLINICAL_DEV">"c12745"</definedName>
    <definedName name="IQ_PHARMBIO_NUMBER_PROD__CLINICAL_DEV">"c10022"</definedName>
    <definedName localSheetId="4" name="IQ_PHARMBIO_NUMBER_PROD__LAUNCHED_DURING_PERIOD">"c12751"</definedName>
    <definedName localSheetId="5" name="IQ_PHARMBIO_NUMBER_PROD__LAUNCHED_DURING_PERIOD">"c12751"</definedName>
    <definedName name="IQ_PHARMBIO_NUMBER_PROD__LAUNCHED_DURING_PERIOD">"c10028"</definedName>
    <definedName localSheetId="4" name="IQ_PHARMBIO_NUMBER_PROD__PHASE_I">"c12746"</definedName>
    <definedName localSheetId="5" name="IQ_PHARMBIO_NUMBER_PROD__PHASE_I">"c12746"</definedName>
    <definedName name="IQ_PHARMBIO_NUMBER_PROD__PHASE_I">"c10023"</definedName>
    <definedName localSheetId="4" name="IQ_PHARMBIO_NUMBER_PROD__PHASE_II">"c12747"</definedName>
    <definedName localSheetId="5" name="IQ_PHARMBIO_NUMBER_PROD__PHASE_II">"c12747"</definedName>
    <definedName name="IQ_PHARMBIO_NUMBER_PROD__PHASE_II">"c10024"</definedName>
    <definedName localSheetId="4" name="IQ_PHARMBIO_NUMBER_PROD__PHASE_III">"c12748"</definedName>
    <definedName localSheetId="5" name="IQ_PHARMBIO_NUMBER_PROD__PHASE_III">"c12748"</definedName>
    <definedName name="IQ_PHARMBIO_NUMBER_PROD__PHASE_III">"c10025"</definedName>
    <definedName localSheetId="4" name="IQ_PHARMBIO_NUMBER_PROD__PRE_CLINICAL_TRIALS">"c12744"</definedName>
    <definedName localSheetId="5" name="IQ_PHARMBIO_NUMBER_PROD__PRE_CLINICAL_TRIALS">"c12744"</definedName>
    <definedName name="IQ_PHARMBIO_NUMBER_PROD__PRE_CLINICAL_TRIALS">"c10021"</definedName>
    <definedName localSheetId="4" name="IQ_PHARMBIO_NUMBER_PROD__PRE_REGISTRATION">"c12749"</definedName>
    <definedName localSheetId="5" name="IQ_PHARMBIO_NUMBER_PROD__PRE_REGISTRATION">"c12749"</definedName>
    <definedName name="IQ_PHARMBIO_NUMBER_PROD__PRE_REGISTRATION">"c10026"</definedName>
    <definedName localSheetId="4" name="IQ_PHARMBIO_NUMBER_PROD__RESEARCH_DEV">"c12743"</definedName>
    <definedName localSheetId="5" name="IQ_PHARMBIO_NUMBER_PROD__RESEARCH_DEV">"c12743"</definedName>
    <definedName name="IQ_PHARMBIO_NUMBER_PROD__RESEARCH_DEV">"c10020"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_INVEST_SECURITIES_FFIEC">"c13467"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LICYHOLDER_BENEFITS_LH_FFIEC">"c13107"</definedName>
    <definedName name="IQ_POOL_AMT_ORIGINAL">"c8970"</definedName>
    <definedName name="IQ_POOL_NAME">"c8967"</definedName>
    <definedName name="IQ_POOL_NUMBER">"c8968"</definedName>
    <definedName name="IQ_POOL_TYPE">"c8969"</definedName>
    <definedName name="IQ_PORTFOLIO_SHARES">"c19116"</definedName>
    <definedName name="IQ_POSITIVE_FAIR_VALUE_DERIVATIVES_BENEFICIARY_FFIEC">"c13123"</definedName>
    <definedName name="IQ_POSITIVE_FAIR_VALUE_DERIVATIVES_GUARANTOR_FFIEC">"c13116"</definedName>
    <definedName name="IQ_POST_RETIRE_EXP">"c1039"</definedName>
    <definedName name="IQ_POSTAGE_FFIEC">"c13051"</definedName>
    <definedName name="IQ_POSTPAID_CHURN">"c2121"</definedName>
    <definedName name="IQ_POSTPAID_CHURN_1">"c16170"</definedName>
    <definedName name="IQ_POSTPAID_SUBS">"c2118"</definedName>
    <definedName name="IQ_POSTPAID_SUBS_1">"c16167"</definedName>
    <definedName name="IQ_POTENTIAL_UPSIDE">"c1855"</definedName>
    <definedName name="IQ_POTENTIAL_UPSIDE_CIQ">"c3799"</definedName>
    <definedName name="IQ_POTENTIAL_UPSIDE_REUT">"c3968"</definedName>
    <definedName name="IQ_POTENTIAL_UPSIDE_THOM">"c5279"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ACT_OR_EST_CIQ">"c5064"</definedName>
    <definedName name="IQ_PRE_TAX_ACT_OR_EST_CIQ_COL">"c11711"</definedName>
    <definedName name="IQ_PRE_TAX_ACT_OR_EST_REUT">"c5467"</definedName>
    <definedName name="IQ_PRE_TAX_ACT_OR_EST_THOM">"c5305"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OTHER_UTI_1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STOCK_1">"c1416"</definedName>
    <definedName name="IQ_PREF_STOCK_FFIEC">"c12875"</definedName>
    <definedName name="IQ_PREF_TOT">"c1415"</definedName>
    <definedName name="IQ_PREF_TOT_1">"c1415"</definedName>
    <definedName name="IQ_PREFERRED_DEPOSITS_FFIEC">"c15312"</definedName>
    <definedName name="IQ_PREFERRED_FDIC">"c6349"</definedName>
    <definedName name="IQ_PREFERRED_LIST">"c13506"</definedName>
    <definedName name="IQ_PREMISES_EQUIPMENT_FDIC">"c6577"</definedName>
    <definedName name="IQ_PREMISES_FIXED_ASSETS_CAP_LEASES_FFIEC">"c12830"</definedName>
    <definedName name="IQ_PREMIUM_INSURANCE_CREDIT_FFIEC">"c13070"</definedName>
    <definedName name="IQ_PREMIUMS_ANNUITY_REV">"c1067"</definedName>
    <definedName name="IQ_PREPAID_CHURN">"c2120"</definedName>
    <definedName name="IQ_PREPAID_CHURN_1">"c16169"</definedName>
    <definedName name="IQ_PREPAID_EXP">"c1068"</definedName>
    <definedName name="IQ_PREPAID_EXPEN">"c1418"</definedName>
    <definedName name="IQ_PREPAID_EXPEN_1">"c1418"</definedName>
    <definedName name="IQ_PREPAID_SUBS">"c2117"</definedName>
    <definedName name="IQ_PREPAID_SUBS_1">"c16166"</definedName>
    <definedName name="IQ_PRESIDENT_ID">"c15216"</definedName>
    <definedName name="IQ_PRESIDENT_NAME">"c15215"</definedName>
    <definedName name="IQ_PRETAX_GW_INC_EST">"c1702"</definedName>
    <definedName name="IQ_PRETAX_GW_INC_EST_CIQ">"c4688"</definedName>
    <definedName name="IQ_PRETAX_GW_INC_EST_DOWN_2MONTH">"c16417"</definedName>
    <definedName name="IQ_PRETAX_GW_INC_EST_DOWN_2MONTH_CIQ">"c16705"</definedName>
    <definedName name="IQ_PRETAX_GW_INC_EST_DOWN_3MONTH">"c16421"</definedName>
    <definedName name="IQ_PRETAX_GW_INC_EST_DOWN_3MONTH_CIQ">"c16709"</definedName>
    <definedName name="IQ_PRETAX_GW_INC_EST_DOWN_MONTH">"c16413"</definedName>
    <definedName name="IQ_PRETAX_GW_INC_EST_DOWN_MONTH_CIQ">"c16701"</definedName>
    <definedName name="IQ_PRETAX_GW_INC_EST_NOTE">"c17513"</definedName>
    <definedName name="IQ_PRETAX_GW_INC_EST_NOTE_CIQ">"c17466"</definedName>
    <definedName name="IQ_PRETAX_GW_INC_EST_NUM_ANALYSTS_2MONTH">"c16415"</definedName>
    <definedName name="IQ_PRETAX_GW_INC_EST_NUM_ANALYSTS_2MONTH_CIQ">"c16703"</definedName>
    <definedName name="IQ_PRETAX_GW_INC_EST_NUM_ANALYSTS_3MONTH">"c16419"</definedName>
    <definedName name="IQ_PRETAX_GW_INC_EST_NUM_ANALYSTS_3MONTH_CIQ">"c16707"</definedName>
    <definedName name="IQ_PRETAX_GW_INC_EST_NUM_ANALYSTS_MONTH">"c16411"</definedName>
    <definedName name="IQ_PRETAX_GW_INC_EST_NUM_ANALYSTS_MONTH_CIQ">"c16699"</definedName>
    <definedName name="IQ_PRETAX_GW_INC_EST_REUT">"c5354"</definedName>
    <definedName name="IQ_PRETAX_GW_INC_EST_TOTAL_REVISED_2MONTH">"c16418"</definedName>
    <definedName name="IQ_PRETAX_GW_INC_EST_TOTAL_REVISED_2MONTH_CIQ">"c16706"</definedName>
    <definedName name="IQ_PRETAX_GW_INC_EST_TOTAL_REVISED_3MONTH">"c16422"</definedName>
    <definedName name="IQ_PRETAX_GW_INC_EST_TOTAL_REVISED_3MONTH_CIQ">"c16710"</definedName>
    <definedName name="IQ_PRETAX_GW_INC_EST_TOTAL_REVISED_MONTH">"c16414"</definedName>
    <definedName name="IQ_PRETAX_GW_INC_EST_TOTAL_REVISED_MONTH_CIQ">"c16702"</definedName>
    <definedName name="IQ_PRETAX_GW_INC_EST_UP_2MONTH">"c16416"</definedName>
    <definedName name="IQ_PRETAX_GW_INC_EST_UP_2MONTH_CIQ">"c16704"</definedName>
    <definedName name="IQ_PRETAX_GW_INC_EST_UP_3MONTH">"c16420"</definedName>
    <definedName name="IQ_PRETAX_GW_INC_EST_UP_3MONTH_CIQ">"c16708"</definedName>
    <definedName name="IQ_PRETAX_GW_INC_EST_UP_MONTH">"c16412"</definedName>
    <definedName name="IQ_PRETAX_GW_INC_EST_UP_MONTH_CIQ">"c16700"</definedName>
    <definedName name="IQ_PRETAX_GW_INC_HIGH_EST">"c1704"</definedName>
    <definedName name="IQ_PRETAX_GW_INC_HIGH_EST_CIQ">"c4690"</definedName>
    <definedName name="IQ_PRETAX_GW_INC_HIGH_EST_REUT">"c5356"</definedName>
    <definedName name="IQ_PRETAX_GW_INC_LOW_EST">"c1705"</definedName>
    <definedName name="IQ_PRETAX_GW_INC_LOW_EST_CIQ">"c4691"</definedName>
    <definedName name="IQ_PRETAX_GW_INC_LOW_EST_REUT">"c5357"</definedName>
    <definedName name="IQ_PRETAX_GW_INC_MEDIAN_EST">"c1703"</definedName>
    <definedName name="IQ_PRETAX_GW_INC_MEDIAN_EST_CIQ">"c4689"</definedName>
    <definedName name="IQ_PRETAX_GW_INC_MEDIAN_EST_REUT">"c5355"</definedName>
    <definedName name="IQ_PRETAX_GW_INC_NUM_EST">"c1706"</definedName>
    <definedName name="IQ_PRETAX_GW_INC_NUM_EST_CIQ">"c4692"</definedName>
    <definedName name="IQ_PRETAX_GW_INC_NUM_EST_REUT">"c5358"</definedName>
    <definedName name="IQ_PRETAX_GW_INC_STDDEV_EST">"c1707"</definedName>
    <definedName name="IQ_PRETAX_GW_INC_STDDEV_EST_CIQ">"c4693"</definedName>
    <definedName name="IQ_PRETAX_GW_INC_STDDEV_EST_REUT">"c5359"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AFTER_CAP_ALLOCATION_FOREIGN_FFIEC">"c15390"</definedName>
    <definedName name="IQ_PRETAX_INC_BEFORE_CAP_ALLOCATION_FOREIGN_FFIEC">"c15388"</definedName>
    <definedName name="IQ_PRETAX_INC_DET_EST">"c12055"</definedName>
    <definedName name="IQ_PRETAX_INC_DET_EST_CURRENCY">"c12462"</definedName>
    <definedName name="IQ_PRETAX_INC_DET_EST_CURRENCY_THOM">"c12483"</definedName>
    <definedName name="IQ_PRETAX_INC_DET_EST_DATE">"c12208"</definedName>
    <definedName name="IQ_PRETAX_INC_DET_EST_DATE_THOM">"c12234"</definedName>
    <definedName name="IQ_PRETAX_INC_DET_EST_INCL">"c12345"</definedName>
    <definedName name="IQ_PRETAX_INC_DET_EST_INCL_THOM">"c12366"</definedName>
    <definedName name="IQ_PRETAX_INC_DET_EST_ORIGIN">"c12771"</definedName>
    <definedName name="IQ_PRETAX_INC_DET_EST_ORIGIN_THOM">"c12604"</definedName>
    <definedName name="IQ_PRETAX_INC_DET_EST_THOM">"c12084"</definedName>
    <definedName name="IQ_PRETAX_INC_EST">"c1695"</definedName>
    <definedName name="IQ_PRETAX_INC_EST_CIQ">"c4681"</definedName>
    <definedName name="IQ_PRETAX_INC_EST_DOWN_2MONTH">"c16393"</definedName>
    <definedName name="IQ_PRETAX_INC_EST_DOWN_2MONTH_CIQ">"c16681"</definedName>
    <definedName name="IQ_PRETAX_INC_EST_DOWN_3MONTH">"c16397"</definedName>
    <definedName name="IQ_PRETAX_INC_EST_DOWN_3MONTH_CIQ">"c16685"</definedName>
    <definedName name="IQ_PRETAX_INC_EST_DOWN_MONTH">"c16389"</definedName>
    <definedName name="IQ_PRETAX_INC_EST_DOWN_MONTH_CIQ">"c16677"</definedName>
    <definedName name="IQ_PRETAX_INC_EST_NOTE">"c17511"</definedName>
    <definedName name="IQ_PRETAX_INC_EST_NOTE_CIQ">"c17464"</definedName>
    <definedName name="IQ_PRETAX_INC_EST_NUM_ANALYSTS_2MONTH">"c16391"</definedName>
    <definedName name="IQ_PRETAX_INC_EST_NUM_ANALYSTS_2MONTH_CIQ">"c16679"</definedName>
    <definedName name="IQ_PRETAX_INC_EST_NUM_ANALYSTS_3MONTH">"c16395"</definedName>
    <definedName name="IQ_PRETAX_INC_EST_NUM_ANALYSTS_3MONTH_CIQ">"c16683"</definedName>
    <definedName name="IQ_PRETAX_INC_EST_NUM_ANALYSTS_MONTH">"c16387"</definedName>
    <definedName name="IQ_PRETAX_INC_EST_NUM_ANALYSTS_MONTH_CIQ">"c16675"</definedName>
    <definedName name="IQ_PRETAX_INC_EST_REUT">"c5347"</definedName>
    <definedName name="IQ_PRETAX_INC_EST_THOM">"c5119"</definedName>
    <definedName name="IQ_PRETAX_INC_EST_TOTAL_REVISED_2MONTH">"c16394"</definedName>
    <definedName name="IQ_PRETAX_INC_EST_TOTAL_REVISED_2MONTH_CIQ">"c16682"</definedName>
    <definedName name="IQ_PRETAX_INC_EST_TOTAL_REVISED_3MONTH">"c16398"</definedName>
    <definedName name="IQ_PRETAX_INC_EST_TOTAL_REVISED_3MONTH_CIQ">"c16686"</definedName>
    <definedName name="IQ_PRETAX_INC_EST_TOTAL_REVISED_MONTH">"c16390"</definedName>
    <definedName name="IQ_PRETAX_INC_EST_TOTAL_REVISED_MONTH_CIQ">"c16678"</definedName>
    <definedName name="IQ_PRETAX_INC_EST_UP_2MONTH">"c16392"</definedName>
    <definedName name="IQ_PRETAX_INC_EST_UP_2MONTH_CIQ">"c16680"</definedName>
    <definedName name="IQ_PRETAX_INC_EST_UP_3MONTH">"c16396"</definedName>
    <definedName name="IQ_PRETAX_INC_EST_UP_3MONTH_CIQ">"c16684"</definedName>
    <definedName name="IQ_PRETAX_INC_EST_UP_MONTH">"c16388"</definedName>
    <definedName name="IQ_PRETAX_INC_EST_UP_MONTH_CIQ">"c16676"</definedName>
    <definedName name="IQ_PRETAX_INC_HIGH_EST">"c1697"</definedName>
    <definedName name="IQ_PRETAX_INC_HIGH_EST_CIQ">"c4683"</definedName>
    <definedName name="IQ_PRETAX_INC_HIGH_EST_REUT">"c5349"</definedName>
    <definedName name="IQ_PRETAX_INC_HIGH_EST_THOM">"c5121"</definedName>
    <definedName name="IQ_PRETAX_INC_LOW_EST">"c1698"</definedName>
    <definedName name="IQ_PRETAX_INC_LOW_EST_CIQ">"c4684"</definedName>
    <definedName name="IQ_PRETAX_INC_LOW_EST_REUT">"c5350"</definedName>
    <definedName name="IQ_PRETAX_INC_LOW_EST_THOM">"c5122"</definedName>
    <definedName name="IQ_PRETAX_INC_MEDIAN_EST">"c1696"</definedName>
    <definedName name="IQ_PRETAX_INC_MEDIAN_EST_CIQ">"c4682"</definedName>
    <definedName name="IQ_PRETAX_INC_MEDIAN_EST_REUT">"c5348"</definedName>
    <definedName name="IQ_PRETAX_INC_MEDIAN_EST_THOM">"c5120"</definedName>
    <definedName name="IQ_PRETAX_INC_NUM_EST">"c1699"</definedName>
    <definedName name="IQ_PRETAX_INC_NUM_EST_CIQ">"c4685"</definedName>
    <definedName name="IQ_PRETAX_INC_NUM_EST_REUT">"c5351"</definedName>
    <definedName name="IQ_PRETAX_INC_NUM_EST_THOM">"c5123"</definedName>
    <definedName name="IQ_PRETAX_INC_STDDEV_EST">"c1700"</definedName>
    <definedName name="IQ_PRETAX_INC_STDDEV_EST_CIQ">"c4686"</definedName>
    <definedName name="IQ_PRETAX_INC_STDDEV_EST_REUT">"c5352"</definedName>
    <definedName name="IQ_PRETAX_INC_STDDEV_EST_THOM">"c5124"</definedName>
    <definedName name="IQ_PRETAX_OPERATING_INC_AVG_ASSETS_FFIEC">"c13365"</definedName>
    <definedName name="IQ_PRETAX_REPORT_INC_EST">"c1709"</definedName>
    <definedName name="IQ_PRETAX_REPORT_INC_EST_CIQ">"c4695"</definedName>
    <definedName name="IQ_PRETAX_REPORT_INC_EST_DOWN_2MONTH">"c16405"</definedName>
    <definedName name="IQ_PRETAX_REPORT_INC_EST_DOWN_2MONTH_CIQ">"c16693"</definedName>
    <definedName name="IQ_PRETAX_REPORT_INC_EST_DOWN_3MONTH">"c16409"</definedName>
    <definedName name="IQ_PRETAX_REPORT_INC_EST_DOWN_3MONTH_CIQ">"c16697"</definedName>
    <definedName name="IQ_PRETAX_REPORT_INC_EST_DOWN_MONTH">"c16401"</definedName>
    <definedName name="IQ_PRETAX_REPORT_INC_EST_DOWN_MONTH_CIQ">"c16689"</definedName>
    <definedName name="IQ_PRETAX_REPORT_INC_EST_NOTE">"c17512"</definedName>
    <definedName name="IQ_PRETAX_REPORT_INC_EST_NOTE_CIQ">"c17465"</definedName>
    <definedName name="IQ_PRETAX_REPORT_INC_EST_NUM_ANALYSTS_2MONTH">"c16403"</definedName>
    <definedName name="IQ_PRETAX_REPORT_INC_EST_NUM_ANALYSTS_2MONTH_CIQ">"c16691"</definedName>
    <definedName name="IQ_PRETAX_REPORT_INC_EST_NUM_ANALYSTS_3MONTH">"c16407"</definedName>
    <definedName name="IQ_PRETAX_REPORT_INC_EST_NUM_ANALYSTS_3MONTH_CIQ">"c16695"</definedName>
    <definedName name="IQ_PRETAX_REPORT_INC_EST_NUM_ANALYSTS_MONTH">"c16399"</definedName>
    <definedName name="IQ_PRETAX_REPORT_INC_EST_NUM_ANALYSTS_MONTH_CIQ">"c16687"</definedName>
    <definedName name="IQ_PRETAX_REPORT_INC_EST_REUT">"c5361"</definedName>
    <definedName name="IQ_PRETAX_REPORT_INC_EST_TOTAL_REVISED_2MONTH">"c16406"</definedName>
    <definedName name="IQ_PRETAX_REPORT_INC_EST_TOTAL_REVISED_2MONTH_CIQ">"c16694"</definedName>
    <definedName name="IQ_PRETAX_REPORT_INC_EST_TOTAL_REVISED_3MONTH">"c16410"</definedName>
    <definedName name="IQ_PRETAX_REPORT_INC_EST_TOTAL_REVISED_3MONTH_CIQ">"c16698"</definedName>
    <definedName name="IQ_PRETAX_REPORT_INC_EST_TOTAL_REVISED_MONTH">"c16402"</definedName>
    <definedName name="IQ_PRETAX_REPORT_INC_EST_TOTAL_REVISED_MONTH_CIQ">"c16690"</definedName>
    <definedName name="IQ_PRETAX_REPORT_INC_EST_UP_2MONTH">"c16404"</definedName>
    <definedName name="IQ_PRETAX_REPORT_INC_EST_UP_2MONTH_CIQ">"c16692"</definedName>
    <definedName name="IQ_PRETAX_REPORT_INC_EST_UP_3MONTH">"c16408"</definedName>
    <definedName name="IQ_PRETAX_REPORT_INC_EST_UP_3MONTH_CIQ">"c16696"</definedName>
    <definedName name="IQ_PRETAX_REPORT_INC_EST_UP_MONTH">"c16400"</definedName>
    <definedName name="IQ_PRETAX_REPORT_INC_EST_UP_MONTH_CIQ">"c16688"</definedName>
    <definedName name="IQ_PRETAX_REPORT_INC_HIGH_EST">"c1711"</definedName>
    <definedName name="IQ_PRETAX_REPORT_INC_HIGH_EST_CIQ">"c4697"</definedName>
    <definedName name="IQ_PRETAX_REPORT_INC_HIGH_EST_REUT">"c5363"</definedName>
    <definedName name="IQ_PRETAX_REPORT_INC_LOW_EST">"c1712"</definedName>
    <definedName name="IQ_PRETAX_REPORT_INC_LOW_EST_CIQ">"c4698"</definedName>
    <definedName name="IQ_PRETAX_REPORT_INC_LOW_EST_REUT">"c5364"</definedName>
    <definedName name="IQ_PRETAX_REPORT_INC_MEDIAN_EST">"c1710"</definedName>
    <definedName name="IQ_PRETAX_REPORT_INC_MEDIAN_EST_CIQ">"c4696"</definedName>
    <definedName name="IQ_PRETAX_REPORT_INC_MEDIAN_EST_REUT">"c5362"</definedName>
    <definedName name="IQ_PRETAX_REPORT_INC_NUM_EST">"c1713"</definedName>
    <definedName name="IQ_PRETAX_REPORT_INC_NUM_EST_CIQ">"c4699"</definedName>
    <definedName name="IQ_PRETAX_REPORT_INC_NUM_EST_REUT">"c5365"</definedName>
    <definedName name="IQ_PRETAX_REPORT_INC_STDDEV_EST">"c1714"</definedName>
    <definedName name="IQ_PRETAX_REPORT_INC_STDDEV_EST_CIQ">"c4700"</definedName>
    <definedName name="IQ_PRETAX_REPORT_INC_STDDEV_EST_REUT">"c5366"</definedName>
    <definedName name="IQ_PRETAX_RETURN_ASSETS_FDIC">"c6731"</definedName>
    <definedName name="IQ_PREV_CONTRACT_ID">"c13929"</definedName>
    <definedName name="IQ_PREV_MONTHLY_FACTOR">"c8973"</definedName>
    <definedName name="IQ_PREV_MONTHLY_FACTOR_DATE">"c8974"</definedName>
    <definedName name="IQ_PREVIOUS_TIME_RT">"PREVIOUSLASTTIME"</definedName>
    <definedName name="IQ_PRICE_CFPS_FWD">"c2237"</definedName>
    <definedName name="IQ_PRICE_CFPS_FWD_CIQ">"c4046"</definedName>
    <definedName name="IQ_PRICE_CFPS_FWD_REUT">"c4053"</definedName>
    <definedName name="IQ_PRICE_CFPS_FWD_THOM">"c4060"</definedName>
    <definedName name="IQ_PRICE_OVER_BVPS">"c1412"</definedName>
    <definedName name="IQ_PRICE_OVER_BVPS_1">"c1412"</definedName>
    <definedName name="IQ_PRICE_OVER_EPS_EST">"IQ_PRICE_OVER_EPS_EST"</definedName>
    <definedName name="IQ_PRICE_OVER_EPS_EST_1">"IQ_PRICE_OVER_EPS_EST_1"</definedName>
    <definedName name="IQ_PRICE_OVER_LTM_EPS">"c1413"</definedName>
    <definedName name="IQ_PRICE_OVER_LTM_EPS_1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SALES">"c17552"</definedName>
    <definedName name="IQ_PRICE_TARGET">"c82"</definedName>
    <definedName name="IQ_PRICE_TARGET_BOTTOM_UP">"c5486"</definedName>
    <definedName name="IQ_PRICE_TARGET_BOTTOM_UP_CIQ">"c12023"</definedName>
    <definedName name="IQ_PRICE_TARGET_BOTTOM_UP_REUT">"c5494"</definedName>
    <definedName name="IQ_PRICE_TARGET_CIQ">"c3613"</definedName>
    <definedName name="IQ_PRICE_TARGET_REUT">"c3631"</definedName>
    <definedName name="IQ_PRICE_TARGET_THOM">"c3649"</definedName>
    <definedName name="IQ_PRICE_UNIT">"c15556"</definedName>
    <definedName name="IQ_PRICE_VOL_HIST_2YR">"c15637"</definedName>
    <definedName name="IQ_PRICE_VOL_HIST_3MTH">"c15634"</definedName>
    <definedName name="IQ_PRICE_VOL_HIST_5YR">"c15638"</definedName>
    <definedName name="IQ_PRICE_VOL_HIST_6MTH">"c15635"</definedName>
    <definedName name="IQ_PRICE_VOL_HIST_YR">"c15636"</definedName>
    <definedName name="IQ_PRICE_VOLATILITY_EST">"c4492"</definedName>
    <definedName name="IQ_PRICE_VOLATILITY_EST_CIQ">"c5030"</definedName>
    <definedName name="IQ_PRICE_VOLATILITY_EST_CIQ_COL">"c11677"</definedName>
    <definedName name="IQ_PRICE_VOLATILITY_HIGH">"c4493"</definedName>
    <definedName name="IQ_PRICE_VOLATILITY_HIGH_CIQ">"c5031"</definedName>
    <definedName name="IQ_PRICE_VOLATILITY_HIGH_CIQ_COL">"c11678"</definedName>
    <definedName name="IQ_PRICE_VOLATILITY_LOW">"c4494"</definedName>
    <definedName name="IQ_PRICE_VOLATILITY_LOW_CIQ">"c5032"</definedName>
    <definedName name="IQ_PRICE_VOLATILITY_LOW_CIQ_COL">"c11679"</definedName>
    <definedName name="IQ_PRICE_VOLATILITY_MEDIAN">"c4495"</definedName>
    <definedName name="IQ_PRICE_VOLATILITY_MEDIAN_CIQ">"c5033"</definedName>
    <definedName name="IQ_PRICE_VOLATILITY_MEDIAN_CIQ_COL">"c11680"</definedName>
    <definedName name="IQ_PRICE_VOLATILITY_NUM">"c4496"</definedName>
    <definedName name="IQ_PRICE_VOLATILITY_NUM_CIQ">"c5034"</definedName>
    <definedName name="IQ_PRICE_VOLATILITY_NUM_CIQ_COL">"c11681"</definedName>
    <definedName name="IQ_PRICE_VOLATILITY_STDDEV">"c4497"</definedName>
    <definedName name="IQ_PRICE_VOLATILITY_STDDEV_CIQ">"c5035"</definedName>
    <definedName name="IQ_PRICE_VOLATILITY_STDDEV_CIQ_COL">"c11682"</definedName>
    <definedName name="IQ_PRICEDATE">"c1069"</definedName>
    <definedName name="IQ_PRICEDATETIME">"IQ_PRICEDATETIME"</definedName>
    <definedName name="IQ_PRICING_DATE">"c1613"</definedName>
    <definedName name="IQ_PRIMARY_EPS_TYPE">"c4498"</definedName>
    <definedName name="IQ_PRIMARY_EPS_TYPE_CIQ">"c5036"</definedName>
    <definedName name="IQ_PRIMARY_EPS_TYPE_REUT">"c5481"</definedName>
    <definedName name="IQ_PRIMARY_EPS_TYPE_THOM">"c5297"</definedName>
    <definedName name="IQ_PRIMARY_EST_CONSOLIDATION">"c16246"</definedName>
    <definedName name="IQ_PRIMARY_EST_CONSOLIDATION_CIQ">"c16247"</definedName>
    <definedName name="IQ_PRIMARY_INDUSTRY">"c1070"</definedName>
    <definedName name="IQ_PRIMARY_SIC_CODE">"c16218"</definedName>
    <definedName name="IQ_PRIMARY_SIC_INDUSTRY">"c16217"</definedName>
    <definedName name="IQ_PRINCIPAL_AMT">"c2157"</definedName>
    <definedName name="IQ_PRIVATE_CONST_TOTAL_APR_FC_UNUSED">"c8559"</definedName>
    <definedName name="IQ_PRIVATE_CONST_TOTAL_APR_FC_UNUSED_UNUSED_UNUSED">"c8559"</definedName>
    <definedName name="IQ_PRIVATE_CONST_TOTAL_APR_UNUSED">"c7679"</definedName>
    <definedName name="IQ_PRIVATE_CONST_TOTAL_APR_UNUSED_UNUSED_UNUSED">"c7679"</definedName>
    <definedName name="IQ_PRIVATE_CONST_TOTAL_FC_UNUSED">"c7899"</definedName>
    <definedName name="IQ_PRIVATE_CONST_TOTAL_FC_UNUSED_UNUSED_UNUSED">"c7899"</definedName>
    <definedName name="IQ_PRIVATE_CONST_TOTAL_POP_FC_UNUSED">"c8119"</definedName>
    <definedName name="IQ_PRIVATE_CONST_TOTAL_POP_FC_UNUSED_UNUSED_UNUSED">"c8119"</definedName>
    <definedName name="IQ_PRIVATE_CONST_TOTAL_POP_UNUSED">"c7239"</definedName>
    <definedName name="IQ_PRIVATE_CONST_TOTAL_POP_UNUSED_UNUSED_UNUSED">"c7239"</definedName>
    <definedName name="IQ_PRIVATE_CONST_TOTAL_UNUSED">"c7019"</definedName>
    <definedName name="IQ_PRIVATE_CONST_TOTAL_UNUSED_UNUSED_UNUSED">"c7019"</definedName>
    <definedName name="IQ_PRIVATE_CONST_TOTAL_YOY_FC_UNUSED">"c8339"</definedName>
    <definedName name="IQ_PRIVATE_CONST_TOTAL_YOY_FC_UNUSED_UNUSED_UNUSED">"c8339"</definedName>
    <definedName name="IQ_PRIVATE_CONST_TOTAL_YOY_UNUSED">"c7459"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">"c8535"</definedName>
    <definedName name="IQ_PRIVATE_RES_CONST_REAL_APR_FC_UNUSED_UNUSED_UNUSED">"c8535"</definedName>
    <definedName name="IQ_PRIVATE_RES_CONST_REAL_APR_UNUSED">"c7655"</definedName>
    <definedName name="IQ_PRIVATE_RES_CONST_REAL_APR_UNUSED_UNUSED_UNUSED">"c7655"</definedName>
    <definedName name="IQ_PRIVATE_RES_CONST_REAL_FC_UNUSED">"c7875"</definedName>
    <definedName name="IQ_PRIVATE_RES_CONST_REAL_FC_UNUSED_UNUSED_UNUSED">"c7875"</definedName>
    <definedName name="IQ_PRIVATE_RES_CONST_REAL_POP_FC_UNUSED">"c8095"</definedName>
    <definedName name="IQ_PRIVATE_RES_CONST_REAL_POP_FC_UNUSED_UNUSED_UNUSED">"c8095"</definedName>
    <definedName name="IQ_PRIVATE_RES_CONST_REAL_POP_UNUSED">"c7215"</definedName>
    <definedName name="IQ_PRIVATE_RES_CONST_REAL_POP_UNUSED_UNUSED_UNUSED">"c7215"</definedName>
    <definedName name="IQ_PRIVATE_RES_CONST_REAL_UNUSED">"c6995"</definedName>
    <definedName name="IQ_PRIVATE_RES_CONST_REAL_UNUSED_UNUSED_UNUSED">"c6995"</definedName>
    <definedName name="IQ_PRIVATE_RES_CONST_REAL_YOY_FC_UNUSED">"c8315"</definedName>
    <definedName name="IQ_PRIVATE_RES_CONST_REAL_YOY_FC_UNUSED_UNUSED_UNUSED">"c8315"</definedName>
    <definedName name="IQ_PRIVATE_RES_CONST_REAL_YOY_UNUSED">"c7435"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_FORMA_NET_INC_1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BABLE_RESERVES_TO_TOTAL_RESERVES_COAL">"c15953"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DUCTION_TO_SOLD_COAL">"c15945"</definedName>
    <definedName name="IQ_PROFESSIONAL">"c1071"</definedName>
    <definedName name="IQ_PROFESSIONAL_ALL_OTHER_COMP">"c18944"</definedName>
    <definedName name="IQ_PROFESSIONAL_ANNUAL_CASH_COMP">"c18945"</definedName>
    <definedName name="IQ_PROFESSIONAL_AS_REPORTED_COMP">"c18949"</definedName>
    <definedName name="IQ_PROFESSIONAL_AS_REPORTED_DIRECTOR_COMP">"c18961"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BONUS">"c18940"</definedName>
    <definedName name="IQ_PROFESSIONAL_CALCULATED_COMP">"c18947"</definedName>
    <definedName name="IQ_PROFESSIONAL_CHANGE_PENSION">"c18962"</definedName>
    <definedName name="IQ_PROFESSIONAL_DIRECT_FAX">"c15166"</definedName>
    <definedName name="IQ_PROFESSIONAL_DIRECT_PHONE">"c15165"</definedName>
    <definedName name="IQ_PROFESSIONAL_DIRECTOR_BONUS">"c18956"</definedName>
    <definedName name="IQ_PROFESSIONAL_DIRECTOR_CHANGE_PENSION">"c18957"</definedName>
    <definedName name="IQ_PROFESSIONAL_DIRECTOR_FEE">"c18953"</definedName>
    <definedName name="IQ_PROFESSIONAL_DIRECTOR_NON_EQUITY_COMP">"c18958"</definedName>
    <definedName name="IQ_PROFESSIONAL_DIRECTOR_OPTION_AWARDS">"c18954"</definedName>
    <definedName name="IQ_PROFESSIONAL_DIRECTOR_OTHER">"c18955"</definedName>
    <definedName name="IQ_PROFESSIONAL_DIRECTOR_STOCK_AWARDS">"c18959"</definedName>
    <definedName name="IQ_PROFESSIONAL_DIRECTOR_STOCK_GRANTS">"c18986"</definedName>
    <definedName name="IQ_PROFESSIONAL_DIRECTOR_STOCK_OPTIONS">"c18960"</definedName>
    <definedName name="IQ_PROFESSIONAL_EMAIL">"c15167"</definedName>
    <definedName name="IQ_PROFESSIONAL_EQUITY_INCENTIVE">"c18982"</definedName>
    <definedName name="IQ_PROFESSIONAL_EST_PAYMENTS_CHANGE_CONTROL">"c18951"</definedName>
    <definedName name="IQ_PROFESSIONAL_EST_PAYMENTS_TERMINATION">"c18963"</definedName>
    <definedName name="IQ_PROFESSIONAL_EXERCISABLE_OPTIONS">"c18966"</definedName>
    <definedName name="IQ_PROFESSIONAL_EXERCISABLE_VALUES">"c18967"</definedName>
    <definedName name="IQ_PROFESSIONAL_EXERCISED_OPTIONS">"c18964"</definedName>
    <definedName name="IQ_PROFESSIONAL_EXERCISED_VALUES">"c18965"</definedName>
    <definedName name="IQ_PROFESSIONAL_ID">"c13755"</definedName>
    <definedName name="IQ_PROFESSIONAL_LT_INCENTIVE">"c18943"</definedName>
    <definedName name="IQ_PROFESSIONAL_MAIN_FAX">"c15164"</definedName>
    <definedName name="IQ_PROFESSIONAL_MAIN_PHONE">"c15163"</definedName>
    <definedName name="IQ_PROFESSIONAL_MARKET_VALUE_SHARES_NOT_VESTED">"c18981"</definedName>
    <definedName name="IQ_PROFESSIONAL_NON_EQUITY_INCENTIVE">"c18952"</definedName>
    <definedName name="IQ_PROFESSIONAL_NUM_SHARED_NOT_VESTED">"c18980"</definedName>
    <definedName name="IQ_PROFESSIONAL_NUM_SHARES_ACQUIRED">"c18978"</definedName>
    <definedName name="IQ_PROFESSIONAL_OFFICE_ADDRESS">"c15162"</definedName>
    <definedName name="IQ_PROFESSIONAL_OPTION_AWARDS">"c18948"</definedName>
    <definedName name="IQ_PROFESSIONAL_OPTION_MARKET_PRICE">"c18977"</definedName>
    <definedName name="IQ_PROFESSIONAL_OPTION_PRICE">"c18976"</definedName>
    <definedName name="IQ_PROFESSIONAL_OTHER_ANNUAL_COMP">"c18941"</definedName>
    <definedName name="IQ_PROFESSIONAL_OTHER_COMP">"c18950"</definedName>
    <definedName name="IQ_PROFESSIONAL_RESTRICTED_STOCK_COMP">"c18942"</definedName>
    <definedName name="IQ_PROFESSIONAL_SALARY">"c18939"</definedName>
    <definedName name="IQ_PROFESSIONAL_ST_COMP">"c18946"</definedName>
    <definedName name="IQ_PROFESSIONAL_TITLE">"c1072"</definedName>
    <definedName name="IQ_PROFESSIONAL_TOTAL_NUM_STOCK_AWARDS">"c18985"</definedName>
    <definedName name="IQ_PROFESSIONAL_TOTAL_OPTIONS">"c18974"</definedName>
    <definedName name="IQ_PROFESSIONAL_TOTAL_STOCK_VALUE">"c18984"</definedName>
    <definedName name="IQ_PROFESSIONAL_TOTAL_VALUE_OPTIONS">"c18975"</definedName>
    <definedName name="IQ_PROFESSIONAL_UNCLASSIFIED_OPTIONS">"c18970"</definedName>
    <definedName name="IQ_PROFESSIONAL_UNCLASSIFIED_OPTIONS_VALUE">"c18971"</definedName>
    <definedName name="IQ_PROFESSIONAL_UNEARNED_STOCK_VALUE">"c18983"</definedName>
    <definedName name="IQ_PROFESSIONAL_UNEXERCISABLE_OPTIONS">"c18968"</definedName>
    <definedName name="IQ_PROFESSIONAL_UNEXERCISABLE_VALUES">"c18969"</definedName>
    <definedName name="IQ_PROFESSIONAL_UNEXERCISED_UNEARNED_OPTIONS">"c18972"</definedName>
    <definedName name="IQ_PROFESSIONAL_UNEXERCISED_UNEARNED_OPTIONS_VALUE">"c18973"</definedName>
    <definedName name="IQ_PROFESSIONAL_VALUE_VESTING">"c18979"</definedName>
    <definedName name="IQ_PROFIT_AFTER_COST_CAPITAL_NEW_BUSINESS">"c9969"</definedName>
    <definedName name="IQ_PROFIT_BEFORE_COST_CAPITAL_NEW_BUSINESS">"c9967"</definedName>
    <definedName name="IQ_PROGRAMMING_COSTS">"c2884"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_MGMT_EXPENSE">"c16038"</definedName>
    <definedName name="IQ_PROP_MGMT_INCOME">"c16028"</definedName>
    <definedName name="IQ_PROP_OPERATING_EXPENSE">"c16037"</definedName>
    <definedName name="IQ_PROP_RENTAL_REVENUE">"c16019"</definedName>
    <definedName name="IQ_PROP_SALES_EXPENSE">"c16044"</definedName>
    <definedName name="IQ_PROPERTY_EXP">"c1073"</definedName>
    <definedName name="IQ_PROPERTY_GROSS">"c1379"</definedName>
    <definedName name="IQ_PROPERTY_GROSS_1">"c1379"</definedName>
    <definedName name="IQ_PROPERTY_MGMT_FEE">"c1074"</definedName>
    <definedName name="IQ_PROPERTY_NET">"c1402"</definedName>
    <definedName name="IQ_PROPERTY_NET_1">"c1402"</definedName>
    <definedName name="IQ_PROPERTY_TAX_INSURANCE">"c16033"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EN_RESERVES_TO_TOTAL_RESERVES_COAL">"c15952"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AVG_LOANS">"c15717"</definedName>
    <definedName name="IQ_PROVISION_CHARGE_OFFS">"c1083"</definedName>
    <definedName name="IQ_PROVISION_LL_FFIEC">"c13019"</definedName>
    <definedName name="IQ_PROVISION_LOAN_LOSS_AVG_ASSETS_FFIEC">"c18879"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SGR_REV">"c19125"</definedName>
    <definedName name="IQ_PTBV">"c1084"</definedName>
    <definedName name="IQ_PTBV_AVG">"c1085"</definedName>
    <definedName name="IQ_PURCHASE_FOREIGN_CURRENCIES_FDIC">"c6513"</definedName>
    <definedName name="IQ_PURCHASE_TREASURY_FFIEC">"c12966"</definedName>
    <definedName name="IQ_PURCHASED_COAL">"c15934"</definedName>
    <definedName name="IQ_PURCHASED_CREDIT_RELS_SERVICING_ASSETS_FFIEC">"c12839"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D_PRODUCTION_TO_SOLD_COAL">"c15947"</definedName>
    <definedName name="IQ_PURCHASED_TO_PRODUCTION_COAL">"c15948"</definedName>
    <definedName name="IQ_PURCHASED_TO_SOLD_COAL">"c15946"</definedName>
    <definedName name="IQ_PURCHASES_EQUIP_NONRES_SAAR_APR_FC_UNUSED">"c8491"</definedName>
    <definedName name="IQ_PURCHASES_EQUIP_NONRES_SAAR_APR_FC_UNUSED_UNUSED_UNUSED">"c8491"</definedName>
    <definedName name="IQ_PURCHASES_EQUIP_NONRES_SAAR_APR_UNUSED">"c7611"</definedName>
    <definedName name="IQ_PURCHASES_EQUIP_NONRES_SAAR_APR_UNUSED_UNUSED_UNUSED">"c7611"</definedName>
    <definedName name="IQ_PURCHASES_EQUIP_NONRES_SAAR_FC_UNUSED">"c7831"</definedName>
    <definedName name="IQ_PURCHASES_EQUIP_NONRES_SAAR_FC_UNUSED_UNUSED_UNUSED">"c7831"</definedName>
    <definedName name="IQ_PURCHASES_EQUIP_NONRES_SAAR_POP_FC_UNUSED">"c8051"</definedName>
    <definedName name="IQ_PURCHASES_EQUIP_NONRES_SAAR_POP_FC_UNUSED_UNUSED_UNUSED">"c8051"</definedName>
    <definedName name="IQ_PURCHASES_EQUIP_NONRES_SAAR_POP_UNUSED">"c7171"</definedName>
    <definedName name="IQ_PURCHASES_EQUIP_NONRES_SAAR_POP_UNUSED_UNUSED_UNUSED">"c7171"</definedName>
    <definedName name="IQ_PURCHASES_EQUIP_NONRES_SAAR_UNUSED">"c6951"</definedName>
    <definedName name="IQ_PURCHASES_EQUIP_NONRES_SAAR_UNUSED_UNUSED_UNUSED">"c6951"</definedName>
    <definedName name="IQ_PURCHASES_EQUIP_NONRES_SAAR_YOY_FC_UNUSED">"c8271"</definedName>
    <definedName name="IQ_PURCHASES_EQUIP_NONRES_SAAR_YOY_FC_UNUSED_UNUSED_UNUSED">"c8271"</definedName>
    <definedName name="IQ_PURCHASES_EQUIP_NONRES_SAAR_YOY_UNUSED">"c7391"</definedName>
    <definedName name="IQ_PURCHASES_EQUIP_NONRES_SAAR_YOY_UNUSED_UNUSED_UNUSED">"c7391"</definedName>
    <definedName name="IQ_PURCHASING_SECURITIES_LL_REC_FFIEC">"c12893"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TD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COMP">"c13750"</definedName>
    <definedName name="IQ_QUICK_RATIO">"c1086"</definedName>
    <definedName name="IQ_RATE_COMP_GROWTH_DOMESTIC">"c1087"</definedName>
    <definedName name="IQ_RATE_COMP_GROWTH_FOREIGN">"c1088"</definedName>
    <definedName name="IQ_RATE_COUNTRY">"c19247"</definedName>
    <definedName name="IQ_RATE_LEVEL">"c19251"</definedName>
    <definedName name="IQ_RATE_NAME">"c19249"</definedName>
    <definedName name="IQ_RATE_TERM">"c19248"</definedName>
    <definedName name="IQ_RATE_TYPE">"c19246"</definedName>
    <definedName name="IQ_RAW_INV">"c1089"</definedName>
    <definedName name="IQ_RAW_SALEABLE_INVENTORY_COAL">"c15941"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1_4_RISK_BASED_FFIEC">"c13418"</definedName>
    <definedName name="IQ_RE_ACQ_SATISFACTION_DEBTS_FFIEC">"c12832"</definedName>
    <definedName name="IQ_RE_ASSET_DEVELOPMENT_PROP">"c19136"</definedName>
    <definedName name="IQ_RE_ASSET_INVESTMENT_PROP">"c19135"</definedName>
    <definedName name="IQ_RE_ASSET_OTHER_PROP">"c19137"</definedName>
    <definedName name="IQ_RE_ASSET_TOTAL_PROP">"c19138"</definedName>
    <definedName name="IQ_RE_DEPR_AMORT">"c8750"</definedName>
    <definedName name="IQ_RE_DEPRECIATION">"c16045"</definedName>
    <definedName name="IQ_RE_FARMLAND_GROSS_LOANS_FFIEC">"c13408"</definedName>
    <definedName name="IQ_RE_FARMLAND_RISK_BASED_FFIEC">"c13429"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FOREIGN_FFIEC">"c13479"</definedName>
    <definedName name="IQ_RE_GAIN_LOSS_SALE_ASSETS">"c8751"</definedName>
    <definedName name="IQ_RE_INVEST_FDIC">"c6331"</definedName>
    <definedName name="IQ_RE_LOANS_1_4_GROSS_LOANS_FFIEC">"c13397"</definedName>
    <definedName name="IQ_RE_LOANS_DOM_QUARTERLY_AVG_FFIEC">"c15476"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LOANS_GROSS_LOANS_FFIEC">"c13396"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_RENTAL_EXPENSE">"c16036"</definedName>
    <definedName name="IQ_RE_RISK_BASED_FFIEC">"c13417"</definedName>
    <definedName name="IQ_REAL_ESTATE">"c1093"</definedName>
    <definedName name="IQ_REAL_ESTATE_ASSETS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ENT_FUNDS">"c18908"</definedName>
    <definedName name="IQ_RECENT_FUNDS_ID">"c18909"</definedName>
    <definedName name="IQ_RECOVERIES_1_4_FAMILY_LOANS_FDIC">"c6707"</definedName>
    <definedName name="IQ_RECOVERIES_AUTO_LOANS_FDIC">"c6701"</definedName>
    <definedName name="IQ_RECOVERIES_AVG_LOANS_FFIEC">"c13476"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">"c4507"</definedName>
    <definedName name="IQ_RECURRING_PROFIT_ACT_OR_EST_CIQ">"c5045"</definedName>
    <definedName name="IQ_RECURRING_PROFIT_ACT_OR_EST_CIQ_COL">"c11692"</definedName>
    <definedName name="IQ_RECURRING_PROFIT_EST">"c4499"</definedName>
    <definedName name="IQ_RECURRING_PROFIT_EST_CIQ">"c5037"</definedName>
    <definedName name="IQ_RECURRING_PROFIT_GUIDANCE">"c4500"</definedName>
    <definedName name="IQ_RECURRING_PROFIT_GUIDANCE_CIQ">"c5038"</definedName>
    <definedName name="IQ_RECURRING_PROFIT_GUIDANCE_CIQ_COL">"c11685"</definedName>
    <definedName name="IQ_RECURRING_PROFIT_HIGH_EST">"c4501"</definedName>
    <definedName name="IQ_RECURRING_PROFIT_HIGH_EST_CIQ">"c5039"</definedName>
    <definedName name="IQ_RECURRING_PROFIT_HIGH_GUIDANCE">"c4179"</definedName>
    <definedName name="IQ_RECURRING_PROFIT_HIGH_GUIDANCE_CIQ">"c4591"</definedName>
    <definedName name="IQ_RECURRING_PROFIT_HIGH_GUIDANCE_CIQ_COL">"c11240"</definedName>
    <definedName name="IQ_RECURRING_PROFIT_LOW_EST">"c4502"</definedName>
    <definedName name="IQ_RECURRING_PROFIT_LOW_EST_CIQ">"c5040"</definedName>
    <definedName name="IQ_RECURRING_PROFIT_LOW_GUIDANCE">"c4219"</definedName>
    <definedName name="IQ_RECURRING_PROFIT_LOW_GUIDANCE_CIQ">"c4631"</definedName>
    <definedName name="IQ_RECURRING_PROFIT_LOW_GUIDANCE_CIQ_COL">"c11280"</definedName>
    <definedName name="IQ_RECURRING_PROFIT_MEDIAN_EST">"c4503"</definedName>
    <definedName name="IQ_RECURRING_PROFIT_MEDIAN_EST_CIQ">"c5041"</definedName>
    <definedName name="IQ_RECURRING_PROFIT_NUM_EST">"c4504"</definedName>
    <definedName name="IQ_RECURRING_PROFIT_NUM_EST_CIQ">"c5042"</definedName>
    <definedName name="IQ_RECURRING_PROFIT_SHARE_ACT_OR_EST">"c4508"</definedName>
    <definedName name="IQ_RECURRING_PROFIT_SHARE_ACT_OR_EST_CIQ">"c5046"</definedName>
    <definedName name="IQ_RECURRING_PROFIT_SHARE_ACT_OR_EST_CIQ_COL">"c11693"</definedName>
    <definedName name="IQ_RECURRING_PROFIT_SHARE_EST">"c4506"</definedName>
    <definedName name="IQ_RECURRING_PROFIT_SHARE_EST_CIQ">"c5044"</definedName>
    <definedName name="IQ_RECURRING_PROFIT_SHARE_GUIDANCE">"c4509"</definedName>
    <definedName name="IQ_RECURRING_PROFIT_SHARE_GUIDANCE_CIQ">"c5047"</definedName>
    <definedName name="IQ_RECURRING_PROFIT_SHARE_GUIDANCE_CIQ_COL">"c11694"</definedName>
    <definedName name="IQ_RECURRING_PROFIT_SHARE_HIGH_EST">"c4510"</definedName>
    <definedName name="IQ_RECURRING_PROFIT_SHARE_HIGH_EST_CIQ">"c5048"</definedName>
    <definedName name="IQ_RECURRING_PROFIT_SHARE_HIGH_GUIDANCE">"c4200"</definedName>
    <definedName name="IQ_RECURRING_PROFIT_SHARE_HIGH_GUIDANCE_CIQ">"c4612"</definedName>
    <definedName name="IQ_RECURRING_PROFIT_SHARE_HIGH_GUIDANCE_CIQ_COL">"c11261"</definedName>
    <definedName name="IQ_RECURRING_PROFIT_SHARE_LOW_EST">"c4511"</definedName>
    <definedName name="IQ_RECURRING_PROFIT_SHARE_LOW_EST_CIQ">"c5049"</definedName>
    <definedName name="IQ_RECURRING_PROFIT_SHARE_LOW_GUIDANCE">"c4240"</definedName>
    <definedName name="IQ_RECURRING_PROFIT_SHARE_LOW_GUIDANCE_CIQ">"c4652"</definedName>
    <definedName name="IQ_RECURRING_PROFIT_SHARE_LOW_GUIDANCE_CIQ_COL">"c11301"</definedName>
    <definedName name="IQ_RECURRING_PROFIT_SHARE_MEDIAN_EST">"c4512"</definedName>
    <definedName name="IQ_RECURRING_PROFIT_SHARE_MEDIAN_EST_CIQ">"c5050"</definedName>
    <definedName name="IQ_RECURRING_PROFIT_SHARE_NUM_EST">"c4513"</definedName>
    <definedName name="IQ_RECURRING_PROFIT_SHARE_NUM_EST_CIQ">"c5051"</definedName>
    <definedName name="IQ_RECURRING_PROFIT_SHARE_STDDEV_EST">"c4514"</definedName>
    <definedName name="IQ_RECURRING_PROFIT_SHARE_STDDEV_EST_CIQ">"c5052"</definedName>
    <definedName name="IQ_RECURRING_PROFIT_STDDEV_EST">"c4516"</definedName>
    <definedName name="IQ_RECURRING_PROFIT_STDDEV_EST_CIQ">"c5054"</definedName>
    <definedName name="IQ_REDEEM_PREF_STOCK">"c1417"</definedName>
    <definedName name="IQ_REDEEM_PREF_STOCK_1">"c1417"</definedName>
    <definedName name="IQ_REDUCTION_TAX_POSITION_CURRENT_YR">"c15734"</definedName>
    <definedName name="IQ_REDUCTION_TAX_POSITION_PRIOR_YRS">"c15736"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TATED">"c16221"</definedName>
    <definedName name="IQ_REINSTATEMENT_DATE">"c16222"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INSURANCE_RECOVERABLE_ASSETS_LH_FFIEC">"c13104"</definedName>
    <definedName name="IQ_REINSURANCE_RECOVERABLE_ASSETS_PC_FFIEC">"c13098"</definedName>
    <definedName name="IQ_RELATED_PLANS_FDIC">"c6320"</definedName>
    <definedName name="IQ_RENT_AVG_PROP">"c16056"</definedName>
    <definedName name="IQ_RENT_OTHER_INC_FROM_OREO_FFIEC">"c13043"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_SAFE_DEPOSIT_FFIEC">"c13044"</definedName>
    <definedName name="IQ_RENTAL_NOI">"c16065"</definedName>
    <definedName name="IQ_RENTAL_NOI_AVG_GROSS_PROP">"c16057"</definedName>
    <definedName name="IQ_RENTAL_NOI_TOTAL_RENT_REVENUE">"c16061"</definedName>
    <definedName name="IQ_RENTAL_REV">"c1101"</definedName>
    <definedName name="IQ_REPAIRS_MAINTENANCE">"c16032"</definedName>
    <definedName name="IQ_REPO">"c19133"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>"c8536"</definedName>
    <definedName name="IQ_RES_CONST_REAL_APR_FC_UNUSED_UNUSED_UNUSED">"c8536"</definedName>
    <definedName name="IQ_RES_CONST_REAL_APR_UNUSED">"c7656"</definedName>
    <definedName name="IQ_RES_CONST_REAL_APR_UNUSED_UNUSED_UNUSED">"c7656"</definedName>
    <definedName name="IQ_RES_CONST_REAL_FC_UNUSED">"c7876"</definedName>
    <definedName name="IQ_RES_CONST_REAL_FC_UNUSED_UNUSED_UNUSED">"c7876"</definedName>
    <definedName name="IQ_RES_CONST_REAL_POP_FC_UNUSED">"c8096"</definedName>
    <definedName name="IQ_RES_CONST_REAL_POP_FC_UNUSED_UNUSED_UNUSED">"c8096"</definedName>
    <definedName name="IQ_RES_CONST_REAL_POP_UNUSED">"c7216"</definedName>
    <definedName name="IQ_RES_CONST_REAL_POP_UNUSED_UNUSED_UNUSED">"c7216"</definedName>
    <definedName name="IQ_RES_CONST_REAL_SAAR_APR_FC_UNUSED">"c8537"</definedName>
    <definedName name="IQ_RES_CONST_REAL_SAAR_APR_FC_UNUSED_UNUSED_UNUSED">"c8537"</definedName>
    <definedName name="IQ_RES_CONST_REAL_SAAR_APR_UNUSED">"c7657"</definedName>
    <definedName name="IQ_RES_CONST_REAL_SAAR_APR_UNUSED_UNUSED_UNUSED">"c7657"</definedName>
    <definedName name="IQ_RES_CONST_REAL_SAAR_FC_UNUSED">"c7877"</definedName>
    <definedName name="IQ_RES_CONST_REAL_SAAR_FC_UNUSED_UNUSED_UNUSED">"c7877"</definedName>
    <definedName name="IQ_RES_CONST_REAL_SAAR_POP_FC_UNUSED">"c8097"</definedName>
    <definedName name="IQ_RES_CONST_REAL_SAAR_POP_FC_UNUSED_UNUSED_UNUSED">"c8097"</definedName>
    <definedName name="IQ_RES_CONST_REAL_SAAR_POP_UNUSED">"c7217"</definedName>
    <definedName name="IQ_RES_CONST_REAL_SAAR_POP_UNUSED_UNUSED_UNUSED">"c7217"</definedName>
    <definedName name="IQ_RES_CONST_REAL_SAAR_UNUSED">"c6997"</definedName>
    <definedName name="IQ_RES_CONST_REAL_SAAR_UNUSED_UNUSED_UNUSED">"c6997"</definedName>
    <definedName name="IQ_RES_CONST_REAL_SAAR_YOY_FC_UNUSED">"c8317"</definedName>
    <definedName name="IQ_RES_CONST_REAL_SAAR_YOY_FC_UNUSED_UNUSED_UNUSED">"c8317"</definedName>
    <definedName name="IQ_RES_CONST_REAL_SAAR_YOY_UNUSED">"c7437"</definedName>
    <definedName name="IQ_RES_CONST_REAL_SAAR_YOY_UNUSED_UNUSED_UNUSED">"c7437"</definedName>
    <definedName name="IQ_RES_CONST_REAL_UNUSED">"c6996"</definedName>
    <definedName name="IQ_RES_CONST_REAL_UNUSED_UNUSED_UNUSED">"c6996"</definedName>
    <definedName name="IQ_RES_CONST_REAL_YOY_FC_UNUSED">"c8316"</definedName>
    <definedName name="IQ_RES_CONST_REAL_YOY_FC_UNUSED_UNUSED_UNUSED">"c8316"</definedName>
    <definedName name="IQ_RES_CONST_REAL_YOY_UNUSED">"c7436"</definedName>
    <definedName name="IQ_RES_CONST_REAL_YOY_UNUSED_UNUSED_UNUSED">"c7436"</definedName>
    <definedName name="IQ_RES_CONST_SAAR_APR_FC_UNUSED">"c8540"</definedName>
    <definedName name="IQ_RES_CONST_SAAR_APR_FC_UNUSED_UNUSED_UNUSED">"c8540"</definedName>
    <definedName name="IQ_RES_CONST_SAAR_APR_UNUSED">"c7660"</definedName>
    <definedName name="IQ_RES_CONST_SAAR_APR_UNUSED_UNUSED_UNUSED">"c7660"</definedName>
    <definedName name="IQ_RES_CONST_SAAR_FC_UNUSED">"c7880"</definedName>
    <definedName name="IQ_RES_CONST_SAAR_FC_UNUSED_UNUSED_UNUSED">"c7880"</definedName>
    <definedName name="IQ_RES_CONST_SAAR_POP_FC_UNUSED">"c8100"</definedName>
    <definedName name="IQ_RES_CONST_SAAR_POP_FC_UNUSED_UNUSED_UNUSED">"c8100"</definedName>
    <definedName name="IQ_RES_CONST_SAAR_POP_UNUSED">"c7220"</definedName>
    <definedName name="IQ_RES_CONST_SAAR_POP_UNUSED_UNUSED_UNUSED">"c7220"</definedName>
    <definedName name="IQ_RES_CONST_SAAR_UNUSED">"c7000"</definedName>
    <definedName name="IQ_RES_CONST_SAAR_UNUSED_UNUSED_UNUSED">"c7000"</definedName>
    <definedName name="IQ_RES_CONST_SAAR_YOY_FC_UNUSED">"c8320"</definedName>
    <definedName name="IQ_RES_CONST_SAAR_YOY_FC_UNUSED_UNUSED_UNUSED">"c8320"</definedName>
    <definedName name="IQ_RES_CONST_SAAR_YOY_UNUSED">"c7440"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EARCH_DEV_1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FFIEC">"c12958"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SUPPLE">"c13809"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localSheetId="4" name="IQ_RETAIL_ACQUIRED_FRANCHISE_STORES">"c2903"</definedName>
    <definedName localSheetId="5" name="IQ_RETAIL_ACQUIRED_FRANCHISE_STORES">"c2903"</definedName>
    <definedName name="IQ_RETAIL_ACQUIRED_FRANCHISE_STORES">"c2895"</definedName>
    <definedName name="IQ_RETAIL_ACQUIRED_FRANCHISE_STORES_1">"c2903"</definedName>
    <definedName localSheetId="4" name="IQ_RETAIL_ACQUIRED_OWNED_STORES">"c2895"</definedName>
    <definedName localSheetId="5" name="IQ_RETAIL_ACQUIRED_OWNED_STORES">"c2895"</definedName>
    <definedName name="IQ_RETAIL_ACQUIRED_OWNED_STORES">"c2903"</definedName>
    <definedName name="IQ_RETAIL_ACQUIRED_OWNED_STORES_1">"c2895"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ATALOG_REVENUES">"c9903"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NLINE_REVENUES">"c9904"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REVENUES">"c9902"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CATALOG_1">"c16128"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ONLINE_1">"c16129"</definedName>
    <definedName name="IQ_RETAIL_SALES_POP">"c7223"</definedName>
    <definedName name="IQ_RETAIL_SALES_POP_FC">"c8103"</definedName>
    <definedName name="IQ_RETAIL_SALES_RETAIL">"c9902"</definedName>
    <definedName name="IQ_RETAIL_SALES_RETAIL_1">"c16127"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L_WHOLESALE_REVENUES">"c15895"</definedName>
    <definedName name="IQ_RETAINED_EARN">"c1420"</definedName>
    <definedName name="IQ_RETAINED_EARN_1">"c1420"</definedName>
    <definedName name="IQ_RETAINED_EARNINGS_AVERAGE_EQUITY_FDIC">"c6733"</definedName>
    <definedName name="IQ_RETAINED_EARNINGS_EQUITY_FFIEC">"c13348"</definedName>
    <definedName name="IQ_RETAINED_EARNINGS_FFIEC">"c12878"</definedName>
    <definedName name="IQ_RETURN_ASSETS">"c1113"</definedName>
    <definedName name="IQ_RETURN_ASSETS_ACT_OR_EST">"c3585"</definedName>
    <definedName name="IQ_RETURN_ASSETS_ACT_OR_EST_CIQ">"c12020"</definedName>
    <definedName name="IQ_RETURN_ASSETS_ACT_OR_EST_REUT">"c5475"</definedName>
    <definedName name="IQ_RETURN_ASSETS_ACT_OR_EST_THOM">"c5310"</definedName>
    <definedName name="IQ_RETURN_ASSETS_BANK">"c1114"</definedName>
    <definedName name="IQ_RETURN_ASSETS_BROK">"c1115"</definedName>
    <definedName name="IQ_RETURN_ASSETS_DET_EST">"c12066"</definedName>
    <definedName name="IQ_RETURN_ASSETS_DET_EST_DATE">"c12219"</definedName>
    <definedName name="IQ_RETURN_ASSETS_DET_EST_DATE_THOM">"c12247"</definedName>
    <definedName name="IQ_RETURN_ASSETS_DET_EST_INCL">"c12356"</definedName>
    <definedName name="IQ_RETURN_ASSETS_DET_EST_INCL_THOM">"c12379"</definedName>
    <definedName name="IQ_RETURN_ASSETS_DET_EST_ORIGIN">"c12591"</definedName>
    <definedName name="IQ_RETURN_ASSETS_DET_EST_ORIGIN_THOM">"c12617"</definedName>
    <definedName name="IQ_RETURN_ASSETS_DET_EST_THOM">"c12097"</definedName>
    <definedName name="IQ_RETURN_ASSETS_EST">"c3529"</definedName>
    <definedName name="IQ_RETURN_ASSETS_EST_CIQ">"c3828"</definedName>
    <definedName name="IQ_RETURN_ASSETS_EST_DOWN_2MONTH">"c16537"</definedName>
    <definedName name="IQ_RETURN_ASSETS_EST_DOWN_2MONTH_CIQ">"c16801"</definedName>
    <definedName name="IQ_RETURN_ASSETS_EST_DOWN_3MONTH">"c16541"</definedName>
    <definedName name="IQ_RETURN_ASSETS_EST_DOWN_3MONTH_CIQ">"c16805"</definedName>
    <definedName name="IQ_RETURN_ASSETS_EST_DOWN_MONTH">"c16533"</definedName>
    <definedName name="IQ_RETURN_ASSETS_EST_DOWN_MONTH_CIQ">"c16797"</definedName>
    <definedName name="IQ_RETURN_ASSETS_EST_NOTE">"c17520"</definedName>
    <definedName name="IQ_RETURN_ASSETS_EST_NOTE_CIQ">"c17473"</definedName>
    <definedName name="IQ_RETURN_ASSETS_EST_NUM_ANALYSTS_2MONTH">"c16535"</definedName>
    <definedName name="IQ_RETURN_ASSETS_EST_NUM_ANALYSTS_2MONTH_CIQ">"c16799"</definedName>
    <definedName name="IQ_RETURN_ASSETS_EST_NUM_ANALYSTS_3MONTH">"c16539"</definedName>
    <definedName name="IQ_RETURN_ASSETS_EST_NUM_ANALYSTS_3MONTH_CIQ">"c16803"</definedName>
    <definedName name="IQ_RETURN_ASSETS_EST_NUM_ANALYSTS_MONTH">"c16531"</definedName>
    <definedName name="IQ_RETURN_ASSETS_EST_NUM_ANALYSTS_MONTH_CIQ">"c16795"</definedName>
    <definedName name="IQ_RETURN_ASSETS_EST_REUT">"c3990"</definedName>
    <definedName name="IQ_RETURN_ASSETS_EST_THOM">"c4034"</definedName>
    <definedName name="IQ_RETURN_ASSETS_EST_TOTAL_REVISED_2MONTH">"c16538"</definedName>
    <definedName name="IQ_RETURN_ASSETS_EST_TOTAL_REVISED_2MONTH_CIQ">"c16802"</definedName>
    <definedName name="IQ_RETURN_ASSETS_EST_TOTAL_REVISED_3MONTH">"c16542"</definedName>
    <definedName name="IQ_RETURN_ASSETS_EST_TOTAL_REVISED_3MONTH_CIQ">"c16806"</definedName>
    <definedName name="IQ_RETURN_ASSETS_EST_TOTAL_REVISED_MONTH">"c16534"</definedName>
    <definedName name="IQ_RETURN_ASSETS_EST_TOTAL_REVISED_MONTH_CIQ">"c16798"</definedName>
    <definedName name="IQ_RETURN_ASSETS_EST_UP_2MONTH">"c16536"</definedName>
    <definedName name="IQ_RETURN_ASSETS_EST_UP_2MONTH_CIQ">"c16800"</definedName>
    <definedName name="IQ_RETURN_ASSETS_EST_UP_3MONTH">"c16540"</definedName>
    <definedName name="IQ_RETURN_ASSETS_EST_UP_3MONTH_CIQ">"c16804"</definedName>
    <definedName name="IQ_RETURN_ASSETS_EST_UP_MONTH">"c16532"</definedName>
    <definedName name="IQ_RETURN_ASSETS_EST_UP_MONTH_CIQ">"c16796"</definedName>
    <definedName name="IQ_RETURN_ASSETS_FDIC">"c6730"</definedName>
    <definedName name="IQ_RETURN_ASSETS_FS">"c1116"</definedName>
    <definedName name="IQ_RETURN_ASSETS_GUIDANCE">"c4517"</definedName>
    <definedName name="IQ_RETURN_ASSETS_GUIDANCE_CIQ">"c5055"</definedName>
    <definedName name="IQ_RETURN_ASSETS_GUIDANCE_CIQ_COL">"c11702"</definedName>
    <definedName name="IQ_RETURN_ASSETS_HIGH_EST">"c3530"</definedName>
    <definedName name="IQ_RETURN_ASSETS_HIGH_EST_CIQ">"c3830"</definedName>
    <definedName name="IQ_RETURN_ASSETS_HIGH_EST_REUT">"c3992"</definedName>
    <definedName name="IQ_RETURN_ASSETS_HIGH_EST_THOM">"c4036"</definedName>
    <definedName name="IQ_RETURN_ASSETS_HIGH_GUIDANCE">"c4183"</definedName>
    <definedName name="IQ_RETURN_ASSETS_HIGH_GUIDANCE_CIQ">"c4595"</definedName>
    <definedName name="IQ_RETURN_ASSETS_HIGH_GUIDANCE_CIQ_COL">"c11244"</definedName>
    <definedName name="IQ_RETURN_ASSETS_LOW_EST">"c3531"</definedName>
    <definedName name="IQ_RETURN_ASSETS_LOW_EST_CIQ">"c3831"</definedName>
    <definedName name="IQ_RETURN_ASSETS_LOW_EST_REUT">"c3993"</definedName>
    <definedName name="IQ_RETURN_ASSETS_LOW_EST_THOM">"c4037"</definedName>
    <definedName name="IQ_RETURN_ASSETS_LOW_GUIDANCE">"c4223"</definedName>
    <definedName name="IQ_RETURN_ASSETS_LOW_GUIDANCE_CIQ">"c4635"</definedName>
    <definedName name="IQ_RETURN_ASSETS_LOW_GUIDANCE_CIQ_COL">"c11284"</definedName>
    <definedName name="IQ_RETURN_ASSETS_MEDIAN_EST">"c3532"</definedName>
    <definedName name="IQ_RETURN_ASSETS_MEDIAN_EST_CIQ">"c3829"</definedName>
    <definedName name="IQ_RETURN_ASSETS_MEDIAN_EST_REUT">"c3991"</definedName>
    <definedName name="IQ_RETURN_ASSETS_MEDIAN_EST_THOM">"c4035"</definedName>
    <definedName name="IQ_RETURN_ASSETS_NUM_EST">"c3527"</definedName>
    <definedName name="IQ_RETURN_ASSETS_NUM_EST_CIQ">"c3832"</definedName>
    <definedName name="IQ_RETURN_ASSETS_NUM_EST_REUT">"c3994"</definedName>
    <definedName name="IQ_RETURN_ASSETS_NUM_EST_THOM">"c4038"</definedName>
    <definedName name="IQ_RETURN_ASSETS_STDDEV_EST">"c3528"</definedName>
    <definedName name="IQ_RETURN_ASSETS_STDDEV_EST_CIQ">"c3833"</definedName>
    <definedName name="IQ_RETURN_ASSETS_STDDEV_EST_REUT">"c3995"</definedName>
    <definedName name="IQ_RETURN_ASSETS_STDDEV_EST_THOM">"c4039"</definedName>
    <definedName name="IQ_RETURN_CAPITAL">"c1117"</definedName>
    <definedName name="IQ_RETURN_COMMON_EQUITY">"c13838"</definedName>
    <definedName name="IQ_RETURN_EMBEDDED_VALUE">"c9974"</definedName>
    <definedName name="IQ_RETURN_EQUITY">"c1118"</definedName>
    <definedName name="IQ_RETURN_EQUITY_ACT_OR_EST">"c3586"</definedName>
    <definedName name="IQ_RETURN_EQUITY_ACT_OR_EST_CIQ">"c12021"</definedName>
    <definedName name="IQ_RETURN_EQUITY_ACT_OR_EST_REUT">"c5476"</definedName>
    <definedName name="IQ_RETURN_EQUITY_ACT_OR_EST_THOM">"c5311"</definedName>
    <definedName name="IQ_RETURN_EQUITY_BANK">"c1119"</definedName>
    <definedName name="IQ_RETURN_EQUITY_BROK">"c1120"</definedName>
    <definedName name="IQ_RETURN_EQUITY_DET_EST">"c12067"</definedName>
    <definedName name="IQ_RETURN_EQUITY_DET_EST_DATE">"c12220"</definedName>
    <definedName name="IQ_RETURN_EQUITY_DET_EST_DATE_THOM">"c12248"</definedName>
    <definedName name="IQ_RETURN_EQUITY_DET_EST_INCL">"c12357"</definedName>
    <definedName name="IQ_RETURN_EQUITY_DET_EST_INCL_THOM">"c12380"</definedName>
    <definedName name="IQ_RETURN_EQUITY_DET_EST_ORIGIN">"c12592"</definedName>
    <definedName name="IQ_RETURN_EQUITY_DET_EST_ORIGIN_THOM">"c12618"</definedName>
    <definedName name="IQ_RETURN_EQUITY_DET_EST_THOM">"c12098"</definedName>
    <definedName name="IQ_RETURN_EQUITY_EST">"c3535"</definedName>
    <definedName name="IQ_RETURN_EQUITY_EST_CIQ">"c3821"</definedName>
    <definedName name="IQ_RETURN_EQUITY_EST_DOWN_2MONTH">"c16549"</definedName>
    <definedName name="IQ_RETURN_EQUITY_EST_DOWN_2MONTH_CIQ">"c16813"</definedName>
    <definedName name="IQ_RETURN_EQUITY_EST_DOWN_3MONTH">"c16553"</definedName>
    <definedName name="IQ_RETURN_EQUITY_EST_DOWN_3MONTH_CIQ">"c16817"</definedName>
    <definedName name="IQ_RETURN_EQUITY_EST_DOWN_MONTH">"c16545"</definedName>
    <definedName name="IQ_RETURN_EQUITY_EST_DOWN_MONTH_CIQ">"c16809"</definedName>
    <definedName name="IQ_RETURN_EQUITY_EST_NOTE">"c17521"</definedName>
    <definedName name="IQ_RETURN_EQUITY_EST_NOTE_CIQ">"c17474"</definedName>
    <definedName name="IQ_RETURN_EQUITY_EST_NUM_ANALYSTS_2MONTH">"c16547"</definedName>
    <definedName name="IQ_RETURN_EQUITY_EST_NUM_ANALYSTS_2MONTH_CIQ">"c16811"</definedName>
    <definedName name="IQ_RETURN_EQUITY_EST_NUM_ANALYSTS_3MONTH">"c16551"</definedName>
    <definedName name="IQ_RETURN_EQUITY_EST_NUM_ANALYSTS_3MONTH_CIQ">"c16815"</definedName>
    <definedName name="IQ_RETURN_EQUITY_EST_NUM_ANALYSTS_MONTH">"c16543"</definedName>
    <definedName name="IQ_RETURN_EQUITY_EST_NUM_ANALYSTS_MONTH_CIQ">"c16807"</definedName>
    <definedName name="IQ_RETURN_EQUITY_EST_REUT">"c3983"</definedName>
    <definedName name="IQ_RETURN_EQUITY_EST_THOM">"c5479"</definedName>
    <definedName name="IQ_RETURN_EQUITY_EST_TOTAL_REVISED_2MONTH">"c16550"</definedName>
    <definedName name="IQ_RETURN_EQUITY_EST_TOTAL_REVISED_2MONTH_CIQ">"c16814"</definedName>
    <definedName name="IQ_RETURN_EQUITY_EST_TOTAL_REVISED_3MONTH">"c16554"</definedName>
    <definedName name="IQ_RETURN_EQUITY_EST_TOTAL_REVISED_3MONTH_CIQ">"c16818"</definedName>
    <definedName name="IQ_RETURN_EQUITY_EST_TOTAL_REVISED_MONTH">"c16546"</definedName>
    <definedName name="IQ_RETURN_EQUITY_EST_TOTAL_REVISED_MONTH_CIQ">"c16810"</definedName>
    <definedName name="IQ_RETURN_EQUITY_EST_UP_2MONTH">"c16548"</definedName>
    <definedName name="IQ_RETURN_EQUITY_EST_UP_2MONTH_CIQ">"c16812"</definedName>
    <definedName name="IQ_RETURN_EQUITY_EST_UP_3MONTH">"c16552"</definedName>
    <definedName name="IQ_RETURN_EQUITY_EST_UP_3MONTH_CIQ">"c16816"</definedName>
    <definedName name="IQ_RETURN_EQUITY_EST_UP_MONTH">"c16544"</definedName>
    <definedName name="IQ_RETURN_EQUITY_EST_UP_MONTH_CIQ">"c16808"</definedName>
    <definedName name="IQ_RETURN_EQUITY_FDIC">"c6732"</definedName>
    <definedName name="IQ_RETURN_EQUITY_FS">"c1121"</definedName>
    <definedName name="IQ_RETURN_EQUITY_GUIDANCE">"c4518"</definedName>
    <definedName name="IQ_RETURN_EQUITY_GUIDANCE_CIQ">"c5056"</definedName>
    <definedName name="IQ_RETURN_EQUITY_GUIDANCE_CIQ_COL">"c11703"</definedName>
    <definedName name="IQ_RETURN_EQUITY_HIGH_EST">"c3536"</definedName>
    <definedName name="IQ_RETURN_EQUITY_HIGH_EST_CIQ">"c3823"</definedName>
    <definedName name="IQ_RETURN_EQUITY_HIGH_EST_REUT">"c3985"</definedName>
    <definedName name="IQ_RETURN_EQUITY_HIGH_EST_THOM">"c5283"</definedName>
    <definedName name="IQ_RETURN_EQUITY_HIGH_GUIDANCE">"c4182"</definedName>
    <definedName name="IQ_RETURN_EQUITY_HIGH_GUIDANCE_CIQ">"c4594"</definedName>
    <definedName name="IQ_RETURN_EQUITY_HIGH_GUIDANCE_CIQ_COL">"c11243"</definedName>
    <definedName name="IQ_RETURN_EQUITY_LOW_EST">"c3537"</definedName>
    <definedName name="IQ_RETURN_EQUITY_LOW_EST_CIQ">"c3824"</definedName>
    <definedName name="IQ_RETURN_EQUITY_LOW_EST_REUT">"c3986"</definedName>
    <definedName name="IQ_RETURN_EQUITY_LOW_EST_THOM">"c5284"</definedName>
    <definedName name="IQ_RETURN_EQUITY_LOW_GUIDANCE">"c4222"</definedName>
    <definedName name="IQ_RETURN_EQUITY_LOW_GUIDANCE_CIQ">"c4634"</definedName>
    <definedName name="IQ_RETURN_EQUITY_LOW_GUIDANCE_CIQ_COL">"c11283"</definedName>
    <definedName name="IQ_RETURN_EQUITY_MEDIAN_EST">"c3538"</definedName>
    <definedName name="IQ_RETURN_EQUITY_MEDIAN_EST_CIQ">"c3822"</definedName>
    <definedName name="IQ_RETURN_EQUITY_MEDIAN_EST_REUT">"c3984"</definedName>
    <definedName name="IQ_RETURN_EQUITY_MEDIAN_EST_THOM">"c5282"</definedName>
    <definedName name="IQ_RETURN_EQUITY_NUM_EST">"c3533"</definedName>
    <definedName name="IQ_RETURN_EQUITY_NUM_EST_CIQ">"c3825"</definedName>
    <definedName name="IQ_RETURN_EQUITY_NUM_EST_REUT">"c3987"</definedName>
    <definedName name="IQ_RETURN_EQUITY_NUM_EST_THOM">"c5285"</definedName>
    <definedName name="IQ_RETURN_EQUITY_STDDEV_EST">"c3534"</definedName>
    <definedName name="IQ_RETURN_EQUITY_STDDEV_EST_CIQ">"c3826"</definedName>
    <definedName name="IQ_RETURN_EQUITY_STDDEV_EST_REUT">"c3988"</definedName>
    <definedName name="IQ_RETURN_EQUITY_STDDEV_EST_THOM">"c5286"</definedName>
    <definedName name="IQ_RETURN_INVESTMENT">"c1421"</definedName>
    <definedName name="IQ_RETURN_INVESTMENT_1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BEFORE_LOAN_LOSS_FOREIGN_FFIEC">"c15381"</definedName>
    <definedName name="IQ_REV_DET_EST">"c12065"</definedName>
    <definedName name="IQ_REV_DET_EST_CURRENCY">"c12472"</definedName>
    <definedName name="IQ_REV_DET_EST_CURRENCY_THOM">"c12495"</definedName>
    <definedName name="IQ_REV_DET_EST_DATE">"c12218"</definedName>
    <definedName name="IQ_REV_DET_EST_DATE_THOM">"c12246"</definedName>
    <definedName name="IQ_REV_DET_EST_INCL">"c12355"</definedName>
    <definedName name="IQ_REV_DET_EST_INCL_THOM">"c12378"</definedName>
    <definedName name="IQ_REV_DET_EST_ORIGIN">"c12590"</definedName>
    <definedName name="IQ_REV_DET_EST_ORIGIN_THOM">"c12616"</definedName>
    <definedName name="IQ_REV_DET_EST_THOM">"c12096"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>"c3639"</definedName>
    <definedName name="IQ_REV_STDDEV_EST_THOM">"c3657"</definedName>
    <definedName name="IQ_REV_UTI">"c1125"</definedName>
    <definedName name="IQ_REVALUATION_GAINS_DERIVATIVE_DOM_FFIEC">"c12828"</definedName>
    <definedName name="IQ_REVALUATION_GAINS_DERIVATIVE_FOREIGN_FFIEC">"c12829"</definedName>
    <definedName name="IQ_REVALUATION_GAINS_FDIC">"c6428"</definedName>
    <definedName name="IQ_REVALUATION_LOSSES_FDIC">"c6429"</definedName>
    <definedName name="IQ_REVALUATION_NON_TRADING_PROP">"c15999"</definedName>
    <definedName name="IQ_REVENUE">"c1422"</definedName>
    <definedName name="IQ_REVENUE_1">"c1422"</definedName>
    <definedName name="IQ_REVENUE_10K">"IQ_REVENUE_10K"</definedName>
    <definedName name="IQ_REVENUE_10Q">"IQ_REVENUE_10Q"</definedName>
    <definedName name="IQ_REVENUE_10Q1">"IQ_REVENUE_10Q1"</definedName>
    <definedName name="IQ_REVENUE_ACT_OR_EST">"c2214"</definedName>
    <definedName name="IQ_REVENUE_ACT_OR_EST_CIQ">"c5059"</definedName>
    <definedName name="IQ_REVENUE_ACT_OR_EST_CIQ_COL">"c11706"</definedName>
    <definedName name="IQ_REVENUE_ACT_OR_EST_REUT">"c5461"</definedName>
    <definedName name="IQ_REVENUE_ACT_OR_EST_THOM">"c5299"</definedName>
    <definedName name="IQ_REVENUE_ADVERTISING">"c2880"</definedName>
    <definedName name="IQ_REVENUE_ANALOG_CABLE">"c2875"</definedName>
    <definedName name="IQ_REVENUE_BASIC_CABLE">"c2877"</definedName>
    <definedName name="IQ_REVENUE_BBAND">"c2878"</definedName>
    <definedName name="IQ_REVENUE_BEFORE_LL_FFIEC">"c13018"</definedName>
    <definedName name="IQ_REVENUE_COMMERCIAL">"c2881"</definedName>
    <definedName name="IQ_REVENUE_DIGITAL_CABLE">"c2876"</definedName>
    <definedName name="IQ_REVENUE_EST">"c1126"</definedName>
    <definedName name="IQ_REVENUE_EST_1">"IQ_REVENUE_EST_1"</definedName>
    <definedName name="IQ_REVENUE_EST_BOTTOM_UP">"c5488"</definedName>
    <definedName name="IQ_REVENUE_EST_BOTTOM_UP_CIQ">"c12025"</definedName>
    <definedName name="IQ_REVENUE_EST_BOTTOM_UP_REUT">"c5496"</definedName>
    <definedName name="IQ_REVENUE_EST_CIQ">"c3616"</definedName>
    <definedName name="IQ_REVENUE_EST_DOWN_2MONTH">"c16285"</definedName>
    <definedName name="IQ_REVENUE_EST_DOWN_2MONTH_CIQ">"c16609"</definedName>
    <definedName name="IQ_REVENUE_EST_DOWN_3MONTH">"c16289"</definedName>
    <definedName name="IQ_REVENUE_EST_DOWN_3MONTH_CIQ">"c16613"</definedName>
    <definedName name="IQ_REVENUE_EST_DOWN_MONTH">"c16281"</definedName>
    <definedName name="IQ_REVENUE_EST_DOWN_MONTH_CIQ">"c16605"</definedName>
    <definedName name="IQ_REVENUE_EST_NOTE">"c17502"</definedName>
    <definedName name="IQ_REVENUE_EST_NOTE_CIQ">"c17455"</definedName>
    <definedName name="IQ_REVENUE_EST_NUM_ANALYSTS_2MONTH">"c16283"</definedName>
    <definedName name="IQ_REVENUE_EST_NUM_ANALYSTS_2MONTH_CIQ">"c16607"</definedName>
    <definedName name="IQ_REVENUE_EST_NUM_ANALYSTS_3MONTH">"c16287"</definedName>
    <definedName name="IQ_REVENUE_EST_NUM_ANALYSTS_3MONTH_CIQ">"c16611"</definedName>
    <definedName name="IQ_REVENUE_EST_NUM_ANALYSTS_MONTH">"c16279"</definedName>
    <definedName name="IQ_REVENUE_EST_NUM_ANALYSTS_MONTH_CIQ">"c16603"</definedName>
    <definedName name="IQ_REVENUE_EST_REUT">"c3634"</definedName>
    <definedName name="IQ_REVENUE_EST_THOM">"c3652"</definedName>
    <definedName name="IQ_REVENUE_EST_TOTAL_REVISED_2MONTH">"c16286"</definedName>
    <definedName name="IQ_REVENUE_EST_TOTAL_REVISED_2MONTH_CIQ">"c16610"</definedName>
    <definedName name="IQ_REVENUE_EST_TOTAL_REVISED_3MONTH">"c16290"</definedName>
    <definedName name="IQ_REVENUE_EST_TOTAL_REVISED_3MONTH_CIQ">"c16614"</definedName>
    <definedName name="IQ_REVENUE_EST_TOTAL_REVISED_MONTH">"c16282"</definedName>
    <definedName name="IQ_REVENUE_EST_TOTAL_REVISED_MONTH_CIQ">"c16606"</definedName>
    <definedName name="IQ_REVENUE_EST_UP_2MONTH">"c16284"</definedName>
    <definedName name="IQ_REVENUE_EST_UP_2MONTH_CIQ">"c16608"</definedName>
    <definedName name="IQ_REVENUE_EST_UP_3MONTH">"c16288"</definedName>
    <definedName name="IQ_REVENUE_EST_UP_3MONTH_CIQ">"c16612"</definedName>
    <definedName name="IQ_REVENUE_EST_UP_MONTH">"c16280"</definedName>
    <definedName name="IQ_REVENUE_EST_UP_MONTH_CIQ">"c16604"</definedName>
    <definedName name="IQ_REVENUE_GROWTH_1">"IQ_REVENUE_GROWTH_1"</definedName>
    <definedName name="IQ_REVENUE_GROWTH_2">"IQ_REVENUE_GROWTH_2"</definedName>
    <definedName name="IQ_REVENUE_GUIDANCE">"c4519"</definedName>
    <definedName name="IQ_REVENUE_GUIDANCE_CIQ">"c5057"</definedName>
    <definedName name="IQ_REVENUE_GUIDANCE_CIQ_COL">"c11704"</definedName>
    <definedName name="IQ_REVENUE_HIGH_EST">"c1127"</definedName>
    <definedName name="IQ_REVENUE_HIGH_EST_CIQ">"c3618"</definedName>
    <definedName name="IQ_REVENUE_HIGH_EST_REUT">"c3636"</definedName>
    <definedName name="IQ_REVENUE_HIGH_EST_THOM">"c3654"</definedName>
    <definedName name="IQ_REVENUE_HIGH_GUIDANCE">"c4169"</definedName>
    <definedName name="IQ_REVENUE_HIGH_GUIDANCE_CIQ">"c4581"</definedName>
    <definedName name="IQ_REVENUE_HIGH_GUIDANCE_CIQ_COL">"c11230"</definedName>
    <definedName name="IQ_REVENUE_LOW_EST">"c1128"</definedName>
    <definedName name="IQ_REVENUE_LOW_EST_CIQ">"c3619"</definedName>
    <definedName name="IQ_REVENUE_LOW_EST_REUT">"c3637"</definedName>
    <definedName name="IQ_REVENUE_LOW_EST_THOM">"c3655"</definedName>
    <definedName name="IQ_REVENUE_LOW_GUIDANCE">"c4209"</definedName>
    <definedName name="IQ_REVENUE_LOW_GUIDANCE_CIQ">"c4621"</definedName>
    <definedName name="IQ_REVENUE_LOW_GUIDANCE_CIQ_COL">"c11270"</definedName>
    <definedName name="IQ_REVENUE_MEDIAN_EST">"c1662"</definedName>
    <definedName name="IQ_REVENUE_MEDIAN_EST_CIQ">"c3617"</definedName>
    <definedName name="IQ_REVENUE_MEDIAN_EST_REUT">"c3635"</definedName>
    <definedName name="IQ_REVENUE_MEDIAN_EST_THOM">"c3653"</definedName>
    <definedName name="IQ_REVENUE_NO_EST">"c263"</definedName>
    <definedName name="IQ_REVENUE_NUM_EST">"c1129"</definedName>
    <definedName name="IQ_REVENUE_NUM_EST_CIQ">"c3620"</definedName>
    <definedName name="IQ_REVENUE_NUM_EST_REUT">"c3638"</definedName>
    <definedName name="IQ_REVENUE_NUM_EST_THOM">"c3656"</definedName>
    <definedName name="IQ_REVENUE_OTHER">"c2882"</definedName>
    <definedName name="IQ_REVENUE_PHONE">"c2879"</definedName>
    <definedName name="IQ_REVENUE_TOTAL">"c2883"</definedName>
    <definedName name="IQ_REVENUES_SATELLITE">"c15792"</definedName>
    <definedName name="IQ_REVENUES_WIRELESS">"c15793"</definedName>
    <definedName name="IQ_REVERSE_REPO">"c19131"</definedName>
    <definedName localSheetId="4" name="IQ_REVISION_DATE_">38968.6239236111</definedName>
    <definedName localSheetId="5" name="IQ_REVISION_DATE_">38968.6239236111</definedName>
    <definedName name="IQ_REVISION_DATE_">39343.7159837963</definedName>
    <definedName localSheetId="4" name="IQ_REVISION_DATE__1">38745.3122453704</definedName>
    <definedName localSheetId="5" name="IQ_REVISION_DATE__1">38745.3122453704</definedName>
    <definedName name="IQ_REVISION_DATE__1">40469.7218055556</definedName>
    <definedName name="IQ_REVISION_DATE_ORIGMODEL">39850.4274305556</definedName>
    <definedName name="IQ_REVISION_DATE_REVISEDMODEL">39850.4274305556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4_DUE_30_89_FFIEC">"c13260"</definedName>
    <definedName name="IQ_REVOLVING_SECURED_1_4_DUE_90_FFIEC">"c13288"</definedName>
    <definedName name="IQ_REVOLVING_SECURED_1_4_NON_ACCRUAL_FFIEC">"c13314"</definedName>
    <definedName name="IQ_RGU">"c2863"</definedName>
    <definedName name="IQ_RISK_ADJ_BANK_ASSETS">"c2670"</definedName>
    <definedName name="IQ_RISK_WEIGHTED_ASSETS_0_PCT_FFIEC">"c18874"</definedName>
    <definedName name="IQ_RISK_WEIGHTED_ASSETS_100_PCT_FFIEC">"c18877"</definedName>
    <definedName name="IQ_RISK_WEIGHTED_ASSETS_20_PCT_FFIEC">"c18875"</definedName>
    <definedName name="IQ_RISK_WEIGHTED_ASSETS_50_PCT_FFIEC">"c18876"</definedName>
    <definedName name="IQ_RISK_WEIGHTED_ASSETS_FDIC">"c6370"</definedName>
    <definedName name="IQ_ROAM_MIN_USE_OTHER_CARRIERS">"c15765"</definedName>
    <definedName name="IQ_ROYALTIES_DUE_AFTER_FIVE">"c15969"</definedName>
    <definedName name="IQ_ROYALTIES_DUE_CY">"c15964"</definedName>
    <definedName name="IQ_ROYALTIES_DUE_CY1">"c15965"</definedName>
    <definedName name="IQ_ROYALTIES_DUE_CY2">"c15966"</definedName>
    <definedName name="IQ_ROYALTIES_DUE_CY3">"c15967"</definedName>
    <definedName name="IQ_ROYALTIES_DUE_CY4">"c15968"</definedName>
    <definedName name="IQ_ROYALTY_REVENUE_COAL">"c15932"</definedName>
    <definedName name="IQ_RSI">"c12704"</definedName>
    <definedName name="IQ_RSI_ADJ">"c12705"</definedName>
    <definedName name="IQ_RSSD_ID_FFIEC">"c20506"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IES_EMPLOYEE_BENEFITS_FFIEC">"c13023"</definedName>
    <definedName name="IQ_SALARIES_OTHER_BENEFITS">"c16176"</definedName>
    <definedName name="IQ_SALARY">"c1130"</definedName>
    <definedName name="IQ_SALARY_FDIC">"c6576"</definedName>
    <definedName name="IQ_SALE_COMMON_GROSS_FFIEC">"c12963"</definedName>
    <definedName name="IQ_SALE_CONVERSION_ACQUISITION_NET_COMMON_FFIEC">"c15351"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PREF_FFIEC">"c12961"</definedName>
    <definedName name="IQ_SALE_PROP">"c16029"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_TREASURY_FFIEC">"c12965"</definedName>
    <definedName name="IQ_SALES_COAL">"c15930"</definedName>
    <definedName name="IQ_SALES_MARKETING">"c2240"</definedName>
    <definedName name="IQ_SALES_TO_TOTAL_REVENUE_COAL">"c15943"</definedName>
    <definedName name="IQ_SAME_PROP_AGG_GLA">"c16055"</definedName>
    <definedName name="IQ_SAME_PROP_AGG_UNITS">"c16053"</definedName>
    <definedName name="IQ_SAME_PROP_EXPENSE">"c16050"</definedName>
    <definedName name="IQ_SAME_PROP_EXPENSE_GROWTH">"c16051"</definedName>
    <definedName name="IQ_SAME_PROP_NUMBER_PROP">"c16052"</definedName>
    <definedName name="IQ_SAME_PROP_PORTFOLIO_AREA">"c16054"</definedName>
    <definedName name="IQ_SAME_PROP_REV_GROWTH">"c16049"</definedName>
    <definedName name="IQ_SAME_PROP_REVENUE">"c16048"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ACCT_DEPOSITS_TOTAL_DEPOSITS">"c15721"</definedName>
    <definedName name="IQ_SAVINGS_DEPOSITS_NON_TRANS_ACCTS_FFIEC">"c15329"</definedName>
    <definedName name="IQ_SAVINGS_DEPOSITS_QUARTERLY_AVG_FFIEC">"c15485"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BC_EXPENSE_FFIEC">"c13077"</definedName>
    <definedName name="IQ_SCALABLE_INFRASTRUCTURE_CABLE_INVEST">"c15802"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FS_AMORT_COST_FFIEC">"c20492"</definedName>
    <definedName name="IQ_SEC_ISSUED_US_AFS_FAIR_VAL_FFIEC">"c20457"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NON_ACCRUAL_FFIEC">"c15462"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NON_ACCRUAL_FFIEC">"c15461"</definedName>
    <definedName name="IQ_SEC_OWNER_NONFARM_NONRES_RECOV_FFIEC">"c13194"</definedName>
    <definedName name="IQ_SEC_PURCHASED_RESELL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>"c6631"</definedName>
    <definedName name="IQ_SECURED_FARMLAND_RECOVERIES_FDIC">"c6612"</definedName>
    <definedName name="IQ_SECURED_MULTI_RES_LL_REC_DOM_FFIEC">"c12905"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AFS_AMORT_COST_FFIEC">"c20488"</definedName>
    <definedName name="IQ_SECURITIES_AFS_FAIR_VAL_FFIEC">"c20453"</definedName>
    <definedName name="IQ_SECURITIES_GAINS_FDIC">"c6584"</definedName>
    <definedName name="IQ_SECURITIES_HELD_MATURITY_FFIEC">"c12777"</definedName>
    <definedName name="IQ_SECURITIES_HTM_AMORT_COST_FFIEC">"c20436"</definedName>
    <definedName name="IQ_SECURITIES_HTM_FAIR_VAL_FFIEC">"c20471"</definedName>
    <definedName name="IQ_SECURITIES_ISSUED_STATES_FDIC">"c6300"</definedName>
    <definedName name="IQ_SECURITIES_ISSUED_US_FFIEC">"c12781"</definedName>
    <definedName name="IQ_SECURITIES_ISSUED_US_HTM_AMORT_COST_FFIEC">"c20440"</definedName>
    <definedName name="IQ_SECURITIES_ISSUED_US_HTM_FAIR_VAL_FFIEC">"c20475"</definedName>
    <definedName name="IQ_SECURITIES_LENT_FDIC">"c6532"</definedName>
    <definedName name="IQ_SECURITIES_LENT_FFIEC">"c13255"</definedName>
    <definedName name="IQ_SECURITIES_QUARTERLY_AVG_FFIEC">"c13079"</definedName>
    <definedName name="IQ_SECURITIES_STATE_POLI_SUBD_QUARTERLY_AVG_FFIEC">"c15470"</definedName>
    <definedName name="IQ_SECURITIES_UNDERWRITING_FDIC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ACTIVE_STATUS">"c15160"</definedName>
    <definedName name="IQ_SECURITY_BORROW">"c1152"</definedName>
    <definedName name="IQ_SECURITY_LEVEL">"c2159"</definedName>
    <definedName name="IQ_SECURITY_NAME">"c15159"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DOL">"c12042"</definedName>
    <definedName name="IQ_SELECTED_FOREIGN_ASSETS_FFIEC">"c13485"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_ACCOUNT_ASSETS_LH_FFIEC">"c13105"</definedName>
    <definedName name="IQ_SEPARATE_ACCOUNT_LIAB_LH_FFIEC">"c13108"</definedName>
    <definedName name="IQ_SEPARATE_ACCT_ASSETS">"c1155"</definedName>
    <definedName name="IQ_SEPARATE_ACCT_LIAB">"c1156"</definedName>
    <definedName name="IQ_SERV_CHARGE_DEPOSITS">"c1157"</definedName>
    <definedName name="IQ_SERVICE_CHARGES_DEPOSIT_ACCOUNTS_DOM_FFIEC">"c13003"</definedName>
    <definedName name="IQ_SERVICE_CHARGES_FDIC">"c6572"</definedName>
    <definedName name="IQ_SERVICE_CHARGES_OPERATING_INC_FFIEC">"c13384"</definedName>
    <definedName name="IQ_SERVICE_FEE">"c8951"</definedName>
    <definedName name="IQ_SERVICING_FEES_FFIEC">"c13011"</definedName>
    <definedName name="IQ_SERVICING_FEES_OPERATING_INC_FFIEC">"c13389"</definedName>
    <definedName name="IQ_SETTLEMENT_PRICE">"c15157"</definedName>
    <definedName name="IQ_SETTLEMENTS_TAX_AUTHORITIES">"c15737"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_PARTNERSHIP_ASSETS">"c16071"</definedName>
    <definedName name="IQ_SHARE_PARTNERSHIP_CONSOL_JV_DEBT">"c19139"</definedName>
    <definedName name="IQ_SHARE_PARTNERSHIP_CURRENT_ASSETS">"c16069"</definedName>
    <definedName name="IQ_SHARE_PARTNERSHIP_CURRENT_LIAB">"c16073"</definedName>
    <definedName name="IQ_SHARE_PARTNERSHIP_CURRENT_TAX">"c16091"</definedName>
    <definedName name="IQ_SHARE_PARTNERSHIP_DEBT">"c16078"</definedName>
    <definedName name="IQ_SHARE_PARTNERSHIP_DEFERRED_TAX">"c16092"</definedName>
    <definedName name="IQ_SHARE_PARTNERSHIP_DEPRECIATION">"c16089"</definedName>
    <definedName name="IQ_SHARE_PARTNERSHIP_FLOAT_DEBT">"c16077"</definedName>
    <definedName name="IQ_SHARE_PARTNERSHIP_FR_DEBT">"c16076"</definedName>
    <definedName name="IQ_SHARE_PARTNERSHIP_INT_EXPENSE">"c16088"</definedName>
    <definedName name="IQ_SHARE_PARTNERSHIP_INT_INCOME">"c16090"</definedName>
    <definedName name="IQ_SHARE_PARTNERSHIP_LIAB">"c16075"</definedName>
    <definedName name="IQ_SHARE_PARTNERSHIP_LT_ASSETS">"c16070"</definedName>
    <definedName name="IQ_SHARE_PARTNERSHIP_NOI">"c16084"</definedName>
    <definedName name="IQ_SHARE_PARTNERSHIP_NON_CURRENT_LIAB">"c16074"</definedName>
    <definedName name="IQ_SHARE_PARTNERSHIP_OPEX">"c16086"</definedName>
    <definedName name="IQ_SHARE_PARTNERSHIP_OTHER_EXPENSE">"c16087"</definedName>
    <definedName name="IQ_SHARE_PARTNERSHIP_OTHER_INCOME">"c16085"</definedName>
    <definedName name="IQ_SHARE_PARTNERSHIP_REVENUE">"c16083"</definedName>
    <definedName name="IQ_SHARE_RE_ASSET">"c16082"</definedName>
    <definedName name="IQ_SHARE_RE_ASSET_DEVELOP_PROP">"c16080"</definedName>
    <definedName name="IQ_SHARE_RE_ASSET_INV_PROP">"c16079"</definedName>
    <definedName name="IQ_SHARE_RE_ASSET_OTHER">"c16081"</definedName>
    <definedName name="IQ_SHAREOUTSTANDING">"c1347"</definedName>
    <definedName name="IQ_SHAREOUTSTANDING_1">"c1347"</definedName>
    <definedName name="IQ_SHARES_PER_DR">"c204"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OVER_INST_OWNERSHIP">"c17422"</definedName>
    <definedName name="IQ_SHORT_INTEREST_PERCENT">"c1576"</definedName>
    <definedName name="IQ_SHORT_INTEREST_VOLUME">"c228"</definedName>
    <definedName name="IQ_SHORT_POSITIONS_FFIEC">"c12859"</definedName>
    <definedName name="IQ_SHORT_SCORE_DX">"c17439"</definedName>
    <definedName name="IQ_SHORT_TERM_INVEST">"c1425"</definedName>
    <definedName name="IQ_SHORT_TERM_INVEST_1">"c1425"</definedName>
    <definedName name="IQ_SMALL_INT_BEAR_CD">"c1166"</definedName>
    <definedName name="IQ_SMALL_INT_BEAR_CD_1">"c11748"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LD_COAL">"c15936"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NSR_ACTION_LT">"c13616"</definedName>
    <definedName name="IQ_SP_ISSUE_NSR_ACTION_ST">"c13622"</definedName>
    <definedName name="IQ_SP_ISSUE_NSR_DATE_LT">"c13615"</definedName>
    <definedName name="IQ_SP_ISSUE_NSR_DATE_ST">"c13621"</definedName>
    <definedName name="IQ_SP_ISSUE_NSR_LT">"c13614"</definedName>
    <definedName name="IQ_SP_ISSUE_NSR_ST">"c13620"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NSR_ACTION_LT">"c13613"</definedName>
    <definedName name="IQ_SP_NSR_ACTION_ST">"c13619"</definedName>
    <definedName name="IQ_SP_NSR_DATE_LT">"c13612"</definedName>
    <definedName name="IQ_SP_NSR_DATE_ST">"c13618"</definedName>
    <definedName name="IQ_SP_NSR_LT">"c13611"</definedName>
    <definedName name="IQ_SP_NSR_ST">"c13617"</definedName>
    <definedName name="IQ_SP_OUTLOOK_WATCH">"c2639"</definedName>
    <definedName name="IQ_SP_OUTLOOK_WATCH_DATE">"c2638"</definedName>
    <definedName name="IQ_SP_QUALITY_RANKING_DESCRIPTION">"c17410"</definedName>
    <definedName name="IQ_SP_QUALITY_RANKING_VALUE">"c17409"</definedName>
    <definedName name="IQ_SP_REASON">"c2174"</definedName>
    <definedName name="IQ_SP_STARS_DESCRIPTION">"c17408"</definedName>
    <definedName name="IQ_SP_STARS_VALUE">"c17407"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PECIALTIES">"c18932"</definedName>
    <definedName name="IQ_SPECIFIC_ALLOWANCE">"c15247"</definedName>
    <definedName name="IQ_SPONSORS">"c18920"</definedName>
    <definedName name="IQ_SPONSORS_ID">"c18921"</definedName>
    <definedName name="IQ_SPOT_CLOSEPRICE">"c17802"</definedName>
    <definedName name="IQ_SPOT_HIGHPRICE">"c17800"</definedName>
    <definedName name="IQ_SPOT_LASTSALEPRICE">"c17806"</definedName>
    <definedName name="IQ_SPOT_LOWPRICE">"c17801"</definedName>
    <definedName name="IQ_SPOT_PRICEDATE">"c17805"</definedName>
    <definedName name="IQ_SPOT_YEARHIGH">"c17803"</definedName>
    <definedName name="IQ_SPOT_YEARLOW">"c17804"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DERIVATIVES">"c17741"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ASSETS_TOT_FFIEC">"c13438"</definedName>
    <definedName name="IQ_ST_INVEST_ST_NONCORE_FUNDING_FFIEC">"c13338"</definedName>
    <definedName name="IQ_ST_INVEST_UTI">"c1198"</definedName>
    <definedName name="IQ_ST_NOTE_RECEIV">"c1199"</definedName>
    <definedName name="IQ_STAND_REC_DET_EST">"c12069"</definedName>
    <definedName name="IQ_STAND_REC_DET_EST_DATE">"c12222"</definedName>
    <definedName name="IQ_STAND_REC_DET_EST_DATE_THOM">"c12250"</definedName>
    <definedName name="IQ_STAND_REC_DET_EST_ORIGIN">"c12594"</definedName>
    <definedName name="IQ_STAND_REC_DET_EST_ORIGIN_THOM">"c12620"</definedName>
    <definedName name="IQ_STAND_REC_DET_EST_THOM">"c12100"</definedName>
    <definedName name="IQ_STAND_REC_NUM_DET_EST">"c12068"</definedName>
    <definedName name="IQ_STAND_REC_NUM_DET_EST_DATE">"c12221"</definedName>
    <definedName name="IQ_STAND_REC_NUM_DET_EST_DATE_THOM">"c12249"</definedName>
    <definedName name="IQ_STAND_REC_NUM_DET_EST_ORIGIN">"c12593"</definedName>
    <definedName name="IQ_STAND_REC_NUM_DET_EST_ORIGIN_THOM">"c12619"</definedName>
    <definedName name="IQ_STAND_REC_NUM_DET_EST_THOM">"c12099"</definedName>
    <definedName name="IQ_STANDBY_LOC_FHLB_BANK_BEHALF_OFF_BS_FFIEC">"c15412"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POLI_SUBD_US_NON_TRANS_ACCTS_FFIEC">"c15324"</definedName>
    <definedName name="IQ_STATES_POLI_SUBD_US_TRANS_ACCTS_FFIEC">"c15316"</definedName>
    <definedName name="IQ_STATES_TOTAL_DEPOSITS_FDIC">"c6473"</definedName>
    <definedName name="IQ_STATES_TRANSACTION_ACCOUNTS_FDIC">"c6539"</definedName>
    <definedName name="IQ_STATUTORY_SURPLUS">"c1201"</definedName>
    <definedName name="IQ_STATUTORY_SURPLUS_GAAP_EQUITY">"c15883"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EST">"c4520"</definedName>
    <definedName name="IQ_STOCK_BASED_EST_CIQ">"c5073"</definedName>
    <definedName name="IQ_STOCK_BASED_EXPLORE_DRILL">"c13851"</definedName>
    <definedName name="IQ_STOCK_BASED_GA">"c2993"</definedName>
    <definedName name="IQ_STOCK_BASED_HIGH_EST">"c4521"</definedName>
    <definedName name="IQ_STOCK_BASED_HIGH_EST_CIQ">"c5074"</definedName>
    <definedName name="IQ_STOCK_BASED_LOW_EST">"c4522"</definedName>
    <definedName name="IQ_STOCK_BASED_LOW_EST_CIQ">"c5075"</definedName>
    <definedName name="IQ_STOCK_BASED_MEDIAN_EST">"c4523"</definedName>
    <definedName name="IQ_STOCK_BASED_MEDIAN_EST_CIQ">"c5076"</definedName>
    <definedName name="IQ_STOCK_BASED_NUM_EST">"c4524"</definedName>
    <definedName name="IQ_STOCK_BASED_NUM_EST_CIQ">"c5077"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>"c4525"</definedName>
    <definedName name="IQ_STOCK_BASED_STDDEV_EST_CIQ">"c5078"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IGHT_LINE_RENT_ADJ">"c16178"</definedName>
    <definedName name="IQ_STRATEGY_NOTE">"c6791"</definedName>
    <definedName name="IQ_STRIKE_PRICE_ISSUED">"c1645"</definedName>
    <definedName name="IQ_STRIKE_PRICE_OS">"c1646"</definedName>
    <definedName name="IQ_STRIPS_RECEIVABLE_MORTGAGE_LOANS_FFIEC">"c12844"</definedName>
    <definedName name="IQ_STRIPS_RECEIVABLE_OTHER_FFIEC">"c12845"</definedName>
    <definedName name="IQ_STRUCT_FIN_CLASS">"c8950"</definedName>
    <definedName name="IQ_STRUCT_FIN_SERIES">"c8956"</definedName>
    <definedName name="IQ_STRUCTURED_NOTES_INVEST_SECURITIES_FFIEC">"c13468"</definedName>
    <definedName name="IQ_STRUCTURING_NOTES_TIER_1_FFIEC">"c13344"</definedName>
    <definedName name="IQ_STW">"c2166"</definedName>
    <definedName name="IQ_STYLE_GROWTH_VALUE">"c19203"</definedName>
    <definedName name="IQ_STYLE_HIGH_YIELD">"c19204"</definedName>
    <definedName name="IQ_STYLE_MARKET_CAP">"c19202"</definedName>
    <definedName name="IQ_STYLE_REPORTED">"c19205"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AIR_VALUE_TOT_FFIEC">"c15410"</definedName>
    <definedName name="IQ_SUB_NOTES_DEBENTURES_FFIEC">"c12867"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_NOTES_PAYABLE_UNCONSOLIDATED_TRUSTS_FFIEC">"c12868"</definedName>
    <definedName name="IQ_SUBS_ANALOG_CABLE">"c2855"</definedName>
    <definedName name="IQ_SUBS_BASIC_CABLE">"c16205"</definedName>
    <definedName name="IQ_SUBS_BBAND">"c2858"</definedName>
    <definedName name="IQ_SUBS_BUNDLED">"c2861"</definedName>
    <definedName name="IQ_SUBS_DIG_CABLE">"c2856"</definedName>
    <definedName name="IQ_SUBS_NON_VIDEO">"c2860"</definedName>
    <definedName name="IQ_SUBS_PHONE">"c2859"</definedName>
    <definedName name="IQ_SUBS_POSTPAID_WIRELESS">"c2118"</definedName>
    <definedName name="IQ_SUBS_PREPAID_WIRELESS">"c2117"</definedName>
    <definedName name="IQ_SUBS_RESELL_WHOLESALE_WIRELESS">"c15749"</definedName>
    <definedName name="IQ_SUBS_TOTAL">"c2862"</definedName>
    <definedName name="IQ_SUBS_TOTAL_WIRELESS">"c2119"</definedName>
    <definedName name="IQ_SUBS_VIDEO">"c2857"</definedName>
    <definedName name="IQ_SUPPLIES_FFIEC">"c13050"</definedName>
    <definedName name="IQ_SUPPORT_INFRASTRUCTURE_CABLE_INVEST">"c15805"</definedName>
    <definedName name="IQ_SURFACE_RESERVES_COAL">"c15920"</definedName>
    <definedName name="IQ_SURFACE_RESERVES_TO_TOTAL_RESERVES_COAL">"c15959"</definedName>
    <definedName name="IQ_SURPLUS_FDIC">"c6351"</definedName>
    <definedName name="IQ_SURPLUS_FFIEC">"c12877"</definedName>
    <definedName name="IQ_SVA">"c1214"</definedName>
    <definedName name="IQ_SYMBOL_RT">"SYMBOL"</definedName>
    <definedName name="IQ_SYNTH_STRUCTURED_PRODUCTS_AFS_AMORT_COST_FFIEC">"c20501"</definedName>
    <definedName name="IQ_SYNTH_STRUCTURED_PRODUCTS_AFS_FAIR_VAL_FFIEC">"c20466"</definedName>
    <definedName name="IQ_SYNTH_STRUCTURED_PRODUCTS_HTM_AMORT_COST_FFIEC">"c20449"</definedName>
    <definedName name="IQ_SYNTH_STRUCTURED_PRODUCTS_HTM_FAIR_VAL_FFIEC">"c20484"</definedName>
    <definedName name="IQ_SYNTHETIC_STRUCTURED_PRODUCTS_AVAIL_SALE_FFIEC">"c15264"</definedName>
    <definedName name="IQ_SYNTHETIC_STRUCTURED_PRODUCTS_FFIEC">"c15261"</definedName>
    <definedName name="IQ_TANGIBLE_ASSETS_FFIEC">"c13916"</definedName>
    <definedName name="IQ_TANGIBLE_COMMON_EQUITY_FFIEC">"c13914"</definedName>
    <definedName name="IQ_TANGIBLE_EQUITY_ASSETS_FFIEC">"c13346"</definedName>
    <definedName name="IQ_TANGIBLE_EQUITY_FFIEC">"c13915"</definedName>
    <definedName name="IQ_TANGIBLE_TIER_1_LEVERAGE_FFIEC">"c13345"</definedName>
    <definedName name="IQ_TARGET_PRICE_DET_EST">"c12070"</definedName>
    <definedName name="IQ_TARGET_PRICE_DET_EST_CURRENCY">"c12475"</definedName>
    <definedName name="IQ_TARGET_PRICE_DET_EST_CURRENCY_THOM">"c12498"</definedName>
    <definedName name="IQ_TARGET_PRICE_DET_EST_DATE">"c12223"</definedName>
    <definedName name="IQ_TARGET_PRICE_DET_EST_DATE_THOM">"c12251"</definedName>
    <definedName name="IQ_TARGET_PRICE_DET_EST_INCL">"c12358"</definedName>
    <definedName name="IQ_TARGET_PRICE_DET_EST_INCL_THOM">"c12381"</definedName>
    <definedName name="IQ_TARGET_PRICE_DET_EST_ORIGIN">"c12729"</definedName>
    <definedName name="IQ_TARGET_PRICE_DET_EST_ORIGIN_THOM">"c12621"</definedName>
    <definedName name="IQ_TARGET_PRICE_DET_EST_THOM">"c12101"</definedName>
    <definedName name="IQ_TARGET_PRICE_LASTCLOSE">"c1855"</definedName>
    <definedName name="IQ_TARGET_PRICE_NUM">"c1653"</definedName>
    <definedName name="IQ_TARGET_PRICE_NUM_CIQ">"c4661"</definedName>
    <definedName name="IQ_TARGET_PRICE_NUM_REUT">"c5319"</definedName>
    <definedName name="IQ_TARGET_PRICE_NUM_THOM">"c5098"</definedName>
    <definedName name="IQ_TARGET_PRICE_STDDEV">"c1654"</definedName>
    <definedName name="IQ_TARGET_PRICE_STDDEV_CIQ">"c4662"</definedName>
    <definedName name="IQ_TARGET_PRICE_STDDEV_REUT">"c5320"</definedName>
    <definedName name="IQ_TARGET_PRICE_STDDEV_THOM">"c5099"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EQUIVALENT_ADJUSTMENTS_FFIEC">"c13854"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AXES_ADJ_NOI_FFIEC">"c13395"</definedName>
    <definedName name="IQ_TAXES_NOI_FFIEC">"c13394"</definedName>
    <definedName name="IQ_TAXES_TE_AVG_ASSETS_FFIEC">"c13366"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EXCL_FFIEC">"c13516"</definedName>
    <definedName name="IQ_TBV_SHARE">"c1217"</definedName>
    <definedName name="IQ_TBV_SHARE_REPORTED">"c19140"</definedName>
    <definedName name="IQ_TELECOM_FFIEC">"c13057"</definedName>
    <definedName name="IQ_TEMPLATE">"c1521"</definedName>
    <definedName name="IQ_TENANT">"c1218"</definedName>
    <definedName name="IQ_TENANT_LEASE_COMMISSION">"c16177"</definedName>
    <definedName name="IQ_TERM_LOANS">"c2499"</definedName>
    <definedName name="IQ_TERM_LOANS_PCT">"c2500"</definedName>
    <definedName name="IQ_TEV">"c1219"</definedName>
    <definedName name="IQ_TEV_DET_EST_CURRENCY_THOM">"c12499"</definedName>
    <definedName name="IQ_TEV_DET_EST_DATE_THOM">"c12252"</definedName>
    <definedName name="IQ_TEV_DET_EST_INCL_THOM">"c12382"</definedName>
    <definedName name="IQ_TEV_DET_EST_ORIGIN_THOM">"c12709"</definedName>
    <definedName name="IQ_TEV_DET_EST_THOM">"c12102"</definedName>
    <definedName name="IQ_TEV_EBIT">"c1220"</definedName>
    <definedName name="IQ_TEV_EBIT_AVG">"c1221"</definedName>
    <definedName name="IQ_TEV_EBIT_FWD">"c2238"</definedName>
    <definedName name="IQ_TEV_EBIT_FWD_CIQ">"c4047"</definedName>
    <definedName name="IQ_TEV_EBIT_FWD_REUT">"c4054"</definedName>
    <definedName name="IQ_TEV_EBIT_FWD_THOM">"c4061"</definedName>
    <definedName name="IQ_TEV_EBITDA">"c1222"</definedName>
    <definedName name="IQ_TEV_EBITDA_AVG">"c1223"</definedName>
    <definedName name="IQ_TEV_EBITDA_CAPEX">"c17553"</definedName>
    <definedName name="IQ_TEV_EBITDA_FWD">"c1224"</definedName>
    <definedName name="IQ_TEV_EBITDA_FWD_CIQ">"c4043"</definedName>
    <definedName name="IQ_TEV_EBITDA_FWD_REUT">"c4050"</definedName>
    <definedName name="IQ_TEV_EBITDA_FWD_THOM">"c4057"</definedName>
    <definedName name="IQ_TEV_EMPLOYEE_AVG">"c1225"</definedName>
    <definedName name="IQ_TEV_EST">"c4526"</definedName>
    <definedName name="IQ_TEV_EST_CIQ">"c5079"</definedName>
    <definedName name="IQ_TEV_EST_DOWN_2MONTH">"c16489"</definedName>
    <definedName name="IQ_TEV_EST_DOWN_3MONTH">"c16493"</definedName>
    <definedName name="IQ_TEV_EST_DOWN_MONTH">"c16485"</definedName>
    <definedName name="IQ_TEV_EST_NUM_ANALYSTS_2MONTH">"c16487"</definedName>
    <definedName name="IQ_TEV_EST_NUM_ANALYSTS_3MONTH">"c16491"</definedName>
    <definedName name="IQ_TEV_EST_NUM_ANALYSTS_MONTH">"c16483"</definedName>
    <definedName name="IQ_TEV_EST_THOM">"c5529"</definedName>
    <definedName name="IQ_TEV_EST_TOTAL_REVISED_2MONTH">"c16490"</definedName>
    <definedName name="IQ_TEV_EST_TOTAL_REVISED_3MONTH">"c16494"</definedName>
    <definedName name="IQ_TEV_EST_TOTAL_REVISED_MONTH">"c16486"</definedName>
    <definedName name="IQ_TEV_EST_UP_2MONTH">"c16488"</definedName>
    <definedName name="IQ_TEV_EST_UP_3MONTH">"c16492"</definedName>
    <definedName name="IQ_TEV_EST_UP_MONTH">"c16484"</definedName>
    <definedName name="IQ_TEV_HIGH_EST">"c4527"</definedName>
    <definedName name="IQ_TEV_HIGH_EST_CIQ">"c5080"</definedName>
    <definedName name="IQ_TEV_HIGH_EST_THOM">"c5530"</definedName>
    <definedName name="IQ_TEV_LOW_EST">"c4528"</definedName>
    <definedName name="IQ_TEV_LOW_EST_CIQ">"c5081"</definedName>
    <definedName name="IQ_TEV_LOW_EST_THOM">"c5531"</definedName>
    <definedName name="IQ_TEV_MEDIAN_EST">"c4529"</definedName>
    <definedName name="IQ_TEV_MEDIAN_EST_CIQ">"c5082"</definedName>
    <definedName name="IQ_TEV_MEDIAN_EST_THOM">"c5532"</definedName>
    <definedName name="IQ_TEV_NUM_EST">"c4530"</definedName>
    <definedName name="IQ_TEV_NUM_EST_CIQ">"c5083"</definedName>
    <definedName name="IQ_TEV_NUM_EST_THOM">"c5533"</definedName>
    <definedName name="IQ_TEV_STDDEV_EST">"c4531"</definedName>
    <definedName name="IQ_TEV_STDDEV_EST_CIQ">"c5084"</definedName>
    <definedName name="IQ_TEV_STDDEV_EST_THOM">"c5534"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>"c4051"</definedName>
    <definedName name="IQ_TEV_TOTAL_REV_FWD_THOM">"c4058"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ER_TWO_CAPITAL_RATIO">"c15241"</definedName>
    <definedName name="IQ_TIME_DEP">"c1230"</definedName>
    <definedName name="IQ_TIME_DEPOSIT_LESS_100000_QUARTERLY_AVG_FFIEC">"c15487"</definedName>
    <definedName name="IQ_TIME_DEPOSIT_MORE_100000_QUARTERLY_AVG_FFIEC">"c15486"</definedName>
    <definedName name="IQ_TIME_DEPOSITS_LESS_100K_OTHER_INSTITUTIONS_FFIEC">"c12953"</definedName>
    <definedName name="IQ_TIME_DEPOSITS_LESS_100K_TOT_DEPOSITS_FFIEC">"c13907"</definedName>
    <definedName name="IQ_TIME_DEPOSITS_LESS_THAN_100K_FDIC">"c6465"</definedName>
    <definedName name="IQ_TIME_DEPOSITS_MORE_100K_OTHER_INSTITUTIONS_FFIEC">"c12954"</definedName>
    <definedName name="IQ_TIME_DEPOSITS_MORE_100K_TOT_DEPOSITS_FFIEC">"c13906"</definedName>
    <definedName name="IQ_TIME_DEPOSITS_MORE_THAN_100K_FDIC">"c6470"</definedName>
    <definedName name="IQ_TIME_DEPOSITS_TOTAL_DEPOSITS">"c15723"</definedName>
    <definedName name="IQ_TODAY">0</definedName>
    <definedName name="IQ_TOT_1_4_FAM_LOANS_TOT_LOANS_FFIEC">"c13868"</definedName>
    <definedName name="IQ_TOT_ADJ_INC">"c1616"</definedName>
    <definedName name="IQ_TOT_LEASES_TOT_LOANS_FFIEC">"c13876"</definedName>
    <definedName name="IQ_TOT_NON_RE_LOANS_TOT_LOANS_FFIEC">"c13877"</definedName>
    <definedName name="IQ_TOT_NONTRANS_ACCTS_TOT_DEPOSITS_FFIEC">"c13909"</definedName>
    <definedName name="IQ_TOT_RE_LOANS_TOT_LOANS_FFIEC">"c13873"</definedName>
    <definedName name="IQ_TOT_TIME_DEPOSITS_TOT_DEPOSITS_FFIEC">"c13908"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BNK_SUBTOTAL_AP">"c13644"</definedName>
    <definedName name="IQ_TOTAL_ASSETS_FAIR_VALUE_TOT_FFIEC">"c15405"</definedName>
    <definedName name="IQ_TOTAL_ASSETS_FDIC">"c6339"</definedName>
    <definedName name="IQ_TOTAL_ASSETS_FFIEC">"c12849"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LH_FFIEC">"c13106"</definedName>
    <definedName name="IQ_TOTAL_ASSETS_PC_FFIEC">"c13099"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BROKERED_DEPOSIT_FFIEC">"c15304"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DIVID_1">"c1455"</definedName>
    <definedName name="IQ_TOTAL_CASH_DUE_DEPOSITORY_INSTIT_DOM_FFIEC">"c15291"</definedName>
    <definedName name="IQ_TOTAL_CASH_DUE_DEPOSITORY_INSTIT_FFIEC">"c15285"</definedName>
    <definedName name="IQ_TOTAL_CASH_FINAN">"c1352"</definedName>
    <definedName name="IQ_TOTAL_CASH_FINAN_1">"c1352"</definedName>
    <definedName name="IQ_TOTAL_CASH_INVEST">"c1353"</definedName>
    <definedName name="IQ_TOTAL_CASH_INVEST_1">"c1353"</definedName>
    <definedName name="IQ_TOTAL_CASH_OPER">"c1354"</definedName>
    <definedName name="IQ_TOTAL_CASH_OPER_1">"c1354"</definedName>
    <definedName name="IQ_TOTAL_CHARGE_OFFS_FDIC">"c6603"</definedName>
    <definedName name="IQ_TOTAL_CHURN">"c2122"</definedName>
    <definedName name="IQ_TOTAL_CHURN_1">"c16171"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1">"c1411"</definedName>
    <definedName name="IQ_TOTAL_COMMON_EQUITY">"c1246"</definedName>
    <definedName name="IQ_TOTAL_COMMON_EQUITY_FFIEC">"c13913"</definedName>
    <definedName name="IQ_TOTAL_COMMON_EQUITY_TOTAL_ASSETS_FFIEC">"c13864"</definedName>
    <definedName name="IQ_TOTAL_COMMON_SHARES_OUT_FFIEC">"c12955"</definedName>
    <definedName name="IQ_TOTAL_CONSTRUCTION_LL_REC_DOM_FFIEC">"c13515"</definedName>
    <definedName name="IQ_TOTAL_CURRENT_ASSETS">"c1430"</definedName>
    <definedName name="IQ_TOTAL_CURRENT_ASSETS_1">"c1430"</definedName>
    <definedName name="IQ_TOTAL_CURRENT_LIAB">"c1431"</definedName>
    <definedName name="IQ_TOTAL_CURRENT_LIAB_1">"c1431"</definedName>
    <definedName name="IQ_TOTAL_DEBT">"c1247"</definedName>
    <definedName name="IQ_TOTAL_DEBT_CAPITAL">"c1248"</definedName>
    <definedName name="IQ_TOTAL_DEBT_CURRENT">"c6190"</definedName>
    <definedName name="IQ_TOTAL_DEBT_EBITDA">"c1249"</definedName>
    <definedName name="IQ_TOTAL_DEBT_EBITDA_CAPEX">"c2948"</definedName>
    <definedName name="IQ_TOTAL_DEBT_EQUITY">"c1250"</definedName>
    <definedName name="IQ_TOTAL_DEBT_EST">"c4532"</definedName>
    <definedName name="IQ_TOTAL_DEBT_EST_CIQ">"c5085"</definedName>
    <definedName name="IQ_TOTAL_DEBT_EXCL_FIN">"c2937"</definedName>
    <definedName name="IQ_TOTAL_DEBT_GUIDANCE">"c4533"</definedName>
    <definedName name="IQ_TOTAL_DEBT_GUIDANCE_CIQ">"c5086"</definedName>
    <definedName name="IQ_TOTAL_DEBT_GUIDANCE_CIQ_COL">"c11733"</definedName>
    <definedName name="IQ_TOTAL_DEBT_HIGH_EST">"c4534"</definedName>
    <definedName name="IQ_TOTAL_DEBT_HIGH_EST_CIQ">"c5087"</definedName>
    <definedName name="IQ_TOTAL_DEBT_HIGH_GUIDANCE">"c4196"</definedName>
    <definedName name="IQ_TOTAL_DEBT_HIGH_GUIDANCE_CIQ">"c4608"</definedName>
    <definedName name="IQ_TOTAL_DEBT_HIGH_GUIDANCE_CIQ_COL">"c11257"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>"c4535"</definedName>
    <definedName name="IQ_TOTAL_DEBT_LOW_EST_CIQ">"c5088"</definedName>
    <definedName name="IQ_TOTAL_DEBT_LOW_GUIDANCE">"c4236"</definedName>
    <definedName name="IQ_TOTAL_DEBT_LOW_GUIDANCE_CIQ">"c4648"</definedName>
    <definedName name="IQ_TOTAL_DEBT_LOW_GUIDANCE_CIQ_COL">"c11297"</definedName>
    <definedName name="IQ_TOTAL_DEBT_MEDIAN_EST">"c4536"</definedName>
    <definedName name="IQ_TOTAL_DEBT_MEDIAN_EST_CIQ">"c5089"</definedName>
    <definedName name="IQ_TOTAL_DEBT_NON_CURRENT">"c6191"</definedName>
    <definedName name="IQ_TOTAL_DEBT_NUM_EST">"c4537"</definedName>
    <definedName name="IQ_TOTAL_DEBT_NUM_EST_CIQ">"c5090"</definedName>
    <definedName name="IQ_TOTAL_DEBT_OVER_EBITDA">"c1433"</definedName>
    <definedName name="IQ_TOTAL_DEBT_OVER_EBITDA_1">"c1433"</definedName>
    <definedName name="IQ_TOTAL_DEBT_OVER_TOTAL_BV">"c1434"</definedName>
    <definedName name="IQ_TOTAL_DEBT_OVER_TOTAL_BV_1">"c1434"</definedName>
    <definedName name="IQ_TOTAL_DEBT_OVER_TOTAL_CAP">"c1432"</definedName>
    <definedName name="IQ_TOTAL_DEBT_OVER_TOTAL_CAP_1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BT_STDDEV_EST">"c4538"</definedName>
    <definedName name="IQ_TOTAL_DEBT_STDDEV_EST_CIQ">"c5091"</definedName>
    <definedName name="IQ_TOTAL_DEPOSITS">"c1265"</definedName>
    <definedName name="IQ_TOTAL_DEPOSITS_DOM_FFIEC">"c15313"</definedName>
    <definedName name="IQ_TOTAL_DEPOSITS_FDIC">"c6342"</definedName>
    <definedName name="IQ_TOTAL_DEPOSITS_FFIEC">"c13623"</definedName>
    <definedName name="IQ_TOTAL_DEPOSITS_SUPPLE">"c15253"</definedName>
    <definedName name="IQ_TOTAL_DIV_PAID_CF">"c1266"</definedName>
    <definedName name="IQ_TOTAL_EMPLOYEE">"c2141"</definedName>
    <definedName name="IQ_TOTAL_EMPLOYEE_1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CAPITAL_T1_FFIEC">"c13130"</definedName>
    <definedName name="IQ_TOTAL_EQUITY_FFIEC">"c12881"</definedName>
    <definedName name="IQ_TOTAL_EQUITY_INCL_MINORITY_INTEREST_FFIEC">"c15278"</definedName>
    <definedName name="IQ_TOTAL_EQUITY_LH_FFIEC">"c13109"</definedName>
    <definedName name="IQ_TOTAL_EQUITY_PC_FFIEC">"c13102"</definedName>
    <definedName name="IQ_TOTAL_EQUITY_SUBTOTAL_AP">"c8989"</definedName>
    <definedName name="IQ_TOTAL_EQUITY_TOTAL_ASSETS_FFIEC">"c13863"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_EXPENSE_FFIEC">"c13000"</definedName>
    <definedName name="IQ_TOTAL_INT_INCOME_FFIEC">"c12989"</definedName>
    <definedName name="IQ_TOTAL_INTEREST_EXP">"c1382"</definedName>
    <definedName name="IQ_TOTAL_INTEREST_EXP_1">"c1382"</definedName>
    <definedName name="IQ_TOTAL_INTEREST_EXP_FOREIGN_FFIEC">"c15374"</definedName>
    <definedName name="IQ_TOTAL_INTEREST_INC_FOREIGN_FFIEC">"c15373"</definedName>
    <definedName name="IQ_TOTAL_INVENTORY">"c1385"</definedName>
    <definedName name="IQ_TOTAL_INVENTORY_1">"c1385"</definedName>
    <definedName name="IQ_TOTAL_INVEST">"c1275"</definedName>
    <definedName name="IQ_TOTAL_IRA_KEOGH_PLAN_ACCOUNTS_FFIEC">"c15303"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SHAREHOLD_1">"c1435"</definedName>
    <definedName name="IQ_TOTAL_LIAB_TOTAL_ASSETS">"c1283"</definedName>
    <definedName name="IQ_TOTAL_LIABILITIES_EQUITY_FFIEC">"c12882"</definedName>
    <definedName name="IQ_TOTAL_LIABILITIES_FAIR_VALUE_TOT_FFIEC">"c15411"</definedName>
    <definedName name="IQ_TOTAL_LIABILITIES_FDIC">"c6348"</definedName>
    <definedName name="IQ_TOTAL_LIABILITIES_FFIEC">"c12873"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L_REC_DOM_FFIEC">"c12917"</definedName>
    <definedName name="IQ_TOTAL_LL_REC_FFIEC">"c12898"</definedName>
    <definedName name="IQ_TOTAL_LOANS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>"c1617"</definedName>
    <definedName name="IQ_TOTAL_NON_REC">"c1444"</definedName>
    <definedName name="IQ_TOTAL_NON_TRANS_ACCTS_FFIEC">"c15328"</definedName>
    <definedName name="IQ_TOTAL_NONINTEREST_EXPENSE_FOREIGN_FFIEC">"c15386"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ERATING_EXPENSE">"c16047"</definedName>
    <definedName name="IQ_TOTAL_OPERATING_REVENUE">"c16030"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_LOANS_TOTAL_LOANS">"c15715"</definedName>
    <definedName name="IQ_TOTAL_RE_NOI_AVG_GROSS_PROP">"c16059"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NTAL_REVENUE">"c16022"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TURN_SWAPS_DERIVATIVES_BENEFICIARY_FFIEC">"c13120"</definedName>
    <definedName name="IQ_TOTAL_RETURN_SWAPS_DERIVATIVES_GUARANTOR_FFIEC">"c13113"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EVENUE_1">"c1436"</definedName>
    <definedName name="IQ_TOTAL_REVENUE_FFIEC">"c13020"</definedName>
    <definedName name="IQ_TOTAL_REVENUE_FOREIGN_FFIEC">"c15383"</definedName>
    <definedName name="IQ_TOTAL_RISK_BASED_CAPITAL_FFIEC">"c13153"</definedName>
    <definedName name="IQ_TOTAL_RISK_BASED_CAPITAL_RATIO_FDIC">"c6747"</definedName>
    <definedName name="IQ_TOTAL_RISK_BASED_CAPITAL_RATIO_FFIEC">"c13162"</definedName>
    <definedName name="IQ_TOTAL_RISK_WEIGHTED_ASSETS_FFIEC">"c13858"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>"c1424"</definedName>
    <definedName name="IQ_TOTAL_ST_BORROW_1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SUBS_1">"c16168"</definedName>
    <definedName name="IQ_TOTAL_TIME_DEPOSITS_FDIC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>"c6498"</definedName>
    <definedName name="IQ_TOTAL_TRADING_ASSETS_FFIEC">"c12939"</definedName>
    <definedName name="IQ_TOTAL_TRADING_LIAB_DOM_FFIEC">"c12944"</definedName>
    <definedName name="IQ_TOTAL_TRADING_LIAB_FOREIGN_FFIEC">"c15296"</definedName>
    <definedName name="IQ_TOTAL_TRANS_ACCTS_FFIEC">"c15321"</definedName>
    <definedName name="IQ_TOTAL_UNITS">"c8773"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SUPPLE">"c13817"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DJ_SIZE_FINAL">"c16265"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NKY_ADVISOR_CLIENT_NAME_LIST">"c17671"</definedName>
    <definedName name="IQ_TR_BNKY_ADVISOR_FEE_LIST">"c17673"</definedName>
    <definedName name="IQ_TR_BNKY_ADVISOR_FEE_PCT_LIST">"c17674"</definedName>
    <definedName name="IQ_TR_BNKY_ADVISOR_ID_LIST">"c17670"</definedName>
    <definedName name="IQ_TR_BNKY_ADVISOR_NAME_LIST">"c17669"</definedName>
    <definedName name="IQ_TR_BNKY_ADVISOR_ROLE_LIST">"c17672"</definedName>
    <definedName name="IQ_TR_BNKY_AFFILIATES_JOINT_ADMIN">"c17636"</definedName>
    <definedName name="IQ_TR_BNKY_AFFILIATES_JOINT_ADMIN_LIST">"c17656"</definedName>
    <definedName name="IQ_TR_BNKY_CASE_CONSOLIDATED_DATE">"c17632"</definedName>
    <definedName name="IQ_TR_BNKY_CASE_FILING_FEE_PAID">"c17634"</definedName>
    <definedName name="IQ_TR_BNKY_CASE_NUMBER">"c17627"</definedName>
    <definedName name="IQ_TR_BNKY_CASH_IN_HAND">"c17651"</definedName>
    <definedName name="IQ_TR_BNKY_COURT">"c17626"</definedName>
    <definedName name="IQ_TR_BNKY_CREDITOR_CLAIM_AMT_LIST">"c17660"</definedName>
    <definedName name="IQ_TR_BNKY_CREDITOR_ID_LIST">"c17658"</definedName>
    <definedName name="IQ_TR_BNKY_CREDITOR_NAME_LIST">"c17657"</definedName>
    <definedName name="IQ_TR_BNKY_CREDITOR_REL_LIST">"c17659"</definedName>
    <definedName name="IQ_TR_BNKY_CREDITORS">"c17635"</definedName>
    <definedName name="IQ_TR_BNKY_DIP_COMMITMENT_FEE_LIST">"c17667"</definedName>
    <definedName name="IQ_TR_BNKY_DIP_FIN_PROVIDED">"c17640"</definedName>
    <definedName name="IQ_TR_BNKY_DIP_FIN_PROVIDED_LIST">"c17665"</definedName>
    <definedName name="IQ_TR_BNKY_DIP_FIN_PROVIDERS">"c17639"</definedName>
    <definedName name="IQ_TR_BNKY_DIP_FIN_SECURITY_TYPES">"c17642"</definedName>
    <definedName name="IQ_TR_BNKY_DIP_FIN_UTILIZED">"c17641"</definedName>
    <definedName name="IQ_TR_BNKY_DIP_ID_LIST">"c17662"</definedName>
    <definedName name="IQ_TR_BNKY_DIP_LEAD_PROVIDER_LIST">"c17668"</definedName>
    <definedName name="IQ_TR_BNKY_DIP_LIBOR_SPREAD_LIST">"c17666"</definedName>
    <definedName name="IQ_TR_BNKY_DIP_MATURITY_DATE_LIST">"c17664"</definedName>
    <definedName name="IQ_TR_BNKY_DIP_NAME_LIST">"c17661"</definedName>
    <definedName name="IQ_TR_BNKY_DIP_SECURITY_LIST">"c17663"</definedName>
    <definedName name="IQ_TR_BNKY_DISMISSED_DATE">"c17633"</definedName>
    <definedName name="IQ_TR_BNKY_EMERGED_REORG_DATE">"c17630"</definedName>
    <definedName name="IQ_TR_BNKY_FEATURES_LIST">"c17655"</definedName>
    <definedName name="IQ_TR_BNKY_FILING_TYPE">"c17624"</definedName>
    <definedName name="IQ_TR_BNKY_INVOL_PETITION_FILED_DATE">"c17629"</definedName>
    <definedName name="IQ_TR_BNKY_ISSUANCE_DEBT">"c17648"</definedName>
    <definedName name="IQ_TR_BNKY_ISSUANCE_EQUITY">"c17649"</definedName>
    <definedName name="IQ_TR_BNKY_LEAD_ASSETS_INIT_FILING">"c17645"</definedName>
    <definedName name="IQ_TR_BNKY_LEAD_ASSETS_INIT_FILING_LIST">"c17678"</definedName>
    <definedName name="IQ_TR_BNKY_LEAD_DEBTOR">"c17643"</definedName>
    <definedName name="IQ_TR_BNKY_LEAD_DEBTOR_LIST">"c17675"</definedName>
    <definedName name="IQ_TR_BNKY_LEAD_LIAB_INIT_FILING">"c17644"</definedName>
    <definedName name="IQ_TR_BNKY_LEAD_LIAB_INIT_FILING_LIST">"c17677"</definedName>
    <definedName name="IQ_TR_BNKY_LEAD_REV_ANN">"c17646"</definedName>
    <definedName name="IQ_TR_BNKY_LEAD_REV_ANN_LIST">"c17679"</definedName>
    <definedName name="IQ_TR_BNKY_LEAD_STOCK_PRICE_ANN">"c17647"</definedName>
    <definedName name="IQ_TR_BNKY_LEAD_STOCK_PRICE_ANN_LIST">"c17680"</definedName>
    <definedName name="IQ_TR_BNKY_LEAD_TYPE_LIST">"c17676"</definedName>
    <definedName name="IQ_TR_BNKY_LIQUIDATED_DATE">"c17631"</definedName>
    <definedName name="IQ_TR_BNKY_PRE_BANKRUPTCY_SITUATION">"c17637"</definedName>
    <definedName name="IQ_TR_BNKY_RESOLUTION">"c17638"</definedName>
    <definedName name="IQ_TR_BNKY_RESTRUCTURING_WEBSITE">"c17625"</definedName>
    <definedName name="IQ_TR_BNKY_SALE_ASSETS">"c17650"</definedName>
    <definedName name="IQ_TR_BNKY_TOTAL_CLAIMANTS_AMT">"c17653"</definedName>
    <definedName name="IQ_TR_BNKY_TOTAL_FIN_PROVIDED">"c17652"</definedName>
    <definedName name="IQ_TR_BNKY_TOTAL_PAYMENTS_CLAIMANTS">"c17654"</definedName>
    <definedName name="IQ_TR_BNKY_VOL_PETITION_FILED_DATE">"c17628"</definedName>
    <definedName name="IQ_TR_BUY_ACC_ADVISORS">"c3048"</definedName>
    <definedName name="IQ_TR_BUY_FIN_ADVISORS">"c3045"</definedName>
    <definedName name="IQ_TR_BUY_LEG_ADVISORS">"c2387"</definedName>
    <definedName name="IQ_TR_BUY_TERM_FEE">"c13638"</definedName>
    <definedName name="IQ_TR_BUY_TERM_FEE_PCT">"c13639"</definedName>
    <definedName name="IQ_TR_BUYBACK_TO_CLOSE">"c13919"</definedName>
    <definedName name="IQ_TR_BUYBACK_TO_HIGH">"c13917"</definedName>
    <definedName name="IQ_TR_BUYBACK_TO_LOW">"c13918"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CONSID_PCT_FINAL">"c16268"</definedName>
    <definedName name="IQ_TR_CASH_ST_INVEST">"c3025"</definedName>
    <definedName name="IQ_TR_CASH_ST_INVEST_FINAL">"c16266"</definedName>
    <definedName name="IQ_TR_CHANGE_CONTROL">"c2365"</definedName>
    <definedName name="IQ_TR_CLOSED_DATE">"c2283"</definedName>
    <definedName name="IQ_TR_CO_NET_PROCEEDS">"c2268"</definedName>
    <definedName name="IQ_TR_CO_NET_PROCEEDS_ISSUE">"c17571"</definedName>
    <definedName name="IQ_TR_CO_NET_PROCEEDS_PCT">"c2270"</definedName>
    <definedName name="IQ_TR_COMMENTS">"c2383"</definedName>
    <definedName name="IQ_TR_CURRENCY">"c3016"</definedName>
    <definedName name="IQ_TR_DEAL_APPROACH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BT_CONSID_PCT_FINAL">"c16274"</definedName>
    <definedName name="IQ_TR_DEF_AGRMT_DATE">"c2285"</definedName>
    <definedName name="IQ_TR_DISCLOSED_FEES_EXP">"c2288"</definedName>
    <definedName name="IQ_TR_EARNOUTS">"c3023"</definedName>
    <definedName name="IQ_TR_EARNOUTS_FINAL">"c16262"</definedName>
    <definedName name="IQ_TR_EX_OVER_SHARES_ISSUE">"c17566"</definedName>
    <definedName name="IQ_TR_EXPIRED_DATE">"c2412"</definedName>
    <definedName name="IQ_TR_GROSS_OFFERING_AMT">"c2262"</definedName>
    <definedName name="IQ_TR_GROSS_PROCEEDS_ISSUE">"c17568"</definedName>
    <definedName name="IQ_TR_HYBRID_CONSID_PCT">"c2300"</definedName>
    <definedName name="IQ_TR_HYBRID_CONSID_PCT_FINAL">"c16276"</definedName>
    <definedName name="IQ_TR_IMPLIED_EQ">"c3018"</definedName>
    <definedName name="IQ_TR_IMPLIED_EQ_BV">"c3019"</definedName>
    <definedName name="IQ_TR_IMPLIED_EQ_BV_FINAL">"c16255"</definedName>
    <definedName name="IQ_TR_IMPLIED_EQ_FINAL">"c16253"</definedName>
    <definedName name="IQ_TR_IMPLIED_EQ_NI_LTM">"c3020"</definedName>
    <definedName name="IQ_TR_IMPLIED_EQ_NI_LTM_FINAL">"c16254"</definedName>
    <definedName name="IQ_TR_IMPLIED_EV">"c2301"</definedName>
    <definedName name="IQ_TR_IMPLIED_EV_BV">"c2306"</definedName>
    <definedName name="IQ_TR_IMPLIED_EV_EBIT">"c2302"</definedName>
    <definedName name="IQ_TR_IMPLIED_EV_EBIT_FINAL">"c16252"</definedName>
    <definedName name="IQ_TR_IMPLIED_EV_EBITDA">"c2303"</definedName>
    <definedName name="IQ_TR_IMPLIED_EV_EBITDA_FINAL">"c16251"</definedName>
    <definedName name="IQ_TR_IMPLIED_EV_FINAL">"c16249"</definedName>
    <definedName name="IQ_TR_IMPLIED_EV_NI_LTM">"c2307"</definedName>
    <definedName name="IQ_TR_IMPLIED_EV_REV">"c2304"</definedName>
    <definedName name="IQ_TR_IMPLIED_EV_REV_FINAL">"c16250"</definedName>
    <definedName name="IQ_TR_INIT_FILED_DATE">"c3495"</definedName>
    <definedName name="IQ_TR_IPO_TRANSACTION_ID">"c17554"</definedName>
    <definedName name="IQ_TR_LEAD_UNDERWRITERS">"c17576"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ASSUM_LIABILITIES_FINAL">"c16264"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FFER_PER_SHARE_FINAL">"c16257"</definedName>
    <definedName name="IQ_TR_OPTIONS_CONSID_PCT">"c2311"</definedName>
    <definedName name="IQ_TR_OPTIONS_CONSID_PCT_FINAL">"c16278"</definedName>
    <definedName name="IQ_TR_OTHER_CONSID">"c3022"</definedName>
    <definedName name="IQ_TR_OTHER_CONSID_FINAL">"c16261"</definedName>
    <definedName name="IQ_TR_PCT_SOUGHT">"c2309"</definedName>
    <definedName name="IQ_TR_PCT_SOUGHT_ACQUIRED_FINAL">"c16256"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_1D_PRICE">"c19180"</definedName>
    <definedName name="IQ_TR_PO_1D_RETURN">"c19179"</definedName>
    <definedName name="IQ_TR_PO_1M_PRICE">"c19184"</definedName>
    <definedName name="IQ_TR_PO_1M_RETURN">"c19183"</definedName>
    <definedName name="IQ_TR_PO_1W_PRICE">"c19182"</definedName>
    <definedName name="IQ_TR_PO_1W_RETURN">"c19181"</definedName>
    <definedName name="IQ_TR_PO_1Y_PRICE">"c19190"</definedName>
    <definedName name="IQ_TR_PO_1Y_RETURN">"c19189"</definedName>
    <definedName name="IQ_TR_PO_3M_PRICE">"c19186"</definedName>
    <definedName name="IQ_TR_PO_3M_RETURN">"c19185"</definedName>
    <definedName name="IQ_TR_PO_6M_PRICE">"c19188"</definedName>
    <definedName name="IQ_TR_PO_6M_RETURN">"c19187"</definedName>
    <definedName name="IQ_TR_PO_DISCOUNT_SHARE">"c17562"</definedName>
    <definedName name="IQ_TR_PO_ISSUE_CURRENCY">"c17557"</definedName>
    <definedName name="IQ_TR_PO_NET_PROCEEDS_SHARE">"c17563"</definedName>
    <definedName name="IQ_TR_PO_PRICE_RANGE">"c17559"</definedName>
    <definedName name="IQ_TR_PO_PRICE_RANGE_HIGH">"c17560"</definedName>
    <definedName name="IQ_TR_PO_PRICE_RANGE_LOW">"c17561"</definedName>
    <definedName name="IQ_TR_PO_PRICE_SHARE">"c17558"</definedName>
    <definedName name="IQ_TR_PO_SHARES_OFFERED">"c17564"</definedName>
    <definedName name="IQ_TR_PO_SHARES_OFFERED_EX_OVER">"c17567"</definedName>
    <definedName name="IQ_TR_PO_TICKER">"c17556"</definedName>
    <definedName name="IQ_TR_PO_TRADING_ITEM_CIQID">"c17555"</definedName>
    <definedName name="IQ_TR_POSTMONEY_VAL">"c2286"</definedName>
    <definedName name="IQ_TR_PREDEAL_SITUATION">"c2390"</definedName>
    <definedName name="IQ_TR_PREF_CONSID_PCT">"c2310"</definedName>
    <definedName name="IQ_TR_PREF_CONSID_PCT_FINAL">"c16272"</definedName>
    <definedName name="IQ_TR_PREMONEY_VAL">"c2287"</definedName>
    <definedName name="IQ_TR_PRINTING_FEES">"c2276"</definedName>
    <definedName name="IQ_TR_PROCEEDS_EX_OVER_ISSUE">"c17574"</definedName>
    <definedName name="IQ_TR_PT_MONETARY_VALUES">"c2415"</definedName>
    <definedName name="IQ_TR_PT_NUMBER_SHARES">"c2417"</definedName>
    <definedName name="IQ_TR_PT_OFFER_PER_SHARE">"c18872"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G_OVER_SHARES_ISSUE">"c17565"</definedName>
    <definedName name="IQ_TR_REG_OVER_VALUE_ISSUE">"c17572"</definedName>
    <definedName name="IQ_TR_REGISTRATION_FEES">"c2274"</definedName>
    <definedName name="IQ_TR_RENEWAL_BUYBACK">"c2413"</definedName>
    <definedName name="IQ_TR_ROUND_NUMBER">"c2295"</definedName>
    <definedName name="IQ_TR_SEC_FEES">"c2274"</definedName>
    <definedName name="IQ_TR_SEC_FEES_1">"c13642"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_TERM_FEE">"c2298"</definedName>
    <definedName name="IQ_TR_SELL_TERM_FEE_PCT">"c2297"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ISSUE">"c17570"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TOCK_CONSID_PCT_FINAL">"c16270"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1">"c13640"</definedName>
    <definedName name="IQ_TR_TERM_FEE_PCT">"c2297"</definedName>
    <definedName name="IQ_TR_TERM_FEE_PCT_1">"c13641"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ASH_FINAL">"c16267"</definedName>
    <definedName name="IQ_TR_TOTAL_CONSID_SH">"c2316"</definedName>
    <definedName name="IQ_TR_TOTAL_CONSID_SH_FINAL">"c16260"</definedName>
    <definedName name="IQ_TR_TOTAL_DEBT">"c2317"</definedName>
    <definedName name="IQ_TR_TOTAL_DEBT_FINAL">"c16273"</definedName>
    <definedName name="IQ_TR_TOTAL_EX_OVER_VALUE_ISSUE">"c17573"</definedName>
    <definedName name="IQ_TR_TOTAL_GROSS_TV">"c2318"</definedName>
    <definedName name="IQ_TR_TOTAL_GROSS_TV_FINAL">"c16259"</definedName>
    <definedName name="IQ_TR_TOTAL_HYBRID">"c2319"</definedName>
    <definedName name="IQ_TR_TOTAL_HYBRID_FINAL">"c16275"</definedName>
    <definedName name="IQ_TR_TOTAL_LEGAL_FEES">"c2272"</definedName>
    <definedName name="IQ_TR_TOTAL_NET_TV">"c2320"</definedName>
    <definedName name="IQ_TR_TOTAL_NET_TV_FINAL">"c16258"</definedName>
    <definedName name="IQ_TR_TOTAL_NEWMONEY">"c2289"</definedName>
    <definedName name="IQ_TR_TOTAL_OPTIONS">"c2322"</definedName>
    <definedName name="IQ_TR_TOTAL_OPTIONS_BUYER">"c3026"</definedName>
    <definedName name="IQ_TR_TOTAL_OPTIONS_BUYER_FINAL">"c16277"</definedName>
    <definedName name="IQ_TR_TOTAL_OPTIONS_FINAL">"c16263"</definedName>
    <definedName name="IQ_TR_TOTAL_PREFERRED">"c2321"</definedName>
    <definedName name="IQ_TR_TOTAL_PREFERRED_FINAL">"c16271"</definedName>
    <definedName name="IQ_TR_TOTAL_REG_AMT">"c2261"</definedName>
    <definedName name="IQ_TR_TOTAL_STOCK">"c2323"</definedName>
    <definedName name="IQ_TR_TOTAL_STOCK_FINAL">"c16269"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UNDERWRITER_COMP_ISSUE">"c17569"</definedName>
    <definedName name="IQ_TR_UNDERWRITERS_OTHER">"c17577"</definedName>
    <definedName name="IQ_TR_WITHDRAWN_DTE">"c2266"</definedName>
    <definedName name="IQ_TRADE_AR">"c1345"</definedName>
    <definedName name="IQ_TRADE_AR_1">"c1345"</definedName>
    <definedName name="IQ_TRADE_PRINCIPAL">"c1309"</definedName>
    <definedName name="IQ_TRADING_ACCOUNT_GAINS_FEES_FDIC">"c6573"</definedName>
    <definedName name="IQ_TRADING_ASSETS">"c1310"</definedName>
    <definedName name="IQ_TRADING_ASSETS_FAIR_VALUE_TOT_FFIEC">"c13210"</definedName>
    <definedName name="IQ_TRADING_ASSETS_FDIC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>"c2212"</definedName>
    <definedName name="IQ_TRADING_ITEM_CIQID">"c8949"</definedName>
    <definedName name="IQ_TRADING_LIABILITIES_FAIR_VALUE_TOT_FFIEC">"c13214"</definedName>
    <definedName name="IQ_TRADING_LIABILITIES_FDIC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FOREIGN_FFIEC">"c15377"</definedName>
    <definedName name="IQ_TRADING_REV_OPERATING_INC_FFIEC">"c13385"</definedName>
    <definedName name="IQ_TRADING_REVENUE_FFIEC">"c13004"</definedName>
    <definedName name="IQ_TRANS_ACCTS_TOT_DEPOSITS_FFIEC">"c13904"</definedName>
    <definedName name="IQ_TRANS_IMPACT_FIN_48_CURRENT_ASSETS">"c15727"</definedName>
    <definedName name="IQ_TRANS_IMPACT_FIN_48_CURRENT_LIABILITIES">"c15729"</definedName>
    <definedName name="IQ_TRANS_IMPACT_FIN_48_LT_ASSETS">"c15728"</definedName>
    <definedName name="IQ_TRANS_IMPACT_FIN_48_NON_CURRENT_LIABILITIES">"c15730"</definedName>
    <definedName name="IQ_TRANS_IMPACT_FIN_48_RETAINED_EARNINGS">"c15731"</definedName>
    <definedName name="IQ_TRANSACTION_ACCOUNTS_FDIC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>"c1311"</definedName>
    <definedName name="IQ_TREASURY_INVEST_SECURITIES_FFIEC">"c13457"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1">"c1438"</definedName>
    <definedName name="IQ_TREASURY_STOCK_TRANSACTIONS_FDIC">"c6501"</definedName>
    <definedName name="IQ_TREASURY_STOCK_TRANSACTIONS_FFIEC">"c15352"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>"c8959"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ASSIGNED_RESERVES_COAL">"c15914"</definedName>
    <definedName name="IQ_UNASSIGNED_RESERVES_TO_TOTAL_RESERVES_COAL">"c15956"</definedName>
    <definedName name="IQ_UNCLASSIFIED_PROPERTY_OPERATING_EXPENSE">"c16034"</definedName>
    <definedName name="IQ_UNCLASSIFIED_RENTAL_INCOME">"c16021"</definedName>
    <definedName name="IQ_UNCONSOL_BEDS">"c8783"</definedName>
    <definedName name="IQ_UNCONSOL_NOI">"c16067"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GROUND_RESERVES_COAL">"c15922"</definedName>
    <definedName name="IQ_UNDERGROUND_RESERVES_TO_TOTAL_RESERVES_COAL">"c15960"</definedName>
    <definedName name="IQ_UNDERWRITER">"c8958"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FED_FUNDS">"c2524"</definedName>
    <definedName name="IQ_UNDRAWN_FHLB">"c2520"</definedName>
    <definedName name="IQ_UNDRAWN_LC">"c2521"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RECOG_TAX_BENEFIT_BEG_PERIOD">"c15732"</definedName>
    <definedName name="IQ_UNRECOG_TAX_BENEFIT_END_PERIOD">"c15740"</definedName>
    <definedName name="IQ_UNRECOG_TAX_BENEFIT_OTHER_ADJ">"c15739"</definedName>
    <definedName name="IQ_UNSECURED_COMMITMENTS_COMMERCIAL_RE_UNUSED_FFIEC">"c13246"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PGRADE_REBUILD_CABLE_INVEST">"c15804"</definedName>
    <definedName name="IQ_US_ADDRESS_LEASE_FIN_REC_FFIEC">"c13624"</definedName>
    <definedName name="IQ_US_AGENCY_OBLIG_FFIEC">"c12779"</definedName>
    <definedName name="IQ_US_AGENCY_OBLIG_HTM_AMORT_COST_FFIEC">"c20438"</definedName>
    <definedName name="IQ_US_AGENCY_OBLIG_HTM_FAIR_VAL_FFIEC">"c20473"</definedName>
    <definedName name="IQ_US_AGENCY_OBLIG_TRADING_DOM_FFIEC">"c12919"</definedName>
    <definedName name="IQ_US_AGENCY_OBLIG_TRADING_FFIEC">"c12814"</definedName>
    <definedName name="IQ_US_AGENCY_OBLIGATIONS_AFS_AMORT_COST_FFIEC">"c20490"</definedName>
    <definedName name="IQ_US_AGENCY_OBLIGATIONS_AFS_FAIR_VAL_FFIEC">"c20455"</definedName>
    <definedName name="IQ_US_AGENCY_OBLIGATIONS_AVAIL_SALE_FFIEC">"c12793"</definedName>
    <definedName name="IQ_US_BANKS_OTHER_INST_FOREIGN_DEP_FFIEC">"c15343"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FS_AMORT_COST_FFIEC">"c20491"</definedName>
    <definedName name="IQ_US_SPONSORED_AGENCY_OBLIG_AFS_FAIR_VAL_FFIEC">"c20456"</definedName>
    <definedName name="IQ_US_SPONSORED_AGENCY_OBLIG_AVAIL_SALE_FFIEC">"c12794"</definedName>
    <definedName name="IQ_US_SPONSORED_AGENCY_OBLIG_FFIEC">"c12780"</definedName>
    <definedName name="IQ_US_SPONSORED_AGENCY_OBLIG_HTM_AMORT_COST_FFIEC">"c20439"</definedName>
    <definedName name="IQ_US_SPONSORED_AGENCY_OBLIG_HTM_FAIR_VAL_FFIEC">"c20474"</definedName>
    <definedName name="IQ_US_TREASURY_SEC_AFS_AMORT_COST_FFIEC">"c20489"</definedName>
    <definedName name="IQ_US_TREASURY_SEC_AFS_FAIR_VAL_FFIEC">"c20454"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>"c6298"</definedName>
    <definedName name="IQ_US_TREASURY_SECURITIES_FFIEC">"c12778"</definedName>
    <definedName name="IQ_US_TREASURY_SECURITIES_HTM_AMORT_COST_FFIEC">"c20437"</definedName>
    <definedName name="IQ_US_TREASURY_SECURITIES_HTM_FAIR_VAL_FFIEC">"c20472"</definedName>
    <definedName name="IQ_UST_SEC_GOVT_AGENCY_CORP_QUARTERLY_AVG_FFIEC">"c15469"</definedName>
    <definedName name="IQ_UST_SECURITIES_GOVT_AGENCY_QUARTERLY_AVG_FFIEC">"c15468"</definedName>
    <definedName name="IQ_UTIL_PPE_NET">"c1620"</definedName>
    <definedName name="IQ_UTIL_REV">"c2091"</definedName>
    <definedName name="IQ_UTILITY_EXPENSE">"c16031"</definedName>
    <definedName name="IQ_UV_PENSION_LIAB">"c1332"</definedName>
    <definedName name="IQ_VALUATION_ALLOWANCES_FDIC">"c6400"</definedName>
    <definedName name="IQ_VALUE_CUSTOMER_ASSETS">"c20433"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ARIABLE_RATE_PREFERREDS_INT_SENSITIVITY_FFIEC">"c13096"</definedName>
    <definedName name="IQ_VC_REV_OPERATING_INC_FFIEC">"c13388"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EHICLE_LOANS">"c15249"</definedName>
    <definedName name="IQ_VENTURE_CAPITAL_REVENUE_FFIEC">"c13010"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ICE_SUB_BASIC_SUB">"c16203"</definedName>
    <definedName name="IQ_VOICE_SUB_TOTAL_HOMES_PASSED">"c15770"</definedName>
    <definedName name="IQ_VOICE_SUB_VIDEO_SUB">"c15789"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VWAP">"c13514"</definedName>
    <definedName name="IQ_WAC_CURRENT">"c8961"</definedName>
    <definedName name="IQ_WAC_ORIGINAL">"c8953"</definedName>
    <definedName name="IQ_WAM_CURRENT">"c8962"</definedName>
    <definedName name="IQ_WAM_ORIGINAL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IRELESS_PENETRATION">"c15767"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WTD_AVG_IR_AFTER_FIVE">"c15700"</definedName>
    <definedName name="IQ_WTD_AVG_IR_CY">"c15695"</definedName>
    <definedName name="IQ_WTD_AVG_IR_CY1">"c15696"</definedName>
    <definedName name="IQ_WTD_AVG_IR_CY2">"c15697"</definedName>
    <definedName name="IQ_WTD_AVG_IR_CY3">"c15698"</definedName>
    <definedName name="IQ_WTD_AVG_IR_CY4">"c15699"</definedName>
    <definedName name="IQ_WTD_AVG_IR_LT_DEBT">"c15693"</definedName>
    <definedName name="IQ_WTD_AVG_IR_TOTAL_DEBT">"c15694"</definedName>
    <definedName name="IQ_XDIV_DATE">"c2203"</definedName>
    <definedName localSheetId="4" name="IQ_XDIV_DATE_1">"c2203"</definedName>
    <definedName localSheetId="5" name="IQ_XDIV_DATE_1">"c2203"</definedName>
    <definedName name="IQ_XDIV_DATE_1">"c2104"</definedName>
    <definedName name="IQ_XDIV_DATE_LIST">"c17416"</definedName>
    <definedName name="IQ_YEAR_FOUNDED">"c6793"</definedName>
    <definedName name="IQ_YEARHIGH">"c1337"</definedName>
    <definedName name="IQ_YEARHIGH_DATE">"c2250"</definedName>
    <definedName name="IQ_YEARHIGH_RT">"YEARHIGH"</definedName>
    <definedName name="IQ_YEARLOW">"c1338"</definedName>
    <definedName name="IQ_YEARLOW_DATE">"c2251"</definedName>
    <definedName name="IQ_YEARLOW_RT">"YEARLOW"</definedName>
    <definedName name="IQ_YIELD_CURVE_LIST">"c19250"</definedName>
    <definedName name="IQ_YIELD_FED_FUNDS_SOLD_FFIEC">"c13487"</definedName>
    <definedName name="IQ_YIELD_TRADING_ASSETS_FFIEC">"c13488"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QB_BOOKMARK_COUNT">1</definedName>
    <definedName name="IQB_CURRENT_BOOKMARK">0</definedName>
    <definedName name="IQRAA5">"$AA$6:$AA$24"</definedName>
    <definedName name="IQRAB5">"$AB$6:$AB$24"</definedName>
    <definedName name="IQRB3">"$B$4:$B$369"</definedName>
    <definedName name="IQRH12">"$H$13:$H$26"</definedName>
    <definedName name="IQRI10">"$I$11:$I$30"</definedName>
    <definedName name="IQRI11">"$I$12:$I$74"</definedName>
    <definedName name="IQRI8">"$I$9:$I$153"</definedName>
    <definedName name="IQRJ8">"$J$9:$J$153"</definedName>
    <definedName name="IQRK8">"$K$9:$K$153"</definedName>
    <definedName name="IQRL8">"$L$9:$L$153"</definedName>
    <definedName name="IQRM8">"$M$9:$M$153"</definedName>
    <definedName name="IQRN8">"$N$9:$N$153"</definedName>
    <definedName name="IQRO8">"$O$9:$O$153"</definedName>
    <definedName name="IQRP8">"$P$9:$P$153"</definedName>
    <definedName name="IQRQ8">"$Q$9:$Q$153"</definedName>
    <definedName name="IQRS6">"$S$7:$S$259"</definedName>
    <definedName name="IQRU11">"$U$12:$U$264"</definedName>
    <definedName name="IQRV11">"$V$12:$V$264"</definedName>
    <definedName name="IQRX10">"$X$11:$X$114"</definedName>
    <definedName name="IQRZ5">"$Z$6:$Z$24"</definedName>
    <definedName name="iQShowHideColumns">"iQShowAll"</definedName>
    <definedName name="IRI_WorkspaceId">"cdf062c3a6fd46b69967008165157d44"</definedName>
    <definedName name="iruyt">{"AnnInc",#N/A,TRUE,"Inc";"QtrInc1",#N/A,TRUE,"Inc";"Balance",#N/A,TRUE,"Bal";"Cflow",#N/A,TRUE,"Cash"}</definedName>
    <definedName name="Is_ProformaStabilized">#REF! = "PROFORMA UW - STABILIZED"</definedName>
    <definedName name="IsColHidden">FALSE</definedName>
    <definedName name="IsCommercial"> IdentifyGeneralPropertyType = "Commercial"</definedName>
    <definedName name="IsLTMColHidden">FALSE</definedName>
    <definedName name="IsMixedUse"> IdentifyGeneralPropertyType = "Mixed-Use"</definedName>
    <definedName name="IsMobileHome">PropertyType = "Mobile Home"</definedName>
    <definedName name="IsResidential"> IdentifyGeneralPropertyType = "Multifamily"</definedName>
    <definedName name="ISS">{"Helena Campos - Personal View",#N/A,FALSE,"YTD"}</definedName>
    <definedName name="iu">{#N/A,#N/A,FALSE,"II-2 POP.HH";#N/A,#N/A,FALSE,"II-3 AGE.DIST";#N/A,#N/A,FALSE,"II-4 HH.DIST";#N/A,#N/A,FALSE,"II-5 EMP.INDUS"}</definedName>
    <definedName localSheetId="4" name="j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localSheetId="5" name="j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name="j">{"new",#N/A,FALSE,"D";"PROFORMA",#N/A,FALSE,"A";"partial 1",#N/A,FALSE,"B";"partial 2",#N/A,FALSE,"B";"partial 3",#N/A,FALSE,"B";"SMALL CF 1",#N/A,FALSE,"C"}</definedName>
    <definedName name="j5r6yju">{"Investor",#N/A,FALSE,"Model";"Property",#N/A,FALSE,"Model";"Incentive Taxes",#N/A,FALSE,"Model"}</definedName>
    <definedName localSheetId="4" name="jackass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localSheetId="5" name="jackass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ackass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localSheetId="4" name="JaS">{"Assumptions",#N/A,TRUE,"Returns";"Tables",#N/A,TRUE,"Returns"}</definedName>
    <definedName localSheetId="5" name="JaS">{"Assumptions",#N/A,TRUE,"Returns";"Tables",#N/A,TRUE,"Returns"}</definedName>
    <definedName name="JaS">{"Assumptions",#N/A,TRUE,"Returns";"Tables",#N/A,TRUE,"Returns"}</definedName>
    <definedName localSheetId="3" name="jb">{"summary1",#N/A,TRUE,"Comps";"summary2",#N/A,TRUE,"Comps";"summary3",#N/A,TRUE,"Comps"}</definedName>
    <definedName localSheetId="4" name="jb">{"summary1",#N/A,TRUE,"Comps";"summary2",#N/A,TRUE,"Comps";"summary3",#N/A,TRUE,"Comps"}</definedName>
    <definedName localSheetId="5" name="jb">{"summary1",#N/A,TRUE,"Comps";"summary2",#N/A,TRUE,"Comps";"summary3",#N/A,TRUE,"Comps"}</definedName>
    <definedName name="jb">{"summary1",#N/A,TRUE,"Comps";"summary2",#N/A,TRUE,"Comps";"summary3",#N/A,TRUE,"Comps"}</definedName>
    <definedName name="jd">{#N/A,#N/A,FALSE,"LoanAssumptions"}</definedName>
    <definedName name="jdflkad">{"data",#N/A,FALSE,"INPUT"}</definedName>
    <definedName name="jdstryj">{"Investor",#N/A,FALSE,"Model";"Property",#N/A,FALSE,"Model";"Incentive Taxes",#N/A,FALSE,"Model"}</definedName>
    <definedName name="jdtyjs">{"Investor",#N/A,FALSE,"Model";"Property",#N/A,FALSE,"Model";"Incentive Taxes",#N/A,FALSE,"Model"}</definedName>
    <definedName name="jfas">{"NOPCAPEVA",#N/A,FALSE,"Nopat";"FCFCSTAR",#N/A,FALSE,"FCFVAL";"EVAVL",#N/A,FALSE,"EVAVAL";"LEASE",#N/A,FALSE,"OpLease"}</definedName>
    <definedName name="jfda">{"NOPCAPEVA",#N/A,FALSE,"Nopat";"FCFCSTAR",#N/A,FALSE,"FCFVAL";"EVAVL",#N/A,FALSE,"EVAVAL";"LEASE",#N/A,FALSE,"OpLease"}</definedName>
    <definedName name="jfie">{"NOPCAPEVA",#N/A,FALSE,"Nopat";"FCFCSTAR",#N/A,FALSE,"FCFVAL";"EVAVL",#N/A,FALSE,"EVAVAL";"LEASE",#N/A,FALSE,"OpLease"}</definedName>
    <definedName name="jgfs">{"AnnInc",#N/A,TRUE,"Inc";"QtrInc1",#N/A,TRUE,"Inc";"Balance",#N/A,TRUE,"Bal";"Cflow",#N/A,TRUE,"Cash"}</definedName>
    <definedName name="jhgjuy">{"AnnInc",#N/A,TRUE,"Inc";"QtrInc1",#N/A,TRUE,"Inc";"Balance",#N/A,TRUE,"Bal";"Cflow",#N/A,TRUE,"Cash"}</definedName>
    <definedName name="ji">{"'Highlights'!$A$1:$M$123"}</definedName>
    <definedName localSheetId="4" name="jj">{#N/A,#N/A,FALSE,"PJ CF Comm";#N/A,#N/A,FALSE,"matx assump com";#N/A,#N/A,FALSE,"matx data com";#N/A,#N/A,FALSE,"matx com"}</definedName>
    <definedName localSheetId="5" name="jj">{#N/A,#N/A,FALSE,"PJ CF Comm";#N/A,#N/A,FALSE,"matx assump com";#N/A,#N/A,FALSE,"matx data com";#N/A,#N/A,FALSE,"matx com"}</definedName>
    <definedName name="jj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jjlj">{"scheduleB",#N/A,FALSE,"CTT_CLO"}</definedName>
    <definedName localSheetId="3" name="jk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4" name="jk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5" name="jk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djfdkjfd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localSheetId="4" name="jkl">{#N/A,#N/A,FALSE,"Chart 2 by Prop Type"}</definedName>
    <definedName localSheetId="5" name="jkl">{#N/A,#N/A,FALSE,"Chart 2 by Prop Type"}</definedName>
    <definedName name="jkl">{#N/A,#N/A,FALSE,"Chart 2 by Prop Type"}</definedName>
    <definedName localSheetId="4" name="jlkj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localSheetId="5" name="jlkj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jlkj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localSheetId="4" name="jo">{#N/A,#N/A,FALSE,"pop.hh";#N/A,#N/A,FALSE,"age.dist";#N/A,#N/A,FALSE,"hh.income";#N/A,#N/A,FALSE,"hh.chars"}</definedName>
    <definedName localSheetId="5" name="jo">{#N/A,#N/A,FALSE,"pop.hh";#N/A,#N/A,FALSE,"age.dist";#N/A,#N/A,FALSE,"hh.income";#N/A,#N/A,FALSE,"hh.chars"}</definedName>
    <definedName name="jo">{#N/A,#N/A,FALSE,"Calculator"}</definedName>
    <definedName name="jo1a">{#N/A,#N/A,FALSE,"Calculator"}</definedName>
    <definedName name="joa">{#N/A,#N/A,FALSE,"Calculator"}</definedName>
    <definedName name="joanna">{#N/A,#N/A,FALSE,"II-2 POP.HH";#N/A,#N/A,FALSE,"II-3 AGE.DIST";#N/A,#N/A,FALSE,"II-4 HH.DIST";#N/A,#N/A,FALSE,"II-5 EMP.INDUS"}</definedName>
    <definedName name="joanne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name="joanneb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jop">{#N/A,#N/A,FALSE,"Calculator"}</definedName>
    <definedName name="jopa">{#N/A,#N/A,FALSE,"Calculator"}</definedName>
    <definedName name="jrd">{"NOPCAPEVA",#N/A,FALSE,"Nopat";"FCFCSTAR",#N/A,FALSE,"FCFVAL";"EVAVL",#N/A,FALSE,"EVAVAL";"LEASE",#N/A,FALSE,"OpLease"}</definedName>
    <definedName name="jrtyhdf">{"Investor",#N/A,FALSE,"Model";"Property",#N/A,FALSE,"Model";"Incentive Taxes",#N/A,FALSE,"Model"}</definedName>
    <definedName localSheetId="4" name="Js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localSheetId="5" name="Js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s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sr">{"NOPCAPEVA",#N/A,FALSE,"Nopat";"FCFCSTAR",#N/A,FALSE,"FCFVAL";"EVAVL",#N/A,FALSE,"EVAVAL";"LEASE",#N/A,FALSE,"OpLease"}</definedName>
    <definedName name="jsrj">{"Investor",#N/A,FALSE,"Model";"Property",#N/A,FALSE,"Model";"Incentive Taxes",#N/A,FALSE,"Model"}</definedName>
    <definedName name="jtyt">{"Investor",#N/A,FALSE,"Model";"Property",#N/A,FALSE,"Model";"Incentive Taxes",#N/A,FALSE,"Model"}</definedName>
    <definedName name="julie">{#N/A,#N/A,FALSE,"RENT ROLL"}</definedName>
    <definedName name="July">"May"</definedName>
    <definedName localSheetId="3" name="June">{"three",#N/A,FALSE,"Capital";"four",#N/A,FALSE,"Capital"}</definedName>
    <definedName localSheetId="4" name="June">{"three",#N/A,FALSE,"Capital";"four",#N/A,FALSE,"Capital"}</definedName>
    <definedName localSheetId="5" name="June">{"three",#N/A,FALSE,"Capital";"four",#N/A,FALSE,"Capital"}</definedName>
    <definedName name="June">{"three",#N/A,FALSE,"Capital";"four",#N/A,FALSE,"Capital"}</definedName>
    <definedName localSheetId="4" name="JUNK">{"SCHEDULE",#N/A,FALSE,"Fin_sched"}</definedName>
    <definedName localSheetId="5" name="JUNK">{"SCHEDULE",#N/A,FALSE,"Fin_sched"}</definedName>
    <definedName name="JUNK">{"SCHEDULE",#N/A,FALSE,"Fin_sched"}</definedName>
    <definedName localSheetId="4" name="Junk_condo">{"SCHEDULE",#N/A,FALSE,"Fin_sched"}</definedName>
    <definedName localSheetId="5" name="Junk_condo">{"SCHEDULE",#N/A,FALSE,"Fin_sched"}</definedName>
    <definedName name="Junk_condo">{"SCHEDULE",#N/A,FALSE,"Fin_sched"}</definedName>
    <definedName name="junk10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name="junk11">{"ADR Analysis",#N/A,FALSE,"Comp.&amp; Market Penet.";"Penetration Analysis",#N/A,FALSE,"Comp.&amp; Market Penet."}</definedName>
    <definedName localSheetId="4" name="JUNK2">{"SUMMARY",#N/A,FALSE,"Fin_sched"}</definedName>
    <definedName localSheetId="5" name="JUNK2">{"SUMMARY",#N/A,FALSE,"Fin_sched"}</definedName>
    <definedName name="JUNK2">{"SUMMARY",#N/A,FALSE,"Fin_sched"}</definedName>
    <definedName name="junk9">{"Primarily Competition",#N/A,FALSE,"Comp.&amp; Market Penet."}</definedName>
    <definedName name="jut">{"NOPCAPEVA",#N/A,FALSE,"Nopat";"FCFCSTAR",#N/A,FALSE,"FCFVAL";"EVAVL",#N/A,FALSE,"EVAVAL";"LEASE",#N/A,FALSE,"OpLease"}</definedName>
    <definedName name="JV_Tier_1_Partner_4_Guarantee_Pref_Amount.wrte">#REF!,#REF!</definedName>
    <definedName name="JV_Tier_1_Partner_4_Guarantee_Pref_Rate_Payoff.wrte">#REF!,#REF!</definedName>
    <definedName name="JV_Tier_1_Partner_5_Cost_Overruns.wrte">#REF!,#REF!</definedName>
    <definedName name="JV_Tier_1_Partner_5_Guarantee_Pref_Amount.wrte">#REF!,#REF!</definedName>
    <definedName name="JV_Tier_1_Partner_5_Guarantee_Pref_Rate_Payoff.wrte">#REF!,#REF!</definedName>
    <definedName name="JV_Tier_1_Partner_Name.wrte">#REF!,#REF!</definedName>
    <definedName name="JV_Tier_1_Type.wrte">#REF!,#REF!</definedName>
    <definedName name="JV_Tier_10_Partner_1_Guarantee_Pref_Rate_Payoff.wrte">#REF!,#REF!</definedName>
    <definedName name="JV_Tier_10_Partner_2_Cost_Overruns.wrte">#REF!,#REF!</definedName>
    <definedName name="JV_Tier_10_Partner_2_Guarantee_Pref_Amount.wrte">#REF!,#REF!</definedName>
    <definedName name="JV_Tier_10_Partner_2_Guarantee_Pref_Rate_Payoff.wrte">#REF!,#REF!</definedName>
    <definedName name="JV_Tier_10_Partner_3_Cost_Overruns.wrte">#REF!,#REF!</definedName>
    <definedName name="JV_Tier_10_Partner_3_Guarantee_Pref_Amount.wrte">#REF!,#REF!</definedName>
    <definedName name="JV_Tier_10_Partner_3_Guarantee_Pref_Rate_Payoff.wrte">#REF!,#REF!</definedName>
    <definedName name="JV_Tier_10_Partner_4_Cost_Overruns.wrte">#REF!,#REF!</definedName>
    <definedName name="JV_Tier_10_Partner_4_Guarantee_Pref_Amount.wrte">#REF!,#REF!</definedName>
    <definedName name="JV_Tier_10_Partner_4_Guarantee_Pref_Rate_Payoff.wrte">#REF!,#REF!</definedName>
    <definedName name="JV_Tier_10_Partner_5_Cost_Overruns.wrte">#REF!,#REF!</definedName>
    <definedName name="JV_Tier_10_Partner_5_Guarantee_Pref_Amount.wrte">#REF!,#REF!</definedName>
    <definedName name="JV_Tier_10_Partner_5_Guarantee_Pref_Rate_Payoff.wrte">#REF!,#REF!</definedName>
    <definedName name="JV_Tier_10_Type.wrte">#REF!,#REF!</definedName>
    <definedName name="JV_Tier_11_Member_IRR.wrte">#REF!,#REF!</definedName>
    <definedName name="JV_Tier_11_Member_Payment.wrte">#REF!,#REF!</definedName>
    <definedName name="JV_Tier_11_Member_Sharing.wrte">#REF!,#REF!</definedName>
    <definedName name="JV_Tier_11_Mezzanine_Amount_Rate.wrte">#REF!,#REF!</definedName>
    <definedName name="JV_Tier_11_Mezzanine_Payoff.wrte">#REF!,#REF!</definedName>
    <definedName name="JV_Tier_11_PageHeader_2.hdr">#REF!,#REF!</definedName>
    <definedName name="JV_Tier_11_Partner_1_Cost_Overruns.wrte">#REF!,#REF!</definedName>
    <definedName name="JV_Tier_11_Partner_1_Guarantee_Pref_Amount.wrte">#REF!,#REF!</definedName>
    <definedName name="JV_Tier_11_Partner_1_Guarantee_Pref_Rate_Payoff.wrte">#REF!,#REF!</definedName>
    <definedName name="JV_Tier_11_Partner_2_Guarantee_Pref_Amount.wrte">#REF!,#REF!</definedName>
    <definedName name="JV_Tier_11_Partner_3_Cost_Overruns.wrte">#REF!,#REF!</definedName>
    <definedName name="JV_Tier_11_Partner_3_Guarantee_Pref_Rate_Payoff.wrte">#REF!,#REF!</definedName>
    <definedName name="JV_Tier_11_Partner_4_Guarantee_Pref_Amount.wrte">#REF!,#REF!</definedName>
    <definedName name="JV_Tier_11_Partner_4_Guarantee_Pref_Rate_Payoff.wrte">#REF!,#REF!</definedName>
    <definedName name="JV_Tier_12_Member_Sharing.wrte">#REF!,#REF!</definedName>
    <definedName name="JV_Tier_12_Mezzanine_Amount_Rate.wrte">#REF!,#REF!</definedName>
    <definedName name="JV_Tier_12_Mezzanine_Payoff.wrte">#REF!,#REF!</definedName>
    <definedName name="JV_Tier_12_PageHeader_2.hdr">#REF!,#REF!</definedName>
    <definedName name="JV_Tier_12_Partner_1_Cost_Overruns.wrte">#REF!,#REF!</definedName>
    <definedName name="JV_Tier_12_Partner_1_Guarantee_Pref_Amount.wrte">#REF!,#REF!</definedName>
    <definedName name="JV_Tier_12_Partner_1_Guarantee_Pref_Rate_Payoff.wrte">#REF!,#REF!</definedName>
    <definedName name="JV_Tier_12_Partner_2_Cost_Overruns.wrte">#REF!,#REF!</definedName>
    <definedName name="JV_Tier_12_Partner_2_Guarantee_Pref_Amount.wrte">#REF!,#REF!</definedName>
    <definedName name="JV_Tier_12_Partner_2_Guarantee_Pref_Rate_Payoff.wrte">#REF!,#REF!</definedName>
    <definedName name="JV_Tier_12_Partner_3_Cost_Overruns.wrte">#REF!,#REF!</definedName>
    <definedName name="JV_Tier_12_Partner_3_Guarantee_Pref_Amount.wrte">#REF!,#REF!</definedName>
    <definedName name="JV_Tier_12_Partner_3_Guarantee_Pref_Rate_Payoff.wrte">#REF!,#REF!</definedName>
    <definedName name="JV_Tier_12_Partner_4_Cost_Overruns.wrte">#REF!,#REF!</definedName>
    <definedName name="JV_Tier_12_Partner_4_Guarantee_Pref_Amount.wrte">#REF!,#REF!</definedName>
    <definedName name="JV_Tier_12_Partner_4_Guarantee_Pref_Rate_Payoff.wrte">#REF!,#REF!</definedName>
    <definedName name="JV_Tier_12_Partner_5_Cost_Overruns.wrte">#REF!,#REF!</definedName>
    <definedName name="JV_Tier_12_Partner_5_Guarantee_Pref_Amount.wrte">#REF!,#REF!</definedName>
    <definedName name="JV_Tier_12_Partner_5_Guarantee_Pref_Rate_Payoff.wrte">#REF!,#REF!</definedName>
    <definedName name="JV_Tier_12_Type.wrte">#REF!,#REF!</definedName>
    <definedName name="JV_Tier_13_Carlyle_Cost_Overruns.wrte">#REF!,#REF!</definedName>
    <definedName name="JV_Tier_13_Carlyle_Guarantee_Pref_Amount.wrte">#REF!,#REF!</definedName>
    <definedName name="JV_Tier_13_Carlyle_Guarantee_Pref_Rate_Payoff.wrte">#REF!,#REF!</definedName>
    <definedName name="JV_Tier_13_Cost_Overruns_Compounding.wrte">#REF!,#REF!</definedName>
    <definedName name="JV_Tier_13_Cost_Overruns_IRR.wrte">#REF!,#REF!</definedName>
    <definedName name="JV_Tier_13_Description.wrte">#REF!,#REF!</definedName>
    <definedName name="JV_Tier_13_Guarantee_Pref_IRR.wrte">#REF!,#REF!</definedName>
    <definedName name="JV_Tier_13_Member_IRR.wrte">#REF!,#REF!</definedName>
    <definedName name="JV_Tier_13_Member_Payment.wrte">#REF!,#REF!</definedName>
    <definedName name="JV_Tier_13_Member_Sharing.wrte">#REF!,#REF!</definedName>
    <definedName name="JV_Tier_13_Mezzanine_Amount_Rate.wrte">#REF!,#REF!</definedName>
    <definedName name="JV_Tier_13_Mezzanine_Payoff.wrte">#REF!,#REF!</definedName>
    <definedName name="JV_Tier_13_PageHeader_2.hdr">#REF!,#REF!</definedName>
    <definedName name="JV_Tier_13_Partner_1_Cost_Overruns.wrte">#REF!,#REF!</definedName>
    <definedName name="JV_Tier_13_Partner_1_Guarantee_Pref_Amount.wrte">#REF!,#REF!</definedName>
    <definedName name="JV_Tier_13_Partner_1_Guarantee_Pref_Rate_Payoff.wrte">#REF!,#REF!</definedName>
    <definedName name="JV_Tier_13_Partner_2_Cost_Overruns.wrte">#REF!,#REF!</definedName>
    <definedName name="JV_Tier_13_Partner_2_Guarantee_Pref_Amount.wrte">#REF!,#REF!</definedName>
    <definedName name="JV_Tier_13_Partner_2_Guarantee_Pref_Rate_Payoff.wrte">#REF!,#REF!</definedName>
    <definedName name="JV_Tier_13_Partner_3_Cost_Overruns.wrte">#REF!,#REF!</definedName>
    <definedName name="JV_Tier_13_Partner_3_Guarantee_Pref_Amount.wrte">#REF!,#REF!</definedName>
    <definedName name="JV_Tier_13_Partner_3_Guarantee_Pref_Rate_Payoff.wrte">#REF!,#REF!</definedName>
    <definedName name="JV_Tier_13_Partner_4_Cost_Overruns.wrte">#REF!,#REF!</definedName>
    <definedName name="JV_Tier_13_Partner_4_Guarantee_Pref_Amount.wrte">#REF!,#REF!</definedName>
    <definedName name="JV_Tier_13_Partner_4_Guarantee_Pref_Rate_Payoff.wrte">#REF!,#REF!</definedName>
    <definedName name="JV_Tier_13_Partner_5_Cost_Overruns.wrte">#REF!,#REF!</definedName>
    <definedName name="JV_Tier_13_Partner_5_Guarantee_Pref_Amount.wrte">#REF!,#REF!</definedName>
    <definedName name="JV_Tier_13_Partner_5_Guarantee_Pref_Rate_Payoff.wrte">#REF!,#REF!</definedName>
    <definedName name="JV_Tier_13_Type.wrte">#REF!,#REF!</definedName>
    <definedName name="JV_Tier_14_Carlyle_Cost_Overruns.wrte">#REF!,#REF!</definedName>
    <definedName name="JV_Tier_14_Carlyle_Guarantee_Pref_Amount.wrte">#REF!,#REF!</definedName>
    <definedName name="JV_Tier_14_Carlyle_Guarantee_Pref_Rate_Payoff.wrte">#REF!,#REF!</definedName>
    <definedName name="JV_Tier_14_Cost_Overruns_Compounding.wrte">#REF!,#REF!</definedName>
    <definedName name="JV_Tier_14_Cost_Overruns_IRR.wrte">#REF!,#REF!</definedName>
    <definedName name="JV_Tier_14_Description.wrte">#REF!,#REF!</definedName>
    <definedName name="JV_Tier_14_Guarantee_Pref_IRR.wrte">#REF!,#REF!</definedName>
    <definedName name="JV_Tier_14_Member_IRR.wrte">#REF!,#REF!</definedName>
    <definedName name="JV_Tier_14_Member_Payment.wrte">#REF!,#REF!</definedName>
    <definedName name="JV_Tier_14_Member_Sharing.wrte">#REF!,#REF!</definedName>
    <definedName name="JV_Tier_14_Mezzanine_Amount_Rate.wrte">#REF!,#REF!</definedName>
    <definedName name="JV_Tier_14_Mezzanine_Payoff.wrte">#REF!,#REF!</definedName>
    <definedName name="JV_Tier_14_PageHeader_2.hdr">#REF!,#REF!</definedName>
    <definedName name="JV_Tier_14_Partner_1_Cost_Overruns.wrte">#REF!,#REF!</definedName>
    <definedName name="JV_Tier_14_Partner_1_Guarantee_Pref_Amount.wrte">#REF!,#REF!</definedName>
    <definedName name="JV_Tier_14_Partner_1_Guarantee_Pref_Rate_Payoff.wrte">#REF!,#REF!</definedName>
    <definedName name="JV_Tier_14_Partner_2_Cost_Overruns.wrte">#REF!,#REF!</definedName>
    <definedName name="JV_Tier_14_Partner_2_Guarantee_Pref_Amount.wrte">#REF!,#REF!</definedName>
    <definedName name="JV_Tier_14_Partner_2_Guarantee_Pref_Rate_Payoff.wrte">#REF!,#REF!</definedName>
    <definedName name="JV_Tier_14_Partner_3_Cost_Overruns.wrte">#REF!,#REF!</definedName>
    <definedName name="JV_Tier_14_Partner_3_Guarantee_Pref_Amount.wrte">#REF!,#REF!</definedName>
    <definedName name="JV_Tier_14_Partner_3_Guarantee_Pref_Rate_Payoff.wrte">#REF!,#REF!</definedName>
    <definedName name="JV_Tier_14_Partner_4_Cost_Overruns.wrte">#REF!,#REF!</definedName>
    <definedName name="JV_Tier_14_Partner_4_Guarantee_Pref_Amount.wrte">#REF!,#REF!</definedName>
    <definedName name="JV_Tier_14_Partner_4_Guarantee_Pref_Rate_Payoff.wrte">#REF!,#REF!</definedName>
    <definedName name="JV_Tier_14_Partner_5_Cost_Overruns.wrte">#REF!,#REF!</definedName>
    <definedName name="JV_Tier_14_Partner_5_Guarantee_Pref_Amount.wrte">#REF!,#REF!</definedName>
    <definedName name="JV_Tier_14_Partner_5_Guarantee_Pref_Rate_Payoff.wrte">#REF!,#REF!</definedName>
    <definedName name="JV_Tier_14_Type.wrte">#REF!,#REF!</definedName>
    <definedName name="JV_Tier_15_Carlyle_Cost_Overruns.wrte">#REF!,#REF!</definedName>
    <definedName name="JV_Tier_15_Carlyle_Guarantee_Pref_Amount.wrte">#REF!,#REF!</definedName>
    <definedName name="JV_Tier_15_Carlyle_Guarantee_Pref_Rate_Payoff.wrte">#REF!,#REF!</definedName>
    <definedName name="JV_Tier_15_Cost_Overruns_Compounding.wrte">#REF!,#REF!</definedName>
    <definedName name="JV_Tier_15_Cost_Overruns_IRR.wrte">#REF!,#REF!</definedName>
    <definedName name="JV_Tier_15_Description.wrte">#REF!,#REF!</definedName>
    <definedName name="JV_Tier_15_Guarantee_Pref_IRR.wrte">#REF!,#REF!</definedName>
    <definedName name="JV_Tier_15_Member_IRR.wrte">#REF!,#REF!</definedName>
    <definedName name="JV_Tier_15_Member_Payment.wrte">#REF!,#REF!</definedName>
    <definedName name="JV_Tier_15_Member_Sharing.wrte">#REF!,#REF!</definedName>
    <definedName name="JV_Tier_15_Mezzanine_Amount_Rate.wrte">#REF!,#REF!</definedName>
    <definedName name="JV_Tier_15_Mezzanine_Payoff.wrte">#REF!,#REF!</definedName>
    <definedName name="JV_Tier_15_PageHeader_2.hdr">#REF!,#REF!</definedName>
    <definedName name="JV_Tier_15_Partner_1_Cost_Overruns.wrte">#REF!,#REF!</definedName>
    <definedName name="JV_Tier_15_Partner_1_Guarantee_Pref_Amount.wrte">#REF!,#REF!</definedName>
    <definedName name="JV_Tier_15_Partner_1_Guarantee_Pref_Rate_Payoff.wrte">#REF!,#REF!</definedName>
    <definedName name="JV_Tier_15_Partner_2_Cost_Overruns.wrte">#REF!,#REF!</definedName>
    <definedName name="JV_Tier_15_Partner_2_Guarantee_Pref_Amount.wrte">#REF!,#REF!</definedName>
    <definedName name="JV_Tier_15_Partner_2_Guarantee_Pref_Rate_Payoff.wrte">#REF!,#REF!</definedName>
    <definedName name="JV_Tier_15_Partner_3_Cost_Overruns.wrte">#REF!,#REF!</definedName>
    <definedName name="JV_Tier_15_Partner_3_Guarantee_Pref_Amount.wrte">#REF!,#REF!</definedName>
    <definedName name="JV_Tier_15_Partner_3_Guarantee_Pref_Rate_Payoff.wrte">#REF!,#REF!</definedName>
    <definedName name="JV_Tier_15_Partner_4_Cost_Overruns.wrte">#REF!,#REF!</definedName>
    <definedName name="JV_Tier_15_Partner_4_Guarantee_Pref_Amount.wrte">#REF!,#REF!</definedName>
    <definedName name="JV_Tier_15_Partner_4_Guarantee_Pref_Rate_Payoff.wrte">#REF!,#REF!</definedName>
    <definedName name="JV_Tier_15_Partner_5_Cost_Overruns.wrte">#REF!,#REF!</definedName>
    <definedName name="JV_Tier_15_Partner_5_Guarantee_Pref_Amount.wrte">#REF!,#REF!</definedName>
    <definedName name="JV_Tier_15_Partner_5_Guarantee_Pref_Rate_Payoff.wrte">#REF!,#REF!</definedName>
    <definedName name="JV_Tier_15_Type.wrte">#REF!,#REF!</definedName>
    <definedName name="JV_Tier_16_Carlyle_Cost_Overruns.wrte">#REF!,#REF!</definedName>
    <definedName name="JV_Tier_16_Carlyle_Guarantee_Pref_Amount.wrte">#REF!,#REF!</definedName>
    <definedName name="JV_Tier_16_Carlyle_Guarantee_Pref_Rate_Payoff.wrte">#REF!,#REF!</definedName>
    <definedName name="JV_Tier_16_Cost_Overruns_Compounding.wrte">#REF!,#REF!</definedName>
    <definedName name="JV_Tier_16_Cost_Overruns_IRR.wrte">#REF!,#REF!</definedName>
    <definedName name="JV_Tier_16_Description.wrte">#REF!,#REF!</definedName>
    <definedName name="JV_Tier_16_Guarantee_Pref_IRR.wrte">#REF!,#REF!</definedName>
    <definedName name="JV_Tier_16_Member_IRR.wrte">#REF!,#REF!</definedName>
    <definedName name="JV_Tier_16_Member_Payment.wrte">#REF!,#REF!</definedName>
    <definedName name="JV_Tier_16_Member_Sharing.wrte">#REF!,#REF!</definedName>
    <definedName name="JV_Tier_16_Mezzanine_Amount_Rate.wrte">#REF!,#REF!</definedName>
    <definedName name="JV_Tier_16_Mezzanine_Payoff.wrte">#REF!,#REF!</definedName>
    <definedName name="JV_Tier_16_PageHeader_2.hdr">#REF!,#REF!</definedName>
    <definedName name="JV_Tier_16_Partner_1_Cost_Overruns.wrte">#REF!,#REF!</definedName>
    <definedName name="JV_Tier_16_Partner_1_Guarantee_Pref_Amount.wrte">#REF!,#REF!</definedName>
    <definedName name="JV_Tier_16_Partner_1_Guarantee_Pref_Rate_Payoff.wrte">#REF!,#REF!</definedName>
    <definedName name="JV_Tier_16_Partner_2_Cost_Overruns.wrte">#REF!,#REF!</definedName>
    <definedName name="JV_Tier_16_Partner_2_Guarantee_Pref_Amount.wrte">#REF!,#REF!</definedName>
    <definedName name="JV_Tier_16_Partner_2_Guarantee_Pref_Rate_Payoff.wrte">#REF!,#REF!</definedName>
    <definedName name="JV_Tier_16_Partner_3_Cost_Overruns.wrte">#REF!,#REF!</definedName>
    <definedName name="JV_Tier_16_Partner_3_Guarantee_Pref_Amount.wrte">#REF!,#REF!</definedName>
    <definedName name="JV_Tier_16_Partner_3_Guarantee_Pref_Rate_Payoff.wrte">#REF!,#REF!</definedName>
    <definedName name="JV_Tier_16_Partner_4_Cost_Overruns.wrte">#REF!,#REF!</definedName>
    <definedName name="JV_Tier_16_Partner_4_Guarantee_Pref_Amount.wrte">#REF!,#REF!</definedName>
    <definedName name="JV_Tier_16_Partner_4_Guarantee_Pref_Rate_Payoff.wrte">#REF!,#REF!</definedName>
    <definedName name="JV_Tier_16_Partner_5_Cost_Overruns.wrte">#REF!,#REF!</definedName>
    <definedName name="JV_Tier_16_Partner_5_Guarantee_Pref_Amount.wrte">#REF!,#REF!</definedName>
    <definedName name="JV_Tier_16_Partner_5_Guarantee_Pref_Rate_Payoff.wrte">#REF!,#REF!</definedName>
    <definedName name="JV_Tier_16_Type.wrte">#REF!,#REF!</definedName>
    <definedName name="JV_Tier_17_Carlyle_Cost_Overruns.wrte">#REF!,#REF!</definedName>
    <definedName name="JV_Tier_17_Carlyle_Guarantee_Pref_Amount.wrte">#REF!,#REF!</definedName>
    <definedName name="JV_Tier_17_Carlyle_Guarantee_Pref_Rate_Payoff.wrte">#REF!,#REF!</definedName>
    <definedName name="JV_Tier_17_Cost_Overruns_Compounding.wrte">#REF!,#REF!</definedName>
    <definedName name="JV_Tier_17_Cost_Overruns_IRR.wrte">#REF!,#REF!</definedName>
    <definedName name="JV_Tier_17_Description.wrte">#REF!,#REF!</definedName>
    <definedName name="JV_Tier_17_Guarantee_Pref_IRR.wrte">#REF!,#REF!</definedName>
    <definedName name="JV_Tier_17_Member_IRR.wrte">#REF!,#REF!</definedName>
    <definedName name="JV_Tier_17_Member_Payment.wrte">#REF!,#REF!</definedName>
    <definedName name="JV_Tier_17_Member_Sharing.wrte">#REF!,#REF!</definedName>
    <definedName name="JV_Tier_17_Mezzanine_Amount_Rate.wrte">#REF!,#REF!</definedName>
    <definedName name="JV_Tier_17_Mezzanine_Payoff.wrte">#REF!,#REF!</definedName>
    <definedName name="JV_Tier_17_PageHeader_2.hdr">#REF!,#REF!</definedName>
    <definedName name="JV_Tier_17_Partner_1_Cost_Overruns.wrte">#REF!,#REF!</definedName>
    <definedName name="JV_Tier_17_Partner_1_Guarantee_Pref_Amount.wrte">#REF!,#REF!</definedName>
    <definedName name="JV_Tier_17_Partner_1_Guarantee_Pref_Rate_Payoff.wrte">#REF!,#REF!</definedName>
    <definedName name="JV_Tier_17_Partner_2_Cost_Overruns.wrte">#REF!,#REF!</definedName>
    <definedName name="JV_Tier_17_Partner_2_Guarantee_Pref_Amount.wrte">#REF!,#REF!</definedName>
    <definedName name="JV_Tier_17_Partner_2_Guarantee_Pref_Rate_Payoff.wrte">#REF!,#REF!</definedName>
    <definedName name="JV_Tier_17_Partner_3_Cost_Overruns.wrte">#REF!,#REF!</definedName>
    <definedName name="JV_Tier_17_Partner_3_Guarantee_Pref_Amount.wrte">#REF!,#REF!</definedName>
    <definedName name="JV_Tier_17_Partner_3_Guarantee_Pref_Rate_Payoff.wrte">#REF!,#REF!</definedName>
    <definedName name="JV_Tier_17_Partner_4_Cost_Overruns.wrte">#REF!,#REF!</definedName>
    <definedName name="JV_Tier_17_Partner_4_Guarantee_Pref_Amount.wrte">#REF!,#REF!</definedName>
    <definedName name="JV_Tier_17_Partner_4_Guarantee_Pref_Rate_Payoff.wrte">#REF!,#REF!</definedName>
    <definedName name="JV_Tier_17_Partner_5_Cost_Overruns.wrte">#REF!,#REF!</definedName>
    <definedName name="JV_Tier_17_Partner_5_Guarantee_Pref_Amount.wrte">#REF!,#REF!</definedName>
    <definedName name="JV_Tier_17_Partner_5_Guarantee_Pref_Rate_Payoff.wrte">#REF!,#REF!</definedName>
    <definedName name="JV_Tier_17_Type.wrte">#REF!,#REF!</definedName>
    <definedName name="JV_Tier_18_Carlyle_Cost_Overruns.wrte">#REF!,#REF!</definedName>
    <definedName name="JV_Tier_18_Carlyle_Guarantee_Pref_Amount.wrte">#REF!,#REF!</definedName>
    <definedName name="JV_Tier_18_Carlyle_Guarantee_Pref_Rate_Payoff.wrte">#REF!,#REF!</definedName>
    <definedName name="JV_Tier_18_Cost_Overruns_Compounding.wrte">#REF!,#REF!</definedName>
    <definedName name="JV_Tier_18_Cost_Overruns_IRR.wrte">#REF!,#REF!</definedName>
    <definedName name="JV_Tier_18_Description.wrte">#REF!,#REF!</definedName>
    <definedName name="JV_Tier_18_Guarantee_Pref_IRR.wrte">#REF!,#REF!</definedName>
    <definedName name="JV_Tier_18_Member_IRR.wrte">#REF!,#REF!</definedName>
    <definedName name="JV_Tier_18_Member_Payment.wrte">#REF!,#REF!</definedName>
    <definedName name="JV_Tier_18_Member_Sharing.wrte">#REF!,#REF!</definedName>
    <definedName name="JV_Tier_18_Mezzanine_Amount_Rate.wrte">#REF!,#REF!</definedName>
    <definedName name="JV_Tier_18_Mezzanine_Payoff.wrte">#REF!,#REF!</definedName>
    <definedName name="JV_Tier_18_PageHeader_2.hdr">#REF!,#REF!</definedName>
    <definedName name="JV_Tier_18_Partner_1_Cost_Overruns.wrte">#REF!,#REF!</definedName>
    <definedName name="JV_Tier_18_Partner_1_Guarantee_Pref_Amount.wrte">#REF!,#REF!</definedName>
    <definedName name="JV_Tier_18_Partner_1_Guarantee_Pref_Rate_Payoff.wrte">#REF!,#REF!</definedName>
    <definedName name="JV_Tier_18_Partner_2_Cost_Overruns.wrte">#REF!,#REF!</definedName>
    <definedName name="JV_Tier_18_Partner_2_Guarantee_Pref_Amount.wrte">#REF!,#REF!</definedName>
    <definedName name="JV_Tier_18_Partner_2_Guarantee_Pref_Rate_Payoff.wrte">#REF!,#REF!</definedName>
    <definedName name="JV_Tier_18_Partner_3_Cost_Overruns.wrte">#REF!,#REF!</definedName>
    <definedName name="JV_Tier_18_Partner_3_Guarantee_Pref_Amount.wrte">#REF!,#REF!</definedName>
    <definedName name="JV_Tier_18_Partner_3_Guarantee_Pref_Rate_Payoff.wrte">#REF!,#REF!</definedName>
    <definedName name="JV_Tier_18_Partner_4_Cost_Overruns.wrte">#REF!,#REF!</definedName>
    <definedName name="JV_Tier_18_Partner_4_Guarantee_Pref_Amount.wrte">#REF!,#REF!</definedName>
    <definedName name="JV_Tier_18_Partner_4_Guarantee_Pref_Rate_Payoff.wrte">#REF!,#REF!</definedName>
    <definedName name="JV_Tier_18_Partner_5_Cost_Overruns.wrte">#REF!,#REF!</definedName>
    <definedName name="JV_Tier_18_Partner_5_Guarantee_Pref_Amount.wrte">#REF!,#REF!</definedName>
    <definedName name="JV_Tier_18_Partner_5_Guarantee_Pref_Rate_Payoff.wrte">#REF!,#REF!</definedName>
    <definedName name="JV_Tier_18_Type.wrte">#REF!,#REF!</definedName>
    <definedName name="JV_Tier_19_Carlyle_Cost_Overruns.wrte">#REF!,#REF!</definedName>
    <definedName name="JV_Tier_19_Carlyle_Guarantee_Pref_Amount.wrte">#REF!,#REF!</definedName>
    <definedName name="JV_Tier_19_Carlyle_Guarantee_Pref_Rate_Payoff.wrte">#REF!,#REF!</definedName>
    <definedName name="JV_Tier_19_Cost_Overruns_Compounding.wrte">#REF!,#REF!</definedName>
    <definedName name="JV_Tier_19_Cost_Overruns_IRR.wrte">#REF!,#REF!</definedName>
    <definedName name="JV_Tier_19_Description.wrte">#REF!,#REF!</definedName>
    <definedName name="JV_Tier_19_Guarantee_Pref_IRR.wrte">#REF!,#REF!</definedName>
    <definedName name="JV_Tier_19_Member_IRR.wrte">#REF!,#REF!</definedName>
    <definedName name="JV_Tier_19_Member_Payment.wrte">#REF!,#REF!</definedName>
    <definedName name="JV_Tier_19_Member_Sharing.wrte">#REF!,#REF!</definedName>
    <definedName name="JV_Tier_19_Mezzanine_Amount_Rate.wrte">#REF!,#REF!</definedName>
    <definedName name="JV_Tier_19_Mezzanine_Payoff.wrte">#REF!,#REF!</definedName>
    <definedName name="JV_Tier_19_PageHeader_2.hdr">#REF!,#REF!</definedName>
    <definedName name="JV_Tier_19_Partner_1_Cost_Overruns.wrte">#REF!,#REF!</definedName>
    <definedName name="JV_Tier_19_Partner_1_Guarantee_Pref_Amount.wrte">#REF!,#REF!</definedName>
    <definedName name="JV_Tier_19_Partner_1_Guarantee_Pref_Rate_Payoff.wrte">#REF!,#REF!</definedName>
    <definedName name="JV_Tier_19_Partner_2_Cost_Overruns.wrte">#REF!,#REF!</definedName>
    <definedName name="JV_Tier_19_Partner_2_Guarantee_Pref_Amount.wrte">#REF!,#REF!</definedName>
    <definedName name="JV_Tier_19_Partner_2_Guarantee_Pref_Rate_Payoff.wrte">#REF!,#REF!</definedName>
    <definedName name="JV_Tier_19_Partner_3_Cost_Overruns.wrte">#REF!,#REF!</definedName>
    <definedName name="JV_Tier_19_Partner_3_Guarantee_Pref_Amount.wrte">#REF!,#REF!</definedName>
    <definedName name="JV_Tier_19_Partner_3_Guarantee_Pref_Rate_Payoff.wrte">#REF!,#REF!</definedName>
    <definedName name="JV_Tier_19_Partner_4_Cost_Overruns.wrte">#REF!,#REF!</definedName>
    <definedName name="JV_Tier_19_Partner_4_Guarantee_Pref_Amount.wrte">#REF!,#REF!</definedName>
    <definedName name="JV_Tier_19_Partner_4_Guarantee_Pref_Rate_Payoff.wrte">#REF!,#REF!</definedName>
    <definedName name="JV_Tier_19_Partner_5_Cost_Overruns.wrte">#REF!,#REF!</definedName>
    <definedName name="JV_Tier_19_Partner_5_Guarantee_Pref_Amount.wrte">#REF!,#REF!</definedName>
    <definedName name="JV_Tier_19_Partner_5_Guarantee_Pref_Rate_Payoff.wrte">#REF!,#REF!</definedName>
    <definedName name="JV_Tier_19_Type.wrte">#REF!,#REF!</definedName>
    <definedName name="JV_Tier_2_Carlyle_Cost_Overruns.wrte">#REF!,#REF!</definedName>
    <definedName name="JV_Tier_2_Carlyle_Guarantee_Pref_Amount.wrte">#REF!,#REF!</definedName>
    <definedName name="JV_Tier_2_Carlyle_Guarantee_Pref_Rate_Payoff.wrte">#REF!,#REF!</definedName>
    <definedName name="JV_Tier_2_Cost_Overrun_Compounding.wrte">#REF!,#REF!</definedName>
    <definedName name="JV_Tier_2_Cost_Overruns_Compounding.wrte">#REF!,#REF!</definedName>
    <definedName name="JV_Tier_2_Cost_Overruns_IRR.wrte">#REF!,#REF!</definedName>
    <definedName name="JV_Tier_2_Description.wrte">#REF!,#REF!</definedName>
    <definedName name="JV_Tier_2_Guarantee_Pref_IRR.wrte">#REF!,#REF!</definedName>
    <definedName name="JV_Tier_2_Member_IRR.wrte">#REF!,#REF!</definedName>
    <definedName name="JV_Tier_2_Member_Payment.wrte">#REF!,#REF!</definedName>
    <definedName name="JV_Tier_2_Member_Sharing.wrte">#REF!,#REF!</definedName>
    <definedName name="JV_Tier_2_Mezzanine_Amount_Rate.wrte">#REF!,#REF!</definedName>
    <definedName name="JV_Tier_2_Mezzanine_Payoff.wrte">#REF!,#REF!</definedName>
    <definedName name="JV_Tier_2_PageHeader_2.hdr">#REF!,#REF!</definedName>
    <definedName name="JV_Tier_2_Partner_1_Cost_Overruns.wrte">#REF!,#REF!</definedName>
    <definedName name="JV_Tier_2_Partner_1_Guarantee_Pref_Amount.wrte">#REF!,#REF!</definedName>
    <definedName name="JV_Tier_2_Partner_1_Guarantee_Pref_Rate_Payoff.wrte">#REF!,#REF!</definedName>
    <definedName name="JV_Tier_2_Partner_2_Cost_Overruns.wrte">#REF!,#REF!</definedName>
    <definedName name="JV_Tier_2_Partner_2_Guarantee_Pref_Amount.wrte">#REF!,#REF!</definedName>
    <definedName name="JV_Tier_2_Partner_2_Guarantee_Pref_Rate_Payoff.wrte">#REF!,#REF!</definedName>
    <definedName name="JV_Tier_2_Partner_3_Cost_Overruns.wrte">#REF!,#REF!</definedName>
    <definedName name="JV_Tier_2_Partner_3_Guarantee_Pref_Amount.wrte">#REF!,#REF!</definedName>
    <definedName name="JV_Tier_2_Partner_3_Guarantee_Pref_Rate_Payoff.wrte">#REF!,#REF!</definedName>
    <definedName name="JV_Tier_2_Partner_4_Cost_Overruns.wrte">#REF!,#REF!</definedName>
    <definedName name="JV_Tier_2_Partner_4_Guarantee_Pref_Amount.wrte">#REF!,#REF!</definedName>
    <definedName name="JV_Tier_2_Partner_4_Guarantee_Pref_Rate_Payoff.wrte">#REF!,#REF!</definedName>
    <definedName name="JV_Tier_2_Partner_5_Cost_Overruns.wrte">#REF!,#REF!</definedName>
    <definedName name="JV_Tier_2_Partner_5_Guarantee_Pref_Amount.wrte">#REF!,#REF!</definedName>
    <definedName name="JV_Tier_2_Partner_5_Guarantee_Pref_Rate_Payoff.wrte">#REF!,#REF!</definedName>
    <definedName name="JV_Tier_2_Type.wrte">#REF!,#REF!</definedName>
    <definedName name="JV_Tier_2_Waterfall_Level_Information.wrte">#REF!,#REF!</definedName>
    <definedName name="JV_Tier_20_Carlyle_Cost_Overruns.wrte">#REF!,#REF!</definedName>
    <definedName name="JV_Tier_20_Carlyle_Guarantee_Pref_Amount.wrte">#REF!,#REF!</definedName>
    <definedName name="JV_Tier_20_Carlyle_Guarantee_Pref_Rate_Payoff.wrte">#REF!,#REF!</definedName>
    <definedName name="JV_Tier_20_Cost_Overruns_Compounding.wrte">#REF!,#REF!</definedName>
    <definedName name="JV_Tier_20_Cost_Overruns_IRR.wrte">#REF!,#REF!</definedName>
    <definedName name="JV_Tier_20_Description.wrte">#REF!,#REF!</definedName>
    <definedName name="JV_Tier_20_Guarantee_Pref_IRR.wrte">#REF!,#REF!</definedName>
    <definedName name="JV_Tier_20_Member_IRR.wrte">#REF!,#REF!</definedName>
    <definedName name="JV_Tier_20_Member_Payment.wrte">#REF!,#REF!</definedName>
    <definedName name="JV_Tier_20_Member_Sharing.wrte">#REF!,#REF!</definedName>
    <definedName name="JV_Tier_20_Mezzanine_Amount_Rate.wrte">#REF!,#REF!</definedName>
    <definedName name="JV_Tier_20_Mezzanine_Payoff.wrte">#REF!,#REF!</definedName>
    <definedName name="JV_Tier_20_PageHeader_2.hdr">#REF!,#REF!</definedName>
    <definedName name="JV_Tier_20_Partner_1_Cost_Overruns.wrte">#REF!,#REF!</definedName>
    <definedName name="JV_Tier_20_Partner_1_Guarantee_Pref_Amount.wrte">#REF!,#REF!</definedName>
    <definedName name="JV_Tier_20_Partner_1_Guarantee_Pref_Rate_Payoff.wrte">#REF!,#REF!</definedName>
    <definedName name="JV_Tier_20_Partner_2_Cost_Overruns.wrte">#REF!,#REF!</definedName>
    <definedName name="JV_Tier_20_Partner_2_Guarantee_Pref_Amount.wrte">#REF!,#REF!</definedName>
    <definedName name="JV_Tier_20_Partner_2_Guarantee_Pref_Rate_Payoff.wrte">#REF!,#REF!</definedName>
    <definedName name="JV_Tier_20_Partner_3_Cost_Overruns.wrte">#REF!,#REF!</definedName>
    <definedName name="JV_Tier_20_Partner_3_Guarantee_Pref_Amount.wrte">#REF!,#REF!</definedName>
    <definedName name="JV_Tier_20_Partner_3_Guarantee_Pref_Rate_Payoff.wrte">#REF!,#REF!</definedName>
    <definedName name="JV_Tier_20_Partner_4_Cost_Overruns.wrte">#REF!,#REF!</definedName>
    <definedName name="JV_Tier_20_Partner_4_Guarantee_Pref_Amount.wrte">#REF!,#REF!</definedName>
    <definedName name="JV_Tier_20_Partner_4_Guarantee_Pref_Rate_Payoff.wrte">#REF!,#REF!</definedName>
    <definedName name="JV_Tier_20_Partner_5_Cost_Overruns.wrte">#REF!,#REF!</definedName>
    <definedName name="JV_Tier_20_Partner_5_Guarantee_Pref_Amount.wrte">#REF!,#REF!</definedName>
    <definedName name="JV_Tier_20_Partner_5_Guarantee_Pref_Rate_Payoff.wrte">#REF!,#REF!</definedName>
    <definedName name="JV_Tier_20_Type.wrte">#REF!,#REF!</definedName>
    <definedName name="JV_Tier_3_Carlyle_Cost_Overruns.wrte">#REF!,#REF!</definedName>
    <definedName name="JV_Tier_3_Carlyle_Guarantee_Pref_Amount.wrte">#REF!,#REF!</definedName>
    <definedName name="JV_Tier_3_Carlyle_Guarantee_Pref_Rate_Payoff.wrte">#REF!,#REF!</definedName>
    <definedName name="JV_Tier_3_Cost_Overrun_Compounding.wrte">#REF!,#REF!</definedName>
    <definedName name="JV_Tier_3_Cost_Overruns_Compounding.wrte">#REF!,#REF!</definedName>
    <definedName name="JV_Tier_3_Cost_Overruns_IRR.wrte">#REF!,#REF!</definedName>
    <definedName name="JV_Tier_3_Description.wrte">#REF!,#REF!</definedName>
    <definedName name="JV_Tier_3_Guarantee_Pref_IRR.wrte">#REF!,#REF!</definedName>
    <definedName name="JV_Tier_3_Member_IRR.wrte">#REF!,#REF!</definedName>
    <definedName name="JV_Tier_3_Member_Payment.wrte">#REF!,#REF!</definedName>
    <definedName name="JV_Tier_3_Member_Sharing.wrte">#REF!,#REF!</definedName>
    <definedName name="JV_Tier_3_Mezzanine_Amount_Rate.wrte">#REF!,#REF!</definedName>
    <definedName name="JV_Tier_3_Mezzanine_Payoff.wrte">#REF!,#REF!</definedName>
    <definedName name="JV_Tier_3_PageHeader_2.hdr">#REF!,#REF!</definedName>
    <definedName name="JV_Tier_3_Partner_1_Cost_Overruns.wrte">#REF!,#REF!</definedName>
    <definedName name="JV_Tier_3_Partner_1_Guarantee_Pref_Amount.wrte">#REF!,#REF!</definedName>
    <definedName name="JV_Tier_3_Partner_1_Guarantee_Pref_Rate_Payoff.wrte">#REF!,#REF!</definedName>
    <definedName name="JV_Tier_3_Partner_2_Cost_Overruns.wrte">#REF!,#REF!</definedName>
    <definedName name="JV_Tier_3_Partner_2_Guarantee_Pref_Amount.wrte">#REF!,#REF!</definedName>
    <definedName name="JV_Tier_3_Partner_2_Guarantee_Pref_Rate_Payoff.wrte">#REF!,#REF!</definedName>
    <definedName name="JV_Tier_3_Partner_3_Cost_Overruns.wrte">#REF!,#REF!</definedName>
    <definedName name="JV_Tier_3_Partner_3_Guarantee_Pref_Amount.wrte">#REF!,#REF!</definedName>
    <definedName name="JV_Tier_3_Partner_3_Guarantee_Pref_Rate_Payoff.wrte">#REF!,#REF!</definedName>
    <definedName name="JV_Tier_3_Partner_4_Cost_Overruns.wrte">#REF!,#REF!</definedName>
    <definedName name="JV_Tier_3_Partner_4_Guarantee_Pref_Amount.wrte">#REF!,#REF!</definedName>
    <definedName name="JV_Tier_3_Partner_4_Guarantee_Pref_Rate_Payoff.wrte">#REF!,#REF!</definedName>
    <definedName name="JV_Tier_3_Partner_5_Cost_Overruns.wrte">#REF!,#REF!</definedName>
    <definedName name="JV_Tier_3_Partner_5_Guarantee_Pref_Amount.wrte">#REF!,#REF!</definedName>
    <definedName name="JV_Tier_3_Partner_5_Guarantee_Pref_Rate_Payoff.wrte">#REF!,#REF!</definedName>
    <definedName name="JV_Tier_3_Type.wrte">#REF!,#REF!</definedName>
    <definedName name="JV_Tier_3_Waterfall_Level_Information.wrte">#REF!,#REF!</definedName>
    <definedName name="JV_Tier_4_Carlyle_Cost_Overruns.wrte">#REF!,#REF!</definedName>
    <definedName name="JV_Tier_4_Carlyle_Guarantee_Pref_Amount.wrte">#REF!,#REF!</definedName>
    <definedName name="JV_Tier_4_Carlyle_Guarantee_Pref_Rate_Payoff.wrte">#REF!,#REF!</definedName>
    <definedName name="JV_Tier_4_Cost_Overruns_Compounding.wrte">#REF!,#REF!</definedName>
    <definedName name="JV_Tier_4_Cost_Overruns_IRR.wrte">#REF!,#REF!</definedName>
    <definedName name="JV_Tier_4_Description.wrte">#REF!,#REF!</definedName>
    <definedName name="JV_Tier_4_Guarantee_Pref_IRR.wrte">#REF!,#REF!</definedName>
    <definedName name="JV_Tier_4_Member_IRR.wrte">#REF!,#REF!</definedName>
    <definedName name="JV_Tier_4_Member_Payment.wrte">#REF!,#REF!</definedName>
    <definedName name="JV_Tier_4_Member_Sharing.wrte">#REF!,#REF!</definedName>
    <definedName name="JV_Tier_4_Mezzanine_Amount_Rate.wrte">#REF!,#REF!</definedName>
    <definedName name="JV_Tier_4_Mezzanine_Payoff.wrte">#REF!,#REF!</definedName>
    <definedName name="JV_Tier_4_PageHeader_2.hdr">#REF!,#REF!</definedName>
    <definedName name="JV_Tier_4_Partner_1_Cost_Overruns.wrte">#REF!,#REF!</definedName>
    <definedName name="JV_Tier_4_Partner_1_Guarantee_Pref_Amount.wrte">#REF!,#REF!</definedName>
    <definedName name="JV_Tier_4_Partner_1_Guarantee_Pref_Rate_Payoff.wrte">#REF!,#REF!</definedName>
    <definedName name="JV_Tier_4_Partner_2_Cost_Overruns.wrte">#REF!,#REF!</definedName>
    <definedName name="JV_Tier_4_Partner_2_Guarantee_Pref_Amount.wrte">#REF!,#REF!</definedName>
    <definedName name="JV_Tier_4_Partner_2_Guarantee_Pref_Rate_Payoff.wrte">#REF!,#REF!</definedName>
    <definedName name="JV_Tier_4_Partner_3_Cost_Overruns.wrte">#REF!,#REF!</definedName>
    <definedName name="JV_Tier_4_Partner_3_Guarantee_Pref_Amount.wrte">#REF!,#REF!</definedName>
    <definedName name="JV_Tier_4_Partner_3_Guarantee_Pref_Rate_Payoff.wrte">#REF!,#REF!</definedName>
    <definedName name="JV_Tier_4_Partner_4_Cost_Overruns.wrte">#REF!,#REF!</definedName>
    <definedName name="JV_Tier_4_Partner_4_Guarantee_Pref_Amount.wrte">#REF!,#REF!</definedName>
    <definedName name="JV_Tier_4_Partner_4_Guarantee_Pref_Rate_Payoff.wrte">#REF!,#REF!</definedName>
    <definedName name="JV_Tier_4_Partner_5_Cost_Overruns.wrte">#REF!,#REF!</definedName>
    <definedName name="JV_Tier_4_Partner_5_Guarantee_Pref_Amount.wrte">#REF!,#REF!</definedName>
    <definedName name="JV_Tier_4_Partner_5_Guarantee_Pref_Rate_Payoff.wrte">#REF!,#REF!</definedName>
    <definedName name="JV_Tier_4_Type.wrte">#REF!,#REF!</definedName>
    <definedName name="JV_Tier_5_Carlyle_Cost_Overruns.wrte">#REF!,#REF!</definedName>
    <definedName name="JV_Tier_5_Carlyle_Guarantee_Pref_Amount.wrte">#REF!,#REF!</definedName>
    <definedName name="JV_Tier_5_Carlyle_Guarantee_Pref_Rate_Payoff.wrte">#REF!,#REF!</definedName>
    <definedName name="JV_Tier_5_Cost_Overruns_Compounding.wrte">#REF!,#REF!</definedName>
    <definedName name="JV_Tier_5_Cost_Overruns_IRR.wrte">#REF!,#REF!</definedName>
    <definedName name="JV_Tier_5_Description.wrte">#REF!,#REF!</definedName>
    <definedName name="JV_Tier_5_Guarantee_Pref_IRR.wrte">#REF!,#REF!</definedName>
    <definedName name="JV_Tier_5_Member_IRR.wrte">#REF!,#REF!</definedName>
    <definedName name="JV_Tier_5_Member_Payment.wrte">#REF!,#REF!</definedName>
    <definedName name="JV_Tier_5_Member_Sharing.wrte">#REF!,#REF!</definedName>
    <definedName name="JV_Tier_5_Mezzanine_Amount_Rate.wrte">#REF!,#REF!</definedName>
    <definedName name="JV_Tier_5_Mezzanine_Payoff.wrte">#REF!,#REF!</definedName>
    <definedName name="JV_Tier_5_PageHeader_2.hdr">#REF!,#REF!</definedName>
    <definedName name="JV_Tier_5_Partner_1_Cost_Overruns.wrte">#REF!,#REF!</definedName>
    <definedName name="JV_Tier_5_Partner_1_Guarantee_Pref_Amount.wrte">#REF!,#REF!</definedName>
    <definedName name="JV_Tier_5_Partner_1_Guarantee_Pref_Rate_Payoff.wrte">#REF!,#REF!</definedName>
    <definedName name="JV_Tier_5_Partner_2_Cost_Overruns.wrte">#REF!,#REF!</definedName>
    <definedName name="JV_Tier_5_Partner_2_Guarantee_Pref_Amount.wrte">#REF!,#REF!</definedName>
    <definedName name="JV_Tier_5_Partner_2_Guarantee_Pref_Rate_Payoff.wrte">#REF!,#REF!</definedName>
    <definedName name="JV_Tier_5_Partner_3_Cost_Overruns.wrte">#REF!,#REF!</definedName>
    <definedName name="JV_Tier_5_Partner_3_Guarantee_Pref_Amount.wrte">#REF!,#REF!</definedName>
    <definedName name="JV_Tier_5_Partner_3_Guarantee_Pref_Rate_Payoff.wrte">#REF!,#REF!</definedName>
    <definedName name="JV_Tier_5_Partner_4_Cost_Overruns.wrte">#REF!,#REF!</definedName>
    <definedName name="JV_Tier_5_Partner_4_Guarantee_Pref_Amount.wrte">#REF!,#REF!</definedName>
    <definedName name="JV_Tier_5_Partner_4_Guarantee_Pref_Rate_Payoff.wrte">#REF!,#REF!</definedName>
    <definedName name="JV_Tier_5_Partner_5_Cost_Overruns.wrte">#REF!,#REF!</definedName>
    <definedName name="JV_Tier_5_Partner_5_Guarantee_Pref_Amount.wrte">#REF!,#REF!</definedName>
    <definedName name="JV_Tier_5_Partner_5_Guarantee_Pref_Rate_Payoff.wrte">#REF!,#REF!</definedName>
    <definedName name="JV_Tier_5_Type.wrte">#REF!,#REF!</definedName>
    <definedName name="JV_Tier_6_Carlyle_Cost_Overruns.wrte">#REF!,#REF!</definedName>
    <definedName name="JV_Tier_6_Carlyle_Guarantee_Pref_Amount.wrte">#REF!,#REF!</definedName>
    <definedName name="JV_Tier_6_Carlyle_Guarantee_Pref_Rate_Payoff.wrte">#REF!,#REF!</definedName>
    <definedName name="JV_Tier_6_Cost_Overruns_Compounding.wrte">#REF!,#REF!</definedName>
    <definedName name="JV_Tier_6_Cost_Overruns_IRR.wrte">#REF!,#REF!</definedName>
    <definedName name="JV_Tier_6_Description.wrte">#REF!,#REF!</definedName>
    <definedName name="JV_Tier_6_Guarantee_Pref_IRR.wrte">#REF!,#REF!</definedName>
    <definedName name="JV_Tier_6_Member_IRR.wrte">#REF!,#REF!</definedName>
    <definedName name="JV_Tier_6_Member_Payment.wrte">#REF!,#REF!</definedName>
    <definedName name="JV_Tier_6_Member_Sharing.wrte">#REF!,#REF!</definedName>
    <definedName name="JV_Tier_6_Mezzanine_Amount_Rate.wrte">#REF!,#REF!</definedName>
    <definedName name="JV_Tier_6_Mezzanine_Payoff.wrte">#REF!,#REF!</definedName>
    <definedName name="JV_Tier_6_PageHeader_2.hdr">#REF!,#REF!</definedName>
    <definedName name="JV_Tier_6_Partner_1_Cost_Overruns.wrte">#REF!,#REF!</definedName>
    <definedName name="JV_Tier_6_Partner_1_Guarantee_Pref_Amount.wrte">#REF!,#REF!</definedName>
    <definedName name="JV_Tier_6_Partner_1_Guarantee_Pref_Rate_Payoff.wrte">#REF!,#REF!</definedName>
    <definedName name="JV_Tier_6_Partner_2_Cost_Overruns.wrte">#REF!,#REF!</definedName>
    <definedName name="JV_Tier_6_Partner_2_Guarantee_Pref_Amount.wrte">#REF!,#REF!</definedName>
    <definedName name="JV_Tier_6_Partner_2_Guarantee_Pref_Rate_Payoff.wrte">#REF!,#REF!</definedName>
    <definedName name="JV_Tier_6_Partner_3_Cost_Overruns.wrte">#REF!,#REF!</definedName>
    <definedName name="JV_Tier_6_Partner_3_Guarantee_Pref_Amount.wrte">#REF!,#REF!</definedName>
    <definedName name="JV_Tier_6_Partner_3_Guarantee_Pref_Rate_Payoff.wrte">#REF!,#REF!</definedName>
    <definedName name="JV_Tier_6_Partner_4_Cost_Overruns.wrte">#REF!,#REF!</definedName>
    <definedName name="JV_Tier_6_Partner_4_Guarantee_Pref_Amount.wrte">#REF!,#REF!</definedName>
    <definedName name="JV_Tier_6_Partner_4_Guarantee_Pref_Rate_Payoff.wrte">#REF!,#REF!</definedName>
    <definedName name="JV_Tier_6_Partner_5_Cost_Overruns.wrte">#REF!,#REF!</definedName>
    <definedName name="JV_Tier_6_Partner_5_Guarantee_Pref_Amount.wrte">#REF!,#REF!</definedName>
    <definedName name="JV_Tier_6_Partner_5_Guarantee_Pref_Rate_Payoff.wrte">#REF!,#REF!</definedName>
    <definedName name="JV_Tier_6_Type.wrte">#REF!,#REF!</definedName>
    <definedName name="JV_Tier_7_Carlyle_Cost_Overruns.wrte">#REF!,#REF!</definedName>
    <definedName name="JV_Tier_7_Carlyle_Guarantee_Pref_Amount.wrte">#REF!,#REF!</definedName>
    <definedName name="JV_Tier_7_Carlyle_Guarantee_Pref_Rate_Payoff.wrte">#REF!,#REF!</definedName>
    <definedName name="JV_Tier_7_Cost_Overruns_Compounding.wrte">#REF!,#REF!</definedName>
    <definedName name="JV_Tier_7_Cost_Overruns_IRR.wrte">#REF!,#REF!</definedName>
    <definedName name="JV_Tier_7_Description.wrte">#REF!,#REF!</definedName>
    <definedName name="JV_Tier_7_Guarantee_Pref_IRR.wrte">#REF!,#REF!</definedName>
    <definedName name="JV_Tier_7_Member_IRR.wrte">#REF!,#REF!</definedName>
    <definedName name="JV_Tier_7_Member_Payment.wrte">#REF!,#REF!</definedName>
    <definedName name="JV_Tier_7_Member_Sharing.wrte">#REF!,#REF!</definedName>
    <definedName name="JV_Tier_7_Mezzanine_Amount_Rate.wrte">#REF!,#REF!</definedName>
    <definedName name="JV_Tier_7_Mezzanine_Payoff.wrte">#REF!,#REF!</definedName>
    <definedName name="JV_Tier_7_PageHeader_2.hdr">#REF!,#REF!</definedName>
    <definedName name="JV_Tier_7_Partner_1_Cost_Overruns.wrte">#REF!,#REF!</definedName>
    <definedName name="JV_Tier_7_Partner_1_Guarantee_Pref_Amount.wrte">#REF!,#REF!</definedName>
    <definedName name="JV_Tier_7_Partner_1_Guarantee_Pref_Rate_Payoff.wrte">#REF!,#REF!</definedName>
    <definedName name="JV_Tier_7_Partner_2_Cost_Overruns.wrte">#REF!,#REF!</definedName>
    <definedName name="JV_Tier_7_Partner_2_Guarantee_Pref_Amount.wrte">#REF!,#REF!</definedName>
    <definedName name="JV_Tier_7_Partner_2_Guarantee_Pref_Rate_Payoff.wrte">#REF!,#REF!</definedName>
    <definedName name="JV_Tier_7_Partner_3_Cost_Overruns.wrte">#REF!,#REF!</definedName>
    <definedName name="JV_Tier_7_Partner_3_Guarantee_Pref_Amount.wrte">#REF!,#REF!</definedName>
    <definedName name="JV_Tier_7_Partner_3_Guarantee_Pref_Rate_Payoff.wrte">#REF!,#REF!</definedName>
    <definedName name="JV_Tier_7_Partner_4_Cost_Overruns.wrte">#REF!,#REF!</definedName>
    <definedName name="JV_Tier_7_Partner_4_Guarantee_Pref_Amount.wrte">#REF!,#REF!</definedName>
    <definedName name="JV_Tier_7_Partner_4_Guarantee_Pref_Rate_Payoff.wrte">#REF!,#REF!</definedName>
    <definedName name="JV_Tier_7_Partner_5_Cost_Overruns.wrte">#REF!,#REF!</definedName>
    <definedName name="JV_Tier_7_Partner_5_Guarantee_Pref_Amount.wrte">#REF!,#REF!</definedName>
    <definedName name="JV_Tier_7_Partner_5_Guarantee_Pref_Rate_Payoff.wrte">#REF!,#REF!</definedName>
    <definedName name="JV_Tier_7_Type.wrte">#REF!,#REF!</definedName>
    <definedName name="JV_Tier_8_Carlyle_Cost_Overruns.wrte">#REF!,#REF!</definedName>
    <definedName name="JV_Tier_8_Carlyle_Guarantee_Pref_Amount.wrte">#REF!,#REF!</definedName>
    <definedName name="JV_Tier_8_Carlyle_Guarantee_Pref_Rate_Payoff.wrte">#REF!,#REF!</definedName>
    <definedName name="JV_Tier_8_Cost_Overruns_Compounding.wrte">#REF!,#REF!</definedName>
    <definedName name="JV_Tier_8_Cost_Overruns_IRR.wrte">#REF!,#REF!</definedName>
    <definedName name="JV_Tier_8_Description.wrte">#REF!,#REF!</definedName>
    <definedName name="JV_Tier_8_Guarantee_Pref_IRR.wrte">#REF!,#REF!</definedName>
    <definedName name="JV_Tier_8_Member_IRR.wrte">#REF!,#REF!</definedName>
    <definedName name="JV_Tier_8_Member_Payment.wrte">#REF!,#REF!</definedName>
    <definedName name="JV_Tier_8_Member_Sharing.wrte">#REF!,#REF!</definedName>
    <definedName name="JV_Tier_8_Mezzanine_Amount_Rate.wrte">#REF!,#REF!</definedName>
    <definedName name="JV_Tier_8_Mezzanine_Payoff.wrte">#REF!,#REF!</definedName>
    <definedName name="JV_Tier_8_PageHeader_2.hdr">#REF!,#REF!</definedName>
    <definedName name="JV_Tier_8_Partner_1_Cost_Overruns.wrte">#REF!,#REF!</definedName>
    <definedName name="JV_Tier_8_Partner_1_Guarantee_Pref_Amount.wrte">#REF!,#REF!</definedName>
    <definedName name="JV_Tier_8_Partner_1_Guarantee_Pref_Rate_Payoff.wrte">#REF!,#REF!</definedName>
    <definedName name="JV_Tier_8_Partner_2_Cost_Overruns.wrte">#REF!,#REF!</definedName>
    <definedName name="JV_Tier_8_Partner_2_Guarantee_Pref_Amount.wrte">#REF!,#REF!</definedName>
    <definedName name="JV_Tier_8_Partner_2_Guarantee_Pref_Rate_Payoff.wrte">#REF!,#REF!</definedName>
    <definedName name="JV_Tier_8_Partner_3_Cost_Overruns.wrte">#REF!,#REF!</definedName>
    <definedName name="JV_Tier_8_Partner_3_Guarantee_Pref_Amount.wrte">#REF!,#REF!</definedName>
    <definedName name="JV_Tier_8_Partner_3_Guarantee_Pref_Rate_Payoff.wrte">#REF!,#REF!</definedName>
    <definedName name="JV_Tier_8_Partner_4_Cost_Overruns.wrte">#REF!,#REF!</definedName>
    <definedName name="JV_Tier_8_Partner_4_Guarantee_Pref_Amount.wrte">#REF!,#REF!</definedName>
    <definedName name="JV_Tier_8_Partner_4_Guarantee_Pref_Rate_Payoff.wrte">#REF!,#REF!</definedName>
    <definedName name="JV_Tier_8_Partner_5_Cost_Overruns.wrte">#REF!,#REF!</definedName>
    <definedName name="JV_Tier_8_Partner_5_Guarantee_Pref_Amount.wrte">#REF!,#REF!</definedName>
    <definedName name="JV_Tier_8_Partner_5_Guarantee_Pref_Rate_Payoff.wrte">#REF!,#REF!</definedName>
    <definedName name="JV_Tier_8_Type.wrte">#REF!,#REF!</definedName>
    <definedName name="JV_Tier_9_Carlyle_Cost_Overruns.wrte">#REF!,#REF!</definedName>
    <definedName name="JV_Tier_9_Carlyle_Guarantee_Pref_Amount.wrte">#REF!,#REF!</definedName>
    <definedName name="JV_Tier_9_Carlyle_Guarantee_Pref_Rate_Payoff.wrte">#REF!,#REF!</definedName>
    <definedName name="JV_Tier_9_Cost_Overruns_Compounding.wrte">#REF!,#REF!</definedName>
    <definedName name="JV_Tier_9_Cost_Overruns_IRR.wrte">#REF!,#REF!</definedName>
    <definedName name="JV_Tier_9_Description.wrte">#REF!,#REF!</definedName>
    <definedName name="JV_Tier_9_Guarantee_Pref_IRR.wrte">#REF!,#REF!</definedName>
    <definedName name="JV_Tier_9_Member_IRR.wrte">#REF!,#REF!</definedName>
    <definedName name="JV_Tier_9_Member_Payment.wrte">#REF!,#REF!</definedName>
    <definedName name="JV_Tier_9_Member_Sharing.wrte">#REF!,#REF!</definedName>
    <definedName name="JV_Tier_9_Mezzanine_Amount_Rate.wrte">#REF!,#REF!</definedName>
    <definedName name="JV_Tier_9_Mezzanine_Payoff.wrte">#REF!,#REF!</definedName>
    <definedName name="JV_Tier_9_PageHeader_2.hdr">#REF!,#REF!</definedName>
    <definedName name="JV_Tier_9_Partner_1_Cost_Overruns.wrte">#REF!,#REF!</definedName>
    <definedName name="JV_Tier_9_Partner_1_Guarantee_Pref_Amount.wrte">#REF!,#REF!</definedName>
    <definedName name="JV_Tier_9_Partner_1_Guarantee_Pref_Rate_Payoff.wrte">#REF!,#REF!</definedName>
    <definedName name="JV_Tier_9_Partner_2_Cost_Overruns.wrte">#REF!,#REF!</definedName>
    <definedName name="JV_Tier_9_Partner_2_Guarantee_Pref_Amount.wrte">#REF!,#REF!</definedName>
    <definedName name="JV_Tier_9_Partner_2_Guarantee_Pref_Rate_Payoff.wrte">#REF!,#REF!</definedName>
    <definedName name="JV_Tier_9_Partner_3_Cost_Overruns.wrte">#REF!,#REF!</definedName>
    <definedName name="JV_Tier_9_Partner_3_Guarantee_Pref_Amount.wrte">#REF!,#REF!</definedName>
    <definedName name="JV_Tier_9_Partner_3_Guarantee_Pref_Rate_Payoff.wrte">#REF!,#REF!</definedName>
    <definedName name="JV_Tier_9_Partner_4_Cost_Overruns.wrte">#REF!,#REF!</definedName>
    <definedName name="JV_Tier_9_Partner_4_Guarantee_Pref_Amount.wrte">#REF!,#REF!</definedName>
    <definedName name="JV_Tier_9_Partner_4_Guarantee_Pref_Rate_Payoff.wrte">#REF!,#REF!</definedName>
    <definedName name="JV_Tier_9_Partner_5_Cost_Overruns.wrte">#REF!,#REF!</definedName>
    <definedName name="JV_Tier_9_Partner_5_Guarantee_Pref_Amount.wrte">#REF!,#REF!</definedName>
    <definedName name="JV_Tier_9_Partner_5_Guarantee_Pref_Rate_Payoff.wrte">#REF!,#REF!</definedName>
    <definedName name="JV_Tier_9_Type.wrte">#REF!,#REF!</definedName>
    <definedName name="JV_Waterfall_Results_Carlyle_Cash_Flows.read">#REF!,#REF!</definedName>
    <definedName name="JV_Waterfall_Results_PageHeader.hdr">#REF!,#REF!</definedName>
    <definedName name="jyte">{"NOPCAPEVA",#N/A,FALSE,"Nopat";"FCFCSTAR",#N/A,FALSE,"FCFVAL";"EVAVL",#N/A,FALSE,"EVAVAL";"LEASE",#N/A,FALSE,"OpLease"}</definedName>
    <definedName localSheetId="4" name="k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k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K2__EVCOMOPTS__">10</definedName>
    <definedName name="K2__MAXEXPCOLS__">100</definedName>
    <definedName name="K2__MAXEXPROWS__">1000</definedName>
    <definedName name="K2__WBEVMODE__">0</definedName>
    <definedName name="K2__WBREFOPTIONS__">134217735</definedName>
    <definedName localSheetId="4" name="K2_WBEVMODE">-1</definedName>
    <definedName localSheetId="5" name="K2_WBEVMODE">-1</definedName>
    <definedName name="K2_WBEVMODE">0</definedName>
    <definedName name="Kasse">{"Kontenverteilung",#N/A,FALSE,"H A Ü"}</definedName>
    <definedName name="kfhg">{"NOPCAPEVA",#N/A,FALSE,"Nopat";"FCFCSTAR",#N/A,FALSE,"FCFVAL";"EVAVL",#N/A,FALSE,"EVAVAL";"LEASE",#N/A,FALSE,"OpLease"}</definedName>
    <definedName localSheetId="3" name="KGKHJ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4" name="KGKHJ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5" name="KGKHJ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hgkjh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khj">{"NOPCAPEVA",#N/A,FALSE,"Nopat";"FCFCSTAR",#N/A,FALSE,"FCFVAL";"EVAVL",#N/A,FALSE,"EVAVAL";"LEASE",#N/A,FALSE,"OpLease"}</definedName>
    <definedName localSheetId="4" name="kiju">{#N/A,#N/A,FALSE,"Chart 2 by Prop Type"}</definedName>
    <definedName localSheetId="5" name="kiju">{#N/A,#N/A,FALSE,"Chart 2 by Prop Type"}</definedName>
    <definedName name="kiju">{#N/A,#N/A,FALSE,"Chart 2 by Prop Type"}</definedName>
    <definedName name="kill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ite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4" name="kiu">{#N/A,#N/A,FALSE,"Chart 2 by Prop Type"}</definedName>
    <definedName localSheetId="5" name="kiu">{#N/A,#N/A,FALSE,"Chart 2 by Prop Type"}</definedName>
    <definedName name="kiu">{#N/A,#N/A,FALSE,"Chart 2 by Prop Type"}</definedName>
    <definedName name="kiut">{"AnnInc",#N/A,TRUE,"Inc";"QtrInc1",#N/A,TRUE,"Inc";"Balance",#N/A,TRUE,"Bal";"Cflow",#N/A,TRUE,"Cash"}</definedName>
    <definedName name="kiuu">{"AnnInc",#N/A,TRUE,"Inc";"QtrInc1",#N/A,TRUE,"Inc";"Balance",#N/A,TRUE,"Bal";"Cflow",#N/A,TRUE,"Cash"}</definedName>
    <definedName name="kj">{"CASHFLOW",#N/A,FALSE,"Northpointe"}</definedName>
    <definedName localSheetId="4" name="kjgoguofuyfuvjgjgjjfi">{#N/A,#N/A,FALSE,"PJ CF Comm";#N/A,#N/A,FALSE,"matx assump com";#N/A,#N/A,FALSE,"matx data com";#N/A,#N/A,FALSE,"matx com"}</definedName>
    <definedName localSheetId="5" name="kjgoguofuyfuvjgjgjjfi">{#N/A,#N/A,FALSE,"PJ CF Comm";#N/A,#N/A,FALSE,"matx assump com";#N/A,#N/A,FALSE,"matx data com";#N/A,#N/A,FALSE,"matx com"}</definedName>
    <definedName name="kjgoguofuyfuvjgjgjjfi">{#N/A,#N/A,FALSE,"PJ CF Comm";#N/A,#N/A,FALSE,"matx assump com";#N/A,#N/A,FALSE,"matx data com";#N/A,#N/A,FALSE,"matx com"}</definedName>
    <definedName name="kjh">{"NOPCAPEVA",#N/A,FALSE,"Nopat";"FCFCSTAR",#N/A,FALSE,"FCFVAL";"EVAVL",#N/A,FALSE,"EVAVAL";"LEASE",#N/A,FALSE,"OpLease"}</definedName>
    <definedName localSheetId="8" name="kjj">binary</definedName>
    <definedName localSheetId="4" name="kjj">binary</definedName>
    <definedName localSheetId="5" name="kjj">binary</definedName>
    <definedName name="kjj">binary</definedName>
    <definedName localSheetId="4" name="kjjjjkjhk">{"sheet a",#N/A,FALSE,"A";"sheet b 1",#N/A,FALSE,"B";"sheet b 2",#N/A,FALSE,"B"}</definedName>
    <definedName localSheetId="5" name="kjjjjkjhk">{"sheet a",#N/A,FALSE,"A";"sheet b 1",#N/A,FALSE,"B";"sheet b 2",#N/A,FALSE,"B"}</definedName>
    <definedName name="kjjjjkjhk">{"sheet a",#N/A,FALSE,"A";"sheet b 1",#N/A,FALSE,"B";"sheet b 2",#N/A,FALSE,"B"}</definedName>
    <definedName name="kjlhjkl">{"CF",#N/A,FALSE,"Cash Flow";"RET",#N/A,FALSE,"Returns";"NPV",#N/A,FALSE,"Values";"ASMPT",#N/A,FALSE,"Assumptions"}</definedName>
    <definedName name="kkjjj">{#N/A,#N/A,FALSE,"Common Area Accrual";#N/A,#N/A,FALSE,"Unit One LaSalle";#N/A,#N/A,FALSE,"Unit One CW";#N/A,#N/A,FALSE,"Unit One LaSallle + C &amp; W";#N/A,#N/A,FALSE,"Consolidated Accrual"}</definedName>
    <definedName localSheetId="4" name="kkk">{#N/A,#N/A,FALSE,"B_Spread"}</definedName>
    <definedName localSheetId="5" name="kkk">{#N/A,#N/A,FALSE,"B_Spread"}</definedName>
    <definedName name="kkk">{#N/A,#N/A,FALSE,"B_Spread"}</definedName>
    <definedName localSheetId="4" name="klmno">{#N/A,#N/A,FALSE,"Chart 2 by Prop Type"}</definedName>
    <definedName localSheetId="5" name="klmno">{#N/A,#N/A,FALSE,"Chart 2 by Prop Type"}</definedName>
    <definedName name="klmno">{#N/A,#N/A,FALSE,"Chart 2 by Prop Type"}</definedName>
    <definedName name="km">{#N/A,#N/A,FALSE,"P&amp;L";#N/A,#N/A,FALSE,"Var_Fixed_cost"}</definedName>
    <definedName localSheetId="4" name="KMM">{#N/A,#N/A,FALSE,"LoanAssumptions"}</definedName>
    <definedName localSheetId="5" name="KMM">{#N/A,#N/A,FALSE,"LoanAssumptions"}</definedName>
    <definedName name="KMM">{#N/A,#N/A,FALSE,"LoanAssumptions"}</definedName>
    <definedName name="Konzern1">{#N/A,#N/A,FALSE,"Actual";#N/A,#N/A,FALSE,"Management Report 2";#N/A,#N/A,FALSE,"Management Report 3";#N/A,#N/A,FALSE,"Ergebnis";#N/A,#N/A,FALSE,"Summary";#N/A,#N/A,FALSE,"Konrzern";#N/A,#N/A,FALSE,"Abweichung Budget-Actuell"}</definedName>
    <definedName name="kpicld">{"ASSUM96",#N/A,FALSE,"ASSUMPTIONS.XLS";"ASSUM97",#N/A,FALSE,"ASSUMPTIONS.XLS";"ASSUM98",#N/A,FALSE,"ASSUMPTIONS.XLS";"ASSUM99",#N/A,FALSE,"ASSUMPTIONS.XLS";"ASSUM00",#N/A,FALSE,"ASSUMPTIONS.XLS"}</definedName>
    <definedName name="ktf">{"NOPCAPEVA",#N/A,FALSE,"Nopat";"FCFCSTAR",#N/A,FALSE,"FCFVAL";"EVAVL",#N/A,FALSE,"EVAVAL";"LEASE",#N/A,FALSE,"OpLease"}</definedName>
    <definedName name="ktyk">{"Investor",#N/A,FALSE,"Model";"Property",#N/A,FALSE,"Model";"Incentive Taxes",#N/A,FALSE,"Model"}</definedName>
    <definedName name="kyd.CounterLimitCell.01.">"x"</definedName>
    <definedName localSheetId="4" name="kyd.Dim.01.">"tm1serv:company"</definedName>
    <definedName localSheetId="5" name="kyd.Dim.01.">"tm1serv:company"</definedName>
    <definedName name="kyd.Dim.01.">"toad:Company"</definedName>
    <definedName localSheetId="4" name="kyd.ElementType.01.">1</definedName>
    <definedName localSheetId="5" name="kyd.ElementType.01.">1</definedName>
    <definedName name="kyd.ElementType.01.">3</definedName>
    <definedName name="kyd.FileSaveDir.">""</definedName>
    <definedName name="kyd.ItemType.01.">2</definedName>
    <definedName name="kyd.KillLinks.">-4146</definedName>
    <definedName name="kyd.MacroAtEnd.">""</definedName>
    <definedName name="kyd.MacroEachCycle.">""</definedName>
    <definedName name="kyd.MacroEndOfEachCycle.">""</definedName>
    <definedName name="kyd.MemoSortHide.">FALSE</definedName>
    <definedName name="kyd.NumLevels.01.">999</definedName>
    <definedName name="kyd.PanicStop.">FALSE</definedName>
    <definedName name="kyd.ParentName.01.">""</definedName>
    <definedName name="kyd.Password.">""</definedName>
    <definedName name="kyd.PreScreenData.">FALSE</definedName>
    <definedName name="kyd.PrintMemo.">FALSE</definedName>
    <definedName name="kyd.PrintParent.01.">TRUE</definedName>
    <definedName name="kyd.PrintStdWhen.">1</definedName>
    <definedName name="kyd.ProtWbkStruct.">-4146</definedName>
    <definedName name="kyd.ProtWbkWin.">-4146</definedName>
    <definedName name="kyd.ReplaceFile.">-4146</definedName>
    <definedName name="kyd.SaveAsFile.">FALSE</definedName>
    <definedName name="kyd.SaveCopy.">3</definedName>
    <definedName name="kyd.SaveMemo.">FALSE</definedName>
    <definedName name="kyd.SelectString.01.">"*"</definedName>
    <definedName name="kyd.StdSortHide.">FALSE</definedName>
    <definedName name="kyd.StopRow.">65536</definedName>
    <definedName name="kyd.WriteMemWhenOptn.">3</definedName>
    <definedName name="kyg">{"NOPCAPEVA",#N/A,FALSE,"Nopat";"FCFCSTAR",#N/A,FALSE,"FCFVAL";"EVAVL",#N/A,FALSE,"EVAVAL";"LEASE",#N/A,FALSE,"OpLease"}</definedName>
    <definedName localSheetId="4" name="l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l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l">{"sheet a",#N/A,FALSE,"A";"2 9 casflow",#N/A,FALSE,"B"}</definedName>
    <definedName localSheetId="3" name="LagoonTowercvr">{#N/A,#N/A,FALSE,"BALLY COSTS";#N/A,#N/A,FALSE,"FF&amp;E";#N/A,#N/A,FALSE,"FEES";#N/A,#N/A,FALSE,"CONTINGENCY";#N/A,#N/A,FALSE,"SOFT COSTS";#N/A,#N/A,FALSE,"DETAIL";#N/A,#N/A,FALSE,"sum12-3"}</definedName>
    <definedName name="LagoonTowercvr">{#N/A,#N/A,FALSE,"BALLY COSTS";#N/A,#N/A,FALSE,"FF&amp;E";#N/A,#N/A,FALSE,"FEES";#N/A,#N/A,FALSE,"CONTINGENCY";#N/A,#N/A,FALSE,"SOFT COSTS";#N/A,#N/A,FALSE,"DETAIL";#N/A,#N/A,FALSE,"sum12-3"}</definedName>
    <definedName localSheetId="3" name="land">{"hardcost",#N/A,FALSE,"Surf"}</definedName>
    <definedName name="land">{"hardcost",#N/A,FALSE,"Surf"}</definedName>
    <definedName name="Last_Row">IF(Values_Entered,Header_Row+Number_of_Payments,Header_Row)</definedName>
    <definedName name="LastPOSubmittal">0</definedName>
    <definedName name="LastRowA">4</definedName>
    <definedName name="Lev">#REF!+1</definedName>
    <definedName name="LevCOF">#REF!*(#REF!/(#REF!+1))</definedName>
    <definedName name="LevDelArea">#REF!,#REF!,#REF!,#REF!,#REF!</definedName>
    <definedName name="lfyu">{"Investor",#N/A,FALSE,"Model";"Property",#N/A,FALSE,"Model";"Incentive Taxes",#N/A,FALSE,"Model"}</definedName>
    <definedName name="lgv">{"'REsumen may29 (2)'!$A$1:$F$29"}</definedName>
    <definedName name="li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lih">{"NOPCAPEVA",#N/A,FALSE,"Nopat";"FCFCSTAR",#N/A,FALSE,"FCFVAL";"EVAVL",#N/A,FALSE,"EVAVAL";"LEASE",#N/A,FALSE,"OpLease"}</definedName>
    <definedName name="limcount">1</definedName>
    <definedName name="lisa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lisa2">{"View1",#N/A,FALSE,"Sheet1";"View2",#N/A,FALSE,"Sheet1"}</definedName>
    <definedName name="lisa3">{"View1",#N/A,FALSE,"Sheet1";"View2",#N/A,FALSE,"Sheet1"}</definedName>
    <definedName name="List_Location">OFFSET(#REF!,0,0,93-COUNTIF(#REF!,""),1)</definedName>
    <definedName name="List_Property_Type">OFFSET(#REF!,0,0,1,10-COUNTIF(#REF!,""))</definedName>
    <definedName name="ListOffset">1</definedName>
    <definedName name="ljhj">#REF!,#REF!,#REF!</definedName>
    <definedName name="ljklk">{"CF",#N/A,FALSE,"Cash Flow";"RET",#N/A,FALSE,"Returns";"NPV",#N/A,FALSE,"Values";"ASMPT",#N/A,FALSE,"Assumptions"}</definedName>
    <definedName name="ljl">{#N/A,#N/A,FALSE,"Expense Detail ";#N/A,#N/A,FALSE,"Worksheet";#N/A,#N/A,FALSE,"Audit";#N/A,#N/A,FALSE,"Exclusions";#N/A,#N/A,FALSE,"Variance";#N/A,#N/A,FALSE,"Reconciliation"}</definedName>
    <definedName name="lkdjfalk">{#N/A,#N/A,FALSE,"RENT ROLL"}</definedName>
    <definedName name="lkdsaflkdsjf">{#N/A,#N/A,FALSE,"RENT ROLL"}</definedName>
    <definedName localSheetId="4" name="lkgkjfuhgdygsywtqqq">{#N/A,#N/A,FALSE,"PJ CF Comm";#N/A,#N/A,FALSE,"matx assump com";#N/A,#N/A,FALSE,"matx data com";#N/A,#N/A,FALSE,"matx com"}</definedName>
    <definedName localSheetId="5" name="lkgkjfuhgdygsywtqqq">{#N/A,#N/A,FALSE,"PJ CF Comm";#N/A,#N/A,FALSE,"matx assump com";#N/A,#N/A,FALSE,"matx data com";#N/A,#N/A,FALSE,"matx com"}</definedName>
    <definedName name="lkgkjfuhgdygsywtqqq">{#N/A,#N/A,FALSE,"PJ CF Comm";#N/A,#N/A,FALSE,"matx assump com";#N/A,#N/A,FALSE,"matx data com";#N/A,#N/A,FALSE,"matx com"}</definedName>
    <definedName name="lkhlkihjlkij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localSheetId="4" name="lkjl">{"CF",#N/A,FALSE,"Cash Flow";"RET",#N/A,FALSE,"Returns";"NPV",#N/A,FALSE,"Values";"ASMPT",#N/A,FALSE,"Assumptions"}</definedName>
    <definedName localSheetId="5" name="lkjl">{"CF",#N/A,FALSE,"Cash Flow";"RET",#N/A,FALSE,"Returns";"NPV",#N/A,FALSE,"Values";"ASMPT",#N/A,FALSE,"Assumptions"}</definedName>
    <definedName localSheetId="4" name="ll">{#N/A,#N/A,TRUE,"Maritime Park Arena PCD";#N/A,#N/A,TRUE,"Maritime Park Arena IOR"}</definedName>
    <definedName localSheetId="5" name="ll">{#N/A,#N/A,TRUE,"Maritime Park Arena PCD";#N/A,#N/A,TRUE,"Maritime Park Arena IOR"}</definedName>
    <definedName name="ll">{#N/A,#N/A,FALSE,"Sheet1"}</definedName>
    <definedName localSheetId="4" name="lll">{"Outflow 1",#N/A,FALSE,"Outflows-Inflows";"Outflow 2",#N/A,FALSE,"Outflows-Inflows";"Inflow 1",#N/A,FALSE,"Outflows-Inflows";"Inflow 2",#N/A,FALSE,"Outflows-Inflows"}</definedName>
    <definedName localSheetId="5" name="lll">{"Outflow 1",#N/A,FALSE,"Outflows-Inflows";"Outflow 2",#N/A,FALSE,"Outflows-Inflows";"Inflow 1",#N/A,FALSE,"Outflows-Inflows";"Inflow 2",#N/A,FALSE,"Outflows-Inflows"}</definedName>
    <definedName name="lll">{"Outflow 1",#N/A,FALSE,"Outflows-Inflows";"Outflow 2",#N/A,FALSE,"Outflows-Inflows";"Inflow 1",#N/A,FALSE,"Outflows-Inflows";"Inflow 2",#N/A,FALSE,"Outflows-Inflows"}</definedName>
    <definedName localSheetId="4" name="lllll">{"sheet a",#N/A,FALSE,"A";"sheet b 1",#N/A,FALSE,"B";"sheet b 2",#N/A,FALSE,"B"}</definedName>
    <definedName localSheetId="5" name="lllll">{"sheet a",#N/A,FALSE,"A";"sheet b 1",#N/A,FALSE,"B";"sheet b 2",#N/A,FALSE,"B"}</definedName>
    <definedName name="lllll">{"sheet a",#N/A,FALSE,"A";"sheet b 1",#N/A,FALSE,"B";"sheet b 2",#N/A,FALSE,"B"}</definedName>
    <definedName name="llllllllllllllllllllllllllllll">{#N/A,#N/A,FALSE,"LP Exp";#N/A,#N/A,FALSE,"Salary";#N/A,#N/A,FALSE,"Admin Exp";#N/A,#N/A,FALSE,"QTS Bud";#N/A,#N/A,FALSE,"Marketing"}</definedName>
    <definedName name="Loan_Not_Paid">IF(Payment_Number&lt;=Number_of_Payments,1,0)</definedName>
    <definedName name="loansummary">{#N/A,#N/A,FALSE,"loananalysis";#N/A,#N/A,FALSE,"proforma";#N/A,#N/A,FALSE,"unitmix"}</definedName>
    <definedName localSheetId="3" name="lob.all">{#N/A,#N/A,FALSE,"PHASED";#N/A,#N/A,FALSE,"DETAIL OF SITE";#N/A,#N/A,FALSE,"MSTR SUMMARY";#N/A,#N/A,FALSE,"CAT1-16 SUMM";#N/A,#N/A,FALSE,"ELEVATOR";#N/A,#N/A,FALSE,"PHASE 2 COSTS"}</definedName>
    <definedName name="lob.all">{#N/A,#N/A,FALSE,"PHASED";#N/A,#N/A,FALSE,"DETAIL OF SITE";#N/A,#N/A,FALSE,"MSTR SUMMARY";#N/A,#N/A,FALSE,"CAT1-16 SUMM";#N/A,#N/A,FALSE,"ELEVATOR";#N/A,#N/A,FALSE,"PHASE 2 COSTS"}</definedName>
    <definedName localSheetId="8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4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5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OM">{#N/A,#N/A,FALSE,"fitchpre1026 conduit analysis"}</definedName>
    <definedName name="LogData">OFFSET(#REF!,0,0,COUNTA(#REF!),COUNTA(#REF!))</definedName>
    <definedName name="loi">{"AnnInc",#N/A,TRUE,"Inc";"QtrInc1",#N/A,TRUE,"Inc";"Balance",#N/A,TRUE,"Bal";"Cflow",#N/A,TRUE,"Cash"}</definedName>
    <definedName name="loiuy">{"AnnInc",#N/A,TRUE,"Inc";"QtrInc1",#N/A,TRUE,"Inc";"Balance",#N/A,TRUE,"Bal";"Cflow",#N/A,TRUE,"Cash"}</definedName>
    <definedName name="lopez">{#N/A,#N/A,FALSE,"RENT ROLL"}</definedName>
    <definedName name="Losses">{"TAB 1",#N/A,FALSE,"1";"tab 2",#N/A,FALSE,"2";"TAB 3",#N/A,FALSE,"3";"tab 4",#N/A,FALSE,"4";"tab 5",#N/A,FALSE,"5";"tab 6",#N/A,FALSE,"6";"tab 7",#N/A,FALSE,"7";"TAB 8",#N/A,FALSE,"8"}</definedName>
    <definedName name="lotsize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lou">{"AnnInc",#N/A,TRUE,"Inc";"QtrInc1",#N/A,TRUE,"Inc";"Balance",#N/A,TRUE,"Bal";"Cflow",#N/A,TRUE,"Cash"}</definedName>
    <definedName localSheetId="4" name="Louvers">{#N/A,#N/A,TRUE,"Ericsson Stadium PCD ";#N/A,#N/A,TRUE,"Ericsson Stadium IOR"}</definedName>
    <definedName localSheetId="5" name="Louvers">{#N/A,#N/A,TRUE,"Ericsson Stadium PCD ";#N/A,#N/A,TRUE,"Ericsson Stadium IOR"}</definedName>
    <definedName name="Louvers">{#N/A,#N/A,TRUE,"Ericsson Stadium PCD ";#N/A,#N/A,TRUE,"Ericsson Stadium IOR"}</definedName>
    <definedName localSheetId="4" name="Louversa">{#N/A,#N/A,TRUE,"Ericsson Stadium PCD ";#N/A,#N/A,TRUE,"Ericsson Stadium IOR"}</definedName>
    <definedName localSheetId="5" name="Louversa">{#N/A,#N/A,TRUE,"Ericsson Stadium PCD ";#N/A,#N/A,TRUE,"Ericsson Stadium IOR"}</definedName>
    <definedName name="Louversa">{#N/A,#N/A,TRUE,"Ericsson Stadium PCD ";#N/A,#N/A,TRUE,"Ericsson Stadium IOR"}</definedName>
    <definedName localSheetId="4" name="lp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localSheetId="5" name="lp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name="ls">{"res_value_proposed",#N/A,FALSE,"Proposed";"assumptions_proposed",#N/A,FALSE,"Proposed";"fees_proposed",#N/A,FALSE,"Proposed";"back_inf_prop",#N/A,FALSE,"Proposed"}</definedName>
    <definedName name="ls_1">{"res_value_proposed",#N/A,FALSE,"Proposed";"assumptions_proposed",#N/A,FALSE,"Proposed";"fees_proposed",#N/A,FALSE,"Proposed";"back_inf_prop",#N/A,FALSE,"Proposed"}</definedName>
    <definedName name="ls_1_1">{"res_value_proposed",#N/A,FALSE,"Proposed";"assumptions_proposed",#N/A,FALSE,"Proposed";"fees_proposed",#N/A,FALSE,"Proposed";"back_inf_prop",#N/A,FALSE,"Proposed"}</definedName>
    <definedName name="ls_1_2">{"res_value_proposed",#N/A,FALSE,"Proposed";"assumptions_proposed",#N/A,FALSE,"Proposed";"fees_proposed",#N/A,FALSE,"Proposed";"back_inf_prop",#N/A,FALSE,"Proposed"}</definedName>
    <definedName name="ls_2">{"res_value_proposed",#N/A,FALSE,"Proposed";"assumptions_proposed",#N/A,FALSE,"Proposed";"fees_proposed",#N/A,FALSE,"Proposed";"back_inf_prop",#N/A,FALSE,"Proposed"}</definedName>
    <definedName name="ls_2_1">{"res_value_proposed",#N/A,FALSE,"Proposed";"assumptions_proposed",#N/A,FALSE,"Proposed";"fees_proposed",#N/A,FALSE,"Proposed";"back_inf_prop",#N/A,FALSE,"Proposed"}</definedName>
    <definedName name="ls_3">{"res_value_proposed",#N/A,FALSE,"Proposed";"assumptions_proposed",#N/A,FALSE,"Proposed";"fees_proposed",#N/A,FALSE,"Proposed";"back_inf_prop",#N/A,FALSE,"Proposed"}</definedName>
    <definedName name="lsldfkj">{#N/A,#N/A,FALSE,"RENT ROLL"}</definedName>
    <definedName name="LV">#REF!/#REF!</definedName>
    <definedName localSheetId="4" name="m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localSheetId="5" name="m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name="m">{#N/A,#N/A,FALSE,"Chart 2 by Prop Type"}</definedName>
    <definedName localSheetId="4" name="M_PlaceofPath">"F:\DANDERS\COMPANY\MAR\MAR_VDF.xls"</definedName>
    <definedName localSheetId="5" name="M_PlaceofPath">"F:\DANDERS\COMPANY\MAR\MAR_VDF.xls"</definedName>
    <definedName name="M_PlaceofPath">"G:\blabla"</definedName>
    <definedName name="mans">{"quarterly",#N/A,FALSE,"Income Statement";#N/A,#N/A,FALSE,"print segment";#N/A,#N/A,FALSE,"Balance Sheet";#N/A,#N/A,FALSE,"Annl Inc";#N/A,#N/A,FALSE,"Cash Flow"}</definedName>
    <definedName name="mark">{#N/A,#N/A,FALSE,"2Assumptions";#N/A,#N/A,FALSE,"3Cash Flow";#N/A,#N/A,FALSE,"I&amp;E";#N/A,#N/A,FALSE,"I&amp;E (2)";#N/A,#N/A,FALSE,"10Vacancy Matrix";#N/A,#N/A,FALSE,"11Expiration Schedule"}</definedName>
    <definedName localSheetId="4" name="market1">{"Zone1",#N/A,FALSE,"Parameters";"Zone2",#N/A,FALSE,"Parameters"}</definedName>
    <definedName localSheetId="5" name="market1">{"Zone1",#N/A,FALSE,"Parameters";"Zone2",#N/A,FALSE,"Parameters"}</definedName>
    <definedName name="market1">{"Zone1",#N/A,FALSE,"Parameters";"Zone2",#N/A,FALSE,"Parameters"}</definedName>
    <definedName name="maryann">{#N/A,#N/A,FALSE,"RENT ROLL"}</definedName>
    <definedName name="matrices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matricies">{#N/A,#N/A,FALSE,"matx B4 DS";#N/A,#N/A,FALSE,"matx B4 DS Hac";#N/A,#N/A,FALSE,"matx B4 DS Chabot";#N/A,#N/A,FALSE,"matx B4 DS Diablo"}</definedName>
    <definedName localSheetId="4" name="matrix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localSheetId="5" name="matrix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tD">{"COST.PROFIT",#N/A,TRUE,"Cost.profit";"DDCOHEAD",#N/A,TRUE,"D,D&amp;C overhead"}</definedName>
    <definedName name="MB">{"BALGRAL",#N/A,FALSE,"BALANCE GRAL";"EDORES",#N/A,FALSE,"EDO RDOS"}</definedName>
    <definedName name="MBA">{"BALGRAL",#N/A,FALSE,"BALANCE GRAL";"EDORES",#N/A,FALSE,"EDO RDOS"}</definedName>
    <definedName name="MBAB">{"BALGRAL",#N/A,FALSE,"BALANCE GRAL";"EDORES",#N/A,FALSE,"EDO RDOS"}</definedName>
    <definedName name="mbc">{"NOPCAPEVA",#N/A,FALSE,"Nopat";"FCFCSTAR",#N/A,FALSE,"FCFVAL";"EVAVL",#N/A,FALSE,"EVAVAL";"LEASE",#N/A,FALSE,"OpLease"}</definedName>
    <definedName name="mbvc">{"NOPCAPEVA",#N/A,FALSE,"Nopat";"FCFCSTAR",#N/A,FALSE,"FCFVAL";"EVAVL",#N/A,FALSE,"EVAVAL";"LEASE",#N/A,FALSE,"OpLease"}</definedName>
    <definedName name="MCUwork1">{#N/A,#N/A,TRUE,"Summary";#N/A,#N/A,TRUE,"Program Scheme";#N/A,#N/A,TRUE,"Assumptions";#N/A,#N/A,TRUE,"Development Budget &amp; Timing";#N/A,#N/A,TRUE,"Cash Flow";#N/A,#N/A,TRUE,"Cash Flow to Debt &amp; Equity"}</definedName>
    <definedName name="melo">{"AnnualRentRoll",#N/A,FALSE,"RentRoll"}</definedName>
    <definedName name="MEWarning">1</definedName>
    <definedName localSheetId="4" name="MGDV_IRR">{"Zone1",#N/A,FALSE,"Parameters";"Zone2",#N/A,FALSE,"Parameters"}</definedName>
    <definedName localSheetId="5" name="MGDV_IRR">{"Zone1",#N/A,FALSE,"Parameters";"Zone2",#N/A,FALSE,"Parameters"}</definedName>
    <definedName name="MGDV_IRR">{"Zone1",#N/A,FALSE,"Parameters";"Zone2",#N/A,FALSE,"Parameters"}</definedName>
    <definedName localSheetId="3" name="MGHM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4" name="MGHM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5" name="MGHM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3" name="mhj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4" name="mhj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5" name="mhj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kl">{"CF",#N/A,FALSE,"Cash Flow";"RET",#N/A,FALSE,"Returns";"NPV",#N/A,FALSE,"Values";"ASMPT",#N/A,FALSE,"Assumptions"}</definedName>
    <definedName name="mickey">{#N/A,#N/A,FALSE,"RENT ROLL"}</definedName>
    <definedName localSheetId="4" name="MILF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MILF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MILF1_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MILF1_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MILF1_2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MILF1_2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2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MILF1_3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MILF1_3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3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K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name="MKK">{"'下期集計（10.27迄・速報値）'!$Q$16"}</definedName>
    <definedName localSheetId="4" name="mm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localSheetId="5" name="mm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m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n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monday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dayjvcopy">{"View1",#N/A,FALSE,"Sheet1";"View2",#N/A,FALSE,"Sheet1"}</definedName>
    <definedName name="mondaypark">{"View1",#N/A,FALSE,"Sheet1";"View2",#N/A,FALSE,"Sheet1"}</definedName>
    <definedName name="mondaytest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th">OFFSET(#REF!,0,0,COUNT(#REF!),1)</definedName>
    <definedName name="months_per_period">INDEX({12,6,3,2,1,0.5,0.5,0.25},MATCH(#REF!,frequency,0))</definedName>
    <definedName localSheetId="4" name="mps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localSheetId="5" name="mps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mps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MRG">{"INCOME",#N/A,FALSE,"ProNet";"VALUE",#N/A,FALSE,"ProNet"}</definedName>
    <definedName name="MSforecast">{"'Sheet1'!$A$1:$I$10","'Sheet1'!$A$1:$I$11"}</definedName>
    <definedName localSheetId="3" name="n">{#N/A,#N/A,FALSE,"letter";#N/A,#N/A,FALSE,"PP_0895";#N/A,#N/A,FALSE,"PP_0995"}</definedName>
    <definedName localSheetId="4" name="n">{#N/A,#N/A,FALSE,"Chart 2 by Prop Type"}</definedName>
    <definedName localSheetId="5" name="n">{#N/A,#N/A,FALSE,"Chart 2 by Prop Type"}</definedName>
    <definedName name="n">{#N/A,#N/A,FALSE,"letter";#N/A,#N/A,FALSE,"PP_0895";#N/A,#N/A,FALSE,"PP_0995"}</definedName>
    <definedName name="Name1">{"cot1",#N/A,FALSE,"Cottages";"cot2",#N/A,FALSE,"Cottages";"cot3",#N/A,FALSE,"Cottages"}</definedName>
    <definedName name="Names">#REF!,#REF!,#REF!,#REF!,#REF!,#REF!,#REF!,#REF!,#REF!,#REF!,#REF!,#REF!,#REF!</definedName>
    <definedName name="Nane2">{"TEST1",#N/A,FALSE,"SIMPLIFD"}</definedName>
    <definedName name="nbmvcmnb">{#N/A,#N/A,TRUE,"10 Yr Hold";#N/A,#N/A,TRUE,"7 Yr Hold";#N/A,#N/A,TRUE,"5 Yr Hold";#N/A,#N/A,TRUE,"3 Yr Hold"}</definedName>
    <definedName name="nbv">{"NOPCAPEVA",#N/A,FALSE,"Nopat";"FCFCSTAR",#N/A,FALSE,"FCFVAL";"EVAVL",#N/A,FALSE,"EVAVAL";"LEASE",#N/A,FALSE,"OpLease"}</definedName>
    <definedName name="nbvs">{"NOPCAPEVA",#N/A,FALSE,"Nopat";"FCFCSTAR",#N/A,FALSE,"FCFVAL";"EVAVL",#N/A,FALSE,"EVAVAL";"LEASE",#N/A,FALSE,"OpLease"}</definedName>
    <definedName name="nbvxg">{"AnnInc",#N/A,TRUE,"Inc";"QtrInc1",#N/A,TRUE,"Inc";"Balance",#N/A,TRUE,"Bal";"Cflow",#N/A,TRUE,"Cash"}</definedName>
    <definedName localSheetId="4" name="new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localSheetId="5" name="new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place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bel">{"IS",#N/A,FALSE,"IS";"RPTIS",#N/A,FALSE,"RPTIS";"STATS",#N/A,FALSE,"STATS";"CELL",#N/A,FALSE,"CELL";"BS",#N/A,FALSE,"BS"}</definedName>
    <definedName name="newhtml">{"'Assump'!$F$6:$J$6"}</definedName>
    <definedName localSheetId="4" name="newname">{"Zone1",#N/A,FALSE,"Parameters";"Zone2",#N/A,FALSE,"Parameters"}</definedName>
    <definedName localSheetId="5" name="newname">{"Zone1",#N/A,FALSE,"Parameters";"Zone2",#N/A,FALSE,"Parameters"}</definedName>
    <definedName name="newname">{"Zone1",#N/A,FALSE,"Parameters";"Zone2",#N/A,FALSE,"Parameters"}</definedName>
    <definedName name="NewOrders1">{#N/A,#N/A,FALSE,"Sheet1";#N/A,#N/A,FALSE,"Sheet1 (2)"}</definedName>
    <definedName name="newplace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localSheetId="4" name="newrange">{"Annual Cash Flows",#N/A,FALSE,"Annual Summary"}</definedName>
    <definedName localSheetId="5" name="newrange">{"Annual Cash Flows",#N/A,FALSE,"Annual Summary"}</definedName>
    <definedName name="newrange">{"Annual Cash Flows",#N/A,FALSE,"Annual Summary"}</definedName>
    <definedName name="ngfd">{"AnnInc",#N/A,TRUE,"Inc";"QtrInc1",#N/A,TRUE,"Inc";"Balance",#N/A,TRUE,"Bal";"Cflow",#N/A,TRUE,"Cash"}</definedName>
    <definedName name="ngklngl">{"FIXVARIANCE",#N/A,FALSE,"COSTPHSE";"SOURCING",#N/A,FALSE,"COSTPHSE"}</definedName>
    <definedName name="nik">{"Statement",#N/A,FALSE,"Statement of Operations"}</definedName>
    <definedName name="nine">#REF!,#REF!,#REF!,#REF!</definedName>
    <definedName name="nl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name="nm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nnn">{#N/A,#N/A,FALSE,"CCC Variance";#N/A,#N/A,FALSE,"CCC Notes"}</definedName>
    <definedName name="nnnn">{#N/A,#N/A,FALSE,"A";#N/A,#N/A,FALSE,"C"}</definedName>
    <definedName name="nnnnnnn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localSheetId="4" name="nnnnnnnnnnnnnnnnnnn">{"LIBOR",#N/A,TRUE,"Model";"Caps",#N/A,TRUE,"Model";"Assets",#N/A,TRUE,"Model";"Liabilities",#N/A,TRUE,"Model";"Tests",#N/A,TRUE,"Model";"Results",#N/A,TRUE,"Model"}</definedName>
    <definedName localSheetId="5" name="nnnnnnnnnnnnnnnnnnn">{"LIBOR",#N/A,TRUE,"Model";"Caps",#N/A,TRUE,"Model";"Assets",#N/A,TRUE,"Model";"Liabilities",#N/A,TRUE,"Model";"Tests",#N/A,TRUE,"Model";"Results",#N/A,TRUE,"Model"}</definedName>
    <definedName name="nnnnnnnnnnnnnnnnnnn">{"LIBOR",#N/A,TRUE,"Model";"Caps",#N/A,TRUE,"Model";"Assets",#N/A,TRUE,"Model";"Liabilities",#N/A,TRUE,"Model";"Tests",#N/A,TRUE,"Model";"Results",#N/A,TRUE,"Model"}</definedName>
    <definedName localSheetId="4" name="no">{#N/A,#N/A,FALSE,"Expense Detail ";#N/A,#N/A,FALSE,"Worksheet";#N/A,#N/A,FALSE,"Audit";#N/A,#N/A,FALSE,"Exclusions";#N/A,#N/A,FALSE,"Variance";#N/A,#N/A,FALSE,"Reconciliation"}</definedName>
    <definedName localSheetId="5" name="no">{#N/A,#N/A,FALSE,"Expense Detail ";#N/A,#N/A,FALSE,"Worksheet";#N/A,#N/A,FALSE,"Audit";#N/A,#N/A,FALSE,"Exclusions";#N/A,#N/A,FALSE,"Variance";#N/A,#N/A,FALSE,"Reconciliation"}</definedName>
    <definedName name="no">{#N/A,#N/A,FALSE,"CAPREIT"}</definedName>
    <definedName name="noijnio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nothing">{#N/A,#N/A,FALSE,"Admin - PS 98";#N/A,#N/A,FALSE,"Dep Ratio Adj"}</definedName>
    <definedName localSheetId="4" name="Now">{"Assumptions",#N/A,TRUE,"Returns";"Tables",#N/A,TRUE,"Returns"}</definedName>
    <definedName localSheetId="5" name="Now">{"Assumptions",#N/A,TRUE,"Returns";"Tables",#N/A,TRUE,"Returns"}</definedName>
    <definedName name="Now">{"Assumptions",#N/A,TRUE,"Returns";"Tables",#N/A,TRUE,"Returns"}</definedName>
    <definedName localSheetId="4" name="Number_of_Payments">MATCH(0.01,[0]!End_Bal,-1)+1</definedName>
    <definedName localSheetId="5" name="Number_of_Payments">MATCH(0.01,[0]!End_Bal,-1)+1</definedName>
    <definedName name="Number_of_Payments">MATCH(0.01,End_Bal,-1)+1</definedName>
    <definedName name="NUMCHECK">AND(ISNUMBER(#REF!),ISNUMBER(#REF!),ISNUMBER(#REF!),ISNUMBER(#REF!))</definedName>
    <definedName name="nvbfg">{"NOPCAPEVA",#N/A,FALSE,"Nopat";"FCFCSTAR",#N/A,FALSE,"FCFVAL";"EVAVL",#N/A,FALSE,"EVAVAL";"LEASE",#N/A,FALSE,"OpLease"}</definedName>
    <definedName localSheetId="4" name="NvsASD">"V2003-12-31"</definedName>
    <definedName localSheetId="5" name="NvsASD">"V2003-12-31"</definedName>
    <definedName name="NvsASD">"V2007-12-31"</definedName>
    <definedName name="NvsAutoDrillOk">"VN"</definedName>
    <definedName localSheetId="4" name="NvsElapsedTime">0.0000462962925666943</definedName>
    <definedName localSheetId="5" name="NvsElapsedTime">0.0000462962925666943</definedName>
    <definedName name="NvsElapsedTime">0.0000462962998426519</definedName>
    <definedName localSheetId="4" name="NvsEndTime">38016.3982986111</definedName>
    <definedName localSheetId="5" name="NvsEndTime">38016.3982986111</definedName>
    <definedName name="NvsEndTime">38364.2975231481</definedName>
    <definedName name="NvsInstLang">"VENG"</definedName>
    <definedName localSheetId="4" name="NvsInstSpec">"%,FBUSINESS_UNIT,V10202"</definedName>
    <definedName localSheetId="5" name="NvsInstSpec">"%,FBUSINESS_UNIT,V10202"</definedName>
    <definedName name="NvsInstSpec">"%,FDEPTID,V ,FOPERATING_UNIT,VNY025"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localSheetId="4" name="NvsNplSpec">"%,X,RZF..,CZF.."</definedName>
    <definedName localSheetId="5" name="NvsNplSpec">"%,X,RZF..,CZF.."</definedName>
    <definedName name="NvsNplSpec">"%,X,RZF..comma [0],CZF.."</definedName>
    <definedName name="NvsPanelBusUnit">"V"</definedName>
    <definedName localSheetId="4" name="NvsPanelEffdt">"V1900-01-01"</definedName>
    <definedName localSheetId="5" name="NvsPanelEffdt">"V1900-01-01"</definedName>
    <definedName name="NvsPanelEffdt">"V2006-12-01"</definedName>
    <definedName localSheetId="4" name="NvsPanelSetid">"VSHARE"</definedName>
    <definedName localSheetId="5" name="NvsPanelSetid">"VSHARE"</definedName>
    <definedName name="NvsPanelSetid">"V04000"</definedName>
    <definedName localSheetId="4" name="NvsReqBU">"V10100"</definedName>
    <definedName localSheetId="5" name="NvsReqBU">"V10100"</definedName>
    <definedName name="NvsReqBU">"V04000"</definedName>
    <definedName name="NvsReqBUOnly">"VN"</definedName>
    <definedName name="NvsTransLed">"VN"</definedName>
    <definedName localSheetId="4" name="NvsTreeASD">"V2003-12-31"</definedName>
    <definedName localSheetId="5" name="NvsTreeASD">"V2003-12-31"</definedName>
    <definedName name="NvsTreeASD">"V2007-12-31"</definedName>
    <definedName name="NvsValTbl.ACCOUNT">"GL_ACCOUNT_TBL"</definedName>
    <definedName name="NvsValTbl.CURRENCY_CD">"CURRENCY_CD_TBL"</definedName>
    <definedName name="NvsValTbl.DEPTID">"DEPT_TBL"</definedName>
    <definedName name="NvsValTbl.SCENARIO">"BD_SCENARIO_TBL"</definedName>
    <definedName name="NvsValTbl.STATISTICS_CODE">"STAT_TBL"</definedName>
    <definedName name="nvxc">{"NOPCAPEVA",#N/A,FALSE,"Nopat";"FCFCSTAR",#N/A,FALSE,"FCFVAL";"EVAVL",#N/A,FALSE,"EVAVAL";"LEASE",#N/A,FALSE,"OpLease"}</definedName>
    <definedName localSheetId="3" name="o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4" name="o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5" name="o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o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OA_Asset_Management_Fees.rdwr">#REF!,#REF!</definedName>
    <definedName name="OA_Departmental_Expense_Growth_Rates.rdwr">#REF!,#REF!</definedName>
    <definedName name="OA_Fixed_Expense_Growth_Rates.rdwr">#REF!,#REF!</definedName>
    <definedName name="OA_Growth_Rates.read">#REF!,#REF!</definedName>
    <definedName name="OA_Occupancy.rdwr">#REF!,#REF!</definedName>
    <definedName name="OA_Occupancy_Percentage_per_Quarter.read">#REF!,#REF!</definedName>
    <definedName name="OA_Percent_Expenses.rdwr">#REF!,#REF!</definedName>
    <definedName name="OA_Revenue_Growth_Rates.rdwr">#REF!,#REF!</definedName>
    <definedName name="OA_Undistributed_Expense_Growth_Rates.rdwr">#REF!,#REF!</definedName>
    <definedName name="oaosoihosh">{#N/A,#N/A,FALSE,"CAPREIT"}</definedName>
    <definedName name="OCL">{#N/A,#N/A,FALSE,"Schedule A";#N/A,#N/A,FALSE,"Schedule B";#N/A,#N/A,FALSE,"Schedule C";#N/A,#N/A,FALSE,"Schedule D";#N/A,#N/A,FALSE,"Schedule E";#N/A,#N/A,FALSE,"Schedule F";#N/A,#N/A,FALSE,"Schedule G";#N/A,#N/A,FALSE,"Schedule H";#N/A,#N/A,FALSE,"Schedule I";#N/A,#N/A,FALSE,"Schedule J"}</definedName>
    <definedName name="OEM">{#N/A,#N/A,FALSE,"Sheet1";#N/A,#N/A,FALSE,"Sheet1 (2)"}</definedName>
    <definedName name="office1">{#N/A,#N/A,FALSE,"Cashflow Analysis";#N/A,#N/A,FALSE,"Sensitivity Analysis";#N/A,#N/A,FALSE,"PV";#N/A,#N/A,FALSE,"Pro Forma"}</definedName>
    <definedName localSheetId="4" name="ogmkcjr">{#N/A,#N/A,FALSE,"Chart 2 by Prop Type"}</definedName>
    <definedName localSheetId="5" name="ogmkcjr">{#N/A,#N/A,FALSE,"Chart 2 by Prop Type"}</definedName>
    <definedName name="ogmkcjr">{#N/A,#N/A,FALSE,"Chart 2 by Prop Type"}</definedName>
    <definedName name="oi">{#N/A,#N/A,FALSE,"pop.hh";#N/A,#N/A,FALSE,"age.dist";#N/A,#N/A,FALSE,"hh.income";#N/A,#N/A,FALSE,"hh.chars"}</definedName>
    <definedName name="oijeslkjsfsoijewaoihjdrhw">{#N/A,#N/A,FALSE,"CAPREIT"}</definedName>
    <definedName localSheetId="4" name="oipp">{#N/A,#N/A,FALSE,"Chart 2 by Prop Type"}</definedName>
    <definedName localSheetId="5" name="oipp">{#N/A,#N/A,FALSE,"Chart 2 by Prop Type"}</definedName>
    <definedName name="oipp">{#N/A,#N/A,FALSE,"Chart 2 by Prop Type"}</definedName>
    <definedName localSheetId="4" name="ojghjkgoguogogiugugug">{#N/A,#N/A,FALSE,"PJ CF Comm";#N/A,#N/A,FALSE,"matx assump com";#N/A,#N/A,FALSE,"matx data com";#N/A,#N/A,FALSE,"matx com"}</definedName>
    <definedName localSheetId="5" name="ojghjkgoguogogiugugug">{#N/A,#N/A,FALSE,"PJ CF Comm";#N/A,#N/A,FALSE,"matx assump com";#N/A,#N/A,FALSE,"matx data com";#N/A,#N/A,FALSE,"matx com"}</definedName>
    <definedName name="ojghjkgoguogogiugugug">{#N/A,#N/A,FALSE,"PJ CF Comm";#N/A,#N/A,FALSE,"matx assump com";#N/A,#N/A,FALSE,"matx data com";#N/A,#N/A,FALSE,"matx com"}</definedName>
    <definedName localSheetId="4" name="ok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localSheetId="5" name="ok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name="ok">{"Venture Summary",#N/A,FALSE,"Summary";"Sensitivity Tables",#N/A,FALSE,"Summary";"Argus Assumptions",#N/A,FALSE,"Bldg Info";"Annual",#N/A,FALSE,"Annual";"Development Budget",#N/A,FALSE,"Summary";"DevPF",#N/A,FALSE,"Dev PF"}</definedName>
    <definedName localSheetId="4" name="okp">{#N/A,#N/A,FALSE,"Chart 2 by Prop Type"}</definedName>
    <definedName localSheetId="5" name="okp">{#N/A,#N/A,FALSE,"Chart 2 by Prop Type"}</definedName>
    <definedName name="okp">{#N/A,#N/A,FALSE,"Chart 2 by Prop Type"}</definedName>
    <definedName localSheetId="4" name="ol">{#N/A,#N/A,FALSE,"Chart 2 by Prop Type"}</definedName>
    <definedName localSheetId="5" name="ol">{#N/A,#N/A,FALSE,"Chart 2 by Prop Type"}</definedName>
    <definedName name="ol">{#N/A,#N/A,FALSE,"Chart 2 by Prop Type"}</definedName>
    <definedName name="OLD">{#N/A,#N/A,FALSE,"Sheet1"}</definedName>
    <definedName name="oldfile2">{#N/A,#N/A,FALSE,"Summary";#N/A,#N/A,FALSE,"Buckets";#N/A,#N/A,FALSE,"Northstar";#N/A,#N/A,FALSE,"Comp"}</definedName>
    <definedName name="oldhtl">{"'Assump'!$F$6:$J$6"}</definedName>
    <definedName name="oldkill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mm">{#N/A,#N/A,FALSE,"matx B4 DS";#N/A,#N/A,FALSE,"matx B4 DS Hac";#N/A,#N/A,FALSE,"matx B4 DS Chabot";#N/A,#N/A,FALSE,"matx B4 DS Diablo"}</definedName>
    <definedName localSheetId="4" name="One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localSheetId="5" name="One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_place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Pager_Mobile">{#N/A,#N/A,FALSE,"Loan Summary";#N/A,#N/A,FALSE,"NOI";"RR and Expir",#N/A,FALSE,"Rental";"Sales History",#N/A,FALSE,"Rental";#N/A,#N/A,FALSE,"Reserves"}</definedName>
    <definedName name="Oneplace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RDERSS">{#N/A,#N/A,FALSE,"Order Summary";#N/A,#N/A,FALSE,"Shipment Summary";#N/A,#N/A,FALSE,"Weekly Summary";#N/A,#N/A,FALSE,"Cash Flow Summary"}</definedName>
    <definedName name="Org_sub_division">""</definedName>
    <definedName localSheetId="8" name="otbb">IF(ISERROR(otb*1),otb,otb*1)</definedName>
    <definedName localSheetId="4" name="otbb">IF(ISERROR(otb*1),otb,otb*1)</definedName>
    <definedName localSheetId="5" name="otbb">IF(ISERROR(otb*1),otb,otb*1)</definedName>
    <definedName name="otbb">IF(ISERROR(otb*1),otb,otb*1)</definedName>
    <definedName localSheetId="4" name="other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other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other.income.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other.whatever.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othername">{#N/A,#N/A,FALSE,"ExecSum";#N/A,#N/A,FALSE,"Budget";#N/A,#N/A,FALSE,"Summary1";#N/A,#N/A,FALSE,"CashFlow"}</definedName>
    <definedName name="output">{#N/A,#N/A,FALSE,"Matrix";#N/A,#N/A,FALSE,"Cash Flow";#N/A,#N/A,FALSE,"10 Year Cost Analysis"}</definedName>
    <definedName localSheetId="4" name="Overview">{#N/A,#N/A,TRUE,"Summary I";#N/A,#N/A,TRUE,"Summary II";#N/A,#N/A,TRUE,"Summary III";#N/A,#N/A,TRUE,"Sources &amp; Uses";#N/A,#N/A,TRUE,"Income";#N/A,#N/A,TRUE,"Expenses";#N/A,#N/A,TRUE,"Spreadsheet";#N/A,#N/A,TRUE,"CashColl";#N/A,#N/A,TRUE,"Reserves";#N/A,#N/A,TRUE,"Immediate Repairs";#N/A,#N/A,TRUE,"Loan Options ";#N/A,#N/A,TRUE,"Exit Strategy";#N/A,#N/A,TRUE,"Waivers &amp; Conditions";#N/A,#N/A,TRUE,"Signature Page"}</definedName>
    <definedName localSheetId="5" name="Overview">{#N/A,#N/A,TRUE,"Summary I";#N/A,#N/A,TRUE,"Summary II";#N/A,#N/A,TRUE,"Summary III";#N/A,#N/A,TRUE,"Sources &amp; Uses";#N/A,#N/A,TRUE,"Income";#N/A,#N/A,TRUE,"Expenses";#N/A,#N/A,TRUE,"Spreadsheet";#N/A,#N/A,TRUE,"CashColl";#N/A,#N/A,TRUE,"Reserves";#N/A,#N/A,TRUE,"Immediate Repairs";#N/A,#N/A,TRUE,"Loan Options ";#N/A,#N/A,TRUE,"Exit Strategy";#N/A,#N/A,TRUE,"Waivers &amp; Conditions";#N/A,#N/A,TRUE,"Signature Page"}</definedName>
    <definedName name="Overview">{#N/A,#N/A,TRUE,"Summary I";#N/A,#N/A,TRUE,"Summary II";#N/A,#N/A,TRUE,"Summary III";#N/A,#N/A,TRUE,"Sources &amp; Uses";#N/A,#N/A,TRUE,"Income";#N/A,#N/A,TRUE,"Expenses";#N/A,#N/A,TRUE,"Spreadsheet";#N/A,#N/A,TRUE,"CashColl";#N/A,#N/A,TRUE,"Reserves";#N/A,#N/A,TRUE,"Immediate Repairs";#N/A,#N/A,TRUE,"Loan Options ";#N/A,#N/A,TRUE,"Exit Strategy";#N/A,#N/A,TRUE,"Waivers &amp; Conditions";#N/A,#N/A,TRUE,"Signature Page"}</definedName>
    <definedName name="Ownership">OFFSET(#REF!,1,0)</definedName>
    <definedName localSheetId="4" name="p">{"summary1",#N/A,TRUE,"Comps";"summary2",#N/A,TRUE,"Comps";"summary3",#N/A,TRUE,"Comps"}</definedName>
    <definedName localSheetId="5" name="p">{"summary1",#N/A,TRUE,"Comps";"summary2",#N/A,TRUE,"Comps";"summary3",#N/A,TRUE,"Comps"}</definedName>
    <definedName name="pack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palisades">{#N/A,#N/A,FALSE,"WATCHDSC";#N/A,#N/A,FALSE,"2LOSSMOD";#N/A,#N/A,FALSE,"2LOSS";#N/A,#N/A,FALSE,"DSC";#N/A,#N/A,FALSE,"OPERAT";#N/A,#N/A,FALSE,"ADJUST";#N/A,#N/A,FALSE,"LEASE EXPIRE"}</definedName>
    <definedName name="parkavecopy">{"View1",#N/A,FALSE,"Sheet1";"View2",#N/A,FALSE,"Sheet1"}</definedName>
    <definedName name="parkcopy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jvcopy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test">{"View1",#N/A,FALSE,"Sheet1";"View2",#N/A,FALSE,"Sheet1"}</definedName>
    <definedName name="parktestave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t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part1a1">VLOOKUP(IF(ISNUMBER(INDIRECT("rc",FALSE)),INDIRECT("rc",FALSE)*1,INDIRECT("rc",FALSE)),[0]!Tb,3,FALSE)</definedName>
    <definedName name="pat">{#N/A,#N/A,FALSE,"Cons - matrix";#N/A,#N/A,FALSE,"Cons - Dev Cash Flow";#N/A,#N/A,FALSE,"Cons - Dev Bud";#N/A,#N/A,FALSE,"Cons - Dev S &amp; U";#N/A,#N/A,FALSE,"Cons - Const. Loan";#N/A,#N/A,FALSE,"Cons - Low Inc Credit";#N/A,#N/A,FALSE,"Res - Cash Flow";#N/A,#N/A,FALSE,"Res - Assumptions";#N/A,#N/A,FALSE,"Res - SF-Rents";#N/A,#N/A,FALSE,"Res - 2001 rents";#N/A,#N/A,FALSE,"Res - Op Ex";#N/A,#N/A,FALSE,"Pkg - Cash Flow";#N/A,#N/A,FALSE,"Pkg - Assumpt 1";#N/A,#N/A,FALSE,"Ret - Cash Flow";#N/A,#N/A,FALSE,"Ret - Assumptions";#N/A,#N/A,FALSE,"Ret - Rent Roll";#N/A,#N/A,FALSE,"Tax - Consolidated";#N/A,#N/A,FALSE,"Tax - data"}</definedName>
    <definedName name="paul">MATCH(0.01,End_Bal,-1)+1</definedName>
    <definedName name="payment.Num">IF(OR(#REF!="",#REF!=Total_payments),"",#REF!+1)</definedName>
    <definedName name="Payment_Date">DATE(YEAR(Loan_Start),MONTH(Loan_Start)+[0]!Payment_Number,DAY(Loan_Start))</definedName>
    <definedName localSheetId="4" name="Payment_Number">ROW()-[0]!Header_Row</definedName>
    <definedName localSheetId="5" name="Payment_Number">ROW()-[0]!Header_Row</definedName>
    <definedName name="Payment_Number">ROW()-Header_Row</definedName>
    <definedName name="percent_multiplier">100</definedName>
    <definedName name="Percent_of_Price_Group_Paid">#REF!,#REF!</definedName>
    <definedName name="Periodic">#REF!/#REF!</definedName>
    <definedName localSheetId="4" name="Periodic_rate">[0]!Annual_interest_rate/[0]!Payments_per_year</definedName>
    <definedName localSheetId="5" name="Periodic_rate">[0]!Annual_interest_rate/[0]!Payments_per_year</definedName>
    <definedName name="Periodic_rate">#REF!/#REF!</definedName>
    <definedName name="Periods_per_Year">VLOOKUP(#REF!,#REF!,2,FALSE)</definedName>
    <definedName name="PermDebt_Funding_Month">MAX(#REF!,1)</definedName>
    <definedName name="pf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pharm">{#N/A,#N/A,FALSE,"Admin - PS 98";#N/A,#N/A,FALSE,"Dep Ratio Adj"}</definedName>
    <definedName name="PHOTOS">{#N/A,#N/A,FALSE,"RENT ROLL"}</definedName>
    <definedName name="PI_Asset_Contacts.rdwr">#REF!,#REF!</definedName>
    <definedName name="PI_Asset_Contacts.wrte">#REF!,#REF!</definedName>
    <definedName name="PI_Carlyle_Contacts.rdwr">#REF!,#REF!</definedName>
    <definedName name="PI_Carlyle_Contacts.wrte">#REF!,#REF!</definedName>
    <definedName name="PI_General_Property.rdwr">#REF!,#REF!</definedName>
    <definedName name="PI_Lender_Contacts.rdwr">#REF!,#REF!</definedName>
    <definedName name="PI_Lender_Contacts.wrte">#REF!,#REF!</definedName>
    <definedName localSheetId="4" name="Pie">{"Financials",#N/A,FALSE,"Financials";"AVP",#N/A,FALSE,"AVP";"DCF",#N/A,FALSE,"DCF";"CSC",#N/A,FALSE,"CSC";"Deal_Comp",#N/A,FALSE,"DealComp"}</definedName>
    <definedName localSheetId="5" name="Pie">{"Financials",#N/A,FALSE,"Financials";"AVP",#N/A,FALSE,"AVP";"DCF",#N/A,FALSE,"DCF";"CSC",#N/A,FALSE,"CSC";"Deal_Comp",#N/A,FALSE,"DealComp"}</definedName>
    <definedName name="Pie">{"Financials",#N/A,FALSE,"Financials";"AVP",#N/A,FALSE,"AVP";"DCF",#N/A,FALSE,"DCF";"CSC",#N/A,FALSE,"CSC";"Deal_Comp",#N/A,FALSE,"DealComp"}</definedName>
    <definedName localSheetId="4" name="pier90">{"excavation",#N/A,FALSE,"DETAIL.XLS"}</definedName>
    <definedName localSheetId="5" name="pier90">{"excavation",#N/A,FALSE,"DETAIL.XLS"}</definedName>
    <definedName name="pier90">{"excavation",#N/A,FALSE,"DETAIL.XLS"}</definedName>
    <definedName localSheetId="4" name="pijm">{"lot inventory",#N/A,FALSE,"Lot List"}</definedName>
    <definedName localSheetId="5" name="pijm">{"lot inventory",#N/A,FALSE,"Lot List"}</definedName>
    <definedName name="pijm">{"lot inventory",#N/A,FALSE,"Lot List"}</definedName>
    <definedName name="Pipeline2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Pitchbook">{#N/A,#N/A,TRUE,"Sheet16"}</definedName>
    <definedName name="piu">{"AnnInc",#N/A,TRUE,"Inc";"QtrInc1",#N/A,TRUE,"Inc";"Balance",#N/A,TRUE,"Bal";"Cflow",#N/A,TRUE,"Cash"}</definedName>
    <definedName name="PJAM3Yr">{"INCOME",#N/A,FALSE,"ProNet";"VALUE",#N/A,FALSE,"ProNet"}</definedName>
    <definedName localSheetId="4" name="platform">{#N/A,#N/A,TRUE,"Ericsson Stadium PCD ";#N/A,#N/A,TRUE,"Ericsson Stadium IOR"}</definedName>
    <definedName localSheetId="5" name="platform">{#N/A,#N/A,TRUE,"Ericsson Stadium PCD ";#N/A,#N/A,TRUE,"Ericsson Stadium IOR"}</definedName>
    <definedName name="platform">{#N/A,#N/A,TRUE,"Ericsson Stadium PCD ";#N/A,#N/A,TRUE,"Ericsson Stadium IOR"}</definedName>
    <definedName localSheetId="4" name="platforma">{#N/A,#N/A,TRUE,"Ericsson Stadium PCD ";#N/A,#N/A,TRUE,"Ericsson Stadium IOR"}</definedName>
    <definedName localSheetId="5" name="platforma">{#N/A,#N/A,TRUE,"Ericsson Stadium PCD ";#N/A,#N/A,TRUE,"Ericsson Stadium IOR"}</definedName>
    <definedName name="platforma">{#N/A,#N/A,TRUE,"Ericsson Stadium PCD ";#N/A,#N/A,TRUE,"Ericsson Stadium IOR"}</definedName>
    <definedName localSheetId="4" name="please">{"Assumptions",#N/A,TRUE,"Returns";"Tables",#N/A,TRUE,"Returns"}</definedName>
    <definedName localSheetId="5" name="please">{"Assumptions",#N/A,TRUE,"Returns";"Tables",#N/A,TRUE,"Returns"}</definedName>
    <definedName name="please">{"Assumptions",#N/A,TRUE,"Returns";"Tables",#N/A,TRUE,"Returns"}</definedName>
    <definedName name="pli">{"NOPCAPEVA",#N/A,FALSE,"Nopat";"FCFCSTAR",#N/A,FALSE,"FCFVAL";"EVAVL",#N/A,FALSE,"EVAVAL";"LEASE",#N/A,FALSE,"OpLease"}</definedName>
    <definedName localSheetId="4" name="pm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localSheetId="5" name="pm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pm">{"AnnInc",#N/A,TRUE,"Inc";"QtrInc1",#N/A,TRUE,"Inc";"Balance",#N/A,TRUE,"Bal";"Cflow",#N/A,TRUE,"Cash"}</definedName>
    <definedName name="Points">#REF!+#REF!</definedName>
    <definedName localSheetId="4" name="pojgpojopjosjosjf0wejf0wejfsd">{#N/A,#N/A,FALSE,"PJ CF Comm";#N/A,#N/A,FALSE,"matx assump com";#N/A,#N/A,FALSE,"matx data com";#N/A,#N/A,FALSE,"matx com"}</definedName>
    <definedName localSheetId="5" name="pojgpojopjosjosjf0wejf0wejfsd">{#N/A,#N/A,FALSE,"PJ CF Comm";#N/A,#N/A,FALSE,"matx assump com";#N/A,#N/A,FALSE,"matx data com";#N/A,#N/A,FALSE,"matx com"}</definedName>
    <definedName name="pojgpojopjosjosjf0wejf0wejfsd">{#N/A,#N/A,FALSE,"PJ CF Comm";#N/A,#N/A,FALSE,"matx assump com";#N/A,#N/A,FALSE,"matx data com";#N/A,#N/A,FALSE,"matx com"}</definedName>
    <definedName name="ppm">-0.5</definedName>
    <definedName name="ppp">{"Detail",#N/A,FALSE,"Statement of Operations"}</definedName>
    <definedName localSheetId="4" name="pppppppp">DATE(YEAR(#REF!),MONTH(#REF!)+Waterfall!Payment_Number,DAY(#REF!))</definedName>
    <definedName localSheetId="5" name="pppppppp">DATE(YEAR(#REF!),MONTH(#REF!)+'Waterfall LP'!Payment_Number,DAY(#REF!))</definedName>
    <definedName name="pppppppp">DATE(YEAR(#REF!),MONTH(#REF!)+[0]!Payment_Number,DAY(#REF!))</definedName>
    <definedName localSheetId="4" name="PPT">{#N/A,#N/A,FALSE,"Chart 2 by Prop Type"}</definedName>
    <definedName localSheetId="5" name="PPT">{#N/A,#N/A,FALSE,"Chart 2 by Prop Type"}</definedName>
    <definedName name="PPT">{#N/A,#N/A,FALSE,"Chart 2 by Prop Type"}</definedName>
    <definedName name="Price_Paid_Per_Visit">#REF!,#REF!</definedName>
    <definedName localSheetId="4" name="PrimaryComp">{"Primarily Competition",#N/A,FALSE,"Comp.&amp; Market Penet."}</definedName>
    <definedName localSheetId="5" name="PrimaryComp">{"Primarily Competition",#N/A,FALSE,"Comp.&amp; Market Penet."}</definedName>
    <definedName name="PrimaryComp">{"Primarily Competition",#N/A,FALSE,"Comp.&amp; Market Penet."}</definedName>
    <definedName name="PrimaryCompetition">{"Primarily Competition",#N/A,FALSE,"Comp.&amp; Market Penet."}</definedName>
    <definedName localSheetId="8" name="Print__q">print_consol</definedName>
    <definedName localSheetId="4" name="Print__q">print_consol</definedName>
    <definedName localSheetId="5" name="Print__q">print_consol</definedName>
    <definedName name="Print__q">print_consol</definedName>
    <definedName name="Print_CSC_Report_2">{"CSC_1",#N/A,FALSE,"CSC Outputs";"CSC_2",#N/A,FALSE,"CSC Outputs"}</definedName>
    <definedName name="Print2">{#N/A,#N/A,FALSE,"Cover";#N/A,#N/A,FALSE,"Stack";#N/A,#N/A,FALSE,"Cost S";#N/A,#N/A,FALSE," CF";#N/A,#N/A,FALSE,"Investor"}</definedName>
    <definedName name="PrintAreaSD">#REF!:INDEX(#REF!,COUNTA(#REF!))</definedName>
    <definedName name="Private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prnt">"b"</definedName>
    <definedName name="prntall">{#N/A,#N/A,FALSE,"Land";#N/A,#N/A,FALSE,"Cost Analysis";"Summary",#N/A,FALSE,"Equipment"}</definedName>
    <definedName name="problem">{"View1",#N/A,FALSE,"Sheet1";"View2",#N/A,FALSE,"Sheet1"}</definedName>
    <definedName name="problemo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duct_gr_1">"CI"</definedName>
    <definedName name="Product_gr_10">"EMPIK"</definedName>
    <definedName name="Product_gr_11">"Services KES"</definedName>
    <definedName name="Product_gr_3">"KES"</definedName>
    <definedName name="Product_gr_4">""</definedName>
    <definedName name="Product_gr_5">"HID"</definedName>
    <definedName name="Product_gr_6">"Services MINILAB"</definedName>
    <definedName name="Product_gr_7">"OPTIC"</definedName>
    <definedName name="Product_gr_8">"PARFUMERY"</definedName>
    <definedName name="Product_gr_9">"L'ORÉAL"</definedName>
    <definedName name="proforma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Project_Code">"HSD"</definedName>
    <definedName name="ProjectName">{"Client Name or Project Name"}</definedName>
    <definedName name="promote">{"Investor",#N/A,FALSE,"Model";"Property",#N/A,FALSE,"Model";"Incentive Taxes",#N/A,FALSE,"Model"}</definedName>
    <definedName localSheetId="4" name="promte">{"Assumptions",#N/A,FALSE,"Assumptions"}</definedName>
    <definedName localSheetId="5" name="promte">{"Assumptions",#N/A,FALSE,"Assumptions"}</definedName>
    <definedName name="promte">{"Assumptions",#N/A,FALSE,"Assumptions"}</definedName>
    <definedName name="PROPERTY_DESCRIPTION">"rating"</definedName>
    <definedName name="Property_Name">OFFSET(#REF!,0,0,COUNTA(#REF!)-1,1)</definedName>
    <definedName name="proxy1">{"Full Sheet",#N/A,FALSE,"Expense Comparison"}</definedName>
    <definedName name="proxy2">{#N/A,#N/A,FALSE,"Expense Comparison"}</definedName>
    <definedName name="proxy3">{"Full Sheet",#N/A,FALSE,"Expense Comparison"}</definedName>
    <definedName name="proxy4">{#N/A,#N/A,FALSE,"Expense Comparison"}</definedName>
    <definedName name="PUB_FileID">"L10003363.xls"</definedName>
    <definedName name="PUB_UserID">"MAYERX"</definedName>
    <definedName name="Purchase_Premium_B">0.25</definedName>
    <definedName name="pvd">{"AnnInc",#N/A,TRUE,"Inc";"QtrInc1",#N/A,TRUE,"Inc";"Balance",#N/A,TRUE,"Bal";"Cflow",#N/A,TRUE,"Cash"}</definedName>
    <definedName localSheetId="4" name="q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localSheetId="5" name="q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name="Q">{"Equipment cost",#N/A,FALSE,"bulks"}</definedName>
    <definedName localSheetId="4" name="qa">{#N/A,#N/A,FALSE,"Chart 2 by Prop Type"}</definedName>
    <definedName localSheetId="5" name="qa">{#N/A,#N/A,FALSE,"Chart 2 by Prop Type"}</definedName>
    <definedName name="qa">{#N/A,#N/A,FALSE,"Chart 2 by Prop Type"}</definedName>
    <definedName name="qaaa">39510.4037962963</definedName>
    <definedName name="qerfwe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QEWQEW">{#N/A,#N/A,FALSE,"1995 Rev &amp; Exp"}</definedName>
    <definedName name="qq">{"SIMPLIFD_P1",#N/A,FALSE,"SIMPLIFD"}</definedName>
    <definedName name="qqq">{"TEST1",#N/A,FALSE,"SIMPLIFD"}</definedName>
    <definedName localSheetId="4" name="qqqq">{#N/A,#N/A,FALSE,"Chart 2 by Prop Type"}</definedName>
    <definedName localSheetId="5" name="qqqq">{#N/A,#N/A,FALSE,"Chart 2 by Prop Type"}</definedName>
    <definedName name="qqqq">{#N/A,#N/A,FALSE,"Chart 2 by Prop Type"}</definedName>
    <definedName localSheetId="3" name="qr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4" name="qr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5" name="qr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qrqwr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qsty">{"NOPCAPEVA",#N/A,FALSE,"Nopat";"FCFCSTAR",#N/A,FALSE,"FCFVAL";"EVAVL",#N/A,FALSE,"EVAVAL";"LEASE",#N/A,FALSE,"OpLease"}</definedName>
    <definedName localSheetId="4" name="qtr">{"Detail",#N/A,FALSE,"Statement of Operations"}</definedName>
    <definedName localSheetId="5" name="qtr">{"Detail",#N/A,FALSE,"Statement of Operations"}</definedName>
    <definedName name="qtwtqwte">{"top",#N/A,TRUE,"Detail";"next",#N/A,TRUE,"Detail";"then",#N/A,TRUE,"Detail";"and",#N/A,TRUE,"Detail";"inaddition",#N/A,TRUE,"Detail";"finally",#N/A,TRUE,"Detail"}</definedName>
    <definedName name="quarterly">{"CF",#N/A,FALSE,"Cash Flow";"RET",#N/A,FALSE,"Returns";"NPV",#N/A,FALSE,"Values";"ASMPT",#N/A,FALSE,"Assumptions"}</definedName>
    <definedName localSheetId="4" name="qw">{#N/A,#N/A,FALSE,"Chart 2 by Prop Type"}</definedName>
    <definedName localSheetId="5" name="qw">{#N/A,#N/A,FALSE,"Chart 2 by Prop Type"}</definedName>
    <definedName name="qw">{"FCB_ALL",#N/A,FALSE,"FCB";"GREY_ALL",#N/A,FALSE,"GREY"}</definedName>
    <definedName name="qwdEWdf">{#N/A,#N/A,FALSE,"Loan Summary";#N/A,#N/A,FALSE,"NOI";"RR and Expir",#N/A,FALSE,"Rental";"Sales History",#N/A,FALSE,"Rental";#N/A,#N/A,FALSE,"Reserves"}</definedName>
    <definedName name="QWE">{#N/A,#N/A,FALSE,"APPRAISAL";#N/A,#N/A,FALSE,"APPRAISAL 2";#N/A,#N/A,FALSE,"APPRAISAL 3"}</definedName>
    <definedName localSheetId="4" name="qwer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localSheetId="5" name="qwer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qwer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localSheetId="3" name="qwert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4" name="qwert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5" name="qwert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q">{"AT","COMPANIES",TRUE}</definedName>
    <definedName name="qwqwqw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localSheetId="4" name="qws">{#N/A,#N/A,FALSE,"Chart 2 by Prop Type"}</definedName>
    <definedName localSheetId="5" name="qws">{#N/A,#N/A,FALSE,"Chart 2 by Prop Type"}</definedName>
    <definedName name="qws">{#N/A,#N/A,FALSE,"Chart 2 by Prop Type"}</definedName>
    <definedName localSheetId="8" name="Radnor">binary</definedName>
    <definedName localSheetId="4" name="Radnor">binary</definedName>
    <definedName localSheetId="5" name="Radnor">binary</definedName>
    <definedName name="Radnor">binary</definedName>
    <definedName name="RAnalysis">{"Acquisition and Develop Assumptions",#N/A,FALSE,"Rossmore"}</definedName>
    <definedName name="Range_Architecture">OFFSET(#REF!,0,0,1,PermDebt_Funding_Month)</definedName>
    <definedName name="Range_Carry">OFFSET(#REF!,0,0,1,PermDebt_Funding_Month)</definedName>
    <definedName name="Range_CFO">OFFSET(#REF!,0,0,1,#REF!)</definedName>
    <definedName name="Range_Construction">OFFSET(#REF!,0,0,1,PermDebt_Funding_Month)</definedName>
    <definedName name="Range_Cumulative_Spent">OFFSET(#REF!,,,1,PermDebt_Funding_Month)</definedName>
    <definedName name="Range_Dates">OFFSET(#REF!,0,0,1,PermDebt_Funding_Month)</definedName>
    <definedName name="Range_Dates_Monthly">"OFFSET($F$53,,,1,Analysis_End_Month+1)"</definedName>
    <definedName name="Range_Equity_Draws">OFFSET(#REF!,0,0,1,PermDebt_Funding_Month)</definedName>
    <definedName name="Range_FFE">OFFSET(#REF!,0,0,1,PermDebt_Funding_Month)</definedName>
    <definedName name="Range_Interest_Fees">OFFSET(#REF!,0,0,1,PermDebt_Funding_Month)</definedName>
    <definedName name="Range_Land">OFFSET(#REF!,0,0,1,PermDebt_Funding_Month)</definedName>
    <definedName name="Range_LIRR_NetCashFlow">OFFSET(#REF!,0,0,1,COUNT(#REF!))</definedName>
    <definedName name="Range_Loan_Draws_NoInt">OFFSET(#REF!,0,0,1,PermDebt_Funding_Month)</definedName>
    <definedName name="Range_NOI">OFFSET(#REF!,0,0,1,#REF!)</definedName>
    <definedName name="Range_NRA_Cum_Expired">OFFSET(#REF!,0,0,1,#REF!)</definedName>
    <definedName name="Range_NRA_Expiring">OFFSET(#REF!,0,0,1,#REF!)</definedName>
    <definedName name="Range_NRA_Previously_Expired">OFFSET(#REF!,0,0,1,#REF!)</definedName>
    <definedName name="Range_OpShortfall">OFFSET(#REF!,0,0,1,PermDebt_Funding_Month)</definedName>
    <definedName name="Range_Other">OFFSET(#REF!,0,0,1,PermDebt_Funding_Month)</definedName>
    <definedName name="Range_PivotTable_Tenancy_Data">OFFSET(#REF!,0,0,COUNT(#REF!)+1,7)</definedName>
    <definedName name="Range_Property_Value">OFFSET(#REF!,0,0,1,MAX(#REF!))</definedName>
    <definedName name="Range_PV_Dates">OFFSET(#REF!,0,0,1,COUNT(#REF!))</definedName>
    <definedName name="Range_PV_NetCashFlow">OFFSET(#REF!,0,0,1,COUNT(#REF!))</definedName>
    <definedName name="Range_Soft">OFFSET(#REF!,0,0,1,PermDebt_Funding_Month)</definedName>
    <definedName name="Range_TI">OFFSET(#REF!,0,0,1,PermDebt_Funding_Month)</definedName>
    <definedName name="Range_UIRR_Dates">OFFSET(#REF!,0,0,1,COUNT(#REF!))</definedName>
    <definedName name="Range_UIRR_NetCashFlow">OFFSET(#REF!,0,0,1,COUNT(#REF!))</definedName>
    <definedName name="ＲＡＲＯＡ">{"'下期集計（10.27迄・速報値）'!$Q$16"}</definedName>
    <definedName name="RCIII">{"ba1",#N/A,TRUE,"B-A";"ba2",#N/A,TRUE,"B-A"}</definedName>
    <definedName name="rdh">{"NOPCAPEVA",#N/A,FALSE,"Nopat";"FCFCSTAR",#N/A,FALSE,"FCFVAL";"EVAVL",#N/A,FALSE,"EVAVAL";"LEASE",#N/A,FALSE,"OpLease"}</definedName>
    <definedName name="RDOSGESTIONALDIC2000">{"BALGRAL",#N/A,FALSE,"BALANCE GRAL";"EDORES",#N/A,FALSE,"EDO RDOS"}</definedName>
    <definedName name="RDOSGETSINLDIC2000B">{"BALGRAL",#N/A,FALSE,"BALANCE GRAL";"EDORES",#N/A,FALSE,"EDO RDOS"}</definedName>
    <definedName name="re">{"NOPCAPEVA",#N/A,FALSE,"Nopat";"FCFCSTAR",#N/A,FALSE,"FCFVAL";"EVAVL",#N/A,FALSE,"EVAVAL";"LEASE",#N/A,FALSE,"OpLease"}</definedName>
    <definedName name="redo">{#N/A,#N/A,FALSE,"ACQ_GRAPHS";#N/A,#N/A,FALSE,"T_1 GRAPHS";#N/A,#N/A,FALSE,"T_2 GRAPHS";#N/A,#N/A,FALSE,"COMB_GRAPHS"}</definedName>
    <definedName name="regtd">{"NOPCAPEVA",#N/A,FALSE,"Nopat";"FCFCSTAR",#N/A,FALSE,"FCFVAL";"EVAVL",#N/A,FALSE,"EVAVAL";"LEASE",#N/A,FALSE,"OpLease"}</definedName>
    <definedName name="rename">{"View1",#N/A,FALSE,"Sheet1";"View2",#N/A,FALSE,"Sheet1"}</definedName>
    <definedName name="renat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nt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rent2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localSheetId="4" name="REO">{#N/A,#N/A,TRUE,"Summary I";#N/A,#N/A,TRUE,"Summary II";#N/A,#N/A,TRUE,"Summary III";#N/A,#N/A,TRUE,"Sources &amp; Uses";#N/A,#N/A,TRUE,"Income";#N/A,#N/A,TRUE,"Pricing";#N/A,#N/A,TRUE,"Spreadsheet";#N/A,#N/A,TRUE,"Expenses";#N/A,#N/A,TRUE,"CashColl";#N/A,#N/A,TRUE,"Reserves";#N/A,#N/A,TRUE,"Immediate Repairs";#N/A,#N/A,TRUE,"Loan Options ";#N/A,#N/A,TRUE,"Exit Strategy";#N/A,#N/A,TRUE,"Waivers &amp; Conditions";#N/A,#N/A,TRUE,"Borr";#N/A,#N/A,TRUE,"KeyI";#N/A,#N/A,TRUE,"REOI";#N/A,#N/A,TRUE,"KeyII";#N/A,#N/A,TRUE,"REOII";#N/A,#N/A,TRUE,"Notes";#N/A,#N/A,TRUE,"Data";#N/A,#N/A,TRUE,"Signature Page"}</definedName>
    <definedName localSheetId="5" name="REO">{#N/A,#N/A,TRUE,"Summary I";#N/A,#N/A,TRUE,"Summary II";#N/A,#N/A,TRUE,"Summary III";#N/A,#N/A,TRUE,"Sources &amp; Uses";#N/A,#N/A,TRUE,"Income";#N/A,#N/A,TRUE,"Pricing";#N/A,#N/A,TRUE,"Spreadsheet";#N/A,#N/A,TRUE,"Expenses";#N/A,#N/A,TRUE,"CashColl";#N/A,#N/A,TRUE,"Reserves";#N/A,#N/A,TRUE,"Immediate Repairs";#N/A,#N/A,TRUE,"Loan Options ";#N/A,#N/A,TRUE,"Exit Strategy";#N/A,#N/A,TRUE,"Waivers &amp; Conditions";#N/A,#N/A,TRUE,"Borr";#N/A,#N/A,TRUE,"KeyI";#N/A,#N/A,TRUE,"REOI";#N/A,#N/A,TRUE,"KeyII";#N/A,#N/A,TRUE,"REOII";#N/A,#N/A,TRUE,"Notes";#N/A,#N/A,TRUE,"Data";#N/A,#N/A,TRUE,"Signature Page"}</definedName>
    <definedName name="REO">{#N/A,#N/A,TRUE,"Summary I";#N/A,#N/A,TRUE,"Summary II";#N/A,#N/A,TRUE,"Summary III";#N/A,#N/A,TRUE,"Sources &amp; Uses";#N/A,#N/A,TRUE,"Income";#N/A,#N/A,TRUE,"Pricing";#N/A,#N/A,TRUE,"Spreadsheet";#N/A,#N/A,TRUE,"Expenses";#N/A,#N/A,TRUE,"CashColl";#N/A,#N/A,TRUE,"Reserves";#N/A,#N/A,TRUE,"Immediate Repairs";#N/A,#N/A,TRUE,"Loan Options ";#N/A,#N/A,TRUE,"Exit Strategy";#N/A,#N/A,TRUE,"Waivers &amp; Conditions";#N/A,#N/A,TRUE,"Borr";#N/A,#N/A,TRUE,"KeyI";#N/A,#N/A,TRUE,"REOI";#N/A,#N/A,TRUE,"KeyII";#N/A,#N/A,TRUE,"REOII";#N/A,#N/A,TRUE,"Notes";#N/A,#N/A,TRUE,"Data";#N/A,#N/A,TRUE,"Signature Page"}</definedName>
    <definedName localSheetId="4" name="REOS">{#N/A,#N/A,FALSE,"Income";#N/A,#N/A,FALSE,"Expenses";#N/A,#N/A,FALSE,"Loan Options";#N/A,#N/A,FALSE,"Sources &amp; Uses";#N/A,#N/A,FALSE,"Spreadsheet";#N/A,#N/A,FALSE,"Exec. Summ";#N/A,#N/A,FALSE,"Bond ";#N/A,#N/A,FALSE,"Worksheet"}</definedName>
    <definedName localSheetId="5" name="REOS">{#N/A,#N/A,FALSE,"Income";#N/A,#N/A,FALSE,"Expenses";#N/A,#N/A,FALSE,"Loan Options";#N/A,#N/A,FALSE,"Sources &amp; Uses";#N/A,#N/A,FALSE,"Spreadsheet";#N/A,#N/A,FALSE,"Exec. Summ";#N/A,#N/A,FALSE,"Bond ";#N/A,#N/A,FALSE,"Worksheet"}</definedName>
    <definedName name="REOS">{#N/A,#N/A,FALSE,"Income";#N/A,#N/A,FALSE,"Expenses";#N/A,#N/A,FALSE,"Loan Options";#N/A,#N/A,FALSE,"Sources &amp; Uses";#N/A,#N/A,FALSE,"Spreadsheet";#N/A,#N/A,FALSE,"Exec. Summ";#N/A,#N/A,FALSE,"Bond ";#N/A,#N/A,FALSE,"Worksheet"}</definedName>
    <definedName name="rep211x">{#N/A,#N/A,FALSE,"fitchpre1026 conduit analysis"}</definedName>
    <definedName name="rep2b">{#N/A,#N/A,FALSE,"fitchpre1026 conduit analysis"}</definedName>
    <definedName name="rep2j2">{#N/A,#N/A,FALSE,"fitchpre1026 conduit analysis"}</definedName>
    <definedName name="Rep2u">{#N/A,#N/A,FALSE,"fitchpre1026 conduit analysis"}</definedName>
    <definedName name="rep2u8">{#N/A,#N/A,FALSE,"fitchpre1026 conduit analysis"}</definedName>
    <definedName name="Rep2un">{#N/A,#N/A,FALSE,"fitchpre1026 conduit analysis"}</definedName>
    <definedName name="Rep2uu">{#N/A,#N/A,FALSE,"fitchpre1026 conduit analysis"}</definedName>
    <definedName name="Repj1">{#N/A,#N/A,FALSE,"fitchpre1026 conduit analysis"}</definedName>
    <definedName name="repj2">{#N/A,#N/A,FALSE,"fitchpre1026 conduit analysis"}</definedName>
    <definedName name="repj2u">{#N/A,#N/A,FALSE,"fitchpre1026 conduit analysis"}</definedName>
    <definedName name="repj2uu">{#N/A,#N/A,FALSE,"fitchpre1026 conduit analysis"}</definedName>
    <definedName name="repjj1">{#N/A,#N/A,FALSE,"fitchpre1026 conduit analysis"}</definedName>
    <definedName name="Repjj1n">{#N/A,#N/A,FALSE,"fitchpre1026 conduit analysis"}</definedName>
    <definedName name="repjj2">{#N/A,#N/A,FALSE,"fitchpre1026 conduit analysis"}</definedName>
    <definedName name="replk1">{#N/A,#N/A,FALSE,"fitchpre1026 conduit analysis"}</definedName>
    <definedName name="repors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localSheetId="4" name="report">{#N/A,#N/A,FALSE,"Summary";#N/A,#N/A,FALSE,"Assumptions";#N/A,#N/A,FALSE,"Cash Flow";#N/A,#N/A,FALSE,"Residual Calculation";#N/A,#N/A,FALSE,"Pricing Matrix";#N/A,#N/A,FALSE,"Pricing Matrix II";#N/A,#N/A,FALSE,"Expiration Schedule"}</definedName>
    <definedName localSheetId="5" name="report">{#N/A,#N/A,FALSE,"Summary";#N/A,#N/A,FALSE,"Assumptions";#N/A,#N/A,FALSE,"Cash Flow";#N/A,#N/A,FALSE,"Residual Calculation";#N/A,#N/A,FALSE,"Pricing Matrix";#N/A,#N/A,FALSE,"Pricing Matrix II";#N/A,#N/A,FALSE,"Expiration Schedule"}</definedName>
    <definedName name="report">{#N/A,#N/A,FALSE,"Summary";#N/A,#N/A,FALSE,"Assumptions";#N/A,#N/A,FALSE,"Cash Flow";#N/A,#N/A,FALSE,"Residual Calculation";#N/A,#N/A,FALSE,"Pricing Matrix";#N/A,#N/A,FALSE,"Pricing Matrix II";#N/A,#N/A,FALSE,"Expiration Schedule"}</definedName>
    <definedName name="report_">{#N/A,#N/A,FALSE,"Summary";#N/A,#N/A,FALSE,"Assumptions";#N/A,#N/A,FALSE,"Cash Flow";#N/A,#N/A,FALSE,"Residual Calculation";#N/A,#N/A,FALSE,"Pricing Matrix";#N/A,#N/A,FALSE,"Pricing Matrix II";#N/A,#N/A,FALSE,"Expiration Schedule"}</definedName>
    <definedName localSheetId="4" name="report1">{#N/A,#N/A,FALSE,"Summary";#N/A,#N/A,FALSE,"Assumptions";#N/A,#N/A,FALSE,"Cash Flow";#N/A,#N/A,FALSE,"Residual Calculation";#N/A,#N/A,FALSE,"Pricing Matrix";#N/A,#N/A,FALSE,"Pricing Matrix II";#N/A,#N/A,FALSE,"Expiration Schedule"}</definedName>
    <definedName localSheetId="5" name="report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>{#N/A,#N/A,FALSE,"Summary";#N/A,#N/A,FALSE,"Assumptions";#N/A,#N/A,FALSE,"Cash Flow";#N/A,#N/A,FALSE,"Residual Calculation";#N/A,#N/A,FALSE,"Pricing Matrix";#N/A,#N/A,FALSE,"Pricing Matrix II";#N/A,#N/A,FALSE,"Expiration Schedule"}</definedName>
    <definedName localSheetId="4" name="report5">{#N/A,#N/A,FALSE,"Summary";#N/A,#N/A,FALSE,"Assumptions";#N/A,#N/A,FALSE,"Cash Flow";#N/A,#N/A,FALSE,"Residual Calculation";#N/A,#N/A,FALSE,"Pricing Matrix";#N/A,#N/A,FALSE,"Pricing Matrix II";#N/A,#N/A,FALSE,"Expiration Schedule"}</definedName>
    <definedName localSheetId="5" name="report5">{#N/A,#N/A,FALSE,"Summary";#N/A,#N/A,FALSE,"Assumptions";#N/A,#N/A,FALSE,"Cash Flow";#N/A,#N/A,FALSE,"Residual Calculation";#N/A,#N/A,FALSE,"Pricing Matrix";#N/A,#N/A,FALSE,"Pricing Matrix II";#N/A,#N/A,FALSE,"Expiration Schedule"}</definedName>
    <definedName name="report5">{#N/A,#N/A,FALSE,"Summary";#N/A,#N/A,FALSE,"Assumptions";#N/A,#N/A,FALSE,"Cash Flow";#N/A,#N/A,FALSE,"Residual Calculation";#N/A,#N/A,FALSE,"Pricing Matrix";#N/A,#N/A,FALSE,"Pricing Matrix II";#N/A,#N/A,FALSE,"Expiration Schedule"}</definedName>
    <definedName localSheetId="4" name="ReportGroup">0</definedName>
    <definedName localSheetId="5" name="ReportGroup">0</definedName>
    <definedName name="ReportGroup">6</definedName>
    <definedName name="ReportingPeriod">"0903"</definedName>
    <definedName name="ReportTables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name="reppps">{#N/A,#N/A,FALSE,"fitchpre1026 conduit analysis"}</definedName>
    <definedName name="reppps2">{#N/A,#N/A,FALSE,"fitchpre1026 conduit analysis"}</definedName>
    <definedName name="reps">{#N/A,#N/A,FALSE,"Monthly Budget Detail";#N/A,#N/A,FALSE,"GPR &amp; Vacancy"}</definedName>
    <definedName name="repx1">{#N/A,#N/A,FALSE,"fitchpre1026 conduit analysis"}</definedName>
    <definedName name="Residu">{#N/A,#N/A,TRUE,"Summary";"AnnualRentRoll",#N/A,TRUE,"RentRoll";#N/A,#N/A,TRUE,"ExitStratigy";#N/A,#N/A,TRUE,"OperatingAssumptions"}</definedName>
    <definedName name="resort">{"Output-3Column",#N/A,FALSE,"Output"}</definedName>
    <definedName name="Rest.">{"% burden",#N/A,FALSE,"Summaries";"res value",#N/A,FALSE,"Summaries";"use factors",#N/A,FALSE,"Cost_Alloc";"cost alloc",#N/A,FALSE,"Cost_Alloc"}</definedName>
    <definedName name="Rest._1">{"% burden",#N/A,FALSE,"Summaries";"res value",#N/A,FALSE,"Summaries";"use factors",#N/A,FALSE,"Cost_Alloc";"cost alloc",#N/A,FALSE,"Cost_Alloc"}</definedName>
    <definedName name="Rest._1_1">{"% burden",#N/A,FALSE,"Summaries";"res value",#N/A,FALSE,"Summaries";"use factors",#N/A,FALSE,"Cost_Alloc";"cost alloc",#N/A,FALSE,"Cost_Alloc"}</definedName>
    <definedName name="Rest._1_2">{"% burden",#N/A,FALSE,"Summaries";"res value",#N/A,FALSE,"Summaries";"use factors",#N/A,FALSE,"Cost_Alloc";"cost alloc",#N/A,FALSE,"Cost_Alloc"}</definedName>
    <definedName name="Rest._2">{"% burden",#N/A,FALSE,"Summaries";"res value",#N/A,FALSE,"Summaries";"use factors",#N/A,FALSE,"Cost_Alloc";"cost alloc",#N/A,FALSE,"Cost_Alloc"}</definedName>
    <definedName name="Rest._2_1">{"% burden",#N/A,FALSE,"Summaries";"res value",#N/A,FALSE,"Summaries";"use factors",#N/A,FALSE,"Cost_Alloc";"cost alloc",#N/A,FALSE,"Cost_Alloc"}</definedName>
    <definedName name="Rest._3">{"% burden",#N/A,FALSE,"Summaries";"res value",#N/A,FALSE,"Summaries";"use factors",#N/A,FALSE,"Cost_Alloc";"cost alloc",#N/A,FALSE,"Cost_Alloc"}</definedName>
    <definedName localSheetId="3" name="restaurant">{"hardcost",#N/A,FALSE,"Surf"}</definedName>
    <definedName name="restaurant">{"hardcost",#N/A,FALSE,"Surf"}</definedName>
    <definedName name="Restaurant_1">{"% burden",#N/A,FALSE,"Summaries";"res value",#N/A,FALSE,"Summaries";"use factors",#N/A,FALSE,"Cost_Alloc";"cost alloc",#N/A,FALSE,"Cost_Alloc"}</definedName>
    <definedName name="Restaurant_1_1">{"% burden",#N/A,FALSE,"Summaries";"res value",#N/A,FALSE,"Summaries";"use factors",#N/A,FALSE,"Cost_Alloc";"cost alloc",#N/A,FALSE,"Cost_Alloc"}</definedName>
    <definedName name="Restaurant_1_2">{"% burden",#N/A,FALSE,"Summaries";"res value",#N/A,FALSE,"Summaries";"use factors",#N/A,FALSE,"Cost_Alloc";"cost alloc",#N/A,FALSE,"Cost_Alloc"}</definedName>
    <definedName name="Restaurant_2">{"% burden",#N/A,FALSE,"Summaries";"res value",#N/A,FALSE,"Summaries";"use factors",#N/A,FALSE,"Cost_Alloc";"cost alloc",#N/A,FALSE,"Cost_Alloc"}</definedName>
    <definedName name="Restaurant_2_1">{"% burden",#N/A,FALSE,"Summaries";"res value",#N/A,FALSE,"Summaries";"use factors",#N/A,FALSE,"Cost_Alloc";"cost alloc",#N/A,FALSE,"Cost_Alloc"}</definedName>
    <definedName name="Restaurant_3">{"% burden",#N/A,FALSE,"Summaries";"res value",#N/A,FALSE,"Summaries";"use factors",#N/A,FALSE,"Cost_Alloc";"cost alloc",#N/A,FALSE,"Cost_Alloc"}</definedName>
    <definedName localSheetId="3" name="retail">{"hardcost",#N/A,FALSE,"Surf"}</definedName>
    <definedName name="retail">{"hardcost",#N/A,FALSE,"Surf"}</definedName>
    <definedName name="rettre">{"budget",#N/A,FALSE,"salaries"}</definedName>
    <definedName name="RETURN">{"Cash Flows",#N/A,FALSE,"Cash Flows";"Return Analysis",#N/A,FALSE,"Cash Flows";"Cash Flow Assumptions",#N/A,FALSE,"Cash Flows";"Joint Venture Analysis",#N/A,FALSE,"Cash Flows";"Debt Calculations",#N/A,FALSE,"Cash Flows"}</definedName>
    <definedName name="rew">{#N/A,#N/A,FALSE,"Proforma Five Yr";#N/A,#N/A,FALSE,"Occ and Rate";#N/A,#N/A,FALSE,"PF Input";#N/A,#N/A,FALSE,"Ops Summary";#N/A,#N/A,FALSE,"Hotcomps"}</definedName>
    <definedName name="rewq">{"NOPCAPEVA",#N/A,FALSE,"Nopat";"FCFCSTAR",#N/A,FALSE,"FCFVAL";"EVAVL",#N/A,FALSE,"EVAVAL";"LEASE",#N/A,FALSE,"OpLease"}</definedName>
    <definedName name="rey">{"NOPCAPEVA",#N/A,FALSE,"Nopat";"FCFCSTAR",#N/A,FALSE,"FCFVAL";"EVAVL",#N/A,FALSE,"EVAVAL";"LEASE",#N/A,FALSE,"OpLease"}</definedName>
    <definedName name="rez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a">{#N/A,#N/A,FALSE,"BALLY COSTS";#N/A,#N/A,FALSE,"FF&amp;E";#N/A,#N/A,FALSE,"FEES";#N/A,#N/A,FALSE,"CONTINGENCY";#N/A,#N/A,FALSE,"SOFT COSTS";#N/A,#N/A,FALSE,"DETAIL";#N/A,#N/A,FALSE,"sum12-3"}</definedName>
    <definedName name="rezab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f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gdhgsrt">{"Assump",#N/A,TRUE,"Proforma";"first",#N/A,TRUE,"Proforma";"second",#N/A,TRUE,"Proforma";"lease1",#N/A,TRUE,"Proforma";"lease2",#N/A,TRUE,"Proforma"}</definedName>
    <definedName name="rgerg">{"Investor",#N/A,FALSE,"Model";"Property",#N/A,FALSE,"Model";"Incentive Taxes",#N/A,FALSE,"Model"}</definedName>
    <definedName name="rgergerg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RiskAfterRecalcMacro">""</definedName>
    <definedName name="RiskAfterSimMacro">""</definedName>
    <definedName name="RiskAutoStopPercChange">1.5</definedName>
    <definedName name="RiskBeforeRecalcMacro">""</definedName>
    <definedName name="RiskBeforeSimMacro">""</definedName>
    <definedName name="RiskCollectDistributionSamples">2</definedName>
    <definedName name="RiskExcelReportsGoInNewWorkbook">FALSE</definedName>
    <definedName name="RiskExcelReportsToGenerate">1001</definedName>
    <definedName name="RiskFixedSeed">1</definedName>
    <definedName name="RiskGenerateExcelReportsAtEndOfSimulation">TRUE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</definedName>
    <definedName localSheetId="4" name="RiskNumSimulations">1</definedName>
    <definedName localSheetId="5" name="RiskNumSimulations">1</definedName>
    <definedName name="RiskNumSimulations">4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j">{"'Expirations'!$A$1:$L$65"}</definedName>
    <definedName name="RLAINPUT_DebtLoan1Funding">#REF!,#REF!,#REF!</definedName>
    <definedName name="RLAINPUT_DebtLoan2Funding">#REF!,#REF!,#REF!</definedName>
    <definedName name="RLAINPUT_DebtLoan3Funding">#REF!,#REF!,#REF!</definedName>
    <definedName name="RLAINPUT_EquityCatchUp1">#REF!,#REF!</definedName>
    <definedName name="RLAINPUT_EquityCatchUp2">#REF!,#REF!</definedName>
    <definedName name="RLAINPUT_EquityCatchUp3">#REF!,#REF!</definedName>
    <definedName name="RLAINPUT_EquityInputs">#REF!,#REF!,#REF!</definedName>
    <definedName name="RLAINPUT_EquityPartnerNames">#REF!,#REF!</definedName>
    <definedName name="RLAINPUT_EquityRemainder">#REF!,#REF!</definedName>
    <definedName name="RLAINPUT_EquityTier1">#REF!,#REF!</definedName>
    <definedName name="RLAINPUT_EquityTier2">#REF!,#REF!,#REF!</definedName>
    <definedName name="RLAINPUT_EquityTier3">#REF!,#REF!,#REF!</definedName>
    <definedName name="RLAINPUT_Loan3Refi">#REF!,#REF!,#REF!</definedName>
    <definedName name="rme">{"Highlights",#N/A,FALSE,"Financials";#N/A,#N/A,FALSE,"Earnings by Bus Line";"NDEPL",#N/A,FALSE,"NDE P&amp;L";"PLbyBL",#N/A,FALSE,"NDE P&amp;L by Profit Center";"AssGrowth",#N/A,FALSE,"Asset Growth";"BS",#N/A,FALSE,"NDE BS";"BSbyBL (NDE BS by Profit Center)",#N/A,FALSE,"NDE ABS by Profit Center";#N/A,#N/A,FALSE,"Dupont";#N/A,#N/A,FALSE,"NII analysis";"Spread",#N/A,FALSE,"Rate_Vol_Mix";"Expenses",#N/A,FALSE,"Exp Sum by Category";#N/A,#N/A,FALSE,"Efficiency Ratio";"CS",#N/A,FALSE,"Corp Support";"CashFlow",#N/A,FALSE,"Cash flow";"Amort",#N/A,FALSE,"amort";"EquitybyBL",#N/A,FALSE,"Equity by Bus Line";#N/A,#N/A,FALSE,"FullyLevEquitybyMonth";"Bonus",#N/A,FALSE,"Bonus";"PEPBL",#N/A,FALSE,"PEP Exp Sum";"PEPCC",#N/A,FALSE,"PEP Exp Sum"}</definedName>
    <definedName name="RMEAS">{"ASSUM96",#N/A,FALSE,"ASSUMPTIONS.XLS";"ASSUM97",#N/A,FALSE,"ASSUMPTIONS.XLS";"ASSUM98",#N/A,FALSE,"ASSUMPTIONS.XLS";"ASSUM99",#N/A,FALSE,"ASSUMPTIONS.XLS";"ASSUM00",#N/A,FALSE,"ASSUMPTIONS.XLS"}</definedName>
    <definedName localSheetId="4" name="Rock2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localSheetId="5" name="Rock2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2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localSheetId="4" name="Rockwell">{"LBO Summary",#N/A,FALSE,"Summary"}</definedName>
    <definedName localSheetId="5" name="Rockwell">{"LBO Summary",#N/A,FALSE,"Summary"}</definedName>
    <definedName name="Rockwell">{"LBO Summary",#N/A,FALSE,"Summary"}</definedName>
    <definedName name="rp">{"summary1",#N/A,TRUE,"Comps";"summary2",#N/A,TRUE,"Comps";"summary3",#N/A,TRUE,"Comps"}</definedName>
    <definedName localSheetId="4" name="RPA">{#N/A,#N/A,FALSE,"Cashflow Analysis";#N/A,#N/A,FALSE,"Sensitivity Analysis";#N/A,#N/A,FALSE,"PV";#N/A,#N/A,FALSE,"Pro Forma"}</definedName>
    <definedName localSheetId="5" name="RPA">{#N/A,#N/A,FALSE,"Cashflow Analysis";#N/A,#N/A,FALSE,"Sensitivity Analysis";#N/A,#N/A,FALSE,"PV";#N/A,#N/A,FALSE,"Pro Forma"}</definedName>
    <definedName name="RPA">{#N/A,#N/A,FALSE,"Cashflow Analysis";#N/A,#N/A,FALSE,"Sensitivity Analysis";#N/A,#N/A,FALSE,"PV";#N/A,#N/A,FALSE,"Pro Forma"}</definedName>
    <definedName localSheetId="4" name="RPA.2">{#N/A,#N/A,FALSE,"Cashflow Analysis";#N/A,#N/A,FALSE,"Sensitivity Analysis";#N/A,#N/A,FALSE,"PV";#N/A,#N/A,FALSE,"Pro Forma"}</definedName>
    <definedName localSheetId="5" name="RPA.2">{#N/A,#N/A,FALSE,"Cashflow Analysis";#N/A,#N/A,FALSE,"Sensitivity Analysis";#N/A,#N/A,FALSE,"PV";#N/A,#N/A,FALSE,"Pro Forma"}</definedName>
    <definedName name="RPA.2">{#N/A,#N/A,FALSE,"Cashflow Analysis";#N/A,#N/A,FALSE,"Sensitivity Analysis";#N/A,#N/A,FALSE,"PV";#N/A,#N/A,FALSE,"Pro Forma"}</definedName>
    <definedName name="rrep214">{#N/A,#N/A,FALSE,"fitchpre1026 conduit analysis"}</definedName>
    <definedName name="rrLast">ROW()-ROW(rrFirstRow)-1</definedName>
    <definedName localSheetId="4" name="rrr">{#N/A,#N/A,FALSE,"ExecutiveSummary";#N/A,#N/A,FALSE,"CostDetail";#N/A,#N/A,FALSE,"IncomeDetail"}</definedName>
    <definedName localSheetId="5" name="rrr">{#N/A,#N/A,FALSE,"ExecutiveSummary";#N/A,#N/A,FALSE,"CostDetail";#N/A,#N/A,FALSE,"IncomeDetail"}</definedName>
    <definedName name="rrr">{#N/A,#N/A,FALSE,"ExecutiveSummary";#N/A,#N/A,FALSE,"CostDetail";#N/A,#N/A,FALSE,"IncomeDetail"}</definedName>
    <definedName name="rrrr">{#N/A,#N/A,FALSE,"P&amp;L";#N/A,#N/A,FALSE,"Var_Fixed_cost"}</definedName>
    <definedName name="rrrrrr">{"cash plan",#N/A,FALSE,"fccashflow"}</definedName>
    <definedName name="rrrrrrrrrrr">{#N/A,#N/A,FALSE,"P&amp;L";#N/A,#N/A,FALSE,"Var_Fixed_cost"}</definedName>
    <definedName name="rsafd">{"AnnInc",#N/A,TRUE,"Inc";"QtrInc1",#N/A,TRUE,"Inc";"Balance",#N/A,TRUE,"Bal";"Cflow",#N/A,TRUE,"Cash"}</definedName>
    <definedName localSheetId="3" name="rt">{"inputs raw data",#N/A,TRUE,"INPUT"}</definedName>
    <definedName localSheetId="4" name="rt">{"inputs raw data",#N/A,TRUE,"INPUT"}</definedName>
    <definedName localSheetId="5" name="rt">{"inputs raw data",#N/A,TRUE,"INPUT"}</definedName>
    <definedName name="rt">{"inputs raw data",#N/A,TRUE,"INPUT"}</definedName>
    <definedName name="rther">{"Investor",#N/A,FALSE,"Model";"Property",#N/A,FALSE,"Model";"Incentive Taxes",#N/A,FALSE,"Model"}</definedName>
    <definedName name="rthhhttt.ghhh">{#N/A,#N/A,FALSE,"PROJECT BUDET";#N/A,#N/A,FALSE,"page 8";#N/A,#N/A,FALSE,"page 9";"page 1",#N/A,FALSE,"page 11,12,13,14";"page 2",#N/A,FALSE,"page 11,12,13,14";"page 3",#N/A,FALSE,"page 11,12,13,14";"page 4",#N/A,FALSE,"page 11,12,13,14";#N/A,#N/A,FALSE,"page 10";#N/A,#N/A,FALSE,"PAGE 18 &amp; 19";"PAGE15",#N/A,FALSE,"page 15,16,17";"PAGE16",#N/A,FALSE,"page 15,16,17";"PAGE17",#N/A,FALSE,"page 15,16,17";"PAGE18",#N/A,FALSE,"page 15,16,17";#N/A,#N/A,FALSE,"page 20";#N/A,#N/A,FALSE,"page 21";#N/A,#N/A,FALSE,"page 22";#N/A,#N/A,FALSE,"page 23";#N/A,#N/A,FALSE,"page 24";#N/A,#N/A,FALSE,"page 25";#N/A,#N/A,FALSE,"page 26";#N/A,#N/A,FALSE,"page 27";#N/A,#N/A,FALSE,"page 28";#N/A,#N/A,FALSE,"page 29";#N/A,#N/A,FALSE,"page 30";#N/A,#N/A,FALSE,"page 31"}</definedName>
    <definedName localSheetId="4" name="rtrt">{"sheet a",#N/A,FALSE,"A";"sheet b 1",#N/A,FALSE,"B";"sheet b 2",#N/A,FALSE,"B"}</definedName>
    <definedName localSheetId="5" name="rtrt">{"sheet a",#N/A,FALSE,"A";"sheet b 1",#N/A,FALSE,"B";"sheet b 2",#N/A,FALSE,"B"}</definedName>
    <definedName name="rtrt">{"sheet a",#N/A,FALSE,"A";"sheet b 1",#N/A,FALSE,"B";"sheet b 2",#N/A,FALSE,"B"}</definedName>
    <definedName name="rty">{"NOPCAPEVA",#N/A,FALSE,"Nopat";"FCFCSTAR",#N/A,FALSE,"FCFVAL";"EVAVL",#N/A,FALSE,"EVAVAL";"LEASE",#N/A,FALSE,"OpLease"}</definedName>
    <definedName name="rtyhgf">{"NOPCAPEVA",#N/A,FALSE,"Nopat";"FCFCSTAR",#N/A,FALSE,"FCFVAL";"EVAVL",#N/A,FALSE,"EVAVAL";"LEASE",#N/A,FALSE,"OpLease"}</definedName>
    <definedName name="rup">{"AnnInc",#N/A,TRUE,"Inc";"QtrInc1",#N/A,TRUE,"Inc";"Balance",#N/A,TRUE,"Bal";"Cflow",#N/A,TRUE,"Cash"}</definedName>
    <definedName name="Rwvu.ALL.">#REF!,#REF!</definedName>
    <definedName name="Rwvu.CAM._.RATES.">#REF!,#REF!,#REF!</definedName>
    <definedName name="Rwvu.CAM._.RECOVERIES.">#REF!,#REF!,#REF!</definedName>
    <definedName name="Rwvu.CAM._.RECOVERY.">#REF!,#REF!,#REF!</definedName>
    <definedName name="Rwvu.CAM._.TABLE.">#REF!,#REF!,#REF!</definedName>
    <definedName name="Rwvu.INSURANCE._.RECOVERIES.">#REF!,#REF!,#REF!,#REF!</definedName>
    <definedName name="Rwvu.LSMEET.">#REF!,#REF!,#REF!,#REF!</definedName>
    <definedName name="Rwvu.MARKETING._.REVENUE.">#REF!,#REF!,#REF!</definedName>
    <definedName name="Rwvu.MINIMUM._.RENT.">#REF!,#REF!</definedName>
    <definedName name="Rwvu.OCCUPANCY.">#REF!,#REF!,#REF!</definedName>
    <definedName name="Rwvu.OCCUPANCY._.ANALYSIS.">#REF!,#REF!,#REF!</definedName>
    <definedName name="Rwvu.PERCENTAGE._.RENT.">#REF!,#REF!,#REF!,#REF!</definedName>
    <definedName name="Rwvu.Sommaire.">#REF!,#REF!,#REF!,#REF!,#REF!</definedName>
    <definedName name="Rwvu.TAX._.RATES.">#REF!,#REF!,#REF!</definedName>
    <definedName name="Rwvu.TAX._.RECOVERIES.">#REF!,#REF!,#REF!,#REF!</definedName>
    <definedName name="Rwvu.TAX._.RECOVERY.">#REF!,#REF!,#REF!</definedName>
    <definedName name="ryanpsf">#REF!,#REF!,#REF!</definedName>
    <definedName localSheetId="3" name="s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4" name="s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s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s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3" name="sa">{"cap_structure",#N/A,FALSE,"Graph-Mkt Cap";"price",#N/A,FALSE,"Graph-Price";"ebit",#N/A,FALSE,"Graph-EBITDA";"ebitda",#N/A,FALSE,"Graph-EBITDA"}</definedName>
    <definedName localSheetId="4" name="sa">{"cap_structure",#N/A,FALSE,"Graph-Mkt Cap";"price",#N/A,FALSE,"Graph-Price";"ebit",#N/A,FALSE,"Graph-EBITDA";"ebitda",#N/A,FALSE,"Graph-EBITDA"}</definedName>
    <definedName localSheetId="5" name="sa">{"cap_structure",#N/A,FALSE,"Graph-Mkt Cap";"price",#N/A,FALSE,"Graph-Price";"ebit",#N/A,FALSE,"Graph-EBITDA";"ebitda",#N/A,FALSE,"Graph-EBITDA"}</definedName>
    <definedName name="sa">{"cap_structure",#N/A,FALSE,"Graph-Mkt Cap";"price",#N/A,FALSE,"Graph-Price";"ebit",#N/A,FALSE,"Graph-EBITDA";"ebitda",#N/A,FALSE,"Graph-EBITDA"}</definedName>
    <definedName localSheetId="4" name="saa">{"rtn",#N/A,FALSE,"RTN";"tables",#N/A,FALSE,"RTN";"cf",#N/A,FALSE,"CF";"stats",#N/A,FALSE,"Stats";"prop",#N/A,FALSE,"Prop"}</definedName>
    <definedName localSheetId="5" name="saa">{"rtn",#N/A,FALSE,"RTN";"tables",#N/A,FALSE,"RTN";"cf",#N/A,FALSE,"CF";"stats",#N/A,FALSE,"Stats";"prop",#N/A,FALSE,"Prop"}</definedName>
    <definedName name="saa">{"rtn",#N/A,FALSE,"RTN";"tables",#N/A,FALSE,"RTN";"cf",#N/A,FALSE,"CF";"stats",#N/A,FALSE,"Stats";"prop",#N/A,FALSE,"Prop"}</definedName>
    <definedName localSheetId="4" name="sadd">{"MonthlyRentRoll",#N/A,FALSE,"RentRoll"}</definedName>
    <definedName localSheetId="5" name="sadd">{"MonthlyRentRoll",#N/A,FALSE,"RentRoll"}</definedName>
    <definedName name="sadd">{"MonthlyRentRoll",#N/A,FALSE,"RentRoll"}</definedName>
    <definedName name="sadd1">{"MonthlyRentRoll",#N/A,FALSE,"RentRoll"}</definedName>
    <definedName name="sadd2">{"MonthlyRentRoll",#N/A,FALSE,"RentRoll"}</definedName>
    <definedName localSheetId="4" name="saddd">{"AnnualRentRoll",#N/A,FALSE,"RentRoll"}</definedName>
    <definedName localSheetId="5" name="saddd">{"AnnualRentRoll",#N/A,FALSE,"RentRoll"}</definedName>
    <definedName name="saddd">{"AnnualRentRoll",#N/A,FALSE,"RentRoll"}</definedName>
    <definedName name="saddd2">{"AnnualRentRoll",#N/A,FALSE,"RentRoll"}</definedName>
    <definedName name="sadddd2">{"AnnualRentRoll",#N/A,FALSE,"RentRoll"}</definedName>
    <definedName localSheetId="4" name="saddddd">{"AnnualRentRoll",#N/A,FALSE,"RentRoll"}</definedName>
    <definedName localSheetId="5" name="saddddd">{"AnnualRentRoll",#N/A,FALSE,"RentRoll"}</definedName>
    <definedName name="saddddd">{"AnnualRentRoll",#N/A,FALSE,"RentRoll"}</definedName>
    <definedName name="saddddddd2">{#N/A,#N/A,FALSE,"ExitStratigy"}</definedName>
    <definedName localSheetId="4" name="sadddddddd">{#N/A,#N/A,FALSE,"ExitStratigy"}</definedName>
    <definedName localSheetId="5" name="sadddddddd">{#N/A,#N/A,FALSE,"ExitStratigy"}</definedName>
    <definedName name="sadddddddd">{#N/A,#N/A,FALSE,"ExitStratigy"}</definedName>
    <definedName name="saddddddddd2">{#N/A,#N/A,FALSE,"LoanAssumptions"}</definedName>
    <definedName localSheetId="4" name="sadddddddddd">{#N/A,#N/A,FALSE,"LoanAssumptions"}</definedName>
    <definedName localSheetId="5" name="sadddddddddd">{#N/A,#N/A,FALSE,"LoanAssumptions"}</definedName>
    <definedName name="sadddddddddd">{#N/A,#N/A,FALSE,"LoanAssumptions"}</definedName>
    <definedName name="saddddddddddd2">{#N/A,#N/A,FALSE,"OperatingAssumptions"}</definedName>
    <definedName localSheetId="4" name="saddddddddddddd">{#N/A,#N/A,FALSE,"OperatingAssumptions"}</definedName>
    <definedName localSheetId="5" name="saddddddddddddd">{#N/A,#N/A,FALSE,"OperatingAssumptions"}</definedName>
    <definedName name="saddddddddddddd">{#N/A,#N/A,FALSE,"OperatingAssumptions"}</definedName>
    <definedName name="SADDSA">{#N/A,#N/A,FALSE,"Aging Summary";#N/A,#N/A,FALSE,"Ratio Analysis";#N/A,#N/A,FALSE,"Test 120 Day Accts";#N/A,#N/A,FALSE,"Tickmarks"}</definedName>
    <definedName name="sadfs">{"Const_Monthly",#N/A,FALSE,"Construction";"Construction_Summary",#N/A,FALSE,"Construction";"Cash_Flow",#N/A,FALSE,"Cash Flow";"Summary",#N/A,FALSE,"Summary";"Finsumm",#N/A,FALSE,"Summary Analysis";"Loanrecap",#N/A,FALSE,"Construction"}</definedName>
    <definedName name="SADSA">{#N/A,#N/A,FALSE,"Aging Summary";#N/A,#N/A,FALSE,"Ratio Analysis";#N/A,#N/A,FALSE,"Test 120 Day Accts";#N/A,#N/A,FALSE,"Tickmarks"}</definedName>
    <definedName name="sadsadsa">{"'Assump'!$F$6:$J$6"}</definedName>
    <definedName name="saery">{"Investor",#N/A,FALSE,"Model";"Property",#N/A,FALSE,"Model";"Incentive Taxes",#N/A,FALSE,"Model"}</definedName>
    <definedName localSheetId="3" name="sagf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4" name="sagf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5" name="sagf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ndra">{#N/A,#N/A,FALSE,"RENT ROLL"}</definedName>
    <definedName name="SAPBEXdnldView">"3TQJ5PWZQ85MUZZ9HFMZG8QFM"</definedName>
    <definedName name="SAPBEXhrIndnt">1</definedName>
    <definedName localSheetId="4" name="SAPBEXrevision">19</definedName>
    <definedName localSheetId="5" name="SAPBEXrevision">19</definedName>
    <definedName name="SAPBEXrevision">1</definedName>
    <definedName localSheetId="4" name="SAPBEXsysID">"BW1"</definedName>
    <definedName localSheetId="5" name="SAPBEXsysID">"BW1"</definedName>
    <definedName name="SAPBEXsysID">"ZBP"</definedName>
    <definedName localSheetId="4" name="SAPBEXwbID">"2BMR50I4YUV42DRYXMPBH4ZTI"</definedName>
    <definedName localSheetId="5" name="SAPBEXwbID">"2BMR50I4YUV42DRYXMPBH4ZTI"</definedName>
    <definedName name="SAPBEXwbID">"3YFAQ9DK079NHIE7MFBOO75U9"</definedName>
    <definedName name="Sara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ara_2">{#N/A,#N/A,TRUE,"10 Yr Hold";#N/A,#N/A,TRUE,"7 Yr Hold";#N/A,#N/A,TRUE,"5 Yr Hold";#N/A,#N/A,TRUE,"3 Yr Hold"}</definedName>
    <definedName localSheetId="4" name="sas">{"Outflow 1",#N/A,FALSE,"Outflows-Inflows";"Outflow 2",#N/A,FALSE,"Outflows-Inflows";"Inflow 1",#N/A,FALSE,"Outflows-Inflows";"Inflow 2",#N/A,FALSE,"Outflows-Inflows"}</definedName>
    <definedName localSheetId="5" name="sas">{"Outflow 1",#N/A,FALSE,"Outflows-Inflows";"Outflow 2",#N/A,FALSE,"Outflows-Inflows";"Inflow 1",#N/A,FALSE,"Outflows-Inflows";"Inflow 2",#N/A,FALSE,"Outflows-Inflows"}</definedName>
    <definedName name="sas">{"Outflow 1",#N/A,FALSE,"Outflows-Inflows";"Outflow 2",#N/A,FALSE,"Outflows-Inflows";"Inflow 1",#N/A,FALSE,"Outflows-Inflows";"Inflow 2",#N/A,FALSE,"Outflows-Inflows"}</definedName>
    <definedName name="SASS">{#N/A,#N/A,FALSE,"Aging Summary";#N/A,#N/A,FALSE,"Ratio Analysis";#N/A,#N/A,FALSE,"Test 120 Day Accts";#N/A,#N/A,FALSE,"Tickmarks"}</definedName>
    <definedName name="SatBrunch">#REF!,#REF!</definedName>
    <definedName name="schedules">{#N/A,#N/A,FALSE,"Schedule A";#N/A,#N/A,FALSE,"Schedule B";#N/A,#N/A,FALSE,"Schedule C";#N/A,#N/A,FALSE,"Schedule D";#N/A,#N/A,FALSE,"Schedule E";#N/A,#N/A,FALSE,"Schedule F";#N/A,#N/A,FALSE,"Schedule G";#N/A,#N/A,FALSE,"Schedule H";#N/A,#N/A,FALSE,"Schedule I";#N/A,#N/A,FALSE,"Schedule J"}</definedName>
    <definedName name="sd">{"summary1",#N/A,TRUE,"Comps";"summary2",#N/A,TRUE,"Comps";"summary3",#N/A,TRUE,"Comps"}</definedName>
    <definedName name="ｓｄ">{"Client Name or Project Name"}</definedName>
    <definedName name="sdcds">{"'Assump'!$F$6:$J$6"}</definedName>
    <definedName name="sdda">{#N/A,#N/A,FALSE,"Summary";#N/A,#N/A,FALSE,"Area Analysis";#N/A,#N/A,FALSE,"Construction Costs";#N/A,#N/A,FALSE,"Construction Notes";#N/A,#N/A,FALSE,"Revenue Analysis";#N/A,#N/A,FALSE,"IRR Analysis";#N/A,#N/A,FALSE,"Value Creation Analysis";#N/A,#N/A,FALSE,"Incremental Revenue Analysis";#N/A,#N/A,FALSE,"New Tenants";#N/A,#N/A,FALSE,"Existing Tenants";#N/A,#N/A,FALSE,"Proforma"}</definedName>
    <definedName name="sddasd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sddddd">{"Statement",#N/A,TRUE,"Statement of Operations";"Detail",#N/A,TRUE,"Statement of Operations"}</definedName>
    <definedName name="SDDSA">{#N/A,#N/A,FALSE,"Aging Summary";#N/A,#N/A,FALSE,"Ratio Analysis";#N/A,#N/A,FALSE,"Test 120 Day Accts";#N/A,#N/A,FALSE,"Tickmarks"}</definedName>
    <definedName localSheetId="4" name="sdf">{"Detail",#N/A,FALSE,"Statement of Operations"}</definedName>
    <definedName localSheetId="5" name="sdf">{"Detail",#N/A,FALSE,"Statement of Operations"}</definedName>
    <definedName name="SDF_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localSheetId="4" name="sdfass">{"Outflow 1",#N/A,FALSE,"Outflows-Inflows";"Outflow 2",#N/A,FALSE,"Outflows-Inflows";"Inflow 1",#N/A,FALSE,"Outflows-Inflows";"Inflow 2",#N/A,FALSE,"Outflows-Inflows"}</definedName>
    <definedName localSheetId="5" name="sdfass">{"Outflow 1",#N/A,FALSE,"Outflows-Inflows";"Outflow 2",#N/A,FALSE,"Outflows-Inflows";"Inflow 1",#N/A,FALSE,"Outflows-Inflows";"Inflow 2",#N/A,FALSE,"Outflows-Inflows"}</definedName>
    <definedName name="sdfass">{"Outflow 1",#N/A,FALSE,"Outflows-Inflows";"Outflow 2",#N/A,FALSE,"Outflows-Inflows";"Inflow 1",#N/A,FALSE,"Outflows-Inflows";"Inflow 2",#N/A,FALSE,"Outflows-Inflows"}</definedName>
    <definedName name="sdfd">{"Summary",#N/A,FALSE,"Summary"}</definedName>
    <definedName name="sdfg">{"avgbs",#N/A,FALSE,"sum_mtd";"is",#N/A,FALSE,"sum_mtd"}</definedName>
    <definedName localSheetId="3" name="sdfga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4" name="sdfga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5" name="sdfga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sdgsd">{"CF",#N/A,FALSE,"Cash Flow";"RET",#N/A,FALSE,"Returns";"NPV",#N/A,FALSE,"Values";"ASMPT",#N/A,FALSE,"Assumptions"}</definedName>
    <definedName name="sdfh2wh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SDFSDF">{"Page One",#N/A,FALSE,"Model";"Page 2",#N/A,FALSE,"Model";"Page 3",#N/A,FALSE,"Model"}</definedName>
    <definedName name="sdfsdf2">{#N/A,#N/A,FALSE,"Aging Summary";#N/A,#N/A,FALSE,"Ratio Analysis";#N/A,#N/A,FALSE,"Test 120 Day Accts";#N/A,#N/A,FALSE,"Tickmarks"}</definedName>
    <definedName name="sdfsdfsdfsdf">{#N/A,#N/A,TRUE,"Cover";#N/A,#N/A,TRUE,"BTCostSummary";"Construction with Retention",#N/A,TRUE,"Construction";#N/A,#N/A,TRUE,"Finance";#N/A,#N/A,TRUE,"Marketing";#N/A,#N/A,TRUE,"A&amp;E";#N/A,#N/A,TRUE,"Indirect";#N/A,#N/A,TRUE,"Gen and Admin"}</definedName>
    <definedName name="sdfsf">{"avgbs",#N/A,FALSE,"mhd_fs";"is",#N/A,FALSE,"mhd_fs";"opexps",#N/A,FALSE,"mhd_fs"}</definedName>
    <definedName name="sdgsd">{#N/A,#N/A,FALSE,"Summary 1";#N/A,#N/A,FALSE,"Summary 2";#N/A,#N/A,FALSE,"Emp Count";#N/A,#N/A,FALSE,"M&amp;A";#N/A,#N/A,FALSE,"Beachclub Ops";#N/A,#N/A,FALSE,"Golf Ops";#N/A,#N/A,FALSE,"Golf Maint";#N/A,#N/A,FALSE,"Food &amp; Bev";#N/A,#N/A,FALSE,"OP";#N/A,#N/A,FALSE,"Spa"}</definedName>
    <definedName name="sdsa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sdsd">{#N/A,#N/A,FALSE,"Cashflow Analysis";#N/A,#N/A,FALSE,"Sensitivity Analysis";#N/A,#N/A,FALSE,"PV";#N/A,#N/A,FALSE,"Pro Forma"}</definedName>
    <definedName name="sdsdsd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e">OFFSET(#REF!,1,)</definedName>
    <definedName name="Sec3_10yrs_1hotel">#REF!,#REF!</definedName>
    <definedName name="section2">#REF!,#REF!,#REF!</definedName>
    <definedName name="section2b">#REF!,#REF!,#REF!</definedName>
    <definedName name="section3">#REF!,#REF!,#REF!</definedName>
    <definedName name="section5">#REF!,#REF!,#REF!</definedName>
    <definedName name="sefef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4" name="Seg_LBO_Summ">{"LBO Summary",#N/A,FALSE,"Summary"}</definedName>
    <definedName localSheetId="5" name="Seg_LBO_Summ">{"LBO Summary",#N/A,FALSE,"Summary"}</definedName>
    <definedName name="Seg_LBO_Summ">{"LBO Summary",#N/A,FALSE,"Summary"}</definedName>
    <definedName name="sell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Semiprivate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localSheetId="4" name="sencount">2</definedName>
    <definedName localSheetId="5" name="sencount">2</definedName>
    <definedName name="sencount">1</definedName>
    <definedName name="sensitivity">{#N/A,#N/A,FALSE,"Page 2";#N/A,#N/A,FALSE,"Page 1A";#N/A,#N/A,FALSE,"Page 1B";#N/A,#N/A,FALSE,"ExecSum";#N/A,#N/A,FALSE,"Budget";#N/A,#N/A,FALSE,"Lease Summary";#N/A,#N/A,FALSE,"Summary1";#N/A,#N/A,FALSE,"CashFlow";#N/A,#N/A,FALSE,"Page 3";#N/A,#N/A,FALSE,"Page 4";#N/A,#N/A,FALSE,"Carry"}</definedName>
    <definedName name="seven">#REF!,#REF!,#REF!</definedName>
    <definedName name="sfasf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sfbzdfvbz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fd">{"Const_Monthly",#N/A,FALSE,"Construction"}</definedName>
    <definedName name="sfds">{#N/A,#N/A,FALSE,"Cash Flow"}</definedName>
    <definedName localSheetId="4" name="Sfe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localSheetId="5" name="Sfe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Sfe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sfgasd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sfgdfg2">{#N/A,#N/A,FALSE,"Aging Summary";#N/A,#N/A,FALSE,"Ratio Analysis";#N/A,#N/A,FALSE,"Test 120 Day Accts";#N/A,#N/A,FALSE,"Tickmarks"}</definedName>
    <definedName name="sfgsfgsdfg">{#N/A,#N/A,FALSE,"Aging Summary";#N/A,#N/A,FALSE,"Ratio Analysis";#N/A,#N/A,FALSE,"Test 120 Day Accts";#N/A,#N/A,FALSE,"Tickmarks"}</definedName>
    <definedName name="sfgsfgsdfg2">{#N/A,#N/A,FALSE,"Aging Summary";#N/A,#N/A,FALSE,"Ratio Analysis";#N/A,#N/A,FALSE,"Test 120 Day Accts";#N/A,#N/A,FALSE,"Tickmarks"}</definedName>
    <definedName localSheetId="4" name="sg">{#N/A,#N/A,FALSE,"Chart 2 by Prop Type"}</definedName>
    <definedName localSheetId="5" name="sg">{#N/A,#N/A,FALSE,"Chart 2 by Prop Type"}</definedName>
    <definedName name="sg">{#N/A,#N/A,FALSE,"Chart 2 by Prop Type"}</definedName>
    <definedName name="sgfdgsdf">{"CF",#N/A,FALSE,"Cash Flow";"RET",#N/A,FALSE,"Returns";"NPV",#N/A,FALSE,"Values";"ASMPT",#N/A,FALSE,"Assumptions"}</definedName>
    <definedName name="sgfsdgfsd">{"CF",#N/A,FALSE,"Cash Flow";"RET",#N/A,FALSE,"Returns";"NPV",#N/A,FALSE,"Values";"ASMPT",#N/A,FALSE,"Assumptions"}</definedName>
    <definedName name="sgfsdgsd">{"CF",#N/A,FALSE,"Cash Flow";"RET",#N/A,FALSE,"Returns";"NPV",#N/A,FALSE,"Values";"ASMPT",#N/A,FALSE,"Assumptions"}</definedName>
    <definedName localSheetId="4" name="sgs">{#N/A,#N/A,FALSE,"Chart 2 by Prop Type"}</definedName>
    <definedName localSheetId="5" name="sgs">{#N/A,#N/A,FALSE,"Chart 2 by Prop Type"}</definedName>
    <definedName name="sgs">{#N/A,#N/A,FALSE,"Chart 2 by Prop Type"}</definedName>
    <definedName name="sheet">{#N/A,#N/A,FALSE,"Sheet1"}</definedName>
    <definedName localSheetId="4" name="sheet2">{"CF",#N/A,FALSE,"Cash Flow";"RET",#N/A,FALSE,"Returns";"NPV",#N/A,FALSE,"Values";"ASMPT",#N/A,FALSE,"Assumptions"}</definedName>
    <definedName localSheetId="5" name="sheet2">{"CF",#N/A,FALSE,"Cash Flow";"RET",#N/A,FALSE,"Returns";"NPV",#N/A,FALSE,"Values";"ASMPT",#N/A,FALSE,"Assumptions"}</definedName>
    <definedName name="sheet2">{"CF",#N/A,FALSE,"Cash Flow";"RET",#N/A,FALSE,"Returns";"NPV",#N/A,FALSE,"Values";"ASMPT",#N/A,FALSE,"Assumptions"}</definedName>
    <definedName name="Sheet34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localSheetId="4" name="shit">{#N/A,"Base",FALSE,"Dividend";#N/A,"Conservative",FALSE,"Dividend";#N/A,"Downside",FALSE,"Dividend"}</definedName>
    <definedName localSheetId="5" name="shit">{#N/A,"Base",FALSE,"Dividend";#N/A,"Conservative",FALSE,"Dividend";#N/A,"Downside",FALSE,"Dividend"}</definedName>
    <definedName name="shit">{#N/A,"Base",FALSE,"Dividend";#N/A,"Conservative",FALSE,"Dividend";#N/A,"Downside",FALSE,"Dividend"}</definedName>
    <definedName name="shoot">{#N/A,#N/A,FALSE,"Expense Comparison"}</definedName>
    <definedName name="Show.Date">IF(#REF!&lt;&gt;"",DATE(YEAR(First_payment_due),MONTH(First_payment_due)+(#REF!-1)*12/Payments_per_year,DAY(First_payment_due)),"")</definedName>
    <definedName name="shucks">{"Full Sheet",#N/A,FALSE,"Expense Comparison"}</definedName>
    <definedName name="shuckss">{"Full Sheet",#N/A,FALSE,"Expense Comparison"}</definedName>
    <definedName name="shucksssss">{#N/A,#N/A,FALSE,"Expense Comparison"}</definedName>
    <definedName localSheetId="4" name="si">{#N/A,#N/A,FALSE,"Chart 2 by Prop Type"}</definedName>
    <definedName localSheetId="5" name="si">{#N/A,#N/A,FALSE,"Chart 2 by Prop Type"}</definedName>
    <definedName name="SI">{"BALGRAL",#N/A,FALSE,"BALANCE GRAL";"EDORES",#N/A,FALSE,"EDO RDOS"}</definedName>
    <definedName name="SIB">{"BALGRAL",#N/A,FALSE,"BALANCE GRAL";"EDORES",#N/A,FALSE,"EDO RDOS"}</definedName>
    <definedName name="SID">"Cpavan"</definedName>
    <definedName name="six">#REF!,#REF!,#REF!</definedName>
    <definedName name="sk">"1, 3, 1, False, 2, False, False, , 0, False, True, 3, 2"</definedName>
    <definedName name="SLEVI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localSheetId="4" name="slkdhvoislsfjpsojflmnfsofjhsofbs">{#N/A,#N/A,FALSE,"Chart 2 by Prop Type"}</definedName>
    <definedName localSheetId="5" name="slkdhvoislsfjpsojflmnfsofjhsofbs">{#N/A,#N/A,FALSE,"Chart 2 by Prop Type"}</definedName>
    <definedName name="slkdhvoislsfjpsojflmnfsofjhsofbs">{#N/A,#N/A,FALSE,"Chart 2 by Prop Type"}</definedName>
    <definedName localSheetId="8" name="smallsmall">Smallx,smallx2</definedName>
    <definedName localSheetId="4" name="smallsmall">Smallx,smallx2</definedName>
    <definedName localSheetId="5" name="smallsmall">Smallx,smallx2</definedName>
    <definedName name="smallsmall">Smallx,smallx2</definedName>
    <definedName localSheetId="4" name="sofj">{#N/A,#N/A,FALSE,"Chart 2 by Prop Type"}</definedName>
    <definedName localSheetId="5" name="sofj">{#N/A,#N/A,FALSE,"Chart 2 by Prop Type"}</definedName>
    <definedName name="sofj">{#N/A,#N/A,FALSE,"Chart 2 by Prop Type"}</definedName>
    <definedName name="solver_cvg">0.001</definedName>
    <definedName name="solver_drv">1</definedName>
    <definedName name="solver_est">1</definedName>
    <definedName name="solver_itr">100</definedName>
    <definedName localSheetId="4" name="solver_lin">2</definedName>
    <definedName localSheetId="5" name="solver_lin">2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rel1">1</definedName>
    <definedName name="solver_rel10">5</definedName>
    <definedName name="solver_rel11">5</definedName>
    <definedName name="solver_rel12">5</definedName>
    <definedName name="solver_rel13">5</definedName>
    <definedName name="solver_rel14">5</definedName>
    <definedName name="solver_rel15">5</definedName>
    <definedName name="solver_rel16">5</definedName>
    <definedName name="solver_rel17">5</definedName>
    <definedName name="solver_rel18">5</definedName>
    <definedName name="solver_rel19">5</definedName>
    <definedName localSheetId="4" name="solver_rel2">5</definedName>
    <definedName localSheetId="5" name="solver_rel2">5</definedName>
    <definedName name="solver_rel2">3</definedName>
    <definedName name="solver_rel20">5</definedName>
    <definedName name="solver_rel21">5</definedName>
    <definedName name="solver_rel22">5</definedName>
    <definedName name="solver_rel23">1</definedName>
    <definedName name="solver_rel24">5</definedName>
    <definedName name="solver_rel25">5</definedName>
    <definedName name="solver_rel26">5</definedName>
    <definedName name="solver_rel27">5</definedName>
    <definedName name="solver_rel28">5</definedName>
    <definedName name="solver_rel29">5</definedName>
    <definedName name="solver_rel3">5</definedName>
    <definedName name="solver_rel30">5</definedName>
    <definedName name="solver_rel31">5</definedName>
    <definedName name="solver_rel32">5</definedName>
    <definedName name="solver_rel33">5</definedName>
    <definedName name="solver_rel34">5</definedName>
    <definedName name="solver_rel35">5</definedName>
    <definedName name="solver_rel36">5</definedName>
    <definedName name="solver_rel37">5</definedName>
    <definedName name="solver_rel38">5</definedName>
    <definedName name="solver_rel39">5</definedName>
    <definedName name="solver_rel4">5</definedName>
    <definedName name="solver_rel40">5</definedName>
    <definedName name="solver_rel41">5</definedName>
    <definedName name="solver_rel42">5</definedName>
    <definedName name="solver_rel43">5</definedName>
    <definedName name="solver_rel44">5</definedName>
    <definedName name="solver_rel45">1</definedName>
    <definedName name="solver_rel46">5</definedName>
    <definedName name="solver_rel47">5</definedName>
    <definedName name="solver_rel48">5</definedName>
    <definedName name="solver_rel49">5</definedName>
    <definedName name="solver_rel5">5</definedName>
    <definedName name="solver_rel50">5</definedName>
    <definedName name="solver_rel51">5</definedName>
    <definedName name="solver_rel52">5</definedName>
    <definedName name="solver_rel53">5</definedName>
    <definedName name="solver_rel54">5</definedName>
    <definedName name="solver_rel55">5</definedName>
    <definedName name="solver_rel56">5</definedName>
    <definedName name="solver_rel57">5</definedName>
    <definedName name="solver_rel58">5</definedName>
    <definedName name="solver_rel59">5</definedName>
    <definedName name="solver_rel6">5</definedName>
    <definedName name="solver_rel60">5</definedName>
    <definedName name="solver_rel61">5</definedName>
    <definedName name="solver_rel62">5</definedName>
    <definedName name="solver_rel63">5</definedName>
    <definedName name="solver_rel64">5</definedName>
    <definedName name="solver_rel65">5</definedName>
    <definedName name="solver_rel66">5</definedName>
    <definedName name="solver_rel67">1</definedName>
    <definedName name="solver_rel68">5</definedName>
    <definedName name="solver_rel69">5</definedName>
    <definedName name="solver_rel7">5</definedName>
    <definedName name="solver_rel70">5</definedName>
    <definedName name="solver_rel71">5</definedName>
    <definedName name="solver_rel72">5</definedName>
    <definedName name="solver_rel73">5</definedName>
    <definedName name="solver_rel74">5</definedName>
    <definedName name="solver_rel75">5</definedName>
    <definedName name="solver_rel76">5</definedName>
    <definedName name="solver_rel77">5</definedName>
    <definedName name="solver_rel78">5</definedName>
    <definedName name="solver_rel79">5</definedName>
    <definedName name="solver_rel8">5</definedName>
    <definedName name="solver_rel80">5</definedName>
    <definedName name="solver_rel81">5</definedName>
    <definedName name="solver_rel82">5</definedName>
    <definedName name="solver_rel83">5</definedName>
    <definedName name="solver_rel84">5</definedName>
    <definedName name="solver_rel85">5</definedName>
    <definedName name="solver_rel86">5</definedName>
    <definedName name="solver_rel87">5</definedName>
    <definedName name="solver_rel88">5</definedName>
    <definedName name="solver_rel9">5</definedName>
    <definedName name="solver_rhs1">0.15</definedName>
    <definedName localSheetId="8" name="solver_rhs10">binary</definedName>
    <definedName localSheetId="4" name="solver_rhs10">binary</definedName>
    <definedName localSheetId="5" name="solver_rhs10">binary</definedName>
    <definedName name="solver_rhs10">binary</definedName>
    <definedName localSheetId="8" name="solver_rhs11">binary</definedName>
    <definedName localSheetId="4" name="solver_rhs11">binary</definedName>
    <definedName localSheetId="5" name="solver_rhs11">binary</definedName>
    <definedName name="solver_rhs11">binary</definedName>
    <definedName localSheetId="8" name="solver_rhs12">binary</definedName>
    <definedName localSheetId="4" name="solver_rhs12">binary</definedName>
    <definedName localSheetId="5" name="solver_rhs12">binary</definedName>
    <definedName name="solver_rhs12">binary</definedName>
    <definedName localSheetId="8" name="solver_rhs13">binary</definedName>
    <definedName localSheetId="4" name="solver_rhs13">binary</definedName>
    <definedName localSheetId="5" name="solver_rhs13">binary</definedName>
    <definedName name="solver_rhs13">binary</definedName>
    <definedName localSheetId="8" name="solver_rhs14">binary</definedName>
    <definedName localSheetId="4" name="solver_rhs14">binary</definedName>
    <definedName localSheetId="5" name="solver_rhs14">binary</definedName>
    <definedName name="solver_rhs14">binary</definedName>
    <definedName localSheetId="8" name="solver_rhs15">binary</definedName>
    <definedName localSheetId="4" name="solver_rhs15">binary</definedName>
    <definedName localSheetId="5" name="solver_rhs15">binary</definedName>
    <definedName name="solver_rhs15">binary</definedName>
    <definedName localSheetId="8" name="solver_rhs16">binary</definedName>
    <definedName localSheetId="4" name="solver_rhs16">binary</definedName>
    <definedName localSheetId="5" name="solver_rhs16">binary</definedName>
    <definedName name="solver_rhs16">binary</definedName>
    <definedName localSheetId="8" name="solver_rhs17">binary</definedName>
    <definedName localSheetId="4" name="solver_rhs17">binary</definedName>
    <definedName localSheetId="5" name="solver_rhs17">binary</definedName>
    <definedName name="solver_rhs17">binary</definedName>
    <definedName localSheetId="8" name="solver_rhs18">binary</definedName>
    <definedName localSheetId="4" name="solver_rhs18">binary</definedName>
    <definedName localSheetId="5" name="solver_rhs18">binary</definedName>
    <definedName name="solver_rhs18">binary</definedName>
    <definedName localSheetId="8" name="solver_rhs19">binary</definedName>
    <definedName localSheetId="4" name="solver_rhs19">binary</definedName>
    <definedName localSheetId="5" name="solver_rhs19">binary</definedName>
    <definedName name="solver_rhs19">binary</definedName>
    <definedName localSheetId="4" name="solver_rhs2">binary</definedName>
    <definedName localSheetId="5" name="solver_rhs2">binary</definedName>
    <definedName name="solver_rhs2">0</definedName>
    <definedName localSheetId="8" name="solver_rhs20">binary</definedName>
    <definedName localSheetId="4" name="solver_rhs20">binary</definedName>
    <definedName localSheetId="5" name="solver_rhs20">binary</definedName>
    <definedName name="solver_rhs20">binary</definedName>
    <definedName localSheetId="8" name="solver_rhs21">binary</definedName>
    <definedName localSheetId="4" name="solver_rhs21">binary</definedName>
    <definedName localSheetId="5" name="solver_rhs21">binary</definedName>
    <definedName name="solver_rhs21">binary</definedName>
    <definedName localSheetId="8" name="solver_rhs22">binary</definedName>
    <definedName localSheetId="4" name="solver_rhs22">binary</definedName>
    <definedName localSheetId="5" name="solver_rhs22">binary</definedName>
    <definedName name="solver_rhs22">binary</definedName>
    <definedName localSheetId="8" name="solver_rhs24">binary</definedName>
    <definedName localSheetId="4" name="solver_rhs24">binary</definedName>
    <definedName localSheetId="5" name="solver_rhs24">binary</definedName>
    <definedName name="solver_rhs24">binary</definedName>
    <definedName localSheetId="8" name="solver_rhs25">binary</definedName>
    <definedName localSheetId="4" name="solver_rhs25">binary</definedName>
    <definedName localSheetId="5" name="solver_rhs25">binary</definedName>
    <definedName name="solver_rhs25">binary</definedName>
    <definedName localSheetId="8" name="solver_rhs26">binary</definedName>
    <definedName localSheetId="4" name="solver_rhs26">binary</definedName>
    <definedName localSheetId="5" name="solver_rhs26">binary</definedName>
    <definedName name="solver_rhs26">binary</definedName>
    <definedName localSheetId="8" name="solver_rhs27">binary</definedName>
    <definedName localSheetId="4" name="solver_rhs27">binary</definedName>
    <definedName localSheetId="5" name="solver_rhs27">binary</definedName>
    <definedName name="solver_rhs27">binary</definedName>
    <definedName localSheetId="8" name="solver_rhs28">binary</definedName>
    <definedName localSheetId="4" name="solver_rhs28">binary</definedName>
    <definedName localSheetId="5" name="solver_rhs28">binary</definedName>
    <definedName name="solver_rhs28">binary</definedName>
    <definedName localSheetId="8" name="solver_rhs29">binary</definedName>
    <definedName localSheetId="4" name="solver_rhs29">binary</definedName>
    <definedName localSheetId="5" name="solver_rhs29">binary</definedName>
    <definedName name="solver_rhs29">binary</definedName>
    <definedName localSheetId="8" name="solver_rhs3">binary</definedName>
    <definedName localSheetId="4" name="solver_rhs3">binary</definedName>
    <definedName localSheetId="5" name="solver_rhs3">binary</definedName>
    <definedName name="solver_rhs3">binary</definedName>
    <definedName localSheetId="8" name="solver_rhs30">binary</definedName>
    <definedName localSheetId="4" name="solver_rhs30">binary</definedName>
    <definedName localSheetId="5" name="solver_rhs30">binary</definedName>
    <definedName name="solver_rhs30">binary</definedName>
    <definedName localSheetId="8" name="solver_rhs31">binary</definedName>
    <definedName localSheetId="4" name="solver_rhs31">binary</definedName>
    <definedName localSheetId="5" name="solver_rhs31">binary</definedName>
    <definedName name="solver_rhs31">binary</definedName>
    <definedName localSheetId="8" name="solver_rhs32">binary</definedName>
    <definedName localSheetId="4" name="solver_rhs32">binary</definedName>
    <definedName localSheetId="5" name="solver_rhs32">binary</definedName>
    <definedName name="solver_rhs32">binary</definedName>
    <definedName localSheetId="8" name="solver_rhs33">binary</definedName>
    <definedName localSheetId="4" name="solver_rhs33">binary</definedName>
    <definedName localSheetId="5" name="solver_rhs33">binary</definedName>
    <definedName name="solver_rhs33">binary</definedName>
    <definedName localSheetId="8" name="solver_rhs34">binary</definedName>
    <definedName localSheetId="4" name="solver_rhs34">binary</definedName>
    <definedName localSheetId="5" name="solver_rhs34">binary</definedName>
    <definedName name="solver_rhs34">binary</definedName>
    <definedName localSheetId="8" name="solver_rhs35">binary</definedName>
    <definedName localSheetId="4" name="solver_rhs35">binary</definedName>
    <definedName localSheetId="5" name="solver_rhs35">binary</definedName>
    <definedName name="solver_rhs35">binary</definedName>
    <definedName localSheetId="8" name="solver_rhs36">binary</definedName>
    <definedName localSheetId="4" name="solver_rhs36">binary</definedName>
    <definedName localSheetId="5" name="solver_rhs36">binary</definedName>
    <definedName name="solver_rhs36">binary</definedName>
    <definedName localSheetId="8" name="solver_rhs37">binary</definedName>
    <definedName localSheetId="4" name="solver_rhs37">binary</definedName>
    <definedName localSheetId="5" name="solver_rhs37">binary</definedName>
    <definedName name="solver_rhs37">binary</definedName>
    <definedName localSheetId="8" name="solver_rhs38">binary</definedName>
    <definedName localSheetId="4" name="solver_rhs38">binary</definedName>
    <definedName localSheetId="5" name="solver_rhs38">binary</definedName>
    <definedName name="solver_rhs38">binary</definedName>
    <definedName localSheetId="8" name="solver_rhs39">binary</definedName>
    <definedName localSheetId="4" name="solver_rhs39">binary</definedName>
    <definedName localSheetId="5" name="solver_rhs39">binary</definedName>
    <definedName name="solver_rhs39">binary</definedName>
    <definedName localSheetId="8" name="solver_rhs4">binary</definedName>
    <definedName localSheetId="4" name="solver_rhs4">binary</definedName>
    <definedName localSheetId="5" name="solver_rhs4">binary</definedName>
    <definedName name="solver_rhs4">binary</definedName>
    <definedName localSheetId="8" name="solver_rhs40">binary</definedName>
    <definedName localSheetId="4" name="solver_rhs40">binary</definedName>
    <definedName localSheetId="5" name="solver_rhs40">binary</definedName>
    <definedName name="solver_rhs40">binary</definedName>
    <definedName localSheetId="8" name="solver_rhs41">binary</definedName>
    <definedName localSheetId="4" name="solver_rhs41">binary</definedName>
    <definedName localSheetId="5" name="solver_rhs41">binary</definedName>
    <definedName name="solver_rhs41">binary</definedName>
    <definedName localSheetId="8" name="solver_rhs42">binary</definedName>
    <definedName localSheetId="4" name="solver_rhs42">binary</definedName>
    <definedName localSheetId="5" name="solver_rhs42">binary</definedName>
    <definedName name="solver_rhs42">binary</definedName>
    <definedName localSheetId="8" name="solver_rhs43">binary</definedName>
    <definedName localSheetId="4" name="solver_rhs43">binary</definedName>
    <definedName localSheetId="5" name="solver_rhs43">binary</definedName>
    <definedName name="solver_rhs43">binary</definedName>
    <definedName localSheetId="8" name="solver_rhs44">binary</definedName>
    <definedName localSheetId="4" name="solver_rhs44">binary</definedName>
    <definedName localSheetId="5" name="solver_rhs44">binary</definedName>
    <definedName name="solver_rhs44">binary</definedName>
    <definedName localSheetId="8" name="solver_rhs46">binary</definedName>
    <definedName localSheetId="4" name="solver_rhs46">binary</definedName>
    <definedName localSheetId="5" name="solver_rhs46">binary</definedName>
    <definedName name="solver_rhs46">binary</definedName>
    <definedName localSheetId="8" name="solver_rhs47">binary</definedName>
    <definedName localSheetId="4" name="solver_rhs47">binary</definedName>
    <definedName localSheetId="5" name="solver_rhs47">binary</definedName>
    <definedName name="solver_rhs47">binary</definedName>
    <definedName localSheetId="8" name="solver_rhs48">binary</definedName>
    <definedName localSheetId="4" name="solver_rhs48">binary</definedName>
    <definedName localSheetId="5" name="solver_rhs48">binary</definedName>
    <definedName name="solver_rhs48">binary</definedName>
    <definedName localSheetId="8" name="solver_rhs49">binary</definedName>
    <definedName localSheetId="4" name="solver_rhs49">binary</definedName>
    <definedName localSheetId="5" name="solver_rhs49">binary</definedName>
    <definedName name="solver_rhs49">binary</definedName>
    <definedName localSheetId="8" name="solver_rhs5">binary</definedName>
    <definedName localSheetId="4" name="solver_rhs5">binary</definedName>
    <definedName localSheetId="5" name="solver_rhs5">binary</definedName>
    <definedName name="solver_rhs5">binary</definedName>
    <definedName localSheetId="8" name="solver_rhs50">binary</definedName>
    <definedName localSheetId="4" name="solver_rhs50">binary</definedName>
    <definedName localSheetId="5" name="solver_rhs50">binary</definedName>
    <definedName name="solver_rhs50">binary</definedName>
    <definedName localSheetId="8" name="solver_rhs51">binary</definedName>
    <definedName localSheetId="4" name="solver_rhs51">binary</definedName>
    <definedName localSheetId="5" name="solver_rhs51">binary</definedName>
    <definedName name="solver_rhs51">binary</definedName>
    <definedName localSheetId="8" name="solver_rhs52">binary</definedName>
    <definedName localSheetId="4" name="solver_rhs52">binary</definedName>
    <definedName localSheetId="5" name="solver_rhs52">binary</definedName>
    <definedName name="solver_rhs52">binary</definedName>
    <definedName localSheetId="8" name="solver_rhs53">binary</definedName>
    <definedName localSheetId="4" name="solver_rhs53">binary</definedName>
    <definedName localSheetId="5" name="solver_rhs53">binary</definedName>
    <definedName name="solver_rhs53">binary</definedName>
    <definedName localSheetId="8" name="solver_rhs54">binary</definedName>
    <definedName localSheetId="4" name="solver_rhs54">binary</definedName>
    <definedName localSheetId="5" name="solver_rhs54">binary</definedName>
    <definedName name="solver_rhs54">binary</definedName>
    <definedName localSheetId="8" name="solver_rhs55">binary</definedName>
    <definedName localSheetId="4" name="solver_rhs55">binary</definedName>
    <definedName localSheetId="5" name="solver_rhs55">binary</definedName>
    <definedName name="solver_rhs55">binary</definedName>
    <definedName localSheetId="8" name="solver_rhs56">binary</definedName>
    <definedName localSheetId="4" name="solver_rhs56">binary</definedName>
    <definedName localSheetId="5" name="solver_rhs56">binary</definedName>
    <definedName name="solver_rhs56">binary</definedName>
    <definedName localSheetId="8" name="solver_rhs57">binary</definedName>
    <definedName localSheetId="4" name="solver_rhs57">binary</definedName>
    <definedName localSheetId="5" name="solver_rhs57">binary</definedName>
    <definedName name="solver_rhs57">binary</definedName>
    <definedName localSheetId="8" name="solver_rhs58">binary</definedName>
    <definedName localSheetId="4" name="solver_rhs58">binary</definedName>
    <definedName localSheetId="5" name="solver_rhs58">binary</definedName>
    <definedName name="solver_rhs58">binary</definedName>
    <definedName localSheetId="8" name="solver_rhs59">binary</definedName>
    <definedName localSheetId="4" name="solver_rhs59">binary</definedName>
    <definedName localSheetId="5" name="solver_rhs59">binary</definedName>
    <definedName name="solver_rhs59">binary</definedName>
    <definedName localSheetId="8" name="solver_rhs6">binary</definedName>
    <definedName localSheetId="4" name="solver_rhs6">binary</definedName>
    <definedName localSheetId="5" name="solver_rhs6">binary</definedName>
    <definedName name="solver_rhs6">binary</definedName>
    <definedName localSheetId="8" name="solver_rhs60">binary</definedName>
    <definedName localSheetId="4" name="solver_rhs60">binary</definedName>
    <definedName localSheetId="5" name="solver_rhs60">binary</definedName>
    <definedName name="solver_rhs60">binary</definedName>
    <definedName localSheetId="8" name="solver_rhs61">binary</definedName>
    <definedName localSheetId="4" name="solver_rhs61">binary</definedName>
    <definedName localSheetId="5" name="solver_rhs61">binary</definedName>
    <definedName name="solver_rhs61">binary</definedName>
    <definedName localSheetId="8" name="solver_rhs62">binary</definedName>
    <definedName localSheetId="4" name="solver_rhs62">binary</definedName>
    <definedName localSheetId="5" name="solver_rhs62">binary</definedName>
    <definedName name="solver_rhs62">binary</definedName>
    <definedName localSheetId="8" name="solver_rhs63">binary</definedName>
    <definedName localSheetId="4" name="solver_rhs63">binary</definedName>
    <definedName localSheetId="5" name="solver_rhs63">binary</definedName>
    <definedName name="solver_rhs63">binary</definedName>
    <definedName localSheetId="8" name="solver_rhs64">binary</definedName>
    <definedName localSheetId="4" name="solver_rhs64">binary</definedName>
    <definedName localSheetId="5" name="solver_rhs64">binary</definedName>
    <definedName name="solver_rhs64">binary</definedName>
    <definedName localSheetId="8" name="solver_rhs65">binary</definedName>
    <definedName localSheetId="4" name="solver_rhs65">binary</definedName>
    <definedName localSheetId="5" name="solver_rhs65">binary</definedName>
    <definedName name="solver_rhs65">binary</definedName>
    <definedName localSheetId="8" name="solver_rhs66">binary</definedName>
    <definedName localSheetId="4" name="solver_rhs66">binary</definedName>
    <definedName localSheetId="5" name="solver_rhs66">binary</definedName>
    <definedName name="solver_rhs66">binary</definedName>
    <definedName localSheetId="8" name="solver_rhs68">binary</definedName>
    <definedName localSheetId="4" name="solver_rhs68">binary</definedName>
    <definedName localSheetId="5" name="solver_rhs68">binary</definedName>
    <definedName name="solver_rhs68">binary</definedName>
    <definedName localSheetId="8" name="solver_rhs69">binary</definedName>
    <definedName localSheetId="4" name="solver_rhs69">binary</definedName>
    <definedName localSheetId="5" name="solver_rhs69">binary</definedName>
    <definedName name="solver_rhs69">binary</definedName>
    <definedName localSheetId="8" name="solver_rhs7">binary</definedName>
    <definedName localSheetId="4" name="solver_rhs7">binary</definedName>
    <definedName localSheetId="5" name="solver_rhs7">binary</definedName>
    <definedName name="solver_rhs7">binary</definedName>
    <definedName localSheetId="8" name="solver_rhs70">binary</definedName>
    <definedName localSheetId="4" name="solver_rhs70">binary</definedName>
    <definedName localSheetId="5" name="solver_rhs70">binary</definedName>
    <definedName name="solver_rhs70">binary</definedName>
    <definedName localSheetId="8" name="solver_rhs71">binary</definedName>
    <definedName localSheetId="4" name="solver_rhs71">binary</definedName>
    <definedName localSheetId="5" name="solver_rhs71">binary</definedName>
    <definedName name="solver_rhs71">binary</definedName>
    <definedName localSheetId="8" name="solver_rhs72">binary</definedName>
    <definedName localSheetId="4" name="solver_rhs72">binary</definedName>
    <definedName localSheetId="5" name="solver_rhs72">binary</definedName>
    <definedName name="solver_rhs72">binary</definedName>
    <definedName localSheetId="8" name="solver_rhs73">binary</definedName>
    <definedName localSheetId="4" name="solver_rhs73">binary</definedName>
    <definedName localSheetId="5" name="solver_rhs73">binary</definedName>
    <definedName name="solver_rhs73">binary</definedName>
    <definedName localSheetId="8" name="solver_rhs74">binary</definedName>
    <definedName localSheetId="4" name="solver_rhs74">binary</definedName>
    <definedName localSheetId="5" name="solver_rhs74">binary</definedName>
    <definedName name="solver_rhs74">binary</definedName>
    <definedName localSheetId="8" name="solver_rhs75">binary</definedName>
    <definedName localSheetId="4" name="solver_rhs75">binary</definedName>
    <definedName localSheetId="5" name="solver_rhs75">binary</definedName>
    <definedName name="solver_rhs75">binary</definedName>
    <definedName localSheetId="8" name="solver_rhs76">binary</definedName>
    <definedName localSheetId="4" name="solver_rhs76">binary</definedName>
    <definedName localSheetId="5" name="solver_rhs76">binary</definedName>
    <definedName name="solver_rhs76">binary</definedName>
    <definedName localSheetId="8" name="solver_rhs77">binary</definedName>
    <definedName localSheetId="4" name="solver_rhs77">binary</definedName>
    <definedName localSheetId="5" name="solver_rhs77">binary</definedName>
    <definedName name="solver_rhs77">binary</definedName>
    <definedName localSheetId="8" name="solver_rhs78">binary</definedName>
    <definedName localSheetId="4" name="solver_rhs78">binary</definedName>
    <definedName localSheetId="5" name="solver_rhs78">binary</definedName>
    <definedName name="solver_rhs78">binary</definedName>
    <definedName localSheetId="8" name="solver_rhs79">binary</definedName>
    <definedName localSheetId="4" name="solver_rhs79">binary</definedName>
    <definedName localSheetId="5" name="solver_rhs79">binary</definedName>
    <definedName name="solver_rhs79">binary</definedName>
    <definedName localSheetId="8" name="solver_rhs8">binary</definedName>
    <definedName localSheetId="4" name="solver_rhs8">binary</definedName>
    <definedName localSheetId="5" name="solver_rhs8">binary</definedName>
    <definedName name="solver_rhs8">binary</definedName>
    <definedName localSheetId="8" name="solver_rhs80">binary</definedName>
    <definedName localSheetId="4" name="solver_rhs80">binary</definedName>
    <definedName localSheetId="5" name="solver_rhs80">binary</definedName>
    <definedName name="solver_rhs80">binary</definedName>
    <definedName localSheetId="8" name="solver_rhs81">binary</definedName>
    <definedName localSheetId="4" name="solver_rhs81">binary</definedName>
    <definedName localSheetId="5" name="solver_rhs81">binary</definedName>
    <definedName name="solver_rhs81">binary</definedName>
    <definedName localSheetId="8" name="solver_rhs82">binary</definedName>
    <definedName localSheetId="4" name="solver_rhs82">binary</definedName>
    <definedName localSheetId="5" name="solver_rhs82">binary</definedName>
    <definedName name="solver_rhs82">binary</definedName>
    <definedName localSheetId="8" name="solver_rhs83">binary</definedName>
    <definedName localSheetId="4" name="solver_rhs83">binary</definedName>
    <definedName localSheetId="5" name="solver_rhs83">binary</definedName>
    <definedName name="solver_rhs83">binary</definedName>
    <definedName localSheetId="8" name="solver_rhs84">binary</definedName>
    <definedName localSheetId="4" name="solver_rhs84">binary</definedName>
    <definedName localSheetId="5" name="solver_rhs84">binary</definedName>
    <definedName name="solver_rhs84">binary</definedName>
    <definedName localSheetId="8" name="solver_rhs85">binary</definedName>
    <definedName localSheetId="4" name="solver_rhs85">binary</definedName>
    <definedName localSheetId="5" name="solver_rhs85">binary</definedName>
    <definedName name="solver_rhs85">binary</definedName>
    <definedName localSheetId="8" name="solver_rhs86">binary</definedName>
    <definedName localSheetId="4" name="solver_rhs86">binary</definedName>
    <definedName localSheetId="5" name="solver_rhs86">binary</definedName>
    <definedName name="solver_rhs86">binary</definedName>
    <definedName localSheetId="8" name="solver_rhs87">binary</definedName>
    <definedName localSheetId="4" name="solver_rhs87">binary</definedName>
    <definedName localSheetId="5" name="solver_rhs87">binary</definedName>
    <definedName name="solver_rhs87">binary</definedName>
    <definedName localSheetId="8" name="solver_rhs88">binary</definedName>
    <definedName localSheetId="4" name="solver_rhs88">binary</definedName>
    <definedName localSheetId="5" name="solver_rhs88">binary</definedName>
    <definedName name="solver_rhs88">binary</definedName>
    <definedName localSheetId="8" name="solver_rhs9">binary</definedName>
    <definedName localSheetId="4" name="solver_rhs9">binary</definedName>
    <definedName localSheetId="5" name="solver_rhs9">binary</definedName>
    <definedName name="solver_rhs9">binary</definedName>
    <definedName name="solver_scl">2</definedName>
    <definedName name="solver_sho">2</definedName>
    <definedName name="solver_tim">100</definedName>
    <definedName localSheetId="4" name="solver_tmp">#NULL!</definedName>
    <definedName localSheetId="5" name="solver_tmp">#NULL!</definedName>
    <definedName name="solver_tmp">0.15</definedName>
    <definedName name="solver_tol">0.05</definedName>
    <definedName localSheetId="4" name="solver_typ">1</definedName>
    <definedName localSheetId="5" name="solver_typ">1</definedName>
    <definedName name="solver_typ">3</definedName>
    <definedName localSheetId="4" name="solver_val">0</definedName>
    <definedName localSheetId="5" name="solver_val">0</definedName>
    <definedName name="solver_val">0.1076</definedName>
    <definedName localSheetId="4" name="sourcesd">{"Joint Venture Analysis",#N/A,FALSE,"Rossmore"}</definedName>
    <definedName localSheetId="5" name="sourcesd">{"Joint Venture Analysis",#N/A,FALSE,"Rossmore"}</definedName>
    <definedName name="sourcesd">{"Joint Venture Analysis",#N/A,FALSE,"Rossmore"}</definedName>
    <definedName name="Spalte4">"$4"</definedName>
    <definedName name="Spanner_Auto_File">"c:\My Documents\PIS15_Ma.x2a"</definedName>
    <definedName name="spectfdi">{"schedule",#N/A,FALSE,"Sum Op's";"input area",#N/A,FALSE,"Sum Op's"}</definedName>
    <definedName localSheetId="4" name="SPM">{#N/A,#N/A,FALSE,"Cashflow Analysis";#N/A,#N/A,FALSE,"Sensitivity Analysis";#N/A,#N/A,FALSE,"PV";#N/A,#N/A,FALSE,"Pro Forma"}</definedName>
    <definedName localSheetId="5" name="SPM">{#N/A,#N/A,FALSE,"Cashflow Analysis";#N/A,#N/A,FALSE,"Sensitivity Analysis";#N/A,#N/A,FALSE,"PV";#N/A,#N/A,FALSE,"Pro Forma"}</definedName>
    <definedName name="SPM">{#N/A,#N/A,FALSE,"Cashflow Analysis";#N/A,#N/A,FALSE,"Sensitivity Analysis";#N/A,#N/A,FALSE,"PV";#N/A,#N/A,FALSE,"Pro Forma"}</definedName>
    <definedName localSheetId="4" name="SPM.2">{#N/A,#N/A,FALSE,"Cashflow Analysis";#N/A,#N/A,FALSE,"Sensitivity Analysis";#N/A,#N/A,FALSE,"PV";#N/A,#N/A,FALSE,"Pro Forma"}</definedName>
    <definedName localSheetId="5" name="SPM.2">{#N/A,#N/A,FALSE,"Cashflow Analysis";#N/A,#N/A,FALSE,"Sensitivity Analysis";#N/A,#N/A,FALSE,"PV";#N/A,#N/A,FALSE,"Pro Forma"}</definedName>
    <definedName name="SPM.2">{#N/A,#N/A,FALSE,"Cashflow Analysis";#N/A,#N/A,FALSE,"Sensitivity Analysis";#N/A,#N/A,FALSE,"PV";#N/A,#N/A,FALSE,"Pro Forma"}</definedName>
    <definedName name="SPWD">"pepsico"</definedName>
    <definedName localSheetId="3" name="SRN">{#N/A,#N/A,FALSE,"letter";#N/A,#N/A,FALSE,"PP_0895";#N/A,#N/A,FALSE,"PP_0995"}</definedName>
    <definedName localSheetId="4" name="SRN">{#N/A,#N/A,FALSE,"letter";#N/A,#N/A,FALSE,"PP_0895";#N/A,#N/A,FALSE,"PP_0995"}</definedName>
    <definedName localSheetId="5" name="SRN">{#N/A,#N/A,FALSE,"letter";#N/A,#N/A,FALSE,"PP_0895";#N/A,#N/A,FALSE,"PP_0995"}</definedName>
    <definedName name="SRN">{#N/A,#N/A,FALSE,"letter";#N/A,#N/A,FALSE,"PP_0895";#N/A,#N/A,FALSE,"PP_0995"}</definedName>
    <definedName name="ss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ss_revenue">{#N/A,#N/A,FALSE,"Sheet1"}</definedName>
    <definedName name="SSASA">{#N/A,#N/A,FALSE,"Aging Summary";#N/A,#N/A,FALSE,"Ratio Analysis";#N/A,#N/A,FALSE,"Test 120 Day Accts";#N/A,#N/A,FALSE,"Tickmarks"}</definedName>
    <definedName name="ssdfgsdfg">{"Construction_Short",#N/A,FALSE,"Construction"}</definedName>
    <definedName localSheetId="4" name="SSO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localSheetId="5" name="SSO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O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s">{"'Expirations'!$A$1:$L$65"}</definedName>
    <definedName name="ssss">{#N/A,#N/A,FALSE,"Broker Sheet";#N/A,#N/A,FALSE,"Exec.Summary";#N/A,#N/A,FALSE,"Argus Cash Flow";#N/A,#N/A,FALSE,"SPF";#N/A,#N/A,FALSE,"RentRoll"}</definedName>
    <definedName name="SSSSSVS">{"print annual inc. statement",#N/A,FALSE,"Summary";"print annual stats",#N/A,FALSE,"Summary";"print quarterly inc. statement",#N/A,FALSE,"Summary";"print quarterly stats",#N/A,FALSE,"Summary"}</definedName>
    <definedName name="st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_Cash_Rev">#REF!+#REF!</definedName>
    <definedName localSheetId="4" name="Stadium">{#N/A,#N/A,TRUE,"Ericsson Stadium PCD ";#N/A,#N/A,TRUE,"Ericsson Stadium IOR"}</definedName>
    <definedName localSheetId="5" name="Stadium">{#N/A,#N/A,TRUE,"Ericsson Stadium PCD ";#N/A,#N/A,TRUE,"Ericsson Stadium IOR"}</definedName>
    <definedName name="Stadium">{#N/A,#N/A,TRUE,"Ericsson Stadium PCD ";#N/A,#N/A,TRUE,"Ericsson Stadium IOR"}</definedName>
    <definedName name="Stadium2">{#N/A,#N/A,TRUE,"Ericsson Stadium PCD ";#N/A,#N/A,TRUE,"Ericsson Stadium IOR"}</definedName>
    <definedName localSheetId="4" name="stadiuma">{#N/A,#N/A,TRUE,"Ericsson Stadium PCD ";#N/A,#N/A,TRUE,"Ericsson Stadium IOR"}</definedName>
    <definedName localSheetId="5" name="stadiuma">{#N/A,#N/A,TRUE,"Ericsson Stadium PCD ";#N/A,#N/A,TRUE,"Ericsson Stadium IOR"}</definedName>
    <definedName name="stadiuma">{#N/A,#N/A,TRUE,"Ericsson Stadium PCD ";#N/A,#N/A,TRUE,"Ericsson Stadium IOR"}</definedName>
    <definedName name="stadiuma2">{#N/A,#N/A,TRUE,"Ericsson Stadium PCD ";#N/A,#N/A,TRUE,"Ericsson Stadium IOR"}</definedName>
    <definedName localSheetId="4" name="Statements">{"CF",#N/A,FALSE,"Cash Flow";"RET",#N/A,FALSE,"Returns";"NPV",#N/A,FALSE,"Values";"ASMPT",#N/A,FALSE,"Assumptions"}</definedName>
    <definedName localSheetId="5" name="Statements">{"CF",#N/A,FALSE,"Cash Flow";"RET",#N/A,FALSE,"Returns";"NPV",#N/A,FALSE,"Values";"ASMPT",#N/A,FALSE,"Assumptions"}</definedName>
    <definedName name="Statements">{"CF",#N/A,FALSE,"Cash Flow";"RET",#N/A,FALSE,"Returns";"NPV",#N/A,FALSE,"Values";"ASMPT",#N/A,FALSE,"Assumptions"}</definedName>
    <definedName name="stck">{"Saldenliste",#N/A,FALSE,"H A Ü"}</definedName>
    <definedName name="Structure">{#N/A,#N/A,FALSE,"SHEET1";#N/A,#N/A,FALSE,"SHEET2";#N/A,#N/A,FALSE,"SHEET3";#N/A,#N/A,FALSE,"SHEET4"}</definedName>
    <definedName name="stuff">#REF!,#REF!,#REF!,#REF!,#REF!,#REF!,#REF!,#REF!,#REF!</definedName>
    <definedName name="stuff2">#REF!,#REF!,#REF!,#REF!,#REF!,#REF!,#REF!,#REF!,#REF!</definedName>
    <definedName localSheetId="4" name="stupid">{"cap_structure",#N/A,FALSE,"Graph-Mkt Cap";"price",#N/A,FALSE,"Graph-Price";"ebit",#N/A,FALSE,"Graph-EBITDA";"ebitda",#N/A,FALSE,"Graph-EBITDA"}</definedName>
    <definedName localSheetId="5" name="stupid">{"cap_structure",#N/A,FALSE,"Graph-Mkt Cap";"price",#N/A,FALSE,"Graph-Price";"ebit",#N/A,FALSE,"Graph-EBITDA";"ebitda",#N/A,FALSE,"Graph-EBITDA"}</definedName>
    <definedName name="stupid">{"cap_structure",#N/A,FALSE,"Graph-Mkt Cap";"price",#N/A,FALSE,"Graph-Price";"ebit",#N/A,FALSE,"Graph-EBITDA";"ebitda",#N/A,FALSE,"Graph-EBITDA"}</definedName>
    <definedName name="SubCode">""</definedName>
    <definedName name="subset">{"% burden",#N/A,FALSE,"Summaries";"res value",#N/A,FALSE,"Summaries";"use factors",#N/A,FALSE,"Cost_Alloc";"cost alloc",#N/A,FALSE,"Cost_Alloc"}</definedName>
    <definedName name="subset_1">{"% burden",#N/A,FALSE,"Summaries";"res value",#N/A,FALSE,"Summaries";"use factors",#N/A,FALSE,"Cost_Alloc";"cost alloc",#N/A,FALSE,"Cost_Alloc"}</definedName>
    <definedName name="subset_1_1">{"% burden",#N/A,FALSE,"Summaries";"res value",#N/A,FALSE,"Summaries";"use factors",#N/A,FALSE,"Cost_Alloc";"cost alloc",#N/A,FALSE,"Cost_Alloc"}</definedName>
    <definedName name="subset_1_2">{"% burden",#N/A,FALSE,"Summaries";"res value",#N/A,FALSE,"Summaries";"use factors",#N/A,FALSE,"Cost_Alloc";"cost alloc",#N/A,FALSE,"Cost_Alloc"}</definedName>
    <definedName name="subset_2">{"% burden",#N/A,FALSE,"Summaries";"res value",#N/A,FALSE,"Summaries";"use factors",#N/A,FALSE,"Cost_Alloc";"cost alloc",#N/A,FALSE,"Cost_Alloc"}</definedName>
    <definedName name="subset_2_1">{"% burden",#N/A,FALSE,"Summaries";"res value",#N/A,FALSE,"Summaries";"use factors",#N/A,FALSE,"Cost_Alloc";"cost alloc",#N/A,FALSE,"Cost_Alloc"}</definedName>
    <definedName name="subset_3">{"% burden",#N/A,FALSE,"Summaries";"res value",#N/A,FALSE,"Summaries";"use factors",#N/A,FALSE,"Cost_Alloc";"cost alloc",#N/A,FALSE,"Cost_Alloc"}</definedName>
    <definedName name="SUCURSALBG">{"BALGRAL",#N/A,FALSE,"BALANCE GRAL";"EDORES",#N/A,FALSE,"EDO RDOS"}</definedName>
    <definedName name="SUCURSALBGB">{"BALGRAL",#N/A,FALSE,"BALANCE GRAL";"EDORES",#N/A,FALSE,"EDO RDOS"}</definedName>
    <definedName name="summary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SummaryProjections">#REF!,#REF!,#REF!,#REF!</definedName>
    <definedName name="SunBrunch">#REF!,#REF!</definedName>
    <definedName localSheetId="3" name="Supplies">{#N/A,#N/A,FALSE,"PHASED";#N/A,#N/A,FALSE,"DETAIL OF SITE";#N/A,#N/A,FALSE,"MSTR SUMMARY";#N/A,#N/A,FALSE,"CAT1-16 SUMM";#N/A,#N/A,FALSE,"ELEVATOR";#N/A,#N/A,FALSE,"PHASE 2 COSTS"}</definedName>
    <definedName name="Supplies">{#N/A,#N/A,FALSE,"PHASED";#N/A,#N/A,FALSE,"DETAIL OF SITE";#N/A,#N/A,FALSE,"MSTR SUMMARY";#N/A,#N/A,FALSE,"CAT1-16 SUMM";#N/A,#N/A,FALSE,"ELEVATOR";#N/A,#N/A,FALSE,"PHASE 2 COSTS"}</definedName>
    <definedName name="SupplyDemandChart">"="</definedName>
    <definedName name="SV_AUTO_CONN_CATALOG">"013"</definedName>
    <definedName name="SV_AUTO_CONN_SERVER">"\\ddp-db\MAS 200\Version4\MAS90"</definedName>
    <definedName name="SV_ENCPT_AUTO_CONN_PASSWORD">"083096084083070116098118105104120113110106111100115"</definedName>
    <definedName name="SV_ENCPT_AUTO_CONN_USER">"095094088070084105111098119103108118111119"</definedName>
    <definedName name="SV_ENCPT_LOGON_PWD">"078104085088070"</definedName>
    <definedName name="SV_ENCPT_LOGON_USER">"095094088070084084080096087083073084"</definedName>
    <definedName name="swaps1">{#N/A,#N/A,FALSE,"fitchpre1026 conduit analysis"}</definedName>
    <definedName name="swer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Swvu.Sommaire.">#REF!,#REF!,#REF!,#REF!,#REF!,#REF!</definedName>
    <definedName localSheetId="4" name="sx">{#N/A,#N/A,FALSE,"Chart 2 by Prop Type"}</definedName>
    <definedName localSheetId="5" name="sx">{#N/A,#N/A,FALSE,"Chart 2 by Prop Type"}</definedName>
    <definedName name="sx">{#N/A,#N/A,FALSE,"Occ and Rate";#N/A,#N/A,FALSE,"PF Input";#N/A,#N/A,FALSE,"Capital Input";#N/A,#N/A,FALSE,"Proforma Five Yr";#N/A,#N/A,FALSE,"Calculations";#N/A,#N/A,FALSE,"Transaction Summary-DTW"}</definedName>
    <definedName name="sxdfrtxdft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t.t.t">{"賃貸事例比較法",#N/A,FALSE,"Sheet2";"賃貸条件",#N/A,FALSE,"Sheet2"}</definedName>
    <definedName name="t4wqd">{"AnnInc",#N/A,TRUE,"Inc";"QtrInc1",#N/A,TRUE,"Inc";"Balance",#N/A,TRUE,"Bal";"Cflow",#N/A,TRUE,"Cash"}</definedName>
    <definedName localSheetId="3" name="tab">{#N/A,#N/A,FALSE,"SUMMARY SHEET";#N/A,#N/A,FALSE,"VARIANCE REPORT";#N/A,#N/A,FALSE,"CAT1-16 SUMM";#N/A,#N/A,FALSE,"GCS";#N/A,#N/A,FALSE,"FF &amp; E";#N/A,#N/A,FALSE,"DESIGN COSTS"}</definedName>
    <definedName name="tab">{#N/A,#N/A,FALSE,"SUMMARY SHEET";#N/A,#N/A,FALSE,"VARIANCE REPORT";#N/A,#N/A,FALSE,"CAT1-16 SUMM";#N/A,#N/A,FALSE,"GCS";#N/A,#N/A,FALSE,"FF &amp; E";#N/A,#N/A,FALSE,"DESIGN COSTS"}</definedName>
    <definedName name="tdc">{"'April 24'!$J$11"}</definedName>
    <definedName name="tdyjdtyj">{"Investor",#N/A,FALSE,"Model";"Property",#N/A,FALSE,"Model";"Incentive Taxes",#N/A,FALSE,"Model"}</definedName>
    <definedName name="team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TECNOFIBRAS">{"'PXR_6500'!$A$1:$I$124"}</definedName>
    <definedName name="TECNOFIBRAS2">{"'PXR_6500'!$A$1:$I$124"}</definedName>
    <definedName localSheetId="4" name="temp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localSheetId="5" name="temp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temp">{"Financials",#N/A,FALSE,"Financials";"AVP",#N/A,FALSE,"AVP";"DCF",#N/A,FALSE,"DCF";"CSC",#N/A,FALSE,"CSC";"Deal_Comp",#N/A,FALSE,"DealComp"}</definedName>
    <definedName name="Temp1">{"quarterly",#N/A,FALSE,"Income Statement";#N/A,#N/A,FALSE,"print segment";#N/A,#N/A,FALSE,"Balance Sheet";#N/A,#N/A,FALSE,"Annl Inc";#N/A,#N/A,FALSE,"Cash Flow"}</definedName>
    <definedName name="temp2">{"Print CRXLAND Assumptions",#N/A,FALSE,"CRXLAND Openings";"Print CRXLAND Openings",#N/A,FALSE,"CRXLAND Openings"}</definedName>
    <definedName localSheetId="4" name="template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localSheetId="5" name="template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Template.WIRE.DBAccess.CalcMode">"Async"</definedName>
    <definedName name="tempor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ten">#REF!,#REF!,#REF!,#REF!,#REF!</definedName>
    <definedName name="terminating_date">OFFSET(#REF!,0,0,COUNT(#REF!),1)</definedName>
    <definedName name="tes">{"NOPCAPEVA",#N/A,FALSE,"Nopat";"FCFCSTAR",#N/A,FALSE,"FCFVAL";"EVAVL",#N/A,FALSE,"EVAVAL";"LEASE",#N/A,FALSE,"OpLease"}</definedName>
    <definedName localSheetId="4" name="TEST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localSheetId="5" name="TEST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test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localSheetId="4" name="test1">{"P1",#N/A,FALSE,"Proforma";"P1CF",#N/A,FALSE,"Proforma";"P1EquityCF",#N/A,FALSE,"Proforma"}</definedName>
    <definedName localSheetId="5" name="test1">{"P1",#N/A,FALSE,"Proforma";"P1CF",#N/A,FALSE,"Proforma";"P1EquityCF",#N/A,FALSE,"Proforma"}</definedName>
    <definedName name="test1">{#N/A,#N/A,FALSE,"Calculator"}</definedName>
    <definedName name="test100">{"View1",#N/A,FALSE,"Sheet1";"View2",#N/A,FALSE,"Sheet1"}</definedName>
    <definedName localSheetId="4" name="test2">{"View1",#N/A,FALSE,"Sheet1";"View2",#N/A,FALSE,"Sheet1"}</definedName>
    <definedName localSheetId="5" name="test2">{"View1",#N/A,FALSE,"Sheet1";"View2",#N/A,FALSE,"Sheet1"}</definedName>
    <definedName name="test2">{#N/A,#N/A,FALSE,"Calculator"}</definedName>
    <definedName name="test21">{#N/A,#N/A,FALSE,"Calculator"}</definedName>
    <definedName localSheetId="4" name="test3">{#N/A,#N/A,TRUE,"Dev Summ";#N/A,#N/A,TRUE,"General";#N/A,#N/A,TRUE,"Rates";#N/A,#N/A,TRUE,"Cost Summ"}</definedName>
    <definedName localSheetId="5" name="test3">{#N/A,#N/A,TRUE,"Dev Summ";#N/A,#N/A,TRUE,"General";#N/A,#N/A,TRUE,"Rates";#N/A,#N/A,TRUE,"Cost Summ"}</definedName>
    <definedName name="Test3">{"INCOME",#N/A,FALSE,"ProNet";"VALUE",#N/A,FALSE,"ProNet"}</definedName>
    <definedName name="test31">{#N/A,#N/A,FALSE,"Calculator"}</definedName>
    <definedName localSheetId="4" name="test4">{#N/A,#N/A,TRUE,"Dev Summ";"P1-2 Quarterly",#N/A,TRUE,"CF Summ";"P1-Quarterly",#N/A,TRUE,"CF Summ";"P2-Quarterly",#N/A,TRUE,"CF Summ";#N/A,#N/A,TRUE,"Proj. Cost Summ";#N/A,#N/A,TRUE,"P1 Cost Summ";#N/A,#N/A,TRUE,"P2 Cost Summ";#N/A,#N/A,TRUE,"General";#N/A,#N/A,TRUE,"Rates";#N/A,#N/A,TRUE,"Abs_Sale"}</definedName>
    <definedName localSheetId="5" name="test4">{#N/A,#N/A,TRUE,"Dev Summ";"P1-2 Quarterly",#N/A,TRUE,"CF Summ";"P1-Quarterly",#N/A,TRUE,"CF Summ";"P2-Quarterly",#N/A,TRUE,"CF Summ";#N/A,#N/A,TRUE,"Proj. Cost Summ";#N/A,#N/A,TRUE,"P1 Cost Summ";#N/A,#N/A,TRUE,"P2 Cost Summ";#N/A,#N/A,TRUE,"General";#N/A,#N/A,TRUE,"Rates";#N/A,#N/A,TRUE,"Abs_Sale"}</definedName>
    <definedName name="test4">{"CHART",#N/A,FALSE,"Arch Communications"}</definedName>
    <definedName name="test5">{#N/A,#N/A,TRUE,"Dev Summ";"P1-3Quarterly",#N/A,TRUE,"CF Summ";"P1-Quarterly",#N/A,TRUE,"CF Summ";"P2-Quarterly",#N/A,TRUE,"CF Summ";"P3-Quarterly",#N/A,TRUE,"CF Summ";#N/A,#N/A,TRUE,"Proj. Cost Summ";#N/A,#N/A,TRUE,"P1 Cost Summ";#N/A,#N/A,TRUE,"P2 Cost Summ";#N/A,#N/A,TRUE,"P3 Cost Summ";#N/A,#N/A,TRUE,"General";#N/A,#N/A,TRUE,"Rates";#N/A,#N/A,TRUE,"Abs_Sale"}</definedName>
    <definedName name="test6">{"P1",#N/A,FALSE,"Proforma";"P2",#N/A,FALSE,"Proforma";"P3",#N/A,FALSE,"Proforma"}</definedName>
    <definedName name="test7">{#N/A,#N/A,FALSE,"FOR_SUM";#N/A,#N/A,FALSE,"FA";#N/A,#N/A,FALSE,"PTRANS_TAX"}</definedName>
    <definedName name="test8">{"P1-3Quarterly",#N/A,TRUE,"CF Summ";"P1-Quarterly",#N/A,TRUE,"CF Summ";"P2-Quarterly",#N/A,TRUE,"CF Summ";"P3-Quarterly",#N/A,TRUE,"CF Summ"}</definedName>
    <definedName name="test9">{#N/A,#N/A,TRUE,"Dev Summ";#N/A,#N/A,TRUE,"General";#N/A,#N/A,TRUE,"Rates";#N/A,#N/A,TRUE,"Abs_Sale";#N/A,#N/A,TRUE,"P1 Cost Summ";#N/A,#N/A,TRUE,"P2 Cost Summ";#N/A,#N/A,TRUE,"P3 Cost Summ"}</definedName>
    <definedName name="testcopy3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4" name="testII">{"History+Projection+5Comps",#N/A,FALSE,"HISTORY (2)";"$ Per Occupied History+Projection+5Comps",#N/A,FALSE,"HISTORY (2)";"History+Projection",#N/A,FALSE,"HISTORY (2)"}</definedName>
    <definedName localSheetId="5" name="testII">{"History+Projection+5Comps",#N/A,FALSE,"HISTORY (2)";"$ Per Occupied History+Projection+5Comps",#N/A,FALSE,"HISTORY (2)";"History+Projection",#N/A,FALSE,"HISTORY (2)"}</definedName>
    <definedName name="testII">{"History+Projection+5Comps",#N/A,FALSE,"HISTORY (2)";"$ Per Occupied History+Projection+5Comps",#N/A,FALSE,"HISTORY (2)";"History+Projection",#N/A,FALSE,"HISTORY (2)"}</definedName>
    <definedName name="testing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sting2">{"View1",#N/A,FALSE,"Sheet1";"View2",#N/A,FALSE,"Sheet1"}</definedName>
    <definedName localSheetId="4" name="testnig">{#N/A,#N/A,FALSE,"OVERVIEW"}</definedName>
    <definedName localSheetId="5" name="testnig">{#N/A,#N/A,FALSE,"OVERVIEW"}</definedName>
    <definedName name="testnig">{#N/A,#N/A,FALSE,"OVERVIEW"}</definedName>
    <definedName name="testparkave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4" name="TextRefCopyRangeCount">69</definedName>
    <definedName localSheetId="5" name="TextRefCopyRangeCount">69</definedName>
    <definedName name="TextRefCopyRangeCount">1</definedName>
    <definedName name="Thomas">{#N/A,#N/A,FALSE,"Aktiv";#N/A,#N/A,FALSE,"stat.con.";#N/A,#N/A,FALSE,"Konzern"}</definedName>
    <definedName name="three">#REF!,#REF!</definedName>
    <definedName name="ti">{#N/A,#N/A,FALSE,"Aging Summary";#N/A,#N/A,FALSE,"Ratio Analysis";#N/A,#N/A,FALSE,"Test 120 Day Accts";#N/A,#N/A,FALSE,"Tickmarks"}</definedName>
    <definedName name="TitleFormat">#REF!,#REF!,#REF!,#REF!,#REF!,#REF!,#REF!,#REF!,#REF!,#REF!,#REF!</definedName>
    <definedName name="tjhrw">{"NOPCAPEVA",#N/A,FALSE,"Nopat";"FCFCSTAR",#N/A,FALSE,"FCFVAL";"EVAVL",#N/A,FALSE,"EVAVAL";"LEASE",#N/A,FALSE,"OpLease"}</definedName>
    <definedName name="TM1REBUILDOPTION">1</definedName>
    <definedName localSheetId="3" name="to">{#N/A,#N/A,FALSE,"letter";#N/A,#N/A,FALSE,"PP_0895";#N/A,#N/A,FALSE,"PP_0995"}</definedName>
    <definedName localSheetId="4" name="to">{#N/A,#N/A,FALSE,"letter";#N/A,#N/A,FALSE,"PP_0895";#N/A,#N/A,FALSE,"PP_0995"}</definedName>
    <definedName localSheetId="5" name="to">{#N/A,#N/A,FALSE,"letter";#N/A,#N/A,FALSE,"PP_0895";#N/A,#N/A,FALSE,"PP_0995"}</definedName>
    <definedName name="to">{#N/A,#N/A,FALSE,"letter";#N/A,#N/A,FALSE,"PP_0895";#N/A,#N/A,FALSE,"PP_0995"}</definedName>
    <definedName localSheetId="8" name="Total_Payment">Scheduled_Payment+Extra_Payment</definedName>
    <definedName localSheetId="4" name="Total_Payment">Scheduled_Payment+Extra_Payment</definedName>
    <definedName localSheetId="5" name="Total_Payment">Scheduled_Payment+Extra_Payment</definedName>
    <definedName name="Total_Payment">Scheduled_Payment+Extra_Payment</definedName>
    <definedName name="Total_payments">Payments_per_year*Term_in_years</definedName>
    <definedName name="trc_XLS_DATASHEET_ProtectDate">36888.4816550926</definedName>
    <definedName name="tre">{"NOPCAPEVA",#N/A,FALSE,"Nopat";"FCFCSTAR",#N/A,FALSE,"FCFVAL";"EVAVL",#N/A,FALSE,"EVAVAL";"LEASE",#N/A,FALSE,"OpLease"}</definedName>
    <definedName localSheetId="4" name="trial">{"Outflow 1",#N/A,FALSE,"Outflows-Inflows";"Outflow 2",#N/A,FALSE,"Outflows-Inflows";"Inflow 1",#N/A,FALSE,"Outflows-Inflows";"Inflow 2",#N/A,FALSE,"Outflows-Inflows"}</definedName>
    <definedName localSheetId="5" name="trial">{"Outflow 1",#N/A,FALSE,"Outflows-Inflows";"Outflow 2",#N/A,FALSE,"Outflows-Inflows";"Inflow 1",#N/A,FALSE,"Outflows-Inflows";"Inflow 2",#N/A,FALSE,"Outflows-Inflows"}</definedName>
    <definedName name="trial">{"Outflow 1",#N/A,FALSE,"Outflows-Inflows";"Outflow 2",#N/A,FALSE,"Outflows-Inflows";"Inflow 1",#N/A,FALSE,"Outflows-Inflows";"Inflow 2",#N/A,FALSE,"Outflows-Inflows"}</definedName>
    <definedName name="tt">{#N/A,#N/A,FALSE,"PROJECT BUDET";#N/A,#N/A,FALSE,"page 8";#N/A,#N/A,FALSE,"page 9";"page 1",#N/A,FALSE,"page 11,12,13,14";"page 2",#N/A,FALSE,"page 11,12,13,14";"page 3",#N/A,FALSE,"page 11,12,13,14";"page 4",#N/A,FALSE,"page 11,12,13,14";#N/A,#N/A,FALSE,"page 10";#N/A,#N/A,FALSE,"PAGE 18 &amp; 19";"PAGE15",#N/A,FALSE,"page 15,16,17";"PAGE16",#N/A,FALSE,"page 15,16,17";"PAGE17",#N/A,FALSE,"page 15,16,17";"PAGE18",#N/A,FALSE,"page 15,16,17";#N/A,#N/A,FALSE,"page 20";#N/A,#N/A,FALSE,"page 21";#N/A,#N/A,FALSE,"page 22";#N/A,#N/A,FALSE,"page 23";#N/A,#N/A,FALSE,"page 24";#N/A,#N/A,FALSE,"page 25";#N/A,#N/A,FALSE,"page 26";#N/A,#N/A,FALSE,"page 27";#N/A,#N/A,FALSE,"page 28";#N/A,#N/A,FALSE,"page 29";#N/A,#N/A,FALSE,"page 30";#N/A,#N/A,FALSE,"page 31"}</definedName>
    <definedName name="ttrrt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ttttt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uv">{#N/A,#N/A,FALSE,"II-2 POP.HH";#N/A,#N/A,FALSE,"II-3 AGE.DIST";#N/A,#N/A,FALSE,"II-4 HH.DIST";#N/A,#N/A,FALSE,"II-5 EMP.INDUS"}</definedName>
    <definedName name="two">#REF!,#REF!</definedName>
    <definedName name="twre">{"NOPCAPEVA",#N/A,FALSE,"Nopat";"FCFCSTAR",#N/A,FALSE,"FCFVAL";"EVAVL",#N/A,FALSE,"EVAVAL";"LEASE",#N/A,FALSE,"OpLease"}</definedName>
    <definedName name="tyjsrty">{"Investor",#N/A,FALSE,"Model";"Property",#N/A,FALSE,"Model";"Incentive Taxes",#N/A,FALSE,"Model"}</definedName>
    <definedName name="tykjthk">{"Investor",#N/A,FALSE,"Model";"Property",#N/A,FALSE,"Model";"Incentive Taxes",#N/A,FALSE,"Model"}</definedName>
    <definedName localSheetId="3" name="tyler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4" name="tyler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5" name="tyler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3" name="tyler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4" name="tyler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5" name="tyler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ler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4" name="tyrt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localSheetId="5" name="tyrt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tyrt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ug">{"NOPCAPEVA",#N/A,FALSE,"Nopat";"FCFCSTAR",#N/A,FALSE,"FCFVAL";"EVAVL",#N/A,FALSE,"EVAVAL";"LEASE",#N/A,FALSE,"OpLease"}</definedName>
    <definedName name="ui">{"NOPCAPEVA",#N/A,FALSE,"Nopat";"FCFCSTAR",#N/A,FALSE,"FCFVAL";"EVAVL",#N/A,FALSE,"EVAVAL";"LEASE",#N/A,FALSE,"OpLease"}</definedName>
    <definedName name="uibhcw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4" name="uj">{#N/A,#N/A,FALSE,"Chart 2 by Prop Type"}</definedName>
    <definedName localSheetId="5" name="uj">{#N/A,#N/A,FALSE,"Chart 2 by Prop Type"}</definedName>
    <definedName name="uj">{#N/A,#N/A,FALSE,"Chart 2 by Prop Type"}</definedName>
    <definedName name="ujkry">{"NOPCAPEVA",#N/A,FALSE,"Nopat";"FCFCSTAR",#N/A,FALSE,"FCFVAL";"EVAVL",#N/A,FALSE,"EVAVAL";"LEASE",#N/A,FALSE,"OpLease"}</definedName>
    <definedName name="unf.Leist">{"Alles",#N/A,FALSE,"H A Ü"}</definedName>
    <definedName name="Unfert.Leist">{"Saldenliste",#N/A,FALSE,"H A Ü"}</definedName>
    <definedName name="Unit">Concrete [0]!material</definedName>
    <definedName name="Unit1">Concrete [0]!material</definedName>
    <definedName name="Unit2">Concrete [0]!material</definedName>
    <definedName name="unknown">{#N/A,#N/A,FALSE,"Summary 1";#N/A,#N/A,FALSE,"Summary 2";#N/A,#N/A,FALSE,"Emp Count";#N/A,#N/A,FALSE,"M&amp;A";#N/A,#N/A,FALSE,"Beachclub Ops";#N/A,#N/A,FALSE,"Golf Ops";#N/A,#N/A,FALSE,"Golf Maint";#N/A,#N/A,FALSE,"Food &amp; Bev";#N/A,#N/A,FALSE,"OP";#N/A,#N/A,FALSE,"Spa"}</definedName>
    <definedName name="unknown2">{"Construction Costs",#N/A,FALSE,"Total Costs"}</definedName>
    <definedName name="uno">{"BALGRAL",#N/A,FALSE,"BALANCE GRAL";"EDORES",#N/A,FALSE,"EDO RDOS"}</definedName>
    <definedName name="unob">{"BALGRAL",#N/A,FALSE,"BALANCE GRAL";"EDORES",#N/A,FALSE,"EDO RDOS"}</definedName>
    <definedName name="urt">{"NOPCAPEVA",#N/A,FALSE,"Nopat";"FCFCSTAR",#N/A,FALSE,"FCFVAL";"EVAVL",#N/A,FALSE,"EVAVAL";"LEASE",#N/A,FALSE,"OpLease"}</definedName>
    <definedName name="Used_for_Leveraged_Yield_Calculations__Do_Not_Delete">#REF!,#REF!,#REF!,#REF!,#REF!,#REF!</definedName>
    <definedName name="UseWeekFlag">1</definedName>
    <definedName name="ussc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utfuyf">{#N/A,#N/A,FALSE,"matx B4 DS";#N/A,#N/A,FALSE,"matx B4 DS Hac";#N/A,#N/A,FALSE,"matx B4 DS Chabot";#N/A,#N/A,FALSE,"matx B4 DS Diablo"}</definedName>
    <definedName name="uu">{"scheduleB",#N/A,FALSE,"CTT_CLO"}</definedName>
    <definedName name="uvw">{#N/A,#N/A,FALSE,"pop.hh";#N/A,#N/A,FALSE,"age.dist";#N/A,#N/A,FALSE,"hh.income";#N/A,#N/A,FALSE,"hh.chars"}</definedName>
    <definedName name="uw4u">{"Investor",#N/A,FALSE,"Model";"Property",#N/A,FALSE,"Model";"Incentive Taxes",#N/A,FALSE,"Model"}</definedName>
    <definedName name="uwe">{"Alles",#N/A,FALSE,"H A Ü"}</definedName>
    <definedName localSheetId="3" name="uyfkf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4" name="uyfkf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5" name="uyfkf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j">{"AnnInc",#N/A,TRUE,"Inc";"QtrInc1",#N/A,TRUE,"Inc";"Balance",#N/A,TRUE,"Bal";"Cflow",#N/A,TRUE,"Cash"}</definedName>
    <definedName localSheetId="3" name="UYR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4" name="UYR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5" name="UYR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te">{"AnnInc",#N/A,TRUE,"Inc";"QtrInc1",#N/A,TRUE,"Inc";"Balance",#N/A,TRUE,"Bal";"Cflow",#N/A,TRUE,"Cash"}</definedName>
    <definedName localSheetId="4" name="v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v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Vail">{"PVGraph2",#N/A,FALSE,"PV Data"}</definedName>
    <definedName localSheetId="4" name="Value">{#N/A,#N/A,FALSE,"Cashflow Analysis";#N/A,#N/A,FALSE,"Sensitivity Analysis";#N/A,#N/A,FALSE,"PV";#N/A,#N/A,FALSE,"Pro Forma"}</definedName>
    <definedName localSheetId="5" name="Value">{#N/A,#N/A,FALSE,"Cashflow Analysis";#N/A,#N/A,FALSE,"Sensitivity Analysis";#N/A,#N/A,FALSE,"PV";#N/A,#N/A,FALSE,"Pro Forma"}</definedName>
    <definedName localSheetId="4" name="Value.2">{#N/A,#N/A,FALSE,"Cashflow Analysis";#N/A,#N/A,FALSE,"Sensitivity Analysis";#N/A,#N/A,FALSE,"PV";#N/A,#N/A,FALSE,"Pro Forma"}</definedName>
    <definedName localSheetId="5" name="Value.2">{#N/A,#N/A,FALSE,"Cashflow Analysis";#N/A,#N/A,FALSE,"Sensitivity Analysis";#N/A,#N/A,FALSE,"PV";#N/A,#N/A,FALSE,"Pro Forma"}</definedName>
    <definedName name="Value.2">{#N/A,#N/A,FALSE,"Cashflow Analysis";#N/A,#N/A,FALSE,"Sensitivity Analysis";#N/A,#N/A,FALSE,"PV";#N/A,#N/A,FALSE,"Pro Forma"}</definedName>
    <definedName localSheetId="4" name="value1">{#N/A,#N/A,FALSE,"Cashflow Analysis";#N/A,#N/A,FALSE,"Sensitivity Analysis";#N/A,#N/A,FALSE,"PV";#N/A,#N/A,FALSE,"Pro Forma"}</definedName>
    <definedName localSheetId="5" name="value1">{#N/A,#N/A,FALSE,"Cashflow Analysis";#N/A,#N/A,FALSE,"Sensitivity Analysis";#N/A,#N/A,FALSE,"PV";#N/A,#N/A,FALSE,"Pro Forma"}</definedName>
    <definedName name="value1">{#N/A,#N/A,FALSE,"Cashflow Analysis";#N/A,#N/A,FALSE,"Sensitivity Analysis";#N/A,#N/A,FALSE,"PV";#N/A,#N/A,FALSE,"Pro Forma"}</definedName>
    <definedName localSheetId="4" name="value1.2">{#N/A,#N/A,FALSE,"Cashflow Analysis";#N/A,#N/A,FALSE,"Sensitivity Analysis";#N/A,#N/A,FALSE,"PV";#N/A,#N/A,FALSE,"Pro Forma"}</definedName>
    <definedName localSheetId="5" name="value1.2">{#N/A,#N/A,FALSE,"Cashflow Analysis";#N/A,#N/A,FALSE,"Sensitivity Analysis";#N/A,#N/A,FALSE,"PV";#N/A,#N/A,FALSE,"Pro Forma"}</definedName>
    <definedName name="value1.2">{#N/A,#N/A,FALSE,"Cashflow Analysis";#N/A,#N/A,FALSE,"Sensitivity Analysis";#N/A,#N/A,FALSE,"PV";#N/A,#N/A,FALSE,"Pro Forma"}</definedName>
    <definedName name="Values_Entered">IF(Loan_Amount*Interest_Rate*Loan_Years*Loan_Start&gt;0,1,0)</definedName>
    <definedName name="valuevx">42.314159</definedName>
    <definedName localSheetId="4" name="var96_96">{#N/A,#N/A,FALSE,"B_Spread"}</definedName>
    <definedName localSheetId="5" name="var96_96">{#N/A,#N/A,FALSE,"B_Spread"}</definedName>
    <definedName name="var96_96">{#N/A,#N/A,FALSE,"B_Spread"}</definedName>
    <definedName name="vbcz">{"NOPCAPEVA",#N/A,FALSE,"Nopat";"FCFCSTAR",#N/A,FALSE,"FCFVAL";"EVAVL",#N/A,FALSE,"EVAVAL";"LEASE",#N/A,FALSE,"OpLease"}</definedName>
    <definedName name="vcxf">{"NOPCAPEVA",#N/A,FALSE,"Nopat";"FCFCSTAR",#N/A,FALSE,"FCFVAL";"EVAVL",#N/A,FALSE,"EVAVAL";"LEASE",#N/A,FALSE,"OpLease"}</definedName>
    <definedName name="vcxz">{"NOPCAPEVA",#N/A,FALSE,"Nopat";"FCFCSTAR",#N/A,FALSE,"FCFVAL";"EVAVL",#N/A,FALSE,"EVAVAL";"LEASE",#N/A,FALSE,"OpLease"}</definedName>
    <definedName name="vczxdf">{"AnnInc",#N/A,TRUE,"Inc";"QtrInc1",#N/A,TRUE,"Inc";"Balance",#N/A,TRUE,"Bal";"Cflow",#N/A,TRUE,"Cash"}</definedName>
    <definedName name="Verify">1</definedName>
    <definedName name="vertex42_copyright">"© 2008-2017 Vertex42 LLC"</definedName>
    <definedName name="vertex42_id">"loan-amortization-schedule_L.xlsx"</definedName>
    <definedName name="vertex42_title">"Loan Amortization Schedule"</definedName>
    <definedName name="vfdz">{"NOPCAPEVA",#N/A,FALSE,"Nopat";"FCFCSTAR",#N/A,FALSE,"FCFVAL";"EVAVL",#N/A,FALSE,"EVAVAL";"LEASE",#N/A,FALSE,"OpLease"}</definedName>
    <definedName name="vghjkvgh">{#N/A,#N/A,FALSE,"Expense Detail ";#N/A,#N/A,FALSE,"Worksheet";#N/A,#N/A,FALSE,"Audit";#N/A,#N/A,FALSE,"Exclusions";#N/A,#N/A,FALSE,"Variance";#N/A,#N/A,FALSE,"Reconciliation"}</definedName>
    <definedName name="vghvgh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vhjh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viasat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4" name="vj">{#N/A,#N/A,FALSE,"Assumptions";#N/A,#N/A,FALSE,"10-Yr - detail";#N/A,#N/A,FALSE,"Rent Roll";#N/A,#N/A,FALSE,"Historical (2)";#N/A,#N/A,FALSE,"RET's";#N/A,#N/A,FALSE,"Lse-Exp.";#N/A,#N/A,FALSE,"Lease Rollover";#N/A,#N/A,FALSE,"Service Contracts"}</definedName>
    <definedName localSheetId="5" name="vj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j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L">VLOOKUP(IF(ISERROR(1*INDIRECT("rc",FALSE)),INDIRECT("rc",FALSE),1*INDIRECT("rc",FALSE)),[0]!Tb,3,FALSE)</definedName>
    <definedName name="Vsn">25</definedName>
    <definedName localSheetId="4" name="vvvv">{#N/A,#N/A,FALSE,"Cashflow Analysis";#N/A,#N/A,FALSE,"Sensitivity Analysis";#N/A,#N/A,FALSE,"PV";#N/A,#N/A,FALSE,"Pro Forma"}</definedName>
    <definedName localSheetId="5" name="vvvv">{#N/A,#N/A,FALSE,"Cashflow Analysis";#N/A,#N/A,FALSE,"Sensitivity Analysis";#N/A,#N/A,FALSE,"PV";#N/A,#N/A,FALSE,"Pro Forma"}</definedName>
    <definedName name="vvvv">{#N/A,#N/A,FALSE,"Cashflow Analysis";#N/A,#N/A,FALSE,"Sensitivity Analysis";#N/A,#N/A,FALSE,"PV";#N/A,#N/A,FALSE,"Pro Forma"}</definedName>
    <definedName localSheetId="4" name="VVVV.2">{#N/A,#N/A,FALSE,"Cashflow Analysis";#N/A,#N/A,FALSE,"Sensitivity Analysis";#N/A,#N/A,FALSE,"PV";#N/A,#N/A,FALSE,"Pro Forma"}</definedName>
    <definedName localSheetId="5" name="VVVV.2">{#N/A,#N/A,FALSE,"Cashflow Analysis";#N/A,#N/A,FALSE,"Sensitivity Analysis";#N/A,#N/A,FALSE,"PV";#N/A,#N/A,FALSE,"Pro Forma"}</definedName>
    <definedName name="VVVV.2">{#N/A,#N/A,FALSE,"Cashflow Analysis";#N/A,#N/A,FALSE,"Sensitivity Analysis";#N/A,#N/A,FALSE,"PV";#N/A,#N/A,FALSE,"Pro Forma"}</definedName>
    <definedName name="vz">{"mgmt forecast",#N/A,FALSE,"Mgmt Forecast";"dcf table",#N/A,FALSE,"Mgmt Forecast";"sensitivity",#N/A,FALSE,"Mgmt Forecast";"table inputs",#N/A,FALSE,"Mgmt Forecast";"calculations",#N/A,FALSE,"Mgmt Forecast"}</definedName>
    <definedName name="vzdxf">{"NOPCAPEVA",#N/A,FALSE,"Nopat";"FCFCSTAR",#N/A,FALSE,"FCFVAL";"EVAVL",#N/A,FALSE,"EVAVAL";"LEASE",#N/A,FALSE,"OpLease"}</definedName>
    <definedName name="vzx">{"mgmt forecast",#N/A,FALSE,"Mgmt Forecast";"dcf table",#N/A,FALSE,"Mgmt Forecast";"sensitivity",#N/A,FALSE,"Mgmt Forecast";"table inputs",#N/A,FALSE,"Mgmt Forecast";"calculations",#N/A,FALSE,"Mgmt Forecast"}</definedName>
    <definedName localSheetId="4" name="w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w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w">{"'Expirations'!$A$1:$L$65"}</definedName>
    <definedName localSheetId="3" name="wafe">{"summary1",#N/A,TRUE,"Comps";"summary2",#N/A,TRUE,"Comps";"summary3",#N/A,TRUE,"Comps"}</definedName>
    <definedName localSheetId="4" name="wafe">{"summary1",#N/A,TRUE,"Comps";"summary2",#N/A,TRUE,"Comps";"summary3",#N/A,TRUE,"Comps"}</definedName>
    <definedName localSheetId="5" name="wafe">{"summary1",#N/A,TRUE,"Comps";"summary2",#N/A,TRUE,"Comps";"summary3",#N/A,TRUE,"Comps"}</definedName>
    <definedName name="wafe">{"summary1",#N/A,TRUE,"Comps";"summary2",#N/A,TRUE,"Comps";"summary3",#N/A,TRUE,"Comps"}</definedName>
    <definedName name="WalkYTDBudNEW">{"FIXVARIANCE",#N/A,FALSE,"COSTPHSE";"SOURCING",#N/A,FALSE,"COSTPHSE"}</definedName>
    <definedName name="Ward2273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arn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localSheetId="4" name="was">{#N/A,#N/A,FALSE,"Chart 2 by Prop Type"}</definedName>
    <definedName localSheetId="5" name="was">{#N/A,#N/A,FALSE,"Chart 2 by Prop Type"}</definedName>
    <definedName name="was">{#N/A,#N/A,FALSE,"Chart 2 by Prop Type"}</definedName>
    <definedName name="Water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C">+#REF!+#REF!+#REF!</definedName>
    <definedName name="wcom">{"IS",#N/A,FALSE,"IS";"RPTIS",#N/A,FALSE,"RPTIS";"STATS",#N/A,FALSE,"STATS";"BS",#N/A,FALSE,"BS"}</definedName>
    <definedName name="wdrwer">{#N/A,#N/A,FALSE,"North Central Life";#N/A,#N/A,FALSE,"Town Square";#N/A,#N/A,FALSE,"Summary"}</definedName>
    <definedName localSheetId="4" name="we">{#N/A,#N/A,FALSE,"Chart 2 by Prop Type"}</definedName>
    <definedName localSheetId="5" name="we">{#N/A,#N/A,FALSE,"Chart 2 by Prop Type"}</definedName>
    <definedName name="we">{#N/A,#N/A,FALSE,"Occ and Rate";#N/A,#N/A,FALSE,"PF Input";#N/A,#N/A,FALSE,"Proforma Five Yr";#N/A,#N/A,FALSE,"Hotcomps"}</definedName>
    <definedName localSheetId="3" name="WEA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4" name="WEA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5" name="WEA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ekly_Totals">#REF!,#REF!</definedName>
    <definedName localSheetId="3" name="wefaf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4" name="wefaf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5" name="wefaf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g">{"AnnInc",#N/A,TRUE,"Inc";"QtrInc1",#N/A,TRUE,"Inc";"Balance",#N/A,TRUE,"Bal";"Cflow",#N/A,TRUE,"Cash"}</definedName>
    <definedName localSheetId="4" name="wegj56">{"scen1",#N/A,FALSE,"Scenarios";"scen2",#N/A,FALSE,"Scenarios"}</definedName>
    <definedName localSheetId="5" name="wegj56">{"scen1",#N/A,FALSE,"Scenarios";"scen2",#N/A,FALSE,"Scenarios"}</definedName>
    <definedName name="wegj56">{"scen1",#N/A,FALSE,"Scenarios";"scen2",#N/A,FALSE,"Scenarios"}</definedName>
    <definedName localSheetId="4" name="weird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localSheetId="5" name="weird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localSheetId="4" name="weird2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localSheetId="5" name="weird2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localSheetId="3" name="WEQQE">{"summary1",#N/A,TRUE,"Comps";"summary2",#N/A,TRUE,"Comps";"summary3",#N/A,TRUE,"Comps"}</definedName>
    <definedName localSheetId="4" name="WEQQE">{"summary1",#N/A,TRUE,"Comps";"summary2",#N/A,TRUE,"Comps";"summary3",#N/A,TRUE,"Comps"}</definedName>
    <definedName localSheetId="5" name="WEQQE">{"summary1",#N/A,TRUE,"Comps";"summary2",#N/A,TRUE,"Comps";"summary3",#N/A,TRUE,"Comps"}</definedName>
    <definedName name="WEQQE">{"summary1",#N/A,TRUE,"Comps";"summary2",#N/A,TRUE,"Comps";"summary3",#N/A,TRUE,"Comps"}</definedName>
    <definedName name="werq">{"NOPCAPEVA",#N/A,FALSE,"Nopat";"FCFCSTAR",#N/A,FALSE,"FCFVAL";"EVAVL",#N/A,FALSE,"EVAVAL";"LEASE",#N/A,FALSE,"OpLease"}</definedName>
    <definedName name="wetadf">{"Assump",#N/A,TRUE,"Proforma";"first",#N/A,TRUE,"Proforma";"second",#N/A,TRUE,"Proforma";"lease1",#N/A,TRUE,"Proforma";"lease2",#N/A,TRUE,"Proforma"}</definedName>
    <definedName name="wgbargbawb">{"Cover",#N/A,FALSE,"Cover";"Summary",#N/A,FALSE,"Summarpage"}</definedName>
    <definedName name="what">{"Page1",#N/A,FALSE,"7979";"Page2",#N/A,FALSE,"7979";"Page3",#N/A,FALSE,"7979"}</definedName>
    <definedName name="what_asdf2">{#N/A,#N/A,FALSE,"OperatingAssumptions"}</definedName>
    <definedName name="what2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hatt">{#N/A,#N/A,FALSE,"Expense Comparison"}</definedName>
    <definedName name="whattt">{#N/A,#N/A,FALSE,"Expense Comparison"}</definedName>
    <definedName name="whatttt">{"Full Sheet",#N/A,FALSE,"Expense Comparison"}</definedName>
    <definedName name="whattttt">{#N/A,#N/A,FALSE,"Expense Comparison"}</definedName>
    <definedName name="whatttttt">{"Full Sheet",#N/A,FALSE,"Expense Comparison"}</definedName>
    <definedName localSheetId="4" name="whatwhat">{"Page1",#N/A,FALSE,"7979";"Page2",#N/A,FALSE,"7979";"Page3",#N/A,FALSE,"7979"}</definedName>
    <definedName localSheetId="5" name="whatwhat">{"Page1",#N/A,FALSE,"7979";"Page2",#N/A,FALSE,"7979";"Page3",#N/A,FALSE,"7979"}</definedName>
    <definedName name="whatwhat">{"Page1",#N/A,FALSE,"7979";"Page2",#N/A,FALSE,"7979";"Page3",#N/A,FALSE,"7979"}</definedName>
    <definedName name="WIL">"A1181"</definedName>
    <definedName name="Wkg_datazone">OFFSET(#REF!,0,0,COUNTA(#REF!),24)</definedName>
    <definedName localSheetId="4" name="wmp">{#N/A,#N/A,FALSE,"ENGINEERING"}</definedName>
    <definedName localSheetId="5" name="wmp">{#N/A,#N/A,FALSE,"ENGINEERING"}</definedName>
    <definedName name="wmp">{#N/A,#N/A,FALSE,"ENGINEERING"}</definedName>
    <definedName name="woob">"Warning! Out of Balance!"</definedName>
    <definedName name="wq">{#N/A,#N/A,TRUE,"CostSumm";#N/A,#N/A,TRUE,"Land";#N/A,#N/A,TRUE,"Construction";#N/A,#N/A,TRUE,"A&amp;E";#N/A,#N/A,TRUE,"Indirect";#N/A,#N/A,TRUE,"Marketing";#N/A,#N/A,TRUE,"Finance";#N/A,#N/A,TRUE,"Gen and Admin"}</definedName>
    <definedName localSheetId="3" name="WQ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4" name="WQ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5" name="WQ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3" name="wr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4" name="wr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5" name="wr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3" name="wrd.2._.pagers.3">{"Cover",#N/A,FALSE,"Cover";"Summary",#N/A,FALSE,"Summarpage"}</definedName>
    <definedName localSheetId="4" name="wrd.2._.pagers.3">{"Cover",#N/A,FALSE,"Cover";"Summary",#N/A,FALSE,"Summarpage"}</definedName>
    <definedName localSheetId="5" name="wrd.2._.pagers.3">{"Cover",#N/A,FALSE,"Cover";"Summary",#N/A,FALSE,"Summarpage"}</definedName>
    <definedName name="wrd.2._.pagers.3">{"Cover",#N/A,FALSE,"Cover";"Summary",#N/A,FALSE,"Summarpage"}</definedName>
    <definedName localSheetId="3" name="wrn">{"Inflation-BaseYear",#N/A,FALSE,"Inputs"}</definedName>
    <definedName localSheetId="4" name="wrn">{#N/A,#N/A,FALSE,"ZellLurieFinSummary";#N/A,#N/A,FALSE,"FirstCapFinSummary";#N/A,#N/A,FALSE,"ZM I-III Consol FinSummary"}</definedName>
    <definedName localSheetId="5" name="wrn">{#N/A,#N/A,FALSE,"ZellLurieFinSummary";#N/A,#N/A,FALSE,"FirstCapFinSummary";#N/A,#N/A,FALSE,"ZM I-III Consol FinSummary"}</definedName>
    <definedName name="wrn">{"Inflation-BaseYear",#N/A,FALSE,"Inputs"}</definedName>
    <definedName name="wrn.1.._.Assumptions.">{#N/A,#N/A,TRUE,"Assumptions";#N/A,#N/A,TRUE,"General";#N/A,#N/A,TRUE,"Rooms";#N/A,#N/A,TRUE,"F&amp;B&amp;Banq";#N/A,#N/A,TRUE,"Minor";#N/A,#N/A,TRUE,"NonOper";#N/A,#N/A,TRUE,"DebtVar";#N/A,#N/A,TRUE,"DevVar"}</definedName>
    <definedName name="wrn.10._.ST.._.JAMES._.AVENUE._.PRO._.FORMA.">{#N/A,#N/A,TRUE,"Assumptions- Con. Budget";#N/A,#N/A,TRUE,"OP. PRO FORMA ASSUMPTIONS";#N/A,#N/A,TRUE,"SF AND RENTS";#N/A,#N/A,TRUE,"OPERATING PRO FORMA"}</definedName>
    <definedName name="wrn.10._.ST._.JAMES._.AVENUE._.PRO._.FORMA.">{"TIAA10_23_95",#N/A,TRUE,"Assumptions- Con. Budget";"TIAA10_23_95",#N/A,TRUE,"OP. PRO FORMA ASSUMPTIONS";"TIAA10_23_95",#N/A,TRUE,"SF AND RENTS";"TIAA10_23_95",#N/A,TRUE,"OPERATING PRO FORMA"}</definedName>
    <definedName localSheetId="4" name="wrn.10._.Year._.Analysis.">{"Data Input",#N/A,TRUE,"Data Input";"10-Yr Cash Flow",#N/A,TRUE,"Cash Flow";"10-Yr Value",#N/A,TRUE,"Value "}</definedName>
    <definedName localSheetId="5" name="wrn.10._.Year._.Analysis.">{"Data Input",#N/A,TRUE,"Data Input";"10-Yr Cash Flow",#N/A,TRUE,"Cash Flow";"10-Yr Value",#N/A,TRUE,"Value "}</definedName>
    <definedName name="wrn.10._.Year._.Analysis.">{"Data Input",#N/A,TRUE,"Data Input";"10-Yr Cash Flow",#N/A,TRUE,"Cash Flow";"10-Yr Value",#N/A,TRUE,"Value "}</definedName>
    <definedName name="wrn.10yp._.balance._.sheet.">{"10yp balance sheet",#N/A,FALSE,"Celtel alternative 6"}</definedName>
    <definedName name="wrn.10yp._.capex.">{"10yp capex",#N/A,FALSE,"Celtel alternative 6"}</definedName>
    <definedName name="wrn.10yp._.customers.">{"10yp customers",#N/A,FALSE,"Celtel alternative 6"}</definedName>
    <definedName name="wrn.10yp._.graphs.">{"10yp graphs",#N/A,FALSE,"Market Data"}</definedName>
    <definedName name="wrn.10yp._.key._.data.">{"10yp key data",#N/A,FALSE,"Market Data"}</definedName>
    <definedName name="wrn.10yp._.profit._.and._.loss.">{"10yp profit and loss",#N/A,FALSE,"Celtel alternative 6"}</definedName>
    <definedName name="wrn.10yp._.tariffs.">{"10yp tariffs",#N/A,FALSE,"Celtel alternative 6"}</definedName>
    <definedName localSheetId="4" name="wrn.1111._.Report.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localSheetId="5" name="wrn.1111._.Report.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111._.Report.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localSheetId="4" name="wrn.1112._.Report.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localSheetId="5" name="wrn.1112._.Report.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112._.Report.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localSheetId="4" name="wrn.12._.MONTH._.SPREAD.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localSheetId="5" name="wrn.12._.MONTH._.SPREAD.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localSheetId="4" name="wrn.120W45.">{#N/A,#N/A,FALSE,"1";#N/A,#N/A,FALSE,"1x";#N/A,#N/A,FALSE,"2";#N/A,#N/A,FALSE,"2x";#N/A,#N/A,FALSE,"3";#N/A,#N/A,FALSE,"3x"}</definedName>
    <definedName localSheetId="5" name="wrn.120W45.">{#N/A,#N/A,FALSE,"1";#N/A,#N/A,FALSE,"1x";#N/A,#N/A,FALSE,"2";#N/A,#N/A,FALSE,"2x";#N/A,#N/A,FALSE,"3";#N/A,#N/A,FALSE,"3x"}</definedName>
    <definedName name="wrn.120W45.">{#N/A,#N/A,FALSE,"1";#N/A,#N/A,FALSE,"1x";#N/A,#N/A,FALSE,"2";#N/A,#N/A,FALSE,"2x";#N/A,#N/A,FALSE,"3";#N/A,#N/A,FALSE,"3x"}</definedName>
    <definedName localSheetId="4" name="wrn.15._.Year._.Analysis.">{"Data Input",#N/A,TRUE,"Data Input";"15-Yr Cash Flow",#N/A,TRUE,"Cash Flow";"15-Yr Value",#N/A,TRUE,"Value "}</definedName>
    <definedName localSheetId="5" name="wrn.15._.Year._.Analysis.">{"Data Input",#N/A,TRUE,"Data Input";"15-Yr Cash Flow",#N/A,TRUE,"Cash Flow";"15-Yr Value",#N/A,TRUE,"Value "}</definedName>
    <definedName name="wrn.15._.Year._.Analysis.">{"Data Input",#N/A,TRUE,"Data Input";"15-Yr Cash Flow",#N/A,TRUE,"Cash Flow";"15-Yr Value",#N/A,TRUE,"Value "}</definedName>
    <definedName localSheetId="3" name="wrn.1995._.Analysis.">{#N/A,#N/A,FALSE,"1995 Rev &amp; Exp"}</definedName>
    <definedName localSheetId="4" name="wrn.1995._.Analysis.">{#N/A,#N/A,FALSE,"1995 Rev &amp; Exp"}</definedName>
    <definedName localSheetId="5" name="wrn.1995._.Analysis.">{#N/A,#N/A,FALSE,"1995 Rev &amp; Exp"}</definedName>
    <definedName name="wrn.1995._.Analysis.">{#N/A,#N/A,FALSE,"1995 Rev &amp; Exp"}</definedName>
    <definedName name="wrn.1997.">{"CoverSheet",#N/A,TRUE,"97CoverPage";#N/A,#N/A,TRUE,"97TableOfContents";"CY 1997",#N/A,TRUE,"97CashFlowBeforeFinancing";"CY 1997",#N/A,TRUE,"97CashFlowAfterFinancing ";"CY 1997",#N/A,TRUE,"97Escrow Closings (all) ";"CY 1997",#N/A,TRUE,"97Revenue Summary";"CY 1997",#N/A,TRUE,"97 A-1 Sales";"CY 1997",#N/A,TRUE,"97 A-2 Sales";"CY 1997",#N/A,TRUE,"97 B-1 Sales";"CY 1997",#N/A,TRUE,"97 B-2 Sales";"CY 1997",#N/A,TRUE,"97 D-1 Sales";"CY 1997",#N/A,TRUE,"97 H Sales";"CY 1997",#N/A,TRUE,"97 I Sales";"CY 1997",#N/A,TRUE,"97 J Sales";"CY 1997",#N/A,TRUE,"97 K Sales";"CY 1997",#N/A,TRUE,"97 Land ";"CY 1997",#N/A,TRUE,"97 Pre-Development";"CY 1997",#N/A,TRUE,"97Construction Summary ";"CY 1997",#N/A,TRUE,"97 A-1 DevCosts";"CY 1997",#N/A,TRUE,"97 A-2 DevCosts";"CY 1997",#N/A,TRUE,"97 B-1 DevCosts";"CY 1997",#N/A,TRUE,"97 B-2 DevCosts";"CY 1997",#N/A,TRUE,"97 C DevCosts";#N/A,#N/A,TRUE,"97 D-1 DevCosts";"CY 1997",#N/A,TRUE,"97 E Dev Costs";"CY 1997",#N/A,TRUE,"97 G Dev Costs";#N/A,#N/A,TRUE,"97 H Dev Costs";#N/A,#N/A,TRUE,"97 I Dev Costs";"CY 1997",#N/A,TRUE,"97 J Dev Costs";#N/A,#N/A,TRUE,"97 K Dev Costs";"CY 1997",#N/A,TRUE,"97 Master Dev. Cost Wksht";"CY 1997",#N/A,TRUE,"97 Golf Course Captial ";"CY 1997",#N/A,TRUE,"97 Indirect &amp; Operating Costs ";"CY 1997",#N/A,TRUE,"97 Other SalesRevenue";"CY 1997",#N/A,TRUE,"97 Village Absorption";"CY 1997",#N/A,TRUE,"97 FINANCING";#N/A,#N/A,TRUE,"97 Dev Assumptions";#N/A,#N/A,TRUE,"97 A&amp;B Development Cost";#N/A,#N/A,TRUE,"97 B-2 Bonding ";#N/A,#N/A,TRUE,"97 E Supplemental Schedule";#N/A,#N/A,TRUE,"97 Factors"}</definedName>
    <definedName name="wrn.1998._.Budget.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._.Renewal.">{#N/A,#N/A,TRUE,"B&amp;M Med";#N/A,#N/A,TRUE,"CMED";#N/A,#N/A,TRUE,"Dental";#N/A,#N/A,TRUE,"Dev_Fund";#N/A,#N/A,TRUE,"SFGP Factor Calculation";#N/A,#N/A,TRUE,"Summary of Monthly Billing"}</definedName>
    <definedName name="wrn.1999._.GA._.Forecast.">{"1.11.01100 1999 G&amp;A Forecast",#N/A,FALSE,"1.11.01100"}</definedName>
    <definedName name="wrn.2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._.PROSPECTUS._.without._.Market.">{#N/A,#N/A,TRUE,"DevBud";#N/A,#N/A,TRUE,"Fin";#N/A,#N/A,TRUE,"Consol";#N/A,#N/A,TRUE,"CFSummary";#N/A,#N/A,TRUE,"HotelCF";#N/A,#N/A,TRUE,"Golf";#N/A,#N/A,TRUE,"F&amp;B_CF";#N/A,#N/A,TRUE,"Banq";#N/A,#N/A,TRUE,"Spa"}</definedName>
    <definedName localSheetId="3" name="wrn.2._.pagers.">{"Cover",#N/A,FALSE,"Cover";"Summary",#N/A,FALSE,"Summarpage"}</definedName>
    <definedName localSheetId="4" name="wrn.2._.pagers.">{"Cover",#N/A,FALSE,"Cover";"Summary",#N/A,FALSE,"Summarpage"}</definedName>
    <definedName localSheetId="5" name="wrn.2._.pagers.">{"Cover",#N/A,FALSE,"Cover";"Summary",#N/A,FALSE,"Summarpage"}</definedName>
    <definedName name="wrn.2._.pagers.">{"Cover",#N/A,FALSE,"Cover";"Summary",#N/A,FALSE,"Summarpage"}</definedName>
    <definedName localSheetId="3" name="wrn.2._.pagers.2">{"Cover",#N/A,FALSE,"Cover";"Summary",#N/A,FALSE,"Summarpage"}</definedName>
    <definedName localSheetId="4" name="wrn.2._.pagers.2">{"Cover",#N/A,FALSE,"Cover";"Summary",#N/A,FALSE,"Summarpage"}</definedName>
    <definedName localSheetId="5" name="wrn.2._.pagers.2">{"Cover",#N/A,FALSE,"Cover";"Summary",#N/A,FALSE,"Summarpage"}</definedName>
    <definedName name="wrn.2._.pagers.2">{"Cover",#N/A,FALSE,"Cover";"Summary",#N/A,FALSE,"Summarpage"}</definedName>
    <definedName name="wrn.2001._.Budget._.by._.Qtr.">{"Qtr2001",#N/A,FALSE,"Model";"Office/Retail 2001 by Qtr",#N/A,FALSE,"Formatted Office-Retail Page";"Other Income 2001 by Qtr",#N/A,FALSE,"Other";"Resort/Hotel 2001 by Qtr",#N/A,FALSE,"Hotel";"LDV 2001 by Qtr",#N/A,FALSE,"LDV";"Disp 2001 by Qtr",#N/A,FALSE,"Dispositions"}</definedName>
    <definedName name="wrn.2001._.Budget._.by._.Year.">{"Budget by Year",#N/A,FALSE,"Model";"Argus 2002-2006 Office/Retail by Year",#N/A,FALSE,"Office-Retail Argus 2002-2006";"Joint Venture by Year",#N/A,FALSE,"Joint Ventures";"Resort/Hotel by Year",#N/A,FALSE,"Hotel";"LDV by Year",#N/A,FALSE,"LDV";"Other Income by Year",#N/A,FALSE,"Other";"Dispo By Year",#N/A,FALSE,"Dispositions"}</definedName>
    <definedName name="wrn.2001._.by._.Month.">{"2001 by Month",#N/A,FALSE,"Model";"Resort/Hotel 2001 by Month",#N/A,FALSE,"Hotel";"LDV 2001 By Month",#N/A,FALSE,"LDV";"Other Income By Month",#N/A,FALSE,"Other";"Office/Retail 2001 by Month",#N/A,FALSE,"Formatted Office-Retail Page";"Dispo 2001 by Month",#N/A,FALSE,"Dispositions"}</definedName>
    <definedName name="wrn.222W83._.RR.">{"aa",#N/A,FALSE,"222W83 Resid ";"bbb",#N/A,FALSE,"222W83 Resid ";"cc",#N/A,FALSE,"222W83 Resid "}</definedName>
    <definedName name="wrn.2701all.">{#N/A,#N/A,FALSE,"T&amp;E (2)";#N/A,#N/A,FALSE,"R&amp;E SUM";#N/A,#N/A,FALSE,"R&amp;E MONTH";#N/A,#N/A,FALSE,"R&amp;E YEAR";#N/A,#N/A,FALSE,"T&amp;E (1)";#N/A,#N/A,FALSE,"T&amp;E SUM"}</definedName>
    <definedName name="wrn.2703all.">{#N/A,#N/A,FALSE,"R&amp;E SUM";#N/A,#N/A,FALSE,"R&amp;E MONTH";#N/A,#N/A,FALSE,"R&amp;E YEAR";#N/A,#N/A,FALSE,"SREV (1)";#N/A,#N/A,FALSE,"SREV(2)";#N/A,#N/A,FALSE,"SREV(3)";#N/A,#N/A,FALSE,"SREV(4)";#N/A,#N/A,FALSE,"OREV (1)";#N/A,#N/A,FALSE,"T&amp;E SUM";#N/A,#N/A,FALSE,"T&amp;E (1)"}</definedName>
    <definedName name="wrn.2705all.">{#N/A,#N/A,FALSE,"R&amp;E SUM";#N/A,#N/A,FALSE,"R&amp;E MONTH";#N/A,#N/A,FALSE,"R&amp;E YEAR";#N/A,#N/A,FALSE,"OREV (1)";#N/A,#N/A,FALSE,"OREV (2)"}</definedName>
    <definedName name="wrn.2706all.">{#N/A,#N/A,FALSE,"R&amp;E SUM";#N/A,#N/A,FALSE,"R&amp;E MONTH";#N/A,#N/A,FALSE,"R&amp;E YEAR";#N/A,#N/A,FALSE,"SREV (1)";#N/A,#N/A,FALSE,"OREV (1)"}</definedName>
    <definedName name="wrn.2707all.">{#N/A,#N/A,FALSE,"R&amp;E SUM";#N/A,#N/A,FALSE,"R&amp;E MONTH";#N/A,#N/A,FALSE,"R&amp;E YEAR";#N/A,#N/A,FALSE,"SREV (1)";#N/A,#N/A,FALSE,"SREV(2)";#N/A,#N/A,FALSE,"OREV (1)";#N/A,#N/A,FALSE,"rent"}</definedName>
    <definedName name="wrn.2711all.">{#N/A,#N/A,FALSE,"R&amp;E SUM";#N/A,#N/A,FALSE,"R&amp;E MONTH";#N/A,#N/A,FALSE,"R&amp;E YEAR";#N/A,#N/A,FALSE,"OREV (1)";#N/A,#N/A,FALSE,"OREV (2)"}</definedName>
    <definedName localSheetId="4" name="wrn.275PricingBook.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localSheetId="5" name="wrn.275PricingBook.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PricingBook.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localSheetId="4" name="wrn.275Schedulles.">{#N/A,#N/A,FALSE,"Assumptions";#N/A,#N/A,FALSE,"10-Yr - detail";#N/A,#N/A,FALSE,"Rent Roll";#N/A,#N/A,FALSE,"Historical (2)";#N/A,#N/A,FALSE,"RET's";#N/A,#N/A,FALSE,"Lse-Exp.";#N/A,#N/A,FALSE,"Lease Rollover";#N/A,#N/A,FALSE,"Service Contracts"}</definedName>
    <definedName localSheetId="5" name="wrn.275Schedulles.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75Schedulles.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3.._.PROSPECTUS._.Ancillary.">{#N/A,#N/A,FALSE,"Assumptions";#N/A,#N/A,FALSE,"Mtng Space";#N/A,#N/A,FALSE,"Golf Clubs";#N/A,#N/A,FALSE,"Smith Travel"}</definedName>
    <definedName name="wrn.3._.Year._.Summary.">{#N/A,#N/A,FALSE,"3-Year Summary"}</definedName>
    <definedName name="wrn.360w55._.RR.">{"aa",#N/A,FALSE,"360 West 55th";"bb",#N/A,FALSE,"360 West 55th";"cc",#N/A,FALSE,"360 West 55th"}</definedName>
    <definedName name="wrn.370._.RR.">{"rr1",#N/A,FALSE,"Rent Roll";"rr2",#N/A,FALSE,"Rent Roll";"rr3",#N/A,FALSE,"Rent Roll";"rr4",#N/A,FALSE,"Rent Roll";"rr5",#N/A,FALSE,"Rent Roll";"rr6",#N/A,FALSE,"Rent Roll"}</definedName>
    <definedName name="wrn.370EXP.">{"exp1",#N/A,FALSE,"Expiration";"exp2",#N/A,FALSE,"Expiration";"exp3",#N/A,FALSE,"Expiration";"exp4",#N/A,FALSE,"Expiration"}</definedName>
    <definedName localSheetId="4" name="wrn.399.">{#N/A,#N/A,FALSE,"A";#N/A,#N/A,FALSE,"C"}</definedName>
    <definedName localSheetId="5" name="wrn.399.">{#N/A,#N/A,FALSE,"A";#N/A,#N/A,FALSE,"C"}</definedName>
    <definedName name="wrn.399.">{#N/A,#N/A,FALSE,"A";#N/A,#N/A,FALSE,"C"}</definedName>
    <definedName localSheetId="4" name="wrn.3cases.">{#N/A,"Base",FALSE,"Dividend";#N/A,"Conservative",FALSE,"Dividend";#N/A,"Downside",FALSE,"Dividend"}</definedName>
    <definedName localSheetId="5" name="wrn.3cases.">{#N/A,"Base",FALSE,"Dividend";#N/A,"Conservative",FALSE,"Dividend";#N/A,"Downside",FALSE,"Dividend"}</definedName>
    <definedName name="wrn.3cases.">{#N/A,"Base",FALSE,"Dividend";#N/A,"Conservative",FALSE,"Dividend";#N/A,"Downside",FALSE,"Dividend"}</definedName>
    <definedName name="wrn.3rd._.Quarter._.Forecast.">{#N/A,#N/A,TRUE,"Yield Comparison"}</definedName>
    <definedName localSheetId="4" name="wrn.3yr.CF.">{"assume",#N/A,FALSE,"K&amp;20th Month CF";"MoCF",#N/A,FALSE,"K&amp;20th Month CF";"AnCF",#N/A,FALSE,"K&amp;20th Month CF"}</definedName>
    <definedName localSheetId="5" name="wrn.3yr.CF.">{"assume",#N/A,FALSE,"K&amp;20th Month CF";"MoCF",#N/A,FALSE,"K&amp;20th Month CF";"AnCF",#N/A,FALSE,"K&amp;20th Month CF"}</definedName>
    <definedName name="wrn.3yr.CF.">{"assume",#N/A,FALSE,"K&amp;20th Month CF";"MoCF",#N/A,FALSE,"K&amp;20th Month CF";"AnCF",#N/A,FALSE,"K&amp;20th Month CF"}</definedName>
    <definedName name="wrn.4.._.Market._.PROSPECTUS._.Pages.">{#N/A,#N/A,FALSE,"Mkt-Hotels";#N/A,#N/A,FALSE,"Mkt-ConvCtrs";#N/A,#N/A,FALSE,"Mkt-Golf"}</definedName>
    <definedName name="wrn.42._.Portfolio.">{#N/A,#N/A,FALSE,"Consolidate Portfolio";#N/A,#N/A,FALSE,"Ashley";#N/A,#N/A,FALSE,"Atrium";#N/A,#N/A,FALSE,"Biscayne";#N/A,#N/A,FALSE,"Boulder";#N/A,#N/A,FALSE,"Braden";#N/A,#N/A,FALSE,"Cambridge";#N/A,#N/A,FALSE,"Carnegie";#N/A,#N/A,FALSE,"Charleston";#N/A,#N/A,FALSE,"Chasewood";#N/A,#N/A,FALSE,"ClubNorthHills";#N/A,#N/A,FALSE,"Cornerstone";#N/A,#N/A,FALSE,"Courtyard";#N/A,#N/A,FALSE,"Culpeper ";#N/A,#N/A,FALSE,"DoverFarms";#N/A,#N/A,FALSE,"GreenwayChase";#N/A,#N/A,FALSE,"Island Club 1";#N/A,#N/A,FALSE,"Island Club 2";#N/A,#N/A,FALSE,"IslesGateway";#N/A,#N/A,FALSE,"Kensington";#N/A,#N/A,FALSE,"LakeFront";#N/A,#N/A,FALSE,"LakeMayport";#N/A,#N/A,FALSE,"MadisonPark";#N/A,#N/A,FALSE,"MadisonRidge";#N/A,#N/A,FALSE,"Magnolia";#N/A,#N/A,FALSE,"Oaks";#N/A,#N/A,FALSE,"Paces River 1";#N/A,#N/A,FALSE,"Paces River 2";#N/A,#N/A,FALSE,"PacesRun";#N/A,#N/A,FALSE,"Paddock ";#N/A,#N/A,FALSE,"Park";#N/A,#N/A,FALSE,"PointeWest";#N/A,#N/A,FALSE,"Royal";#N/A,#N/A,FALSE,"Summer";#N/A,#N/A,FALSE,"Sunbrook";#N/A,#N/A,FALSE,"Sundance";#N/A,#N/A,FALSE,"Sutton";#N/A,#N/A,FALSE,"TownPlace";#N/A,#N/A,FALSE,"Valle";#N/A,#N/A,FALSE,"WatPark";#N/A,#N/A,FALSE,"WatPlace";#N/A,#N/A,FALSE,"WatCastleton";#N/A,#N/A,FALSE,"Wellington"}</definedName>
    <definedName name="wrn.527._.West._.23rd._.Streeet.">{#N/A,#N/A,FALSE,"Cons - matrix";#N/A,#N/A,FALSE,"Cons - Dev Cash Flow";#N/A,#N/A,FALSE,"Cons - Dev Bud";#N/A,#N/A,FALSE,"Cons - Dev S &amp; U";#N/A,#N/A,FALSE,"Finance Assump.";#N/A,#N/A,FALSE,"Construction Loan";#N/A,#N/A,FALSE,"Perm Loan Amort";#N/A,#N/A,FALSE,"Ret - Cash Flow";#N/A,#N/A,FALSE,"Ret - Assumptions";#N/A,#N/A,FALSE,"Ret - Rent Roll";#N/A,#N/A,FALSE,"Tax - data";#N/A,#N/A,FALSE,"Tax - Consolidated"}</definedName>
    <definedName name="wrn.6.._.Summary.">{#N/A,#N/A,TRUE,"Exec";#N/A,#N/A,TRUE,"Fin";#N/A,#N/A,TRUE,"Consol"}</definedName>
    <definedName name="wrn.617">{#N/A,#N/A,FALSE,"Income Stmt";#N/A,#N/A,FALSE,"Income Summary"}</definedName>
    <definedName name="wrn.7.._.Historical.">{#N/A,#N/A,TRUE,"Hist"}</definedName>
    <definedName name="wrn.92264.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rn.98A.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BUDGET.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localSheetId="4" name="wrn.98ESC.">{#N/A,#N/A,FALSE,"ope";#N/A,#N/A,FALSE,"ret";#N/A,#N/A,FALSE,"expenses";#N/A,#N/A,FALSE,"BankExpenses";#N/A,#N/A,FALSE,"TennExpenses";#N/A,#N/A,FALSE,"Occupancy"}</definedName>
    <definedName localSheetId="5" name="wrn.98ESC.">{#N/A,#N/A,FALSE,"ope";#N/A,#N/A,FALSE,"ret";#N/A,#N/A,FALSE,"expenses";#N/A,#N/A,FALSE,"BankExpenses";#N/A,#N/A,FALSE,"TennExpenses";#N/A,#N/A,FALSE,"Occupancy"}</definedName>
    <definedName name="wrn.98ESC.">{#N/A,#N/A,FALSE,"ope";#N/A,#N/A,FALSE,"ret";#N/A,#N/A,FALSE,"expenses";#N/A,#N/A,FALSE,"BankExpenses";#N/A,#N/A,FALSE,"TennExpenses";#N/A,#N/A,FALSE,"Occupancy"}</definedName>
    <definedName name="wrn.A.._.Lender._.Pack.">{#N/A,#N/A,FALSE,"DevBud--Lender";#N/A,#N/A,FALSE,"Loan Terms";#N/A,#N/A,FALSE,"LTV";#N/A,#N/A,FALSE,"Project CF";#N/A,#N/A,FALSE,"HotelCF";#N/A,#N/A,FALSE,"Comps--Primary";#N/A,#N/A,FALSE,"Comps--R-C";#N/A,#N/A,FALSE,"Space Prog";#N/A,#N/A,FALSE,"Rms Mix";#N/A,#N/A,FALSE,"Golf";#N/A,#N/A,FALSE,"Comps--Golf"}</definedName>
    <definedName name="wrn.acall.">{"acmonth",#N/A,FALSE,"AirControls";"acroll",#N/A,FALSE,"AirControls";"acprof",#N/A,FALSE,"AirControls"}</definedName>
    <definedName name="wrn.access.">{"Access",#N/A,FALSE,"Access"}</definedName>
    <definedName localSheetId="4" name="wrn.Accretion.">{"Accretion",#N/A,FALSE,"Assum"}</definedName>
    <definedName localSheetId="5" name="wrn.Accretion.">{"Accretion",#N/A,FALSE,"Assum"}</definedName>
    <definedName name="wrn.Accretion.">{"Accretion",#N/A,FALSE,"Assum"}</definedName>
    <definedName name="wrn.acmonth.">{"acmonth",#N/A,FALSE,"AirControls"}</definedName>
    <definedName name="wrn.acprof.">{"acprof",#N/A,FALSE,"AirControls"}</definedName>
    <definedName localSheetId="4" name="wrn.Acq._.Model.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localSheetId="5" name="wrn.Acq._.Model.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._.Model.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localSheetId="4" name="wrn.Acquisition._.Model.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localSheetId="5" name="wrn.Acquisition._.Model.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cquisition._.Model.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localSheetId="4" name="wrn.Acquisitions.">{"One",#N/A,FALSE,"Acquisitions";"Two",#N/A,FALSE,"Acquisitions"}</definedName>
    <definedName localSheetId="5" name="wrn.Acquisitions.">{"One",#N/A,FALSE,"Acquisitions";"Two",#N/A,FALSE,"Acquisitions"}</definedName>
    <definedName name="wrn.Acquisitions.">{"One",#N/A,FALSE,"Acquisitions";"Two",#N/A,FALSE,"Acquisitions"}</definedName>
    <definedName localSheetId="4" name="wrn.Acquistion._.Status.">{#N/A,#N/A,FALSE,"zm III";#N/A,#N/A,FALSE,"deal flow";#N/A,#N/A,FALSE,"Pending deals"}</definedName>
    <definedName localSheetId="5" name="wrn.Acquistion._.Status.">{#N/A,#N/A,FALSE,"zm III";#N/A,#N/A,FALSE,"deal flow";#N/A,#N/A,FALSE,"Pending deals"}</definedName>
    <definedName name="wrn.Acquistion._.Status.">{#N/A,#N/A,FALSE,"zm III";#N/A,#N/A,FALSE,"deal flow";#N/A,#N/A,FALSE,"Pending deals"}</definedName>
    <definedName name="wrn.acroll.">{"acroll",#N/A,FALSE,"AirControls"}</definedName>
    <definedName name="wrn.ADMIN.">{#N/A,#N/A,FALSE,"CONSO-AD"}</definedName>
    <definedName name="wrn.ADP3.">{#VALUE!,#N/A,TRUE,0;#N/A,#N/A,TRUE,0;#N/A,#N/A,TRUE,0;#N/A,#N/A,TRUE,0}</definedName>
    <definedName name="wrn.AFI._.QUARTERLY._.REPORT.">{#N/A,#N/A,TRUE,"TITLE";#N/A,#N/A,TRUE,"SCH 1";#N/A,#N/A,TRUE,"SCH 2";#N/A,#N/A,TRUE,"SCH 3";#N/A,#N/A,TRUE,"SCH3(A)"}</definedName>
    <definedName name="wrn.Aggressive.">{#N/A,#N/A,FALSE,"Sum A (1)";#N/A,#N/A,FALSE,"Sum A (2)";#N/A,#N/A,FALSE,"KPI A";#N/A,#N/A,FALSE,"EN A";#N/A,#N/A,FALSE,"HU A";#N/A,#N/A,FALSE,"PO A";#N/A,#N/A,FALSE,"DE A";#N/A,#N/A,FALSE,"CR A";#N/A,#N/A,FALSE,"CZ A";#N/A,#N/A,FALSE,"FR A";#N/A,#N/A,FALSE,"RO A";#N/A,#N/A,FALSE,"CP A"}</definedName>
    <definedName localSheetId="4" name="wrn.Aging._.and._.Trend._.Analysis.">{#N/A,#N/A,FALSE,"Aging Summary";#N/A,#N/A,FALSE,"Ratio Analysis";#N/A,#N/A,FALSE,"Test 120 Day Accts";#N/A,#N/A,FALSE,"Tickmarks"}</definedName>
    <definedName localSheetId="5" name="wrn.Aging._.and._.Trend._.Analysis.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2">{#N/A,#N/A,FALSE,"Aging Summary";#N/A,#N/A,FALSE,"Ratio Analysis";#N/A,#N/A,FALSE,"Test 120 Day Accts";#N/A,#N/A,FALSE,"Tickmarks"}</definedName>
    <definedName name="wrn.Aging._.and._.Trend._.Analysis2">{#N/A,#N/A,FALSE,"Aging Summary";#N/A,#N/A,FALSE,"Ratio Analysis";#N/A,#N/A,FALSE,"Test 120 Day Accts";#N/A,#N/A,FALSE,"Tickmarks"}</definedName>
    <definedName name="wrn.AGN._.MODELS.">{"QTRINC1",#N/A,FALSE,"QTRINC";"QTRINC2",#N/A,FALSE,"QTRINC";"QTRSALES",#N/A,FALSE,"QTRSALES";"ANNSALES",#N/A,FALSE,"ANNSALES";"CASHFLOW",#N/A,FALSE,"CASHFLOW"}</definedName>
    <definedName name="wrn.ALAN.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localSheetId="3" name="wrn.ALL.">{#N/A,#N/A,FALSE,"PHASED";#N/A,#N/A,FALSE,"DETAIL OF SITE";#N/A,#N/A,FALSE,"MSTR SUMMARY";#N/A,#N/A,FALSE,"CAT1-16 SUMM";#N/A,#N/A,FALSE,"ELEVATOR";#N/A,#N/A,FALSE,"PHASE 2 COSTS"}</definedName>
    <definedName localSheetId="4" name="wrn.ALL.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localSheetId="5" name="wrn.ALL.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wrn.ALL.">{#N/A,#N/A,FALSE,"PHASED";#N/A,#N/A,FALSE,"DETAIL OF SITE";#N/A,#N/A,FALSE,"MSTR SUMMARY";#N/A,#N/A,FALSE,"CAT1-16 SUMM";#N/A,#N/A,FALSE,"ELEVATOR";#N/A,#N/A,FALSE,"PHASE 2 COSTS"}</definedName>
    <definedName name="wrn.ALL._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_.Budget._.Detail_Forecast.">{"All Budget Detail-Forecast",#N/A,FALSE,"Forecast"}</definedName>
    <definedName name="wrn.All._.Budget._.Detail_Reit.">{"All Budget Detail-Reit",#N/A,FALSE,"Forecast"}</definedName>
    <definedName name="wrn.All._.Columns._.Month.">{#N/A,#N/A,FALSE,"Table M";#N/A,#N/A,FALSE,"Graph-F";"All Fcst Month SumOps",#N/A,FALSE,"SumOps";"All Fcst Month SumExp",#N/A,FALSE,"SumExp";"All Fcst Month ExpDept",#N/A,FALSE,"ExpDept";#N/A,#N/A,FALSE,"SumOps";#N/A,#N/A,FALSE,"SumExp";#N/A,#N/A,FALSE,"ExpDept"}</definedName>
    <definedName name="wrn.All._.Consolidations.">{#N/A,#N/A,FALSE,"Emmes Services";#N/A,#N/A,FALSE,"Emmes Capital";#N/A,#N/A,FALSE,"Emmes &amp; Co"}</definedName>
    <definedName localSheetId="4" name="wrn.All._.Inputs.">{#N/A,#N/A,FALSE,"Primary";#N/A,#N/A,FALSE,"Secondary";#N/A,#N/A,FALSE,"Latent";#N/A,#N/A,FALSE,"Demand Inputs";#N/A,#N/A,FALSE,"Supply Addn";#N/A,#N/A,FALSE,"Mkt Pen"}</definedName>
    <definedName localSheetId="5" name="wrn.All._.Inputs.">{#N/A,#N/A,FALSE,"Primary";#N/A,#N/A,FALSE,"Secondary";#N/A,#N/A,FALSE,"Latent";#N/A,#N/A,FALSE,"Demand Inputs";#N/A,#N/A,FALSE,"Supply Addn";#N/A,#N/A,FALSE,"Mkt Pen"}</definedName>
    <definedName name="wrn.All._.Inputs.">{#N/A,#N/A,FALSE,"Primary";#N/A,#N/A,FALSE,"Secondary";#N/A,#N/A,FALSE,"Latent";#N/A,#N/A,FALSE,"Demand Inputs";#N/A,#N/A,FALSE,"Supply Addn";#N/A,#N/A,FALSE,"Mkt Pen"}</definedName>
    <definedName name="wrn.All._.Non._.Recov._.Op._.Exp_Forecast.">{"All Non-Recov. Op. Exp-Forecast",#N/A,FALSE,"Forecast"}</definedName>
    <definedName name="wrn.All._.Non._.Recov._.Op._.Exp_Reit.">{"All Non-Recov. Op. Exp-Reit",#N/A,FALSE,"Forecast"}</definedName>
    <definedName localSheetId="4" name="wrn.ALL._.PAGES.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localSheetId="5" name="wrn.ALL._.PAGES.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GES.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eriods.">{"summary II - 99-02",#N/A,FALSE,"Summary II";"summary - 99-02",#N/A,FALSE,"Summary";"key results",#N/A,FALSE,"Key Results";"income stmt - allper",#N/A,FALSE,"Income Statement";"model allperiods",#N/A,FALSE,"Model";"formoff-allper",#N/A,FALSE,"Formatted Office-Retail Page";"argus",#N/A,FALSE,"Office-Retail Argus 2002-2006";"jointventures-allper",#N/A,FALSE,"Joint Ventures";"hotel-allper",#N/A,FALSE,"Hotel";"ldv-allper",#N/A,FALSE,"LDV";"Int&amp;OthInc-allper",#N/A,FALSE,"Interest &amp; Other Inc";"OthUncon-allper",#N/A,FALSE,"Other Uncons";"debt allper",#N/A,FALSE,"Debt";"shares allper",#N/A,FALSE,"Shares";"ratios-allper",#N/A,FALSE,"Ratios"}</definedName>
    <definedName name="wrn.All._.Rental._.Income_Forecast.">{"All Rental Income-Reforecast",#N/A,FALSE,"Forecast"}</definedName>
    <definedName name="wrn.All._.Rental._.Income_Reit.">{"All Rental Income-Reit",#N/A,FALSE,"Forecast"}</definedName>
    <definedName localSheetId="4" name="wrn.All._.Reports.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localSheetId="5" name="wrn.All._.Reports.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wrn.All._.Reports.">{"Contents",#N/A,FALSE,"Contents";"Summary",#N/A,FALSE,"Summary";"Return Target",#N/A,FALSE,"Summary";"Dev Summ",#N/A,FALSE,"Dev Input";"Dev Input",#N/A,FALSE,"Dev Input";"Completed Centre Income",#N/A,FALSE,"Income";"Existing Centre Income",#N/A,FALSE,"Income";"Incremental Centre Income",#N/A,FALSE,"Income";"Area",#N/A,FALSE,"Area";"Outgoings",#N/A,FALSE,"OG"}</definedName>
    <definedName name="wrn.ALL._.REPORTS._.EXCEPT._.PSF._.TABLES.">{"ASSUMPTIONS",#N/A,FALSE,"Assumptions";"NPV",#N/A,FALSE,"npv";"CASH-ANNUAL",#N/A,FALSE,"Cash Financial";"CASH-PSF",#N/A,FALSE,"Cash Financial";"GAAP-ANNUAL",#N/A,FALSE,"Gaap Financial ";"GAAP-PSF",#N/A,FALSE,"Gaap Financial "}</definedName>
    <definedName localSheetId="4" name="wrn.All._.Schedules.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localSheetId="5" name="wrn.All._.Schedules.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>{#N/A,#N/A,FALSE,"Static Proforma";#N/A,#N/A,FALSE,"Bldg Dev DCF";#N/A,#N/A,FALSE,"Land Sales DCF"}</definedName>
    <definedName name="wrn.All._.Sections.">{#N/A,#N/A,TRUE,"Table of Contents";"Inn P&amp;L Annual",#N/A,TRUE,"Inn P&amp;L";"Condo P&amp;L Annual",#N/A,TRUE,"Condo P&amp;L";"Townhouse P&amp;L Annual",#N/A,TRUE,"Townhouse P&amp;L";"Ocean Ridge P &amp; L Annual",#N/A,TRUE,"Ocean Ridge P &amp; L";"A-2 to A-4 P&amp;L Annual",#N/A,TRUE," A-2 to A-4 P&amp;L";"Inn P&amp;L Monthly",#N/A,TRUE,"Inn P&amp;L";"Condo P&amp;L Monthly",#N/A,TRUE,"Condo P&amp;L";"Townhouse P&amp;L Monthly",#N/A,TRUE,"Townhouse P&amp;L";"Ocean Ridge Monthly P &amp; L",#N/A,TRUE,"Ocean Ridge P &amp; L";"A-2 to A-4 P&amp;L Monthly",#N/A,TRUE," A-2 to A-4 P&amp;L";"Inn Assumptions",#N/A,TRUE,"Inn Assumptions";"Condo Assumptions",#N/A,TRUE,"Condo Assumptions";"Townhouse Assumptions",#N/A,TRUE,"Townhouse Assumptions";"Ocean Ridge Assumptions",#N/A,TRUE,"Ocean Ridge Assumptions";"A-2 to A-4 Assumptions",#N/A,TRUE,"A-2 to A-4 Assumptions"}</definedName>
    <definedName name="wrn.ALL._.SHEET.">{#N/A,#N/A,FALSE,"FAX - L. HARRIS";#N/A,#N/A,FALSE,"BU5";#N/A,#N/A,FALSE,"BU6";#N/A,#N/A,FALSE,"BU5A";#N/A,#N/A,FALSE,"BU5B";#N/A,#N/A,FALSE,"BU9 &amp; 9A";#N/A,#N/A,FALSE,"FINANCE"}</definedName>
    <definedName localSheetId="4"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localSheetId="5"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localSheetId="4" name="wrn.all.2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localSheetId="5" name="wrn.all.2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2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irr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sched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_Contracts.">{"All Contracts",#N/A,FALSE,"Contracts"}</definedName>
    <definedName name="wrn.All_ContractsHu">{"All Contracts",#N/A,FALSE,"Contracts"}</definedName>
    <definedName localSheetId="4" name="wrn.all2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localSheetId="5" name="wrn.all2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2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es.">{"Alles",#N/A,FALSE,"H A Ü"}</definedName>
    <definedName localSheetId="4" name="wrn.allpages.">{#N/A,#N/A,TRUE,"Historicals";#N/A,#N/A,TRUE,"Charts";#N/A,#N/A,TRUE,"Forecasts"}</definedName>
    <definedName localSheetId="5" name="wrn.allpages.">{#N/A,#N/A,TRUE,"Historicals";#N/A,#N/A,TRUE,"Charts";#N/A,#N/A,TRUE,"Forecasts"}</definedName>
    <definedName name="wrn.allpages.">{#N/A,#N/A,TRUE,"Historicals";#N/A,#N/A,TRUE,"Charts";#N/A,#N/A,TRUE,"Forecasts"}</definedName>
    <definedName name="wrn.allper.">{"sumII-99-02",#N/A,FALSE,"Summary II";"summ-99-02",#N/A,FALSE,"Summary";"i-s-allper",#N/A,FALSE,"Income Statement";"model-allper",#N/A,FALSE,"Model";"formoff-allper",#N/A,FALSE,"Formatted Office-Retail Page";"office-retail-allper",#N/A,FALSE,"Office-Retail Argus 2002-2006";"jointventures-allper",#N/A,FALSE,"Joint Ventures";"hotel-allper",#N/A,FALSE,"Hotel";"ldv-allper",#N/A,FALSE,"LDV";"Int&amp;OthInc-allper",#N/A,FALSE,"Interest &amp; Other Inc";"OthUncon-allper",#N/A,FALSE,"Other Uncons";"debt-allper",#N/A,FALSE,"Debt";"shares-allper",#N/A,FALSE,"Shares";"ratios-allper",#N/A,FALSE,"Ratios"}</definedName>
    <definedName name="wrn.Allperiods.">{"Summaryall",#N/A,FALSE,"Model";"5Officeall",#N/A,FALSE,"Office-Retail Argus 2002-2006";"Officelegal",#N/A,FALSE,"Formatted Office-Retail Page";"Joint Ventures",#N/A,FALSE,"Joint Ventures";"Hotelall",#N/A,FALSE,"Hotel";"RDVall",#N/A,FALSE,"LDV";"Otherall",#N/A,FALSE,"Other";"Dispoall",#N/A,FALSE,"Dispositions"}</definedName>
    <definedName name="wrn.Allperiods._.without._.Office._.Detail.">{"Summaryall",#N/A,FALSE,"Model";"5 Year Argus Office/Retail Properties",#N/A,FALSE,"Office-Retail Argus 2002-2006";"Joint Ventures",#N/A,FALSE,"Joint Ventures";"Hotelall",#N/A,FALSE,"Hotel";"RDVall",#N/A,FALSE,"LDV";"Otherall",#N/A,FALSE,"Other";"Dispoall",#N/A,FALSE,"Dispositions"}</definedName>
    <definedName name="wrn.AllProperties.">{#N/A,#N/A,FALSE,"0Consolidated";#N/A,#N/A,FALSE,"1Airport A and B ";#N/A,#N/A,FALSE,"2CityWest ";#N/A,#N/A,FALSE,"3Normandale Tech A and B";#N/A,#N/A,FALSE,"4Plymouth Corporate";#N/A,#N/A,FALSE,"5Freeway1";#N/A,#N/A,FALSE,"6Freeway2";#N/A,#N/A,FALSE,"7Freeway3";#N/A,#N/A,FALSE,"8Freeway4";#N/A,#N/A,FALSE,"9Parking Lots"}</definedName>
    <definedName localSheetId="4" name="wrn.Amortization.">{"Exist Debt Amort",#N/A,TRUE,"Financials";"Intangible Amort",#N/A,TRUE,"Financials";"Proj Debt Amort",#N/A,TRUE,"Financials";"Proj Pfd Amort",#N/A,TRUE,"Financials"}</definedName>
    <definedName localSheetId="5" name="wrn.Amortization.">{"Exist Debt Amort",#N/A,TRUE,"Financials";"Intangible Amort",#N/A,TRUE,"Financials";"Proj Debt Amort",#N/A,TRUE,"Financials";"Proj Pfd Amort",#N/A,TRUE,"Financials"}</definedName>
    <definedName name="wrn.Amortization.">{"Exist Debt Amort",#N/A,TRUE,"Financials";"Intangible Amort",#N/A,TRUE,"Financials";"Proj Debt Amort",#N/A,TRUE,"Financials";"Proj Pfd Amort",#N/A,TRUE,"Financials"}</definedName>
    <definedName name="wrn.Anexos._.Dictamen.">{#N/A,#N/A,FALSE,"Anexo 1";#N/A,#N/A,FALSE,"Anexo 2";#N/A,#N/A,FALSE,"Anexo 3";#N/A,#N/A,FALSE,"Anexo 4";#N/A,#N/A,FALSE,"Anexo 5";#N/A,#N/A,FALSE,"Anexo 6";#N/A,#N/A,FALSE,"Anexo 7";#N/A,#N/A,FALSE,"Anexo 8"}</definedName>
    <definedName localSheetId="3" name="wrn.annual.">{"annual",#N/A,FALSE,"Pro Forma"}</definedName>
    <definedName localSheetId="4" name="wrn.Annual.">{"Summary Info",#N/A,TRUE,"Summary-Annual";"Sources &amp; Uses",#N/A,TRUE,"Summary-Annual";"Development Program",#N/A,TRUE,"Summary-Annual";"Total Annual CF",#N/A,TRUE,"Summary-Annual";"Total Detailed CF",#N/A,TRUE,"Summary";"Entitlement Costs",#N/A,TRUE,"Ent &amp; Infr";"Infrastructure Costs",#N/A,TRUE,"Ent &amp; Infr";"Infrastructure Costs 2",#N/A,TRUE,"Ent &amp; Infr";"Infrastructure Costs 3",#N/A,TRUE,"Ent &amp; Infr";"Infrastructure Costs 4",#N/A,TRUE,"Ent &amp; Infr";"Res Summary",#N/A,TRUE,"Residential";"Res CF Annual",#N/A,TRUE,"Residential";"Res Detailed Annual",#N/A,TRUE,"Residential";"Res Detailed Annual3",#N/A,TRUE,"Residential";"Res Annual Detailed4",#N/A,TRUE,"Residential-Annual";"Rental Summary",#N/A,TRUE,"Residential";"Rental CF Annual",#N/A,TRUE,"Residential";"Rental Detailed Annual2",#N/A,TRUE,"Residential";"Retail Summary",#N/A,TRUE,"Residential";"Retail Budget",#N/A,TRUE,"Retail";"Retail CF Annual",#N/A,TRUE,"Retail";"Retail Detailed Annual",#N/A,TRUE,"Retail";"Retail Detailed Annual2",#N/A,TRUE,"Retail";"Hotel Annual",#N/A,TRUE,"Hotel";"CFD Annual",#N/A,TRUE,"CFD-Annual";"TIF1",#N/A,TRUE,"TIF - Annual";"TIF2",#N/A,TRUE,"TIF - Annual"}</definedName>
    <definedName localSheetId="5" name="wrn.Annual.">{"Summary Info",#N/A,TRUE,"Summary-Annual";"Sources &amp; Uses",#N/A,TRUE,"Summary-Annual";"Development Program",#N/A,TRUE,"Summary-Annual";"Total Annual CF",#N/A,TRUE,"Summary-Annual";"Total Detailed CF",#N/A,TRUE,"Summary";"Entitlement Costs",#N/A,TRUE,"Ent &amp; Infr";"Infrastructure Costs",#N/A,TRUE,"Ent &amp; Infr";"Infrastructure Costs 2",#N/A,TRUE,"Ent &amp; Infr";"Infrastructure Costs 3",#N/A,TRUE,"Ent &amp; Infr";"Infrastructure Costs 4",#N/A,TRUE,"Ent &amp; Infr";"Res Summary",#N/A,TRUE,"Residential";"Res CF Annual",#N/A,TRUE,"Residential";"Res Detailed Annual",#N/A,TRUE,"Residential";"Res Detailed Annual3",#N/A,TRUE,"Residential";"Res Annual Detailed4",#N/A,TRUE,"Residential-Annual";"Rental Summary",#N/A,TRUE,"Residential";"Rental CF Annual",#N/A,TRUE,"Residential";"Rental Detailed Annual2",#N/A,TRUE,"Residential";"Retail Summary",#N/A,TRUE,"Residential";"Retail Budget",#N/A,TRUE,"Retail";"Retail CF Annual",#N/A,TRUE,"Retail";"Retail Detailed Annual",#N/A,TRUE,"Retail";"Retail Detailed Annual2",#N/A,TRUE,"Retail";"Hotel Annual",#N/A,TRUE,"Hotel";"CFD Annual",#N/A,TRUE,"CFD-Annual";"TIF1",#N/A,TRUE,"TIF - Annual";"TIF2",#N/A,TRUE,"TIF - Annual"}</definedName>
    <definedName name="wrn.annual.">{"annual",#N/A,FALSE,"Pro Forma"}</definedName>
    <definedName localSheetId="4" name="wrn.Annual._.CF._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wrn.Annual._.CF._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wrn.Annual._.CF._1_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wrn.Annual._.CF._1_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wrn.Annual._.CF._1_2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wrn.Annual._.CF._1_2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2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wrn.Annual._.CF._1_3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wrn.Annual._.CF._1_3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3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wrn.Annual._.CF._2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wrn.Annual._.CF._2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2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wrn.Annual._.CF._3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wrn.Annual._.CF._3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3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wrn.Annual._.CF._4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wrn.Annual._.CF._4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4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3" name="wrn.Annual._.Detail.">{"annualsum",#N/A,FALSE,"Cost Summary";"annual1",#N/A,FALSE,"Phase_1";"annual2",#N/A,FALSE,"Phase_2";"annual3",#N/A,FALSE,"Phase_3";"annual4",#N/A,FALSE,"Phase_4"}</definedName>
    <definedName name="wrn.Annual._.Detail.">{"annualsum",#N/A,FALSE,"Cost Summary";"annual1",#N/A,FALSE,"Phase_1";"annual2",#N/A,FALSE,"Phase_2";"annual3",#N/A,FALSE,"Phase_3";"annual4",#N/A,FALSE,"Phase_4"}</definedName>
    <definedName localSheetId="3" name="wrn.Annual._.Golf.">{"a_dev",#N/A,FALSE,"Golf Development";"a_memstats",#N/A,FALSE,"Golf Development";"a_opstats",#N/A,FALSE,"Golf Development";"a_rev",#N/A,FALSE,"Golf Development";"a_return",#N/A,FALSE,"Golf Development"}</definedName>
    <definedName name="wrn.Annual._.Golf.">{"a_dev",#N/A,FALSE,"Golf Development";"a_memstats",#N/A,FALSE,"Golf Development";"a_opstats",#N/A,FALSE,"Golf Development";"a_rev",#N/A,FALSE,"Golf Development";"a_return",#N/A,FALSE,"Golf Development"}</definedName>
    <definedName localSheetId="3" name="wrn.Annual._.Hotel.">{"annual hotel",#N/A,FALSE,"Hotel Development"}</definedName>
    <definedName name="wrn.Annual._.Hotel.">{"annual hotel",#N/A,FALSE,"Hotel Development"}</definedName>
    <definedName localSheetId="3" name="wrn.Annual._.Land._.Sales.">{"annual",#N/A,FALSE,"Land Sales"}</definedName>
    <definedName name="wrn.Annual._.Land._.Sales.">{"annual",#N/A,FALSE,"Land Sales"}</definedName>
    <definedName localSheetId="3" name="wrn.Annual._.Report.">{"annual",#N/A,FALSE,"Pro Forma";#N/A,#N/A,FALSE,"Golf Operations"}</definedName>
    <definedName localSheetId="4" name="wrn.Annual._.Report.">{"annual",#N/A,FALSE,"Pro Forma";#N/A,#N/A,FALSE,"Golf Operations"}</definedName>
    <definedName localSheetId="5" name="wrn.Annual._.Report.">{"annual",#N/A,FALSE,"Pro Forma";#N/A,#N/A,FALSE,"Golf Operations"}</definedName>
    <definedName name="wrn.Annual._.Report.">{"annual",#N/A,FALSE,"Pro Forma";#N/A,#N/A,FALSE,"Golf Operations"}</definedName>
    <definedName localSheetId="3" name="wrn.Annual._.Report._.no._.releases.">{"a_sales",#N/A,FALSE,"Summary";"a_debt",#N/A,FALSE,"Summary";"a_cash",#N/A,FALSE,"Summary";"a_accrual",#N/A,FALSE,"Summary"}</definedName>
    <definedName name="wrn.Annual._.Report._.no._.releases.">{"a_sales",#N/A,FALSE,"Summary";"a_debt",#N/A,FALSE,"Summary";"a_cash",#N/A,FALSE,"Summary";"a_accrual",#N/A,FALSE,"Summary"}</definedName>
    <definedName localSheetId="3" name="wrn.Annual._.Report._.with._.releases.">{"a_sales",#N/A,FALSE,"Summary";"a_debt",#N/A,FALSE,"Summary";"a_releases",#N/A,FALSE,"Summary";"a_cash",#N/A,FALSE,"Summary";"a_accrual",#N/A,FALSE,"Summary"}</definedName>
    <definedName name="wrn.Annual._.Report._.with._.releases.">{"a_sales",#N/A,FALSE,"Summary";"a_debt",#N/A,FALSE,"Summary";"a_releases",#N/A,FALSE,"Summary";"a_cash",#N/A,FALSE,"Summary";"a_accrual",#N/A,FALSE,"Summary"}</definedName>
    <definedName localSheetId="4" name="wrn.Annual._.Summary.">{"Annual Cash Flows",#N/A,FALSE,"Annual Summary"}</definedName>
    <definedName localSheetId="5" name="wrn.Annual._.Summary.">{"Annual Cash Flows",#N/A,FALSE,"Annual Summary"}</definedName>
    <definedName name="wrn.Annual._.Summary.">{"Annual Cash Flows",#N/A,FALSE,"Annual Summary"}</definedName>
    <definedName localSheetId="4" name="wrn.Annual.CF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wrn.Annual.CF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wrn.Annual.CF_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wrn.Annual.CF_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wrn.Annual.CF_1_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wrn.Annual.CF_1_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wrn.Annual.CF_1_2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wrn.Annual.CF_1_2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2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wrn.Annual.CF_1_3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wrn.Annual.CF_1_3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3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wrn.Annual.CF_2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wrn.Annual.CF_2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2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wrn.Annual.CF_3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wrn.Annual.CF_3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3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wrn.Annual.CF_4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5" name="wrn.Annual.CF_4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4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localSheetId="4" name="wrn.AnnualRentRoll">{"AnnualRentRoll",#N/A,FALSE,"RentRoll"}</definedName>
    <definedName localSheetId="5" name="wrn.AnnualRentRoll">{"AnnualRentRoll",#N/A,FALSE,"RentRoll"}</definedName>
    <definedName name="wrn.AnnualRentRoll">{"AnnualRentRoll",#N/A,FALSE,"RentRoll"}</definedName>
    <definedName localSheetId="4" name="wrn.AnnualRentRoll.">{"AnnualRentRoll",#N/A,FALSE,"RentRoll"}</definedName>
    <definedName localSheetId="5" name="wrn.AnnualRentRoll.">{"AnnualRentRoll",#N/A,FALSE,"RentRoll"}</definedName>
    <definedName name="wrn.AnnualRentRoll.">{"AnnualRentRoll",#N/A,FALSE,"RentRoll"}</definedName>
    <definedName name="wrn.annualrentroll2">{"AnnualRentRoll",#N/A,FALSE,"RentRoll"}</definedName>
    <definedName name="wrn.Appendix._.A.">{#N/A,#N/A,FALSE,"Proj Des";#N/A,#N/A,FALSE,"TABLE_A_2";#N/A,#N/A,FALSE,"TABLE_A_3";#N/A,#N/A,FALSE,"REV_1";#N/A,#N/A,FALSE,"EXP_1";#N/A,#N/A,FALSE,"PROP_TAX";#N/A,#N/A,FALSE,"Sales_Tax";#N/A,#N/A,FALSE,"Road_maint";#N/A,#N/A,FALSE,"Fire";#N/A,#N/A,FALSE,"Park_maint"}</definedName>
    <definedName localSheetId="3" name="wrn.Appraisal.">{#N/A,#N/A,FALSE,"APPRAISAL";#N/A,#N/A,FALSE,"APPRAISAL 2";#N/A,#N/A,FALSE,"APPRAISAL 3"}</definedName>
    <definedName localSheetId="4" name="wrn.Appraisal.">{#N/A,#N/A,FALSE,"APPRAISAL";#N/A,#N/A,FALSE,"APPRAISAL 2";#N/A,#N/A,FALSE,"APPRAISAL 3"}</definedName>
    <definedName localSheetId="5" name="wrn.Appraisal.">{#N/A,#N/A,FALSE,"APPRAISAL";#N/A,#N/A,FALSE,"APPRAISAL 2";#N/A,#N/A,FALSE,"APPRAISAL 3"}</definedName>
    <definedName name="wrn.Appraisal.">{#N/A,#N/A,FALSE,"APPRAISAL";#N/A,#N/A,FALSE,"APPRAISAL 2";#N/A,#N/A,FALSE,"APPRAISAL 3"}</definedName>
    <definedName localSheetId="4" name="wrn.Appraisal._.2.">{#N/A,#N/A,FALSE,"Appraisal 2"}</definedName>
    <definedName localSheetId="5" name="wrn.Appraisal._.2.">{#N/A,#N/A,FALSE,"Appraisal 2"}</definedName>
    <definedName name="wrn.Appraisal._.2.">{#N/A,#N/A,FALSE,"Appraisal 2"}</definedName>
    <definedName localSheetId="4" name="wrn.Appraisal._.3.">{#N/A,#N/A,FALSE,"Appraisal 3"}</definedName>
    <definedName localSheetId="5" name="wrn.Appraisal._.3.">{#N/A,#N/A,FALSE,"Appraisal 3"}</definedName>
    <definedName name="wrn.Appraisal._.3.">{#N/A,#N/A,FALSE,"Appraisal 3"}</definedName>
    <definedName name="wrn.Approval.">{#N/A,#N/A,FALSE,"Approval Form"}</definedName>
    <definedName name="wrn.Approval2.">{#N/A,#N/A,FALSE,"Approval2"}</definedName>
    <definedName name="wrn.Arcform1.">{"One",#N/A,FALSE,"Property";"Rent Analysis",#N/A,FALSE,"Rent &amp; Income";"Market",#N/A,FALSE,"Market";"Environmental",#N/A,FALSE,"Environmental"}</definedName>
    <definedName name="wrn.Arcform2.">{"Development Team",#N/A,FALSE,"Team";"Environmental",#N/A,FALSE,"Environmental";"Permanent",#N/A,FALSE,"Perm Mtg";"Soft",#N/A,FALSE,"Soft Mtg"}</definedName>
    <definedName name="wrn.Arcform3.">{"Grant",#N/A,FALSE,"Grant";"GP Developer",#N/A,FALSE,"GP &amp; Dev Loans";"Operating Analysis",#N/A,FALSE,"Operations";"Tax Credit",#N/A,FALSE,"Tax Credits";"Tax Credit Analysis",#N/A,FALSE,"TC Analysis"}</definedName>
    <definedName name="wrn.Arcform4.">{"Construction Analysis",#N/A,FALSE,"Constr Analysis";"Construction Financing",#N/A,FALSE,"Constr Finan";"Guarantees and Reserves",#N/A,FALSE,"Guar &amp; Reserves"}</definedName>
    <definedName name="wrn.Area.">{"Area",#N/A,FALSE,"Area"}</definedName>
    <definedName localSheetId="4" name="wrn.Arena._.PCD.">{#N/A,#N/A,TRUE,"Maritime Park Arena PCD";#N/A,#N/A,TRUE,"Maritime Park Arena IOR"}</definedName>
    <definedName localSheetId="5" name="wrn.Arena._.PCD.">{#N/A,#N/A,TRUE,"Maritime Park Arena PCD";#N/A,#N/A,TRUE,"Maritime Park Arena IOR"}</definedName>
    <definedName name="wrn.Arena._.PCD.">{#N/A,#N/A,TRUE,"Maritime Park Arena PCD";#N/A,#N/A,TRUE,"Maritime Park Arena IOR"}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3" name="wrn.Asset._.Management.">{#N/A,#N/A,FALSE,"ASSET MGMT."}</definedName>
    <definedName localSheetId="4" name="wrn.Asset._.Management.">{#N/A,#N/A,FALSE,"ASSET MGMT."}</definedName>
    <definedName localSheetId="5" name="wrn.Asset._.Management.">{#N/A,#N/A,FALSE,"ASSET MGMT."}</definedName>
    <definedName name="wrn.Asset._.Management.">{#N/A,#N/A,FALSE,"ASSET MGMT."}</definedName>
    <definedName name="wrn.Asset._.Manager._.Package.">{#N/A,#N/A,FALSE,"Assumptions";#N/A,#N/A,FALSE,"DCF 5 YR";#N/A,#N/A,FALSE," DCF 10 YR";#N/A,#N/A,FALSE,"Cashflows";"Asset Review 2",#N/A,FALSE,"Asset Review";"Asset Review 1",#N/A,FALSE,"Asset Review"}</definedName>
    <definedName name="wrn.Asset_Liability_Management.">{#N/A,#N/A,TRUE,"SUMMARY";#N/A,#N/A,TRUE,"Unsettled Deal IO";#N/A,#N/A,TRUE,"Treasury Options";#N/A,#N/A,TRUE,"CMT Floors";#N/A,#N/A,TRUE,"Pipeline";#N/A,#N/A,TRUE,"MBS Deriv";#N/A,#N/A,TRUE,"Swap";#N/A,#N/A,TRUE,"Portfolio";#N/A,#N/A,TRUE,"Portfolio Transfer";#N/A,#N/A,TRUE,"Non-INMC Subs"}</definedName>
    <definedName name="wrn.ASSUM.">{"ASSUM96",#N/A,FALSE,"ASSUMPTIONS.XLS";"ASSUM97",#N/A,FALSE,"ASSUMPTIONS.XLS";"ASSUM98",#N/A,FALSE,"ASSUMPTIONS.XLS";"ASSUM99",#N/A,FALSE,"ASSUMPTIONS.XLS";"ASSUM00",#N/A,FALSE,"ASSUMPTIONS.XLS"}</definedName>
    <definedName localSheetId="4" name="wrn.Assumptions.">{"Assumptions",#N/A,FALSE,"Model"}</definedName>
    <definedName localSheetId="5" name="wrn.Assumptions.">{"Assumptions",#N/A,FALSE,"Model"}</definedName>
    <definedName name="wrn.Assumptions.">{"Rev and Exp",#N/A,TRUE,"Financials";"Working Capital",#N/A,TRUE,"Financials"}</definedName>
    <definedName localSheetId="4" name="wrn.Atrium.">{"Atrium-Investor",#N/A,FALSE,"Atrium";"Atrium-Property",#N/A,FALSE,"Atrium"}</definedName>
    <definedName localSheetId="5" name="wrn.Atrium.">{"Atrium-Investor",#N/A,FALSE,"Atrium";"Atrium-Property",#N/A,FALSE,"Atrium"}</definedName>
    <definedName name="wrn.Atrium.">{"Atrium-Investor",#N/A,FALSE,"Atrium";"Atrium-Property",#N/A,FALSE,"Atrium"}</definedName>
    <definedName name="wrn.ATTRMV.">{"Attribution",#N/A,FALSE,"Attribution";"Rates",#N/A,FALSE,"Interest";"Cash Flows",#N/A,FALSE,"CashFlows";"Cash Flow Summary",#N/A,FALSE,"Interest";"Curve 1",#N/A,FALSE,"Interest";"Curve 2",#N/A,FALSE,"Interest";"Curve 3",#N/A,FALSE,"Interest";"Valuation",#N/A,FALSE,"Valuation";"Scenarios",#N/A,FALSE,"Valuation"}</definedName>
    <definedName localSheetId="4" name="wrn.Auto._.Comp.">{#N/A,#N/A,FALSE,"Sheet1"}</definedName>
    <definedName localSheetId="5" name="wrn.Auto._.Comp.">{#N/A,#N/A,FALSE,"Sheet1"}</definedName>
    <definedName name="wrn.Auto._.Comp.">{#N/A,#N/A,FALSE,"Sheet1"}</definedName>
    <definedName name="wrn.AVEX._.NCL._.Tower.">{#N/A,#N/A,FALSE,"North Central Life";#N/A,#N/A,FALSE,"Town Square";#N/A,#N/A,FALSE,"Summary"}</definedName>
    <definedName name="wrn.B.._.Investor._.Pack.">{#N/A,#N/A,FALSE,"Equity--One Class";#N/A,#N/A,FALSE,"Fin";#N/A,#N/A,FALSE,"Fees CF"}</definedName>
    <definedName localSheetId="4" name="wrn.B._.Spread._.Worksheet._.Summary.">{#N/A,#N/A,FALSE,"B_Spread"}</definedName>
    <definedName localSheetId="5" name="wrn.B._.Spread._.Worksheet._.Summary.">{#N/A,#N/A,FALSE,"B_Spread"}</definedName>
    <definedName name="wrn.B._.Spread._.Worksheet._.Summary.">{#N/A,#N/A,FALSE,"B_Spread"}</definedName>
    <definedName localSheetId="4" name="wrn.B._.Spread._.Worksheets._.Detail.">{#N/A,#N/A,FALSE,"B_Spread"}</definedName>
    <definedName localSheetId="5" name="wrn.B._.Spread._.Worksheets._.Detail.">{#N/A,#N/A,FALSE,"B_Spread"}</definedName>
    <definedName name="wrn.B._.Spread._.Worksheets._.Detail.">{#N/A,#N/A,FALSE,"B_Spread"}</definedName>
    <definedName name="wrn.BA.">{"ba1",#N/A,TRUE,"B-A";"ba2",#N/A,TRUE,"B-A"}</definedName>
    <definedName name="wrn.Backup._.Pages.">{#N/A,#N/A,FALSE,"Admin - PS 98";#N/A,#N/A,FALSE,"Dep Ratio Adj"}</definedName>
    <definedName localSheetId="4" name="wrn.Balance_Sheet.">{"One",#N/A,FALSE,"Balance Sheet"}</definedName>
    <definedName localSheetId="5" name="wrn.Balance_Sheet.">{"One",#N/A,FALSE,"Balance Sheet"}</definedName>
    <definedName name="wrn.Balance_Sheet.">{"One",#N/A,FALSE,"Balance Sheet"}</definedName>
    <definedName name="wrn.Balcor.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nk.">{#N/A,#N/A,TRUE,"Execsum";#N/A,#N/A,TRUE,"Summary";#N/A,#N/A,TRUE,"Budget";#N/A,#N/A,TRUE,"Cashflow";#N/A,#N/A,TRUE,"Cashflow (level)"}</definedName>
    <definedName localSheetId="4" name="wrn.bankrep.">{#N/A,#N/A,FALSE,"ExecSum";#N/A,#N/A,FALSE,"Summary";#N/A,#N/A,FALSE,"Budget";#N/A,#N/A,FALSE,"CashFlow"}</definedName>
    <definedName localSheetId="5" name="wrn.bankrep.">{#N/A,#N/A,FALSE,"ExecSum";#N/A,#N/A,FALSE,"Summary";#N/A,#N/A,FALSE,"Budget";#N/A,#N/A,FALSE,"CashFlow"}</definedName>
    <definedName name="wrn.bankrep.">{#N/A,#N/A,FALSE,"ExecSum";#N/A,#N/A,FALSE,"Summary";#N/A,#N/A,FALSE,"Budget";#N/A,#N/A,FALSE,"CashFlow"}</definedName>
    <definedName name="wrn.Banque.">{#N/A,#N/A,FALSE,"Pg. Garde";#N/A,#N/A,FALSE,"CONSO PL Bank";#N/A,#N/A,FALSE,"CONSO-PL ROOMS";#N/A,#N/A,FALSE,"CONSO- F&amp;B";#N/A,#N/A,FALSE,"CONSO-ENG  -  Bank"}</definedName>
    <definedName name="wrn.Banu.">{#N/A,#N/A,FALSE,"Report 2";#N/A,#N/A,FALSE,"Report 3";#N/A,#N/A,FALSE,"Konrzern"}</definedName>
    <definedName localSheetId="4" name="wrn.Base._.Case._.Print.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localSheetId="5" name="wrn.Base._.Case._.Print.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e._.Case._.Print.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eline.">{#N/A,#N/A,FALSE,"Sum C (1)";#N/A,#N/A,FALSE,"Sum C (2)";#N/A,#N/A,FALSE,"KPI C";#N/A,#N/A,FALSE,"EN C";#N/A,#N/A,FALSE,"HU C";#N/A,#N/A,FALSE,"PO C";#N/A,#N/A,FALSE,"DE C";#N/A,#N/A,FALSE,"CR C";#N/A,#N/A,FALSE,"CZ C";#N/A,#N/A,FALSE,"FR C";#N/A,#N/A,FALSE,"RO C";#N/A,#N/A,FALSE,"CP C"}</definedName>
    <definedName localSheetId="4" name="wrn.BaseYearDemand.">{"Base Year Demand",#N/A,FALSE,"Demand-Base Year"}</definedName>
    <definedName localSheetId="5" name="wrn.BaseYearDemand.">{"Base Year Demand",#N/A,FALSE,"Demand-Base Year"}</definedName>
    <definedName name="wrn.BaseYearDemand.">{"Base Year Demand",#N/A,FALSE,"Demand-Base Year"}</definedName>
    <definedName localSheetId="4" name="wrn.BASIC.">{#N/A,#N/A,FALSE,"9Pricing Matrix";#N/A,#N/A,FALSE,"3Cash Flow";#N/A,#N/A,FALSE,"2Assumptions";#N/A,#N/A,FALSE,"5Residual"}</definedName>
    <definedName localSheetId="5" name="wrn.BASIC.">{#N/A,#N/A,FALSE,"9Pricing Matrix";#N/A,#N/A,FALSE,"3Cash Flow";#N/A,#N/A,FALSE,"2Assumptions";#N/A,#N/A,FALSE,"5Residual"}</definedName>
    <definedName name="wrn.Basic.">{#N/A,#N/A,FALSE,"Cover";#N/A,#N/A,FALSE,"Assumptions";#N/A,#N/A,FALSE,"Acquirer";#N/A,#N/A,FALSE,"Target";#N/A,#N/A,FALSE,"Income Statement";#N/A,#N/A,FALSE,"Summary Tables"}</definedName>
    <definedName name="wrn.Basic._.Forecast.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TON._.ROUGE._.1996._.CAP._.EX.">{#N/A,#N/A,FALSE,"BATCAPX";#N/A,#N/A,FALSE,"GR&amp;CORR TOTALS";#N/A,#N/A,FALSE,"LUX  KING FF&amp;E";#N/A,#N/A,FALSE,"LUX KING GC";#N/A,#N/A,FALSE,"TYP DBL FF&amp;E ";#N/A,#N/A,FALSE,"TYP DBL GC ";#N/A,#N/A,FALSE,"PETITE W-SOFA FF&amp;E";#N/A,#N/A,FALSE,"PETITE W-SOFA GC";#N/A,#N/A,FALSE,"TYP KING FF&amp;E";#N/A,#N/A,FALSE,"TYP KING GC";#N/A,#N/A,FALSE,"EXEC KING FF&amp;E";#N/A,#N/A,FALSE,"EXEC KING GC";#N/A,#N/A,FALSE,"TOWNHS PARLOR FF&amp;E";#N/A,#N/A,FALSE,"TOWNHS PARLOR GC";#N/A,#N/A,FALSE,"LUX K PAR FF&amp;E ";#N/A,#N/A,FALSE,"LUX K PAR GC ";#N/A,#N/A,FALSE,"PRES SUITE FF&amp;E";#N/A,#N/A,FALSE,"PRES SUITE GC";#N/A,#N/A,FALSE,"CONC LOUNGE FF&amp;E";#N/A,#N/A,FALSE,"CONC LOUNGE GC";#N/A,#N/A,FALSE,"ADA GR  FF&amp;E ";#N/A,#N/A,FALSE,"ADA GR GC ";#N/A,#N/A,FALSE,"GUEST COR FF&amp;E ";#N/A,#N/A,FALSE,"GUEST  CORR GC";#N/A,#N/A,FALSE,"2ND FLR BANQ FF&amp;E L";#N/A,#N/A,FALSE,"2ND FLR BANQ GC L";#N/A,#N/A,FALSE,"2ND FLR BANQ FF&amp;E S";#N/A,#N/A,FALSE,"2ND FLR BANQ GC S"}</definedName>
    <definedName name="wrn.BCBS._.Dental._.WComp._.Dbl.">{"BCBS Dental WComp Dbl",#N/A,FALSE,"Employee Benefits Allocation"}</definedName>
    <definedName name="wrn.BCN._.REVISED.">{#N/A,#N/A,FALSE,"Income Statement - Phase II";#N/A,#N/A,FALSE,"Balance Sheet Phase II";#N/A,#N/A,FALSE,"Transaction Costs";#N/A,#N/A,FALSE,"Debt &amp; Equity Detail";#N/A,#N/A,FALSE,"G&amp;A Reduction - 25%";#N/A,#N/A,FALSE,"G&amp;A Reduction - 50%";#N/A,#N/A,FALSE,"G&amp;A Reduction - 75%";#N/A,#N/A,FALSE,"GandA Reduction Detail"}</definedName>
    <definedName name="wrn.BCNPROJ.">{#N/A,#N/A,FALSE,"Income Statement";#N/A,#N/A,FALSE,"Balance Sheet";#N/A,#N/A,FALSE,"Sheet5";#N/A,#N/A,FALSE,"Debt &amp; Equity Detail"}</definedName>
    <definedName name="wrn.BEL.">{"IS",#N/A,FALSE,"IS";"RPTIS",#N/A,FALSE,"RPTIS";"STATS",#N/A,FALSE,"STATS";"CELL",#N/A,FALSE,"CELL";"BS",#N/A,FALSE,"BS"}</definedName>
    <definedName name="wrn.Bericht._.Vorstand.">{#N/A,#N/A,FALSE,"Finale1";#N/A,#N/A,FALSE,"Finale2";#N/A,#N/A,FALSE,"peiodisch1";#N/A,#N/A,FALSE,"periodisch2";#N/A,#N/A,FALSE,"Aktiv";#N/A,#N/A,FALSE,"Passiv";#N/A,#N/A,FALSE,"Report 2";#N/A,#N/A,FALSE,"Report 3";#N/A,#N/A,FALSE,"Summary";#N/A,#N/A,FALSE,"EWB";#N/A,#N/A,FALSE,"Actual-Budget (kum)";#N/A,#N/A,FALSE,"Actual-Budget (per)";#N/A,#N/A,FALSE,"Comparison YTD"}</definedName>
    <definedName localSheetId="4" name="wrn.BIGGER.">{"PROFORMA",#N/A,FALSE,"A";"BIGGER 1",#N/A,FALSE,"B";"BIGGER 2",#N/A,FALSE,"B";"BIGGER 3",#N/A,FALSE,"B";"SMALL CF 1",#N/A,FALSE,"C"}</definedName>
    <definedName localSheetId="5" name="wrn.BIGGER.">{"PROFORMA",#N/A,FALSE,"A";"BIGGER 1",#N/A,FALSE,"B";"BIGGER 2",#N/A,FALSE,"B";"BIGGER 3",#N/A,FALSE,"B";"SMALL CF 1",#N/A,FALSE,"C"}</definedName>
    <definedName name="wrn.BIGGER.">{"PROFORMA",#N/A,FALSE,"A";"BIGGER 1",#N/A,FALSE,"B";"BIGGER 2",#N/A,FALSE,"B";"BIGGER 3",#N/A,FALSE,"B";"SMALL CF 1",#N/A,FALSE,"C"}</definedName>
    <definedName name="wrn.Binder.">{"Summary",#N/A,TRUE,"Summary";"Leasing",#N/A,TRUE,"Lease";"Expenses",#N/A,TRUE,"Lease";"Development",#N/A,TRUE,"Development";"CFlow",#N/A,TRUE,"5 Year"}</definedName>
    <definedName localSheetId="4" name="wrn.Birdie.">{#N/A,#N/A,FALSE,"Trans Summary";#N/A,#N/A,FALSE,"Proforma Five Yr";#N/A,#N/A,FALSE,"Occ and Rate"}</definedName>
    <definedName localSheetId="5" name="wrn.Birdie.">{#N/A,#N/A,FALSE,"Trans Summary";#N/A,#N/A,FALSE,"Proforma Five Yr";#N/A,#N/A,FALSE,"Occ and Rate"}</definedName>
    <definedName name="wrn.Birdie.">{#N/A,#N/A,FALSE,"Trans Summary";#N/A,#N/A,FALSE,"Proforma Five Yr";#N/A,#N/A,FALSE,"Occ and Rate"}</definedName>
    <definedName name="wrn.BIS_Vorgaben.">{#N/A,#N/A,FALSE,"Aktiv";#N/A,#N/A,FALSE,"stat.con.";#N/A,#N/A,FALSE,"Konzern"}</definedName>
    <definedName name="wrn.Bista_Unterlagen.">{#N/A,#N/A,FALSE,"Eingaben";#N/A,#N/A,FALSE,"Auft. Einl. + Zinsen";#N/A,#N/A,FALSE,"Forder.+Verbindlk. ";#N/A,#N/A,FALSE,"Sonstige Aktiva";#N/A,#N/A,FALSE,"Sonstige Passiva";#N/A,#N/A,FALSE,"Debitoren (Anlage B1)";#N/A,#N/A,FALSE,"Anlage zu B1";#N/A,#N/A,FALSE,"Hauptvordruck Blatt 1";#N/A,#N/A,FALSE,"Hauptvordruck Blatt 2";#N/A,#N/A,FALSE,"Buchford. B 1";#N/A,#N/A,FALSE,"Grundsatz II";#N/A,#N/A,FALSE,"Grundsatz III"}</definedName>
    <definedName localSheetId="4" name="wrn.BlackWhite.">{#N/A,#N/A,FALSE,"NNN sum";#N/A,#N/A,FALSE,"10-yr Opt. A Sum";#N/A,#N/A,FALSE,"10-yr Opt A Other Costs";#N/A,#N/A,FALSE,"Purchase Sum";#N/A,#N/A,FALSE,"Purchase Other Costs"}</definedName>
    <definedName localSheetId="5" name="wrn.BlackWhite.">{#N/A,#N/A,FALSE,"NNN sum";#N/A,#N/A,FALSE,"10-yr Opt. A Sum";#N/A,#N/A,FALSE,"10-yr Opt A Other Costs";#N/A,#N/A,FALSE,"Purchase Sum";#N/A,#N/A,FALSE,"Purchase Other Costs"}</definedName>
    <definedName name="wrn.BlackWhite.">{#N/A,#N/A,FALSE,"NNN sum";#N/A,#N/A,FALSE,"10-yr Opt. A Sum";#N/A,#N/A,FALSE,"10-yr Opt A Other Costs";#N/A,#N/A,FALSE,"Purchase Sum";#N/A,#N/A,FALSE,"Purchase Other Costs"}</definedName>
    <definedName localSheetId="4" name="wrn.BlackWhite5">{#N/A,#N/A,FALSE,"NNN sum";#N/A,#N/A,FALSE,"10-yr Opt. A Sum";#N/A,#N/A,FALSE,"10-yr Opt A Other Costs";#N/A,#N/A,FALSE,"Purchase Sum";#N/A,#N/A,FALSE,"Purchase Other Costs"}</definedName>
    <definedName localSheetId="5" name="wrn.BlackWhite5">{#N/A,#N/A,FALSE,"NNN sum";#N/A,#N/A,FALSE,"10-yr Opt. A Sum";#N/A,#N/A,FALSE,"10-yr Opt A Other Costs";#N/A,#N/A,FALSE,"Purchase Sum";#N/A,#N/A,FALSE,"Purchase Other Costs"}</definedName>
    <definedName name="wrn.BlackWhite5">{#N/A,#N/A,FALSE,"NNN sum";#N/A,#N/A,FALSE,"10-yr Opt. A Sum";#N/A,#N/A,FALSE,"10-yr Opt A Other Costs";#N/A,#N/A,FALSE,"Purchase Sum";#N/A,#N/A,FALSE,"Purchase Other Costs"}</definedName>
    <definedName localSheetId="4" name="wrn.bleu4.">{#N/A,#N/A,FALSE}</definedName>
    <definedName localSheetId="5" name="wrn.bleu4.">{#N/A,#N/A,FALSE}</definedName>
    <definedName name="wrn.bleu4.">{#N/A,#N/A,FALSE}</definedName>
    <definedName name="wrn.bleu5">{#N/A,#N/A,FALSE}</definedName>
    <definedName localSheetId="4" name="wrn.Blue._.Book._.Sections.">{#N/A,#N/A,TRUE,"Summary";#N/A,#N/A,TRUE,"Program Scheme";#N/A,#N/A,TRUE,"Assumptions";#N/A,#N/A,TRUE,"Development Budget &amp; Timing";#N/A,#N/A,TRUE,"Cash Flow";#N/A,#N/A,TRUE,"Cash Flow to Debt &amp; Equity"}</definedName>
    <definedName localSheetId="5" name="wrn.Blue._.Book._.Sections.">{#N/A,#N/A,TRUE,"Summary";#N/A,#N/A,TRUE,"Program Scheme";#N/A,#N/A,TRUE,"Assumptions";#N/A,#N/A,TRUE,"Development Budget &amp; Timing";#N/A,#N/A,TRUE,"Cash Flow";#N/A,#N/A,TRUE,"Cash Flow to Debt &amp; Equity"}</definedName>
    <definedName name="wrn.Blue._.Book._.Sections.">{#N/A,#N/A,TRUE,"Summary";#N/A,#N/A,TRUE,"Program Scheme";#N/A,#N/A,TRUE,"Assumptions";#N/A,#N/A,TRUE,"Development Budget &amp; Timing";#N/A,#N/A,TRUE,"Cash Flow";#N/A,#N/A,TRUE,"Cash Flow to Debt &amp; Equity"}</definedName>
    <definedName localSheetId="4" name="wrn.boardPackage.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localSheetId="5" name="wrn.boardPackage.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oardPackage.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OBB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bbb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bsum.">{"bobsum",#N/A,FALSE,"BobSummary"}</definedName>
    <definedName localSheetId="4" name="wrn.BofA.">{"BofA-Investor",#N/A,FALSE,"BofA Tower";"BofA-Property",#N/A,FALSE,"BofA Tower"}</definedName>
    <definedName localSheetId="5" name="wrn.BofA.">{"BofA-Investor",#N/A,FALSE,"BofA Tower";"BofA-Property",#N/A,FALSE,"BofA Tower"}</definedName>
    <definedName name="wrn.BofA.">{"BofA-Investor",#N/A,FALSE,"BofA Tower";"BofA-Property",#N/A,FALSE,"BofA Tower"}</definedName>
    <definedName localSheetId="4" name="wrn.Bonds.">{#N/A,#N/A,FALSE,"Bonds - Consol";#N/A,#N/A,FALSE,"Bonds - Lakes";#N/A,#N/A,FALSE,"Bonds - Chabot";#N/A,#N/A,FALSE,"Bonds - Diablo"}</definedName>
    <definedName localSheetId="5" name="wrn.Bonds.">{#N/A,#N/A,FALSE,"Bonds - Consol";#N/A,#N/A,FALSE,"Bonds - Lakes";#N/A,#N/A,FALSE,"Bonds - Chabot";#N/A,#N/A,FALSE,"Bonds - Diablo"}</definedName>
    <definedName name="wrn.Bonds.">{#N/A,#N/A,FALSE,"Bonds - Consol";#N/A,#N/A,FALSE,"Bonds - Lakes";#N/A,#N/A,FALSE,"Bonds - Chabot";#N/A,#N/A,FALSE,"Bonds - Diablo"}</definedName>
    <definedName localSheetId="4" name="wrn.BOOK.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localSheetId="5" name="wrn.BOOK.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localSheetId="3" name="wrn.Book._.Reports.">{"Current Month",#N/A,FALSE,"Current Compar.";"Year-To-Date",#N/A,FALSE,"Year Comparison";"Forecast",#N/A,FALSE,"Comparison NOI";"Actual Input",#N/A,FALSE,"Act...Ratios"}</definedName>
    <definedName localSheetId="4" name="wrn.Book._.Reports.">{"Current Month",#N/A,FALSE,"Current Compar.";"Year-To-Date",#N/A,FALSE,"Year Comparison";"Forecast",#N/A,FALSE,"Comparison NOI";"Actual Input",#N/A,FALSE,"Act...Ratios"}</definedName>
    <definedName localSheetId="5" name="wrn.Book._.Reports.">{"Current Month",#N/A,FALSE,"Current Compar.";"Year-To-Date",#N/A,FALSE,"Year Comparison";"Forecast",#N/A,FALSE,"Comparison NOI";"Actual Input",#N/A,FALSE,"Act...Ratios"}</definedName>
    <definedName name="wrn.Book._.Reports.">{"Current Month",#N/A,FALSE,"Current Compar.";"Year-To-Date",#N/A,FALSE,"Year Comparison";"Forecast",#N/A,FALSE,"Comparison NOI";"Actual Input",#N/A,FALSE,"Act...Ratios"}</definedName>
    <definedName localSheetId="4" name="wrn.Boston._.1.4._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localSheetId="5" name="wrn.Boston._.1.4._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localSheetId="4" name="wrn.Boston._.1.4._2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localSheetId="5" name="wrn.Boston._.1.4._2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2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localSheetId="4" name="wrn.Boston._.1.4._3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localSheetId="5" name="wrn.Boston._.1.4._3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3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localSheetId="3" name="wrn.Both._.Outputs.">{"LTV Output",#N/A,FALSE,"Output";"DCR Output",#N/A,FALSE,"Output"}</definedName>
    <definedName localSheetId="4" name="wrn.Both._.Outputs.">{"LTV Output",#N/A,FALSE,"Output";"DCR Output",#N/A,FALSE,"Output"}</definedName>
    <definedName localSheetId="5" name="wrn.Both._.Outputs.">{"LTV Output",#N/A,FALSE,"Output";"DCR Output",#N/A,FALSE,"Output"}</definedName>
    <definedName name="wrn.Both._.Outputs.">{"LTV Output",#N/A,FALSE,"Output";"DCR Output",#N/A,FALSE,"Output"}</definedName>
    <definedName name="wrn.BOV.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rall.">{"brmonth",#N/A,FALSE,"brazil";"brroll",#N/A,FALSE,"brazil";"brprof",#N/A,FALSE,"brazil"}</definedName>
    <definedName name="wrn.Bridge.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rmonth.">{"brmonth",#N/A,FALSE,"brazil"}</definedName>
    <definedName name="wrn.Brookfield._.Notes.">{#N/A,#N/A,FALSE,"Note 2";#N/A,#N/A,FALSE,"Note 3";#N/A,#N/A,FALSE,"Note 4";#N/A,#N/A,FALSE,"Note 5";#N/A,#N/A,FALSE,"Note 6";#N/A,#N/A,FALSE,"Note 10"}</definedName>
    <definedName name="wrn.brprof.">{"brprof",#N/A,FALSE,"brazil"}</definedName>
    <definedName name="wrn.brroll.">{"brroll",#N/A,FALSE,"brazil"}</definedName>
    <definedName name="wrn.BT._.Report.">{#N/A,#N/A,FALSE,"BTCostSummary";#N/A,#N/A,FALSE,"Finance";#N/A,#N/A,FALSE,"Land";"Construction with Retention",#N/A,FALSE,"Construction";#N/A,#N/A,FALSE,"BTA&amp;E";#N/A,#N/A,FALSE,"Indirect"}</definedName>
    <definedName name="wrn.BU.">{#N/A,#N/A,FALSE,"Rsum";#N/A,#N/A,FALSE,"IS%";#N/A,#N/A,FALSE,"IS";#N/A,#N/A,FALSE,"COSsum";#N/A,#N/A,FALSE,"Warranty"}</definedName>
    <definedName name="wrn.Bud98Resortall.">{"Bud98vsAct97",#N/A,TRUE,"Consolidated 98";"Bud9812Month",#N/A,TRUE,"Consolidated 98";#N/A,#N/A,TRUE,"Resort 98";#N/A,#N/A,TRUE,"Rooms 98";#N/A,#N/A,TRUE,"Laundry 98";#N/A,#N/A,TRUE,"Food 98";#N/A,#N/A,TRUE,"Beverage 98";#N/A,#N/A,TRUE,"Conference 98";#N/A,#N/A,TRUE,"BSC 98";#N/A,#N/A,TRUE,"Media 98";#N/A,#N/A,TRUE,"Phone 98";#N/A,#N/A,TRUE,"Transportation 98";#N/A,#N/A,TRUE,"ETC 98";#N/A,#N/A,TRUE,"Other 98";#N/A,#N/A,TRUE,"Admin &amp; General 98";#N/A,#N/A,TRUE,"Advertising &amp; Promotion 98";#N/A,#N/A,TRUE,"Engineering 98";#N/A,#N/A,TRUE,"Utilities 98";#N/A,#N/A,TRUE,"Tax Rates";#N/A,#N/A,TRUE,"Sales Incentive";#N/A,#N/A,TRUE,"1998 Bonus";#N/A,#N/A,TRUE,"Rev Stats";#N/A,#N/A,TRUE,"Exp Stats";#N/A,#N/A,TRUE,"Tax Rates";#N/A,#N/A,TRUE,"rbud98"}</definedName>
    <definedName name="wrn.bud99resortall.">{"Bud98vsAct97",#N/A,TRUE,"Consolidated 98";"Bud9812Month",#N/A,TRUE,"Consolidated 98";#N/A,#N/A,TRUE,"Resort 98";#N/A,#N/A,TRUE,"Rooms 98";#N/A,#N/A,TRUE,"Laundry 98";#N/A,#N/A,TRUE,"Food 98";#N/A,#N/A,TRUE,"Beverage 98";#N/A,#N/A,TRUE,"Conference 98";#N/A,#N/A,TRUE,"BSC 98";#N/A,#N/A,TRUE,"Media 98";#N/A,#N/A,TRUE,"Phone 98";#N/A,#N/A,TRUE,"Transportation 98";#N/A,#N/A,TRUE,"ETC 98";#N/A,#N/A,TRUE,"Other 98";#N/A,#N/A,TRUE,"Admin &amp; General 98";#N/A,#N/A,TRUE,"Advertising &amp; Promotion 98";#N/A,#N/A,TRUE,"Engineering 98";#N/A,#N/A,TRUE,"Utilities 98";#N/A,#N/A,TRUE,"Tax Rates";#N/A,#N/A,TRUE,"Sales Incentive";#N/A,#N/A,TRUE,"1998 Bonus";#N/A,#N/A,TRUE,"Rev Stats";#N/A,#N/A,TRUE,"Exp Stats";#N/A,#N/A,TRUE,"Tax Rates";#N/A,#N/A,TRUE,"rbud98"}</definedName>
    <definedName localSheetId="4" name="wrn.Budget.">{#N/A,#N/A,FALSE,"Contents";#N/A,#N/A,FALSE,"Financial Highlights";#N/A,#N/A,FALSE,"Financial Highlights 2";#N/A,#N/A,FALSE,"Statement of Earnings";#N/A,#N/A,FALSE,"Expense Detail";#N/A,#N/A,FALSE,"Rev-Exp Growth";#N/A,#N/A,FALSE,"Balance Sheet";#N/A,#N/A,FALSE,"Equity-Share Rollfwd";#N/A,#N/A,FALSE,"Capital Ratios";#N/A,#N/A,FALSE,"Loan Sales1";#N/A,#N/A,FALSE,"Loan Sales2";#N/A,#N/A,FALSE,"HFS";#N/A,#N/A,FALSE,"HFI";#N/A,#N/A,FALSE,"Non-Perf Ratios";#N/A,#N/A,FALSE,"Int. Rate 1";#N/A,#N/A,FALSE,"Int. Rate 2";#N/A,#N/A,FALSE,"Int. Assets 1";#N/A,#N/A,FALSE,"Int. Liab 2";#N/A,#N/A,FALSE,"Eq. Alloc"}</definedName>
    <definedName localSheetId="5" name="wrn.Budget.">{#N/A,#N/A,FALSE,"Contents";#N/A,#N/A,FALSE,"Financial Highlights";#N/A,#N/A,FALSE,"Financial Highlights 2";#N/A,#N/A,FALSE,"Statement of Earnings";#N/A,#N/A,FALSE,"Expense Detail";#N/A,#N/A,FALSE,"Rev-Exp Growth";#N/A,#N/A,FALSE,"Balance Sheet";#N/A,#N/A,FALSE,"Equity-Share Rollfwd";#N/A,#N/A,FALSE,"Capital Ratios";#N/A,#N/A,FALSE,"Loan Sales1";#N/A,#N/A,FALSE,"Loan Sales2";#N/A,#N/A,FALSE,"HFS";#N/A,#N/A,FALSE,"HFI";#N/A,#N/A,FALSE,"Non-Perf Ratios";#N/A,#N/A,FALSE,"Int. Rate 1";#N/A,#N/A,FALSE,"Int. Rate 2";#N/A,#N/A,FALSE,"Int. Assets 1";#N/A,#N/A,FALSE,"Int. Liab 2";#N/A,#N/A,FALSE,"Eq. Alloc"}</definedName>
    <definedName name="wrn.Budget.">{"Spread Dollars",#N/A,FALSE,"Budget";"Spread Ratios",#N/A,FALSE,"Budget";"Target Comparison",#N/A,FALSE,"Summary"}</definedName>
    <definedName name="wrn.Budget._.2003._.vs._.Forecast._.2002.">{"Budget 2002 compare Forecast 2001",#N/A,FALSE,"Consolidated  Budget 03"}</definedName>
    <definedName name="wrn.budget._.balance._.sheet.">{"bugdet992000 balance sheet",#N/A,FALSE,"Celtel alternative 6"}</definedName>
    <definedName name="wrn.budget._.capex.">{"budget992000 capex",#N/A,FALSE,"Celtel alternative 6"}</definedName>
    <definedName name="wrn.budget._.customers.">{"budget992000_customers",#N/A,FALSE,"Celtel alternative 6"}</definedName>
    <definedName name="wrn.BUDGET._.PACKAGE.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budget._.profit._.and._.loss.">{"budget992000 profit and loss",#N/A,FALSE,"Celtel alternative 6"}</definedName>
    <definedName name="wrn.Budget._.Statistics.">{"Room Night Schedule",#N/A,FALSE,"Consolidated";"Stat Reports",#N/A,FALSE,"Consolidated"}</definedName>
    <definedName name="wrn.budget._.tariffs._.and._.usage.">{"budget992000 tariff and usage",#N/A,FALSE,"Celtel alternative 6"}</definedName>
    <definedName name="wrn.BUDGET97.">{"FIXVARIANCE",#N/A,FALSE,"COSTPHSE";"SOURCING",#N/A,FALSE,"COSTPHSE"}</definedName>
    <definedName name="wrn.Budgets.">{#N/A,#N/A,FALSE,"Cover";#N/A,#N/A,FALSE,"100 - Budget 2003";#N/A,#N/A,FALSE,"200 - Budget 2003";#N/A,#N/A,FALSE,"300 - Budget 2003";#N/A,#N/A,FALSE,"400 - Budget 2003";#N/A,#N/A,FALSE,"500 - Budget 2003";#N/A,#N/A,FALSE,"600 - Budget 2003";#N/A,#N/A,FALSE,"700 - Budget 2003";#N/A,#N/A,FALSE,"800 - Budget 2003"}</definedName>
    <definedName name="wrn.builder_fs.">{"avgbs",#N/A,FALSE,"builder_fs";"is",#N/A,FALSE,"builder_fs";"opexps",#N/A,FALSE,"builder_fs"}</definedName>
    <definedName name="wrn.Buildups.">{"ACQ",#N/A,FALSE,"ACQUISITIONS";"ACQF",#N/A,FALSE,"ACQUISITIONS";"PF",#N/A,FALSE,"PROYECTOVILA";"PV",#N/A,FALSE,"PROYECTOVILA";"Fee Dev",#N/A,FALSE,"DEVELOPMENT GROWTH";"gd",#N/A,FALSE,"DEVELOPMENT GROWTH"}</definedName>
    <definedName name="wrn.Business.">{#N/A,#N/A,FALSE,"ProgMgt";#N/A,#N/A,FALSE,"IT Svcs";#N/A,#N/A,FALSE,"DCO";#N/A,#N/A,FALSE,"Office";#N/A,#N/A,FALSE,"Telecom";#N/A,#N/A,FALSE,"Consult";#N/A,#N/A,FALSE,"PC Proc";#N/A,#N/A,FALSE,"ADG";#N/A,#N/A,FALSE,"Acctg Svcs";#N/A,#N/A,FALSE,"EPP";#N/A,#N/A,FALSE,"FTS";#N/A,#N/A,FALSE,"HR Sys";#N/A,#N/A,FALSE,"CRE&amp;Proc Exec";#N/A,#N/A,FALSE,"Proc Supt";#N/A,#N/A,FALSE,"CorpTech";#N/A,#N/A,FALSE,"CRE";#N/A,#N/A,FALSE,"SpecProc";#N/A,#N/A,FALSE,"Space";#N/A,#N/A,FALSE,"Blend";#N/A,#N/A,FALSE,"HOP";#N/A,#N/A,FALSE,"Expert";#N/A,#N/A,FALSE,"Admin";#N/A,#N/A,FALSE,"Food";#N/A,#N/A,FALSE,"PSG"}</definedName>
    <definedName name="wrn.CAM._.Allocation.">{"CAM_Summary",#N/A,FALSE,"CAM Allocation";"CAM1",#N/A,FALSE,"CAM Allocation";"CAM2",#N/A,FALSE,"CAM Allocation";"CAM3",#N/A,FALSE,"CAM Allocation"}</definedName>
    <definedName name="wrn.Capital._.Expenditures.">{"Commission Cost",#N/A,FALSE,"Capital Expenditures";"Tenant Improvements",#N/A,FALSE,"Capital Expenditures"}</definedName>
    <definedName name="wrn.Capital_Increm..">{#N/A,#N/A,FALSE,"Capital-Incremental"}</definedName>
    <definedName name="wrn.Capital_Nonincre..">{#N/A,#N/A,FALSE,"Capital-Nonincremental"}</definedName>
    <definedName localSheetId="4" name="wrn.CAPREIT.">{#N/A,#N/A,FALSE,"CAPREIT"}</definedName>
    <definedName localSheetId="5" name="wrn.CAPREIT.">{#N/A,#N/A,FALSE,"CAPREIT"}</definedName>
    <definedName name="wrn.CAPREIT.">{#N/A,#N/A,FALSE,"CAPREIT"}</definedName>
    <definedName name="wrn.CAPREIT._.II.">{#N/A,#N/A,FALSE,"Consolidate II";#N/A,#N/A,FALSE,"Atrium";#N/A,#N/A,FALSE,"DoverFarms";#N/A,#N/A,FALSE,"GreenwayChase";#N/A,#N/A,FALSE,"Island Club 1";#N/A,#N/A,FALSE,"IslesGateway";#N/A,#N/A,FALSE,"MadisonPark";#N/A,#N/A,FALSE,"PacesRun";#N/A,#N/A,FALSE,"Park";#N/A,#N/A,FALSE,"Sunbrook";#N/A,#N/A,FALSE,"TownPlace";#N/A,#N/A,FALSE,"WatPark";#N/A,#N/A,FALSE,"WatPlace";#N/A,#N/A,FALSE,"WatCastleton"}</definedName>
    <definedName name="wrn.CAPREIT._.II._.and._.IV.">{#N/A,#N/A,FALSE,"Consolidate II &amp; IV";#N/A,#N/A,FALSE,"Atrium";#N/A,#N/A,FALSE,"Chasewood";#N/A,#N/A,FALSE,"ClubNorthHills";#N/A,#N/A,FALSE,"DoverFarms";#N/A,#N/A,FALSE,"GreenwayChase";#N/A,#N/A,FALSE,"Island Club 1";#N/A,#N/A,FALSE,"IslesGateway";#N/A,#N/A,FALSE,"Kensington";#N/A,#N/A,FALSE,"LakeFront";#N/A,#N/A,FALSE,"MadisonPark";#N/A,#N/A,FALSE,"Oaks";#N/A,#N/A,FALSE,"PacesRun";#N/A,#N/A,FALSE,"Park";#N/A,#N/A,FALSE,"PointeWest";#N/A,#N/A,FALSE,"Sunbrook";#N/A,#N/A,FALSE,"Sundance";#N/A,#N/A,FALSE,"TownPlace";#N/A,#N/A,FALSE,"WatPark";#N/A,#N/A,FALSE,"WatPlace";#N/A,#N/A,FALSE,"WatCastleton";#N/A,#N/A,FALSE,"Wellington"}</definedName>
    <definedName name="wrn.CAPREIT._.IV.">{#N/A,#N/A,FALSE,"Consolidate IV";#N/A,#N/A,FALSE,"Chasewood";#N/A,#N/A,FALSE,"ClubNorthHills";#N/A,#N/A,FALSE,"Kensington";#N/A,#N/A,FALSE,"LakeFront";#N/A,#N/A,FALSE,"Oaks";#N/A,#N/A,FALSE,"PointeWest";#N/A,#N/A,FALSE,"Sundance";#N/A,#N/A,FALSE,"Wellington"}</definedName>
    <definedName name="wrn.CAPREIT._.TERA.">{#N/A,#N/A,FALSE,"Consolidate TERA";#N/A,#N/A,FALSE,"Boulder";#N/A,#N/A,FALSE,"Braden";#N/A,#N/A,FALSE,"Cambridge";#N/A,#N/A,FALSE,"Charleston";#N/A,#N/A,FALSE,"Cornerstone";#N/A,#N/A,FALSE,"Courtyard";#N/A,#N/A,FALSE,"LakeMayport";#N/A,#N/A,FALSE,"Paces River 1";#N/A,#N/A,FALSE,"Paces River 2";#N/A,#N/A,FALSE,"Paddock ";#N/A,#N/A,FALSE,"Summer";#N/A,#N/A,FALSE,"Sutton"}</definedName>
    <definedName name="wrn.CAPREIT._.V.">{#N/A,#N/A,FALSE,"Consolidate V";#N/A,#N/A,FALSE,"Ashley";#N/A,#N/A,FALSE,"Biscayne";#N/A,#N/A,FALSE,"Carnegie";#N/A,#N/A,FALSE,"Culpeper ";#N/A,#N/A,FALSE,"Island Club 2";#N/A,#N/A,FALSE,"MadisonRidge";#N/A,#N/A,FALSE,"Magnolia";#N/A,#N/A,FALSE,"Royal";#N/A,#N/A,FALSE,"Valle"}</definedName>
    <definedName localSheetId="4" name="wrn.CAPREIT2">{#N/A,#N/A,FALSE,"CAPREIT"}</definedName>
    <definedName localSheetId="5" name="wrn.CAPREIT2">{#N/A,#N/A,FALSE,"CAPREIT"}</definedName>
    <definedName name="wrn.CAPREIT2">{#N/A,#N/A,FALSE,"CAPREIT"}</definedName>
    <definedName localSheetId="4" name="wrn.Capx.">{"Capx/exp",#N/A,FALSE,"CapX"}</definedName>
    <definedName localSheetId="5" name="wrn.Capx.">{"Capx/exp",#N/A,FALSE,"CapX"}</definedName>
    <definedName name="wrn.Capx.">{"Capx/exp",#N/A,FALSE,"CapX"}</definedName>
    <definedName name="wrn.cash">{#N/A,#N/A,FALSE,"Matrix";#N/A,#N/A,FALSE,"Cash Flow";#N/A,#N/A,FALSE,"10 Year Cost Analysis"}</definedName>
    <definedName name="wrn.Cash.">{"Cash_detail",#N/A,FALSE,"Cash";"Cash_summary",#N/A,FALSE,"Cash";"Cash_adjustments",#N/A,FALSE,"Cash";"Cash_reconciliation",#N/A,FALSE,"Cash";"Cash_Variance",#N/A,FALSE,"Cash"}</definedName>
    <definedName localSheetId="3" name="wrn.Cash._.and._.Accrual.">{"a_cash",#N/A,FALSE,"Summary";"a_accrual",#N/A,FALSE,"Summary"}</definedName>
    <definedName name="wrn.Cash._.and._.Accrual.">{"a_cash",#N/A,FALSE,"Summary";"a_accrual",#N/A,FALSE,"Summary"}</definedName>
    <definedName name="wrn.Cash._.Flow.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_.Anal.">{"CF",#N/A,FALSE,"Cash Flow";"RET",#N/A,FALSE,"Returns";"NPV",#N/A,FALSE,"Values";"ASMPT",#N/A,FALSE,"Assumptions"}</definedName>
    <definedName name="wrn.Cash._.Flow._.Anal1.">{"CF",#N/A,FALSE,"Cash Flow";"RET",#N/A,FALSE,"Returns";"NPV",#N/A,FALSE,"Values";"ASMPT",#N/A,FALSE,"Assumptions"}</definedName>
    <definedName localSheetId="4" name="wrn.Cash._.Flow._.Analysis.">{"CF",#N/A,FALSE,"Cash Flow";"RET",#N/A,FALSE,"Returns";"NPV",#N/A,FALSE,"Values";"ASMPT",#N/A,FALSE,"Assumptions"}</definedName>
    <definedName localSheetId="5" name="wrn.Cash._.Flow._.Analysis.">{"CF",#N/A,FALSE,"Cash Flow";"RET",#N/A,FALSE,"Returns";"NPV",#N/A,FALSE,"Values";"ASMPT",#N/A,FALSE,"Assumptions"}</definedName>
    <definedName name="wrn.Cash._.Flow._.Analysis.">{"CF",#N/A,FALSE,"Cash Flow";"RET",#N/A,FALSE,"Returns";"NPV",#N/A,FALSE,"Values";"ASMPT",#N/A,FALSE,"Assumptions"}</definedName>
    <definedName name="wrn.Cash._.Flow._.Analysis1.">{"CF",#N/A,FALSE,"Cash Flow";"RET",#N/A,FALSE,"Returns";"NPV",#N/A,FALSE,"Values";"ASMPT",#N/A,FALSE,"Assumptions"}</definedName>
    <definedName name="wrn.Cash._.Flow._.Analysis4.">{"CF",#N/A,FALSE,"Cash Flow";"RET",#N/A,FALSE,"Returns";"NPV",#N/A,FALSE,"Values";"ASMPT",#N/A,FALSE,"Assumptions"}</definedName>
    <definedName localSheetId="4" name="wrn.Cash._.Flow._.and._.Matrix.">{#N/A,#N/A,FALSE,"Matrix";#N/A,#N/A,FALSE,"Cash Flow";#N/A,#N/A,FALSE,"10 Year Cost Analysis"}</definedName>
    <definedName localSheetId="5" name="wrn.Cash._.Flow._.and._.Matrix.">{#N/A,#N/A,FALSE,"Matrix";#N/A,#N/A,FALSE,"Cash Flow";#N/A,#N/A,FALSE,"10 Year Cost Analysis"}</definedName>
    <definedName name="wrn.Cash._.Flow._.and._.Matrix.">{#N/A,#N/A,FALSE,"Matrix";#N/A,#N/A,FALSE,"Cash Flow";#N/A,#N/A,FALSE,"10 Year Cost Analysis"}</definedName>
    <definedName name="wrn.Cash._.Flow._.Summary.">{"Cash Flow Summary",#N/A,FALSE,"CashFlowSummary";"Finance Cash Flow Summary",#N/A,FALSE,"FinanceCashFlow";"Equity Cash Flow Summary",#N/A,FALSE,"EquityReturns"}</definedName>
    <definedName name="wrn.Cash._.Flow._.Tables.">{"Main_Summary",#N/A,FALSE,"Budget Sum";"Assump",#N/A,FALSE,"Assumptions";"before_fin",#N/A,FALSE,"Detail BSum";"after_fin",#N/A,FALSE,"Detail BSum";"cashflow",#N/A,FALSE,"Cash Flow";"sales_res",#N/A,FALSE,"Cash Flow";"sales_sum",#N/A,FALSE,"Cash Flow";"net_sales",#N/A,FALSE,"Cash Flow";"cost_timing",#N/A,FALSE,"Cash Flow";"funding",#N/A,FALSE,"Cash Flow";"max_taxes",#N/A,FALSE,"Cash Flow";"tax_schedule",#N/A,FALSE,"Cash Flow";"cf_summ",#N/A,FALSE,"Cash Flow";"fin_detail",#N/A,FALSE,"Cash Flow";"land_res",#N/A,FALSE,"Land Use";"Aff_units",#N/A,FALSE,"Affordable";"Afford_mix",#N/A,FALSE,"Affordable";"Afford_values",#N/A,FALSE,"Affordable";"cost_phasing",#N/A,FALSE,"Assumptions";"Add_items",#N/A,FALSE,"Assumptions";"est_bond",#N/A,FALSE,"Bonds";"max_tax_summ",#N/A,FALSE,"MaxTax"}</definedName>
    <definedName name="wrn.Cash._.Flow._.Tables._1">{"Main_Summary",#N/A,FALSE,"Budget Sum";"Assump",#N/A,FALSE,"Assumptions";"before_fin",#N/A,FALSE,"Detail BSum";"after_fin",#N/A,FALSE,"Detail BSum";"cashflow",#N/A,FALSE,"Cash Flow";"sales_res",#N/A,FALSE,"Cash Flow";"sales_sum",#N/A,FALSE,"Cash Flow";"net_sales",#N/A,FALSE,"Cash Flow";"cost_timing",#N/A,FALSE,"Cash Flow";"funding",#N/A,FALSE,"Cash Flow";"max_taxes",#N/A,FALSE,"Cash Flow";"tax_schedule",#N/A,FALSE,"Cash Flow";"cf_summ",#N/A,FALSE,"Cash Flow";"fin_detail",#N/A,FALSE,"Cash Flow";"land_res",#N/A,FALSE,"Land Use";"Aff_units",#N/A,FALSE,"Affordable";"Afford_mix",#N/A,FALSE,"Affordable";"Afford_values",#N/A,FALSE,"Affordable";"cost_phasing",#N/A,FALSE,"Assumptions";"Add_items",#N/A,FALSE,"Assumptions";"est_bond",#N/A,FALSE,"Bonds";"max_tax_summ",#N/A,FALSE,"MaxTax"}</definedName>
    <definedName name="wrn.Cash._.Flow._.Tables._1_1">{"Main_Summary",#N/A,FALSE,"Budget Sum";"Assump",#N/A,FALSE,"Assumptions";"before_fin",#N/A,FALSE,"Detail BSum";"after_fin",#N/A,FALSE,"Detail BSum";"cashflow",#N/A,FALSE,"Cash Flow";"sales_res",#N/A,FALSE,"Cash Flow";"sales_sum",#N/A,FALSE,"Cash Flow";"net_sales",#N/A,FALSE,"Cash Flow";"cost_timing",#N/A,FALSE,"Cash Flow";"funding",#N/A,FALSE,"Cash Flow";"max_taxes",#N/A,FALSE,"Cash Flow";"tax_schedule",#N/A,FALSE,"Cash Flow";"cf_summ",#N/A,FALSE,"Cash Flow";"fin_detail",#N/A,FALSE,"Cash Flow";"land_res",#N/A,FALSE,"Land Use";"Aff_units",#N/A,FALSE,"Affordable";"Afford_mix",#N/A,FALSE,"Affordable";"Afford_values",#N/A,FALSE,"Affordable";"cost_phasing",#N/A,FALSE,"Assumptions";"Add_items",#N/A,FALSE,"Assumptions";"est_bond",#N/A,FALSE,"Bonds";"max_tax_summ",#N/A,FALSE,"MaxTax"}</definedName>
    <definedName name="wrn.Cash._.Flow._.Tables._1_2">{"Main_Summary",#N/A,FALSE,"Budget Sum";"Assump",#N/A,FALSE,"Assumptions";"before_fin",#N/A,FALSE,"Detail BSum";"after_fin",#N/A,FALSE,"Detail BSum";"cashflow",#N/A,FALSE,"Cash Flow";"sales_res",#N/A,FALSE,"Cash Flow";"sales_sum",#N/A,FALSE,"Cash Flow";"net_sales",#N/A,FALSE,"Cash Flow";"cost_timing",#N/A,FALSE,"Cash Flow";"funding",#N/A,FALSE,"Cash Flow";"max_taxes",#N/A,FALSE,"Cash Flow";"tax_schedule",#N/A,FALSE,"Cash Flow";"cf_summ",#N/A,FALSE,"Cash Flow";"fin_detail",#N/A,FALSE,"Cash Flow";"land_res",#N/A,FALSE,"Land Use";"Aff_units",#N/A,FALSE,"Affordable";"Afford_mix",#N/A,FALSE,"Affordable";"Afford_values",#N/A,FALSE,"Affordable";"cost_phasing",#N/A,FALSE,"Assumptions";"Add_items",#N/A,FALSE,"Assumptions";"est_bond",#N/A,FALSE,"Bonds";"max_tax_summ",#N/A,FALSE,"MaxTax"}</definedName>
    <definedName name="wrn.Cash._.Flow._.Tables._2">{"Main_Summary",#N/A,FALSE,"Budget Sum";"Assump",#N/A,FALSE,"Assumptions";"before_fin",#N/A,FALSE,"Detail BSum";"after_fin",#N/A,FALSE,"Detail BSum";"cashflow",#N/A,FALSE,"Cash Flow";"sales_res",#N/A,FALSE,"Cash Flow";"sales_sum",#N/A,FALSE,"Cash Flow";"net_sales",#N/A,FALSE,"Cash Flow";"cost_timing",#N/A,FALSE,"Cash Flow";"funding",#N/A,FALSE,"Cash Flow";"max_taxes",#N/A,FALSE,"Cash Flow";"tax_schedule",#N/A,FALSE,"Cash Flow";"cf_summ",#N/A,FALSE,"Cash Flow";"fin_detail",#N/A,FALSE,"Cash Flow";"land_res",#N/A,FALSE,"Land Use";"Aff_units",#N/A,FALSE,"Affordable";"Afford_mix",#N/A,FALSE,"Affordable";"Afford_values",#N/A,FALSE,"Affordable";"cost_phasing",#N/A,FALSE,"Assumptions";"Add_items",#N/A,FALSE,"Assumptions";"est_bond",#N/A,FALSE,"Bonds";"max_tax_summ",#N/A,FALSE,"MaxTax"}</definedName>
    <definedName name="wrn.Cash._.Flow._.Tables._2_1">{"Main_Summary",#N/A,FALSE,"Budget Sum";"Assump",#N/A,FALSE,"Assumptions";"before_fin",#N/A,FALSE,"Detail BSum";"after_fin",#N/A,FALSE,"Detail BSum";"cashflow",#N/A,FALSE,"Cash Flow";"sales_res",#N/A,FALSE,"Cash Flow";"sales_sum",#N/A,FALSE,"Cash Flow";"net_sales",#N/A,FALSE,"Cash Flow";"cost_timing",#N/A,FALSE,"Cash Flow";"funding",#N/A,FALSE,"Cash Flow";"max_taxes",#N/A,FALSE,"Cash Flow";"tax_schedule",#N/A,FALSE,"Cash Flow";"cf_summ",#N/A,FALSE,"Cash Flow";"fin_detail",#N/A,FALSE,"Cash Flow";"land_res",#N/A,FALSE,"Land Use";"Aff_units",#N/A,FALSE,"Affordable";"Afford_mix",#N/A,FALSE,"Affordable";"Afford_values",#N/A,FALSE,"Affordable";"cost_phasing",#N/A,FALSE,"Assumptions";"Add_items",#N/A,FALSE,"Assumptions";"est_bond",#N/A,FALSE,"Bonds";"max_tax_summ",#N/A,FALSE,"MaxTax"}</definedName>
    <definedName name="wrn.Cash._.Flow._.Tables._3">{"Main_Summary",#N/A,FALSE,"Budget Sum";"Assump",#N/A,FALSE,"Assumptions";"before_fin",#N/A,FALSE,"Detail BSum";"after_fin",#N/A,FALSE,"Detail BSum";"cashflow",#N/A,FALSE,"Cash Flow";"sales_res",#N/A,FALSE,"Cash Flow";"sales_sum",#N/A,FALSE,"Cash Flow";"net_sales",#N/A,FALSE,"Cash Flow";"cost_timing",#N/A,FALSE,"Cash Flow";"funding",#N/A,FALSE,"Cash Flow";"max_taxes",#N/A,FALSE,"Cash Flow";"tax_schedule",#N/A,FALSE,"Cash Flow";"cf_summ",#N/A,FALSE,"Cash Flow";"fin_detail",#N/A,FALSE,"Cash Flow";"land_res",#N/A,FALSE,"Land Use";"Aff_units",#N/A,FALSE,"Affordable";"Afford_mix",#N/A,FALSE,"Affordable";"Afford_values",#N/A,FALSE,"Affordable";"cost_phasing",#N/A,FALSE,"Assumptions";"Add_items",#N/A,FALSE,"Assumptions";"est_bond",#N/A,FALSE,"Bonds";"max_tax_summ",#N/A,FALSE,"MaxTax"}</definedName>
    <definedName name="wrn.Cash._.Flow._Anal3.">{"CF",#N/A,FALSE,"Cash Flow";"RET",#N/A,FALSE,"Returns";"NPV",#N/A,FALSE,"Values";"ASMPT",#N/A,FALSE,"Assumptions"}</definedName>
    <definedName localSheetId="4" name="wrn.CASH._.FLOWS._.ONLY.">{#N/A,#N/A,FALSE,"Assumptions";#N/A,#N/A,FALSE,"Consol CF";#N/A,#N/A,FALSE,"Hacienda CF";#N/A,#N/A,FALSE,"Chabot CF";#N/A,#N/A,FALSE,"Diablo CF"}</definedName>
    <definedName localSheetId="5" name="wrn.CASH._.FLOWS._.ONLY.">{#N/A,#N/A,FALSE,"Assumptions";#N/A,#N/A,FALSE,"Consol CF";#N/A,#N/A,FALSE,"Hacienda CF";#N/A,#N/A,FALSE,"Chabot CF";#N/A,#N/A,FALSE,"Diablo CF"}</definedName>
    <definedName name="wrn.CASH._.FLOWS._.ONLY.">{#N/A,#N/A,FALSE,"Assumptions";#N/A,#N/A,FALSE,"Consol CF";#N/A,#N/A,FALSE,"Hacienda CF";#N/A,#N/A,FALSE,"Chabot CF";#N/A,#N/A,FALSE,"Diablo CF"}</definedName>
    <definedName name="wrn.Cash._.Plan.">{"cash plan",#N/A,FALSE,"fccashflow"}</definedName>
    <definedName name="wrn.cash.both">{"CF",#N/A,FALSE,"Cash Flow";"RET",#N/A,FALSE,"Returns";"NPV",#N/A,FALSE,"Values";"ASMPT",#N/A,FALSE,"Assumptions"}</definedName>
    <definedName name="wrn.cash.retail">{"CF",#N/A,FALSE,"Cash Flow";"RET",#N/A,FALSE,"Returns";"NPV",#N/A,FALSE,"Values";"ASMPT",#N/A,FALSE,"Assumptions"}</definedName>
    <definedName localSheetId="4" name="wrn.Cash_Flow.">{#N/A,#N/A,FALSE,"Cash Flow"}</definedName>
    <definedName localSheetId="5" name="wrn.Cash_Flow.">{#N/A,#N/A,FALSE,"Cash Flow"}</definedName>
    <definedName name="wrn.Cash_Flow.">{"One",#N/A,FALSE,"Cash Flow Statement"}</definedName>
    <definedName name="wrn.CashFlowSummary_Monthly.">{"CashFlowSummary_All Months Only",#N/A,FALSE,"CashFlowSummary"}</definedName>
    <definedName name="wrn.cashFowanalysis">{"CF",#N/A,FALSE,"Cash Flow";"RET",#N/A,FALSE,"Returns";"NPV",#N/A,FALSE,"Values";"ASMPT",#N/A,FALSE,"Assumptions"}</definedName>
    <definedName localSheetId="4" name="wrn.CCC.">{#N/A,#N/A,FALSE,"A";#N/A,#N/A,FALSE,"B"}</definedName>
    <definedName localSheetId="5" name="wrn.CCC.">{#N/A,#N/A,FALSE,"A";#N/A,#N/A,FALSE,"B"}</definedName>
    <definedName name="wrn.CCC.">{#N/A,#N/A,FALSE,"A";#N/A,#N/A,FALSE,"B"}</definedName>
    <definedName localSheetId="4" name="wrn.CCC._.OPEX.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localSheetId="5" name="wrn.CCC._.OPEX.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CC._.OPEX.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D.">{"CD1",#N/A,TRUE,"C-D (R)";"CD2",#N/A,TRUE,"C-D (R)"}</definedName>
    <definedName localSheetId="4" name="wrn.CF._.Print.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localSheetId="5" name="wrn.CF._.Print.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GR.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ART.">{"CHART",#N/A,FALSE,"Arch Communications"}</definedName>
    <definedName name="wrn.Chart._.Printouts.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localSheetId="4" name="wrn.CHART2._.detail.">{#N/A,#N/A,FALSE,"Chart 2 by Prop Type"}</definedName>
    <definedName localSheetId="5" name="wrn.CHART2._.detail.">{#N/A,#N/A,FALSE,"Chart 2 by Prop Type"}</definedName>
    <definedName name="wrn.CHART2._.detail.">{#N/A,#N/A,FALSE,"Chart 2 by Prop Type"}</definedName>
    <definedName localSheetId="4" name="wrn.check.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localSheetId="5" name="wrn.check.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s.">{"Checks",#N/A,FALSE,"Checks"}</definedName>
    <definedName localSheetId="4" name="wrn.Clarie_Bridge.">{"One",#N/A,FALSE,"Claire Bridge";"Two",#N/A,FALSE,"Claire Bridge";"Three",#N/A,FALSE,"Claire Bridge";"Four",#N/A,FALSE,"Claire Bridge";"Five",#N/A,FALSE,"Claire Bridge"}</definedName>
    <definedName localSheetId="5" name="wrn.Clarie_Bridge.">{"One",#N/A,FALSE,"Claire Bridge";"Two",#N/A,FALSE,"Claire Bridge";"Three",#N/A,FALSE,"Claire Bridge";"Four",#N/A,FALSE,"Claire Bridge";"Five",#N/A,FALSE,"Claire Bridge"}</definedName>
    <definedName name="wrn.Clarie_Bridge.">{"One",#N/A,FALSE,"Claire Bridge";"Two",#N/A,FALSE,"Claire Bridge";"Three",#N/A,FALSE,"Claire Bridge";"Four",#N/A,FALSE,"Claire Bridge";"Five",#N/A,FALSE,"Claire Bridge"}</definedName>
    <definedName name="wrn.CLCA.">{"CLCA96",#N/A,FALSE,"CLCA-VOL.XLS";"CLCA9798",#N/A,FALSE,"CLCA-VOL.XLS";"CLCA9900",#N/A,FALSE,"CLCA-VOL.XLS"}</definedName>
    <definedName name="wrn.Client._.Report.">{#N/A,#N/A,FALSE,"Project Cost Summary";#N/A,#N/A,FALSE,"Bldgs Sum";#N/A,#N/A,FALSE,"Bldgs Brkdn";#N/A,#N/A,FALSE,"Site Sum";#N/A,#N/A,FALSE,"Site Brkdn";#N/A,#N/A,FALSE,"GC Sum";#N/A,#N/A,FALSE,"GC Brkdn"}</definedName>
    <definedName name="wrn.closing._.statement.">{"page1",#N/A,FALSE,"CTT_CLO";"page2",#N/A,FALSE,"CTT_CLO"}</definedName>
    <definedName name="wrn.ClubBud98.">{"Bud98vsAct97",#N/A,TRUE,"Budcc 98";"Bud9812month",#N/A,TRUE,"Budcc 98";#N/A,#N/A,TRUE,"Golf Pro 98";#N/A,#N/A,TRUE,"Golf Maint 98";#N/A,#N/A,TRUE,"Tennis 98";#N/A,#N/A,TRUE,"Fitness 98";#N/A,#N/A,TRUE,"Aquatics 98";#N/A,#N/A,TRUE,"Food Club 98";#N/A,#N/A,TRUE,"Beverage Club 98";#N/A,#N/A,TRUE,"A&amp;G Club 98";#N/A,#N/A,TRUE,"Marketing Club 98";#N/A,#N/A,TRUE,"Maintenance Club 98";#N/A,#N/A,TRUE,"Grounds Club 98";#N/A,#N/A,TRUE,"Utilities Club 98"}</definedName>
    <definedName name="wrn.cmo_fs.">{"avgbs",#N/A,FALSE,"cmo_fs";"is",#N/A,FALSE,"cmo_fs";"opexps",#N/A,FALSE,"cmo_fs"}</definedName>
    <definedName name="wrn.COM.">{"COM",#N/A,FALSE,"800 10th"}</definedName>
    <definedName name="wrn.COM2">{"COM",#N/A,FALSE,"800 10th"}</definedName>
    <definedName name="wrn.combined.">{#N/A,#N/A,FALSE,"Page 2";#N/A,#N/A,FALSE,"Page 1A";#N/A,#N/A,FALSE,"Page 1B";#N/A,#N/A,FALSE,"ExecSum";#N/A,#N/A,FALSE,"Budget";#N/A,#N/A,FALSE,"Lease Summary";#N/A,#N/A,FALSE,"Summary1";#N/A,#N/A,FALSE,"CashFlow";#N/A,#N/A,FALSE,"Page 3";#N/A,#N/A,FALSE,"Page 4";#N/A,#N/A,FALSE,"Carry"}</definedName>
    <definedName name="wrn.Combined._.All._.Stmts.">{"Combined Inc Stmt",#N/A,TRUE,"Financials";"Combined BS",#N/A,TRUE,"Financials";"Combined CF",#N/A,TRUE,"Financials";"Combined Ratios",#N/A,TRUE,"Financials"}</definedName>
    <definedName name="wrn.Combined._.BS.">{"Combined BS",#N/A,FALSE,"Financials"}</definedName>
    <definedName name="wrn.Combined._.CF.">{"Combined CF",#N/A,FALSE,"Financials"}</definedName>
    <definedName name="wrn.Combined._.Inc._.Stmt.">{"Combined Inc Stmt",#N/A,FALSE,"Financials"}</definedName>
    <definedName name="wrn.Combined._.Ratios.">{"Combined Ratios",#N/A,FALSE,"Financials"}</definedName>
    <definedName name="wrn.COMLAWTC.">{"Commish",#N/A,FALSE,"LAWTC"}</definedName>
    <definedName name="wrn.COMLAWTC2">{"Commish",#N/A,FALSE,"LAWTC"}</definedName>
    <definedName name="wrn.Commissions.">{"Commisions",#N/A,FALSE,"2033K-R6"}</definedName>
    <definedName localSheetId="4" name="wrn.Committee._.Package.">{#N/A,#N/A,FALSE,"Signature Page";#N/A,#N/A,FALSE,"Summary I";#N/A,#N/A,FALSE,"Summary II";#N/A,#N/A,FALSE,"Borr";#N/A,#N/A,FALSE,"KeyI";#N/A,#N/A,FALSE,"REOI";#N/A,#N/A,FALSE,"Income";#N/A,#N/A,FALSE,"Expenses";#N/A,#N/A,FALSE,"Summary III";#N/A,#N/A,FALSE,"Spreadsheet";#N/A,#N/A,FALSE,"Exit Strategy";#N/A,#N/A,FALSE,"CashColl";#N/A,#N/A,FALSE,"Sources &amp; Uses"}</definedName>
    <definedName localSheetId="5" name="wrn.Committee._.Package.">{#N/A,#N/A,FALSE,"Signature Page";#N/A,#N/A,FALSE,"Summary I";#N/A,#N/A,FALSE,"Summary II";#N/A,#N/A,FALSE,"Borr";#N/A,#N/A,FALSE,"KeyI";#N/A,#N/A,FALSE,"REOI";#N/A,#N/A,FALSE,"Income";#N/A,#N/A,FALSE,"Expenses";#N/A,#N/A,FALSE,"Summary III";#N/A,#N/A,FALSE,"Spreadsheet";#N/A,#N/A,FALSE,"Exit Strategy";#N/A,#N/A,FALSE,"CashColl";#N/A,#N/A,FALSE,"Sources &amp; Uses"}</definedName>
    <definedName name="wrn.Committee._.Package.">{#N/A,#N/A,FALSE,"Signature Page";#N/A,#N/A,FALSE,"Summary I";#N/A,#N/A,FALSE,"Summary II";#N/A,#N/A,FALSE,"Borr";#N/A,#N/A,FALSE,"KeyI";#N/A,#N/A,FALSE,"REOI";#N/A,#N/A,FALSE,"Income";#N/A,#N/A,FALSE,"Expenses";#N/A,#N/A,FALSE,"Summary III";#N/A,#N/A,FALSE,"Spreadsheet";#N/A,#N/A,FALSE,"Exit Strategy";#N/A,#N/A,FALSE,"CashColl";#N/A,#N/A,FALSE,"Sources &amp; Uses"}</definedName>
    <definedName localSheetId="4" name="wrn.Compare._.Hawaiki.">{"Divsum Compare Hawaiki",#N/A,FALSE,"Divsum"}</definedName>
    <definedName localSheetId="5" name="wrn.Compare._.Hawaiki.">{"Divsum Compare Hawaiki",#N/A,FALSE,"Divsum"}</definedName>
    <definedName name="wrn.Compare._.Hawaiki.">{"Divsum Compare Hawaiki",#N/A,FALSE,"Divsum"}</definedName>
    <definedName localSheetId="4" name="wrn.Competition.">{#N/A,#N/A,FALSE,"CompSummary";#N/A,#N/A,FALSE,"Comp1";#N/A,#N/A,FALSE,"Comp2";#N/A,#N/A,FALSE,"Comp3";#N/A,#N/A,FALSE,"Comp4";#N/A,#N/A,FALSE,"Comp5";#N/A,#N/A,FALSE,"Our Prop";#N/A,#N/A,FALSE,"Projection Sheet"}</definedName>
    <definedName localSheetId="5" name="wrn.Competition.">{#N/A,#N/A,FALSE,"CompSummary";#N/A,#N/A,FALSE,"Comp1";#N/A,#N/A,FALSE,"Comp2";#N/A,#N/A,FALSE,"Comp3";#N/A,#N/A,FALSE,"Comp4";#N/A,#N/A,FALSE,"Comp5";#N/A,#N/A,FALSE,"Our Prop";#N/A,#N/A,FALSE,"Projection Sheet"}</definedName>
    <definedName name="wrn.Competition.">{#N/A,#N/A,FALSE,"CompSummary";#N/A,#N/A,FALSE,"Comp1";#N/A,#N/A,FALSE,"Comp2";#N/A,#N/A,FALSE,"Comp3";#N/A,#N/A,FALSE,"Comp4";#N/A,#N/A,FALSE,"Comp5";#N/A,#N/A,FALSE,"Our Prop";#N/A,#N/A,FALSE,"Projection Sheet"}</definedName>
    <definedName name="wrn.Competitive._.Set._.Information.">{"Competitive Set Info",#N/A,FALSE,"Competitive Set";"YTD Information",#N/A,FALSE,"Competitive Set YTD"}</definedName>
    <definedName localSheetId="3" name="wrn.Complete.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localSheetId="4" name="wrn.Complete.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localSheetId="5" name="wrn.Complete.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localSheetId="4" name="wrn.Complete._.Budget.">{#N/A,#N/A,FALSE,"PropInfo";#N/A,#N/A,FALSE,"Summary";#N/A,#N/A,FALSE,"Comparitive";#N/A,#N/A,FALSE,"RevSummary";#N/A,#N/A,FALSE,"Rooms";#N/A,#N/A,FALSE,"Van";#N/A,#N/A,FALSE,"F&amp;B Rev";#N/A,#N/A,FALSE,"Food";#N/A,#N/A,FALSE,"Bev";#N/A,#N/A,FALSE,"PBX";#N/A,#N/A,FALSE,"Fitness";#N/A,#N/A,FALSE,"Golf #1";#N/A,#N/A,FALSE,"Golf #2 ";#N/A,#N/A,FALSE,"Tennis";#N/A,#N/A,FALSE,"BusCtr";#N/A,#N/A,FALSE,"InRoomVend";#N/A,#N/A,FALSE,"Retail #1";#N/A,#N/A,FALSE,"Retail #2";#N/A,#N/A,FALSE,"Parking";#N/A,#N/A,FALSE,"Rents&amp;Other";#N/A,#N/A,FALSE,"A&amp;G";#N/A,#N/A,FALSE,"A&amp;P";#N/A,#N/A,FALSE,"Comp";#N/A,#N/A,FALSE,"R&amp;M";#N/A,#N/A,FALSE,"Energy";#N/A,#N/A,FALSE,"Capital";#N/A,#N/A,FALSE,"Laundry";#N/A,#N/A,FALSE,"EmpCafe";#N/A,#N/A,FALSE,"PTEB";#N/A,#N/A,FALSE,"Rent Calc"}</definedName>
    <definedName localSheetId="5" name="wrn.Complete._.Budget.">{#N/A,#N/A,FALSE,"PropInfo";#N/A,#N/A,FALSE,"Summary";#N/A,#N/A,FALSE,"Comparitive";#N/A,#N/A,FALSE,"RevSummary";#N/A,#N/A,FALSE,"Rooms";#N/A,#N/A,FALSE,"Van";#N/A,#N/A,FALSE,"F&amp;B Rev";#N/A,#N/A,FALSE,"Food";#N/A,#N/A,FALSE,"Bev";#N/A,#N/A,FALSE,"PBX";#N/A,#N/A,FALSE,"Fitness";#N/A,#N/A,FALSE,"Golf #1";#N/A,#N/A,FALSE,"Golf #2 ";#N/A,#N/A,FALSE,"Tennis";#N/A,#N/A,FALSE,"BusCtr";#N/A,#N/A,FALSE,"InRoomVend";#N/A,#N/A,FALSE,"Retail #1";#N/A,#N/A,FALSE,"Retail #2";#N/A,#N/A,FALSE,"Parking";#N/A,#N/A,FALSE,"Rents&amp;Other";#N/A,#N/A,FALSE,"A&amp;G";#N/A,#N/A,FALSE,"A&amp;P";#N/A,#N/A,FALSE,"Comp";#N/A,#N/A,FALSE,"R&amp;M";#N/A,#N/A,FALSE,"Energy";#N/A,#N/A,FALSE,"Capital";#N/A,#N/A,FALSE,"Laundry";#N/A,#N/A,FALSE,"EmpCafe";#N/A,#N/A,FALSE,"PTEB";#N/A,#N/A,FALSE,"Rent Calc"}</definedName>
    <definedName name="wrn.Complete._.Budget.">{#N/A,#N/A,FALSE,"PropInfo";#N/A,#N/A,FALSE,"Summary";#N/A,#N/A,FALSE,"Comparitive";#N/A,#N/A,FALSE,"RevSummary";#N/A,#N/A,FALSE,"Rooms";#N/A,#N/A,FALSE,"Van";#N/A,#N/A,FALSE,"F&amp;B Rev";#N/A,#N/A,FALSE,"Food";#N/A,#N/A,FALSE,"Bev";#N/A,#N/A,FALSE,"PBX";#N/A,#N/A,FALSE,"Fitness";#N/A,#N/A,FALSE,"Golf #1";#N/A,#N/A,FALSE,"Golf #2 ";#N/A,#N/A,FALSE,"Tennis";#N/A,#N/A,FALSE,"BusCtr";#N/A,#N/A,FALSE,"InRoomVend";#N/A,#N/A,FALSE,"Retail #1";#N/A,#N/A,FALSE,"Retail #2";#N/A,#N/A,FALSE,"Parking";#N/A,#N/A,FALSE,"Rents&amp;Other";#N/A,#N/A,FALSE,"A&amp;G";#N/A,#N/A,FALSE,"A&amp;P";#N/A,#N/A,FALSE,"Comp";#N/A,#N/A,FALSE,"R&amp;M";#N/A,#N/A,FALSE,"Energy";#N/A,#N/A,FALSE,"Capital";#N/A,#N/A,FALSE,"Laundry";#N/A,#N/A,FALSE,"EmpCafe";#N/A,#N/A,FALSE,"PTEB";#N/A,#N/A,FALSE,"Rent Calc"}</definedName>
    <definedName name="wrn.Complete._.Cash._.Flow._.Summary.">{"Cash Flow Summary",#N/A,TRUE,"CashFlowSummary";"Finance Cash Flow Summary",#N/A,TRUE,"FinanceCashFlow";"Equity Cash Flow Summary",#N/A,TRUE,"EquityReturns";"LeaseUp Cash Flow Summary",#N/A,TRUE,"LeaseUp";"Land Cash Flow Summary",#N/A,TRUE,"LandCashFlow";"Construction Cash Flow Summary",#N/A,TRUE,"ConstCashFlow";"A&amp;E Cash Flow Summary",#N/A,TRUE,"A&amp;ECashFlow";"Indirect Cash Flow Summary",#N/A,TRUE,"IndirectCashFlow";"G&amp;A Cash Flow Summary",#N/A,TRUE,"G&amp;ACashFlow";"Marketing Cash Flow Summary",#N/A,TRUE,"MarketingCashFlow"}</definedName>
    <definedName localSheetId="4" name="wrn.Complete._.II._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localSheetId="5" name="wrn.Complete._.II._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localSheetId="4" name="wrn.Complete._.II._2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localSheetId="5" name="wrn.Complete._.II._2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2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localSheetId="4" name="wrn.Complete._.II._3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localSheetId="5" name="wrn.Complete._.II._3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3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localSheetId="4" name="wrn.Complete._.Package.">{"Summary Including DHC",#N/A,TRUE,"SUMMARY";"Financial Assumptions",#N/A,TRUE,"Financial Assumptions";"Sources &amp; Uses",#N/A,TRUE,"Financial Assumptions";"History &amp; Projection",#N/A,TRUE,"History - Proforma"}</definedName>
    <definedName localSheetId="5" name="wrn.Complete._.Package.">{"Summary Including DHC",#N/A,TRUE,"SUMMARY";"Financial Assumptions",#N/A,TRUE,"Financial Assumptions";"Sources &amp; Uses",#N/A,TRUE,"Financial Assumptions";"History &amp; Projection",#N/A,TRUE,"History - Proforma"}</definedName>
    <definedName name="wrn.Complete._.Package.">{"Summary Including DHC",#N/A,TRUE,"SUMMARY";"Financial Assumptions",#N/A,TRUE,"Financial Assumptions";"Sources &amp; Uses",#N/A,TRUE,"Financial Assumptions";"History &amp; Projection",#N/A,TRUE,"History - Proforma"}</definedName>
    <definedName localSheetId="3" name="wrn.Complete._.Review.">{#N/A,#N/A,FALSE,"Occ and Rate";#N/A,#N/A,FALSE,"PF Input";#N/A,#N/A,FALSE,"Capital Input";#N/A,#N/A,FALSE,"Proforma Five Yr";#N/A,#N/A,FALSE,"Calculations";#N/A,#N/A,FALSE,"Transaction Summary-DTW"}</definedName>
    <definedName localSheetId="4" name="wrn.Complete._.Review.">{#N/A,#N/A,FALSE,"Occ and Rate";#N/A,#N/A,FALSE,"PF Input";#N/A,#N/A,FALSE,"Capital Input";#N/A,#N/A,FALSE,"Proforma Five Yr";#N/A,#N/A,FALSE,"Calculations";#N/A,#N/A,FALSE,"Transaction Summary-DTW"}</definedName>
    <definedName localSheetId="5" name="wrn.Complete._.Review.">{#N/A,#N/A,FALSE,"Occ and Rate";#N/A,#N/A,FALSE,"PF Input";#N/A,#N/A,FALSE,"Capital Input";#N/A,#N/A,FALSE,"Proforma Five Yr";#N/A,#N/A,FALSE,"Calculations";#N/A,#N/A,FALSE,"Transaction Summary-DTW"}</definedName>
    <definedName name="wrn.Complete._.Review.">{#N/A,#N/A,FALSE,"Occ and Rate";#N/A,#N/A,FALSE,"PF Input";#N/A,#N/A,FALSE,"Capital Input";#N/A,#N/A,FALSE,"Proforma Five Yr";#N/A,#N/A,FALSE,"Calculations";#N/A,#N/A,FALSE,"Transaction Summary-DTW"}</definedName>
    <definedName localSheetId="3" name="wrn.Complete._.Sys.._.Estimate.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mplete._.Sys.._.Estimate.">{#N/A,#N/A,TRUE,"Cover Memo";"Complete Sys. Estimate",#N/A,TRUE,"Change Summary";"Complete Sys. Estimate",#N/A,TRUE,"Estimate Summary";"Complete Sys. Estimate",#N/A,TRUE,"Dept. Summary";"Complete Sys. Estimate",#N/A,TRUE,"DOW Detail"}</definedName>
    <definedName localSheetId="4" name="wrn.Complete._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localSheetId="5" name="wrn.Complete._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localSheetId="4" name="wrn.Complete._2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localSheetId="5" name="wrn.Complete._2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2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localSheetId="4" name="wrn.Complete._3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localSheetId="5" name="wrn.Complete._3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3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localSheetId="3" name="wrn.Complete.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localSheetId="4" name="wrn.Complete.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localSheetId="5" name="wrn.Complete.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localSheetId="3" name="wrn.Complete.3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localSheetId="4" name="wrn.Complete.3">{"Cover",#N/A,FALSE,"Cover";"Summary",#N/A,FALSE,"Summarpage";"_x0006__x0006__x001A__x001A__x0006__x0006__x0010__x0010__x001B__x001B__x001A__x001A__x0007__x0007__x001A__x001A__x0008__x0008__x001A__x001A_	",#N/A,FALSE,"_x0007__x0007__x001A__x001A__x0008__x0008__x001A__x001A_		_x001A__x001A_
_x001A__x001A__x000B__x000B__x001A__x001A__x000C__x000C__x001A__x001A__x000D__x000D_";"
_x001A__x001A__x000B__x000B__x001A__x001A__x000C__x000C__x001A__x001A__x000D__x000D__x001A__x001A__x000E__x000E__x001A__x001A__x000F__x000F__x001A__x001A__x0010__x0010_",#N/A,FALSE,"_x001A__x001A__x000D__x000D__x001A__x001A__x000E__x000E__x001A__x001A__x000F__x000F_";"_x000F__x000F__x001A__x001A__x0010__x0010__x001A__x001A__x0011__x0011__x001A__x001A__x0012__x0012__x001A__x001A__x0013__x0013__x001A__x001A__x0014__x0014__x001A__x001A__x0015__x0015_",#N/A,FALSE,"_x001A__x001A__x0012__x0012__x001A__x001A__x0013__x0013__x001A__x001A__x0014__x0014__x001A__x001A__x0015__x0015__x001A_";"_x0014__x0014__x001A__x001A__x0015__x0015__x001A__x001A__x0016__x0016__x001A__x001A__x0017__x0017__x001A__x001A__x0018__x0018__x001A__x001A__x0019__x0019__x001A__x001A__x0006__x0006_",#N/A,FALSE,"_x001A__x001A__x0018__x0018__x001A__x001A__x0019__x0019__x001A__x001A__x0006__x0006__x0015__x0015__x0006__x0006__x001A__x001A__x0006__x0006__x0010__x0010__x001B_";"_x001A__x001A__x0006__x0006__x0015__x0015__x0006__x0006__x001A__x001A__x0006__x0006__x0010__x0010__x001B__x001B__x001A__x001A__x0007__x0007__x001A__x001A__x0008__x0008__x001A_",#N/A,FALSE,"_x0006__x0006__x0010__x0010__x001B__x001B__x001A__x001A__x0007__x0007__x001A__x001A__x0008__x0008__x001A__x001A_		_x001A__x001A_
_x001A__x001A__x000B__x000B_";"_x001A__x001A__x0008__x0008__x001A__x001A_	",#N/A,FALSE,"_x000C__x000C__x001A__x001A__x000D__x000D__x001A__x001A__x000E__x000E__x001A__x001A__x000F__x000F__x001A__x001A__x0010__x0010__x001A__x001A__x0011__x0011__x001A__x001A__x0012__x0012_";"_x001A__x001A__x000E__x000E__x001A__x001A__x000F__x000F__x001A__x001A__x0010__x0010__x001A_",#N/A,FALSE,"_x001A__x001A__x0012__x0012__x001A__x001A__x0013__x0013__x001A__x001A__x0014__x0014__x001A__x001A__x0015__x0015__x001A_";"_x0013__x0013__x001A__x001A__x0014__x0014__x001A__x001A__x0015__x0015__x001A__x001A__x0016__x0016__x001A__x001A__x0017__x0017__x001A__x001A__x0018__x0018__x001A__x001A__x0019__x0019_",#N/A,FALSE,"_x0017__x0017__x001A__x001A__x0018__x0018__x001A__x001A__x0019__x0019__x001A__x001A__x0006__x0006_Wood Earning";"Wood E",#N/A,FALSE,"Wood Products";"Pulp Production",#N/A,FALSE,"Pulp";"Pulp Earnings",#N/A,FALSE,"Pulp"}</definedName>
    <definedName localSheetId="5" name="wrn.Complete.3">{"Cover",#N/A,FALSE,"Cover";"Summary",#N/A,FALSE,"Summarpage";"_x0006__x0006__x001A__x001A__x0006__x0006__x0010__x0010__x001B__x001B__x001A__x001A__x0007__x0007__x001A__x001A__x0008__x0008__x001A__x001A_	",#N/A,FALSE,"_x0007__x0007__x001A__x001A__x0008__x0008__x001A__x001A_		_x001A__x001A_
_x001A__x001A__x000B__x000B__x001A__x001A__x000C__x000C__x001A__x001A__x000D__x000D_";"
_x001A__x001A__x000B__x000B__x001A__x001A__x000C__x000C__x001A__x001A__x000D__x000D__x001A__x001A__x000E__x000E__x001A__x001A__x000F__x000F__x001A__x001A__x0010__x0010_",#N/A,FALSE,"_x001A__x001A__x000D__x000D__x001A__x001A__x000E__x000E__x001A__x001A__x000F__x000F_";"_x000F__x000F__x001A__x001A__x0010__x0010__x001A__x001A__x0011__x0011__x001A__x001A__x0012__x0012__x001A__x001A__x0013__x0013__x001A__x001A__x0014__x0014__x001A__x001A__x0015__x0015_",#N/A,FALSE,"_x001A__x001A__x0012__x0012__x001A__x001A__x0013__x0013__x001A__x001A__x0014__x0014__x001A__x001A__x0015__x0015__x001A_";"_x0014__x0014__x001A__x001A__x0015__x0015__x001A__x001A__x0016__x0016__x001A__x001A__x0017__x0017__x001A__x001A__x0018__x0018__x001A__x001A__x0019__x0019__x001A__x001A__x0006__x0006_",#N/A,FALSE,"_x001A__x001A__x0018__x0018__x001A__x001A__x0019__x0019__x001A__x001A__x0006__x0006__x0015__x0015__x0006__x0006__x001A__x001A__x0006__x0006__x0010__x0010__x001B_";"_x001A__x001A__x0006__x0006__x0015__x0015__x0006__x0006__x001A__x001A__x0006__x0006__x0010__x0010__x001B__x001B__x001A__x001A__x0007__x0007__x001A__x001A__x0008__x0008__x001A_",#N/A,FALSE,"_x0006__x0006__x0010__x0010__x001B__x001B__x001A__x001A__x0007__x0007__x001A__x001A__x0008__x0008__x001A__x001A_		_x001A__x001A_
_x001A__x001A__x000B__x000B_";"_x001A__x001A__x0008__x0008__x001A__x001A_	",#N/A,FALSE,"_x000C__x000C__x001A__x001A__x000D__x000D__x001A__x001A__x000E__x000E__x001A__x001A__x000F__x000F__x001A__x001A__x0010__x0010__x001A__x001A__x0011__x0011__x001A__x001A__x0012__x0012_";"_x001A__x001A__x000E__x000E__x001A__x001A__x000F__x000F__x001A__x001A__x0010__x0010__x001A_",#N/A,FALSE,"_x001A__x001A__x0012__x0012__x001A__x001A__x0013__x0013__x001A__x001A__x0014__x0014__x001A__x001A__x0015__x0015__x001A_";"_x0013__x0013__x001A__x001A__x0014__x0014__x001A__x001A__x0015__x0015__x001A__x001A__x0016__x0016__x001A__x001A__x0017__x0017__x001A__x001A__x0018__x0018__x001A__x001A__x0019__x0019_",#N/A,FALSE,"_x0017__x0017__x001A__x001A__x0018__x0018__x001A__x001A__x0019__x0019__x001A__x001A__x0006__x0006_Wood Earning";"Wood E",#N/A,FALSE,"Wood Products";"Pulp Production",#N/A,FALSE,"Pulp";"Pulp Earnings",#N/A,FALSE,"Pulp"}</definedName>
    <definedName name="wrn.Complete.3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localSheetId="4" name="wrn.Complete_2._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localSheetId="5" name="wrn.Complete_2._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localSheetId="4" name="wrn.Complete_2._2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localSheetId="5" name="wrn.Complete_2._2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2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localSheetId="4" name="wrn.Complete_2._3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localSheetId="5" name="wrn.Complete_2._3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3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d._.Centre._.Income.">{"Completed Centre Income",#N/A,FALSE,"Income"}</definedName>
    <definedName name="wrn.comps._.and._.DCF_LBO.">{#N/A,#N/A,FALSE,"MKT.COMPS";#N/A,#N/A,FALSE,"DCF - LBO"}</definedName>
    <definedName name="wrn.condensed.">{#N/A,#N/A,FALSE,"Unconsolidated Debt"}</definedName>
    <definedName localSheetId="4" name="wrn.Conference._.Center._.Financials.">{#N/A,#N/A,FALSE,"Pro Forma";#N/A,#N/A,FALSE,"Project Summary";#N/A,#N/A,FALSE,"Detail Estimate";#N/A,#N/A,FALSE,"Cashflow Schedule"}</definedName>
    <definedName localSheetId="5" name="wrn.Conference._.Center._.Financials.">{#N/A,#N/A,FALSE,"Pro Forma";#N/A,#N/A,FALSE,"Project Summary";#N/A,#N/A,FALSE,"Detail Estimate";#N/A,#N/A,FALSE,"Cashflow Schedule"}</definedName>
    <definedName name="wrn.Conference._.Center._.Financials.">{#N/A,#N/A,FALSE,"Pro Forma";#N/A,#N/A,FALSE,"Project Summary";#N/A,#N/A,FALSE,"Detail Estimate";#N/A,#N/A,FALSE,"Cashflow Schedule"}</definedName>
    <definedName name="wrn.Conference._.Center._.Financials._1">{#N/A,#N/A,FALSE,"Pro Forma";#N/A,#N/A,FALSE,"Project Summary";#N/A,#N/A,FALSE,"Detail Estimate";#N/A,#N/A,FALSE,"Cashflow Schedule"}</definedName>
    <definedName name="wrn.Conference._.Center._.Financials._1_1">{#N/A,#N/A,FALSE,"Pro Forma";#N/A,#N/A,FALSE,"Project Summary";#N/A,#N/A,FALSE,"Detail Estimate";#N/A,#N/A,FALSE,"Cashflow Schedule"}</definedName>
    <definedName name="wrn.Conference._.Center._.Financials._3">{#N/A,#N/A,FALSE,"Pro Forma";#N/A,#N/A,FALSE,"Project Summary";#N/A,#N/A,FALSE,"Detail Estimate";#N/A,#N/A,FALSE,"Cashflow Schedule"}</definedName>
    <definedName name="wrn.Consolidated._.Statements.">{"view1",#N/A,FALSE,"EARN (US$)";"view1",#N/A,FALSE,"DASTBS (US$)";"view1",#N/A,FALSE,"DASTCF (US$)"}</definedName>
    <definedName name="wrn.Const_Monthly.">{"Const_Monthly",#N/A,FALSE,"Construction"}</definedName>
    <definedName localSheetId="4" name="wrn.Construction._.Costs.">{"Construction Costs",#N/A,FALSE,"Total Costs"}</definedName>
    <definedName localSheetId="5" name="wrn.Construction._.Costs.">{"Construction Costs",#N/A,FALSE,"Total Costs"}</definedName>
    <definedName name="wrn.Construction._.Costs.">{"Construction Costs",#N/A,FALSE,"Total Costs"}</definedName>
    <definedName name="wrn.Construction_Summary.">{#N/A,#N/A,FALSE,"Construction"}</definedName>
    <definedName name="wrn.Contents.">{"Contents",#N/A,FALSE,"Contents"}</definedName>
    <definedName name="wrn.contribution.">{#N/A,#N/A,FALSE,"Contribution Analysis"}</definedName>
    <definedName name="wrn.contribution.1">{#N/A,#N/A,FALSE,"Contribution Analysis"}</definedName>
    <definedName name="wrn.Control._.A.">{#N/A,#N/A,FALSE,"Notes";#N/A,#N/A,FALSE,"CashFlowSummary";#N/A,#N/A,FALSE,"InvestorSummary";#N/A,#N/A,FALSE,"RevenueAssumptions";#N/A,#N/A,FALSE,"MasterCostAssmp";#N/A,#N/A,FALSE,"InTractCstAssmp";#N/A,#N/A,FALSE,"LotTakedowns"}</definedName>
    <definedName name="wrn.Control._.M.">{#N/A,#N/A,FALSE,"Notes";#N/A,#N/A,FALSE,"BaseAssumptions";#N/A,#N/A,FALSE,"RevenueAssumptions";#N/A,#N/A,FALSE,"MasterCostAssmp";#N/A,#N/A,FALSE,"InTractCstAssmp";#N/A,#N/A,FALSE,"LotTakedowns";#N/A,#N/A,FALSE,"CashFlowSummary";#N/A,#N/A,FALSE,"FlowSummary";#N/A,#N/A,FALSE,"SourcesAndUses";#N/A,#N/A,FALSE,"CashDistribute";#N/A,#N/A,FALSE,"InvestorSummary";#N/A,#N/A,FALSE,"AcqDev Loan";#N/A,#N/A,FALSE,"Finance Summary";#N/A,#N/A,FALSE,"Valuation"}</definedName>
    <definedName localSheetId="3" name="wrn.Control._.Sheet.">{#N/A,#N/A,FALSE,"CONTROL"}</definedName>
    <definedName localSheetId="4" name="wrn.Control._.Sheet.">{#N/A,#N/A,FALSE,"CONTROL"}</definedName>
    <definedName localSheetId="5" name="wrn.Control._.Sheet.">{#N/A,#N/A,FALSE,"CONTROL"}</definedName>
    <definedName name="wrn.Control._.Sheet.">{#N/A,#N/A,FALSE,"CONTROL"}</definedName>
    <definedName localSheetId="4" name="wrn.Control_A.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localSheetId="5" name="wrn.Control_A.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name="wrn.Control_A.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localSheetId="4" name="wrn.Control_M.">{#N/A,#N/A,FALSE,"Notes";#N/A,#N/A,FALSE,"BaseAssumptions";#N/A,#N/A,FALSE,"RevenueAssumptions";#N/A,#N/A,FALSE,"MasterCostAssmp";#N/A,#N/A,FALSE,"InTractCstAssmp";#N/A,#N/A,FALSE,"LotTakedowns";#N/A,#N/A,FALSE,"CashFlowSummary";#N/A,#N/A,FALSE,"FlowSummary";#N/A,#N/A,FALSE,"SourcesAndUses";#N/A,#N/A,FALSE,"CashDistribute";#N/A,#N/A,FALSE,"InvestorSummary";#N/A,#N/A,FALSE,"AcqDev Loan";#N/A,#N/A,FALSE,"Finance Summary";#N/A,#N/A,FALSE,"Valuation";#N/A,#N/A,FALSE,"CFD"}</definedName>
    <definedName localSheetId="5" name="wrn.Control_M.">{#N/A,#N/A,FALSE,"Notes";#N/A,#N/A,FALSE,"BaseAssumptions";#N/A,#N/A,FALSE,"RevenueAssumptions";#N/A,#N/A,FALSE,"MasterCostAssmp";#N/A,#N/A,FALSE,"InTractCstAssmp";#N/A,#N/A,FALSE,"LotTakedowns";#N/A,#N/A,FALSE,"CashFlowSummary";#N/A,#N/A,FALSE,"FlowSummary";#N/A,#N/A,FALSE,"SourcesAndUses";#N/A,#N/A,FALSE,"CashDistribute";#N/A,#N/A,FALSE,"InvestorSummary";#N/A,#N/A,FALSE,"AcqDev Loan";#N/A,#N/A,FALSE,"Finance Summary";#N/A,#N/A,FALSE,"Valuation";#N/A,#N/A,FALSE,"CFD"}</definedName>
    <definedName name="wrn.Control_M.">{#N/A,#N/A,FALSE,"Notes";#N/A,#N/A,FALSE,"CFD Summary";#N/A,#N/A,FALSE,"BaseAssumptions";#N/A,#N/A,FALSE,"RevenueAssumptions";#N/A,#N/A,FALSE,"MasterCostAssmp";#N/A,#N/A,FALSE,"InTractCstAssmp";#N/A,#N/A,FALSE,"LotTakedowns";#N/A,#N/A,FALSE,"CashFlowSummary";#N/A,#N/A,FALSE,"FlowSummary";#N/A,#N/A,FALSE,"SourcesAndUses";#N/A,#N/A,FALSE,"CashDistribute";#N/A,#N/A,FALSE,"InvestorSummary";#N/A,#N/A,FALSE,"AcqDev Loan";#N/A,#N/A,FALSE,"Finance Summary";#N/A,#N/A,FALSE,"Valuation"}</definedName>
    <definedName localSheetId="4" name="wrn.Converse._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localSheetId="5" name="wrn.Converse._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localSheetId="4" name="wrn.Converse._2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localSheetId="5" name="wrn.Converse._2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2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localSheetId="4" name="wrn.Converse._3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localSheetId="5" name="wrn.Converse._3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3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localSheetId="4" name="wrn.Core.">{#N/A,#N/A,FALSE,"Summary";#N/A,#N/A,FALSE,"Summary (2)";#N/A,#N/A,FALSE,"100 Wall (ll)";#N/A,#N/A,FALSE,"100 Wall (pj)";#N/A,#N/A,FALSE,"88 Pine (ll)";#N/A,#N/A,FALSE,"88 Pine (pj)";#N/A,#N/A,FALSE,"1 WTC (ll)";#N/A,#N/A,FALSE,"1 WTC (pj)"}</definedName>
    <definedName localSheetId="5" name="wrn.Core.">{#N/A,#N/A,FALSE,"Summary";#N/A,#N/A,FALSE,"Summary (2)";#N/A,#N/A,FALSE,"100 Wall (ll)";#N/A,#N/A,FALSE,"100 Wall (pj)";#N/A,#N/A,FALSE,"88 Pine (ll)";#N/A,#N/A,FALSE,"88 Pine (pj)";#N/A,#N/A,FALSE,"1 WTC (ll)";#N/A,#N/A,FALSE,"1 WTC (pj)"}</definedName>
    <definedName name="wrn.Core.">{#N/A,#N/A,FALSE,"Summary";#N/A,#N/A,FALSE,"Summary (2)";#N/A,#N/A,FALSE,"100 Wall (ll)";#N/A,#N/A,FALSE,"100 Wall (pj)";#N/A,#N/A,FALSE,"88 Pine (ll)";#N/A,#N/A,FALSE,"88 Pine (pj)";#N/A,#N/A,FALSE,"1 WTC (ll)";#N/A,#N/A,FALSE,"1 WTC (pj)"}</definedName>
    <definedName name="wrn.Core._.Reports._.1.">{#N/A,#N/A,FALSE,"ORIGINAL PROP QTD";#N/A,#N/A,FALSE,"93 ACQ QTR";#N/A,#N/A,FALSE,"94 ACQ QTD";#N/A,#N/A,FALSE,"96 &amp; 97 ACQ QTR";#N/A,#N/A,FALSE,"CORE 97 QTR"}</definedName>
    <definedName localSheetId="4" name="wrn.Corporate.">{"One",#N/A,FALSE,"Corporate"}</definedName>
    <definedName localSheetId="5" name="wrn.Corporate.">{"One",#N/A,FALSE,"Corporate"}</definedName>
    <definedName name="wrn.Corporate.">{"One",#N/A,FALSE,"Corporate"}</definedName>
    <definedName name="wrn.Cosmos._.Report.">{#N/A,#N/A,FALSE,"Cosmos Report"}</definedName>
    <definedName name="wrn.cost.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Cost._.Report.">{#N/A,#N/A,TRUE,"CostSumm";#N/A,#N/A,TRUE,"Land";#N/A,#N/A,TRUE,"Construction";#N/A,#N/A,TRUE,"A&amp;E";#N/A,#N/A,TRUE,"Indirect";#N/A,#N/A,TRUE,"Marketing";#N/A,#N/A,TRUE,"Finance";#N/A,#N/A,TRUE,"Gen and Admin"}</definedName>
    <definedName localSheetId="4" name="wrn.cotop.">{"ReportTop",#N/A,FALSE,"report top"}</definedName>
    <definedName localSheetId="5" name="wrn.cotop.">{"ReportTop",#N/A,FALSE,"report top"}</definedName>
    <definedName name="wrn.cotop.">{"ReportTop",#N/A,FALSE,"report top"}</definedName>
    <definedName localSheetId="4" name="wrn.Cottage._.Summary.">{"cot1",#N/A,FALSE,"Cottages";"cot2",#N/A,FALSE,"Cottages";"cot3",#N/A,FALSE,"Cottages"}</definedName>
    <definedName localSheetId="5" name="wrn.Cottage._.Summary.">{"cot1",#N/A,FALSE,"Cottages";"cot2",#N/A,FALSE,"Cottages";"cot3",#N/A,FALSE,"Cottages"}</definedName>
    <definedName name="wrn.Cottage._.Summary.">{"cot1",#N/A,FALSE,"Cottages";"cot2",#N/A,FALSE,"Cottages";"cot3",#N/A,FALSE,"Cottages"}</definedName>
    <definedName name="wrn.Country._.consolidation.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>{"view1",#N/A,FALSE,"MOTEARN";"view1",#N/A,FALSE,"Bal Sht";"view1",#N/A,FALSE,"Cash Flows"}</definedName>
    <definedName localSheetId="3" name="wrn.Credit._.Summary.">{#N/A,#N/A,FALSE,"CREDIT"}</definedName>
    <definedName localSheetId="4" name="wrn.Credit._.Summary.">{#N/A,#N/A,FALSE,"CREDIT"}</definedName>
    <definedName localSheetId="5" name="wrn.Credit._.Summary.">{#N/A,#N/A,FALSE,"CREDIT"}</definedName>
    <definedName name="wrn.Credit._.Summary.">{#N/A,#N/A,FALSE,"CREDIT"}</definedName>
    <definedName localSheetId="4" name="wrn.Crossings.">{"One",#N/A,FALSE,"Crossings";"Two",#N/A,FALSE,"Crossings";"Three",#N/A,FALSE,"Crossings";"Fous",#N/A,FALSE,"Crossings";"Five",#N/A,FALSE,"Crossings"}</definedName>
    <definedName localSheetId="5" name="wrn.Crossings.">{"One",#N/A,FALSE,"Crossings";"Two",#N/A,FALSE,"Crossings";"Three",#N/A,FALSE,"Crossings";"Fous",#N/A,FALSE,"Crossings";"Five",#N/A,FALSE,"Crossings"}</definedName>
    <definedName name="wrn.Crossings.">{"One",#N/A,FALSE,"Crossings";"Two",#N/A,FALSE,"Crossings";"Three",#N/A,FALSE,"Crossings";"Fous",#N/A,FALSE,"Crossings";"Five",#N/A,FALSE,"Crossings"}</definedName>
    <definedName name="wrn.csc.">{"orixcsc",#N/A,FALSE,"ORIX CSC";"orixcsc2",#N/A,FALSE,"ORIX CSC"}</definedName>
    <definedName name="wrn.csc.1">{"orixcsc",#N/A,FALSE,"ORIX CSC";"orixcsc2",#N/A,FALSE,"ORIX CSC"}</definedName>
    <definedName name="wrn.csc.3">{#N/A,#N/A,FALSE,"ORIX CSC"}</definedName>
    <definedName name="wrn.csc2.">{#N/A,#N/A,FALSE,"ORIX CSC"}</definedName>
    <definedName localSheetId="4" name="wrn.cssa.">{#N/A,#N/A,FALSE,"WATCHDSC";#N/A,#N/A,FALSE,"2LOSSMOD";#N/A,#N/A,FALSE,"2LOSS";#N/A,#N/A,FALSE,"DSC";#N/A,#N/A,FALSE,"OPERAT";#N/A,#N/A,FALSE,"ADJUST";#N/A,#N/A,FALSE,"LEASE EXPIRE"}</definedName>
    <definedName localSheetId="5" name="wrn.cssa.">{#N/A,#N/A,FALSE,"WATCHDSC";#N/A,#N/A,FALSE,"2LOSSMOD";#N/A,#N/A,FALSE,"2LOSS";#N/A,#N/A,FALSE,"DSC";#N/A,#N/A,FALSE,"OPERAT";#N/A,#N/A,FALSE,"ADJUST";#N/A,#N/A,FALSE,"LEASE EXPIRE"}</definedName>
    <definedName name="wrn.cssa.">{#N/A,#N/A,FALSE,"WATCHDSC";#N/A,#N/A,FALSE,"2LOSSMOD";#N/A,#N/A,FALSE,"2LOSS";#N/A,#N/A,FALSE,"DSC";#N/A,#N/A,FALSE,"OPERAT";#N/A,#N/A,FALSE,"ADJUST";#N/A,#N/A,FALSE,"LEASE EXPIRE"}</definedName>
    <definedName name="wrn.Ctrl._.A._.Annual.">{#N/A,#N/A,FALSE,"Sensitivity";#N/A,#N/A,FALSE,"Residual";#N/A,#N/A,FALSE,"RevenueAssumptions";#N/A,#N/A,FALSE,"CFD Summary";#N/A,#N/A,FALSE,"Annual CF";#N/A,#N/A,FALSE,"Annual Delivery";#N/A,#N/A,FALSE,"Annual IS"}</definedName>
    <definedName localSheetId="4" name="wrn.Ctrl._.A._.Annually.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localSheetId="5" name="wrn.Ctrl._.A._.Annually.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Annually.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Monthly.">{#N/A,#N/A,FALSE,"Sensitivity";#N/A,#N/A,FALSE,"Residual";#N/A,#N/A,FALSE,"RevenueAssumptions";#N/A,#N/A,FALSE,"CFD Summary";#N/A,#N/A,FALSE,"CashFlow";#N/A,#N/A,FALSE,"Lot Take";#N/A,#N/A,FALSE,"MasterCostAssmp";#N/A,#N/A,FALSE,"InTractCstAssmp";#N/A,#N/A,FALSE,"InvestorSummary"}</definedName>
    <definedName localSheetId="4" name="wrn.Ctrl._.A._.Quarterly.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localSheetId="5" name="wrn.Ctrl._.A._.Quarterly.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A._.Quarterly.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localSheetId="4" name="wrn.Ctrl._.M.">{#N/A,#N/A,FALSE,"Notes";#N/A,#N/A,FALSE,"BaseAssumptions";#N/A,#N/A,FALSE,"CFD Summary";#N/A,#N/A,FALSE,"RevenueAssumptions";#N/A,#N/A,FALSE,"MasterCostAssmp";#N/A,#N/A,FALSE,"InTractCstAssmp";#N/A,#N/A,FALSE,"LotTakedowns";#N/A,#N/A,FALSE,"CashFlowSummary";#N/A,#N/A,FALSE,"Loan Value";#N/A,#N/A,FALSE,"AcqDev Loan";#N/A,#N/A,FALSE,"FlowSummary";#N/A,#N/A,FALSE,"SourcesAndUses";#N/A,#N/A,FALSE,"CashDistribute";#N/A,#N/A,FALSE,"InvestorSummary";#N/A,#N/A,FALSE,"Finance Summary";#N/A,#N/A,FALSE,"SourceAndUse";#N/A,#N/A,FALSE,"Valuation"}</definedName>
    <definedName localSheetId="5" name="wrn.Ctrl._.M.">{#N/A,#N/A,FALSE,"Notes";#N/A,#N/A,FALSE,"BaseAssumptions";#N/A,#N/A,FALSE,"CFD Summary";#N/A,#N/A,FALSE,"RevenueAssumptions";#N/A,#N/A,FALSE,"MasterCostAssmp";#N/A,#N/A,FALSE,"InTractCstAssmp";#N/A,#N/A,FALSE,"LotTakedowns";#N/A,#N/A,FALSE,"CashFlowSummary";#N/A,#N/A,FALSE,"Loan Value";#N/A,#N/A,FALSE,"AcqDev Loan";#N/A,#N/A,FALSE,"FlowSummary";#N/A,#N/A,FALSE,"SourcesAndUses";#N/A,#N/A,FALSE,"CashDistribute";#N/A,#N/A,FALSE,"InvestorSummary";#N/A,#N/A,FALSE,"Finance Summary";#N/A,#N/A,FALSE,"SourceAndUse";#N/A,#N/A,FALSE,"Valuation"}</definedName>
    <definedName name="wrn.Ctrl._.M.">{#N/A,#N/A,FALSE,"Notes";#N/A,#N/A,FALSE,"CFD Summary";#N/A,#N/A,FALSE,"BaseAssumptions";#N/A,#N/A,FALSE,"RevenueAssumptions";#N/A,#N/A,FALSE,"MasterCostAssmp";#N/A,#N/A,FALSE,"InTractCstAssmp";#N/A,#N/A,FALSE,"LotTakedowns";#N/A,#N/A,FALSE,"CashFlowSummary";#N/A,#N/A,FALSE,"Loan #2";#N/A,#N/A,FALSE,"Loan Value";#N/A,#N/A,FALSE,"FlowSummary";#N/A,#N/A,FALSE,"SourcesAndUses";#N/A,#N/A,FALSE,"CashDistribute";#N/A,#N/A,FALSE,"InvestorSummary";#N/A,#N/A,FALSE,"Finance Summary";#N/A,#N/A,FALSE,"SourceAndUse";#N/A,#N/A,FALSE,"Valuation"}</definedName>
    <definedName localSheetId="4" name="wrn.Ctrl._.M._.Annually.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localSheetId="5" name="wrn.Ctrl._.M._.Annually.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Annually.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localSheetId="4" name="wrn.Ctrl._.M._.Quarterly.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localSheetId="5" name="wrn.Ctrl._.M._.Quarterly.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Ctrl._.M._.Quarterly.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localSheetId="4" name="wrn.Current._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localSheetId="5" name="wrn.Current._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localSheetId="4" name="wrn.Current._2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localSheetId="5" name="wrn.Current._2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2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localSheetId="4" name="wrn.Current._3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localSheetId="5" name="wrn.Current._3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3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daily.">{#N/A,#N/A,FALSE,"Major v. River";#N/A,#N/A,FALSE,"Large Operators";#N/A,#N/A,FALSE,"Smaller Operators";#N/A,#N/A,FALSE,"Equip. Supply";#N/A,#N/A,FALSE,"EBITDA"}</definedName>
    <definedName name="wrn.DARREN.">{#N/A,#N/A,FALSE,"Track";"Summary",#N/A,FALSE,"Summary";#N/A,#N/A,FALSE,"Sources &amp; Uses";#N/A,#N/A,FALSE,"Annual CFs";"Budget",#N/A,FALSE,"Renovation PF";"Renovation PF",#N/A,FALSE,"Renovation PF";"Hotel Model",#N/A,FALSE,"Renovation PF";"Hotel Financials",#N/A,FALSE,"Renovation PF";"Occupancy #",#N/A,FALSE,"Renovation PF";#N/A,#N/A,FALSE,"Restaurants";#N/A,#N/A,FALSE,"Lounges";#N/A,#N/A,FALSE,"Clubs";#N/A,#N/A,FALSE,"Shows";#N/A,#N/A,FALSE,"Outdoor";#N/A,#N/A,FALSE,"Banquet";#N/A,#N/A,FALSE,"Retail";#N/A,#N/A,FALSE,"Casino"}</definedName>
    <definedName localSheetId="4" name="wrn.data.">{"data",#N/A,FALSE,"INPUT"}</definedName>
    <definedName localSheetId="5" name="wrn.data.">{"data",#N/A,FALSE,"INPUT"}</definedName>
    <definedName name="wrn.data.">{"data",#N/A,FALSE,"INPUT"}</definedName>
    <definedName name="wrn.data1">{"data",#N/A,FALSE,"INPUT"}</definedName>
    <definedName localSheetId="4" name="wrn.data5">{"data",#N/A,FALSE,"INPUT"}</definedName>
    <definedName localSheetId="5" name="wrn.data5">{"data",#N/A,FALSE,"INPUT"}</definedName>
    <definedName name="wrn.data5">{"data",#N/A,FALSE,"INPUT"}</definedName>
    <definedName name="wrn.database.">{"subs",#N/A,FALSE,"database ";"proportional",#N/A,FALSE,"database "}</definedName>
    <definedName localSheetId="4" name="wrn.dcf.">{"mgmt forecast",#N/A,FALSE,"Mgmt Forecast";"dcf table",#N/A,FALSE,"Mgmt Forecast";"sensitivity",#N/A,FALSE,"Mgmt Forecast";"table inputs",#N/A,FALSE,"Mgmt Forecast";"calculations",#N/A,FALSE,"Mgmt Forecast"}</definedName>
    <definedName localSheetId="5" name="wrn.dcf.">{"mgmt forecast",#N/A,FALSE,"Mgmt Forecast";"dcf table",#N/A,FALSE,"Mgmt Forecast";"sensitivity",#N/A,FALSE,"Mgmt Forecast";"table inputs",#N/A,FALSE,"Mgmt Forecast";"calculations",#N/A,FALSE,"Mgmt Forecast"}</definedName>
    <definedName name="wrn.DCF.">{#N/A,#N/A,FALSE,"DCF-COM";#N/A,#N/A,FALSE,"VAC-COM"}</definedName>
    <definedName localSheetId="3" name="wrn.DCR._.Output.">{"DCR Output",#N/A,FALSE,"Output"}</definedName>
    <definedName localSheetId="4" name="wrn.DCR._.Output.">{"DCR Output",#N/A,FALSE,"Output"}</definedName>
    <definedName localSheetId="5" name="wrn.DCR._.Output.">{"DCR Output",#N/A,FALSE,"Output"}</definedName>
    <definedName name="wrn.DCR._.Output.">{"DCR Output",#N/A,FALSE,"Output"}</definedName>
    <definedName name="wrn.Deal._.Meeting.">{"Summary",#N/A,TRUE,"Notes";"Value",#N/A,TRUE,"Notes";"Sensitivity",#N/A,TRUE,"Notes";"Cash Flow",#N/A,TRUE,"Notes";"Cash/Equity",#N/A,TRUE,"Notes";"DCF Valuation",#N/A,TRUE,"Notes";"Partnership Distributions",#N/A,TRUE,"Notes";"Splits",#N/A,TRUE,"Notes";"Lease Up",#N/A,TRUE,"Notes";"Assumptions",#N/A,TRUE,"Notes"}</definedName>
    <definedName localSheetId="4" name="wrn.Debt._.Maturity.">{#N/A,#N/A,FALSE,"ZLDebtMaturity";#N/A,#N/A,FALSE,"FCDebtMaturity";#N/A,#N/A,FALSE,"ZM3DebtMaturity";#N/A,#N/A,FALSE,"ZM2DebtMaturity";#N/A,#N/A,FALSE,"zm1DebtMaturity";#N/A,#N/A,FALSE,"ConsZM123DebtMaturity"}</definedName>
    <definedName localSheetId="5" name="wrn.Debt._.Maturity.">{#N/A,#N/A,FALSE,"ZLDebtMaturity";#N/A,#N/A,FALSE,"FCDebtMaturity";#N/A,#N/A,FALSE,"ZM3DebtMaturity";#N/A,#N/A,FALSE,"ZM2DebtMaturity";#N/A,#N/A,FALSE,"zm1DebtMaturity";#N/A,#N/A,FALSE,"ConsZM123DebtMaturity"}</definedName>
    <definedName name="wrn.Debt._.Maturity.">{#N/A,#N/A,FALSE,"ZLDebtMaturity";#N/A,#N/A,FALSE,"FCDebtMaturity";#N/A,#N/A,FALSE,"ZM3DebtMaturity";#N/A,#N/A,FALSE,"ZM2DebtMaturity";#N/A,#N/A,FALSE,"zm1DebtMaturity";#N/A,#N/A,FALSE,"ConsZM123DebtMaturity"}</definedName>
    <definedName name="wrn.demand.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localSheetId="4" name="wrn.Demand._.Calcs.">{#N/A,#N/A,FALSE,"Demand Calcs"}</definedName>
    <definedName localSheetId="5" name="wrn.Demand._.Calcs.">{#N/A,#N/A,FALSE,"Demand Calcs"}</definedName>
    <definedName name="wrn.Demand._.Calcs.">{#N/A,#N/A,FALSE,"Demand Calcs"}</definedName>
    <definedName localSheetId="4" name="wrn.Demand._.Inputs.">{#N/A,#N/A,FALSE,"Demand Inputs"}</definedName>
    <definedName localSheetId="5" name="wrn.Demand._.Inputs.">{#N/A,#N/A,FALSE,"Demand Inputs"}</definedName>
    <definedName name="wrn.Demand._.Inputs.">{#N/A,#N/A,FALSE,"Demand Inputs"}</definedName>
    <definedName name="wrn.demographics.">{#N/A,#N/A,FALSE,"pop.hh";#N/A,#N/A,FALSE,"age.dist";#N/A,#N/A,FALSE,"hh.income";#N/A,#N/A,FALSE,"hh.chars"}</definedName>
    <definedName name="wrn.Demos.">{#N/A,#N/A,FALSE,"II-2 POP.HH";#N/A,#N/A,FALSE,"II-3 AGE.DIST";#N/A,#N/A,FALSE,"II-4 HH.DIST";#N/A,#N/A,FALSE,"II-5 EMP.INDUS"}</definedName>
    <definedName localSheetId="4" name="wrn.Depreciation.">{"GAAP Deprec",#N/A,TRUE,"Financials";"Tax Deprec",#N/A,TRUE,"Financials"}</definedName>
    <definedName localSheetId="5" name="wrn.Depreciation.">{"GAAP Deprec",#N/A,TRUE,"Financials";"Tax Deprec",#N/A,TRUE,"Financials"}</definedName>
    <definedName name="wrn.Depreciation.">{"GAAP Deprec",#N/A,TRUE,"Financials";"Tax Deprec",#N/A,TRUE,"Financials"}</definedName>
    <definedName name="wrn.DEPTS.">{#N/A,#N/A,FALSE,"2701";#N/A,#N/A,FALSE,"2702";#N/A,#N/A,FALSE,"2703";#N/A,#N/A,FALSE,"2704";#N/A,#N/A,FALSE,"2705";#N/A,#N/A,FALSE,"2706";#N/A,#N/A,FALSE,"2707";#N/A,#N/A,FALSE,"2708";#N/A,#N/A,FALSE,"2709";#N/A,#N/A,FALSE,"2710";#N/A,#N/A,FALSE,"2711";#N/A,#N/A,FALSE,"2712";#N/A,#N/A,FALSE,"2713";#N/A,#N/A,FALSE,"2714";#N/A,#N/A,FALSE,"2715";#N/A,#N/A,FALSE,"2716";#N/A,#N/A,FALSE,"2718";#N/A,#N/A,FALSE,"2719";#N/A,#N/A,FALSE,"ASL"}</definedName>
    <definedName localSheetId="4" name="wrn.Detail.">{"Detail",#N/A,FALSE,"Statement of Operations"}</definedName>
    <definedName localSheetId="5" name="wrn.Detail.">{"Detail",#N/A,FALSE,"Statement of Operations"}</definedName>
    <definedName name="wrn.detail.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2001._.Budget.">{#N/A,#N/A,FALSE,"Monthly Budget Detail";#N/A,#N/A,FALSE,"GPR &amp; Vacancy"}</definedName>
    <definedName localSheetId="4" name="wrn.DETAIL._.SCHEDULES.">{"ACCOUNT DETAIL",#N/A,FALSE,"SCHEDULE E";"ACCOUNT DETAIL",#N/A,FALSE,"SCHEDULE G";"ACCOUNT DETAIL",#N/A,FALSE,"SCHEDULE H";"ACCOUNT DETAIL",#N/A,FALSE,"SCHEDULE I"}</definedName>
    <definedName localSheetId="5" name="wrn.DETAIL._.SCHEDULES.">{"ACCOUNT DETAIL",#N/A,FALSE,"SCHEDULE E";"ACCOUNT DETAIL",#N/A,FALSE,"SCHEDULE G";"ACCOUNT DETAIL",#N/A,FALSE,"SCHEDULE H";"ACCOUNT DETAIL",#N/A,FALSE,"SCHEDULE I"}</definedName>
    <definedName name="wrn.DETAIL._.SCHEDULES.">{"ACCOUNT DETAIL",#N/A,FALSE,"SCHEDULE E";"ACCOUNT DETAIL",#N/A,FALSE,"SCHEDULE G";"ACCOUNT DETAIL",#N/A,FALSE,"SCHEDULE H";"ACCOUNT DETAIL",#N/A,FALSE,"SCHEDULE I"}</definedName>
    <definedName name="wrn.Detail.2">{"Detail",#N/A,FALSE,"Statement of Operations"}</definedName>
    <definedName name="wrn.Detailed.">{"Detailed",#N/A,FALSE,"Schedule4"}</definedName>
    <definedName localSheetId="4" name="wrn.Detailed._.Partnership._.Returns._.Leveraged.">{"Return Analysis - Leveraged",#N/A,FALSE,"Return Analysis - Leveraged"}</definedName>
    <definedName localSheetId="5" name="wrn.Detailed._.Partnership._.Returns._.Leveraged.">{"Return Analysis - Leveraged",#N/A,FALSE,"Return Analysis - Leveraged"}</definedName>
    <definedName name="wrn.Detailed._.Partnership._.Returns._.Leveraged.">{"Return Analysis - Leveraged",#N/A,FALSE,"Return Analysis - Leveraged"}</definedName>
    <definedName name="wrn.Dev._.Input.">{"Dev Input",#N/A,FALSE,"Dev Input"}</definedName>
    <definedName name="wrn.Dev._.Summ.">{"Dev Summ",#N/A,FALSE,"Dev Input"}</definedName>
    <definedName localSheetId="3" name="wrn.devdeal.">{"top",#N/A,TRUE,"Detail";"next",#N/A,TRUE,"Detail";"then",#N/A,TRUE,"Detail";"and",#N/A,TRUE,"Detail";"inaddition",#N/A,TRUE,"Detail";"finally",#N/A,TRUE,"Detail"}</definedName>
    <definedName localSheetId="4" name="wrn.devdeal.">{"top",#N/A,TRUE,"Detail";"next",#N/A,TRUE,"Detail";"then",#N/A,TRUE,"Detail";"and",#N/A,TRUE,"Detail";"inaddition",#N/A,TRUE,"Detail";"finally",#N/A,TRUE,"Detail"}</definedName>
    <definedName localSheetId="5" name="wrn.devdeal.">{"top",#N/A,TRUE,"Detail";"next",#N/A,TRUE,"Detail";"then",#N/A,TRUE,"Detail";"and",#N/A,TRUE,"Detail";"inaddition",#N/A,TRUE,"Detail";"finally",#N/A,TRUE,"Detail"}</definedName>
    <definedName name="wrn.devdeal.">{"top",#N/A,TRUE,"Detail";"next",#N/A,TRUE,"Detail";"then",#N/A,TRUE,"Detail";"and",#N/A,TRUE,"Detail";"inaddition",#N/A,TRUE,"Detail";"finally",#N/A,TRUE,"Detail"}</definedName>
    <definedName localSheetId="4" name="wrn.Development._.Budget.">{"Year 1",#N/A,FALSE,"Budget";"Year 2",#N/A,FALSE,"Budget";"Year 3",#N/A,FALSE,"Budget";"Year 4",#N/A,FALSE,"Budget"}</definedName>
    <definedName localSheetId="5" name="wrn.Development._.Budget.">{"Year 1",#N/A,FALSE,"Budget";"Year 2",#N/A,FALSE,"Budget";"Year 3",#N/A,FALSE,"Budget";"Year 4",#N/A,FALSE,"Budget"}</definedName>
    <definedName name="wrn.Development._.Budget.">{"Year 1",#N/A,FALSE,"Budget";"Year 2",#N/A,FALSE,"Budget";"Year 3",#N/A,FALSE,"Budget";"Year 4",#N/A,FALSE,"Budget"}</definedName>
    <definedName name="wrn.Development._.Package.">{#N/A,#N/A,FALSE,"Executive Summary";#N/A,#N/A,FALSE,"Rationale";#N/A,#N/A,FALSE,"5 YR PROFORMA";#N/A,#N/A,FALSE,"SUPPLY &amp; DEMAND";#N/A,#N/A,FALSE,"INPUTS";#N/A,#N/A,FALSE,"CALCULATIONS";#N/A,#N/A,FALSE,"INVESTMENT RETURNS SUMMARY"}</definedName>
    <definedName name="wrn.DIP._.Analysis.">{#N/A,#N/A,FALSE,"Assumptions";#N/A,#N/A,FALSE,"Qtrprofma ";#N/A,#N/A,FALSE,"Consolidated";#N/A,#N/A,FALSE,"Qtrly Revenues";#N/A,#N/A,FALSE,"Rent Roll";#N/A,#N/A,FALSE,"8yr Expense Budget"}</definedName>
    <definedName localSheetId="4" name="wrn.Distribution._.Economics.">{#N/A,#N/A,FALSE,"Draw";#N/A,#N/A,FALSE,"PROFORMA";#N/A,#N/A,FALSE,"Assumptions";#N/A,#N/A,FALSE,"Costs"}</definedName>
    <definedName localSheetId="5" name="wrn.Distribution._.Economics.">{#N/A,#N/A,FALSE,"Draw";#N/A,#N/A,FALSE,"PROFORMA";#N/A,#N/A,FALSE,"Assumptions";#N/A,#N/A,FALSE,"Costs"}</definedName>
    <definedName name="wrn.Distribution._.Economics.">{#N/A,#N/A,FALSE,"Draw";#N/A,#N/A,FALSE,"PROFORMA";#N/A,#N/A,FALSE,"Assumptions";#N/A,#N/A,FALSE,"Costs"}</definedName>
    <definedName localSheetId="4" name="wrn.Divsum._.All._.Sections.">{"Divsum Complete Divsum",#N/A,FALSE,"Divsum"}</definedName>
    <definedName localSheetId="5" name="wrn.Divsum._.All._.Sections.">{"Divsum Complete Divsum",#N/A,FALSE,"Divsum"}</definedName>
    <definedName name="wrn.Divsum._.All._.Sections.">{"Divsum Complete Divsum",#N/A,FALSE,"Divsum"}</definedName>
    <definedName localSheetId="4" name="wrn.Downside.">{"Downside",#N/A,FALSE,"Downside"}</definedName>
    <definedName localSheetId="5" name="wrn.Downside.">{"Downside",#N/A,FALSE,"Downside"}</definedName>
    <definedName name="wrn.Downside.">{"Downside",#N/A,FALSE,"Downside"}</definedName>
    <definedName name="wrn.DRAFT2.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localSheetId="4" name="wrn.dtl.schedules">{"ACCOUNT DETAIL",#N/A,FALSE,"SCHEDULE E";"ACCOUNT DETAIL",#N/A,FALSE,"SCHEDULE G";"ACCOUNT DETAIL",#N/A,FALSE,"SCHEDULE H";"ACCOUNT DETAIL",#N/A,FALSE,"SCHEDULE I"}</definedName>
    <definedName localSheetId="5" name="wrn.dtl.schedules">{"ACCOUNT DETAIL",#N/A,FALSE,"SCHEDULE E";"ACCOUNT DETAIL",#N/A,FALSE,"SCHEDULE G";"ACCOUNT DETAIL",#N/A,FALSE,"SCHEDULE H";"ACCOUNT DETAIL",#N/A,FALSE,"SCHEDULE I"}</definedName>
    <definedName name="wrn.dtl.schedules">{"ACCOUNT DETAIL",#N/A,FALSE,"SCHEDULE E";"ACCOUNT DETAIL",#N/A,FALSE,"SCHEDULE G";"ACCOUNT DETAIL",#N/A,FALSE,"SCHEDULE H";"ACCOUNT DETAIL",#N/A,FALSE,"SCHEDULE I"}</definedName>
    <definedName localSheetId="4"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localSheetId="5"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>{"eb1",#N/A,TRUE,"E-B (R)";"eb2",#N/A,TRUE,"E-B (R)"}</definedName>
    <definedName name="wrn.Ebit.">{"Ebit_detail",#N/A,FALSE,"P&amp;L";"Ebit_division_direct",#N/A,FALSE,"P&amp;L";"Ebit_indirect_allocation",#N/A,FALSE,"P&amp;L";"Ebit_division_indirect",#N/A,FALSE,"P&amp;L";"Ebit_Variance",#N/A,FALSE,"P&amp;L"}</definedName>
    <definedName name="wrn.EC1.">{"eca",#N/A,TRUE,"E-C1 (R)";"ecb",#N/A,TRUE,"E-C1 (R)"}</definedName>
    <definedName name="wrn.ED.">{"ed1",#N/A,TRUE,"E-D";"ed2",#N/A,TRUE,"E-D"}</definedName>
    <definedName name="wrn.El._.Toro._.Pro._.Forma._.Detail.">{"P1",#N/A,FALSE,"Proforma";"P1CF",#N/A,FALSE,"Proforma";"P1EquityCF",#N/A,FALSE,"Proforma"}</definedName>
    <definedName name="wrn.El._.Toro._.summary._.Sheets.">{#N/A,#N/A,TRUE,"Dev Summ";#N/A,#N/A,TRUE,"General";#N/A,#N/A,TRUE,"Rates";#N/A,#N/A,TRUE,"Cost Summ"}</definedName>
    <definedName name="wrn.Employee._.Benefits._.Allocation.">{#N/A,#N/A,FALSE,"Employee Benefits Allocation"}</definedName>
    <definedName name="wrn.ENERGY.">{#N/A,#N/A,FALSE,"CONSO-ENG"}</definedName>
    <definedName localSheetId="3" name="wrn.Engineering.">{#N/A,#N/A,FALSE,"ENGINEERING"}</definedName>
    <definedName localSheetId="4" name="wrn.Engineering.">{#N/A,#N/A,FALSE,"ENGINEERING"}</definedName>
    <definedName localSheetId="5" name="wrn.Engineering.">{#N/A,#N/A,FALSE,"ENGINEERING"}</definedName>
    <definedName name="wrn.Engineering.">{#N/A,#N/A,FALSE,"ENGINEERING"}</definedName>
    <definedName name="wrn.Englese._.Report._.1st._.half.">{"CoverSheet",#N/A,FALSE,"Cover Sheet";"AreaSum",#N/A,FALSE,"Master Area Summary";"Exclusions",#N/A,FALSE,"Exclusions";"EngEXsum",#N/A,FALSE,"Executive Summary";"Eng A sum",#N/A,FALSE,"Bldg A Summary";"EngAest",#N/A,FALSE,"BLDG.A";"EngCsum",#N/A,FALSE,"Bldg C Summary";"EngCest",#N/A,FALSE,"BLDG.C";"EngSTsum",#N/A,FALSE,"Site Summary";"Engsite",#N/A,FALSE,"Site work"}</definedName>
    <definedName name="wrn.Englese._.Report._.2nd._.half.">{"EngSWsum",#N/A,FALSE,"Sewer Summary";"EngSWest",#N/A,FALSE,"Sewer Estimate";"Eng GRsum",#N/A,FALSE,"Garage Summary";"EngGRest",#N/A,FALSE,"Garage Estimate";"EngPLsum",#N/A,FALSE,"Pool Summary";"EngPLest",#N/A,FALSE,"Pool";"EngPHsum",#N/A,FALSE,"Pool House Summary";"EngPHest",#N/A,FALSE,"Pool House Estimate";"EngMAsum",#N/A,FALSE,"Marina Summary";"EngMAest",#N/A,FALSE,"Marina Estimate"}</definedName>
    <definedName name="wrn.Entire._.File.">{#N/A,#N/A,FALSE,"Base Cash Flow";"End of 1995",#N/A,FALSE,"Sale Year Analysis";"End of 1996",#N/A,FALSE,"Sale Year Analysis";"End of 1997",#N/A,FALSE,"Sale Year Analysis"}</definedName>
    <definedName name="wrn.Entire._.Model.">{"Income Page",#N/A,FALSE,"Income";"Quarterly Page",#N/A,FALSE,"Quarterly";"EPS Page",#N/A,FALSE,"EPS";"Cashflow Page",#N/A,FALSE,"CashFlow"}</definedName>
    <definedName localSheetId="4" name="wrn.Entire._.Package.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localSheetId="5" name="wrn.Entire._.Package.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name="wrn.Entire._.Package.">{"Summary",#N/A,FALSE,"Assumptions";"Development 1 2",#N/A,FALSE,"Budget";"Operating Income",#N/A,FALSE,"Budget"}</definedName>
    <definedName name="wrn.Entry._.Grids.">{#N/A,#N/A,FALSE,"Services JE Grid";#N/A,#N/A,FALSE,"Emmes JE Grid";#N/A,#N/A,FALSE,"Capital JE Grid "}</definedName>
    <definedName localSheetId="3" name="wrn.Environmental.">{#N/A,#N/A,FALSE,"ENVIRONMENTAL"}</definedName>
    <definedName localSheetId="4" name="wrn.Environmental.">{#N/A,#N/A,FALSE,"ENVIRONMENTAL"}</definedName>
    <definedName localSheetId="5" name="wrn.Environmental.">{#N/A,#N/A,FALSE,"ENVIRONMENTAL"}</definedName>
    <definedName name="wrn.Environmental.">{#N/A,#N/A,FALSE,"ENVIRONMENTAL"}</definedName>
    <definedName name="wrn.Equipment._.cost.">{"Equipment cost",#N/A,FALSE,"bulks"}</definedName>
    <definedName localSheetId="4" name="wrn.equity.">{#N/A,#N/A,FALSE,"Cover";#N/A,#N/A,FALSE,"Equity Sum";#N/A,#N/A,FALSE,"Constr Phase";#N/A,#N/A,FALSE,"Graph";#N/A,#N/A,FALSE,"Proforma";#N/A,#N/A,FALSE,"SQFT";#N/A,#N/A,FALSE,"TDC";#N/A,#N/A,FALSE,"Loan";#N/A,#N/A,FALSE,"Start Costs";#N/A,#N/A,FALSE,"Oper Exp";#N/A,#N/A,FALSE,"Grid"}</definedName>
    <definedName localSheetId="5" name="wrn.equity.">{#N/A,#N/A,FALSE,"Cover";#N/A,#N/A,FALSE,"Equity Sum";#N/A,#N/A,FALSE,"Constr Phase";#N/A,#N/A,FALSE,"Graph";#N/A,#N/A,FALSE,"Proforma";#N/A,#N/A,FALSE,"SQFT";#N/A,#N/A,FALSE,"TDC";#N/A,#N/A,FALSE,"Loan";#N/A,#N/A,FALSE,"Start Costs";#N/A,#N/A,FALSE,"Oper Exp";#N/A,#N/A,FALSE,"Grid"}</definedName>
    <definedName name="wrn.equity.">{#N/A,#N/A,FALSE,"Cover";#N/A,#N/A,FALSE,"Equity Sum";#N/A,#N/A,FALSE,"Constr Phase";#N/A,#N/A,FALSE,"Graph";#N/A,#N/A,FALSE,"Proforma";#N/A,#N/A,FALSE,"SQFT";#N/A,#N/A,FALSE,"TDC";#N/A,#N/A,FALSE,"Loan";#N/A,#N/A,FALSE,"Start Costs";#N/A,#N/A,FALSE,"Oper Exp";#N/A,#N/A,FALSE,"Grid"}</definedName>
    <definedName localSheetId="4" name="wrn.Estimate._.Backup.">{"Estimate Backup",#N/A,FALSE,"Divsum"}</definedName>
    <definedName localSheetId="5" name="wrn.Estimate._.Backup.">{"Estimate Backup",#N/A,FALSE,"Divsum"}</definedName>
    <definedName name="wrn.Estimate._.Backup.">{"Estimate Backup",#N/A,FALSE,"Divsum"}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4" name="wrn.Everything.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localSheetId="5" name="wrn.Everything.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WB.">{#N/A,#N/A,FALSE,"EWB";#N/A,#N/A,FALSE,"EWB-2"}</definedName>
    <definedName localSheetId="4" name="wrn.Excavation.">{"excavation",#N/A,FALSE,"DETAIL.XLS"}</definedName>
    <definedName localSheetId="5" name="wrn.Excavation.">{"excavation",#N/A,FALSE,"DETAIL.XLS"}</definedName>
    <definedName name="wrn.Excavation.">{"excavation",#N/A,FALSE,"DETAIL.XLS"}</definedName>
    <definedName name="wrn.exec">{#N/A,#N/A,FALSE,"PSCConsol";#N/A,#N/A,FALSE,"Hamilton";#N/A,#N/A,FALSE,"Steinberg";#N/A,#N/A,FALSE,"Levin";#N/A,#N/A,FALSE,"Castellano";#N/A,#N/A,FALSE,"Overhead"}</definedName>
    <definedName name="wrn.Exec.">{#N/A,#N/A,FALSE,"PSCConsol";#N/A,#N/A,FALSE,"Hamilton";#N/A,#N/A,FALSE,"Steinberg";#N/A,#N/A,FALSE,"Levin";#N/A,#N/A,FALSE,"Castellano";#N/A,#N/A,FALSE,"Overhead"}</definedName>
    <definedName localSheetId="4" name="wrn.Exec._.Summary.">{#N/A,#N/A,FALSE,"Index"}</definedName>
    <definedName localSheetId="5" name="wrn.Exec._.Summary.">{#N/A,#N/A,FALSE,"Index"}</definedName>
    <definedName name="wrn.Exec._.Summary.">{#N/A,#N/A,FALSE,"Index"}</definedName>
    <definedName localSheetId="4" name="wrn.ExecMgt._.Reports.">{#N/A,#N/A,FALSE,"PropInfo";#N/A,#N/A,FALSE,"Summary";#N/A,#N/A,FALSE,"Comparitive";#N/A,#N/A,FALSE,"RevSummary"}</definedName>
    <definedName localSheetId="5" name="wrn.ExecMgt._.Reports.">{#N/A,#N/A,FALSE,"PropInfo";#N/A,#N/A,FALSE,"Summary";#N/A,#N/A,FALSE,"Comparitive";#N/A,#N/A,FALSE,"RevSummary"}</definedName>
    <definedName name="wrn.ExecMgt._.Reports.">{#N/A,#N/A,FALSE,"PropInfo";#N/A,#N/A,FALSE,"Summary";#N/A,#N/A,FALSE,"Comparitive";#N/A,#N/A,FALSE,"RevSummary"}</definedName>
    <definedName name="wrn.EXECSUM.">{"SUMEXEC",#N/A,FALSE,"5YRSUM.XLS"}</definedName>
    <definedName name="wrn.Executive._.Reports.">{#N/A,#N/A,FALSE,"Contents";#N/A,#N/A,FALSE,"Project List";#N/A,#N/A,FALSE,"Summary";#N/A,#N/A,FALSE,"SunCal Equity";#N/A,#N/A,FALSE,"Timeline";#N/A,#N/A,FALSE,"Third Party Equity";#N/A,#N/A,FALSE,"Debt";#N/A,#N/A,FALSE,"Seller Financing";#N/A,#N/A,FALSE,"Pipeline";#N/A,#N/A,FALSE,"Inland Empire";#N/A,#N/A,FALSE,"Orange County";#N/A,#N/A,FALSE,"LA";#N/A,#N/A,FALSE,"NorCal";#N/A,#N/A,FALSE,"Revenue";#N/A,#N/A,FALSE,"Distribution";#N/A,#N/A,FALSE,"Debt Details"}</definedName>
    <definedName localSheetId="4" name="wrn.Executive._.Summary._.Reports.">{"Estimated Proforma (Prelim. Proforma)",#N/A,TRUE,"Prelim. Proforma";"Summary Cash Flow Grid",#N/A,TRUE,"Cash Flow Grid";"Final Proforma (Final Proforma)",#N/A,TRUE,"Final Proforma";"Cash Flow Graph (Cash Flow Graphic)",#N/A,TRUE,"Cash Flow Graphic"}</definedName>
    <definedName localSheetId="5" name="wrn.Executive._.Summary._.Reports.">{"Estimated Proforma (Prelim. Proforma)",#N/A,TRUE,"Prelim. Proforma";"Summary Cash Flow Grid",#N/A,TRUE,"Cash Flow Grid";"Final Proforma (Final Proforma)",#N/A,TRUE,"Final Proforma";"Cash Flow Graph (Cash Flow Graphic)",#N/A,TRUE,"Cash Flow Graphic"}</definedName>
    <definedName name="wrn.Executive._.Summary._.Reports.">{"Estimated Proforma (Prelim. Proforma)",#N/A,TRUE,"Prelim. Proforma";"Summary Cash Flow Grid",#N/A,TRUE,"Cash Flow Grid";"Final Proforma (Final Proforma)",#N/A,TRUE,"Final Proforma";"Cash Flow Graph (Cash Flow Graphic)",#N/A,TRUE,"Cash Flow Graphic"}</definedName>
    <definedName localSheetId="4" name="wrn.Exhibits.">{#N/A,#N/A,FALSE,"Historical";#N/A,#N/A,FALSE,"Adjusted";#N/A,#N/A,FALSE,"CAM Alloc.";#N/A,#N/A,FALSE,"Projected CAM"}</definedName>
    <definedName localSheetId="5" name="wrn.Exhibits.">{#N/A,#N/A,FALSE,"Historical";#N/A,#N/A,FALSE,"Adjusted";#N/A,#N/A,FALSE,"CAM Alloc.";#N/A,#N/A,FALSE,"Projected CAM"}</definedName>
    <definedName name="wrn.Exhibits.">{#N/A,#N/A,FALSE,"Historical";#N/A,#N/A,FALSE,"Adjusted";#N/A,#N/A,FALSE,"CAM Alloc.";#N/A,#N/A,FALSE,"Projected CAM"}</definedName>
    <definedName name="wrn.Existing._.Centre._.Income.">{"Existing Centre Income",#N/A,FALSE,"Income"}</definedName>
    <definedName localSheetId="4" name="wrn.ExitAndSalesAssumptions.">{#N/A,#N/A,FALSE,"ExitStratigy"}</definedName>
    <definedName localSheetId="5" name="wrn.ExitAndSalesAssumptions.">{#N/A,#N/A,FALSE,"ExitStratigy"}</definedName>
    <definedName name="wrn.ExitAndSalesAssumptions.">{#N/A,#N/A,FALSE,"ExitStratigy"}</definedName>
    <definedName localSheetId="4" name="wrn.EXPENSE.">{#N/A,#N/A,FALSE,"Common Area Accrual";#N/A,#N/A,FALSE,"Unit One LaSalle";#N/A,#N/A,FALSE,"Unit One CW";#N/A,#N/A,FALSE,"Unit One LaSallle + C &amp; W";#N/A,#N/A,FALSE,"Consolidated Accrual"}</definedName>
    <definedName localSheetId="5" name="wrn.EXPENSE.">{#N/A,#N/A,FALSE,"Common Area Accrual";#N/A,#N/A,FALSE,"Unit One LaSalle";#N/A,#N/A,FALSE,"Unit One CW";#N/A,#N/A,FALSE,"Unit One LaSallle + C &amp; W";#N/A,#N/A,FALSE,"Consolidated Accrual"}</definedName>
    <definedName name="wrn.EXPENSE.">{#N/A,#N/A,FALSE,"Common Area Accrual";#N/A,#N/A,FALSE,"Unit One LaSalle";#N/A,#N/A,FALSE,"Unit One CW";#N/A,#N/A,FALSE,"Unit One LaSallle + C &amp; W";#N/A,#N/A,FALSE,"Consolidated Accrual"}</definedName>
    <definedName localSheetId="4" name="wrn.Expense._.Detail.">{#N/A,#N/A,FALSE,"Common Area Accrual";#N/A,#N/A,FALSE,"Unit One LaSalle";#N/A,#N/A,FALSE,"Unit One CW";#N/A,#N/A,FALSE,"Unit One LaSalle + C &amp; W";#N/A,#N/A,FALSE,"Consolidated Accrual"}</definedName>
    <definedName localSheetId="5" name="wrn.Expense._.Detail.">{#N/A,#N/A,FALSE,"Common Area Accrual";#N/A,#N/A,FALSE,"Unit One LaSalle";#N/A,#N/A,FALSE,"Unit One CW";#N/A,#N/A,FALSE,"Unit One LaSalle + C &amp; W";#N/A,#N/A,FALSE,"Consolidated Accrual"}</definedName>
    <definedName name="wrn.Expense._.Detail.">{#N/A,#N/A,FALSE,"Common Area Accrual";#N/A,#N/A,FALSE,"Unit One LaSalle";#N/A,#N/A,FALSE,"Unit One CW";#N/A,#N/A,FALSE,"Unit One LaSalle + C &amp; W";#N/A,#N/A,FALSE,"Consolidated Accrual"}</definedName>
    <definedName name="wrn.Expense._.Input.">{#N/A,#N/A,FALSE,"Expense Input"}</definedName>
    <definedName name="wrn.Expense._.Schedules.">{"Expense Schedules",#N/A,FALSE,"Expense Schedules"}</definedName>
    <definedName localSheetId="4" name="wrn.Exterior._.Wall.">{#N/A,#N/A,FALSE,"Paramters";"print range",#N/A,FALSE,"GSF.XLS";"exterior wall",#N/A,FALSE,"DETAIL.XLS"}</definedName>
    <definedName localSheetId="5" name="wrn.Exterior._.Wall.">{#N/A,#N/A,FALSE,"Paramters";"print range",#N/A,FALSE,"GSF.XLS";"exterior wall",#N/A,FALSE,"DETAIL.XLS"}</definedName>
    <definedName name="wrn.Exterior._.Wall.">{#N/A,#N/A,FALSE,"Paramters";"print range",#N/A,FALSE,"GSF.XLS";"exterior wall",#N/A,FALSE,"DETAIL.XLS"}</definedName>
    <definedName name="wrn.External._.Report__detail._.hidden.">{"CREELP external",#N/A,FALSE,"CREELP";#N/A,#N/A,FALSE,"Funding 1 &amp; 2";#N/A,#N/A,FALSE,"Funding 8"}</definedName>
    <definedName localSheetId="3" name="wrn.Facility._.Estimate.">{#N/A,#N/A,TRUE,"Cover Memo";"Facility Estimate",#N/A,TRUE,"Change Summary";"Facility Estimate",#N/A,TRUE,"Estimate Summary";"Facility Estimate",#N/A,TRUE,"Dept. Summary";"Facility Estimate",#N/A,TRUE,"DOW Detail"}</definedName>
    <definedName name="wrn.Facility._.Estimate.">{#N/A,#N/A,TRUE,"Cover Memo";"Facility Estimate",#N/A,TRUE,"Change Summary";"Facility Estimate",#N/A,TRUE,"Estimate Summary";"Facility Estimate",#N/A,TRUE,"Dept. Summary";"Facility Estimate",#N/A,TRUE,"DOW Detail"}</definedName>
    <definedName localSheetId="4" name="wrn.Fair._.Share._.Calcs.">{#N/A,#N/A,FALSE,"Fair Share"}</definedName>
    <definedName localSheetId="5" name="wrn.Fair._.Share._.Calcs.">{#N/A,#N/A,FALSE,"Fair Share"}</definedName>
    <definedName name="wrn.Fair._.Share._.Calcs.">{#N/A,#N/A,FALSE,"Fair Share"}</definedName>
    <definedName name="wrn.Falcons._.Divisions.">{#N/A,#N/A,TRUE,"Fiber_Optic_Cable_Input ";#N/A,#N/A,TRUE,"Specialty_Fiber_Devices_Input";#N/A,#N/A,TRUE,"Optical_Fiber_Apparatus_Input"}</definedName>
    <definedName name="wrn.Falcons._.Standalone.">{#N/A,#N/A,TRUE,"Falcons_Standalone";#N/A,#N/A,TRUE,"Target_Input";#N/A,#N/A,TRUE,"Target_Calendarized"}</definedName>
    <definedName name="wrn.Fannie._.Mae._.Delivery.">{#N/A,#N/A,FALSE,"Data";#N/A,#N/A,FALSE,"Income";#N/A,#N/A,FALSE,"Spreadsheet";#N/A,#N/A,FALSE,"Notes";#N/A,#N/A,FALSE,"Loan Options ";#N/A,#N/A,FALSE,"Sources &amp; Uses";#N/A,#N/A,FALSE,"CashColl";#N/A,#N/A,FALSE,"Exit Strategy";#N/A,#N/A,FALSE,"Reserves";#N/A,#N/A,FALSE,"Immediate Repairs"}</definedName>
    <definedName name="wrn.FC.">{"fc",#N/A,FALSE,"BS";"fc",#N/A,FALSE,"IS";"fc",#N/A,FALSE,"IS%";"fc",#N/A,FALSE,"CF";"fc",#N/A,FALSE,"Sum"}</definedName>
    <definedName localSheetId="4" name="wrn.FCB.">{"FCB_ALL",#N/A,FALSE,"FCB"}</definedName>
    <definedName localSheetId="5" name="wrn.FCB.">{"FCB_ALL",#N/A,FALSE,"FCB"}</definedName>
    <definedName name="wrn.FCB.">{"FCB_ALL",#N/A,FALSE,"FCB"}</definedName>
    <definedName name="wrn.fcb._dcf">{"FCB_ALL",#N/A,FALSE,"FCB"}</definedName>
    <definedName localSheetId="3" name="wrn.fcb2">{"FCB_ALL",#N/A,FALSE,"FCB"}</definedName>
    <definedName localSheetId="4" name="wrn.fcb2">{"FCB_ALL",#N/A,FALSE,"FCB"}</definedName>
    <definedName localSheetId="5" name="wrn.fcb2">{"FCB_ALL",#N/A,FALSE,"FCB"}</definedName>
    <definedName name="wrn.fcb2">{"FCB_ALL",#N/A,FALSE,"FCB"}</definedName>
    <definedName name="wrn.fcb2_dcf">{"FCB_ALL",#N/A,FALSE,"FCB"}</definedName>
    <definedName localSheetId="4" name="wrn.FCG.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localSheetId="5" name="wrn.FCG.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localSheetId="4" name="wrn.FCG._.Express.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localSheetId="5" name="wrn.FCG._.Express.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localSheetId="4" name="wrn.FCG._.Full.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localSheetId="5" name="wrn.FCG._.Full.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Normal.">{#N/A,#N/A,FALSE,"1Summary";#N/A,#N/A,FALSE,"9Pricing Matrix";#N/A,#N/A,FALSE,"Assumptions";#N/A,#N/A,FALSE,"3Cash Flow";#N/A,#N/A,FALSE,"5Residual";#N/A,#N/A,FALSE,"8Residual Sensitivity";#N/A,#N/A,FALSE,"10Vacancy Matrix";#N/A,#N/A,FALSE,"11Expiration Schedule";#N/A,#N/A,FALSE,"12Lease-up Schedule"}</definedName>
    <definedName name="wrn.fci1cd">{#N/A,#N/A,FALSE,"NO.1"}</definedName>
    <definedName name="wrn.FCI1CF.">{#N/A,#N/A,FALSE,"NO.1"}</definedName>
    <definedName name="wrn.FCRP.">{#N/A,#N/A,FALSE,"FCRP EQUITY BAL BY PROJECT";#N/A,#N/A,FALSE,"TB Variance (2)"}</definedName>
    <definedName name="wrn.FCRP._.STRATEGIC._.PLAN.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localSheetId="4" name="wrn.Feb98.">{"sheet a",#N/A,FALSE,"A";"2 9 casflow",#N/A,FALSE,"B"}</definedName>
    <definedName localSheetId="5" name="wrn.Feb98.">{"sheet a",#N/A,FALSE,"A";"2 9 casflow",#N/A,FALSE,"B"}</definedName>
    <definedName name="wrn.Feb98.">{"sheet a",#N/A,FALSE,"A";"2 9 casflow",#N/A,FALSE,"B"}</definedName>
    <definedName name="wrn.File._.statement.">{#N/A,#N/A,FALSE,"statement"}</definedName>
    <definedName name="wrn.Final.">{"print",#N/A,TRUE,"jec1";"print",#N/A,TRUE,"jec2";"print",#N/A,TRUE,"jec3";"print",#N/A,TRUE,"jec4";"print",#N/A,TRUE,"jec5";"print",#N/A,TRUE,"jec6";"print",#N/A,TRUE,"jec7";"print",#N/A,TRUE,"jec8";"print",#N/A,TRUE,"jec9";"print",#N/A,TRUE,"jec10";"print",#N/A,TRUE,"jec11";"print",#N/A,TRUE,"jec12";"print",#N/A,TRUE,"jec13";"print",#N/A,TRUE,"jec14";"print",#N/A,TRUE,"jec15";"print",#N/A,TRUE,"jec16";"print",#N/A,TRUE,"jec17";"print",#N/A,TRUE,"jec18"}</definedName>
    <definedName name="wrn.Final._.Copy.">{"Summary",#N/A,FALSE,"Statistical Reports";"Quarterly Summary",#N/A,FALSE,"Summary";"Statistical Analysis",#N/A,FALSE,"Statistical Reports";"Financial Summary",#N/A,FALSE,"Consolidated";"Rooms Mkt Seg",#N/A,FALSE,"Consolidated";"Rooms",#N/A,FALSE,"Consolidated";"Food Mkt Seg",#N/A,FALSE,"Consolidated";"Food",#N/A,FALSE,"Consolidated";"Food Cost",#N/A,FALSE,"Consolidated";"Conf Svcs",#N/A,FALSE,"Consolidated";"Conf Svcs Payroll",#N/A,FALSE,"Consolidated";"Telephone",#N/A,FALSE,"Consolidated";"Transportation",#N/A,FALSE,"Consolidated";"Fitness Center",#N/A,FALSE,"Consolidated";"Gift Shop",#N/A,FALSE,"Consolidated";"Other Income",#N/A,FALSE,"Consolidated";"Admin",#N/A,FALSE,"Consolidated";"HR",#N/A,FALSE,"Consolidated";"Sales",#N/A,FALSE,"Consolidated";"Property Ops",#N/A,FALSE,"Consolidated";"PTEB",#N/A,FALSE,"Consolidated";"Laundry",#N/A,FALSE,"Consolidated";"Cash Flow",#N/A,FALSE,"Consolidated";"FTE",#N/A,FALSE,"Consolidated"}</definedName>
    <definedName localSheetId="4" name="wrn.Final._.Output.">{#N/A,#N/A,FALSE,"Final Output"}</definedName>
    <definedName localSheetId="5" name="wrn.Final._.Output.">{#N/A,#N/A,FALSE,"Final Output"}</definedName>
    <definedName name="wrn.Final._.Output.">{#N/A,#N/A,FALSE,"Final Output"}</definedName>
    <definedName name="wrn.FinalMort.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rn.Finance.">{#N/A,#N/A,TRUE,"97 FINANCING";#N/A,#N/A,TRUE,"97 Indirect &amp; Operating Costs";#N/A,#N/A,TRUE,"97 Master Dev. Cost Wksht"}</definedName>
    <definedName name="wrn.Finance._.Meeting._.1.">{"Index",#N/A,FALSE,"Index";"Assumptions_country",#N/A,FALSE,"Assump";"Ebit_division_direct",#N/A,FALSE,"P&amp;L";"Reserves",#N/A,FALSE,"Reserves"}</definedName>
    <definedName name="wrn.Finance._.Meeting._.2.">{"Reconciliation",#N/A,FALSE,"Rec";"Ebit_detail",#N/A,FALSE,"P&amp;L";"Cash_summary",#N/A,FALSE,"Cash"}</definedName>
    <definedName name="wrn.Finance._.Package.">{#N/A,#N/A,TRUE,"Dev Summ";"P1-2 Quarterly",#N/A,TRUE,"CF Summ";"P1-Quarterly",#N/A,TRUE,"CF Summ";"P2-Quarterly",#N/A,TRUE,"CF Summ";#N/A,#N/A,TRUE,"Proj. Cost Summ";#N/A,#N/A,TRUE,"P1 Cost Summ";#N/A,#N/A,TRUE,"P2 Cost Summ";#N/A,#N/A,TRUE,"General";#N/A,#N/A,TRUE,"Rates";#N/A,#N/A,TRUE,"Abs_Sale"}</definedName>
    <definedName localSheetId="4" name="wrn.Financial._.Model.">{#N/A,#N/A,TRUE,"Input Sheet Model";#N/A,#N/A,TRUE,"Project Proforma Detail";#N/A,#N/A,TRUE,"Signoff Summary";#N/A,#N/A,TRUE,"Assumptions";#N/A,#N/A,TRUE,"Constr. Int. Inc.";#N/A,#N/A,TRUE,"Cashflow Projection"}</definedName>
    <definedName localSheetId="5" name="wrn.Financial._.Model.">{#N/A,#N/A,TRUE,"Input Sheet Model";#N/A,#N/A,TRUE,"Project Proforma Detail";#N/A,#N/A,TRUE,"Signoff Summary";#N/A,#N/A,TRUE,"Assumptions";#N/A,#N/A,TRUE,"Constr. Int. Inc.";#N/A,#N/A,TRUE,"Cashflow Projection"}</definedName>
    <definedName name="wrn.Financial._.Model.">{#N/A,#N/A,TRUE,"Input Sheet Model";#N/A,#N/A,TRUE,"Project Proforma Detail";#N/A,#N/A,TRUE,"Signoff Summary";#N/A,#N/A,TRUE,"Assumptions";#N/A,#N/A,TRUE,"Constr. Int. Inc.";#N/A,#N/A,TRUE,"Cashflow Projection"}</definedName>
    <definedName name="wrn.Financial._.Package.">{#N/A,#N/A,TRUE,"Dev Summ";"P1-3Quarterly",#N/A,TRUE,"CF Summ";"P1-Quarterly",#N/A,TRUE,"CF Summ";"P2-Quarterly",#N/A,TRUE,"CF Summ";"P3-Quarterly",#N/A,TRUE,"CF Summ";#N/A,#N/A,TRUE,"Proj. Cost Summ";#N/A,#N/A,TRUE,"P1 Cost Summ";#N/A,#N/A,TRUE,"P2 Cost Summ";#N/A,#N/A,TRUE,"P3 Cost Summ";#N/A,#N/A,TRUE,"General";#N/A,#N/A,TRUE,"Rates";#N/A,#N/A,TRUE,"Abs_Sale"}</definedName>
    <definedName name="wrn.Financial._.Reports.">{#N/A,#N/A,FALSE,"Overview";#N/A,#N/A,FALSE,"santafe";#N/A,#N/A,FALSE,"noble";#N/A,#N/A,FALSE,"Combined Results";#N/A,#N/A,FALSE,"Earnings"}</definedName>
    <definedName name="wrn.Financial._.Statements.">{#N/A,#N/A,FALSE,"BS";#N/A,#N/A,FALSE,"IS";#N/A,#N/A,FALSE,"CF";#N/A,#N/A,FALSE,"EXP";#N/A,#N/A,FALSE,"FURN";#N/A,#N/A,FALSE,"MANNOI"}</definedName>
    <definedName localSheetId="4" name="wrn.Financials.">{#N/A,#N/A,FALSE,"Income Stmt";#N/A,#N/A,FALSE,"Income Summary"}</definedName>
    <definedName localSheetId="5" name="wrn.Financials.">{#N/A,#N/A,FALSE,"Income Stmt";#N/A,#N/A,FALSE,"Income Summary"}</definedName>
    <definedName name="wrn.Financials.">{"Inc Stmt",#N/A,TRUE,"Financials";"Common Size",#N/A,TRUE,"Financials";"BS Assets",#N/A,TRUE,"Financials";"BS Liabilities",#N/A,TRUE,"Financials";"Cash Flow Stmt",#N/A,TRUE,"Financials";"DCF",#N/A,TRUE,"Financials"}</definedName>
    <definedName name="wrn.Financials_long.">{"IS",#N/A,FALSE,"Financials2 (Expanded)";"bsa",#N/A,FALSE,"Financials2 (Expanded)";"BS",#N/A,FALSE,"Financials2 (Expanded)";"CF",#N/A,FALSE,"Financials2 (Expanded)"}</definedName>
    <definedName localSheetId="4" name="wrn.Financing.">{"One",#N/A,FALSE,"Financing";"Two",#N/A,FALSE,"Financing";"Three",#N/A,FALSE,"Financing";"Four",#N/A,FALSE,"Financing"}</definedName>
    <definedName localSheetId="5" name="wrn.Financing.">{"One",#N/A,FALSE,"Financing";"Two",#N/A,FALSE,"Financing";"Three",#N/A,FALSE,"Financing";"Four",#N/A,FALSE,"Financing"}</definedName>
    <definedName name="wrn.Financing.">{"One",#N/A,FALSE,"Financing";"Two",#N/A,FALSE,"Financing";"Three",#N/A,FALSE,"Financing";"Four",#N/A,FALSE,"Financing"}</definedName>
    <definedName localSheetId="4" name="wrn.Financing_Assumptions.">{"One",#N/A,FALSE,"Financing Assumptions";"Two",#N/A,FALSE,"Financing Assumptions";"Three",#N/A,FALSE,"Financing Assumptions";"Four",#N/A,FALSE,"Financing Assumptions"}</definedName>
    <definedName localSheetId="5" name="wrn.Financing_Assumptions.">{"One",#N/A,FALSE,"Financing Assumptions";"Two",#N/A,FALSE,"Financing Assumptions";"Three",#N/A,FALSE,"Financing Assumptions";"Four",#N/A,FALSE,"Financing Assumptions"}</definedName>
    <definedName name="wrn.Financing_Assumptions.">{"One",#N/A,FALSE,"Financing Assumptions";"Two",#N/A,FALSE,"Financing Assumptions";"Three",#N/A,FALSE,"Financing Assumptions";"Four",#N/A,FALSE,"Financing Assumptions"}</definedName>
    <definedName name="wrn.Finsumm.">{"Finsumm",#N/A,FALSE,"Summary Analysis"}</definedName>
    <definedName localSheetId="4" name="wrn.First._.3._.Years._.All._.Sheets.">{#N/A,#N/A,FALSE,"BaseAssumptions";"MasterCostAssmp_3 Yrs",#N/A,FALSE,"MasterCostAssmp";#N/A,#N/A,FALSE,"InTractCstAssmp";"LotTakedowns_3 Yrs",#N/A,FALSE,"LotTakedowns";"CashFlowSummary_3 Yrs",#N/A,FALSE,"CashFlowSummary";"FlowSummary_3 Yrs",#N/A,FALSE,"FlowSummary";"SourcesAndUses_3 Yrs",#N/A,FALSE,"SourcesAndUses";"CashDistribute_3 Yrs",#N/A,FALSE,"CashDistribute";"InvestorSummary_3 Yrs",#N/A,FALSE,"InvestorSummary";"AcqDev Loan_3 Yrs",#N/A,FALSE,"AcqDev Loan";#N/A,#N/A,FALSE,"Finance Summary";#N/A,#N/A,FALSE,"Valuation"}</definedName>
    <definedName localSheetId="5" name="wrn.First._.3._.Years._.All._.Sheets.">{#N/A,#N/A,FALSE,"BaseAssumptions";"MasterCostAssmp_3 Yrs",#N/A,FALSE,"MasterCostAssmp";#N/A,#N/A,FALSE,"InTractCstAssmp";"LotTakedowns_3 Yrs",#N/A,FALSE,"LotTakedowns";"CashFlowSummary_3 Yrs",#N/A,FALSE,"CashFlowSummary";"FlowSummary_3 Yrs",#N/A,FALSE,"FlowSummary";"SourcesAndUses_3 Yrs",#N/A,FALSE,"SourcesAndUses";"CashDistribute_3 Yrs",#N/A,FALSE,"CashDistribute";"InvestorSummary_3 Yrs",#N/A,FALSE,"InvestorSummary";"AcqDev Loan_3 Yrs",#N/A,FALSE,"AcqDev Loan";#N/A,#N/A,FALSE,"Finance Summary";#N/A,#N/A,FALSE,"Valuation"}</definedName>
    <definedName name="wrn.First._.3._.Years._.All._.Sheets.">{#N/A,#N/A,FALSE,"BaseAssumptions";"MasterCostAssmp_3 Yrs",#N/A,FALSE,"MasterCostAssmp";#N/A,#N/A,FALSE,"InTractCstAssmp";"LotTakedowns_3 Yrs",#N/A,FALSE,"LotTakedowns";"CashFlowSummary_3 Yrs",#N/A,FALSE,"CashFlowSummary";"FlowSummary_3 Yrs",#N/A,FALSE,"FlowSummary";"SourcesAndUses_3 Yrs",#N/A,FALSE,"SourcesAndUses";"CashDistribute_3 Yrs",#N/A,FALSE,"CashDistribute";"InvestorSummary_3 Yrs",#N/A,FALSE,"InvestorSummary";"AcqDev Loan_3 Yrs",#N/A,FALSE,"AcqDev Loan";#N/A,#N/A,FALSE,"Finance Summary";#N/A,#N/A,FALSE,"Valuation"}</definedName>
    <definedName name="wrn.First._.Grap._.on._.Things.">{#N/A,#N/A,FALSE,"Overview"}</definedName>
    <definedName name="wrn.Fleet.">{"FleetDetailsNE",#N/A,FALSE,"NEForecast"}</definedName>
    <definedName name="wrn.Fmgmtfee.">{#N/A,#N/A,FALSE,"Fmgmtfee"}</definedName>
    <definedName name="wrn.FMJVO._.and._.Summary._.with._.Calculations.">{#N/A,#N/A,FALSE,"Summary";#N/A,#N/A,FALSE,"General Inputs &amp; Assumptions";"Franchise All",#N/A,FALSE,"Franchise";"Managed All",#N/A,FALSE,"Managed";"JV All",#N/A,FALSE,"JV";"Owned All",#N/A,FALSE,"Owned"}</definedName>
    <definedName name="wrn.FOC._.Detail.">{#N/A,#N/A,TRUE,"FOC_Product_Assumptions"}</definedName>
    <definedName name="wrn.Forecast.">{#N/A,#N/A,FALSE,"Income Statement"}</definedName>
    <definedName name="wrn.Forecast._..._.Input.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 &amp; input",#N/A,FALSE,"TSS(aa)";"Old Wyle - forecast &amp; Input",#N/A,FALSE,"Old Wyle(y)=(c+g+o+t+x)";"Acous Res - forecast &amp; input",#N/A,FALSE,"Acous Res(c)=(a+b)";"580 - forecast &amp; input",#N/A,FALSE,"580(a)";"581 - forecast &amp; input",#N/A,FALSE,"581(b)";"West Tst - forecast &amp; input",#N/A,FALSE,"West Tst(g)=(e+ff)";"El Seg Test - forecast &amp; input",#N/A,FALSE,"El Seg Test(e)";"Norco+Rem - forecast &amp; input",#N/A,FALSE,"Norco+Rem(ff)=(d+f)";"HSV Ops - forecast &amp; input",#N/A,FALSE,"HSV Ops(o)=(k+n)";"East Tst - forecast &amp; input",#N/A,FALSE,"East Tst(k)=(h+i+j)";"Comm - forecast &amp; input",#N/A,FALSE,"Comm(h)";"JD - forecast &amp; input",#N/A,FALSE,"JD(i)";"Aero - forecast &amp; input",#N/A,FALSE,"Aero(j)";"Nuclear - forecast &amp; input",#N/A,FALSE,"Nuclear(n)=(l+m)";"Nuc HSV - forecast &amp; input",#N/A,FALSE,"Nuc HSV(l)";"Nuc WSC - forecast &amp; input",#N/A,FALSE,"Nuc WSC(m)";"Supp Serv - forecast &amp; input",#N/A,FALSE,"Supp Serv(t)=(p+q+r+s)";"JBOSC - forecast &amp; input",#N/A,FALSE,"JBOSC(p)";"Mission - forecast &amp; input",#N/A,FALSE,"Mission(q)";"ESS - forecast &amp; input",#N/A,FALSE,"ESS(r)";"Newark - forecast &amp; input",#N/A,FALSE,"Newark(s)";"STS - forecast &amp; input",#N/A,FALSE,"STS(x)=(u+v+w)";"ARD - forecast &amp; input",#N/A,FALSE,"ARD(u)";"Eng - forecast &amp; input",#N/A,FALSE,"Eng(v)";"ABL - forecast &amp; input",#N/A,FALSE,"ABL(w)"}</definedName>
    <definedName name="wrn.FORECAST._.ONLY.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ecast._.with._.Depr.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forecast",#N/A,FALSE,"TSS(aa)";"Old Wyle - forecast",#N/A,FALSE,"Old Wyle(y)=(c+g+o+t+x)";"Acous Res - forecast w/ depr",#N/A,FALSE,"Acous Res(c)=(a+b)";"580 - forecast w/ depr",#N/A,FALSE,"580(a)";"581 - forecast w/ depr",#N/A,FALSE,"581(b)";"West Tst - forecast w/ depr",#N/A,FALSE,"West Tst(g)=(e+ff)";"El Seg Test - forecast w/ depr",#N/A,FALSE,"El Seg Test(e)";"Norco+Rem - forecast w/ depr",#N/A,FALSE,"Norco+Rem(ff)=(d+f)";"HSV Ops - forecast w/ depr",#N/A,FALSE,"HSV Ops(o)=(k+n)";"East Tst - forecast w/ depr",#N/A,FALSE,"East Tst(k)=(h+i+j)";"Comm - forecast w/ depr",#N/A,FALSE,"Comm(h)";"JD - forecast w/ depr",#N/A,FALSE,"JD(i)";"Aero - forecast w/ depr",#N/A,FALSE,"Aero(j)";"Nuclear - forecast w/ depr",#N/A,FALSE,"Nuclear(n)=(l+m)";"Nuc HSV - forecast w/ depr",#N/A,FALSE,"Nuc HSV(l)";"Nuc WSC - forecast w/ depr",#N/A,FALSE,"Nuc WSC(m)";"Supp Serv - forecast w/ depr",#N/A,FALSE,"Supp Serv(t)=(p+q+r+s)";"JBOSC - forecast w/ depr",#N/A,FALSE,"JBOSC(p)";"Mission - forecast w/ depr",#N/A,FALSE,"Mission(q)";"ESS - forecast w/ depr",#N/A,FALSE,"ESS(r)";"Newark - forecast w/ depr",#N/A,FALSE,"Newark(s)";"STS - forecast w/ depr",#N/A,FALSE,"STS(x)=(u+v+w)";"ARD - forecast w/ depr",#N/A,FALSE,"ARD(u)";"Eng - forecast w/ depr",#N/A,FALSE,"Eng(v)";"ABL - forecast w/ depr",#N/A,FALSE,"ABL(w)"}</definedName>
    <definedName name="wrn.FORMULAS.">{"FORMULAS",#N/A,FALSE,"ESTIMATE"}</definedName>
    <definedName name="wrn.Fortress.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localSheetId="4" name="wrn.Fortress._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localSheetId="5" name="wrn.Fortress._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localSheetId="4" name="wrn.Fortress._2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localSheetId="5" name="wrn.Fortress._2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2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localSheetId="4" name="wrn.Fortress._3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localSheetId="5" name="wrn.Fortress._3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3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localSheetId="4" name="wrn.FOschedules.">{"FOschedule1",#N/A,FALSE,"Sheet1";"FOschedule2",#N/A,FALSE,"Sheet1";"FOschedule3",#N/A,FALSE,"Sheet1"}</definedName>
    <definedName localSheetId="5" name="wrn.FOschedules.">{"FOschedule1",#N/A,FALSE,"Sheet1";"FOschedule2",#N/A,FALSE,"Sheet1";"FOschedule3",#N/A,FALSE,"Sheet1"}</definedName>
    <definedName name="wrn.FOschedules.">{"FOschedule1",#N/A,FALSE,"Sheet1";"FOschedule2",#N/A,FALSE,"Sheet1";"FOschedule3",#N/A,FALSE,"Sheet1"}</definedName>
    <definedName name="wrn.Four._.Page._.Summary.">{#N/A,#N/A,FALSE,"Loan Summary";#N/A,#N/A,FALSE,"Development Analysis";#N/A,#N/A,FALSE,"Market Analysis";#N/A,#N/A,FALSE,"Pro Forma Analysis"}</definedName>
    <definedName name="wrn.Freq_Res.">{#N/A,#N/A,TRUE,"FR_HC";#N/A,#N/A,TRUE,"FR_REST";#N/A,#N/A,TRUE,"FR_RETA";#N/A,#N/A,TRUE,"FR_TECSOF";#N/A,#N/A,TRUE,"FR_NETTEC";#N/A,#N/A,TRUE,"FR_CLISER"}</definedName>
    <definedName localSheetId="4" name="wrn.FRI._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localSheetId="5" name="wrn.FRI._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localSheetId="4" name="wrn.FRI._2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localSheetId="5" name="wrn.FRI._2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2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localSheetId="4" name="wrn.FRI._3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localSheetId="5" name="wrn.FRI._3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3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S._.Notes.">{#N/A,#N/A,FALSE,"Note 2";#N/A,#N/A,FALSE,"Note 3";#N/A,#N/A,FALSE,"Note 4";#N/A,#N/A,FALSE,"Note 5";#N/A,#N/A,FALSE,"Note 6";#N/A,#N/A,FALSE,"Note 10"}</definedName>
    <definedName localSheetId="3" name="wrn.FULL.">{#N/A,#N/A,FALSE,"B"}</definedName>
    <definedName localSheetId="4" name="wrn.Full.">{"BV",#N/A,FALSE,"BV_Rec";"YTD BV",#N/A,FALSE,"BV_Rec";"MV",#N/A,FALSE,"MV_Rec";"YTD MV",#N/A,FALSE,"MV_Rec";"UnReal_Gain",#N/A,FALSE,"Unrealized";"YTD UnReal_Gain",#N/A,FALSE,"Unrealized"}</definedName>
    <definedName localSheetId="5" name="wrn.Full.">{"BV",#N/A,FALSE,"BV_Rec";"YTD BV",#N/A,FALSE,"BV_Rec";"MV",#N/A,FALSE,"MV_Rec";"YTD MV",#N/A,FALSE,"MV_Rec";"UnReal_Gain",#N/A,FALSE,"Unrealized";"YTD UnReal_Gain",#N/A,FALSE,"Unrealized"}</definedName>
    <definedName name="wrn.FULL.">{#N/A,#N/A,FALSE,"B"}</definedName>
    <definedName name="wrn.FULL._.COMPARISON.">{"Full Sheet",#N/A,FALSE,"Expense Comparison"}</definedName>
    <definedName name="wrn.Full._.Latest.">{#N/A,#N/A,FALSE,"Pres.";#N/A,#N/A,FALSE,"P &amp; L - U.s.a.";#N/A,#N/A,FALSE,"P &amp; L - Forte";#N/A,#N/A,FALSE,"Revenue";#N/A,#N/A,FALSE,"Expenses";#N/A,#N/A,FALSE,"Payroll";#N/A,#N/A,FALSE,"Non-Op Reporting";#N/A,#N/A,FALSE,"Non-Op Bank"}</definedName>
    <definedName name="wrn.Full._.Monty.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>{#N/A,#N/A,FALSE,"Emmes Summary";#N/A,#N/A,FALSE,"Services Summary";#N/A,#N/A,FALSE,"Emmes All";#N/A,#N/A,FALSE,"Master Services";#N/A,#N/A,FALSE,"Emmes &amp; Co";#N/A,#N/A,FALSE,"Emmes JE Grid";#N/A,#N/A,FALSE,"Emmes  Entries";#N/A,#N/A,FALSE,"Emmes Services";#N/A,#N/A,FALSE,"Services JE Grid";#N/A,#N/A,FALSE,"Services Entries";#N/A,#N/A,FALSE,"Emmes Capital";#N/A,#N/A,FALSE,"Capital JE Grid ";#N/A,#N/A,FALSE,"Capital  Entries"}</definedName>
    <definedName name="wrn.Full._.Presentation.">{#N/A,#N/A,FALSE,"SUMOPS";#N/A,#N/A,FALSE,"REVCAT";#N/A,#N/A,FALSE,"REV-SUM";#N/A,#N/A,FALSE,"REV-DETAIL";#N/A,#N/A,FALSE,"COS-DETAIL";#N/A,#N/A,FALSE,"PROJ VAR";#N/A,#N/A,FALSE,"C-EXP";#N/A,#N/A,FALSE,"3550";#N/A,#N/A,FALSE,"3551";#N/A,#N/A,FALSE,"3552";#N/A,#N/A,FALSE,"3553";#N/A,#N/A,FALSE,"3554";#N/A,#N/A,FALSE,"3555";#N/A,#N/A,FALSE,"3556";#N/A,#N/A,FALSE,"3557";#N/A,#N/A,FALSE,"3558";#N/A,#N/A,FALSE,"3559";#N/A,#N/A,FALSE,"3560";#N/A,#N/A,FALSE,"3561";#N/A,#N/A,FALSE,"3562";#N/A,#N/A,FALSE,"SUMOPSD";#N/A,#N/A,FALSE,"CASH FLOW"}</definedName>
    <definedName name="wrn.Full._.Print.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Report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localSheetId="4" name="wrn.Full._.Report.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localSheetId="5" name="wrn.Full._.Report.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>{"Consolidated",#N/A,FALSE,"Consolidated";"Revenues",#N/A,FALSE,"Revenues";"Capital Items",#N/A,FALSE,"Capital Items";"Year 1",#N/A,FALSE,"Year 1 Proforma";#N/A,#N/A,FALSE,"8 Year ProFma";"Expenses",#N/A,FALSE,"Standard Expense"}</definedName>
    <definedName localSheetId="4" name="wrn.Full._.Report._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localSheetId="5" name="wrn.Full._.Report._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localSheetId="4" name="wrn.Full._.Report._2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localSheetId="5" name="wrn.Full._.Report._2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2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localSheetId="4" name="wrn.Full._.Report._3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localSheetId="5" name="wrn.Full._.Report._3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3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localSheetId="4" name="wrn.Full._.Run.">{#N/A,#N/A,FALSE,"Summary";#N/A,#N/A,FALSE,"Remaining Obligation";#N/A,#N/A,FALSE,"Sublease Income";#N/A,#N/A,FALSE,"New Lease"}</definedName>
    <definedName localSheetId="5" name="wrn.Full._.Run.">{#N/A,#N/A,FALSE,"Summary";#N/A,#N/A,FALSE,"Remaining Obligation";#N/A,#N/A,FALSE,"Sublease Income";#N/A,#N/A,FALSE,"New Lease"}</definedName>
    <definedName name="wrn.Full._.Run.">{#N/A,#N/A,FALSE,"Summary";#N/A,#N/A,FALSE,"Remaining Obligation";#N/A,#N/A,FALSE,"Sublease Income";#N/A,#N/A,FALSE,"New Lease"}</definedName>
    <definedName name="wrn.full._.scheds.">{#N/A,#N/A,FALSE,"Divider-Lease Doc Scheds";#N/A,#N/A,FALSE,"Sched. 6 Headlease";#N/A,#N/A,FALSE,"Headlease Calculations";#N/A,#N/A,FALSE,"Sched. 7 Headlease";#N/A,#N/A,FALSE,"Sched. 12 Headlease";#N/A,#N/A,FALSE,"Sched. 13 Headlease";#N/A,#N/A,FALSE,"Sublease Doc Scheds";#N/A,#N/A,FALSE,"Sched. 6 Sub";#N/A,#N/A,FALSE,"Sub Rent Calcs";#N/A,#N/A,FALSE,"Sched. 6-2 Sub";#N/A,#N/A,FALSE,"Rebate Calcs";#N/A,#N/A,FALSE,"Sched. 6-3 Sub ";#N/A,#N/A,FALSE,"Sched. 7 Sub";#N/A,#N/A,FALSE,"Sched. 7-2 Sub";#N/A,#N/A,FALSE,"Sched. 7-3 Sub ";#N/A,#N/A,FALSE,"Sched. 7-4 Sub ";#N/A,#N/A,FALSE,"Sched. 7-5 Sub ";#N/A,#N/A,FALSE,"Sched. 7-6 Sub";#N/A,#N/A,FALSE,"Stip Loss Calcs";#N/A,#N/A,FALSE,"Sched. 12 Sublease P.A. Last 2";#N/A,#N/A,FALSE,"Divider- Jr. Loan &amp; Bank Dep";#N/A,#N/A,FALSE,"Total Bank Deposit Schedule";#N/A,#N/A,FALSE,"Bank Deposit Schedule A1";#N/A,#N/A,FALSE,"Bank Deposit Schedule B1";#N/A,#N/A,FALSE,"Bank Deposit Schedule A2";#N/A,#N/A,FALSE,"Bank Deposit Schedule B2";#N/A,#N/A,FALSE,"Total Junior Note Schedule";#N/A,#N/A,FALSE,"Sched 1 Jr Loan A";#N/A,#N/A,FALSE,"Sched 1 Jr. Loan B";#N/A,#N/A,FALSE,"Sched 1 Jr. Note A";#N/A,#N/A,FALSE,"Sched 1 Jr. Note B";#N/A,#N/A,FALSE,"Divider-Senior (ECA) Scheds";#N/A,#N/A,FALSE,"Divider-Back Up Scheds";#N/A,#N/A,FALSE,"Senior Loan";#N/A,#N/A,FALSE,"ECA Supported Loan";#N/A,#N/A,FALSE,"Commercial Loan"}</definedName>
    <definedName name="wrn.Full._.Set.">{#N/A,#N/A,FALSE,"Pg. Garde";#N/A,#N/A,FALSE,"CONSO PL Rep.";#N/A,#N/A,FALSE,"CONSO-PL ROOMS";#N/A,#N/A,FALSE,"CONSO-MKT";#N/A,#N/A,FALSE,"CONSO- F&amp;B";#N/A,#N/A,FALSE,"CONSO-OI";#N/A,#N/A,FALSE,"CONSO - A &amp; G  -  Mktg";#N/A,#N/A,FALSE,"CONSO-ENG  -  Non Op. Rep."}</definedName>
    <definedName name="wrn.Full._.Template.">{#N/A,#N/A,FALSE,"1Summary";#N/A,#N/A,FALSE,"Assumptions";#N/A,#N/A,FALSE,"3Cash Flow";#N/A,#N/A,FALSE,"5Residual";#N/A,#N/A,FALSE,"6Residual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Full._.without._.data.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1">{#N/A,#N/A,FALSE,"Assumptions";#N/A,#N/A,FALSE,"Budget";#N/A,#N/A,FALSE,"Pro Forma"}</definedName>
    <definedName localSheetId="4" name="wrn.Full_Template.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localSheetId="5" name="wrn.Full_Template.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PLN.">{"FULLPLN",#N/A,FALSE,"Full Yr vs Plan"}</definedName>
    <definedName name="wrn.fullprior.">{"fullprior",#N/A,FALSE,"Full Yr v Prior"}</definedName>
    <definedName name="wrn.FullReport.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localSheetId="4" name="wrn.Fundus._.33._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localSheetId="5" name="wrn.Fundus._.33._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localSheetId="4" name="wrn.Fundus._.33._2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localSheetId="5" name="wrn.Fundus._.33._2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2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localSheetId="4" name="wrn.Fundus._.33._3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localSheetId="5" name="wrn.Fundus._.33._3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3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Y97SBP.">{#N/A,#N/A,FALSE,"FY97";#N/A,#N/A,FALSE,"FY98";#N/A,#N/A,FALSE,"FY99";#N/A,#N/A,FALSE,"FY00";#N/A,#N/A,FALSE,"FY01"}</definedName>
    <definedName localSheetId="4" name="wrn.Garage.">{#N/A,#N/A,FALSE,"Garage Assumpt 1";#N/A,#N/A,FALSE,"Garage Op Proj";#N/A,#N/A,FALSE,"Hist I&amp;E";#N/A,#N/A,FALSE,"Garage Lease"}</definedName>
    <definedName localSheetId="5" name="wrn.Garage.">{#N/A,#N/A,FALSE,"Garage Assumpt 1";#N/A,#N/A,FALSE,"Garage Op Proj";#N/A,#N/A,FALSE,"Hist I&amp;E";#N/A,#N/A,FALSE,"Garage Lease"}</definedName>
    <definedName name="wrn.Garage.">{#N/A,#N/A,FALSE,"Garage Assumpt 1";#N/A,#N/A,FALSE,"Garage Op Proj";#N/A,#N/A,FALSE,"Hist I&amp;E";#N/A,#N/A,FALSE,"Garage Lease"}</definedName>
    <definedName name="wrn.Gen_Misc._.Input.">{"General Input",#N/A,FALSE,"General Info";"Miscellaneous Input",#N/A,FALSE,"General Info"}</definedName>
    <definedName localSheetId="4" name="wrn.General.">{"Balance",#N/A,FALSE,"General Assumptions";"Cost",#N/A,FALSE,"General Assumptions";"Working",#N/A,FALSE,"General Assumptions"}</definedName>
    <definedName localSheetId="5" name="wrn.General.">{"Balance",#N/A,FALSE,"General Assumptions";"Cost",#N/A,FALSE,"General Assumptions";"Working",#N/A,FALSE,"General Assumptions"}</definedName>
    <definedName name="wrn.General.">{"Balance",#N/A,FALSE,"General Assumptions";"Cost",#N/A,FALSE,"General Assumptions";"Working",#N/A,FALSE,"General Assumptions"}</definedName>
    <definedName name="wrn.General._.Information.">{#N/A,#N/A,FALSE,"Input 2 - Sources of Funds"}</definedName>
    <definedName name="wrn.Generic_Moomba_Outlook.">{"Generic_Moomba_North_1999_Dev_Well",#N/A,FALSE,"Moomba Generic";"Peter_Bainbrigge_Moomba_Outlook",#N/A,FALSE,"Moomba Generic";"Moomba_Typical_Well",#N/A,FALSE,"Moomba Generic"}</definedName>
    <definedName name="wrn.Gesamt._.Neu.">{#N/A,#N/A,FALSE,"Report 2";#N/A,#N/A,FALSE,"Report 3";#N/A,#N/A,FALSE,"Report 4";#N/A,#N/A,FALSE,"Actual-Budget (kum)";#N/A,#N/A,FALSE,"Actual-Budget (per)";#N/A,#N/A,FALSE,"Comparison YTD";#N/A,#N/A,FALSE,"Expenses YTD";#N/A,#N/A,FALSE,"Summary";#N/A,#N/A,FALSE,"Aktiv";#N/A,#N/A,FALSE,"Passiv";#N/A,#N/A,FALSE,"Finale1";#N/A,#N/A,FALSE,"Finale2";#N/A,#N/A,FALSE,"periodisch1";#N/A,#N/A,FALSE,"periodisch2";#N/A,#N/A,FALSE,"D-Bestand";#N/A,#N/A,FALSE,"D-Zins";#N/A,#N/A,FALSE,"Fil_A_Bestand";#N/A,#N/A,FALSE,"Fil_A_Zins";#N/A,#N/A,FALSE,"Fil_A_D-Zins";#N/A,#N/A,FALSE,"Fil_P_Bestand";#N/A,#N/A,FALSE,"Fil_P_Zins";#N/A,#N/A,FALSE,"Fil_P_Neu";#N/A,#N/A,FALSE,"Fil_P_Änd";#N/A,#N/A,FALSE,"Fil_P_Änd_kum";#N/A,#N/A,FALSE,"Report 5";#N/A,#N/A,FALSE,"EWB-2";#N/A,#N/A,FALSE,"EWB";#N/A,#N/A,FALSE,"Headcount";#N/A,#N/A,FALSE,"Headcount2";#N/A,#N/A,FALSE,"Investitionsgüter";#N/A,#N/A,FALSE,"Rückstellungen"}</definedName>
    <definedName name="wrn.Gesamtausdruck.">{#N/A,#N/A,FALSE,"Finale1";#N/A,#N/A,FALSE,"Finale2";#N/A,#N/A,FALSE,"peiodisch1";#N/A,#N/A,FALSE,"periodisch2";#N/A,#N/A,FALSE,"Aktiv";#N/A,#N/A,FALSE,"Passiv";#N/A,#N/A,FALSE,"EWB";#N/A,#N/A,FALSE,"EWB-2";#N/A,#N/A,FALSE,"D-Bestand";#N/A,#N/A,FALSE,"D-Zins";#N/A,#N/A,FALSE,"Fil_A_Bestand";#N/A,#N/A,FALSE,"Fil_A_Zins";#N/A,#N/A,FALSE,"Fil_A_D-Zins";#N/A,#N/A,FALSE,"Fil_P_Bestand";#N/A,#N/A,FALSE,"Fil_P_Zins";#N/A,#N/A,FALSE,"Fil_P_Neu";#N/A,#N/A,FALSE,"Report 2";#N/A,#N/A,FALSE,"Report 3";#N/A,#N/A,FALSE,"Report 4";#N/A,#N/A,FALSE,"Report 5";#N/A,#N/A,FALSE,"Summary";#N/A,#N/A,FALSE,"Actual-Budget (kum)";#N/A,#N/A,FALSE,"Actual-Budget (per)";#N/A,#N/A,FALSE,"Comparison YTD";#N/A,#N/A,FALSE,"Headcount";#N/A,#N/A,FALSE,"Headcount2";#N/A,#N/A,FALSE,"Investitionsgüter";#N/A,#N/A,FALSE,"Konzern";#N/A,#N/A,FALSE,"stat.con.";#N/A,#N/A,FALSE,"Zusatz1";#N/A,#N/A,FALSE,"BIS 1";#N/A,#N/A,FALSE,"BIS-Assets";#N/A,#N/A,FALSE,"BIS 2"}</definedName>
    <definedName localSheetId="4" name="wrn.Go._.Support._.Documents.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localSheetId="5" name="wrn.Go._.Support._.Documents.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localSheetId="4" name="wrn.Golf._.Summary.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localSheetId="5" name="wrn.Golf._.Summary.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olf._.Summary.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localSheetId="4" name="wrn.GRAPHS.">{#N/A,#N/A,FALSE,"ACQ_GRAPHS";#N/A,#N/A,FALSE,"T_1 GRAPHS";#N/A,#N/A,FALSE,"T_2 GRAPHS";#N/A,#N/A,FALSE,"COMB_GRAPHS"}</definedName>
    <definedName localSheetId="5" name="wrn.GRAPHS.">{#N/A,#N/A,FALSE,"ACQ_GRAPHS";#N/A,#N/A,FALSE,"T_1 GRAPHS";#N/A,#N/A,FALSE,"T_2 GRAPHS";#N/A,#N/A,FALSE,"COMB_GRAPHS"}</definedName>
    <definedName name="wrn.Graphs.">{#N/A,"Kungens Kurva",TRUE,"Graphs";#N/A,"Täby",TRUE,"Graphs";#N/A,"Jaokobsberg",TRUE,"Graphs";#N/A,"Rissne",TRUE,"Graphs";#N/A,"Uppsala",TRUE,"Graphs";#N/A,"Södermalm",TRUE,"Graphs";#N/A,"Handen",TRUE,"Graphs";#N/A,"Solna",TRUE,"Graphs";#N/A,"Mölndal",TRUE,"Graphs";#N/A,"Lundavägen",TRUE,"Graphs";#N/A,"Moraberg",TRUE,"Graphs";#N/A,"Upplands Väsby",TRUE,"Graphs";#N/A,"Minelund",TRUE,"Graphs";#N/A,"Ystavägen",TRUE,"Graphs";#N/A,"Sköndal",TRUE,"Graphs";#N/A,"Västra Frölunda",TRUE,"Graphs";#N/A,"Lund",TRUE,"Graphs";#N/A,"Högdalen",TRUE,"Graphs";#N/A,"Danderyd",TRUE,"Graphs";#N/A,"Helsingborg",TRUE,"Graphs";#N/A,"Årstaberg",TRUE,"Graphs";#N/A,"Total",TRUE,"Graphs"}</definedName>
    <definedName name="wrn.Graphs._.Page.">{"Graphs page",#N/A,FALSE,"Summary"}</definedName>
    <definedName localSheetId="3" name="wrn.greg.">{"three",#N/A,FALSE,"Capital";"four",#N/A,FALSE,"Capital"}</definedName>
    <definedName localSheetId="4" name="wrn.greg.">{"three",#N/A,FALSE,"Capital";"four",#N/A,FALSE,"Capital"}</definedName>
    <definedName localSheetId="5" name="wrn.greg.">{"three",#N/A,FALSE,"Capital";"four",#N/A,FALSE,"Capital"}</definedName>
    <definedName name="wrn.greg.">{"three",#N/A,FALSE,"Capital";"four",#N/A,FALSE,"Capital"}</definedName>
    <definedName name="wrn.gros.">{#N/A,#N/A,FALSE,"Sch01";#N/A,#N/A,FALSE,"Sch02";#N/A,#N/A,FALSE,"Sch04";#N/A,#N/A,FALSE,"Sch05";#N/A,#N/A,FALSE,"Sch05a";#N/A,#N/A,FALSE,"Sch06";#N/A,#N/A,FALSE,"Sch07";#N/A,#N/A,FALSE,"Sch08";#N/A,#N/A,FALSE,"Sch09";#N/A,#N/A,FALSE,"Sch10";#N/A,#N/A,FALSE,"Sch11";#N/A,#N/A,FALSE,"Sch12";#N/A,#N/A,FALSE,"Sch-C";#N/A,#N/A,FALSE,"Sch-E"}</definedName>
    <definedName name="wrn.Gross._.up.">{#N/A,#N/A,FALSE,"Gross-Up"}</definedName>
    <definedName name="wrn.Ground._.Lease._.Analysis.">{#N/A,#N/A,TRUE,"OVERVIEW";#N/A,#N/A,TRUE,"ABSTRACT";#N/A,#N/A,TRUE,"CASH FLOW";#N/A,#N/A,TRUE,"CASH FLOW SUMMARY";#N/A,#N/A,TRUE,"NPV ANALYSIS"}</definedName>
    <definedName name="wrn.Group._.B._.Report.">{"Both Reports Group B",#N/A,FALSE,"Group B";"Both Reports S33",#N/A,FALSE,"S33 Weymouth";"Both Reports S35",#N/A,FALSE,"S35 Woodcrest";"Both Reports S36",#N/A,FALSE,"S36 Cheshire";"Both Reports S38",#N/A,FALSE,"S38 Newton"}</definedName>
    <definedName name="wrn.Group._.C._.Report.">{"Group C",#N/A,FALSE,"Group C";"Total Bev",#N/A,FALSE,"S01 Beverly";"Total S15",#N/A,FALSE,"S15 Lexington";"Both Reports S26",#N/A,FALSE,"S26 Peabody";"Both Reports S27",#N/A,FALSE,"S27 Randolph";"Both Reports S31",#N/A,FALSE,"S31 Westport";"Both Reports S34",#N/A,FALSE,"S34 Wilmington Woods"}</definedName>
    <definedName localSheetId="4" name="wrn.GSA._.PRINT.">{#N/A,#N/A,FALSE,"DEV COSTS";#N/A,#N/A,FALSE,"10-YR C. F."}</definedName>
    <definedName localSheetId="5" name="wrn.GSA._.PRINT.">{#N/A,#N/A,FALSE,"DEV COSTS";#N/A,#N/A,FALSE,"10-YR C. F."}</definedName>
    <definedName name="wrn.GSA._.PRINT.">{#N/A,#N/A,FALSE,"DEV COSTS";#N/A,#N/A,FALSE,"10-YR C. F."}</definedName>
    <definedName localSheetId="4" name="wrn.gsa._PRINT5">{#N/A,#N/A,FALSE,"DEV COSTS";#N/A,#N/A,FALSE,"10-YR C. F."}</definedName>
    <definedName localSheetId="5" name="wrn.gsa._PRINT5">{#N/A,#N/A,FALSE,"DEV COSTS";#N/A,#N/A,FALSE,"10-YR C. F."}</definedName>
    <definedName name="wrn.gsa._PRINT5">{#N/A,#N/A,FALSE,"DEV COSTS";#N/A,#N/A,FALSE,"10-YR C. F."}</definedName>
    <definedName localSheetId="4" name="wrn.Gund._.Arena._.PCD.">{#N/A,#N/A,TRUE,"Gund Arena PCD";#N/A,#N/A,TRUE,"Gund Arena IOR"}</definedName>
    <definedName localSheetId="5" name="wrn.Gund._.Arena._.PCD.">{#N/A,#N/A,TRUE,"Gund Arena PCD";#N/A,#N/A,TRUE,"Gund Arena IOR"}</definedName>
    <definedName name="wrn.Gund._.Arena._.PCD.">{#N/A,#N/A,TRUE,"Gund Arena PCD";#N/A,#N/A,TRUE,"Gund Arena IOR"}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anover._.Portfolio._.Info..">{"Hanover Investment",#N/A,FALSE,"Wells Info";"Sponsor Investment/Return",#N/A,FALSE,"Wells Info";"Capital Structure",#N/A,FALSE,"Wells Info";"Operations/Value",#N/A,FALSE,"Wells Info";"Hanover Returns",#N/A,FALSE,"Wells Info"}</definedName>
    <definedName localSheetId="3" name="wrn.hardcost.">{"hardcost",#N/A,FALSE,"Surf"}</definedName>
    <definedName name="wrn.hardcost.">{"hardcost",#N/A,FALSE,"Surf"}</definedName>
    <definedName name="wrn.Headcount._.Numbers.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wrn.Headcount._.Numbers.2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wrn.headcount._.numbers1.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wrn.Headcount._.Report.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name="wrn.Headcount._.Report2">{#N/A,#N/A,TRUE,"Executive Summary";#N/A,#N/A,TRUE,"Graphs";#N/A,#N/A,TRUE,"HCRpt";#N/A,#N/A,TRUE,"Support vs. Sales";#N/A,#N/A,TRUE,"Enterprise Analysis - 2Q";#N/A,#N/A,TRUE,"Enterprise Analysis - YTD";#N/A,#N/A,TRUE,"Trends - Support &amp; Sales";#N/A,#N/A,TRUE,"Run-rate - Overview ";#N/A,#N/A,TRUE,"Run-rate";#N/A,#N/A,TRUE,"IIG";#N/A,#N/A,TRUE,"PHG";#N/A,#N/A,TRUE,"PSI";#N/A,#N/A,TRUE,"PI";#N/A,#N/A,TRUE,"Intl";#N/A,#N/A,TRUE,"DG";#N/A,#N/A,TRUE,"PAMG";#N/A,#N/A,TRUE,"CO OTHER";#N/A,#N/A,TRUE,"CO&amp;S";#N/A,#N/A,TRUE,"EFM";#N/A,#N/A,TRUE,"ACI";#N/A,#N/A,TRUE,"HUMAN RESOURCES";#N/A,#N/A,TRUE,"MARKETING &amp; PLANNING";#N/A,#N/A,TRUE,"Other FTEs";#N/A,#N/A,TRUE,"Total Payroll (2)";#N/A,#N/A,TRUE,"Overtime (2)";#N/A,#N/A,TRUE,"Temps";#N/A,#N/A,TRUE,"Consulting Analysis (3)";#N/A,#N/A,TRUE,"Silver Book Consulting";#N/A,#N/A,TRUE,"Consulting Schedule (3)";#N/A,#N/A,TRUE,"CP";#N/A,#N/A,TRUE,"Reduct";#N/A,#N/A,TRUE,"Growth (2)";#N/A,#N/A,TRUE,"Growth (3)";#N/A,#N/A,TRUE,"Growth (4)";#N/A,#N/A,TRUE,"Appendix - Process Overview";#N/A,#N/A,TRUE,"Appendix - Divestitures";#N/A,#N/A,TRUE,"Appendix - Prior Adj ";#N/A,#N/A,TRUE,"Appendix - Budget Transfers"}</definedName>
    <definedName localSheetId="4" name="wrn.Hightower.">{"Hightower-Investor",#N/A,FALSE,"Hightower";"Hightower-Property",#N/A,FALSE,"Hightower"}</definedName>
    <definedName localSheetId="5" name="wrn.Hightower.">{"Hightower-Investor",#N/A,FALSE,"Hightower";"Hightower-Property",#N/A,FALSE,"Hightower"}</definedName>
    <definedName name="wrn.Hightower.">{"Hightower-Investor",#N/A,FALSE,"Hightower";"Hightower-Property",#N/A,FALSE,"Hightower"}</definedName>
    <definedName localSheetId="3" name="wrn.HILTON._.GARDEN._.INN.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localSheetId="4" name="wrn.Hist._.InE.">{#N/A,#N/A,FALSE,"Hist I&amp;E - Consol";#N/A,#N/A,FALSE,"Hist I&amp;E - Lakes";#N/A,#N/A,FALSE,"Hist I&amp;E - Chabot";#N/A,#N/A,FALSE,"Hist I&amp;E - Diablo"}</definedName>
    <definedName localSheetId="5" name="wrn.Hist._.InE.">{#N/A,#N/A,FALSE,"Hist I&amp;E - Consol";#N/A,#N/A,FALSE,"Hist I&amp;E - Lakes";#N/A,#N/A,FALSE,"Hist I&amp;E - Chabot";#N/A,#N/A,FALSE,"Hist I&amp;E - Diablo"}</definedName>
    <definedName name="wrn.Hist._.InE.">{#N/A,#N/A,FALSE,"Hist I&amp;E - Consol";#N/A,#N/A,FALSE,"Hist I&amp;E - Lakes";#N/A,#N/A,FALSE,"Hist I&amp;E - Chabot";#N/A,#N/A,FALSE,"Hist I&amp;E - Diablo"}</definedName>
    <definedName localSheetId="4" name="wrn.Hist._.InE2.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localSheetId="5" name="wrn.Hist._.InE2.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._.InE2.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localSheetId="3" name="wrn.Historical._.Analysis.">{#N/A,#N/A,FALSE,"HISTORICAL REV &amp; EXP"}</definedName>
    <definedName localSheetId="4" name="wrn.Historical._.Analysis.">{#N/A,#N/A,FALSE,"HISTORICAL REV &amp; EXP"}</definedName>
    <definedName localSheetId="5" name="wrn.Historical._.Analysis.">{#N/A,#N/A,FALSE,"HISTORICAL REV &amp; EXP"}</definedName>
    <definedName name="wrn.Historical._.Analysis.">{#N/A,#N/A,FALSE,"HISTORICAL REV &amp; EXP"}</definedName>
    <definedName localSheetId="4" name="wrn.Historical._.Rev._.Exp.">{#N/A,#N/A,FALSE,"Historical Rev &amp; Exp"}</definedName>
    <definedName localSheetId="5" name="wrn.Historical._.Rev._.Exp.">{#N/A,#N/A,FALSE,"Historical Rev &amp; Exp"}</definedName>
    <definedName name="wrn.Historical._.Rev._.Exp.">{#N/A,#N/A,FALSE,"Historical Rev &amp; Exp"}</definedName>
    <definedName localSheetId="4" name="wrn.History._.Proforma.">{"History &amp; Projection",#N/A,FALSE,"History - Proforma"}</definedName>
    <definedName localSheetId="5" name="wrn.History._.Proforma.">{"History &amp; Projection",#N/A,FALSE,"History - Proforma"}</definedName>
    <definedName name="wrn.History._.Proforma.">{"History &amp; Projection",#N/A,FALSE,"History - Proforma"}</definedName>
    <definedName localSheetId="4" name="wrn.History._.Projection._.Comps.">{"$ Per Occupied History+Projection+5Comps",#N/A,FALSE,"HISTORY (2)";"History+Projection+5Comps",#N/A,FALSE,"HISTORY (2)";"History+Projection",#N/A,FALSE,"HISTORY (2)";"History+Projection per Occ'd",#N/A,FALSE,"HISTORY (2)"}</definedName>
    <definedName localSheetId="5" name="wrn.History._.Projection._.Comps.">{"$ Per Occupied History+Projection+5Comps",#N/A,FALSE,"HISTORY (2)";"History+Projection+5Comps",#N/A,FALSE,"HISTORY (2)";"History+Projection",#N/A,FALSE,"HISTORY (2)";"History+Projection per Occ'd",#N/A,FALSE,"HISTORY (2)"}</definedName>
    <definedName name="wrn.History._.Projection._.Comps.">{"$ Per Occupied History+Projection+5Comps",#N/A,FALSE,"HISTORY (2)";"History+Projection+5Comps",#N/A,FALSE,"HISTORY (2)";"History+Projection",#N/A,FALSE,"HISTORY (2)";"History+Projection per Occ'd",#N/A,FALSE,"HISTORY (2)"}</definedName>
    <definedName localSheetId="4" name="wrn.Hold._.Sell.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localSheetId="5" name="wrn.Hold._.Sell.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meimprove_fs.">{"avgbs",#N/A,FALSE,"homeimprove_fs";"is",#N/A,FALSE,"homeimprove_fs";"opexps",#N/A,FALSE,"homeimprove_fs"}</definedName>
    <definedName localSheetId="4" name="wrn.Horizon._.Bay.">{"NOI Annual",#N/A,FALSE,"NOI";"NOI 2002",#N/A,FALSE,"NOI";"NOI 2003",#N/A,FALSE,"NOI";"NOI 2004",#N/A,FALSE,"NOI";"NOI 2005",#N/A,FALSE,"NOI";"NOI 2006",#N/A,FALSE,"NOI";"NOI (not annualized)",#N/A,FALSE,"NOI";"Routine CAPEX 2002",#N/A,FALSE,"Routine CAPEX";"Routine CAPEX Inputs",#N/A,FALSE,"Routine CAPEX Inputs";"Routine CAPEX 2003",#N/A,FALSE,"Routine CAPEX";"Routine CAPEX 2004",#N/A,FALSE,"Routine CAPEX";"Routine CAPEX 2005",#N/A,FALSE,"Routine CAPEX";"Routine CAPEX 2006",#N/A,FALSE,"Routine CAPEX";"Routine CAPEX Per Room",#N/A,FALSE,"Routine CAPEX";"Routine CAPEX Annual",#N/A,FALSE,"Routine CAPEX";"Reno Summary",#N/A,FALSE,"Reno CAPEX";"Reno 2002",#N/A,FALSE,"Reno CAPEX";"Reno 2003",#N/A,FALSE,"Reno CAPEX";"Reno 2004",#N/A,FALSE,"Reno CAPEX";"Reno Annual",#N/A,FALSE,"Reno CAPEX";"Unlev CF 2002",#N/A,FALSE,"Unlev CF";"Unlev CF 2003",#N/A,FALSE,"Unlev CF";"UNlev CF 2004",#N/A,FALSE,"Unlev CF";"Unlev CF 2005",#N/A,FALSE,"Unlev CF";"Unlev CF 2006",#N/A,FALSE,"Unlev CF";"Lease 2002",#N/A,FALSE,"Leases";"Leases 2003",#N/A,FALSE,"Leases";"Leases 2004",#N/A,FALSE,"Leases";"Leases 2005",#N/A,FALSE,"Leases";"Leases 2006",#N/A,FALSE,"Leases";"Lease Pay 2002",#N/A,FALSE,"Leases";"Lease Pay 2003",#N/A,FALSE,"Leases";"Lease Pay 2004",#N/A,FALSE,"Leases";"Lease Pay 2005",#N/A,FALSE,"Leases";"Lease Pay 2006",#N/A,FALSE,"Leases";"Lease Annual",#N/A,FALSE,"Leases";"Lease Pay Summary",#N/A,FALSE,"Leases";"Escrows 2002",#N/A,FALSE,"Escrows";"Escrows 2003",#N/A,FALSE,"Escrows";"Escrows 2004",#N/A,FALSE,"Escrows";"Escrows 2005",#N/A,FALSE,"Escrows";"Escrows 2006",#N/A,FALSE,"Escrows";"Escrows Summary",#N/A,FALSE,"Escrows";"Con Paydown 2002",#N/A,FALSE,"Consolidated Debt";"Con Interest 2002",#N/A,FALSE,"Consolidated Debt";"Con Paydown 2003",#N/A,FALSE,"Consolidated Debt";"Con Interest 2003",#N/A,FALSE,"Consolidated Debt";"Con Paydown 2004",#N/A,FALSE,"Consolidated Debt";"Con Interest 2004",#N/A,FALSE,"Consolidated Debt";"GDP Summary",#N/A,FALSE,"GDP";"GDP 2002",#N/A,FALSE,"GDP";"GDP 2003",#N/A,FALSE,"GDP";"GDP 2004",#N/A,FALSE,"GDP";"GDP 2005",#N/A,FALSE,"GDP";"GDP 2006",#N/A,FALSE,"GDP";"WH CF 2002",#N/A,FALSE,"WH Lev CF";"WH CF 2003",#N/A,FALSE,"WH Lev CF";"WH CF 2004",#N/A,FALSE,"WH Lev CF";"WH CF 2005",#N/A,FALSE,"WH Lev CF";"Wh CF 2006",#N/A,FALSE,"WH Lev CF";"levCF2002",#N/A,FALSE,"WH Lev CF";"levCF2003",#N/A,FALSE,"WH Lev CF";"levCF2004",#N/A,FALSE,"WH Lev CF";"levCF2005",#N/A,FALSE,"WH Lev CF";"levCF2006",#N/A,FALSE,"WH Lev CF"}</definedName>
    <definedName localSheetId="5" name="wrn.Horizon._.Bay.">{"NOI Annual",#N/A,FALSE,"NOI";"NOI 2002",#N/A,FALSE,"NOI";"NOI 2003",#N/A,FALSE,"NOI";"NOI 2004",#N/A,FALSE,"NOI";"NOI 2005",#N/A,FALSE,"NOI";"NOI 2006",#N/A,FALSE,"NOI";"NOI (not annualized)",#N/A,FALSE,"NOI";"Routine CAPEX 2002",#N/A,FALSE,"Routine CAPEX";"Routine CAPEX Inputs",#N/A,FALSE,"Routine CAPEX Inputs";"Routine CAPEX 2003",#N/A,FALSE,"Routine CAPEX";"Routine CAPEX 2004",#N/A,FALSE,"Routine CAPEX";"Routine CAPEX 2005",#N/A,FALSE,"Routine CAPEX";"Routine CAPEX 2006",#N/A,FALSE,"Routine CAPEX";"Routine CAPEX Per Room",#N/A,FALSE,"Routine CAPEX";"Routine CAPEX Annual",#N/A,FALSE,"Routine CAPEX";"Reno Summary",#N/A,FALSE,"Reno CAPEX";"Reno 2002",#N/A,FALSE,"Reno CAPEX";"Reno 2003",#N/A,FALSE,"Reno CAPEX";"Reno 2004",#N/A,FALSE,"Reno CAPEX";"Reno Annual",#N/A,FALSE,"Reno CAPEX";"Unlev CF 2002",#N/A,FALSE,"Unlev CF";"Unlev CF 2003",#N/A,FALSE,"Unlev CF";"UNlev CF 2004",#N/A,FALSE,"Unlev CF";"Unlev CF 2005",#N/A,FALSE,"Unlev CF";"Unlev CF 2006",#N/A,FALSE,"Unlev CF";"Lease 2002",#N/A,FALSE,"Leases";"Leases 2003",#N/A,FALSE,"Leases";"Leases 2004",#N/A,FALSE,"Leases";"Leases 2005",#N/A,FALSE,"Leases";"Leases 2006",#N/A,FALSE,"Leases";"Lease Pay 2002",#N/A,FALSE,"Leases";"Lease Pay 2003",#N/A,FALSE,"Leases";"Lease Pay 2004",#N/A,FALSE,"Leases";"Lease Pay 2005",#N/A,FALSE,"Leases";"Lease Pay 2006",#N/A,FALSE,"Leases";"Lease Annual",#N/A,FALSE,"Leases";"Lease Pay Summary",#N/A,FALSE,"Leases";"Escrows 2002",#N/A,FALSE,"Escrows";"Escrows 2003",#N/A,FALSE,"Escrows";"Escrows 2004",#N/A,FALSE,"Escrows";"Escrows 2005",#N/A,FALSE,"Escrows";"Escrows 2006",#N/A,FALSE,"Escrows";"Escrows Summary",#N/A,FALSE,"Escrows";"Con Paydown 2002",#N/A,FALSE,"Consolidated Debt";"Con Interest 2002",#N/A,FALSE,"Consolidated Debt";"Con Paydown 2003",#N/A,FALSE,"Consolidated Debt";"Con Interest 2003",#N/A,FALSE,"Consolidated Debt";"Con Paydown 2004",#N/A,FALSE,"Consolidated Debt";"Con Interest 2004",#N/A,FALSE,"Consolidated Debt";"GDP Summary",#N/A,FALSE,"GDP";"GDP 2002",#N/A,FALSE,"GDP";"GDP 2003",#N/A,FALSE,"GDP";"GDP 2004",#N/A,FALSE,"GDP";"GDP 2005",#N/A,FALSE,"GDP";"GDP 2006",#N/A,FALSE,"GDP";"WH CF 2002",#N/A,FALSE,"WH Lev CF";"WH CF 2003",#N/A,FALSE,"WH Lev CF";"WH CF 2004",#N/A,FALSE,"WH Lev CF";"WH CF 2005",#N/A,FALSE,"WH Lev CF";"Wh CF 2006",#N/A,FALSE,"WH Lev CF";"levCF2002",#N/A,FALSE,"WH Lev CF";"levCF2003",#N/A,FALSE,"WH Lev CF";"levCF2004",#N/A,FALSE,"WH Lev CF";"levCF2005",#N/A,FALSE,"WH Lev CF";"levCF2006",#N/A,FALSE,"WH Lev CF"}</definedName>
    <definedName name="wrn.Horizon._.Bay.">{"NOI Annual",#N/A,FALSE,"NOI";"NOI 2002",#N/A,FALSE,"NOI";"NOI 2003",#N/A,FALSE,"NOI";"NOI 2004",#N/A,FALSE,"NOI";"NOI 2005",#N/A,FALSE,"NOI";"NOI 2006",#N/A,FALSE,"NOI";"NOI (not annualized)",#N/A,FALSE,"NOI";"Routine CAPEX 2002",#N/A,FALSE,"Routine CAPEX";"Routine CAPEX Inputs",#N/A,FALSE,"Routine CAPEX Inputs";"Routine CAPEX 2003",#N/A,FALSE,"Routine CAPEX";"Routine CAPEX 2004",#N/A,FALSE,"Routine CAPEX";"Routine CAPEX 2005",#N/A,FALSE,"Routine CAPEX";"Routine CAPEX 2006",#N/A,FALSE,"Routine CAPEX";"Routine CAPEX Per Room",#N/A,FALSE,"Routine CAPEX";"Routine CAPEX Annual",#N/A,FALSE,"Routine CAPEX";"Reno Summary",#N/A,FALSE,"Reno CAPEX";"Reno 2002",#N/A,FALSE,"Reno CAPEX";"Reno 2003",#N/A,FALSE,"Reno CAPEX";"Reno 2004",#N/A,FALSE,"Reno CAPEX";"Reno Annual",#N/A,FALSE,"Reno CAPEX";"Unlev CF 2002",#N/A,FALSE,"Unlev CF";"Unlev CF 2003",#N/A,FALSE,"Unlev CF";"UNlev CF 2004",#N/A,FALSE,"Unlev CF";"Unlev CF 2005",#N/A,FALSE,"Unlev CF";"Unlev CF 2006",#N/A,FALSE,"Unlev CF";"Lease 2002",#N/A,FALSE,"Leases";"Leases 2003",#N/A,FALSE,"Leases";"Leases 2004",#N/A,FALSE,"Leases";"Leases 2005",#N/A,FALSE,"Leases";"Leases 2006",#N/A,FALSE,"Leases";"Lease Pay 2002",#N/A,FALSE,"Leases";"Lease Pay 2003",#N/A,FALSE,"Leases";"Lease Pay 2004",#N/A,FALSE,"Leases";"Lease Pay 2005",#N/A,FALSE,"Leases";"Lease Pay 2006",#N/A,FALSE,"Leases";"Lease Annual",#N/A,FALSE,"Leases";"Lease Pay Summary",#N/A,FALSE,"Leases";"Escrows 2002",#N/A,FALSE,"Escrows";"Escrows 2003",#N/A,FALSE,"Escrows";"Escrows 2004",#N/A,FALSE,"Escrows";"Escrows 2005",#N/A,FALSE,"Escrows";"Escrows 2006",#N/A,FALSE,"Escrows";"Escrows Summary",#N/A,FALSE,"Escrows";"Con Paydown 2002",#N/A,FALSE,"Consolidated Debt";"Con Interest 2002",#N/A,FALSE,"Consolidated Debt";"Con Paydown 2003",#N/A,FALSE,"Consolidated Debt";"Con Interest 2003",#N/A,FALSE,"Consolidated Debt";"Con Paydown 2004",#N/A,FALSE,"Consolidated Debt";"Con Interest 2004",#N/A,FALSE,"Consolidated Debt";"GDP Summary",#N/A,FALSE,"GDP";"GDP 2002",#N/A,FALSE,"GDP";"GDP 2003",#N/A,FALSE,"GDP";"GDP 2004",#N/A,FALSE,"GDP";"GDP 2005",#N/A,FALSE,"GDP";"GDP 2006",#N/A,FALSE,"GDP";"WH CF 2002",#N/A,FALSE,"WH Lev CF";"WH CF 2003",#N/A,FALSE,"WH Lev CF";"WH CF 2004",#N/A,FALSE,"WH Lev CF";"WH CF 2005",#N/A,FALSE,"WH Lev CF";"Wh CF 2006",#N/A,FALSE,"WH Lev CF";"levCF2002",#N/A,FALSE,"WH Lev CF";"levCF2003",#N/A,FALSE,"WH Lev CF";"levCF2004",#N/A,FALSE,"WH Lev CF";"levCF2005",#N/A,FALSE,"WH Lev CF";"levCF2006",#N/A,FALSE,"WH Lev CF"}</definedName>
    <definedName localSheetId="4" name="wrn.Hotel._.and._.Conf._.Center._.Owner._.Returns.">{#N/A,#N/A,FALSE,"Combined Returns";#N/A,#N/A,FALSE,"Tax Returns";#N/A,#N/A,FALSE,"Cash Returns"}</definedName>
    <definedName localSheetId="5" name="wrn.Hotel._.and._.Conf._.Center._.Owner._.Returns.">{#N/A,#N/A,FALSE,"Combined Returns";#N/A,#N/A,FALSE,"Tax Returns";#N/A,#N/A,FALSE,"Cash Returns"}</definedName>
    <definedName name="wrn.Hotel._.and._.Conf._.Center._.Owner._.Returns.">{#N/A,#N/A,FALSE,"Combined Returns";#N/A,#N/A,FALSE,"Tax Returns";#N/A,#N/A,FALSE,"Cash Returns"}</definedName>
    <definedName name="wrn.Hotel._.and._.Conf._.Center._.Owner._.Returns._1">{#N/A,#N/A,FALSE,"Combined Returns";#N/A,#N/A,FALSE,"Tax Returns";#N/A,#N/A,FALSE,"Cash Returns"}</definedName>
    <definedName name="wrn.Hotel._.and._.Conf._.Center._.Owner._.Returns._1_1">{#N/A,#N/A,FALSE,"Combined Returns";#N/A,#N/A,FALSE,"Tax Returns";#N/A,#N/A,FALSE,"Cash Returns"}</definedName>
    <definedName name="wrn.Hotel._.and._.Conf._.Center._.Owner._.Returns._3">{#N/A,#N/A,FALSE,"Combined Returns";#N/A,#N/A,FALSE,"Tax Returns";#N/A,#N/A,FALSE,"Cash Returns"}</definedName>
    <definedName localSheetId="4" name="wrn.Hotel._.Financials.">{#N/A,#N/A,FALSE,"Pro Forma";#N/A,#N/A,FALSE,"Project Summary";#N/A,#N/A,FALSE,"Detail Estimate";#N/A,#N/A,FALSE,"Cashflow Schedule"}</definedName>
    <definedName localSheetId="5" name="wrn.Hotel._.Financials.">{#N/A,#N/A,FALSE,"Pro Forma";#N/A,#N/A,FALSE,"Project Summary";#N/A,#N/A,FALSE,"Detail Estimate";#N/A,#N/A,FALSE,"Cashflow Schedule"}</definedName>
    <definedName name="wrn.Hotel._.Financials.">{#N/A,#N/A,FALSE,"Pro Forma";#N/A,#N/A,FALSE,"Project Summary";#N/A,#N/A,FALSE,"Detail Estimate";#N/A,#N/A,FALSE,"Cashflow Schedule"}</definedName>
    <definedName name="wrn.Hotel._.Financials._1">{#N/A,#N/A,FALSE,"Pro Forma";#N/A,#N/A,FALSE,"Project Summary";#N/A,#N/A,FALSE,"Detail Estimate";#N/A,#N/A,FALSE,"Cashflow Schedule"}</definedName>
    <definedName name="wrn.Hotel._.Financials._1_1">{#N/A,#N/A,FALSE,"Pro Forma";#N/A,#N/A,FALSE,"Project Summary";#N/A,#N/A,FALSE,"Detail Estimate";#N/A,#N/A,FALSE,"Cashflow Schedule"}</definedName>
    <definedName name="wrn.Hotel._.Financials._3">{#N/A,#N/A,FALSE,"Pro Forma";#N/A,#N/A,FALSE,"Project Summary";#N/A,#N/A,FALSE,"Detail Estimate";#N/A,#N/A,FALSE,"Cashflow Schedule"}</definedName>
    <definedName name="wrn.Howard._.review.">{#N/A,#N/A,TRUE,"Summary I";#N/A,#N/A,TRUE,"Summary II";#N/A,#N/A,TRUE,"Summary III";#N/A,#N/A,TRUE,"Sources &amp; Uses";#N/A,#N/A,TRUE,"Income";#N/A,#N/A,TRUE,"Pricing";#N/A,#N/A,TRUE,"Spreadsheet";#N/A,#N/A,TRUE,"Expenses";#N/A,#N/A,TRUE,"CashColl";#N/A,#N/A,TRUE,"Reserves";#N/A,#N/A,TRUE,"Immediate Repairs";#N/A,#N/A,TRUE,"Loan Options ";#N/A,#N/A,TRUE,"Exit Strategy";#N/A,#N/A,TRUE,"Waivers &amp; Conditions";#N/A,#N/A,TRUE,"Borr";#N/A,#N/A,TRUE,"KeyI";#N/A,#N/A,TRUE,"REOI";#N/A,#N/A,TRUE,"KeyII";#N/A,#N/A,TRUE,"REOII";#N/A,#N/A,TRUE,"Notes";#N/A,#N/A,TRUE,"Data";#N/A,#N/A,TRUE,"Signature Page"}</definedName>
    <definedName localSheetId="4" name="wrn.Hyatt._.Report.">{"History+Projection+5Comps",#N/A,FALSE,"HISTORY (2)";"$ Per Occupied History+Projection+5Comps",#N/A,FALSE,"HISTORY (2)";"History+Projection",#N/A,FALSE,"HISTORY (2)"}</definedName>
    <definedName localSheetId="5" name="wrn.Hyatt._.Report.">{"History+Projection+5Comps",#N/A,FALSE,"HISTORY (2)";"$ Per Occupied History+Projection+5Comps",#N/A,FALSE,"HISTORY (2)";"History+Projection",#N/A,FALSE,"HISTORY (2)"}</definedName>
    <definedName name="wrn.Hyatt._.Report.">{"History+Projection+5Comps",#N/A,FALSE,"HISTORY (2)";"$ Per Occupied History+Projection+5Comps",#N/A,FALSE,"HISTORY (2)";"History+Projection",#N/A,FALSE,"HISTORY (2)"}</definedName>
    <definedName name="wrn.Hyatt_.Report">{"History+Projection+5Comps",#N/A,FALSE,"HISTORY (2)";"$ Per Occupied History+Projection+5Comps",#N/A,FALSE,"HISTORY (2)";"History+Projection",#N/A,FALSE,"HISTORY (2)"}</definedName>
    <definedName name="wrn.IGT._.Model.">{#N/A,#N/A,TRUE,"IGT";#N/A,#N/A,TRUE,"IGTSLOT"}</definedName>
    <definedName localSheetId="4" name="wrn.III.">{"CASHFLOW",#N/A,FALSE,"Northpointe"}</definedName>
    <definedName localSheetId="5" name="wrn.III.">{"CASHFLOW",#N/A,FALSE,"Northpointe"}</definedName>
    <definedName name="wrn.III.">{"CASHFLOW",#N/A,FALSE,"Northpointe"}</definedName>
    <definedName name="wrn.IM._.UPDATE.">{"Summary",#N/A,TRUE,"Summary";"Sources &amp; Uses",#N/A,TRUE,"Sources &amp; Uses";"Project Cash Flow",#N/A,TRUE,"Annual CFs";"Project Costs",#N/A,TRUE,"Annual CFs";"Net Cash Flow &amp; Net Sale Proceeds",#N/A,TRUE,"Annual CFs";"Budget",#N/A,TRUE,"Renovation PF";"Occupancy #",#N/A,TRUE,"Room Occupancy";"Hotel Financials",#N/A,TRUE,"Hotel Financials"}</definedName>
    <definedName name="wrn.Income._.Input.">{#N/A,#N/A,FALSE,"Income Input"}</definedName>
    <definedName name="wrn.Income._.Statement.">{"Helena Campos - Personal View",#N/A,FALSE,"YTD"}</definedName>
    <definedName localSheetId="4" name="wrn.Income._.Statements.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localSheetId="5" name="wrn.Income._.Statements.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localSheetId="4" name="wrn.Income_Statement.">{"One",#N/A,FALSE,"Income Statement";"Two",#N/A,FALSE,"Income Statement";"Three",#N/A,FALSE,"Income Statement";"Four",#N/A,FALSE,"Income Statement"}</definedName>
    <definedName localSheetId="5" name="wrn.Income_Statement.">{"One",#N/A,FALSE,"Income Statement";"Two",#N/A,FALSE,"Income Statement";"Three",#N/A,FALSE,"Income Statement";"Four",#N/A,FALSE,"Income Statement"}</definedName>
    <definedName name="wrn.Income_Statement.">{"One",#N/A,FALSE,"Income Statement";"Two",#N/A,FALSE,"Income Statement";"Three",#N/A,FALSE,"Income Statement";"Four",#N/A,FALSE,"Income Statement"}</definedName>
    <definedName name="wrn.Incomestmt.">{"is",#N/A,FALSE,"tpl&amp;port_fs";"is",#N/A,FALSE,"mhd_fs";"is",#N/A,FALSE,"loanworks_fs";"is",#N/A,FALSE,"homeimprove_fs";"is",#N/A,FALSE,"builder_fs";"is",#N/A,FALSE,"tp_clca_fs";"is",#N/A,FALSE,"wlca_fs";"is",#N/A,FALSE,"cmo_fs"}</definedName>
    <definedName name="wrn.Incremental._.Centre._.Income.">{"Incremental Centre Income",#N/A,FALSE,"Income"}</definedName>
    <definedName localSheetId="3" name="wrn.Index.">{#N/A,#N/A,FALSE,"INDEX"}</definedName>
    <definedName localSheetId="4" name="wrn.Index.">{#N/A,#N/A,FALSE,"INDEX"}</definedName>
    <definedName localSheetId="5" name="wrn.Index.">{#N/A,#N/A,FALSE,"INDEX"}</definedName>
    <definedName name="wrn.Index.">{#N/A,#N/A,FALSE,"INDEX"}</definedName>
    <definedName name="wrn.Individual._.Regions.">{#N/A,#N/A,FALSE,"Summary";#N/A,#N/A,FALSE,"AIME";#N/A,#N/A,FALSE,"Asia (2)";#N/A,#N/A,FALSE,"Europe";#N/A,#N/A,FALSE,"LA"}</definedName>
    <definedName name="wrn.Industry.xls.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land._.Empire.">{#N/A,#N/A,FALSE,"Inland Empire"}</definedName>
    <definedName name="wrn.input.">{"avgbs",#N/A,FALSE,"Sheet1";"is",#N/A,FALSE,"Sheet1";"opexps",#N/A,FALSE,"Sheet1"}</definedName>
    <definedName name="wrn.input._.and._.output.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INFO.">{"Input",#N/A,FALSE,"INPUT"}</definedName>
    <definedName name="wrn.Input._.Pages.">{#N/A,#N/A,TRUE,"General Assumptions (Input)";#N/A,#N/A,TRUE,"Income (Input Page)";#N/A,#N/A,TRUE,"Related Mgmt Exps (Input Page)";#N/A,#N/A,TRUE,"Development Cost (Input)"}</definedName>
    <definedName name="wrn.Input._.Pages._.and._.Pro._.Forma.">{#N/A,#N/A,TRUE,"General Assumptions (Input)";#N/A,#N/A,TRUE,"Related Mgmt Exps (Input Page)";#N/A,#N/A,TRUE,"Development Cost (Input)";#N/A,#N/A,TRUE,"Summary";#N/A,#N/A,TRUE,"Income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localSheetId="3" name="wrn.Inputs.">{#N/A,#N/A,FALSE,"Input"}</definedName>
    <definedName localSheetId="4" name="wrn.Inputs.">{#N/A,#N/A,FALSE,"Input"}</definedName>
    <definedName localSheetId="5" name="wrn.Inputs.">{#N/A,#N/A,FALSE,"Input"}</definedName>
    <definedName name="wrn.Inputs.">{#N/A,#N/A,FALSE,"Input"}</definedName>
    <definedName name="wrn.Inputs._1">{"Inflation-BaseYear",#N/A,FALSE,"Inputs"}</definedName>
    <definedName name="wrn.Inputs._1_1">{"Inflation-BaseYear",#N/A,FALSE,"Inputs"}</definedName>
    <definedName name="wrn.Inputs._3">{"Inflation-BaseYear",#N/A,FALSE,"Inputs"}</definedName>
    <definedName name="wrn.Instructor._.Tips.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localSheetId="4" name="wrn.Interior._.finishes.">{"interior finishes",#N/A,FALSE,"DETAIL.XLS"}</definedName>
    <definedName localSheetId="5" name="wrn.Interior._.finishes.">{"interior finishes",#N/A,FALSE,"DETAIL.XLS"}</definedName>
    <definedName name="wrn.Interior._.finishes.">{"interior finishes",#N/A,FALSE,"DETAIL.XLS"}</definedName>
    <definedName name="wrn.Internal.">{#N/A,#N/A,FALSE,"Apt. Exec Sum";#N/A,#N/A,FALSE,"Master Budget";#N/A,#N/A,FALSE,"Assumptions";#N/A,#N/A,FALSE,"Unit Schedule no Condo";#N/A,#N/A,FALSE,"Apt.CashFlow";#N/A,#N/A,FALSE,"Apt. Lease-up"}</definedName>
    <definedName name="wrn.INTERNAL._.COST.">{"COST.PROFIT",#N/A,TRUE,"Cost.profit";"DDCOHEAD",#N/A,TRUE,"D,D&amp;C overhead"}</definedName>
    <definedName name="wrn.Internal._.Detail.">{"IntDetail",#N/A,FALSE,"Reports";"IntSummary",#N/A,FALSE,"Reports"}</definedName>
    <definedName name="wrn.Internal._.Report__detail._.displayed.">{"CREELP Internal",#N/A,FALSE,"CREELP";#N/A,#N/A,FALSE,"Funding 1 &amp; 2";#N/A,#N/A,FALSE,"Funding 8";#N/A,#N/A,FALSE,"Capitalization";#N/A,#N/A,FALSE,"Company EBITDA"}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3" name="wrn.Investment._.Review.">{#N/A,#N/A,FALSE,"Proforma Five Yr";#N/A,#N/A,FALSE,"Capital Input";#N/A,#N/A,FALSE,"Calculations";#N/A,#N/A,FALSE,"Transaction Summary-DTW"}</definedName>
    <definedName localSheetId="4" name="wrn.Investment._.Review.">{#N/A,#N/A,FALSE,"Proforma Five Yr";#N/A,#N/A,FALSE,"Capital Input";#N/A,#N/A,FALSE,"Calculations";#N/A,#N/A,FALSE,"Transaction Summary-DTW"}</definedName>
    <definedName localSheetId="5" name="wrn.Investment._.Review.">{#N/A,#N/A,FALSE,"Proforma Five Yr";#N/A,#N/A,FALSE,"Capital Input";#N/A,#N/A,FALSE,"Calculations";#N/A,#N/A,FALSE,"Transaction Summary-DTW"}</definedName>
    <definedName name="wrn.Investment._.Review.">{#N/A,#N/A,FALSE,"Proforma Five Yr";#N/A,#N/A,FALSE,"Capital Input";#N/A,#N/A,FALSE,"Calculations";#N/A,#N/A,FALSE,"Transaction Summary-DTW"}</definedName>
    <definedName localSheetId="4" name="wrn.Investment._.Summary._.Golf._.Suites.">{"Preferred Equity IRR",#N/A,FALSE,"PROFORMA";"GP Cash Flow and IRR",#N/A,FALSE,"PROFORMA"}</definedName>
    <definedName localSheetId="5" name="wrn.Investment._.Summary._.Golf._.Suites.">{"Preferred Equity IRR",#N/A,FALSE,"PROFORMA";"GP Cash Flow and IRR",#N/A,FALSE,"PROFORMA"}</definedName>
    <definedName name="wrn.Investment._.Summary._.Golf._.Suites.">{"Preferred Equity IRR",#N/A,FALSE,"PROFORMA";"GP Cash Flow and IRR",#N/A,FALSE,"PROFORMA"}</definedName>
    <definedName localSheetId="4" name="wrn.Investor._.Package.">{#N/A,#N/A,FALSE,"Valuation";#N/A,#N/A,FALSE,"PeakChart";#N/A,#N/A,FALSE,"CashFlowSummary";#N/A,#N/A,FALSE,"RevenueAssumptions";#N/A,#N/A,FALSE,"InTractCstAssmp";#N/A,#N/A,FALSE,"LotTakedowns"}</definedName>
    <definedName localSheetId="5" name="wrn.Investor._.Package.">{#N/A,#N/A,FALSE,"Valuation";#N/A,#N/A,FALSE,"PeakChart";#N/A,#N/A,FALSE,"CashFlowSummary";#N/A,#N/A,FALSE,"RevenueAssumptions";#N/A,#N/A,FALSE,"InTractCstAssmp";#N/A,#N/A,FALSE,"LotTakedowns"}</definedName>
    <definedName name="wrn.Investor._.Package.">{#N/A,#N/A,FALSE,"Valuation";#N/A,#N/A,FALSE,"PeakChart";#N/A,#N/A,FALSE,"CashFlowSummary";#N/A,#N/A,FALSE,"RevenueAssumptions";#N/A,#N/A,FALSE,"InTractCstAssmp";#N/A,#N/A,FALSE,"LotTakedowns"}</definedName>
    <definedName localSheetId="4" name="wrn.IPO._.Valuation.">{"assumptions",#N/A,FALSE,"Scenario 1";"valuation",#N/A,FALSE,"Scenario 1"}</definedName>
    <definedName localSheetId="5" name="wrn.IPO._.Valuation.">{"assumptions",#N/A,FALSE,"Scenario 1";"valuation",#N/A,FALSE,"Scenario 1"}</definedName>
    <definedName name="wrn.IPO._.Valuation.">{"assumptions",#N/A,FALSE,"Scenario 1";"valuation",#N/A,FALSE,"Scenario 1"}</definedName>
    <definedName name="wrn.IRR.">{"IRR Benefits",#N/A,FALSE,"IRR";"Tax Credits",#N/A,FALSE,"IRR"}</definedName>
    <definedName localSheetId="4" name="wrn.IRR._.and._.Sources._.and._.Uses.">{"IRR",#N/A,FALSE,"IRR.XLS";"Sources and Uses",#N/A,FALSE,"IRR.XLS"}</definedName>
    <definedName localSheetId="5" name="wrn.IRR._.and._.Sources._.and._.Uses.">{"IRR",#N/A,FALSE,"IRR.XLS";"Sources and Uses",#N/A,FALSE,"IRR.XLS"}</definedName>
    <definedName name="wrn.IRR._.and._.Sources._.and._.Uses.">{"IRR",#N/A,FALSE,"IRR.XLS";"Sources and Uses",#N/A,FALSE,"IRR.XLS"}</definedName>
    <definedName name="wrn.IRR._.CORP._.7.">{"IRR",#N/A,FALSE,"Corp 7 IRR";"Input",#N/A,FALSE,"Corp 7 IRR"}</definedName>
    <definedName localSheetId="4" name="wrn.jan._.98.">{"sheet a",#N/A,FALSE,"A";"sheet b 1",#N/A,FALSE,"B";"sheet b 2",#N/A,FALSE,"B"}</definedName>
    <definedName localSheetId="5" name="wrn.jan._.98.">{"sheet a",#N/A,FALSE,"A";"sheet b 1",#N/A,FALSE,"B";"sheet b 2",#N/A,FALSE,"B"}</definedName>
    <definedName name="wrn.jan._.98.">{"sheet a",#N/A,FALSE,"A";"sheet b 1",#N/A,FALSE,"B";"sheet b 2",#N/A,FALSE,"B"}</definedName>
    <definedName name="wrn.Jeff._.Standalone.">{#N/A,#N/A,TRUE,"Acquirer_Cases_Input";#N/A,#N/A,TRUE,"Acquirer_Input";#N/A,#N/A,TRUE,"Acquirer"}</definedName>
    <definedName name="wrn.JEG.">{#N/A,#N/A,FALSE,"Assumptions";#N/A,#N/A,FALSE,"I&amp;E";#N/A,#N/A,FALSE,"Tax Analysis";#N/A,#N/A,FALSE,"3Cash Flow";#N/A,#N/A,FALSE,"5Residual";#N/A,#N/A,FALSE,"9Pricing Matrix";#N/A,#N/A,FALSE,"10Vacancy Matrix";#N/A,#N/A,FALSE,"11Expiration Schedule";#N/A,#N/A,FALSE,"12Lease-up Schedule"}</definedName>
    <definedName name="wrn.JM.">{#N/A,#N/A,FALSE,"ExecSum";#N/A,#N/A,FALSE,"Budget";#N/A,#N/A,FALSE,"Summary1";#N/A,#N/A,FALSE,"CashFlow";#N/A,#N/A,FALSE,"Year1 Cash Flow";#N/A,#N/A,FALSE,"Carry";#N/A,#N/A,FALSE,"Page 3"}</definedName>
    <definedName localSheetId="4" name="wrn.JODM._.Graphs.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localSheetId="5" name="wrn.JODM._.Graphs.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5.">{#N/A,#N/A,TRUE,"Summary";#N/A,#N/A,TRUE,"Timeline";#N/A,#N/A,TRUE,"Cost Summary (uninflated)";#N/A,#N/A,TRUE,"Assumptions";#N/A,#N/A,TRUE,"Residential";#N/A,#N/A,TRUE,"Retail";#N/A,#N/A,TRUE,"Hotel";#N/A,#N/A,TRUE,"Office";#N/A,#N/A,TRUE,"Dev Expense Detail";#N/A,#N/A,TRUE,"Webster Hotel Model";#N/A,#N/A,TRUE,"Tax Credits"}</definedName>
    <definedName localSheetId="4" name="wrn.JV.">{"One",#N/A,FALSE,"JV"}</definedName>
    <definedName localSheetId="5" name="wrn.JV.">{"One",#N/A,FALSE,"JV"}</definedName>
    <definedName name="wrn.JV.">{"One",#N/A,FALSE,"JV"}</definedName>
    <definedName localSheetId="4" name="wrn.Köln._.Model._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localSheetId="5" name="wrn.Köln._.Model._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localSheetId="4" name="wrn.Köln._.Model._2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localSheetId="5" name="wrn.Köln._.Model._2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2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localSheetId="4" name="wrn.Köln._.Model._3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localSheetId="5" name="wrn.Köln._.Model._3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3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ontenverteilung.">{"Kontenverteilung",#N/A,FALSE,"H A Ü"}</definedName>
    <definedName name="wrn.Konzept._.2.">{#N/A,#N/A,FALSE,"Report 2";#N/A,#N/A,FALSE,"Report 3";#N/A,#N/A,FALSE,"Report 4";#N/A,#N/A,FALSE,"Report 5";#N/A,#N/A,FALSE,"Aktiv";#N/A,#N/A,FALSE,"Fil_A_Bestand";#N/A,#N/A,FALSE,"Fil_A_Zins";#N/A,#N/A,FALSE,"Fil_A_D-Zins";#N/A,#N/A,FALSE,"Passiv";#N/A,#N/A,FALSE,"Fil_P_Bestand";#N/A,#N/A,FALSE,"Fil_P_Zins";#N/A,#N/A,FALSE,"Fil_P_Neu";#N/A,#N/A,FALSE,"D-Bestand";#N/A,#N/A,FALSE,"D-Zins";#N/A,#N/A,FALSE,"peiodisch1";#N/A,#N/A,FALSE,"periodisch2";#N/A,#N/A,FALSE,"Finale1";#N/A,#N/A,FALSE,"Finale2";#N/A,#N/A,FALSE,"EWB-2";#N/A,#N/A,FALSE,"EWB";#N/A,#N/A,FALSE,"Headcount";#N/A,#N/A,FALSE,"Headcount2";#N/A,#N/A,FALSE,"Investitionsgüter";#N/A,#N/A,FALSE,"Konzern";#N/A,#N/A,FALSE,"BIS 2";#N/A,#N/A,FALSE,"BIS 1";#N/A,#N/A,FALSE,"Summary";#N/A,#N/A,FALSE,"Actual-Budget (kum)";#N/A,#N/A,FALSE,"Actual-Budget (per)";#N/A,#N/A,FALSE,"Comparison YTD";#N/A,#N/A,FALSE,"stat.con.";#N/A,#N/A,FALSE,"Zusatz1";#N/A,#N/A,FALSE,"BIS-Assets"}</definedName>
    <definedName name="wrn.Kosten.">{#N/A,#N/A,FALSE,"KST 1";#N/A,#N/A,FALSE,"KST 2";#N/A,#N/A,FALSE,"KST 3";#N/A,#N/A,FALSE,"KST Gesamt";#N/A,#N/A,FALSE,"KST D1"}</definedName>
    <definedName name="wrn.KR_Report.">{"Venture Summary",#N/A,TRUE,"Summary";"Budget Summary",#N/A,TRUE,"Summary";"Annual CF Summary",#N/A,TRUE,"Summary";"Project Cash Flows",#N/A,TRUE,"Summary";"Hotel Inflated CFs",#N/A,TRUE,"Summary";"Hotel Uninflated CF",#N/A,TRUE,"Summary";"Hotel PF Assumptions",#N/A,TRUE,"Summary"}</definedName>
    <definedName name="wrn.LA._.Ventura.">{#N/A,#N/A,FALSE,"LA"}</definedName>
    <definedName name="wrn.LAKEANNE7.">{#N/A,#N/A,FALSE,"DEV SUMMARY";#N/A,#N/A,FALSE,"INV SUMMARY";#N/A,#N/A,FALSE,"REV SUMMARY";#N/A,#N/A,FALSE,"CONST COST"}</definedName>
    <definedName localSheetId="4" name="wrn.Land._.Takedown._.Summary.">{"land1",#N/A,FALSE,"Land";"land2",#N/A,FALSE,"Land";"land3",#N/A,FALSE,"Land"}</definedName>
    <definedName localSheetId="5" name="wrn.Land._.Takedown._.Summary.">{"land1",#N/A,FALSE,"Land";"land2",#N/A,FALSE,"Land";"land3",#N/A,FALSE,"Land"}</definedName>
    <definedName name="wrn.Land._.Takedown._.Summary.">{"land1",#N/A,FALSE,"Land";"land2",#N/A,FALSE,"Land";"land3",#N/A,FALSE,"Land"}</definedName>
    <definedName name="wrn.Large._.Cash._.Flow.">{"CashFlow_Large",#N/A,FALSE,"CashFlowSummary";"Finance_Large",#N/A,FALSE,"FinanceCashFlow";"Equity_Large",#N/A,FALSE,"EquityCashFlow";"LeaseUp_Large",#N/A,FALSE,"LeaseUp";"Land_Large",#N/A,FALSE,"LandCashFlow";"Construction_Large",#N/A,FALSE,"ConstCashFlow";"A&amp;E_Large",#N/A,FALSE,"A&amp;ECashFlow";"Indirect_Large",#N/A,FALSE,"IndirectCashFlow";"G&amp;A_Large",#N/A,FALSE,"G&amp;ACashFlow";"Marketing_Large",#N/A,FALSE,"MarketingCashFlow";"Returns_Large",#N/A,FALSE,"EquityReturns"}</definedName>
    <definedName name="wrn.Large._.Cash._.Flow._.Summary.">{"Cash Flow_Large",#N/A,FALSE,"CashFlowSummary";"Finance_Large",#N/A,FALSE,"FinanceCashFlow";"Equity_Large",#N/A,FALSE,"EquityReturns";"LeaseUp_Large",#N/A,FALSE,"LeaseUp"}</definedName>
    <definedName name="wrn.LAST._.YEAR.">{#N/A,#N/A,FALSE,"lst-year";#N/A,#N/A,FALSE,"MSEGLY";#N/A,#N/A,FALSE,"PL-ROOM-LY";#N/A,#N/A,FALSE,"f&amp;b-ly";#N/A,#N/A,FALSE,"OI-LY";#N/A,#N/A,FALSE,"ENG-LY";#N/A,#N/A,FALSE,"AD-LY"}</definedName>
    <definedName localSheetId="4" name="wrn.Latent._.Demand._.Inputs.">{#N/A,#N/A,FALSE,"Latent"}</definedName>
    <definedName localSheetId="5" name="wrn.Latent._.Demand._.Inputs.">{#N/A,#N/A,FALSE,"Latent"}</definedName>
    <definedName name="wrn.Latent._.Demand._.Inputs.">{#N/A,#N/A,FALSE,"Latent"}</definedName>
    <definedName name="wrn.LBO._.Model._.Output.">{#N/A,#N/A,FALSE,"Cover";#N/A,#N/A,FALSE,"Summary";#N/A,#N/A,FALSE,"IS";#N/A,#N/A,FALSE,"CF";#N/A,#N/A,FALSE,"BS";#N/A,#N/A,FALSE,"Detail";#N/A,#N/A,FALSE,"IRR"}</definedName>
    <definedName localSheetId="4" name="wrn.LBO._.Summary.">{"LBO Summary",#N/A,FALSE,"Summary"}</definedName>
    <definedName localSheetId="5" name="wrn.LBO._.Summary.">{"LBO Summary",#N/A,FALSE,"Summary"}</definedName>
    <definedName name="wrn.LBO._.Summary.">{"LBO Summary",#N/A,FALSE,"Summary"}</definedName>
    <definedName localSheetId="4" name="wrn.Lease._.Rollover.">{#N/A,#N/A,FALSE,"Lease Rollover"}</definedName>
    <definedName localSheetId="5" name="wrn.Lease._.Rollover.">{#N/A,#N/A,FALSE,"Lease Rollover"}</definedName>
    <definedName name="wrn.Lease._.Rollover.">{#N/A,#N/A,FALSE,"Lease Rollover"}</definedName>
    <definedName name="wrn.Lease._.Rpts.">{"Lease1",#N/A,FALSE,"Lease";"Lease2",#N/A,FALSE,"Lease";"Lease3",#N/A,FALSE,"Lease";"Dev Costs",#N/A,FALSE,"Development"}</definedName>
    <definedName name="wrn.Lease._.Up._.Summary.">{"Lease Up Summary",#N/A,FALSE,"2033K-R6"}</definedName>
    <definedName localSheetId="3" name="wrn.Leases.">{#N/A,#N/A,FALSE,"Leases"}</definedName>
    <definedName localSheetId="4" name="wrn.Leases.">{#N/A,#N/A,FALSE,"Leases"}</definedName>
    <definedName localSheetId="5" name="wrn.Leases.">{#N/A,#N/A,FALSE,"Leases"}</definedName>
    <definedName name="wrn.Leases.">{#N/A,#N/A,FALSE,"Leases"}</definedName>
    <definedName name="wrn.Leasing._.Assumptions.">{"Assumptions",#N/A,FALSE,"Leasing Assumptions"}</definedName>
    <definedName name="wrn.Leasing._.Variance.">{#N/A,#N/A,FALSE,"Leasing 6A"}</definedName>
    <definedName localSheetId="4" name="wrn.LeasingResults.">{#N/A,#N/A,FALSE,"Retention";#N/A,#N/A,FALSE,"ZL Roll";#N/A,#N/A,FALSE,"FC Roll";#N/A,#N/A,FALSE,"zmlConsildated";#N/A,#N/A,FALSE,"ZM ROll SbyS";#N/A,#N/A,FALSE,"ZL";#N/A,#N/A,FALSE,"FCOccy";#N/A,#N/A,FALSE,"ZM123";#N/A,#N/A,FALSE,"portfolio"}</definedName>
    <definedName localSheetId="5" name="wrn.LeasingResults.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LeasingResults.">{#N/A,#N/A,FALSE,"Retention";#N/A,#N/A,FALSE,"ZL Roll";#N/A,#N/A,FALSE,"FC Roll";#N/A,#N/A,FALSE,"zmlConsildated";#N/A,#N/A,FALSE,"ZM ROll SbyS";#N/A,#N/A,FALSE,"ZL";#N/A,#N/A,FALSE,"FCOccy";#N/A,#N/A,FALSE,"ZM123";#N/A,#N/A,FALSE,"portfolio"}</definedName>
    <definedName localSheetId="3" name="wrn.legal.">{"legal",#N/A,FALSE,"Surf"}</definedName>
    <definedName name="wrn.legal.">{"legal",#N/A,FALSE,"Surf"}</definedName>
    <definedName localSheetId="4" name="wrn.Legal._.Sized._.Internal.">{"Legal Internal",#N/A,FALSE,"Cash Flow Proforma";#N/A,#N/A,FALSE,"Scenario Variable Cells";"Legal",#N/A,FALSE,"Proforma Assumptions";"Legal",#N/A,FALSE,"Rolling Option Sales";"Legal",#N/A,FALSE,"Bulk Pad and Finished Sales"}</definedName>
    <definedName localSheetId="5" name="wrn.Legal._.Sized._.Internal.">{"Legal Internal",#N/A,FALSE,"Cash Flow Proforma";#N/A,#N/A,FALSE,"Scenario Variable Cells";"Legal",#N/A,FALSE,"Proforma Assumptions";"Legal",#N/A,FALSE,"Rolling Option Sales";"Legal",#N/A,FALSE,"Bulk Pad and Finished Sales"}</definedName>
    <definedName name="wrn.Legal._.Sized._.Internal.">{"Legal Internal",#N/A,FALSE,"Cash Flow Proforma";#N/A,#N/A,FALSE,"Scenario Variable Cells";"Legal",#N/A,FALSE,"Proforma Assumptions";"Legal",#N/A,FALSE,"Rolling Option Sales";"Legal",#N/A,FALSE,"Bulk Pad and Finished Sales"}</definedName>
    <definedName name="wrn.Lender..Golf._.Only.">{#N/A,#N/A,FALSE,"B-DevBud--Lend--Golf";#N/A,#N/A,FALSE,"B-Loan Terms--Golf";#N/A,#N/A,FALSE,"B-LTV--Golf";#N/A,#N/A,FALSE,"B-Project CF--Golf"}</definedName>
    <definedName name="wrn.Lender..Hotel._.Only.">{#N/A,#N/A,FALSE,"B-DevBud--Lend--Hotel";#N/A,#N/A,FALSE,"B-Loan Terms--Hotel";#N/A,#N/A,FALSE,"B-LTV--Hotel";#N/A,#N/A,FALSE,"B-Project CF--Hotel";#N/A,#N/A,FALSE,"HotelCF"}</definedName>
    <definedName localSheetId="4" name="wrn.LETTERED.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localSheetId="5" name="wrn.LETTERED.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vel._.4.">{#N/A,#N/A,FALSE,"Income";#N/A,#N/A,FALSE,"EPS";#N/A,#N/A,FALSE,"Quarterly";#N/A,#N/A,FALSE,"CashFlow";#N/A,#N/A,FALSE,"Other";#N/A,#N/A,FALSE,"Dividend";#N/A,#N/A,FALSE,"Financials &amp; Ratios";#N/A,#N/A,FALSE,"Return On Equity";#N/A,#N/A,FALSE,"Inventory"}</definedName>
    <definedName localSheetId="4" name="wrn.Lichtin._.Summary._1">{"Summary for Lichtin",#N/A,FALSE,"Value Summary"}</definedName>
    <definedName localSheetId="5" name="wrn.Lichtin._.Summary._1">{"Summary for Lichtin",#N/A,FALSE,"Value Summary"}</definedName>
    <definedName name="wrn.Lichtin._.Summary._1">{"Summary for Lichtin",#N/A,FALSE,"Value Summary"}</definedName>
    <definedName localSheetId="4" name="wrn.Lichtin._.Summary._2">{"Summary for Lichtin",#N/A,FALSE,"Value Summary"}</definedName>
    <definedName localSheetId="5" name="wrn.Lichtin._.Summary._2">{"Summary for Lichtin",#N/A,FALSE,"Value Summary"}</definedName>
    <definedName name="wrn.Lichtin._.Summary._2">{"Summary for Lichtin",#N/A,FALSE,"Value Summary"}</definedName>
    <definedName localSheetId="4" name="wrn.Lichtin._.Summary._3">{"Summary for Lichtin",#N/A,FALSE,"Value Summary"}</definedName>
    <definedName localSheetId="5" name="wrn.Lichtin._.Summary._3">{"Summary for Lichtin",#N/A,FALSE,"Value Summary"}</definedName>
    <definedName name="wrn.Lichtin._.Summary._3">{"Summary for Lichtin",#N/A,FALSE,"Value Summary"}</definedName>
    <definedName name="wrn.Line._.Item._.Summary.">{#N/A,#N/A,FALSE,"Line Item Summ."}</definedName>
    <definedName localSheetId="4" name="wrn.lnsum">{"Loan Summary",#N/A,FALSE,"Phase 1 loan &amp; data"}</definedName>
    <definedName localSheetId="5" name="wrn.lnsum">{"Loan Summary",#N/A,FALSE,"Phase 1 loan &amp; data"}</definedName>
    <definedName name="wrn.lnsum">{"Loan Summary",#N/A,FALSE,"Phase 1 loan &amp; data"}</definedName>
    <definedName name="wrn.Loan._.Brief.">{#N/A,#N/A,TRUE,"Brief-Loan Request";#N/A,#N/A,TRUE,"Property History";#N/A,#N/A,TRUE,"Borrower";#N/A,#N/A,TRUE,"Sponsor-Manager";#N/A,#N/A,TRUE,"Area-Neigborhood";#N/A,#N/A,TRUE,"Site-Improvements";#N/A,#N/A,TRUE,"Tenancy";#N/A,#N/A,TRUE,"Immed Needs";#N/A,#N/A,TRUE,"Needs over Term";#N/A,#N/A,TRUE,"Environmental";#N/A,#N/A,TRUE,"Market-Quality";#N/A,#N/A,TRUE,"Appraisal";#N/A,#N/A,TRUE,"UW Income";#N/A,#N/A,TRUE,"UW Expenses";#N/A,#N/A,TRUE,"UW Reserves";#N/A,#N/A,TRUE,"Exit-Valuation";#N/A,#N/A,TRUE,"Strengths-Weaknesses";#N/A,#N/A,TRUE,"Recommendation"}</definedName>
    <definedName name="wrn.Loan._.Committee.">{#N/A,#N/A,TRUE,"Summary I";#N/A,#N/A,TRUE,"Summary II";#N/A,#N/A,TRUE,"Summary III";#N/A,#N/A,TRUE,"Sources &amp; Uses";#N/A,#N/A,TRUE,"Income";#N/A,#N/A,TRUE,"Expenses";#N/A,#N/A,TRUE,"Spreadsheet";#N/A,#N/A,TRUE,"CashColl";#N/A,#N/A,TRUE,"Reserves";#N/A,#N/A,TRUE,"Immediate Repairs";#N/A,#N/A,TRUE,"Loan Options ";#N/A,#N/A,TRUE,"Exit Strategy";#N/A,#N/A,TRUE,"Waivers &amp; Conditions";#N/A,#N/A,TRUE,"Signature Page"}</definedName>
    <definedName localSheetId="3" name="wrn.Loan._.Pricing._.Analysis.">{#N/A,#N/A,FALSE,"LOAN ANALYSIS"}</definedName>
    <definedName localSheetId="4" name="wrn.Loan._.Pricing._.Analysis.">{#N/A,#N/A,FALSE,"LOAN ANALYSIS"}</definedName>
    <definedName localSheetId="5" name="wrn.Loan._.Pricing._.Analysis.">{#N/A,#N/A,FALSE,"LOAN ANALYSIS"}</definedName>
    <definedName name="wrn.Loan._.Pricing._.Analysis.">{#N/A,#N/A,FALSE,"LOAN ANALYSIS"}</definedName>
    <definedName localSheetId="4" name="wrn.Loan._.Summary.">{"Loan Summary",#N/A,FALSE,"Phase 1 loan &amp; data"}</definedName>
    <definedName localSheetId="5" name="wrn.Loan._.Summary.">{"Loan Summary",#N/A,FALSE,"Phase 1 loan &amp; data"}</definedName>
    <definedName name="wrn.Loan._.Summary.">{"Loan Summary",#N/A,FALSE,"Phase 1 loan &amp; data"}</definedName>
    <definedName localSheetId="4" name="wrn.LoanInformation.">{#N/A,#N/A,FALSE,"LoanAssumptions"}</definedName>
    <definedName localSheetId="5" name="wrn.LoanInformation.">{#N/A,#N/A,FALSE,"LoanAssumptions"}</definedName>
    <definedName name="wrn.LoanInformation.">{#N/A,#N/A,FALSE,"LoanAssumptions"}</definedName>
    <definedName name="wrn.Loanrecap.">{"Loanrecap",#N/A,FALSE,"Construction"}</definedName>
    <definedName name="wrn.loanworks_fs.">{"avgbs",#N/A,FALSE,"loanworks_fs";"is",#N/A,FALSE,"loanworks_fs";"opexps",#N/A,FALSE,"loanworks_fs"}</definedName>
    <definedName name="wrn.Lodging.">{#N/A,#N/A,FALSE,"EPS";#N/A,#N/A,FALSE,"EBITDA"}</definedName>
    <definedName localSheetId="4" name="wrn.Lot._.Inventory.">{"lot inventory",#N/A,FALSE,"Lot List"}</definedName>
    <definedName localSheetId="5" name="wrn.Lot._.Inventory.">{"lot inventory",#N/A,FALSE,"Lot List"}</definedName>
    <definedName name="wrn.Lot._.Inventory.">{"lot inventory",#N/A,FALSE,"Lot List"}</definedName>
    <definedName localSheetId="4" name="wrn.Lot._.Summary.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localSheetId="5" name="wrn.Lot._.Summary.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t._.Summary.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WY._.REPORT.">{"TITLE",#N/A,TRUE,"TITLE SHEET";"cover_sheet",#N/A,TRUE,"COVER SHHET";"PROFOMA",#N/A,TRUE,"Feasability";"DRTSMRY",#N/A,TRUE,"DIRECT COST";"NEW_ROLL",#N/A,TRUE,"NEW RENT ROLL";"LOST_RENT",#N/A,TRUE,"Lost rent-buyout"}</definedName>
    <definedName localSheetId="4" name="wrn.Ltd._.Service._.Budget.">{#N/A,#N/A,FALSE,"PropInfo";#N/A,#N/A,FALSE,"Summary";#N/A,#N/A,FALSE,"Comparitive";#N/A,#N/A,FALSE,"RevSummary";#N/A,#N/A,FALSE,"Rooms";#N/A,#N/A,FALSE,"PBX";#N/A,#N/A,FALSE,"Rents&amp;Other";#N/A,#N/A,FALSE,"A&amp;G";#N/A,#N/A,FALSE,"A&amp;P";#N/A,#N/A,FALSE,"Comp";#N/A,#N/A,FALSE,"R&amp;M";#N/A,#N/A,FALSE,"Energy";#N/A,#N/A,FALSE,"Capital";#N/A,#N/A,FALSE,"Laundry";#N/A,#N/A,FALSE,"PTEB";#N/A,#N/A,FALSE,"Rent Calc"}</definedName>
    <definedName localSheetId="5" name="wrn.Ltd._.Service._.Budget.">{#N/A,#N/A,FALSE,"PropInfo";#N/A,#N/A,FALSE,"Summary";#N/A,#N/A,FALSE,"Comparitive";#N/A,#N/A,FALSE,"RevSummary";#N/A,#N/A,FALSE,"Rooms";#N/A,#N/A,FALSE,"PBX";#N/A,#N/A,FALSE,"Rents&amp;Other";#N/A,#N/A,FALSE,"A&amp;G";#N/A,#N/A,FALSE,"A&amp;P";#N/A,#N/A,FALSE,"Comp";#N/A,#N/A,FALSE,"R&amp;M";#N/A,#N/A,FALSE,"Energy";#N/A,#N/A,FALSE,"Capital";#N/A,#N/A,FALSE,"Laundry";#N/A,#N/A,FALSE,"PTEB";#N/A,#N/A,FALSE,"Rent Calc"}</definedName>
    <definedName name="wrn.Ltd._.Service._.Budget.">{#N/A,#N/A,FALSE,"PropInfo";#N/A,#N/A,FALSE,"Summary";#N/A,#N/A,FALSE,"Comparitive";#N/A,#N/A,FALSE,"RevSummary";#N/A,#N/A,FALSE,"Rooms";#N/A,#N/A,FALSE,"PBX";#N/A,#N/A,FALSE,"Rents&amp;Other";#N/A,#N/A,FALSE,"A&amp;G";#N/A,#N/A,FALSE,"A&amp;P";#N/A,#N/A,FALSE,"Comp";#N/A,#N/A,FALSE,"R&amp;M";#N/A,#N/A,FALSE,"Energy";#N/A,#N/A,FALSE,"Capital";#N/A,#N/A,FALSE,"Laundry";#N/A,#N/A,FALSE,"PTEB";#N/A,#N/A,FALSE,"Rent Calc"}</definedName>
    <definedName localSheetId="4" name="wrn.ltrd.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localSheetId="5" name="wrn.ltrd.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rd.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localSheetId="3" name="wrn.LTV._.Output.">{"LTV Output",#N/A,FALSE,"Output"}</definedName>
    <definedName localSheetId="4" name="wrn.LTV._.Output.">{"LTV Output",#N/A,FALSE,"Output"}</definedName>
    <definedName localSheetId="5" name="wrn.LTV._.Output.">{"LTV Output",#N/A,FALSE,"Output"}</definedName>
    <definedName name="wrn.LTV._.Output.">{"LTV Output",#N/A,FALSE,"Output"}</definedName>
    <definedName localSheetId="4" name="wrn.Main._.CBO._.Report.">{"LIBOR",#N/A,TRUE,"Model";"Caps",#N/A,TRUE,"Model";"Assets",#N/A,TRUE,"Model";"Liabilities",#N/A,TRUE,"Model";"Tests",#N/A,TRUE,"Model";"Results",#N/A,TRUE,"Model"}</definedName>
    <definedName localSheetId="5" name="wrn.Main._.CBO._.Report.">{"LIBOR",#N/A,TRUE,"Model";"Caps",#N/A,TRUE,"Model";"Assets",#N/A,TRUE,"Model";"Liabilities",#N/A,TRUE,"Model";"Tests",#N/A,TRUE,"Model";"Results",#N/A,TRUE,"Model"}</definedName>
    <definedName name="wrn.Main._.CBO._.Report.">{"LIBOR",#N/A,TRUE,"Model";"Caps",#N/A,TRUE,"Model";"Assets",#N/A,TRUE,"Model";"Liabilities",#N/A,TRUE,"Model";"Tests",#N/A,TRUE,"Model";"Results",#N/A,TRUE,"Model"}</definedName>
    <definedName name="wrn.MAIN._.PL.">{#N/A,#N/A,FALSE,"Conso"}</definedName>
    <definedName name="wrn.marceting">{#N/A,#N/A,FALSE,"2Assumptions";#N/A,#N/A,FALSE,"3Cash Flow";#N/A,#N/A,FALSE,"I&amp;E";#N/A,#N/A,FALSE,"I&amp;E (2)";#N/A,#N/A,FALSE,"10Vacancy Matrix";#N/A,#N/A,FALSE,"11Expiration Schedule"}</definedName>
    <definedName name="wrn.market.">{#N/A,#N/A,FALSE,"SUBMKT";#N/A,#N/A,FALSE,"MARKET";#N/A,#N/A,FALSE,"VACANCY";#N/A,#N/A,FALSE,"ABSORB";#N/A,#N/A,FALSE,"SUBLEASE";#N/A,#N/A,FALSE,"CONSTRCT"}</definedName>
    <definedName name="wrn.MARKET._.SEG.">{#N/A,#N/A,FALSE,"CONSO-MKT"}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localSheetId="4" name="wrn.Market._.Values.">{#N/A,#N/A,TRUE,"10 Yr Hold";#N/A,#N/A,TRUE,"7 Yr Hold";#N/A,#N/A,TRUE,"5 Yr Hold";#N/A,#N/A,TRUE,"3 Yr Hold"}</definedName>
    <definedName localSheetId="5" name="wrn.Market._.Values.">{#N/A,#N/A,TRUE,"10 Yr Hold";#N/A,#N/A,TRUE,"7 Yr Hold";#N/A,#N/A,TRUE,"5 Yr Hold";#N/A,#N/A,TRUE,"3 Yr Hold"}</definedName>
    <definedName name="wrn.Market._.Values.">{#N/A,#N/A,TRUE,"10 Yr Hold";#N/A,#N/A,TRUE,"7 Yr Hold";#N/A,#N/A,TRUE,"5 Yr Hold";#N/A,#N/A,TRUE,"3 Yr Hold"}</definedName>
    <definedName localSheetId="4" name="wrn.Marketing.">{#N/A,#N/A,FALSE,"2Assumptions";#N/A,#N/A,FALSE,"3Cash Flow";#N/A,#N/A,FALSE,"I&amp;E";#N/A,#N/A,FALSE,"I&amp;E (2)";#N/A,#N/A,FALSE,"10Vacancy Matrix";#N/A,#N/A,FALSE,"11Expiration Schedule"}</definedName>
    <definedName localSheetId="5" name="wrn.Marketing.">{#N/A,#N/A,FALSE,"2Assumptions";#N/A,#N/A,FALSE,"3Cash Flow";#N/A,#N/A,FALSE,"I&amp;E";#N/A,#N/A,FALSE,"I&amp;E (2)";#N/A,#N/A,FALSE,"10Vacancy Matrix";#N/A,#N/A,FALSE,"11Expiration Schedule"}</definedName>
    <definedName name="wrn.MARKETING.">{#N/A,#N/A,FALSE,"MARKETING I";#N/A,#N/A,FALSE,"MARKETING II";#N/A,#N/A,FALSE,"MARKETING III"}</definedName>
    <definedName name="wrn.Marketing._.and._.Back._.up.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wrn.Marketing._.Pages.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localSheetId="4" name="wrn.Master.">{#N/A,#N/A,FALSE,"Master Summary 1";#N/A,#N/A,FALSE,"245 Park-Rem. Obl.";#N/A,#N/A,FALSE,"245 Park-N, Lse";#N/A,#N/A,FALSE,"245 Park-N, Lse (2)";#N/A,#N/A,FALSE,"245 Park- SL";#N/A,#N/A,FALSE,"250 Park";#N/A,#N/A,FALSE,"1285 6th";#N/A,#N/A,FALSE,"101 Park";#N/A,#N/A,FALSE,"Sublease Commission"}</definedName>
    <definedName localSheetId="5" name="wrn.Master.">{#N/A,#N/A,FALSE,"Master Summary 1";#N/A,#N/A,FALSE,"245 Park-Rem. Obl.";#N/A,#N/A,FALSE,"245 Park-N, Lse";#N/A,#N/A,FALSE,"245 Park-N, Lse (2)";#N/A,#N/A,FALSE,"245 Park- SL";#N/A,#N/A,FALSE,"250 Park";#N/A,#N/A,FALSE,"1285 6th";#N/A,#N/A,FALSE,"101 Park";#N/A,#N/A,FALSE,"Sublease Commission"}</definedName>
    <definedName name="wrn.Master.">{#N/A,#N/A,FALSE,"Master Summary 1";#N/A,#N/A,FALSE,"245 Park-Rem. Obl.";#N/A,#N/A,FALSE,"245 Park-N, Lse";#N/A,#N/A,FALSE,"245 Park-N, Lse (2)";#N/A,#N/A,FALSE,"245 Park- SL";#N/A,#N/A,FALSE,"250 Park";#N/A,#N/A,FALSE,"1285 6th";#N/A,#N/A,FALSE,"101 Park";#N/A,#N/A,FALSE,"Sublease Commission"}</definedName>
    <definedName localSheetId="4" name="wrn.Master._.Developer._.Cash._.Flow.">{#N/A,#N/A,FALSE,"Assumptions";#N/A,#N/A,FALSE,"Master Dev P&amp;L"}</definedName>
    <definedName localSheetId="5" name="wrn.Master._.Developer._.Cash._.Flow.">{#N/A,#N/A,FALSE,"Assumptions";#N/A,#N/A,FALSE,"Master Dev P&amp;L"}</definedName>
    <definedName name="wrn.Master._.Developer._.Cash._.Flow.">{#N/A,#N/A,FALSE,"Assumptions";#N/A,#N/A,FALSE,"Master Dev P&amp;L"}</definedName>
    <definedName name="wrn.Master._.Developer._.Cash._.Flow._1">{#N/A,#N/A,FALSE,"Assumptions";#N/A,#N/A,FALSE,"Master Dev P&amp;L"}</definedName>
    <definedName name="wrn.Master._.Developer._.Cash._.Flow._1_1">{#N/A,#N/A,FALSE,"Assumptions";#N/A,#N/A,FALSE,"Master Dev P&amp;L"}</definedName>
    <definedName name="wrn.Master._.Developer._.Cash._.Flow._3">{#N/A,#N/A,FALSE,"Assumptions";#N/A,#N/A,FALSE,"Master Dev P&amp;L"}</definedName>
    <definedName localSheetId="4" name="wrn.MATRICES._.and._.CFs.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localSheetId="5" name="wrn.MATRICES._.and._.CFs.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localSheetId="4" name="wrn.MATRICIES._.ONLY.">{#N/A,#N/A,FALSE,"matx B4 DS";#N/A,#N/A,FALSE,"matx B4 DS Hac";#N/A,#N/A,FALSE,"matx B4 DS Chabot";#N/A,#N/A,FALSE,"matx B4 DS Diablo"}</definedName>
    <definedName localSheetId="5" name="wrn.MATRICIES._.ONLY.">{#N/A,#N/A,FALSE,"matx B4 DS";#N/A,#N/A,FALSE,"matx B4 DS Hac";#N/A,#N/A,FALSE,"matx B4 DS Chabot";#N/A,#N/A,FALSE,"matx B4 DS Diablo"}</definedName>
    <definedName name="wrn.MATRICIES._.ONLY.">{#N/A,#N/A,FALSE,"matx B4 DS";#N/A,#N/A,FALSE,"matx B4 DS Hac";#N/A,#N/A,FALSE,"matx B4 DS Chabot";#N/A,#N/A,FALSE,"matx B4 DS Diablo"}</definedName>
    <definedName name="wrn.MEDICAL.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wrn.Medical._.Ratio.">{#N/A,#N/A,FALSE,"Medical Ratio"}</definedName>
    <definedName name="wrn.MERGER._.PLANS.">{"Assumptions1",#N/A,FALSE,"Assumptions";"MergerPlans1","20yearamort",FALSE,"MergerPlans";"MergerPlans1","40yearamort",FALSE,"MergerPlans";"MergerPlans2",#N/A,FALSE,"MergerPlans";"inputs",#N/A,FALSE,"MergerPlans"}</definedName>
    <definedName localSheetId="4" name="wrn.Mezz._.Package.">{#N/A,#N/A,FALSE,"CashFlowSummary";#N/A,#N/A,FALSE,"InvestorSummary";#N/A,#N/A,FALSE,"RevenueAssumptions";#N/A,#N/A,FALSE,"MasterCostAssmp";#N/A,#N/A,FALSE,"InTractCstAssmp";#N/A,#N/A,FALSE,"LotTakedowns"}</definedName>
    <definedName localSheetId="5" name="wrn.Mezz._.Package.">{#N/A,#N/A,FALSE,"CashFlowSummary";#N/A,#N/A,FALSE,"InvestorSummary";#N/A,#N/A,FALSE,"RevenueAssumptions";#N/A,#N/A,FALSE,"MasterCostAssmp";#N/A,#N/A,FALSE,"InTractCstAssmp";#N/A,#N/A,FALSE,"LotTakedowns"}</definedName>
    <definedName name="wrn.Mezz._.Package.">{#N/A,#N/A,FALSE,"CashFlowSummary";#N/A,#N/A,FALSE,"InvestorSummary";#N/A,#N/A,FALSE,"RevenueAssumptions";#N/A,#N/A,FALSE,"MasterCostAssmp";#N/A,#N/A,FALSE,"InTractCstAssmp";#N/A,#N/A,FALSE,"LotTakedowns"}</definedName>
    <definedName name="wrn.MFJVO._.and._.Summary._.Inputs._.Only.">{#N/A,#N/A,FALSE,"Summary";#N/A,#N/A,FALSE,"General Inputs &amp; Assumptions";"Franchise Inputs",#N/A,FALSE,"Franchise";"Managed Inputs a",#N/A,FALSE,"Managed";"JV Inputs",#N/A,FALSE,"JV";"Owned Inputs",#N/A,FALSE,"Owned"}</definedName>
    <definedName name="wrn.MGTSUMRPT.">{#N/A,#N/A,FALSE,"CONSOLID";#N/A,#N/A,FALSE,"SPS &amp; POST";#N/A,#N/A,FALSE,"STUD-OPS";#N/A,#N/A,FALSE,"SUMOPS";#N/A,#N/A,FALSE,"EXECSUM";#N/A,#N/A,FALSE,"GRAPHS";#N/A,#N/A,FALSE,"REV-STG";#N/A,#N/A,FALSE,"SUMEXP";#N/A,#N/A,FALSE,"Rec-Rev-Mo";#N/A,#N/A,FALSE,"Rec-Rev-YTD";#N/A,#N/A,FALSE,"Rec-Month";#N/A,#N/A,FALSE,"Rec-YTD";#N/A,#N/A,FALSE,"STG-UTIL";#N/A,#N/A,FALSE,"OFFICE REV";#N/A,#N/A,FALSE,"INVENTORY";#N/A,#N/A,FALSE,"M&amp;R-ADMIN";#N/A,#N/A,FALSE,"M&amp;R-TOTAL";#N/A,#N/A,FALSE,"PROP-WARD"}</definedName>
    <definedName name="wrn.mhd_fs.">{"avgbs",#N/A,FALSE,"mhd_fs";"is",#N/A,FALSE,"mhd_fs";"opexps",#N/A,FALSE,"mhd_fs"}</definedName>
    <definedName name="wrn.migration.">{"migration",#N/A,FALSE,"Credit Migration"}</definedName>
    <definedName localSheetId="4" name="wrn.minrenn">{"MINRENT2",#N/A,FALSE,"SCHEDULE B"}</definedName>
    <definedName localSheetId="5" name="wrn.minrenn">{"MINRENT2",#N/A,FALSE,"SCHEDULE B"}</definedName>
    <definedName name="wrn.minrenn">{"MINRENT2",#N/A,FALSE,"SCHEDULE B"}</definedName>
    <definedName localSheetId="4" name="wrn.MINRENT.">{"MINRENT2",#N/A,FALSE,"SCHEDULE B"}</definedName>
    <definedName localSheetId="5" name="wrn.MINRENT.">{"MINRENT2",#N/A,FALSE,"SCHEDULE B"}</definedName>
    <definedName name="wrn.MINRENT.">{"MINRENT2",#N/A,FALSE,"SCHEDULE B"}</definedName>
    <definedName localSheetId="4" name="wrn.minrent.2">{"MINRENT2",#N/A,FALSE,"SCHEDULE B"}</definedName>
    <definedName localSheetId="5" name="wrn.minrent.2">{"MINRENT2",#N/A,FALSE,"SCHEDULE B"}</definedName>
    <definedName name="wrn.minrent.2">{"MINRENT2",#N/A,FALSE,"SCHEDULE B"}</definedName>
    <definedName name="wrn.mirBellagio.">{#N/A,#N/A,FALSE,"MIR";#N/A,#N/A,FALSE,"NYNY"}</definedName>
    <definedName localSheetId="4" name="wrn.MIRELF._.III._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localSheetId="5" name="wrn.MIRELF._.III._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localSheetId="4" name="wrn.MIRELF._.III._2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localSheetId="5" name="wrn.MIRELF._.III._2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2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localSheetId="4" name="wrn.MIRELF._.III._3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localSheetId="5" name="wrn.MIRELF._.III._3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3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ssion._.Bay._.Sheets.">{#N/A,#N/A,FALSE,"General";#N/A,#N/A,FALSE,"Rooms";#N/A,#N/A,FALSE,"Undistributed";#N/A,#N/A,FALSE,"F&amp;B";#N/A,#N/A,FALSE,"NEW MODEL";#N/A,#N/A,FALSE,"P&amp;L I"}</definedName>
    <definedName localSheetId="4" name="wrn.mkting">{#N/A,#N/A,FALSE,"MARKETING I";#N/A,#N/A,FALSE,"MARKETING II";#N/A,#N/A,FALSE,"MARKETING III"}</definedName>
    <definedName localSheetId="5" name="wrn.mkting">{#N/A,#N/A,FALSE,"MARKETING I";#N/A,#N/A,FALSE,"MARKETING II";#N/A,#N/A,FALSE,"MARKETING III"}</definedName>
    <definedName name="wrn.mkting">{#N/A,#N/A,FALSE,"MARKETING I";#N/A,#N/A,FALSE,"MARKETING II";#N/A,#N/A,FALSE,"MARKETING III"}</definedName>
    <definedName name="wrn.mktstd.">{"Project Input",#N/A,FALSE,"Sheet1";"additions",#N/A,FALSE,"Sheet2";"demand",#N/A,FALSE,"Sheet3";"Market Mix",#N/A,FALSE,"Sheet4";"Occ projection",#N/A,FALSE,"Sheet6"}</definedName>
    <definedName name="wrn.mn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MOBIL.">{"quarter",#N/A,FALSE,"MOB"}</definedName>
    <definedName localSheetId="4" name="wrn.MODEL.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localSheetId="5" name="wrn.MODEL.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>{"Investor",#N/A,FALSE,"Model";"Property",#N/A,FALSE,"Model";"Incentive Taxes",#N/A,FALSE,"Model"}</definedName>
    <definedName name="wrn.Model._.Level._.3.">{"Income (All hidden)",#N/A,FALSE,"Income";"EPS (All Hidden)",#N/A,FALSE,"EPS";"EPS (All Hidden)",#N/A,FALSE,"CashFlow";"Quarterly (Last, Current and Next)",#N/A,FALSE,"Quarterly"}</definedName>
    <definedName name="wrn.Model2">{"AnnInc",#N/A,TRUE,"Inc";"QtrInc1",#N/A,TRUE,"Inc";"Balance",#N/A,TRUE,"Bal";"Cflow",#N/A,TRUE,"Cash"}</definedName>
    <definedName name="wrn.model2.">{"Investor",#N/A,FALSE,"Model";"Property",#N/A,FALSE,"Model";"Incentive Taxes",#N/A,FALSE,"Model"}</definedName>
    <definedName name="wrn.model3">{"AnnInc",#N/A,TRUE,"Inc";"QtrInc1",#N/A,TRUE,"Inc";"Balance",#N/A,TRUE,"Bal";"Cflow",#N/A,TRUE,"Cash"}</definedName>
    <definedName localSheetId="4" name="wrn.MODEL5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localSheetId="5" name="wrn.MODEL5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8">{"AnnInc",#N/A,TRUE,"Inc";"QtrInc1",#N/A,TRUE,"Inc";"Balance",#N/A,TRUE,"Bal";"Cflow",#N/A,TRUE,"Cash"}</definedName>
    <definedName name="wrn.ModelReview.">{"model-allper",#N/A,FALSE,"Model";"i-s-allper",#N/A,FALSE,"Income Statement";"formoff-allper",#N/A,FALSE,"Formated Office Detail";"office-retail-allper",#N/A,FALSE,"Office-Retail Argus 2002-2006";"AcqDispo",#N/A,FALSE,"Dispositions";"jointventures-allper",#N/A,FALSE,"Joint Ventures";"hotel-allper",#N/A,FALSE,"Hotel";"ldv-allper",#N/A,FALSE,"LDV";"Int&amp;OthInc-allper",#N/A,FALSE,"Interest &amp; Other Inc";"debt-allper",#N/A,FALSE,"Debt";"debt service calc-allper",#N/A,FALSE,"Debt Service Calc";"OthUncon-allper",#N/A,FALSE,"Other Uncons";"shares-allper",#N/A,FALSE,"Shares"}</definedName>
    <definedName localSheetId="4" name="wrn.Month.">{"Month SumOps",#N/A,FALSE,"SumOps";"Month SumGP",#N/A,FALSE,"SumGP";"Month SumExp",#N/A,FALSE,"SumExp";"Month ExpDept",#N/A,FALSE,"ExpDept"}</definedName>
    <definedName localSheetId="5" name="wrn.Month.">{"Month SumOps",#N/A,FALSE,"SumOps";"Month SumGP",#N/A,FALSE,"SumGP";"Month SumExp",#N/A,FALSE,"SumExp";"Month ExpDept",#N/A,FALSE,"ExpDept"}</definedName>
    <definedName name="wrn.month.">{#N/A,#N/A,FALSE,"Mnthly Roll"}</definedName>
    <definedName localSheetId="4" name="wrn.monthly.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localSheetId="5" name="wrn.monthly.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Monthly.">{"MONTHLY",#N/A,FALSE,"Pro Forma";"MONTHLY",#N/A,FALSE,"Equity"}</definedName>
    <definedName name="wrn.Monthly._.Cash._.Flow._.Report.">{"Cash Flow_Small",#N/A,TRUE,"CashFlowSummary";"Finance_Small",#N/A,TRUE,"FinanceCashFlow";"Marketing_Small",#N/A,TRUE,"MarketingCashFlow";"Construction_Small",#N/A,TRUE,"ConstCashFlow";"Land_Small",#N/A,TRUE,"LandCashFlow";"A&amp;E_Small",#N/A,TRUE,"A&amp;ECashFlow";"Indirect_Small",#N/A,TRUE,"IndirectCashFlow";"G&amp;A_Small",#N/A,TRUE,"G&amp;ACashFlow"}</definedName>
    <definedName name="wrn.Monthly._.Cost._.Report.">{#N/A,#N/A,TRUE,"Cover";#N/A,#N/A,TRUE,"BTCostSummary";"Construction with Retention",#N/A,TRUE,"Construction";#N/A,#N/A,TRUE,"Finance";#N/A,#N/A,TRUE,"Marketing";#N/A,#N/A,TRUE,"A&amp;E";#N/A,#N/A,TRUE,"Indirect";#N/A,#N/A,TRUE,"Gen and Admin"}</definedName>
    <definedName localSheetId="4" name="wrn.Monthly._.Detail._.Reports.">{"Detail Project Cash Flow",#N/A,TRUE,"Cash Flow Grid";"Financing Calculation",#N/A,TRUE,"Cash Flow Grid"}</definedName>
    <definedName localSheetId="5" name="wrn.Monthly._.Detail._.Reports.">{"Detail Project Cash Flow",#N/A,TRUE,"Cash Flow Grid";"Financing Calculation",#N/A,TRUE,"Cash Flow Grid"}</definedName>
    <definedName name="wrn.Monthly._.Detail._.Reports.">{"Detail Project Cash Flow",#N/A,TRUE,"Cash Flow Grid";"Financing Calculation",#N/A,TRUE,"Cash Flow Grid"}</definedName>
    <definedName name="wrn.monthly._.financial.">{#N/A,#N/A,FALSE,"SUMMARY 4a";#N/A,#N/A,FALSE,"GBA 4b";#N/A,#N/A,FALSE,"TENANT 4c";#N/A,#N/A,FALSE,"BUDGET DETAIL";#N/A,#N/A,FALSE,"PRO FORMA"}</definedName>
    <definedName name="wrn.MONTHLY._.PERFORMANCE.">{"cover2",#N/A,FALSE,"Cover";"outlook",#N/A,FALSE,"Outlook";"ep_p&amp;l",#N/A,FALSE," EP P&amp;L";"gross_profit",#N/A,FALSE,"Gross Profit";"overheads",#N/A,FALSE,"Overheads";"ep_bal_sheet",#N/A,FALSE,"EP Bal Sheet";"cap_chg",#N/A,FALSE,"Cap chg";"cash",#N/A,FALSE,"Cash";"work_cap",#N/A,FALSE,"Work Cap";"debtors",#N/A,FALSE,"Debtors";"add_info",#N/A,FALSE,"Add Info";"p&amp;l_trad",#N/A,FALSE,"P&amp;L trad";"bs_trad",#N/A,FALSE,"BS trad";"interco",#N/A,FALSE,"Interco"}</definedName>
    <definedName name="wrn.Monthly._.Report.">{"pro forma monthly",#N/A,FALSE,"Pro Forma";"equity monthly",#N/A,FALSE,"Equity";"TCC monthly",#N/A,FALSE,"TCC"}</definedName>
    <definedName localSheetId="4" name="wrn.MonthlyRentRoll.">{"MonthlyRentRoll",#N/A,FALSE,"RentRoll"}</definedName>
    <definedName localSheetId="5" name="wrn.MonthlyRentRoll.">{"MonthlyRentRoll",#N/A,FALSE,"RentRoll"}</definedName>
    <definedName name="wrn.MonthlyRentRoll.">{"MonthlyRentRoll",#N/A,FALSE,"RentRoll"}</definedName>
    <definedName name="wrn.Months._.98._.to._.01.">{"98",#N/A,FALSE,"Month";"99",#N/A,FALSE,"Month";"00",#N/A,FALSE,"Month";"01",#N/A,FALSE,"Month"}</definedName>
    <definedName localSheetId="4" name="wrn.Mortgage._.Loan._.Sch.">{#N/A,#N/A,FALSE,"Mortgage Loan Sch"}</definedName>
    <definedName localSheetId="5" name="wrn.Mortgage._.Loan._.Sch.">{#N/A,#N/A,FALSE,"Mortgage Loan Sch"}</definedName>
    <definedName name="wrn.Mortgage._.Loan._.Sch.">{#N/A,#N/A,FALSE,"Mortgage Loan Sch"}</definedName>
    <definedName name="wrn.naall.">{"namonth",#N/A,FALSE,"na";"naroll",#N/A,FALSE,"na";"naprofsales",#N/A,FALSE,"na";"naprofprft",#N/A,FALSE,"na"}</definedName>
    <definedName name="wrn.namonth.">{"namonth",#N/A,FALSE,"na"}</definedName>
    <definedName name="wrn.naprof.">{"naprofsales",#N/A,FALSE,"na"}</definedName>
    <definedName name="wrn.naroll.">{"naroll",#N/A,FALSE,"na"}</definedName>
    <definedName name="wrn.NCL._.Tower._.Five._.Year._.Hold.">{#N/A,#N/A,FALSE,"North Central Life";#N/A,#N/A,FALSE,"Town Square";#N/A,#N/A,FALSE,"Summary"}</definedName>
    <definedName name="wrn.net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new.">{#N/A,#N/A,FALSE,"Impl";#N/A,#N/A,FALSE,"sum";#N/A,#N/A,FALSE,"cat";#N/A,#N/A,FALSE,"cum";#N/A,#N/A,FALSE,"varity";#N/A,#N/A,FALSE,"ddc";#N/A,#N/A,FALSE,"man";#N/A,#N/A,FALSE,"metra";#N/A,#N/A,FALSE,"volvo"}</definedName>
    <definedName localSheetId="3" name="wrn.New._.Bowling._.Center._.Income._.and._.Expense._.Analysis.">{#N/A,#N/A,TRUE,"Input Sheet";#N/A,#N/A,TRUE,"Proposed Balance Sheet";#N/A,#N/A,TRUE,"Personal Property Depreciation ";#N/A,#N/A,TRUE,"Financing 1";#N/A,#N/A,TRUE,"Estimated Operating Statement";#N/A,#N/A,TRUE,"Project Recap"}</definedName>
    <definedName localSheetId="4" name="wrn.New._.Bowling._.Center._.Income._.and._.Expense._.Analysis.">{#N/A,#N/A,TRUE,"Input Sheet";#N/A,#N/A,TRUE,"Proposed Balance Sheet";#N/A,#N/A,TRUE,"Personal Property Depreciation ";#N/A,#N/A,TRUE,"Financing 1";#N/A,#N/A,TRUE,"Estimated Operating Statement";#N/A,#N/A,TRUE,"Project Recap"}</definedName>
    <definedName localSheetId="5" name="wrn.New._.Bowling._.Center._.Income._.and._.Expense._.Analysis.">{#N/A,#N/A,TRUE,"Input Sheet";#N/A,#N/A,TRUE,"Proposed Balance Sheet";#N/A,#N/A,TRUE,"Personal Property Depreciation ";#N/A,#N/A,TRUE,"Financing 1";#N/A,#N/A,TRUE,"Estimated Operating Statement";#N/A,#N/A,TRUE,"Project Recap"}</definedName>
    <definedName name="wrn.New._.Bowling._.Center._.Income._.and._.Expense._.Analysis.">{#N/A,#N/A,TRUE,"Input Sheet";#N/A,#N/A,TRUE,"Proposed Balance Sheet";#N/A,#N/A,TRUE,"Personal Property Depreciation ";#N/A,#N/A,TRUE,"Financing 1";#N/A,#N/A,TRUE,"Estimated Operating Statement";#N/A,#N/A,TRUE,"Project Recap"}</definedName>
    <definedName localSheetId="4" name="wrn.new._.report.">{#N/A,#N/A,FALSE,"PROJECT BUDET";#N/A,#N/A,FALSE,"page 8";#N/A,#N/A,FALSE,"page 9";"page 1",#N/A,FALSE,"page 11,12,13,14";"page 2",#N/A,FALSE,"page 11,12,13,14";"page 3",#N/A,FALSE,"page 11,12,13,14";"page 4",#N/A,FALSE,"page 11,12,13,14";#N/A,#N/A,FALSE,"page 10";#N/A,#N/A,FALSE,"PAGE 18 &amp; 19";"PAGE15",#N/A,FALSE,"page 15,16,17";"PAGE16",#N/A,FALSE,"page 15,16,17";"PAGE17",#N/A,FALSE,"page 15,16,17";"PAGE18",#N/A,FALSE,"page 15,16,17";#N/A,#N/A,FALSE,"page 20";#N/A,#N/A,FALSE,"page 21";#N/A,#N/A,FALSE,"page 22";#N/A,#N/A,FALSE,"page 23";#N/A,#N/A,FALSE,"page 24";#N/A,#N/A,FALSE,"page 25";#N/A,#N/A,FALSE,"page 26";#N/A,#N/A,FALSE,"page 27";#N/A,#N/A,FALSE,"page 28";#N/A,#N/A,FALSE,"page 29";#N/A,#N/A,FALSE,"page 30";#N/A,#N/A,FALSE,"page 31"}</definedName>
    <definedName localSheetId="5" name="wrn.new._.report.">{#N/A,#N/A,FALSE,"PROJECT BUDET";#N/A,#N/A,FALSE,"page 8";#N/A,#N/A,FALSE,"page 9";"page 1",#N/A,FALSE,"page 11,12,13,14";"page 2",#N/A,FALSE,"page 11,12,13,14";"page 3",#N/A,FALSE,"page 11,12,13,14";"page 4",#N/A,FALSE,"page 11,12,13,14";#N/A,#N/A,FALSE,"page 10";#N/A,#N/A,FALSE,"PAGE 18 &amp; 19";"PAGE15",#N/A,FALSE,"page 15,16,17";"PAGE16",#N/A,FALSE,"page 15,16,17";"PAGE17",#N/A,FALSE,"page 15,16,17";"PAGE18",#N/A,FALSE,"page 15,16,17";#N/A,#N/A,FALSE,"page 20";#N/A,#N/A,FALSE,"page 21";#N/A,#N/A,FALSE,"page 22";#N/A,#N/A,FALSE,"page 23";#N/A,#N/A,FALSE,"page 24";#N/A,#N/A,FALSE,"page 25";#N/A,#N/A,FALSE,"page 26";#N/A,#N/A,FALSE,"page 27";#N/A,#N/A,FALSE,"page 28";#N/A,#N/A,FALSE,"page 29";#N/A,#N/A,FALSE,"page 30";#N/A,#N/A,FALSE,"page 31"}</definedName>
    <definedName name="wrn.new._.report.">{#N/A,#N/A,FALSE,"PROJECT BUDET";#N/A,#N/A,FALSE,"page 8";#N/A,#N/A,FALSE,"page 9";"page 1",#N/A,FALSE,"page 11,12,13,14";"page 2",#N/A,FALSE,"page 11,12,13,14";"page 3",#N/A,FALSE,"page 11,12,13,14";"page 4",#N/A,FALSE,"page 11,12,13,14";#N/A,#N/A,FALSE,"page 10";#N/A,#N/A,FALSE,"PAGE 18 &amp; 19";"PAGE15",#N/A,FALSE,"page 15,16,17";"PAGE16",#N/A,FALSE,"page 15,16,17";"PAGE17",#N/A,FALSE,"page 15,16,17";"PAGE18",#N/A,FALSE,"page 15,16,17";#N/A,#N/A,FALSE,"page 20";#N/A,#N/A,FALSE,"page 21";#N/A,#N/A,FALSE,"page 22";#N/A,#N/A,FALSE,"page 23";#N/A,#N/A,FALSE,"page 24";#N/A,#N/A,FALSE,"page 25";#N/A,#N/A,FALSE,"page 26";#N/A,#N/A,FALSE,"page 27";#N/A,#N/A,FALSE,"page 28";#N/A,#N/A,FALSE,"page 29";#N/A,#N/A,FALSE,"page 30";#N/A,#N/A,FALSE,"page 31"}</definedName>
    <definedName name="WRN.NEW._.REPORT2">{#N/A,#N/A,FALSE,"PROJECT BUDET";#N/A,#N/A,FALSE,"page 8";#N/A,#N/A,FALSE,"page 9";"page 1",#N/A,FALSE,"page 11,12,13,14";"page 2",#N/A,FALSE,"page 11,12,13,14";"page 3",#N/A,FALSE,"page 11,12,13,14";"page 4",#N/A,FALSE,"page 11,12,13,14";#N/A,#N/A,FALSE,"page 10";#N/A,#N/A,FALSE,"PAGE 18 &amp; 19";"PAGE15",#N/A,FALSE,"page 15,16,17";"PAGE16",#N/A,FALSE,"page 15,16,17";"PAGE17",#N/A,FALSE,"page 15,16,17";"PAGE18",#N/A,FALSE,"page 15,16,17";#N/A,#N/A,FALSE,"page 20";#N/A,#N/A,FALSE,"page 21";#N/A,#N/A,FALSE,"page 22";#N/A,#N/A,FALSE,"page 23";#N/A,#N/A,FALSE,"page 24";#N/A,#N/A,FALSE,"page 25";#N/A,#N/A,FALSE,"page 26";#N/A,#N/A,FALSE,"page 27";#N/A,#N/A,FALSE,"page 28";#N/A,#N/A,FALSE,"page 29";#N/A,#N/A,FALSE,"page 30";#N/A,#N/A,FALSE,"page 31"}</definedName>
    <definedName localSheetId="4" name="wrn.New_Business.">{"One",#N/A,FALSE,"New Business"}</definedName>
    <definedName localSheetId="5" name="wrn.New_Business.">{"One",#N/A,FALSE,"New Business"}</definedName>
    <definedName name="wrn.New_Business.">{"One",#N/A,FALSE,"New Business"}</definedName>
    <definedName name="wrn.NoAptRR.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rth._.America.">{#N/A,#N/A,FALSE,"NA All";#N/A,#N/A,FALSE,"Joe Champ";#N/A,#N/A,FALSE,"Joe Long"}</definedName>
    <definedName name="wrn.Northern._.Cal.">{#N/A,#N/A,FALSE,"NorCal"}</definedName>
    <definedName name="wrn.Northstar.">{#N/A,#N/A,FALSE,"Services Summary";#N/A,#N/A,FALSE,"Emmes Summary";#N/A,#N/A,FALSE,"Northstar"}</definedName>
    <definedName localSheetId="3" name="Wrn.nov29">{#N/A,#N/A,FALSE,"BALLY COSTS";#N/A,#N/A,FALSE,"FF&amp;E";#N/A,#N/A,FALSE,"FEES";#N/A,#N/A,FALSE,"CONTINGENCY";#N/A,#N/A,FALSE,"SOFT COSTS";#N/A,#N/A,FALSE,"DETAIL";#N/A,#N/A,FALSE,"sum12-3"}</definedName>
    <definedName name="Wrn.nov29">{#N/A,#N/A,FALSE,"BALLY COSTS";#N/A,#N/A,FALSE,"FF&amp;E";#N/A,#N/A,FALSE,"FEES";#N/A,#N/A,FALSE,"CONTINGENCY";#N/A,#N/A,FALSE,"SOFT COSTS";#N/A,#N/A,FALSE,"DETAIL";#N/A,#N/A,FALSE,"sum12-3"}</definedName>
    <definedName localSheetId="3" name="wrn.NOV30.">{#N/A,#N/A,FALSE,"BALLY COSTS";#N/A,#N/A,FALSE,"FF&amp;E";#N/A,#N/A,FALSE,"FEES";#N/A,#N/A,FALSE,"CONTINGENCY";#N/A,#N/A,FALSE,"SOFT COSTS";#N/A,#N/A,FALSE,"DETAIL";#N/A,#N/A,FALSE,"sum12-3"}</definedName>
    <definedName name="wrn.NOV30.">{#N/A,#N/A,FALSE,"BALLY COSTS";#N/A,#N/A,FALSE,"FF&amp;E";#N/A,#N/A,FALSE,"FEES";#N/A,#N/A,FALSE,"CONTINGENCY";#N/A,#N/A,FALSE,"SOFT COSTS";#N/A,#N/A,FALSE,"DETAIL";#N/A,#N/A,FALSE,"sum12-3"}</definedName>
    <definedName localSheetId="3" name="wrn.november._.17.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localSheetId="4" name="wrn.NS._1">{"NS #1",#N/A,TRUE,"Model";"NS #2",#N/A,TRUE,"Model";"NS #3",#N/A,TRUE,"Model"}</definedName>
    <definedName localSheetId="5" name="wrn.NS._1">{"NS #1",#N/A,TRUE,"Model";"NS #2",#N/A,TRUE,"Model";"NS #3",#N/A,TRUE,"Model"}</definedName>
    <definedName name="wrn.NS._1">{"NS #1",#N/A,TRUE,"Model";"NS #2",#N/A,TRUE,"Model";"NS #3",#N/A,TRUE,"Model"}</definedName>
    <definedName localSheetId="4" name="wrn.NS._2">{"NS #1",#N/A,TRUE,"Model";"NS #2",#N/A,TRUE,"Model";"NS #3",#N/A,TRUE,"Model"}</definedName>
    <definedName localSheetId="5" name="wrn.NS._2">{"NS #1",#N/A,TRUE,"Model";"NS #2",#N/A,TRUE,"Model";"NS #3",#N/A,TRUE,"Model"}</definedName>
    <definedName name="wrn.NS._2">{"NS #1",#N/A,TRUE,"Model";"NS #2",#N/A,TRUE,"Model";"NS #3",#N/A,TRUE,"Model"}</definedName>
    <definedName localSheetId="4" name="wrn.NS._3">{"NS #1",#N/A,TRUE,"Model";"NS #2",#N/A,TRUE,"Model";"NS #3",#N/A,TRUE,"Model"}</definedName>
    <definedName localSheetId="5" name="wrn.NS._3">{"NS #1",#N/A,TRUE,"Model";"NS #2",#N/A,TRUE,"Model";"NS #3",#N/A,TRUE,"Model"}</definedName>
    <definedName name="wrn.NS._3">{"NS #1",#N/A,TRUE,"Model";"NS #2",#N/A,TRUE,"Model";"NS #3",#N/A,TRUE,"Model"}</definedName>
    <definedName name="wrn.NYT.">{#N/A,#N/A,FALSE,"Dev Short RPT 00 01 &amp; 02";#N/A,#N/A,FALSE,"Rollup 00 01 &amp; 02";#N/A,#N/A,FALSE,"NYT Dev Short RPT 01% &amp; 02";#N/A,#N/A,FALSE,"NYT Committment Rollup";#N/A,#N/A,FALSE,"NYT Committment Rollup %";#N/A,#N/A,FALSE,"FCRC Dev Short RPT 00 &amp; 01%";#N/A,#N/A,FALSE,"FCRC Rollup 00 &amp; 01%"}</definedName>
    <definedName name="wrn.nyt._.times._.full.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localSheetId="4" name="wrn.Occupancy._.Calcs.">{#N/A,#N/A,FALSE,"Occ. Calcs"}</definedName>
    <definedName localSheetId="5" name="wrn.Occupancy._.Calcs.">{#N/A,#N/A,FALSE,"Occ. Calcs"}</definedName>
    <definedName name="wrn.Occupancy._.Calcs.">{#N/A,#N/A,FALSE,"Occ. Calcs"}</definedName>
    <definedName localSheetId="4" name="wrn.ODB.">{"ODB",#N/A,FALSE,"Hold Scenario"}</definedName>
    <definedName localSheetId="5" name="wrn.ODB.">{"ODB",#N/A,FALSE,"Hold Scenario"}</definedName>
    <definedName name="wrn.ODB.">{"ODB",#N/A,FALSE,"Hold Scenario"}</definedName>
    <definedName localSheetId="4" name="wrn.office.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localSheetId="5" name="wrn.office.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localSheetId="4" name="wrn.OFFICE._.BUDGET.">{#N/A,#N/A,FALSE,"LP Exp";#N/A,#N/A,FALSE,"Salary";#N/A,#N/A,FALSE,"Admin Exp";#N/A,#N/A,FALSE,"QTS Bud";#N/A,#N/A,FALSE,"Marketing"}</definedName>
    <definedName localSheetId="5" name="wrn.OFFICE._.BUDGET.">{#N/A,#N/A,FALSE,"LP Exp";#N/A,#N/A,FALSE,"Salary";#N/A,#N/A,FALSE,"Admin Exp";#N/A,#N/A,FALSE,"QTS Bud";#N/A,#N/A,FALSE,"Marketing"}</definedName>
    <definedName name="wrn.OFFICE._.BUDGET.">{#N/A,#N/A,FALSE,"LP Exp";#N/A,#N/A,FALSE,"Salary";#N/A,#N/A,FALSE,"Admin Exp";#N/A,#N/A,FALSE,"QTS Bud";#N/A,#N/A,FALSE,"Marketing"}</definedName>
    <definedName name="wrn.One._.Partner.">{#N/A,#N/A,FALSE,"graph one partner";#N/A,#N/A,FALSE,"Summary Quick Report";#N/A,#N/A,FALSE,"PROJECT  NPV E93";#N/A,#N/A,FALSE,"Project IRR G93";#N/A,#N/A,FALSE,"GENTRY NPV E94";#N/A,#N/A,FALSE,"Gentry IRR G94";#N/A,#N/A,FALSE,"PARTNER NPV E95";#N/A,#N/A,FALSE,"PARTNER IRR G95";#N/A,#N/A,FALSE,"Input Graphs";#N/A,#N/A,FALSE,"Variables &amp; Summary";#N/A,#N/A,FALSE,"cf one partner";#N/A,#N/A,FALSE,"1 design-constr timing";#N/A,#N/A,FALSE,"5 - construction budget";#N/A,#N/A,FALSE,"6 - residential grading";#N/A,#N/A,FALSE,"7-land takedowns";#N/A,#N/A,FALSE,"8-lear siegler dev rights";#N/A,#N/A,FALSE,"parcel summary"}</definedName>
    <definedName name="wrn.ontario.">{"page1",#N/A,FALSE,"sheet 1";"Page2",#N/A,FALSE,"sheet 1";"page3",#N/A,FALSE,"sheet 1";"page4",#N/A,FALSE,"sheet 1"}</definedName>
    <definedName name="wrn.open.">{#N/A,#N/A,FALSE,"Unconsolidated Debt"}</definedName>
    <definedName name="wrn.Operating._.Expenses.">{"Operating Expenses",#N/A,FALSE,"2033K-R6"}</definedName>
    <definedName localSheetId="4" name="wrn.OperatingAssumtions.">{#N/A,#N/A,FALSE,"OperatingAssumptions"}</definedName>
    <definedName localSheetId="5" name="wrn.OperatingAssumtions.">{#N/A,#N/A,FALSE,"OperatingAssumptions"}</definedName>
    <definedName name="wrn.OperatingAssumtions.">{#N/A,#N/A,FALSE,"OperatingAssumptions"}</definedName>
    <definedName localSheetId="3" name="wrn.Operations._.Review.">{#N/A,#N/A,FALSE,"Proforma Five Yr";#N/A,#N/A,FALSE,"Occ and Rate";#N/A,#N/A,FALSE,"PF Input";#N/A,#N/A,FALSE,"Hotcomps"}</definedName>
    <definedName localSheetId="4" name="wrn.Operations._.Review.">{#N/A,#N/A,FALSE,"Proforma Five Yr";#N/A,#N/A,FALSE,"Occ and Rate";#N/A,#N/A,FALSE,"PF Input";#N/A,#N/A,FALSE,"Hotcomps"}</definedName>
    <definedName localSheetId="5" name="wrn.Operations._.Review.">{#N/A,#N/A,FALSE,"Proforma Five Yr";#N/A,#N/A,FALSE,"Occ and Rate";#N/A,#N/A,FALSE,"PF Input";#N/A,#N/A,FALSE,"Hotcomps"}</definedName>
    <definedName name="wrn.Operations._.Review.">{#N/A,#N/A,FALSE,"Proforma Five Yr";#N/A,#N/A,FALSE,"Occ and Rate";#N/A,#N/A,FALSE,"PF Input";#N/A,#N/A,FALSE,"Hotcomps"}</definedName>
    <definedName localSheetId="4" name="wrn.Ops._.Charlie._.Packet.">{#N/A,#N/A,FALSE,"Proforma Five Yr";#N/A,#N/A,FALSE,"Occ and Rate";#N/A,#N/A,FALSE,"PF Input";#N/A,#N/A,FALSE,"Ops Summary";#N/A,#N/A,FALSE,"Hotcomps"}</definedName>
    <definedName localSheetId="5" name="wrn.Ops._.Charlie._.Packet.">{#N/A,#N/A,FALSE,"Proforma Five Yr";#N/A,#N/A,FALSE,"Occ and Rate";#N/A,#N/A,FALSE,"PF Input";#N/A,#N/A,FALSE,"Ops Summary";#N/A,#N/A,FALSE,"Hotcomps"}</definedName>
    <definedName name="wrn.Ops._.Charlie._.Packet.">{#N/A,#N/A,FALSE,"Proforma Five Yr";#N/A,#N/A,FALSE,"Occ and Rate";#N/A,#N/A,FALSE,"PF Input";#N/A,#N/A,FALSE,"Ops Summary";#N/A,#N/A,FALSE,"Hotcomps"}</definedName>
    <definedName name="wrn.OPTIMIZATION.2.">{#N/A,#N/A,FALSE,"Optimization,sum";#N/A,#N/A,FALSE,"Optimization,1";#N/A,#N/A,FALSE,"Optimization,2";#N/A,#N/A,FALSE,"Optimization,3";#N/A,#N/A,FALSE,"Optimization,4"}</definedName>
    <definedName name="wrn.Orange._.County.">{#N/A,#N/A,FALSE,"Orange County"}</definedName>
    <definedName name="wrn.OTHER._.INCOME.">{#N/A,#N/A,FALSE,"CONSO-OI"}</definedName>
    <definedName name="wrn.Outgoings.">{"Outgoings",#N/A,FALSE,"OG"}</definedName>
    <definedName localSheetId="4" name="wrn.Output.">{#N/A,#N/A,TRUE,"Cover";#N/A,#N/A,TRUE,"Summary";#N/A,#N/A,TRUE,"Assumptions";#N/A,#N/A,TRUE,"Stack";#N/A,#N/A,TRUE,"Budget";#N/A,#N/A,TRUE,"Condo Summary";#N/A,#N/A,TRUE,"Sellout Summary"}</definedName>
    <definedName localSheetId="5" name="wrn.Output.">{#N/A,#N/A,TRUE,"Cover";#N/A,#N/A,TRUE,"Summary";#N/A,#N/A,TRUE,"Assumptions";#N/A,#N/A,TRUE,"Stack";#N/A,#N/A,TRUE,"Budget";#N/A,#N/A,TRUE,"Condo Summary";#N/A,#N/A,TRUE,"Sellout Summary"}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1a">{#N/A,#N/A,TRUE,"Summary";#N/A,#N/A,TRUE,"Assumptions";#N/A,#N/A,TRUE,"Stack";#N/A,#N/A,TRUE,"Budget";#N/A,#N/A,TRUE,"Condo Summary";#N/A,#N/A,TRUE,"Condo Sellout Summary"}</definedName>
    <definedName name="wrn.output2">{#N/A,#N/A,TRUE,"Summary";#N/A,#N/A,TRUE,"Assumptions";#N/A,#N/A,TRUE,"Stack";#N/A,#N/A,TRUE,"Budget";#N/A,#N/A,TRUE,"Condo Summary";#N/A,#N/A,TRUE,"Condo Sellout Summary"}</definedName>
    <definedName name="wrn.output3">{#N/A,#N/A,TRUE,"Summary";#N/A,#N/A,TRUE,"Assumptions";#N/A,#N/A,TRUE,"Stack";#N/A,#N/A,TRUE,"Budget";#N/A,#N/A,TRUE,"Condo Summary";#N/A,#N/A,TRUE,"Condo Sellout Summary"}</definedName>
    <definedName localSheetId="3" name="wrn.Output3Column.">{"Output-3Column",#N/A,FALSE,"Output"}</definedName>
    <definedName localSheetId="4" name="wrn.Output3Column.">{"Output-3Column",#N/A,FALSE,"Output"}</definedName>
    <definedName localSheetId="5" name="wrn.Output3Column.">{"Output-3Column",#N/A,FALSE,"Output"}</definedName>
    <definedName name="wrn.Output3Column.">{"Output-3Column",#N/A,FALSE,"Output"}</definedName>
    <definedName name="wrn.Output3Column._1">{"Output-3Column",#N/A,FALSE,"Output"}</definedName>
    <definedName name="wrn.Output3Column._1_1">{"Output-3Column",#N/A,FALSE,"Output"}</definedName>
    <definedName name="wrn.Output3Column._3">{"Output-3Column",#N/A,FALSE,"Output"}</definedName>
    <definedName name="wrn.output4">{#N/A,#N/A,TRUE,"Summary";#N/A,#N/A,TRUE,"Assumptions";#N/A,#N/A,TRUE,"Stack";#N/A,#N/A,TRUE,"Budget";#N/A,#N/A,TRUE,"Condo Summary";#N/A,#N/A,TRUE,"Condo Sellout Summary"}</definedName>
    <definedName name="wrn.output4a">{#N/A,#N/A,TRUE,"Summary";#N/A,#N/A,TRUE,"Assumptions";#N/A,#N/A,TRUE,"Stack";#N/A,#N/A,TRUE,"Budget";#N/A,#N/A,TRUE,"Condo Summary";#N/A,#N/A,TRUE,"Condo Sellout Summary"}</definedName>
    <definedName name="wrn.output4b">{#N/A,#N/A,TRUE,"Summary";#N/A,#N/A,TRUE,"Assumptions";#N/A,#N/A,TRUE,"Stack";#N/A,#N/A,TRUE,"Budget";#N/A,#N/A,TRUE,"Condo Summary";#N/A,#N/A,TRUE,"Condo Sellout Summary"}</definedName>
    <definedName localSheetId="3" name="wrn.OutputAll.">{"Output-All",#N/A,FALSE,"Output"}</definedName>
    <definedName localSheetId="4" name="wrn.OutputAll.">{"Output-All",#N/A,FALSE,"Output"}</definedName>
    <definedName localSheetId="5" name="wrn.OutputAll.">{"Output-All",#N/A,FALSE,"Output"}</definedName>
    <definedName name="wrn.OutputAll.">{"Output-All",#N/A,FALSE,"Output"}</definedName>
    <definedName name="wrn.OutputAll._1">{"Output-All",#N/A,FALSE,"Output"}</definedName>
    <definedName name="wrn.OutputAll._1_1">{"Output-All",#N/A,FALSE,"Output"}</definedName>
    <definedName name="wrn.OutputAll._3">{"Output-All",#N/A,FALSE,"Output"}</definedName>
    <definedName localSheetId="3" name="wrn.OutputBaseYear.">{"Output-BaseYear",#N/A,FALSE,"Output"}</definedName>
    <definedName localSheetId="4" name="wrn.OutputBaseYear.">{"Output-BaseYear",#N/A,FALSE,"Output"}</definedName>
    <definedName localSheetId="5" name="wrn.OutputBaseYear.">{"Output-BaseYear",#N/A,FALSE,"Output"}</definedName>
    <definedName name="wrn.OutputBaseYear.">{"Output-BaseYear",#N/A,FALSE,"Output"}</definedName>
    <definedName name="wrn.OutputBaseYear._1">{"Output-BaseYear",#N/A,FALSE,"Output"}</definedName>
    <definedName name="wrn.OutputBaseYear._1_1">{"Output-BaseYear",#N/A,FALSE,"Output"}</definedName>
    <definedName name="wrn.OutputBaseYear._3">{"Output-BaseYear",#N/A,FALSE,"Output"}</definedName>
    <definedName localSheetId="3" name="wrn.OutputMin.">{"Output-Min",#N/A,FALSE,"Output"}</definedName>
    <definedName localSheetId="4" name="wrn.OutputMin.">{"Output-Min",#N/A,FALSE,"Output"}</definedName>
    <definedName localSheetId="5" name="wrn.OutputMin.">{"Output-Min",#N/A,FALSE,"Output"}</definedName>
    <definedName name="wrn.OutputMin.">{"Output-Min",#N/A,FALSE,"Output"}</definedName>
    <definedName name="wrn.OutputMin._1">{"Output-Min",#N/A,FALSE,"Output"}</definedName>
    <definedName name="wrn.OutputMin._1_1">{"Output-Min",#N/A,FALSE,"Output"}</definedName>
    <definedName name="wrn.OutputMin._3">{"Output-Min",#N/A,FALSE,"Output"}</definedName>
    <definedName localSheetId="3" name="wrn.OutputPercent.">{"Output%",#N/A,FALSE,"Output"}</definedName>
    <definedName localSheetId="4" name="wrn.OutputPercent.">{"Output%",#N/A,FALSE,"Output"}</definedName>
    <definedName localSheetId="5" name="wrn.OutputPercent.">{"Output%",#N/A,FALSE,"Output"}</definedName>
    <definedName name="wrn.OutputPercent.">{"Output%",#N/A,FALSE,"Output"}</definedName>
    <definedName name="wrn.OutputPercent._1">{"Output%",#N/A,FALSE,"Output"}</definedName>
    <definedName name="wrn.OutputPercent._1_1">{"Output%",#N/A,FALSE,"Output"}</definedName>
    <definedName name="wrn.OutputPercent._3">{"Output%",#N/A,FALSE,"Output"}</definedName>
    <definedName name="wrn.outputr1a">{#N/A,#N/A,TRUE,"Cover";#N/A,#N/A,TRUE,"Summary";#N/A,#N/A,TRUE,"Assumptions";#N/A,#N/A,TRUE,"Stack";#N/A,#N/A,TRUE,"Budget";#N/A,#N/A,TRUE,"Condo Summary";#N/A,#N/A,TRUE,"Sellout Summary"}</definedName>
    <definedName name="wrn.outputr2a.">{#N/A,#N/A,TRUE,"Cover";#N/A,#N/A,TRUE,"Summary";#N/A,#N/A,TRUE,"Assumptions";#N/A,#N/A,TRUE,"Stack";#N/A,#N/A,TRUE,"Budget";#N/A,#N/A,TRUE,"Condo Summary";#N/A,#N/A,TRUE,"Sellout Summary"}</definedName>
    <definedName name="wrn.Overview._.Reports.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p3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localSheetId="4" name="wrn.Package.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localSheetId="5" name="wrn.Package.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">{#N/A,#N/A,TRUE,"COVER";#N/A,#N/A,TRUE,"PROFORMA";#N/A,#N/A,TRUE,"Construction CF";#N/A,#N/A,TRUE,"CASHFLOW"}</definedName>
    <definedName localSheetId="4" name="wrn.Palms._.at._.South._.Shore.">{#N/A,#N/A,FALSE,"loananalysis";#N/A,#N/A,FALSE,"proforma";#N/A,#N/A,FALSE,"unitmix"}</definedName>
    <definedName localSheetId="5" name="wrn.Palms._.at._.South._.Shore.">{#N/A,#N/A,FALSE,"loananalysis";#N/A,#N/A,FALSE,"proforma";#N/A,#N/A,FALSE,"unitmix"}</definedName>
    <definedName name="wrn.Palms._.at._.South._.Shore.">{#N/A,#N/A,FALSE,"loananalysis";#N/A,#N/A,FALSE,"proforma";#N/A,#N/A,FALSE,"unitmix"}</definedName>
    <definedName name="wrn.pan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Parking.">{"Parking",#N/A,FALSE,"Parking"}</definedName>
    <definedName name="wrn.part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localSheetId="4" name="wrn.Partial.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localSheetId="5" name="wrn.Partial.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">{"new",#N/A,FALSE,"D";"PROFORMA",#N/A,FALSE,"A";"partial 1",#N/A,FALSE,"B";"partial 2",#N/A,FALSE,"B";"partial 3",#N/A,FALSE,"B";"SMALL CF 1",#N/A,FALSE,"C"}</definedName>
    <definedName name="wrn.Partial_Template.">{#N/A,#N/A,FALSE,"1Summary";#N/A,#N/A,FALSE,"2Assumptions";#N/A,#N/A,FALSE,"3Cash Flow";#N/A,#N/A,FALSE,"6Residual";#N/A,#N/A,FALSE,"AExpiration Schedule"}</definedName>
    <definedName localSheetId="4" name="wrn.Pavilion.">{"Pavilion-Investor",#N/A,FALSE,"Pavilion";"Pavilion-Property",#N/A,FALSE,"Pavilion"}</definedName>
    <definedName localSheetId="5" name="wrn.Pavilion.">{"Pavilion-Investor",#N/A,FALSE,"Pavilion";"Pavilion-Property",#N/A,FALSE,"Pavilion"}</definedName>
    <definedName name="wrn.Pavilion.">{"Pavilion-Investor",#N/A,FALSE,"Pavilion";"Pavilion-Property",#N/A,FALSE,"Pavilion"}</definedName>
    <definedName name="wrn.Payroll.">{"Payroll",#N/A,FALSE,"Consolidated"}</definedName>
    <definedName localSheetId="4" name="wrn.Penetration.">{#N/A,#N/A,FALSE,"Mkt Pen"}</definedName>
    <definedName localSheetId="5" name="wrn.Penetration.">{#N/A,#N/A,FALSE,"Mkt Pen"}</definedName>
    <definedName name="wrn.Penetration.">{#N/A,#N/A,FALSE,"Mkt Pen"}</definedName>
    <definedName name="wrn.Pension._.Benefits._.Allocation.">{"Pension Benefits Allocation",#N/A,FALSE,"Employee Benefits Allocation"}</definedName>
    <definedName localSheetId="4" name="wrn.PERCENTAGE._.RENT.">{"PERCENTAGE RENT",#N/A,TRUE,"SCHEDULE B"}</definedName>
    <definedName localSheetId="5" name="wrn.PERCENTAGE._.RENT.">{"PERCENTAGE RENT",#N/A,TRUE,"SCHEDULE B"}</definedName>
    <definedName name="wrn.PERCENTAGE._.RENT.">{"PERCENTAGE RENT",#N/A,TRUE,"SCHEDULE B"}</definedName>
    <definedName localSheetId="3" name="wrn.Phase._.I.">{#N/A,#N/A,FALSE,"Transaction Summary-DTW";#N/A,#N/A,FALSE,"Proforma Five Yr";#N/A,#N/A,FALSE,"Occ and Rate"}</definedName>
    <definedName localSheetId="4" name="wrn.Phase._.I.">{#N/A,#N/A,FALSE,"Transaction Summary-DTW";#N/A,#N/A,FALSE,"Proforma Five Yr";#N/A,#N/A,FALSE,"Occ and Rate"}</definedName>
    <definedName localSheetId="5" name="wrn.Phase._.I.">{#N/A,#N/A,FALSE,"Transaction Summary-DTW";#N/A,#N/A,FALSE,"Proforma Five Yr";#N/A,#N/A,FALSE,"Occ and Rate"}</definedName>
    <definedName name="wrn.Phase._.I.">{#N/A,#N/A,FALSE,"Transaction Summary-DTW";#N/A,#N/A,FALSE,"Proforma Five Yr";#N/A,#N/A,FALSE,"Occ and Rate"}</definedName>
    <definedName name="wrn.PHASED._.DEVELOPMENT._.DETAIL.">{"P1",#N/A,FALSE,"Proforma";"P2",#N/A,FALSE,"Proforma";"P3",#N/A,FALSE,"Proforma"}</definedName>
    <definedName localSheetId="4" name="wrn.Phil.">{#N/A,#N/A,FALSE,"Summary";#N/A,#N/A,FALSE,"41 Mad (Our)";#N/A,#N/A,FALSE,"41 Mad (Comp)";#N/A,#N/A,FALSE,"41 Mad (Rudin's)";#N/A,#N/A,FALSE,"41 Mad (7,354)"}</definedName>
    <definedName localSheetId="5" name="wrn.Phil.">{#N/A,#N/A,FALSE,"Summary";#N/A,#N/A,FALSE,"41 Mad (Our)";#N/A,#N/A,FALSE,"41 Mad (Comp)";#N/A,#N/A,FALSE,"41 Mad (Rudin's)";#N/A,#N/A,FALSE,"41 Mad (7,354)"}</definedName>
    <definedName name="wrn.Phil.">{#N/A,#N/A,FALSE,"Summary";#N/A,#N/A,FALSE,"41 Mad (Our)";#N/A,#N/A,FALSE,"41 Mad (Comp)";#N/A,#N/A,FALSE,"41 Mad (Rudin's)";#N/A,#N/A,FALSE,"41 Mad (7,354)"}</definedName>
    <definedName localSheetId="4" name="wrn.Pineway.">{#N/A,#N/A,FALSE,"rent schedule";#N/A,#N/A,FALSE,"income expenses";#N/A,#N/A,FALSE,"proforma";#N/A,#N/A,FALSE,"proforma stab";#N/A,#N/A,FALSE,"loan analysis";#N/A,#N/A,FALSE,"loan analysis stab";#N/A,#N/A,FALSE,"income expenses"}</definedName>
    <definedName localSheetId="5" name="wrn.Pineway.">{#N/A,#N/A,FALSE,"rent schedule";#N/A,#N/A,FALSE,"income expenses";#N/A,#N/A,FALSE,"proforma";#N/A,#N/A,FALSE,"proforma stab";#N/A,#N/A,FALSE,"loan analysis";#N/A,#N/A,FALSE,"loan analysis stab";#N/A,#N/A,FALSE,"income expenses"}</definedName>
    <definedName name="wrn.Pineway.">{#N/A,#N/A,FALSE,"rent schedule";#N/A,#N/A,FALSE,"income expenses";#N/A,#N/A,FALSE,"proforma";#N/A,#N/A,FALSE,"proforma stab";#N/A,#N/A,FALSE,"loan analysis";#N/A,#N/A,FALSE,"loan analysis stab";#N/A,#N/A,FALSE,"income expenses"}</definedName>
    <definedName localSheetId="4" name="wrn.PK._.Variance.">{#N/A,#N/A,FALSE,"399 Park Var";#N/A,#N/A,FALSE,"PK NOTES"}</definedName>
    <definedName localSheetId="5" name="wrn.PK._.Variance.">{#N/A,#N/A,FALSE,"399 Park Var";#N/A,#N/A,FALSE,"PK NOTES"}</definedName>
    <definedName name="wrn.PK._.Variance.">{#N/A,#N/A,FALSE,"399 Park Var";#N/A,#N/A,FALSE,"PK NOTES"}</definedName>
    <definedName name="wrn.pl.">{#N/A,#N/A,FALSE,"Cons PL-Accrual"}</definedName>
    <definedName name="wrn.PL._.FB.">{#N/A,#N/A,FALSE,"CONSO- F&amp;B"}</definedName>
    <definedName name="wrn.PL._.ROOMS.">{#N/A,#N/A,FALSE,"CONSO-PL ROOMS"}</definedName>
    <definedName localSheetId="4" name="wrn.Plan.">{#N/A,#N/A,FALSE,"Highridge Return Analysis";#N/A,#N/A,FALSE,"Sale @ end of year 3 (4yr Plan)";#N/A,#N/A,FALSE,"Highridge Assumption Page"}</definedName>
    <definedName localSheetId="5" name="wrn.Plan.">{#N/A,#N/A,FALSE,"Highridge Return Analysis";#N/A,#N/A,FALSE,"Sale @ end of year 3 (4yr Plan)";#N/A,#N/A,FALSE,"Highridge Assumption Page"}</definedName>
    <definedName name="wrn.Plan.">{#N/A,#N/A,FALSE,"Highridge Return Analysis";#N/A,#N/A,FALSE,"Sale @ end of year 3 (4yr Plan)";#N/A,#N/A,FALSE,"Highridge Assumption Page"}</definedName>
    <definedName name="wrn.Plan._.Book._.FC._.Presentation.">{#N/A,#N/A,FALSE,"RECAP of CASH";#N/A,#N/A,FALSE,"CASH @ FC %";#N/A,#N/A,FALSE,"EBDT Reconciliation";#N/A,#N/A,FALSE,"CASH &amp; EARNINGS @ OWN%";#N/A,#N/A,FALSE,"Total Return Summary @ FC %";#N/A,#N/A,FALSE,"Total Returns @ FC %";#N/A,#N/A,FALSE,"PROFORMA CASH"}</definedName>
    <definedName name="wrn.Plan._.Book._.Supplemental._.Data.">{#N/A,#N/A,FALSE,"Major Assumptions";#N/A,#N/A,FALSE,"Issues List";#N/A,#N/A,FALSE,"RECAP of CASH (100%)";#N/A,#N/A,FALSE,"EBDT Reconciliation";#N/A,#N/A,FALSE,"CASH &amp; EARNINGS @ 100%";#N/A,#N/A,FALSE,"Total Return Component Details";#N/A,#N/A,FALSE,"PROFORMA CASH (100%)";#N/A,#N/A,FALSE,"IRR"}</definedName>
    <definedName name="wrn.PLAZA._.AMERICA.">{#N/A,#N/A,FALSE,"INV SUMMARY";#N/A,#N/A,FALSE,"REV SUMMARY";#N/A,#N/A,FALSE,"CONST COST"}</definedName>
    <definedName name="wrn.plbscf.">{"p_l",#N/A,FALSE,"Summary Accounts"}</definedName>
    <definedName localSheetId="4" name="wrn.PLX.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localSheetId="5" name="wrn.PLX.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localSheetId="4" name="wrn.PorfolioFinancialSummary.">{#N/A,#N/A,FALSE,"ZellLurieFinSummary";#N/A,#N/A,FALSE,"FirstCapFinSummary";#N/A,#N/A,FALSE,"ZM I-III Consol FinSummary"}</definedName>
    <definedName localSheetId="5" name="wrn.PorfolioFinancialSummary.">{#N/A,#N/A,FALSE,"ZellLurieFinSummary";#N/A,#N/A,FALSE,"FirstCapFinSummary";#N/A,#N/A,FALSE,"ZM I-III Consol FinSummary"}</definedName>
    <definedName name="wrn.PorfolioFinancialSummary.">{#N/A,#N/A,FALSE,"ZellLurieFinSummary";#N/A,#N/A,FALSE,"FirstCapFinSummary";#N/A,#N/A,FALSE,"ZM I-III Consol FinSummary"}</definedName>
    <definedName name="wrn.Portfolio.">{"Portfolio-Investor",#N/A,FALSE,"Portfolio";"Portfolio-Property",#N/A,FALSE,"Portfolio"}</definedName>
    <definedName localSheetId="3" name="wrn.pp.">{#N/A,#N/A,FALSE,"letter";#N/A,#N/A,FALSE,"PP_0895";#N/A,#N/A,FALSE,"PP_0995"}</definedName>
    <definedName localSheetId="4" name="wrn.pp.">{#N/A,#N/A,FALSE,"letter";#N/A,#N/A,FALSE,"PP_0895";#N/A,#N/A,FALSE,"PP_0995"}</definedName>
    <definedName localSheetId="5" name="wrn.pp.">{#N/A,#N/A,FALSE,"letter";#N/A,#N/A,FALSE,"PP_0895";#N/A,#N/A,FALSE,"PP_0995"}</definedName>
    <definedName name="wrn.pp.">{#N/A,#N/A,FALSE,"letter";#N/A,#N/A,FALSE,"PP_0895";#N/A,#N/A,FALSE,"PP_0995"}</definedName>
    <definedName name="wrn.pp97schedules.">{"plansummary",#N/A,FALSE,"PlanSummary";"sales",#N/A,FALSE,"Sales Rec";"productivity",#N/A,FALSE,"Productivity Rec";"capitalspending",#N/A,FALSE,"Capital Spending"}</definedName>
    <definedName localSheetId="4" name="wrn.PR_TRIAL_BALANCE.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localSheetId="5" name="wrn.PR_TRIAL_BALANCE.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localSheetId="4" name="wrn.prcntrent">{"PERCENTAGE RENT",#N/A,TRUE,"SCHEDULE B"}</definedName>
    <definedName localSheetId="5" name="wrn.prcntrent">{"PERCENTAGE RENT",#N/A,TRUE,"SCHEDULE B"}</definedName>
    <definedName name="wrn.prcntrent">{"PERCENTAGE RENT",#N/A,TRUE,"SCHEDULE B"}</definedName>
    <definedName name="wrn.prelist.">{#N/A,#N/A,FALSE,"rent roll";#N/A,#N/A,FALSE,"I&amp;E";#N/A,#N/A,FALSE,"96noleaseup";#N/A,#N/A,FALSE,"96noleaseup matrix";#N/A,#N/A,FALSE,"leaseup96";#N/A,#N/A,FALSE,"leaseup96 matrix";#N/A,#N/A,FALSE,"Leaseup and Exp."}</definedName>
    <definedName name="wrn.Prepaid_Recov..">{#N/A,#N/A,FALSE,"Prepaid Recoverable"}</definedName>
    <definedName name="wrn.pres.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_OUT.">{"page1",#N/A,FALSE,"PRESENTATION";"page2",#N/A,FALSE,"PRESENTATION";#N/A,#N/A,FALSE,"Valuation Summary"}</definedName>
    <definedName name="wrn.pres97.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ent.">{#N/A,#N/A,FALSE,"Prelim S&amp;U";#N/A,#N/A,FALSE,"Prelim Assumptions";#N/A,#N/A,FALSE,"Prelim LIBOR Curve";#N/A,#N/A,FALSE,"Prelim Returns"}</definedName>
    <definedName localSheetId="3" name="wrn.PRESENTATION.">{#N/A,#N/A,FALSE,"SUMMARY SHEET";#N/A,#N/A,FALSE,"VARIANCE REPORT";#N/A,#N/A,FALSE,"CAT1-16 SUMM";#N/A,#N/A,FALSE,"GCS";#N/A,#N/A,FALSE,"FF &amp; E";#N/A,#N/A,FALSE,"DESIGN COSTS"}</definedName>
    <definedName localSheetId="4" name="wrn.Presentation.">{#N/A,#N/A,TRUE,"Summary";"AnnualRentRoll",#N/A,TRUE,"RentRoll";#N/A,#N/A,TRUE,"ExitStratigy";#N/A,#N/A,TRUE,"OperatingAssumptions"}</definedName>
    <definedName localSheetId="5" name="wrn.Presentation.">{#N/A,#N/A,TRUE,"Summary";"AnnualRentRoll",#N/A,TRUE,"RentRoll";#N/A,#N/A,TRUE,"ExitStratigy";#N/A,#N/A,TRUE,"OperatingAssumptions"}</definedName>
    <definedName name="wrn.PRESENTATION.">{#N/A,#N/A,FALSE,"SUMMARY SHEET";#N/A,#N/A,FALSE,"VARIANCE REPORT";#N/A,#N/A,FALSE,"CAT1-16 SUMM";#N/A,#N/A,FALSE,"GCS";#N/A,#N/A,FALSE,"FF &amp; E";#N/A,#N/A,FALSE,"DESIGN COSTS"}</definedName>
    <definedName name="wrn.Presentation._.Summary.">{"Cover Page",#N/A,FALSE,"Print Summary";"Acq Summary",#N/A,FALSE,"Print Summary";"Financing Assumptions",#N/A,FALSE,"Print Summary";"CF Summary - Print",#N/A,FALSE,"Print Summary";"General Information",#N/A,FALSE,"Print Summary";"CF Summary",#N/A,FALSE,"Print Summary";"Sensitivity Analysis",#N/A,FALSE,"Print Summary";"Capex",#N/A,FALSE,"Print Summary"}</definedName>
    <definedName name="wrn.Presentation2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wrn.Pricing._.Sheets._.inc._.Matrix.">{#N/A,#N/A,FALSE,"Commercial Sizing";#N/A,#N/A,FALSE,"Pricing Matrix";#N/A,#N/A,FALSE,"Cash Flow (1)";#N/A,#N/A,FALSE,"Cash Flow (2)";#N/A,#N/A,FALSE,"Refinance Test";#N/A,#N/A,FALSE,"RentRoll";#N/A,#N/A,FALSE,"TI_LC"}</definedName>
    <definedName localSheetId="4" name="wrn.Pricing._.Strategy.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localSheetId="5" name="wrn.Pricing._.Strategy.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localSheetId="4" name="wrn.Primary._.Competition.">{"Primarily Competition",#N/A,FALSE,"Comp.&amp; Market Penet."}</definedName>
    <definedName localSheetId="5" name="wrn.Primary._.Competition.">{"Primarily Competition",#N/A,FALSE,"Comp.&amp; Market Penet."}</definedName>
    <definedName name="wrn.Primary._.Competition.">{#N/A,#N/A,FALSE,"Primary"}</definedName>
    <definedName name="wrn.PrimeCo.">{"print 1",#N/A,FALSE,"PrimeCo PCS";"print 2",#N/A,FALSE,"PrimeCo PCS";"valuation",#N/A,FALSE,"PrimeCo PCS"}</definedName>
    <definedName localSheetId="3" name="wrn.PRINT.">{"7-Year Pro Forma",#N/A,FALSE,"Prof";"Projected",#N/A,FALSE,"Project";"Shortfall",#N/A,FALSE,"Shortfall Calc";"Statistics",#N/A,FALSE,"Stats";"Rent",#N/A,FALSE,"Rent";"Historical Data",#N/A,FALSE,"Hist";"Value",#N/A,FALSE,"Value "}</definedName>
    <definedName localSheetId="4" name="wrn.print.">{"Assump",#N/A,TRUE,"Proforma";"first",#N/A,TRUE,"Proforma";"second",#N/A,TRUE,"Proforma";"lease1",#N/A,TRUE,"Proforma";"lease2",#N/A,TRUE,"Proforma"}</definedName>
    <definedName localSheetId="5" name="wrn.print.">{"Assump",#N/A,TRUE,"Proforma";"first",#N/A,TRUE,"Proforma";"second",#N/A,TRUE,"Proforma";"lease1",#N/A,TRUE,"Proforma";"lease2",#N/A,TRUE,"Proforma"}</definedName>
    <definedName name="wrn.PRINT.">{"7-Year Pro Forma",#N/A,FALSE,"Prof";"Projected",#N/A,FALSE,"Project";"Shortfall",#N/A,FALSE,"Shortfall Calc";"Statistics",#N/A,FALSE,"Stats";"Rent",#N/A,FALSE,"Rent";"Historical Data",#N/A,FALSE,"Hist";"Value",#N/A,FALSE,"Value "}</definedName>
    <definedName localSheetId="4" name="wrn.Print._.4.">{"Outflow 1",#N/A,FALSE,"Outflows-Inflows";"Outflow 2",#N/A,FALSE,"Outflows-Inflows";"Inflow 1",#N/A,FALSE,"Outflows-Inflows";"Inflow 2",#N/A,FALSE,"Outflows-Inflows"}</definedName>
    <definedName localSheetId="5" name="wrn.Print._.4.">{"Outflow 1",#N/A,FALSE,"Outflows-Inflows";"Outflow 2",#N/A,FALSE,"Outflows-Inflows";"Inflow 1",#N/A,FALSE,"Outflows-Inflows";"Inflow 2",#N/A,FALSE,"Outflows-Inflows"}</definedName>
    <definedName name="wrn.Print._.4.">{"Outflow 1",#N/A,FALSE,"Outflows-Inflows";"Outflow 2",#N/A,FALSE,"Outflows-Inflows";"Inflow 1",#N/A,FALSE,"Outflows-Inflows";"Inflow 2",#N/A,FALSE,"Outflows-Inflows"}</definedName>
    <definedName localSheetId="4" name="wrn.Print._.6.">{"print 1.6",#N/A,FALSE,"Sheet1";"print 2.6",#N/A,FALSE,"Sheet1";"print 3.6",#N/A,FALSE,"Sheet1";"print 4.6",#N/A,FALSE,"Sheet1";"print 5.6",#N/A,FALSE,"Sheet1";"print 6.6",#N/A,FALSE,"Sheet1"}</definedName>
    <definedName localSheetId="5" name="wrn.Print._.6.">{"print 1.6",#N/A,FALSE,"Sheet1";"print 2.6",#N/A,FALSE,"Sheet1";"print 3.6",#N/A,FALSE,"Sheet1";"print 4.6",#N/A,FALSE,"Sheet1";"print 5.6",#N/A,FALSE,"Sheet1";"print 6.6",#N/A,FALSE,"Sheet1"}</definedName>
    <definedName name="wrn.Print._.6.">{"print 1.6",#N/A,FALSE,"Sheet1";"print 2.6",#N/A,FALSE,"Sheet1";"print 3.6",#N/A,FALSE,"Sheet1";"print 4.6",#N/A,FALSE,"Sheet1";"print 5.6",#N/A,FALSE,"Sheet1";"print 6.6",#N/A,FALSE,"Sheet1"}</definedName>
    <definedName localSheetId="4" name="wrn.Print._.Acq._.and._.Develop._.Assumptions.">{"Acquisition and Develop Assumptions",#N/A,FALSE,"Rossmore"}</definedName>
    <definedName localSheetId="5" name="wrn.Print._.Acq._.and._.Develop._.Assumptions.">{"Acquisition and Develop Assumptions",#N/A,FALSE,"Rossmore"}</definedName>
    <definedName name="wrn.Print._.Acq._.and._.Develop._.Assumptions.">{"Acquisition and Develop Assumptions",#N/A,FALSE,"Rossmore"}</definedName>
    <definedName localSheetId="4" name="wrn.PRINT._.ALL.">{#N/A,#N/A,FALSE,"Expense Detail ";#N/A,#N/A,FALSE,"Worksheet";#N/A,#N/A,FALSE,"Audit";#N/A,#N/A,FALSE,"Exclusions";#N/A,#N/A,FALSE,"Variance";#N/A,#N/A,FALSE,"Reconciliation"}</definedName>
    <definedName localSheetId="5" name="wrn.PRINT._.ALL.">{#N/A,#N/A,FALSE,"Expense Detail ";#N/A,#N/A,FALSE,"Worksheet";#N/A,#N/A,FALSE,"Audit";#N/A,#N/A,FALSE,"Exclusions";#N/A,#N/A,FALSE,"Variance";#N/A,#N/A,FALSE,"Reconciliation"}</definedName>
    <definedName name="wrn.Print._.All.">{"Assumptions",#N/A,FALSE,"CF Model";"CF Summary",#N/A,FALSE,"CF Model";"Pro Forma",#N/A,FALSE,"CF Model";"Pro Forma $/SF",#N/A,FALSE,"CF Model";"Debt Summary",#N/A,FALSE,"CF Model"}</definedName>
    <definedName name="wrn.Print._.All._.Improved._.Sales.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JAS._.No._.JV.">{"Assumptions",#N/A,FALSE,"CF Model";"Deal CF",#N/A,FALSE,"CF Model";"Debt Summary",#N/A,FALSE,"CF Model";"Pro Forma",#N/A,FALSE,"CF Model";"Pro Forma $PSF",#N/A,FALSE,"CF Model"}</definedName>
    <definedName name="wrn.Print._.All._.NPV._.Analysis.">{"Scen 1 v 2 Summary",#N/A,FALSE,"Scenario 1 v 2  Summary";"Summary",#N/A,FALSE,"Summary";"Debt Sizing Reduced Vacancy",#N/A,FALSE,"10 Yr CF";"Scenario 1",#N/A,FALSE,"10 Yr CF";"Scenario 2 CF",#N/A,FALSE,"10 Yr CF";"Scenario 2 Assumptions",#N/A,FALSE,"10 Yr CF";"Scenario 3 CF",#N/A,FALSE,"10 Yr CF";"Scenario 3 Assumptions",#N/A,FALSE,"10 Yr CF";"10 Yr CF",#N/A,FALSE,"10 Yr CF"}</definedName>
    <definedName localSheetId="4" name="wrn.Print._.All._.Pages.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localSheetId="5" name="wrn.Print._.All._.Pages.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Report._.Pages.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localSheetId="4" name="wrn.Print._.All._.Reports.">{"acquisition and development assumptions",#N/A,FALSE,"Rossmore";"Cash Flows",#N/A,FALSE,"Rossmore";"Return Analysis",#N/A,FALSE,"Rossmore";"Joint Venture Analysis",#N/A,FALSE,"Rossmore";#N/A,#N/A,FALSE,"Rossmore"}</definedName>
    <definedName localSheetId="5" name="wrn.Print._.All._.Reports.">{"acquisition and development assumptions",#N/A,FALSE,"Rossmore";"Cash Flows",#N/A,FALSE,"Rossmore";"Return Analysis",#N/A,FALSE,"Rossmore";"Joint Venture Analysis",#N/A,FALSE,"Rossmore";#N/A,#N/A,FALSE,"Rossmore"}</definedName>
    <definedName name="wrn.Print._.All._.Reports.">{"Cash Flows",#N/A,FALSE,"Cash Flows";"Return Analysis",#N/A,FALSE,"Cash Flows";"Cash Flow Assumptions",#N/A,FALSE,"Cash Flows";"Joint Venture Analysis",#N/A,FALSE,"Cash Flows";"Debt Calculations",#N/A,FALSE,"Cash Flows"}</definedName>
    <definedName name="wrn.Print._.All._.Worksheets.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C.F.._.Assumptions.">{"Cash Flow Assumptions",#N/A,FALSE,"Cash Flows"}</definedName>
    <definedName localSheetId="4" name="wrn.Print._.Cash._.Flows.">{"Cash Flows",#N/A,FALSE,"Rossmore"}</definedName>
    <definedName localSheetId="5" name="wrn.Print._.Cash._.Flows.">{"Cash Flows",#N/A,FALSE,"Rossmore"}</definedName>
    <definedName name="wrn.Print._.Cash._.Flows.">{"Cash Flows",#N/A,FALSE,"Cash Flows"}</definedName>
    <definedName localSheetId="4" name="wrn.Print._.Cash._.Flows._.and._.Assumptions.">{"Cash Flows and Assumptions",#N/A,FALSE,"Rossmore"}</definedName>
    <definedName localSheetId="5" name="wrn.Print._.Cash._.Flows._.and._.Assumptions.">{"Cash Flows and Assumptions",#N/A,FALSE,"Rossmore"}</definedName>
    <definedName name="wrn.Print._.Cash._.Flows._.and._.Assumptions.">{"Cash Flows and Assumptions",#N/A,FALSE,"Rossmore"}</definedName>
    <definedName localSheetId="4" name="wrn.Print._.Compare._.and._.Divsum.">{"Divsum Compare Hawaiki",#N/A,TRUE,"Divsum";"Divsum Complete Divsum",#N/A,TRUE,"Divsum"}</definedName>
    <definedName localSheetId="5" name="wrn.Print._.Compare._.and._.Divsum.">{"Divsum Compare Hawaiki",#N/A,TRUE,"Divsum";"Divsum Complete Divsum",#N/A,TRUE,"Divsum"}</definedName>
    <definedName name="wrn.Print._.Compare._.and._.Divsum.">{"Divsum Compare Hawaiki",#N/A,TRUE,"Divsum";"Divsum Complete Divsum",#N/A,TRUE,"Divsum"}</definedName>
    <definedName name="wrn.Print._.Construction._.Costs.">{"Construction Costs",#N/A,FALSE,"Cash Flows"}</definedName>
    <definedName name="wrn.Print._.CRXLAND._.Openings.">{"Print CRXLAND Assumptions",#N/A,FALSE,"CRXLAND Openings";"Print CRXLAND Openings",#N/A,FALSE,"CRXLAND Openings"}</definedName>
    <definedName localSheetId="4" name="wrn.Print._.CSI._.and._.Estimate._.Backup.">{"Divsum Compare Hawaiki",#N/A,FALSE,"Divsum";"Divsum Complete Divsum",#N/A,FALSE,"Divsum";"Estimate Backup",#N/A,FALSE,"Divsum"}</definedName>
    <definedName localSheetId="5" name="wrn.Print._.CSI._.and._.Estimate._.Backup.">{"Divsum Compare Hawaiki",#N/A,FALSE,"Divsum";"Divsum Complete Divsum",#N/A,FALSE,"Divsum";"Estimate Backup",#N/A,FALSE,"Divsum"}</definedName>
    <definedName name="wrn.Print._.CSI._.and._.Estimate._.Backup.">{"Divsum Compare Hawaiki",#N/A,FALSE,"Divsum";"Divsum Complete Divsum",#N/A,FALSE,"Divsum";"Estimate Backup",#N/A,FALSE,"Divsum"}</definedName>
    <definedName name="wrn.Print._.DDC.">{"TopSum",#N/A,FALSE,"Summary";"Core",#N/A,FALSE,"Core";"Development",#N/A,FALSE,"Development";"Design",#N/A,FALSE,"Design";"Tenant_Coord",#N/A,FALSE,"Tenant Coordination";"Construct",#N/A,FALSE,"Construction";"Site",#N/A,FALSE,"Site"}</definedName>
    <definedName localSheetId="4" name="wrn.Print._.Debt._.Calculations.">{"Debt Calculations",#N/A,FALSE,"Hillside"}</definedName>
    <definedName localSheetId="5" name="wrn.Print._.Debt._.Calculations.">{"Debt Calculations",#N/A,FALSE,"Hillside"}</definedName>
    <definedName name="wrn.Print._.Debt._.Calculations.">{"Debt Calculations",#N/A,FALSE,"Cash Flows"}</definedName>
    <definedName localSheetId="4" name="wrn.Print._.Entire._.Workbook.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localSheetId="5" name="wrn.Print._.Entire._.Workbook.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ntire._.Workbook.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verythin.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Everything.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Full.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Gaming._.Only.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localSheetId="3" name="wrn.print._.graphs.">{"cap_structure",#N/A,FALSE,"Graph-Mkt Cap";"price",#N/A,FALSE,"Graph-Price";"ebit",#N/A,FALSE,"Graph-EBITDA";"ebitda",#N/A,FALSE,"Graph-EBITDA"}</definedName>
    <definedName localSheetId="4" name="wrn.print._.graphs.">{"cap_structure",#N/A,FALSE,"Graph-Mkt Cap";"price",#N/A,FALSE,"Graph-Price";"ebit",#N/A,FALSE,"Graph-EBITDA";"ebitda",#N/A,FALSE,"Graph-EBITDA"}</definedName>
    <definedName localSheetId="5" name="wrn.print._.graphs.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Inc.._.Statement._.and._.Stats..">{"print annual inc. statement",#N/A,FALSE,"Summary";"print annual stats",#N/A,FALSE,"Summary";"print quarterly inc. statement",#N/A,FALSE,"Summary";"print quarterly stats",#N/A,FALSE,"Summary"}</definedName>
    <definedName localSheetId="4" name="wrn.Print._.Inv._.Rec.">{"Cash Flows",#N/A,FALSE,"Hillside";"Return Analysis",#N/A,FALSE,"Hillside";#N/A,#N/A,FALSE,"Hillside"}</definedName>
    <definedName localSheetId="5" name="wrn.Print._.Inv._.Rec.">{"Cash Flows",#N/A,FALSE,"Hillside";"Return Analysis",#N/A,FALSE,"Hillside";#N/A,#N/A,FALSE,"Hillside"}</definedName>
    <definedName name="wrn.Print._.Inv._.Rec.">{"Cash Flows",#N/A,FALSE,"Hillside";"Return Analysis",#N/A,FALSE,"Hillside";#N/A,#N/A,FALSE,"Hillside"}</definedName>
    <definedName name="wrn.Print._.It.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localSheetId="4" name="wrn.Print._.Joint._.Venture._.Analysis.">{"Joint Venture Analysis",#N/A,FALSE,"Rossmore"}</definedName>
    <definedName localSheetId="5" name="wrn.Print._.Joint._.Venture._.Analysis.">{"Joint Venture Analysis",#N/A,FALSE,"Rossmore"}</definedName>
    <definedName name="wrn.Print._.Joint._.Venture._.Analysis.">{"Joint Venture Analysis",#N/A,FALSE,"Cash Flows"}</definedName>
    <definedName name="wrn.Print._.Lodging._.Only.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td._.Ptr._.Heller.">{#N/A,#N/A,FALSE,"Summary Schedule Heller Ltd";#N/A,#N/A,FALSE,"Qtrly  heller Page 1";#N/A,#N/A,FALSE,"Qtrly heller Page 3"}</definedName>
    <definedName name="wrn.Print._.Monthly._.Sales._.Analysis.">{"Monthly Sales Analysis",#N/A,FALSE,"Condo Sales"}</definedName>
    <definedName name="wrn.print._.offshore.">{"off_at",#N/A,FALSE,"Off AT POT";"off_bt",#N/A,FALSE,"Off POT"}</definedName>
    <definedName name="wrn.Print._.Package.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localSheetId="3" name="wrn.print._.raw._.data._.entry.">{"inputs raw data",#N/A,TRUE,"INPUT"}</definedName>
    <definedName localSheetId="4" name="wrn.print._.raw._.data._.entry.">{"inputs raw data",#N/A,TRUE,"INPUT"}</definedName>
    <definedName localSheetId="5" name="wrn.print._.raw._.data._.entry.">{"inputs raw data",#N/A,TRUE,"INPUT"}</definedName>
    <definedName name="wrn.print._.raw._.data._.entry.">{"inputs raw data",#N/A,TRUE,"INPUT"}</definedName>
    <definedName name="wrn.Print._.Reduced._.Scenario._.2.">{"Reduced Scenario 2",#N/A,FALSE,"Deliv B Up 1999 2004 SC 2"}</definedName>
    <definedName name="wrn.Print._.Rent._.Comps.">{#N/A,#N/A,FALSE,"Rent 1";#N/A,#N/A,FALSE,"Rent 2";#N/A,#N/A,FALSE,"Rent 3";#N/A,#N/A,FALSE,"Rent 4";#N/A,#N/A,FALSE,"Rent 5";#N/A,#N/A,FALSE,"Rent 6";#N/A,#N/A,FALSE,"Rent 7";#N/A,#N/A,FALSE,"Rent 8"}</definedName>
    <definedName name="wrn.Print._.Report.">{"annual",#N/A,FALSE,"Sheet2";"quarters",#N/A,FALSE,"Sheet2"}</definedName>
    <definedName localSheetId="4" name="wrn.Print._.Report._.Package.">{"Cash Flows",#N/A,FALSE,"Rossmore";"Return Analysis",#N/A,FALSE,"Rossmore";"Unit Rent Analysis",#N/A,FALSE,"Rossmore"}</definedName>
    <definedName localSheetId="5" name="wrn.Print._.Report._.Package.">{"Cash Flows",#N/A,FALSE,"Rossmore";"Return Analysis",#N/A,FALSE,"Rossmore";"Unit Rent Analysis",#N/A,FALSE,"Rossmore"}</definedName>
    <definedName name="wrn.Print._.Report._.Package.">{"Cash Flows",#N/A,FALSE,"Rossmore";"Return Analysis",#N/A,FALSE,"Rossmore"}</definedName>
    <definedName localSheetId="4" name="wrn.Print._.Return._.Analysis.">{"Return Analysis",#N/A,FALSE,"Rossmore"}</definedName>
    <definedName localSheetId="5" name="wrn.Print._.Return._.Analysis.">{"Return Analysis",#N/A,FALSE,"Rossmore"}</definedName>
    <definedName name="wrn.Print._.Return._.Analysis.">{"Return Analysis",#N/A,FALSE,"Cash Flows"}</definedName>
    <definedName name="wrn.Print._.Sales._.Assumptions.">{"Sales Assumptions",#N/A,FALSE,"Condo Sales"}</definedName>
    <definedName name="wrn.Print._.Short.">{#N/A,#N/A,TRUE,"Assumptions";#N/A,#N/A,TRUE,"Sources &amp; Uses";#N/A,#N/A,TRUE,"Levered Returns";#N/A,#N/A,TRUE,"Partnership";#N/A,#N/A,TRUE,"Investor B";#N/A,#N/A,TRUE,"Inv B-2"}</definedName>
    <definedName name="wrn.Print._.SPHI._.Openings.">{"Print SPHI Assumptions",#N/A,FALSE,"SPHI Openings";"Print SPHI Openings",#N/A,FALSE,"SPHI Openings"}</definedName>
    <definedName localSheetId="4" name="wrn.print._.standalone.">{"standalone1",#N/A,FALSE,"DCFBase";"standalone2",#N/A,FALSE,"DCFBase"}</definedName>
    <definedName localSheetId="5" name="wrn.print._.standalone.">{"standalone1",#N/A,FALSE,"DCFBase";"standalone2",#N/A,FALSE,"DCFBase"}</definedName>
    <definedName name="wrn.print._.standalone.">{"standalone1",#N/A,FALSE,"DCFBase";"standalone2",#N/A,FALSE,"DCFBase"}</definedName>
    <definedName name="wrn.Print._.STAY._.Openings.">{"print STAY opening assumptions",#N/A,FALSE,"STAY Openings";"print STAY openings",#N/A,FALSE,"STAY Openings"}</definedName>
    <definedName name="wrn.Print._.sum.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localSheetId="3" name="wrn.print._.summary._.sheets.">{"summary1",#N/A,TRUE,"Comps";"summary2",#N/A,TRUE,"Comps";"summary3",#N/A,TRUE,"Comps"}</definedName>
    <definedName localSheetId="4" name="wrn.print._.summary._.sheets.">{"summary1",#N/A,TRUE,"Comps";"summary2",#N/A,TRUE,"Comps";"summary3",#N/A,TRUE,"Comps"}</definedName>
    <definedName localSheetId="5" name="wrn.print._.summary._.sheets.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Three._.Page._.Model.">{"Page One",#N/A,FALSE,"Model";"Page 2",#N/A,FALSE,"Model";"Page 3",#N/A,FALSE,"Model"}</definedName>
    <definedName name="wrn.Print._.Title._.and._.Contents.">{#N/A,#N/A,FALSE,"Title";#N/A,#N/A,FALSE,"Table"}</definedName>
    <definedName localSheetId="4" name="wrn.Print._.Unit._.Rent._.Analysis.">{"Unit Rent Analysis",#N/A,FALSE,"Rossmore"}</definedName>
    <definedName localSheetId="5" name="wrn.Print._.Unit._.Rent._.Analysis.">{"Unit Rent Analysis",#N/A,FALSE,"Rossmore"}</definedName>
    <definedName name="wrn.Print._.Unit._.Rent._.Analysis.">{"Unit Rent Analysis",#N/A,FALSE,"1837 N La Brea"}</definedName>
    <definedName localSheetId="4" name="wrn.Print._.Workbook.">{#N/A,#N/A,FALSE,"Income";#N/A,#N/A,FALSE,"Expenses";#N/A,#N/A,FALSE,"Loan Options";#N/A,#N/A,FALSE,"Sources &amp; Uses";#N/A,#N/A,FALSE,"Spreadsheet";#N/A,#N/A,FALSE,"Exec. Summ";#N/A,#N/A,FALSE,"Bond ";#N/A,#N/A,FALSE,"Worksheet"}</definedName>
    <definedName localSheetId="5" name="wrn.Print._.Workbook.">{#N/A,#N/A,FALSE,"Income";#N/A,#N/A,FALSE,"Expenses";#N/A,#N/A,FALSE,"Loan Options";#N/A,#N/A,FALSE,"Sources &amp; Uses";#N/A,#N/A,FALSE,"Spreadsheet";#N/A,#N/A,FALSE,"Exec. Summ";#N/A,#N/A,FALSE,"Bond ";#N/A,#N/A,FALSE,"Worksheet"}</definedName>
    <definedName name="wrn.Print._.Workbook.">{#N/A,#N/A,FALSE,"Exec. Summ";#N/A,#N/A,FALSE,"Income";#N/A,#N/A,FALSE,"Expenses";#N/A,#N/A,FALSE,"Loan Options";#N/A,#N/A,FALSE,"Sources &amp; Uses";#N/A,#N/A,FALSE,"Spreadsheet"}</definedName>
    <definedName name="wrn.Print.1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localSheetId="4" name="wrn.Print.B">{"View1",#N/A,FALSE,"Sheet1";"View2",#N/A,FALSE,"Sheet1"}</definedName>
    <definedName localSheetId="5" name="wrn.Print.B">{"View1",#N/A,FALSE,"Sheet1";"View2",#N/A,FALSE,"Sheet1"}</definedName>
    <definedName name="wrn.Print.B">{"View1",#N/A,FALSE,"Sheet1";"View2",#N/A,FALSE,"Sheet1"}</definedName>
    <definedName name="wrn.Print_All.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_budget_schedules.">{"budget",#N/A,TRUE,"P&amp;L";"budget",#N/A,TRUE,"Fixed_cost";"budget",#N/A,TRUE,"var_cost";"budget",#N/A,TRUE,"Cap_exp";"budget",#N/A,TRUE,"salaries";"budget",#N/A,TRUE,"sales_qty";"budget",#N/A,TRUE,"sales_value";"budget",#N/A,TRUE,"COS";"budget",#N/A,TRUE,"margin"}</definedName>
    <definedName name="wrn.Print_Budget.">{"Print_Dev_Budget",#N/A,FALSE,"Budget";"Print_Dev_Footnotes",#N/A,FALSE,"Budget"}</definedName>
    <definedName localSheetId="3" name="wrn.Print_Buyer.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CSC.">{"CSC_1",#N/A,FALSE,"CSC Outputs";"CSC_2",#N/A,FALSE,"CSC Outputs"}</definedName>
    <definedName name="wrn.Print_details_fixed_cost.">{"detailes",#N/A,FALSE,"Fixed_cost"}</definedName>
    <definedName name="wrn.Print_details_var_cost.">{"detailes",#N/A,FALSE,"var_cost"}</definedName>
    <definedName name="wrn.Print_DM_Report.">{"Print_View_1",#N/A,FALSE,"Asset Template";"Print_View_2",#N/A,FALSE,"Asset Template"}</definedName>
    <definedName name="wrn.Print_foreign_curr_prices.">{"foreign_curr_prices",#N/A,FALSE,"COS"}</definedName>
    <definedName name="wrn.Print_Heller.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Index.">{"Index",#N/A,FALSE,"Index"}</definedName>
    <definedName name="wrn.Print_Scenario_1_Full_Size.">{"Scenario 1 Full Size",#N/A,FALSE,"Deliv B Up 1999 2004 SC 1"}</definedName>
    <definedName name="wrn.Print_Scenario_2_Full_Size.">{"Scenario 2 Full Size",#N/A,FALSE,"Deliv B Up 1999 2004 SC 2"}</definedName>
    <definedName localSheetId="3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Unwind.">{"Print_Unwind_Summary",#N/A,FALSE,"Unwind-A";"Print_Unwind_Monthly",#N/A,FALSE,"Unwind-A"}</definedName>
    <definedName name="wrn.Print1">{"View1",#N/A,FALSE,"Sheet1";"View2",#N/A,FALSE,"Sheet1"}</definedName>
    <definedName name="wrn.Print1.">{"Page1",#N/A,TRUE,"Sheet1";"Page2",#N/A,TRUE,"Sheet1";"Page3",#N/A,TRUE,"Sheet1"}</definedName>
    <definedName localSheetId="4" name="wrn.print2">{"View1",#N/A,FALSE,"Sheet1";"View2",#N/A,FALSE,"Sheet1"}</definedName>
    <definedName localSheetId="5" name="wrn.print2">{"View1",#N/A,FALSE,"Sheet1";"View2",#N/A,FALSE,"Sheet1"}</definedName>
    <definedName name="wrn.print2">{"View1",#N/A,FALSE,"Sheet1";"View2",#N/A,FALSE,"Sheet1"}</definedName>
    <definedName localSheetId="4" name="wrn.print2.">{"Assump",#N/A,TRUE,"Proforma";"first",#N/A,TRUE,"Proforma";"second",#N/A,TRUE,"Proforma";"lease1",#N/A,TRUE,"Proforma";"lease2",#N/A,TRUE,"Proforma"}</definedName>
    <definedName localSheetId="5" name="wrn.print2.">{"Assump",#N/A,TRUE,"Proforma";"first",#N/A,TRUE,"Proforma";"second",#N/A,TRUE,"Proforma";"lease1",#N/A,TRUE,"Proforma";"lease2",#N/A,TRUE,"Proforma"}</definedName>
    <definedName name="wrn.print2.">{"Assump",#N/A,TRUE,"Proforma";"first",#N/A,TRUE,"Proforma";"second",#N/A,TRUE,"Proforma";"lease1",#N/A,TRUE,"Proforma";"lease2",#N/A,TRUE,"Proforma"}</definedName>
    <definedName name="wrn.Print4">{"View1",#N/A,FALSE,"Sheet1";"View2",#N/A,FALSE,"Sheet1"}</definedName>
    <definedName localSheetId="4" name="wrn.print5">{"Assump",#N/A,TRUE,"Proforma";"first",#N/A,TRUE,"Proforma";"second",#N/A,TRUE,"Proforma";"lease1",#N/A,TRUE,"Proforma";"lease2",#N/A,TRUE,"Proforma"}</definedName>
    <definedName localSheetId="5" name="wrn.print5">{"Assump",#N/A,TRUE,"Proforma";"first",#N/A,TRUE,"Proforma";"second",#N/A,TRUE,"Proforma";"lease1",#N/A,TRUE,"Proforma";"lease2",#N/A,TRUE,"Proforma"}</definedName>
    <definedName name="wrn.print5">{"Assump",#N/A,TRUE,"Proforma";"first",#N/A,TRUE,"Proforma";"second",#N/A,TRUE,"Proforma";"lease1",#N/A,TRUE,"Proforma";"lease2",#N/A,TRUE,"Proforma"}</definedName>
    <definedName localSheetId="4" name="wrn.PrintAll.">{#N/A,#N/A,FALSE,"Broker Sheet";#N/A,#N/A,FALSE,"Exec.Summary";#N/A,#N/A,FALSE,"Argus Cash Flow";#N/A,#N/A,FALSE,"SPF";#N/A,#N/A,FALSE,"RentRoll"}</definedName>
    <definedName localSheetId="5" name="wrn.PrintAll.">{#N/A,#N/A,FALSE,"Broker Sheet";#N/A,#N/A,FALSE,"Exec.Summary";#N/A,#N/A,FALSE,"Argus Cash Flow";#N/A,#N/A,FALSE,"SPF";#N/A,#N/A,FALSE,"RentRoll"}</definedName>
    <definedName name="wrn.printall.">{#N/A,#N/A,FALSE,"Summary";#N/A,#N/A,FALSE,"IS First Yr";#N/A,#N/A,FALSE,"IS Second Yr";#N/A,#N/A,FALSE,"Balance Sheet";#N/A,#N/A,FALSE,"Target Summary";#N/A,#N/A,FALSE,"Acq Summary";#N/A,#N/A,FALSE,"AVP";#N/A,#N/A,FALSE,"Side by Side";#N/A,#N/A,FALSE,"Sensitivity";#N/A,#N/A,FALSE,"Contrb. Graph";#N/A,#N/A,FALSE,"Cap Structure"}</definedName>
    <definedName localSheetId="4" name="wrn.printb2">{"View1",#N/A,FALSE,"Sheet1";"View2",#N/A,FALSE,"Sheet1"}</definedName>
    <definedName localSheetId="5" name="wrn.printb2">{"View1",#N/A,FALSE,"Sheet1";"View2",#N/A,FALSE,"Sheet1"}</definedName>
    <definedName name="wrn.printb2">{"View1",#N/A,FALSE,"Sheet1";"View2",#N/A,FALSE,"Sheet1"}</definedName>
    <definedName name="wrn.Printing._.the._.Model.">{#N/A,#N/A,FALSE,"General Assumptions";#N/A,#N/A,FALSE,"Summary of Results";#N/A,#N/A,FALSE,"Waterfall - LFSRI";#N/A,#N/A,FALSE,"Sources &amp; Uses - Output";#N/A,#N/A,FALSE,"Existing Portfolio";#N/A,#N/A,FALSE,"1996 Development Schedule";#N/A,#N/A,FALSE,"New Development";#N/A,#N/A,FALSE,"New Acquisitions";#N/A,#N/A,FALSE,"Land Inventory";#N/A,#N/A,FALSE,"Balance Sheet Dec. 1996";#N/A,#N/A,FALSE,"Balance Sheet - Projected";#N/A,#N/A,FALSE,"Total Cash Flow -- Model";#N/A,#N/A,FALSE,"Total Cash Flow -- Output"}</definedName>
    <definedName localSheetId="4" name="wrn.Printout.">{"Zone1",#N/A,FALSE,"Parameters";"Zone2",#N/A,FALSE,"Parameters"}</definedName>
    <definedName localSheetId="5" name="wrn.Printout.">{"Zone1",#N/A,FALSE,"Parameters";"Zone2",#N/A,FALSE,"Parameters"}</definedName>
    <definedName name="wrn.Printout.">{"Zone1",#N/A,FALSE,"Parameters";"Zone2",#N/A,FALSE,"Parameters"}</definedName>
    <definedName localSheetId="4" name="wrn.Prints._.All.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5" name="wrn.Prints._.All.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4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2.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4" name="wrn.Prints._All.B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5" name="wrn.Prints._All.B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elected.">{"ModelPage1",#N/A,TRUE,"Model";"ModelSum_Debt",#N/A,TRUE,"Model"}</definedName>
    <definedName name="wrn.Prior._.Year._.Amounts.">{"PriorYr1",#N/A,FALSE,"Prior Year Amounts";"PriorYr2",#N/A,FALSE,"Prior Year Amounts"}</definedName>
    <definedName name="wrn.prntall">{#N/A,#N/A,FALSE,"Broker Sheet";#N/A,#N/A,FALSE,"Exec.Summary";#N/A,#N/A,FALSE,"Argus Cash Flow";#N/A,#N/A,FALSE,"SPF";#N/A,#N/A,FALSE,"RentRoll"}</definedName>
    <definedName localSheetId="4" name="wrn.PRO.">{#N/A,#N/A,FALSE,"COVER";#N/A,#N/A,FALSE,"Construction CF";#N/A,#N/A,FALSE,"PROFORMA";#N/A,#N/A,FALSE,"CASHFLOW"}</definedName>
    <definedName localSheetId="5" name="wrn.PRO.">{#N/A,#N/A,FALSE,"COVER";#N/A,#N/A,FALSE,"Construction CF";#N/A,#N/A,FALSE,"PROFORMA";#N/A,#N/A,FALSE,"CASHFLOW"}</definedName>
    <definedName name="wrn.PRO.">{#N/A,#N/A,FALSE,"COVER";#N/A,#N/A,FALSE,"Construction CF";#N/A,#N/A,FALSE,"PROFORMA";#N/A,#N/A,FALSE,"CASHFLOW"}</definedName>
    <definedName name="wrn.Pro._.Forma.">{#N/A,#N/A,FALSE,"Assumptions";#N/A,#N/A,FALSE,"Proforma";#N/A,#N/A,FALSE,"Value Matrices";#N/A,#N/A,FALSE,"Graph &amp; Rent Roll"}</definedName>
    <definedName localSheetId="4" name="wrn.Product_Assumptions.">{"One",#N/A,FALSE,"Product Assumptions";"Two",#N/A,FALSE,"Product Assumptions";"Three",#N/A,FALSE,"Product Assumptions";"Four",#N/A,FALSE,"Product Assumptions";"Five",#N/A,FALSE,"Product Assumptions";"Six",#N/A,FALSE,"Product Assumptions"}</definedName>
    <definedName localSheetId="5" name="wrn.Product_Assumptions.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duct_Assumptions.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3996.">{"BALGRAL",#N/A,FALSE,"BALANCE GRAL";"EDORES",#N/A,FALSE,"EDO RDOS"}</definedName>
    <definedName name="wrn.PROF3996B">{"BALGRAL",#N/A,FALSE,"BALANCE GRAL";"EDORES",#N/A,FALSE,"EDO RDOS"}</definedName>
    <definedName name="wrn.PROFITCTR.">{"SUMPRCTR1",#N/A,FALSE,"5YRSUM.XLS";"SUMPRCTR2",#N/A,FALSE,"5YRSUM.XLS";"PRCTR1_95",#N/A,FALSE,"CONSOLID.XLS";"PRCTR2_95",#N/A,FALSE,"CONSOLID.XLS";"PRCTR1_96",#N/A,FALSE,"CONSOLID.XLS";"PRCTR2_96",#N/A,FALSE,"CONSOLID.XLS";"PRCTR1_97",#N/A,FALSE,"CONSOLID.XLS";"PRCTR2_97",#N/A,FALSE,"CONSOLID.XLS";"PRCTR1_98",#N/A,FALSE,"CONSOLID.XLS";"PRCTR2_98",#N/A,FALSE,"CONSOLID.XLS";"PRCTR1_99",#N/A,FALSE,"CONSOLID.XLS";"PRCTR2_99",#N/A,FALSE,"CONSOLID.XLS"}</definedName>
    <definedName localSheetId="4" name="wrn.Proforma.">{"Proforma - Dollars",#N/A,FALSE,"Proforma"}</definedName>
    <definedName localSheetId="5" name="wrn.Proforma.">{"Proforma - Dollars",#N/A,FALSE,"Proforma"}</definedName>
    <definedName name="wrn.Proforma.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localSheetId="4" name="wrn.Proforma._.2.">{#N/A,#N/A,TRUE,"Cash Flow Proforma";#N/A,#N/A,TRUE,"Scenario Variable Cells";#N/A,#N/A,TRUE,"Proforma Assumptions";#N/A,#N/A,TRUE,"Bulk Pad and Finished Sales";#N/A,#N/A,TRUE,"Rolling Option Sales"}</definedName>
    <definedName localSheetId="5" name="wrn.Proforma._.2.">{#N/A,#N/A,TRUE,"Cash Flow Proforma";#N/A,#N/A,TRUE,"Scenario Variable Cells";#N/A,#N/A,TRUE,"Proforma Assumptions";#N/A,#N/A,TRUE,"Bulk Pad and Finished Sales";#N/A,#N/A,TRUE,"Rolling Option Sales"}</definedName>
    <definedName name="wrn.Proforma._.2.">{#N/A,#N/A,TRUE,"Cash Flow Proforma";#N/A,#N/A,TRUE,"Scenario Variable Cells";#N/A,#N/A,TRUE,"Proforma Assumptions";#N/A,#N/A,TRUE,"Bulk Pad and Finished Sales";#N/A,#N/A,TRUE,"Rolling Option Sales"}</definedName>
    <definedName name="wrn.Proforma._.Report.">{#N/A,#N/A,FALSE,"Summary";#N/A,#N/A,FALSE,"Area Analysis";#N/A,#N/A,FALSE,"Construction Costs";#N/A,#N/A,FALSE,"Construction Notes";#N/A,#N/A,FALSE,"Revenue Analysis";#N/A,#N/A,FALSE,"IRR Analysis";#N/A,#N/A,FALSE,"Value Creation Analysis";#N/A,#N/A,FALSE,"Incremental Revenue Analysis";#N/A,#N/A,FALSE,"New Tenants";#N/A,#N/A,FALSE,"Existing Tenants";#N/A,#N/A,FALSE,"Proforma"}</definedName>
    <definedName localSheetId="3" name="wrn.Proforma._.Review.">{#N/A,#N/A,FALSE,"Occ and Rate";#N/A,#N/A,FALSE,"PF Input";#N/A,#N/A,FALSE,"Proforma Five Yr";#N/A,#N/A,FALSE,"Hotcomps"}</definedName>
    <definedName localSheetId="4" name="wrn.Proforma._.Review.">{#N/A,#N/A,FALSE,"Occ and Rate";#N/A,#N/A,FALSE,"PF Input";#N/A,#N/A,FALSE,"Proforma Five Yr";#N/A,#N/A,FALSE,"Hotcomps"}</definedName>
    <definedName localSheetId="5" name="wrn.Proforma._.Review.">{#N/A,#N/A,FALSE,"Occ and Rate";#N/A,#N/A,FALSE,"PF Input";#N/A,#N/A,FALSE,"Proforma Five Yr";#N/A,#N/A,FALSE,"Hotcomps"}</definedName>
    <definedName name="wrn.Proforma._.Review.">{#N/A,#N/A,FALSE,"Occ and Rate";#N/A,#N/A,FALSE,"PF Input";#N/A,#N/A,FALSE,"Proforma Five Yr";#N/A,#N/A,FALSE,"Hotcomps"}</definedName>
    <definedName localSheetId="3" name="wrn.Program._.Compliance.">{#N/A,#N/A,FALSE,"COMPLIANCE"}</definedName>
    <definedName localSheetId="4" name="wrn.Program._.Compliance.">{#N/A,#N/A,FALSE,"COMPLIANCE"}</definedName>
    <definedName localSheetId="5" name="wrn.Program._.Compliance.">{#N/A,#N/A,FALSE,"COMPLIANCE"}</definedName>
    <definedName name="wrn.Program._.Compliance.">{#N/A,#N/A,FALSE,"COMPLIANCE"}</definedName>
    <definedName name="wrn.Projections.">{#N/A,#N/A,FALSE,"Release Price";#N/A,#N/A,FALSE,"Cash flow for 50 Unit";#N/A,#N/A,FALSE,"Cash Flow for 3 Models"}</definedName>
    <definedName name="wrn.Projects._.1.">{"Project_details",#N/A,FALSE,"Projects";"Project_checks",#N/A,FALSE,"Projects";"Project_completion",#N/A,FALSE,"Projects"}</definedName>
    <definedName name="wrn.Projects._.2.">{"Project_profit",#N/A,FALSE,"Projects";"Project_reserves",#N/A,FALSE,"Project Reserves"}</definedName>
    <definedName localSheetId="3" name="wrn.Property._.Description.">{#N/A,#N/A,FALSE,"PROP. DESCRIPTION"}</definedName>
    <definedName localSheetId="4" name="wrn.Property._.Description.">{#N/A,#N/A,FALSE,"PROP. DESCRIPTION"}</definedName>
    <definedName localSheetId="5" name="wrn.Property._.Description.">{#N/A,#N/A,FALSE,"PROP. DESCRIPTION"}</definedName>
    <definedName name="wrn.Property._.Description.">{#N/A,#N/A,FALSE,"PROP. DESCRIPTION"}</definedName>
    <definedName name="wrn.Property._.Improvements.">{"Property Improvements",#N/A,FALSE,"Property Improvements"}</definedName>
    <definedName name="wrn.Property._.Tax.">{#N/A,#N/A,FALSE,"FOR_SUM";#N/A,#N/A,FALSE,"FA";#N/A,#N/A,FALSE,"PTRANS_TAX"}</definedName>
    <definedName localSheetId="4" name="wrn.PropertyInformation.">{#N/A,#N/A,FALSE,"PropertyInfo"}</definedName>
    <definedName localSheetId="5" name="wrn.PropertyInformation.">{#N/A,#N/A,FALSE,"PropertyInfo"}</definedName>
    <definedName name="wrn.PropertyInformation.">{#N/A,#N/A,FALSE,"PropertyInfo"}</definedName>
    <definedName localSheetId="4" name="wrn.Proposal.">{"Bid",#N/A,FALSE,"Estimate";"Breakdowm",#N/A,FALSE,"Estimate"}</definedName>
    <definedName localSheetId="5" name="wrn.Proposal.">{"Bid",#N/A,FALSE,"Estimate";"Breakdowm",#N/A,FALSE,"Estimate"}</definedName>
    <definedName name="wrn.Proposal.">{"Bid",#N/A,FALSE,"Estimate";"Breakdowm",#N/A,FALSE,"Estimate"}</definedName>
    <definedName localSheetId="4" name="wrn.Prototypes.">{"One",#N/A,FALSE,"Prototypes";"Two",#N/A,FALSE,"Prototypes";"Three",#N/A,FALSE,"Prototypes";"Four",#N/A,FALSE,"Prototypes";"Five",#N/A,FALSE,"Prototypes"}</definedName>
    <definedName localSheetId="5" name="wrn.Prototypes.">{"One",#N/A,FALSE,"Prototypes";"Two",#N/A,FALSE,"Prototypes";"Three",#N/A,FALSE,"Prototypes";"Four",#N/A,FALSE,"Prototypes";"Five",#N/A,FALSE,"Prototypes"}</definedName>
    <definedName name="wrn.Prototypes.">{"One",#N/A,FALSE,"Prototypes";"Two",#N/A,FALSE,"Prototypes";"Three",#N/A,FALSE,"Prototypes";"Four",#N/A,FALSE,"Prototypes";"Five",#N/A,FALSE,"Prototypes"}</definedName>
    <definedName localSheetId="3" name="wrn.Pulp.">{"Pulp Production",#N/A,FALSE,"Pulp";"Pulp Earnings",#N/A,FALSE,"Pulp"}</definedName>
    <definedName localSheetId="4" name="wrn.Pulp.">{"Pulp Production",#N/A,FALSE,"Pulp";"Pulp Earnings",#N/A,FALSE,"Pulp"}</definedName>
    <definedName localSheetId="5" name="wrn.Pulp.">{"Pulp Production",#N/A,FALSE,"Pulp";"Pulp Earnings",#N/A,FALSE,"Pulp"}</definedName>
    <definedName name="wrn.Pulp.">{"Pulp Production",#N/A,FALSE,"Pulp";"Pulp Earnings",#N/A,FALSE,"Pulp"}</definedName>
    <definedName localSheetId="3" name="wrn.Pulp.2">{"Pulp Production",#N/A,FALSE,"Pulp";"Pulp Earnings",#N/A,FALSE,"Pulp"}</definedName>
    <definedName localSheetId="4" name="wrn.Pulp.2">{"Pulp Production",#N/A,FALSE,"Pulp";"Pulp Earnings",#N/A,FALSE,"Pulp"}</definedName>
    <definedName localSheetId="5" name="wrn.Pulp.2">{"Pulp Production",#N/A,FALSE,"Pulp";"Pulp Earnings",#N/A,FALSE,"Pulp"}</definedName>
    <definedName name="wrn.Pulp.2">{"Pulp Production",#N/A,FALSE,"Pulp";"Pulp Earnings",#N/A,FALSE,"Pulp"}</definedName>
    <definedName localSheetId="3" name="wrn.Pulp.3">{"Pulp Production",#N/A,FALSE,"Pulp";"Pulp Earnings",#N/A,FALSE,"Pulp"}</definedName>
    <definedName localSheetId="4" name="wrn.Pulp.3">{"Pulp Production",#N/A,FALSE,"Pulp";"Pulp Earnings",#N/A,FALSE,"Pulp"}</definedName>
    <definedName localSheetId="5" name="wrn.Pulp.3">{"Pulp Production",#N/A,FALSE,"Pulp";"Pulp Earnings",#N/A,FALSE,"Pulp"}</definedName>
    <definedName name="wrn.Pulp.3">{"Pulp Production",#N/A,FALSE,"Pulp";"Pulp Earnings",#N/A,FALSE,"Pulp"}</definedName>
    <definedName name="wrn.qtr.">{"byqtr",#N/A,FALSE,"Worksheet"}</definedName>
    <definedName name="wrn.qtrpvs.">{#N/A,#N/A,FALSE,"CurQtr vsPriorQ"}</definedName>
    <definedName name="wrn.qtrpyr.">{"qtrpyr",#N/A,FALSE,"CurQTR vsPriorY"}</definedName>
    <definedName name="wrn.Qty._.Monthly._.Cash._.Flow.">{"Cash Flow_Small",#N/A,FALSE,"CashFlowSummary";"Finance_Small",#N/A,FALSE,"FinanceCashFlow";"Equity_Small",#N/A,FALSE,"EquityReturns"}</definedName>
    <definedName name="wrn.Quarter._.end.">{#N/A,#N/A,FALSE,"Income";#N/A,#N/A,FALSE,"Cash";#N/A,#N/A,FALSE,"BAB's";#N/A,#N/A,FALSE,"Debtors";#N/A,#N/A,FALSE,"Creditors";#N/A,#N/A,FALSE,"Intangibles";#N/A,#N/A,FALSE,"Investments";#N/A,#N/A,FALSE,"Capital";#N/A,#N/A,FALSE,"Cashflows"}</definedName>
    <definedName localSheetId="3" name="wrn.quarterly.">{"quarterly",#N/A,FALSE,"Pro Forma"}</definedName>
    <definedName name="wrn.quarterly.">{"quarterly",#N/A,FALSE,"Pro Forma"}</definedName>
    <definedName name="wrn.Quarterly._.All._.Stmts.">{"Quarterly Inc Stmt",#N/A,TRUE,"Financials";"Quarterly BS",#N/A,TRUE,"Financials";"Quarterly CF",#N/A,TRUE,"Financials";"Quarterly Ratios",#N/A,TRUE,"Financials"}</definedName>
    <definedName name="wrn.Quarterly._.BS.">{"Quarterly BS",#N/A,FALSE,"Financials"}</definedName>
    <definedName name="wrn.Quarterly._.CF.">{"Quarterly CF",#N/A,FALSE,"Financials"}</definedName>
    <definedName name="wrn.Quarterly._.Inc._.Stmt.">{"Quarterly Inc Stmt",#N/A,FALSE,"Financials"}</definedName>
    <definedName name="wrn.Quarterly._.Ratios.">{"Quarterly Ratios",#N/A,FALSE,"Financials"}</definedName>
    <definedName name="wrn.Quarterly._.Summaries.">{"P1-3Quarterly",#N/A,TRUE,"CF Summ";"P1-Quarterly",#N/A,TRUE,"CF Summ";"P2-Quarterly",#N/A,TRUE,"CF Summ";"P3-Quarterly",#N/A,TRUE,"CF Summ"}</definedName>
    <definedName localSheetId="4" name="wrn.Quarterly._.Summary.">{"qtrl1",#N/A,TRUE,"Annual Summary";"qtrl2",#N/A,TRUE,"Annual Summary";"qtrl3",#N/A,TRUE,"Annual Summary";"qtrl4",#N/A,TRUE,"QTLY Summary";"qtrl5",#N/A,TRUE,"QTLY Summary";"qtrl6",#N/A,TRUE,"QTLY Summary"}</definedName>
    <definedName localSheetId="5" name="wrn.Quarterly._.Summary.">{"qtrl1",#N/A,TRUE,"Annual Summary";"qtrl2",#N/A,TRUE,"Annual Summary";"qtrl3",#N/A,TRUE,"Annual Summary";"qtrl4",#N/A,TRUE,"QTLY Summary";"qtrl5",#N/A,TRUE,"QTLY Summary";"qtrl6",#N/A,TRUE,"QTLY Summary"}</definedName>
    <definedName name="wrn.Quarterly._.Summary.">{"qtrl1",#N/A,TRUE,"Annual Summary";"qtrl2",#N/A,TRUE,"Annual Summary";"qtrl3",#N/A,TRUE,"Annual Summary";"qtrl4",#N/A,TRUE,"QTLY Summary";"qtrl5",#N/A,TRUE,"QTLY Summary";"qtrl6",#N/A,TRUE,"QTLY Summary"}</definedName>
    <definedName name="wrn.QUICK.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Quick._.Print.">{"Pro Forma",#N/A,FALSE,"Prof";"Statistics",#N/A,FALSE,"Stats";"Incentive Fee Calc",#N/A,FALSE,"Incent"}</definedName>
    <definedName name="wrn.Quick._.View.">{"Pro Forma",#N/A,FALSE,"Prof";"Statistics",#N/A,FALSE,"Stats";"Incentive Fee Calc",#N/A,FALSE,"Incent"}</definedName>
    <definedName name="WRN.QW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localSheetId="4" name="wrn.Rapport.">{#N/A,#N/A,FALSE,"SHEET1";#N/A,#N/A,FALSE,"SHEET2";#N/A,#N/A,FALSE,"SHEET3";#N/A,#N/A,FALSE,"SHEET4"}</definedName>
    <definedName localSheetId="5" name="wrn.Rapport.">{#N/A,#N/A,FALSE,"SHEET1";#N/A,#N/A,FALSE,"SHEET2";#N/A,#N/A,FALSE,"SHEET3";#N/A,#N/A,FALSE,"SHEET4"}</definedName>
    <definedName name="wrn.Rapport.">{#N/A,#N/A,FALSE,"SHEET1";#N/A,#N/A,FALSE,"SHEET2";#N/A,#N/A,FALSE,"SHEET3";#N/A,#N/A,FALSE,"SHEET4"}</definedName>
    <definedName localSheetId="4" name="wrn.rate.">{"RATES",#N/A,FALSE,"RECOVERY RATES";"CONTRIBUTIONS",#N/A,FALSE,"RECOVERY RATES";"GLA CATEGORY SUMMARY",#N/A,FALSE,"RECOVERY RATES"}</definedName>
    <definedName localSheetId="5" name="wrn.rate.">{"RATES",#N/A,FALSE,"RECOVERY RATES";"CONTRIBUTIONS",#N/A,FALSE,"RECOVERY RATES";"GLA CATEGORY SUMMARY",#N/A,FALSE,"RECOVERY RATES"}</definedName>
    <definedName name="wrn.rate.">{"RATES",#N/A,FALSE,"RECOVERY RATES";"CONTRIBUTIONS",#N/A,FALSE,"RECOVERY RATES";"GLA CATEGORY SUMMARY",#N/A,FALSE,"RECOVERY RATES"}</definedName>
    <definedName localSheetId="4" name="wrn.RATES.">{"RATES",#N/A,FALSE,"RECOVERY RATES";"CONTRIBUTIONS",#N/A,FALSE,"RECOVERY RATES";"GLA CATEGORY SUMMARY",#N/A,FALSE,"RECOVERY RATES"}</definedName>
    <definedName localSheetId="5" name="wrn.RATES.">{"RATES",#N/A,FALSE,"RECOVERY RATES";"CONTRIBUTIONS",#N/A,FALSE,"RECOVERY RATES";"GLA CATEGORY SUMMARY",#N/A,FALSE,"RECOVERY RATES"}</definedName>
    <definedName name="wrn.RATES.">{"RATES",#N/A,FALSE,"RECOVERY RATES";"CONTRIBUTIONS",#N/A,FALSE,"RECOVERY RATES";"GLA CATEGORY SUMMARY",#N/A,FALSE,"RECOVERY RATES"}</definedName>
    <definedName name="wrn.ratios.">{"ratios",#N/A,FALSE,"Summary Accounts"}</definedName>
    <definedName localSheetId="4" name="wrn.Realis._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localSheetId="5" name="wrn.Realis._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localSheetId="4" name="wrn.Realis._2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localSheetId="5" name="wrn.Realis._2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2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localSheetId="4" name="wrn.Realis._3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localSheetId="5" name="wrn.Realis._3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3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localSheetId="4" name="wrn.Recovery._.Calcs.">{#N/A,#N/A,FALSE,"Recovery Calcs"}</definedName>
    <definedName localSheetId="5" name="wrn.Recovery._.Calcs.">{#N/A,#N/A,FALSE,"Recovery Calcs"}</definedName>
    <definedName name="wrn.Recovery._.Calcs.">{#N/A,#N/A,FALSE,"Recovery Calcs"}</definedName>
    <definedName name="wrn.Reduced._.Scenario._.1.">{"Reduced Scenario 1",#N/A,FALSE,"Deliv B Up 1999 2004 SC 1"}</definedName>
    <definedName name="wrn.Reduced_Sc_2.">{"Reduced Sc 2",#N/A,FALSE,"Deliv B Up 1999 2004 SC 2"}</definedName>
    <definedName name="wrn.reforecast.">{#N/A,#N/A,FALSE,"page3";#N/A,#N/A,FALSE,"page1";#N/A,#N/A,FALSE,"page2";#N/A,#N/A,FALSE,"page4&amp;5";#N/A,#N/A,FALSE,"page6";#N/A,#N/A,FALSE,"page7";#N/A,#N/A,FALSE,"page8";#N/A,#N/A,FALSE,"page9";#N/A,#N/A,FALSE,"page 10"}</definedName>
    <definedName localSheetId="3" name="wrn.Releases._.Cash._.Accrual.">{"a_releases",#N/A,FALSE,"Summary";"a_cash",#N/A,FALSE,"Summary";"a_accrual",#N/A,FALSE,"Summary"}</definedName>
    <definedName name="wrn.Releases._.Cash._.Accrual.">{"a_releases",#N/A,FALSE,"Summary";"a_cash",#N/A,FALSE,"Summary";"a_accrual",#N/A,FALSE,"Summary"}</definedName>
    <definedName name="wrn.Relevant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localSheetId="4" name="wrn.Relevant._.Sections.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localSheetId="5" name="wrn.Relevant._.Sections.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levant._.Sections.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levant1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localSheetId="4" name="wrn.Remaining._.Obligation.">{#N/A,#N/A,FALSE,"Summary (Oblg)";#N/A,#N/A,FALSE,"41 Mad (27&amp;28)";#N/A,#N/A,FALSE,"41 Mad (29-1)";#N/A,#N/A,FALSE,"41 Mad (29-2A)";#N/A,#N/A,FALSE,"41 Mad (29-2B)";#N/A,#N/A,FALSE,"41 Mad (30)";#N/A,#N/A,FALSE,"41 Mad (42)"}</definedName>
    <definedName localSheetId="5" name="wrn.Remaining._.Obligation.">{#N/A,#N/A,FALSE,"Summary (Oblg)";#N/A,#N/A,FALSE,"41 Mad (27&amp;28)";#N/A,#N/A,FALSE,"41 Mad (29-1)";#N/A,#N/A,FALSE,"41 Mad (29-2A)";#N/A,#N/A,FALSE,"41 Mad (29-2B)";#N/A,#N/A,FALSE,"41 Mad (30)";#N/A,#N/A,FALSE,"41 Mad (42)"}</definedName>
    <definedName name="wrn.Remaining._.Obligation.">{#N/A,#N/A,FALSE,"Summary (Oblg)";#N/A,#N/A,FALSE,"41 Mad (27&amp;28)";#N/A,#N/A,FALSE,"41 Mad (29-1)";#N/A,#N/A,FALSE,"41 Mad (29-2A)";#N/A,#N/A,FALSE,"41 Mad (29-2B)";#N/A,#N/A,FALSE,"41 Mad (30)";#N/A,#N/A,FALSE,"41 Mad (42)"}</definedName>
    <definedName name="wrn.Renewal.">{#N/A,#N/A,FALSE,"Approval Form";#N/A,#N/A,FALSE,"Renewal";#N/A,#N/A,FALSE,"Cosmos Report"}</definedName>
    <definedName name="wrn.Renewal._.Justification.">{#N/A,#N/A,FALSE,"Renewal"}</definedName>
    <definedName localSheetId="4" name="wrn.Rent._.Roll.">{#N/A,#N/A,FALSE,"Rent Roll"}</definedName>
    <definedName localSheetId="5" name="wrn.Rent._.Roll.">{#N/A,#N/A,FALSE,"Rent Roll"}</definedName>
    <definedName name="wrn.Rent._.Roll.">{#N/A,#N/A,FALSE,"Rent Roll"}</definedName>
    <definedName name="wrn.Rental._.Scenario.">{#N/A,#N/A,TRUE,"Summary";#N/A,#N/A,TRUE,"Rental Summary";#N/A,#N/A,TRUE,"Budget";#N/A,#N/A,TRUE,"Assumptions";#N/A,#N/A,TRUE,"Financing"}</definedName>
    <definedName name="wrn.RENTROL.">{#N/A,#N/A,FALSE,"RENT ROLL"}</definedName>
    <definedName name="wrn.RentRoll.">{"CurrentRentRoll",#N/A,FALSE,"Graph &amp; Rent Roll"}</definedName>
    <definedName localSheetId="4" name="wrn.Repayments.">{"One",#N/A,FALSE,"Repayments";"Two",#N/A,FALSE,"Repayments"}</definedName>
    <definedName localSheetId="5" name="wrn.Repayments.">{"One",#N/A,FALSE,"Repayments";"Two",#N/A,FALSE,"Repayments"}</definedName>
    <definedName name="wrn.Repayments.">{"One",#N/A,FALSE,"Repayments";"Two",#N/A,FALSE,"Repayments"}</definedName>
    <definedName localSheetId="4" name="wrn.report">{#N/A,#N/A,FALSE,"Project Summary";#N/A,#N/A,FALSE,"Parameter Summary";#N/A,#N/A,FALSE,"Budget Control Report";#N/A,#N/A,FALSE,"DETAIL.XLS"}</definedName>
    <definedName localSheetId="5" name="wrn.report">{#N/A,#N/A,FALSE,"Project Summary";#N/A,#N/A,FALSE,"Parameter Summary";#N/A,#N/A,FALSE,"Budget Control Report";#N/A,#N/A,FALSE,"DETAIL.XLS"}</definedName>
    <definedName name="wrn.report">{#N/A,#N/A,FALSE,"Project Summary";#N/A,#N/A,FALSE,"Parameter Summary";#N/A,#N/A,FALSE,"Budget Control Report";#N/A,#N/A,FALSE,"DETAIL.XLS"}</definedName>
    <definedName localSheetId="3" name="wrn.Report.">{#N/A,#N/A,FALSE,"Loan Summary";#N/A,#N/A,FALSE,"NOI";"RR and Expir",#N/A,FALSE,"Rental";"Sales History",#N/A,FALSE,"Rental";#N/A,#N/A,FALSE,"Reserves"}</definedName>
    <definedName localSheetId="4" name="wrn.Report.">{#N/A,#N/A,FALSE,"Summary";#N/A,#N/A,FALSE,"Assumptions";#N/A,#N/A,FALSE,"Cash Flow";#N/A,#N/A,FALSE,"Residual Calculation";#N/A,#N/A,FALSE,"Pricing Matrix";#N/A,#N/A,FALSE,"Pricing Matrix II";#N/A,#N/A,FALSE,"Expiration Schedule"}</definedName>
    <definedName localSheetId="5" name="wrn.Report.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.">{#N/A,#N/A,FALSE,"Loan Summary";#N/A,#N/A,FALSE,"NOI";"RR and Expir",#N/A,FALSE,"Rental";"Sales History",#N/A,FALSE,"Rental";#N/A,#N/A,FALSE,"Reserves"}</definedName>
    <definedName localSheetId="3" name="wrn.REPORT._.ALL.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localSheetId="4" name="wrn.Report._.Detail.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localSheetId="5" name="wrn.Report._.Detail.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FOR._.CCA.">{"CCA",#N/A,FALSE,"INPUT";"Pricing","CCA",FALSE,"Pricing";"Rent","CCA",FALSE,"Rent,Exp";"Fund Flow",#N/A,FALSE,"Fund Flow"}</definedName>
    <definedName name="wrn.REPORT._.FOR._.FA.">{"Report for FA","FA",FALSE,"Benefits"}</definedName>
    <definedName name="wrn.REPORT._.FOR._.LUS.">{#N/A,#N/A,FALSE,"LeaseData";"Rent",#N/A,FALSE,"Rent,Exp"}</definedName>
    <definedName localSheetId="4" name="wrn.Report._.Tables.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localSheetId="5" name="wrn.Report._.Tables.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name="wrn.Report._.Tables.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localSheetId="4" name="wrn.Report._1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localSheetId="5" name="wrn.Report._1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name="wrn.Report._1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localSheetId="4" name="wrn.Report._2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localSheetId="5" name="wrn.Report._2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name="wrn.Report._2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localSheetId="4" name="wrn.Report._3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localSheetId="5" name="wrn.Report._3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name="wrn.Report._3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name="wrn.report.Irr">{#N/A,#N/A,FALSE,"Loan Summary";#N/A,#N/A,FALSE,"NOI";"RR and Expir",#N/A,FALSE,"Rental";"Sales History",#N/A,FALSE,"Rental";#N/A,#N/A,FALSE,"Reserves"}</definedName>
    <definedName name="wrn.REPORT_1.">{"SIMPLIFD_P1",#N/A,FALSE,"SIMPLIFD"}</definedName>
    <definedName localSheetId="4" name="wrn.Report1.">{#N/A,#N/A,FALSE,"fitchpre1026 conduit analysis"}</definedName>
    <definedName localSheetId="5" name="wrn.Report1.">{#N/A,#N/A,FALSE,"fitchpre1026 conduit analysis"}</definedName>
    <definedName name="wrn.Report1.">{#N/A,#N/A,FALSE,"Summary";#N/A,#N/A,FALSE,"Assumptions";#N/A,#N/A,FALSE,"Cash Flow";#N/A,#N/A,FALSE,"Residual Calculation";#N/A,#N/A,FALSE,"Pricing Matrix";#N/A,#N/A,FALSE,"Pricing Matrix II";#N/A,#N/A,FALSE,"Expiration Schedule"}</definedName>
    <definedName localSheetId="4" name="wrn.Report2">{#N/A,#N/A,FALSE,"fitchpre1026 conduit analysis"}</definedName>
    <definedName localSheetId="5" name="wrn.Report2">{#N/A,#N/A,FALSE,"fitchpre1026 conduit analysis"}</definedName>
    <definedName name="wrn.report2">{#N/A,#N/A,FALSE,"Loan Summary";#N/A,#N/A,FALSE,"NOI";"RR and Expir",#N/A,FALSE,"Rental";"Sales History",#N/A,FALSE,"Rental";#N/A,#N/A,FALSE,"Reserves"}</definedName>
    <definedName localSheetId="4" name="wrn.Report5">{#N/A,#N/A,FALSE,"Summary";#N/A,#N/A,FALSE,"Assumptions";#N/A,#N/A,FALSE,"Cash Flow";#N/A,#N/A,FALSE,"Residual Calculation";#N/A,#N/A,FALSE,"Pricing Matrix";#N/A,#N/A,FALSE,"Pricing Matrix II";#N/A,#N/A,FALSE,"Expiration Schedule"}</definedName>
    <definedName localSheetId="5" name="wrn.Report5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>{#N/A,#N/A,FALSE,"Summary";#N/A,#N/A,FALSE,"Assumptions";#N/A,#N/A,FALSE,"Cash Flow";#N/A,#N/A,FALSE,"Residual Calculation";#N/A,#N/A,FALSE,"Pricing Matrix";#N/A,#N/A,FALSE,"Pricing Matrix II";#N/A,#N/A,FALSE,"Expiration Schedule"}</definedName>
    <definedName localSheetId="4" name="wrn.reports.">{#N/A,#N/A,FALSE,"Project Summary";#N/A,#N/A,FALSE,"Parameter Summary";#N/A,#N/A,FALSE,"Budget Control Report";#N/A,#N/A,FALSE,"DETAIL.XLS"}</definedName>
    <definedName localSheetId="5" name="wrn.reports.">{#N/A,#N/A,FALSE,"Project Summary";#N/A,#N/A,FALSE,"Parameter Summary";#N/A,#N/A,FALSE,"Budget Control Report";#N/A,#N/A,FALSE,"DETAIL.XLS"}</definedName>
    <definedName name="wrn.reports.">{#N/A,#N/A,FALSE,"Project Summary";#N/A,#N/A,FALSE,"Parameter Summary";#N/A,#N/A,FALSE,"Budget Control Report";#N/A,#N/A,FALSE,"DETAIL.XLS"}</definedName>
    <definedName name="wrn.Reserves.">{"Reserves",#N/A,FALSE,"Reserves";"Reserves_Variance",#N/A,FALSE,"Reserves"}</definedName>
    <definedName localSheetId="4" name="wrn.residential.">{#N/A,#N/A,FALSE,"matx (int)";#N/A,#N/A,FALSE,"summ (a)";#N/A,#N/A,FALSE,"assump (b)";#N/A,#N/A,FALSE,"detail (c)";#N/A,#N/A,FALSE,"hist (d)";#N/A,#N/A,FALSE,"capex (e)";#N/A,#N/A,FALSE,"tax (f)";#N/A,#N/A,FALSE,"incr98 (g)";#N/A,#N/A,FALSE,"rentcalc (h)";#N/A,#N/A,FALSE,"rentjan (i)";#N/A,#N/A,FALSE,"markrent (j)";#N/A,#N/A,FALSE,"mciwind (k)";#N/A,#N/A,FALSE,"mciroof (l)";#N/A,#N/A,FALSE,"j51roof (m)"}</definedName>
    <definedName localSheetId="5" name="wrn.residential.">{#N/A,#N/A,FALSE,"matx (int)";#N/A,#N/A,FALSE,"summ (a)";#N/A,#N/A,FALSE,"assump (b)";#N/A,#N/A,FALSE,"detail (c)";#N/A,#N/A,FALSE,"hist (d)";#N/A,#N/A,FALSE,"capex (e)";#N/A,#N/A,FALSE,"tax (f)";#N/A,#N/A,FALSE,"incr98 (g)";#N/A,#N/A,FALSE,"rentcalc (h)";#N/A,#N/A,FALSE,"rentjan (i)";#N/A,#N/A,FALSE,"markrent (j)";#N/A,#N/A,FALSE,"mciwind (k)";#N/A,#N/A,FALSE,"mciroof (l)";#N/A,#N/A,FALSE,"j51roof (m)"}</definedName>
    <definedName name="wrn.residential.">{#N/A,#N/A,FALSE,"matx (int)";#N/A,#N/A,FALSE,"summ (a)";#N/A,#N/A,FALSE,"assump (b)";#N/A,#N/A,FALSE,"detail (c)";#N/A,#N/A,FALSE,"hist (d)";#N/A,#N/A,FALSE,"capex (e)";#N/A,#N/A,FALSE,"tax (f)";#N/A,#N/A,FALSE,"incr98 (g)";#N/A,#N/A,FALSE,"rentcalc (h)";#N/A,#N/A,FALSE,"rentjan (i)";#N/A,#N/A,FALSE,"markrent (j)";#N/A,#N/A,FALSE,"mciwind (k)";#N/A,#N/A,FALSE,"mciroof (l)";#N/A,#N/A,FALSE,"j51roof (m)"}</definedName>
    <definedName name="wrn.Residential._.Summary.">{"Residential Summary",#N/A,TRUE,"Summary";"Residential Budget",#N/A,TRUE,"Summary";"Residential Cash Flow",#N/A,TRUE,"Summary";"Residential Project Costs",#N/A,TRUE,"Summary"}</definedName>
    <definedName name="wrn.RESIDUALS.">{#N/A,#N/A,FALSE,"For-Sale";#N/A,#N/A,FALSE,"For-Rent"}</definedName>
    <definedName name="wrn.Restbericht.">{#N/A,#N/A,FALSE,"DATA";#N/A,#N/A,FALSE,"BS";#N/A,#N/A,FALSE,"P&amp;L";#N/A,#N/A,FALSE,"stat.con.";#N/A,#N/A,FALSE,"Average";#N/A,#N/A,FALSE,"Zusatz1";#N/A,#N/A,FALSE,"Konzern";#N/A,#N/A,FALSE,"BIS 1";#N/A,#N/A,FALSE,"BIS-Assets";#N/A,#N/A,FALSE,"BIS 2"}</definedName>
    <definedName name="wrn.Retail._.Summary.">{"Retail Summary",#N/A,TRUE,"Summary";"Retail Development Budget",#N/A,TRUE,"Summary";"Retail Cash Flow",#N/A,TRUE,"Summary";"Retail Development Costs and NOI",#N/A,TRUE,"Summary";"Retail Detailed Project Costs",#N/A,TRUE,"Summary"}</definedName>
    <definedName name="wrn.Return._.Target.">{"Return Target",#N/A,FALSE,"Summary"}</definedName>
    <definedName name="wrn.Revenue.">{"Revenue",#N/A,FALSE,"2033K-R6"}</definedName>
    <definedName name="wrn.Revenue._.Reports.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Summary.">{"Revenue Summary",#N/A,FALSE,"Revenue Schedules"}</definedName>
    <definedName localSheetId="4" name="wrn.Review._.File.">{"Venture Summary",#N/A,FALSE,"Summary";"Operating Assumptions",#N/A,FALSE,"Summary";"Development Budget",#N/A,FALSE,"Summary";"Annual",#N/A,FALSE,"Annual"}</definedName>
    <definedName localSheetId="5" name="wrn.Review._.File.">{"Venture Summary",#N/A,FALSE,"Summary";"Operating Assumptions",#N/A,FALSE,"Summary";"Development Budget",#N/A,FALSE,"Summary";"Annual",#N/A,FALSE,"Annual"}</definedName>
    <definedName name="wrn.Review._.File.">{"Venture Summary",#N/A,FALSE,"Summary";"Sensitivity Tables",#N/A,FALSE,"Summary";"Argus Assumptions",#N/A,FALSE,"Bldg Info";"Annual",#N/A,FALSE,"Annual";"Development Budget",#N/A,FALSE,"Summary";"DevPF",#N/A,FALSE,"Dev PF"}</definedName>
    <definedName name="wrn.Revised._.project._.estimate.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s.">{"Base_rev",#N/A,FALSE,"Proj_IS_Base";"Projrev",#N/A,FALSE,"Proj_IS_wOTLC";"Delta",#N/A,FALSE,"Delta Rev_PV"}</definedName>
    <definedName name="wrn.Revue._.contrats._.Estimé.">{"Revue contrats Estimé",#N/A,FALSE,"Revue Contrats";"Revue contrats Intitulés",#N/A,FALSE,"Revue Contrats";"Revue contrats Comparatifs",#N/A,FALSE,"Revue Contrats"}</definedName>
    <definedName localSheetId="3" name="wrn.Ride._.Estimate.">{#N/A,#N/A,TRUE,"Cover Memo";"Ride Estimate",#N/A,TRUE,"Change Summary";"Ride Estimate",#N/A,TRUE,"Estimate Summary";"Ride Estimate",#N/A,TRUE,"Dept. Summary";"Ride Estimate",#N/A,TRUE,"DOW Detail"}</definedName>
    <definedName name="wrn.Ride._.Estimate.">{#N/A,#N/A,TRUE,"Cover Memo";"Ride Estimate",#N/A,TRUE,"Change Summary";"Ride Estimate",#N/A,TRUE,"Estimate Summary";"Ride Estimate",#N/A,TRUE,"Dept. Summary";"Ride Estimate",#N/A,TRUE,"DOW Detail"}</definedName>
    <definedName name="wrn.Riverwood_comp_model.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mgmtfee.">{#N/A,#N/A,FALSE,"Rmgmtfee"}</definedName>
    <definedName name="wrn.roll.">{"bobsum",#N/A,FALSE,"BobSummary";"Month",#N/A,FALSE,"Mnthly Roll";"fullprior",#N/A,FALSE,"Full Yr v Prior";"FULLPLN",#N/A,FALSE,"Full Yr vs Plan"}</definedName>
    <definedName localSheetId="4" name="wrn.Roll_Out.">{"One",#N/A,FALSE,"Roll-out";"Two",#N/A,FALSE,"Roll-out";"Three",#N/A,FALSE,"Roll-out";"Four",#N/A,FALSE,"Roll-out";"Five",#N/A,FALSE,"Roll-out"}</definedName>
    <definedName localSheetId="5" name="wrn.Roll_Out.">{"One",#N/A,FALSE,"Roll-out";"Two",#N/A,FALSE,"Roll-out";"Three",#N/A,FALSE,"Roll-out";"Four",#N/A,FALSE,"Roll-out";"Five",#N/A,FALSE,"Roll-out"}</definedName>
    <definedName name="wrn.Roll_Out.">{"One",#N/A,FALSE,"Roll-out";"Two",#N/A,FALSE,"Roll-out";"Three",#N/A,FALSE,"Roll-out";"Four",#N/A,FALSE,"Roll-out";"Five",#N/A,FALSE,"Roll-out"}</definedName>
    <definedName name="wrn.rollup.">{"page1",#N/A,FALSE,"rollup"}</definedName>
    <definedName name="wrn.rprt.">{#N/A,#N/A,FALSE,"A";#N/A,#N/A,FALSE,"B-1";#N/A,#N/A,FALSE,"WACC";#N/A,#N/A,FALSE,"C-1 ";#N/A,#N/A,FALSE,"C-2";#N/A,#N/A,FALSE,"D-1";#N/A,#N/A,FALSE,"D-2";#N/A,#N/A,FALSE,"D-3"}</definedName>
    <definedName localSheetId="3" name="wrn.rpt96.">{"rmrev1",#N/A,FALSE,"Forecast96";"rmrev2",#N/A,FALSE,"Forecast96";"rmrev3",#N/A,FALSE,"Forecast96"}</definedName>
    <definedName localSheetId="4" name="wrn.rpt96.">{"rmrev1",#N/A,FALSE,"Forecast96";"rmrev2",#N/A,FALSE,"Forecast96";"rmrev3",#N/A,FALSE,"Forecast96"}</definedName>
    <definedName localSheetId="5" name="wrn.rpt96.">{"rmrev1",#N/A,FALSE,"Forecast96";"rmrev2",#N/A,FALSE,"Forecast96";"rmrev3",#N/A,FALSE,"Forecast96"}</definedName>
    <definedName name="wrn.rpt96.">{"rmrev1",#N/A,FALSE,"Forecast96";"rmrev2",#N/A,FALSE,"Forecast96";"rmrev3",#N/A,FALSE,"Forecast96"}</definedName>
    <definedName name="wrn.RRDOMINION._.TOWER.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RPROJECT.">{"MT1",#N/A,FALSE,"RA_SL";"MT2",#N/A,FALSE,"RA_SL";"MT3",#N/A,FALSE,"RA_SL";"MT4",#N/A,FALSE,"RA_SL";"MT5",#N/A,FALSE,"RA_SL";"MT7",#N/A,FALSE,"RA_SL";"MT16",#N/A,FALSE,"RA_SL";"MT17",#N/A,FALSE,"RA_SL";"MT18",#N/A,FALSE,"RA_SL";"MT19",#N/A,FALSE,"RA_SL";"MT20",#N/A,FALSE,"RA_SL";"MT21",#N/A,FALSE,"RA_SL";"MT22",#N/A,FALSE,"RA_SL";"MT23",#N/A,FALSE,"RA_SL";"MT24",#N/A,FALSE,"RA_SL";"MT25",#N/A,FALSE,"RA_SL";"MT26",#N/A,FALSE,"RA_SL";"MT27",#N/A,FALSE,"RA_SL";"MT28",#N/A,FALSE,"RA_SL";"MT29",#N/A,FALSE,"RA_SL"}</definedName>
    <definedName name="wrn.RRSUMMARY.">{"RRSUMMARY",#N/A,FALSE,"RA_SL"}</definedName>
    <definedName name="wrn.RSH._.Perf._.Update.">{"RSH Perf Update",#N/A,FALSE,"Perf Update"}</definedName>
    <definedName name="wrn.RV._.SAR.">{#N/A,#N/A,FALSE,"COVER";#N/A,#N/A,FALSE,"WEEKLY SUMMARY";"RiverView I",#N/A,FALSE,"EAST TOWER";#N/A,#N/A,FALSE,"WEST TOWER";"Parking",#N/A,FALSE,"EAST TOWER"}</definedName>
    <definedName name="wrn.SAC._.ANALYSIS.">{#N/A,#N/A,TRUE,"OVERVIEW OF METROTECH GROUND LS";#N/A,#N/A,TRUE,"SUMMARY OF TOTAL PAYMENTS";#N/A,#N/A,TRUE,"SITE ACQUISITION DIFFERENTIAL";#N/A,#N/A,TRUE,"BASE GROUND RENT";#N/A,#N/A,TRUE,"MINIMUM PAYMENT";#N/A,#N/A,TRUE,"EXCESS PAYMENT";#N/A,#N/A,TRUE,"SURPLUS PAYMENT";#N/A,#N/A,TRUE,"BUG Excess &amp; Surplus Analysis";#N/A,#N/A,TRUE,"SIAC Excess &amp; Surplus Analysis";#N/A,#N/A,TRUE,"9 MT Excess &amp; Surplus Analysis";#N/A,#N/A,TRUE,"9 South Excess-Surplus Analysis";#N/A,#N/A,TRUE,"Tech Excess &amp; Surplus Analysis";#N/A,#N/A,TRUE,"NPV ANALYSIS";#N/A,#N/A,TRUE,"Summary of PV";#N/A,#N/A,TRUE,"EXISTING CF SUMMARY"}</definedName>
    <definedName name="wrn.Saldenliste.">{"Saldenliste",#N/A,FALSE,"H A Ü"}</definedName>
    <definedName name="wrn.sale.">{#N/A,#N/A,FALSE,"Execsum (sale)";#N/A,#N/A,FALSE,"Summary (sale)";#N/A,#N/A,FALSE,"Budget";#N/A,#N/A,FALSE,"office cashflow (sale)"}</definedName>
    <definedName localSheetId="3" name="wrn.Sales._.and._.Debt.">{"a_sales",#N/A,FALSE,"Summary";"a_debt",#N/A,FALSE,"Summary"}</definedName>
    <definedName name="wrn.Sales._.and._.Debt.">{"a_sales",#N/A,FALSE,"Summary";"a_debt",#N/A,FALSE,"Summary"}</definedName>
    <definedName name="wrn.SATTRMV.">{"Attribution",#N/A,FALSE,"Attribution";"Rates",#N/A,FALSE,"Interest";"Cash Flows",#N/A,FALSE,"CashFlows";"Cash Flow Summary",#N/A,FALSE,"Interest";"Curve 1",#N/A,FALSE,"Interest";"Curve 2",#N/A,FALSE,"Interest";"Curve 3",#N/A,FALSE,"Interest";"Valuation",#N/A,FALSE,"Valuation";"Scenarios",#N/A,FALSE,"Valuation"}</definedName>
    <definedName name="wrn.SB_PRES.">{#N/A,#N/A,TRUE,"Sheet16"}</definedName>
    <definedName name="wrn.SBE._.Report.">{#N/A,#N/A,FALSE,"Operating Projections";"Restaurants",#N/A,FALSE,"Operating Projections";"Lounges",#N/A,FALSE,"Operating Projections";#N/A,#N/A,FALSE,"Clubs";#N/A,#N/A,FALSE,"Shows";#N/A,#N/A,FALSE,"Outdoor";#N/A,#N/A,FALSE,"Banquet";#N/A,#N/A,FALSE,"Retail";#N/A,#N/A,FALSE,"Casino";#N/A,#N/A,FALSE,"Sources &amp; Uses";#N/A,#N/A,FALSE,"Budget Breakdown";"Annual CF",#N/A,FALSE,"Track"}</definedName>
    <definedName name="wrn.scall.">{"scmonth",#N/A,FALSE,"Super";"scroll",#N/A,FALSE,"Super";"scprof",#N/A,FALSE,"Super"}</definedName>
    <definedName localSheetId="4" name="wrn.Scenario.">{"scen1",#N/A,FALSE,"Scenarios";"scen2",#N/A,FALSE,"Scenarios"}</definedName>
    <definedName localSheetId="5" name="wrn.Scenario.">{"scen1",#N/A,FALSE,"Scenarios";"scen2",#N/A,FALSE,"Scenarios"}</definedName>
    <definedName name="wrn.Scenario.">{"scen1",#N/A,FALSE,"Scenarios";"scen2",#N/A,FALSE,"Scenarios"}</definedName>
    <definedName localSheetId="4" name="wrn.Scenario._.Summary._.Comparisons.">{#N/A,"Rolling Option",FALSE,"Scenario Variable Cells";"Legal Internal",#N/A,FALSE,"Cash Flow Proforma";#N/A,"Pad &amp; Roll",FALSE,"Scenario Variable Cells";"Legal Internal",#N/A,FALSE,"Cash Flow Proforma";#N/A,"SuperPads",FALSE,"Scenario Variable Cells";"Legal Internal",#N/A,FALSE,"Cash Flow Proforma";#N/A,"Finished",FALSE,"Scenario Variable Cells";"Legal Internal",#N/A,FALSE,"Cash Flow Proforma"}</definedName>
    <definedName localSheetId="5" name="wrn.Scenario._.Summary._.Comparisons.">{#N/A,"Rolling Option",FALSE,"Scenario Variable Cells";"Legal Internal",#N/A,FALSE,"Cash Flow Proforma";#N/A,"Pad &amp; Roll",FALSE,"Scenario Variable Cells";"Legal Internal",#N/A,FALSE,"Cash Flow Proforma";#N/A,"SuperPads",FALSE,"Scenario Variable Cells";"Legal Internal",#N/A,FALSE,"Cash Flow Proforma";#N/A,"Finished",FALSE,"Scenario Variable Cells";"Legal Internal",#N/A,FALSE,"Cash Flow Proforma"}</definedName>
    <definedName name="wrn.Scenario._.Summary._.Comparisons.">{#N/A,"Rolling Option",FALSE,"Scenario Variable Cells";"Legal Internal",#N/A,FALSE,"Cash Flow Proforma";#N/A,"Pad &amp; Roll",FALSE,"Scenario Variable Cells";"Legal Internal",#N/A,FALSE,"Cash Flow Proforma";#N/A,"SuperPads",FALSE,"Scenario Variable Cells";"Legal Internal",#N/A,FALSE,"Cash Flow Proforma";#N/A,"Finished",FALSE,"Scenario Variable Cells";"Legal Internal",#N/A,FALSE,"Cash Flow Proforma"}</definedName>
    <definedName localSheetId="4" name="wrn.SCHAs.">{"ACCOUNTING COPY",#N/A,FALSE,"SCHEDULE A";"FINANCE COPY",#N/A,FALSE,"SCHEDULE A";"P.L. COPY",#N/A,FALSE,"SCHEDULE A"}</definedName>
    <definedName localSheetId="5" name="wrn.SCHAs.">{"ACCOUNTING COPY",#N/A,FALSE,"SCHEDULE A";"FINANCE COPY",#N/A,FALSE,"SCHEDULE A";"P.L. COPY",#N/A,FALSE,"SCHEDULE A"}</definedName>
    <definedName name="wrn.SCHAs.">{"ACCOUNTING COPY",#N/A,FALSE,"SCHEDULE A";"FINANCE COPY",#N/A,FALSE,"SCHEDULE A";"P.L. COPY",#N/A,FALSE,"SCHEDULE A"}</definedName>
    <definedName localSheetId="4" name="wrn.schas2">{"ACCOUNTING COPY",#N/A,FALSE,"SCHEDULE A";"FINANCE COPY",#N/A,FALSE,"SCHEDULE A";"P.L. COPY",#N/A,FALSE,"SCHEDULE A"}</definedName>
    <definedName localSheetId="5" name="wrn.schas2">{"ACCOUNTING COPY",#N/A,FALSE,"SCHEDULE A";"FINANCE COPY",#N/A,FALSE,"SCHEDULE A";"P.L. COPY",#N/A,FALSE,"SCHEDULE A"}</definedName>
    <definedName name="wrn.schas2">{"ACCOUNTING COPY",#N/A,FALSE,"SCHEDULE A";"FINANCE COPY",#N/A,FALSE,"SCHEDULE A";"P.L. COPY",#N/A,FALSE,"SCHEDULE A"}</definedName>
    <definedName localSheetId="4" name="wrn.SCHEDULE">{"SCHEDULE",#N/A,FALSE,"Fin_sched"}</definedName>
    <definedName localSheetId="5" name="wrn.SCHEDULE">{"SCHEDULE",#N/A,FALSE,"Fin_sched"}</definedName>
    <definedName name="wrn.SCHEDULE">{"SCHEDULE",#N/A,FALSE,"Fin_sched"}</definedName>
    <definedName localSheetId="4" name="wrn.SCHEDULE.">{"SCHEDULE",#N/A,FALSE,"Fin_sched"}</definedName>
    <definedName localSheetId="5" name="wrn.SCHEDULE.">{"SCHEDULE",#N/A,FALSE,"Fin_sched"}</definedName>
    <definedName name="wrn.SCHEDULE.">{"SCHEDULE",#N/A,FALSE,"Fin_sched"}</definedName>
    <definedName name="wrn.SCHEDULE._.H.">{"ACCOUNT DETAIL",#N/A,FALSE,"SCHEDULE E";"ACCOUNT DETAIL",#N/A,FALSE,"SCHEDULE G";"ACCOUNT DETAIL",#N/A,FALSE,"SCHEDULE H";"ACCOUNT DETAIL",#N/A,FALSE,"SCHEDULE I"}</definedName>
    <definedName name="wrn.Schedule_1A.">{"Schedule_IA",#N/A,FALSE,"I-A"}</definedName>
    <definedName name="wrn.Schedule_1B.">{"Schedule_1B",#N/A,FALSE,"I-B"}</definedName>
    <definedName name="wrn.Schedule_1C.">{"Schedule_1C",#N/A,FALSE,"I-C"}</definedName>
    <definedName name="wrn.Schedule_1D.">{"Schedule_1D",#N/A,FALSE,"I-D"}</definedName>
    <definedName name="wrn.Schedule_I.">{"Schedule_I",#N/A,FALSE,"I"}</definedName>
    <definedName name="wrn.scheduleA.">{"scheduleA",#N/A,FALSE,"CTT_CLO"}</definedName>
    <definedName name="wrn.scheduleB.">{"scheduleB",#N/A,FALSE,"CTT_CLO"}</definedName>
    <definedName name="wrn.scheduleEF.">{"scheduleEF",#N/A,FALSE,"CTT_CLO"}</definedName>
    <definedName name="wrn.scheduleF">{"scheduleF",#N/A,FALSE,"CTT_CLO"}</definedName>
    <definedName name="wrn.scheduleF.">{"scheduleF",#N/A,FALSE,"CTT_CLO"}</definedName>
    <definedName localSheetId="4" name="wrn.schedules.">{"schedule1",#N/A,FALSE,"Sheet1";"schedule2",#N/A,FALSE,"Sheet1";"schedule3",#N/A,FALSE,"Sheet1";"schedule4",#N/A,FALSE,"Sheet1";"schedule5",#N/A,FALSE,"Sheet1";"schedule6",#N/A,FALSE,"Sheet1"}</definedName>
    <definedName localSheetId="5" name="wrn.schedules.">{"schedule1",#N/A,FALSE,"Sheet1";"schedule2",#N/A,FALSE,"Sheet1";"schedule3",#N/A,FALSE,"Sheet1";"schedule4",#N/A,FALSE,"Sheet1";"schedule5",#N/A,FALSE,"Sheet1";"schedule6",#N/A,FALSE,"Sheet1"}</definedName>
    <definedName name="wrn.schedules.">{"schedule1",#N/A,FALSE,"Sheet1";"schedule2",#N/A,FALSE,"Sheet1";"schedule3",#N/A,FALSE,"Sheet1";"schedule4",#N/A,FALSE,"Sheet1";"schedule5",#N/A,FALSE,"Sheet1";"schedule6",#N/A,FALSE,"Sheet1"}</definedName>
    <definedName localSheetId="4" name="wrn.SCHEDULES._.ABC.">{#N/A,#N/A,FALSE,"SCHEDULE A";"MINIMUM RENT",#N/A,FALSE,"SCHEDULES B &amp; C";"PERCENTAGE RENT",#N/A,FALSE,"SCHEDULES B &amp; C"}</definedName>
    <definedName localSheetId="5" name="wrn.SCHEDULES._.ABC.">{#N/A,#N/A,FALSE,"SCHEDULE A";"MINIMUM RENT",#N/A,FALSE,"SCHEDULES B &amp; C";"PERCENTAGE RENT",#N/A,FALSE,"SCHEDULES B &amp; C"}</definedName>
    <definedName name="wrn.SCHEDULES._.ABC.">{#N/A,#N/A,FALSE,"SCHEDULE A";"MINIMUM RENT",#N/A,FALSE,"SCHEDULES B &amp; C";"PERCENTAGE RENT",#N/A,FALSE,"SCHEDULES B &amp; C"}</definedName>
    <definedName name="wrn.SCHEDULES00.">{"ASSUM00",#N/A,FALSE,"ASSUMPTIONS.XLS";"CONSIS00",#N/A,FALSE,"CONSOLID.XLS";"CONSBS00",#N/A,FALSE,"CONSOLID.XLS";"CONSINMC00",#N/A,FALSE,"CONSOLID.XLS"}</definedName>
    <definedName name="wrn.SCHEDULES96.">{"ASSUM96",#N/A,FALSE,"ASSUMPTIONS.XLS";"CONSBS96",#N/A,FALSE,"CONSOLID.XLS";"CONSIS96",#N/A,FALSE,"CONSOLID.XLS";"CONSINMC96",#N/A,FALSE,"CONSOLID.XLS"}</definedName>
    <definedName name="wrn.SCHEDULES97.">{"ASSUM97",#N/A,FALSE,"ASSUMPTIONS.XLS";"CONSBS97",#N/A,FALSE,"CONSOLID.XLS";"CONSIS97",#N/A,FALSE,"CONSOLID.XLS";"CONSINMC97",#N/A,FALSE,"CONSOLID.XLS"}</definedName>
    <definedName name="wrn.SCHEDULES98.">{"ASSUM98",#N/A,FALSE,"ASSUMPTIONS.XLS";"CONSBS98",#N/A,FALSE,"CONSOLID.XLS";"CONSIS98",#N/A,FALSE,"CONSOLID.XLS";"CONSINMC98",#N/A,FALSE,"CONSOLID.XLS"}</definedName>
    <definedName name="wrn.SCHEDULES99.">{"ASSUM99",#N/A,FALSE,"ASSUMPTIONS.XLS";"CONSBS99",#N/A,FALSE,"CONSOLID.XLS";"CONSIS99",#N/A,FALSE,"CONSOLID.XLS";"CONSINMC99",#N/A,FALSE,"CONSOLID.XLS"}</definedName>
    <definedName name="wrn.Scm.">{"Scm",#N/A,FALSE,"SCM";"Scm_Variance",#N/A,FALSE,"SCM"}</definedName>
    <definedName name="wrn.scmonth.">{"scmonth",#N/A,FALSE,"Super"}</definedName>
    <definedName name="wrn.scprof.">{"scprof",#N/A,FALSE,"Super"}</definedName>
    <definedName name="wrn.scrol.">{"scroll",#N/A,FALSE,"Super"}</definedName>
    <definedName localSheetId="4" name="wrn.seafirst.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localSheetId="5" name="wrn.seafirst.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first.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localSheetId="4" name="wrn.Secondary._.Competition.">{#N/A,#N/A,FALSE,"Secondary"}</definedName>
    <definedName localSheetId="5" name="wrn.Secondary._.Competition.">{#N/A,#N/A,FALSE,"Secondary"}</definedName>
    <definedName name="wrn.Secondary._.Competition.">{#N/A,#N/A,FALSE,"Secondary"}</definedName>
    <definedName name="wrn.Section._.1.">{"KL_View",#N/A,FALSE,"Sum_Forecast";"KL_View",#N/A,FALSE,"New Sum_Forecast"}</definedName>
    <definedName name="wrn.Segments.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lected._.Sheets.">{#N/A,#N/A,FALSE,"Input";#N/A,#N/A,FALSE,"Comps";#N/A,#N/A,FALSE,"Check";#N/A,#N/A,FALSE,"Sheet1";#N/A,#N/A,FALSE,"Flowthrough &amp; Analysis Final";#N/A,#N/A,FALSE,"FY Operating";#N/A,#N/A,FALSE,"Flowthrough &amp; Analysis FY";#N/A,#N/A,FALSE,"Flowthrough &amp; Analysis Hpref1";#N/A,#N/A,FALSE,"Flowthrough &amp; Analysis Total";#N/A,#N/A,FALSE,"Flowthrough &amp; Analysis 2";#N/A,#N/A,FALSE,"Debt"}</definedName>
    <definedName name="wrn.sensitivity.">{"sensitivity",#N/A,FALSE,"Sensitivity"}</definedName>
    <definedName localSheetId="3" name="wrn.Shared._.Costs.">{"cash flow",#N/A,FALSE,"Shared Costs";"allocations",#N/A,FALSE,"Shared Costs"}</definedName>
    <definedName name="wrn.Shared._.Costs.">{"cash flow",#N/A,FALSE,"Shared Costs";"allocations",#N/A,FALSE,"Shared Costs"}</definedName>
    <definedName localSheetId="4" name="wrn.Short.">{#N/A,#N/A,FALSE,"ExecutiveSummary";#N/A,#N/A,FALSE,"CostDetail";#N/A,#N/A,FALSE,"IncomeDetail"}</definedName>
    <definedName localSheetId="5" name="wrn.Short.">{#N/A,#N/A,FALSE,"ExecutiveSummary";#N/A,#N/A,FALSE,"CostDetail";#N/A,#N/A,FALSE,"IncomeDetail"}</definedName>
    <definedName name="wrn.Short.">{#N/A,#N/A,FALSE,"ExecutiveSummary";#N/A,#N/A,FALSE,"CostDetail";#N/A,#N/A,FALSE,"IncomeDetail"}</definedName>
    <definedName localSheetId="4" name="wrn.Short._.Print.">{#N/A,#N/A,FALSE,"Cover";#N/A,#N/A,FALSE,"Stack";#N/A,#N/A,FALSE,"Cost S";#N/A,#N/A,FALSE," CF";#N/A,#N/A,FALSE,"Investor"}</definedName>
    <definedName localSheetId="5" name="wrn.Short._.Print.">{#N/A,#N/A,FALSE,"Cover";#N/A,#N/A,FALSE,"Stack";#N/A,#N/A,FALSE,"Cost S";#N/A,#N/A,FALSE," CF";#N/A,#N/A,FALSE,"Investor"}</definedName>
    <definedName name="wrn.Short._.Print.">{#N/A,#N/A,FALSE,"Cover";#N/A,#N/A,FALSE,"Stack";#N/A,#N/A,FALSE,"Cost S";#N/A,#N/A,FALSE," CF";#N/A,#N/A,FALSE,"Investor"}</definedName>
    <definedName name="wrn.Short._.Print.1">{#N/A,#N/A,FALSE,"Cover";#N/A,#N/A,FALSE,"Stack";#N/A,#N/A,FALSE,"Cost S";#N/A,#N/A,FALSE," CF";#N/A,#N/A,FALSE,"Investor"}</definedName>
    <definedName localSheetId="3" name="wrn.Show._.Estimate.">{#N/A,#N/A,TRUE,"Cover Memo";"Show Estimate",#N/A,TRUE,"Change Summary";"Show Estimate",#N/A,TRUE,"Estimate Summary";"Show Estimate",#N/A,TRUE,"Dept. Summary";"Show Estimate",#N/A,TRUE,"DOW Detail"}</definedName>
    <definedName name="wrn.Show._.Estimate.">{#N/A,#N/A,TRUE,"Cover Memo";"Show Estimate",#N/A,TRUE,"Change Summary";"Show Estimate",#N/A,TRUE,"Estimate Summary";"Show Estimate",#N/A,TRUE,"Dept. Summary";"Show Estimate",#N/A,TRUE,"DOW Detail"}</definedName>
    <definedName localSheetId="3" name="wrn.Side._.by._.Side.">{"Side 99",#N/A,FALSE,"S&amp;U Side by Side"}</definedName>
    <definedName localSheetId="4" name="wrn.Side._.by._.Side.">{"Side 99",#N/A,FALSE,"S&amp;U Side by Side"}</definedName>
    <definedName localSheetId="5" name="wrn.Side._.by._.Side.">{"Side 99",#N/A,FALSE,"S&amp;U Side by Side"}</definedName>
    <definedName name="wrn.Side._.by._.Side.">{"Side 99",#N/A,FALSE,"S&amp;U Side by Side"}</definedName>
    <definedName name="wrn.Sizing._.Sheets.">{#N/A,#N/A,TRUE,"Commercial Sizing";#N/A,#N/A,TRUE,"Cash Flow (1)";#N/A,#N/A,TRUE,"Cash Flow (2)";#N/A,#N/A,TRUE,"Refinance Test";#N/A,#N/A,TRUE,"RentRoll";#N/A,#N/A,TRUE,"TI_LC"}</definedName>
    <definedName localSheetId="4" name="wrn.SKSCS1.">{#N/A,#N/A,FALSE,"Antony Financials";#N/A,#N/A,FALSE,"Cowboy Financials";#N/A,#N/A,FALSE,"Combined";#N/A,#N/A,FALSE,"Valuematrix";#N/A,#N/A,FALSE,"DCFAntony";#N/A,#N/A,FALSE,"DCFCowboy";#N/A,#N/A,FALSE,"DCFCombined"}</definedName>
    <definedName localSheetId="5" name="wrn.SKSCS1.">{#N/A,#N/A,FALSE,"Antony Financials";#N/A,#N/A,FALSE,"Cowboy Financials";#N/A,#N/A,FALSE,"Combined";#N/A,#N/A,FALSE,"Valuematrix";#N/A,#N/A,FALSE,"DCFAntony";#N/A,#N/A,FALSE,"DCFCowboy";#N/A,#N/A,FALSE,"DCFCombined"}</definedName>
    <definedName name="wrn.SKSCS1.">{#N/A,#N/A,FALSE,"Antony Financials";#N/A,#N/A,FALSE,"Cowboy Financials";#N/A,#N/A,FALSE,"Combined";#N/A,#N/A,FALSE,"Valuematrix";#N/A,#N/A,FALSE,"DCFAntony";#N/A,#N/A,FALSE,"DCFCowboy";#N/A,#N/A,FALSE,"DCFCombined"}</definedName>
    <definedName localSheetId="4" name="wrn.sony11.09.">{#N/A,#N/A,FALSE,"cover sheet";#N/A,#N/A,FALSE,"page 1";#N/A,#N/A,FALSE,"page 2";#N/A,#N/A,FALSE,"page 3";"page4a",#N/A,FALSE,"page 4";"page 5",#N/A,FALSE,"page 5 &amp; 6";"page 6",#N/A,FALSE,"page 5 &amp; 6";#N/A,#N/A,FALSE,"page 7";#N/A,#N/A,FALSE,"page 8";#N/A,#N/A,FALSE,"SCH15 RENT UP LOSS";#N/A,#N/A,FALSE,"page 9";#N/A,#N/A,FALSE,"SCH15 RENT UP LOSS";"prorent",#N/A,FALSE,"SCH 15 RENTAL ASSUMPTIONS";"rentblda",#N/A,FALSE,"SHEET 21 BLD A RENT UP";"rentb1",#N/A,FALSE,"SHEET 22 BLD B-1 RENT UP";"rentb2",#N/A,FALSE,"SHEET 23 BLD B-2 APARTMENT";"rentbldc",#N/A,FALSE,"SHEET 24 OFFICE BLDG C";"rentbldd",#N/A,FALSE,"SHEET 25 BLDG D";"rentblde1",#N/A,FALSE,"SHEET 26 BLDG E-1";"rentblde2",#N/A,FALSE,"SHEET 26 BLDG E-2";"rentbldgf",#N/A,FALSE,"SHEET 27 BLDG F";"rentbg",#N/A,FALSE,"B-GRADE CINEMA &amp; PARKING"}</definedName>
    <definedName localSheetId="5" name="wrn.sony11.09.">{#N/A,#N/A,FALSE,"cover sheet";#N/A,#N/A,FALSE,"page 1";#N/A,#N/A,FALSE,"page 2";#N/A,#N/A,FALSE,"page 3";"page4a",#N/A,FALSE,"page 4";"page 5",#N/A,FALSE,"page 5 &amp; 6";"page 6",#N/A,FALSE,"page 5 &amp; 6";#N/A,#N/A,FALSE,"page 7";#N/A,#N/A,FALSE,"page 8";#N/A,#N/A,FALSE,"SCH15 RENT UP LOSS";#N/A,#N/A,FALSE,"page 9";#N/A,#N/A,FALSE,"SCH15 RENT UP LOSS";"prorent",#N/A,FALSE,"SCH 15 RENTAL ASSUMPTIONS";"rentblda",#N/A,FALSE,"SHEET 21 BLD A RENT UP";"rentb1",#N/A,FALSE,"SHEET 22 BLD B-1 RENT UP";"rentb2",#N/A,FALSE,"SHEET 23 BLD B-2 APARTMENT";"rentbldc",#N/A,FALSE,"SHEET 24 OFFICE BLDG C";"rentbldd",#N/A,FALSE,"SHEET 25 BLDG D";"rentblde1",#N/A,FALSE,"SHEET 26 BLDG E-1";"rentblde2",#N/A,FALSE,"SHEET 26 BLDG E-2";"rentbldgf",#N/A,FALSE,"SHEET 27 BLDG F";"rentbg",#N/A,FALSE,"B-GRADE CINEMA &amp; PARKING"}</definedName>
    <definedName name="wrn.sony11.09.">{#N/A,#N/A,FALSE,"cover sheet";#N/A,#N/A,FALSE,"page 1";#N/A,#N/A,FALSE,"page 2";#N/A,#N/A,FALSE,"page 3";"page4a",#N/A,FALSE,"page 4";"page 5",#N/A,FALSE,"page 5 &amp; 6";"page 6",#N/A,FALSE,"page 5 &amp; 6";#N/A,#N/A,FALSE,"page 7";#N/A,#N/A,FALSE,"page 8";#N/A,#N/A,FALSE,"SCH15 RENT UP LOSS";#N/A,#N/A,FALSE,"page 9";#N/A,#N/A,FALSE,"SCH15 RENT UP LOSS";"prorent",#N/A,FALSE,"SCH 15 RENTAL ASSUMPTIONS";"rentblda",#N/A,FALSE,"SHEET 21 BLD A RENT UP";"rentb1",#N/A,FALSE,"SHEET 22 BLD B-1 RENT UP";"rentb2",#N/A,FALSE,"SHEET 23 BLD B-2 APARTMENT";"rentbldc",#N/A,FALSE,"SHEET 24 OFFICE BLDG C";"rentbldd",#N/A,FALSE,"SHEET 25 BLDG D";"rentblde1",#N/A,FALSE,"SHEET 26 BLDG E-1";"rentblde2",#N/A,FALSE,"SHEET 26 BLDG E-2";"rentbldgf",#N/A,FALSE,"SHEET 27 BLDG F";"rentbg",#N/A,FALSE,"B-GRADE CINEMA &amp; PARKING"}</definedName>
    <definedName name="wrn.Sources._.and._.Uses._.Analysis.">{#N/A,#N/A,FALSE,"Key Drivers";#N/A,#N/A,FALSE,"S&amp;U";#N/A,#N/A,FALSE,"Flow of Funds";#N/A,#N/A,FALSE,"Wire Instructions";#N/A,#N/A,FALSE,"Refi S&amp;U";#N/A,#N/A,FALSE,"S&amp;U Fees";#N/A,#N/A,FALSE,"Waterfall";#N/A,#N/A,FALSE,"Sr Mezz Worksheet";#N/A,#N/A,FALSE,"Reserve Need";#N/A,#N/A,FALSE,"DS Projection";#N/A,#N/A,FALSE,"Hel Prepay Assumption";#N/A,#N/A,FALSE,"Sale Work Sheet"}</definedName>
    <definedName localSheetId="4" name="wrn.SouthTrust.">{"SouthTrust-Investor",#N/A,FALSE,"SouthTrust";"SouthTrust-Property",#N/A,FALSE,"SouthTrust"}</definedName>
    <definedName localSheetId="5" name="wrn.SouthTrust.">{"SouthTrust-Investor",#N/A,FALSE,"SouthTrust";"SouthTrust-Property",#N/A,FALSE,"SouthTrust"}</definedName>
    <definedName name="wrn.SouthTrust.">{"SouthTrust-Investor",#N/A,FALSE,"SouthTrust";"SouthTrust-Property",#N/A,FALSE,"SouthTrust"}</definedName>
    <definedName localSheetId="4" name="wrn.SPG._.Estimate.">{#N/A,#N/A,FALSE,"Detail";#N/A,#N/A,FALSE,"Totals"}</definedName>
    <definedName localSheetId="5" name="wrn.SPG._.Estimate.">{#N/A,#N/A,FALSE,"Detail";#N/A,#N/A,FALSE,"Totals"}</definedName>
    <definedName name="wrn.SPG._.Estimate.">{#N/A,#N/A,FALSE,"Detail";#N/A,#N/A,FALSE,"Totals"}</definedName>
    <definedName name="wrn.Sr.._.Manage.._.Summary.">{#N/A,#N/A,FALSE,"Cover";#N/A,#N/A,FALSE,"Comparison";#N/A,#N/A,FALSE,"Summ Dept";#N/A,#N/A,FALSE,"Emp Count"}</definedName>
    <definedName localSheetId="4" name="wrn.Stadium._.PCD.">{#N/A,#N/A,TRUE,"Ericsson Stadium PCD ";#N/A,#N/A,TRUE,"Ericsson Stadium IOR"}</definedName>
    <definedName localSheetId="5" name="wrn.Stadium._.PCD.">{#N/A,#N/A,TRUE,"Ericsson Stadium PCD ";#N/A,#N/A,TRUE,"Ericsson Stadium IOR"}</definedName>
    <definedName name="wrn.Stadium._.PCD.">{#N/A,#N/A,TRUE,"Ericsson Stadium PCD ";#N/A,#N/A,TRUE,"Ericsson Stadium IOR"}</definedName>
    <definedName name="wrn.stages.">{#N/A,#N/A,FALSE,"rev-stg format";#N/A,#N/A,FALSE,"conf-uncnf";#N/A,#N/A,FALSE,"stg-plot";#N/A,#N/A,FALSE,"stg-days"}</definedName>
    <definedName localSheetId="4" name="wrn.STAND_ALONE_BOTH.">{"FCB_ALL",#N/A,FALSE,"FCB";"GREY_ALL",#N/A,FALSE,"GREY"}</definedName>
    <definedName localSheetId="5" name="wrn.STAND_ALONE_BOTH.">{"FCB_ALL",#N/A,FALSE,"FCB";"GREY_ALL",#N/A,FALSE,"GREY"}</definedName>
    <definedName name="wrn.STAND_ALONE_BOTH.">{"FCB_ALL",#N/A,FALSE,"FCB";"GREY_ALL",#N/A,FALSE,"GREY"}</definedName>
    <definedName name="wrn.Stand_alone_both._dcf">{"FCB_ALL",#N/A,FALSE,"FCB";"GREY_ALL",#N/A,FALSE,"GREY"}</definedName>
    <definedName localSheetId="4" name="wrn.standard.">{"old_amort_rpt",#N/A,TRUE,"Ded";"ref_amort_rpt",#N/A,TRUE,"Ded"}</definedName>
    <definedName localSheetId="5" name="wrn.standard.">{"old_amort_rpt",#N/A,TRUE,"Ded";"ref_amort_rpt",#N/A,TRUE,"Ded"}</definedName>
    <definedName name="wrn.STANDARD.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localSheetId="4" name="wrn.Standard._.Report.">{#N/A,#N/A,FALSE,"Summary";#N/A,#N/A,FALSE,"Construction";#N/A,#N/A,FALSE,"Cash Flow"}</definedName>
    <definedName localSheetId="5" name="wrn.Standard._.Report.">{#N/A,#N/A,FALSE,"Summary";#N/A,#N/A,FALSE,"Construction";#N/A,#N/A,FALSE,"Cash Flow"}</definedName>
    <definedName name="wrn.Standard._.Report.">{#N/A,#N/A,FALSE,"Summary";#N/A,#N/A,FALSE,"Construction";#N/A,#N/A,FALSE,"Cash Flow"}</definedName>
    <definedName name="wrn.Standard._.Reports.">{"Const_Monthly",#N/A,FALSE,"Construction";"Construction_Summary",#N/A,FALSE,"Construction";"Cash_Flow",#N/A,FALSE,"Cash Flow";"Summary",#N/A,FALSE,"Summary";"Finsumm",#N/A,FALSE,"Summary Analysis";"Loanrecap",#N/A,FALSE,"Construction"}</definedName>
    <definedName localSheetId="4" name="wrn.Standard._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localSheetId="5" name="wrn.Standard._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localSheetId="4" name="wrn.Standard._2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localSheetId="5" name="wrn.Standard._2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2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localSheetId="4" name="wrn.Standard._3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localSheetId="5" name="wrn.Standard._3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3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t._.Supp._._._.Full.">{#N/A,#N/A,FALSE,"Stat Supp Contents";#N/A,#N/A,FALSE,"pg 1 Qtrly Hilites";#N/A,#N/A,FALSE,"pg 2 Qtrly Cons IS";#N/A,#N/A,FALSE,"pg 3 Curr Comb IS";#N/A,#N/A,FALSE,"Pg 4 Prior Comb IS";#N/A,#N/A,FALSE,"Pg 5 Blank";#N/A,#N/A,FALSE,"pg 6 Cons BS";#N/A,#N/A,FALSE,"pg 7 Indiv Anty Earnings";#N/A,#N/A,FALSE,"Pg 8 Indiv Anty Other Info";#N/A,#N/A,FALSE,"pg 9 Inst Prod Earnings";#N/A,#N/A,FALSE,"pg 10 Inst Prod Other";#N/A,#N/A,FALSE,"Pg 11 Total Life Earnings";#N/A,#N/A,FALSE,"Pg 12 Total Life Sales-Prems";#N/A,#N/A,FALSE,"Pg 13 Invest Life";#N/A,#N/A,FALSE,"pg 14 Trad-UL";#N/A,#N/A,FALSE,"pg 15 Corporate";#N/A,#N/A,FALSE,"pg 16 Asset Info";#N/A,#N/A,FALSE,"Pg 17 Asset Info-2";#N/A,#N/A,FALSE,"pg 18 DAC";#N/A,#N/A,FALSE,"pg 19 - Blank";#N/A,#N/A,FALSE,"pg20 VOBA";#N/A,#N/A,FALSE,"pg 21 IVA DAC History";#N/A,#N/A,FALSE,"pg 22 IVA GMDB History";#N/A,#N/A,FALSE,"pg 23 Hist Highlights";#N/A,#N/A,FALSE,"pg 24 Hist Consol Earnings";#N/A,#N/A,FALSE,"pg 25 - Blank";#N/A,#N/A,FALSE,"pg 26 Hist BS";#N/A,#N/A,FALSE,"pg 27 Hist Indiv Anty Earnings";#N/A,#N/A,FALSE,"pg 28 Hist Indiv Anty Sales";#N/A,#N/A,FALSE,"pg 29 Hist Inst Prod Earnings";#N/A,#N/A,FALSE,"pg 30Hist Inst Prod Sales";#N/A,#N/A,FALSE,"pg 31 Hist Total Life Earnings";#N/A,#N/A,FALSE,"pg 32 Total Life Prems &amp; Sales";#N/A,#N/A,FALSE,"pg 33Hist Inv Life";#N/A,#N/A,FALSE,"pg 34 Hist TradUL";#N/A,#N/A,FALSE,"pg 35 Hist Corporate";#N/A,#N/A,FALSE,"pg 36 glossary 1";#N/A,#N/A,FALSE,"pg 37 glossary 2";#N/A,#N/A,FALSE,"Pg 38 Corporate info";#N/A,#N/A,FALSE,"pg 39 Notes"}</definedName>
    <definedName name="wrn.Stat._.supp._.short._.version.">{#N/A,#N/A,FALSE,"pg 1 Qtrly Hilites";#N/A,#N/A,FALSE,"pg 2 Qtrly Cons IS";#N/A,#N/A,FALSE,"pg 3 Curr Comb IS";#N/A,#N/A,FALSE,"Pg 4 Prior Comb IS";#N/A,#N/A,FALSE,"Pg 5 Blank";#N/A,#N/A,FALSE,"pg 6 Cons BS";#N/A,#N/A,FALSE,"pg 7 Indiv Anty Earnings";#N/A,#N/A,FALSE,"Pg 8 Indiv Anty Other Info";#N/A,#N/A,FALSE,"pg 9 Inst Prod Earnings";#N/A,#N/A,FALSE,"pg 10 Inst Prod Other";#N/A,#N/A,FALSE,"Pg 11 Total Life Earnings";#N/A,#N/A,FALSE,"Pg 12 Total Life Sales-Prems";#N/A,#N/A,FALSE,"Pg 13 Invest Life";#N/A,#N/A,FALSE,"pg 14 Trad-UL";#N/A,#N/A,FALSE,"pg 15 Corporate";#N/A,#N/A,FALSE,"pg 16 Asset Info";#N/A,#N/A,FALSE,"Pg 17 Asset Info-2";#N/A,#N/A,FALSE,"pg 18 DAC";#N/A,#N/A,FALSE,"pg 19 IVA DAC History";#N/A,#N/A,FALSE,"pg 20 IVA GMDB History"}</definedName>
    <definedName name="wrn.Statement.">{"Statement",#N/A,FALSE,"Statement of Operations"}</definedName>
    <definedName localSheetId="4" name="wrn.Statements.">{"Co1statements",#N/A,FALSE,"Cmpy1";"Co2statement",#N/A,FALSE,"Cmpy2";"co1pm",#N/A,FALSE,"Co1PM";"co2PM",#N/A,FALSE,"Co2PM";"value",#N/A,FALSE,"value";"opco",#N/A,FALSE,"NewSparkle";"adjusts",#N/A,FALSE,"Adjustments"}</definedName>
    <definedName localSheetId="5" name="wrn.Statements.">{"Co1statements",#N/A,FALSE,"Cmpy1";"Co2statement",#N/A,FALSE,"Cmpy2";"co1pm",#N/A,FALSE,"Co1PM";"co2PM",#N/A,FALSE,"Co2PM";"value",#N/A,FALSE,"value";"opco",#N/A,FALSE,"NewSparkle";"adjusts",#N/A,FALSE,"Adjustments"}</definedName>
    <definedName name="wrn.Statements.">{"Co1statements",#N/A,FALSE,"Cmpy1";"Co2statement",#N/A,FALSE,"Cmpy2";"co1pm",#N/A,FALSE,"Co1PM";"co2PM",#N/A,FALSE,"Co2PM";"value",#N/A,FALSE,"value";"opco",#N/A,FALSE,"NewSparkle";"adjusts",#N/A,FALSE,"Adjustments"}</definedName>
    <definedName localSheetId="4" name="wrn.Sterling._.House.">{"One",#N/A,FALSE,"SterlingHouse";"Two",#N/A,FALSE,"SterlingHouse";"Three",#N/A,FALSE,"SterlingHouse";"Four",#N/A,FALSE,"SterlingHouse";"Five",#N/A,FALSE,"SterlingHouse"}</definedName>
    <definedName localSheetId="5" name="wrn.Sterling._.House.">{"One",#N/A,FALSE,"SterlingHouse";"Two",#N/A,FALSE,"SterlingHouse";"Three",#N/A,FALSE,"SterlingHouse";"Four",#N/A,FALSE,"SterlingHouse";"Five",#N/A,FALSE,"SterlingHouse"}</definedName>
    <definedName name="wrn.Sterling._.House.">{"One",#N/A,FALSE,"SterlingHouse";"Two",#N/A,FALSE,"SterlingHouse";"Three",#N/A,FALSE,"SterlingHouse";"Four",#N/A,FALSE,"SterlingHouse";"Five",#N/A,FALSE,"SterlingHouse"}</definedName>
    <definedName localSheetId="4" name="wrn.Sterling_House.">{"One",#N/A,FALSE,"SterlingHouse";"Two",#N/A,FALSE,"SterlingHouse";"Three",#N/A,FALSE,"SterlingHouse";"Four",#N/A,FALSE,"SterlingHouse";"Five",#N/A,FALSE,"SterlingHouse"}</definedName>
    <definedName localSheetId="5" name="wrn.Sterling_House.">{"One",#N/A,FALSE,"SterlingHouse";"Two",#N/A,FALSE,"SterlingHouse";"Three",#N/A,FALSE,"SterlingHouse";"Four",#N/A,FALSE,"SterlingHouse";"Five",#N/A,FALSE,"SterlingHouse"}</definedName>
    <definedName name="wrn.Sterling_House.">{"One",#N/A,FALSE,"SterlingHouse";"Two",#N/A,FALSE,"SterlingHouse";"Three",#N/A,FALSE,"SterlingHouse";"Four",#N/A,FALSE,"SterlingHouse";"Five",#N/A,FALSE,"SterlingHouse"}</definedName>
    <definedName name="wrn.Store._.cash._.flows.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localSheetId="4" name="wrn.Strengths._.Weaknesses.">{#N/A,#N/A,FALSE,"Strengths &amp; Weaknesses"}</definedName>
    <definedName localSheetId="5" name="wrn.Strengths._.Weaknesses.">{#N/A,#N/A,FALSE,"Strengths &amp; Weaknesses"}</definedName>
    <definedName name="wrn.Strengths._.Weaknesses.">{#N/A,#N/A,FALSE,"Strengths &amp; Weaknesses"}</definedName>
    <definedName localSheetId="4" name="wrn.Structural._.Frame.">{"structural",#N/A,FALSE,"DETAIL.XLS"}</definedName>
    <definedName localSheetId="5" name="wrn.Structural._.Frame.">{"structural",#N/A,FALSE,"DETAIL.XLS"}</definedName>
    <definedName name="wrn.Structural._.Frame.">{"structural",#N/A,FALSE,"DETAIL.XLS"}</definedName>
    <definedName name="wrn.Style._.1.">{"Summary",#N/A,FALSE,"Perimeter";"Detail",#N/A,FALSE,"Perimeter"}</definedName>
    <definedName localSheetId="4" name="wrn.Submittal._.Reconciliation._.Schedule.">{"Submittable Reconciliation Schedule",#N/A,FALSE,"Reconciliation";"GSCP2 PCS 30 Day",#N/A,FALSE,"GSCP2 PCS 30 Day Activity List"}</definedName>
    <definedName localSheetId="5" name="wrn.Submittal._.Reconciliation._.Schedule.">{"Submittable Reconciliation Schedule",#N/A,FALSE,"Reconciliation";"GSCP2 PCS 30 Day",#N/A,FALSE,"GSCP2 PCS 30 Day Activity List"}</definedName>
    <definedName name="wrn.Submittal._.Reconciliation._.Schedule.">{"Submittable Reconciliation Schedule",#N/A,FALSE,"Reconciliation";"GSCP2 PCS 30 Day",#N/A,FALSE,"GSCP2 PCS 30 Day Activity List"}</definedName>
    <definedName localSheetId="4" name="wrn.Sugar.">{"Sugar-Investor",#N/A,FALSE,"Sugar";"Sugar-Property",#N/A,FALSE,"Sugar"}</definedName>
    <definedName localSheetId="5" name="wrn.Sugar.">{"Sugar-Investor",#N/A,FALSE,"Sugar";"Sugar-Property",#N/A,FALSE,"Sugar"}</definedName>
    <definedName name="wrn.Sugar.">{"Sugar-Investor",#N/A,FALSE,"Sugar";"Sugar-Property",#N/A,FALSE,"Sugar"}</definedName>
    <definedName name="wrn.sum.">{"Opsys",#N/A,FALSE,"NPV_OPsys";"NT",#N/A,FALSE,"NPV_NT";"DevP",#N/A,FALSE,"NPV_DevPdt";"Office",#N/A,FALSE,"NPV_Office"}</definedName>
    <definedName localSheetId="4" name="wrn.SUM._.ONLY.">{"SUMMARY",#N/A,FALSE,"BIDSUM"}</definedName>
    <definedName localSheetId="5" name="wrn.SUM._.ONLY.">{"SUMMARY",#N/A,FALSE,"BIDSUM"}</definedName>
    <definedName name="wrn.SUM._.ONLY.">{"SUMMARY",#N/A,FALSE,"BIDSUM"}</definedName>
    <definedName name="wrn.sum._.ops.">{"schedule",#N/A,FALSE,"Sum Op's";"input area",#N/A,FALSE,"Sum Op's"}</definedName>
    <definedName localSheetId="4" name="wrn.SUM._.WITH._.GC.">{"SUMMARY",#N/A,FALSE,"BIDSUM";"SUMALTS",#N/A,FALSE,"BIDSUM";#N/A,#N/A,FALSE,"GCOND"}</definedName>
    <definedName localSheetId="5" name="wrn.SUM._.WITH._.GC.">{"SUMMARY",#N/A,FALSE,"BIDSUM";"SUMALTS",#N/A,FALSE,"BIDSUM";#N/A,#N/A,FALSE,"GCOND"}</definedName>
    <definedName name="wrn.SUM._.WITH._.GC.">{"SUMMARY",#N/A,FALSE,"BIDSUM";"SUMALTS",#N/A,FALSE,"BIDSUM";#N/A,#N/A,FALSE,"GCOND"}</definedName>
    <definedName name="wrn.sum_mtd.">{"avgbs",#N/A,FALSE,"sum_mtd";"is",#N/A,FALSE,"sum_mtd";"opexps",#N/A,FALSE,"sum_mtd"}</definedName>
    <definedName name="wrn.sum_mtd2.">{"avgbs",#N/A,FALSE,"sum_mtd (2)";"is",#N/A,FALSE,"sum_mtd (2)";"opexps",#N/A,FALSE,"sum_mtd (2)"}</definedName>
    <definedName name="wrn.sum_qtd.">{"avgbs",#N/A,FALSE,"sum_qtd";"is",#N/A,FALSE,"sum_qtd"}</definedName>
    <definedName name="wrn.sum_ytd.">{"avgbs",#N/A,FALSE,"sum_ytd";"is",#N/A,FALSE,"sum_ytd";"opexps",#N/A,FALSE,"sum_ytd"}</definedName>
    <definedName name="wrn.Summaries.">{#N/A,#N/A,TRUE,"Dev Summ";#N/A,#N/A,TRUE,"General";#N/A,#N/A,TRUE,"Rates";#N/A,#N/A,TRUE,"Abs_Sale";#N/A,#N/A,TRUE,"P1 Cost Summ";#N/A,#N/A,TRUE,"P2 Cost Summ";#N/A,#N/A,TRUE,"P3 Cost Summ"}</definedName>
    <definedName localSheetId="4" name="wrn.SUMMARY.">{"SUMMARY",#N/A,FALSE,"PORTALT";"SUMMARY",#N/A,FALSE,"PORTALT"}</definedName>
    <definedName localSheetId="5" name="wrn.SUMMARY.">{"SUMMARY",#N/A,FALSE,"PORTALT";"SUMMARY",#N/A,FALSE,"PORTALT"}</definedName>
    <definedName name="wrn.Summary.">{#N/A,#N/A,FALSE,"Summary"}</definedName>
    <definedName name="wrn.Summary._.and._.Budget.">{#N/A,#N/A,TRUE,"Summary";#N/A,#N/A,TRUE,"Budget"}</definedName>
    <definedName name="wrn.Summary._.Budget._.Assumptions.">{#N/A,#N/A,TRUE,"Summary";#N/A,#N/A,TRUE,"Budget";#N/A,#N/A,TRUE,"Assumptions"}</definedName>
    <definedName name="wrn.Summary._.Budget._.Stack._.Assumptions.">{#N/A,#N/A,TRUE,"Summary";#N/A,#N/A,TRUE,"Budget";#N/A,#N/A,TRUE,"Stack";#N/A,#N/A,TRUE,"Assumptions"}</definedName>
    <definedName localSheetId="4" name="wrn.Summary._.Excluding._.DHC.">{"Summary Excluding DHC",#N/A,FALSE,"SUMMARY"}</definedName>
    <definedName localSheetId="5" name="wrn.Summary._.Excluding._.DHC.">{"Summary Excluding DHC",#N/A,FALSE,"SUMMARY"}</definedName>
    <definedName name="wrn.Summary._.Excluding._.DHC.">{"Summary Excluding DHC",#N/A,FALSE,"SUMMARY"}</definedName>
    <definedName localSheetId="4" name="wrn.Summary._.Including._.DHC.">{"Summary Including DHC",#N/A,FALSE,"SUMMARY"}</definedName>
    <definedName localSheetId="5" name="wrn.Summary._.Including._.DHC.">{"Summary Including DHC",#N/A,FALSE,"SUMMARY"}</definedName>
    <definedName name="wrn.Summary._.Including._.DHC.">{"Summary Including DHC",#N/A,FALSE,"SUMMARY"}</definedName>
    <definedName localSheetId="3" name="wrn.Summary._.Overview.">{#N/A,#N/A,FALSE,"OVERVIEW"}</definedName>
    <definedName localSheetId="4" name="wrn.Summary._.Overview.">{#N/A,#N/A,FALSE,"OVERVIEW"}</definedName>
    <definedName localSheetId="5" name="wrn.Summary._.Overview.">{#N/A,#N/A,FALSE,"OVERVIEW"}</definedName>
    <definedName name="wrn.Summary._.Overview.">{#N/A,#N/A,FALSE,"OVERVIEW"}</definedName>
    <definedName localSheetId="4" name="wrn.Summary._.Package.">{#N/A,#N/A,FALSE,"Executive Summary";#N/A,#N/A,FALSE,"SUPPLY &amp; DEMAND";#N/A,#N/A,FALSE,"5 YR PROFORMA";#N/A,#N/A,FALSE,"INVESTMENT RETURNS SUMMARY"}</definedName>
    <definedName localSheetId="5" name="wrn.Summary._.Package.">{#N/A,#N/A,FALSE,"Executive Summary";#N/A,#N/A,FALSE,"SUPPLY &amp; DEMAND";#N/A,#N/A,FALSE,"5 YR PROFORMA";#N/A,#N/A,FALSE,"INVESTMENT RETURNS SUMMARY"}</definedName>
    <definedName name="wrn.Summary._.Package.">{#N/A,#N/A,FALSE,"Summary";#N/A,#N/A,FALSE,"Proforma";#N/A,#N/A,FALSE,"Rent Roll";#N/A,#N/A,FALSE,"Sources and Uses";#N/A,#N/A,FALSE,"10-Year Analysis"}</definedName>
    <definedName name="wrn.Summary._.Pages.">{"Summary",#N/A,TRUE,"Summary";"Venture Cash Flow",#N/A,TRUE,"Summary";"Venture Costs &amp; Income Summary",#N/A,TRUE,"Summary";"Timeline",#N/A,TRUE,"Summary";"Development Budget",#N/A,TRUE,"Summary"}</definedName>
    <definedName name="wrn.Summary._.R.G..">{#N/A,#N/A,FALSE,"P &amp; L - U.s.a.";#N/A,#N/A,FALSE,"P &amp; L - Forte";#N/A,#N/A,FALSE,"Revenue";#N/A,#N/A,FALSE,"Fax"}</definedName>
    <definedName name="wrn.Summary._.Reports.">{#N/A,#N/A,TRUE,"Executive Summary";#N/A,#N/A,TRUE,"Annual Budget Summary";#N/A,#N/A,TRUE,"Monthly Budget Summary";#N/A,#N/A,TRUE,"Monthly Budget Detail"}</definedName>
    <definedName name="wrn.Summary._.Schedule.">{#N/A,#N/A,FALSE,"Smry1";#N/A,#N/A,FALSE,"Smry2";#N/A,#N/A,FALSE,"Finance Cash Flow"}</definedName>
    <definedName name="wrn.summary_mtd.">{"avgbs",#N/A,FALSE,"sum_mtd";"is",#N/A,FALSE,"sum_mtd"}</definedName>
    <definedName localSheetId="4" name="wrn.SummaryPgs.">{#N/A,#N/A,FALSE,"CreditStat";#N/A,#N/A,FALSE,"SPbrkup";#N/A,#N/A,FALSE,"MerSPsyn";#N/A,#N/A,FALSE,"MerSPwKCsyn";#N/A,#N/A,FALSE,"MerSPwKCsyn (2)";#N/A,#N/A,FALSE,"CreditStat (2)"}</definedName>
    <definedName localSheetId="5" name="wrn.SummaryPgs.">{#N/A,#N/A,FALSE,"CreditStat";#N/A,#N/A,FALSE,"SPbrkup";#N/A,#N/A,FALSE,"MerSPsyn";#N/A,#N/A,FALSE,"MerSPwKCsyn";#N/A,#N/A,FALSE,"MerSPwKCsyn (2)";#N/A,#N/A,FALSE,"CreditStat (2)"}</definedName>
    <definedName name="wrn.SummaryPgs.">{#N/A,#N/A,FALSE,"CreditStat";#N/A,#N/A,FALSE,"SPbrkup";#N/A,#N/A,FALSE,"MerSPsyn";#N/A,#N/A,FALSE,"MerSPwKCsyn";#N/A,#N/A,FALSE,"MerSPwKCsyn (2)";#N/A,#N/A,FALSE,"CreditStat (2)"}</definedName>
    <definedName name="wrn.SUMSCHED.">{"SUMBS",#N/A,FALSE,"5YRSUM.XLS";"SUMYIELD",#N/A,FALSE,"5YRSUM.XLS";"SUMIS",#N/A,FALSE,"5YRSUM.XLS";"SUMINMC",#N/A,FALSE,"5YRSUM.XLS"}</definedName>
    <definedName name="wrn.SumSchedules.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SUN1.">{#N/A,#N/A,FALSE,"Assumptions";#N/A,#N/A,FALSE,"office";#N/A,#N/A,FALSE,"monthly"}</definedName>
    <definedName name="wrn.SunModel.">{#N/A,#N/A,FALSE,"summary";#N/A,#N/A,FALSE,"SIH";#N/A,#N/A,FALSE,"SIH Value";#N/A,#N/A,FALSE,"tax est.";#N/A,#N/A,FALSE,"Mohegan";#N/A,#N/A,FALSE,"Resorts";#N/A,#N/A,FALSE,"Win Per Day";#N/A,#N/A,FALSE,"CapStr"}</definedName>
    <definedName name="wrn.SUPP.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localSheetId="4" name="wrn.Supply._.Additions.">{#N/A,#N/A,FALSE,"Supply Addn"}</definedName>
    <definedName localSheetId="5" name="wrn.Supply._.Additions.">{#N/A,#N/A,FALSE,"Supply Addn"}</definedName>
    <definedName name="wrn.Supply._.Additions.">{#N/A,#N/A,FALSE,"Supply Addn"}</definedName>
    <definedName name="wrn.SupplyDemand.">{"demand",#N/A,FALSE,"Sheet3";"Market Mix",#N/A,FALSE,"Sheet4";"Occ Projection",#N/A,FALSE,"Sheet6"}</definedName>
    <definedName name="wrn.Supporting._.Schedules.">{#N/A,#N/A,TRUE,"ACC RENT";#N/A,#N/A,TRUE,"ACCT REC";#N/A,#N/A,TRUE,"RET EARN";#N/A,#N/A,TRUE,"PPE";#N/A,#N/A,TRUE,"TAXES PAY";#N/A,#N/A,TRUE,"WORK CAP";#N/A,#N/A,TRUE,"CASH FLOW";#N/A,#N/A,TRUE,"SERIES A LOAN"}</definedName>
    <definedName localSheetId="4" name="wrn.surveillance.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localSheetId="5" name="wrn.surveillance.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_1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1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2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2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2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2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2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2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2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2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2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2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2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2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2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3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3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3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3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3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3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3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3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3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3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3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3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3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4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4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4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4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4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4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4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4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4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4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4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4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4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5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5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5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5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5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5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5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5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5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5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5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5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1_5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1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1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1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1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1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1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1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1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1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1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1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1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1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2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2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2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2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2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2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2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2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2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2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2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2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2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3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3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3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3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3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3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3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3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3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3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3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3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3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4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4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4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4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4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4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4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4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4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4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4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4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4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5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5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5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5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5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5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5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5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5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5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5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5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2_5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1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1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1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1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1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1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1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1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1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1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1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1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1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2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2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2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2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2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2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2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2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2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2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2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2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2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3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3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3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3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3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3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3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3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3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3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3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3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3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4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4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4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4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4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4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4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4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4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4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4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4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4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5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5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5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5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5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5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5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5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5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5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5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5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3_5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1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1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1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1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1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1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1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1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1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1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1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1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1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2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2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2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2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2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2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2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2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2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2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2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2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2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3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3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3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3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3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3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3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3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3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3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3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3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3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4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4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4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4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4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4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4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4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4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4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4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4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4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5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5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5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5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5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5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5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5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5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5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5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5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4_5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1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1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1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1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1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1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1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1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1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1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1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1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1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2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2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2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2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2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2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2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2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2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2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2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2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2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3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3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3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3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3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3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3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3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3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3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3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3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3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4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4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4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4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4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4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4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4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4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4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4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4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4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5_1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5_1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5_2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5_2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5_3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5_3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5_3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5_4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5_4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5_4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5_5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5_5_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_5_5_5_2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yndication.">{#N/A,#N/A,FALSE,"Assumptions";"Section 1",#N/A,FALSE,"SYNDICATION MODEL";"Section 2",#N/A,FALSE,"SYNDICATION MODEL";#N/A,#N/A,FALSE,"Input Sheet";#N/A,#N/A,FALSE,"SYNDICATION ROE"}</definedName>
    <definedName name="wrn.Tables.">{"view1",#N/A,FALSE,"Tables";"view2",#N/A,FALSE,"Tables";"view3",#N/A,FALSE,"Tables"}</definedName>
    <definedName name="wrn.TANASBOURNE._.ONLY.">{#N/A,#N/A,FALSE,"Expense Comparison"}</definedName>
    <definedName localSheetId="4" name="wrn.Target._.Comparison.">{"Target Comparison",#N/A,FALSE,"Summary"}</definedName>
    <definedName localSheetId="5" name="wrn.Target._.Comparison.">{"Target Comparison",#N/A,FALSE,"Summary"}</definedName>
    <definedName name="wrn.Target._.Comparison.">{"Target Comparison",#N/A,FALSE,"Summary"}</definedName>
    <definedName name="wrn.tax.">{"tax",#N/A,FALSE,"Tax";"tax_variance",#N/A,FALSE,"Tax"}</definedName>
    <definedName localSheetId="4" name="wrn.taxes.">{"taxes",#N/A,FALSE,"CTT_CLO"}</definedName>
    <definedName localSheetId="5" name="wrn.taxes.">{"taxes",#N/A,FALSE,"CTT_CLO"}</definedName>
    <definedName name="wrn.Taxes.">{"Def Tax Long",#N/A,TRUE,"Financials";"Def Tax Short",#N/A,TRUE,"Financials";"Cons Tax Sched",#N/A,TRUE,"Financials"}</definedName>
    <definedName localSheetId="4" name="wrn.Taxes._.Title._.Insurance.">{#N/A,#N/A,FALSE,"Taxes, Insurance, Title"}</definedName>
    <definedName localSheetId="5" name="wrn.Taxes._.Title._.Insurance.">{#N/A,#N/A,FALSE,"Taxes, Insurance, Title"}</definedName>
    <definedName name="wrn.Taxes._.Title._.Insurance.">{#N/A,#N/A,FALSE,"Taxes, Insurance, Title"}</definedName>
    <definedName localSheetId="4" name="wrn.Template.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localSheetId="5" name="wrn.Template.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localSheetId="3" name="wrn.Tenants.">{#N/A,#N/A,FALSE,"TENANTS"}</definedName>
    <definedName localSheetId="4" name="wrn.Tenants.">{#N/A,#N/A,FALSE,"TENANTS"}</definedName>
    <definedName localSheetId="5" name="wrn.Tenants.">{#N/A,#N/A,FALSE,"TENANTS"}</definedName>
    <definedName name="wrn.Tenants.">{#N/A,#N/A,FALSE,"TENANTS"}</definedName>
    <definedName localSheetId="4" name="wrn.test.">{"ADR Analysis",#N/A,FALSE,"Comp.&amp; Market Penet.";"Penetration Analysis",#N/A,FALSE,"Comp.&amp; Market Penet."}</definedName>
    <definedName localSheetId="5" name="wrn.test.">{"ADR Analysis",#N/A,FALSE,"Comp.&amp; Market Penet.";"Penetration Analysis",#N/A,FALSE,"Comp.&amp; Market Penet."}</definedName>
    <definedName name="wrn.test.">{"test2",#N/A,TRUE,"Prices"}</definedName>
    <definedName localSheetId="4" name="wrn.test._1">{"coverpage",#N/A,TRUE,"Sheet1";"valuation",#N/A,TRUE,"Sheet1"}</definedName>
    <definedName localSheetId="5" name="wrn.test._1">{"coverpage",#N/A,TRUE,"Sheet1";"valuation",#N/A,TRUE,"Sheet1"}</definedName>
    <definedName name="wrn.test._1">{"coverpage",#N/A,TRUE,"Sheet1";"valuation",#N/A,TRUE,"Sheet1"}</definedName>
    <definedName localSheetId="4" name="wrn.test._2">{"coverpage",#N/A,TRUE,"Sheet1";"valuation",#N/A,TRUE,"Sheet1"}</definedName>
    <definedName localSheetId="5" name="wrn.test._2">{"coverpage",#N/A,TRUE,"Sheet1";"valuation",#N/A,TRUE,"Sheet1"}</definedName>
    <definedName name="wrn.test._2">{"coverpage",#N/A,TRUE,"Sheet1";"valuation",#N/A,TRUE,"Sheet1"}</definedName>
    <definedName localSheetId="4" name="wrn.test._3">{"coverpage",#N/A,TRUE,"Sheet1";"valuation",#N/A,TRUE,"Sheet1"}</definedName>
    <definedName localSheetId="5" name="wrn.test._3">{"coverpage",#N/A,TRUE,"Sheet1";"valuation",#N/A,TRUE,"Sheet1"}</definedName>
    <definedName name="wrn.test._3">{"coverpage",#N/A,TRUE,"Sheet1";"valuation",#N/A,TRUE,"Sheet1"}</definedName>
    <definedName name="wrn.test.2">{#N/A,#N/A,FALSE,"Calculator"}</definedName>
    <definedName name="wrn.test.2a">{#N/A,#N/A,FALSE,"Calculator"}</definedName>
    <definedName name="wrn.test1">{#N/A,#N/A,FALSE,"Calculator"}</definedName>
    <definedName localSheetId="4" name="wrn.TEST1.">{"TEST1",#N/A,FALSE,"SIMPLIFD"}</definedName>
    <definedName localSheetId="5" name="wrn.TEST1.">{"TEST1",#N/A,FALSE,"SIMPLIFD"}</definedName>
    <definedName name="wrn.test1.">{#N/A,#N/A,FALSE,"Calculator"}</definedName>
    <definedName name="wrn.test11">{#N/A,#N/A,FALSE,"Calculator"}</definedName>
    <definedName name="wrn.test11.">{#N/A,#N/A,FALSE,"Calculator"}</definedName>
    <definedName name="wrn.test11a">{#N/A,#N/A,FALSE,"Calculator"}</definedName>
    <definedName name="wrn.test11aa.">{#N/A,#N/A,FALSE,"Calculator"}</definedName>
    <definedName name="wrn.test1a.">{#N/A,#N/A,FALSE,"Calculator"}</definedName>
    <definedName name="wrn.test1a1">{#N/A,#N/A,FALSE,"Calculator"}</definedName>
    <definedName name="wrn.test1a1.">{#N/A,#N/A,FALSE,"Calculator"}</definedName>
    <definedName name="wrn.test2">{#N/A,#N/A,FALSE,"Calculator"}</definedName>
    <definedName name="wrn.Test2.">{"CoverSheet 97",#N/A,TRUE,"97CoverPage";"CY 1997",#N/A,TRUE,"97TableOfContents";"CY 1997",#N/A,TRUE,"97CashFlowBeforeFinancing"}</definedName>
    <definedName name="wrn.test21">{#N/A,#N/A,FALSE,"Calculator"}</definedName>
    <definedName name="wrn.test21b">{#N/A,#N/A,FALSE,"Calculator"}</definedName>
    <definedName name="wrn.test2a">{#N/A,#N/A,FALSE,"Calculator"}</definedName>
    <definedName name="wrn.test2a1">{#N/A,#N/A,FALSE,"Calculator"}</definedName>
    <definedName name="wrn.test3">{#N/A,#N/A,FALSE,"Calculator"}</definedName>
    <definedName name="wrn.test31">{#N/A,#N/A,FALSE,"Calculator"}</definedName>
    <definedName name="wrn.test31a">{#N/A,#N/A,FALSE,"Calculator"}</definedName>
    <definedName name="wrn.test3a">{#N/A,#N/A,FALSE,"Calculator"}</definedName>
    <definedName name="wrn.test3b">{#N/A,#N/A,FALSE,"Calculator"}</definedName>
    <definedName name="wrn.The._.Rock.">{"1",#N/A,TRUE,"1";"2",#N/A,TRUE,"2";"3",#N/A,TRUE,"3";"4",#N/A,TRUE,"4";"5",#N/A,TRUE,"5";"6",#N/A,TRUE,"6";"7",#N/A,TRUE,"7";"8",#N/A,TRUE,"8";"9",#N/A,TRUE,"9";"10",#N/A,TRUE,"10";"11",#N/A,TRUE,"11";"12",#N/A,TRUE,"12";"13",#N/A,TRUE,"13";"14",#N/A,TRUE,"14";"15",#N/A,TRUE,"15";"16",#N/A,TRUE,"16";"17",#N/A,TRUE,"17";"18",#N/A,TRUE,"18";"19",#N/A,TRUE,"19";"20",#N/A,TRUE,"20";"21",#N/A,TRUE,"21";"22",#N/A,TRUE,"22";"23",#N/A,TRUE,"23";"24",#N/A,TRUE,"24";"25",#N/A,TRUE,"25";"26",#N/A,TRUE,"26";"27",#N/A,TRUE,"27";"28",#N/A,TRUE,"28";"29",#N/A,TRUE,"29";"30",#N/A,TRUE,"30";"31",#N/A,TRUE,"31";"32",#N/A,TRUE,"32";"33",#N/A,TRUE,"33";"34",#N/A,TRUE,"34";"35",#N/A,TRUE,"35";"36",#N/A,TRUE,"36";"37",#N/A,TRUE,"37";"38",#N/A,TRUE,"38";"39",#N/A,TRUE,"39";"40",#N/A,TRUE,"40";"41",#N/A,TRUE,"41";"42",#N/A,TRUE,"42";"43",#N/A,TRUE,"43";"44",#N/A,TRUE,"44";"45",#N/A,TRUE,"45";"46",#N/A,TRUE,"46";"47",#N/A,TRUE,"47";"48",#N/A,TRUE,"48";"49",#N/A,TRUE,"49";"50",#N/A,TRUE,"50";"51",#N/A,TRUE,"51"}</definedName>
    <definedName name="wrn.Things.">{#N/A,#N/A,FALSE,"Bank Rec Cover Sheet";#N/A,#N/A,FALSE,"Bank Rec Details"}</definedName>
    <definedName localSheetId="3" name="wrn.THR._.Budget.">{"7-Year Pro Forma",#N/A,FALSE,"Prof";"Statistics",#N/A,FALSE,"Stats"}</definedName>
    <definedName localSheetId="4" name="wrn.THR._.Budget.">{"7-Year Pro Forma",#N/A,FALSE,"Prof";"Statistics",#N/A,FALSE,"Stats"}</definedName>
    <definedName localSheetId="5" name="wrn.THR._.Budget.">{"7-Year Pro Forma",#N/A,FALSE,"Prof";"Statistics",#N/A,FALSE,"Stats"}</definedName>
    <definedName name="wrn.THR._.Budget.">{"7-Year Pro Forma",#N/A,FALSE,"Prof";"Statistics",#N/A,FALSE,"Stats"}</definedName>
    <definedName name="wrn.TI._.Fit._.Up.">{"TI Fit Up",#N/A,FALSE,"2033K-R6"}</definedName>
    <definedName localSheetId="4" name="wrn.TOCHTERMAN.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localSheetId="5" name="wrn.TOCHTERMAN.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CHTERMAN.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p._.REITS.">{#N/A,#N/A,FALSE,"REIT ";#N/A,#N/A,FALSE,"Equity Office";#N/A,#N/A,FALSE,"Boston Properties";#N/A,#N/A,FALSE,"Crescent RE";#N/A,#N/A,FALSE,"HRPT";#N/A,#N/A,FALSE,"Vornado";#N/A,#N/A,FALSE,"Cornerstone"}</definedName>
    <definedName name="wrn.TOT.">{#N/A,#N/A,FALSE,"P&amp;L";#N/A,#N/A,FALSE,"Var_Fixed_cost"}</definedName>
    <definedName name="wrn.TOT._2">{#N/A,#N/A,FALSE,"P&amp;L";#N/A,#N/A,FALSE,"Var_Fixed_cost"}</definedName>
    <definedName name="wrn.TOT1.">{#N/A,#N/A,FALSE,"P&amp;L";#N/A,#N/A,FALSE,"Var_Fixed_cost"}</definedName>
    <definedName localSheetId="4" name="wrn.Total.">{"Statement",#N/A,TRUE,"Statement of Operations";"Detail",#N/A,TRUE,"Statement of Operations"}</definedName>
    <definedName localSheetId="5" name="wrn.Total.">{"Statement",#N/A,TRUE,"Statement of Operations";"Detail",#N/A,TRUE,"Statement of Operations"}</definedName>
    <definedName name="wrn.Total.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closing.">{"page1",#N/A,FALSE,"CTT_CLO";"page2",#N/A,FALSE,"CTT_CLO";"schedules",#N/A,FALSE,"CTT_CLO";"scheduleA",#N/A,FALSE,"CTT_CLO";"scheduleBC",#N/A,FALSE,"CTT_CLO";"scheduleDE",#N/A,FALSE,"CTT_CLO";"scheduleF",#N/A,FALSE,"CTT_CLO"}</definedName>
    <definedName name="wrn.Total._.Model.">{#N/A,#N/A,TRUE,"Comparison";#N/A,#N/A,TRUE,"toc";#N/A,#N/A,TRUE,"data1";#N/A,#N/A,TRUE,"financing";#N/A,#N/A,TRUE,"source";#N/A,#N/A,TRUE,"cash";#N/A,#N/A,TRUE,"tax";#N/A,#N/A,TRUE,"ln2";#N/A,#N/A,TRUE,"ln4";#N/A,#N/A,TRUE,"rep";#N/A,#N/A,TRUE,"opres";#N/A,#N/A,TRUE,"depr";#N/A,#N/A,TRUE,"funded";#N/A,#N/A,TRUE,"fedtc";#N/A,#N/A,TRUE,"statetc";#N/A,#N/A,TRUE,"mingain";#N/A,#N/A,TRUE,"mtdata1";#N/A,#N/A,TRUE,"base";#N/A,#N/A,TRUE,"mtsource";#N/A,#N/A,TRUE,"mtcash";#N/A,#N/A,TRUE,"mttax";#N/A,#N/A,TRUE,"mtben";#N/A,#N/A,TRUE,"sale";#N/A,#N/A,TRUE,"put";#N/A,#N/A,TRUE,"ResidualVal";#N/A,#N/A,TRUE,"tcamort";#N/A,#N/A,TRUE,"MT3%";#N/A,#N/A,TRUE,"Qirr";#N/A,#N/A,TRUE,"mingainMT";#N/A,#N/A,TRUE,"MTBalSheet";#N/A,#N/A,TRUE,"bstest"}</definedName>
    <definedName localSheetId="4" name="wrn.TOTAL._.SHEETS.">{#N/A,#N/A,FALSE,"DEV COSTS";#N/A,#N/A,FALSE,"10-YR C. F."}</definedName>
    <definedName localSheetId="5" name="wrn.TOTAL._.SHEETS.">{#N/A,#N/A,FALSE,"DEV COSTS";#N/A,#N/A,FALSE,"10-YR C. F."}</definedName>
    <definedName name="wrn.TOTAL._.SHEETS.">{#N/A,#N/A,FALSE,"DEV COSTS";#N/A,#N/A,FALSE,"10-YR C. F."}</definedName>
    <definedName localSheetId="4" name="wrn.TOTAL._.SHEETS5">{#N/A,#N/A,FALSE,"DEV COSTS";#N/A,#N/A,FALSE,"10-YR C. F."}</definedName>
    <definedName localSheetId="5" name="wrn.TOTAL._.SHEETS5">{#N/A,#N/A,FALSE,"DEV COSTS";#N/A,#N/A,FALSE,"10-YR C. F."}</definedName>
    <definedName name="wrn.TOTAL._.SHEETS5">{#N/A,#N/A,FALSE,"DEV COSTS";#N/A,#N/A,FALSE,"10-YR C. F."}</definedName>
    <definedName name="wrn.Total.2">{"Statement",#N/A,TRUE,"Statement of Operations";"Detail",#N/A,TRUE,"Statement of Operations"}</definedName>
    <definedName localSheetId="4" name="wrn.Total5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localSheetId="5" name="wrn.Total5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s.">{"Total Conn",#N/A,FALSE,"Sun CT Properties";"Total Sun",#N/A,FALSE,"Sun Portfolio";"Total SNF",#N/A,FALSE,"Sun SNFs";"Total Hospitals",#N/A,FALSE,"Sun Hospitals";"Total Bev",#N/A,FALSE,"S01 Beverly";"Total S02",#N/A,FALSE,"S02 Boston";"Total S03",#N/A,FALSE,"S03 Bowling Green";"Total S04",#N/A,FALSE,"S04 Bradenton";"Total S05",#N/A,FALSE,"S05 Bristol";"Total S06",#N/A,FALSE,"S06 Brookline";"Total S07",#N/A,FALSE,"S07 Camden";"Total S08",#N/A,FALSE,"S08 Concord";"Total S09",#N/A,FALSE,"S09 South Conn";"Total S10",#N/A,FALSE,"S10 Danbury";"Total S11",#N/A,FALSE,"S11 Darien";"Total S12",#N/A,FALSE,"S12 Denver";"Total S13",#N/A,FALSE,"S13 East Longmeadow";"Total S14",#N/A,FALSE,"S14 Holyoke";"Total S15",#N/A,FALSE,"S15 Lexington";"Total S16",#N/A,FALSE,"S16 Lowell";"Total S17",#N/A,FALSE,"S17 Marlton";"Total S18",#N/A,FALSE,"S18 Milford";"Total S19",#N/A,FALSE,"S19 Millbury";"Total S20",#N/A,FALSE,"S20 Montgomery";"Total S21",#N/A,FALSE,"S21 New Bedford";"Total S22",#N/A,FALSE,"S22 Newington";"Total S23",#N/A,FALSE,"S23 Northshore";"Total S24",#N/A,FALSE,"S24 Northampton";"Total S25",#N/A,FALSE,"S25 Oradell";"Total S26",#N/A,FALSE,"S26 Peabody";"Total S27",#N/A,FALSE,"S27 Randolph";"Total S28",#N/A,FALSE,"S28 San Joaquin";"Total S29",#N/A,FALSE,"S29 Southbury";"Total S30",#N/A,FALSE,"S30 Stamford";"Total S31",#N/A,FALSE,"S31 Westport";"Total S32",#N/A,FALSE,"S32 Wethersfield";"Total S33",#N/A,FALSE,"S33 Weymouth";"Total S34",#N/A,FALSE,"S34 Wilmington Woods";"Total S35",#N/A,FALSE,"S35 Woodcrest";"Total S36",#N/A,FALSE,"S36 Cheshire";"Total S37",#N/A,FALSE,"S37 Kentfield";"Total S38",#N/A,FALSE,"S38 Newton"}</definedName>
    <definedName localSheetId="4" name="wrn.TownPoint.">{"Townpoint-Investor",#N/A,FALSE,"TownPoint";"Townpoint-Property",#N/A,FALSE,"TownPoint"}</definedName>
    <definedName localSheetId="5" name="wrn.TownPoint.">{"Townpoint-Investor",#N/A,FALSE,"TownPoint";"Townpoint-Property",#N/A,FALSE,"TownPoint"}</definedName>
    <definedName name="wrn.TownPoint.">{"Townpoint-Investor",#N/A,FALSE,"TownPoint";"Townpoint-Property",#N/A,FALSE,"TownPoint"}</definedName>
    <definedName name="wrn.tp_clca_fs.">{"avgbs",#N/A,FALSE,"tp_clca_fs";"is",#N/A,FALSE,"tp_clca_fs";"opexps",#N/A,FALSE,"tp_clca_fs"}</definedName>
    <definedName name="wrn.tplport_fs.">{"avgbs",#N/A,FALSE,"tpl&amp;port_fs";"is",#N/A,FALSE,"tpl&amp;port_fs";"opexps",#N/A,FALSE,"tpl&amp;port_fs"}</definedName>
    <definedName name="wrn.tt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localSheetId="4" name="wrn.Tweety.">{#N/A,#N/A,FALSE,"A&amp;E";#N/A,#N/A,FALSE,"HighTop";#N/A,#N/A,FALSE,"JG";#N/A,#N/A,FALSE,"RI";#N/A,#N/A,FALSE,"woHT";#N/A,#N/A,FALSE,"woHT&amp;JG"}</definedName>
    <definedName localSheetId="5" name="wrn.Tweety.">{#N/A,#N/A,FALSE,"A&amp;E";#N/A,#N/A,FALSE,"HighTop";#N/A,#N/A,FALSE,"JG";#N/A,#N/A,FALSE,"RI";#N/A,#N/A,FALSE,"woHT";#N/A,#N/A,FALSE,"woHT&amp;JG"}</definedName>
    <definedName name="wrn.Tweety.">{#N/A,#N/A,FALSE,"A&amp;E";#N/A,#N/A,FALSE,"HighTop";#N/A,#N/A,FALSE,"JG";#N/A,#N/A,FALSE,"RI";#N/A,#N/A,FALSE,"woHT";#N/A,#N/A,FALSE,"woHT&amp;JG"}</definedName>
    <definedName name="wrn.ty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localSheetId="4" name="wrn.Tycon._.Model.">{"rtn",#N/A,FALSE,"RTN";"tables",#N/A,FALSE,"RTN";"cf",#N/A,FALSE,"CF";"stats",#N/A,FALSE,"Stats";"prop",#N/A,FALSE,"Prop"}</definedName>
    <definedName localSheetId="5" name="wrn.Tycon._.Model.">{"rtn",#N/A,FALSE,"RTN";"tables",#N/A,FALSE,"RTN";"cf",#N/A,FALSE,"CF";"stats",#N/A,FALSE,"Stats";"prop",#N/A,FALSE,"Prop"}</definedName>
    <definedName name="wrn.Tycon._.Model.">{"rtn",#N/A,FALSE,"RTN";"tables",#N/A,FALSE,"RTN";"cf",#N/A,FALSE,"CF";"stats",#N/A,FALSE,"Stats";"prop",#N/A,FALSE,"Prop"}</definedName>
    <definedName localSheetId="4" name="wrn.Underwriting.">{#N/A,#N/A,FALSE,"proforma";#N/A,#N/A,FALSE,"loananalysis";#N/A,#N/A,FALSE,"unitmix"}</definedName>
    <definedName localSheetId="5" name="wrn.Underwriting.">{#N/A,#N/A,FALSE,"proforma";#N/A,#N/A,FALSE,"loananalysis";#N/A,#N/A,FALSE,"unitmix"}</definedName>
    <definedName name="wrn.Underwriting.">{#N/A,#N/A,FALSE,"proforma";#N/A,#N/A,FALSE,"loananalysis";#N/A,#N/A,FALSE,"unitmix"}</definedName>
    <definedName localSheetId="4" name="wrn.Underwriting._.Analysis.">{#N/A,#N/A,FALSE,"Underwriting Analysis"}</definedName>
    <definedName localSheetId="5" name="wrn.Underwriting._.Analysis.">{#N/A,#N/A,FALSE,"Underwriting Analysis"}</definedName>
    <definedName name="wrn.Underwriting._.Analysis.">{#N/A,#N/A,FALSE,"Underwriting Analysis"}</definedName>
    <definedName localSheetId="4" name="wrn.Underwriting._.Report.">{#N/A,#N/A,TRUE,"Summary I";#N/A,#N/A,TRUE,"Signature Page";#N/A,#N/A,TRUE,"Summary II";#N/A,#N/A,TRUE,"Summary III";#N/A,#N/A,TRUE,"Income";#N/A,#N/A,TRUE,"Expenses";#N/A,#N/A,TRUE,"Spreadsheet";#N/A,#N/A,TRUE,"Screening ";#N/A,#N/A,TRUE,"Comments";#N/A,#N/A,TRUE,"Exit Strategy";#N/A,#N/A,TRUE,"CashColl";#N/A,#N/A,TRUE,"Reserves";#N/A,#N/A,TRUE,"Pricing";#N/A,#N/A,TRUE,"Sources &amp; Uses";#N/A,#N/A,TRUE,"Loan Options ";#N/A,#N/A,TRUE,"RE TAX Phase-In";#N/A,#N/A,TRUE,"Commercial leases";#N/A,#N/A,TRUE,"Immediate Repairs";#N/A,#N/A,TRUE,"Borr";#N/A,#N/A,TRUE,"KeyI";#N/A,#N/A,TRUE,"REOI";#N/A,#N/A,TRUE,"KeyII";#N/A,#N/A,TRUE,"REOII";#N/A,#N/A,TRUE,"Data";#N/A,#N/A,TRUE,"Waivers &amp; Conditions"}</definedName>
    <definedName localSheetId="5" name="wrn.Underwriting._.Report.">{#N/A,#N/A,TRUE,"Summary I";#N/A,#N/A,TRUE,"Signature Page";#N/A,#N/A,TRUE,"Summary II";#N/A,#N/A,TRUE,"Summary III";#N/A,#N/A,TRUE,"Income";#N/A,#N/A,TRUE,"Expenses";#N/A,#N/A,TRUE,"Spreadsheet";#N/A,#N/A,TRUE,"Screening ";#N/A,#N/A,TRUE,"Comments";#N/A,#N/A,TRUE,"Exit Strategy";#N/A,#N/A,TRUE,"CashColl";#N/A,#N/A,TRUE,"Reserves";#N/A,#N/A,TRUE,"Pricing";#N/A,#N/A,TRUE,"Sources &amp; Uses";#N/A,#N/A,TRUE,"Loan Options ";#N/A,#N/A,TRUE,"RE TAX Phase-In";#N/A,#N/A,TRUE,"Commercial leases";#N/A,#N/A,TRUE,"Immediate Repairs";#N/A,#N/A,TRUE,"Borr";#N/A,#N/A,TRUE,"KeyI";#N/A,#N/A,TRUE,"REOI";#N/A,#N/A,TRUE,"KeyII";#N/A,#N/A,TRUE,"REOII";#N/A,#N/A,TRUE,"Data";#N/A,#N/A,TRUE,"Waivers &amp; Conditions"}</definedName>
    <definedName name="wrn.Underwriting._.Report.">{#N/A,#N/A,TRUE,"Summary I";#N/A,#N/A,TRUE,"Signature Page";#N/A,#N/A,TRUE,"Summary II";#N/A,#N/A,TRUE,"Summary III";#N/A,#N/A,TRUE,"Income";#N/A,#N/A,TRUE,"Expenses";#N/A,#N/A,TRUE,"Spreadsheet";#N/A,#N/A,TRUE,"Screening ";#N/A,#N/A,TRUE,"Comments";#N/A,#N/A,TRUE,"Exit Strategy";#N/A,#N/A,TRUE,"CashColl";#N/A,#N/A,TRUE,"Reserves";#N/A,#N/A,TRUE,"Pricing";#N/A,#N/A,TRUE,"Sources &amp; Uses";#N/A,#N/A,TRUE,"Loan Options ";#N/A,#N/A,TRUE,"RE TAX Phase-In";#N/A,#N/A,TRUE,"Commercial leases";#N/A,#N/A,TRUE,"Immediate Repairs";#N/A,#N/A,TRUE,"Borr";#N/A,#N/A,TRUE,"KeyI";#N/A,#N/A,TRUE,"REOI";#N/A,#N/A,TRUE,"KeyII";#N/A,#N/A,TRUE,"REOII";#N/A,#N/A,TRUE,"Data";#N/A,#N/A,TRUE,"Waivers &amp; Conditions"}</definedName>
    <definedName name="wrn.upstairs.">{"histincome",#N/A,FALSE,"hyfins";"closing balance",#N/A,FALSE,"hyfins"}</definedName>
    <definedName localSheetId="4" name="wrn.Upstate._.NY._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localSheetId="5" name="wrn.Upstate._.NY._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localSheetId="4" name="wrn.Upstate._.NY._2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localSheetId="5" name="wrn.Upstate._.NY._2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2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localSheetId="4" name="wrn.Upstate._.NY._3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localSheetId="5" name="wrn.Upstate._.NY._3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3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localSheetId="4" name="wrn.USSC_Reports.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localSheetId="5" name="wrn.USSC_Reports.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W.">{"IS",#N/A,FALSE,"IS";"RPTIS",#N/A,FALSE,"RPTIS";"STATS",#N/A,FALSE,"STATS";"BS",#N/A,FALSE,"BS"}</definedName>
    <definedName name="wrn.UTILITIES.">{"UTILITIES",#N/A,FALSE,"GENERAL"}</definedName>
    <definedName name="wrn.UTL._.Position.">{"UTL effect",#N/A,FALSE,"Sensitivity"}</definedName>
    <definedName name="wrn.UW._.Review._.with._.Mtg._.Credit.">{#N/A,#N/A,FALSE,"Data";#N/A,#N/A,FALSE,"Income";#N/A,#N/A,FALSE,"Loan Options ";#N/A,#N/A,FALSE,"Sources &amp; Uses";#N/A,#N/A,FALSE,"Spreadsheet";#N/A,#N/A,FALSE,"Notes";#N/A,#N/A,FALSE,"CashColl";#N/A,#N/A,FALSE,"Exit Strategy";#N/A,#N/A,FALSE,"Reserves";#N/A,#N/A,FALSE,"Immediate Repairs";#N/A,#N/A,FALSE,"Borr";#N/A,#N/A,FALSE,"KeyI";#N/A,#N/A,FALSE,"REOI";#N/A,#N/A,FALSE,"KeyII";#N/A,#N/A,FALSE,"REOII";#N/A,#N/A,FALSE,"Waivers &amp; Conditions"}</definedName>
    <definedName name="wrn.UW._.Review._.without._.Mtg._.Credit.">{#N/A,#N/A,FALSE,"Data";#N/A,#N/A,FALSE,"Income";#N/A,#N/A,FALSE,"Loan Options ";#N/A,#N/A,FALSE,"Sources &amp; Uses";#N/A,#N/A,FALSE,"Spreadsheet";#N/A,#N/A,FALSE,"Notes";#N/A,#N/A,FALSE,"CashColl";#N/A,#N/A,FALSE,"Exit Strategy";#N/A,#N/A,FALSE,"Reserves";#N/A,#N/A,FALSE,"Immediate Repairs";#N/A,#N/A,FALSE,"Waivers &amp; Conditions"}</definedName>
    <definedName name="wrn.UW._.Summary.">{#N/A,#N/A,FALSE,"UW Summary"}</definedName>
    <definedName localSheetId="4" name="wrn.valuation.">{"Page1",#N/A,FALSE,"7979";"Page2",#N/A,FALSE,"7979";"Page3",#N/A,FALSE,"7979"}</definedName>
    <definedName localSheetId="5" name="wrn.valuation.">{"Page1",#N/A,FALSE,"7979";"Page2",#N/A,FALSE,"7979";"Page3",#N/A,FALSE,"7979"}</definedName>
    <definedName name="wrn.valuation.">{"Page1",#N/A,FALSE,"7979";"Page2",#N/A,FALSE,"7979";"Page3",#N/A,FALSE,"7979"}</definedName>
    <definedName name="wrn.Valuation._.Package._.1.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Worksheets.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localSheetId="4" name="wrn.Value.">{#N/A,#N/A,FALSE,"Cashflow Analysis";#N/A,#N/A,FALSE,"Sensitivity Analysis";#N/A,#N/A,FALSE,"PV";#N/A,#N/A,FALSE,"Pro Forma"}</definedName>
    <definedName localSheetId="5" name="wrn.Value.">{#N/A,#N/A,FALSE,"Cashflow Analysis";#N/A,#N/A,FALSE,"Sensitivity Analysis";#N/A,#N/A,FALSE,"PV";#N/A,#N/A,FALSE,"Pro Forma"}</definedName>
    <definedName name="wrn.Value.">{#N/A,#N/A,FALSE,"Cashflow Analysis";#N/A,#N/A,FALSE,"Sensitivity Analysis";#N/A,#N/A,FALSE,"PV";#N/A,#N/A,FALSE,"Pro Forma"}</definedName>
    <definedName localSheetId="4" name="wrn.Value.2">{#N/A,#N/A,FALSE,"Cashflow Analysis";#N/A,#N/A,FALSE,"Sensitivity Analysis";#N/A,#N/A,FALSE,"PV";#N/A,#N/A,FALSE,"Pro Forma"}</definedName>
    <definedName localSheetId="5" name="wrn.Value.2">{#N/A,#N/A,FALSE,"Cashflow Analysis";#N/A,#N/A,FALSE,"Sensitivity Analysis";#N/A,#N/A,FALSE,"PV";#N/A,#N/A,FALSE,"Pro Forma"}</definedName>
    <definedName name="wrn.Value.2">{#N/A,#N/A,FALSE,"Cashflow Analysis";#N/A,#N/A,FALSE,"Sensitivity Analysis";#N/A,#N/A,FALSE,"PV";#N/A,#N/A,FALSE,"Pro Forma"}</definedName>
    <definedName name="wrn.value2">{"NOPCAPEVA",#N/A,FALSE,"Nopat";"FCFCSTAR",#N/A,FALSE,"FCFVAL";"EVAVL",#N/A,FALSE,"EVAVAL";"LEASE",#N/A,FALSE,"OpLease"}</definedName>
    <definedName name="wrn.value3">{"NOPCAPEVA",#N/A,FALSE,"Nopat";"FCFCSTAR",#N/A,FALSE,"FCFVAL";"EVAVL",#N/A,FALSE,"EVAVAL";"LEASE",#N/A,FALSE,"OpLease"}</definedName>
    <definedName name="wrn.value4">{"NOPCAPEVA",#N/A,FALSE,"Nopat";"FCFCSTAR",#N/A,FALSE,"FCFVAL";"EVAVL",#N/A,FALSE,"EVAVAL";"LEASE",#N/A,FALSE,"OpLease"}</definedName>
    <definedName localSheetId="4" name="wrn.Variance.">{#N/A,#N/A,FALSE,"Variances"}</definedName>
    <definedName localSheetId="5" name="wrn.Variance.">{#N/A,#N/A,FALSE,"Variances"}</definedName>
    <definedName name="wrn.Variance.">{#N/A,#N/A,FALSE,"CCC Variance";#N/A,#N/A,FALSE,"CCC Notes"}</definedName>
    <definedName name="wrn.Variance._.1.">{"Ebit_Variance",#N/A,FALSE,"P&amp;L";"Cash_Variance",#N/A,FALSE,"Cash"}</definedName>
    <definedName name="wrn.Variance._.2.">{"Reserves_Variance",#N/A,FALSE,"Reserves";"Scm_Variance",#N/A,FALSE,"SCM";"tax_variance",#N/A,FALSE,"Tax"}</definedName>
    <definedName name="wrn.Variance._.Report.">{#N/A,#N/A,FALSE,"Monthly Comparision"}</definedName>
    <definedName localSheetId="4" name="wrn.Variance._.Worksheet.">{#N/A,#N/A,FALSE,"VARSTRIP"}</definedName>
    <definedName localSheetId="5" name="wrn.Variance._.Worksheet.">{#N/A,#N/A,FALSE,"VARSTRIP"}</definedName>
    <definedName name="wrn.Variance._.Worksheet.">{#N/A,#N/A,FALSE,"VARSTRIP"}</definedName>
    <definedName localSheetId="3" name="wrn.ventana.">{#N/A,#N/A,FALSE,"Cash Flow";#N/A,#N/A,FALSE,"scenario 1"}</definedName>
    <definedName localSheetId="4" name="wrn.ventana.">{#N/A,#N/A,FALSE,"Cash Flow";#N/A,#N/A,FALSE,"scenario 1"}</definedName>
    <definedName localSheetId="5" name="wrn.ventana.">{#N/A,#N/A,FALSE,"Cash Flow";#N/A,#N/A,FALSE,"scenario 1"}</definedName>
    <definedName name="wrn.ventana.">{#N/A,#N/A,FALSE,"Cash Flow";#N/A,#N/A,FALSE,"scenario 1"}</definedName>
    <definedName name="wrn.villages.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orstand.">{#N/A,#N/A,FALSE,"Report 2";#N/A,#N/A,FALSE,"Report 3";#N/A,#N/A,FALSE,"Report 4";#N/A,#N/A,FALSE,"Actual-Budget (per)";#N/A,#N/A,FALSE,"Actual-Budget (kum)";#N/A,#N/A,FALSE,"Comparison YTD";#N/A,#N/A,FALSE,"Summary";#N/A,#N/A,FALSE,"Aktiv";#N/A,#N/A,FALSE,"Passiv";#N/A,#N/A,FALSE,"peiodisch1";#N/A,#N/A,FALSE,"periodisch2";#N/A,#N/A,FALSE,"Finale1";#N/A,#N/A,FALSE,"Finale2";#N/A,#N/A,FALSE,"D-Bestand";#N/A,#N/A,FALSE,"D-Zins";#N/A,#N/A,FALSE,"Fil_A_Bestand";#N/A,#N/A,FALSE,"Fil_A_D-Zins";#N/A,#N/A,FALSE,"Fil_A_Zins";#N/A,#N/A,FALSE,"Fil_P_Bestand";#N/A,#N/A,FALSE,"Fil_P_Neu";#N/A,#N/A,FALSE,"Fil_P_Zins";#N/A,#N/A,FALSE,"Report 5";#N/A,#N/A,FALSE,"EWB-2";#N/A,#N/A,FALSE,"EWB";#N/A,#N/A,FALSE,"Headcount";#N/A,#N/A,FALSE,"Headcount2";#N/A,#N/A,FALSE,"Investitionsgüter"}</definedName>
    <definedName name="wrn.Vs.._.Bud._.Month.">{#N/A,#N/A,FALSE,"Graph-B";"Month SumOps",#N/A,FALSE,"SumOps";"Month SumExp",#N/A,FALSE,"SumExp";"Month ExpDept",#N/A,FALSE,"ExpDept"}</definedName>
    <definedName name="wrn.Vs.._.BudFcst._.Month.">{"May SumExp",#N/A,FALSE,"SumExp";#N/A,#N/A,FALSE,"Graph-F";"May SumOps",#N/A,FALSE,"SumOps";"May ExpDept",#N/A,FALSE,"ExpDept"}</definedName>
    <definedName name="wrn.Wacortg96.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CC.">{#N/A,#N/A,FALSE,"9Pricing Matrix";#N/A,#N/A,FALSE,"3Cash Flow";#N/A,#N/A,FALSE,"5Residual";#N/A,#N/A,FALSE,"8Residual Sensitivity";#N/A,#N/A,FALSE,"10Vacancy Matrix";#N/A,#N/A,FALSE,"11Expiration Schedule";#N/A,#N/A,FALSE,"12Lease-up Schedule";#N/A,#N/A,FALSE,"I&amp;E";#N/A,#N/A,FALSE,"Tax_Analysis"}</definedName>
    <definedName name="wrn.weekly.">{#N/A,#N/A,FALSE,"Large Operators";#N/A,#N/A,FALSE,"Smaller Operators";#N/A,#N/A,FALSE,"Equip. Supply";#N/A,#N/A,FALSE,"EBITDA";#N/A,#N/A,FALSE,"perform"}</definedName>
    <definedName name="wrn.Weißrock.">{#N/A,#N/A,FALSE,"Finale1";#N/A,#N/A,FALSE,"Finale2";#N/A,#N/A,FALSE,"peiodisch1";#N/A,#N/A,FALSE,"periodisch2";#N/A,#N/A,FALSE,"Aktiv";#N/A,#N/A,FALSE,"Passiv";#N/A,#N/A,FALSE,"D-Bestand";#N/A,#N/A,FALSE,"D-Zins"}</definedName>
    <definedName name="wrn.whole._.document.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Model.">{#N/A,#N/A,FALSE,"Model";#N/A,#N/A,FALSE,"Gen Pts &amp; Rts 2000";#N/A,#N/A,FALSE,"AcqsAss";#N/A,#N/A,FALSE,"Acqs &amp; De Novos"}</definedName>
    <definedName name="wrn.WholeShabang.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lca_fs.">{"avgbs",#N/A,FALSE,"wlca_fs";"is",#N/A,FALSE,"wlca_fs";"opexps",#N/A,FALSE,"wlca_fs"}</definedName>
    <definedName name="wrn.Woksheets._.and._.entries.">{#N/A,#N/A,FALSE,"Emmes Capital";#N/A,#N/A,FALSE,"Capital  Entries";#N/A,#N/A,FALSE,"Emmes Services";#N/A,#N/A,FALSE,"Services Entries";#N/A,#N/A,FALSE,"Emmes &amp; Co";#N/A,#N/A,FALSE,"Emmes  Entries";#N/A,#N/A,FALSE,"Proof"}</definedName>
    <definedName name="wrn.Working._.Papers._.1.">{"Assumptions_other",#N/A,FALSE,"Assump";"Ebit_division_indirect",#N/A,FALSE,"P&amp;L";"Ebit_indirect_allocation",#N/A,FALSE,"P&amp;L"}</definedName>
    <definedName name="wrn.Working._.Papers._.2.">{"Cash_detail",#N/A,FALSE,"Cash";"Cash_reconciliation",#N/A,FALSE,"Cash";"Scm",#N/A,FALSE,"SCM";"Tax",#N/A,FALSE,"Tax"}</definedName>
    <definedName localSheetId="3" name="wrn.Working._.Party._.List.">{#N/A,#N/A,FALSE,"Working List"}</definedName>
    <definedName localSheetId="4" name="wrn.Working._.Party._.List.">{#N/A,#N/A,FALSE,"Working List"}</definedName>
    <definedName localSheetId="5" name="wrn.Working._.Party._.List.">{#N/A,#N/A,FALSE,"Working List"}</definedName>
    <definedName name="wrn.Working._.Party._.List.">{#N/A,#N/A,FALSE,"Working List"}</definedName>
    <definedName localSheetId="4" name="wrn.Wovenhearts.">{"One",#N/A,FALSE,"Wovenhearts";"Two",#N/A,FALSE,"Wovenhearts";"Three",#N/A,FALSE,"Wovenhearts";"Four",#N/A,FALSE,"Wovenhearts";"Five",#N/A,FALSE,"Wovenhearts"}</definedName>
    <definedName localSheetId="5" name="wrn.Wovenhearts.">{"One",#N/A,FALSE,"Wovenhearts";"Two",#N/A,FALSE,"Wovenhearts";"Three",#N/A,FALSE,"Wovenhearts";"Four",#N/A,FALSE,"Wovenhearts";"Five",#N/A,FALSE,"Wovenhearts"}</definedName>
    <definedName name="wrn.Wovenhearts.">{"One",#N/A,FALSE,"Wovenhearts";"Two",#N/A,FALSE,"Wovenhearts";"Three",#N/A,FALSE,"Wovenhearts";"Four",#N/A,FALSE,"Wovenhearts";"Five",#N/A,FALSE,"Wovenhearts"}</definedName>
    <definedName localSheetId="4" name="wrn.Wynwood.">{"One",#N/A,FALSE,"Wynwood";"Two",#N/A,FALSE,"Wynwood";"Three",#N/A,FALSE,"Wynwood";"Four",#N/A,FALSE,"Wynwood";"Five",#N/A,FALSE,"Wynwood"}</definedName>
    <definedName localSheetId="5" name="wrn.Wynwood.">{"One",#N/A,FALSE,"Wynwood";"Two",#N/A,FALSE,"Wynwood";"Three",#N/A,FALSE,"Wynwood";"Four",#N/A,FALSE,"Wynwood";"Five",#N/A,FALSE,"Wynwood"}</definedName>
    <definedName name="wrn.Wynwood.">{"One",#N/A,FALSE,"Wynwood";"Two",#N/A,FALSE,"Wynwood";"Three",#N/A,FALSE,"Wynwood";"Four",#N/A,FALSE,"Wynwood";"Five",#N/A,FALSE,"Wynwood"}</definedName>
    <definedName name="wrn.x">{"res_value_proposed",#N/A,FALSE,"Res Value";"res_value_sierraclub",#N/A,FALSE,"Res Value";"res_value_reduced",#N/A,FALSE,"Res Value";"res_value_conventional",#N/A,FALSE,"Res Value";"res_value_rural",#N/A,FALSE,"Res Value"}</definedName>
    <definedName name="wrn.x_1">{"res_value_proposed",#N/A,FALSE,"Res Value";"res_value_sierraclub",#N/A,FALSE,"Res Value";"res_value_reduced",#N/A,FALSE,"Res Value";"res_value_conventional",#N/A,FALSE,"Res Value";"res_value_rural",#N/A,FALSE,"Res Value"}</definedName>
    <definedName name="wrn.x_1_1">{"res_value_proposed",#N/A,FALSE,"Res Value";"res_value_sierraclub",#N/A,FALSE,"Res Value";"res_value_reduced",#N/A,FALSE,"Res Value";"res_value_conventional",#N/A,FALSE,"Res Value";"res_value_rural",#N/A,FALSE,"Res Value"}</definedName>
    <definedName name="wrn.x_1_2">{"res_value_proposed",#N/A,FALSE,"Res Value";"res_value_sierraclub",#N/A,FALSE,"Res Value";"res_value_reduced",#N/A,FALSE,"Res Value";"res_value_conventional",#N/A,FALSE,"Res Value";"res_value_rural",#N/A,FALSE,"Res Value"}</definedName>
    <definedName name="wrn.x_2">{"res_value_proposed",#N/A,FALSE,"Res Value";"res_value_sierraclub",#N/A,FALSE,"Res Value";"res_value_reduced",#N/A,FALSE,"Res Value";"res_value_conventional",#N/A,FALSE,"Res Value";"res_value_rural",#N/A,FALSE,"Res Value"}</definedName>
    <definedName name="wrn.x_2_1">{"res_value_proposed",#N/A,FALSE,"Res Value";"res_value_sierraclub",#N/A,FALSE,"Res Value";"res_value_reduced",#N/A,FALSE,"Res Value";"res_value_conventional",#N/A,FALSE,"Res Value";"res_value_rural",#N/A,FALSE,"Res Value"}</definedName>
    <definedName name="wrn.x_3">{"res_value_proposed",#N/A,FALSE,"Res Value";"res_value_sierraclub",#N/A,FALSE,"Res Value";"res_value_reduced",#N/A,FALSE,"Res Value";"res_value_conventional",#N/A,FALSE,"Res Value";"res_value_rural",#N/A,FALSE,"Res Value"}</definedName>
    <definedName localSheetId="4" name="wrn.XL._.DTR.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localSheetId="5" name="wrn.XL._.DTR.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rn.XL._.DTR.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rn.xx">{"phases costs",#N/A,FALSE,"costs";"phase1 costs",#N/A,FALSE,"costs";"sources",#N/A,FALSE,"costs";"road fees",#N/A,FALSE,"fees";"land use",#N/A,FALSE,"land use";"fac costs",#N/A,FALSE,"fac_costs";"phase plan",#N/A,FALSE,"land use";"cost allocation",#N/A,FALSE,"allocation";"allocation",#N/A,FALSE,"allocation";"county cap facilities fee",#N/A,FALSE,"revenues";"school revs",#N/A,FALSE,"revenues";"fire revs",#N/A,FALSE,"revenues";"cash flow",#N/A,FALSE,"cash flow";"summ flow",#N/A,FALSE,"cash flow";"phases facilities",#N/A,FALSE,"costs";"park revs",#N/A,FALSE,"revenues";"perc fees",#N/A,FALSE,"revenues";"Sierra Coll",#N/A,FALSE,"fees";"tot costs",#N/A,FALSE,"costs";"Lincoln",#N/A,FALSE,"revenues";"mello",#N/A,FALSE,"Mello-R";"cost sum",#N/A,FALSE,"costs"}</definedName>
    <definedName name="wrn.xx_1">{"phases costs",#N/A,FALSE,"costs";"phase1 costs",#N/A,FALSE,"costs";"sources",#N/A,FALSE,"costs";"road fees",#N/A,FALSE,"fees";"land use",#N/A,FALSE,"land use";"fac costs",#N/A,FALSE,"fac_costs";"phase plan",#N/A,FALSE,"land use";"cost allocation",#N/A,FALSE,"allocation";"allocation",#N/A,FALSE,"allocation";"county cap facilities fee",#N/A,FALSE,"revenues";"school revs",#N/A,FALSE,"revenues";"fire revs",#N/A,FALSE,"revenues";"cash flow",#N/A,FALSE,"cash flow";"summ flow",#N/A,FALSE,"cash flow";"phases facilities",#N/A,FALSE,"costs";"park revs",#N/A,FALSE,"revenues";"perc fees",#N/A,FALSE,"revenues";"Sierra Coll",#N/A,FALSE,"fees";"tot costs",#N/A,FALSE,"costs";"Lincoln",#N/A,FALSE,"revenues";"mello",#N/A,FALSE,"Mello-R";"cost sum",#N/A,FALSE,"costs"}</definedName>
    <definedName name="wrn.xx_1_1">{"phases costs",#N/A,FALSE,"costs";"phase1 costs",#N/A,FALSE,"costs";"sources",#N/A,FALSE,"costs";"road fees",#N/A,FALSE,"fees";"land use",#N/A,FALSE,"land use";"fac costs",#N/A,FALSE,"fac_costs";"phase plan",#N/A,FALSE,"land use";"cost allocation",#N/A,FALSE,"allocation";"allocation",#N/A,FALSE,"allocation";"county cap facilities fee",#N/A,FALSE,"revenues";"school revs",#N/A,FALSE,"revenues";"fire revs",#N/A,FALSE,"revenues";"cash flow",#N/A,FALSE,"cash flow";"summ flow",#N/A,FALSE,"cash flow";"phases facilities",#N/A,FALSE,"costs";"park revs",#N/A,FALSE,"revenues";"perc fees",#N/A,FALSE,"revenues";"Sierra Coll",#N/A,FALSE,"fees";"tot costs",#N/A,FALSE,"costs";"Lincoln",#N/A,FALSE,"revenues";"mello",#N/A,FALSE,"Mello-R";"cost sum",#N/A,FALSE,"costs"}</definedName>
    <definedName name="wrn.xx_1_2">{"phases costs",#N/A,FALSE,"costs";"phase1 costs",#N/A,FALSE,"costs";"sources",#N/A,FALSE,"costs";"road fees",#N/A,FALSE,"fees";"land use",#N/A,FALSE,"land use";"fac costs",#N/A,FALSE,"fac_costs";"phase plan",#N/A,FALSE,"land use";"cost allocation",#N/A,FALSE,"allocation";"allocation",#N/A,FALSE,"allocation";"county cap facilities fee",#N/A,FALSE,"revenues";"school revs",#N/A,FALSE,"revenues";"fire revs",#N/A,FALSE,"revenues";"cash flow",#N/A,FALSE,"cash flow";"summ flow",#N/A,FALSE,"cash flow";"phases facilities",#N/A,FALSE,"costs";"park revs",#N/A,FALSE,"revenues";"perc fees",#N/A,FALSE,"revenues";"Sierra Coll",#N/A,FALSE,"fees";"tot costs",#N/A,FALSE,"costs";"Lincoln",#N/A,FALSE,"revenues";"mello",#N/A,FALSE,"Mello-R";"cost sum",#N/A,FALSE,"costs"}</definedName>
    <definedName name="wrn.xx_2">{"phases costs",#N/A,FALSE,"costs";"phase1 costs",#N/A,FALSE,"costs";"sources",#N/A,FALSE,"costs";"road fees",#N/A,FALSE,"fees";"land use",#N/A,FALSE,"land use";"fac costs",#N/A,FALSE,"fac_costs";"phase plan",#N/A,FALSE,"land use";"cost allocation",#N/A,FALSE,"allocation";"allocation",#N/A,FALSE,"allocation";"county cap facilities fee",#N/A,FALSE,"revenues";"school revs",#N/A,FALSE,"revenues";"fire revs",#N/A,FALSE,"revenues";"cash flow",#N/A,FALSE,"cash flow";"summ flow",#N/A,FALSE,"cash flow";"phases facilities",#N/A,FALSE,"costs";"park revs",#N/A,FALSE,"revenues";"perc fees",#N/A,FALSE,"revenues";"Sierra Coll",#N/A,FALSE,"fees";"tot costs",#N/A,FALSE,"costs";"Lincoln",#N/A,FALSE,"revenues";"mello",#N/A,FALSE,"Mello-R";"cost sum",#N/A,FALSE,"costs"}</definedName>
    <definedName name="wrn.xx_2_1">{"phases costs",#N/A,FALSE,"costs";"phase1 costs",#N/A,FALSE,"costs";"sources",#N/A,FALSE,"costs";"road fees",#N/A,FALSE,"fees";"land use",#N/A,FALSE,"land use";"fac costs",#N/A,FALSE,"fac_costs";"phase plan",#N/A,FALSE,"land use";"cost allocation",#N/A,FALSE,"allocation";"allocation",#N/A,FALSE,"allocation";"county cap facilities fee",#N/A,FALSE,"revenues";"school revs",#N/A,FALSE,"revenues";"fire revs",#N/A,FALSE,"revenues";"cash flow",#N/A,FALSE,"cash flow";"summ flow",#N/A,FALSE,"cash flow";"phases facilities",#N/A,FALSE,"costs";"park revs",#N/A,FALSE,"revenues";"perc fees",#N/A,FALSE,"revenues";"Sierra Coll",#N/A,FALSE,"fees";"tot costs",#N/A,FALSE,"costs";"Lincoln",#N/A,FALSE,"revenues";"mello",#N/A,FALSE,"Mello-R";"cost sum",#N/A,FALSE,"costs"}</definedName>
    <definedName name="wrn.xx_3">{"phases costs",#N/A,FALSE,"costs";"phase1 costs",#N/A,FALSE,"costs";"sources",#N/A,FALSE,"costs";"road fees",#N/A,FALSE,"fees";"land use",#N/A,FALSE,"land use";"fac costs",#N/A,FALSE,"fac_costs";"phase plan",#N/A,FALSE,"land use";"cost allocation",#N/A,FALSE,"allocation";"allocation",#N/A,FALSE,"allocation";"county cap facilities fee",#N/A,FALSE,"revenues";"school revs",#N/A,FALSE,"revenues";"fire revs",#N/A,FALSE,"revenues";"cash flow",#N/A,FALSE,"cash flow";"summ flow",#N/A,FALSE,"cash flow";"phases facilities",#N/A,FALSE,"costs";"park revs",#N/A,FALSE,"revenues";"perc fees",#N/A,FALSE,"revenues";"Sierra Coll",#N/A,FALSE,"fees";"tot costs",#N/A,FALSE,"costs";"Lincoln",#N/A,FALSE,"revenues";"mello",#N/A,FALSE,"Mello-R";"cost sum",#N/A,FALSE,"costs"}</definedName>
    <definedName localSheetId="4" name="wrn.Year._.End._.APF._.reports.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localSheetId="5" name="wrn.Year._.End._.APF._.reports.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localSheetId="4" name="wrn.Yearly.">{"One",#N/A,FALSE,"Yearly"}</definedName>
    <definedName localSheetId="5" name="wrn.Yearly.">{"One",#N/A,FALSE,"Yearly"}</definedName>
    <definedName name="wrn.Yearly.">{"One",#N/A,FALSE,"Yearly"}</definedName>
    <definedName name="wrn.YEARS.">{"AVGBAL",#N/A,FALSE,"1996";"EARNINGS",#N/A,FALSE,"1996";"AVGBAL",#N/A,FALSE,"1997";"EARNINGS",#N/A,FALSE,"1997";"AVGBAL",#N/A,FALSE,"1998";"EARNINGS",#N/A,FALSE,"1998";"AVGBAL",#N/A,FALSE,"1999";"EARNINGS",#N/A,FALSE,"1999";"AVGBAL",#N/A,FALSE,"2000";"EARNINGS",#N/A,FALSE,"2000"}</definedName>
    <definedName name="wrn.YEARS._.EIGHT._.ONWARDS.">{"YRSEIGHTON",#N/A,FALSE,"CASHFLOW"}</definedName>
    <definedName name="wrn.YEARS._.ONE._.TO._.SEVEN.">{"YRSONETOSEVEN",#N/A,FALSE,"CASHFLOW"}</definedName>
    <definedName name="wrn.Yield._.Graph.">{#N/A,#N/A,FALSE,"Yield Graph"}</definedName>
    <definedName name="wrn.Yield._.Graph._.plus._.Input.">{#N/A,#N/A,FALSE,"Yield Graph";#N/A,#N/A,FALSE,"Rent Roll";#N/A,#N/A,FALSE,"OE Yr1";#N/A,#N/A,FALSE,"Repl.Cst.+Ins."}</definedName>
    <definedName localSheetId="4" name="wrn.Yuma.">{#N/A,#N/A,FALSE,"Project Summary";#N/A,#N/A,FALSE,"Detail Estimate";#N/A,#N/A,FALSE,"Cashflow Schedule";#N/A,#N/A,FALSE,"Pro Forma"}</definedName>
    <definedName localSheetId="5" name="wrn.Yuma.">{#N/A,#N/A,FALSE,"Project Summary";#N/A,#N/A,FALSE,"Detail Estimate";#N/A,#N/A,FALSE,"Cashflow Schedule";#N/A,#N/A,FALSE,"Pro Forma"}</definedName>
    <definedName name="wrn.Yuma.">{#N/A,#N/A,FALSE,"Project Summary";#N/A,#N/A,FALSE,"Detail Estimate";#N/A,#N/A,FALSE,"Cashflow Schedule";#N/A,#N/A,FALSE,"Pro Forma"}</definedName>
    <definedName name="wrn.Yuma._1">{#N/A,#N/A,FALSE,"Project Summary";#N/A,#N/A,FALSE,"Detail Estimate";#N/A,#N/A,FALSE,"Cashflow Schedule";#N/A,#N/A,FALSE,"Pro Forma"}</definedName>
    <definedName name="wrn.Yuma._1_1">{#N/A,#N/A,FALSE,"Project Summary";#N/A,#N/A,FALSE,"Detail Estimate";#N/A,#N/A,FALSE,"Cashflow Schedule";#N/A,#N/A,FALSE,"Pro Forma"}</definedName>
    <definedName name="wrn.Yuma._3">{#N/A,#N/A,FALSE,"Project Summary";#N/A,#N/A,FALSE,"Detail Estimate";#N/A,#N/A,FALSE,"Cashflow Schedule";#N/A,#N/A,FALSE,"Pro Forma"}</definedName>
    <definedName name="wrn.Zaxon._.Report._.1st._.half.">{"CoverSheet",#N/A,FALSE,"Cover Sheet";"AreaSum",#N/A,FALSE,"Master Area Summary";"Exclusions",#N/A,FALSE,"Exclusions";"ZaxEXsum",#N/A,FALSE,"Executive Summary";"Zax A sum",#N/A,FALSE,"Bldg A Summary";"ZaxAest",#N/A,FALSE,"BLDG.A";"zaxCsum",#N/A,FALSE,"Bldg C Summary";"ZaxCest",#N/A,FALSE,"BLDG.C";"ZaxSTsum",#N/A,FALSE,"Site Summary";"zaxsite",#N/A,FALSE,"Site work"}</definedName>
    <definedName name="wrn.Zaxon._.Report._.2._.half.">{"ZaxSWsum",#N/A,FALSE,"Sewer Summary";"ZaxSWest",#N/A,FALSE,"Sewer Estimate";"ZaxGRsum",#N/A,FALSE,"Garage Summary";"ZaxGRest",#N/A,FALSE,"Garage Estimate";"ZaxPLsum",#N/A,FALSE,"Pool Summary";"ZaxPLest",#N/A,FALSE,"Pool";"ZaxPHsum",#N/A,FALSE,"Pool House Summary";"ZaxMAsum",#N/A,FALSE,"Marina Summary";"ZaxMAest",#N/A,FALSE,"Marina Estimate"}</definedName>
    <definedName name="wrn.Zinsen.">{#N/A,#N/A,FALSE,"peiodisch1";#N/A,#N/A,FALSE,"D-Bestand";#N/A,#N/A,FALSE,"D-Zins"}</definedName>
    <definedName localSheetId="4" name="wrn.ZML123._.Financial._.Summaries.">{#N/A,#N/A,FALSE,"ZM3 FinSummary";#N/A,#N/A,FALSE,"ZM2 FinSummary";#N/A,#N/A,FALSE,"ZM1 FinSummary"}</definedName>
    <definedName localSheetId="5" name="wrn.ZML123._.Financial._.Summaries.">{#N/A,#N/A,FALSE,"ZM3 FinSummary";#N/A,#N/A,FALSE,"ZM2 FinSummary";#N/A,#N/A,FALSE,"ZM1 FinSummary"}</definedName>
    <definedName name="wrn.ZML123._.Financial._.Summaries.">{#N/A,#N/A,FALSE,"ZM3 FinSummary";#N/A,#N/A,FALSE,"ZM2 FinSummary";#N/A,#N/A,FALSE,"ZM1 FinSummary"}</definedName>
    <definedName name="wrn.テスト.">{"賃貸事例比較法",#N/A,FALSE,"Sheet2";"賃貸条件",#N/A,FALSE,"Sheet2"}</definedName>
    <definedName name="wrn.דוח._.רווח._.והפסד.">{"דוח רווח והפסד",#N/A,TRUE,"פירוטים לדוח רווח והפסד ";"פירוטים לדוח רווח והפסד",#N/A,TRUE,"פירוטים לדוח רווח והפסד ";"ריכוז סוגי הוצאות",#N/A,TRUE,"פירוטים לדוח רווח והפסד "}</definedName>
    <definedName name="wrn.一括印刷.">{"DCF",#N/A,TRUE,"DCF";#N/A,#N/A,TRUE,"DOME_予測";"ドーム_設定一覧",#N/A,TRUE,"DOME_設定";"ドーム_明細データ",#N/A,TRUE,"DOME_設定";#N/A,#N/A,TRUE,"Hotel_予測";"ホテル_設定一覧",#N/A,TRUE,"Hotel_設定";"ホテル_明細データ",#N/A,TRUE,"Hotel_設定";#N/A,#N/A,TRUE,"Mall_予測";"モール_設定一覧",#N/A,TRUE,"Mall_設定";"モール_明細データ",#N/A,TRUE,"Mall_設定"}</definedName>
    <definedName name="wrn.全部印刷.">{"まとめ",#N/A,TRUE,"まとめ";"SPEJ①",#N/A,TRUE,"【APV】SPEJ";"SPEJ②",#N/A,TRUE,"【APV】SPEJ";"SPTVJ①",#N/A,TRUE,"【APV】SPTVJ";"SPTVJ②",#N/A,TRUE,"【APV】SPTVJ";"ANIMAX①",#N/A,TRUE,"【APV】ANIMAX";"ANIMAX②",#N/A,TRUE,"【APV】ANIMAX";"AXN",#N/A,TRUE,"【APV】AXN";"類似企業",#N/A,TRUE,"類似企業Data"}</definedName>
    <definedName name="wrn_blackwhite">{#N/A,#N/A,FALSE,"NNN sum";#N/A,#N/A,FALSE,"10-yr Opt. A Sum";#N/A,#N/A,FALSE,"10-yr Opt A Other Costs";#N/A,#N/A,FALSE,"Purchase Sum";#N/A,#N/A,FALSE,"Purchase Other Costs"}</definedName>
    <definedName name="wrn_bleu4">{#N/A,#N/A,FALSE}</definedName>
    <definedName name="wrn_tot2">{#N/A,#N/A,FALSE,"P&amp;L";#N/A,#N/A,FALSE,"Var_Fixed_cost"}</definedName>
    <definedName name="wrn1.fullreport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1.printall">{"page1",#N/A,FALSE,"DCM";"page2",#N/A,FALSE,"DCM";"page3",#N/A,FALSE,"DCM";"page4",#N/A,FALSE,"DCM";"page5",#N/A,FALSE,"DCM";"page6",#N/A,FALSE,"DCM";"page7",#N/A,FALSE,"DCM";"page8",#N/A,FALSE,"DCM"}</definedName>
    <definedName name="wrn1.supp.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data">{"data",#N/A,FALSE,"INPUT"}</definedName>
    <definedName localSheetId="3" name="wrng">{"Output-BaseYear",#N/A,FALSE,"Output"}</definedName>
    <definedName localSheetId="4" name="wrng">{"Output-BaseYear",#N/A,FALSE,"Output"}</definedName>
    <definedName localSheetId="5" name="wrng">{"Output-BaseYear",#N/A,FALSE,"Output"}</definedName>
    <definedName name="wrng">{"Output-BaseYear",#N/A,FALSE,"Output"}</definedName>
    <definedName localSheetId="3" name="wrnh">{"Output-All",#N/A,FALSE,"Output"}</definedName>
    <definedName localSheetId="4" name="wrnh">{"Output-All",#N/A,FALSE,"Output"}</definedName>
    <definedName localSheetId="5" name="wrnh">{"Output-All",#N/A,FALSE,"Output"}</definedName>
    <definedName name="wrnh">{"Output-All",#N/A,FALSE,"Output"}</definedName>
    <definedName name="wrnm">{#N/A,#N/A,FALSE,"pop.hh";#N/A,#N/A,FALSE,"age.dist";#N/A,#N/A,FALSE,"hh.income";#N/A,#N/A,FALSE,"hh.chars"}</definedName>
    <definedName name="wrnmarketing">{#N/A,#N/A,FALSE,"MARKETING I";#N/A,#N/A,FALSE,"MARKETING II";#N/A,#N/A,FALSE,"MARKETING III"}</definedName>
    <definedName name="wrnpkg">{#N/A,#N/A,FALSE,"Income Stmt";#N/A,#N/A,FALSE,"Income Summary"}</definedName>
    <definedName name="wrnpkgs">{#N/A,#N/A,FALSE,"Income Stmt";#N/A,#N/A,FALSE,"Income Summary"}</definedName>
    <definedName localSheetId="4" name="wrnprintall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5" name="wrnprintall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4" name="wrnprintallb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localSheetId="5" name="wrnprintallb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Test">{"ADR Analysis",#N/A,FALSE,"Comp.&amp; Market Penet.";"Penetration Analysis",#N/A,FALSE,"Comp.&amp; Market Penet."}</definedName>
    <definedName localSheetId="4" name="ws">{#N/A,#N/A,FALSE,"Chart 2 by Prop Type"}</definedName>
    <definedName localSheetId="5" name="ws">{#N/A,#N/A,FALSE,"Chart 2 by Prop Type"}</definedName>
    <definedName name="ws">{#N/A,#N/A,FALSE,"Chart 2 by Prop Type"}</definedName>
    <definedName localSheetId="3" name="wt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4" name="wt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5" name="wt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LL.">{TRUE,TRUE,-1.25,-15.5,484.5,276.75,FALSE,FALSE,TRUE,TRUE,0,1,#N/A,1,#N/A,7.71428571428571,15.9411764705882,1,FALSE,FALSE,3,TRUE,1,FALSE,100,"Swvu.ALL.","ACwvu.ALL.",#N/A,FALSE,FALSE,0.37,0.4,1,0.37,2,"&amp;L&amp;""Arial,Bold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&amp;T",FALSE,FALSE,FALSE,FALSE,1,#N/A,1,#N/A,"=R3C1:R44C22","=R1:R2",#N/A,#N/A,FALSE,FALSE,FALSE,1,65532,65532,FALSE,FALSE,TRUE,TRUE,TRUE}</definedName>
    <definedName localSheetId="3" name="wvu.allocations.">{TRUE,TRUE,-1.41610738255034,-14.9463087248322,497.718120805369,308.295302013423,FALSE,TRUE,TRUE,TRUE,0,1,1,1,40,3,2.68,4,TRUE,TRUE,3,TRUE,1,FALSE,100,"Swvu.allocations.","ACwvu.allocations.",#N/A,FALSE,FALSE,0.5,0.5,0.5,0.5,1,"","&amp;L&amp;F   &amp;A&amp;R&amp;D   &amp;T",TRUE,FALSE,FALSE,FALSE,1,100,#N/A,#N/A,"=R1C1:R118C10","=R1:R2","Rwvu.allocations.",#N/A,FALSE,FALSE,TRUE,1,4294967292,300,FALSE,FALSE,TRUE,TRUE,TRUE}</definedName>
    <definedName name="wvu.allocations.">{TRUE,TRUE,-1.41610738255034,-14.9463087248322,497.718120805369,308.295302013423,FALSE,TRUE,TRUE,TRUE,0,1,1,1,40,3,2.68,4,TRUE,TRUE,3,TRUE,1,FALSE,100,"Swvu.allocations.","ACwvu.allocations.",#N/A,FALSE,FALSE,0.5,0.5,0.5,0.5,1,"","&amp;L&amp;F   &amp;A&amp;R&amp;D   &amp;T",TRUE,FALSE,FALSE,FALSE,1,100,#N/A,#N/A,"=R1C1:R118C10","=R1:R2","Rwvu.allocations.",#N/A,FALSE,FALSE,TRUE,1,4294967292,300,FALSE,FALSE,TRUE,TRUE,TRUE}</definedName>
    <definedName localSheetId="3" name="wvu.annual.">{TRUE,TRUE,-1.41610738255034,-14.9463087248322,497.718120805369,308.295302013423,FALSE,TRUE,TRUE,TRUE,0,1,#N/A,1,1,9.97,4.21739130434783,3,FALSE,TRUE,3,TRUE,1,FALSE,100,"Swvu.annual.","ACwvu.annual.",#N/A,FALSE,FALSE,0.5,0.5,0.5,0.5,2,"","&amp;L&amp;""Palatino,Regular""&amp;9&amp;F&amp;C&amp;""Palatino,Regular""&amp;9LAND SALES DETAIL - Page &amp;P of &amp;N&amp;R&amp;""Palatino,Regular""&amp;9&amp;D   &amp;T",TRUE,FALSE,FALSE,FALSE,2,90,#N/A,#N/A,"=R1C1:R174C16","=R1:R3","Rwvu.annual.","Cwvu.annual.",FALSE,FALSE,FALSE,1,4294967292,300,FALSE,FALSE,TRUE,TRUE,TRUE}</definedName>
    <definedName name="wvu.annual.">{TRUE,TRUE,-1.41610738255034,-14.9463087248322,497.718120805369,308.295302013423,FALSE,TRUE,TRUE,TRUE,0,1,#N/A,1,1,9.97,4.21739130434783,3,FALSE,TRUE,3,TRUE,1,FALSE,100,"Swvu.annual.","ACwvu.annual.",#N/A,FALSE,FALSE,0.5,0.5,0.5,0.5,2,"","&amp;L&amp;""Palatino,Regular""&amp;9&amp;F&amp;C&amp;""Palatino,Regular""&amp;9LAND SALES DETAIL - Page &amp;P of &amp;N&amp;R&amp;""Palatino,Regular""&amp;9&amp;D   &amp;T",TRUE,FALSE,FALSE,FALSE,2,90,#N/A,#N/A,"=R1C1:R174C16","=R1:R3","Rwvu.annual.","Cwvu.annual.",FALSE,FALSE,FALSE,1,4294967292,300,FALSE,FALSE,TRUE,TRUE,TRUE}</definedName>
    <definedName localSheetId="3" name="wvu.annual._.hotel.">{TRUE,TRUE,-1.41610738255034,-14.9463087248322,497.718120805369,308.295302013423,FALSE,TRUE,TRUE,TRUE,0,1,1,1,1,1,2.08695652173913,4,TRUE,TRUE,3,TRUE,1,FALSE,100,"Swvu.annual._.hotel.","ACwvu.annual._.hotel.",#N/A,FALSE,FALSE,0.5,0.5,0.5,0.5,2,"","&amp;L&amp;8&amp;F&amp;C&amp;8HOTEL DEVELOPMENT - Page &amp;P of &amp;N&amp;R&amp;8&amp;D   &amp;T",TRUE,FALSE,FALSE,FALSE,2,#N/A,1,#N/A,#DIV/0!,"=R1:R2","Rwvu.annual._.hotel.","Cwvu.annual._.hotel.",FALSE,FALSE,FALSE,1,4294967292,300,FALSE,FALSE,TRUE,TRUE,TRUE}</definedName>
    <definedName name="wvu.annual._.hotel.">{TRUE,TRUE,-1.41610738255034,-14.9463087248322,497.718120805369,308.295302013423,FALSE,TRUE,TRUE,TRUE,0,1,1,1,1,1,2.08695652173913,4,TRUE,TRUE,3,TRUE,1,FALSE,100,"Swvu.annual._.hotel.","ACwvu.annual._.hotel.",#N/A,FALSE,FALSE,0.5,0.5,0.5,0.5,2,"","&amp;L&amp;8&amp;F&amp;C&amp;8HOTEL DEVELOPMENT - Page &amp;P of &amp;N&amp;R&amp;8&amp;D   &amp;T",TRUE,FALSE,FALSE,FALSE,2,#N/A,1,#N/A,#DIV/0!,"=R1:R2","Rwvu.annual._.hotel.","Cwvu.annual._.hotel.",FALSE,FALSE,FALSE,1,4294967292,300,FALSE,FALSE,TRUE,TRUE,TRUE}</definedName>
    <definedName localSheetId="4" name="wvu.As._.Is._.Value.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localSheetId="5" name="wvu.As._.Is._.Value.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localSheetId="3" name="wvu.bottom._.line.">{TRUE,TRUE,-1.41610738255034,-14.9463087248322,497.718120805369,308.295302013423,FALSE,TRUE,TRUE,TRUE,0,1,1,1,280,1,2.17391304347826,4,TRUE,TRUE,3,TRUE,1,FALSE,100,"Swvu.bottom._.line.","ACwvu.bottom._.line.",#N/A,FALSE,FALSE,0.5,0.5,0.5,0.5,2,"","&amp;L&amp;8&amp;F   &amp;A&amp;R&amp;8&amp;D   &amp;T",TRUE,FALSE,FALSE,FALSE,2,#N/A,1,#N/A,#DIV/0!,"=R1:R2","Rwvu.bottom._.line.","Cwvu.bottom._.line.",FALSE,FALSE,FALSE,1,4294967292,300,FALSE,FALSE,TRUE,TRUE,TRUE}</definedName>
    <definedName name="wvu.bottom._.line.">{TRUE,TRUE,-1.41610738255034,-14.9463087248322,497.718120805369,308.295302013423,FALSE,TRUE,TRUE,TRUE,0,1,1,1,280,1,2.17391304347826,4,TRUE,TRUE,3,TRUE,1,FALSE,100,"Swvu.bottom._.line.","ACwvu.bottom._.line.",#N/A,FALSE,FALSE,0.5,0.5,0.5,0.5,2,"","&amp;L&amp;8&amp;F   &amp;A&amp;R&amp;8&amp;D   &amp;T",TRUE,FALSE,FALSE,FALSE,2,#N/A,1,#N/A,#DIV/0!,"=R1:R2","Rwvu.bottom._.line.","Cwvu.bottom._.line.",FALSE,FALSE,FALSE,1,4294967292,300,FALSE,FALSE,TRUE,TRUE,TRUE}</definedName>
    <definedName name="wvu.CAM._.RATES.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ECOVERY.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localSheetId="3" name="wvu.cash._.flow.">{TRUE,TRUE,-1.41610738255034,-14.9463087248322,497.718120805369,308.295302013423,FALSE,TRUE,TRUE,TRUE,0,1,1,1,1,1,2.40816326530612,4,TRUE,TRUE,3,TRUE,1,FALSE,100,"Swvu.cash._.flow.","ACwvu.cash._.flow.",#N/A,FALSE,FALSE,0.5,0.5,0.5,0.5,2,"","&amp;L&amp;""Palatino,Regular""&amp;8&amp;F&amp;C&amp;""Palatino,Regular""&amp;8SHARED COSTS&amp;R&amp;""Palatino,Regular""&amp;8&amp;D   &amp;T",TRUE,FALSE,FALSE,FALSE,1,#N/A,1,1,"=R1C1:R120C22",FALSE,"Rwvu.cash._.flow.","Cwvu.cash._.flow.",FALSE,FALSE,FALSE,1,4294967292,300,FALSE,FALSE,TRUE,TRUE,TRUE}</definedName>
    <definedName name="wvu.cash._.flow.">{TRUE,TRUE,-1.41610738255034,-14.9463087248322,497.718120805369,308.295302013423,FALSE,TRUE,TRUE,TRUE,0,1,1,1,1,1,2.40816326530612,4,TRUE,TRUE,3,TRUE,1,FALSE,100,"Swvu.cash._.flow.","ACwvu.cash._.flow.",#N/A,FALSE,FALSE,0.5,0.5,0.5,0.5,2,"","&amp;L&amp;""Palatino,Regular""&amp;8&amp;F&amp;C&amp;""Palatino,Regular""&amp;8SHARED COSTS&amp;R&amp;""Palatino,Regular""&amp;8&amp;D   &amp;T",TRUE,FALSE,FALSE,FALSE,1,#N/A,1,1,"=R1C1:R120C22",FALSE,"Rwvu.cash._.flow.","Cwvu.cash._.flow.",FALSE,FALSE,FALSE,1,4294967292,300,FALSE,FALSE,TRUE,TRUE,TRUE}</definedName>
    <definedName localSheetId="3" name="wvu.combo.">{TRUE,TRUE,-1.41610738255034,-14.9463087248322,497.718120805369,308.295302013423,FALSE,TRUE,TRUE,TRUE,0,1,3,1,170,1,1.07142857142857,3,TRUE,TRUE,3,TRUE,1,FALSE,100,"Swvu.combo.","ACwvu.combo.",#N/A,FALSE,FALSE,0.5,0.5,0.5,0.5,2,"","&amp;L&amp;8&amp;F   &amp;A&amp;R&amp;8&amp;D   &amp;T",TRUE,FALSE,FALSE,FALSE,2,#N/A,1,#N/A,#DIV/0!,"=R1:R2","Rwvu.combo.","Cwvu.combo.",FALSE,FALSE,FALSE,1,4294967292,300,FALSE,FALSE,TRUE,TRUE,TRUE}</definedName>
    <definedName name="wvu.combo.">{TRUE,TRUE,-1.41610738255034,-14.9463087248322,497.718120805369,308.295302013423,FALSE,TRUE,TRUE,TRUE,0,1,3,1,170,1,1.07142857142857,3,TRUE,TRUE,3,TRUE,1,FALSE,100,"Swvu.combo.","ACwvu.combo.",#N/A,FALSE,FALSE,0.5,0.5,0.5,0.5,2,"","&amp;L&amp;8&amp;F   &amp;A&amp;R&amp;8&amp;D   &amp;T",TRUE,FALSE,FALSE,FALSE,2,#N/A,1,#N/A,#DIV/0!,"=R1:R2","Rwvu.combo.","Cwvu.combo.",FALSE,FALSE,FALSE,1,4294967292,300,FALSE,FALSE,TRUE,TRUE,TRUE}</definedName>
    <definedName name="wvu.Détails.">{TRUE,TRUE,-1.25,-15.5,604.5,366.75,FALSE,TRUE,TRUE,TRUE,0,1,#N/A,1,#N/A,6.54838709677419,31.3076923076923,1,FALSE,FALSE,3,TRUE,1,FALSE,75,"Swvu.Détails.","ACwvu.Détails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",TRUE,TRUE,FALSE,TRUE,1,#N/A,1,1,"=R1C1:R60C24","=R1:R5",#N/A,#N/A,FALSE,FALSE,FALSE,5,65532,65532,FALSE,FALSE,TRUE,TRUE,TRUE}</definedName>
    <definedName name="wvu.Escalation._.Table.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localSheetId="3" name="wvu.full.">{TRUE,TRUE,-1.41610738255034,-14.9463087248322,497.718120805369,308.295302013423,FALSE,TRUE,TRUE,TRUE,0,1,#N/A,1,1,8.41904761904762,2.4,3,FALSE,TRUE,3,TRUE,1,FALSE,100,"Swvu.full.","ACwvu.full.",#N/A,FALSE,FALSE,0.5,0.5,0.5,0.5,2,"","&amp;L&amp;F&amp;R&amp;D   &amp;T",TRUE,FALSE,FALSE,FALSE,1,#N/A,1,1,"=R1C1:R97C24",FALSE,#N/A,#N/A,FALSE,FALSE,FALSE,1,4294967292,300,FALSE,FALSE,TRUE,TRUE,TRUE}</definedName>
    <definedName name="wvu.full.">{TRUE,TRUE,-1.41610738255034,-14.9463087248322,497.718120805369,308.295302013423,FALSE,TRUE,TRUE,TRUE,0,1,#N/A,1,1,8.41904761904762,2.4,3,FALSE,TRUE,3,TRUE,1,FALSE,100,"Swvu.full.","ACwvu.full.",#N/A,FALSE,FALSE,0.5,0.5,0.5,0.5,2,"","&amp;L&amp;F&amp;R&amp;D   &amp;T",TRUE,FALSE,FALSE,FALSE,1,#N/A,1,1,"=R1C1:R97C24",FALSE,#N/A,#N/A,FALSE,FALSE,FALSE,1,4294967292,300,FALSE,FALSE,TRUE,TRUE,TRUE}</definedName>
    <definedName localSheetId="3"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4"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5"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SMEET.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MARKETING._.REVENUE.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INIMUM._.RENT.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OCCUPANCY.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localSheetId="3" name="wvu.offsite.">{TRUE,TRUE,-1.41610738255034,-14.9463087248322,497.718120805369,308.295302013423,FALSE,TRUE,TRUE,TRUE,0,1,1,1,1,3,2.91836734693878,4,TRUE,TRUE,3,TRUE,1,FALSE,100,"Swvu.offsite.","ACwvu.offsite.",#N/A,FALSE,FALSE,0.5,0.5,0.5,0.5,1,"","&amp;L&amp;""Palatino,Regular""&amp;8&amp;F&amp;C&amp;""Palatino,Regular""&amp;8SHARED COSTS&amp;R&amp;""Palatino,Regular""&amp;8&amp;D   &amp;T",TRUE,FALSE,FALSE,FALSE,1,#N/A,1,1,#DIV/0!,"=R1:R2","Rwvu.offsite.",#N/A,FALSE,FALSE,FALSE,1,4294967292,300,FALSE,FALSE,TRUE,TRUE,TRUE}</definedName>
    <definedName name="wvu.offsite.">{TRUE,TRUE,-1.41610738255034,-14.9463087248322,497.718120805369,308.295302013423,FALSE,TRUE,TRUE,TRUE,0,1,1,1,1,3,2.91836734693878,4,TRUE,TRUE,3,TRUE,1,FALSE,100,"Swvu.offsite.","ACwvu.offsite.",#N/A,FALSE,FALSE,0.5,0.5,0.5,0.5,1,"","&amp;L&amp;""Palatino,Regular""&amp;8&amp;F&amp;C&amp;""Palatino,Regular""&amp;8SHARED COSTS&amp;R&amp;""Palatino,Regular""&amp;8&amp;D   &amp;T",TRUE,FALSE,FALSE,FALSE,1,#N/A,1,1,#DIV/0!,"=R1:R2","Rwvu.offsite.",#N/A,FALSE,FALSE,FALSE,1,4294967292,300,FALSE,FALSE,TRUE,TRUE,TRUE}</definedName>
    <definedName localSheetId="3" name="wvu.onsite.">{TRUE,TRUE,-1.41610738255034,-14.9463087248322,497.718120805369,308.295302013423,FALSE,TRUE,TRUE,TRUE,0,1,1,1,1,3,2.83673469387755,4,TRUE,TRUE,3,TRUE,1,FALSE,100,"Swvu.onsite.","ACwvu.onsite.",#N/A,FALSE,FALSE,0.5,0.5,0.5,0.5,1,"","&amp;L&amp;""Palatino,Regular""&amp;8&amp;F&amp;C&amp;""Palatino,Regular""&amp;8SHARED COSTS&amp;R&amp;""Palatino,Regular""&amp;8&amp;D   &amp;T",TRUE,FALSE,FALSE,FALSE,1,#N/A,1,1,#DIV/0!,"=R1:R2","Rwvu.onsite.",#N/A,FALSE,FALSE,FALSE,1,4294967292,300,FALSE,FALSE,TRUE,TRUE,TRUE}</definedName>
    <definedName name="wvu.onsite.">{TRUE,TRUE,-1.41610738255034,-14.9463087248322,497.718120805369,308.295302013423,FALSE,TRUE,TRUE,TRUE,0,1,1,1,1,3,2.83673469387755,4,TRUE,TRUE,3,TRUE,1,FALSE,100,"Swvu.onsite.","ACwvu.onsite.",#N/A,FALSE,FALSE,0.5,0.5,0.5,0.5,1,"","&amp;L&amp;""Palatino,Regular""&amp;8&amp;F&amp;C&amp;""Palatino,Regular""&amp;8SHARED COSTS&amp;R&amp;""Palatino,Regular""&amp;8&amp;D   &amp;T",TRUE,FALSE,FALSE,FALSE,1,#N/A,1,1,#DIV/0!,"=R1:R2","Rwvu.onsite.",#N/A,FALSE,FALSE,FALSE,1,4294967292,300,FALSE,FALSE,TRUE,TRUE,TRUE}</definedName>
    <definedName name="wvu.PERCENTAGE._.RENT.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localSheetId="3" name="wvu.quarterly.">{TRUE,TRUE,-1.25,-15.5,484.5,270,FALSE,TRUE,TRUE,TRUE,0,1,2,2,1,3,1.93333333333333,4,TRUE,TRUE,3,TRUE,1,FALSE,75,"Swvu.quarterly.","ACwvu.quarterly.",#N/A,FALSE,FALSE,0.25,0.25,0.5,0.5,2,"","&amp;L&amp;10&amp;F   &amp;A&amp;C&amp;10Page &amp;P&amp;R&amp;10&amp;D   &amp;T",FALSE,FALSE,FALSE,FALSE,2,71,#N/A,#N/A,"=R1C1:R153C72","=C1:C4,R1:R3","Rwvu.quarterly.",#N/A,FALSE,FALSE,TRUE,1,65532,65532,FALSE,FALSE,TRUE,TRUE,TRUE}</definedName>
    <definedName name="wvu.quarterly.">{TRUE,TRUE,-1.25,-15.5,484.5,270,FALSE,TRUE,TRUE,TRUE,0,1,2,2,1,3,1.93333333333333,4,TRUE,TRUE,3,TRUE,1,FALSE,75,"Swvu.quarterly.","ACwvu.quarterly.",#N/A,FALSE,FALSE,0.25,0.25,0.5,0.5,2,"","&amp;L&amp;10&amp;F   &amp;A&amp;C&amp;10Page &amp;P&amp;R&amp;10&amp;D   &amp;T",FALSE,FALSE,FALSE,FALSE,2,71,#N/A,#N/A,"=R1C1:R153C72","=C1:C4,R1:R3","Rwvu.quarterly.",#N/A,FALSE,FALSE,TRUE,1,65532,65532,FALSE,FALSE,TRUE,TRUE,TRUE}</definedName>
    <definedName name="wvu.Sommaire.">{TRUE,TRUE,-1.25,-15.5,604.5,366.75,FALSE,TRUE,TRUE,TRUE,0,1,2,1,6,1,5,4,TRUE,TRUE,3,TRUE,1,TRUE,75,"Swvu.Sommaire.","ACwvu.Sommaire.",#N/A,FALSE,FALSE,0.15748031496063,0.15748031496063,0.748031496062992,0.511811023622047,2,"&amp;C&amp;""Arial,Gras""&amp;20DISNEY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",TRUE,TRUE,FALSE,TRUE,1,#N/A,1,1,"=R1C1:R60C24","=R1:R5","Rwvu.Sommaire.",#N/A,FALSE,FALSE,FALSE,5,65532,65532,FALSE,FALSE,TRUE,TRUE,TRUE}</definedName>
    <definedName localSheetId="3"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4"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5"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localSheetId="3"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4"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5"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3"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4"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localSheetId="5"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AX._.RATES.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ECOVERY.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localSheetId="4" name="ww">{"Assumptions",#N/A,FALSE,"Model"}</definedName>
    <definedName localSheetId="5" name="ww">{"Assumptions",#N/A,FALSE,"Model"}</definedName>
    <definedName name="ww">{"Assumptions",#N/A,FALSE,"Model"}</definedName>
    <definedName name="ww.Rel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localSheetId="4" name="wwas">{#N/A,#N/A,FALSE,"Chart 2 by Prop Type"}</definedName>
    <definedName localSheetId="5" name="wwas">{#N/A,#N/A,FALSE,"Chart 2 by Prop Type"}</definedName>
    <definedName name="wwas">{#N/A,#N/A,FALSE,"Chart 2 by Prop Type"}</definedName>
    <definedName localSheetId="4" name="wwass">{#N/A,#N/A,FALSE,"Chart 2 by Prop Type"}</definedName>
    <definedName localSheetId="5" name="wwass">{#N/A,#N/A,FALSE,"Chart 2 by Prop Type"}</definedName>
    <definedName name="wwass">{#N/A,#N/A,FALSE,"Chart 2 by Prop Type"}</definedName>
    <definedName localSheetId="4" name="www">{#N/A,#N/A,FALSE,"ExecutiveSummary";#N/A,#N/A,FALSE,"CostDetail";#N/A,#N/A,FALSE,"IncomeDetail";#N/A,#N/A,FALSE,"InterestCalculation"}</definedName>
    <definedName localSheetId="5" name="www">{#N/A,#N/A,FALSE,"ExecutiveSummary";#N/A,#N/A,FALSE,"CostDetail";#N/A,#N/A,FALSE,"IncomeDetail";#N/A,#N/A,FALSE,"InterestCalculation"}</definedName>
    <definedName name="www">{#N/A,#N/A,FALSE,"Calculator"}</definedName>
    <definedName name="www11c">{#N/A,#N/A,FALSE,"Calculator"}</definedName>
    <definedName name="www1a">{#N/A,#N/A,FALSE,"Calculator"}</definedName>
    <definedName localSheetId="4" name="wwwe">{"land1",#N/A,FALSE,"Land";"land2",#N/A,FALSE,"Land";"land3",#N/A,FALSE,"Land"}</definedName>
    <definedName localSheetId="5" name="wwwe">{"land1",#N/A,FALSE,"Land";"land2",#N/A,FALSE,"Land";"land3",#N/A,FALSE,"Land"}</definedName>
    <definedName name="wwwe">{"land1",#N/A,FALSE,"Land";"land2",#N/A,FALSE,"Land";"land3",#N/A,FALSE,"Land"}</definedName>
    <definedName localSheetId="4" name="wwww">{"foreign_curr_prices",#N/A,FALSE,"COS"}</definedName>
    <definedName localSheetId="5" name="wwww">{"foreign_curr_prices",#N/A,FALSE,"COS"}</definedName>
    <definedName name="wwww">{#N/A,#N/A,FALSE,"Calculator"}</definedName>
    <definedName localSheetId="4" name="wwwww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localSheetId="5" name="wwwww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wwww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localSheetId="4" name="wwwww333">{#N/A,#N/A,FALSE,"Broker Sheet";#N/A,#N/A,FALSE,"Exec.Summary";#N/A,#N/A,FALSE,"Argus Cash Flow";#N/A,#N/A,FALSE,"SPF";#N/A,#N/A,FALSE,"RentRoll"}</definedName>
    <definedName localSheetId="5" name="wwwww333">{#N/A,#N/A,FALSE,"Broker Sheet";#N/A,#N/A,FALSE,"Exec.Summary";#N/A,#N/A,FALSE,"Argus Cash Flow";#N/A,#N/A,FALSE,"SPF";#N/A,#N/A,FALSE,"RentRoll"}</definedName>
    <definedName name="wwwww333">{#N/A,#N/A,FALSE,"Broker Sheet";#N/A,#N/A,FALSE,"Exec.Summary";#N/A,#N/A,FALSE,"Argus Cash Flow";#N/A,#N/A,FALSE,"SPF";#N/A,#N/A,FALSE,"RentRoll"}</definedName>
    <definedName localSheetId="4" name="wwwwwwwwwwwwwwww">{#N/A,#N/A,FALSE,"Broker Sheet";#N/A,#N/A,FALSE,"Exec.Summary";#N/A,#N/A,FALSE,"Argus Cash Flow";#N/A,#N/A,FALSE,"SPF";#N/A,#N/A,FALSE,"RentRoll"}</definedName>
    <definedName localSheetId="5" name="wwwwwwwwwwwwwwww">{#N/A,#N/A,FALSE,"Broker Sheet";#N/A,#N/A,FALSE,"Exec.Summary";#N/A,#N/A,FALSE,"Argus Cash Flow";#N/A,#N/A,FALSE,"SPF";#N/A,#N/A,FALSE,"RentRoll"}</definedName>
    <definedName name="wwwwwwwwwwwwwwww">{#N/A,#N/A,FALSE,"Broker Sheet";#N/A,#N/A,FALSE,"Exec.Summary";#N/A,#N/A,FALSE,"Argus Cash Flow";#N/A,#N/A,FALSE,"SPF";#N/A,#N/A,FALSE,"RentRoll"}</definedName>
    <definedName name="WYNDHAM_GARDEN_HOTEL___RICHMOND_AIRPORT">#REF!+#REF!,#REF!,#REF!</definedName>
    <definedName localSheetId="4" name="x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x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x">{#N/A,#N/A,FALSE,"Cashflow Analysis";#N/A,#N/A,FALSE,"Sensitivity Analysis";#N/A,#N/A,FALSE,"PV";#N/A,#N/A,FALSE,"Pro Forma"}</definedName>
    <definedName name="x_1">{"% burden",#N/A,FALSE,"Summaries";"res value",#N/A,FALSE,"Summaries";"use factors",#N/A,FALSE,"Cost_Alloc";"cost alloc",#N/A,FALSE,"Cost_Alloc"}</definedName>
    <definedName name="x_1_1">{"% burden",#N/A,FALSE,"Summaries";"res value",#N/A,FALSE,"Summaries";"use factors",#N/A,FALSE,"Cost_Alloc";"cost alloc",#N/A,FALSE,"Cost_Alloc"}</definedName>
    <definedName name="x_3">{"% burden",#N/A,FALSE,"Summaries";"res value",#N/A,FALSE,"Summaries";"use factors",#N/A,FALSE,"Cost_Alloc";"cost alloc",#N/A,FALSE,"Cost_Alloc"}</definedName>
    <definedName name="xc">{#N/A,#N/A,FALSE,"pop.hh";#N/A,#N/A,FALSE,"age.dist";#N/A,#N/A,FALSE,"hh.income";#N/A,#N/A,FALSE,"hh.chars"}</definedName>
    <definedName name="xcxzc">{"NOPCAPEVA",#N/A,FALSE,"Nopat";"FCFCSTAR",#N/A,FALSE,"FCFVAL";"EVAVL",#N/A,FALSE,"EVAVAL";"LEASE",#N/A,FALSE,"OpLease"}</definedName>
    <definedName name="xdrtuyxftgu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xdxdy">{#N/A,#N/A,FALSE,"A";#N/A,#N/A,FALSE,"B"}</definedName>
    <definedName name="xes">{#N/A,#N/A,FALSE,"Aging Summary";#N/A,#N/A,FALSE,"Ratio Analysis";#N/A,#N/A,FALSE,"Test 120 Day Accts";#N/A,#N/A,FALSE,"Tickmarks"}</definedName>
    <definedName name="xfg">{"scen1",#N/A,FALSE,"Scenarios";"scen2",#N/A,FALSE,"Scenarios"}</definedName>
    <definedName name="xfgjxcfgj">{#N/A,#N/A,FALSE,"LP Exp";#N/A,#N/A,FALSE,"Salary";#N/A,#N/A,FALSE,"Admin Exp";#N/A,#N/A,FALSE,"QTS Bud";#N/A,#N/A,FALSE,"Marketing"}</definedName>
    <definedName name="xfgujxcfgj">{#N/A,#N/A,FALSE,"Common Area Accrual";#N/A,#N/A,FALSE,"Unit One LaSalle";#N/A,#N/A,FALSE,"Unit One CW";#N/A,#N/A,FALSE,"Unit One LaSallle + C &amp; W";#N/A,#N/A,FALSE,"Consolidated Accrual"}</definedName>
    <definedName name="xfgxcfgj">{#N/A,#N/A,FALSE,"399 Park Var";#N/A,#N/A,FALSE,"PK NOTES"}</definedName>
    <definedName name="xftxft">{#N/A,#N/A,FALSE,"A";#N/A,#N/A,FALSE,"C"}</definedName>
    <definedName localSheetId="4" name="xlg">{"schedule1",#N/A,FALSE,"Sheet1";"schedule2",#N/A,FALSE,"Sheet1";"schedule3",#N/A,FALSE,"Sheet1";"schedule4",#N/A,FALSE,"Sheet1";"schedule5",#N/A,FALSE,"Sheet1";"schedule6",#N/A,FALSE,"Sheet1"}</definedName>
    <definedName localSheetId="5" name="xlg">{"schedule1",#N/A,FALSE,"Sheet1";"schedule2",#N/A,FALSE,"Sheet1";"schedule3",#N/A,FALSE,"Sheet1";"schedule4",#N/A,FALSE,"Sheet1";"schedule5",#N/A,FALSE,"Sheet1";"schedule6",#N/A,FALSE,"Sheet1"}</definedName>
    <definedName name="xlg">{"schedule1",#N/A,FALSE,"Sheet1";"schedule2",#N/A,FALSE,"Sheet1";"schedule3",#N/A,FALSE,"Sheet1";"schedule4",#N/A,FALSE,"Sheet1";"schedule5",#N/A,FALSE,"Sheet1";"schedule6",#N/A,FALSE,"Sheet1"}</definedName>
    <definedName name="XRefColumnsCount">1</definedName>
    <definedName localSheetId="4" name="XRefCopyRangeCount">48</definedName>
    <definedName localSheetId="5" name="XRefCopyRangeCount">48</definedName>
    <definedName name="XRefCopyRangeCount">1</definedName>
    <definedName localSheetId="4" name="XRefPasteRangeCount">18</definedName>
    <definedName localSheetId="5" name="XRefPasteRangeCount">18</definedName>
    <definedName name="XRefPasteRangeCount">2</definedName>
    <definedName name="xryjxtjnx">{"Investor",#N/A,FALSE,"Model";"Property",#N/A,FALSE,"Model";"Incentive Taxes",#N/A,FALSE,"Model"}</definedName>
    <definedName localSheetId="4" name="xx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5" name="xx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localSheetId="4" name="xxd">{#N/A,#N/A,FALSE,"Cashflow Analysis";#N/A,#N/A,FALSE,"Sensitivity Analysis";#N/A,#N/A,FALSE,"PV";#N/A,#N/A,FALSE,"Pro Forma"}</definedName>
    <definedName localSheetId="5" name="xxd">{#N/A,#N/A,FALSE,"Cashflow Analysis";#N/A,#N/A,FALSE,"Sensitivity Analysis";#N/A,#N/A,FALSE,"PV";#N/A,#N/A,FALSE,"Pro Forma"}</definedName>
    <definedName name="xxd">{#N/A,#N/A,FALSE,"Cashflow Analysis";#N/A,#N/A,FALSE,"Sensitivity Analysis";#N/A,#N/A,FALSE,"PV";#N/A,#N/A,FALSE,"Pro Forma"}</definedName>
    <definedName localSheetId="4" name="xxd.2">{#N/A,#N/A,FALSE,"Cashflow Analysis";#N/A,#N/A,FALSE,"Sensitivity Analysis";#N/A,#N/A,FALSE,"PV";#N/A,#N/A,FALSE,"Pro Forma"}</definedName>
    <definedName localSheetId="5" name="xxd.2">{#N/A,#N/A,FALSE,"Cashflow Analysis";#N/A,#N/A,FALSE,"Sensitivity Analysis";#N/A,#N/A,FALSE,"PV";#N/A,#N/A,FALSE,"Pro Forma"}</definedName>
    <definedName name="xxd.2">{#N/A,#N/A,FALSE,"Cashflow Analysis";#N/A,#N/A,FALSE,"Sensitivity Analysis";#N/A,#N/A,FALSE,"PV";#N/A,#N/A,FALSE,"Pro Forma"}</definedName>
    <definedName localSheetId="4" name="XXXX">{#N/A,#N/A,FALSE,"ExecSum";#N/A,#N/A,FALSE,"Budget";#N/A,#N/A,FALSE,"Summary1";#N/A,#N/A,FALSE,"CashFlow";#N/A,#N/A,FALSE,"Year1 Cash Flow";#N/A,#N/A,FALSE,"Carry";#N/A,#N/A,FALSE,"Page 3"}</definedName>
    <definedName localSheetId="5" name="XXXX">{#N/A,#N/A,FALSE,"ExecSum";#N/A,#N/A,FALSE,"Budget";#N/A,#N/A,FALSE,"Summary1";#N/A,#N/A,FALSE,"CashFlow";#N/A,#N/A,FALSE,"Year1 Cash Flow";#N/A,#N/A,FALSE,"Carry";#N/A,#N/A,FALSE,"Page 3"}</definedName>
    <definedName name="xxxx">{"mgmt forecast",#N/A,FALSE,"Mgmt Forecast";"dcf table",#N/A,FALSE,"Mgmt Forecast";"sensitivity",#N/A,FALSE,"Mgmt Forecast";"table inputs",#N/A,FALSE,"Mgmt Forecast";"calculations",#N/A,FALSE,"Mgmt Forecast"}</definedName>
    <definedName localSheetId="4" name="xxxxxx">{"10yp graphs",#N/A,FALSE,"Market Data"}</definedName>
    <definedName localSheetId="5" name="xxxxxx">{"10yp graphs",#N/A,FALSE,"Market Data"}</definedName>
    <definedName localSheetId="4" name="xyz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localSheetId="5" name="xyz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xyz">{"histincome",#N/A,FALSE,"hyfins";"closing balance",#N/A,FALSE,"hyfins"}</definedName>
    <definedName name="xz">{"Equipment cost",#N/A,FALSE,"bulks"}</definedName>
    <definedName name="xzy">{#N/A,#N/A,FALSE,"II-2 POP.HH";#N/A,#N/A,FALSE,"II-3 AGE.DIST";#N/A,#N/A,FALSE,"II-4 HH.DIST";#N/A,#N/A,FALSE,"II-5 EMP.INDUS"}</definedName>
    <definedName localSheetId="4" name="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localSheetId="5" name="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Year_Actual_Prior">1999</definedName>
    <definedName name="Year_next_budget">1998</definedName>
    <definedName name="YearBudget">2000</definedName>
    <definedName name="YearEnd">IF(#REF!="""","""",#REF!)</definedName>
    <definedName name="Years">#REF!/12</definedName>
    <definedName localSheetId="4" name="Yellow">AND(INDIRECT("rc",FALSE)&lt;&gt;"Multiple",NOT(Tax_Basis_Balance_Sheet),INDIRECT("rc",FALSE)&lt;&gt;"",IF(LEFT(INDIRECT("rc",FALSE),3)="TAX",MID(INDIRECT("rc",FALSE),4,3)*1&lt;300,IF(ISERROR([0]!VL),TRUE,[0]!VL&lt;300)))</definedName>
    <definedName localSheetId="5" name="Yellow">AND(INDIRECT("rc",FALSE)&lt;&gt;"Multiple",NOT(Tax_Basis_Balance_Sheet),INDIRECT("rc",FALSE)&lt;&gt;"",IF(LEFT(INDIRECT("rc",FALSE),3)="TAX",MID(INDIRECT("rc",FALSE),4,3)*1&lt;300,IF(ISERROR([0]!VL),TRUE,[0]!VL&lt;300)))</definedName>
    <definedName name="yes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localSheetId="3" name="YG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4" name="YG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localSheetId="5" name="YG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i">{"NOPCAPEVA",#N/A,FALSE,"Nopat";"FCFCSTAR",#N/A,FALSE,"FCFVAL";"EVAVL",#N/A,FALSE,"EVAVAL";"LEASE",#N/A,FALSE,"OpLease"}</definedName>
    <definedName name="yield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yoB">{"BALGRAL",#N/A,FALSE,"BALANCE GRAL";"EDORES",#N/A,FALSE,"EDO RDOS"}</definedName>
    <definedName localSheetId="4" name="you">{"Financials",#N/A,FALSE,"Financials";"AVP",#N/A,FALSE,"AVP";"DCF",#N/A,FALSE,"DCF";"CSC",#N/A,FALSE,"CSC";"Deal_Comp",#N/A,FALSE,"DealComp"}</definedName>
    <definedName localSheetId="5" name="you">{"Financials",#N/A,FALSE,"Financials";"AVP",#N/A,FALSE,"AVP";"DCF",#N/A,FALSE,"DCF";"CSC",#N/A,FALSE,"CSC";"Deal_Comp",#N/A,FALSE,"DealComp"}</definedName>
    <definedName name="you">{"Financials",#N/A,FALSE,"Financials";"AVP",#N/A,FALSE,"AVP";"DCF",#N/A,FALSE,"DCF";"CSC",#N/A,FALSE,"CSC";"Deal_Comp",#N/A,FALSE,"DealComp"}</definedName>
    <definedName name="yre">{"NOPCAPEVA",#N/A,FALSE,"Nopat";"FCFCSTAR",#N/A,FALSE,"FCFVAL";"EVAVL",#N/A,FALSE,"EVAVAL";"LEASE",#N/A,FALSE,"OpLease"}</definedName>
    <definedName name="YrEnd_FFr_USD">0.1767</definedName>
    <definedName name="yrty">{"NOPCAPEVA",#N/A,FALSE,"Nopat";"FCFCSTAR",#N/A,FALSE,"FCFVAL";"EVAVL",#N/A,FALSE,"EVAVAL";"LEASE",#N/A,FALSE,"OpLease"}</definedName>
    <definedName name="ytr">{"AnnInc",#N/A,TRUE,"Inc";"QtrInc1",#N/A,TRUE,"Inc";"Balance",#N/A,TRUE,"Bal";"Cflow",#N/A,TRUE,"Cash"}</definedName>
    <definedName localSheetId="4" name="yui">{#N/A,#N/A,FALSE,"Chart 2 by Prop Type"}</definedName>
    <definedName localSheetId="5" name="yui">{#N/A,#N/A,FALSE,"Chart 2 by Prop Type"}</definedName>
    <definedName name="yui">{#N/A,#N/A,FALSE,"Chart 2 by Prop Type"}</definedName>
    <definedName name="yuuuuuuu">{"ratios",#N/A,FALSE,"Summary Accounts"}</definedName>
    <definedName name="yyyyyy">{"p_l",#N/A,FALSE,"Summary Accounts"}</definedName>
    <definedName name="yyyyyyyyy">{#N/A,#N/A,FALSE,"Matrix";#N/A,#N/A,FALSE,"Cash Flow";#N/A,#N/A,FALSE,"10 Year Cost Analysis"}</definedName>
    <definedName localSheetId="4" name="z">{"Detail",#N/A,FALSE,"Statement of Operations"}</definedName>
    <definedName localSheetId="5" name="z">{"Detail",#N/A,FALSE,"Statement of Operations"}</definedName>
    <definedName name="ｚ">{"'下期集計（10.27迄・速報値）'!$Q$16"}</definedName>
    <definedName name="Z_28BDDCCC_2551_11D1_BD8E_0020AF42250B_.wvu.Cols">#REF!,#REF!,#REF!</definedName>
    <definedName name="Z_28BDDCCD_2551_11D1_BD8E_0020AF42250B_.wvu.Cols">#REF!,#REF!,#REF!</definedName>
    <definedName name="Z_28BDDCCF_2551_11D1_BD8E_0020AF42250B_.wvu.Cols">#REF!,#REF!,#REF!,#REF!</definedName>
    <definedName name="Z_28BDDCD0_2551_11D1_BD8E_0020AF42250B_.wvu.Cols">#REF!,#REF!,#REF!</definedName>
    <definedName name="Z_28BDDCD1_2551_11D1_BD8E_0020AF42250B_.wvu.Cols">#REF!,#REF!</definedName>
    <definedName name="Z_28BDDCD2_2551_11D1_BD8E_0020AF42250B_.wvu.Cols">#REF!,#REF!,#REF!</definedName>
    <definedName name="Z_28BDDCD3_2551_11D1_BD8E_0020AF42250B_.wvu.Cols">#REF!,#REF!,#REF!,#REF!</definedName>
    <definedName name="Z_28BDDCD8_2551_11D1_BD8E_0020AF42250B_.wvu.Cols">#REF!,#REF!,#REF!</definedName>
    <definedName name="Z_28BDDCD9_2551_11D1_BD8E_0020AF42250B_.wvu.Cols">#REF!,#REF!,#REF!</definedName>
    <definedName name="Z_38B66622_465C_11D1_8554_0080C7F00AC6_.wvu.Cols">#REF!,#REF!,#REF!</definedName>
    <definedName name="Z_38B66623_465C_11D1_8554_0080C7F00AC6_.wvu.Cols">#REF!,#REF!,#REF!</definedName>
    <definedName name="Z_38B66625_465C_11D1_8554_0080C7F00AC6_.wvu.Cols">#REF!,#REF!,#REF!,#REF!</definedName>
    <definedName name="Z_38B66626_465C_11D1_8554_0080C7F00AC6_.wvu.Cols">#REF!,#REF!,#REF!</definedName>
    <definedName name="Z_38B66627_465C_11D1_8554_0080C7F00AC6_.wvu.Cols">#REF!,#REF!</definedName>
    <definedName name="Z_38B66628_465C_11D1_8554_0080C7F00AC6_.wvu.Cols">#REF!,#REF!,#REF!</definedName>
    <definedName name="Z_38B66629_465C_11D1_8554_0080C7F00AC6_.wvu.Cols">#REF!,#REF!,#REF!,#REF!</definedName>
    <definedName name="Z_38B6662E_465C_11D1_8554_0080C7F00AC6_.wvu.Cols">#REF!,#REF!,#REF!</definedName>
    <definedName name="Z_38B6662F_465C_11D1_8554_0080C7F00AC6_.wvu.Cols">#REF!,#REF!,#REF!</definedName>
    <definedName name="Z_3FFCEA43_F8AA_11D0_BD29_0020AF42250B_.wvu.Cols">#REF!,#REF!,#REF!</definedName>
    <definedName name="Z_40D1A02B_1594_11D1_BD73_0020AF42250B_.wvu.Cols">#REF!,#REF!,#REF!</definedName>
    <definedName name="Z_40D1A02C_1594_11D1_BD73_0020AF42250B_.wvu.Cols">#REF!,#REF!,#REF!</definedName>
    <definedName name="Z_40D1A02D_1594_11D1_BD73_0020AF42250B_.wvu.Cols">#REF!,#REF!,#REF!,#REF!</definedName>
    <definedName name="Z_40D1A02E_1594_11D1_BD73_0020AF42250B_.wvu.Cols">#REF!,#REF!,#REF!</definedName>
    <definedName name="Z_40D1A02F_1594_11D1_BD73_0020AF42250B_.wvu.Cols">#REF!,#REF!</definedName>
    <definedName name="Z_40D1A030_1594_11D1_BD73_0020AF42250B_.wvu.Cols">#REF!,#REF!,#REF!</definedName>
    <definedName name="Z_40D1A031_1594_11D1_BD73_0020AF42250B_.wvu.Cols">#REF!,#REF!,#REF!,#REF!</definedName>
    <definedName name="Z_40D1A032_1594_11D1_BD73_0020AF42250B_.wvu.Cols">#REF!,#REF!,#REF!</definedName>
    <definedName name="Z_40D1A033_1594_11D1_BD73_0020AF42250B_.wvu.Cols">#REF!,#REF!,#REF!</definedName>
    <definedName name="Z_40D1A104_1594_11D1_BD73_0020AF42250B_.wvu.Cols">#REF!,#REF!,#REF!</definedName>
    <definedName name="Z_40D1A105_1594_11D1_BD73_0020AF42250B_.wvu.Cols">#REF!,#REF!,#REF!</definedName>
    <definedName name="Z_40D1A107_1594_11D1_BD73_0020AF42250B_.wvu.Cols">#REF!,#REF!,#REF!,#REF!</definedName>
    <definedName name="Z_40D1A109_1594_11D1_BD73_0020AF42250B_.wvu.Cols">#REF!,#REF!,#REF!</definedName>
    <definedName name="Z_40D1A10B_1594_11D1_BD73_0020AF42250B_.wvu.Cols">#REF!,#REF!</definedName>
    <definedName name="Z_40D1A10C_1594_11D1_BD73_0020AF42250B_.wvu.Cols">#REF!,#REF!,#REF!</definedName>
    <definedName name="Z_40D1A10F_1594_11D1_BD73_0020AF42250B_.wvu.Cols">#REF!,#REF!,#REF!,#REF!</definedName>
    <definedName name="Z_40D1A114_1594_11D1_BD73_0020AF42250B_.wvu.Cols">#REF!,#REF!,#REF!</definedName>
    <definedName name="Z_40D1A115_1594_11D1_BD73_0020AF42250B_.wvu.Cols">#REF!,#REF!,#REF!</definedName>
    <definedName name="Z_49179D1A_043D_11D1_BD55_0020AF42250B_.wvu.Cols">#REF!,#REF!</definedName>
    <definedName name="Z_49179D1D_043D_11D1_BD55_0020AF42250B_.wvu.Cols">#REF!,#REF!,#REF!</definedName>
    <definedName name="Z_524FCD0E_017F_489A_8D05_D4287B147FA0_.wvu.Cols">#REF!,#REF!</definedName>
    <definedName name="Z_524FCD0E_017F_489A_8D05_D4287B147FA0_.wvu.PrintTitles">#REF!,#REF!</definedName>
    <definedName name="Z_627E98CB_893D_11D2_9EFC_00C04FE0572F_.wvu.Cols">#REF!,#REF!,#REF!</definedName>
    <definedName name="Z_6DFA7DD9_3C08_11D1_BDBE_0020AF42250B_.wvu.Cols">#REF!,#REF!,#REF!</definedName>
    <definedName name="Z_6DFA7DDA_3C08_11D1_BDBE_0020AF42250B_.wvu.Cols">#REF!,#REF!,#REF!</definedName>
    <definedName name="Z_6DFA7DDC_3C08_11D1_BDBE_0020AF42250B_.wvu.Cols">#REF!,#REF!,#REF!,#REF!</definedName>
    <definedName name="Z_6DFA7DDD_3C08_11D1_BDBE_0020AF42250B_.wvu.Cols">#REF!,#REF!,#REF!</definedName>
    <definedName name="Z_6DFA7DDE_3C08_11D1_BDBE_0020AF42250B_.wvu.Cols">#REF!,#REF!</definedName>
    <definedName name="Z_6DFA7DDF_3C08_11D1_BDBE_0020AF42250B_.wvu.Cols">#REF!,#REF!,#REF!</definedName>
    <definedName name="Z_6DFA7DE0_3C08_11D1_BDBE_0020AF42250B_.wvu.Cols">#REF!,#REF!,#REF!,#REF!</definedName>
    <definedName name="Z_6DFA7DE5_3C08_11D1_BDBE_0020AF42250B_.wvu.Cols">#REF!,#REF!,#REF!</definedName>
    <definedName name="Z_6DFA7DE6_3C08_11D1_BDBE_0020AF42250B_.wvu.Cols">#REF!,#REF!,#REF!</definedName>
    <definedName name="Z_6ECC8A59_F873_11D0_BD29_0020AF42250B_.wvu.Cols">#REF!,#REF!,#REF!</definedName>
    <definedName name="Z_6ECC8A5A_F873_11D0_BD29_0020AF42250B_.wvu.Cols">#REF!,#REF!,#REF!</definedName>
    <definedName name="Z_6ECC8A5C_F873_11D0_BD29_0020AF42250B_.wvu.Cols">#REF!,#REF!,#REF!,#REF!</definedName>
    <definedName name="Z_6ECC8A5D_F873_11D0_BD29_0020AF42250B_.wvu.Cols">#REF!,#REF!,#REF!</definedName>
    <definedName name="Z_6ECC8A5E_F873_11D0_BD29_0020AF42250B_.wvu.Cols">#REF!,#REF!</definedName>
    <definedName name="Z_6ECC8A5F_F873_11D0_BD29_0020AF42250B_.wvu.Cols">#REF!,#REF!,#REF!</definedName>
    <definedName name="Z_6ECC8A60_F873_11D0_BD29_0020AF42250B_.wvu.Cols">#REF!,#REF!,#REF!,#REF!,#REF!,#REF!,#REF!</definedName>
    <definedName name="Z_6ECC8A65_F873_11D0_BD29_0020AF42250B_.wvu.Cols">#REF!,#REF!,#REF!</definedName>
    <definedName name="Z_6ECC8A66_F873_11D0_BD29_0020AF42250B_.wvu.Cols">#REF!,#REF!,#REF!</definedName>
    <definedName name="Z_6ECC8A95_F873_11D0_BD29_0020AF42250B_.wvu.Cols">#REF!,#REF!,#REF!</definedName>
    <definedName name="Z_8271F734_E4D4_44B7_AABD_8E848F96F24F_.wvu.Cols">#REF!,#REF!</definedName>
    <definedName name="Z_8271F734_E4D4_44B7_AABD_8E848F96F24F_.wvu.Rows">#REF!,#REF!,#REF!,#REF!,#REF!,#REF!,#REF!</definedName>
    <definedName name="Z_995DB91F_DC87_11D2_BCA9_00C04F8BBE86_.wvu.Cols">#REF!,#REF!,#REF!</definedName>
    <definedName name="Z_995DB91F_DC87_11D2_BCA9_00C04F8BBE86_.wvu.Rows">#REF!,#REF!</definedName>
    <definedName name="Z_9A383514_9C02_4E50_8EBF_24F892209E6B_.wvu.Cols">#REF!,#REF!</definedName>
    <definedName name="Z_9A383514_9C02_4E50_8EBF_24F892209E6B_.wvu.Rows">#REF!,#REF!,#REF!,#REF!,#REF!,#REF!,#REF!</definedName>
    <definedName name="Z_9A8750D3_468A_11D3_8ECF_00C04F9226C7_.wvu.Cols">#REF!,#REF!,#REF!</definedName>
    <definedName name="Z_A73E33D1_2630_11D1_BD91_0020AF42250B_.wvu.Cols">#REF!,#REF!,#REF!</definedName>
    <definedName name="Z_A73E33D2_2630_11D1_BD91_0020AF42250B_.wvu.Cols">#REF!,#REF!,#REF!</definedName>
    <definedName name="Z_A73E33D4_2630_11D1_BD91_0020AF42250B_.wvu.Cols">#REF!,#REF!,#REF!,#REF!</definedName>
    <definedName name="Z_A73E33D5_2630_11D1_BD91_0020AF42250B_.wvu.Cols">#REF!,#REF!,#REF!</definedName>
    <definedName name="Z_A73E33D6_2630_11D1_BD91_0020AF42250B_.wvu.Cols">#REF!,#REF!</definedName>
    <definedName name="Z_A73E33D7_2630_11D1_BD91_0020AF42250B_.wvu.Cols">#REF!,#REF!,#REF!</definedName>
    <definedName name="Z_A73E33D8_2630_11D1_BD91_0020AF42250B_.wvu.Cols">#REF!,#REF!,#REF!,#REF!</definedName>
    <definedName name="Z_A73E33DD_2630_11D1_BD91_0020AF42250B_.wvu.Cols">#REF!,#REF!,#REF!</definedName>
    <definedName name="Z_A73E33DE_2630_11D1_BD91_0020AF42250B_.wvu.Cols">#REF!,#REF!,#REF!</definedName>
    <definedName name="Z_B3F6EA45_C4B0_11D6_A93C_F3538214D62E_.wvu.Rows">#REF!,#REF!,#REF!</definedName>
    <definedName name="Z_B47DD997_1976_11D1_BD7C_0020AF42250B_.wvu.Cols">#REF!,#REF!,#REF!</definedName>
    <definedName name="Z_B47DD998_1976_11D1_BD7C_0020AF42250B_.wvu.Cols">#REF!,#REF!,#REF!</definedName>
    <definedName name="Z_B47DD99A_1976_11D1_BD7C_0020AF42250B_.wvu.Cols">#REF!,#REF!,#REF!,#REF!</definedName>
    <definedName name="Z_B47DD99B_1976_11D1_BD7C_0020AF42250B_.wvu.Cols">#REF!,#REF!,#REF!</definedName>
    <definedName name="Z_B47DD99C_1976_11D1_BD7C_0020AF42250B_.wvu.Cols">#REF!,#REF!</definedName>
    <definedName name="Z_B47DD99D_1976_11D1_BD7C_0020AF42250B_.wvu.Cols">#REF!,#REF!,#REF!</definedName>
    <definedName name="Z_B47DD99E_1976_11D1_BD7C_0020AF42250B_.wvu.Cols">#REF!,#REF!,#REF!,#REF!</definedName>
    <definedName name="Z_B47DD9A3_1976_11D1_BD7C_0020AF42250B_.wvu.Cols">#REF!,#REF!,#REF!</definedName>
    <definedName name="Z_B47DD9A4_1976_11D1_BD7C_0020AF42250B_.wvu.Cols">#REF!,#REF!,#REF!</definedName>
    <definedName name="Z_B6AE087C_DC06_11D2_BCA9_00C04F8BBE86_.wvu.Cols">#REF!,#REF!,#REF!,#REF!,#REF!</definedName>
    <definedName name="Z_B6AE087C_DC06_11D2_BCA9_00C04F8BBE86_.wvu.Rows">#REF!,#REF!</definedName>
    <definedName name="Z_F2D042EF_2606_11D1_BD91_0020AF42250B_.wvu.Cols">#REF!,#REF!,#REF!</definedName>
    <definedName name="Z_F2D042F0_2606_11D1_BD91_0020AF42250B_.wvu.Cols">#REF!,#REF!,#REF!</definedName>
    <definedName name="Z_F2D042F2_2606_11D1_BD91_0020AF42250B_.wvu.Cols">#REF!,#REF!,#REF!,#REF!</definedName>
    <definedName name="Z_F2D042F3_2606_11D1_BD91_0020AF42250B_.wvu.Cols">#REF!,#REF!,#REF!</definedName>
    <definedName name="Z_F2D042F4_2606_11D1_BD91_0020AF42250B_.wvu.Cols">#REF!,#REF!</definedName>
    <definedName name="Z_F2D042F5_2606_11D1_BD91_0020AF42250B_.wvu.Cols">#REF!,#REF!,#REF!</definedName>
    <definedName name="Z_F2D042F6_2606_11D1_BD91_0020AF42250B_.wvu.Cols">#REF!,#REF!,#REF!,#REF!</definedName>
    <definedName name="Z_F2D042FB_2606_11D1_BD91_0020AF42250B_.wvu.Cols">#REF!,#REF!,#REF!</definedName>
    <definedName name="Z_F2D042FC_2606_11D1_BD91_0020AF42250B_.wvu.Cols">#REF!,#REF!,#REF!</definedName>
    <definedName name="Z_FAFA6ED0_0531_11D1_BD56_0020AF42250B_.wvu.Cols">#REF!,#REF!,#REF!,#REF!</definedName>
    <definedName name="Z_FAFA6ED1_0531_11D1_BD56_0020AF42250B_.wvu.Cols">#REF!,#REF!,#REF!</definedName>
    <definedName name="zero">#REF!,#REF!</definedName>
    <definedName name="zf">{#N/A,#N/A,FALSE,"II-2 POP.HH";#N/A,#N/A,FALSE,"II-3 AGE.DIST";#N/A,#N/A,FALSE,"II-4 HH.DIST";#N/A,#N/A,FALSE,"II-5 EMP.INDUS"}</definedName>
    <definedName name="zx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zxc">{"mgmt forecast",#N/A,FALSE,"Mgmt Forecast";"dcf table",#N/A,FALSE,"Mgmt Forecast";"sensitivity",#N/A,FALSE,"Mgmt Forecast";"table inputs",#N/A,FALSE,"Mgmt Forecast";"calculations",#N/A,FALSE,"Mgmt Forecast"}</definedName>
    <definedName name="zxcv">{"NOPCAPEVA",#N/A,FALSE,"Nopat";"FCFCSTAR",#N/A,FALSE,"FCFVAL";"EVAVL",#N/A,FALSE,"EVAVAL";"LEASE",#N/A,FALSE,"OpLease"}</definedName>
    <definedName name="zyx">{#N/A,#N/A,FALSE,"pop.hh";#N/A,#N/A,FALSE,"age.dist";#N/A,#N/A,FALSE,"hh.income";#N/A,#N/A,FALSE,"hh.chars"}</definedName>
    <definedName name="ZZ_EVCOMOPTS">10</definedName>
    <definedName name="zzz">{#N/A,#N/A,TRUE,"HCRpt";#N/A,#N/A,TRUE,"Support vs. Sales";#N/A,#N/A,TRUE,"IIG";#N/A,#N/A,TRUE,"PHG";#N/A,#N/A,TRUE,"PSI";#N/A,#N/A,TRUE,"PI";#N/A,#N/A,TRUE,"Int'l";#N/A,#N/A,TRUE,"DG";#N/A,#N/A,TRUE,"PAMG";#N/A,#N/A,TRUE,"Co Ops";#N/A,#N/A,TRUE,"Co Oth";#N/A,#N/A,TRUE,"EFM";#N/A,#N/A,TRUE,"ACI"}</definedName>
    <definedName name="zzz.com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">{"Commish",#N/A,FALSE,"LAWTC"}</definedName>
    <definedName name="zzzzzz">{#N/A,#N/A,FALSE,"Assumptions";#N/A,#N/A,FALSE,"Consol CF";#N/A,#N/A,FALSE,"Hacienda CF";#N/A,#N/A,FALSE,"Chabot CF";#N/A,#N/A,FALSE,"Diablo CF"}</definedName>
    <definedName name="zzzzzzzzzzzzzzzzzzzz">{"Outflow 1",#N/A,FALSE,"Outflows-Inflows";"Outflow 2",#N/A,FALSE,"Outflows-Inflows";"Inflow 1",#N/A,FALSE,"Outflows-Inflows";"Inflow 2",#N/A,FALSE,"Outflows-Inflows"}</definedName>
    <definedName name="ぁ">{"'下期集計（10.27迄・速報値）'!$Q$16"}</definedName>
    <definedName name="あ">{"'下期集計（10.27迄・速報値）'!$Q$16"}</definedName>
    <definedName name="あああ">{"'下期集計（10.27迄・速報値）'!$Q$16"}</definedName>
    <definedName name="いいい">{"まとめ",#N/A,TRUE,"まとめ";"SPEJ①",#N/A,TRUE,"【APV】SPEJ";"SPEJ②",#N/A,TRUE,"【APV】SPEJ";"SPTVJ①",#N/A,TRUE,"【APV】SPTVJ";"SPTVJ②",#N/A,TRUE,"【APV】SPTVJ";"ANIMAX①",#N/A,TRUE,"【APV】ANIMAX";"ANIMAX②",#N/A,TRUE,"【APV】ANIMAX";"AXN",#N/A,TRUE,"【APV】AXN";"類似企業",#N/A,TRUE,"類似企業Data"}</definedName>
    <definedName name="なんで">{"'下期集計（10.27迄・速報値）'!$Q$16"}</definedName>
    <definedName name="なんなの">{"'下期集計（10.27迄・速報値）'!$Q$16"}</definedName>
    <definedName name="공간">5</definedName>
    <definedName name="ㅂㅈㄷ">"C0168M47EQ82J0CS1RJ7NZD0U"</definedName>
    <definedName name="ㅣㅣㅣ">25</definedName>
    <definedName name="年間収支買掛">{"'下期集計（10.27迄・速報値）'!$Q$16"}</definedName>
    <definedName name="年間資金収支あ">{"'下期集計（10.27迄・速報値）'!$Q$16"}</definedName>
    <definedName name="日繰06">{"'下期集計（10.27迄・速報値）'!$Q$16"}</definedName>
    <definedName name="資金">{"'下期集計（10.27迄・速報値）'!$Q$16"}</definedName>
    <definedName name="金利体系">{"'下期集計（10.27迄・速報値）'!$Q$16"}</definedName>
    <definedName name="関連">{"'下期集計（10.27迄・速報値）'!$Q$16"}</definedName>
    <definedName name="wrn.Front._.Page.">#REF!</definedName>
    <definedName name="_vena_Budget_B1_R_2_658126893786202113">#REF!</definedName>
    <definedName name="UvarIRR">#REF!</definedName>
    <definedName name="nper">#REF!</definedName>
    <definedName name="wrn.Report1._1_5">#REF!</definedName>
    <definedName name="_bdm.1A535D1F463B4003A7E2C5B5B4F114ED.edm">#REF!</definedName>
    <definedName name="_vena_Budget_B1_R_2_658126897598824449_1">#REF!</definedName>
    <definedName name="_vena_DYNR_SBudget_BB1_49c874bc_d29a8562">#REF!</definedName>
    <definedName name="LEASEXP">#REF!</definedName>
    <definedName name="HotelName_5">#REF!</definedName>
    <definedName name="OOAcqCosts">#REF!</definedName>
    <definedName name="______________ICE2">#REF!</definedName>
    <definedName name="_vena_Budget_B1_R_2_658126895908519937">#REF!</definedName>
    <definedName name="_vena_DYNR_SBudget_BB1_9d2d8fb7_c6f4e62f">#REF!</definedName>
    <definedName name="_bdm.BDC590F189AB4D79AEBD78DC5EC1E4D5.edm">#REF!</definedName>
    <definedName name="range4">#REF!</definedName>
    <definedName name="MLNKad3b443825c04d65be2177a2a0dcaf49">#REF!</definedName>
    <definedName name="_bdm.711F1ABF4A6742AFAFB498F4B71CF127.edm">#REF!</definedName>
    <definedName name="_vena_Budget_B1_R_2_774856204089688092">#REF!</definedName>
    <definedName name="_vena_Budget_B1_R_3_658023728085729283_2905">#REF!</definedName>
    <definedName name="wrn.DCFEpervier._5">#REF!</definedName>
    <definedName name="total_residential_debt">#REF!</definedName>
    <definedName name="_18Module2_.PRINT_BCTAX">#REF!</definedName>
    <definedName name="SSWL">#REF!</definedName>
    <definedName name="_vena_Budget_B1_R_2_687584483782557696">#REF!</definedName>
    <definedName name="_vena_Budget_B1_R_2_658126895661056001">#REF!</definedName>
    <definedName name="_vena_DYNR_SBudget_BB1_c0ad5929_5bffd7a7">#REF!</definedName>
    <definedName name="PRINT_BCCAM">#REF!</definedName>
    <definedName name="MLNK76e0312f786a47aeb7110a45ea0ad21b">#REF!</definedName>
    <definedName name="wrn.all3_1_4">#REF!</definedName>
    <definedName name="_vena_Budget_B1_R_2_658126897812733953_1">#REF!</definedName>
    <definedName name="wrn.BP._.print._1_5">#REF!</definedName>
    <definedName name="_vena_Budget_B1_C_FV_e4bcd20d09de44648bcf960b63f6917f_18">#REF!</definedName>
    <definedName name="adsf_4">#REF!</definedName>
    <definedName name="_vena_Budget_B1_R_2_658126894864138243_1">#REF!</definedName>
    <definedName name="_vena_Budget_B1_R_3_658023728085729283_3352">#REF!</definedName>
    <definedName name="rabota_1_2">#REF!</definedName>
    <definedName name="_vena_DYNR_SBudget_BB1_e9aeb557_5ddaefc7">#REF!</definedName>
    <definedName name="BIApprovedAmount2A">#REF!</definedName>
    <definedName name="P1_Pref_Fut_Fundings">#REF!</definedName>
    <definedName localSheetId="5" name="ExitCap">#REF!</definedName>
    <definedName name="_vena_DYNR_SBudget_BB1_93cbb310_65687b1d">#REF!</definedName>
    <definedName name="_vena_Budget_B1_R_3_658023728085729283_2424">#REF!</definedName>
    <definedName name="Diff_Agio">#REF!</definedName>
    <definedName name="wrn.print._.summary._.sheets._3">#REF!</definedName>
    <definedName name="working_capital_1_1_1">#REF!</definedName>
    <definedName name="BLPB2">#REF!</definedName>
    <definedName name="_vena_Budget_B1_R_3_658023728085729283_3660">#REF!</definedName>
    <definedName name="rere_4">#REF!</definedName>
    <definedName name="_vena_DYNR_SBudget_BB1_aa19ba92_9c8d85a">#REF!</definedName>
    <definedName name="_con1">#REF!</definedName>
    <definedName name="__31__123Graph_DCHART_17">#REF!</definedName>
    <definedName name="_5__123Graph_ACHART_20">#REF!</definedName>
    <definedName name="_FEB11">#REF!</definedName>
    <definedName name="_a3_1_2">#REF!</definedName>
    <definedName name="BotALL2">#REF!</definedName>
    <definedName name="__Mkt2">#REF!</definedName>
    <definedName name="_vena_Budget_B1_R_3_658023728085729283_2518">#REF!</definedName>
    <definedName name="AUSAPDSO">#REF!</definedName>
    <definedName name="bbb_3">#REF!</definedName>
    <definedName name="LoadRequired">#REF!</definedName>
    <definedName name="dbo_ohdDatSalaryDetail">#REF!</definedName>
    <definedName name="_vena_Budget_B1_R_2_674383169231912960_1">#REF!</definedName>
    <definedName name="Yr2OtrInc3">#REF!</definedName>
    <definedName name="_bdm.024FCDE82EBE4005B1B4EAC7E8290F02.edm">#REF!</definedName>
    <definedName name="_vena_Budget_B1_R_2_658126893765230593">#REF!</definedName>
    <definedName name="_bdm.181CD583247948EA8050CC4FAE517FE8.edm">#REF!</definedName>
    <definedName name="_bdm.159183028E3C4855AB3128750F37B142.edm">#REF!</definedName>
    <definedName name="Int_Lev_Rate_Spread">#REF!</definedName>
    <definedName name="AnnDebtSrv">#REF!</definedName>
    <definedName name="_vena_Budget_B1_R_3_658023728085729283_3397">#REF!</definedName>
    <definedName localSheetId="5" name="BLPH10">#REF!</definedName>
    <definedName name="___4">#REF!</definedName>
    <definedName name="____________________________DIL2">#REF!</definedName>
    <definedName localSheetId="5" name="SUMMARY">#REF!</definedName>
    <definedName name="Infl05">#REF!</definedName>
    <definedName name="BLPH54">#REF!</definedName>
    <definedName name="PLS_City">#REF!</definedName>
    <definedName name="wrn.Tout._.Sauf._.BG._4">#REF!</definedName>
    <definedName name="____________________SF1">#REF!</definedName>
    <definedName name="wvu.turnover._4">#REF!</definedName>
    <definedName name="_bdm.2524C5205D0C4F858593AA8A7BBF80B7.edm">#REF!</definedName>
    <definedName name="_vena_DYNR_SBudget_BB1_81e08984_7030666b">#REF!</definedName>
    <definedName name="rel">#REF!</definedName>
    <definedName name="_vena_DYNR_SBudget_BB1_7970b553_99ddfd61">#REF!</definedName>
    <definedName name="SALARY">#REF!</definedName>
    <definedName name="rerere_1">#REF!</definedName>
    <definedName name="Stabilized_Cap_at_5_percent">#REF!</definedName>
    <definedName name="Pool_In_Use">#REF!</definedName>
    <definedName name="ctss.in.collateral_0_.collToLoan_0_.LoanTerms.guidelineDscr">#REF!</definedName>
    <definedName name="bmj">#REF!</definedName>
    <definedName name="YtdRETaxRecov">#REF!</definedName>
    <definedName name="_vena_Budget_B1_R_2_702739779951132674">#REF!</definedName>
    <definedName name="_vena_Budget_B1_R_2_658126896596385795">#REF!</definedName>
    <definedName localSheetId="4" name="wrn.income._.statement.">#REF!</definedName>
    <definedName name="__10__123Graph_FCHART_1">#REF!</definedName>
    <definedName name="wvu.summary2._1_2">#REF!</definedName>
    <definedName name="Infl04">#REF!</definedName>
    <definedName name="D2_Capex_FF_Y_N">#REF!</definedName>
    <definedName name="_vena_Budget_B1_R_2_658126899960217601">#REF!</definedName>
    <definedName name="_vena_Budget_B1_R_3_658023728085729283_2429">#REF!</definedName>
    <definedName localSheetId="4" name="Loan_Term">#REF!</definedName>
    <definedName name="_vena_Budget_B1_R_2_658126893572292609">#REF!</definedName>
    <definedName name="_vena_Budget_B1_R_3_658023728085729283_2575">#REF!</definedName>
    <definedName name="View_Total">#REF!</definedName>
    <definedName name="_______aug03">#REF!</definedName>
    <definedName name="_bdm.B6B1D027D24D41E0911FBB82CEECCB50.edm">#REF!</definedName>
    <definedName name="__FEB07">#REF!</definedName>
    <definedName name="_97__123Graph_XCHART_17">#REF!</definedName>
    <definedName name="fuck_1_1_1">#REF!</definedName>
    <definedName name="_bdm.64E80580E57C4A35B855F58596DFF13E.edm">#REF!</definedName>
    <definedName name="_vena_DYNR_SBudget_BB1_443178e3_c00a2b50">#REF!</definedName>
    <definedName name="_vena_Budget_B1_R_2_658126899075219457">#REF!</definedName>
    <definedName name="dfd_2">#REF!</definedName>
    <definedName name="mmmmmmmhm_2">#REF!</definedName>
    <definedName name="Common_Pref_Tiered_Y_N">#REF!</definedName>
    <definedName name="_vena_Budget_B1_R_3_658023728085729283_3688">#REF!</definedName>
    <definedName name="______Mkt3">#REF!</definedName>
    <definedName name="Leg1Override">#REF!</definedName>
    <definedName name="Debt_Calc2_Term">#REF!</definedName>
    <definedName name="_vena_Budget_B1_R_3_658023728085729283_2656">#REF!</definedName>
    <definedName name="Keys_4">#REF!</definedName>
    <definedName name="_vena_Budget_B1_R_3_658023728085729283_3011">#REF!</definedName>
    <definedName name="AnchorBudgetType">#REF!</definedName>
    <definedName name="_vena_Budget_B1_R_3_658023728085729283_2472">#REF!</definedName>
    <definedName name="___irr1">#REF!</definedName>
    <definedName name="Yr1GroundLease">#REF!</definedName>
    <definedName name="_vena_DYNR_SBudget_BB1_6a64ca19_9f455a2a">#REF!</definedName>
    <definedName name="xxxxxx">#REF!</definedName>
    <definedName name="dgdg_3">#REF!</definedName>
    <definedName name="Tax_Rate">#REF!</definedName>
    <definedName name="CompsHistory1">#REF!</definedName>
    <definedName name="ACwvu.summary2.">#REF!</definedName>
    <definedName name="_vena_DYNR_SBudget_BB1_c8bb7369_b07e58e">#REF!</definedName>
    <definedName name="_vena_DYNR_SBudget_BB1_ece26a1a_b9306841">#REF!</definedName>
    <definedName name="_vena_Budget_B1_R_3_658023728085729283_2173">#REF!</definedName>
    <definedName name="wrn.Report5_4">#REF!</definedName>
    <definedName name="_52_____123Graph_BCHART_1">#REF!</definedName>
    <definedName name="wrn.399._2">#REF!</definedName>
    <definedName name="teff">#REF!</definedName>
    <definedName name="All_HREF">#REF!</definedName>
    <definedName name="Pref_Fut_Fundings_Pref_Rate">#REF!</definedName>
    <definedName name="_vena_Budget_B1_R_2_658126899637256192">#REF!</definedName>
    <definedName name="ExpenseAdjust">#REF!</definedName>
    <definedName name="_vena_DYNR_SBudget_BB1_9d30db1e_edd9727a">#REF!</definedName>
    <definedName name="AUS09TENADD">#REF!</definedName>
    <definedName name="_vena_Budget_B1_R_2_658126895736553472">#REF!</definedName>
    <definedName name="_________RR2">#REF!</definedName>
    <definedName name="___yr11">#REF!</definedName>
    <definedName name="ctHidden.Loan_Purpose_Table">#REF!</definedName>
    <definedName name="___LC3">#REF!</definedName>
    <definedName name="sadf_1_1_1">#REF!</definedName>
    <definedName name="_207__123Graph_ECHART_16">#REF!</definedName>
    <definedName name="_bdm.56CBF5BF77DE4D2C8191007B9AA75659.edm">#REF!</definedName>
    <definedName name="wrn.COMPCO._1_2">#REF!</definedName>
    <definedName name="_bdm.9DF44803CAD24A8ABA9B39AF9CD1B2BC.edm">#REF!</definedName>
    <definedName name="MLNKfe446853812e4d55bf06703ba4570882">#REF!</definedName>
    <definedName name="_vena_DYNR_SBudget_BB1_71f70c8_2f06ec9c">#REF!</definedName>
    <definedName name="Mgtfee">#REF!</definedName>
    <definedName name="MATRIX_D_2YRS">#REF!</definedName>
    <definedName name="_14PAGE_1">#REF!</definedName>
    <definedName name="_New4_1_1">#REF!</definedName>
    <definedName name="aewr_1_1">#REF!</definedName>
    <definedName name="_vena_Budget_B1_R_3_658023728085729283_3973">#REF!</definedName>
    <definedName name="__5__123Graph_CCHART_1">#REF!</definedName>
    <definedName name="_con4">#REF!</definedName>
    <definedName name="monthitems">#REF!</definedName>
    <definedName name="XRefPaste3Row">#REF!</definedName>
    <definedName name="_vena_Budget_B1_R_2_658126898278301697">#REF!</definedName>
    <definedName name="Available_Rooms">#REF!</definedName>
    <definedName name="wrn.MODEL5_2">#REF!</definedName>
    <definedName name="_vena_Budget_B1_R_3_658023728085729283_2531">#REF!</definedName>
    <definedName name="vv_3">#REF!</definedName>
    <definedName name="_vena_Budget_B1_R_3_658023728085729283_2241">#REF!</definedName>
    <definedName name="_vena_Budget_B1_R_2_658126900241235969">#REF!</definedName>
    <definedName name="MLNK91f44ad1a27f4c49953786538f09e65d">#REF!</definedName>
    <definedName name="wrn.Komplettausdruck._1_1">#REF!</definedName>
    <definedName name="_vena_DYNR_SBudget_BB1_c75acc66_4fc793ad">#REF!</definedName>
    <definedName name="_vena_Budget_B1_R_3_658023728085729283_3514">#REF!</definedName>
    <definedName name="Yr2LsngCmsn">#REF!</definedName>
    <definedName name="go_7">#REF!</definedName>
    <definedName name="D1_Rate_Fixed_Years">#REF!</definedName>
    <definedName name="xxx_3">#REF!</definedName>
    <definedName name="_vena_Budget_B1_R_2_658126898395742209">#REF!</definedName>
    <definedName name="_vena_Budget_B1_R_2_658126898865504257">#REF!</definedName>
    <definedName name="Z_F1471915_5AC2_11D3_AD63_0050040A13CD_.wvu.PrintTitles">#REF!</definedName>
    <definedName name="piss_4">#REF!</definedName>
    <definedName name="sw_324_list">#REF!</definedName>
    <definedName name="_bdm.51E11EF3720747F884B6F095FEEF2B30.edm">#REF!</definedName>
    <definedName name="dfdfg_1_3">#REF!</definedName>
    <definedName name="_bdm.EAB048A2116744E38D4AA72C8040EFC6.edm">#REF!</definedName>
    <definedName name="_12__123Graph_CCHART_5">#REF!</definedName>
    <definedName name="_mu5">#REF!</definedName>
    <definedName name="US04TENMAX">#REF!</definedName>
    <definedName name="MATRIX_D_9YRS">#REF!</definedName>
    <definedName name="CurrentYearStartColumn">#REF!</definedName>
    <definedName name="REGULARACCRUAL_GARAGE">#REF!</definedName>
    <definedName name="_vena_DYNR_SBudget_BB1_ece26a1a_1670e7a7">#REF!</definedName>
    <definedName name="ResidSF">#REF!</definedName>
    <definedName name="_vena_DYNR_SBudget_BB1_9d2d8fb7_5505d62c">#REF!</definedName>
    <definedName name="_vena_Budget_B1_R_3_658023728085729283_2740">#REF!</definedName>
    <definedName name="jhkkjk_5">#REF!</definedName>
    <definedName name="acct7342.1">#REF!</definedName>
    <definedName name="leh">#REF!</definedName>
    <definedName name="_New3_1_3">#REF!</definedName>
    <definedName name="maxlp">#REF!</definedName>
    <definedName name="_vena_DYNR_SBudget_BB1_cc8ac924_78f85d4d">#REF!</definedName>
    <definedName name="wrn.Bilanz._1">#REF!</definedName>
    <definedName name="ddddddd_1">#REF!</definedName>
    <definedName name="DaysBaseYear">#REF!</definedName>
    <definedName name="_9__123Graph_BCHART_3">#REF!</definedName>
    <definedName name="_21__123Graph_ECHART_1">#REF!</definedName>
    <definedName name="dbiImprovedAddress1">#REF!</definedName>
    <definedName name="wrn.Typhoon._5">#REF!</definedName>
    <definedName name="Renovation_End_Date">#REF!</definedName>
    <definedName name="wrn.set._4">#REF!</definedName>
    <definedName name="_16__123Graph_XCHART_7">#REF!</definedName>
    <definedName name="Actual_4">#REF!</definedName>
    <definedName name="fddf_5">#REF!</definedName>
    <definedName name="_vena_DYNR_SBudget_BB1_ff048a08_5fc22b9e">#REF!</definedName>
    <definedName name="cnsld4">#REF!</definedName>
    <definedName name="VACANT">#REF!</definedName>
    <definedName name="_vena_Budget_B1_R_2_658126896017571843">#REF!</definedName>
    <definedName name="cumulative_interest_4">#REF!</definedName>
    <definedName name="zaCQW_1_3">#REF!</definedName>
    <definedName name="wt_5">#REF!</definedName>
    <definedName name="_vena_Budget_B1_R_3_658023728085729283_2218">#REF!</definedName>
    <definedName name="_FEB01">#REF!</definedName>
    <definedName name="golf_analysis">#REF!</definedName>
    <definedName name="_mo1">#REF!</definedName>
    <definedName name="_bdm.ABD54D9D663B419DA6B2B0FAB05B5EBE.edm">#REF!</definedName>
    <definedName name="_Dev.Costs">#REF!</definedName>
    <definedName name="P_1_1">#REF!</definedName>
    <definedName name="q_4">#REF!</definedName>
    <definedName name="_vena_Budget_B1_R_3_658023728085729283_3436">#REF!</definedName>
    <definedName name="_vena_Budget_B1_R_3_658023728085729283_1495">#REF!</definedName>
    <definedName name="Denominator">#REF!</definedName>
    <definedName name="Debt_Calc1_Amort">#REF!</definedName>
    <definedName name="pur.fee.total.grand">#REF!</definedName>
    <definedName name="_vena_Budget_B1_R_2_658126898945196032">#REF!</definedName>
    <definedName name="dhgdh">#REF!</definedName>
    <definedName name="_vena_Budget_B1_R_2_658126899503038465">#REF!</definedName>
    <definedName name="wvu.profits._2">#REF!</definedName>
    <definedName name="bays">#REF!</definedName>
    <definedName name="_vena_Budget_B1_R_2_658126897112285186">#REF!</definedName>
    <definedName name="_con8">#REF!</definedName>
    <definedName name="_vena_Budget_B1_R_3_658023728085729283_4167">#REF!</definedName>
    <definedName name="wrn.xrates.">#REF!</definedName>
    <definedName name="wrn.Continous._.Page._.Numbers._.DCF._1_3">#REF!</definedName>
    <definedName name="_vena_Budget_B1_R_2_876291152796975104">#REF!</definedName>
    <definedName name="AFB">#REF!</definedName>
    <definedName name="_vena_DYNR_SBudget_BB1_93cbb310_b440199c">#REF!</definedName>
    <definedName name="sdfass_3">#REF!</definedName>
    <definedName name="TC">#REF!</definedName>
    <definedName name="dbiImprovedMonthYear5">#REF!</definedName>
    <definedName name="_ret3">#REF!</definedName>
    <definedName name="wrn.Gund._.Arena._.PCD._4">#REF!</definedName>
    <definedName name="_1_0_0_S">#REF!</definedName>
    <definedName name="huji_1_1_1">#REF!</definedName>
    <definedName name="_lip3">#REF!</definedName>
    <definedName name="_vena_DYNR_SBudget_BB1_2f89a5d3_6920e03f">#REF!</definedName>
    <definedName name="MgmtFee">#REF!</definedName>
    <definedName name="bbb_4">#REF!</definedName>
    <definedName name="bnnn_1_4">#REF!</definedName>
    <definedName name="DELME4_2">#REF!</definedName>
    <definedName name="_JUL11">#REF!</definedName>
    <definedName name="AREA15SF">#REF!</definedName>
    <definedName name="wrn.Print_Buyer._1_5">#REF!</definedName>
    <definedName name="MissingText">#REF!</definedName>
    <definedName name="kill_3">#REF!</definedName>
    <definedName name="First_Page">#REF!</definedName>
    <definedName name="st_1_5">#REF!</definedName>
    <definedName name="ooooo_1_3">#REF!</definedName>
    <definedName name="_28Module2_.PRINT_HSUM">#REF!</definedName>
    <definedName name="_vena_Budget_B1_R_3_658023728085729283_4018">#REF!</definedName>
    <definedName name="_vena_Budget_B1_R_3_658023728085729283_2775">#REF!</definedName>
    <definedName name="bnnn_3">#REF!</definedName>
    <definedName name="_18">#REF!</definedName>
    <definedName localSheetId="4" name="dd_3">#REF!</definedName>
    <definedName name="RETAILFREERENT">#REF!</definedName>
    <definedName name="_vena_Budget_B1_R_3_658023728085729283_3368">#REF!</definedName>
    <definedName name="_vena_Budget_B1_R_3_658023728085729283_3575">#REF!</definedName>
    <definedName name="FIRMTELE">#REF!</definedName>
    <definedName name="bulkhead_mech_sq_ft">#REF!</definedName>
    <definedName name="wrn.aging._.and._.Trend._.Analysis1_1_5">#REF!</definedName>
    <definedName name="_____fos2">#REF!</definedName>
    <definedName name="_bdm.38A607F2D76C4DECA5D18AC9DFE68A84.edm">#REF!</definedName>
    <definedName name="_25yr_term">#REF!</definedName>
    <definedName name="wrn.Report._.2._1_2">#REF!</definedName>
    <definedName name="_vena_Budget_B1_R_3_658023728085729283_2882">#REF!</definedName>
    <definedName name="_bdm.6AF4B0AA6ECB4E71BAAF0254636BE269.edm">#REF!</definedName>
    <definedName name="interest_1_1_1">#REF!</definedName>
    <definedName name="_vena_Budget_B1_R_2_658126894750892033_1">#REF!</definedName>
    <definedName name="_vena_Budget_B1_R_3_658023728085729283_3718">#REF!</definedName>
    <definedName name="_vena_Budget_B1_R_3_658023728085729283_3296">#REF!</definedName>
    <definedName name="_bdm.C541F0B2F5FE4E249CE5E14F582A682A.edm">#REF!</definedName>
    <definedName name="_vena_Budget_B1_R_2_658126895510061059">#REF!</definedName>
    <definedName name="Louversa_2">#REF!</definedName>
    <definedName name="_bdm.4EE645312C8844D291BBF0EB221D2938.edm">#REF!</definedName>
    <definedName name="_120__123Graph_FCHART_16">#REF!</definedName>
    <definedName name="____sch1">#REF!</definedName>
    <definedName name="Module1.PRINT_HSUM">#REF!</definedName>
    <definedName name="mj_1_2">#REF!</definedName>
    <definedName name="abc_1_3">#REF!</definedName>
    <definedName name="_vena_Budget_B1_R_3_658023728085729283_3048">#REF!</definedName>
    <definedName name="wrn.Financial._.Output._1_4">#REF!</definedName>
    <definedName name="_bdm.EAD213FB866A4ECAA9F43635760197B1.edm">#REF!</definedName>
    <definedName name="dbiImprovedGrantor8">#REF!</definedName>
    <definedName name="_vena_Budget_B1_R_2_658126893681344514_1">#REF!</definedName>
    <definedName name="BLPH50">#REF!</definedName>
    <definedName name="__10__123Graph_BCHART_2">#REF!</definedName>
    <definedName name="_vena_Budget_B1_R_2_658126896537665537">#REF!</definedName>
    <definedName name="_vena_DYNR_SBudget_BB1_c75acc66_c6f51f7">#REF!</definedName>
    <definedName name="_vena_Budget_B1_R_2_658126898999721985">#REF!</definedName>
    <definedName name="UKSERVEXPPERC">#REF!</definedName>
    <definedName name="_vena_Budget_B1_R_3_658023728085729283_2896">#REF!</definedName>
    <definedName name="piss_1_2">#REF!</definedName>
    <definedName name="period3">#REF!</definedName>
    <definedName name="vrm">#REF!</definedName>
    <definedName name="dbiImprovedGrantee5">#REF!</definedName>
    <definedName name="_vena_DYNR_SBudget_BB1_46b314c0_4443e60f">#REF!</definedName>
    <definedName name="_vena_DYNR_SBudget_BB1_6a64ca19_c1204d80">#REF!</definedName>
    <definedName name="Int_rate_blended_1st_tranche">#REF!</definedName>
    <definedName name="_vena_Budget_B1_R_2_658126898802589697">#REF!</definedName>
    <definedName name="_vena_DYNR_SBudget_BB1_d91ca585_b32e0a38">#REF!</definedName>
    <definedName name="cash_rec">#REF!</definedName>
    <definedName name="_vena_Budget_B1_R_2_658126899423346691">#REF!</definedName>
    <definedName name="cover">#REF!</definedName>
    <definedName name="mmmm_1_1">#REF!</definedName>
    <definedName name="Uvaravgrentalrate">#REF!</definedName>
    <definedName name="_bdm.DAD8EE0AF86D4296B2DCF44D18A6A8F1.edm">#REF!</definedName>
    <definedName name="_________________KC3">#REF!</definedName>
    <definedName name="__123Graph_DST91">#REF!</definedName>
    <definedName name="jefferson">#REF!</definedName>
    <definedName name="_bdm.1D26AA9B3391447F9A7D401C2A2957EC.edm">#REF!</definedName>
    <definedName name="intrate">#REF!</definedName>
    <definedName name="Yr3ComReplRsrv">#REF!</definedName>
    <definedName name="_vena_DYNR_SBudget_BB1_ece26a1a_ce601b7d">#REF!</definedName>
    <definedName name="LIBORnoninvgrade">#REF!</definedName>
    <definedName name="_vena_Budget_B1_R_3_658023728085729283_2828">#REF!</definedName>
    <definedName name="_vena_Budget_B1_R_2_658126895518449665">#REF!</definedName>
    <definedName name="__123Graph_AAVERAGE">#REF!</definedName>
    <definedName name="_bdm.8906B74398C846B5B594BD603B1EEAE2.edm">#REF!</definedName>
    <definedName name="_36__123Graph_DCHART_7">#REF!</definedName>
    <definedName name="_bdm.3288F7267AD84412A6BBE42C27EAAEDF.edm">#REF!</definedName>
    <definedName name="_bdm.96CC972228B54F0F9512D81B735E04AE.edm">#REF!</definedName>
    <definedName name="_Collection.Loss">#REF!</definedName>
    <definedName name="wrn.MonthlyRentRoll._3">#REF!</definedName>
    <definedName name="closing_per_month">#REF!</definedName>
    <definedName name="_vena_Budget_B1_R_3_658023728085729283_2413">#REF!</definedName>
    <definedName localSheetId="5" name="wrn.FULL._1">#REF!</definedName>
    <definedName name="_vena_Budget_P_PVSelection_1">#REF!</definedName>
    <definedName name="MLNKb0170d3f2e494a409b0eed4ac9b27d9b">#REF!</definedName>
    <definedName name="_vena_Budget_B1_R_3_658023728085729283_3399">#REF!</definedName>
    <definedName name="fgsg_1_1">#REF!</definedName>
    <definedName name="Balloon_on_HDC_Second_Mortgage">#REF!</definedName>
    <definedName name="inabc_2">#REF!</definedName>
    <definedName name="Debt_Calc2_Maturity">#REF!</definedName>
    <definedName name="Rent_History">#REF!</definedName>
    <definedName name="wrn.print._1_4">#REF!</definedName>
    <definedName name="_vena_DYNR_SBudget_BB1_dd640a85_b0dd7a8d">#REF!</definedName>
    <definedName name="wrn.Komplettausdruck._1_4">#REF!</definedName>
    <definedName name="DELME5_Condo_2">#REF!</definedName>
    <definedName name="_90__123Graph_BCHART_16">#REF!</definedName>
    <definedName name="_vena_Budget_B1_R_2_658126895921102849">#REF!</definedName>
    <definedName name="__123Graph_CSTGLOBE">#REF!</definedName>
    <definedName name="wrn.Report1._5">#REF!</definedName>
    <definedName name="_vena_Budget_B1_R_3_658023728085729283_3532">#REF!</definedName>
    <definedName name="_65__123Graph_CCHART_15">#REF!</definedName>
    <definedName name="_New3_1_1">#REF!</definedName>
    <definedName name="_vena_Budget_B1_R_2_658126899511427073">#REF!</definedName>
    <definedName name="_6__123Graph_BCHART_1">#REF!</definedName>
    <definedName name="_vena_DYNR_SBudget_BB1_947a2efe_cf476d5b">#REF!</definedName>
    <definedName name="_15__123Graph_BCHART_5">#REF!</definedName>
    <definedName name="wrn.Druck._.Monatsreporting._1_1">#REF!</definedName>
    <definedName name="_RED1">#REF!</definedName>
    <definedName name="date">#REF!</definedName>
    <definedName name="_vena_Budget_B1_R_3_658023728085729283_542">#REF!</definedName>
    <definedName name="wrn.full._.set._1_2">#REF!</definedName>
    <definedName name="_vena_Budget_B1_R_2_658126893668761601_1">#REF!</definedName>
    <definedName name="bb_1">#REF!</definedName>
    <definedName name="adfd">#REF!</definedName>
    <definedName name="_vena_Budget_B1_R_2_658126896801906689">#REF!</definedName>
    <definedName name="aewr_5">#REF!</definedName>
    <definedName name="__JUN05">#REF!</definedName>
    <definedName name="_vena_Budget_B1_R_2_658126898349604865">#REF!</definedName>
    <definedName name="propnumber">#REF!</definedName>
    <definedName name="Compare98">#REF!</definedName>
    <definedName name="_vena_Budget_B1_R_2_658126894272741377_1">#REF!</definedName>
    <definedName name="__APR06">#REF!</definedName>
    <definedName name="Parking_Analysis">#REF!</definedName>
    <definedName name="_vena_Budget_B1_R_3_658023728085729283_2908">#REF!</definedName>
    <definedName name="________CAD2007">#REF!</definedName>
    <definedName name="_vena_Budget_B1_R_3_658023728085729283_2858">#REF!</definedName>
    <definedName name="__38__123Graph_FCHART_1">#REF!</definedName>
    <definedName name="asdfdd_3">#REF!</definedName>
    <definedName name="sdg">#REF!</definedName>
    <definedName name="_bdm.E82B9A19CF4343EC9674771C65B0EBE1.edm">#REF!</definedName>
    <definedName name="ghhhg_1_4">#REF!</definedName>
    <definedName name="_vena_Budget_B1_C_FV_35892df9482541ef9da1df9eb1776c9c_47">#REF!</definedName>
    <definedName name="RLAINPUT_DebtLoan3CapEx">#REF!</definedName>
    <definedName name="wrn.Detailed._.P._.and._.L._1_1">#REF!</definedName>
    <definedName name="wrn.SUMMARY._1">#REF!</definedName>
    <definedName name="acct7029.7">#REF!</definedName>
    <definedName name="_bdm.8F6B017AF19E450F8F9F11FA3A85BF1A.edm">#REF!</definedName>
    <definedName name="BotDEV">#REF!</definedName>
    <definedName name="_vena_DYNR_SBudget_BB1_93cbb310_195e0e99">#REF!</definedName>
    <definedName name="_FEB95">#REF!</definedName>
    <definedName name="Number2BR8020">#REF!</definedName>
    <definedName name="Title3">#REF!</definedName>
    <definedName name="_vena_Budget_B1_R_2_658126898337021953">#REF!</definedName>
    <definedName name="_vena_Budget_B1_C_FV_e4bcd20d09de44648bcf960b63f6917f_11">#REF!</definedName>
    <definedName name="_vena_DYNR_SBudget_BB1_d3649f1b_d82be759">#REF!</definedName>
    <definedName name="_________________________________CAD2008">#REF!</definedName>
    <definedName name="dfd_1_4">#REF!</definedName>
    <definedName name="_bdm.78EC5E1ACDEA41F4966D5490BF90999B.edm">#REF!</definedName>
    <definedName name="Minor_Page_23">#REF!</definedName>
    <definedName name="_vena_Budget_B1_R_3_658023728085729283_3920">#REF!</definedName>
    <definedName name="_bdm.BC0211E181094707BD7C6FE5463B3D99.edm">#REF!</definedName>
    <definedName name="ext_3">#REF!</definedName>
    <definedName name="wvu.cash.">#REF!</definedName>
    <definedName name="dgdgss_1_2">#REF!</definedName>
    <definedName name="wrn.aging._.and._.Trend._.Analysis1_2">#REF!</definedName>
    <definedName name="_vena_Budget_B1_R_2_876291152721477634">#REF!</definedName>
    <definedName name="BIGrossCommercialSFC">#REF!</definedName>
    <definedName name="I_HotelExpMarketing_Yr0">#REF!</definedName>
    <definedName name="Partner">#REF!</definedName>
    <definedName name="RG_1_4">#REF!</definedName>
    <definedName name="PRINTDETAIL">#REF!</definedName>
    <definedName name="_vena_Budget_B1_R_2_658126894058831873">#REF!</definedName>
    <definedName name="_vena_Budget_B1_R_3_658023728085729283">#REF!</definedName>
    <definedName name="ctHidden.OperatingStmtType_Table">#REF!</definedName>
    <definedName name="_vena_DYNR_SBudget_BB1_c75acc66_fc1dfb61">#REF!</definedName>
    <definedName name="wrn.set._1_3">#REF!</definedName>
    <definedName name="___IRR2">#REF!</definedName>
    <definedName name="__123Graph_ANETEARN">#REF!</definedName>
    <definedName name="wrn.Detailed._.P._.and._.L._2">#REF!</definedName>
    <definedName localSheetId="4" name="TI">#REF!</definedName>
    <definedName name="_bdm.F7DB91CBD64A4C3CAA3772E6758292DB.edm">#REF!</definedName>
    <definedName name="__10__123Graph_ACHART_3">#REF!</definedName>
    <definedName name="Case_1">#REF!</definedName>
    <definedName name="wrn.test._1_4">#REF!</definedName>
    <definedName name="newset1_1_5">#REF!</definedName>
    <definedName name="_28__123Graph_FCHART_16">#REF!</definedName>
    <definedName name="__APR95">#REF!</definedName>
    <definedName name="_vena_Budget_B1_R_3_658023728085729283_3563">#REF!</definedName>
    <definedName name="Cwvu.GREY_ALL.">#REF!</definedName>
    <definedName name="_New3_2">#REF!</definedName>
    <definedName name="_____alv2">#REF!</definedName>
    <definedName name="_vena_Budget_B1_R_3_658023728085729283_2772">#REF!</definedName>
    <definedName name="wrn.GuV._4">#REF!</definedName>
    <definedName name="_vena_Budget_B1_C_FV_e4bcd20d09de44648bcf960b63f6917f_13">#REF!</definedName>
    <definedName name="_vena_Budget_B1_R_3_658023728085729283_2261">#REF!</definedName>
    <definedName name="TCAP3">#REF!</definedName>
    <definedName name="FR">#REF!</definedName>
    <definedName name="_vena_Budget_B1_R_2_658126898643206147">#REF!</definedName>
    <definedName name="_vena_Budget_B1_R_3_658023728085729283_2748">#REF!</definedName>
    <definedName name="OAAccountCodes">#REF!</definedName>
    <definedName name="M_1">#REF!</definedName>
    <definedName name="wrn.print._.summary._.sheets._1">#REF!</definedName>
    <definedName name="_vena_Budget_B1_R_3_658023728085729283_3026">#REF!</definedName>
    <definedName name="Blvd2001">#REF!</definedName>
    <definedName name="oo">#REF!</definedName>
    <definedName name="_vena_DYNR_SBudget_BB1_dc3c8d90_70c1a745">#REF!</definedName>
    <definedName name="_vena_Budget_B1_R_2_658126896613163011">#REF!</definedName>
    <definedName name="MLNK27b4b436688943c0867502807505e12b">#REF!</definedName>
    <definedName name="Smlouvy_1_1">#REF!</definedName>
    <definedName name="solver_rhs45">#REF!</definedName>
    <definedName name="RLAINPUT_DebtRateIndex">#REF!</definedName>
    <definedName name="_vena_DYNR_SBudget_BB1_da5f4009_f4ad7d95">#REF!</definedName>
    <definedName name="_49__123Graph_DCHART_8">#REF!</definedName>
    <definedName name="PRINT_BCPR">#REF!</definedName>
    <definedName name="_vena_Budget_B1_R_2_774856181436252163">#REF!</definedName>
    <definedName name="EST.TTL7">#REF!</definedName>
    <definedName name="_vena_Budget_B1_C_10_658083215177678848_46">#REF!</definedName>
    <definedName name="wrn.Bilanz._1_4">#REF!</definedName>
    <definedName name="DEPLEFT">#REF!</definedName>
    <definedName name="mmmmmmmhm_1_1_1">#REF!</definedName>
    <definedName name="_vena_DYNR_SBudget_BB1_2f89a5d3_809587d8">#REF!</definedName>
    <definedName name="unlevhold3">#REF!</definedName>
    <definedName name="BotMRK1">#REF!</definedName>
    <definedName name="_46">#REF!</definedName>
    <definedName name="Closed?">#REF!</definedName>
    <definedName name="_vena_Budget_B1_C_FV_35892df9482541ef9da1df9eb1776c9c_41">#REF!</definedName>
    <definedName name="ConstructionPeriod">#REF!</definedName>
    <definedName name="CAPIIDEP">#REF!</definedName>
    <definedName name="___DEP1">#REF!</definedName>
    <definedName name="_vena_Budget_B1_R_3_658023728085729283_3391">#REF!</definedName>
    <definedName name="cb_Chart_7">#REF!</definedName>
    <definedName name="_vena_Budget_B1_R_3_658023728085729283_3420">#REF!</definedName>
    <definedName name="PER_PMT">#REF!</definedName>
    <definedName name="_103__123Graph_XCHART_19">#REF!</definedName>
    <definedName name="ROBERT_1_1_1">#REF!</definedName>
    <definedName name="_vena_Budget_B1_R_3_658023728085729283_2703">#REF!</definedName>
    <definedName name="lllll_2">#REF!</definedName>
    <definedName name="Debt_Label1_Value">#REF!</definedName>
    <definedName name="_vena_DYNR_SBudget_BB1_9d2d8fb7_17db65c">#REF!</definedName>
    <definedName name="Dates">#REF!</definedName>
    <definedName name="_vena_Budget_B1_R_3_658023728085729283_4225">#REF!</definedName>
    <definedName name="P_1_IRR">#REF!</definedName>
    <definedName name="_vena_Budget_B1_R_3_658023728085729283_2960">#REF!</definedName>
    <definedName name="______RR2">#REF!</definedName>
    <definedName name="_vena_Budget_B1_R_3_658023728085729283_3848">#REF!</definedName>
    <definedName name="PntArea">#REF!</definedName>
    <definedName name="sdhdhfdfhh_1_4">#REF!</definedName>
    <definedName name="CAL_AMORT_PER">#REF!</definedName>
    <definedName name="mmmmmmmhm">#REF!</definedName>
    <definedName name="PO">#REF!</definedName>
    <definedName name="__ALL2">#REF!</definedName>
    <definedName name="lll_1_5">#REF!</definedName>
    <definedName name="_vena_DYNR_SBudget_BB1_81e08984_7f04aec1">#REF!</definedName>
    <definedName name="_14__123Graph_CCHART_15">#REF!</definedName>
    <definedName name="_bdm.012933C40AFD44F99121EFCEF7521857.edm">#REF!</definedName>
    <definedName name="OTHERNetRentalInc">#REF!</definedName>
    <definedName name="_bdm.74831BE1CDE4400CA0D3D72D3CF022E3.edm">#REF!</definedName>
    <definedName name="TodayDebt">#REF!</definedName>
    <definedName name="_vena_DYNR_SBudget_BB1_2f89a5d3_bda033d0">#REF!</definedName>
    <definedName name="_4_1">#REF!</definedName>
    <definedName name="_vena_Budget_B1_R_2_658126896931930113">#REF!</definedName>
    <definedName name="wrn.all3_1_1_1">#REF!</definedName>
    <definedName name="_99__123Graph_ECHART_15">#REF!</definedName>
    <definedName name="APSERVAUS">#REF!</definedName>
    <definedName name="__al1_2">#REF!</definedName>
    <definedName name="___NCF7">#REF!</definedName>
    <definedName name="Union">#REF!</definedName>
    <definedName name="wrn.SUM._.ONLY._1">#REF!</definedName>
    <definedName name="BIGrossCommercialSFP">#REF!</definedName>
    <definedName name="wrn.SCHEDULE._1">#REF!</definedName>
    <definedName name="_vena_DYNR_SBudget_BB1_f6ba2260_2e94ad3e">#REF!</definedName>
    <definedName name="MLNK2792ada034de4ddba565dc1055e42543">#REF!</definedName>
    <definedName name="ewrwer_1_1">#REF!</definedName>
    <definedName name="Gainesville">#REF!</definedName>
    <definedName name="_62__123Graph_XCHART_16">#REF!</definedName>
    <definedName name="CYAllow">#REF!</definedName>
    <definedName name="_vena_Budget_B1_R_2_658126894654423041_1">#REF!</definedName>
    <definedName name="_31__123Graph_BCHART_16">#REF!</definedName>
    <definedName name="offpr">#REF!</definedName>
    <definedName name="_vena_Budget_B1_R_3_658023728085729283_2728">#REF!</definedName>
    <definedName name="avgsf_unit">#REF!</definedName>
    <definedName name="_vena_Budget_B1_R_2_658126900069269505">#REF!</definedName>
    <definedName name="dda">#REF!</definedName>
    <definedName name="mmm_1_3">#REF!</definedName>
    <definedName name="CF">#REF!</definedName>
    <definedName name="Sprinkler">#REF!</definedName>
    <definedName name="saa_1">#REF!</definedName>
    <definedName name="_vena_Budget_B1_R_2_658126897191976962">#REF!</definedName>
    <definedName localSheetId="5" name="DATA_01">#REF!</definedName>
    <definedName name="US10CAPEXPERTOWER">#REF!</definedName>
    <definedName name="_vena_Budget_B1_R_3_658023728085729283_2530">#REF!</definedName>
    <definedName name="_bdm.127597C7B16C4E128188D188541B96D3.edm">#REF!</definedName>
    <definedName name="wrn.1996._.TO._.2004._3">#REF!</definedName>
    <definedName name="__Key3">#REF!</definedName>
    <definedName name="Total_project_costs">#REF!</definedName>
    <definedName name="MLNK0021bb8009b944a39d4446a447a8d3a6">#REF!</definedName>
    <definedName name="_95__123Graph_DCHART_16">#REF!</definedName>
    <definedName name="_vena_Budget_B1_R_2_658126894696366081_1">#REF!</definedName>
    <definedName name="yrtocapCore">#REF!</definedName>
    <definedName name="Mortgage_Term">#REF!</definedName>
    <definedName localSheetId="5" name="Insurance">#REF!</definedName>
    <definedName name="rerere_4">#REF!</definedName>
    <definedName name="sort">#REF!</definedName>
    <definedName name="_26__123Graph_ECHART_22">#REF!</definedName>
    <definedName name="PERYR">#REF!</definedName>
    <definedName name="_vena_DYNR_SBudget_BB1_9d2d8fb7_f218025d">#REF!</definedName>
    <definedName name="wrn.contribution._2">#REF!</definedName>
    <definedName name="_vena_Budget_B1_R_3_658023728085729283_3787">#REF!</definedName>
    <definedName name="_vena_DYNR_SBudget_BB1_93cbb310_ca077bcd">#REF!</definedName>
    <definedName name="_______RR2">#REF!</definedName>
    <definedName name="ray_1">#REF!</definedName>
    <definedName name="_vena_Budget_B1_R_2_658126900232847361">#REF!</definedName>
    <definedName name="A1bPart1Rows">#REF!</definedName>
    <definedName name="ORI_Module_On">#REF!</definedName>
    <definedName name="VacancyMin_Res">#REF!</definedName>
    <definedName name="_vena_Budget_B1_R_3_658023728085729283_3668">#REF!</definedName>
    <definedName name="_S8_OE_SF">#REF!</definedName>
    <definedName name="_vena_Budget_B1_R_3_658023728085729283_2880">#REF!</definedName>
    <definedName name="new_1_1_1">#REF!</definedName>
    <definedName name="wrn.Report._.2._1_1">#REF!</definedName>
    <definedName name="_vena_Budget_B1_R_3_658023728085729283_3058">#REF!</definedName>
    <definedName name="_vena_DYNR_SBudget_BB1_1efb56c5_e164cbeb">#REF!</definedName>
    <definedName name="AAAAAA_5">#REF!</definedName>
    <definedName name="MLNKb0f34978063142c28f0ce30136bd8780">#REF!</definedName>
    <definedName name="_vena_DYNR_SBudget_BB1_da5f4009_14c58949">#REF!</definedName>
    <definedName name="MLNKc777a6af388f441d9f5c8eaf44481b43">#REF!</definedName>
    <definedName name="sfq_1_4">#REF!</definedName>
    <definedName name="_vena_Budget_B1_R_2_658126894125940737">#REF!</definedName>
    <definedName name="__16">#REF!</definedName>
    <definedName name="___________CAD2009">#REF!</definedName>
    <definedName name="CCA01builds">#REF!</definedName>
    <definedName name="_vena_Budget_B1_R_3_658023728085729283_2671">#REF!</definedName>
    <definedName name="Rwvu.annual._.hotel.">#REF!</definedName>
    <definedName name="Sep">#REF!</definedName>
    <definedName name="SERVCOMINCASH">#REF!</definedName>
    <definedName name="MLNK9e25e537490f4d79b31dd8c4b819bcd5">#REF!</definedName>
    <definedName name="_vena_Budget_B1_R_2_658126900513865729">#REF!</definedName>
    <definedName name="_vena_DYNR_SBudget_BB1_9d30db1e_e90db589">#REF!</definedName>
    <definedName name="YtdGrossRev">#REF!</definedName>
    <definedName name="Param_IncludePercentRent_2">#REF!</definedName>
    <definedName name="STACK1">#REF!</definedName>
    <definedName name="sff">#REF!</definedName>
    <definedName name="_vena_Budget_B1_R_2_658126900400619521">#REF!</definedName>
    <definedName name="____DEP4">#REF!</definedName>
    <definedName name="BIOther1C">#REF!</definedName>
    <definedName name="_vena_DYNR_SBudget_BB1_9d2d8fb7_28d03cf0">#REF!</definedName>
    <definedName name="_13__123Graph_DCHART_2">#REF!</definedName>
    <definedName name="I_PropertyType">#REF!</definedName>
    <definedName name="_vena_Budget_B1_R_3_658023728085729283_2234">#REF!</definedName>
    <definedName name="_vena_DYNR_SBudget_BB1_c75acc66_112fe667">#REF!</definedName>
    <definedName name="wrn.Arthur._1_2">#REF!</definedName>
    <definedName name="Partner_Pref_Tier_1_Priority">#REF!</definedName>
    <definedName name="__________________CAD2005">#REF!</definedName>
    <definedName name="_vena_DYNR_SBudget_BB1_9d30db1e_d30396cf">#REF!</definedName>
    <definedName name="TELEXPGR">#REF!</definedName>
    <definedName name="wrn.Asia._1_5">#REF!</definedName>
    <definedName name="wrn.ExitAndSalesAssumptions._2">#REF!</definedName>
    <definedName name="_155__123Graph_XCHART_16">#REF!</definedName>
    <definedName name="__JAN07">#REF!</definedName>
    <definedName name="GTE07builds">#REF!</definedName>
    <definedName name="SELLINTRATE">#REF!</definedName>
    <definedName name="ss_5">#REF!</definedName>
    <definedName name="rich">#REF!</definedName>
    <definedName name="_bdm.D86899792FFA4C0A823E6F29193A2E59.edm">#REF!</definedName>
    <definedName name="dgfhgf_1_5">#REF!</definedName>
    <definedName name="TScenario">#REF!</definedName>
    <definedName name="_111__123Graph_ECHART_22">#REF!</definedName>
    <definedName name="_vena_Budget_B1_R_2_658126896034349059">#REF!</definedName>
    <definedName name="_vena_DYNR_SBudget_BB1_947a2efe_9f5bd742">#REF!</definedName>
    <definedName name="_vena_Budget_B1_R_2_658126896063709185">#REF!</definedName>
    <definedName name="_vena_Budget_B1_R_2_658126899926663171">#REF!</definedName>
    <definedName name="_NCF5">#REF!</definedName>
    <definedName name="_vena_Budget_B1_R_2_702739773328326657">#REF!</definedName>
    <definedName name="ba1rent">#REF!</definedName>
    <definedName name="_______3.1">#REF!</definedName>
    <definedName name="wvu.inputs._.raw._.data._5">#REF!</definedName>
    <definedName name="LOWMATX">#REF!</definedName>
    <definedName name="_vena_Budget_B1_R_2_658126896856432641">#REF!</definedName>
    <definedName name="fuckme_3">#REF!</definedName>
    <definedName name="_vena_DYNR_SBudget_BB1_93cbb310_3164755f">#REF!</definedName>
    <definedName name="_vena_Budget_B1_R_3_658023728085729283_1915">#REF!</definedName>
    <definedName name="SellerFinAmort">#REF!</definedName>
    <definedName name="__SEP01">#REF!</definedName>
    <definedName name="_vena_Budget_B1_R_2_658126894977384449_1">#REF!</definedName>
    <definedName name="_vena_Budget_B1_R_3_658023728085729283_4073">#REF!</definedName>
    <definedName name="_vena_Budget_B1_R_2_658126893844922369">#REF!</definedName>
    <definedName name="Common_Charges">#REF!</definedName>
    <definedName name="_vena_Budget_B1_R_3_658023728085729283_3764">#REF!</definedName>
    <definedName name="_56__123Graph_FCHART_17">#REF!</definedName>
    <definedName name="stjnstj">#REF!</definedName>
    <definedName name="acqfee">#REF!</definedName>
    <definedName name="Minor_Page_10">#REF!</definedName>
    <definedName name="wrn.Detailed._.P._.and._.L._1_5">#REF!</definedName>
    <definedName name="wrn.fcb2_3">#REF!</definedName>
    <definedName name="compdata">#REF!</definedName>
    <definedName name="OCCUPIED_SF">#REF!</definedName>
    <definedName name="occ_table">#REF!</definedName>
    <definedName name="_vena_Budget_B1_R_3_658023728085729283_3524">#REF!</definedName>
    <definedName name="Swvu.LSMEET.">#REF!</definedName>
    <definedName name="wrn.Finanzbedarfsrechnung._1_1_1">#REF!</definedName>
    <definedName name="ctss.out.collateral_0_.underwriting_0_.UwAnalysis.extAttributes.maxStabilizedLtv">#REF!</definedName>
    <definedName name="D1_Index">#REF!</definedName>
    <definedName name="US07TENADD">#REF!</definedName>
    <definedName name="__123Graph_XGATHERING">#REF!</definedName>
    <definedName name="_vena_Budget_B1_R_2_658126900392230915">#REF!</definedName>
    <definedName name="Swvu.CAM._.TABLE.">#REF!</definedName>
    <definedName localSheetId="5" name="wrn.csc.">#REF!</definedName>
    <definedName name="_vena_Budget_B1_R_2_658126894927052801_1">#REF!</definedName>
    <definedName name="_vena_Budget_B1_R_2_658126900627111939">#REF!</definedName>
    <definedName name="______________________PGC2">#REF!</definedName>
    <definedName name="_29__123Graph_XChart_6E">#REF!</definedName>
    <definedName name="vo_4">#REF!</definedName>
    <definedName name="_vena_Budget_B1_R_2_658126895786885121">#REF!</definedName>
    <definedName name="_vena_Budget_B1_R_3_658023728085729283_2855">#REF!</definedName>
    <definedName name="immediate_2">#REF!</definedName>
    <definedName name="_vena_DYNR_SBudget_BB1_9817012_b323d756">#REF!</definedName>
    <definedName name="_vena_Budget_B1_R_2_658126898005671960">#REF!</definedName>
    <definedName name="_bdm.B30799FB5F2649F09932445CF2837956.edm">#REF!</definedName>
    <definedName name="qwerqew_4">#REF!</definedName>
    <definedName name="___TAB1">#REF!</definedName>
    <definedName name="MLNKdb969d57f5834c6d8c08aa729920e3d2">#REF!</definedName>
    <definedName name="thth_2">#REF!</definedName>
    <definedName name="ProjYear4SP">#REF!</definedName>
    <definedName name="_210__123Graph_XCHART_15">#REF!</definedName>
    <definedName name="PY._RS">#REF!</definedName>
    <definedName name="_vena_Budget_B1_R_3_658023728085729283_3444">#REF!</definedName>
    <definedName name="wrn.fcb2_5">#REF!</definedName>
    <definedName name="_vena_Budget_B1_R_3_658023728085729283_4413">#REF!</definedName>
    <definedName name="_bdm.C194415EB06147D8B378766FCCE47C0A.edm">#REF!</definedName>
    <definedName name="OfficeRentable">#REF!</definedName>
    <definedName name="uytry">#REF!</definedName>
    <definedName name="_vena_DYNR_SBudget_BB1_81e08984_5ba3cb47">#REF!</definedName>
    <definedName name="OccTermNew1_ScenDEFAULT">#REF!</definedName>
    <definedName name="______________________________CAD2007">#REF!</definedName>
    <definedName name="FAIntanSec2">#REF!</definedName>
    <definedName name="CLOVER_1">#REF!</definedName>
    <definedName name="_vena_DYNR_SBudget_BB1_7970b553_abc2d903">#REF!</definedName>
    <definedName name="_vena_DYNR_SBudget_BB1_6a64ca19_47c35e30">#REF!</definedName>
    <definedName name="_vena_Budget_B1_R_2_658126900123795457">#REF!</definedName>
    <definedName name="_bdm.4A2BEABC610042EA9BCBB7D317D2B5A9.edm">#REF!</definedName>
    <definedName name="ROBERT_3">#REF!</definedName>
    <definedName name="Robert2_3">#REF!</definedName>
    <definedName name="wrn.Report._.2._2">#REF!</definedName>
    <definedName name="_vena_DYNR_SBudget_BB1_da5f4009_dd8af91f">#REF!</definedName>
    <definedName name="_vena_Budget_B1_R_3_658023728085729283_3017">#REF!</definedName>
    <definedName name="REBeg">#REF!</definedName>
    <definedName name="GENERAL_OFFICE">#REF!</definedName>
    <definedName name="wrn.GRAPHS._1">#REF!</definedName>
    <definedName name="_vena_Budget_B1_R_2_658126895946268673">#REF!</definedName>
    <definedName name="asdfdd_1_5">#REF!</definedName>
    <definedName name="_vena_DYNR_SBudget_BB1_2f89a5d3_70303e01">#REF!</definedName>
    <definedName name="wrn.office._2">#REF!</definedName>
    <definedName name="CONT">#REF!</definedName>
    <definedName name="wrn.print_1_5">#REF!</definedName>
    <definedName name="_vena_Budget_B1_R_3_658023728085729283_3402">#REF!</definedName>
    <definedName name="st_1_2">#REF!</definedName>
    <definedName name="_n890">#REF!</definedName>
    <definedName name="hgrth_1_4">#REF!</definedName>
    <definedName name="mort_term">#REF!</definedName>
    <definedName name="wrn.CCC._.OPEX._1">#REF!</definedName>
    <definedName name="_vena_DYNR_SBudget_BB1_def8db26_f24343e2">#REF!</definedName>
    <definedName name="_vena_DYNR_SBudget_BB1_46b314c0_8abfe7c2">#REF!</definedName>
    <definedName name="_vena_DYNR_SBudget_BB1_9d2d8fb7_61fb4483">#REF!</definedName>
    <definedName name="dbiImprovedName6">#REF!</definedName>
    <definedName name="__123Graph_C">#REF!</definedName>
    <definedName name="Module1.PRINT_3">#REF!</definedName>
    <definedName name="_n564">#REF!</definedName>
    <definedName name="SuperUnit">#REF!</definedName>
    <definedName name="ModelStatusIn">#REF!</definedName>
    <definedName name="_vena_DYNR_SBudget_BB1_443178e3_d0a042">#REF!</definedName>
    <definedName name="_45">#REF!</definedName>
    <definedName name="RFCST">#REF!</definedName>
    <definedName name="_vena_Budget_B1_R_2_658126896978067457">#REF!</definedName>
    <definedName name="_vena_DYNR_SBudget_BB1_c75acc66_d841d6f1">#REF!</definedName>
    <definedName name="_vena_Budget_B1_R_3_658023728085729283_2755">#REF!</definedName>
    <definedName name="value_date">#REF!</definedName>
    <definedName name="OAGDIV">#REF!</definedName>
    <definedName name="___8.1">#REF!</definedName>
    <definedName name="_bdm.3472369B624C4554BFA2B3CD85986586.edm">#REF!</definedName>
    <definedName name="Z_C9FB2A77_5C56_11D3_AD66_0050040A13CD_.wvu.PrintTitles">#REF!</definedName>
    <definedName name="_DAT7">#REF!</definedName>
    <definedName name="__123Graph_ACAP">#REF!</definedName>
    <definedName name="TopMRK8">#REF!</definedName>
    <definedName name="_16Module2_.PRINT_HSUM">#REF!</definedName>
    <definedName name="wrn.hidesal._5">#REF!</definedName>
    <definedName name="TRAVEL">#REF!</definedName>
    <definedName name="_vena_Budget_B1_R_3_658023728085729283_2745">#REF!</definedName>
    <definedName name="_eva2_3">#REF!</definedName>
    <definedName name="_vena_Budget_B1_R_3_658023728085729283_2538">#REF!</definedName>
    <definedName name="wrn.report_3">#REF!</definedName>
    <definedName name="date_cancelled">#REF!</definedName>
    <definedName name="_vena_DYNR_SBudget_BB1_9d30db1e_6b99a6cd">#REF!</definedName>
    <definedName name="_vena_Budget_B1_R_3_658023728085729283_3903">#REF!</definedName>
    <definedName name="in_3">#REF!</definedName>
    <definedName name="SUPERSTRUCTURE">#REF!</definedName>
    <definedName name="OPERATING">#REF!</definedName>
    <definedName name="ctss.out.collateral_0_.underwriting_0_.UwAnalysis.indexQuoteId">#REF!</definedName>
    <definedName name="__________________________CAD2008">#REF!</definedName>
    <definedName name="_vena_DYNR_SBudget_BB1_9d2d8fb7_59bf6c0e">#REF!</definedName>
    <definedName name="_bdm.A167D12DAE3248FDB8A1CC583636203E.edm">#REF!</definedName>
    <definedName name="_82__123Graph_LBL_ACHART_3">#REF!</definedName>
    <definedName name="fsfs_1_4">#REF!</definedName>
    <definedName name="GTENONINSTALLGRTHRATE">#REF!</definedName>
    <definedName name="_vena_DYNR_SBudget_BB1_46b314c0_12f911fa">#REF!</definedName>
    <definedName name="______________________________CAD2006">#REF!</definedName>
    <definedName name="_bdm.0E96BE308AC8488BBB5B863EA0EA58E7.edm">#REF!</definedName>
    <definedName name="AnnualPayment">#REF!</definedName>
    <definedName name="_bdm.5EF740C14DFC4F9EA0D038DC92EE79EC.edm">#REF!</definedName>
    <definedName name="wrn.SUM._.WITH._.GC._1">#REF!</definedName>
    <definedName name="_10Module2_.PRINT_BCTAX">#REF!</definedName>
    <definedName localSheetId="4" name="FG">#REF!</definedName>
    <definedName name="__FEB09">#REF!</definedName>
    <definedName name="__123Graph_LBL_B">#REF!</definedName>
    <definedName name="MLNK703d46d9b86c4fb39e30002dda794b18">#REF!</definedName>
    <definedName name="___aug03">#REF!</definedName>
    <definedName name="__JUL02">#REF!</definedName>
    <definedName name="Debt_Calc1_IsPrepaid">#REF!</definedName>
    <definedName name="wrn.all3_3">#REF!</definedName>
    <definedName name="_vena_Budget_B1_R_3_658023728085729283_4138">#REF!</definedName>
    <definedName name="XRefCopy45Row">#REF!</definedName>
    <definedName name="_vena_DYNR_SBudget_BB1_6a64ca19_dd6020fb">#REF!</definedName>
    <definedName name="_vena_Budget_B1_R_2_658126898676760578">#REF!</definedName>
    <definedName name="List_MobileHomeTypes">#REF!</definedName>
    <definedName name="_vena_Budget_B1_R_2_658126896902569985">#REF!</definedName>
    <definedName name="solver_lhs22">#REF!</definedName>
    <definedName name="Module3.PRINT_GSUM">#REF!</definedName>
    <definedName name="XRefCopy43Row">#REF!</definedName>
    <definedName name="_flr2">#REF!</definedName>
    <definedName name="zxxxxxxxxxxxxxxxxxxxxxxxxxxxx">#REF!</definedName>
    <definedName name="EsbHeader1">#REF!</definedName>
    <definedName name="_vena_Budget_B1_R_3_658023728085729283_3053">#REF!</definedName>
    <definedName name="Z_F1471910_5AC2_11D3_AD63_0050040A13CD_.wvu.PrintArea">#REF!</definedName>
    <definedName name="CurMktVal">#REF!</definedName>
    <definedName name="HAO">#REF!</definedName>
    <definedName name="_bdm.51F97233677E47E88A1876DEEB49E8CD.edm">#REF!</definedName>
    <definedName name="Total_Equity">#REF!</definedName>
    <definedName name="_20PAGE_7">#REF!</definedName>
    <definedName name="WAO_99">#REF!</definedName>
    <definedName name="Plaster">#REF!</definedName>
    <definedName name="market_equity">#REF!</definedName>
    <definedName name="METAL">#REF!</definedName>
    <definedName name="_vena_DYNR_SBudget_BB1_9d30db1e_d64a2233">#REF!</definedName>
    <definedName name="_vena_Budget_B1_R_3_658023728085729283_2198">#REF!</definedName>
    <definedName name="_vena_Budget_B1_R_3_658023728085729283_3777">#REF!</definedName>
    <definedName name="qer_2">#REF!</definedName>
    <definedName name="Customers_5">#REF!</definedName>
    <definedName name="_vena_Budget_B1_C_10_658083215177678848_16">#REF!</definedName>
    <definedName name="Employee_Contrib">#REF!</definedName>
    <definedName name="wrn.Druck._.Monatsreporting._1_5">#REF!</definedName>
    <definedName name="LIBOR2">#REF!</definedName>
    <definedName name="_vena_Budget_B1_R_2_658126896143400961">#REF!</definedName>
    <definedName name="SubTotals">#REF!</definedName>
    <definedName name="SALECOSTS">#REF!</definedName>
    <definedName name="erynju">#REF!</definedName>
    <definedName name="net6a">#REF!</definedName>
    <definedName name="_vena_Budget_B1_R_2_658126894113357825">#REF!</definedName>
    <definedName name="_bdm.4A28F5CE271742CFADFC368C3B0A7BB9.edm">#REF!</definedName>
    <definedName name="____17.7">#REF!</definedName>
    <definedName name="wrn.all3_5">#REF!</definedName>
    <definedName name="current">#REF!</definedName>
    <definedName name="L_4">#REF!</definedName>
    <definedName name="_vena_Budget_B1_R_3_658023728085729283_4284">#REF!</definedName>
    <definedName name="_vena_Budget_B1_C_FV_35892df9482541ef9da1df9eb1776c9c_48">#REF!</definedName>
    <definedName name="_25yr_term2">#REF!</definedName>
    <definedName name="ky">#REF!</definedName>
    <definedName name="ues_current_units">#REF!</definedName>
    <definedName name="_PIS.Day">#REF!</definedName>
    <definedName name="_vena_Budget_B1_C_10_658083215177678848_39">#REF!</definedName>
    <definedName name="mmmmmmmm_1_4">#REF!</definedName>
    <definedName name="down_comps">#REF!</definedName>
    <definedName name="_bdm.F464FB9DDB7C42FABD578CDD937D91E3.edm">#REF!</definedName>
    <definedName name="rsgrowth">#REF!</definedName>
    <definedName name="_25CLOSING_ADJUST">#REF!</definedName>
    <definedName name="VALUE_MATRIX">#REF!</definedName>
    <definedName name="_SEP98">#REF!</definedName>
    <definedName name="_________________rr3">#REF!</definedName>
    <definedName name="report1_2">#REF!</definedName>
    <definedName name="budrevfirstrow">#REF!</definedName>
    <definedName name="_wal5">#REF!</definedName>
    <definedName name="Debt_InitialBOPBalance">#REF!</definedName>
    <definedName name="_vena_DYNR_SBudget_BB1_947a2efe_9a770d45">#REF!</definedName>
    <definedName name="_vena_DYNR_SBudget_BB1_7970b553_a13d1427">#REF!</definedName>
    <definedName name="_vena_Budget_B1_R_2_658126896520888321">#REF!</definedName>
    <definedName name="OtrRcvrAnchor">#REF!</definedName>
    <definedName name="_vena_Budget_B1_C_FV_e4bcd20d09de44648bcf960b63f6917f_47">#REF!</definedName>
    <definedName name="_bdm.D90F63B0E54444119BA9257F22C76882.edm">#REF!</definedName>
    <definedName name="_vena_Budget_B1_R_2_658126894465679361_1">#REF!</definedName>
    <definedName name="intonly3Core">#REF!</definedName>
    <definedName name="_vena_DYNR_SBudget_BB1_9d2d8fb7_4a65de35">#REF!</definedName>
    <definedName name="val_1_4">#REF!</definedName>
    <definedName name="_New4_1">#REF!</definedName>
    <definedName name="_vena_DYNR_SBudget_BB1_9d2d8fb7_245356ef">#REF!</definedName>
    <definedName name="__17.8">#REF!</definedName>
    <definedName name="ACwvu.CAM._.RECOVERIES.">#REF!</definedName>
    <definedName name="wrn.sales._4">#REF!</definedName>
    <definedName name="YtdOtrInc2">#REF!</definedName>
    <definedName name="ApprRprsMntnce">#REF!</definedName>
    <definedName name="_26__123Graph_CCHART_15">#REF!</definedName>
    <definedName name="MLNK6c43c5645eeb4519860f193f37a83cc0">#REF!</definedName>
    <definedName name="_vena_DYNR_SBudget_BB1_46b314c0_131170ee">#REF!</definedName>
    <definedName name="Debt_1_Release_Sales">#REF!</definedName>
    <definedName name="_______gia2">#REF!</definedName>
    <definedName name="wrn.all3_1">#REF!</definedName>
    <definedName name="SENSITIVITIES">#REF!</definedName>
    <definedName name="ImpSale6OAR_1">#REF!</definedName>
    <definedName name="_vena_Budget_B1_R_2_658126894604091400_1">#REF!</definedName>
    <definedName name="wrn.FY97SBP._1_3">#REF!</definedName>
    <definedName name="CARPETANDVINYL">#REF!</definedName>
    <definedName name="Sched6a">#REF!</definedName>
    <definedName name="_vena_DYNR_SBudget_BB1_9d2d8fb7_d245f19b">#REF!</definedName>
    <definedName name="_vena_Budget_B1_R_3_658023728085729283_2903">#REF!</definedName>
    <definedName name="_vena_Budget_B1_R_3_658023728085729283_2235">#REF!</definedName>
    <definedName name="_mu8">#REF!</definedName>
    <definedName name="_vena_DYNR_SBudget_BB1_6f2500ac_c74ec35a">#REF!</definedName>
    <definedName name="newset_1_2">#REF!</definedName>
    <definedName name="_vena_Budget_B1_R_2_658126896395059201">#REF!</definedName>
    <definedName name="_92__123Graph_XCHART_23">#REF!</definedName>
    <definedName name="z">#REF!</definedName>
    <definedName name="_vena_Budget_B1_R_2_774856193016725504">#REF!</definedName>
    <definedName name="_20__123Graph_BCHART_1">#REF!</definedName>
    <definedName name="TOC_Hdg_3">#REF!</definedName>
    <definedName name="_vena_Budget_B1_R_3_658023728085729283_3987">#REF!</definedName>
    <definedName name="_vena_DYNR_SBudget_BB1_93cbb310_be6be6dc">#REF!</definedName>
    <definedName name="CAdept">#REF!</definedName>
    <definedName name="DECSCore">#REF!</definedName>
    <definedName name="_vena_Budget_B1_R_2_658126897988894721">#REF!</definedName>
    <definedName name="_vena_DYNR_SBudget_BB1_9d2d8fb7_b9744dbe">#REF!</definedName>
    <definedName name="brentpot">#REF!</definedName>
    <definedName name="_vena_Budget_B1_R_2_658126894285324289_1">#REF!</definedName>
    <definedName name="qg">#REF!</definedName>
    <definedName name="_vena_DYNR_SBudget_BB1_5dbe1ffa_4bda0acb">#REF!</definedName>
    <definedName name="_vena_Budget_B1_R_3_658023728085729283_3034">#REF!</definedName>
    <definedName name="MLNK41a3d8c9152b42b98db1a5bb7d0f2287">#REF!</definedName>
    <definedName name="mezz">#REF!</definedName>
    <definedName name="MLNK9b80b064881946ab8b39631f2aa7171c">#REF!</definedName>
    <definedName name="_vena_DYNR_SBudget_BB1_c75acc66_6f273d80">#REF!</definedName>
    <definedName name="_vena_DYNR_SBudget_BB1_46b314c0_56ee28b2">#REF!</definedName>
    <definedName name="_vena_Budget_B1_R_3_658023728085729283_3027">#REF!</definedName>
    <definedName name="_vena_Budget_B1_R_3_658023728085729283_3302">#REF!</definedName>
    <definedName name="_bdm.F41B5F9765A543F182D96F8C1F714F45.edm">#REF!</definedName>
    <definedName name="_vena_Budget_B1_R_3_658023728085729283_3594">#REF!</definedName>
    <definedName name="_vena_Budget_B1_C_FV_35892df9482541ef9da1df9eb1776c9c_43">#REF!</definedName>
    <definedName name="RENTROLL">#REF!</definedName>
    <definedName name="BORDER">#REF!</definedName>
    <definedName name="piss_1">#REF!</definedName>
    <definedName name="_bdm.841B036130BC4D649A13A892D7719C5E.edm">#REF!</definedName>
    <definedName name="_vena_Budget_B1_C_10_658083215177678848_8">#REF!</definedName>
    <definedName name="_vena_Budget_B1_R_2_658126894977384452_1">#REF!</definedName>
    <definedName name="COUP8">#REF!</definedName>
    <definedName name="rate_cap_amort">#REF!</definedName>
    <definedName name="_JUL04">#REF!</definedName>
    <definedName name="_vena_DYNR_SBudget_BB1_81e08984_e2624f31">#REF!</definedName>
    <definedName name="_25_18.4">#REF!</definedName>
    <definedName name="_vena_Budget_B1_C_FV_e4bcd20d09de44648bcf960b63f6917f_7">#REF!</definedName>
    <definedName name="_vena_Budget_B1_R_3_658023728085729283_2496">#REF!</definedName>
    <definedName name="Rents2">#REF!</definedName>
    <definedName name="_vena_DYNR_SBudget_BB1_2f89a5d3_d29f1e78">#REF!</definedName>
    <definedName name="dfd_1_5">#REF!</definedName>
    <definedName name="_vena_DYNR_SBudget_BB1_9d2d8fb7_2a4d827a">#REF!</definedName>
    <definedName name="wt_1_3">#REF!</definedName>
    <definedName name="Debt_Calc3_CapExEnd">#REF!</definedName>
    <definedName name="__FEB10">#REF!</definedName>
    <definedName name="_vena_Budget_B1_R_3_658023728085729283_2851">#REF!</definedName>
    <definedName name="Expires">#REF!</definedName>
    <definedName name="ARGUS_LineItems">#REF!</definedName>
    <definedName name="_vena_DYNR_SBudget_BB1_cc8ac924_9422ba2e">#REF!</definedName>
    <definedName name="_bdm.69D7F601DB584FE9B90F73F5219ED57B.edm">#REF!</definedName>
    <definedName name="Horizon">#REF!</definedName>
    <definedName name="_vena_Budget_B1_R_3_658023728085729283_3924">#REF!</definedName>
    <definedName name="_vena_Budget_B1_R_3_658023728085729283_3471">#REF!</definedName>
    <definedName name="Price_High">#REF!</definedName>
    <definedName name="_vena_DYNR_SBudget_BB1_93cbb310_8e78442">#REF!</definedName>
    <definedName localSheetId="3" name="Rwvu.combo.">#REF!</definedName>
    <definedName name="_vena_Budget_B1_R_3_658023728085729283_3495">#REF!</definedName>
    <definedName name="_vena_Budget_B1_R_2_658126897754013697_1">#REF!</definedName>
    <definedName name="_bdm.C5BEDBBB59A94439B46B6FE444BAE1CB.edm">#REF!</definedName>
    <definedName name="UvarResRentProjectedOccupied">#REF!</definedName>
    <definedName name="______Mkt1">#REF!</definedName>
    <definedName name="rle">#REF!</definedName>
    <definedName name="Presentation_1_1_1">#REF!</definedName>
    <definedName name="maxmp">#REF!</definedName>
    <definedName name="GILL">#REF!</definedName>
    <definedName name="_vena_Budget_B1_R_3_658023728085729283_3543">#REF!</definedName>
    <definedName name="DEBT_InitialInterest">#REF!</definedName>
    <definedName name="_vena_Budget_B1_R_3_658023728085729283_4342">#REF!</definedName>
    <definedName name="BotCON">#REF!</definedName>
    <definedName name="_bdm.B99A4596BF57410A8A3DBE6129630532.edm">#REF!</definedName>
    <definedName name="_vena_Budget_B1_R_3_658023728085729283_2625">#REF!</definedName>
    <definedName name="_vena_Budget_B1_R_3_658023728085729283_2584">#REF!</definedName>
    <definedName name="return_capital">#REF!</definedName>
    <definedName name="OutYear3">#REF!</definedName>
    <definedName name="const_lender_costs">#REF!</definedName>
    <definedName name="_vena_Budget_B1_R_3_658023728085729283_2711">#REF!</definedName>
    <definedName name="eleven">#REF!</definedName>
    <definedName name="LTC_Actual">#REF!</definedName>
    <definedName name="_vena_Budget_B1_R_3_658023728085729283_3536">#REF!</definedName>
    <definedName name="USA">#REF!</definedName>
    <definedName name="_vena_DYNR_SBudget_BB1_e52b9441_bd2d50e0">#REF!</definedName>
    <definedName name="prova">#REF!</definedName>
    <definedName name="_vena_DYNR_SBudget_BB1_206d9c20_dfb17d7d">#REF!</definedName>
    <definedName name="_50__123Graph_BCHART_17">#REF!</definedName>
    <definedName name="_____________________________SF1">#REF!</definedName>
    <definedName name="__123Graph_CQTR_PROFIT">#REF!</definedName>
    <definedName name="_vena_DYNR_SBudget_BB1_9d2d8fb7_c61550b8">#REF!</definedName>
    <definedName name="____________________________PGC2">#REF!</definedName>
    <definedName name="_bdm.CCC0022CC18946DE987CC097E328BEAD.edm">#REF!</definedName>
    <definedName name="_vena_Budget_B1_R_3_658023728085729283_4126">#REF!</definedName>
    <definedName name="_vena_DYNR_SBudget_BB1_49c874bc_33b6bc7b">#REF!</definedName>
    <definedName name="Debt_Calc1_Maturity">#REF!</definedName>
    <definedName name="Debt_SubordinationTypes">#REF!</definedName>
    <definedName name="_vena_Budget_B1_R_2_728481410964783132">#REF!</definedName>
    <definedName name="_vena_Budget_B1_R_3_658023728085729283_2990">#REF!</definedName>
    <definedName name="_vena_DYNR_SBudget_BB1_adf311e9_29da0504">#REF!</definedName>
    <definedName name="_vena_Budget_B1_R_3_658023728085729283_3494">#REF!</definedName>
    <definedName localSheetId="5" name="dd_3">#REF!</definedName>
    <definedName name="_vena_Budget_B1_R_2_658126894914469889_1">#REF!</definedName>
    <definedName name="_vena_Budget_B1_R_2_658126893631012865_1">#REF!</definedName>
    <definedName name="_vena_Budget_B1_C_7_742868706134982656_2">#REF!</definedName>
    <definedName name="_vena_Budget_B1_R_2_658126897015816195">#REF!</definedName>
    <definedName name="CHART5">#REF!</definedName>
    <definedName name="AnchorBudgetSaved">#REF!</definedName>
    <definedName name="_vena_DYNR_SBudget_BB1_d3649f1b_da853c90">#REF!</definedName>
    <definedName name="_vena_Budget_B1_R_3_658023728085729283_2907">#REF!</definedName>
    <definedName name="were_1_1_1">#REF!</definedName>
    <definedName name="BldgNLA_ScenDEFAULT">#REF!</definedName>
    <definedName name="_vena_Budget_B1_R_3_658023728085729283_2540">#REF!</definedName>
    <definedName name="_vena_Budget_B1_R_3_658023728085729283_2623">#REF!</definedName>
    <definedName name="H_1_4">#REF!</definedName>
    <definedName name="BP">#REF!</definedName>
    <definedName name="acct7220.4">#REF!</definedName>
    <definedName name="_vena_Budget_B1_R_3_658023728085729283_3683">#REF!</definedName>
    <definedName name="_vena_Budget_B1_R_2_702739773332520961">#REF!</definedName>
    <definedName name="________________SF2">#REF!</definedName>
    <definedName name="_vena_Budget_B1_R_2_658126897024204801">#REF!</definedName>
    <definedName name="_Analysis.Month">#REF!</definedName>
    <definedName name="gggg_1">#REF!</definedName>
    <definedName name="_vena_DYNR_SBudget_BB1_acaafd4a_b39b3b8a">#REF!</definedName>
    <definedName name="Residual">#REF!</definedName>
    <definedName name="_vena_Budget_B1_R_3_658023728085729283_3184">#REF!</definedName>
    <definedName name="RentTable">#REF!</definedName>
    <definedName name="_vena_DYNR_SBudget_BB1_46b314c0_32ca5cf2">#REF!</definedName>
    <definedName name="_________CAD2008">#REF!</definedName>
    <definedName name="_SEP06">#REF!</definedName>
    <definedName name="_vena_Budget_B1_R_3_658023728085729283_2396">#REF!</definedName>
    <definedName name="LandSale1PSF">#REF!</definedName>
    <definedName name="_bdm.2C88D2AF44D64DE9B6BEEB71FA21C4BC.edm">#REF!</definedName>
    <definedName name="_bdm.023FED601E3E4F9D8D756570B88F7C25.edm">#REF!</definedName>
    <definedName name="_vena_Budget_B1_R_2_658126896508305409">#REF!</definedName>
    <definedName name="TABLE_B_3">#REF!</definedName>
    <definedName name="_vena_Budget_B1_R_2_658126896755769345">#REF!</definedName>
    <definedName name="_vena_Budget_B1_R_2_658126898915835905">#REF!</definedName>
    <definedName name="wrn.Short._.Print._1">#REF!</definedName>
    <definedName name="_bdm.B260FD896481455CACA397AFBA623443.edm">#REF!</definedName>
    <definedName name="db_inputpage2">#REF!</definedName>
    <definedName name="SFG_1_5">#REF!</definedName>
    <definedName name="__14__123Graph_XCHART_5">#REF!</definedName>
    <definedName name="Z_6ECC8A95_F873_11D0_BD29_0020AF42250B_.wvu.PrintTitles">#REF!</definedName>
    <definedName name="FUNDS">#REF!</definedName>
    <definedName name="Escrow_Balance_Max">#REF!</definedName>
    <definedName name="Debt_RateType1">#REF!</definedName>
    <definedName name="_vena_Budget_B1_R_2_658126899855360001">#REF!</definedName>
    <definedName name="_23__123Graph_DCHART_1">#REF!</definedName>
    <definedName name="_Selling.Costs">#REF!</definedName>
    <definedName name="_60__123Graph_BCHART_22">#REF!</definedName>
    <definedName name="_vena_Budget_B1_R_3_658023728085729283_2721">#REF!</definedName>
    <definedName name="MLNK2ea84fb83d74470c8ee961bd2d471882">#REF!</definedName>
    <definedName name="_vena_DYNR_SBudget_BB1_9d30db1e_fffe0acf">#REF!</definedName>
    <definedName name="MLNK167c32b325a5402ea70e55766801dade">#REF!</definedName>
    <definedName name="PRINT_HDET">#REF!</definedName>
    <definedName name="_vena_Budget_B1_C_FV_e4bcd20d09de44648bcf960b63f6917f_22">#REF!</definedName>
    <definedName name="hjhjj_2">#REF!</definedName>
    <definedName name="Const_Start_Date">#REF!</definedName>
    <definedName name="_vena_Budget_B1_R_3_658023728085729283_2512">#REF!</definedName>
    <definedName name="_vena_DYNR_SBudget_BB1_def8db26_c4468f2b">#REF!</definedName>
    <definedName name="_bdm.53309BC801F54B639289D191F127231C.edm">#REF!</definedName>
    <definedName name="_vena_Budget_B1_R_3_658023728085729283_2183">#REF!</definedName>
    <definedName name="_____________________________KC3">#REF!</definedName>
    <definedName name="XRefPaste16">#REF!</definedName>
    <definedName name="ctss.in.collateral_0_.Collateral.state">#REF!</definedName>
    <definedName name="_vena_Budget_B1_R_3_658023728085729283_3437">#REF!</definedName>
    <definedName name="MLNK0ac6f5f786204890b7d9ae868ff9ef1e">#REF!</definedName>
    <definedName name="_vena_DYNR_SBudget_BB1_2f89a5d3_febfadf8">#REF!</definedName>
    <definedName name="equityear">#REF!</definedName>
    <definedName name="solver_lhs78">#REF!</definedName>
    <definedName name="MLNK853f900f91474cf19f500e21a62e039b">#REF!</definedName>
    <definedName name="_vena_Budget_B1_R_2_658126894822195201_1">#REF!</definedName>
    <definedName name="_vena_DYNR_SBudget_BB1_d91ca585_a544bb1">#REF!</definedName>
    <definedName name="MLNK6f502f71ae2c494e82116e18eb0e5820">#REF!</definedName>
    <definedName name="wvu.summary2._1_5">#REF!</definedName>
    <definedName name="__8.1">#REF!</definedName>
    <definedName name="PERSONNEL">#REF!</definedName>
    <definedName name="MLNKfd39f62d6eba42eb9be0019d0efebc17">#REF!</definedName>
    <definedName name="_vena_DYNR_SBudget_BB1_b04b2996_250d4940">#REF!</definedName>
    <definedName name="_flr8">#REF!</definedName>
    <definedName name="_4_0quart">#REF!</definedName>
    <definedName name="_vena_Budget_B1_R_3_658023728085729283_2327">#REF!</definedName>
    <definedName name="_vena_DYNR_SBudget_BB1_49c874bc_72e15412">#REF!</definedName>
    <definedName name="ctss.in.collateral_0_.collToLoan_0_.LoanTerms.requestedLoanAmount">#REF!</definedName>
    <definedName name="gf_3">#REF!</definedName>
    <definedName name="_3__123Graph_A_CURRENT_2">#REF!</definedName>
    <definedName name="int_1_5">#REF!</definedName>
    <definedName name="_vena_Budget_B1_R_3_658023728085729283_4412">#REF!</definedName>
    <definedName name="Debt_Show3_FundPercent">#REF!</definedName>
    <definedName name="totals">#REF!</definedName>
    <definedName name="mmmmmmmhm_3">#REF!</definedName>
    <definedName name="_______________RR1">#REF!</definedName>
    <definedName name="_bdm.6944AC90E92B450F8469D61697C65F77.edm">#REF!</definedName>
    <definedName name="_vena_Budget_B1_R_2_658126895640084481">#REF!</definedName>
    <definedName name="__123Graph_XGRAPH1">#REF!</definedName>
    <definedName name="_vena_Budget_B1_R_3_658023728085729283_4240">#REF!</definedName>
    <definedName name="_vena_Budget_B1_R_3_658023728085729283_3890">#REF!</definedName>
    <definedName name="asdfsadfasdf">#REF!</definedName>
    <definedName name="tcap">#REF!</definedName>
    <definedName name="_vena_Budget_B1_R_2_658126897800151041_1">#REF!</definedName>
    <definedName name="ba8rent">#REF!</definedName>
    <definedName name="_bdm.2E4FB930CFD74B1995754A3EC575BE6E.edm">#REF!</definedName>
    <definedName name="_3__123Graph_XCHART_4A">#REF!</definedName>
    <definedName name="_bdm.CBE0CA7232324E0A9DFF28251841A186.edm">#REF!</definedName>
    <definedName name="Concrete">#REF!</definedName>
    <definedName name="cfthcost">#REF!</definedName>
    <definedName name="j_3">#REF!</definedName>
    <definedName name="_vena_DYNR_SBudget_BB1_81e08984_6f725984">#REF!</definedName>
    <definedName name="cclos">#REF!</definedName>
    <definedName name="___yr13">#REF!</definedName>
    <definedName name="_vena_Budget_B1_R_2_658126898802589699">#REF!</definedName>
    <definedName name="_vena_Budget_B1_R_2_658126898639011841">#REF!</definedName>
    <definedName name="Print_Area_3">#REF!</definedName>
    <definedName name="wrn.celkový._.tisk._.detail.">#REF!</definedName>
    <definedName name="___yr7">#REF!</definedName>
    <definedName name="CompoundCode">#REF!</definedName>
    <definedName name="_bdm.78CE875D6E2D4C0184AF080DB0767735.edm">#REF!</definedName>
    <definedName name="_14__123Graph_ACHART_16">#REF!</definedName>
    <definedName name="aasfafaf_3">#REF!</definedName>
    <definedName name="COUNT">#REF!</definedName>
    <definedName name="acct7330">#REF!</definedName>
    <definedName name="_vena_DYNR_SBudget_BB1_9d2d8fb7_31a7d8f1">#REF!</definedName>
    <definedName name="TestIIL3">#REF!</definedName>
    <definedName name="_vena_Budget_B1_C_FV_35892df9482541ef9da1df9eb1776c9c_19">#REF!</definedName>
    <definedName name="totcost">#REF!</definedName>
    <definedName name="_24__123Graph_BCHART_3">#REF!</definedName>
    <definedName name="LAUNDRY_HO">#REF!</definedName>
    <definedName name="___NCF9">#REF!</definedName>
    <definedName name="NumberSpaces">#REF!</definedName>
    <definedName name="UKNONINSTALLREVQ301">#REF!</definedName>
    <definedName name="_vena_DYNR_SBudget_BB1_c0ad5929_c56675bb">#REF!</definedName>
    <definedName name="cumulative_interest_2">#REF!</definedName>
    <definedName name="Debt_Show2_Amort">#REF!</definedName>
    <definedName name="IRR_NPV">#REF!</definedName>
    <definedName name="Two_year">#REF!</definedName>
    <definedName name="_vena_Budget_B1_R_2_658126894935441409_1">#REF!</definedName>
    <definedName name="DIRECTIONS">#REF!</definedName>
    <definedName name="wrn.FY96sbp99_1_1">#REF!</definedName>
    <definedName name="_vena_Budget_B1_R_3_658023728085729283_2887">#REF!</definedName>
    <definedName name="wrn.adj95._1_3">#REF!</definedName>
    <definedName name="BldgYearBuilt_ScenDEFAULT">#REF!</definedName>
    <definedName name="_vena_Budget_B1_R_3_658023728085729283_1918">#REF!</definedName>
    <definedName name="_vena_DYNR_SBudget_BB1_93cbb310_b400cb64">#REF!</definedName>
    <definedName localSheetId="5" name="ssss">#REF!</definedName>
    <definedName name="___________________________CAD2007">#REF!</definedName>
    <definedName name="Bk.Tax">#REF!</definedName>
    <definedName name="wrn.Financial._.Output._1_5">#REF!</definedName>
    <definedName name="_vena_Budget_B1_R_3_658023728085729283_2780">#REF!</definedName>
    <definedName name="____NCF1">#REF!</definedName>
    <definedName name="sgsx_5">#REF!</definedName>
    <definedName name="_13NO_FIN">#REF!</definedName>
    <definedName name="hope_3">#REF!</definedName>
    <definedName name="wrn.Front._.Page._4">#REF!</definedName>
    <definedName name="Debt_Calc2_InitialBalance">#REF!</definedName>
    <definedName name="ooooo_1">#REF!</definedName>
    <definedName name="_vena_Budget_B1_R_3_658023728085729283_2853">#REF!</definedName>
    <definedName name="_vena_Budget_B1_R_2_658126894146912257">#REF!</definedName>
    <definedName name="_bdm.0C5CA11821304B0BA7315C93CED0C4C1.edm">#REF!</definedName>
    <definedName name="wrn.print._.graphs._1_1_1">#REF!</definedName>
    <definedName name="_bdm.33D4C21A9A6F4CA8A6916EA75EBC0C15.edm">#REF!</definedName>
    <definedName name="LIST_SUBTOTAL_CAPX">#REF!</definedName>
    <definedName name="cofs7yr">#REF!</definedName>
    <definedName name="_vena_DYNR_SBudget_BB1_46b314c0_1389cd89">#REF!</definedName>
    <definedName name="XRefCopy53Row">#REF!</definedName>
    <definedName name="_41_7.2">#REF!</definedName>
    <definedName name="ApprTntImp">#REF!</definedName>
    <definedName name="_18__123Graph_ACHART_5">#REF!</definedName>
    <definedName name="__10">#REF!</definedName>
    <definedName name="_vena_DYNR_SBudget_BB1_9d2d8fb7_41d44b15">#REF!</definedName>
    <definedName name="iiiii_1_4">#REF!</definedName>
    <definedName name="_vena_Budget_B1_C_FV_cf2923e05394473da29be0fda7a32c55_38">#REF!</definedName>
    <definedName name="_vena_DYNR_SBudget_BB1_e52b9441_90f864a0">#REF!</definedName>
    <definedName name="Swvu.OCCUPANCY._.ANALYSIS.">#REF!</definedName>
    <definedName name="_vena_Budget_B1_R_3_658023728085729283_3916">#REF!</definedName>
    <definedName name="_bdm.DED11542ED2241BA9CEB7230A871AA27.edm">#REF!</definedName>
    <definedName name="_vena_Budget_B1_R_2_718236086376333325">#REF!</definedName>
    <definedName name="BILender2A">#REF!</definedName>
    <definedName name="_______17.3">#REF!</definedName>
    <definedName name="_bdm.81A46C01AC48453FBA868C76ADFF74C3.edm">#REF!</definedName>
    <definedName name="an">#REF!</definedName>
    <definedName name="_vena_DYNR_SBudget_BB1_947a2efe_5233938e">#REF!</definedName>
    <definedName name="ACwvu.cash._.flow.">#REF!</definedName>
    <definedName name="MktBaseRentalRate">#REF!</definedName>
    <definedName name="_vena_Budget_B1_R_2_658126895807856641">#REF!</definedName>
    <definedName name="u_1_4">#REF!</definedName>
    <definedName name="_____al1_2">#REF!</definedName>
    <definedName name="_vena_Budget_B1_R_2_658126900358676481">#REF!</definedName>
    <definedName name="_vena_Budget_B1_R_2_658126898232164355">#REF!</definedName>
    <definedName localSheetId="4" name="dd_1">#REF!</definedName>
    <definedName name="dsaf_3">#REF!</definedName>
    <definedName name="BLPH56">#REF!</definedName>
    <definedName name="_vena_Budget_B1_R_2_658126894524399617_1">#REF!</definedName>
    <definedName name="_vena_DYNR_SBudget_BB1_dc3c8d90_a4509a5">#REF!</definedName>
    <definedName name="Location">#REF!</definedName>
    <definedName name="_vena_DYNR_SBudget_BB1_6f2500ac_dc343c89">#REF!</definedName>
    <definedName name="ab_condo_4">#REF!</definedName>
    <definedName name="Robert2_5">#REF!</definedName>
    <definedName name="wrn.Print._2">#REF!</definedName>
    <definedName name="_vena_Budget_B1_R_2_658126898777423873">#REF!</definedName>
    <definedName name="_vena_Budget_B1_R_2_658126894788640771_1">#REF!</definedName>
    <definedName name="BIRepaymentDate2P">#REF!</definedName>
    <definedName name="_vena_DYNR_SBudget_BB1_d9e2ff62_a8a1617b">#REF!</definedName>
    <definedName name="_vena_Budget_B1_R_3_658023728085729283_3447">#REF!</definedName>
    <definedName name="_vena_Budget_B1_R_2_658126896428613632">#REF!</definedName>
    <definedName name="dbiImprovedMonthYear8">#REF!</definedName>
    <definedName name="SYSSUM">#REF!</definedName>
    <definedName name="Realized_I">#REF!</definedName>
    <definedName name="Company">#REF!</definedName>
    <definedName name="_bdm.B45EBF2608B94B958D95F5CBE424F96F.edm">#REF!</definedName>
    <definedName name="_vena_Budget_B1_R_3_658023728085729283_3731">#REF!</definedName>
    <definedName name="NOI">#REF!</definedName>
    <definedName name="_vena_Budget_B1_R_2_658126898475433984">#REF!</definedName>
    <definedName name="_9Module2_.PRINT_BCTAX">#REF!</definedName>
    <definedName name="_vena_Budget_B1_R_3_658023728085729283_2765">#REF!</definedName>
    <definedName name="Construction_Length">#REF!</definedName>
    <definedName name="_vena_Budget_B1_R_3_658023728085729283_3418">#REF!</definedName>
    <definedName name="_vena_DYNR_SBudget_BB1_81e08984_e10338fc">#REF!</definedName>
    <definedName name="_16__123Graph_CCHART_1">#REF!</definedName>
    <definedName name="asefd21">#REF!</definedName>
    <definedName localSheetId="4" name="kill">#REF!</definedName>
    <definedName name="_vena_DYNR_SBudget_BB1_81e08984_2c0e7c74">#REF!</definedName>
    <definedName name="wrn.test._1_2">#REF!</definedName>
    <definedName name="NorthWestern">#REF!</definedName>
    <definedName name="VR">#REF!</definedName>
    <definedName name="MetalSiding">#REF!</definedName>
    <definedName name="Southfield">#REF!</definedName>
    <definedName name="_vena_Budget_B1_R_3_658023728085729283_3745">#REF!</definedName>
    <definedName name="_vena_Budget_B1_R_2_658126894843166723_1">#REF!</definedName>
    <definedName name="sfq_3">#REF!</definedName>
    <definedName name="_vena_Budget_B1_R_3_658023728085729283_3483">#REF!</definedName>
    <definedName name="_vena_DYNR_SBudget_BB1_6f2500ac_dec98583">#REF!</definedName>
    <definedName name="_____aug03">#REF!</definedName>
    <definedName name="BIGrossBuildableSFA">#REF!</definedName>
    <definedName name="BLPH45">#REF!</definedName>
    <definedName name="AERESV">#REF!</definedName>
    <definedName name="_bdm.4D9DFB8D97CE43CF9F2863714E1FEE64.edm">#REF!</definedName>
    <definedName name="_vena_DYNR_SBudget_BB1_c75acc66_36817635">#REF!</definedName>
    <definedName name="PAGES1to6">#REF!</definedName>
    <definedName name="wrn.Standard._4">#REF!</definedName>
    <definedName name="Proj_Ex">#REF!</definedName>
    <definedName name="wrn.sales._1_4">#REF!</definedName>
    <definedName name="were_1">#REF!</definedName>
    <definedName name="_vena_Budget_B1_R_2_658126894805417985_1">#REF!</definedName>
    <definedName name="SQ_9.00">#REF!</definedName>
    <definedName name="__________CAD2006">#REF!</definedName>
    <definedName name="_vena_Budget_B1_R_3_658023728085729283_4371">#REF!</definedName>
    <definedName name="_vena_Budget_B1_R_3_658023728085729283_2176">#REF!</definedName>
    <definedName name="_vena_DYNR_SBudget_BB1_a3c29ef0_b531c4ca">#REF!</definedName>
    <definedName name="PRINT_AREA_MI">#REF!</definedName>
    <definedName name="kl_1_4">#REF!</definedName>
    <definedName name="UKEXISTTENESC">#REF!</definedName>
    <definedName name="Page_3">#REF!</definedName>
    <definedName name="_vena_Budget_B1_R_3_658023728085729283_4253">#REF!</definedName>
    <definedName name="sw_mmktbasis">#REF!</definedName>
    <definedName name="acct7339">#REF!</definedName>
    <definedName name="_vena_Budget_B1_R_3_658023728085729283_3356">#REF!</definedName>
    <definedName name="DaysProjYr1SP">#REF!</definedName>
    <definedName name="_JUN10">#REF!</definedName>
    <definedName name="Status">#REF!</definedName>
    <definedName name="_vena_Budget_B1_R_2_658126898035032065">#REF!</definedName>
    <definedName name="____3.2">#REF!</definedName>
    <definedName name="XREF_COLUMN_6">#REF!</definedName>
    <definedName name="_bdm.D1EC5B663C0644F097DC7A228DEDE743.edm">#REF!</definedName>
    <definedName name="_vena_Budget_B1_R_2_658126899201048577">#REF!</definedName>
    <definedName name="_vena_Budget_B1_R_2_658126896877404163">#REF!</definedName>
    <definedName name="sdf_5">#REF!</definedName>
    <definedName name="singletenant02">#REF!</definedName>
    <definedName name="PAGE3">#REF!</definedName>
    <definedName name="_vena_DYNR_SBudget_BB1_53b1a2e2_79f188bf">#REF!</definedName>
    <definedName name="assmp1">#REF!</definedName>
    <definedName name="_bdm.E1E4084FA30A475B81F38B656678B76E.edm">#REF!</definedName>
    <definedName name="_vena_DYNR_SBudget_BB1_93cbb310_efa4b96c">#REF!</definedName>
    <definedName name="_vena_Budget_B1_R_3_658023728085729283_3018">#REF!</definedName>
    <definedName name="____max2">#REF!</definedName>
    <definedName name="_vena_Budget_B1_R_2_658126896365699073">#REF!</definedName>
    <definedName name="PAGE4A">#REF!</definedName>
    <definedName name="_vena_DYNR_SBudget_BB1_49c874bc_7327fead">#REF!</definedName>
    <definedName name="_vena_Budget_B1_R_3_658023728085729283_42">#REF!</definedName>
    <definedName name="_____________SF2">#REF!</definedName>
    <definedName name="APRENTUK">#REF!</definedName>
    <definedName name="Location_Market_Overview">#REF!</definedName>
    <definedName name="CarStartRow">#REF!</definedName>
    <definedName name="ctss.out.collateral_0_.underwriting_0_.UwAnalysis.loanTerm">#REF!</definedName>
    <definedName name="_vena_DYNR_SBudget_BB1_dc3c8d90_cd48d086">#REF!</definedName>
    <definedName name="Yr1LsngCmsn">#REF!</definedName>
    <definedName name="wrn.Inputsheet_ProjectInput._5">#REF!</definedName>
    <definedName name="ctss.out.collateral_0_.Collateral.yearRenovated">#REF!</definedName>
    <definedName name="__MAR11">#REF!</definedName>
    <definedName name="_____________________________zz1">#REF!</definedName>
    <definedName name="_vena_Budget_B1_R_2_658126897250697217">#REF!</definedName>
    <definedName name="________________rr3">#REF!</definedName>
    <definedName name="MATRIX_D_11YRS">#REF!</definedName>
    <definedName name="_bdm.6721E852E3C74665A6FFAE417AD082DB.edm">#REF!</definedName>
    <definedName name="wrn.accounts._1_4">#REF!</definedName>
    <definedName name="Z_F1471913_5AC2_11D3_AD63_0050040A13CD_.wvu.PrintTitles">#REF!</definedName>
    <definedName name="_vena_DYNR_SBudget_BB1_9d30db1e_ff14ad2b">#REF!</definedName>
    <definedName name="_48__123Graph_LBL_CCHART_2">#REF!</definedName>
    <definedName name="_vena_Budget_B1_R_2_658126900052492289">#REF!</definedName>
    <definedName name="net3a">#REF!</definedName>
    <definedName name="_vena_Budget_B1_R_3_658023728085729283_2725">#REF!</definedName>
    <definedName name="wrn.Arena._.PCD._2">#REF!</definedName>
    <definedName name="Storage_Area">#REF!</definedName>
    <definedName name="_14">#REF!</definedName>
    <definedName name="_vena_Budget_B1_R_3_658023728085729283_3075">#REF!</definedName>
    <definedName name="AUSTSALE">#REF!</definedName>
    <definedName name="_55">#REF!</definedName>
    <definedName name="_vena_Budget_B1_R_3_658023728085729283_2473">#REF!</definedName>
    <definedName name="wewr">#REF!</definedName>
    <definedName name="OASalesVolume">#REF!</definedName>
    <definedName name="DateArray">#REF!</definedName>
    <definedName name="wrn.PK._.Variance._3">#REF!</definedName>
    <definedName name="_vena_Budget_B1_R_2_658126893941391361">#REF!</definedName>
    <definedName name="_9_15.1">#REF!</definedName>
    <definedName name="_vena_DYNR_SBudget_BB1_443178e3_818c3313">#REF!</definedName>
    <definedName name="market_1">#REF!</definedName>
    <definedName name="bdgt">#REF!</definedName>
    <definedName name="gg_3">#REF!</definedName>
    <definedName name="_EXP1">#REF!</definedName>
    <definedName name="pr">#REF!</definedName>
    <definedName name="_vena_Budget_B1_R_3_658023728085729283_3228">#REF!</definedName>
    <definedName name="medical_plan">#REF!</definedName>
    <definedName name="_vena_Budget_B1_R_3_658023728085729283_4006">#REF!</definedName>
    <definedName name="_21__123Graph_CChart_5E">#REF!</definedName>
    <definedName name="_JAN98">#REF!</definedName>
    <definedName name="__123Graph_LBL_C">#REF!</definedName>
    <definedName name="_______________________KC3">#REF!</definedName>
    <definedName name="thth">#REF!</definedName>
    <definedName name="CYPayrollLiabilities">#REF!</definedName>
    <definedName name="_vena_Budget_B1_R_2_658126898186027009">#REF!</definedName>
    <definedName name="projectstartdate">#REF!</definedName>
    <definedName name="_________ICE2">#REF!</definedName>
    <definedName name="_vena_Budget_B1_R_2_702739768802672642">#REF!</definedName>
    <definedName name="_vena_Budget_B1_C_FV_e4bcd20d09de44648bcf960b63f6917f_39">#REF!</definedName>
    <definedName name="_vena_Budget_B1_R_2_658126895824633857">#REF!</definedName>
    <definedName name="aervg">#REF!</definedName>
    <definedName name="AREA12SF">#REF!</definedName>
    <definedName name="MLNK24e16572e94c4de59def7ce8f387afce">#REF!</definedName>
    <definedName name="Suppliers_4">#REF!</definedName>
    <definedName name="_18__123Graph_XCHART_5">#REF!</definedName>
    <definedName name="MLNKcf720e08ac7e46fd8e2e2f77d1482194">#REF!</definedName>
    <definedName name="mj_3">#REF!</definedName>
    <definedName name="_vena_Budget_B1_R_3_658023728085729283_4053">#REF!</definedName>
    <definedName name="ctss.meta.appName">#REF!</definedName>
    <definedName name="TENYRS">#REF!</definedName>
    <definedName name="_vena_DYNR_SBudget_BB1_ade01e4_d1e707fa">#REF!</definedName>
    <definedName name="___sub98">#REF!</definedName>
    <definedName name="_vena_Budget_B1_R_2_658126897145839617">#REF!</definedName>
    <definedName name="_vena_Budget_B1_R_3_658023728085729283_2554">#REF!</definedName>
    <definedName name="_vena_Budget_B1_R_2_658126900371259393">#REF!</definedName>
    <definedName name="HahnRent">#REF!</definedName>
    <definedName name="_____________CAD2009">#REF!</definedName>
    <definedName name="Risks_Mitigants_Overview">#REF!</definedName>
    <definedName name="_vena_Budget_B1_R_3_658023728085729283_3774">#REF!</definedName>
    <definedName name="_vena_Budget_B1_R_3_658023728085729283_3666">#REF!</definedName>
    <definedName name="_vena_DYNR_SBudget_BB1_9d30db1e_69d5d7b6">#REF!</definedName>
    <definedName name="_vena_Budget_B1_R_3_658023728085729283_3299">#REF!</definedName>
    <definedName name="fff_1_4">#REF!</definedName>
    <definedName name="interest_4">#REF!</definedName>
    <definedName name="_vena_Budget_B1_R_3_658023728085729283_3542">#REF!</definedName>
    <definedName name="reficoverage">#REF!</definedName>
    <definedName name="_Budget_for_Measure">#REF!</definedName>
    <definedName name="wrn.Final._5">#REF!</definedName>
    <definedName name="cnsld3">#REF!</definedName>
    <definedName name="go_3">#REF!</definedName>
    <definedName name="RetailSF">#REF!</definedName>
    <definedName name="_vena_Budget_B1_C_10_658083215177678848_3">#REF!</definedName>
    <definedName name="_vena_DYNR_SBudget_BB1_ece26a1a_57c2f192">#REF!</definedName>
    <definedName name="_vena_DYNR_SBudget_BB1_d3649f1b_5f036bdb">#REF!</definedName>
    <definedName name="Cred6">#REF!</definedName>
    <definedName name="_vena_Budget_B1_R_3_658023728085729283_2640">#REF!</definedName>
    <definedName name="wrn.PARTIAL._4">#REF!</definedName>
    <definedName name="___________CAD2005">#REF!</definedName>
    <definedName name="_vena_Budget_B1_R_3_658023728085729283_2948">#REF!</definedName>
    <definedName name="_vena_DYNR_SBudget_BB1_9d2d8fb7_9a16043d">#REF!</definedName>
    <definedName name="Region">#REF!</definedName>
    <definedName name="COC_3_3YR_DEBT">#REF!</definedName>
    <definedName name="Yr3Ins">#REF!</definedName>
    <definedName name="_38_0_0Cwvu.GREY_A">#REF!</definedName>
    <definedName name="_vena_Budget_B1_R_2_658126894612480001_1">#REF!</definedName>
    <definedName name="_vena_DYNR_SBudget_BB1_947a2efe_4086c8c0">#REF!</definedName>
    <definedName name="CONTYP">#REF!</definedName>
    <definedName name="MLNK0be22a7eecc84860801881a557d10dcd">#REF!</definedName>
    <definedName name="_vena_Budget_B1_R_3_658023728085729283_4150">#REF!</definedName>
    <definedName name="n1rent">#REF!</definedName>
    <definedName name="Minnesota">#REF!</definedName>
    <definedName name="wrn.all._.input._4">#REF!</definedName>
    <definedName name="vv_1_4">#REF!</definedName>
    <definedName name="SPACE">#REF!</definedName>
    <definedName name="_vena_Budget_B1_R_3_658023728085729283_2999">#REF!</definedName>
    <definedName name="AvgSF">#REF!</definedName>
    <definedName name="CostRCN_ScenDEFAULT">#REF!</definedName>
    <definedName name="IHMLastHistoric">#REF!</definedName>
    <definedName name="_vena_Budget_B1_R_3_658023728085729283_2669">#REF!</definedName>
    <definedName name="OneLevIRR">#REF!</definedName>
    <definedName name="_vena_Budget_B1_C_7_742868706134982656_3">#REF!</definedName>
    <definedName name="_11__123Graph_CCHART_3">#REF!</definedName>
    <definedName name="AREA4">#REF!</definedName>
    <definedName name="wrn.AllDataPages._1_1">#REF!</definedName>
    <definedName name="Yr2MgtFee">#REF!</definedName>
    <definedName name="CentreList">#REF!</definedName>
    <definedName name="_vena_DYNR_SBudget_BB1_2f89a5d3_46424c2e">#REF!</definedName>
    <definedName name="Swvu.bottom._.line.">#REF!</definedName>
    <definedName name="net7a">#REF!</definedName>
    <definedName name="__123Graph_DST94">#REF!</definedName>
    <definedName name="ApprUtilRecov">#REF!</definedName>
    <definedName name="_vena_Budget_B1_R_2_658126900186710017">#REF!</definedName>
    <definedName name="solver_lhs82">#REF!</definedName>
    <definedName name="dfdfg_1_5">#REF!</definedName>
    <definedName name="RLAINPUT_DebtLoan2Gen1">#REF!</definedName>
    <definedName name="in_1_1_1">#REF!</definedName>
    <definedName name="_vena_DYNR_SBudget_BB1_9d30db1e_9baa2855">#REF!</definedName>
    <definedName name="_vena_Budget_B1_R_2_658126895346483201">#REF!</definedName>
    <definedName name="display10">#REF!</definedName>
    <definedName name="GRAND">#REF!</definedName>
    <definedName name="_vena_DYNR_SBudget_BB1_93cbb310_af670810">#REF!</definedName>
    <definedName localSheetId="5" name="asdf">#REF!</definedName>
    <definedName name="_vena_Budget_B1_R_2_658126898659983361">#REF!</definedName>
    <definedName name="Unleveraged">#REF!</definedName>
    <definedName name="_vena_Budget_B1_R_3_658023728085729283_4302">#REF!</definedName>
    <definedName name="__123Graph_ALABOUR">#REF!</definedName>
    <definedName name="PAGE1A">#REF!</definedName>
    <definedName name="_bdm.25E58104576C425195928A41DDC35156.edm">#REF!</definedName>
    <definedName name="IDUNNO">#REF!</definedName>
    <definedName name="_vena_Budget_B1_R_2_658126899968606209">#REF!</definedName>
    <definedName name="reversion">#REF!</definedName>
    <definedName name="_vena_Budget_B1_R_3_658023728085729283_4354">#REF!</definedName>
    <definedName name="DATA_03">#REF!</definedName>
    <definedName name="_vena_Budget_B1_R_2_658126895476506625">#REF!</definedName>
    <definedName name="_bdm.2C8FA06F41C24C0582735BADA6DD8A72.edm">#REF!</definedName>
    <definedName name="_vena_Budget_B1_R_2_876291152746643458">#REF!</definedName>
    <definedName name="YtdPercentRent">#REF!</definedName>
    <definedName name="solver_lhs74">#REF!</definedName>
    <definedName name="wrn.FCB._1_1">#REF!</definedName>
    <definedName name="_vena_Budget_B1_R_2_658126894746697729_1">#REF!</definedName>
    <definedName name="Marketing">#REF!</definedName>
    <definedName name="_______________________CAD2009">#REF!</definedName>
    <definedName name="Reimbursables">#REF!</definedName>
    <definedName name="SC_Fill">#REF!</definedName>
    <definedName name="_Op.Defi.Guarantee">#REF!</definedName>
    <definedName name="Equity_Share_Sponsor">#REF!</definedName>
    <definedName name="addr1">#REF!</definedName>
    <definedName name="_bdm.B3DBF3B9FB1F421187F2AA6E34D1A86D.edm">#REF!</definedName>
    <definedName name="_bdm.17FF8A7B0C6640A683DACAF7201C1596.edm">#REF!</definedName>
    <definedName name="v">#REF!</definedName>
    <definedName name="TopWAR">#REF!</definedName>
    <definedName name="MODEL_NUM">#REF!</definedName>
    <definedName name="__INT1">#REF!</definedName>
    <definedName name="____ALV99">#REF!</definedName>
    <definedName name="p.Covenants">#REF!</definedName>
    <definedName name="total_bond_proceeds">#REF!</definedName>
    <definedName name="PCap">#REF!</definedName>
    <definedName name="dbiImprovedGrantor4">#REF!</definedName>
    <definedName name="CCA07builds">#REF!</definedName>
    <definedName name="Hello">#REF!</definedName>
    <definedName name="CreditCol">#REF!</definedName>
    <definedName name="wrn.Tout._.Sauf._.BG._1_4">#REF!</definedName>
    <definedName name="ClassCol">#REF!</definedName>
    <definedName name="UnleveredIRR">#REF!</definedName>
    <definedName name="FAIntanSec2Accum">#REF!</definedName>
    <definedName name="_vena_DYNR_SBudget_BB1_9d2d8fb7_afe501bd">#REF!</definedName>
    <definedName name="_vena_DYNR_SBudget_BB1_93cbb310_806215c">#REF!</definedName>
    <definedName name="_vena_DYNR_SBudget_BB1_11c98fc5_5b67ebd1">#REF!</definedName>
    <definedName name="__1PRINTALL">#REF!</definedName>
    <definedName name="_vena_DYNR_SBudget_BB1_93cbb310_8dcd95eb">#REF!</definedName>
    <definedName name="fgsg_1_2">#REF!</definedName>
    <definedName name="dbiImprovedExpRatio3">#REF!</definedName>
    <definedName name="_vena_DYNR_SBudget_BB1_9d2d8fb7_52f2fad4">#REF!</definedName>
    <definedName name="__________________rr3">#REF!</definedName>
    <definedName name="_NOV94">#REF!</definedName>
    <definedName name="dodgers">#REF!</definedName>
    <definedName name="_Inf3">#REF!</definedName>
    <definedName name="_bdm.8FB8D0476D434CF0BB12679ACFD65F47.edm">#REF!</definedName>
    <definedName name="noidea_2">#REF!</definedName>
    <definedName name="close">#REF!</definedName>
    <definedName name="_JAN94">#REF!</definedName>
    <definedName name="_NOV01">#REF!</definedName>
    <definedName name="hdc1st">#REF!</definedName>
    <definedName name="Internal_Lev_Y_N">#REF!</definedName>
    <definedName name="________________________________CAD2009">#REF!</definedName>
    <definedName name="_______________________________CAD2008">#REF!</definedName>
    <definedName name="wrn.ALL2._4">#REF!</definedName>
    <definedName name="mmm_1_1_1">#REF!</definedName>
    <definedName name="_______17.5">#REF!</definedName>
    <definedName name="MENU4">#REF!</definedName>
    <definedName name="_183__123Graph_ECHART_15">#REF!</definedName>
    <definedName name="_____bet99">#REF!</definedName>
    <definedName name="_11SCH20">#REF!</definedName>
    <definedName name="UKNONINSTALLOPEXPERC">#REF!</definedName>
    <definedName name="_vena_Budget_B1_R_2_658126895484895233">#REF!</definedName>
    <definedName name="_vena_Budget_B1_R_2_658126896248258561">#REF!</definedName>
    <definedName name="SalesEGIM_Final_ScenDEFAULT">#REF!</definedName>
    <definedName name="_vena_Budget_B1_R_3_658023728085729283_4089">#REF!</definedName>
    <definedName name="thirteen">#REF!</definedName>
    <definedName name="_bdm.D19C9FF6E3934582B35098CCEE23AA34.edm">#REF!</definedName>
    <definedName name="_vena_Budget_B1_R_2_774856193025114112">#REF!</definedName>
    <definedName name="sale_comp2">#REF!</definedName>
    <definedName name="kill2_2">#REF!</definedName>
    <definedName name="_vena_DYNR_SBudget_BB1_49c874bc_855a7053">#REF!</definedName>
    <definedName name="rrrrr_1_3">#REF!</definedName>
    <definedName name="LExp.1">#REF!</definedName>
    <definedName name="__123Graph_XST94">#REF!</definedName>
    <definedName name="_70">#REF!</definedName>
    <definedName name="wrn.CAPREIT._2">#REF!</definedName>
    <definedName name="US09TENMAX">#REF!</definedName>
    <definedName name="_vena_Budget_B1_R_3_658023728085729283_2278">#REF!</definedName>
    <definedName name="subeq">#REF!</definedName>
    <definedName name="_bdm.BDCD29ED102F495FB7126CEFA6080096.edm">#REF!</definedName>
    <definedName name="__123Graph_BST91">#REF!</definedName>
    <definedName name="n1631n">#REF!</definedName>
    <definedName name="FinishedCarpentry">#REF!</definedName>
    <definedName name="TABLE_D_1_17">#REF!</definedName>
    <definedName name="_vena_Budget_B1_R_3_658023728085729283_2253">#REF!</definedName>
    <definedName name="_vena_Budget_B1_R_3_658023728085729283_4170">#REF!</definedName>
    <definedName name="_bdm.79C8F94CA0FD4848BD435FD879ADC5C0.edm">#REF!</definedName>
    <definedName name="Cred4">#REF!</definedName>
    <definedName name="_vena_Budget_B1_R_2_658126900044103681">#REF!</definedName>
    <definedName name="wrn.COMBINED._1_2">#REF!</definedName>
    <definedName name="wrn.ntfinance._1_2">#REF!</definedName>
    <definedName name="b1net1a">#REF!</definedName>
    <definedName name="wrn.FIVE._.YEAR._.PROJECTION.">#REF!</definedName>
    <definedName name="_bdm.C4EEB4503568438580F345C554AA8E8D.edm">#REF!</definedName>
    <definedName localSheetId="5" name="estimate">#REF!</definedName>
    <definedName name="wrn.ntfinance._1_1_1">#REF!</definedName>
    <definedName name="_vena_DYNR_SBudget_BB1_7970b553_96192eab">#REF!</definedName>
    <definedName name="Debt_InitialPrepaymentFee">#REF!</definedName>
    <definedName name="camtax">#REF!</definedName>
    <definedName name="wrn.1996._.TO._.2004._1_4">#REF!</definedName>
    <definedName name="CRIT">#REF!</definedName>
    <definedName name="fiveirr">#REF!</definedName>
    <definedName name="C_">#REF!</definedName>
    <definedName name="wrn.full._.set._1_5">#REF!</definedName>
    <definedName name="hotl6">#REF!</definedName>
    <definedName name="janis_1_4">#REF!</definedName>
    <definedName name="_vena_Budget_B1_R_2_658126899159105537">#REF!</definedName>
    <definedName name="UnitsPopulated">#REF!</definedName>
    <definedName name="_bdm.9414A6BAA58344F9ADA92B30280565AB.edm">#REF!</definedName>
    <definedName name="dbiImprovedGrantor9">#REF!</definedName>
    <definedName name="__max2">#REF!</definedName>
    <definedName name="_vena_Budget_B1_R_2_658126899616284673">#REF!</definedName>
    <definedName name="_vena_Budget_B1_R_2_702739781851152385">#REF!</definedName>
    <definedName name="_vena_Budget_B1_R_2_702739778869002243">#REF!</definedName>
    <definedName name="_vena_Budget_B1_R_2_658126900086046721">#REF!</definedName>
    <definedName name="OtherUS07builds">#REF!</definedName>
    <definedName name="_LC3">#REF!</definedName>
    <definedName name="sl1_print">#REF!</definedName>
    <definedName name="_vena_DYNR_SBudget_BB1_9d30db1e_877e55e5">#REF!</definedName>
    <definedName name="hot_1_4">#REF!</definedName>
    <definedName name="Lender">#REF!</definedName>
    <definedName name="rate_table_GBP">#REF!</definedName>
    <definedName name="___________DIL2">#REF!</definedName>
    <definedName name="a1a1_3">#REF!</definedName>
    <definedName name="__123Graph_ACASHFLOW">#REF!</definedName>
    <definedName name="_vena_Budget_B1_R_2_718236086594437165">#REF!</definedName>
    <definedName name="NewR_Mortgage">#REF!</definedName>
    <definedName name="wrn.Europe._1_2">#REF!</definedName>
    <definedName name="_MAY97">#REF!</definedName>
    <definedName name="Customers_1_4">#REF!</definedName>
    <definedName name="_vena_Budget_B1_R_2_658126894776057857_1">#REF!</definedName>
    <definedName name="IHMPrintCF1">#REF!</definedName>
    <definedName name="bPP">#REF!</definedName>
    <definedName name="________PGC2">#REF!</definedName>
    <definedName name="valuation">#REF!</definedName>
    <definedName name="Debt_InitialLoanFee">#REF!</definedName>
    <definedName name="__123Graph_CGraph8">#REF!</definedName>
    <definedName name="_vena_Budget_B1_R_2_658126898731286531">#REF!</definedName>
    <definedName name="_vena_Budget_B1_R_2_658126899884720129">#REF!</definedName>
    <definedName name="_Rf_Feb_Act_for_YTD">#REF!</definedName>
    <definedName name="_vena_DYNR_SBudget_BB1_947a2efe_1969e45c">#REF!</definedName>
    <definedName name="_31__123Graph_XCHART_16">#REF!</definedName>
    <definedName name="RRPRNT">#REF!</definedName>
    <definedName name="________________________PGA2">#REF!</definedName>
    <definedName name="_vena_DYNR_SBudget_BB1_e9aeb557_21185ec5">#REF!</definedName>
    <definedName name="range3">#REF!</definedName>
    <definedName name="rent_growth_rate">#REF!</definedName>
    <definedName name="_bdm.1926D396D9254E36816A290AF8B86E1D.edm">#REF!</definedName>
    <definedName name="v_1_5">#REF!</definedName>
    <definedName name="_vena_Budget_B1_R_2_774856204114853889">#REF!</definedName>
    <definedName name="PRIN_AMT">#REF!</definedName>
    <definedName localSheetId="5" name="Property_Name">#REF!</definedName>
    <definedName name="pbOTHER">#REF!</definedName>
    <definedName name="_vena_Budget_B1_R_2_658126897011621889">#REF!</definedName>
    <definedName name="US07TENMAX">#REF!</definedName>
    <definedName name="adsf_5">#REF!</definedName>
    <definedName name="wrn.Interior._.finishes._1">#REF!</definedName>
    <definedName name="Tickmark_g">#REF!</definedName>
    <definedName name="Division_15">#REF!</definedName>
    <definedName name="_vena_DYNR_SBudget_BB1_c0ad5929_b3b20b0">#REF!</definedName>
    <definedName name="_vena_DYNR_SBudget_BB1_9d30db1e_7c02d203">#REF!</definedName>
    <definedName name="Cwvu.WAT.">#REF!</definedName>
    <definedName name="_7__123Graph_ACHART_1">#REF!</definedName>
    <definedName name="_vena_Budget_B1_R_3_658023728085729283_3511">#REF!</definedName>
    <definedName name="_________________________RR2">#REF!</definedName>
    <definedName name="_vena_Budget_B1_R_3_658023728085729283_3003">#REF!</definedName>
    <definedName name="__123Graph_ATOP10">#REF!</definedName>
    <definedName name="_vena_Budget_B1_R_2_658126897833705475_1">#REF!</definedName>
    <definedName name="_224__123Graph_XCHART_17">#REF!</definedName>
    <definedName name="_vena_Budget_B1_R_3_658023728085729283_4020">#REF!</definedName>
    <definedName name="_vena_Budget_B1_R_3_658023728085729283_3645">#REF!</definedName>
    <definedName name="_n161">#REF!</definedName>
    <definedName name="Toggle_scenario">#REF!</definedName>
    <definedName name="IRR_ANALYSIS_DEBT">#REF!</definedName>
    <definedName name="_bdm.EDA2DA8A71C74C868B617E4447A423EC.edm">#REF!</definedName>
    <definedName name="_vena_Budget_B1_R_3_658023728085729283_4407">#REF!</definedName>
    <definedName name="_vena_Budget_B1_R_2_658126896948707329">#REF!</definedName>
    <definedName name="RCR">#REF!</definedName>
    <definedName name="CCA09builds">#REF!</definedName>
    <definedName name="_vena_DYNR_SBudget_BB1_ff048a08">#REF!</definedName>
    <definedName name="I_FlexRevB_Yr0">#REF!</definedName>
    <definedName name="_MAR12">#REF!</definedName>
    <definedName name="_vena_DYNR_SBudget_BB1_9d2d8fb7_6f5b7e62">#REF!</definedName>
    <definedName name="sadf_2">#REF!</definedName>
    <definedName name="_vena_DYNR_SBudget_BB1_88d65061_c990896a">#REF!</definedName>
    <definedName name="dprctCore">#REF!</definedName>
    <definedName name="_bdm.FBF0A7CB1E0B41639C6B432FD52460C0.edm">#REF!</definedName>
    <definedName name="Const._time">#REF!</definedName>
    <definedName name="uio">#REF!</definedName>
    <definedName name="BLPH7">#REF!</definedName>
    <definedName name="_vena_Budget_B1_R_3_658023728085729283_2644">#REF!</definedName>
    <definedName name="_vena_Budget_B1_R_3_658023728085729283_3915">#REF!</definedName>
    <definedName name="TransactionSumm">#REF!</definedName>
    <definedName name="XRefPaste11">#REF!</definedName>
    <definedName name="_vena_Budget_B1_R_2_658126895853993985">#REF!</definedName>
    <definedName name="_vena_Budget_B1_R_2_658126899830194176">#REF!</definedName>
    <definedName name="asdfdd_1_2">#REF!</definedName>
    <definedName name="MODEL">#REF!</definedName>
    <definedName name="wrn.Continous._.Page._.Numbers._.DCF._1_2">#REF!</definedName>
    <definedName name="_vena_Budget_B1_R_2_658126898710315009">#REF!</definedName>
    <definedName name="__7__123Graph_DCHART_1">#REF!</definedName>
    <definedName name="__SEP98">#REF!</definedName>
    <definedName name="AUS08CAPEXPERTOWER">#REF!</definedName>
    <definedName name="XRefCopy14Row">#REF!</definedName>
    <definedName name="_vena_DYNR_SBudget_BB1_1efb56c5_d84ae480">#REF!</definedName>
    <definedName name="_vena_Budget_B1_R_3_658023728085729283_3978">#REF!</definedName>
    <definedName name="FINBORDER">#REF!</definedName>
    <definedName name="ry_1_1_1">#REF!</definedName>
    <definedName name="_vena_Budget_B1_R_2_658126897993089025">#REF!</definedName>
    <definedName name="_vena_Budget_B1_R_2_667930795630526464_1">#REF!</definedName>
    <definedName name="extensionfees">#REF!</definedName>
    <definedName name="_4__123Graph_BCHART_2">#REF!</definedName>
    <definedName name="zer_1_1_1">#REF!</definedName>
    <definedName name="_vena_DYNR_SBudget_BB1_d91ca585_d40db0ff">#REF!</definedName>
    <definedName name="_vena_DYNR_SBudget_BB1_6a64ca19_b07ac020">#REF!</definedName>
    <definedName name="GAS">#REF!</definedName>
    <definedName name="ImpSale5Date">#REF!</definedName>
    <definedName name="wrn.Tycon._.Model._4">#REF!</definedName>
    <definedName name="Presentation_5">#REF!</definedName>
    <definedName name="_vena_Budget_B1_R_3_658023728085729283_4328">#REF!</definedName>
    <definedName name="______________________aug03">#REF!</definedName>
    <definedName name="Actual_Leverage">#REF!</definedName>
    <definedName name="a_1_2">#REF!</definedName>
    <definedName name="d_1_5">#REF!</definedName>
    <definedName name="_34__123Graph_LBL_CCHART_2">#REF!</definedName>
    <definedName name="_vena_DYNR_SBudget_BB1_93cbb310_2f06605f">#REF!</definedName>
    <definedName name="Cancel_Option">#REF!</definedName>
    <definedName name="______CAD2008">#REF!</definedName>
    <definedName name="PRINTING">#REF!</definedName>
    <definedName name="_vena_Budget_B1_R_2_658126895203876864">#REF!</definedName>
    <definedName name="awert_1_5">#REF!</definedName>
    <definedName name="_vena_Budget_B1_R_3_658023728085729283_4383">#REF!</definedName>
    <definedName name="wrn.VALUATION._1_5">#REF!</definedName>
    <definedName name="bnnn_1_2">#REF!</definedName>
    <definedName name="qwerqwerqwe_4">#REF!</definedName>
    <definedName name="Module2.PRINT_REVENUES">#REF!</definedName>
    <definedName name="_11CC">#REF!</definedName>
    <definedName name="wvu.turnover._2">#REF!</definedName>
    <definedName name="XRefCopy5Row">#REF!</definedName>
    <definedName name="_vena_DYNR_SBudget_BB1_d3649f1b_14837754">#REF!</definedName>
    <definedName name="hn._I024">#REF!</definedName>
    <definedName name="_vena_Budget_B1_R_3_658023728085729283_3465">#REF!</definedName>
    <definedName name="_40__123Graph_FCHART_16">#REF!</definedName>
    <definedName name="_vena_Budget_B1_R_2_658126895254208513">#REF!</definedName>
    <definedName name="YM_FLAG">#REF!</definedName>
    <definedName name="_bdm.75E2753A7EDF4C5DAFE296F76F672D71.edm">#REF!</definedName>
    <definedName name="_vena_DYNR_SBudget_BB1_c75acc66_e0d571c1">#REF!</definedName>
    <definedName name="_vena_Budget_B1_R_2_658126899423346689">#REF!</definedName>
    <definedName name="_c_2">#REF!</definedName>
    <definedName name="__123Graph_AINV">#REF!</definedName>
    <definedName name="_vena_Budget_B1_R_2_774856181415280642">#REF!</definedName>
    <definedName name="__MAY04">#REF!</definedName>
    <definedName name="_bdm.ED540F077308488F97696DE55B683662.edm">#REF!</definedName>
    <definedName name="dbiImprovedAddress8">#REF!</definedName>
    <definedName name="_bdm.733F641F349341DF8C4C612329791C28.edm">#REF!</definedName>
    <definedName name="___LTV2">#REF!</definedName>
    <definedName name="_vena_Budget_B1_R_2_658126898504794113">#REF!</definedName>
    <definedName name="UKQ101TENADD">#REF!</definedName>
    <definedName name="_3__123Graph_BCHART_1">#REF!</definedName>
    <definedName name="_vena_Budget_B1_R_3_658023728085729283_3794">#REF!</definedName>
    <definedName name="Sched07">#REF!</definedName>
    <definedName name="__123Graph_APROD">#REF!</definedName>
    <definedName name="das">#REF!</definedName>
    <definedName name="__123Graph_BTOP10">#REF!</definedName>
    <definedName name="totalunits">#REF!</definedName>
    <definedName name="_bdm.1C3D263D3701454BAEBCD60DDF242FF4.edm">#REF!</definedName>
    <definedName name="apppath">#REF!</definedName>
    <definedName name="Yr3AggrVac">#REF!</definedName>
    <definedName name="PG_IND">#REF!</definedName>
    <definedName name="Oldtable">#REF!</definedName>
    <definedName name="DEMO_EARTH_OUT">#REF!</definedName>
    <definedName name="_vena_DYNR_SBudget_BB1_46b314c0_f03b738b">#REF!</definedName>
    <definedName name="TURNOVER">#REF!</definedName>
    <definedName name="_16__123Graph_LBL_ACHART_4">#REF!</definedName>
    <definedName name="Cash.Sale">#REF!</definedName>
    <definedName name="_2__123Graph_ACHART_2">#REF!</definedName>
    <definedName name="_vena_DYNR_SBudget_BB1_9d2d8fb7_fd6c645c">#REF!</definedName>
    <definedName name="_vena_Budget_B1_R_3_658023728085729283_2193">#REF!</definedName>
    <definedName name="ooooo_1_1">#REF!</definedName>
    <definedName name="ExteriorTrim">#REF!</definedName>
    <definedName name="Z_9A8750D3_468A_11D3_8ECF_00C04F9226C7_.wvu.PrintArea">#REF!</definedName>
    <definedName name="First_Tranche">#REF!</definedName>
    <definedName name="BLPH47">#REF!</definedName>
    <definedName name="_bdm.533D1B65B6DE41D7B62EE72A0DDC1FA5.edm">#REF!</definedName>
    <definedName name="_78__123Graph_FCHART_7">#REF!</definedName>
    <definedName name="_vena_Budget_B1_R_2_658126898156667099">#REF!</definedName>
    <definedName name="Damproofing">#REF!</definedName>
    <definedName name="_vena_Budget_B1_R_2_658126899675004931">#REF!</definedName>
    <definedName name="_vena_Budget_B1_R_3_658023728085729283_3243">#REF!</definedName>
    <definedName name="_vena_Budget_B1_R_2_658126897510744065_1">#REF!</definedName>
    <definedName name="_vena_DYNR_SBudget_BB1_7970b553_6280359f">#REF!</definedName>
    <definedName name="schedule2">#REF!</definedName>
    <definedName name="_vena_DYNR_SBudget_BB1_dc3c8d90_afe55e39">#REF!</definedName>
    <definedName name="_11P___L">#REF!</definedName>
    <definedName name="_vena_DYNR_SBudget_BB1_2f89a5d3_e1f5be01">#REF!</definedName>
    <definedName name="_vena_Budget_B1_R_2_658126894507622401_1">#REF!</definedName>
    <definedName name="SolveIorPCore">#REF!</definedName>
    <definedName name="_vena_DYNR_SBudget_BB1_ece26a1a_602ec089">#REF!</definedName>
    <definedName localSheetId="5" name="as_1">#REF!</definedName>
    <definedName name="_27__123Graph_XChart_4E">#REF!</definedName>
    <definedName name="_vena_Budget_B1_R_3_658023728085729283_3406">#REF!</definedName>
    <definedName name="_vena_DYNR_SBudget_BB1_a3c29ef0_3f9c8b5a">#REF!</definedName>
    <definedName name="as_1_4">#REF!</definedName>
    <definedName name="_vena_Budget_B1_R_2_658126899893108739">#REF!</definedName>
    <definedName name="_vena_Budget_B1_R_3_658023728085729283_2421">#REF!</definedName>
    <definedName name="wrn.adj95._3">#REF!</definedName>
    <definedName name="_88__123Graph_BCHART_17">#REF!</definedName>
    <definedName name="AUS06builds">#REF!</definedName>
    <definedName name="_44__123Graph_FCHART_15">#REF!</definedName>
    <definedName name="_10P_L">#REF!</definedName>
    <definedName name="Yr3InsRecov">#REF!</definedName>
    <definedName name="CHASECAPACITY">#REF!</definedName>
    <definedName name="_bdm.56B91D1128A94BF9972D4E0DDF162730.edm">#REF!</definedName>
    <definedName name="mmm_4">#REF!</definedName>
    <definedName name="_vena_DYNR_SBudget_BB1_2f89a5d3_38175ed2">#REF!</definedName>
    <definedName name="MLNKefd5f592178d4376b9b9d8470e42c65f">#REF!</definedName>
    <definedName name="Fidelity">#REF!</definedName>
    <definedName name="_vena_Budget_B1_R_2_658126899301711873">#REF!</definedName>
    <definedName name="_LTV4">#REF!</definedName>
    <definedName name="_vena_DYNR_SBudget_BB1_53b1a2e2_cadbcdd">#REF!</definedName>
    <definedName name="TX">#REF!</definedName>
    <definedName name="_vena_DYNR_SBudget_BB1_2f89a5d3_43b7817b">#REF!</definedName>
    <definedName name="InputsPg1">#REF!</definedName>
    <definedName name="_DEC98">#REF!</definedName>
    <definedName name="_vena_Budget_B1_C_10_658083215177678848_12">#REF!</definedName>
    <definedName name="_vena_Budget_B1_R_2_658126894742503425_1">#REF!</definedName>
    <definedName name="AfterTaxIRR10">#REF!</definedName>
    <definedName name="_70__123Graph_ECHART_16">#REF!</definedName>
    <definedName name="_vena_Budget_B1_R_3_658023728085729283_2267">#REF!</definedName>
    <definedName name="UNUSEDCAPCITYFEE">#REF!</definedName>
    <definedName name="ACCTSUM">#REF!</definedName>
    <definedName name="_vena_Budget_B1_R_3_658023728085729283_2487">#REF!</definedName>
    <definedName name="RG_5">#REF!</definedName>
    <definedName name="_74">#REF!</definedName>
    <definedName name="wrn.Back._.Page.">#REF!</definedName>
    <definedName name="Robert2_4">#REF!</definedName>
    <definedName name="airright_acq">#REF!</definedName>
    <definedName name="mmm_5">#REF!</definedName>
    <definedName name="_vena_Budget_B1_R_3_658023728085729283_2759">#REF!</definedName>
    <definedName name="in_1_5">#REF!</definedName>
    <definedName name="_bdm.357C747C7545427EBC2EF7CE35177C14.edm">#REF!</definedName>
    <definedName name="_bdm.C176867026E348799E36277C0A745A23.edm">#REF!</definedName>
    <definedName name="APPROV_TIME">#REF!</definedName>
    <definedName name="wrn.Tout._.Sauf._.BG._1">#REF!</definedName>
    <definedName name="irrnumb">#REF!</definedName>
    <definedName name="ground_rent_growth">#REF!</definedName>
    <definedName name="DEBT_PaymentTypes">#REF!</definedName>
    <definedName name="Price2">#REF!</definedName>
    <definedName name="Module2.PRINT_EXPENSES">#REF!</definedName>
    <definedName name="_vena_Budget_B1_R_3_658023728085729283_2642">#REF!</definedName>
    <definedName name="_vena_Budget_B1_R_2_658126895904325633">#REF!</definedName>
    <definedName name="_____17.5">#REF!</definedName>
    <definedName name="zaCQW_5">#REF!</definedName>
    <definedName name="_vena_Budget_B1_R_2_658126899163299841">#REF!</definedName>
    <definedName name="BOND">#REF!</definedName>
    <definedName name="hn.FromMain2">#REF!</definedName>
    <definedName name="_vena_Budget_B1_R_3_658023728085729283_2226">#REF!</definedName>
    <definedName name="_vena_Budget_B1_C_FV_e4bcd20d09de44648bcf960b63f6917f_46">#REF!</definedName>
    <definedName name="_vena_Budget_B1_R_2_658126894339850241_1">#REF!</definedName>
    <definedName name="wrn.Back._.Page._1_2">#REF!</definedName>
    <definedName name="hccontin">#REF!</definedName>
    <definedName name="_vena_Budget_B1_R_2_658126894394376205_1">#REF!</definedName>
    <definedName name="Debt_LoanTypes">#REF!</definedName>
    <definedName name="STKGPLAN">#REF!</definedName>
    <definedName name="_vena_Budget_B1_R_2_658126894109163521">#REF!</definedName>
    <definedName name="Amortization_Period">#REF!</definedName>
    <definedName name="_vena_Budget_B1_R_3_658023728085729283_2556">#REF!</definedName>
    <definedName name="Customers_1_3">#REF!</definedName>
    <definedName name="_vena_Budget_B1_R_3_658023728085729283_3245">#REF!</definedName>
    <definedName name="EsbRetrieve1">#REF!</definedName>
    <definedName name="wrn.detail._1_1">#REF!</definedName>
    <definedName name="_1994">#REF!</definedName>
    <definedName name="PUR">#REF!</definedName>
    <definedName name="_vena_DYNR_SBudget_BB1_cc8ac924_109429ae">#REF!</definedName>
    <definedName name="wrn.Report1._1_3">#REF!</definedName>
    <definedName name="HOLDCOGandA01">#REF!</definedName>
    <definedName name="sadfn">#REF!</definedName>
    <definedName name="_vena_Budget_B1_R_3_658023728085729283_3331">#REF!</definedName>
    <definedName name="_vena_DYNR_SBudget_BB1_dd640a85_d81e4faa">#REF!</definedName>
    <definedName name="DEPTOP">#REF!</definedName>
    <definedName name="M_2">#REF!</definedName>
    <definedName name="wrn.report_4">#REF!</definedName>
    <definedName name="HotelName_6">#REF!</definedName>
    <definedName name="scale">#REF!</definedName>
    <definedName name="_vena_Budget_B1_R_2_658126896726409217">#REF!</definedName>
    <definedName name="_56">#REF!</definedName>
    <definedName name="AfterTaxCurrent">#REF!</definedName>
    <definedName name="totaleq">#REF!</definedName>
    <definedName name="_35__123Graph_DCHART_16">#REF!</definedName>
    <definedName name="_279__123Graph_XCHART_16">#REF!</definedName>
    <definedName name="Actual_Eq_Dist">#REF!</definedName>
    <definedName name="dbiImprovedQuality5">#REF!</definedName>
    <definedName name="Graph12345">#REF!</definedName>
    <definedName name="_car2">#REF!</definedName>
    <definedName name="_vena_DYNR_SBudget_BB1_9d2d8fb7_2df699f9">#REF!</definedName>
    <definedName name="_bdm.2D61E03D8651420480D11D8E8EBCA380.edm">#REF!</definedName>
    <definedName name="DPRINT">#REF!</definedName>
    <definedName name="_vena_Budget_B1_R_2_658126899880525825">#REF!</definedName>
    <definedName name="wrn.Relevant._.Sections._4">#REF!</definedName>
    <definedName name="_irr1">#REF!</definedName>
    <definedName name="thth_1_2">#REF!</definedName>
    <definedName name="PAS">#REF!</definedName>
    <definedName name="_bdm.901C1DC553554A80B06C002BF0BA5ECC.edm">#REF!</definedName>
    <definedName name="dbiImprovedNoOfUnits4">#REF!</definedName>
    <definedName name="_vena_Budget_B1_R_2_774856204098076683">#REF!</definedName>
    <definedName name="ACwvu.summary1.">#REF!</definedName>
    <definedName name="prty4">#REF!</definedName>
    <definedName name="_vena_Budget_B1_R_3_658023728085729283_3509">#REF!</definedName>
    <definedName name="_vena_Budget_B1_R_2_658126896114040833">#REF!</definedName>
    <definedName name="__________rr3">#REF!</definedName>
    <definedName name="shit1_1_2">#REF!</definedName>
    <definedName name="CORPDEBT">#REF!</definedName>
    <definedName name="_19__123Graph_BCHART_3">#REF!</definedName>
    <definedName name="iiiii_1_2">#REF!</definedName>
    <definedName name="_wrn1_2">#REF!</definedName>
    <definedName name="_vena_DYNR_SBudget_BB1_93cbb310_eadacc97">#REF!</definedName>
    <definedName name="_vena_DYNR_SBudget_BB1_2007b251_f468fad5">#REF!</definedName>
    <definedName name="_vena_Budget_B1_R_2_670375649097416704">#REF!</definedName>
    <definedName name="Presentation_1">#REF!</definedName>
    <definedName name="Monthly_IRR_ANALYSIS">#REF!</definedName>
    <definedName name="vv_1">#REF!</definedName>
    <definedName name="_vena_Budget_B1_R_3_658023728085729283_4246">#REF!</definedName>
    <definedName name="_vena_DYNR_SBudget_BB1_93cbb310_a3542803">#REF!</definedName>
    <definedName name="AUS08builds">#REF!</definedName>
    <definedName name="BINetCommercialSFA">#REF!</definedName>
    <definedName name="__FEB08">#REF!</definedName>
    <definedName name="_JAN97">#REF!</definedName>
    <definedName localSheetId="3" name="_Key2">#REF!</definedName>
    <definedName name="_bdm.80DC081C544847049330EDE8D3AB5A70.edm">#REF!</definedName>
    <definedName name="acct7342">#REF!</definedName>
    <definedName name="RG_4">#REF!</definedName>
    <definedName name="_vena_Budget_B1_R_2_658126897674321923_1">#REF!</definedName>
    <definedName name="_vena_Budget_B1_R_3_658023728085729283_2455">#REF!</definedName>
    <definedName name="LCI">#REF!</definedName>
    <definedName name="_140__123Graph_DCHART_17">#REF!</definedName>
    <definedName name="_vena_Budget_B1_R_3_658023728085729283_2849">#REF!</definedName>
    <definedName name="_vena_Budget_B1_R_2_774856181402697741">#REF!</definedName>
    <definedName name="projectfinishdate">#REF!</definedName>
    <definedName name="_bdm.51DB0A22AC534FDAAE0186334B0F5CC7.edm">#REF!</definedName>
    <definedName name="_vena_Budget_B1_R_3_658023728085729283_2885">#REF!</definedName>
    <definedName name="_vena_Budget_B1_R_2_829184015818686464">#REF!</definedName>
    <definedName name="UvarGim3">#REF!</definedName>
    <definedName name="___________________________DIL2">#REF!</definedName>
    <definedName name="ShowLogin">#REF!</definedName>
    <definedName name="_vena_Budget_B1_R_3_658023728085729283_3820">#REF!</definedName>
    <definedName name="US03TENMAX">#REF!</definedName>
    <definedName name="working_capital">#REF!</definedName>
    <definedName name="_vena_Budget_B1_R_3_658023728085729283_4320">#REF!</definedName>
    <definedName name="TOC">#REF!</definedName>
    <definedName name="_a50_1_4">#REF!</definedName>
    <definedName name="Module1.PRINT_OCCUPANCY">#REF!</definedName>
    <definedName name="_87__123Graph_BCHART_16">#REF!</definedName>
    <definedName name="_vena_DYNR_SBudget_BB1_93cbb310_e3ff9057">#REF!</definedName>
    <definedName name="GTENONINSTALLREVQ201">#REF!</definedName>
    <definedName name="Fund_Asset_Management_Fee">#REF!</definedName>
    <definedName name="OPEXP1998">#REF!</definedName>
    <definedName name="_Vac6">#REF!</definedName>
    <definedName name="TENANT3">#REF!</definedName>
    <definedName name="UKNONINSTALLGRTHRATE">#REF!</definedName>
    <definedName name="duedilifee">#REF!</definedName>
    <definedName name="Differences_1_2">#REF!</definedName>
    <definedName name="_vena_DYNR_SBudget_BB1_2f89a5d3_129ea43f">#REF!</definedName>
    <definedName name="_OCT09">#REF!</definedName>
    <definedName name="_vena_Budget_B1_R_2_658126899813416961">#REF!</definedName>
    <definedName name="_7_14">#REF!</definedName>
    <definedName name="exit_cap_rate">#REF!</definedName>
    <definedName name="vacres">#REF!</definedName>
    <definedName name="Debt_Type">#REF!</definedName>
    <definedName name="_8_0_0__123Grap">#REF!</definedName>
    <definedName name="_vena_Budget_B1_R_2_658126899154911233">#REF!</definedName>
    <definedName name="_vena_DYNR_SBudget_BB1_d91ca585_3eebb283">#REF!</definedName>
    <definedName name="Swvu.WAT.">#REF!</definedName>
    <definedName name="cumulative_interest_1_3">#REF!</definedName>
    <definedName name="janis_1">#REF!</definedName>
    <definedName name="summy1">#REF!</definedName>
    <definedName name="_vena_Budget_B1_R_3_658023728085729283_3363">#REF!</definedName>
    <definedName name="_vena_Budget_B1_R_3_658023728085729283_4174">#REF!</definedName>
    <definedName name="DaysProjYr7SP">#REF!</definedName>
    <definedName name="_15__123Graph_BCHART_16">#REF!</definedName>
    <definedName name="_vena_Budget_B1_R_3_658023728085729283_4347">#REF!</definedName>
    <definedName name="solver_lhs67">#REF!</definedName>
    <definedName name="TotalRetailCost">#REF!</definedName>
    <definedName name="_vena_Budget_B1_R_3_658023728085729283_4286">#REF!</definedName>
    <definedName name="_vena_DYNR_SBudget_BB1_da5f4009_1c6b41bf">#REF!</definedName>
    <definedName name="_vena_DYNR_SBudget_BB1_9d2d8fb7_25d7e134">#REF!</definedName>
    <definedName name="_vena_Budget_B1_R_2_658126894729920513_1">#REF!</definedName>
    <definedName name="emily_1_3">#REF!</definedName>
    <definedName name="_fy97_1_1_1">#REF!</definedName>
    <definedName name="_vena_DYNR_SBudget_BB1_da5f4009_80c13fed">#REF!</definedName>
    <definedName name="_vena_Budget_B1_R_2_658126896768352256">#REF!</definedName>
    <definedName name="_vena_Budget_B1_R_2_658126898001477649">#REF!</definedName>
    <definedName name="_________________CAD2005">#REF!</definedName>
    <definedName name="kill3_3">#REF!</definedName>
    <definedName name="_14__123Graph_XCHART_1">#REF!</definedName>
    <definedName name="_vena_Budget_B1_C_FV_35892df9482541ef9da1df9eb1776c9c_7">#REF!</definedName>
    <definedName name="_vena_Budget_B1_R_3_658023728085729283_3506">#REF!</definedName>
    <definedName name="AssessedYear_ScenDEFAULT">#REF!</definedName>
    <definedName name="sgdg">#REF!</definedName>
    <definedName name="_bdm.6410BFFA4BD1436A94A473BA49FFB30D.edm">#REF!</definedName>
    <definedName name="redo_1_5">#REF!</definedName>
    <definedName name="_vena_Budget_B1_R_2_658126898022449153">#REF!</definedName>
    <definedName name="_vena_Budget_B1_R_2_658126895891742721">#REF!</definedName>
    <definedName name="_vena_Budget_B1_R_2_658126897334583297">#REF!</definedName>
    <definedName name="_bdm.076DCEC07A54402B8A57A8FDD03F7069.edm">#REF!</definedName>
    <definedName name="yy_1_1">#REF!</definedName>
    <definedName name="_vena_Budget_B1_R_2_658126899670810625">#REF!</definedName>
    <definedName name="EVA_5">#REF!</definedName>
    <definedName name="_vena_Budget_B1_R_2_658126899805028353">#REF!</definedName>
    <definedName name="BotMRK2">#REF!</definedName>
    <definedName name="_bdm.9573B64F73C840ABA22AE8E9BB2874A1.edm">#REF!</definedName>
    <definedName name="_vena_Budget_B1_R_3_658023728085729283_3855">#REF!</definedName>
    <definedName name="_vena_DYNR_SBudget_BB1_da5f4009_af80acc3">#REF!</definedName>
    <definedName name="wrn.printac.">#REF!</definedName>
    <definedName name="DHRInterest">#REF!</definedName>
    <definedName name="_10__123Graph_BCHART_6">#REF!</definedName>
    <definedName name="retail_commiss">#REF!</definedName>
    <definedName name="_vena_Budget_B1_R_3_658023728085729283_4333">#REF!</definedName>
    <definedName name="_vena_DYNR_SBudget_BB1_2e34dd23_46110986">#REF!</definedName>
    <definedName name="_vena_Budget_B1_R_2_658126897691099137_1">#REF!</definedName>
    <definedName name="__APR97">#REF!</definedName>
    <definedName name="_div12">#REF!</definedName>
    <definedName name="_vena_Budget_B1_R_2_658126896273424385">#REF!</definedName>
    <definedName name="ctss.in.collateral_0_.collToLoan_0_.LoanTerms.loanTerm">#REF!</definedName>
    <definedName name="I_AssetName">#REF!</definedName>
    <definedName localSheetId="5" name="wrn.contribution.">#REF!</definedName>
    <definedName name="________________________rr3">#REF!</definedName>
    <definedName name="FGS">#REF!</definedName>
    <definedName name="cables">#REF!</definedName>
    <definedName name="_vena_DYNR_SBudget_BB1_df4836c9_3940db78">#REF!</definedName>
    <definedName name="solver_lhs32">#REF!</definedName>
    <definedName name="_vena_Budget_B1_R_3_658023728085729283_1031">#REF!</definedName>
    <definedName name="wrn3.ALL._3">#REF!</definedName>
    <definedName name="total_hard_costs">#REF!</definedName>
    <definedName name="_vena_DYNR_SBudget_BB1_9d2d8fb7_47290518">#REF!</definedName>
    <definedName name="kl_4">#REF!</definedName>
    <definedName name="_vena_Budget_B1_R_2_658126895833022464">#REF!</definedName>
    <definedName name="wrn.Geographic._.Trends._1_3">#REF!</definedName>
    <definedName name="_bdm.76F4B60BD804409FA4B66A3F8EEB5E60.edm">#REF!</definedName>
    <definedName name="snet2a">#REF!</definedName>
    <definedName name="_vena_Budget_B1_R_3_658023728085729283_3629">#REF!</definedName>
    <definedName name="_48__123Graph_LBL_ACHART_2">#REF!</definedName>
    <definedName name="_bdm.7E876C3E4AB241D6A0F089A13D2867B9.edm">#REF!</definedName>
    <definedName name="_vena_Budget_B1_R_2_658126899888914433">#REF!</definedName>
    <definedName name="wrn.summaries._1_3">#REF!</definedName>
    <definedName name="_vena_Budget_B1_R_2_658126898953584643">#REF!</definedName>
    <definedName name="_vena_DYNR_SBudget_BB1_9d2d8fb7_dae39c77">#REF!</definedName>
    <definedName localSheetId="4" name="DEBT2">#REF!</definedName>
    <definedName name="_21__123Graph_BCHART_3">#REF!</definedName>
    <definedName name="ss_1_1_1">#REF!</definedName>
    <definedName name="_vena_Budget_B1_R_2_658126900174127105">#REF!</definedName>
    <definedName name="T_1_5">#REF!</definedName>
    <definedName name="_vena_DYNR_SBudget_BB1_53b1a2e2_79250297">#REF!</definedName>
    <definedName localSheetId="4" name="wrn.FULL._1">#REF!</definedName>
    <definedName name="Debt_Amount">#REF!</definedName>
    <definedName name="_bdm.9D56EB5F43204F978F37E4C059A868D1.edm">#REF!</definedName>
    <definedName name="_vena_DYNR_SBudget_BB1_5dbe1ffa_a894e957">#REF!</definedName>
    <definedName name="_vena_Budget_B1_R_2_658126895602335745">#REF!</definedName>
    <definedName name="Debt_Calc1_End">#REF!</definedName>
    <definedName name="ghhhg_1_5">#REF!</definedName>
    <definedName name="_vena_Budget_B1_R_3_658023728085729283_4208">#REF!</definedName>
    <definedName name="_vena_Budget_B1_R_3_658023728085729283_4107">#REF!</definedName>
    <definedName name="commoverhead">#REF!</definedName>
    <definedName name="__JUL08">#REF!</definedName>
    <definedName name="Yr1CAMRev">#REF!</definedName>
    <definedName name="_vena_Budget_B1_R_3_658023728085729283_2667">#REF!</definedName>
    <definedName name="_12__123Graph_ACOGS_SALES">#REF!</definedName>
    <definedName name="T3ARENT">#REF!</definedName>
    <definedName name="_vena_DYNR_SBudget_BB1_dc3c8d90_5ed9748e">#REF!</definedName>
    <definedName name="dbiImprovedMonthYear7">#REF!</definedName>
    <definedName name="_vena_Budget_B1_R_2_658126897619795969_1">#REF!</definedName>
    <definedName name="DZ.LTM">#REF!</definedName>
    <definedName name="OL_1_3">#REF!</definedName>
    <definedName name="_zz1">#REF!</definedName>
    <definedName name="INPUT_SHEET">#REF!</definedName>
    <definedName name="___________CAD2006">#REF!</definedName>
    <definedName name="AUS05builds">#REF!</definedName>
    <definedName name="_vena_DYNR_SBudget_BB1_9d2d8fb7_22853fcd">#REF!</definedName>
    <definedName name="BotALL3">#REF!</definedName>
    <definedName name="SOURCES">#REF!</definedName>
    <definedName name="lkjlkj_1_1">#REF!</definedName>
    <definedName name="wrn.AnnualRentRoll._3">#REF!</definedName>
    <definedName name="REV_LEV">#REF!</definedName>
    <definedName name="_vena_Budget_B1_R_3_658023728085729283_2348">#REF!</definedName>
    <definedName name="Rentable">#REF!</definedName>
    <definedName name="L_1_4">#REF!</definedName>
    <definedName name="_vena_DYNR_SBudget_BB1_9d2d8fb7_bc7f4176">#REF!</definedName>
    <definedName name="_bdm.94FBB8206DD341A7ABE19FD2DC27D110.edm">#REF!</definedName>
    <definedName name="SIZETYPE">#REF!</definedName>
    <definedName name="WaterfallValuation">#REF!</definedName>
    <definedName name="R_A">#REF!</definedName>
    <definedName name="_vena_Budget_B1_R_3_658023728085729283_3824">#REF!</definedName>
    <definedName name="_vena_Budget_B1_R_2_658126894679588865_1">#REF!</definedName>
    <definedName name="_Key8">#REF!</definedName>
    <definedName name="_vena_DYNR_SBudget_BB1_cc8ac924_2632e98d">#REF!</definedName>
    <definedName name="_bdm.E66671197BB84D9CB784EBA8A298DD70.edm">#REF!</definedName>
    <definedName name="wrn.Komplettausdruck._4">#REF!</definedName>
    <definedName name="_16__123Graph_ASEG_PIE">#REF!</definedName>
    <definedName name="AUSOPEX">#REF!</definedName>
    <definedName name="_vena_Budget_B1_R_3_658023728085729283_2595">#REF!</definedName>
    <definedName name="qer_1_2">#REF!</definedName>
    <definedName name="BotINT2">#REF!</definedName>
    <definedName name="Beginning_Balance">#REF!</definedName>
    <definedName name="PropertyAddress">#REF!</definedName>
    <definedName name="__________________________________PGC2">#REF!</definedName>
    <definedName name="_vena_Budget_B1_R_3_658023728085729283_2590">#REF!</definedName>
    <definedName name="_vena_Budget_B1_R_2_658126898198609921">#REF!</definedName>
    <definedName name="AUSCAPEXINSTALL">#REF!</definedName>
    <definedName name="Division_02">#REF!</definedName>
    <definedName name="BASEMENT">#REF!</definedName>
    <definedName name="_yr4">#REF!</definedName>
    <definedName name="_vena_DYNR_SBudget_BB1_c75acc66_5289623e">#REF!</definedName>
    <definedName name="_vena_DYNR_SBudget_BB1_6f2500ac_c2ba14d8">#REF!</definedName>
    <definedName name="sfq_1_1">#REF!</definedName>
    <definedName name="MiscMetal">#REF!</definedName>
    <definedName name="ADJGSFA">#REF!</definedName>
    <definedName name="_vena_Budget_B1_R_2_658126899427540993">#REF!</definedName>
    <definedName name="_vena_Budget_B1_R_3_658023728085729283_2232">#REF!</definedName>
    <definedName name="T_PS_Sub_MSA_Master">#REF!</definedName>
    <definedName name="_n892">#REF!</definedName>
    <definedName name="__SF1">#REF!</definedName>
    <definedName name="fbfg">#REF!</definedName>
    <definedName name="_vena_Budget_B1_R_3_658023728085729283_4291">#REF!</definedName>
    <definedName name="____Mkt3">#REF!</definedName>
    <definedName name="_vena_Budget_B1_R_3_658023728085729283_3865">#REF!</definedName>
    <definedName name="CashRpt">#REF!</definedName>
    <definedName name="_vena_DYNR_SBudget_BB1_bbd08b5b_faa5b756">#REF!</definedName>
    <definedName name="cumulative_interest">#REF!</definedName>
    <definedName name="Q4_Summary_2011">#REF!</definedName>
    <definedName name="HotelRooms">#REF!</definedName>
    <definedName name="_bdm.4CE7E00D1C5540BCAFDAA9084CEB67E0.edm">#REF!</definedName>
    <definedName name="_vena_Budget_B1_C_FV_cf2923e05394473da29be0fda7a32c55_15">#REF!</definedName>
    <definedName name="_Cont.Month">#REF!</definedName>
    <definedName name="_vena_Budget_B1_R_2_658126897238114305">#REF!</definedName>
    <definedName name="ffsgsdgsd_2">#REF!</definedName>
    <definedName name="xxx_1">#REF!</definedName>
    <definedName name="_vena_Budget_B1_R_3_658023728085729283_2508">#REF!</definedName>
    <definedName name="wrn.FY96sbp99_4">#REF!</definedName>
    <definedName name="_vena_DYNR_SBudget_BB1_ff048a08_f3db411d">#REF!</definedName>
    <definedName name="CfgFeeMinimum">#REF!</definedName>
    <definedName name="XREF_COLUMN_5">#REF!</definedName>
    <definedName name="orig">#REF!</definedName>
    <definedName name="_27__123Graph_FCHART_16">#REF!</definedName>
    <definedName name="_vena_Budget_B1_R_3_658023728085729283_1920">#REF!</definedName>
    <definedName name="_____________RR1">#REF!</definedName>
    <definedName name="_vena_Budget_B1_R_3_658023728085729283_2270">#REF!</definedName>
    <definedName name="_vena_Budget_B1_R_3_658023728085729283_2316">#REF!</definedName>
    <definedName name="_vena_Budget_B1_C_FV_35892df9482541ef9da1df9eb1776c9c_53">#REF!</definedName>
    <definedName name="oe">#REF!</definedName>
    <definedName name="_49_0_S">#REF!</definedName>
    <definedName name="_vena_DYNR_SBudget_BB1_dc3c8d90_2f63cafd">#REF!</definedName>
    <definedName name="sadf_1">#REF!</definedName>
    <definedName name="_vena_Budget_B1_R_3_658023728085729283_3704">#REF!</definedName>
    <definedName name="PAYFREQ">#REF!</definedName>
    <definedName name="_bdm.8BFA372A6081421393383D9DF6624CF2.edm">#REF!</definedName>
    <definedName name="____________PGC2">#REF!</definedName>
    <definedName name="price">#REF!</definedName>
    <definedName name="_vena_Budget_B1_R_3_658023728085729283_3219">#REF!</definedName>
    <definedName name="_________________________zz1">#REF!</definedName>
    <definedName name="LIBOR">#REF!</definedName>
    <definedName name="Debt_Show1_FundPercent">#REF!</definedName>
    <definedName name="_vena_Budget_B1_R_3_658023728085729283_3746">#REF!</definedName>
    <definedName name="_vena_DYNR_SBudget_BB1_53b1a2e2_f3c98dc6">#REF!</definedName>
    <definedName name="Waterfall_Rank">#REF!</definedName>
    <definedName name="First_payment_no">#REF!</definedName>
    <definedName name="_vena_Budget_B1_R_2_658126899591118849">#REF!</definedName>
    <definedName name="wrn.Cover._1_1">#REF!</definedName>
    <definedName name="ctss.out.collateral_0_.underwriting_0_.UwAnalysis.netCashFlow">#REF!</definedName>
    <definedName name="_vena_Budget_B1_R_3_658023728085729283_4400">#REF!</definedName>
    <definedName name="Sched08a">#REF!</definedName>
    <definedName name="_3__123Graph_BCHART_2">#REF!</definedName>
    <definedName name="TABLE_Market_Rent_INDEX">#REF!</definedName>
    <definedName name="_vena_DYNR_SBudget_BB1_2007b251_35e2cdf1">#REF!</definedName>
    <definedName name="noidea_5">#REF!</definedName>
    <definedName name="_vena_DYNR_SBudget_BB1_d91ca585_74ccda28">#REF!</definedName>
    <definedName name="CY_2HE">#REF!</definedName>
    <definedName name="sdhdhfdfhh_1_2">#REF!</definedName>
    <definedName name="Act._Rm_Rev">#REF!</definedName>
    <definedName name="ASSOCIATION">#REF!</definedName>
    <definedName name="_vena_Budget_B1_R_2_658126897472995329_1">#REF!</definedName>
    <definedName name="proforma_year">#REF!</definedName>
    <definedName name="_vena_Budget_B1_R_2_658126898836144129">#REF!</definedName>
    <definedName name="_bas5">#REF!</definedName>
    <definedName name="WoodFlooring">#REF!</definedName>
    <definedName name="ACwvu.combo.">#REF!</definedName>
    <definedName name="_vena_DYNR_SBudget_BB1_dd640a85_d3a103a6">#REF!</definedName>
    <definedName name="OTHERGrossRev">#REF!</definedName>
    <definedName name="saa_2">#REF!</definedName>
    <definedName name="_32__123Graph_ACHART_17">#REF!</definedName>
    <definedName name="dbiImprovedGrossBuildingSQFT4">#REF!</definedName>
    <definedName name="NumberStudio8020">#REF!</definedName>
    <definedName name="insertwith">#REF!</definedName>
    <definedName name="_vena_DYNR_SBudget_BB1_2f89a5d3_7dad1728">#REF!</definedName>
    <definedName name="I_AddYear_Hist_Y1">#REF!</definedName>
    <definedName name="_vena_Budget_B1_R_3_658023728085729283_4095">#REF!</definedName>
    <definedName name="_bdm.102E3D03EC414850B6BD6E91E2CBF02E.edm">#REF!</definedName>
    <definedName name="ggg_2">#REF!</definedName>
    <definedName name="_vena_DYNR_SBudget_BB1_dc3c8d90_d1426b6e">#REF!</definedName>
    <definedName name="_55__123Graph_ECHART_12">#REF!</definedName>
    <definedName name="FlatMSCF">#REF!</definedName>
    <definedName name="_vena_Budget_B1_R_3_658023728085729283_3415">#REF!</definedName>
    <definedName name="asd_1_3">#REF!</definedName>
    <definedName name="XRefCopy40">#REF!</definedName>
    <definedName name="_vena_DYNR_SBudget_BB1_947a2efe_fe43457">#REF!</definedName>
    <definedName name="_nba1">#REF!</definedName>
    <definedName name="PayrollPage2">#REF!</definedName>
    <definedName name="_n8354">#REF!</definedName>
    <definedName name="AddNewLineFARlfwd2">#REF!</definedName>
    <definedName name="_vena_Budget_B1_R_2_658126896147595265">#REF!</definedName>
    <definedName name="PLUMO">#REF!</definedName>
    <definedName name="COSTS">#REF!</definedName>
    <definedName name="_vena_DYNR_SBudget_BB1_dc3c8d90_b3b7e0d3">#REF!</definedName>
    <definedName name="wrn.PK._.Variance._2">#REF!</definedName>
    <definedName name="_Depr.Basis.RP">#REF!</definedName>
    <definedName name="_vena_Budget_B1_R_3_658023728085729283_4300">#REF!</definedName>
    <definedName name="Yr2TntImp">#REF!</definedName>
    <definedName name="consolidation">#REF!</definedName>
    <definedName name="_vena_DYNR_SBudget_BB1_aa19ba92_91a8eb4e">#REF!</definedName>
    <definedName name="wrn.all3_1_5">#REF!</definedName>
    <definedName name="__47__123Graph_LBL_BCHART_3">#REF!</definedName>
    <definedName name="___SF1">#REF!</definedName>
    <definedName name="D1_Amount_Per_Adjust">#REF!</definedName>
    <definedName name="SELLLOAN">#REF!</definedName>
    <definedName name="BNAME">#REF!</definedName>
    <definedName name="_vena_Budget_B1_R_2_702739773168943105">#REF!</definedName>
    <definedName name="ext_4">#REF!</definedName>
    <definedName name="_vena_Budget_B1_R_3_658023728085729283_3908">#REF!</definedName>
    <definedName name="_vena_Budget_B1_R_3_658023728085729283_4290">#REF!</definedName>
    <definedName name="ooooo_1_2">#REF!</definedName>
    <definedName name="cshrpt1">#REF!</definedName>
    <definedName name="wvu.summary1._1_1">#REF!</definedName>
    <definedName name="____PG1">#REF!</definedName>
    <definedName name="printarea">#REF!</definedName>
    <definedName name="property_yr">#REF!</definedName>
    <definedName name="_vena_DYNR_SBudget_BB1_cc8ac924_5c5fab50">#REF!</definedName>
    <definedName name="EquityAmort">#REF!</definedName>
    <definedName name="_vena_Budget_B1_R_3_658023728085729283_3673">#REF!</definedName>
    <definedName name="_bdm.A28D1310ED874D1F9841856A03559FDC.edm">#REF!</definedName>
    <definedName name="_vena_Budget_B1_R_2_658126898106335233">#REF!</definedName>
    <definedName name="_vena_Budget_B1_R_2_702739768827838466">#REF!</definedName>
    <definedName name="DCF__1_5">#REF!</definedName>
    <definedName name="_bdm.B7F4CD5E5D6A4F5CB25730C359EDF038.edm">#REF!</definedName>
    <definedName name="_vena_Budget_B1_R_3_658023728085729283_3503">#REF!</definedName>
    <definedName name="_vena_Budget_B1_R_3_658023728085729283_2583">#REF!</definedName>
    <definedName name="_vena_DYNR_SBudget_BB1_9d2d8fb7_58d4525d">#REF!</definedName>
    <definedName name="UKFXRATE">#REF!</definedName>
    <definedName name="_vena_DYNR_SBudget_BB1_93cbb310_ad6d60ff">#REF!</definedName>
    <definedName name="________________________DIL2">#REF!</definedName>
    <definedName name="SIEB">#REF!</definedName>
    <definedName name="ctss.out.collateral_0_.underwriting_0_.UwAnalysis.ltv">#REF!</definedName>
    <definedName name="_144__123Graph_CCHART_22">#REF!</definedName>
    <definedName name="jskdhfkshfkdhfkj">#REF!</definedName>
    <definedName name="CE_Acq_Fee_Y_N">#REF!</definedName>
    <definedName name="Debt_CalcType2">#REF!</definedName>
    <definedName name="SAL">#REF!</definedName>
    <definedName name="_vena_Budget_B1_R_3_658023728085729283_2447">#REF!</definedName>
    <definedName name="_vena_Budget_B1_R_2_658126895560392705">#REF!</definedName>
    <definedName name="________________________RR2">#REF!</definedName>
    <definedName name="_bdm.F061E9A39EEC40B5A7448C9F551C3DDB.edm">#REF!</definedName>
    <definedName name="_vena_Budget_B1_R_3_658023728085729283_4185">#REF!</definedName>
    <definedName name="First_Paste_3">#REF!</definedName>
    <definedName name="TopLNC">#REF!</definedName>
    <definedName name="MLNK368fcfc495584944b7871f9d4c3f90cd">#REF!</definedName>
    <definedName name="asdfas_5">#REF!</definedName>
    <definedName name="_12_0__123Grap">#REF!</definedName>
    <definedName name="__NCF5">#REF!</definedName>
    <definedName name="_52">#REF!</definedName>
    <definedName name="_vena_Budget_B1_R_2_658126894180466691">#REF!</definedName>
    <definedName name="Turn">#REF!</definedName>
    <definedName name="PP">#REF!</definedName>
    <definedName name="TotVacSpaceBaseRnt">#REF!</definedName>
    <definedName name="_vena_DYNR_SBudget_BB1_947a2efe_a0214486">#REF!</definedName>
    <definedName name="market_2">#REF!</definedName>
    <definedName name="_vena_Budget_B1_R_3_658023728085729283_2649">#REF!</definedName>
    <definedName name="_vena_Budget_B1_R_2_702739773399629825">#REF!</definedName>
    <definedName name="sssss_1_3">#REF!</definedName>
    <definedName name="_vena_Budget_B1_R_3_658023728085729283_3188">#REF!</definedName>
    <definedName name="_FEB97">#REF!</definedName>
    <definedName name="wvu.profits._1_5">#REF!</definedName>
    <definedName name="schgr">#REF!</definedName>
    <definedName name="_vena_Budget_B1_R_3_658023728085729283_2729">#REF!</definedName>
    <definedName name="_____zz1">#REF!</definedName>
    <definedName name="HDCDSC">#REF!</definedName>
    <definedName name="_vena_Budget_B1_R_3_658023728085729283_2486">#REF!</definedName>
    <definedName name="MLNK29e326f52c0b4b3e918127c00cca0c87">#REF!</definedName>
    <definedName name="_168__123Graph_ECHART_17">#REF!</definedName>
    <definedName name="_11F_2">#REF!</definedName>
    <definedName name="H_1_2">#REF!</definedName>
    <definedName name="s_1_1_1">#REF!</definedName>
    <definedName name="prty3">#REF!</definedName>
    <definedName name="YRBUILT">#REF!</definedName>
    <definedName name="test_1_3">#REF!</definedName>
    <definedName name="_bdm.94BA9B1179F0492CA244545F80D4DF6C.edm">#REF!</definedName>
    <definedName name="_bdm.30F1FD4B749A4B20A23C73CE2CBEAAB1.edm">#REF!</definedName>
    <definedName name="Smlouvy_1">#REF!</definedName>
    <definedName name="_vena_Budget_B1_R_3_658023728085729283_2515">#REF!</definedName>
    <definedName name="_vena_Budget_B1_R_3_658023728085729283_4017">#REF!</definedName>
    <definedName name="_vena_Budget_B1_R_3_658023728085729283_4305">#REF!</definedName>
    <definedName name="hope_condo_2">#REF!</definedName>
    <definedName name="_bdm.7615CBCBCF8542D5B7AF381156475944.edm">#REF!</definedName>
    <definedName name="ffffffffff">#REF!</definedName>
    <definedName name="wrn.Finanzbedarfsrechnung._3">#REF!</definedName>
    <definedName name="I_HotelExpG_A_Yr0">#REF!</definedName>
    <definedName name="ray_1_1">#REF!</definedName>
    <definedName name="SPRI">#REF!</definedName>
    <definedName name="kjjjjkjhk_2">#REF!</definedName>
    <definedName name="_vena_Budget_B1_R_2_658126897942757377">#REF!</definedName>
    <definedName name="PMO_2">#REF!</definedName>
    <definedName name="kyd.ElementList.01.">#REF!</definedName>
    <definedName name="PROPTYPE">#REF!</definedName>
    <definedName name="LOANID2">#REF!</definedName>
    <definedName name="_vena_DYNR_SBudget_BB1_9d30db1e_3f09a557">#REF!</definedName>
    <definedName name="DRATE3">#REF!</definedName>
    <definedName name="_vena_Budget_B1_R_2_658126896378281987">#REF!</definedName>
    <definedName name="_bdm.79F12F6AABB94254B317E246C7F24B91.edm">#REF!</definedName>
    <definedName name="_vena_Budget_B1_R_3_658023728085729283_4362">#REF!</definedName>
    <definedName name="_vena_DYNR_SBudget_BB1_d9e2ff62">#REF!</definedName>
    <definedName name="_bdm.0AB559577E75467EBCBD6D2DFC4152B3.edm">#REF!</definedName>
    <definedName name="PY2_Intangible_Assets">#REF!</definedName>
    <definedName name="_vena_Budget_B1_R_3_658023728085729283_4221">#REF!</definedName>
    <definedName name="_vena_Budget_B1_R_2_658126896294395907">#REF!</definedName>
    <definedName name="AREA2SF">#REF!</definedName>
    <definedName name="_vena_DYNR_SBudget_BB1_dd640a85_5b759558">#REF!</definedName>
    <definedName name="test_1_1">#REF!</definedName>
    <definedName name="__JUL05">#REF!</definedName>
    <definedName name="MLNKbded5b42167f4dd5b07fa9daab211e20">#REF!</definedName>
    <definedName name="_54__123Graph_ACHART_19">#REF!</definedName>
    <definedName name="XFDG_5">#REF!</definedName>
    <definedName name="_vena_DYNR_SBudget_BB1_d3649f1b_8ebaaee6">#REF!</definedName>
    <definedName name="_vena_Budget_B1_R_3_658023728085729283_3852">#REF!</definedName>
    <definedName name="___6.1">#REF!</definedName>
    <definedName name="_vena_Budget_B1_R_3_658023728085729283_3204">#REF!</definedName>
    <definedName name="__123Graph_AOAREDR">#REF!</definedName>
    <definedName name="_bdm.BF0206A88117496EA4D421F61355953C.edm">#REF!</definedName>
    <definedName name="_vena_DYNR_SBudget_BB1_81e08984_bc363048">#REF!</definedName>
    <definedName name="redo_1_4">#REF!</definedName>
    <definedName name="_vena_DYNR_SBudget_BB1_d3649f1b_e902a82e">#REF!</definedName>
    <definedName name="_80____123Graph_XCHART_2">#REF!</definedName>
    <definedName name="wrn.Gund._.Arena._.PCD._3">#REF!</definedName>
    <definedName name="Bank_3">#REF!</definedName>
    <definedName name="_bdm.65B53E09B616481FAEA56D2C783DB957.edm">#REF!</definedName>
    <definedName name="___________________________PGA2">#REF!</definedName>
    <definedName name="_vena_Budget_B1_R_3_658023728085729283_3929">#REF!</definedName>
    <definedName name="_vena_DYNR_SBudget_BB1_81e08984_fcf56a7f">#REF!</definedName>
    <definedName name="AREA10SF">#REF!</definedName>
    <definedName name="Smlouvy_1_4">#REF!</definedName>
    <definedName name="_vena_DYNR_SBudget_BB1_d91ca585_d85f3b2a">#REF!</definedName>
    <definedName name="wrn.Delchamps._1_3">#REF!</definedName>
    <definedName name="_vena_Budget_B1_C_FV_35892df9482541ef9da1df9eb1776c9c_14">#REF!</definedName>
    <definedName name="__TI1">#REF!</definedName>
    <definedName name="lkjlkj_5">#REF!</definedName>
    <definedName name="hjhjj_3">#REF!</definedName>
    <definedName name="_vena_Budget_B1_R_2_658126896399253505">#REF!</definedName>
    <definedName name="_vena_DYNR_SBudget_BB1_93cbb310_7a9a802d">#REF!</definedName>
    <definedName name="AMT">#REF!</definedName>
    <definedName name="_vena_Budget_B1_R_3_658023728085729283_3315">#REF!</definedName>
    <definedName name="n_1_1">#REF!</definedName>
    <definedName name="ncf">#REF!</definedName>
    <definedName name="totsalnob">#REF!</definedName>
    <definedName name="_bdm.6A05919F37494F38ACE807AC7DE0AF1C.edm">#REF!</definedName>
    <definedName name="Prorate">#REF!</definedName>
    <definedName name="BIIRRICC">#REF!</definedName>
    <definedName name="thth_3">#REF!</definedName>
    <definedName name="_vena_Budget_B1_R_3_658023728085729283_3937">#REF!</definedName>
    <definedName name="_bdm.7A794A188B8B4D8E9C170E7729EDCED8.edm">#REF!</definedName>
    <definedName name="_vena_Budget_B1_R_2_658126897829511169_1">#REF!</definedName>
    <definedName name="_22PAGE_9">#REF!</definedName>
    <definedName name="_28__123Graph_BCHART_15">#REF!</definedName>
    <definedName name="Equity_IRR">#REF!</definedName>
    <definedName name="report5_2">#REF!</definedName>
    <definedName name="rentchg98">#REF!</definedName>
    <definedName name="laborprod">#REF!</definedName>
    <definedName name="TopONS">#REF!</definedName>
    <definedName name="PMEquity">#REF!</definedName>
    <definedName name="_37_0_F">#REF!</definedName>
    <definedName name="_vena_Budget_B1_R_2_658126893559709697">#REF!</definedName>
    <definedName name="hn.ConvertVal1">#REF!</definedName>
    <definedName name="_vena_Budget_B1_R_2_658126896684466177">#REF!</definedName>
    <definedName name="_bdm.8C077B867B8A4C3FBCBAA2E49B09FC4F.edm">#REF!</definedName>
    <definedName name="_vena_DYNR_SBudget_BB1_2f89a5d3_f1cc7b0d">#REF!</definedName>
    <definedName name="OL_1_1_1">#REF!</definedName>
    <definedName name="year_start">#REF!</definedName>
    <definedName name="_vena_DYNR_SBudget_BB1_88d65061_4a1fb1cb">#REF!</definedName>
    <definedName name="_vena_Budget_B1_R_2_658126893823950849">#REF!</definedName>
    <definedName name="_vena_DYNR_SBudget_BB1_947a2efe_c45b8ade">#REF!</definedName>
    <definedName name="_vena_Budget_B1_R_2_658126894650228737_1">#REF!</definedName>
    <definedName name="wrn.upstairs._1_4">#REF!</definedName>
    <definedName name="RLAINPUT_EquityPercent">#REF!</definedName>
    <definedName name="Differences_1_1_1">#REF!</definedName>
    <definedName name="MLNK74aa887879d54234848d58a3e4906949">#REF!</definedName>
    <definedName name="_vena_Budget_B1_R_2_702739773353492481">#REF!</definedName>
    <definedName name="MgmtFeePct">#REF!</definedName>
    <definedName name="_bdm.32D58FD969EF455EA57EB2CED556A538.edm">#REF!</definedName>
    <definedName name="dbiImprovedName10">#REF!</definedName>
    <definedName name="wrn.Bewegungsbilanz._3">#REF!</definedName>
    <definedName name="wrn.FCB._1_1_1">#REF!</definedName>
    <definedName name="qweqweqwe_1_5">#REF!</definedName>
    <definedName name="zaq_1_1">#REF!</definedName>
    <definedName name="_vena_Budget_B1_R_2_658126895321317377">#REF!</definedName>
    <definedName name="wrn.all._.input._1">#REF!</definedName>
    <definedName name="_Vacancy">#REF!</definedName>
    <definedName name="acct7250.2">#REF!</definedName>
    <definedName name="GROSS_LEASABLE_AREA">#REF!</definedName>
    <definedName name="YtdIns">#REF!</definedName>
    <definedName name="_vena_Budget_B1_R_3_658023728085729283_3208">#REF!</definedName>
    <definedName name="were_1_5">#REF!</definedName>
    <definedName name="_vena_Budget_B1_R_2_658126898496405505">#REF!</definedName>
    <definedName name="_2__123Graph_ACHART_2A">#REF!</definedName>
    <definedName name="k_1_1">#REF!</definedName>
    <definedName name="Data_summary">#REF!</definedName>
    <definedName name="xlSubYear">#REF!</definedName>
    <definedName name="_vena_DYNR_SBudget_BB1_71f70c8_fabbe3e0">#REF!</definedName>
    <definedName name="ASSDEBT2">#REF!</definedName>
    <definedName name="_vena_DYNR_SBudget_BB1_9d2d8fb7_40297c74">#REF!</definedName>
    <definedName name="sale_comp3">#REF!</definedName>
    <definedName name="GOVERNMENT">#REF!</definedName>
    <definedName name="CO">#REF!</definedName>
    <definedName name="ncsi">#REF!</definedName>
    <definedName name="kjjjjkjhk_4">#REF!</definedName>
    <definedName name="_189__123Graph_DCHART_22">#REF!</definedName>
    <definedName name="_vena_Budget_B1_R_3_658023728085729283_2322">#REF!</definedName>
    <definedName name="_______________________aug03">#REF!</definedName>
    <definedName name="_vena_Budget_B1_R_2_658126895958851585">#REF!</definedName>
    <definedName name="_vena_Budget_B1_R_3_658023728085729283_3318">#REF!</definedName>
    <definedName name="dbiImprovedOccupancy6">#REF!</definedName>
    <definedName name="_vena_Budget_B1_R_3_658023728085729283_4304">#REF!</definedName>
    <definedName name="Swvu.ALL.">#REF!</definedName>
    <definedName name="AUPOtrRecov">#REF!</definedName>
    <definedName name="_vena_Budget_B1_C_10_658083215177678848_5">#REF!</definedName>
    <definedName name="DAYS_YEAR">#REF!</definedName>
    <definedName name="_bdm.DB7D5A88D25F4740B93ED62C4B555C37.edm">#REF!</definedName>
    <definedName name="_vena_DYNR_SBudget_BB1_df4836c9_576d6505">#REF!</definedName>
    <definedName name="YtdMgtFee">#REF!</definedName>
    <definedName name="_vena_Budget_B1_R_2_658126895904325635">#REF!</definedName>
    <definedName name="Insert">#REF!</definedName>
    <definedName name="sdf_1_4">#REF!</definedName>
    <definedName name="_92__123Graph_BCHART_1">#REF!</definedName>
    <definedName name="janis_1_2">#REF!</definedName>
    <definedName name="XRefCopy28">#REF!</definedName>
    <definedName name="_vena_Budget_B1_R_3_658023728085729283_4111">#REF!</definedName>
    <definedName name="_111__123Graph_CCHART_15">#REF!</definedName>
    <definedName name="__FEB94">#REF!</definedName>
    <definedName name="existingextrate">#REF!</definedName>
    <definedName name="_125__123Graph_ECHART_22">#REF!</definedName>
    <definedName name="_vena_DYNR_SBudget_BB1_c75acc66_e6abf4c2">#REF!</definedName>
    <definedName name="wrn.SUMMARY._3">#REF!</definedName>
    <definedName name="vo_1_1">#REF!</definedName>
    <definedName name="_vena_Budget_B1_R_3_658023728085729283_57">#REF!</definedName>
    <definedName name="FEES">#REF!</definedName>
    <definedName name="_vena_DYNR_SBudget_BB1_947a2efe_daaadf83">#REF!</definedName>
    <definedName name="topfinbor">#REF!</definedName>
    <definedName name="_vena_Budget_B1_R_3_658023728085729283_3963">#REF!</definedName>
    <definedName name="XRefPaste18Row">#REF!</definedName>
    <definedName name="_vena_Budget_B1_R_3_658023728085729283_2617">#REF!</definedName>
    <definedName name="NA">#REF!</definedName>
    <definedName name="_vena_DYNR_SBudget_BB1_aa19ba92_ef36ee52">#REF!</definedName>
    <definedName name="XRefCopy9">#REF!</definedName>
    <definedName name="_vena_Budget_B1_R_3_658023728085729283_30">#REF!</definedName>
    <definedName name="FlatUnlevCF">#REF!</definedName>
    <definedName name="LBUNDR">#REF!</definedName>
    <definedName name="_vena_Budget_B1_R_2_658126898450268163">#REF!</definedName>
    <definedName name="___3.2">#REF!</definedName>
    <definedName name="_vena_DYNR_SBudget_BB1_7970b553_955a7bc">#REF!</definedName>
    <definedName name="_36__123Graph_DCHART_17">#REF!</definedName>
    <definedName name="_vena_DYNR_SBudget_BB1_f0410f7_b734d157">#REF!</definedName>
    <definedName name="_vena_Budget_B1_R_3_658023728085729283_3717">#REF!</definedName>
    <definedName name="MLNKd0591e8a21de46d1939f00f2cabc62bf">#REF!</definedName>
    <definedName name="____________aug03">#REF!</definedName>
    <definedName name="Differences_1">#REF!</definedName>
    <definedName name="_New3_4">#REF!</definedName>
    <definedName name="_bdm.9A2A48A9F34344E491562B5BA5F27C2D.edm">#REF!</definedName>
    <definedName name="ClienteleTypes">#REF!</definedName>
    <definedName name="_vena_Budget_B1_R_2_658126894385987585_1">#REF!</definedName>
    <definedName name="_19__123Graph_XCHART_6">#REF!</definedName>
    <definedName name="_vena_Budget_B1_R_3_658023728085729283_2247">#REF!</definedName>
    <definedName name="US10TENADD">#REF!</definedName>
    <definedName name="DELME3_Condo_4">#REF!</definedName>
    <definedName name="qweqweqwe_1_2">#REF!</definedName>
    <definedName name="wrn.CCC._.OPEX._4">#REF!</definedName>
    <definedName name="_vena_Budget_B1_R_2_658126900127989760">#REF!</definedName>
    <definedName name="DaysProjYr4SP">#REF!</definedName>
    <definedName name="INPUT_2">#REF!</definedName>
    <definedName name="debthold">#REF!</definedName>
    <definedName name="BIConEndA">#REF!</definedName>
    <definedName name="Glass">#REF!</definedName>
    <definedName name="_vena_Budget_B1_R_3_658023728085729283_2660">#REF!</definedName>
    <definedName name="sadf_3">#REF!</definedName>
    <definedName name="_vena_DYNR_SBudget_BB1_947a2efe_f24980b2">#REF!</definedName>
    <definedName name="Z_6DFA7DDF_3C08_11D1_BDBE_0020AF42250B_.wvu.PrintArea">#REF!</definedName>
    <definedName name="_56__123Graph_XSEG_PIE">#REF!</definedName>
    <definedName name="_bdm.493603FCB1944E9B8F1BB27560C1CE76.edm">#REF!</definedName>
    <definedName name="_off6">#REF!</definedName>
    <definedName name="_196__123Graph_FCHART_17">#REF!</definedName>
    <definedName name="_bdm.597B8A62C59C436DB0B22B3E8A1414CF.edm">#REF!</definedName>
    <definedName name="_bdm.E12CD2859A324A5894786F703386A390.edm">#REF!</definedName>
    <definedName name="_vena_Budget_B1_R_2_658126895002550273_1">#REF!</definedName>
    <definedName name="_vena_Budget_B1_R_2_658126899251380225">#REF!</definedName>
    <definedName name="down_pipeline">#REF!</definedName>
    <definedName name="Debt_Show3_FundDate">#REF!</definedName>
    <definedName name="_vena_DYNR_SBudget_BB1_ade01e4_443f7c0d">#REF!</definedName>
    <definedName name="wrn.income._.statement._5">#REF!</definedName>
    <definedName name="_bdm.CA4BE63F41CF46828799426D24A4F4EF.edm">#REF!</definedName>
    <definedName name="_bdm.C529C1EE26E149E79868F18C6DFCA9C5.edm">#REF!</definedName>
    <definedName name="wrn.aging._.and._.Trend._.Analysis1_5">#REF!</definedName>
    <definedName name="_vena_DYNR_SBudget_BB1_2e34dd23">#REF!</definedName>
    <definedName name="dbiImprovedAddress9">#REF!</definedName>
    <definedName name="xlMemRowRef">#REF!</definedName>
    <definedName name="MLNKa405ca4894284a4f9c0bda339d289941">#REF!</definedName>
    <definedName name="_vena_Budget_B1_R_2_658126896030154753">#REF!</definedName>
    <definedName name="Minor_Page_06">#REF!</definedName>
    <definedName name="n_5">#REF!</definedName>
    <definedName name="solver_lhs58">#REF!</definedName>
    <definedName name="_2__123Graph_XCHART_1">#REF!</definedName>
    <definedName name="solver_lhs49">#REF!</definedName>
    <definedName localSheetId="4" name="wrn.upstairs.">#REF!</definedName>
    <definedName name="_vena_Budget_B1_R_3_658023728085729283_2262">#REF!</definedName>
    <definedName name="_25__123Graph_CCHART_1">#REF!</definedName>
    <definedName name="wrn.GRAPHS._3">#REF!</definedName>
    <definedName name="_25__123Graph_CCHART_22">#REF!</definedName>
    <definedName name="_vena_Budget_B1_R_3_658023728085729283_4395">#REF!</definedName>
    <definedName name="dbiImprovedName2">#REF!</definedName>
    <definedName name="_vena_DYNR_SBudget_BB1_93cbb310_79660c1b">#REF!</definedName>
    <definedName name="___yr4">#REF!</definedName>
    <definedName name="_vena_DYNR_SBudget_BB1_a3c29ef0_98d9ad45">#REF!</definedName>
    <definedName name="fact">#REF!</definedName>
    <definedName name="_vena_Budget_B1_R_3_658023728085729283_3480">#REF!</definedName>
    <definedName name="dbiImprovedGrantor1">#REF!</definedName>
    <definedName name="_____________________ICE2">#REF!</definedName>
    <definedName name="BASESHOP">#REF!</definedName>
    <definedName name="XRefCopy55">#REF!</definedName>
    <definedName name="_vena_Budget_B1_R_2_658126895258402817">#REF!</definedName>
    <definedName name="_vena_Budget_B1_R_3_658023728085729283_101">#REF!</definedName>
    <definedName name="_144__123Graph_BCHART_2">#REF!</definedName>
    <definedName name="_vena_Budget_B1_R_2_658126896260841473">#REF!</definedName>
    <definedName name="park">#REF!</definedName>
    <definedName name="_bdm.B69B632606F14C7C9D405A6C12B98C73.edm">#REF!</definedName>
    <definedName name="ExRate_Yr1">#REF!</definedName>
    <definedName name="EndAccumAmort">#REF!</definedName>
    <definedName name="_pub2">#REF!</definedName>
    <definedName name="_vena_DYNR_SBudget_BB1_81e08984_260e2771">#REF!</definedName>
    <definedName name="ACRE5">#REF!</definedName>
    <definedName name="_vena_Budget_B1_R_3_658023728085729283_2387">#REF!</definedName>
    <definedName name="split5">#REF!</definedName>
    <definedName name="_vena_DYNR_SBudget_BB1_49c874bc_dc7ad3ec">#REF!</definedName>
    <definedName name="_vena_Budget_B1_R_2_658126896353116161">#REF!</definedName>
    <definedName name="START_YEAR">#REF!</definedName>
    <definedName name="_________________________________SF1">#REF!</definedName>
    <definedName name="_____________RR2">#REF!</definedName>
    <definedName name="_vena_DYNR_SBudget_BB1_93cbb310_a615a19f">#REF!</definedName>
    <definedName name="_vena_Budget_B1_R_2_658126894469873665_1">#REF!</definedName>
    <definedName name="_64__123Graph_ASEG_PIE">#REF!</definedName>
    <definedName name="_bdm.D7A63BE6C8B944F09E196A3641069693.edm">#REF!</definedName>
    <definedName name="etet_2">#REF!</definedName>
    <definedName name="vv">#REF!</definedName>
    <definedName name="_bdm.43FB78AC4C294F46B2DC4D3676C1471F.edm">#REF!</definedName>
    <definedName name="_vena_Budget_B1_R_3_658023728085729283_3889">#REF!</definedName>
    <definedName name="AUPGroundLease">#REF!</definedName>
    <definedName name="_vena_DYNR_SBudget_BB1_9d30db1e_1bb7ff8">#REF!</definedName>
    <definedName name="wrn.celkový._.tisk._.detail._1">#REF!</definedName>
    <definedName name="UDD">#REF!</definedName>
    <definedName name="sdhdhfdfhh_1_1">#REF!</definedName>
    <definedName name="______CPI2">#REF!</definedName>
    <definedName name="wrn.Variance._1">#REF!</definedName>
    <definedName name="WILD">#REF!</definedName>
    <definedName name="S_16_PandB_CAP_EXPD">#REF!</definedName>
    <definedName name="BIConStartC">#REF!</definedName>
    <definedName localSheetId="5" name="Choices_Wrapper">#REF!</definedName>
    <definedName name="_bdm.860564DE4B054D99A0FA4C0E58D7F7C9.edm">#REF!</definedName>
    <definedName name="intrate_02">#REF!</definedName>
    <definedName name="P1_Common_Tier_2_Priority">#REF!</definedName>
    <definedName name="cnsld2">#REF!</definedName>
    <definedName name="_aar246">#REF!</definedName>
    <definedName name="DELME_3">#REF!</definedName>
    <definedName name="wrn.dcf2_2">#REF!</definedName>
    <definedName name="prop_13_calculation">#REF!</definedName>
    <definedName name="__DEP1">#REF!</definedName>
    <definedName name="rerere_2">#REF!</definedName>
    <definedName name="_bdm.05BE98B744D44AE6ADA8DD409385F72D.edm">#REF!</definedName>
    <definedName name="wrn.Back._.Page._1_1_1">#REF!</definedName>
    <definedName name="__bet99">#REF!</definedName>
    <definedName name="XRefCopy16">#REF!</definedName>
    <definedName name="EntityColumn">#REF!</definedName>
    <definedName name="_vena_DYNR_SBudget_BB1_9d2d8fb7_2ac3cbf7">#REF!</definedName>
    <definedName name="_vena_DYNR_SBudget_BB1_a3c29ef0_9763c894">#REF!</definedName>
    <definedName name="_vena_Budget_B1_R_2_658126899003916289">#REF!</definedName>
    <definedName name="PrintStatus">#REF!</definedName>
    <definedName name="AR_F">#REF!</definedName>
    <definedName name="lklkl_3">#REF!</definedName>
    <definedName name="aasfafaf_1">#REF!</definedName>
    <definedName name="INTR3">#REF!</definedName>
    <definedName name="I_AppraisalDate">#REF!</definedName>
    <definedName name="_52__123Graph_LBL_BCHART_3">#REF!</definedName>
    <definedName name="EST.TTL3">#REF!</definedName>
    <definedName name="_vena_DYNR_SBudget_BB1_9d2d8fb7_19b37fc1">#REF!</definedName>
    <definedName name="XRefPaste17">#REF!</definedName>
    <definedName name="ctss.out.mosaic.opStatement.collateral_0_.underwriting_0_.opStatement_h_">#REF!</definedName>
    <definedName name="lll_1">#REF!</definedName>
    <definedName name="_vena_Budget_B1_R_3_658023728085729283_3880">#REF!</definedName>
    <definedName name="Investment">#REF!</definedName>
    <definedName name="val">#REF!</definedName>
    <definedName name="__JAN05">#REF!</definedName>
    <definedName name="wrn.Europe._1_1">#REF!</definedName>
    <definedName name="vv_1_5">#REF!</definedName>
    <definedName name="Robert2_1_1_1">#REF!</definedName>
    <definedName name="market_1_1">#REF!</definedName>
    <definedName name="_vena_Budget_B1_R_3_658023728085729283_2658">#REF!</definedName>
    <definedName name="_n87">#REF!</definedName>
    <definedName name="EffectDateCell">#REF!</definedName>
    <definedName name="ctss.out.collateral_0_.underwriting_0_.UwAnalysis.indexRate">#REF!</definedName>
    <definedName name="_AUG01">#REF!</definedName>
    <definedName name="_vena_Budget_B1_R_2_658126896986456066">#REF!</definedName>
    <definedName name="_vena_Budget_B1_R_3_658023728085729283_3464">#REF!</definedName>
    <definedName name="_81__123Graph_BCHART_15">#REF!</definedName>
    <definedName name="BUDGETNOTES4">#REF!</definedName>
    <definedName name="Refinance_True?">#REF!</definedName>
    <definedName name="wrn.printout._1_2">#REF!</definedName>
    <definedName name="Mill_Rate">#REF!</definedName>
    <definedName name="_vena_DYNR_SBudget_BB1_d91ca585_8f8f5073">#REF!</definedName>
    <definedName localSheetId="4" name="re">#REF!</definedName>
    <definedName name="_vena_Budget_B1_R_3_658023728085729283_2525">#REF!</definedName>
    <definedName name="_vena_Budget_B1_R_2_718236086598631425">#REF!</definedName>
    <definedName name="_vena_Budget_B1_R_2_658126897569464321_1">#REF!</definedName>
    <definedName name="wrn.Detailed._.P._.and._.L.">#REF!</definedName>
    <definedName name="_vena_Budget_B1_R_3_658023728085729283_3023">#REF!</definedName>
    <definedName name="_vena_Budget_B1_R_3_658023728085729283_4289">#REF!</definedName>
    <definedName name="LC_rate_const">#REF!</definedName>
    <definedName name="_vena_Budget_B1_R_2_658126895048687619_1">#REF!</definedName>
    <definedName name="_vena_Budget_B1_R_2_658126894838972417_1">#REF!</definedName>
    <definedName name="TI_Depr">#REF!</definedName>
    <definedName name="_vena_DYNR_SBudget_BB1_d91ca585_873e166e">#REF!</definedName>
    <definedName name="_vena_Budget_B1_R_3_658023728085729283_4100">#REF!</definedName>
    <definedName name="___CAD2007">#REF!</definedName>
    <definedName name="_vena_Budget_B1_R_3_658023728085729283_3608">#REF!</definedName>
    <definedName name="_APR12">#REF!</definedName>
    <definedName name="__123Graph_CST92">#REF!</definedName>
    <definedName name="Spanner_Auto_Select">#REF!</definedName>
    <definedName name="_13__123Graph_BCHART_1">#REF!</definedName>
    <definedName name="emily_4">#REF!</definedName>
    <definedName name="scm_rec">#REF!</definedName>
    <definedName name="_____18.4">#REF!</definedName>
    <definedName name="OTHERINC">#REF!</definedName>
    <definedName name="_6_0_0_S">#REF!</definedName>
    <definedName name="wrn.Arthur._3">#REF!</definedName>
    <definedName name="ACwvu.LSMEET.">#REF!</definedName>
    <definedName name="____sub98">#REF!</definedName>
    <definedName name="Rel_1_1_1">#REF!</definedName>
    <definedName name="wrn.Asia._3">#REF!</definedName>
    <definedName name="_Const.Day">#REF!</definedName>
    <definedName name="wrn.Print._.6._2">#REF!</definedName>
    <definedName name="_vena_DYNR_SBudget_BB1_46b314c0_12957980">#REF!</definedName>
    <definedName name="XRefCopy21Row">#REF!</definedName>
    <definedName name="Yr2ComReplRsrv">#REF!</definedName>
    <definedName name="ApprGroundLease">#REF!</definedName>
    <definedName name="List_BedroomCounts">#REF!</definedName>
    <definedName name="wrn.VALUATION._3">#REF!</definedName>
    <definedName name="asdfdd_5">#REF!</definedName>
    <definedName name="Param_CurrentDate">#REF!</definedName>
    <definedName name="SSWLO">#REF!</definedName>
    <definedName name="ewrwer">#REF!</definedName>
    <definedName name="_____________________________1">#REF!</definedName>
    <definedName name="__123Graph_XCOMP">#REF!</definedName>
    <definedName name="TotalSoftCosts">#REF!</definedName>
    <definedName name="wrn.GuV._1">#REF!</definedName>
    <definedName name="dbiImprovedOccupancy4">#REF!</definedName>
    <definedName name="__4__123Graph_BCHART_2">#REF!</definedName>
    <definedName name="UKBUILDCOST">#REF!</definedName>
    <definedName name="_vena_Budget_B1_R_2_658126896546054145">#REF!</definedName>
    <definedName name="_vena_DYNR_SBudget_BB1_9d2d8fb7_6b2f915c">#REF!</definedName>
    <definedName name="_vena_Budget_B1_R_2_658126893777813505">#REF!</definedName>
    <definedName name="_vena_DYNR_SBudget_BB1_31f8da2e_9bf3d539">#REF!</definedName>
    <definedName name="PROFIT98">#REF!</definedName>
    <definedName name="block">#REF!</definedName>
    <definedName name="Oasda_1">#REF!</definedName>
    <definedName name="Pref_Tier_2_Hurdle_Share">#REF!</definedName>
    <definedName name="wrn.Delchamps._3">#REF!</definedName>
    <definedName name="__key2">#REF!</definedName>
    <definedName name="wrn.csc._1_4">#REF!</definedName>
    <definedName name="FirstYear">#REF!</definedName>
    <definedName name="_vena_Budget_B1_R_2_658126895510061057">#REF!</definedName>
    <definedName name="SALE5">#REF!</definedName>
    <definedName name="wrn.csc._1_3">#REF!</definedName>
    <definedName name="_bdm.2E992C0B17A84955BA91F52DDFA70110.edm">#REF!</definedName>
    <definedName name="OperatingComparison">#REF!</definedName>
    <definedName name="Scheduled_Extra_Payments">#REF!</definedName>
    <definedName name="_vena_DYNR_SBudget_BB1_9d2d8fb7_6a1af76e">#REF!</definedName>
    <definedName name="MLNK690467423ae94931ab9184524cd1f162">#REF!</definedName>
    <definedName name="ImpSale1Occupancy">#REF!</definedName>
    <definedName name="wrn.csc2._1">#REF!</definedName>
    <definedName name="PRINT_ESUM">#REF!</definedName>
    <definedName name="PRINT_IDET">#REF!</definedName>
    <definedName name="jhkkjk_1_1_1">#REF!</definedName>
    <definedName name="_______________________________PGC2">#REF!</definedName>
    <definedName name="___________________________________SF1">#REF!</definedName>
    <definedName name="SITE_OUT_PROP_OUT">#REF!</definedName>
    <definedName name="_vena_Budget_B1_C_FV_35892df9482541ef9da1df9eb1776c9c_3">#REF!</definedName>
    <definedName name="_vena_Budget_B1_R_3_658023728085729283_2242">#REF!</definedName>
    <definedName name="CONST_BUDGET">#REF!</definedName>
    <definedName name="XRefCopy54">#REF!</definedName>
    <definedName name="wrn.dcf2_1_1">#REF!</definedName>
    <definedName name="_vena_Budget_B1_R_3_658023728085729283_2870">#REF!</definedName>
    <definedName name="_vena_Budget_B1_R_2_658126896671883265">#REF!</definedName>
    <definedName name="XRefCopy6Row">#REF!</definedName>
    <definedName name="HNB">#REF!</definedName>
    <definedName name="Z_6DFA7DDD_3C08_11D1_BDBE_0020AF42250B_.wvu.PrintTitles">#REF!</definedName>
    <definedName name="_vena_Budget_B1_R_2_658126898576097281">#REF!</definedName>
    <definedName name="H_4">#REF!</definedName>
    <definedName name="_vena_Budget_B1_R_2_658126893664567297">#REF!</definedName>
    <definedName name="_vena_Budget_B1_R_3_658023728085729283_3268">#REF!</definedName>
    <definedName name="_bdm.5D43C08E944941F7B68B962F5C88684F.edm">#REF!</definedName>
    <definedName name="intonlyCore">#REF!</definedName>
    <definedName name="Tencosts">#REF!</definedName>
    <definedName name="PO_1_2">#REF!</definedName>
    <definedName name="b2ra">#REF!</definedName>
    <definedName name="wrn.PRINTREP._1_1_1">#REF!</definedName>
    <definedName name="wrn.1996._.TO._.2004._2">#REF!</definedName>
    <definedName name="_vena_Budget_B1_R_2_774856189376069632">#REF!</definedName>
    <definedName name="_vena_Budget_B1_R_2_658126900635500545">#REF!</definedName>
    <definedName name="wrn.Front._.Page._1_5">#REF!</definedName>
    <definedName name="P1_Pref_Ownership">#REF!</definedName>
    <definedName name="ExRate_Yr2">#REF!</definedName>
    <definedName name="Outdated2">#REF!</definedName>
    <definedName name="_vena_DYNR_SBudget_BB1_71f70c8_2a67fb87">#REF!</definedName>
    <definedName name="COSTS1">#REF!</definedName>
    <definedName name="AUSGLESC">#REF!</definedName>
    <definedName name="TILE">#REF!</definedName>
    <definedName name="_vena_Budget_B1_R_2_658126896155983873">#REF!</definedName>
    <definedName name="OASCurve">#REF!</definedName>
    <definedName name="solver_lhs84">#REF!</definedName>
    <definedName name="Module1.PRINT_DETAILS">#REF!</definedName>
    <definedName name="___17.7">#REF!</definedName>
    <definedName name="_vena_Budget_B1_R_3_658023728085729283_4367">#REF!</definedName>
    <definedName name="_324__123Graph_XSEG_PIE">#REF!</definedName>
    <definedName name="OALeaseType">#REF!</definedName>
    <definedName name="z_2">#REF!</definedName>
    <definedName name="mf">#REF!</definedName>
    <definedName name="AUPRprsMntnce">#REF!</definedName>
    <definedName name="_vena_DYNR_SBudget_BB1_da5f4009_5a8a779f">#REF!</definedName>
    <definedName name="mmmm_1_5">#REF!</definedName>
    <definedName name="wrn.Financial._5">#REF!</definedName>
    <definedName name="UKNONINSTALLREVQ401">#REF!</definedName>
    <definedName name="_vena_DYNR_SBudget_BB1_81e08984_186a659">#REF!</definedName>
    <definedName name="_vena_DYNR_SBudget_BB1_49c874bc_267ccc7d">#REF!</definedName>
    <definedName name="XRefCopy43">#REF!</definedName>
    <definedName name="XRefCopy56">#REF!</definedName>
    <definedName name="_4__123Graph_ACHART_15">#REF!</definedName>
    <definedName name="OAR_Spread">#REF!</definedName>
    <definedName name="_vena_DYNR_SBudget_BB1_81e08984_ba58d077">#REF!</definedName>
    <definedName name="_bdm.04DF5C48C86D4796A83DDFD6B1F448E6.edm">#REF!</definedName>
    <definedName name="_bdm.E659EF0FEDB24560A26A88E981D4C9E8.edm">#REF!</definedName>
    <definedName name="SERVCOANNUALGRTHRATE">#REF!</definedName>
    <definedName name="PY">#REF!</definedName>
    <definedName name="ahadhhqe">#REF!</definedName>
    <definedName name="zaq_1">#REF!</definedName>
    <definedName name="_vena_Budget_B1_R_3_658023728085729283_4209">#REF!</definedName>
    <definedName name="botherinc">#REF!</definedName>
    <definedName name="_Equity">#REF!</definedName>
    <definedName name="solver_lhs83">#REF!</definedName>
    <definedName name="_200__123Graph_ECHART_22">#REF!</definedName>
    <definedName name="_bas2">#REF!</definedName>
    <definedName name="_vena_DYNR_SBudget_BB1_93cbb310_da228b6f">#REF!</definedName>
    <definedName name="MLNK31279d353820475383602aaad00217fe">#REF!</definedName>
    <definedName name="were_1_4">#REF!</definedName>
    <definedName name="wrn.FY96sbp99_2">#REF!</definedName>
    <definedName name="wrn.printout._2">#REF!</definedName>
    <definedName name="_vena_DYNR_SBudget_BB1_dd640a85_e3b4f661">#REF!</definedName>
    <definedName name="_vena_Budget_B1_R_2_658126894587314177_1">#REF!</definedName>
    <definedName name="OADIV">#REF!</definedName>
    <definedName name="BNE_MESSAGES_HIDDEN">#REF!</definedName>
    <definedName name="USSERVEXPPERC">#REF!</definedName>
    <definedName name="_bdm.45BA190BD7414AB28A7CE877D83F6050.edm">#REF!</definedName>
    <definedName name="CHART4">#REF!</definedName>
    <definedName name="int_1_1">#REF!</definedName>
    <definedName name="_vena_Budget_B1_R_3_658023728085729283_36">#REF!</definedName>
    <definedName name="_vena_Budget_B1_R_3_658023728085729283_2839">#REF!</definedName>
    <definedName name="rerere_5">#REF!</definedName>
    <definedName name="_vena_Budget_B1_C_7_658023875451420675">#REF!</definedName>
    <definedName name="i_1_5">#REF!</definedName>
    <definedName name="RentalIncome">#REF!</definedName>
    <definedName name="F_10">#REF!</definedName>
    <definedName name="ba3rent">#REF!</definedName>
    <definedName name="sl1_title">#REF!</definedName>
    <definedName name="dghmketymyn">#REF!</definedName>
    <definedName name="_New1_1_1">#REF!</definedName>
    <definedName name="__123Graph_AASSET">#REF!</definedName>
    <definedName name="__123Graph_LBL_AUNIT">#REF!</definedName>
    <definedName name="_vena_Budget_B1_R_3_658023728085729283_3554">#REF!</definedName>
    <definedName name="threebed">#REF!</definedName>
    <definedName name="_______17.6">#REF!</definedName>
    <definedName name="FG_2">#REF!</definedName>
    <definedName name="DEBT_InitialFunding">#REF!</definedName>
    <definedName name="_vena_Budget_B1_R_3_658023728085729283_4056">#REF!</definedName>
    <definedName name="Equity_Fund">#REF!</definedName>
    <definedName name="__INT2">#REF!</definedName>
    <definedName name="____SF1">#REF!</definedName>
    <definedName name="_vena_DYNR_SBudget_BB1_9d2d8fb7_26e93d03">#REF!</definedName>
    <definedName name="_vena_DYNR_SBudget_BB1_2f89a5d3_a033d8d0">#REF!</definedName>
    <definedName name="_bdm.06F8CD64391C47F5AFBF91EA95E2FB06.edm">#REF!</definedName>
    <definedName name="_vena_DYNR_SBudget_BB1_d91ca585_fae488e8">#REF!</definedName>
    <definedName name="dbiImprovedGrantor5">#REF!</definedName>
    <definedName name="_vena_Budget_B1_R_3_658023728085729283_2919">#REF!</definedName>
    <definedName name="_vena_Budget_B1_R_3_658023728085729283_2280">#REF!</definedName>
    <definedName name="_vena_Budget_B1_R_2_658126893853310978">#REF!</definedName>
    <definedName name="Manager_Analysis">#REF!</definedName>
    <definedName name="_vena_DYNR_SBudget_BB1_81e08984_2ab111d0">#REF!</definedName>
    <definedName name="ae">#REF!</definedName>
    <definedName name="_vena_Budget_B1_R_2_658126899490455553">#REF!</definedName>
    <definedName name="_bdm.89CD61E0FF66403FBDE3987642D113CA.edm">#REF!</definedName>
    <definedName name="_vena_DYNR_SBudget_BB1_afd74a34_5f55f1f6">#REF!</definedName>
    <definedName name="wrn.GSA._.PRINT._4">#REF!</definedName>
    <definedName name="SPRII">#REF!</definedName>
    <definedName name="_vena_Budget_B1_R_2_658126899691782145">#REF!</definedName>
    <definedName name="IHMProjectName">#REF!</definedName>
    <definedName name="_bdm.937EDBE1033E4599B0DF08C2DB85F68D.edm">#REF!</definedName>
    <definedName name="_NOV05">#REF!</definedName>
    <definedName name="wrn.COMBINED._1_1_1">#REF!</definedName>
    <definedName name="_vena_Budget_B1_R_2_702739768781701121">#REF!</definedName>
    <definedName name="_vena_DYNR_SBudget_BB1_46b314c0_e2cc7c85">#REF!</definedName>
    <definedName name="DESCRIBE">#REF!</definedName>
    <definedName name="_bdm.6DB09A414D864A06BCCF6B82BB67D377.edm">#REF!</definedName>
    <definedName name="fsfs_4">#REF!</definedName>
    <definedName name="_vena_DYNR_SBudget_BB1_acaafd4a_df01743b">#REF!</definedName>
    <definedName name="__41__123Graph_FCHART_17">#REF!</definedName>
    <definedName name="_bdm.322F90FB60E946DC8749B20185D1077C.edm">#REF!</definedName>
    <definedName name="_vena_Budget_B1_R_2_658126898378964993">#REF!</definedName>
    <definedName name="breserve">#REF!</definedName>
    <definedName localSheetId="5" name="wrn.csc2.">#REF!</definedName>
    <definedName name="_bdm.F34A2D964D944AB0B1BE489E25FBFDDA.edm">#REF!</definedName>
    <definedName name="Debt_Show2_CapEx">#REF!</definedName>
    <definedName name="_vena_Budget_B1_R_2_658126898160861185">#REF!</definedName>
    <definedName name="_eva2_1_1_1">#REF!</definedName>
    <definedName name="_Pro1">#REF!</definedName>
    <definedName name="OAMarketLeasing">#REF!</definedName>
    <definedName name="Debt_Label3_Percent">#REF!</definedName>
    <definedName name="_vena_Budget_B1_R_3_658023728085729283_3634">#REF!</definedName>
    <definedName name="shit_1_1_1">#REF!</definedName>
    <definedName name="STACK3">#REF!</definedName>
    <definedName name="aasfafaf_1_5">#REF!</definedName>
    <definedName name="HDGS">#REF!</definedName>
    <definedName name="_vena_Budget_B1_R_3_658023728085729283_3530">#REF!</definedName>
    <definedName name="propdata">#REF!</definedName>
    <definedName name="_bdm.882C59D4404640129C696AF15CB3755A.edm">#REF!</definedName>
    <definedName name="_______________CAD2008">#REF!</definedName>
    <definedName name="_11P_L">#REF!</definedName>
    <definedName name="XRefCopy46Row">#REF!</definedName>
    <definedName name="wrn.Cover._5">#REF!</definedName>
    <definedName name="wrn.Druck._.Monatsreporting._1">#REF!</definedName>
    <definedName name="_bdm.016067B5A0D343E88049A067BFB30C2E.edm">#REF!</definedName>
    <definedName name="COMPLETE21">#REF!</definedName>
    <definedName name="wvu.inputs._.raw._.data._1_2">#REF!</definedName>
    <definedName name="Workcap4_1_2">#REF!</definedName>
    <definedName name="_vena_DYNR_SBudget_BB1_7970b553_96ca9e8e">#REF!</definedName>
    <definedName name="ResidentialSF">#REF!</definedName>
    <definedName name="TABLE4">#REF!</definedName>
    <definedName name="_vena_Budget_B1_R_3_658023728085729283_4402">#REF!</definedName>
    <definedName name="hgrth_4">#REF!</definedName>
    <definedName name="_vena_Budget_B1_R_3_658023728085729283_2695">#REF!</definedName>
    <definedName name="aewr">#REF!</definedName>
    <definedName name="Z_FAFA6ED0_0531_11D1_BD56_0020AF42250B_.wvu.PrintArea">#REF!</definedName>
    <definedName name="lklkl_4">#REF!</definedName>
    <definedName localSheetId="3" name="_bdm.0C5CA11821304B0BA7315C93CED0C4C1.edm">#REF!</definedName>
    <definedName name="wrn.income._.statement._2">#REF!</definedName>
    <definedName name="CCCC">#REF!</definedName>
    <definedName name="_vena_DYNR_SBudget_BB1_257bd8dc_2a54a36f">#REF!</definedName>
    <definedName name="E_O">#REF!</definedName>
    <definedName name="RLAINPUT_PortfolioInputs">#REF!</definedName>
    <definedName name="rerere_1_4">#REF!</definedName>
    <definedName name="_vena_Budget_B1_R_2_658126897540104193_1">#REF!</definedName>
    <definedName name="_bdm.8B8059C51C264E978FF9B1EF7F267C0E.edm">#REF!</definedName>
    <definedName name="totaldebt">#REF!</definedName>
    <definedName name="report1_4">#REF!</definedName>
    <definedName name="garage_income">#REF!</definedName>
    <definedName name="Y_1_3">#REF!</definedName>
    <definedName name="cf_dump">#REF!</definedName>
    <definedName name="TotalSharesOutstanding">#REF!</definedName>
    <definedName name="_vena_Budget_B1_R_2_658126895015133185_1">#REF!</definedName>
    <definedName name="SponsorEquity">#REF!</definedName>
    <definedName name="AUSGandAESC">#REF!</definedName>
    <definedName name="_vena_Budget_B1_R_3_658023728085729283_3652">#REF!</definedName>
    <definedName name="_41P_L">#REF!</definedName>
    <definedName name="r.LTMInterim">#REF!</definedName>
    <definedName name="RevenuePage1">#REF!</definedName>
    <definedName name="_37">#REF!</definedName>
    <definedName name="Unrealized_II">#REF!</definedName>
    <definedName name="_vena_Budget_B1_R_3_658023728085729283_2753">#REF!</definedName>
    <definedName name="AUPNetRentalInc">#REF!</definedName>
    <definedName name="acct7219.1">#REF!</definedName>
    <definedName name="RANGEA">#REF!</definedName>
    <definedName name="crit_3">#REF!</definedName>
    <definedName name="_vena_DYNR_SBudget_BB1_257bd8dc_ca945b5e">#REF!</definedName>
    <definedName name="UKNONINSTALLREVQ101">#REF!</definedName>
    <definedName name="_vena_Budget_B1_R_2_658126898009866241">#REF!</definedName>
    <definedName name="sl2_print">#REF!</definedName>
    <definedName name="asdf_1">#REF!</definedName>
    <definedName name="TCases">#REF!</definedName>
    <definedName name="_vena_Budget_B1_R_2_658126897158422529">#REF!</definedName>
    <definedName name="mmmmmmmhm_1_5">#REF!</definedName>
    <definedName name="___a1_2">#REF!</definedName>
    <definedName name="TABLE_D_1_3">#REF!</definedName>
    <definedName name="_bdm.9D0F5BD839E94705A5F0B610A03E3FF3.edm">#REF!</definedName>
    <definedName name="BIRepaymentDate2C">#REF!</definedName>
    <definedName name="_vena_DYNR_SBudget_BB1_81e08984_1fd47be5">#REF!</definedName>
    <definedName name="wrn.Massimo._2">#REF!</definedName>
    <definedName name="Workcap4_4">#REF!</definedName>
    <definedName name="wrn.FY97SBP2_1_2">#REF!</definedName>
    <definedName name="Debt_Pmt">#REF!</definedName>
    <definedName name="HiddenRows">#REF!</definedName>
    <definedName name="_vena_Budget_B1_R_3_658023728085729283_4039">#REF!</definedName>
    <definedName name="_alv2">#REF!</definedName>
    <definedName name="_vena_Budget_B1_R_3_658023728085729283_4128">#REF!</definedName>
    <definedName name="PRICING_MATRIX">#REF!</definedName>
    <definedName name="singletenant05">#REF!</definedName>
    <definedName name="_vena_DYNR_SBudget_BB1_ade01e4_e13616cc">#REF!</definedName>
    <definedName name="MLNK96ef46b00b6a4339a909125c47ee7eb6">#REF!</definedName>
    <definedName name="_bdm.C2FA10C67A1745348FD44D4EB337B119.edm">#REF!</definedName>
    <definedName name="_bas4">#REF!</definedName>
    <definedName name="_vena_DYNR_SBudget_BB1_9d30db1e_2746ea06">#REF!</definedName>
    <definedName name="_bdm.AC1A2E156A3E4A5C913EFD3C5ABAB969.edm">#REF!</definedName>
    <definedName name="OccTermNew2_ScenDEFAULT">#REF!</definedName>
    <definedName name="_bdm.4198225084B143B49D19AFDACCA19049.edm">#REF!</definedName>
    <definedName name="D2_Capex_HB_Amount">#REF!</definedName>
    <definedName name="residential_rental">#REF!</definedName>
    <definedName name="_bdm.99E90C44184A45FE84B3422844F8D86B.edm">#REF!</definedName>
    <definedName name="ghhghd">#REF!</definedName>
    <definedName name="wrn3.ALL._1_1">#REF!</definedName>
    <definedName name="_vena_Budget_B1_R_2_658126895367454720">#REF!</definedName>
    <definedName name="_vena_Budget_B1_R_3_658023728085729283_2661">#REF!</definedName>
    <definedName name="__NCF9">#REF!</definedName>
    <definedName name="Timeshare_Valuation">#REF!</definedName>
    <definedName name="ADJGSFE">#REF!</definedName>
    <definedName name="AM_FEE_YR10">#REF!</definedName>
    <definedName name="PEREG">#REF!</definedName>
    <definedName name="FG_1_1_1">#REF!</definedName>
    <definedName name="_vena_Budget_B1_R_2_658126898907447297">#REF!</definedName>
    <definedName name="_vena_DYNR_SBudget_BB1_93cbb310_87fe3d94">#REF!</definedName>
    <definedName name="_vena_Budget_B1_R_2_658126898852921345">#REF!</definedName>
    <definedName name="_vena_Budget_B1_R_2_658126899859554305">#REF!</definedName>
    <definedName name="MOIRR4">#REF!</definedName>
    <definedName name="_vena_Budget_B1_C_FV_e4bcd20d09de44648bcf960b63f6917f_43">#REF!</definedName>
    <definedName name="_11__123Graph_AChart_6">#REF!</definedName>
    <definedName name="SP">#REF!</definedName>
    <definedName name="_vena_Budget_B1_R_3_658023728085729283_4179">#REF!</definedName>
    <definedName name="sum">#REF!</definedName>
    <definedName name="_vena_DYNR_SBudget_BB1_9d2d8fb7_8c5ae09f">#REF!</definedName>
    <definedName name="convfactor">#REF!</definedName>
    <definedName name="aaaaa_2">#REF!</definedName>
    <definedName name="Z_627E98CB_893D_11D2_9EFC_00C04FE0572F_.wvu.PrintTitles">#REF!</definedName>
    <definedName name="_vena_DYNR_SBudget_BB1_d3649f1b_2b1154ed">#REF!</definedName>
    <definedName name="PRINT_RATES">#REF!</definedName>
    <definedName name="_22__123Graph_BCHART_5">#REF!</definedName>
    <definedName name="_vena_Budget_B1_R_3_658023728085729283_3700">#REF!</definedName>
    <definedName name="__14__123Graph_BCHART_15">#REF!</definedName>
    <definedName name="sendebtrate">#REF!</definedName>
    <definedName name="_vena_Budget_B1_R_2_658126899196854273">#REF!</definedName>
    <definedName name="fggfdfgf_1_1_1">#REF!</definedName>
    <definedName name="xx_2">#REF!</definedName>
    <definedName name="_bdm.B84D1F02013F42A68B2196ED360ECEE1.edm">#REF!</definedName>
    <definedName name="SENSD1">#REF!</definedName>
    <definedName name="RentableArea">#REF!</definedName>
    <definedName name="cflastrow">#REF!</definedName>
    <definedName name="thth_1_5">#REF!</definedName>
    <definedName name="_189__123Graph_FCHART_16">#REF!</definedName>
    <definedName name="ExitFee">#REF!</definedName>
    <definedName name="graph123">#REF!</definedName>
    <definedName name="ggggggggggg_1_2">#REF!</definedName>
    <definedName name="ReplacementCost">#REF!</definedName>
    <definedName name="Z_C9FB2A73_5C56_11D3_AD66_0050040A13CD_.wvu.PrintTitles">#REF!</definedName>
    <definedName name="tmpproperty">#REF!</definedName>
    <definedName name="_vena_Budget_B1_R_3_658023728085729283_3246">#REF!</definedName>
    <definedName name="_vena_Budget_B1_R_3_658023728085729283_2326">#REF!</definedName>
    <definedName name="_vena_DYNR_SBudget_BB1_88d65061_8865579e">#REF!</definedName>
    <definedName name="BIPreSalesP">#REF!</definedName>
    <definedName localSheetId="5" name="FG">#REF!</definedName>
    <definedName name="_bdm.57EB53A304494568981068B43B7BF330.edm">#REF!</definedName>
    <definedName name="_vena_Budget_B1_R_3_658023728085729283_3547">#REF!</definedName>
    <definedName name="retl">#REF!</definedName>
    <definedName name="MATRIX_D_12YRS">#REF!</definedName>
    <definedName name="Rentincome">#REF!</definedName>
    <definedName name="refiswitch">#REF!</definedName>
    <definedName name="_vena_Budget_B1_R_3_658023728085729283_2384">#REF!</definedName>
    <definedName name="Fund_Average_Return_Row">#REF!</definedName>
    <definedName name="NASF">#REF!</definedName>
    <definedName name="_vena_Budget_B1_R_2_658126895774302209">#REF!</definedName>
    <definedName name="PRINT_PART_L_YR">#REF!</definedName>
    <definedName name="_bdm.E5743739224A4283ADB83CE2636E223E.edm">#REF!</definedName>
    <definedName name="_bdm.91B5014D282441F0AE56633B86379C51.edm">#REF!</definedName>
    <definedName name="dbiImprovedNoOfUnits10">#REF!</definedName>
    <definedName name="_vena_Budget_B1_R_3_658023728085729283_2529">#REF!</definedName>
    <definedName name="_145__123Graph_FCHART_22">#REF!</definedName>
    <definedName name="elevatorsf">#REF!</definedName>
    <definedName name="_vena_Budget_B1_R_2_658126897905008643">#REF!</definedName>
    <definedName name="_85__123Graph_CSEG_PIE">#REF!</definedName>
    <definedName name="Leased">#REF!</definedName>
    <definedName name="__">#REF!</definedName>
    <definedName name="_vena_Budget_B1_R_3_658023728085729283_2363">#REF!</definedName>
    <definedName name="_27__123Graph_LBL_ACHART_3">#REF!</definedName>
    <definedName name="CE_Acq_Fee">#REF!</definedName>
    <definedName name="PRINT_EXPENSES">#REF!</definedName>
    <definedName name="fgsg_4">#REF!</definedName>
    <definedName name="________________CAD2007">#REF!</definedName>
    <definedName name="_bdm.BDA8011F2BB7405B8481658A90E79F78.edm">#REF!</definedName>
    <definedName name="MLNK8174726109c44fe89620781fe3dbccba">#REF!</definedName>
    <definedName name="_vena_Budget_B1_R_2_658126893698121729_1">#REF!</definedName>
    <definedName name="ewrwer_3">#REF!</definedName>
    <definedName name="MRTG4">#REF!</definedName>
    <definedName name="_bdm.EAC04B7E5DB54E9DB80FAB1AACC31A8C.edm">#REF!</definedName>
    <definedName name="_80__123Graph_BCHART_16">#REF!</definedName>
    <definedName name="_23__123Graph_BCHART_22">#REF!</definedName>
    <definedName name="Title1">#REF!</definedName>
    <definedName name="_vena_Budget_B1_R_3_658023728085729283_4404">#REF!</definedName>
    <definedName name="_bdm.87D8F6C22FCF4B959CDFDB94A4EDD021.edm">#REF!</definedName>
    <definedName name="_vena_Budget_B1_R_3_658023728085729283_2813">#REF!</definedName>
    <definedName name="_vena_Budget_B1_R_2_658126899494649857">#REF!</definedName>
    <definedName name="_vena_Budget_B1_R_2_658126895795273730">#REF!</definedName>
    <definedName name="AddALinePartnerships">#REF!</definedName>
    <definedName name="OALevels">#REF!</definedName>
    <definedName name="_a10_1_4">#REF!</definedName>
    <definedName name="_vena_Budget_B1_R_3_658023728085729283_2731">#REF!</definedName>
    <definedName name="__DEC04">#REF!</definedName>
    <definedName name="_Credit.Estimated">#REF!</definedName>
    <definedName name="dbiImprovedGrossBuildingSQFT5">#REF!</definedName>
    <definedName name="wrn.reports._4">#REF!</definedName>
    <definedName name="_16__123Graph_CCHART_17">#REF!</definedName>
    <definedName name="SDFHG_5">#REF!</definedName>
    <definedName name="_bdm.F7864CF4C956499CB4D4BCD88847E98D.edm">#REF!</definedName>
    <definedName name="wrn.CCC._3">#REF!</definedName>
    <definedName name="base_prices_jan">#REF!</definedName>
    <definedName name="_vena_Budget_B1_C_10_658083215177678848_14">#REF!</definedName>
    <definedName name="mmmmmmmm_4">#REF!</definedName>
    <definedName name="ppct">#REF!</definedName>
    <definedName name="wrnfy97">#REF!</definedName>
    <definedName name="IHMProjectCity">#REF!</definedName>
    <definedName name="_Fill1">#REF!</definedName>
    <definedName name="TYSONS">#REF!</definedName>
    <definedName name="__NOV10">#REF!</definedName>
    <definedName name="__AUG02">#REF!</definedName>
    <definedName name="_vena_DYNR_SBudget_BB1_2007b251">#REF!</definedName>
    <definedName name="_vena_Budget_B1_R_3_658023728085729283_3466">#REF!</definedName>
    <definedName name="_vena_Budget_B1_R_2_658126893769424897">#REF!</definedName>
    <definedName name="_vena_Budget_B1_R_2_876291152771809282">#REF!</definedName>
    <definedName name="_vena_DYNR_SBudget_BB1_9d2d8fb7_251033e">#REF!</definedName>
    <definedName name="VeryLastMonth">#REF!</definedName>
    <definedName name="_vena_Budget_B1_R_2_658126897338777601">#REF!</definedName>
    <definedName name="PAGE6">#REF!</definedName>
    <definedName name="_vena_Budget_B1_R_3_658023728085729283_2641">#REF!</definedName>
    <definedName name="Prop_Units">#REF!</definedName>
    <definedName name="_vena_Budget_B1_R_2_658126898328633345">#REF!</definedName>
    <definedName name="BankPointsIn">#REF!</definedName>
    <definedName name="____5">#REF!</definedName>
    <definedName name="_vena_Budget_B1_R_3_658023728085729283_3842">#REF!</definedName>
    <definedName name="HELP">#REF!</definedName>
    <definedName name="DirectCosts">#REF!</definedName>
    <definedName name="_____________________DIL2">#REF!</definedName>
    <definedName name="wrn.DCF._5">#REF!</definedName>
    <definedName name="_84__123Graph_BCHART_22">#REF!</definedName>
    <definedName name="_bdm.CE07CDB27ADC459F99DE658C7594BA14.edm">#REF!</definedName>
    <definedName name="_vena_DYNR_SBudget_BB1_d91ca585_7f844888">#REF!</definedName>
    <definedName name="Minor_Page_16">#REF!</definedName>
    <definedName name="commencement_date">#REF!</definedName>
    <definedName name="bnnn_1">#REF!</definedName>
    <definedName name="_vena_Budget_B1_R_2_658126898194415617">#REF!</definedName>
    <definedName name="_____20.1">#REF!</definedName>
    <definedName name="_vena_Budget_B1_R_3_658023728085729283_3803">#REF!</definedName>
    <definedName name="_bdm.6AE67347B26946C1B82E332498457800.edm">#REF!</definedName>
    <definedName name="_vena_Budget_B1_R_2_658126894360821761_1">#REF!</definedName>
    <definedName name="_vena_Budget_B1_R_3_658023728085729283_2257">#REF!</definedName>
    <definedName name="redo_1">#REF!</definedName>
    <definedName name="wvu.inputs._.raw._.data._1_4">#REF!</definedName>
    <definedName name="ABSORP">#REF!</definedName>
    <definedName name="_bdm.9C06962B89E44078B29D6BADADA91B64.edm">#REF!</definedName>
    <definedName name="a_4">#REF!</definedName>
    <definedName name="_5__123Graph_ACHART_4">#REF!</definedName>
    <definedName name="hn._I071">#REF!</definedName>
    <definedName name="wrn.399._3">#REF!</definedName>
    <definedName name="uytry_1_5">#REF!</definedName>
    <definedName name="_vena_Budget_B1_R_3_658023728085729283_2629">#REF!</definedName>
    <definedName name="_vena_DYNR_SBudget_BB1_c75acc66_f9eb28fa">#REF!</definedName>
    <definedName name="COMMPRNT">#REF!</definedName>
    <definedName name="A_ImpDefMaint">#REF!</definedName>
    <definedName name="FORM">#REF!</definedName>
    <definedName name="_vena_Budget_B1_R_2_658126896608968705">#REF!</definedName>
    <definedName name="__________________________ICE2">#REF!</definedName>
    <definedName localSheetId="5" name="Last_Row">#REF!</definedName>
    <definedName name="COVPAGE">#REF!</definedName>
    <definedName name="_15_17.2">#REF!</definedName>
    <definedName name="_bdm.732350CCA94040D1B89195B85B9762FA.edm">#REF!</definedName>
    <definedName name="_____________rr3">#REF!</definedName>
    <definedName name="_vena_DYNR_SBudget_BB1_dc3c8d90_f61d56c4">#REF!</definedName>
    <definedName name="LeaseSSMLTTotalSF">#REF!</definedName>
    <definedName name="_vena_DYNR_SBudget_BB1_2f89a5d3_38ee1551">#REF!</definedName>
    <definedName name="wrn.FULL._1_1_1">#REF!</definedName>
    <definedName name="HahnMgmtFee">#REF!</definedName>
    <definedName name="rerere_1_5">#REF!</definedName>
    <definedName name="wrn.print_4">#REF!</definedName>
    <definedName name="ss_1">#REF!</definedName>
    <definedName name="Number1BR">#REF!</definedName>
    <definedName name="chngordr">#REF!</definedName>
    <definedName localSheetId="5" name="Sheet">#REF!</definedName>
    <definedName name="_44__123Graph_LBL_ACHART_3">#REF!</definedName>
    <definedName name="xlRegRowRef">#REF!</definedName>
    <definedName name="_vena_DYNR_SBudget_BB1_206d9c20">#REF!</definedName>
    <definedName name="DaysHistYear2">#REF!</definedName>
    <definedName name="_175__123Graph_ECHART_22">#REF!</definedName>
    <definedName name="_vena_Budget_B1_R_3_658023728085729283_3798">#REF!</definedName>
    <definedName name="wrn.Delchamps._2">#REF!</definedName>
    <definedName name="wrn.STAND_ALONE_BOTH._1_2">#REF!</definedName>
    <definedName name="T1SALESSF">#REF!</definedName>
    <definedName name="Yr3TntImp">#REF!</definedName>
    <definedName name="_APR08">#REF!</definedName>
    <definedName name="_vena_DYNR_SBudget_BB1_9d2d8fb7_8e6275fb">#REF!</definedName>
    <definedName name="MGMT">#REF!</definedName>
    <definedName name="MLNK8b40c0e9ec6a4c43a052430fa5840a9b">#REF!</definedName>
    <definedName name="_28_0_0_F">#REF!</definedName>
    <definedName name="SHEET_RANGE">#REF!</definedName>
    <definedName name="wrn.BP._.print._1_3">#REF!</definedName>
    <definedName name="MLNK7373fc2691f5475abd877701828c2937">#REF!</definedName>
    <definedName name="_bdm.68889B46F15A4ECB8DAE2CCEEEE624B0.edm">#REF!</definedName>
    <definedName name="sdf_1_3">#REF!</definedName>
    <definedName name="_vena_Budget_B1_R_3_658023728085729283_4421">#REF!</definedName>
    <definedName name="_vena_Budget_B1_R_3_658023728085729283_2312">#REF!</definedName>
    <definedName name="_238__123Graph_XCHART_19">#REF!</definedName>
    <definedName name="_vena_Budget_B1_R_3_658023728085729283_3621">#REF!</definedName>
    <definedName name="prova_1_2">#REF!</definedName>
    <definedName name="ExistingDebt">#REF!</definedName>
    <definedName name="BITypeofUnitA">#REF!</definedName>
    <definedName name="_bdm.8ACEA7E1053F48999EE8E963373542A6.edm">#REF!</definedName>
    <definedName name="_vena_Budget_B1_R_3_658023728085729283_2169">#REF!</definedName>
    <definedName name="_vena_DYNR_SBudget_BB1_cc8ac924_4cc3fd77">#REF!</definedName>
    <definedName name="ContG">#REF!</definedName>
    <definedName name="__123Graph_ACAPITAL">#REF!</definedName>
    <definedName name="_32______123Graph_BCHART_1">#REF!</definedName>
    <definedName name="CashFlowPrintRange">#REF!</definedName>
    <definedName name="_vena_Budget_B1_R_3_658023728085729283_3403">#REF!</definedName>
    <definedName name="__123Graph_XCASHFLOW">#REF!</definedName>
    <definedName name="_s2">#REF!</definedName>
    <definedName name="_vena_DYNR_SBudget_BB1_257bd8dc_29a32d36">#REF!</definedName>
    <definedName name="YR">#REF!</definedName>
    <definedName name="_vena_Budget_B1_R_3_658023728085729283_2971">#REF!</definedName>
    <definedName name="Title_9A">#REF!</definedName>
    <definedName name="_vena_Budget_B1_R_3_658023728085729283_3395">#REF!</definedName>
    <definedName name="_vena_DYNR_SBudget_BB1_c75acc66_df2e7c8e">#REF!</definedName>
    <definedName name="UKARRENT">#REF!</definedName>
    <definedName name="_vena_DYNR_SBudget_BB1_88d65061_501674bf">#REF!</definedName>
    <definedName name="s_3">#REF!</definedName>
    <definedName name="_vena_DYNR_SBudget_BB1_d9e2ff62_decb81bd">#REF!</definedName>
    <definedName name="NOSF">#REF!</definedName>
    <definedName name="RESID_RENTAL_MR_EST">#REF!</definedName>
    <definedName name="Debt_Calc2_IsRefied">#REF!</definedName>
    <definedName name="Martinique">#REF!</definedName>
    <definedName name="_vena_DYNR_SBudget_BB1_9d2d8fb7_44afb84">#REF!</definedName>
    <definedName name="zaCQW_1_1">#REF!</definedName>
    <definedName name="_vena_Budget_B1_R_3_658023728085729283_2460">#REF!</definedName>
    <definedName name="OtherUS01builds">#REF!</definedName>
    <definedName name="__6.4">#REF!</definedName>
    <definedName name="wrn.Front._.Page._5">#REF!</definedName>
    <definedName name="wrn.upstairs._1_5">#REF!</definedName>
    <definedName name="_vena_DYNR_SBudget_BB1_c8bb7369_dc0edbbf">#REF!</definedName>
    <definedName name="_223__123Graph_FCHART_16">#REF!</definedName>
    <definedName name="_vena_Budget_B1_R_2_658126899553370113">#REF!</definedName>
    <definedName name="RESID_RENTAL_MR_OUT">#REF!</definedName>
    <definedName name="wrn.FCB._4">#REF!</definedName>
    <definedName name="I_YearRenovated">#REF!</definedName>
    <definedName name="_84__123Graph_ACHART_1">#REF!</definedName>
    <definedName name="_vena_Budget_B1_R_2_658126897871454209">#REF!</definedName>
    <definedName name="wrn.Typhoon.">#REF!</definedName>
    <definedName name="Centername">#REF!</definedName>
    <definedName name="_vena_DYNR_SBudget_BB1_93cbb310_1a878726">#REF!</definedName>
    <definedName name="s_1">#REF!</definedName>
    <definedName name="_vena_Budget_B1_R_2_658126894469873667_1">#REF!</definedName>
    <definedName name="PW">#REF!</definedName>
    <definedName name="Return_of_Com_P1_Priority">#REF!</definedName>
    <definedName name="HYPERDAT">#REF!</definedName>
    <definedName name="hgrth_5">#REF!</definedName>
    <definedName name="asefd21_1_1">#REF!</definedName>
    <definedName name="_vena_Budget_B1_R_3_658023728085729283_3762">#REF!</definedName>
    <definedName name="u_1_1_1">#REF!</definedName>
    <definedName name="_37__123Graph_DCHART_22">#REF!</definedName>
    <definedName name="_vena_DYNR_SBudget_BB1_dd640a85_413c81b7">#REF!</definedName>
    <definedName name="currentfilename">#REF!</definedName>
    <definedName name="_vena_Budget_B1_R_2_658126897179394049">#REF!</definedName>
    <definedName name="futures_table_EUR">#REF!</definedName>
    <definedName name="__26__123Graph_CCHART_3">#REF!</definedName>
    <definedName name="date_pending">#REF!</definedName>
    <definedName name="ApartmentCount">#REF!</definedName>
    <definedName name="_vena_DYNR_SBudget_BB1_d9e2ff62_a79e43bc">#REF!</definedName>
    <definedName name="wrn.MonthlyRentRoll._1">#REF!</definedName>
    <definedName name="Servcorev2002">#REF!</definedName>
    <definedName name="Payment_Type_">#REF!</definedName>
    <definedName name="Sched06">#REF!</definedName>
    <definedName name="_DAT5">#REF!</definedName>
    <definedName name="MktVRentControl">#REF!</definedName>
    <definedName name="repl_reserve">#REF!</definedName>
    <definedName name="wrn.ExitAndSalesAssumptions._1">#REF!</definedName>
    <definedName name="_vena_Budget_B1_R_3_658023728085729283_2913">#REF!</definedName>
    <definedName name="SecondPart">#REF!</definedName>
    <definedName name="AmortStart">#REF!</definedName>
    <definedName name="__MAR06">#REF!</definedName>
    <definedName name="Hard_Pay_Y_N">#REF!</definedName>
    <definedName name="_vena_Budget_B1_R_3_658023728085729283_2568">#REF!</definedName>
    <definedName name="MLNK15eb8826b9f04562a37a085ac3aea338">#REF!</definedName>
    <definedName name="FutureLeaseColumn">#REF!</definedName>
    <definedName name="Debt_RateTypes">#REF!</definedName>
    <definedName name="___________________RR2">#REF!</definedName>
    <definedName name="www_1_4">#REF!</definedName>
    <definedName name="_vena_Budget_B1_C_FV_cf2923e05394473da29be0fda7a32c55_16">#REF!</definedName>
    <definedName name="By_Year_Summary">#REF!</definedName>
    <definedName name="b1net8a">#REF!</definedName>
    <definedName name="Print_Area2">#REF!</definedName>
    <definedName name="______PGA2">#REF!</definedName>
    <definedName name="_vena_DYNR_SBudget_BB1_93cbb310_5ddf01a5">#REF!</definedName>
    <definedName name="__MAR2">#REF!</definedName>
    <definedName name="Def.Dev.Loan">#REF!</definedName>
    <definedName name="_vena_Budget_B1_R_3_658023728085729283_3749">#REF!</definedName>
    <definedName name="jhgjhgjghj_5">#REF!</definedName>
    <definedName name="_vena_Budget_B1_R_2_658126898680954882">#REF!</definedName>
    <definedName name="_vena_Budget_B1_R_2_658126896776740865">#REF!</definedName>
    <definedName name="Oasda_2">#REF!</definedName>
    <definedName name="_vena_Budget_B1_R_2_658126899226214401">#REF!</definedName>
    <definedName name="_bdm.EDB6F5E2826F4BFE840180EB83CF9A61.edm">#REF!</definedName>
    <definedName name="_28__123Graph_BCHART_3">#REF!</definedName>
    <definedName name="OAYearsInput">#REF!</definedName>
    <definedName name="ogsf1">#REF!</definedName>
    <definedName name="AM_FEE_YR4">#REF!</definedName>
    <definedName name="OOPrice">#REF!</definedName>
    <definedName name="_vena_DYNR_SBudget_BB1_ece26a1a_2c40c31c">#REF!</definedName>
    <definedName name="NLA">#REF!</definedName>
    <definedName name="OAMonthsInput">#REF!</definedName>
    <definedName name="_vena_DYNR_SBudget_BB1_7970b553_faea65af">#REF!</definedName>
    <definedName name="n879n">#REF!</definedName>
    <definedName name="TopCON">#REF!</definedName>
    <definedName name="_clg4">#REF!</definedName>
    <definedName name="_AUG04">#REF!</definedName>
    <definedName name="_bdm.EDE952DFC8E54A5CA90C71074DA53CA6.edm">#REF!</definedName>
    <definedName name="USGandAESC">#REF!</definedName>
    <definedName name="_vena_DYNR_SBudget_BB1_93cbb310_1a788337">#REF!</definedName>
    <definedName name="BeforeFee">#REF!</definedName>
    <definedName name="_vena_Budget_B1_R_2_658126895803662337">#REF!</definedName>
    <definedName name="kl_1_1_1">#REF!</definedName>
    <definedName name="_FEB12">#REF!</definedName>
    <definedName name="ClosePrint">#REF!</definedName>
    <definedName name="wrn.document._1_1">#REF!</definedName>
    <definedName name="_vena_Budget_B1_R_2_658126895816245249">#REF!</definedName>
    <definedName name="_______________________CAD2007">#REF!</definedName>
    <definedName name="zer">#REF!</definedName>
    <definedName name="EST.A2000">#REF!</definedName>
    <definedName name="wrn.OFFICE._.BUDGET._3">#REF!</definedName>
    <definedName name="_vena_DYNR_SBudget_BB1_c75acc66_8fa19096">#REF!</definedName>
    <definedName name="_vena_DYNR_SBudget_BB1_e52b9441_9469cfe2">#REF!</definedName>
    <definedName name="_vena_Budget_B1_R_3_658023728085729283_4182">#REF!</definedName>
    <definedName name="_vena_Budget_B1_R_2_658126897959534592">#REF!</definedName>
    <definedName name="arentpot">#REF!</definedName>
    <definedName name="_vena_Budget_B1_R_2_658126897040982017">#REF!</definedName>
    <definedName name="INPUT_4">#REF!</definedName>
    <definedName name="_vena_Budget_B1_R_2_658126900178321409">#REF!</definedName>
    <definedName name="mmmmmm_1_1_1">#REF!</definedName>
    <definedName name="EndLandCost">#REF!</definedName>
    <definedName name="_bdm.1DE289B125854E8586004A031E184907.edm">#REF!</definedName>
    <definedName name="Openyear">#REF!</definedName>
    <definedName name="sw_304_list">#REF!</definedName>
    <definedName name="_vena_Budget_B1_R_2_658126896718020612">#REF!</definedName>
    <definedName name="_vena_Budget_B1_R_3_658023728085729283_4181">#REF!</definedName>
    <definedName name="newgw">#REF!</definedName>
    <definedName name="_JAN11">#REF!</definedName>
    <definedName name="working_capital_1_2">#REF!</definedName>
    <definedName name="UnReg">#REF!</definedName>
    <definedName name="_New1_1_1_1">#REF!</definedName>
    <definedName name="dsg_1_5">#REF!</definedName>
    <definedName name="_vena_Budget_B1_R_3_658023728085729283_3202">#REF!</definedName>
    <definedName name="_bdm.D75D63A7A2F04F3182B5BC0CA1EF8F1F.edm">#REF!</definedName>
    <definedName name="_vena_DYNR_SBudget_BB1_ece26a1a_305e87b5">#REF!</definedName>
    <definedName name="_vena_Budget_B1_R_2_658126895862382593">#REF!</definedName>
    <definedName name="_vena_Budget_B1_R_2_658126898899058689">#REF!</definedName>
    <definedName name="MLNKaac5489e29464c989b24aa2bc57120f8">#REF!</definedName>
    <definedName name="_vena_Budget_B1_R_2_658126897074536449">#REF!</definedName>
    <definedName name="_vena_Budget_B1_R_2_658126899343654913">#REF!</definedName>
    <definedName name="__AUG96">#REF!</definedName>
    <definedName name="aaaaa_3">#REF!</definedName>
    <definedName name="_vena_Budget_B1_R_3_658023728085729283_3525">#REF!</definedName>
    <definedName name="__con5">#REF!</definedName>
    <definedName name="_vena_Budget_B1_R_2_658126897284251649">#REF!</definedName>
    <definedName name="US05TENMAX">#REF!</definedName>
    <definedName name="dgdgss_2">#REF!</definedName>
    <definedName name="_6__123Graph_ACHART_6">#REF!</definedName>
    <definedName name="_vena_Budget_B1_R_3_658023728085729283_2600">#REF!</definedName>
    <definedName name="cswitch">#REF!</definedName>
    <definedName name="_vena_Budget_B1_R_2_658126900144766979">#REF!</definedName>
    <definedName name="ARGUS2">#REF!</definedName>
    <definedName name="ddddddd_3">#REF!</definedName>
    <definedName name="wrn.Financial._.Output._4">#REF!</definedName>
    <definedName name="________________________________zz1">#REF!</definedName>
    <definedName name="OASteppedInput">#REF!</definedName>
    <definedName name="BIGrossBuildableSFP">#REF!</definedName>
    <definedName name="OARange">#REF!</definedName>
    <definedName name="SPEC_1">#REF!</definedName>
    <definedName name="_vena_Budget_B1_R_2_658126896718020609">#REF!</definedName>
    <definedName name="wrn.dcf2_5">#REF!</definedName>
    <definedName name="_______________________PGC2">#REF!</definedName>
    <definedName name="_vena_Budget_B1_R_2_658126898521571328">#REF!</definedName>
    <definedName name="Yr2InsRecov">#REF!</definedName>
    <definedName name="NumApts">#REF!</definedName>
    <definedName name="wrn.BIGGER._1">#REF!</definedName>
    <definedName name="comp1">#REF!</definedName>
    <definedName name="wrn.print_1_1">#REF!</definedName>
    <definedName name="MACLIST">#REF!</definedName>
    <definedName name="_________________________CAD2009">#REF!</definedName>
    <definedName name="_bdm.FB2D2C2113E04DAFA920E4B8A6719093.edm">#REF!</definedName>
    <definedName name="_vena_DYNR_SBudget_BB1_d91ca585_a2fb6604">#REF!</definedName>
    <definedName name="AmtFin3Core">#REF!</definedName>
    <definedName name="_15__123Graph_XCHART_2">#REF!</definedName>
    <definedName name="_vena_Budget_B1_R_2_658126897519132673_1">#REF!</definedName>
    <definedName name="FDFAS">#REF!</definedName>
    <definedName name="wrn.Front._.Page._1_2">#REF!</definedName>
    <definedName name="OutYear5">#REF!</definedName>
    <definedName name="discount">#REF!</definedName>
    <definedName name="TABLE_D_1_15">#REF!</definedName>
    <definedName name="MLNK76adaebe99a44c139cf5338e398a1b47">#REF!</definedName>
    <definedName name="PLHsw2">#REF!</definedName>
    <definedName name="PY_Tangible_Net_Worth">#REF!</definedName>
    <definedName name="solver_lhs19">#REF!</definedName>
    <definedName name="_21__123Graph_BCHART_17">#REF!</definedName>
    <definedName name="GrowthTrigger">#REF!</definedName>
    <definedName name="_vena_DYNR_SBudget_BB1_9d2d8fb7_7d165695">#REF!</definedName>
    <definedName name="_vena_Budget_B1_R_2_658126895472312323">#REF!</definedName>
    <definedName name="adherh">#REF!</definedName>
    <definedName name="solver_lhs68">#REF!</definedName>
    <definedName name="CHART2">#REF!</definedName>
    <definedName name="__123Graph_CCASHFLOW">#REF!</definedName>
    <definedName name="sfgv_1">#REF!</definedName>
    <definedName name="__CPI2">#REF!</definedName>
    <definedName name="_vena_Budget_B1_R_3_658023728085729283_3278">#REF!</definedName>
    <definedName name="_fill2">#REF!</definedName>
    <definedName name="SelectProjectBaseAndLegalRent_Work">#REF!</definedName>
    <definedName name="xxx_1_1_1">#REF!</definedName>
    <definedName name="_vena_Budget_B1_R_3_658023728085729283_2230">#REF!</definedName>
    <definedName name="_vena_DYNR_SBudget_BB1_81e08984_6b4a526">#REF!</definedName>
    <definedName name="ctss.meta.appVersion">#REF!</definedName>
    <definedName name="mmmm_5">#REF!</definedName>
    <definedName name="_vena_Budget_B1_R_3_658023728085729283_4238">#REF!</definedName>
    <definedName name="construction_completion_mo">#REF!</definedName>
    <definedName name="AUS07builds">#REF!</definedName>
    <definedName name="_bdm.D9ECDB47EB944209A49F9DEB77C8F931.edm">#REF!</definedName>
    <definedName name="_vena_Budget_B1_R_3_658023728085729283_2914">#REF!</definedName>
    <definedName name="mmmmm_1_3">#REF!</definedName>
    <definedName name="SolvingVariable">#REF!</definedName>
    <definedName name="_vena_Budget_B1_R_3_658023728085729283_1542">#REF!</definedName>
    <definedName name="_vena_DYNR_SBudget_BB1_d91ca585_ae734fc0">#REF!</definedName>
    <definedName name="val_1_1">#REF!</definedName>
    <definedName name="TranCost">#REF!</definedName>
    <definedName name="pcv">#REF!</definedName>
    <definedName name="OccupPerc">#REF!</definedName>
    <definedName name="___con9">#REF!</definedName>
    <definedName name="_vena_Budget_B1_R_3_658023728085729283_4043">#REF!</definedName>
    <definedName name="_vena_Budget_B1_R_2_658126899477872643">#REF!</definedName>
    <definedName name="_vena_Budget_B1_R_2_658126893735870467">#REF!</definedName>
    <definedName name="wrn.Stadium._.PCD._2">#REF!</definedName>
    <definedName name="_vena_Budget_B1_R_3_658023728085729283_3814">#REF!</definedName>
    <definedName name="wrn.print._.graphs._5">#REF!</definedName>
    <definedName name="_vena_Budget_B1_R_2_658126896298590209">#REF!</definedName>
    <definedName name="NOMO">#REF!</definedName>
    <definedName name="_fy97_1_4">#REF!</definedName>
    <definedName name="_vena_DYNR_SBudget_BB1_9d2d8fb7_1393d854">#REF!</definedName>
    <definedName name="Masonry">#REF!</definedName>
    <definedName name="_vena_Budget_B1_R_3_658023728085729283_4153">#REF!</definedName>
    <definedName localSheetId="4" name="__123Graph_X">#REF!</definedName>
    <definedName name="MORT_RATE">#REF!</definedName>
    <definedName name="wrn.FIVE._.YEAR._.PROJECTION._4">#REF!</definedName>
    <definedName name="_vena_DYNR_SBudget_BB1_9d2d8fb7_e4a337a1">#REF!</definedName>
    <definedName name="D1_Amort_Period">#REF!</definedName>
    <definedName name="AMAYSCHEDULE">#REF!</definedName>
    <definedName name="_vena_Budget_B1_R_2_658126897586241537_1">#REF!</definedName>
    <definedName name="MENU2">#REF!</definedName>
    <definedName name="wrn.Total5_2">#REF!</definedName>
    <definedName name="_vena_Budget_B1_R_2_658126898123112449">#REF!</definedName>
    <definedName name="_vena_DYNR_SBudget_BB1_bbd08b5b_75c2a252">#REF!</definedName>
    <definedName name="_vena_DYNR_SBudget_BB1_ece26a1a_9e198">#REF!</definedName>
    <definedName name="dbiImprovedName3">#REF!</definedName>
    <definedName localSheetId="5" name="st">#REF!</definedName>
    <definedName name="SC">#REF!</definedName>
    <definedName name="_vena_Budget_B1_R_3_658023728085729283_3962">#REF!</definedName>
    <definedName name="DEDUCT">#REF!</definedName>
    <definedName name="__44__123Graph_LBL_ACHART_3">#REF!</definedName>
    <definedName name="_bdm.677205AC28C74FF6A00B7BB9D7847489.edm">#REF!</definedName>
    <definedName name="MLNK5569d6cba4f8440fa65a7462a5533a28">#REF!</definedName>
    <definedName name="wrn.Cover._4">#REF!</definedName>
    <definedName name="_vena_DYNR_SBudget_BB1_9d2d8fb7_b7e7b006">#REF!</definedName>
    <definedName name="_vena_Budget_B1_R_2_658126899981189122">#REF!</definedName>
    <definedName name="Unleveraged5">#REF!</definedName>
    <definedName name="Debt_1_Release_Y_N">#REF!</definedName>
    <definedName name="GeneralConditions">#REF!</definedName>
    <definedName name="_vena_Budget_B1_R_2_658126899817611265">#REF!</definedName>
    <definedName name="TopLON">#REF!</definedName>
    <definedName name="_vena_Budget_B1_R_3_658023728085729283_3905">#REF!</definedName>
    <definedName name="_vena_Budget_B1_R_2_658126899444318209">#REF!</definedName>
    <definedName name="Debt_Label1_IO">#REF!</definedName>
    <definedName name="_vena_DYNR_SBudget_BB1_2007b251_22c8751c">#REF!</definedName>
    <definedName name="_vena_Budget_B1_C_10_658083215177678848_45">#REF!</definedName>
    <definedName name="_vena_DYNR_SBudget_BB1_6a64ca19_e3fb961e">#REF!</definedName>
    <definedName name="zaCQW_1_4">#REF!</definedName>
    <definedName name="SD_1_1">#REF!</definedName>
    <definedName name="___alv2">#REF!</definedName>
    <definedName name="dbiImprovedNoOfUnits3">#REF!</definedName>
    <definedName name="OccTermNew4_ScenDEFAULT">#REF!</definedName>
    <definedName name="_103__123Graph_ECHART_16">#REF!</definedName>
    <definedName name="I_City">#REF!</definedName>
    <definedName name="_div8">#REF!</definedName>
    <definedName name="TotONSC">#REF!</definedName>
    <definedName name="_vena_Budget_B1_R_3_658023728085729283_3297">#REF!</definedName>
    <definedName name="__________________________________SF1">#REF!</definedName>
    <definedName name="Pref_Balance">#REF!</definedName>
    <definedName name="_vena_DYNR_SBudget_BB1_9d2d8fb7_77557eec">#REF!</definedName>
    <definedName name="_bdm.061E00E7B59645D2B4B1FACC9B677B08.edm">#REF!</definedName>
    <definedName name="_vena_Budget_B1_R_2_658126897544298499_1">#REF!</definedName>
    <definedName name="Amort">#REF!</definedName>
    <definedName name="ggggggggggg_3">#REF!</definedName>
    <definedName name="OutYear4">#REF!</definedName>
    <definedName name="_Vac5">#REF!</definedName>
    <definedName name="UnitsAvailablePerMonth">#REF!</definedName>
    <definedName name="wrn.Full._.Report._1_1">#REF!</definedName>
    <definedName name="_vena_DYNR_SBudget_BB1_c0ad5929_29adb185">#REF!</definedName>
    <definedName name="Investor_B">#REF!</definedName>
    <definedName name="_vena_Budget_B1_R_3_658023728085729283_3321">#REF!</definedName>
    <definedName name="_vena_Budget_B1_R_3_658023728085729283_4218">#REF!</definedName>
    <definedName name="_vena_Budget_B1_R_2_658126894155300865">#REF!</definedName>
    <definedName name="Debt_Show1_Spread">#REF!</definedName>
    <definedName name="____2.3">#REF!</definedName>
    <definedName name="pp_1_1">#REF!</definedName>
    <definedName name="_bdm.83054575080D43A290D994FE0E7AD0D2.edm">#REF!</definedName>
    <definedName name="_vena_Budget_B1_R_3_658023728085729283_3201">#REF!</definedName>
    <definedName name="Rehab">#REF!</definedName>
    <definedName name="_11F_3">#REF!</definedName>
    <definedName name="_vena_Budget_B1_R_3_658023728085729283_2442">#REF!</definedName>
    <definedName name="BIIRRICA">#REF!</definedName>
    <definedName name="name">#REF!</definedName>
    <definedName name="_vena_Budget_B1_R_2_658126900245430273">#REF!</definedName>
    <definedName name="_____PG1">#REF!</definedName>
    <definedName name="hn._I062">#REF!</definedName>
    <definedName name="__48__123Graph_LBL_CCHART_2">#REF!</definedName>
    <definedName name="_bdm.D5444B8B4FCF4A5A9731417C4F0B4301.edm">#REF!</definedName>
    <definedName name="mmmmmmmm_2">#REF!</definedName>
    <definedName name="wrn.Bilanz.">#REF!</definedName>
    <definedName name="_70__123Graph_BCHART_16">#REF!</definedName>
    <definedName name="Workcap4_1">#REF!</definedName>
    <definedName name="_vena_Budget_B1_R_3_658023728085729283_4161">#REF!</definedName>
    <definedName name="dfdfg_1">#REF!</definedName>
    <definedName name="_TI1">#REF!</definedName>
    <definedName name="CLTV">#REF!</definedName>
    <definedName name="_vena_Budget_B1_R_2_658126895753330689">#REF!</definedName>
    <definedName name="wewr_1_3">#REF!</definedName>
    <definedName name="ccc_3">#REF!</definedName>
    <definedName name="beginyr">#REF!</definedName>
    <definedName name="Blended_Increase_11">#REF!</definedName>
    <definedName name="_____CAD2008">#REF!</definedName>
    <definedName name="_bdm.867CA84F7F2042C5838C395E2905C26D.edm">#REF!</definedName>
    <definedName name="ttt">#REF!</definedName>
    <definedName name="_bdm.B02C7E764B14414486D39CC5FD69EFA9.edm">#REF!</definedName>
    <definedName name="WAR">#REF!</definedName>
    <definedName name="MLNK307936671c86434ca28554dcfe518eda">#REF!</definedName>
    <definedName name="FirmValue">#REF!</definedName>
    <definedName name="_vena_Budget_B1_R_3_658023728085729283_3349">#REF!</definedName>
    <definedName name="kytktyk">#REF!</definedName>
    <definedName name="appraised">#REF!</definedName>
    <definedName name="DBL">#REF!</definedName>
    <definedName name="_vena_Budget_B1_R_2_658126900564197377">#REF!</definedName>
    <definedName name="_vena_Budget_B1_R_3_658023728085729283_3863">#REF!</definedName>
    <definedName name="Z_6DFA7DE0_3C08_11D1_BDBE_0020AF42250B_.wvu.PrintTitles">#REF!</definedName>
    <definedName name="CF_Before_Debt">#REF!</definedName>
    <definedName name="_vena_Budget_B1_R_2_658126896302784513">#REF!</definedName>
    <definedName name="STSQUAREFOOTAGE">#REF!</definedName>
    <definedName name="_vena_DYNR_SBudget_BB1_9d30db1e_ee11851b">#REF!</definedName>
    <definedName name="BIApprovedAmount2P">#REF!</definedName>
    <definedName name="down04">#REF!</definedName>
    <definedName name="_vena_Budget_B1_R_3_658023728085729283_2504">#REF!</definedName>
    <definedName name="titles">#REF!</definedName>
    <definedName name="dgfhgf">#REF!</definedName>
    <definedName name="code">#REF!</definedName>
    <definedName name="wrn.Draft.">#REF!</definedName>
    <definedName name="_vena_Budget_B1_R_3_658023728085729283_2206">#REF!</definedName>
    <definedName name="solver_lhs20">#REF!</definedName>
    <definedName localSheetId="5" name="AAAAAA">#REF!</definedName>
    <definedName name="NOI_To_Cap">#REF!</definedName>
    <definedName name="clsopd_endmo">#REF!</definedName>
    <definedName name="wrn.set._1_2">#REF!</definedName>
    <definedName name="_vena_Budget_B1_R_3_658023728085729283_2974">#REF!</definedName>
    <definedName name="HYATT">#REF!</definedName>
    <definedName name="_vena_DYNR_SBudget_BB1_9d2d8fb7_43d012e4">#REF!</definedName>
    <definedName name="_vena_DYNR_SBudget_BB1_9d30db1e_5d9f6d07">#REF!</definedName>
    <definedName name="areah">#REF!</definedName>
    <definedName name="ProjYear8SP">#REF!</definedName>
    <definedName name="__123Graph_XGraph5">#REF!</definedName>
    <definedName name="lcs_loan_capex">#REF!</definedName>
    <definedName name="EVA_1">#REF!</definedName>
    <definedName name="depn_months">#REF!</definedName>
    <definedName name="_Prepd.Mgmt.Fee">#REF!</definedName>
    <definedName name="ann_gar_lease">#REF!</definedName>
    <definedName name="_AUG02">#REF!</definedName>
    <definedName name="EXP">#REF!</definedName>
    <definedName name="SDFHG_1_2">#REF!</definedName>
    <definedName name="_vena_Budget_B1_R_2_658126896051126273">#REF!</definedName>
    <definedName name="_vena_Budget_B1_R_2_658126895052881921_1">#REF!</definedName>
    <definedName name="_a2_2">#REF!</definedName>
    <definedName name="Common_Tier_1_Partner_Share">#REF!</definedName>
    <definedName name="AmortLength">#REF!</definedName>
    <definedName name="_17__123Graph_LBL_BCHART_2">#REF!</definedName>
    <definedName name="_vena_DYNR_SBudget_BB1_c75acc66_a6d7fd29">#REF!</definedName>
    <definedName name="zaq_3">#REF!</definedName>
    <definedName name="sw_331_list">#REF!</definedName>
    <definedName name="AUPValVcntSpcRcvr">#REF!</definedName>
    <definedName name="__________zz1">#REF!</definedName>
    <definedName name="_vena_DYNR_SBudget_BB1_947a2efe_e5a3c911">#REF!</definedName>
    <definedName name="impairment">#REF!</definedName>
    <definedName name="_vena_Budget_B1_R_3_658023728085729283_2928">#REF!</definedName>
    <definedName name="_vena_Budget_B1_R_2_658126898148278273">#REF!</definedName>
    <definedName name="Outs">#REF!</definedName>
    <definedName name="dbiImprovedNoOfUnits9">#REF!</definedName>
    <definedName name="jhkkjk_4">#REF!</definedName>
    <definedName name="_SEP94">#REF!</definedName>
    <definedName name="huji_2">#REF!</definedName>
    <definedName name="LP.Rtn">#REF!</definedName>
    <definedName name="_vena_DYNR_SBudget_BB1_fa3d5630_3e8b2858">#REF!</definedName>
    <definedName name="wrn.print5_1">#REF!</definedName>
    <definedName name="rever_reserve">#REF!</definedName>
    <definedName name="_JUN98">#REF!</definedName>
    <definedName name="_vena_DYNR_SBudget_BB1_7970b553_a259fa29">#REF!</definedName>
    <definedName name="_vena_Budget_B1_R_2_658126897615601665_1">#REF!</definedName>
    <definedName name="vo_1">#REF!</definedName>
    <definedName name="z_1_2">#REF!</definedName>
    <definedName name="_69">#REF!</definedName>
    <definedName name="__yr3">#REF!</definedName>
    <definedName name="CPI_02">#REF!</definedName>
    <definedName name="_vena_Budget_B1_R_3_658023728085729283_2200">#REF!</definedName>
    <definedName name="_vena_DYNR_SBudget_BB1_ece26a1a_f9354995">#REF!</definedName>
    <definedName name="_vena_Budget_B1_R_3_658023728085729283_2841">#REF!</definedName>
    <definedName name="_vena_DYNR_SBudget_BB1_d3649f1b_6d657fb4">#REF!</definedName>
    <definedName name="_bdm.B69A062E0C624509ACEF1279654756EC.edm">#REF!</definedName>
    <definedName name="SDFHG_1_3">#REF!</definedName>
    <definedName name="_vena_Budget_B1_R_2_658126900396425217">#REF!</definedName>
    <definedName name="PART1">#REF!</definedName>
    <definedName name="_yr2">#REF!</definedName>
    <definedName name="wrn.DCFEpervier._1_1_1">#REF!</definedName>
    <definedName name="General_Values">#REF!</definedName>
    <definedName name="_vena_Budget_B1_R_2_658126895841411073">#REF!</definedName>
    <definedName name="REPLRESV">#REF!</definedName>
    <definedName name="wrn.COMPCO._1_1">#REF!</definedName>
    <definedName name="_vena_Budget_B1_R_3_658023728085729283_961">#REF!</definedName>
    <definedName name="_vena_DYNR_SBudget_BB1_def8db26_31003615">#REF!</definedName>
    <definedName name="_86__123Graph_LBL_CCHART_2">#REF!</definedName>
    <definedName name="MLNK15d75002a3454b629d1258abbce4822f">#REF!</definedName>
    <definedName name="commpsf">#REF!</definedName>
    <definedName name="fff_1_1_1">#REF!</definedName>
    <definedName name="_94DIV_X10___SPEC">#REF!</definedName>
    <definedName name="_vena_DYNR_SBudget_BB1_9d30db1e_4537a505">#REF!</definedName>
    <definedName name="Rate1">#REF!</definedName>
    <definedName name="_vena_Budget_B1_R_3_658023728085729283_2776">#REF!</definedName>
    <definedName name="_vena_Budget_B1_R_2_658126897326194689">#REF!</definedName>
    <definedName name="_vena_DYNR_SBudget_BB1_a3c29ef0_d0ce8eea">#REF!</definedName>
    <definedName name="_vena_Budget_B1_R_3_658023728085729283_3351">#REF!</definedName>
    <definedName name="AMT_Q_BS">#REF!</definedName>
    <definedName name="_________CAD2009">#REF!</definedName>
    <definedName name="graph7">#REF!</definedName>
    <definedName name="_vena_Budget_B1_R_3_658023728085729283_3936">#REF!</definedName>
    <definedName name="Version2">#REF!</definedName>
    <definedName name="_vena_Budget_B1_C_FV_35892df9482541ef9da1df9eb1776c9c_52">#REF!</definedName>
    <definedName name="_bdm.5FE077E41A034B99B2FBA3B089900FA8.edm">#REF!</definedName>
    <definedName name="_vena_Budget_B1_R_2_658126898861309953">#REF!</definedName>
    <definedName name="PrefEq_Tier_3">#REF!</definedName>
    <definedName name="wrn.TOTAL._.SHEETS5_4">#REF!</definedName>
    <definedName name="DEPRTB">#REF!</definedName>
    <definedName name="_vena_Budget_B1_R_2_728481409450639370">#REF!</definedName>
    <definedName name="_vena_DYNR_SBudget_BB1_2f89a5d3_4d2c1cc0">#REF!</definedName>
    <definedName name="jjjjjj">#REF!</definedName>
    <definedName name="_vena_Budget_B1_R_3_658023728085729283_3593">#REF!</definedName>
    <definedName name="BIUndergroundParkingC">#REF!</definedName>
    <definedName name="_vena_Budget_B1_R_2_658126893828145153">#REF!</definedName>
    <definedName name="refinsnce">#REF!</definedName>
    <definedName name="___a1_3">#REF!</definedName>
    <definedName name="Minor_Page_14">#REF!</definedName>
    <definedName name="_bdm.86FB92E09E344932B74B20A2D5FC300B.edm">#REF!</definedName>
    <definedName name="letter_2">#REF!</definedName>
    <definedName name="_vena_Budget_B1_R_3_658023728085729283_2237">#REF!</definedName>
    <definedName name="_vena_Budget_B1_R_2_658126894016888833">#REF!</definedName>
    <definedName name="__con1">#REF!</definedName>
    <definedName name="_vena_Budget_B1_R_2_658126899997966337">#REF!</definedName>
    <definedName name="_31__123Graph_BCHART_7">#REF!</definedName>
    <definedName name="__123Graph_ABASE">#REF!</definedName>
    <definedName name="_vena_DYNR_SBudget_BB1_46b314c0_d87e6b83">#REF!</definedName>
    <definedName name="uirrCore">#REF!</definedName>
    <definedName name="dgdg_4">#REF!</definedName>
    <definedName name="MLNKef10f6e0cbdc40979bc3b0c31d2f2607">#REF!</definedName>
    <definedName name="fggfdfgf_1">#REF!</definedName>
    <definedName name="ROBERT_1_5">#REF!</definedName>
    <definedName name="UK04CAPEXPERTOWER">#REF!</definedName>
    <definedName name="xxx_2">#REF!</definedName>
    <definedName name="XRefPaste11Row">#REF!</definedName>
    <definedName name="liuoeuoiue">#REF!</definedName>
    <definedName name="_vena_Budget_B1_R_3_658023728085729283_4388">#REF!</definedName>
    <definedName name="_16__123Graph_BCHART_3">#REF!</definedName>
    <definedName name="_vena_Budget_B1_R_2_658126896441196545">#REF!</definedName>
    <definedName name="_n69">#REF!</definedName>
    <definedName name="__________RR1">#REF!</definedName>
    <definedName name="INTEST">#REF!</definedName>
    <definedName name="PLHsw1">#REF!</definedName>
    <definedName name="Jan">#REF!</definedName>
    <definedName name="wrn.Five._.Year._.Record._1_1">#REF!</definedName>
    <definedName name="BotALL4">#REF!</definedName>
    <definedName name="_vena_Budget_B1_R_3_658023728085729283_2483">#REF!</definedName>
    <definedName name="_vena_Budget_B1_R_2_702739773340909569">#REF!</definedName>
    <definedName name="_vena_Budget_B1_R_3_658023728085729283_2611">#REF!</definedName>
    <definedName name="srad_5">#REF!</definedName>
    <definedName name="CityState">#REF!</definedName>
    <definedName name="OTHERIns">#REF!</definedName>
    <definedName name="___Key1">#REF!</definedName>
    <definedName name="_vena_Budget_B1_R_2_658126899364626433">#REF!</definedName>
    <definedName name="Year11NOI">#REF!</definedName>
    <definedName name="Macro3">#REF!</definedName>
    <definedName name="MLNK0b2c25a9a629468c93e7610a6452dfbd">#REF!</definedName>
    <definedName name="_PIS1.Month">#REF!</definedName>
    <definedName name="LOANID">#REF!</definedName>
    <definedName name="_bdm.D045129F4B2547C7AC53E46FBAB4A51F.edm">#REF!</definedName>
    <definedName name="wrn.GuV._3">#REF!</definedName>
    <definedName name="_vena_Budget_B1_R_2_658126898450268161">#REF!</definedName>
    <definedName name="_vena_Budget_B1_R_3_658023728085729283_4190">#REF!</definedName>
    <definedName name="CurrMonth">#REF!</definedName>
    <definedName name="_vena_Budget_B1_R_3_658023728085729283_3515">#REF!</definedName>
    <definedName name="jsjk">#REF!</definedName>
    <definedName name="_n29">#REF!</definedName>
    <definedName name="sfgv_1_1_1">#REF!</definedName>
    <definedName name="Debt_Show2_Rate">#REF!</definedName>
    <definedName name="_vena_DYNR_SBudget_BB1_d91ca585_78f096df">#REF!</definedName>
    <definedName name="Exp1stYr">#REF!</definedName>
    <definedName name="jen_1">#REF!</definedName>
    <definedName name="_vena_DYNR_SBudget_BB1_9d30db1e_74d6052a">#REF!</definedName>
    <definedName name="_bdm.F7B6245E4C9547D5BE7A3F42C0D194D1.edm">#REF!</definedName>
    <definedName name="_vena_Budget_B1_R_2_658126896709632001">#REF!</definedName>
    <definedName name="wrn.FY97SBP._1_5">#REF!</definedName>
    <definedName name="asdfasaa_4">#REF!</definedName>
    <definedName name="Profit_Seller">#REF!</definedName>
    <definedName name="_vena_DYNR_SBudget_BB1_f0410f7_2dd534f6">#REF!</definedName>
    <definedName name="Pref_Base_Rate">#REF!</definedName>
    <definedName name="_vena_Budget_B1_R_3_658023728085729283_2547">#REF!</definedName>
    <definedName name="_vena_DYNR_SBudget_BB1_7a61c2ac_b3e98649">#REF!</definedName>
    <definedName name="_________________________rr3">#REF!</definedName>
    <definedName name="_vena_DYNR_SBudget_BB1_6f2500ac_552e5652">#REF!</definedName>
    <definedName name="wrn.document._1_5">#REF!</definedName>
    <definedName name="Y_5">#REF!</definedName>
    <definedName name="HahnPercentage">#REF!</definedName>
    <definedName name="______________________zz1">#REF!</definedName>
    <definedName name="UtilRcvrNonAnchor">#REF!</definedName>
    <definedName name="MLNKbb8d0b8b560645a8bb84f60a35706de5">#REF!</definedName>
    <definedName name="_vena_DYNR_SBudget_BB1_81e08984_f2170b43">#REF!</definedName>
    <definedName name="_New2_1_2">#REF!</definedName>
    <definedName name="_vena_Budget_B1_R_3_658023728085729283_4392">#REF!</definedName>
    <definedName name="_bdm.AA04E843D96041CAA824D43E61F73E3F.edm">#REF!</definedName>
    <definedName name="k">#REF!</definedName>
    <definedName name="_58">#REF!</definedName>
    <definedName name="_vena_DYNR_SBudget_BB1_9d30db1e_645377ee">#REF!</definedName>
    <definedName name="_vena_DYNR_SBudget_BB1_2f89a5d3_ba7254de">#REF!</definedName>
    <definedName name="Look4Area">#REF!</definedName>
    <definedName name="_22__123Graph_FCHART_1">#REF!</definedName>
    <definedName name="iiiii_5">#REF!</definedName>
    <definedName name="cashflowdist">#REF!</definedName>
    <definedName name="_vena_Budget_B1_R_2_658126897724653569_1">#REF!</definedName>
    <definedName name="ee_1">#REF!</definedName>
    <definedName name="_bdm.AD1985D61C4F47A0B28D3636D4FC2D17.edm">#REF!</definedName>
    <definedName name="_vena_Budget_B1_R_3_658023728085729283_44">#REF!</definedName>
    <definedName name="wrn.Five._.Year._.Record._1_2">#REF!</definedName>
    <definedName name="_vena_Budget_B1_R_3_658023728085729283_3336">#REF!</definedName>
    <definedName name="_vena_Budget_B1_R_3_658023728085729283_4045">#REF!</definedName>
    <definedName name="Int_Lev_Pct">#REF!</definedName>
    <definedName name="AccountCount">#REF!</definedName>
    <definedName name="Compare">#REF!</definedName>
    <definedName name="_vena_DYNR_SBudget_BB1_2f89a5d3_4d805d51">#REF!</definedName>
    <definedName name="_vena_Budget_B1_R_3_658023728085729283_3510">#REF!</definedName>
    <definedName name="_MAR01">#REF!</definedName>
    <definedName name="LAND_TIME">#REF!</definedName>
    <definedName name="_vena_DYNR_SBudget_BB1_947a2efe_df20123e">#REF!</definedName>
    <definedName name="_vena_Budget_B1_R_2_658126900023132161">#REF!</definedName>
    <definedName name="wrn.bankrep._2">#REF!</definedName>
    <definedName name="_vena_Budget_B1_C_FV_35892df9482541ef9da1df9eb1776c9c_2">#REF!</definedName>
    <definedName name="_vena_DYNR_SBudget_BB1_dc3c8d90_b0e04fc6">#REF!</definedName>
    <definedName name="ctss.in.mosaic.opStatementUW.collateral_0_.underwriting_0_.opStatement_4_">#REF!</definedName>
    <definedName name="asd_1">#REF!</definedName>
    <definedName name="link">#REF!</definedName>
    <definedName name="Z_F147190A_5AC2_11D3_AD63_0050040A13CD_.wvu.PrintTitles">#REF!</definedName>
    <definedName name="ProjYear1SP">#REF!</definedName>
    <definedName name="ewrwer_1_3">#REF!</definedName>
    <definedName name="XRefCopy50">#REF!</definedName>
    <definedName name="Debt_Label2_IO">#REF!</definedName>
    <definedName name="rtxfdgth">#REF!</definedName>
    <definedName name="Residential_Data">#REF!</definedName>
    <definedName name="PctRentAnchor">#REF!</definedName>
    <definedName name="_vena_DYNR_SBudget_BB1_6f2500ac_a9afe1eb">#REF!</definedName>
    <definedName name="_vena_Budget_B1_R_2_658126896311173123">#REF!</definedName>
    <definedName name="_vena_Budget_B1_R_3_658023728085729283_3680">#REF!</definedName>
    <definedName name="MLNK90d2d35e63b44df8a34e41eaf294c6f5">#REF!</definedName>
    <definedName name="_vena_DYNR_SBudget_BB1_fa3d5630_1fe7b0b6">#REF!</definedName>
    <definedName name="_vena_Budget_B1_C_10_658083215177678848_41">#REF!</definedName>
    <definedName name="_vena_Budget_B1_R_2_658126895900131329">#REF!</definedName>
    <definedName name="______17.3">#REF!</definedName>
    <definedName name="_vena_Budget_B1_R_3_658023728085729283_3655">#REF!</definedName>
    <definedName name="__49__123Graph_LBL_CCHART_3">#REF!</definedName>
    <definedName name="_bdm.0301F6AE60954224A7734A5ACB992A55.edm">#REF!</definedName>
    <definedName name="_fy97_1_2">#REF!</definedName>
    <definedName name="_vena_DYNR_SBudget_BB1_d3649f1b_97938298">#REF!</definedName>
    <definedName name="_29__123Graph_CCHART_4">#REF!</definedName>
    <definedName name="_180__123Graph_BCHART_6">#REF!</definedName>
    <definedName name="_vena_DYNR_SBudget_BB1_ece26a1a_56cc2b3f">#REF!</definedName>
    <definedName name="______________________________RR1">#REF!</definedName>
    <definedName name="IRR_Leveraged">#REF!</definedName>
    <definedName name="Detail_1">#REF!</definedName>
    <definedName name="warning">#REF!</definedName>
    <definedName name="_60_____123Graph_XCHART_2">#REF!</definedName>
    <definedName name="ROOMVALUE">#REF!</definedName>
    <definedName name="Jul_97">#REF!</definedName>
    <definedName name="_bdm.44DD0153A88C408FA48CF04891F2B44E.edm">#REF!</definedName>
    <definedName name="asdfdd_1_1_1">#REF!</definedName>
    <definedName name="_12Module2_.PRINT_BCPR">#REF!</definedName>
    <definedName name="HISTORYP?">#REF!</definedName>
    <definedName name="wrn.GRAPHS._1_5">#REF!</definedName>
    <definedName name="CLABO">#REF!</definedName>
    <definedName name="ere_1_4">#REF!</definedName>
    <definedName name="qwerqwerqwe_1_1">#REF!</definedName>
    <definedName name="BORDERSUM">#REF!</definedName>
    <definedName name="_vena_DYNR_SBudget_BB1_9d30db1e_7400f95a">#REF!</definedName>
    <definedName name="_vena_Budget_B1_R_3_658023728085729283_2205">#REF!</definedName>
    <definedName name="_vena_Budget_B1_R_2_658126896554442755">#REF!</definedName>
    <definedName name="OKU">#REF!</definedName>
    <definedName name="date_switched">#REF!</definedName>
    <definedName name="q_1_1">#REF!</definedName>
    <definedName name="_vena_Budget_B1_R_3_658023728085729283_2797">#REF!</definedName>
    <definedName name="ghgh">#REF!</definedName>
    <definedName name="_vena_DYNR_SBudget_BB1_c0ad5929_1ec46262">#REF!</definedName>
    <definedName name="CRE">#REF!</definedName>
    <definedName name="qwerqew_1_5">#REF!</definedName>
    <definedName name="_bdm.D9A285E07A8E49EF8EE8A8BE844C10B8.edm">#REF!</definedName>
    <definedName name="ApprProfFees">#REF!</definedName>
    <definedName name="_bdm.07B932E275544919983E2907558FB617.edm">#REF!</definedName>
    <definedName name="____2.2">#REF!</definedName>
    <definedName name="etet_1_1">#REF!</definedName>
    <definedName name="ApprOtrExp">#REF!</definedName>
    <definedName name="_bdm.6F3BC8F741D945ABA475DC25160575C7.edm">#REF!</definedName>
    <definedName name="_vena_DYNR_SBudget_BB1_5dbe1ffa_63bd59eb">#REF!</definedName>
    <definedName name="EXCESS_PROCEEDS">#REF!</definedName>
    <definedName name="_bdm.3585307BA9A841A3AA0AE4E6F503A8B2.edm">#REF!</definedName>
    <definedName name="__JUN02">#REF!</definedName>
    <definedName name="_vena_DYNR_SBudget_BB1_88d65061_9a0ce79">#REF!</definedName>
    <definedName name="wrn.office._3">#REF!</definedName>
    <definedName name="_vena_Budget_B1_R_3_658023728085729283_3379">#REF!</definedName>
    <definedName name="wvu.cash._1_1">#REF!</definedName>
    <definedName name="ccc_1_1">#REF!</definedName>
    <definedName name="wrn.Back._.Page._1_3">#REF!</definedName>
    <definedName name="_vena_Budget_B1_R_3_658023728085729283_4175">#REF!</definedName>
    <definedName name="_vena_DYNR_SBudget_BB1_9d30db1e_94b306b5">#REF!</definedName>
    <definedName name="_SEP95">#REF!</definedName>
    <definedName name="SPRED">#REF!</definedName>
    <definedName name="Analysis_End_Month">#REF!</definedName>
    <definedName name="_vena_Budget_B1_R_2_658126896843849729">#REF!</definedName>
    <definedName name="_vena_DYNR_SBudget_BB1_6a64ca19_bad2751a">#REF!</definedName>
    <definedName name="wrn.Expense._.Detail._1">#REF!</definedName>
    <definedName name="Avg._Sales_Mon.">#REF!</definedName>
    <definedName name="_7__123Graph_ACHART_21">#REF!</definedName>
    <definedName name="OATax">#REF!</definedName>
    <definedName name="FG_3">#REF!</definedName>
    <definedName name="_n80">#REF!</definedName>
    <definedName name="Z_F147190D_5AC2_11D3_AD63_0050040A13CD_.wvu.PrintArea">#REF!</definedName>
    <definedName name="xx_1_1_1">#REF!</definedName>
    <definedName name="ry_1_1">#REF!</definedName>
    <definedName name="_bdm.EFD0FC78FA5449E78ED68B7210C502BF.edm">#REF!</definedName>
    <definedName name="__123Graph_XCONC">#REF!</definedName>
    <definedName name="_bdm.49D2498E278443F08F3F091B9E819D6E.edm">#REF!</definedName>
    <definedName name="Inputs_Overview">#REF!</definedName>
    <definedName name="_vena_Budget_B1_R_2_658126895270985731">#REF!</definedName>
    <definedName name="_vena_Budget_B1_R_3_658023728085729283_3591">#REF!</definedName>
    <definedName name="_DEC94">#REF!</definedName>
    <definedName name="sdhdhfdfhh_1_5">#REF!</definedName>
    <definedName name="yy_1_5">#REF!</definedName>
    <definedName name="__33__123Graph_ECHART_1">#REF!</definedName>
    <definedName name="DetailLabelCurrent">#REF!</definedName>
    <definedName name="_muf1">#REF!</definedName>
    <definedName name="_vena_Budget_B1_R_3_658023728085729283_2221">#REF!</definedName>
    <definedName name="GREEN1">#REF!</definedName>
    <definedName name="_vena_Budget_B1_R_2_658126897275863041">#REF!</definedName>
    <definedName name="____18.3">#REF!</definedName>
    <definedName name="_sa6">#REF!</definedName>
    <definedName name="_vena_Budget_B1_R_3_658023728085729283_2479">#REF!</definedName>
    <definedName name="flskfjslkfjasf">#REF!</definedName>
    <definedName name="REPRICE2">#REF!</definedName>
    <definedName name="_bdm.19E8237461D54D3799BC5AAC3952B3BB.edm">#REF!</definedName>
    <definedName name="_vena_Budget_B1_C_FV_cf2923e05394473da29be0fda7a32c55_47">#REF!</definedName>
    <definedName name="_vena_Budget_B1_R_3_658023728085729283_2730">#REF!</definedName>
    <definedName name="Z_F1471909_5AC2_11D3_AD63_0050040A13CD_.wvu.PrintArea">#REF!</definedName>
    <definedName name="_vena_Budget_B1_R_3_658023728085729283_4236">#REF!</definedName>
    <definedName name="DRATE1">#REF!</definedName>
    <definedName name="BotMRK16">#REF!</definedName>
    <definedName name="_vena_Budget_B1_R_2_658126895975628801">#REF!</definedName>
    <definedName name="Holding_Period">#REF!</definedName>
    <definedName name="ZoomPercent">#REF!</definedName>
    <definedName name="_vena_DYNR_SBudget_BB1_93cbb310_18be14f7">#REF!</definedName>
    <definedName name="P_2">#REF!</definedName>
    <definedName name="rentals">#REF!</definedName>
    <definedName name="hot_1_5">#REF!</definedName>
    <definedName name="Debt_Show3_CapEx">#REF!</definedName>
    <definedName name="wrn.PRINTREP._4">#REF!</definedName>
    <definedName name="sales_comp1">#REF!</definedName>
    <definedName name="_vena_Budget_B1_R_3_658023728085729283_4192">#REF!</definedName>
    <definedName name="_vena_Budget_B1_R_3_658023728085729283_3552">#REF!</definedName>
    <definedName name="UKBUILDCOSTSECONDBT">#REF!</definedName>
    <definedName name="_FEB06">#REF!</definedName>
    <definedName name="_vena_Budget_B1_R_2_658126899607896066">#REF!</definedName>
    <definedName name="Suppliers_1_4">#REF!</definedName>
    <definedName name="mmm">#REF!</definedName>
    <definedName name="_vena_Budget_B1_R_3_658023728085729283_3277">#REF!</definedName>
    <definedName name="__________________________CAD2006">#REF!</definedName>
    <definedName name="_bdm.8C4B442DEDA240F6AD96866E9F7145D2.edm">#REF!</definedName>
    <definedName name="_______________________PGA2">#REF!</definedName>
    <definedName name="wrn.income._.statement._1">#REF!</definedName>
    <definedName name="_vena_DYNR_SBudget_BB1_46b314c0_f3335c0e">#REF!</definedName>
    <definedName name="Flex_Input_10">#REF!</definedName>
    <definedName name="_bdm.6FE7302767814F3E88E1AD879F31EFB4.edm">#REF!</definedName>
    <definedName name="_vena_Budget_B1_R_3_658023728085729283_3657">#REF!</definedName>
    <definedName name="budrevcriteriarange">#REF!</definedName>
    <definedName name="USEXISTTENESC">#REF!</definedName>
    <definedName name="JOE">#REF!</definedName>
    <definedName name="nuovo_1_5">#REF!</definedName>
    <definedName name="New_Mortgage">#REF!</definedName>
    <definedName name="OneLevCF">#REF!</definedName>
    <definedName name="MLNK9f24ab95e5724000a09db6f17d58ebac">#REF!</definedName>
    <definedName name="PDU">#REF!</definedName>
    <definedName name="OtherUS08builds">#REF!</definedName>
    <definedName name="_bdm.76699B57B4B5414E9EDF117C5A44311D.edm">#REF!</definedName>
    <definedName name="XRefCopy10">#REF!</definedName>
    <definedName name="wrn.1996._.TO._.2004._1_5">#REF!</definedName>
    <definedName name="SiteImprovements">#REF!</definedName>
    <definedName name="aasfafaf_4">#REF!</definedName>
    <definedName name="wrn.FCB._5">#REF!</definedName>
    <definedName name="OTHERValVcntSpcBsRnt">#REF!</definedName>
    <definedName name="Oasda_1_3">#REF!</definedName>
    <definedName name="asdf_1_4">#REF!</definedName>
    <definedName name="PermRetailLoanAmt">#REF!</definedName>
    <definedName name="_bdm.6ADC3D4104A14732A78A931D543C437D.edm">#REF!</definedName>
    <definedName name="LowWeekSales">#REF!</definedName>
    <definedName name="_vena_Budget_B1_R_2_658126900035715073">#REF!</definedName>
    <definedName name="aasfafaf_1_1_1">#REF!</definedName>
    <definedName name="_SEP97">#REF!</definedName>
    <definedName name="SDFHG_1_5">#REF!</definedName>
    <definedName name="_n46">#REF!</definedName>
    <definedName name="YtdTntImp">#REF!</definedName>
    <definedName name="BDGT19">#REF!</definedName>
    <definedName name="__123Graph_LBL_ECOMP">#REF!</definedName>
    <definedName name="Sched4">#REF!</definedName>
    <definedName name="_vena_Budget_B1_R_3_658023728085729283_3743">#REF!</definedName>
    <definedName name="wrn.Presentation._2">#REF!</definedName>
    <definedName name="_vena_Budget_B1_R_3_658023728085729283_2502">#REF!</definedName>
    <definedName name="_vena_Budget_B1_R_3_658023728085729283_2652">#REF!</definedName>
    <definedName name="Robert2_2">#REF!</definedName>
    <definedName name="_vena_DYNR_SBudget_BB1_ade01e4">#REF!</definedName>
    <definedName name="_vena_Budget_B1_R_2_702739768756535299">#REF!</definedName>
    <definedName name="_10_1995">#REF!</definedName>
    <definedName name="AE_FIRM">#REF!</definedName>
    <definedName name="_9__123Graph_ACHART_1">#REF!</definedName>
    <definedName name="_vena_Budget_B1_C_FV_35892df9482541ef9da1df9eb1776c9c_42">#REF!</definedName>
    <definedName name="_vena_DYNR_SBudget_BB1_93cbb310_13c8789f">#REF!</definedName>
    <definedName name="_vena_DYNR_SBudget_BB1_93cbb310_799f4c2">#REF!</definedName>
    <definedName name="_bdm.2471641B7F8C4053998167576996EFF0.edm">#REF!</definedName>
    <definedName name="value5">#REF!</definedName>
    <definedName name="__22__123Graph_CCHART_16">#REF!</definedName>
    <definedName name="wrn.Financial._1_2">#REF!</definedName>
    <definedName name="qer_1">#REF!</definedName>
    <definedName name="original_price">#REF!</definedName>
    <definedName name="_vena_Budget_B1_R_3_658023728085729283_4277">#REF!</definedName>
    <definedName name="_vena_Budget_B1_R_3_658023728085729283_3568">#REF!</definedName>
    <definedName name="_15__123Graph_ACHART_12">#REF!</definedName>
    <definedName name="_vena_Budget_B1_R_3_658023728085729283_3470">#REF!</definedName>
    <definedName name="wrn.MonthlyRentRoll._4">#REF!</definedName>
    <definedName name="CCA02builds">#REF!</definedName>
    <definedName name="_vena_Budget_B1_R_2_658126896789323777">#REF!</definedName>
    <definedName name="_vena_Budget_B1_R_2_658126897431052288">#REF!</definedName>
    <definedName name="DelNCF">#REF!</definedName>
    <definedName name="wrn.SUM._.ONLY._4">#REF!</definedName>
    <definedName name="rtha">#REF!</definedName>
    <definedName name="RGSF">#REF!</definedName>
    <definedName name="GAVIIDAE_I">#REF!</definedName>
    <definedName name="_vena_Budget_B1_R_2_658126895384231937">#REF!</definedName>
    <definedName name="solver_lhs33">#REF!</definedName>
    <definedName name="_vena_DYNR_SBudget_BB1_d91ca585_c7616992">#REF!</definedName>
    <definedName name="_vena_Budget_B1_R_2_658126895640084483">#REF!</definedName>
    <definedName name="sw_futureadjust">#REF!</definedName>
    <definedName name="_______KC3">#REF!</definedName>
    <definedName name="model2">#REF!</definedName>
    <definedName name="Second_NMortgage">#REF!</definedName>
    <definedName name="Pref_Accrued_Rate">#REF!</definedName>
    <definedName name="_vena_Budget_B1_R_3_658023728085729283_2996">#REF!</definedName>
    <definedName name="MTS">#REF!</definedName>
    <definedName name="_vena_Budget_B1_R_3_658023728085729283_2646">#REF!</definedName>
    <definedName name="_bdm.327E97B763434A7CA9766B5A07C55429.edm">#REF!</definedName>
    <definedName name="onethirteen">#REF!</definedName>
    <definedName name="growth_schedule">#REF!</definedName>
    <definedName name="_81_1PRINTALL">#REF!</definedName>
    <definedName name="_vena_Budget_B1_R_2_658126898030837761">#REF!</definedName>
    <definedName name="EST.TTL10">#REF!</definedName>
    <definedName name="_vena_Budget_B1_R_2_658126900392230913">#REF!</definedName>
    <definedName name="SVCREL">#REF!</definedName>
    <definedName name="gggg_1_1">#REF!</definedName>
    <definedName name="_vena_Budget_B1_R_2_658126899280740353">#REF!</definedName>
    <definedName name="_bdm.77FEDDBC91C745AEA189A8F563ACF4FA.edm">#REF!</definedName>
    <definedName name="Net">#REF!</definedName>
    <definedName name="_vena_Budget_B1_R_3_658023728085729283_2806">#REF!</definedName>
    <definedName name="_vena_DYNR_SBudget_BB1_d6ab1b36_9d4ad7ce">#REF!</definedName>
    <definedName name="_vena_Budget_B1_R_3_658023728085729283_1457">#REF!</definedName>
    <definedName name="_vena_Budget_B1_R_3_658023728085729283_4074">#REF!</definedName>
    <definedName name="_sch1">#REF!</definedName>
    <definedName name="_66">#REF!</definedName>
    <definedName name="_vena_Budget_B1_R_3_658023728085729283_4374">#REF!</definedName>
    <definedName name="_______4">#REF!</definedName>
    <definedName name="_vena_DYNR_SBudget_BB1_49c874bc_fb23c077">#REF!</definedName>
    <definedName name="_vena_DYNR_SBudget_BB1_206d9c20_571bea02">#REF!</definedName>
    <definedName name="_vena_Budget_B1_R_2_658126894151106561">#REF!</definedName>
    <definedName name="OTHERTntImp">#REF!</definedName>
    <definedName name="_bdm.F3D29BC01AC241D0AE3AF87034EACED5.edm">#REF!</definedName>
    <definedName name="_MAR97">#REF!</definedName>
    <definedName name="_bdm.D53499FDF26D4157ACF1351CB8DD361E.edm">#REF!</definedName>
    <definedName name="_vena_Budget_B1_R_3_658023728085729283_3712">#REF!</definedName>
    <definedName name="rrrrr_5">#REF!</definedName>
    <definedName name="PACKAGE_RATE">#REF!</definedName>
    <definedName name="wrn.Report._.2._1_5">#REF!</definedName>
    <definedName name="Rel_5">#REF!</definedName>
    <definedName name="_vena_Budget_B1_R_2_658126900505477121">#REF!</definedName>
    <definedName name="_n1651">#REF!</definedName>
    <definedName name="Case_3">#REF!</definedName>
    <definedName name="hn.LTMData">#REF!</definedName>
    <definedName name="__OCT98">#REF!</definedName>
    <definedName name="holdyrs">#REF!</definedName>
    <definedName name="__ICE2">#REF!</definedName>
    <definedName name="XRefCopy15">#REF!</definedName>
    <definedName name="PctRentNonAnchor">#REF!</definedName>
    <definedName name="____________________CAD2007">#REF!</definedName>
    <definedName name="_vena_Budget_B1_R_3_658023728085729283_2276">#REF!</definedName>
    <definedName name="MLNK3591d391d4e0441d854d3b88f39cf3f7">#REF!</definedName>
    <definedName name="wrn.accounts._1_1">#REF!</definedName>
    <definedName name="OCCUPANCY">#REF!</definedName>
    <definedName name="fff_1_3">#REF!</definedName>
    <definedName name="JK_1_3">#REF!</definedName>
    <definedName name="DELME2_2">#REF!</definedName>
    <definedName name="__con6">#REF!</definedName>
    <definedName name="rate_table_TWD">#REF!</definedName>
    <definedName name="_vena_DYNR_SBudget_BB1_93cbb310_80ab3d0">#REF!</definedName>
    <definedName name="__SEP03">#REF!</definedName>
    <definedName name="___max1">#REF!</definedName>
    <definedName name="_vena_Budget_B1_R_2_658126895656861697">#REF!</definedName>
    <definedName name="wrn.GSA._.PRINT._2">#REF!</definedName>
    <definedName name="Debt_YesNo">#REF!</definedName>
    <definedName name="_JUL97">#REF!</definedName>
    <definedName localSheetId="4" name="COMPUTER">#REF!</definedName>
    <definedName name="_vena_DYNR_SBudget_BB1_46b314c0_7e986893">#REF!</definedName>
    <definedName name="wrn.csc._1">#REF!</definedName>
    <definedName name="_vena_Budget_B1_R_2_658126896294395905">#REF!</definedName>
    <definedName name="Language">#REF!</definedName>
    <definedName name="_vena_Budget_B1_R_2_728481414374752261">#REF!</definedName>
    <definedName name="_vena_Budget_B1_R_3_658023728085729283_2883">#REF!</definedName>
    <definedName name="foundationsf">#REF!</definedName>
    <definedName name="RW_INFO_1">#REF!</definedName>
    <definedName name="_vena_Budget_B1_R_2_658126896642523137">#REF!</definedName>
    <definedName name="_vena_Budget_B1_R_2_658126895342288897">#REF!</definedName>
    <definedName name="_vena_Budget_B1_R_2_658126898362187777">#REF!</definedName>
    <definedName name="ProjYear3SP">#REF!</definedName>
    <definedName name="switched_sqft">#REF!</definedName>
    <definedName name="mmmm_1_2">#REF!</definedName>
    <definedName name="wertewrt">#REF!</definedName>
    <definedName name="_vena_Budget_B1_R_2_658126894096580609">#REF!</definedName>
    <definedName name="_vena_DYNR_SBudget_BB1_c75acc66_7337a9a6">#REF!</definedName>
    <definedName name="FINAN">#REF!</definedName>
    <definedName name="wrn.COMPCO._1">#REF!</definedName>
    <definedName name="_vena_Budget_B1_R_3_658023728085729283_3584">#REF!</definedName>
    <definedName name="_bdm.A7DA7ECEE8D241E2B20B9AD3B2B091E9.edm">#REF!</definedName>
    <definedName name="_vena_Budget_B1_R_2_658126898903252993">#REF!</definedName>
    <definedName name="wrn.accounts._4">#REF!</definedName>
    <definedName name="test_1_1_1">#REF!</definedName>
    <definedName name="ALV">#REF!</definedName>
    <definedName name="_Database">#REF!</definedName>
    <definedName name="mj_4">#REF!</definedName>
    <definedName name="renov2">#REF!</definedName>
    <definedName name="amort2">#REF!</definedName>
    <definedName name="_vena_Budget_B1_R_2_658126895711387649">#REF!</definedName>
    <definedName name="lll_1_4">#REF!</definedName>
    <definedName name="KingsHighway">#REF!</definedName>
    <definedName name="bnnn_2">#REF!</definedName>
    <definedName name="TopALL3">#REF!</definedName>
    <definedName name="_vena_Budget_B1_R_2_774856193180303360">#REF!</definedName>
    <definedName name="RetailHardCosts">#REF!</definedName>
    <definedName name="ext_7">#REF!</definedName>
    <definedName name="_vena_Budget_B1_R_3_658023728085729283_2269">#REF!</definedName>
    <definedName name="PrefEq_Tier_1">#REF!</definedName>
    <definedName name="_6.4">#REF!</definedName>
    <definedName name="_____3.2">#REF!</definedName>
    <definedName name="wvu.inputs._.raw._.data._1_3">#REF!</definedName>
    <definedName name="_vena_Budget_B1_R_2_658126896772546562">#REF!</definedName>
    <definedName name="_vena_Budget_B1_R_2_658126896059514881">#REF!</definedName>
    <definedName name="acct7029.12">#REF!</definedName>
    <definedName name="rngRentRollLookup">#REF!</definedName>
    <definedName name="Dealprice">#REF!</definedName>
    <definedName name="senslist">#REF!</definedName>
    <definedName name="_vena_DYNR_SBudget_BB1_cc8ac924_e4948e94">#REF!</definedName>
    <definedName name="_160__123Graph_XSEG_PIE">#REF!</definedName>
    <definedName name="TopDEV">#REF!</definedName>
    <definedName name="lkjlkj_1_1_1">#REF!</definedName>
    <definedName name="Port_Fill2">#REF!</definedName>
    <definedName name="_vena_Budget_B1_R_3_658023728085729283_3761">#REF!</definedName>
    <definedName name="_vena_Budget_B1_R_2_774856204106465281">#REF!</definedName>
    <definedName name="DAI">#REF!</definedName>
    <definedName name="_vena_Budget_B1_R_2_658126900207681537">#REF!</definedName>
    <definedName name="OrigTaxAssessment">#REF!</definedName>
    <definedName name="Debt_Show1_Rate">#REF!</definedName>
    <definedName name="SEISTYPE">#REF!</definedName>
    <definedName name="IRRless25">#REF!</definedName>
    <definedName name="wrn.xrates._4">#REF!</definedName>
    <definedName name="_bdm.86EA9CB628044EC1ACFC4BBB26F45DEC.edm">#REF!</definedName>
    <definedName name="_vena_DYNR_SBudget_BB1_f7ab0e94">#REF!</definedName>
    <definedName name="_vena_DYNR_SBudget_BB1_6a64ca19_39e13b12">#REF!</definedName>
    <definedName localSheetId="3" name="_bdm.D7A63BE6C8B944F09E196A3641069693.edm">#REF!</definedName>
    <definedName name="_bdm.A122EF8EBB4D4CE0A7A3082D68147B36.edm">#REF!</definedName>
    <definedName name="_vena_Budget_B1_C_FV_35892df9482541ef9da1df9eb1776c9c_10">#REF!</definedName>
    <definedName name="Amort_Term">#REF!</definedName>
    <definedName name="_vena_Budget_B1_R_2_658126900413202432">#REF!</definedName>
    <definedName name="Escrow_Sweet_End_Date">#REF!</definedName>
    <definedName name="_vena_DYNR_SBudget_BB1_c75acc66_8859a037">#REF!</definedName>
    <definedName name="dtdm">#REF!</definedName>
    <definedName name="Storage_Rent">#REF!</definedName>
    <definedName name="_207__123Graph_ECHART_22">#REF!</definedName>
    <definedName localSheetId="3" name="_bdm.7821D20125CF4A8EB95236D705F4746B.edm">#REF!</definedName>
    <definedName name="Module2.PRINT_HSUM">#REF!</definedName>
    <definedName name="_vena_Budget_B1_R_3_658023728085729283_4293">#REF!</definedName>
    <definedName name="Payment_Type_Debt">#REF!</definedName>
    <definedName name="_vena_Budget_B1_R_3_658023728085729283_2719">#REF!</definedName>
    <definedName name="_vena_Budget_B1_R_3_658023728085729283_2443">#REF!</definedName>
    <definedName name="XRefCopy30">#REF!</definedName>
    <definedName name="_APR97">#REF!</definedName>
    <definedName name="_bdm.632F607CBCC04E30B44D5ED17E3B54E8.edm">#REF!</definedName>
    <definedName name="_vena_DYNR_SBudget_BB1_d91ca585_a47c4f8e">#REF!</definedName>
    <definedName name="Rwvu.allocations.">#REF!</definedName>
    <definedName name="_vena_Budget_B1_R_2_658126895401009153">#REF!</definedName>
    <definedName name="BINetCommercialSFC">#REF!</definedName>
    <definedName name="_vena_DYNR_SBudget_BB1_49c874bc_f8b80865">#REF!</definedName>
    <definedName name="_vena_Budget_B1_R_2_658126897028399105">#REF!</definedName>
    <definedName name="PRPYRL">#REF!</definedName>
    <definedName name="ctss.in.mosaic.opStatementUW.collateral_0_.underwriting_0_.opStatement_5_">#REF!</definedName>
    <definedName name="_vena_Budget_B1_R_3_658023728085729283_2890">#REF!</definedName>
    <definedName name="____aug03">#REF!</definedName>
    <definedName name="_vena_Budget_B1_R_3_658023728085729283_3834">#REF!</definedName>
    <definedName name="SCHED">#REF!</definedName>
    <definedName name="nb">#REF!</definedName>
    <definedName name="_vena_Budget_B1_R_3_658023728085729283_3043">#REF!</definedName>
    <definedName name="wrn.print._1_1">#REF!</definedName>
    <definedName name="Pref_Floating_Rate">#REF!</definedName>
    <definedName name="_2__123Graph_ACHART_12">#REF!</definedName>
    <definedName name="Sched17">#REF!</definedName>
    <definedName name="MLNK8f9e504d388b465ab8abd877725dd2e3">#REF!</definedName>
    <definedName name="__AUG06">#REF!</definedName>
    <definedName name="_bdm.91A0B11909A947559083CFFAB8CC725C.edm">#REF!</definedName>
    <definedName name="solver_lhs85">#REF!</definedName>
    <definedName name="_bdm.8821B96569564C7783F9355FD275A864.edm">#REF!</definedName>
    <definedName name="MLNKc499587e71be44b7ab6af6cc093b6c38">#REF!</definedName>
    <definedName name="G_1_1">#REF!</definedName>
    <definedName name="______________________CAD2005">#REF!</definedName>
    <definedName name="lklkl_2">#REF!</definedName>
    <definedName name="__13__123Graph_BCHART_1">#REF!</definedName>
    <definedName name="dymdt">#REF!</definedName>
    <definedName name="XFDG">#REF!</definedName>
    <definedName name="wewr_1_4">#REF!</definedName>
    <definedName name="k_1">#REF!</definedName>
    <definedName name="_vena_Budget_B1_R_3_658023728085729283_3452">#REF!</definedName>
    <definedName name="_Int2">#REF!</definedName>
    <definedName name="wrn.FCB._1">#REF!</definedName>
    <definedName name="_vena_DYNR_SBudget_BB1_ade01e4_b61a507b">#REF!</definedName>
    <definedName name="_vena_Budget_B1_R_3_658023728085729283_3641">#REF!</definedName>
    <definedName name="CurrentBudgetID">#REF!</definedName>
    <definedName name="_109__123Graph_XSEG_PIE">#REF!</definedName>
    <definedName name="_vena_Budget_B1_R_2_658126896604774401">#REF!</definedName>
    <definedName name="_vena_DYNR_SBudget_BB1_88d65061_295de43e">#REF!</definedName>
    <definedName name="_vena_Budget_B1_C_FV_35892df9482541ef9da1df9eb1776c9c_50">#REF!</definedName>
    <definedName name="wrn.Back._.Page._3">#REF!</definedName>
    <definedName name="__TNT2">#REF!</definedName>
    <definedName name="_con2">#REF!</definedName>
    <definedName name="ExBus_1">#REF!</definedName>
    <definedName name="_vena_Budget_B1_R_2_658126897087119362">#REF!</definedName>
    <definedName name="CP">#REF!</definedName>
    <definedName name="_vena_Budget_B1_R_3_658023728085729283_3001">#REF!</definedName>
    <definedName name="_vena_Budget_B1_R_2_658126895564587009">#REF!</definedName>
    <definedName name="XRefCopy38Row">#REF!</definedName>
    <definedName name="_vena_DYNR_SBudget_BB1_f75aa60c_6ddf14b1">#REF!</definedName>
    <definedName name="Debt_serv_reserve">#REF!</definedName>
    <definedName name="_vena_Budget_B1_R_3_658023728085729283_2795">#REF!</definedName>
    <definedName name="_vena_Budget_B1_R_3_658023728085729283_3578">#REF!</definedName>
    <definedName name="wrn.summaries._1_5">#REF!</definedName>
    <definedName name="_5_0__123Grap">#REF!</definedName>
    <definedName name="HistYear2">#REF!</definedName>
    <definedName name="SENS2">#REF!</definedName>
    <definedName name="Swvu.cash._.flow.">#REF!</definedName>
    <definedName name="_vena_Budget_B1_R_2_658126897686904833_1">#REF!</definedName>
    <definedName name="NRI_GPI">#REF!</definedName>
    <definedName name="CON_SF">#REF!</definedName>
    <definedName name="wrn.income._.statement._1_5">#REF!</definedName>
    <definedName name="dbiImprovedNoOfUnits8">#REF!</definedName>
    <definedName name="AM_FEE_YR1">#REF!</definedName>
    <definedName name="_vena_Budget_B1_R_3_658023728085729283_4106">#REF!</definedName>
    <definedName name="_1st.Yr.Occ.Percent">#REF!</definedName>
    <definedName name="_vena_Budget_B1_R_3_658023728085729283_4332">#REF!</definedName>
    <definedName name="_52__123Graph_FCHART_15">#REF!</definedName>
    <definedName name="FundingType">#REF!</definedName>
    <definedName name="aewr_1">#REF!</definedName>
    <definedName name="_vena_Budget_B1_R_3_658023728085729283_4255">#REF!</definedName>
    <definedName name="ACQUIS">#REF!</definedName>
    <definedName name="_vena_Budget_B1_R_2_658126895715581955">#REF!</definedName>
    <definedName name="_vena_DYNR_SBudget_BB1_9d2d8fb7_6ccdea56">#REF!</definedName>
    <definedName name="TopL1A">#REF!</definedName>
    <definedName name="Template">#REF!</definedName>
    <definedName name="_vena_DYNR_SBudget_BB1_49c874bc_fb08e5ed">#REF!</definedName>
    <definedName name="_bdm.EB76575ECF344CCBABA05DB39439FCCF.edm">#REF!</definedName>
    <definedName name="Jumpstart">#REF!</definedName>
    <definedName name="Uvartotalothercosts">#REF!</definedName>
    <definedName name="rever_other_exp">#REF!</definedName>
    <definedName name="BRHE">#REF!</definedName>
    <definedName name="___________RR2">#REF!</definedName>
    <definedName name="_5__123Graph_ACHART_2">#REF!</definedName>
    <definedName name="wrn.fin_1">#REF!</definedName>
    <definedName name="_bdm.B29D588FBC41499C8F49382345D72517.edm">#REF!</definedName>
    <definedName name="_bdm.5BF19EA8727D40AD979E877CA3A5F161.edm">#REF!</definedName>
    <definedName name="_vena_Budget_B1_R_2_658126896512499713">#REF!</definedName>
    <definedName name="AREA11">#REF!</definedName>
    <definedName name="_vena_DYNR_SBudget_BB1_93cbb310_117886d9">#REF!</definedName>
    <definedName name="_vena_Budget_B1_R_3_658023728085729283_3850">#REF!</definedName>
    <definedName name="_vena_DYNR_SBudget_BB1_5dbe1ffa_fdb2a33d">#REF!</definedName>
    <definedName name="db_tenant_delete_section">#REF!</definedName>
    <definedName name="_bdm.5E09530B22994A1B944CD282F5EE0D76.edm">#REF!</definedName>
    <definedName name="OADebt">#REF!</definedName>
    <definedName name="_vena_Budget_B1_R_3_658023728085729283_3797">#REF!</definedName>
    <definedName name="sfgv_1_4">#REF!</definedName>
    <definedName name="GPPercent">#REF!</definedName>
    <definedName name="_vena_Budget_B1_R_3_658023728085729283_3870">#REF!</definedName>
    <definedName name="_vena_Budget_B1_R_3_658023728085729283_2375">#REF!</definedName>
    <definedName name="Yr2PercentRent">#REF!</definedName>
    <definedName name="re_table">#REF!</definedName>
    <definedName name="Debt_Label3_Amort">#REF!</definedName>
    <definedName name="D1_Term">#REF!</definedName>
    <definedName name="_vena_DYNR_SBudget_BB1_9d2d8fb7_de73ebc3">#REF!</definedName>
    <definedName name="_88__123Graph_X_Chart_1A">#REF!</definedName>
    <definedName name="_vena_Budget_B1_R_3_658023728085729283_3775">#REF!</definedName>
    <definedName name="_37P___L">#REF!</definedName>
    <definedName name="_vena_DYNR_SBudget_BB1_f75aa60c_3db74998">#REF!</definedName>
    <definedName name="_AUG98">#REF!</definedName>
    <definedName name="Jan_97">#REF!</definedName>
    <definedName name="_vena_Budget_B1_R_2_658126896713826305">#REF!</definedName>
    <definedName name="qer_3">#REF!</definedName>
    <definedName name="_vena_DYNR_SBudget_BB1_ece26a1a_bce44197">#REF!</definedName>
    <definedName name="Westpoint">#REF!</definedName>
    <definedName name="_vena_Budget_B1_R_2_702739779904995328">#REF!</definedName>
    <definedName name="_vena_Budget_B1_R_3_658023728085729283_2958">#REF!</definedName>
    <definedName name="OAReportOptions">#REF!</definedName>
    <definedName name="ctss.meta.documentId">#REF!</definedName>
    <definedName name="_vena_Budget_B1_R_2_658126896135012353">#REF!</definedName>
    <definedName name="wrn.DCFEpervier._1_3">#REF!</definedName>
    <definedName name="ProjOpExp">#REF!</definedName>
    <definedName name="_vena_DYNR_SBudget_BB1_d91ca585_9b153523">#REF!</definedName>
    <definedName name="jhkkjk_1_4">#REF!</definedName>
    <definedName name="_vena_Budget_B1_R_3_658023728085729283_3782">#REF!</definedName>
    <definedName name="_vena_Budget_B1_R_3_658023728085729283_3346">#REF!</definedName>
    <definedName name="NPV_5.5_percent">#REF!</definedName>
    <definedName name="acct8111.2">#REF!</definedName>
    <definedName name="Tickmark_y">#REF!</definedName>
    <definedName name="OTHERParkingInc">#REF!</definedName>
    <definedName name="_vena_DYNR_SBudget_BB1_31f8da2e_ec01be44">#REF!</definedName>
    <definedName name="engs">#REF!</definedName>
    <definedName name="_bdm.846C6BDD9B084F3E9D07611C82695CB7.edm">#REF!</definedName>
    <definedName name="AfterFee">#REF!</definedName>
    <definedName name="_vena_DYNR_SBudget_BB1_9d2d8fb7_8faafe45">#REF!</definedName>
    <definedName name="BILandFMVP">#REF!</definedName>
    <definedName name="wvu.summary1._1_1_1">#REF!</definedName>
    <definedName name="renov1">#REF!</definedName>
    <definedName name="_vena_Budget_B1_R_2_658126900572585987">#REF!</definedName>
    <definedName name="_20__123Graph_BCHART_16">#REF!</definedName>
    <definedName name="tbDataBeg1">#REF!</definedName>
    <definedName name="_vena_DYNR_SBudget_BB1_93cbb310_51416c9c">#REF!</definedName>
    <definedName name="_vena_DYNR_SBudget_BB1_ece26a1a_9c13b5cd">#REF!</definedName>
    <definedName name="_vena_DYNR_SBudget_BB1_6f2500ac_ddbefd4e">#REF!</definedName>
    <definedName name="_bdm.D0423E6A4FFC436AA4D38948B7D7A19E.edm">#REF!</definedName>
    <definedName name="total_operating_deficit">#REF!</definedName>
    <definedName name="_vena_Budget_B1_R_2_658126900497088514">#REF!</definedName>
    <definedName name="_vena_DYNR_SBudget_BB1_2007b251_7ff76b7d">#REF!</definedName>
    <definedName name="_vena_DYNR_SBudget_BB1_88d65061_5c0af560">#REF!</definedName>
    <definedName name="wrn.printac._1">#REF!</definedName>
    <definedName name="_vena_Budget_B1_R_3_658023728085729283_3260">#REF!</definedName>
    <definedName name="HistYear5">#REF!</definedName>
    <definedName name="_vena_DYNR_SBudget_BB1_adf311e9_867d8f9">#REF!</definedName>
    <definedName name="CurrentYear">#REF!</definedName>
    <definedName name="_7__123Graph_CCHART_2">#REF!</definedName>
    <definedName name="ProjectType">#REF!</definedName>
    <definedName name="XRefPaste8">#REF!</definedName>
    <definedName name="_vena_DYNR_SBudget_BB1_f7ab0e94_544f4749">#REF!</definedName>
    <definedName name="z_1">#REF!</definedName>
    <definedName name="BLPH4">#REF!</definedName>
    <definedName name="BUDGETNOTES1">#REF!</definedName>
    <definedName name="Debt_Show1_AmortHC">#REF!</definedName>
    <definedName name="_q234">#REF!</definedName>
    <definedName name="_vena_DYNR_SBudget_BB1_ece26a1a_b24114b8">#REF!</definedName>
    <definedName name="acct7220.3">#REF!</definedName>
    <definedName name="MezzLoanInterestRate">#REF!</definedName>
    <definedName name="Pref_Final_Tier_Hurdle_Share">#REF!</definedName>
    <definedName name="wrnfy97_1_2">#REF!</definedName>
    <definedName name="_vena_Budget_B1_R_2_658126896323756033">#REF!</definedName>
    <definedName name="bamt">#REF!</definedName>
    <definedName name="_vena_Budget_B1_R_2_658126897888231425">#REF!</definedName>
    <definedName name="_vena_DYNR_SBudget_BB1_93cbb310_98f5a37d">#REF!</definedName>
    <definedName name="_vena_DYNR_SBudget_BB1_9d2d8fb7_c137f9aa">#REF!</definedName>
    <definedName name="fdfdfdf_3">#REF!</definedName>
    <definedName name="_c_1_5">#REF!</definedName>
    <definedName name="AnalysisLength">#REF!</definedName>
    <definedName name="Syracuse">#REF!</definedName>
    <definedName name="_vena_DYNR_SBudget_BB1_9d2d8fb7_e61e22ad">#REF!</definedName>
    <definedName name="First_Copy">#REF!</definedName>
    <definedName name="IRR_PV">#REF!</definedName>
    <definedName name="ALIGND">#REF!</definedName>
    <definedName name="wrn3.ALL._1_2">#REF!</definedName>
    <definedName name="wrn.Delchamps._5">#REF!</definedName>
    <definedName name="_bdm.B269512B34F448638708EE94D0726433.edm">#REF!</definedName>
    <definedName name="_4__123Graph_XCHART_1">#REF!</definedName>
    <definedName name="UK03CAPEXPERTOWER">#REF!</definedName>
    <definedName name="_aug03">#REF!</definedName>
    <definedName name="___PG1">#REF!</definedName>
    <definedName name="_vena_Budget_B1_R_3_658023728085729283_4323">#REF!</definedName>
    <definedName name="Profit">#REF!</definedName>
    <definedName name="_12__123Graph_ACHART_1">#REF!</definedName>
    <definedName name="_22__123Graph_BCHART_2">#REF!</definedName>
    <definedName name="_vena_Budget_B1_R_2_658126893949779969">#REF!</definedName>
    <definedName name="_36__123Graph_DCHART_1">#REF!</definedName>
    <definedName name="Reserve_Fund">#REF!</definedName>
    <definedName name="s_1_2">#REF!</definedName>
    <definedName name="OAPayOpt">#REF!</definedName>
    <definedName name="LoanFeePerc">#REF!</definedName>
    <definedName name="qwerqew_2">#REF!</definedName>
    <definedName name="OTHERCommInc">#REF!</definedName>
    <definedName name="ToPMRK7">#REF!</definedName>
    <definedName localSheetId="4" name="DSCR">#REF!</definedName>
    <definedName name="mezzmaturity">#REF!</definedName>
    <definedName name="_vena_DYNR_SBudget_BB1_9d2d8fb7_7ead269f">#REF!</definedName>
    <definedName name="mmmmm_2">#REF!</definedName>
    <definedName name="______17.4">#REF!</definedName>
    <definedName name="wvu.cash._1_1_1">#REF!</definedName>
    <definedName name="_vena_Budget_B1_R_3_658023728085729283_3734">#REF!</definedName>
    <definedName name="wrn.FIVE._.YEAR._.PROJECTION._1_1">#REF!</definedName>
    <definedName name="Yr1ValVcntSpcRcvr">#REF!</definedName>
    <definedName name="_vena_Budget_B1_R_2_658126898257330181">#REF!</definedName>
    <definedName name="bb_3">#REF!</definedName>
    <definedName name="Sonoma">#REF!</definedName>
    <definedName localSheetId="4" name="kill3">#REF!</definedName>
    <definedName name="_bdm.D70A5130E8A647328D467AEAB944DC2A.edm">#REF!</definedName>
    <definedName name="_vena_Budget_B1_R_2_658126900350287873">#REF!</definedName>
    <definedName name="_64__123Graph_ECHART_7">#REF!</definedName>
    <definedName name="v_1_3">#REF!</definedName>
    <definedName name="value_date_GBP">#REF!</definedName>
    <definedName name="_bdm.746B4FA6496C42A2A8DE4A4B89294681.edm">#REF!</definedName>
    <definedName name="ALT">#REF!</definedName>
    <definedName name="_vena_Budget_B1_R_3_658023728085729283_3386">#REF!</definedName>
    <definedName name="_vena_Budget_B1_R_2_658126897020010497">#REF!</definedName>
    <definedName name="_vena_Budget_B1_R_2_658126896667688961">#REF!</definedName>
    <definedName name="Y1CAP">#REF!</definedName>
    <definedName name="_r_2">#REF!</definedName>
    <definedName name="ToDateMonth">#REF!</definedName>
    <definedName name="__40__123Graph_FCHART_16">#REF!</definedName>
    <definedName name="pvprofit">#REF!</definedName>
    <definedName name="_14__123Graph_BCHART_1">#REF!</definedName>
    <definedName name="_DELETE3">#REF!</definedName>
    <definedName name="MLNKec382a71528b4a929bad2c0168408924">#REF!</definedName>
    <definedName name="_a3_4">#REF!</definedName>
    <definedName name="_vena_DYNR_SBudget_BB1_9d2d8fb7_f0059887">#REF!</definedName>
    <definedName name="__123Graph_LBL_AMETPLX">#REF!</definedName>
    <definedName name="_JAN08">#REF!</definedName>
    <definedName name="cpn">#REF!</definedName>
    <definedName name="Yr3CommInc">#REF!</definedName>
    <definedName name="___NCF5">#REF!</definedName>
    <definedName name="_vena_DYNR_SBudget_BB1_dc3c8d90_21eb26d5">#REF!</definedName>
    <definedName name="IntLoan1">#REF!</definedName>
    <definedName name="PayrollPage3">#REF!</definedName>
    <definedName name="wrn.Massimo._5">#REF!</definedName>
    <definedName name="_vena_Budget_B1_R_3_658023728085729283_4390">#REF!</definedName>
    <definedName name="Sched7">#REF!</definedName>
    <definedName name="_vena_DYNR_SBudget_BB1_46b314c0_1304fc49">#REF!</definedName>
    <definedName name="_vena_DYNR_SBudget_BB1_9d2d8fb7_f2b12bee">#REF!</definedName>
    <definedName name="_4_______123Graph_ACHART_1">#REF!</definedName>
    <definedName name="_vena_Budget_B1_R_2_658126898097946627">#REF!</definedName>
    <definedName name="cumulative_interest_1">#REF!</definedName>
    <definedName name="ddddddd_2">#REF!</definedName>
    <definedName name="wrn.FULL._1_5">#REF!</definedName>
    <definedName name="MLNK1c8d876b4dde412fbd967a3c9a740ad7">#REF!</definedName>
    <definedName name="_vena_DYNR_SBudget_BB1_9d30db1e_7a244484">#REF!</definedName>
    <definedName name="_9__123Graph_CCHART_1">#REF!</definedName>
    <definedName name="wrn.Presentation._3">#REF!</definedName>
    <definedName name="n6496n">#REF!</definedName>
    <definedName name="_vena_Budget_B1_R_3_658023728085729283_52">#REF!</definedName>
    <definedName name="CommonEq_Tier_3">#REF!</definedName>
    <definedName name="_vena_Budget_B1_R_3_658023728085729283_2470">#REF!</definedName>
    <definedName name="Exp3_PRSF">#REF!</definedName>
    <definedName name="_vena_DYNR_SBudget_BB1_9d2d8fb7_f8ace620">#REF!</definedName>
    <definedName name="SMUM">#REF!</definedName>
    <definedName name="Z_6DFA7DDC_3C08_11D1_BDBE_0020AF42250B_.wvu.PrintArea">#REF!</definedName>
    <definedName name="_bdm.64CF228266B442F589FADF2377FF79F5.edm">#REF!</definedName>
    <definedName name="_96DIV_X12___FURN">#REF!</definedName>
    <definedName name="_vena_Budget_B1_C_10_658083215177678848_38">#REF!</definedName>
    <definedName name="_vena_Budget_B1_R_2_658126895082242048">#REF!</definedName>
    <definedName name="__PG1">#REF!</definedName>
    <definedName name="rsvdist3">#REF!</definedName>
    <definedName name="wrn.Finanzbedarfsrechnung._1_4">#REF!</definedName>
    <definedName name="RR">#REF!</definedName>
    <definedName name="_99DIV_X15___MECH">#REF!</definedName>
    <definedName name="_vena_Budget_B1_R_2_658126897351360512">#REF!</definedName>
    <definedName name="qweqweqwe_1_4">#REF!</definedName>
    <definedName name="janis_1_1">#REF!</definedName>
    <definedName name="_vena_Budget_B1_R_3_658023728085729283_2523">#REF!</definedName>
    <definedName name="_al1_2">#REF!</definedName>
    <definedName name="_JUN95">#REF!</definedName>
    <definedName name="wrn.seafirst._2">#REF!</definedName>
    <definedName name="BldgStories_ScenDEFAULT">#REF!</definedName>
    <definedName name="operating_exp_psf">#REF!</definedName>
    <definedName name="_16PAGE_1">#REF!</definedName>
    <definedName name="_________________________CAD2008">#REF!</definedName>
    <definedName name="_vena_Budget_B1_R_3_658023728085729283_4198">#REF!</definedName>
    <definedName name="DCF__2">#REF!</definedName>
    <definedName name="GAAP">#REF!</definedName>
    <definedName name="XFDG_1_5">#REF!</definedName>
    <definedName name="Escrow_Sweet_Start_Date">#REF!</definedName>
    <definedName name="_vena_Budget_B1_R_2_658126896965484544">#REF!</definedName>
    <definedName name="bnnn_1_1">#REF!</definedName>
    <definedName name="contin">#REF!</definedName>
    <definedName name="wrn.1996._.TO._.2004.">#REF!</definedName>
    <definedName name="ssss_1_1">#REF!</definedName>
    <definedName name="Yr2ValVcntSpcBsRnt">#REF!</definedName>
    <definedName name="Property_Information">#REF!</definedName>
    <definedName name="HotelName_4">#REF!</definedName>
    <definedName name="LEASING">#REF!</definedName>
    <definedName localSheetId="4" name="oldkill2">#REF!</definedName>
    <definedName name="_17__123Graph_XCHART_4">#REF!</definedName>
    <definedName name="_vena_Budget_B1_R_3_658023728085729283_3620">#REF!</definedName>
    <definedName name="Rel_1_3">#REF!</definedName>
    <definedName name="masterblock">#REF!</definedName>
    <definedName name="tbFoot1">#REF!</definedName>
    <definedName name="ctss.in.collateral_0_.collToLoan_0_.LoanTerms.spread">#REF!</definedName>
    <definedName name="retha">#REF!</definedName>
    <definedName name="TREAS">#REF!</definedName>
    <definedName name="_23__123Graph_LBL_BCHART_3">#REF!</definedName>
    <definedName name="AUS02builds">#REF!</definedName>
    <definedName name="_______________CAD2009">#REF!</definedName>
    <definedName name="CE_Acq_Fee_P1_Pct">#REF!</definedName>
    <definedName name="_vena_DYNR_SBudget_BB1_c75acc66_121724f9">#REF!</definedName>
    <definedName name="_vena_DYNR_SBudget_BB1_6f2500ac_bd0c1b43">#REF!</definedName>
    <definedName name="Z_F1471917_5AC2_11D3_AD63_0050040A13CD_.wvu.PrintTitles">#REF!</definedName>
    <definedName name="SFG_1_2">#REF!</definedName>
    <definedName name="________________KC3">#REF!</definedName>
    <definedName name="__TNT1">#REF!</definedName>
    <definedName name="_vena_DYNR_SBudget_BB1_93cbb310_5ff3243f">#REF!</definedName>
    <definedName name="_vena_Budget_B1_R_3_658023728085729283_4108">#REF!</definedName>
    <definedName name="letter_3">#REF!</definedName>
    <definedName name="_vena_Budget_B1_R_3_658023728085729283_3659">#REF!</definedName>
    <definedName name="Total_Cost">#REF!</definedName>
    <definedName name="dhgdh_1_2">#REF!</definedName>
    <definedName name="_________________________RR1">#REF!</definedName>
    <definedName name="_vena_Budget_B1_R_2_658126893874282496">#REF!</definedName>
    <definedName name="OPEXBUDG">#REF!</definedName>
    <definedName name="mmmmmm_1_3">#REF!</definedName>
    <definedName name="_vena_Budget_B1_R_3_658023728085729283_3675">#REF!</definedName>
    <definedName name="g_12">#REF!</definedName>
    <definedName name="___yr5">#REF!</definedName>
    <definedName name="wrn.Typhoon._1">#REF!</definedName>
    <definedName name="mideast_pipe_units">#REF!</definedName>
    <definedName name="____________CAD2009">#REF!</definedName>
    <definedName name="________________________aug03">#REF!</definedName>
    <definedName name="__SEP05">#REF!</definedName>
    <definedName name="TotalSF_Copy">#REF!</definedName>
    <definedName name="nuoftem2.xlt">#REF!</definedName>
    <definedName name="wrn.Europe._1">#REF!</definedName>
    <definedName name="_vena_Budget_B1_R_3_658023728085729283_2784">#REF!</definedName>
    <definedName name="_vena_Budget_B1_R_3_658023728085729283_3886">#REF!</definedName>
    <definedName name="PRINT_RECRATES">#REF!</definedName>
    <definedName name="_yr8">#REF!</definedName>
    <definedName name="_vena_Budget_B1_R_2_658126898601263105">#REF!</definedName>
    <definedName name="_bdm.0A7A44E39A3148ABB4977727DFF00981.edm">#REF!</definedName>
    <definedName name="OHF">#REF!</definedName>
    <definedName name="__39__123Graph_FCHART_15">#REF!</definedName>
    <definedName name="_vena_DYNR_SBudget_BB1_d91ca585_4512a2e2">#REF!</definedName>
    <definedName name="CE_Exit_Fee_P1_Pct">#REF!</definedName>
    <definedName name="_vena_Budget_B1_R_3_658023728085729283_3612">#REF!</definedName>
    <definedName name="_s15budg_recov">#REF!</definedName>
    <definedName name="___________________________PGC2">#REF!</definedName>
    <definedName name="_bdm.F7EA66B716C04B499AE9C5727048467B.edm">#REF!</definedName>
    <definedName name="O_2">#REF!</definedName>
    <definedName name="_bdm.1DB0AD827B324149AEB65958A77F78C2.edm">#REF!</definedName>
    <definedName name="_vena_Budget_B1_R_3_658023728085729283_2594">#REF!</definedName>
    <definedName name="_OCT01">#REF!</definedName>
    <definedName name="Nov_97">#REF!</definedName>
    <definedName name="stadiuma_1">#REF!</definedName>
    <definedName name="ElectricFixtures">#REF!</definedName>
    <definedName name="oct_sept">#REF!</definedName>
    <definedName name="Smlouvy_1_1_1">#REF!</definedName>
    <definedName name="GTENONINTSALLOPEXPREC">#REF!</definedName>
    <definedName name="_____ICE2">#REF!</definedName>
    <definedName name="wrn.Aging._.and._.Trend._.Analysis._1_5">#REF!</definedName>
    <definedName name="Y_3">#REF!</definedName>
    <definedName name="wvu.summary2._1_1_1">#REF!</definedName>
    <definedName name="_vena_DYNR_SBudget_BB1_93cbb310_18c875b1">#REF!</definedName>
    <definedName name="Coreasm">#REF!</definedName>
    <definedName name="_4__123Graph_A_CURRENT_3">#REF!</definedName>
    <definedName name="Label_Unit_Type">#REF!</definedName>
    <definedName name="tom">#REF!</definedName>
    <definedName name="pou">#REF!</definedName>
    <definedName name="Average_Size_of_Units">#REF!</definedName>
    <definedName name="__TNT3">#REF!</definedName>
    <definedName name="_vena_Budget_B1_R_3_658023728085729283_2462">#REF!</definedName>
    <definedName name="_bdm.EA9909397F914F1480F9C079D8AC12D0.edm">#REF!</definedName>
    <definedName name="_vena_DYNR_SBudget_BB1_d3649f1b_b765d010">#REF!</definedName>
    <definedName name="_________________CAD2006">#REF!</definedName>
    <definedName name="_vena_Budget_B1_C_10_658083215177678848_10">#REF!</definedName>
    <definedName name="_vena_Budget_B1_R_2_829185180660269056">#REF!</definedName>
    <definedName name="_n47">#REF!</definedName>
    <definedName name="PreviousBName">#REF!</definedName>
    <definedName name="sale_or_rental_choice">#REF!</definedName>
    <definedName name="rtyjj">#REF!</definedName>
    <definedName name="_bdm.5553D21905354ADE80C0587C386F9417.edm">#REF!</definedName>
    <definedName name="_vena_Budget_B1_R_2_658126898190221314">#REF!</definedName>
    <definedName name="wrn.REPORT._4">#REF!</definedName>
    <definedName name="wrn.adj95._1_1_1">#REF!</definedName>
    <definedName name="LC_DEPR">#REF!</definedName>
    <definedName name="_vena_Budget_B1_R_3_658023728085729283_3010">#REF!</definedName>
    <definedName name="_____________________CAD2005">#REF!</definedName>
    <definedName name="kill_4">#REF!</definedName>
    <definedName name="_n55">#REF!</definedName>
    <definedName name="_vena_DYNR_SBudget_BB1_9d2d8fb7_b3b6cd0d">#REF!</definedName>
    <definedName name="_vena_DYNR_SBudget_BB1_ece26a1a_9123ff66">#REF!</definedName>
    <definedName name="wrn.1996._.BUDGET._3">#REF!</definedName>
    <definedName name="Sales_Exp">#REF!</definedName>
    <definedName name="_vena_DYNR_SBudget_BB1_947a2efe_a017d587">#REF!</definedName>
    <definedName name="____rr1">#REF!</definedName>
    <definedName name="gross_sf">#REF!</definedName>
    <definedName name="Yr1PropTax">#REF!</definedName>
    <definedName name="Leasing_Report">#REF!</definedName>
    <definedName name="__18__123Graph_BCHART_22">#REF!</definedName>
    <definedName name="_vena_Budget_B1_R_2_658126898928418817">#REF!</definedName>
    <definedName name="ACwvu.CAM._.TABLE.">#REF!</definedName>
    <definedName name="Int_Lev_Rate_Cap">#REF!</definedName>
    <definedName name="ctss.in.collateral_0_.appraisalReport_0_.AppraisalReport.finalStabilizedValue">#REF!</definedName>
    <definedName name="dbiImprovedPrice6">#REF!</definedName>
    <definedName name="_vena_DYNR_SBudget_BB1_dd640a85_ffa58b6">#REF!</definedName>
    <definedName name="_vena_DYNR_SBudget_BB1_d91ca585_27023847">#REF!</definedName>
    <definedName name="_vena_Budget_B1_R_2_702739779594616832">#REF!</definedName>
    <definedName name="asdf_3">#REF!</definedName>
    <definedName name="mist">#REF!</definedName>
    <definedName name="_vena_Budget_B1_R_3_658023728085729283_3271">#REF!</definedName>
    <definedName name="wrn.print._.summary._.sheets._4">#REF!</definedName>
    <definedName name="Return_of_Pref_P1_Priority">#REF!</definedName>
    <definedName name="_vena_Budget_B1_R_2_658126897498161153_1">#REF!</definedName>
    <definedName name="_GP.PnL">#REF!</definedName>
    <definedName name="bgjb">#REF!</definedName>
    <definedName name="_vena_Budget_B1_C_FV_cf2923e05394473da29be0fda7a32c55_51">#REF!</definedName>
    <definedName name="constr_loan_facil">#REF!</definedName>
    <definedName name="_vena_DYNR_SBudget_BB1_49c874bc_17fa65e5">#REF!</definedName>
    <definedName name="_vena_Budget_B1_R_2_658126895522643969">#REF!</definedName>
    <definedName localSheetId="5" name="ALL">#REF!</definedName>
    <definedName name="_vena_Budget_B1_R_3_658023728085729283_3735">#REF!</definedName>
    <definedName name="_vena_DYNR_SBudget_BB1_947a2efe_5f010446">#REF!</definedName>
    <definedName name="_vena_Budget_B1_R_3_658023728085729283_3869">#REF!</definedName>
    <definedName name="letter_4">#REF!</definedName>
    <definedName name="_vena_Budget_B1_R_3_658023728085729283_2651">#REF!</definedName>
    <definedName name="_vena_Budget_B1_R_3_658023728085729283_3711">#REF!</definedName>
    <definedName name="_vena_Budget_B1_R_2_702739781507219461">#REF!</definedName>
    <definedName name="_243__123Graph_FCHART_16">#REF!</definedName>
    <definedName name="SKWK">#REF!</definedName>
    <definedName name="_vena_Budget_B1_R_2_658126895916908545">#REF!</definedName>
    <definedName name="wrn.BlackWhite5_2">#REF!</definedName>
    <definedName name="_vena_DYNR_SBudget_BB1_6f2500ac_e21c7d74">#REF!</definedName>
    <definedName name="_68__123Graph_FCHART_1">#REF!</definedName>
    <definedName name="Int_rate_blended_2nd_tranche">#REF!</definedName>
    <definedName name="ArchWoodwork">#REF!</definedName>
    <definedName name="wrn.hidesal._4">#REF!</definedName>
    <definedName name="Well">#REF!</definedName>
    <definedName name="Discount_Dollars">#REF!</definedName>
    <definedName name="REPAY_">#REF!</definedName>
    <definedName name="_vena_Budget_B1_R_3_658023728085729283_955">#REF!</definedName>
    <definedName name="_bdm.184B84840D2F4CB0BC28249D2441DB39.edm">#REF!</definedName>
    <definedName name="CurrentBChanged">#REF!</definedName>
    <definedName name="_vena_DYNR_SBudget_BB1_bbd08b5b_9cc7d3d0">#REF!</definedName>
    <definedName name="__JAN97">#REF!</definedName>
    <definedName name="MARTIN">#REF!</definedName>
    <definedName name="jen_1_3">#REF!</definedName>
    <definedName name="_bdm.679E7B9DFFEA492BBEA9CCFCB5292772.edm">#REF!</definedName>
    <definedName name="___yr14">#REF!</definedName>
    <definedName name="_vena_Budget_B1_R_3_658023728085729283_3942">#REF!</definedName>
    <definedName name="WL_LEVRG">#REF!</definedName>
    <definedName name="_a1_4">#REF!</definedName>
    <definedName name="aaa_3">#REF!</definedName>
    <definedName name="Z_C9FB2A76_5C56_11D3_AD66_0050040A13CD_.wvu.PrintArea">#REF!</definedName>
    <definedName name="vac_7">#REF!</definedName>
    <definedName name="OccTermNew3_ScenDEFAULT">#REF!</definedName>
    <definedName name="ss_1_3">#REF!</definedName>
    <definedName name="SALECLOSECOSTS">#REF!</definedName>
    <definedName name="_vena_DYNR_SBudget_BB1_c75acc66_f9b4e76b">#REF!</definedName>
    <definedName name="_2__123Graph_ACHART_15">#REF!</definedName>
    <definedName name="_vena_DYNR_SBudget_BB1_a3c29ef0_d8ff7f42">#REF!</definedName>
    <definedName name="DZ.IndSpec_Right">#REF!</definedName>
    <definedName name="Principal">#REF!</definedName>
    <definedName name="UK06TENADD">#REF!</definedName>
    <definedName name="wrn.RESULTS._1_3">#REF!</definedName>
    <definedName name="_176__123Graph_ECHART_15">#REF!</definedName>
    <definedName name="dd_4">#REF!</definedName>
    <definedName name="SALE6">#REF!</definedName>
    <definedName name="hold_Cons">#REF!</definedName>
    <definedName name="wrn.contribution._1_1">#REF!</definedName>
    <definedName name="_vena_DYNR_SBudget_BB1_11c98fc5_f6a02eb8">#REF!</definedName>
    <definedName name="_vena_Budget_B1_R_3_658023728085729283_3262">#REF!</definedName>
    <definedName name="_vena_Budget_B1_R_2_658126895006744577_1">#REF!</definedName>
    <definedName name="guest.floors">#REF!</definedName>
    <definedName name="_22__123Graph_BCHART_17">#REF!</definedName>
    <definedName name="Actual_3">#REF!</definedName>
    <definedName name="_vena_Budget_B1_R_3_658023728085729283_3387">#REF!</definedName>
    <definedName name="_vena_DYNR_SBudget_BB1_6ebbf9bc_f7e7084f">#REF!</definedName>
    <definedName name="_bdm.5AD944435AAB4E59BE5754CEE8639177.edm">#REF!</definedName>
    <definedName name="_198__123Graph_CCHART_2">#REF!</definedName>
    <definedName name="________CAD2008">#REF!</definedName>
    <definedName name="_vena_DYNR_SBudget_BB1_c75acc66_c0dd53c9">#REF!</definedName>
    <definedName name="_vena_Budget_B1_R_2_658126894755086337_1">#REF!</definedName>
    <definedName name="D1_CFP_YN">#REF!</definedName>
    <definedName name="Dajl">#REF!</definedName>
    <definedName name="_vena_Budget_B1_R_3_658023728085729283_3454">#REF!</definedName>
    <definedName name="Rate">#REF!</definedName>
    <definedName name="__MAR02">#REF!</definedName>
    <definedName name="Z_49179D1A_043D_11D1_BD55_0020AF42250B_.wvu.PrintArea">#REF!</definedName>
    <definedName name="_vena_Budget_B1_R_3_658023728085729283_3535">#REF!</definedName>
    <definedName name="_vena_Budget_B1_R_3_658023728085729283_3305">#REF!</definedName>
    <definedName name="__OCT01">#REF!</definedName>
    <definedName name="AUPOtrInc2">#REF!</definedName>
    <definedName name="EST.TTL16">#REF!</definedName>
    <definedName name="intCore">#REF!</definedName>
    <definedName name="k_3">#REF!</definedName>
    <definedName name="etet_1_2">#REF!</definedName>
    <definedName name="MLNK661528fa9bec47f2b0e3d9bba3b0b3a8">#REF!</definedName>
    <definedName name="_vena_Budget_B1_R_3_658023728085729283_3707">#REF!</definedName>
    <definedName name="MLNK0c3ecbc51dfe467f950fe4d8909f10fc">#REF!</definedName>
    <definedName name="__yr16">#REF!</definedName>
    <definedName name="wrn.COMPCO._3">#REF!</definedName>
    <definedName name="solver_lhs62">#REF!</definedName>
    <definedName name="a_1_1">#REF!</definedName>
    <definedName name="debt">#REF!</definedName>
    <definedName name="_39__123Graph_XCHART_8">#REF!</definedName>
    <definedName name="JK_1">#REF!</definedName>
    <definedName name="____________________________RR1">#REF!</definedName>
    <definedName name="_MAY10">#REF!</definedName>
    <definedName name="_vena_Budget_B1_R_2_658126898701926400">#REF!</definedName>
    <definedName name="_117__123Graph_CCHART_15">#REF!</definedName>
    <definedName name="wrn.data5_2">#REF!</definedName>
    <definedName name="wrn.office._4">#REF!</definedName>
    <definedName name="_vena_Budget_B1_R_3_658023728085729283_3458">#REF!</definedName>
    <definedName name="cumulative_interest_1_4">#REF!</definedName>
    <definedName name="_vena_Budget_B1_R_3_658023728085729283_2561">#REF!</definedName>
    <definedName name="MASTER">#REF!</definedName>
    <definedName name="_vena_Budget_B1_R_2_702739768722980865">#REF!</definedName>
    <definedName name="_vena_DYNR_SBudget_BB1_df4836c9_c0bf5b55">#REF!</definedName>
    <definedName name="AMORTTABLE">#REF!</definedName>
    <definedName name="test_1_4">#REF!</definedName>
    <definedName name="_vena_Budget_B1_R_2_658126897967923201">#REF!</definedName>
    <definedName name="ttt_1_1_1">#REF!</definedName>
    <definedName name="ts">#REF!</definedName>
    <definedName name="_vena_Budget_B1_C_FV_35892df9482541ef9da1df9eb1776c9c_16">#REF!</definedName>
    <definedName name="G_4">#REF!</definedName>
    <definedName name="Deferred_Developer_Fee">#REF!</definedName>
    <definedName name="INPUT_3">#REF!</definedName>
    <definedName name="_APR02">#REF!</definedName>
    <definedName name="TILCRESV">#REF!</definedName>
    <definedName name="Category">#REF!</definedName>
    <definedName name="___17.4">#REF!</definedName>
    <definedName name="_wal1">#REF!</definedName>
    <definedName name="_______DIL2">#REF!</definedName>
    <definedName name="Z_995DB91E_DC87_11D2_BCA9_00C04F8BBE86_.wvu.Rows">#REF!</definedName>
    <definedName name="_bdm.AE2654E618DD4060BC8DBF649E39F40C.edm">#REF!</definedName>
    <definedName name="netsale">#REF!</definedName>
    <definedName name="____________CAD2008">#REF!</definedName>
    <definedName name="Actual_8">#REF!</definedName>
    <definedName name="PAGEAM">#REF!</definedName>
    <definedName name="_vena_Budget_B1_R_3_658023728085729283_3421">#REF!</definedName>
    <definedName name="__FEB12">#REF!</definedName>
    <definedName name="GTENONINSTALLREVQ101">#REF!</definedName>
    <definedName name="unitcount">#REF!</definedName>
    <definedName name="___________CAD2007">#REF!</definedName>
    <definedName name="_vena_Budget_B1_R_2_658126896596385793">#REF!</definedName>
    <definedName name="Bank_1_5">#REF!</definedName>
    <definedName name="ALIGNE">#REF!</definedName>
    <definedName name="hurd1">#REF!</definedName>
    <definedName name="_bdm.F42785A2A7DE4A49B83560A5C8C4C346.edm">#REF!</definedName>
    <definedName name="_10">#REF!</definedName>
    <definedName name="AUPRETaxRecov">#REF!</definedName>
    <definedName name="_vena_Budget_B1_R_3_658023728085729283_2779">#REF!</definedName>
    <definedName name="_vena_DYNR_SBudget_BB1_7a61c2ac_159265bf">#REF!</definedName>
    <definedName name="_vena_Budget_B1_R_3_658023728085729283_3283">#REF!</definedName>
    <definedName name="_vena_Budget_B1_R_3_658023728085729283_4263">#REF!</definedName>
    <definedName name="_vena_DYNR_SBudget_BB1_c75acc66_25fff5c2">#REF!</definedName>
    <definedName name="ffl">#REF!</definedName>
    <definedName name="dfdfg_4">#REF!</definedName>
    <definedName name="_bdm.C92855286E524CC6AA6FE531BB1AC235.edm">#REF!</definedName>
    <definedName name="_vena_Budget_B1_R_3_658023728085729283_2231">#REF!</definedName>
    <definedName name="wrn.PK._.Variance._4">#REF!</definedName>
    <definedName name="wrn.ntfinance._1_1">#REF!</definedName>
    <definedName name="_vena_DYNR_SBudget_BB1_947a2efe_b2582d90">#REF!</definedName>
    <definedName name="_FEB96">#REF!</definedName>
    <definedName name="_8_1">#REF!</definedName>
    <definedName name="_vena_Budget_B1_R_2_658126894436319233_1">#REF!</definedName>
    <definedName name="_vena_DYNR_SBudget_BB1_f0410f7_3a0394be">#REF!</definedName>
    <definedName name="areim">#REF!</definedName>
    <definedName localSheetId="3" name="Cwvu.GREY_ALL.">#REF!</definedName>
    <definedName name="_5CLOSING_ADJUST">#REF!</definedName>
    <definedName name="_vena_DYNR_SBudget_BB1_2e34dd23_b0d0f945">#REF!</definedName>
    <definedName name="ere_2">#REF!</definedName>
    <definedName name="_NOV08">#REF!</definedName>
    <definedName name="_bdm.183A9CBFC36F47368F6A5AC808DFCED0.edm">#REF!</definedName>
    <definedName name="CONVERSION">#REF!</definedName>
    <definedName name="_______________________________rr3">#REF!</definedName>
    <definedName name="_vena_DYNR_SBudget_BB1_f0410f7_fecfd4f6">#REF!</definedName>
    <definedName name="EST.TTL4">#REF!</definedName>
    <definedName name="actual">#REF!</definedName>
    <definedName name="Yr1ValVcntSpcBsRnt">#REF!</definedName>
    <definedName name="Cap_Ex">#REF!</definedName>
    <definedName name="_tit2">#REF!</definedName>
    <definedName name="__con4">#REF!</definedName>
    <definedName name="ARGUS6">#REF!</definedName>
    <definedName name="_bdm.5A9DEB9A3DB74962B3B8216784B1C9CD.edm">#REF!</definedName>
    <definedName name="wrn.xrates._1_3">#REF!</definedName>
    <definedName name="Insert1">#REF!</definedName>
    <definedName name="_vena_Budget_B1_R_3_658023728085729283_2342">#REF!</definedName>
    <definedName name="qweqweqwe_1_1_1">#REF!</definedName>
    <definedName name="Leases">#REF!</definedName>
    <definedName name="HOSPITAL_OUT">#REF!</definedName>
    <definedName name="hn._I051">#REF!</definedName>
    <definedName name="_vena_Budget_B1_R_3_658023728085729283_3901">#REF!</definedName>
    <definedName name="acq_cost">#REF!</definedName>
    <definedName name="TotOSSA">#REF!</definedName>
    <definedName name="_vena_Budget_B1_R_2_658126893979140099">#REF!</definedName>
    <definedName name="_vena_Budget_B1_R_2_658126896646717441">#REF!</definedName>
    <definedName name="____________________rr3">#REF!</definedName>
    <definedName name="_vena_Budget_B1_R_3_658023728085729283_3502">#REF!</definedName>
    <definedName name="__8.2">#REF!</definedName>
    <definedName name="MSLevIRR">#REF!</definedName>
    <definedName name="rent_comp3">#REF!</definedName>
    <definedName name="PROFIT94">#REF!</definedName>
    <definedName name="BotMRK19">#REF!</definedName>
    <definedName name="_vena_Budget_B1_R_2_658126895417786370">#REF!</definedName>
    <definedName name="market_1_5">#REF!</definedName>
    <definedName name="_vena_DYNR_SBudget_BB1_9d30db1e_bbeac7c2">#REF!</definedName>
    <definedName name="Rackfell2054">#REF!</definedName>
    <definedName name="WAO_96">#REF!</definedName>
    <definedName name="_vena_DYNR_SBudget_BB1_6a64ca19_c83b1a98">#REF!</definedName>
    <definedName name="RPLINDEP">#REF!</definedName>
    <definedName name="_bdm.526832CA792A4EC58A8FC5F526EE8C5A.edm">#REF!</definedName>
    <definedName name="trial_1">#REF!</definedName>
    <definedName name="_vena_Budget_B1_R_2_658126898282496104">#REF!</definedName>
    <definedName name="IHMNumRooms">#REF!</definedName>
    <definedName name="Second_Paste_4">#REF!</definedName>
    <definedName name="RevenuePage2">#REF!</definedName>
    <definedName name="Port_fill">#REF!</definedName>
    <definedName name="_vena_Budget_B1_R_3_658023728085729283_3303">#REF!</definedName>
    <definedName name="Cap_1_1_1">#REF!</definedName>
    <definedName name="wrn.Tycon._.Model._1">#REF!</definedName>
    <definedName name="reportdate_begin">#REF!</definedName>
    <definedName name="_a3_1">#REF!</definedName>
    <definedName name="faf">#REF!</definedName>
    <definedName name="Cap_1_3">#REF!</definedName>
    <definedName name="_bdm.A3468B3F26A946C6A560BA528D24C13E.edm">#REF!</definedName>
    <definedName name="AUPParkingInc">#REF!</definedName>
    <definedName name="Pct_Land">#REF!</definedName>
    <definedName name="ba5rent">#REF!</definedName>
    <definedName name="sadf">#REF!</definedName>
    <definedName localSheetId="4" name="as_1_1">#REF!</definedName>
    <definedName name="USPS1">#REF!</definedName>
    <definedName name="_vena_DYNR_SBudget_BB1_d91ca585_b0ba4ef1">#REF!</definedName>
    <definedName name="JulEndDate">#REF!</definedName>
    <definedName name="_bdm.56ADB69FD94648B6800FEAED222794A9.edm">#REF!</definedName>
    <definedName name="_15__123Graph_DCHART_3">#REF!</definedName>
    <definedName name="_vena_Budget_B1_R_3_658023728085729283_2718">#REF!</definedName>
    <definedName name="_13__123Graph_XLIQUIDS">#REF!</definedName>
    <definedName localSheetId="5" name="_Table1_In1">#REF!</definedName>
    <definedName name="dbiImprovedGrantor6">#REF!</definedName>
    <definedName name="Preferred_Return">#REF!</definedName>
    <definedName name="BALANCE">#REF!</definedName>
    <definedName name="AUS04TENADD">#REF!</definedName>
    <definedName name="__18.2">#REF!</definedName>
    <definedName name="_vena_Budget_B1_C_FV_cf2923e05394473da29be0fda7a32c55_11">#REF!</definedName>
    <definedName name="_________SF2">#REF!</definedName>
    <definedName name="_vena_Budget_B1_R_2_658126898655789057">#REF!</definedName>
    <definedName name="Minor_Page_22">#REF!</definedName>
    <definedName name="_3__123Graph_ACHART_15">#REF!</definedName>
    <definedName name="NPV">#REF!</definedName>
    <definedName name="GUPCLEANING">#REF!</definedName>
    <definedName name="_vena_Budget_B1_R_3_658023728085729283_2532">#REF!</definedName>
    <definedName name="_bdm.9295845727974FDA81DFBC25B6C85439.edm">#REF!</definedName>
    <definedName name="_vena_Budget_B1_R_2_658126895954657281">#REF!</definedName>
    <definedName name="hope_1">#REF!</definedName>
    <definedName name="__JUN10">#REF!</definedName>
    <definedName name="_vena_Budget_B1_R_3_658023728085729283_2727">#REF!</definedName>
    <definedName name="_vena_Budget_B1_R_3_658023728085729283_3382">#REF!</definedName>
    <definedName name="piss_5">#REF!</definedName>
    <definedName name="_vena_Budget_B1_R_2_658126897816928256_1">#REF!</definedName>
    <definedName name="s4rent">#REF!</definedName>
    <definedName name="___yr6">#REF!</definedName>
    <definedName name="_vena_Budget_B1_R_2_658126894008500225">#REF!</definedName>
    <definedName name="MLNKe182cd5b3a274888b58630877c4865ea">#REF!</definedName>
    <definedName name="_vena_DYNR_SBudget_BB1_c0ad5929_7bc0d132">#REF!</definedName>
    <definedName name="MLNK9f914101f261497c8c404a208d46f5eb">#REF!</definedName>
    <definedName name="HISTORYA?">#REF!</definedName>
    <definedName name="HOSPITAL_EST">#REF!</definedName>
    <definedName name="_vena_DYNR_SBudget_BB1_49c874bc_42ff4594">#REF!</definedName>
    <definedName name="_vena_Budget_B1_R_2_870857772421742592">#REF!</definedName>
    <definedName name="_vena_Budget_B1_R_3_658023728085729283_4418">#REF!</definedName>
    <definedName name="D1_OR_HB_Amount">#REF!</definedName>
    <definedName name="XRefPaste13">#REF!</definedName>
    <definedName name="O_1">#REF!</definedName>
    <definedName name="_____TNT2">#REF!</definedName>
    <definedName name="fsfs_1_3">#REF!</definedName>
    <definedName name="_vena_Budget_B1_R_2_658126896940318721">#REF!</definedName>
    <definedName name="_vena_Budget_B1_R_2_658126900077658113">#REF!</definedName>
    <definedName name="_vena_Budget_B1_R_3_658023728085729283_2846">#REF!</definedName>
    <definedName name="_vena_DYNR_SBudget_BB1_da5f4009_a181c5fa">#REF!</definedName>
    <definedName name="v_1_1">#REF!</definedName>
    <definedName name="_5__123Graph_ACHART_12">#REF!</definedName>
    <definedName name="_________1">#REF!</definedName>
    <definedName name="BPEICE">#REF!</definedName>
    <definedName name="Tickmark_q">#REF!</definedName>
    <definedName name="OARevEx">#REF!</definedName>
    <definedName name="PYAllow">#REF!</definedName>
    <definedName name="wvu.turnover._1_1">#REF!</definedName>
    <definedName name="_vena_Budget_B1_R_3_658023728085729283_4292">#REF!</definedName>
    <definedName name="_vena_Budget_B1_R_3_658023728085729283_3571">#REF!</definedName>
    <definedName name="BacktoPartnership">#REF!</definedName>
    <definedName name="_bdm.95E2459F520544ACA8DE854424C9EBFB.edm">#REF!</definedName>
    <definedName name="Division_01">#REF!</definedName>
    <definedName name="_49__123Graph_ACHART_21">#REF!</definedName>
    <definedName name="_vena_Budget_B1_R_3_658023728085729283_3394">#REF!</definedName>
    <definedName name="_55__123Graph_BCHART_17">#REF!</definedName>
    <definedName name="_vena_Budget_B1_R_3_658023728085729283_3360">#REF!</definedName>
    <definedName name="_vena_Budget_B1_R_3_658023728085729283_3481">#REF!</definedName>
    <definedName name="_vena_Budget_B1_R_3_658023728085729283_2254">#REF!</definedName>
    <definedName name="_vena_Budget_B1_R_2_658126896382476289">#REF!</definedName>
    <definedName name="acq">#REF!</definedName>
    <definedName name="smit">#REF!</definedName>
    <definedName name="_vena_Budget_B1_R_2_658126897858871297">#REF!</definedName>
    <definedName name="Debt_Show2_AmortHC">#REF!</definedName>
    <definedName name="_vena_DYNR_SBudget_BB1_dd640a85_199f9f3c">#REF!</definedName>
    <definedName name="_____2.2">#REF!</definedName>
    <definedName name="_vena_Budget_B1_R_3_658023728085729283_3949">#REF!</definedName>
    <definedName name="quantity">#REF!</definedName>
    <definedName name="_bdm.C429BD5CFFF04610A5A8370307C6936E.edm">#REF!</definedName>
    <definedName name="_vena_DYNR_SBudget_BB1_9d2d8fb7_6cce9ccd">#REF!</definedName>
    <definedName name="CPI_01">#REF!</definedName>
    <definedName name="Yr2OtrRecov">#REF!</definedName>
    <definedName name="_vena_Budget_B1_R_2_658126898076975107">#REF!</definedName>
    <definedName name="val_1_3">#REF!</definedName>
    <definedName name="wewr_2">#REF!</definedName>
    <definedName name="_vena_Budget_B1_R_3_658023728085729283_2633">#REF!</definedName>
    <definedName name="wrn.Delchamps._1_4">#REF!</definedName>
    <definedName name="_vena_DYNR_SBudget_BB1_c0ad5929_7097e7fa">#REF!</definedName>
    <definedName name="cost">#REF!</definedName>
    <definedName name="Debt_2_Amount">#REF!</definedName>
    <definedName name="__20__123Graph_CCHART_1">#REF!</definedName>
    <definedName name="CCA10builds">#REF!</definedName>
    <definedName name="wrn.Aging._.and._.Trend._.Analysis._1_2">#REF!</definedName>
    <definedName name="wrn.Cover._1_5">#REF!</definedName>
    <definedName name="_div13">#REF!</definedName>
    <definedName name="_bdm.01BF314EDDC7465DB62CCC6605EFC757.edm">#REF!</definedName>
    <definedName name="current_year">#REF!</definedName>
    <definedName name="_vena_DYNR_SBudget_BB1_acaafd4a_11a8aba4">#REF!</definedName>
    <definedName name="MLNK1f5f6e6e519e4ac3b1695c43ffe46760">#REF!</definedName>
    <definedName name="___________________RR1">#REF!</definedName>
    <definedName name="transaction">#REF!</definedName>
    <definedName name="_vena_Budget_B1_R_2_658126900677443585">#REF!</definedName>
    <definedName name="_vena_Budget_B1_R_3_658023728085729283_2579">#REF!</definedName>
    <definedName name="wrn.Tout._.Sauf._.BG._1_1_1">#REF!</definedName>
    <definedName name="_vena_Budget_B1_R_3_658023728085729283_3799">#REF!</definedName>
    <definedName name="_vena_DYNR_SBudget_BB1_def8db26_82ba5571">#REF!</definedName>
    <definedName name="_25__123Graph_ECHART_17">#REF!</definedName>
    <definedName name="_bdm.DE2FA17A122E4D3186DD96EF3BD83A09.edm">#REF!</definedName>
    <definedName name="_vena_Budget_B1_R_2_774856178936446976">#REF!</definedName>
    <definedName name="_bdm.16FDE1C36E374307AC9851CE0E372688.edm">#REF!</definedName>
    <definedName name="_vena_Budget_B1_R_3_658023728085729283_2343">#REF!</definedName>
    <definedName name="SpecialConstruction">#REF!</definedName>
    <definedName name="wrn.contribution._1">#REF!</definedName>
    <definedName name="sfq_1_5">#REF!</definedName>
    <definedName name="Louversa_4">#REF!</definedName>
    <definedName name="_vena_DYNR_SBudget_BB1_93cbb310_bfffe954">#REF!</definedName>
    <definedName name="__INT3">#REF!</definedName>
    <definedName name="WAO_92">#REF!</definedName>
    <definedName name="wrn.Economic._.Value._.Added._.Analysis._1_4">#REF!</definedName>
    <definedName name="Debt2_Type">#REF!</definedName>
    <definedName name="Suppliers_1_1_1">#REF!</definedName>
    <definedName name="_vena_DYNR_SBudget_BB1_93cbb310_17b4e27d">#REF!</definedName>
    <definedName name="Interest_Rate">#REF!</definedName>
    <definedName name="_vena_DYNR_SBudget_BB1_2f89a5d3_a01da6">#REF!</definedName>
    <definedName name="Rwvu.WAT.">#REF!</definedName>
    <definedName name="wrn.print._.raw._.data._.entry._1_4">#REF!</definedName>
    <definedName name="nuovo_1_1">#REF!</definedName>
    <definedName name="Gross_PP">#REF!</definedName>
    <definedName name="_vena_DYNR_SBudget_BB1_afd74a34_f320a314">#REF!</definedName>
    <definedName name="_vena_Budget_B1_R_3_658023728085729283_2931">#REF!</definedName>
    <definedName name="_vena_DYNR_SBudget_BB1_c0ad5929_c36f21b6">#REF!</definedName>
    <definedName name="ACRE3">#REF!</definedName>
    <definedName name="UK09TENMAX">#REF!</definedName>
    <definedName name="acct7029.11">#REF!</definedName>
    <definedName name="___8.2">#REF!</definedName>
    <definedName name="wrn.EXPENSE._1">#REF!</definedName>
    <definedName name="noidea_1_1_1">#REF!</definedName>
    <definedName name="_vena_DYNR_SBudget_BB1_d91ca585_8de007ca">#REF!</definedName>
    <definedName name="_bdm.394A77D68BEC4C07AF65C3613D5F84F0.edm">#REF!</definedName>
    <definedName name="_________________________________CAD2007">#REF!</definedName>
    <definedName name="terms">#REF!</definedName>
    <definedName name="wrn.CCC._4">#REF!</definedName>
    <definedName name="_vena_DYNR_SBudget_BB1_acaafd4a_48de75a">#REF!</definedName>
    <definedName name="_bdm.1B145EA4CAAF45B3B2D59BCBDDD5A6E5.edm">#REF!</definedName>
    <definedName name="Expense">#REF!</definedName>
    <definedName name="rent2000">#REF!</definedName>
    <definedName name="PROP_TNNT_SALE_SQFT">#REF!</definedName>
    <definedName name="Estimate_Amount">#REF!</definedName>
    <definedName name="prrate">#REF!</definedName>
    <definedName name="wrn.print_2">#REF!</definedName>
    <definedName name="_vena_Budget_B1_R_3_658023728085729283_1565">#REF!</definedName>
    <definedName name="xxx_5">#REF!</definedName>
    <definedName name="r.Market">#REF!</definedName>
    <definedName name="_vena_Budget_B1_R_3_658023728085729283_4270">#REF!</definedName>
    <definedName name="_vena_Budget_B1_R_3_658023728085729283_3643">#REF!</definedName>
    <definedName name="in_1">#REF!</definedName>
    <definedName name="Yr1OtrRecov">#REF!</definedName>
    <definedName name="_bdm.BEF91DB4A58B4FA5A4EA6D1CF2BD7CA2.edm">#REF!</definedName>
    <definedName name="PO_1_1_1">#REF!</definedName>
    <definedName name="_n26">#REF!</definedName>
    <definedName name="Tickmark_l">#REF!</definedName>
    <definedName name="_vena_Budget_B1_R_2_658126900652277760">#REF!</definedName>
    <definedName name="_vena_Budget_B1_R_3_658023728085729283_3309">#REF!</definedName>
    <definedName name="_vena_Budget_B1_R_2_674384368311468032">#REF!</definedName>
    <definedName localSheetId="5" name="_Fill">#REF!</definedName>
    <definedName name="LOSS">#REF!</definedName>
    <definedName name="PRINT_REVENUES">#REF!</definedName>
    <definedName localSheetId="5" name="__123Graph_A">#REF!</definedName>
    <definedName name="Yr2UtilRecov">#REF!</definedName>
    <definedName name="_bdm.CE68A13289AB418298D6D2FFA2228F99.edm">#REF!</definedName>
    <definedName name="_vena_DYNR_SBudget_BB1_c75acc66_bb417fae">#REF!</definedName>
    <definedName name="_vena_Budget_B1_R_2_774856170782720094">#REF!</definedName>
    <definedName name="_vena_Budget_B1_R_2_658126900484505601">#REF!</definedName>
    <definedName name="ry_1_2">#REF!</definedName>
    <definedName name="XRefCopy50Row">#REF!</definedName>
    <definedName name="_vena_Budget_B1_C_10_658083215177678848_40">#REF!</definedName>
    <definedName name="wrn.Finanzbedarfsrechnung._1">#REF!</definedName>
    <definedName name="_vena_Budget_B1_R_2_658126894490845186_1">#REF!</definedName>
    <definedName name="hh_2">#REF!</definedName>
    <definedName name="Year3StartColumn">#REF!</definedName>
    <definedName name="_vena_DYNR_SBudget_BB1_e52b9441_adc0478d">#REF!</definedName>
    <definedName name="_bdm.487937B6D81B4374A4C9A39DCC961BFF.edm">#REF!</definedName>
    <definedName name="_vena_Budget_B1_R_3_658023728085729283_2509">#REF!</definedName>
    <definedName name="wvu.inputs._.raw._.data._1_5">#REF!</definedName>
    <definedName name="__123Graph_AMATLS">#REF!</definedName>
    <definedName name="st_1_1">#REF!</definedName>
    <definedName name="_bdm.A6B6C962A0C4456FAF07792415ACF837.edm">#REF!</definedName>
    <definedName name="_bdm.827E6D73157F4DA39B2A9FAE62698A00.edm">#REF!</definedName>
    <definedName name="z_4">#REF!</definedName>
    <definedName name="dgkn">#REF!</definedName>
    <definedName name="wrn.COMPCO._1_1_1">#REF!</definedName>
    <definedName name="_vena_Budget_B1_R_2_728481415263944714">#REF!</definedName>
    <definedName localSheetId="4" name="NSF">#REF!</definedName>
    <definedName name="_vena_Budget_B1_R_3_658023728085729283_3501">#REF!</definedName>
    <definedName name="CustomMacro1">#REF!</definedName>
    <definedName name="propdescr">#REF!</definedName>
    <definedName name="_vena_Budget_B1_R_3_658023728085729283_2832">#REF!</definedName>
    <definedName name="asdfas_1_1">#REF!</definedName>
    <definedName name="wvu.cash._1_4">#REF!</definedName>
    <definedName name="Novi">#REF!</definedName>
    <definedName name="_12__123Graph_BCHART_17">#REF!</definedName>
    <definedName name="_vena_Budget_B1_R_2_658126896621551617">#REF!</definedName>
    <definedName name="_vena_Budget_B1_R_3_658023728085729283_3922">#REF!</definedName>
    <definedName name="_vena_Budget_B1_R_3_658023728085729283_2524">#REF!</definedName>
    <definedName name="_vena_Budget_B1_R_2_658126895396814849">#REF!</definedName>
    <definedName name="List_CapRates">#REF!</definedName>
    <definedName name="shit1">#REF!</definedName>
    <definedName name="_vena_Budget_B1_R_3_658023728085729283_1910">#REF!</definedName>
    <definedName name="_vena_Budget_B1_R_2_658126895744942081">#REF!</definedName>
    <definedName name="SubjectRooms">#REF!</definedName>
    <definedName name="MLNK31cad0170380409995fb700c9526c8a7">#REF!</definedName>
    <definedName name="___pr4">#REF!</definedName>
    <definedName name="_vena_Budget_B1_R_2_658126893819756545">#REF!</definedName>
    <definedName name="amountpsf">#REF!</definedName>
    <definedName name="_bdm.396E33553A8446A8AA4873AE62900D27.edm">#REF!</definedName>
    <definedName name="_vena_Budget_B1_R_2_658126894872526865_1">#REF!</definedName>
    <definedName name="_vena_DYNR_SBudget_BB1_e52b9441_2988c5b8">#REF!</definedName>
    <definedName name="_bdm.50340A0C182E4B8CB7721846E5D7B62B.edm">#REF!</definedName>
    <definedName name="G_1_4">#REF!</definedName>
    <definedName name="tax.total.add">#REF!</definedName>
    <definedName name="____________________________aug03">#REF!</definedName>
    <definedName name="____________zz1">#REF!</definedName>
    <definedName name="_vena_Budget_B1_R_3_658023728085729283_3856">#REF!</definedName>
    <definedName name="OccupancyString">#REF!</definedName>
    <definedName name="Swvu.offsite.">#REF!</definedName>
    <definedName name="_______________CAD2007">#REF!</definedName>
    <definedName name="_bdm.E0DDFDD0FED648C588183C1D2D9A9F2A.edm">#REF!</definedName>
    <definedName name="_vena_Budget_B1_R_2_658126897976311809">#REF!</definedName>
    <definedName name="_vena_Budget_B1_C_FV_e4bcd20d09de44648bcf960b63f6917f_21">#REF!</definedName>
    <definedName name="dbiImprovedBuiltRenovated4">#REF!</definedName>
    <definedName name="_vena_Budget_B1_R_3_658023728085729283_2756">#REF!</definedName>
    <definedName name="__________________PGA2">#REF!</definedName>
    <definedName name="_vena_Budget_B1_R_2_658126898706120705">#REF!</definedName>
    <definedName name="_vena_Budget_B1_R_3_658023728085729283_4125">#REF!</definedName>
    <definedName name="_vena_Budget_B1_R_3_658023728085729283_3767">#REF!</definedName>
    <definedName name="_vena_DYNR_SBudget_BB1_2f89a5d3_8b30ced8">#REF!</definedName>
    <definedName name="_8">#REF!</definedName>
    <definedName name="MLNK6f0e437439ff44f18c89fdc2e7b6da17">#REF!</definedName>
    <definedName name="_vena_Budget_B1_R_3_658023728085729283_6">#REF!</definedName>
    <definedName name="wrn.print._1_5">#REF!</definedName>
    <definedName name="_vena_Budget_B1_R_2_658126893857505281">#REF!</definedName>
    <definedName name="PAGE2">#REF!</definedName>
    <definedName name="_8CLOSING_ADJUST">#REF!</definedName>
    <definedName name="_vena_Budget_B1_R_3_658023728085729283_3759">#REF!</definedName>
    <definedName name="TotSlips">#REF!</definedName>
    <definedName name="vo">#REF!</definedName>
    <definedName name="Z_FAFA6ED0_0531_11D1_BD56_0020AF42250B_.wvu.PrintTitles">#REF!</definedName>
    <definedName name="ACwvu.PERCENTAGE._.RENT.">#REF!</definedName>
    <definedName name="____________DIL2">#REF!</definedName>
    <definedName name="DelCFYr">#REF!</definedName>
    <definedName name="_104DIV_X20___ARCH">#REF!</definedName>
    <definedName name="_____18.2">#REF!</definedName>
    <definedName name="TABLE_D_1_8">#REF!</definedName>
    <definedName name="Ann_TILC_Anchor">#REF!</definedName>
    <definedName name="_vena_Budget_B1_R_2_658126895812050945">#REF!</definedName>
    <definedName name="wrn.printout._1_5">#REF!</definedName>
    <definedName name="Legal">#REF!</definedName>
    <definedName name="_252__123Graph_XCHART_1">#REF!</definedName>
    <definedName name="_27">#REF!</definedName>
    <definedName name="ghhhg_1_1_1">#REF!</definedName>
    <definedName name="Blended_int_rate">#REF!</definedName>
    <definedName name="__APR05">#REF!</definedName>
    <definedName name="BIInterestRate1A">#REF!</definedName>
    <definedName name="__18.4">#REF!</definedName>
    <definedName name="_vena_Budget_B1_R_3_658023728085729283_3646">#REF!</definedName>
    <definedName name="_bdm.7FE04E2D4E3E4E0BA064416B7CDCF20F.edm">#REF!</definedName>
    <definedName name="TOTALSALEPRICE">#REF!</definedName>
    <definedName name="__JUL06">#REF!</definedName>
    <definedName name="Presentation_1_4">#REF!</definedName>
    <definedName name="_vena_DYNR_SBudget_BB1_6f2500ac_cb781e77">#REF!</definedName>
    <definedName name="_NOV97">#REF!</definedName>
    <definedName name="_vena_DYNR_SBudget_BB1_9817012_40b5ab08">#REF!</definedName>
    <definedName name="_vena_DYNR_SBudget_BB1_6a64ca19_5e099be7">#REF!</definedName>
    <definedName name="_vena_Budget_B1_R_3_658023728085729283_2408">#REF!</definedName>
    <definedName name="chngordrID">#REF!</definedName>
    <definedName name="yy_1_3">#REF!</definedName>
    <definedName name="_bdm.2653F517AA4840ACB93D3F26FCF98C49.edm">#REF!</definedName>
    <definedName name="solver_lhs9">#REF!</definedName>
    <definedName name="AAAAAA_1_4">#REF!</definedName>
    <definedName name="LIST_SUBTOTAL_EQUITY">#REF!</definedName>
    <definedName name="_bdm.C4D3FE18ABB34F0CA9433F354533D8B8.edm">#REF!</definedName>
    <definedName name="_33_0_0_S">#REF!</definedName>
    <definedName name="_bdm.7A8BB4E68852481AA8B530CBA7A580DA.edm">#REF!</definedName>
    <definedName name="Debt_Yes">#REF!</definedName>
    <definedName name="_vena_Budget_B1_R_3_658023728085729283_2607">#REF!</definedName>
    <definedName localSheetId="4" name="ssss">#REF!</definedName>
    <definedName name="_vena_Budget_B1_R_3_658023728085729283_2997">#REF!</definedName>
    <definedName name="AUPGrossRev">#REF!</definedName>
    <definedName name="rank">#REF!</definedName>
    <definedName name="MLNKad263a3016a046bcb804207b7dd75140">#REF!</definedName>
    <definedName name="const_int_tax_exempt">#REF!</definedName>
    <definedName name="threebed332">#REF!</definedName>
    <definedName name="_vena_Budget_B1_R_2_658126894973190145_1">#REF!</definedName>
    <definedName name="_46__123Graph_BCHART_16">#REF!</definedName>
    <definedName name="_vena_Budget_B1_R_2_658126897397497857">#REF!</definedName>
    <definedName name="__a1_4">#REF!</definedName>
    <definedName name="_bdm.52F84D029F3747308F4BABE915277752.edm">#REF!</definedName>
    <definedName name="wrn.VALUATION._1">#REF!</definedName>
    <definedName name="p.Summary_Titles">#REF!</definedName>
    <definedName name="wrn.upstairs._1_1_1">#REF!</definedName>
    <definedName name="DELME3_Condo_2">#REF!</definedName>
    <definedName name="bottom">#REF!</definedName>
    <definedName name="_vena_Budget_B1_R_3_658023728085729283_3292">#REF!</definedName>
    <definedName name="DEPREC">#REF!</definedName>
    <definedName name="_vena_Budget_B1_R_2_702739773370269698">#REF!</definedName>
    <definedName name="SponsorPercent">#REF!</definedName>
    <definedName name="_17__123Graph_CSEG_PIE">#REF!</definedName>
    <definedName name="_vena_DYNR_SBudget_BB1_ade01e4_ac79c000">#REF!</definedName>
    <definedName name="_vena_Budget_B1_R_2_658126898488016897">#REF!</definedName>
    <definedName name="_vena_Budget_B1_R_2_658126893446463489">#REF!</definedName>
    <definedName name="bnnn_1_3">#REF!</definedName>
    <definedName name="Proforma1">#REF!</definedName>
    <definedName name="__SEP09">#REF!</definedName>
    <definedName name="D2_Spread">#REF!</definedName>
    <definedName name="BILender2P">#REF!</definedName>
    <definedName name="__APR96">#REF!</definedName>
    <definedName name="Keys_2">#REF!</definedName>
    <definedName name="_vena_DYNR_SBudget_BB1_def8db26_8621bb6">#REF!</definedName>
    <definedName name="wrn.printout._1_4">#REF!</definedName>
    <definedName name="trsetdhjbgf_3">#REF!</definedName>
    <definedName name="_vena_Budget_B1_R_2_658126898383159297">#REF!</definedName>
    <definedName name="_vena_Budget_B1_R_2_658126900480311297">#REF!</definedName>
    <definedName name="HotelName_2">#REF!</definedName>
    <definedName name="solver_lhs23">#REF!</definedName>
    <definedName name="ProjYear9SP">#REF!</definedName>
    <definedName name="_DEC01">#REF!</definedName>
    <definedName name="LessCapital">#REF!</definedName>
    <definedName name="CLAM">#REF!</definedName>
    <definedName name="_SA1_1_1_1">#REF!</definedName>
    <definedName name="ImpSale5NOI_psf">#REF!</definedName>
    <definedName name="wrn.ALL2._1_1_1">#REF!</definedName>
    <definedName name="mj_1_4">#REF!</definedName>
    <definedName name="_vena_Budget_B1_R_3_658023728085729283_2693">#REF!</definedName>
    <definedName name="Minor_Page_12">#REF!</definedName>
    <definedName name="Tenant_Descriptions">#REF!</definedName>
    <definedName name="Rent_Database">#REF!</definedName>
    <definedName name="_vena_Budget_B1_R_3_658023728085729283_2675">#REF!</definedName>
    <definedName name="_vena_Budget_B1_R_3_658023728085729283_2690">#REF!</definedName>
    <definedName name="pp_3">#REF!</definedName>
    <definedName name="MLNKea3956c98be8436288067bd49e70693e">#REF!</definedName>
    <definedName name="_1Module2_.PRINT_BCCAM">#REF!</definedName>
    <definedName name="__yr1">#REF!</definedName>
    <definedName name="__DEC98">#REF!</definedName>
    <definedName name="PRINT_ALL">#REF!</definedName>
    <definedName name="_vena_Budget_B1_R_3_658023728085729283_3894">#REF!</definedName>
    <definedName name="_vena_DYNR_SBudget_BB1_ece26a1a_9ae531b6">#REF!</definedName>
    <definedName name="_vena_Budget_B1_C_FV_cf2923e05394473da29be0fda7a32c55_23">#REF!</definedName>
    <definedName name="_vena_Budget_B1_R_2_658126896101457923">#REF!</definedName>
    <definedName name="MRTG8">#REF!</definedName>
    <definedName name="Graph123456">#REF!</definedName>
    <definedName name="_34__123Graph_CCHART_9">#REF!</definedName>
    <definedName name="_10EXPENSES_II">#REF!</definedName>
    <definedName name="Bond_Term">#REF!</definedName>
    <definedName name="_vena_DYNR_SBudget_BB1_93cbb310_9fe971f4">#REF!</definedName>
    <definedName name="Escrow_Release_Date">#REF!</definedName>
    <definedName name="_vena_DYNR_SBudget_BB1_c75acc66_e3034522">#REF!</definedName>
    <definedName localSheetId="5" name="Assumptions">#REF!</definedName>
    <definedName name="MLNKf43412a898d84866b1a46b0734d7ba0b">#REF!</definedName>
    <definedName name="_vena_Budget_B1_R_3_658023728085729283_3440">#REF!</definedName>
    <definedName name="M_1_1">#REF!</definedName>
    <definedName name="_vena_Budget_B1_R_2_658126894365016065_1">#REF!</definedName>
    <definedName name="BotOSS">#REF!</definedName>
    <definedName name="_vena_Budget_B1_R_3_658023728085729283_3460">#REF!</definedName>
    <definedName name="solver_lhs21">#REF!</definedName>
    <definedName name="_vena_DYNR_SBudget_BB1_49c874bc_381b9d11">#REF!</definedName>
    <definedName name="_vena_Budget_B1_R_3_658023728085729283_4115">#REF!</definedName>
    <definedName name="_vena_DYNR_SBudget_BB1_9d2d8fb7_3c217e3a">#REF!</definedName>
    <definedName name="_vena_DYNR_SBudget_BB1_9d2d8fb7_90b30b27">#REF!</definedName>
    <definedName name="_8__123Graph_DCHART_2">#REF!</definedName>
    <definedName name="XRefPaste17Row">#REF!</definedName>
    <definedName name="_vena_Budget_B1_R_2_658126898227970049">#REF!</definedName>
    <definedName name="Investment_Summary_by_Fund">#REF!</definedName>
    <definedName name="_vena_DYNR_SBudget_BB1_93cbb310_9faf01ed">#REF!</definedName>
    <definedName name="_vena_Budget_B1_R_3_658023728085729283_4178">#REF!</definedName>
    <definedName name="Rent_Schedule">#REF!</definedName>
    <definedName name="Escrow_Sweep_Pct">#REF!</definedName>
    <definedName localSheetId="5" name="wrn.full._.set.">#REF!</definedName>
    <definedName name="OverheadChange">#REF!</definedName>
    <definedName name="__MAY12">#REF!</definedName>
    <definedName name="_29__123Graph_BCHART_4">#REF!</definedName>
    <definedName name="PAGE3_1">#REF!</definedName>
    <definedName name="_vena_DYNR_SBudget_BB1_2f89a5d3_74f2775e">#REF!</definedName>
    <definedName name="CR11TO15">#REF!</definedName>
    <definedName name="CapEx">#REF!</definedName>
    <definedName name="_100__123Graph_XCHART_18">#REF!</definedName>
    <definedName name="Diff_Leverage">#REF!</definedName>
    <definedName name="GlassMirrors">#REF!</definedName>
    <definedName name="_vena_DYNR_SBudget_BB1_81e08984_770a7601">#REF!</definedName>
    <definedName name="wvu.summary2._1">#REF!</definedName>
    <definedName name="condoCF">#REF!</definedName>
    <definedName name="asdfg_4">#REF!</definedName>
    <definedName name="__MAR99">#REF!</definedName>
    <definedName name="_vena_Budget_B1_R_3_658023728085729283_3251">#REF!</definedName>
    <definedName name="janis">#REF!</definedName>
    <definedName name="TILF">#REF!</definedName>
    <definedName name="XRefPaste14">#REF!</definedName>
    <definedName name="lllll_1">#REF!</definedName>
    <definedName name="_vena_Budget_B1_R_3_658023728085729283_2190">#REF!</definedName>
    <definedName name="_vena_DYNR_SBudget_BB1_49c874bc_146c1660">#REF!</definedName>
    <definedName name="curr">#REF!</definedName>
    <definedName name="_vena_Budget_B1_R_3_658023728085729283_2697">#REF!</definedName>
    <definedName name="_vena_Budget_B1_R_3_658023728085729283_2654">#REF!</definedName>
    <definedName name="_bdm.763E9B061D824965ABE00FECE1C119CE.edm">#REF!</definedName>
    <definedName name="_vena_Budget_B1_R_3_658023728085729283_4127">#REF!</definedName>
    <definedName name="T_1_2">#REF!</definedName>
    <definedName name="___________PGC2">#REF!</definedName>
    <definedName name="CommonEq_Tier_2">#REF!</definedName>
    <definedName name="Jr_Funding_Month">#REF!</definedName>
    <definedName name="_vena_Budget_B1_R_3_658023728085729283_3210">#REF!</definedName>
    <definedName name="_vena_Budget_B1_R_3_658023728085729283_3968">#REF!</definedName>
    <definedName name="_____DIL2">#REF!</definedName>
    <definedName name="closing">#REF!</definedName>
    <definedName name="USP">#REF!</definedName>
    <definedName name="_vena_DYNR_SBudget_BB1_acaafd4a_11f811f1">#REF!</definedName>
    <definedName name="_vena_Budget_B1_R_3_658023728085729283_84">#REF!</definedName>
    <definedName name="j_5">#REF!</definedName>
    <definedName name="_vena_Budget_B1_R_3_658023728085729283_2988">#REF!</definedName>
    <definedName name="z_1_1">#REF!</definedName>
    <definedName name="solver_lhs73">#REF!</definedName>
    <definedName name="__yr6">#REF!</definedName>
    <definedName name="wrn.accounts.">#REF!</definedName>
    <definedName name="_vena_Budget_B1_R_3_658023728085729283_4372">#REF!</definedName>
    <definedName name="_vena_DYNR_SBudget_BB1_93cbb310_170a3444">#REF!</definedName>
    <definedName name="_vena_DYNR_SBudget_BB1_81e08984_cfbca99f">#REF!</definedName>
    <definedName name="COC_3_5YR_AC">#REF!</definedName>
    <definedName name="_vena_DYNR_SBudget_BB1_d91ca585_4d14763a">#REF!</definedName>
    <definedName name="wrn.sales._1_1">#REF!</definedName>
    <definedName name="BUDGET">#REF!</definedName>
    <definedName localSheetId="5" name="oldkill2">#REF!</definedName>
    <definedName name="wrn.document.">#REF!</definedName>
    <definedName name="_vena_Budget_B1_R_3_658023728085729283_4176">#REF!</definedName>
    <definedName name="_vena_DYNR_SBudget_BB1_6ebbf9bc">#REF!</definedName>
    <definedName name="RA">#REF!</definedName>
    <definedName name="in_2">#REF!</definedName>
    <definedName name="macqfee">#REF!</definedName>
    <definedName localSheetId="3" name="_bdm.012FB239B3114C37BC65097F606F1E9B.edm">#REF!</definedName>
    <definedName localSheetId="4" name="solver_rhs1">#REF!</definedName>
    <definedName name="_vena_Budget_B1_R_3_658023728085729283_2677">#REF!</definedName>
    <definedName name="TILCIDEP">#REF!</definedName>
    <definedName name="D1_Earnout_Trigger">#REF!</definedName>
    <definedName name="intincomerate">#REF!</definedName>
    <definedName name="_vena_Budget_B1_R_2_658126893933002753">#REF!</definedName>
    <definedName name="_vena_Budget_B1_R_2_658126899066830851">#REF!</definedName>
    <definedName name="__DEC08">#REF!</definedName>
    <definedName name="_306__123Graph_XCHART_19">#REF!</definedName>
    <definedName name="__8__123Graph_DCHART_2">#REF!</definedName>
    <definedName name="MLNK37f8e97037bc48a5a2812df3bd4dae19">#REF!</definedName>
    <definedName name="_bdm.F13404F7CD724DA1BD0264369FEED1C7.edm">#REF!</definedName>
    <definedName name="_MAR09">#REF!</definedName>
    <definedName name="_vena_DYNR_SBudget_BB1_2007b251_7986442c">#REF!</definedName>
    <definedName name="ss_4">#REF!</definedName>
    <definedName localSheetId="5" name="_GSRATESR_1">#REF!</definedName>
    <definedName name="ReferenceCol">#REF!</definedName>
    <definedName name="twobed332">#REF!</definedName>
    <definedName name="_vena_Budget_B1_R_3_658023728085729283_2720">#REF!</definedName>
    <definedName name="_vena_DYNR_SBudget_BB1_acaafd4a_dc3b9338">#REF!</definedName>
    <definedName name="__123Graph_LBL_AGRAPH5">#REF!</definedName>
    <definedName name="_21PAGE_8">#REF!</definedName>
    <definedName name="_n69687">#REF!</definedName>
    <definedName name="_vena_Budget_B1_R_3_658023728085729283_3339">#REF!</definedName>
    <definedName name="bnnn_1_5">#REF!</definedName>
    <definedName name="RMS">#REF!</definedName>
    <definedName name="yy_3">#REF!</definedName>
    <definedName name="_vena_Budget_B1_R_2_658126893656178688">#REF!</definedName>
    <definedName name="meg">#REF!</definedName>
    <definedName name="_vena_DYNR_SBudget_BB1_9d2d8fb7_a904155">#REF!</definedName>
    <definedName name="Equity_LC">#REF!</definedName>
    <definedName name="_vena_Budget_B1_R_2_658126896210509825">#REF!</definedName>
    <definedName name="as_4">#REF!</definedName>
    <definedName name="_vena_Budget_B1_R_3_658023728085729283_3512">#REF!</definedName>
    <definedName name="__123Graph_XFIXSTKBAR">#REF!</definedName>
    <definedName name="CON__SF">#REF!</definedName>
    <definedName name="_bdm.3BC30F625DE9436B84ED5D1428FAF19B.edm">#REF!</definedName>
    <definedName name="disposition">#REF!</definedName>
    <definedName name="Row">#REF!</definedName>
    <definedName name="DisposCap">#REF!</definedName>
    <definedName name="CfgPurpose">#REF!</definedName>
    <definedName name="LastRow">#REF!</definedName>
    <definedName name="T_1_3">#REF!</definedName>
    <definedName name="_vena_DYNR_SBudget_BB1_c75acc66_fdb82ae">#REF!</definedName>
    <definedName name="_bdm.71DA04D478564FE5A75B0B0422CD42E6.edm">#REF!</definedName>
    <definedName name="____________KC3">#REF!</definedName>
    <definedName localSheetId="5" name="kill3">#REF!</definedName>
    <definedName name="Sched16">#REF!</definedName>
    <definedName name="_vena_Budget_B1_R_3_658023728085729283_41">#REF!</definedName>
    <definedName name="COC_2_3YR_AC">#REF!</definedName>
    <definedName name="PRINT_GDET">#REF!</definedName>
    <definedName name="jen_5">#REF!</definedName>
    <definedName name="peter_1">#REF!</definedName>
    <definedName name="Property_Address">#REF!</definedName>
    <definedName name="_MAY07">#REF!</definedName>
    <definedName name="_wal3">#REF!</definedName>
    <definedName name="_MAR02">#REF!</definedName>
    <definedName name="wrn.print_1_3">#REF!</definedName>
    <definedName name="PRINTSUB">#REF!</definedName>
    <definedName name="MLNK10efb24dbcdb4f70824818052f807a5d">#REF!</definedName>
    <definedName name="yield_2">#REF!</definedName>
    <definedName name="huji_1_5">#REF!</definedName>
    <definedName name="XRefCopy18Row">#REF!</definedName>
    <definedName name="ere_3">#REF!</definedName>
    <definedName name="tbTitle1">#REF!</definedName>
    <definedName name="analysis">#REF!</definedName>
    <definedName name="__123Graph_LBL_BCOMP">#REF!</definedName>
    <definedName name="wrn.Cover._3">#REF!</definedName>
    <definedName name="_a10_1_1">#REF!</definedName>
    <definedName name="intcont">#REF!</definedName>
    <definedName name="_bdm.83E5DE2E92514F3EA1BBAE4316CDAC80.edm">#REF!</definedName>
    <definedName name="_vena_DYNR_SBudget_BB1_46b314c0_36acb8ed">#REF!</definedName>
    <definedName name="MINGAIN">#REF!</definedName>
    <definedName name="val_cyeps">#REF!</definedName>
    <definedName name="tbDataEnd1">#REF!</definedName>
    <definedName name="_8__123Graph_ACHART_12">#REF!</definedName>
    <definedName name="__46__123Graph_LBL_BCHART_2">#REF!</definedName>
    <definedName name="_vena_Budget_B1_R_2_658126894943830017_1">#REF!</definedName>
    <definedName name="_bdm.AB2C889668DA4AB48CE108D968C97815.edm">#REF!</definedName>
    <definedName name="Pref_Tier_1_Hurdle">#REF!</definedName>
    <definedName localSheetId="5" name="StartDate">#REF!</definedName>
    <definedName name="pur.reimb">#REF!</definedName>
    <definedName name="_vena_Budget_B1_R_3_658023728085729283_2394">#REF!</definedName>
    <definedName name="__6__123Graph_CCHART_2">#REF!</definedName>
    <definedName name="XRefCopy16Row">#REF!</definedName>
    <definedName name="_vena_DYNR_SBudget_BB1_9d30db1e_9c472024">#REF!</definedName>
    <definedName name="asd_1_1">#REF!</definedName>
    <definedName name="uws_current_units">#REF!</definedName>
    <definedName name="Profit_Athena">#REF!</definedName>
    <definedName name="wt_1_4">#REF!</definedName>
    <definedName name="FreeRent">#REF!</definedName>
    <definedName name="_bdm.2647CDBD23034C82A12BCAC42C08F718.edm">#REF!</definedName>
    <definedName name="newset1_1_1">#REF!</definedName>
    <definedName name="_bdm.9C638382FC2C4EEFBAFF2E9FC44FE216.edm">#REF!</definedName>
    <definedName name="PrintStart">#REF!</definedName>
    <definedName name="Reserve4">#REF!</definedName>
    <definedName name="_vena_Budget_B1_R_2_658126897766596609_1">#REF!</definedName>
    <definedName name="sdhdhfdfhh_1_1_1">#REF!</definedName>
    <definedName name="_vena_DYNR_SBudget_BB1_d3649f1b_6c02021">#REF!</definedName>
    <definedName name="BotMRK11">#REF!</definedName>
    <definedName name="PopCache_GL_INTERFACE_REFERENCE7">#REF!</definedName>
    <definedName name="__11__123Graph_BCHART_6">#REF!</definedName>
    <definedName name="fddf_1_3">#REF!</definedName>
    <definedName name="_vena_Budget_B1_R_2_658126896265035777">#REF!</definedName>
    <definedName name="wrn.Cover._1_2">#REF!</definedName>
    <definedName name="_vena_DYNR_SBudget_BB1_49c874bc_e60da395">#REF!</definedName>
    <definedName name="AmortTerm">#REF!</definedName>
    <definedName name="DELME2_Condo_4">#REF!</definedName>
    <definedName name="BotMRK9">#REF!</definedName>
    <definedName name="Debt_Calc3_Maturity">#REF!</definedName>
    <definedName name="_r_5">#REF!</definedName>
    <definedName name="xlTM1lnstance">#REF!</definedName>
    <definedName name="_vena_Budget_B1_R_2_658126897921785857">#REF!</definedName>
    <definedName name="ctss.out.mosaic.opStmtUWSetup.collateral_0_.underwriting_0_.opStatement_4_">#REF!</definedName>
    <definedName name="_MAR07">#REF!</definedName>
    <definedName name="___dec02">#REF!</definedName>
    <definedName name="_15__123Graph_CCHART_16">#REF!</definedName>
    <definedName name="_bdm.9CA8EFAF7EAF4196B3D4E2F6E4C5EEAE.edm">#REF!</definedName>
    <definedName name="_vena_Budget_B1_R_2_658126899951828993">#REF!</definedName>
    <definedName name="_bdm.6EEC5A193E16440E948667A92332B274.edm">#REF!</definedName>
    <definedName name="Customers_1_1">#REF!</definedName>
    <definedName name="_vena_Budget_B1_R_2_658126895325511680">#REF!</definedName>
    <definedName name="_____3.1">#REF!</definedName>
    <definedName name="_10_0__123Grap">#REF!</definedName>
    <definedName name="_vena_Budget_B1_R_3_658023728085729283_3628">#REF!</definedName>
    <definedName name="_21_17.8">#REF!</definedName>
    <definedName name="newoccupiedspace">#REF!</definedName>
    <definedName name="___NCF6">#REF!</definedName>
    <definedName name="Total_COPY">#REF!</definedName>
    <definedName name="_bdm.3D459AB342314C87AF28EE2023B5B5D2.edm">#REF!</definedName>
    <definedName name="____lip2">#REF!</definedName>
    <definedName name="_vena_Budget_B1_C_FV_35892df9482541ef9da1df9eb1776c9c_20">#REF!</definedName>
    <definedName name="_vena_DYNR_SBudget_BB1_93cbb310_447cdd7f">#REF!</definedName>
    <definedName name="__2__123Graph_ACHART_1">#REF!</definedName>
    <definedName name="_vena_Budget_B1_R_2_658126900027326465">#REF!</definedName>
    <definedName name="Print_Area1">#REF!</definedName>
    <definedName name="_bdm.13EC021D91BA485597C95FAB81BEDC6D.edm">#REF!</definedName>
    <definedName name="__________CAD2005">#REF!</definedName>
    <definedName name="_vena_Budget_B1_R_2_658126896751575041">#REF!</definedName>
    <definedName name="_vena_Budget_B1_R_2_658126893626818561_1">#REF!</definedName>
    <definedName name="wrn.ALL._1_4">#REF!</definedName>
    <definedName name="__MAR03">#REF!</definedName>
    <definedName name="solver_lhs35">#REF!</definedName>
    <definedName name="wrn.Variance._2">#REF!</definedName>
    <definedName name="ANTDEBT2">#REF!</definedName>
    <definedName name="FundingStatus">#REF!</definedName>
    <definedName name="_vena_Budget_B1_C_FV_35892df9482541ef9da1df9eb1776c9c_25">#REF!</definedName>
    <definedName name="_bdm.135ADA8A55E948658BC8DC1EC31B2BAE.edm">#REF!</definedName>
    <definedName name="_n85">#REF!</definedName>
    <definedName name="PRINT_BCINS">#REF!</definedName>
    <definedName name="_vena_Budget_B1_R_3_658023728085729283_3332">#REF!</definedName>
    <definedName name="_vena_Budget_B1_R_3_658023728085729283_3887">#REF!</definedName>
    <definedName name="_vena_Budget_B1_R_3_658023728085729283_3990">#REF!</definedName>
    <definedName name="_bdm.AB71F926D09342ECA9EEA2942DAFF940.edm">#REF!</definedName>
    <definedName name="Fund_Cumulative_Return_Row">#REF!</definedName>
    <definedName name="vv_1_3">#REF!</definedName>
    <definedName name="________________CAD2005">#REF!</definedName>
    <definedName name="_MAR06">#REF!</definedName>
    <definedName name="Lookup_TIsExp">#REF!</definedName>
    <definedName name="fddgfd">#REF!</definedName>
    <definedName name="gfhgfh">#REF!</definedName>
    <definedName name="trsetdhjbgf_4">#REF!</definedName>
    <definedName name="ctss.out.collateral_0_.underwriting_0_.UwAnalysis.extAttributes.finalStressLtv">#REF!</definedName>
    <definedName name="MLNKe7c27a67984745c9be9c873c2cbad28d">#REF!</definedName>
    <definedName name="trsetdhjbgf_1_2">#REF!</definedName>
    <definedName name="_bdm.4717257F474141879B789D7717AD58AF.edm">#REF!</definedName>
    <definedName name="OTHEREGI">#REF!</definedName>
    <definedName name="MLNKc617da6fd48b49e5a76aadbfffa13f33">#REF!</definedName>
    <definedName name="aaasch2b">#REF!</definedName>
    <definedName name="AUPOtrInc">#REF!</definedName>
    <definedName name="Tickmark_e">#REF!</definedName>
    <definedName name="newgwamort">#REF!</definedName>
    <definedName name="wrn.FULL._1_4">#REF!</definedName>
    <definedName name="XRefCopy52Row">#REF!</definedName>
    <definedName name="__123Graph_XHISTORY">#REF!</definedName>
    <definedName name="Customers_1">#REF!</definedName>
    <definedName name="_vena_Budget_B1_R_2_658126894855749633_1">#REF!</definedName>
    <definedName name="wrn.celkový._.tisk._.detail._4">#REF!</definedName>
    <definedName name="_vena_DYNR_SBudget_BB1_6f2500ac_8f9fa411">#REF!</definedName>
    <definedName name="_vena_Budget_B1_R_3_658023728085729283_2602">#REF!</definedName>
    <definedName name="buyerCore">#REF!</definedName>
    <definedName name="_80__123Graph_CCHART_22">#REF!</definedName>
    <definedName name="California">#REF!</definedName>
    <definedName name="_vena_DYNR_SBudget_BB1_ece26a1a_61f9d13a">#REF!</definedName>
    <definedName name="ffsgsdgsd_1_5">#REF!</definedName>
    <definedName name="Lookup2">#REF!</definedName>
    <definedName name="USservGandAesc">#REF!</definedName>
    <definedName name="_bdm.0E2BE19833D746D9A936EB75F302418F.edm">#REF!</definedName>
    <definedName name="_Vacancy.Rate">#REF!</definedName>
    <definedName name="_vena_Budget_B1_R_3_658023728085729283_3816">#REF!</definedName>
    <definedName name="__NCF2">#REF!</definedName>
    <definedName name="XRefCopy55Row">#REF!</definedName>
    <definedName name="IHMPrintPO2">#REF!</definedName>
    <definedName name="qweqweqwe_1_3">#REF!</definedName>
    <definedName name="wrn.FCB._1_2">#REF!</definedName>
    <definedName name="_bdm.07B018788D3340F78FBCCD617550A8AB.edm">#REF!</definedName>
    <definedName name="GarageDoors">#REF!</definedName>
    <definedName name="trsetdhjbgf_1_4">#REF!</definedName>
    <definedName name="hn._P017g">#REF!</definedName>
    <definedName name="SDFHG_1_1_1">#REF!</definedName>
    <definedName name="b2fba">#REF!</definedName>
    <definedName name="TENANT1">#REF!</definedName>
    <definedName name="________RR2">#REF!</definedName>
    <definedName name="Alllines">#REF!</definedName>
    <definedName name="WORKCAP">#REF!</definedName>
    <definedName name="Q2_FB">#REF!</definedName>
    <definedName name="_vena_Budget_B1_R_2_658126898307661825">#REF!</definedName>
    <definedName name="_vena_Budget_B1_R_2_658126896629940227">#REF!</definedName>
    <definedName name="ry_1_5">#REF!</definedName>
    <definedName name="Swvu.onsite.">#REF!</definedName>
    <definedName name="_vena_Budget_B1_R_2_702739773164748803">#REF!</definedName>
    <definedName name="wrn.detail._1_3">#REF!</definedName>
    <definedName name="_vena_DYNR_SBudget_BB1_5dbe1ffa_232933dc">#REF!</definedName>
    <definedName name="_27__123Graph_CCHART_16">#REF!</definedName>
    <definedName name="_vena_Budget_B1_R_3_658023728085729283_3301">#REF!</definedName>
    <definedName name="Monthnumber">#REF!</definedName>
    <definedName name="__irr1">#REF!</definedName>
    <definedName name="_vena_Budget_B1_R_2_658126895992406017">#REF!</definedName>
    <definedName name="AREA15">#REF!</definedName>
    <definedName name="_vena_DYNR_SBudget_BB1_206d9c20_72d993de">#REF!</definedName>
    <definedName name="_1__123Graph_ACHART_1">#REF!</definedName>
    <definedName name="ctss.out.collateral_0_.Collateral.collateralTypeId">#REF!</definedName>
    <definedName name="_vena_Budget_B1_R_2_658126897372332033">#REF!</definedName>
    <definedName name="__con10">#REF!</definedName>
    <definedName name="tax">#REF!</definedName>
    <definedName name="_vena_Budget_B1_R_3_658023728085729283_3959">#REF!</definedName>
    <definedName name="Yr2CAMRev">#REF!</definedName>
    <definedName name="Sched04a">#REF!</definedName>
    <definedName name="_vena_DYNR_SBudget_BB1_da5f4009_51d31cec">#REF!</definedName>
    <definedName name="_vena_Budget_B1_R_2_658126899763085316">#REF!</definedName>
    <definedName name="_vena_Budget_B1_R_2_658126899515621379">#REF!</definedName>
    <definedName name="_bdm.4853ECBCB738496C9591520DF2C975CB.edm">#REF!</definedName>
    <definedName name="_bdm.A9D71B8A5E5E472EB59FF446FE2153B4.edm">#REF!</definedName>
    <definedName name="wcburden">#REF!</definedName>
    <definedName name="_51__123Graph_XCHART_16">#REF!</definedName>
    <definedName name="_vena_DYNR_SBudget_BB1_fa3d5630_33f18436">#REF!</definedName>
    <definedName name="_vena_Budget_B1_R_3_658023728085729283_3407">#REF!</definedName>
    <definedName name="_vena_Budget_B1_R_3_658023728085729283_2591">#REF!</definedName>
    <definedName name="BIConStartP">#REF!</definedName>
    <definedName name="_vena_Budget_B1_R_2_658126894549565443_1">#REF!</definedName>
    <definedName name="TABLE_B_2">#REF!</definedName>
    <definedName name="_vena_Budget_B1_R_3_658023728085729283_4344">#REF!</definedName>
    <definedName name="_bdm.7FA802EBB79C4F0B8B5B085A7882F4CD.edm">#REF!</definedName>
    <definedName name="_vena_Budget_B1_R_2_658126899641450497">#REF!</definedName>
    <definedName name="AnchorBName">#REF!</definedName>
    <definedName name="CdnConvert">#REF!</definedName>
    <definedName name="_DEC93">#REF!</definedName>
    <definedName name="FIRST_MTG_PAYMTS">#REF!</definedName>
    <definedName name="_vena_Budget_B1_R_3_658023728085729283_3907">#REF!</definedName>
    <definedName name="abs">#REF!</definedName>
    <definedName name="other.2.total.base">#REF!</definedName>
    <definedName name="trsetdhjbgf_2">#REF!</definedName>
    <definedName name="HeadingRow">#REF!</definedName>
    <definedName name="Case_2">#REF!</definedName>
    <definedName name="_bdm.53ED9A929D6B4B979E3204A3DA728009.edm">#REF!</definedName>
    <definedName name="Insurance">#REF!</definedName>
    <definedName name="Exp5_PY">#REF!</definedName>
    <definedName name="iiiii_1_1">#REF!</definedName>
    <definedName name="OAGLMod">#REF!</definedName>
    <definedName name="_vena_Budget_B1_R_3_658023728085729283_3921">#REF!</definedName>
    <definedName name="__JAN96">#REF!</definedName>
    <definedName name="MLNKe8576b48c37e4843923ed78196c0a3a8">#REF!</definedName>
    <definedName name="_vena_Budget_B1_R_3_658023728085729283_2766">#REF!</definedName>
    <definedName name="_vena_Budget_B1_R_2_658126897665933313_1">#REF!</definedName>
    <definedName name="_vena_Budget_B1_R_2_658126900325122049">#REF!</definedName>
    <definedName name="_vena_Budget_B1_R_3_658023728085729283_4423">#REF!</definedName>
    <definedName name="_vena_Budget_B1_R_3_658023728085729283_2400">#REF!</definedName>
    <definedName name="wrn.Print._.4._2">#REF!</definedName>
    <definedName name="MLNKe7e76a711a244476881bda23544fc129">#REF!</definedName>
    <definedName name="_vena_Budget_B1_R_2_658126897770790913_1">#REF!</definedName>
    <definedName name="_vena_Budget_B1_R_3_658023728085729283_2916">#REF!</definedName>
    <definedName name="PermanentLoanFullBonds">#REF!</definedName>
    <definedName name="Z_B3F6EA45_C4B0_11D6_A93C_F3538214D62E_.wvu.Cols">#REF!</definedName>
    <definedName name="_vena_DYNR_SBudget_BB1_d91ca585_a993be7e">#REF!</definedName>
    <definedName name="_bdm.819D95B4B1134DFA8EAC09EAE6281FBC.edm">#REF!</definedName>
    <definedName name="_bdm.3FC2CB854F0940C488A72B0D0C9EDCD8.edm">#REF!</definedName>
    <definedName name="cb_Chart_5">#REF!</definedName>
    <definedName name="sw_37_list">#REF!</definedName>
    <definedName name="_27Module2_.PRINT_HSUM">#REF!</definedName>
    <definedName name="Compound_Factor">#REF!</definedName>
    <definedName name="wrn.csc._2">#REF!</definedName>
    <definedName name="_vena_Budget_B1_R_3_658023728085729283_3485">#REF!</definedName>
    <definedName name="_vena_Budget_B1_R_3_658023728085729283_3817">#REF!</definedName>
    <definedName name="_11__123Graph_XCHART_2">#REF!</definedName>
    <definedName name="_______PGA2">#REF!</definedName>
    <definedName name="_vena_Budget_B1_R_3_658023728085729283_2715">#REF!</definedName>
    <definedName name="MLNKae39ca793ecc464ab10e5920e88673eb">#REF!</definedName>
    <definedName name="hn._I018">#REF!</definedName>
    <definedName name="_vena_DYNR_SBudget_BB1_acaafd4a_fce4a54f">#REF!</definedName>
    <definedName name="Stadium_2">#REF!</definedName>
    <definedName name="_vena_DYNR_SBudget_BB1_6f2500ac_e3bc06b5">#REF!</definedName>
    <definedName name="_vena_DYNR_SBudget_BB1_9d2d8fb7_a015b98f">#REF!</definedName>
    <definedName name="dsaf_2">#REF!</definedName>
    <definedName name="_vena_Budget_B1_R_3_658023728085729283_4049">#REF!</definedName>
    <definedName name="_vena_DYNR_SBudget_BB1_93cbb310_ec4d1836">#REF!</definedName>
    <definedName name="wrn.Print._.6._4">#REF!</definedName>
    <definedName name="range5">#REF!</definedName>
    <definedName name="_bdm.ECD7CD27800F4C01A85872A2A17ACFFB.edm">#REF!</definedName>
    <definedName name="eryb">#REF!</definedName>
    <definedName name="_vena_Budget_B1_R_3_658023728085729283_3714">#REF!</definedName>
    <definedName name="inabc_1_3">#REF!</definedName>
    <definedName name="Yr3CAMRev">#REF!</definedName>
    <definedName name="_________RR1">#REF!</definedName>
    <definedName name="_vena_Budget_B1_R_3_658023728085729283_4244">#REF!</definedName>
    <definedName name="_vena_Budget_B1_R_3_658023728085729283_2435">#REF!</definedName>
    <definedName name="_vena_Budget_B1_R_2_658126897254891521">#REF!</definedName>
    <definedName name="_vena_Budget_B1_R_2_658126899079413761">#REF!</definedName>
    <definedName name="wrn.Typhoon._3">#REF!</definedName>
    <definedName name="_vena_DYNR_SBudget_BB1_9d30db1e_42db960d">#REF!</definedName>
    <definedName name="ctss.out.collateral_0_.underwriting_0_.UwAnalysis.allInRate">#REF!</definedName>
    <definedName name="wrn.Report1._3">#REF!</definedName>
    <definedName name="_96__123Graph_XCHART_1">#REF!</definedName>
    <definedName name="_________________CAD2009">#REF!</definedName>
    <definedName name="ghhghd_1_2">#REF!</definedName>
    <definedName name="_vena_Budget_B1_R_2_658126899373015041">#REF!</definedName>
    <definedName name="working_capital_4">#REF!</definedName>
    <definedName name="_vena_DYNR_SBudget_BB1_9d2d8fb7_67cae277">#REF!</definedName>
    <definedName name="wrn.FY97SBP._1">#REF!</definedName>
    <definedName name="dbiImprovedQuality9">#REF!</definedName>
    <definedName name="_vena_DYNR_SBudget_BB1_9d2d8fb7_748ee168">#REF!</definedName>
    <definedName name="Yr1PyrllBene">#REF!</definedName>
    <definedName name="_vena_DYNR_SBudget_BB1_d3649f1b_716b086a">#REF!</definedName>
    <definedName name="idiot">#REF!</definedName>
    <definedName name="_136__123Graph_CSEG_PIE">#REF!</definedName>
    <definedName name="_bdm.38E29B4262874490AA5C485FB1EAAA56.edm">#REF!</definedName>
    <definedName name="_vena_Budget_B1_R_2_658126899750502400">#REF!</definedName>
    <definedName name="_vena_DYNR_SBudget_BB1_dc3c8d90_1d49f651">#REF!</definedName>
    <definedName name="___________________________CAD2009">#REF!</definedName>
    <definedName name="Module1.PRINT_HDET">#REF!</definedName>
    <definedName name="_dec02">#REF!</definedName>
    <definedName name="MLNK7080eed6a1324368accc958ab2e839f7">#REF!</definedName>
    <definedName name="_vena_Budget_B1_R_3_658023728085729283_3478">#REF!</definedName>
    <definedName name="_vena_Budget_B1_R_3_658023728085729283_2680">#REF!</definedName>
    <definedName name="_div3">#REF!</definedName>
    <definedName name="_________________________SF2">#REF!</definedName>
    <definedName name="___con6">#REF!</definedName>
    <definedName name="_26__123Graph_LBL_ACHART_1">#REF!</definedName>
    <definedName name="awert">#REF!</definedName>
    <definedName name="_bdm.6E7ECF581B6E4AFEA63767AEE9B91440.edm">#REF!</definedName>
    <definedName name="PGA">#REF!</definedName>
    <definedName name="_vena_Budget_B1_R_3_658023728085729283_4378">#REF!</definedName>
    <definedName name="_vena_DYNR_SBudget_BB1_9d2d8fb7_bed9d9b6">#REF!</definedName>
    <definedName name="_con9">#REF!</definedName>
    <definedName name="OAGTenantCat">#REF!</definedName>
    <definedName name="_vena_Budget_B1_R_3_658023728085729283_2912">#REF!</definedName>
    <definedName name="MLNK1d45fe1f1285465abc8b566c849c34c5">#REF!</definedName>
    <definedName name="hn._I075">#REF!</definedName>
    <definedName name="wrn.Draft._3">#REF!</definedName>
    <definedName name="_bdm.F93EDABDA4534BCF8AFE6848E08D07C8.edm">#REF!</definedName>
    <definedName name="ctss.in.collateral_0_.collToLoan_0_.LoanPurpose.name">#REF!</definedName>
    <definedName name="_vena_DYNR_SBudget_BB1_9d2d8fb7_c7bb368c">#REF!</definedName>
    <definedName name="Iowa">#REF!</definedName>
    <definedName name="_vena_Budget_B1_R_2_658126893568098305">#REF!</definedName>
    <definedName name="_JUL99">#REF!</definedName>
    <definedName name="_bdm.5E3944E23878424589B73EF43CBBC17C.edm">#REF!</definedName>
    <definedName name="_vena_Budget_B1_R_3_658023728085729283_2810">#REF!</definedName>
    <definedName name="wrn.bankrep._4">#REF!</definedName>
    <definedName name="_vena_Budget_B1_R_2_658126893610041345">#REF!</definedName>
    <definedName name="T_5">#REF!</definedName>
    <definedName name="ere_1_5">#REF!</definedName>
    <definedName name="___yr3">#REF!</definedName>
    <definedName name="_vena_Budget_B1_R_3_658023728085729283_2589">#REF!</definedName>
    <definedName name="______PG3">#REF!</definedName>
    <definedName localSheetId="5" name="delete">#REF!</definedName>
    <definedName name="_vena_Budget_B1_R_3_658023728085729283_3808">#REF!</definedName>
    <definedName name="_vena_Budget_B1_R_2_658126895791079425">#REF!</definedName>
    <definedName name="FX">#REF!</definedName>
    <definedName name="Smlouvy_1_3">#REF!</definedName>
    <definedName name="PRT">#REF!</definedName>
    <definedName name="i_4">#REF!</definedName>
    <definedName name="DEBTMONTHS">#REF!</definedName>
    <definedName name="_vena_Budget_B1_R_3_658023728085729283_3904">#REF!</definedName>
    <definedName name="_vena_DYNR_SBudget_BB1_adf311e9_828af514">#REF!</definedName>
    <definedName name="_vena_Budget_B1_R_2_771870986923409408">#REF!</definedName>
    <definedName name="wrn.csc._1_1">#REF!</definedName>
    <definedName name="_vena_Budget_B1_R_3_658023728085729283_3955">#REF!</definedName>
    <definedName localSheetId="5" name="fuck">#REF!</definedName>
    <definedName name="PEPPER">#REF!</definedName>
    <definedName name="ctss.out.collateral_0_.Collateral.squareFeetUnits">#REF!</definedName>
    <definedName name="AllUnits">#REF!</definedName>
    <definedName name="_vena_DYNR_SBudget_BB1_e52b9441_dd4e10af">#REF!</definedName>
    <definedName name="Z_F147190E_5AC2_11D3_AD63_0050040A13CD_.wvu.PrintArea">#REF!</definedName>
    <definedName name="wrn.Final._1_5">#REF!</definedName>
    <definedName name="wrn.DCFEpervier._1_1">#REF!</definedName>
    <definedName name="_JUN01">#REF!</definedName>
    <definedName name="ACwvu.full.">#REF!</definedName>
    <definedName name="dbiImprovedMonthYear9">#REF!</definedName>
    <definedName name="lkjlkj_1_3">#REF!</definedName>
    <definedName name="_vena_Budget_B1_R_2_658126894373404673_1">#REF!</definedName>
    <definedName name="_bdm.8CBE06270179452E99B8C7934532CEEC.edm">#REF!</definedName>
    <definedName name="_bdm.7778EFFF8CBA47CA9675DC300420CEDC.edm">#REF!</definedName>
    <definedName name="_vena_Budget_B1_R_2_658126895086436355">#REF!</definedName>
    <definedName name="_vena_DYNR_SBudget_BB1_ade01e4_877b5954">#REF!</definedName>
    <definedName name="nnet3a">#REF!</definedName>
    <definedName name="_New3_1_1_1">#REF!</definedName>
    <definedName name="_vena_Budget_B1_R_3_658023728085729283_4259">#REF!</definedName>
    <definedName name="_vena_DYNR_SBudget_BB1_46b314c0">#REF!</definedName>
    <definedName name="_vena_Budget_B1_R_2_658126897863065601">#REF!</definedName>
    <definedName name="_vena_DYNR_SBudget_BB1_31f8da2e_5a07da70">#REF!</definedName>
    <definedName name="Payment_Type">#REF!</definedName>
    <definedName name="__OCT03">#REF!</definedName>
    <definedName name="__con3">#REF!</definedName>
    <definedName name="ke">#REF!</definedName>
    <definedName name="solver_lhs61">#REF!</definedName>
    <definedName name="_vena_Budget_B1_R_3_658023728085729283_884">#REF!</definedName>
    <definedName name="__________________ICE2">#REF!</definedName>
    <definedName name="value3">#REF!</definedName>
    <definedName name="_TNT1">#REF!</definedName>
    <definedName name="_____________________1">#REF!</definedName>
    <definedName name="shit_1_4">#REF!</definedName>
    <definedName name="ctss.meta.mosaic.opStmtSetup">#REF!</definedName>
    <definedName name="DELME7_Condo_2">#REF!</definedName>
    <definedName name="_vena_Budget_B1_R_3_658023728085729283_4350">#REF!</definedName>
    <definedName name="ghhghd_1">#REF!</definedName>
    <definedName name="k_5">#REF!</definedName>
    <definedName name="_vena_Budget_B1_R_2_658126894289518593_1">#REF!</definedName>
    <definedName name="DisplayNumber2">#REF!</definedName>
    <definedName name="_vena_Budget_B1_R_3_658023728085729283_2735">#REF!</definedName>
    <definedName name="CARPO">#REF!</definedName>
    <definedName name="wrn.1996._.TO._.2004._1_3">#REF!</definedName>
    <definedName name="totaluses">#REF!</definedName>
    <definedName name="_vena_Budget_B1_R_3_658023728085729283_3488">#REF!</definedName>
    <definedName name="MECH2">#REF!</definedName>
    <definedName name="sdfass_2">#REF!</definedName>
    <definedName name="_vena_Budget_B1_R_2_658126900463534081">#REF!</definedName>
    <definedName name="wrn.print2._3">#REF!</definedName>
    <definedName name="sheettodelete">#REF!</definedName>
    <definedName name="aaaaaaa_1">#REF!</definedName>
    <definedName name="_vena_Budget_B1_R_3_658023728085729283_4008">#REF!</definedName>
    <definedName name="_vena_Budget_B1_R_3_658023728085729283_4076">#REF!</definedName>
    <definedName name="LAG_TIME">#REF!</definedName>
    <definedName name="_vena_Budget_B1_R_3_658023728085729283_3818">#REF!</definedName>
    <definedName name="_vena_Budget_B1_R_2_658126893891059713">#REF!</definedName>
    <definedName name="_____________zz1">#REF!</definedName>
    <definedName name="AUSINSTALLREV">#REF!</definedName>
    <definedName name="uio_4">#REF!</definedName>
    <definedName name="_vena_DYNR_SBudget_BB1_9d30db1e_10f482d5">#REF!</definedName>
    <definedName name="wrn.income._.statement._1_2">#REF!</definedName>
    <definedName name="CAMRcvrNonAnchor">#REF!</definedName>
    <definedName name="_vena_Budget_B1_R_3_658023728085729283_2713">#REF!</definedName>
    <definedName name="_vena_DYNR_SBudget_BB1_947a2efe_b3c4c9ad">#REF!</definedName>
    <definedName name="Escrow_Use">#REF!</definedName>
    <definedName name="RG">#REF!</definedName>
    <definedName name="_vena_Budget_B1_R_3_658023728085729283_62">#REF!</definedName>
    <definedName name="_vena_Budget_B1_R_2_718236086451830795">#REF!</definedName>
    <definedName name="a_1_4">#REF!</definedName>
    <definedName name="_yr5">#REF!</definedName>
    <definedName name="wrn.celkový._.tisk._.detail._2">#REF!</definedName>
    <definedName name="XRefCopy47">#REF!</definedName>
    <definedName name="US04TENADD">#REF!</definedName>
    <definedName name="Tenant">#REF!</definedName>
    <definedName name="_PGC2">#REF!</definedName>
    <definedName name="_vena_Budget_B1_R_2_658126897523326977_1">#REF!</definedName>
    <definedName name="xlRefVersion">#REF!</definedName>
    <definedName name="_5000">#REF!</definedName>
    <definedName name="ctss.in.collateral_0_.collToLoan_0_.LoanType.name">#REF!</definedName>
    <definedName name="homhamcomp">#REF!</definedName>
    <definedName name="EST.TTL6">#REF!</definedName>
    <definedName name="_JUN99">#REF!</definedName>
    <definedName name="_vena_Budget_B1_R_3_658023728085729283_3255">#REF!</definedName>
    <definedName name="_vena_Budget_B1_R_3_658023728085729283_4173">#REF!</definedName>
    <definedName name="__2__123Graph_ACHART_2">#REF!</definedName>
    <definedName name="wrn.sales._1_3">#REF!</definedName>
    <definedName name="Expense_Escl">#REF!</definedName>
    <definedName name="___NCF8">#REF!</definedName>
    <definedName name="_vena_DYNR_SBudget_BB1_9d2d8fb7_eae1d21f">#REF!</definedName>
    <definedName name="_vena_DYNR_SBudget_BB1_93cbb310_946ad258">#REF!</definedName>
    <definedName name="MLNK1921b151bfb24e0b9ae032e76383d258">#REF!</definedName>
    <definedName name="D1_Capex_FF_Y_N">#REF!</definedName>
    <definedName name="_________________RR1">#REF!</definedName>
    <definedName name="_bdm.E5DDB9DDD24D43F7B91F81B51CDF536D.edm">#REF!</definedName>
    <definedName name="Z_F14718F2_5AC2_11D3_AD63_0050040A13CD_.wvu.PrintArea">#REF!</definedName>
    <definedName name="Annual_Increase">#REF!</definedName>
    <definedName name="_n23">#REF!</definedName>
    <definedName name="Drywall">#REF!</definedName>
    <definedName name="_vena_Budget_B1_R_2_658126895300345857">#REF!</definedName>
    <definedName name="_s3">#REF!</definedName>
    <definedName name="i_2">#REF!</definedName>
    <definedName name="BGTYear">#REF!</definedName>
    <definedName name="CAM">#REF!</definedName>
    <definedName name="_bdm.5E589BED3AAF4480B8D174CDC8C4E03A.edm">#REF!</definedName>
    <definedName name="_vena_Budget_B1_R_2_658126896877404161">#REF!</definedName>
    <definedName name="_vena_DYNR_SBudget_BB1_d91ca585_a2cda9e7">#REF!</definedName>
    <definedName name="OTHEROtrExp">#REF!</definedName>
    <definedName name="_vena_DYNR_SBudget_BB1_ff048a08_746a269b">#REF!</definedName>
    <definedName name="_vena_Budget_B1_R_3_658023728085729283_2258">#REF!</definedName>
    <definedName name="FIRST_MTG_TERM">#REF!</definedName>
    <definedName name="MLNK9456605693cc463bbf9990a5c684b72d">#REF!</definedName>
    <definedName name="_vena_DYNR_SBudget_BB1_93cbb310_b90afa3c">#REF!</definedName>
    <definedName name="_vena_Budget_B1_R_2_658126893698121731_1">#REF!</definedName>
    <definedName name="_vena_Budget_B1_R_2_658126893702316033_1">#REF!</definedName>
    <definedName name="D1_IR_HB_Amount">#REF!</definedName>
    <definedName name="_vena_Budget_B1_R_2_852657272077418496">#REF!</definedName>
    <definedName name="aa_2">#REF!</definedName>
    <definedName name="_n58">#REF!</definedName>
    <definedName name="_vena_Budget_B1_R_2_658126899398180865">#REF!</definedName>
    <definedName name="______2.2">#REF!</definedName>
    <definedName name="T3SALESSF">#REF!</definedName>
    <definedName name="_Perm.Loan">#REF!</definedName>
    <definedName name="value_date_CAD">#REF!</definedName>
    <definedName name="___DEP4">#REF!</definedName>
    <definedName name="_vena_Budget_B1_R_2_658126895531032579">#REF!</definedName>
    <definedName name="jhgjhgjghj_1">#REF!</definedName>
    <definedName name="wrn.FULL._1_3">#REF!</definedName>
    <definedName name="DET">#REF!</definedName>
    <definedName name="_vena_DYNR_SBudget_BB1_9d2d8fb7_b4d20fd7">#REF!</definedName>
    <definedName name="Workcap4_1_3">#REF!</definedName>
    <definedName name="COMMRENTGR">#REF!</definedName>
    <definedName name="f_5">#REF!</definedName>
    <definedName name="OtrRcvrNonAnchor">#REF!</definedName>
    <definedName name="_bdm.C2D66748CD504CB8AE378B2E73553A2A.edm">#REF!</definedName>
    <definedName name="_vena_DYNR_SBudget_BB1_d91ca585_5080f806">#REF!</definedName>
    <definedName name="Capex_Reserve">#REF!</definedName>
    <definedName name="_vena_Budget_B1_R_2_658126894717337602_1">#REF!</definedName>
    <definedName name="_33__123Graph_LBL_BCHART_3">#REF!</definedName>
    <definedName name="OAGCur">#REF!</definedName>
    <definedName name="_____PGA2">#REF!</definedName>
    <definedName name="_vena_DYNR_SBudget_BB1_947a2efe_2b68bb52">#REF!</definedName>
    <definedName name="_vena_Budget_B1_R_3_658023728085729283_3361">#REF!</definedName>
    <definedName name="dbiImprovedPrice9">#REF!</definedName>
    <definedName name="_vena_Budget_B1_R_2_658126893551321088">#REF!</definedName>
    <definedName name="gloria_bldable">#REF!</definedName>
    <definedName name="Non_Union">#REF!</definedName>
    <definedName name="_36_0_F">#REF!</definedName>
    <definedName name="k_1_1_1">#REF!</definedName>
    <definedName name="_vena_Budget_B1_R_2_658126898412519425">#REF!</definedName>
    <definedName name="EquityValue">#REF!</definedName>
    <definedName name="_vena_Budget_B1_R_2_658126894675394561_1">#REF!</definedName>
    <definedName name="_vena_Budget_B1_R_3_658023728085729283_2861">#REF!</definedName>
    <definedName name="tenant_buyout_costs">#REF!</definedName>
    <definedName name="value7">#REF!</definedName>
    <definedName name="_vena_DYNR_SBudget_BB1_9d2d8fb7_b6fddc0e">#REF!</definedName>
    <definedName name="_40__123Graph_DCHART_17">#REF!</definedName>
    <definedName name="MLNK92e040a37b844762a8a3cca932fecdc0">#REF!</definedName>
    <definedName name="_mms2">#REF!</definedName>
    <definedName name="_vena_Budget_B1_R_2_658126896873209857">#REF!</definedName>
    <definedName name="__5__123Graph_ACHART_17">#REF!</definedName>
    <definedName name="_vena_Budget_B1_R_3_658023728085729283_4051">#REF!</definedName>
    <definedName localSheetId="3" name="Rwvu.offsite.">#REF!</definedName>
    <definedName name="_61__123Graph_XSEG_PIE">#REF!</definedName>
    <definedName name="_vena_Budget_B1_R_2_658126899901497345">#REF!</definedName>
    <definedName name="Macro11">#REF!</definedName>
    <definedName name="_18PAGE_5">#REF!</definedName>
    <definedName name="wrn.Report1._1_1">#REF!</definedName>
    <definedName name="cappedyear">#REF!</definedName>
    <definedName name="_vena_DYNR_SBudget_BB1_dc3c8d90_530e270a">#REF!</definedName>
    <definedName name="MLNKbd8022006e454af49ef59093b9d85f1a">#REF!</definedName>
    <definedName name="PRINT_ISUM">#REF!</definedName>
    <definedName name="BIRepaymentDate1C">#REF!</definedName>
    <definedName name="_vena_DYNR_SBudget_BB1_7a61c2ac_1169400">#REF!</definedName>
    <definedName name="wrn.Continous._.Page._.Numbers._.DCF.">#REF!</definedName>
    <definedName name="_vena_Budget_B1_R_2_658126899402375169">#REF!</definedName>
    <definedName name="FRED">#REF!</definedName>
    <definedName name="_bdm.25658809F4BD4949A5C28C18EF3F2898.edm">#REF!</definedName>
    <definedName name="_vena_DYNR_SBudget_BB1_e52b9441_77b8d450">#REF!</definedName>
    <definedName name="_vena_Budget_B1_R_3_658023728085729283_2884">#REF!</definedName>
    <definedName name="Z_F4D26AD1_3E1A_11D5_A9C5_00A0C91596F2_.wvu.PrintArea">#REF!</definedName>
    <definedName name="_bdm.5A2B7AABB1A642D8B3E3ABCFC1D7CAF0.edm">#REF!</definedName>
    <definedName name="aewr_1_1_1">#REF!</definedName>
    <definedName name="conc">#REF!</definedName>
    <definedName name="_vena_Budget_B1_R_3_658023728085729283_3736">#REF!</definedName>
    <definedName name="pilot">#REF!</definedName>
    <definedName name="Entity">#REF!</definedName>
    <definedName name="_vena_Budget_B1_R_2_658126896218898435">#REF!</definedName>
    <definedName name="AUPAggrVac">#REF!</definedName>
    <definedName name="_n165">#REF!</definedName>
    <definedName name="RETAX500">#REF!</definedName>
    <definedName name="_vena_Budget_B1_R_2_658126895858188289">#REF!</definedName>
    <definedName name="_APR99">#REF!</definedName>
    <definedName name="kl_5">#REF!</definedName>
    <definedName name="CompanyOH">#REF!</definedName>
    <definedName name="Land_Cost">#REF!</definedName>
    <definedName name="AA.Report.Files">#REF!</definedName>
    <definedName name="_vena_DYNR_SBudget_BB1_53b1a2e2_4dbde706">#REF!</definedName>
    <definedName name="LightningProtection">#REF!</definedName>
    <definedName name="Return_CAP_and_Profits">#REF!</definedName>
    <definedName name="nuovo">#REF!</definedName>
    <definedName name="_vena_Budget_B1_R_2_658126896361504771">#REF!</definedName>
    <definedName name="_vena_DYNR_SBudget_BB1_46b314c0_404489b5">#REF!</definedName>
    <definedName name="_vena_Budget_B1_R_3_658023728085729283_3477">#REF!</definedName>
    <definedName name="ctss.in.collateral_0_.underwriting_0_.UwAnalysis.extAttributes.maxStabilizedLtv">#REF!</definedName>
    <definedName name="_vena_Budget_B1_R_3_658023728085729283_29">#REF!</definedName>
    <definedName name="Hold_3">#REF!</definedName>
    <definedName name="_bdm.4C74C1C420864AF8B2CB7A2EDFE9871F.edm">#REF!</definedName>
    <definedName name="Show.MDB.Update.Warning">#REF!</definedName>
    <definedName name="_PIS.Year">#REF!</definedName>
    <definedName name="_vena_DYNR_SBudget_BB1_49c874bc_2c2cf29e">#REF!</definedName>
    <definedName name="projmanager">#REF!</definedName>
    <definedName name="intrate2Core">#REF!</definedName>
    <definedName name="mj_1_3">#REF!</definedName>
    <definedName name="_vena_DYNR_SBudget_BB1_7970b553_e09b086f">#REF!</definedName>
    <definedName name="ray_1_3">#REF!</definedName>
    <definedName name="_vena_DYNR_SBudget_BB1_c75acc66_18e3bfd0">#REF!</definedName>
    <definedName name="RLAINPUT_DebtLoan1Gen2">#REF!</definedName>
    <definedName name="_vena_Budget_B1_R_2_658126899054247937">#REF!</definedName>
    <definedName name="_bdm.A2903AA9B94B462682F290AB50435CBF.edm">#REF!</definedName>
    <definedName name="_vena_DYNR_SBudget_BB1_cc8ac924_ea46c37f">#REF!</definedName>
    <definedName name="Refinance_Funding_Month">#REF!</definedName>
    <definedName name="fmgrowth">#REF!</definedName>
    <definedName name="_bdm.36CF0E47F75C4D12818AB015AC63FF41.edm">#REF!</definedName>
    <definedName name="SFforCalcs">#REF!</definedName>
    <definedName name="HAZ">#REF!</definedName>
    <definedName name="_vena_Budget_B1_R_2_658126894948024321_1">#REF!</definedName>
    <definedName name="wrn.income._.statement._1_4">#REF!</definedName>
    <definedName name="_vena_Budget_B1_C_FV_35892df9482541ef9da1df9eb1776c9c_9">#REF!</definedName>
    <definedName name="PRINT_3">#REF!</definedName>
    <definedName name="_11__123Graph_XCHART_1">#REF!</definedName>
    <definedName name="qer_1_3">#REF!</definedName>
    <definedName name="_vena_Budget_B1_R_3_658023728085729283_3233">#REF!</definedName>
    <definedName name="wrn.summaries._1_2">#REF!</definedName>
    <definedName name="f_3">#REF!</definedName>
    <definedName name="_vena_DYNR_SBudget_BB1_947a2efe_dbc1858e">#REF!</definedName>
    <definedName name="_vena_Budget_B1_R_3_658023728085729283_3182">#REF!</definedName>
    <definedName name="existingmaturity">#REF!</definedName>
    <definedName name="_80__123Graph_FCHART_9">#REF!</definedName>
    <definedName name="BILender1A">#REF!</definedName>
    <definedName name="_bdm.6F02E6FAD5EE47D9A02D04C017A19EE1.edm">#REF!</definedName>
    <definedName name="_1_1">#REF!</definedName>
    <definedName name="XFDG_1_1_1">#REF!</definedName>
    <definedName name="_vena_Budget_B1_R_3_658023728085729283_3763">#REF!</definedName>
    <definedName name="_JAN09">#REF!</definedName>
    <definedName name="_vena_DYNR_SBudget_BB1_c8bb7369">#REF!</definedName>
    <definedName name="fddf_2">#REF!</definedName>
    <definedName name="mmmmmmmm_1">#REF!</definedName>
    <definedName name="_vena_Budget_B1_R_3_658023728085729283_4102">#REF!</definedName>
    <definedName name="__123Graph_LBL_BGRAPH5">#REF!</definedName>
    <definedName name="_c_1_1_1">#REF!</definedName>
    <definedName name="wrn.fcb2_1">#REF!</definedName>
    <definedName name="BISurfaceParkingA">#REF!</definedName>
    <definedName name="_vena_Budget_B1_R_2_658126898332827649">#REF!</definedName>
    <definedName name="Equity_SCM">#REF!</definedName>
    <definedName name="wrn.FULL._5">#REF!</definedName>
    <definedName name="______________________SF1">#REF!</definedName>
    <definedName name="FUND_III">#REF!</definedName>
    <definedName name="GAAP95">#REF!</definedName>
    <definedName name="_bdm.563120FE94DB4F12941048DB2CE14E74.edm">#REF!</definedName>
    <definedName name="_ICE2">#REF!</definedName>
    <definedName name="PY_Common_Equity">#REF!</definedName>
    <definedName name="_bdm.E1216135438C42D19898A9350F29DF9B.edm">#REF!</definedName>
    <definedName name="Debt_Calc2_End">#REF!</definedName>
    <definedName name="_vena_Budget_B1_R_2_658126894012694529">#REF!</definedName>
    <definedName name="_vena_Budget_B1_R_2_658126895036104705_1">#REF!</definedName>
    <definedName name="_vena_Budget_B1_R_2_658126896202121216">#REF!</definedName>
    <definedName name="_vena_DYNR_SBudget_BB1_7970b553_491a32ed">#REF!</definedName>
    <definedName name="Workcap4_5">#REF!</definedName>
    <definedName name="_vena_DYNR_SBudget_BB1_ece26a1a_b5187262">#REF!</definedName>
    <definedName name="_vena_Budget_B1_R_2_658126894478262273_1">#REF!</definedName>
    <definedName name="_vena_DYNR_SBudget_BB1_9d2d8fb7_6d3d5695">#REF!</definedName>
    <definedName name="AREA5">#REF!</definedName>
    <definedName name="address1">#REF!</definedName>
    <definedName name="Debt_Show3_FundPoints">#REF!</definedName>
    <definedName name="INPUT">#REF!</definedName>
    <definedName name="_vena_DYNR_SBudget_BB1_7970b553_fd97c342">#REF!</definedName>
    <definedName name="_35__123Graph_ACHART_18">#REF!</definedName>
    <definedName name="____max1">#REF!</definedName>
    <definedName name="CapLength">#REF!</definedName>
    <definedName name="Tenant__Name">#REF!</definedName>
    <definedName name="Differences_2">#REF!</definedName>
    <definedName name="_bdm.3915183E170549218AC805289BBD3F2E.edm">#REF!</definedName>
    <definedName name="_vena_Budget_B1_R_3_658023728085729283_3232">#REF!</definedName>
    <definedName name="Q.7">#REF!</definedName>
    <definedName name="OtherUS04builds">#REF!</definedName>
    <definedName name="ddd_1_2">#REF!</definedName>
    <definedName name="_vena_Budget_B1_R_3_658023728085729283_2915">#REF!</definedName>
    <definedName name="_vena_Budget_B1_R_3_658023728085729283_2334">#REF!</definedName>
    <definedName name="PreSale">#REF!</definedName>
    <definedName name="_vena_Budget_B1_C_FV_35892df9482541ef9da1df9eb1776c9c_21">#REF!</definedName>
    <definedName name="_vena_DYNR_SBudget_BB1_2f89a5d3_68590e36">#REF!</definedName>
    <definedName name="_DEC96">#REF!</definedName>
    <definedName name="asdfasf">#REF!</definedName>
    <definedName name="_vena_Budget_B1_R_2_658126897892425729">#REF!</definedName>
    <definedName name="trial_3">#REF!</definedName>
    <definedName name="STPI">#REF!</definedName>
    <definedName name="I_FlexRevBExp_Yr0">#REF!</definedName>
    <definedName name="j_1">#REF!</definedName>
    <definedName name="VENDORS">#REF!</definedName>
    <definedName name="kyle">#REF!</definedName>
    <definedName name="_vena_Budget_B1_R_3_658023728085729283_3185">#REF!</definedName>
    <definedName name="_8__123Graph_BCHART_4">#REF!</definedName>
    <definedName name="_vena_DYNR_SBudget_BB1_93cbb310_13ed8f6d">#REF!</definedName>
    <definedName name="_vena_Budget_B1_R_3_658023728085729283_2481">#REF!</definedName>
    <definedName name="Return_of_Capital___DIG">#REF!</definedName>
    <definedName name="MLNKf770fa8aa5cc4629aa9f81bbd2486cbd">#REF!</definedName>
    <definedName name="_vena_Budget_B1_R_3_658023728085729283_2597">#REF!</definedName>
    <definedName name="vAssFee">#REF!</definedName>
    <definedName name="BLPH13">#REF!</definedName>
    <definedName name="APEICE">#REF!</definedName>
    <definedName name="Yr3EGI">#REF!</definedName>
    <definedName name="LFees">#REF!</definedName>
    <definedName name="_vena_Budget_B1_R_2_658126899377209345">#REF!</definedName>
    <definedName name="wrn.TOCHTERMAN._3">#REF!</definedName>
    <definedName name="_vena_Budget_B1_R_2_658126899897303041">#REF!</definedName>
    <definedName name="wrn.printout._1_1_1">#REF!</definedName>
    <definedName name="_vena_DYNR_SBudget_BB1_6a64ca19_c1e96142">#REF!</definedName>
    <definedName name="____al1_1">#REF!</definedName>
    <definedName name="_vena_Budget_B1_R_3_658023728085729283_3658">#REF!</definedName>
    <definedName name="FABookAddALine2">#REF!</definedName>
    <definedName name="_bdm.02DB7B1A5F54436AA4D3BA89C02E5A65.edm">#REF!</definedName>
    <definedName name="wrn.BlackWhite._2">#REF!</definedName>
    <definedName name="XFDG_1_3">#REF!</definedName>
    <definedName name="_vena_DYNR_SBudget_BB1_257bd8dc_dc2a4afc">#REF!</definedName>
    <definedName name="CondoFlowCalc">#REF!</definedName>
    <definedName name="D2_Rate_Fixed_Months">#REF!</definedName>
    <definedName name="__mo1">#REF!</definedName>
    <definedName name="_vena_Budget_B1_R_3_658023728085729283_3624">#REF!</definedName>
    <definedName name="_vena_Budget_B1_C_10_663139455487049728">#REF!</definedName>
    <definedName name="_bdm.A33770B42A794348A115B21B3F725E37.edm">#REF!</definedName>
    <definedName name="_vena_DYNR_SBudget_BB1_2007b251_b8359d90">#REF!</definedName>
    <definedName name="_vena_Budget_B1_R_2_658126893601652737">#REF!</definedName>
    <definedName name="Debt_CalcTypes">#REF!</definedName>
    <definedName name="_bdm.F39C388885E548B69E1EEFB675294EC3.edm">#REF!</definedName>
    <definedName name="wrn.aging._.and._.Trend._.Analysis1_1_1">#REF!</definedName>
    <definedName name="_AUG09">#REF!</definedName>
    <definedName name="_vena_Budget_B1_R_2_658126897200365569">#REF!</definedName>
    <definedName name="Debt_Calc1_Term">#REF!</definedName>
    <definedName name="wrn.1996._.TO._.2004._1_2">#REF!</definedName>
    <definedName name="_vena_Budget_B1_R_2_658126895459729409">#REF!</definedName>
    <definedName name="ImpSale6Address">#REF!</definedName>
    <definedName name="_184__123Graph_ECHART_16">#REF!</definedName>
    <definedName name="CY">#REF!</definedName>
    <definedName name="__123Graph_LBL_AHISTORY">#REF!</definedName>
    <definedName name="MLNK9005c2b7f9244797acc660a6b25df564">#REF!</definedName>
    <definedName name="_vena_Budget_B1_R_2_658126897644961793_1">#REF!</definedName>
    <definedName name="OtrInc3Desc">#REF!</definedName>
    <definedName name="d.s.coverage">#REF!</definedName>
    <definedName name="_vena_Budget_B1_R_2_658126898970361857">#REF!</definedName>
    <definedName name="_vena_Budget_B1_R_2_786792804167712768">#REF!</definedName>
    <definedName name="wrn.FY96sbp99_1_1_1">#REF!</definedName>
    <definedName name="sgsx_4">#REF!</definedName>
    <definedName name="EVA_1_1">#REF!</definedName>
    <definedName name="D2_IR_HB_Amount">#REF!</definedName>
    <definedName name="Pref_Amort_Mo">#REF!</definedName>
    <definedName name="_vena_Budget_B1_R_2_774856193520041984">#REF!</definedName>
    <definedName name="cb_Chart_6">#REF!</definedName>
    <definedName name="wrn.COMPCO._5">#REF!</definedName>
    <definedName name="_vena_DYNR_SBudget_BB1_93cbb310_222a6b69">#REF!</definedName>
    <definedName name="_______________________1">#REF!</definedName>
    <definedName name="_a10_1">#REF!</definedName>
    <definedName name="_vena_DYNR_SBudget_BB1_d91ca585_e69a22d6">#REF!</definedName>
    <definedName name="_vena_DYNR_SBudget_BB1_5dbe1ffa_78602dee">#REF!</definedName>
    <definedName name="BIOther2A">#REF!</definedName>
    <definedName name="intrateCore">#REF!</definedName>
    <definedName name="MLNKc93e44bbc9db46c0b1cf0fdd7a9f2d6c">#REF!</definedName>
    <definedName name="_gia2">#REF!</definedName>
    <definedName name="_vena_Budget_B1_R_3_658023728085729283_3669">#REF!</definedName>
    <definedName name="_135__123Graph_CCHART_17">#REF!</definedName>
    <definedName name="snet10a">#REF!</definedName>
    <definedName localSheetId="3" name="_bdm.A282C9FD94F24A5EAC1432DD15853DDF.edm">#REF!</definedName>
    <definedName name="_vena_DYNR_SBudget_BB1_6a64ca19_1d0436b6">#REF!</definedName>
    <definedName name="Module1.PRINT_GSUM">#REF!</definedName>
    <definedName name="CapRate_Current">#REF!</definedName>
    <definedName name="Int_Lev_Flt_Rate_Month_Lock">#REF!</definedName>
    <definedName name="STATE">#REF!</definedName>
    <definedName name="__123Graph_XChart1">#REF!</definedName>
    <definedName name="__123Graph_AADDVAL">#REF!</definedName>
    <definedName name="Smlouvy_2">#REF!</definedName>
    <definedName name="_vena_Budget_B1_R_2_658126897699487745_1">#REF!</definedName>
    <definedName name="_vena_Budget_B1_R_3_658023728085729283_2831">#REF!</definedName>
    <definedName name="_vena_Budget_B1_R_2_658126897774985217_1">#REF!</definedName>
    <definedName name="_vena_Budget_B1_R_2_658126894528593923_1">#REF!</definedName>
    <definedName name="wrn.VALUATION._4">#REF!</definedName>
    <definedName name="_vena_DYNR_SBudget_BB1_9d30db1e_87362854">#REF!</definedName>
    <definedName name="InitialNetEquity">#REF!</definedName>
    <definedName name="_vena_Budget_B1_R_2_658126894662811648_1">#REF!</definedName>
    <definedName name="amountrow">#REF!</definedName>
    <definedName name="emily_3">#REF!</definedName>
    <definedName name="_vena_DYNR_SBudget_BB1_ade01e4_176dcbad">#REF!</definedName>
    <definedName name="Phone_growth_2018">#REF!</definedName>
    <definedName name="acct7063.3">#REF!</definedName>
    <definedName name="_13quart">#REF!</definedName>
    <definedName name="__DEC11">#REF!</definedName>
    <definedName name="_10_0quart">#REF!</definedName>
    <definedName name="MLNK6b8761898ed54c75aa71854586a8fa0e">#REF!</definedName>
    <definedName name="_vena_DYNR_SBudget_BB1_257bd8dc_8b80524c">#REF!</definedName>
    <definedName name="_Key6">#REF!</definedName>
    <definedName name="__DEC93">#REF!</definedName>
    <definedName name="AUPPyrllBene">#REF!</definedName>
    <definedName name="____20.1">#REF!</definedName>
    <definedName name="_vena_Budget_B1_R_2_658126900333510657">#REF!</definedName>
    <definedName name="_vena_Budget_B1_R_2_658126895833022466">#REF!</definedName>
    <definedName name="gf_1_5">#REF!</definedName>
    <definedName name="TopOHF">#REF!</definedName>
    <definedName name="_bdm.D619F92786E0454786C79CB7B1156B09.edm">#REF!</definedName>
    <definedName name="ARGUS9">#REF!</definedName>
    <definedName name="OAGDIVC">#REF!</definedName>
    <definedName name="D1_Op_SF_Level">#REF!</definedName>
    <definedName name="DELTE_INT">#REF!</definedName>
    <definedName name="US09TENADD">#REF!</definedName>
    <definedName name="_vena_DYNR_SBudget_BB1_46b314c0_7eae5682">#REF!</definedName>
    <definedName name="______CAD2006">#REF!</definedName>
    <definedName name="_vena_Budget_B1_R_3_658023728085729283_2676">#REF!</definedName>
    <definedName name="_1STFL">#REF!</definedName>
    <definedName name="_vena_DYNR_SBudget_BB1_d9e2ff62_fe0c071c">#REF!</definedName>
    <definedName name="EQLT">#REF!</definedName>
    <definedName name="Transaction_Overview">#REF!</definedName>
    <definedName name="sgjsr">#REF!</definedName>
    <definedName name="in_1_2">#REF!</definedName>
    <definedName name="stmt1">#REF!</definedName>
    <definedName name="NetSF">#REF!</definedName>
    <definedName name="Cap_1_2">#REF!</definedName>
    <definedName name="Smlouvy">#REF!</definedName>
    <definedName name="wrn.Asia._1_2">#REF!</definedName>
    <definedName name="dfdfg">#REF!</definedName>
    <definedName name="__JAN06">#REF!</definedName>
    <definedName name="Share_of_Cash_Flow">#REF!</definedName>
    <definedName name="MONTH_TERM">#REF!</definedName>
    <definedName name="expense_growth_rate">#REF!</definedName>
    <definedName name="_vena_DYNR_SBudget_BB1_9d2d8fb7_47eaeea5">#REF!</definedName>
    <definedName name="_vena_DYNR_SBudget_BB1_c75acc66_9aa8493d">#REF!</definedName>
    <definedName name="CENT">#REF!</definedName>
    <definedName name="FREE">#REF!</definedName>
    <definedName name="UK05CAPEXPERTOWER">#REF!</definedName>
    <definedName name="_vena_Budget_B1_R_2_658126899838582787">#REF!</definedName>
    <definedName name="srad_1_3">#REF!</definedName>
    <definedName name="_vena_DYNR_SBudget_BB1_53b1a2e2_68c5d362">#REF!</definedName>
    <definedName name="market_rate_units">#REF!</definedName>
    <definedName name="Yr1MgtFee">#REF!</definedName>
    <definedName name="Bud._RS">#REF!</definedName>
    <definedName name="FTEs_2">#REF!</definedName>
    <definedName name="_vena_Budget_B1_R_2_658126898760646656">#REF!</definedName>
    <definedName name="newset1_1_3">#REF!</definedName>
    <definedName name="MonthFirstRetailLease">#REF!</definedName>
    <definedName name="_70__123Graph_CCHART_16">#REF!</definedName>
    <definedName name="_23__123Graph_ACHART_15">#REF!</definedName>
    <definedName name="printb">#REF!</definedName>
    <definedName name="_eva2_4">#REF!</definedName>
    <definedName name="saa_3">#REF!</definedName>
    <definedName name="_______PGC2">#REF!</definedName>
    <definedName name="_17.8">#REF!</definedName>
    <definedName name="_vena_Budget_B1_R_2_658126897728847873_1">#REF!</definedName>
    <definedName name="TestIIL2">#REF!</definedName>
    <definedName name="LatestStraightLongTermDebt">#REF!</definedName>
    <definedName name="_vena_Budget_B1_R_3_658023728085729283_2548">#REF!</definedName>
    <definedName name="_77__123Graph_FCHART_6">#REF!</definedName>
    <definedName name="MezzLoanDuration">#REF!</definedName>
    <definedName name="UW_NCF">#REF!</definedName>
    <definedName name="_Key3">#REF!</definedName>
    <definedName name="__pr4">#REF!</definedName>
    <definedName name="GFA">#REF!</definedName>
    <definedName name="MLNKe9d99798f55247c6b81ded80d2ea6639">#REF!</definedName>
    <definedName name="Debt_Label1_Amount">#REF!</definedName>
    <definedName name="_vena_DYNR_SBudget_BB1_9d2d8fb7_7a142345">#REF!</definedName>
    <definedName name="________________________________CAD2007">#REF!</definedName>
    <definedName name="_vena_DYNR_SBudget_BB1_93cbb310_909088de">#REF!</definedName>
    <definedName name="wrn.FULL._3">#REF!</definedName>
    <definedName name="_vena_Budget_B1_R_2_658126897909202945">#REF!</definedName>
    <definedName name="Debt_Show2_FundMethod">#REF!</definedName>
    <definedName name="asefd21_2">#REF!</definedName>
    <definedName name="_vena_Budget_B1_R_3_658023728085729283_3449">#REF!</definedName>
    <definedName name="_vena_Budget_B1_R_3_658023728085729283_3505">#REF!</definedName>
    <definedName name="anre">#REF!</definedName>
    <definedName name="List_YearBuilt">#REF!</definedName>
    <definedName name="stadiuma_3">#REF!</definedName>
    <definedName name="_vena_Budget_B1_R_3_658023728085729283_2782">#REF!</definedName>
    <definedName name="_ret4">#REF!</definedName>
    <definedName name="wrn.Bilanz._1_3">#REF!</definedName>
    <definedName name="DEPARTMENTALS">#REF!</definedName>
    <definedName name="_vena_Budget_B1_R_2_658126899259768833">#REF!</definedName>
    <definedName name="Z_F147190D_5AC2_11D3_AD63_0050040A13CD_.wvu.PrintTitles">#REF!</definedName>
    <definedName name="_vena_DYNR_SBudget_BB1_dc3c8d90_4a30d25a">#REF!</definedName>
    <definedName name="_bdm.18BCAD6D6EE3448896ADD2677FC88F27.edm">#REF!</definedName>
    <definedName name="_vena_Budget_B1_R_2_658126899255574529">#REF!</definedName>
    <definedName name="EVA_1_5">#REF!</definedName>
    <definedName name="wrn.Bilanz._1_1_1">#REF!</definedName>
    <definedName name="_vena_Budget_B1_R_2_658126899515621377">#REF!</definedName>
    <definedName name="TopFFE">#REF!</definedName>
    <definedName name="wrn.full._.set._2">#REF!</definedName>
    <definedName name="_OCT07">#REF!</definedName>
    <definedName name="_vena_DYNR_SBudget_BB1_88d65061_c162d5f9">#REF!</definedName>
    <definedName name="_vena_Budget_B1_C_FV_35892df9482541ef9da1df9eb1776c9c_46">#REF!</definedName>
    <definedName name="ere_1">#REF!</definedName>
    <definedName name="_vena_DYNR_SBudget_BB1_ade01e4_6f9f8bcc">#REF!</definedName>
    <definedName name="Print_Titles1">#REF!</definedName>
    <definedName name="Time">#REF!</definedName>
    <definedName name="Reserve2">#REF!</definedName>
    <definedName name="____bet99">#REF!</definedName>
    <definedName name="________________________PGC2">#REF!</definedName>
    <definedName name="ewrwer_1_4">#REF!</definedName>
    <definedName name="solver_lhs13">#REF!</definedName>
    <definedName name="_vena_DYNR_SBudget_BB1_7a61c2ac_a33d3d8b">#REF!</definedName>
    <definedName name="_56__123Graph_ACHART_21">#REF!</definedName>
    <definedName name="dcgl">#REF!</definedName>
    <definedName name="proforma_expense">#REF!</definedName>
    <definedName name="_vena_Budget_B1_C_10_658083215177678848_42">#REF!</definedName>
    <definedName name="____LC2">#REF!</definedName>
    <definedName name="_vena_DYNR_SBudget_BB1_9d2d8fb7_c328b943">#REF!</definedName>
    <definedName name="ExRate_Yr4">#REF!</definedName>
    <definedName name="_vena_DYNR_SBudget_BB1_81e08984_11096eb2">#REF!</definedName>
    <definedName name="Promote_Structure">#REF!</definedName>
    <definedName name="COC_1_5YR_AC">#REF!</definedName>
    <definedName name="Module2.PRINT_BCCAM">#REF!</definedName>
    <definedName name="_Blank">#REF!</definedName>
    <definedName name="_____________PGC2">#REF!</definedName>
    <definedName name="_vena_DYNR_SBudget_BB1_93cbb310_dc5119ea">#REF!</definedName>
    <definedName name="_vena_Budget_B1_R_2_658126897787568129_1">#REF!</definedName>
    <definedName name="wrn.COMBINED._1_3">#REF!</definedName>
    <definedName name="_vena_Budget_B1_R_3_658023728085729283_2923">#REF!</definedName>
    <definedName name="_vena_Budget_B1_R_3_658023728085729283_2773">#REF!</definedName>
    <definedName name="_vena_Budget_B1_R_2_658126895614918657">#REF!</definedName>
    <definedName name="ctss.out.mosaic.opStmtSetup.collateral_0_.underwriting_0_.opStatement_0_">#REF!</definedName>
    <definedName name="xlCreate">#REF!</definedName>
    <definedName name="_vena_Budget_B1_R_3_658023728085729283_2689">#REF!</definedName>
    <definedName name="_vena_DYNR_SBudget_BB1_d3649f1b_3647594">#REF!</definedName>
    <definedName name="wrn.Front._.Page._2">#REF!</definedName>
    <definedName name="_vena_DYNR_SBudget_BB1_6f2500ac_550c8310">#REF!</definedName>
    <definedName name="wrn.Print_Target._1_1">#REF!</definedName>
    <definedName name="_vena_Budget_B1_R_2_658126893937197057">#REF!</definedName>
    <definedName name="__NOV07">#REF!</definedName>
    <definedName name="loaninterest2">#REF!</definedName>
    <definedName name="hn._P014">#REF!</definedName>
    <definedName name="DaysProjYr3SP">#REF!</definedName>
    <definedName name="_______bet99">#REF!</definedName>
    <definedName name="_vena_Budget_B1_R_3_658023728085729283_2709">#REF!</definedName>
    <definedName name="wrn.Geographic._.Trends._4">#REF!</definedName>
    <definedName name="fddf_1_2">#REF!</definedName>
    <definedName name="_vena_DYNR_SBudget_BB1_93cbb310_130acb2c">#REF!</definedName>
    <definedName name="prova_4">#REF!</definedName>
    <definedName name="Max_LTV">#REF!</definedName>
    <definedName name="_vena_Budget_B1_R_3_658023728085729283_472">#REF!</definedName>
    <definedName name="CY_Intangible_Assets">#REF!</definedName>
    <definedName name="_vena_DYNR_SBudget_BB1_947a2efe_5e2ffc69">#REF!</definedName>
    <definedName name="ExitYear">#REF!</definedName>
    <definedName name="_vena_Budget_B1_R_3_658023728085729283_4050">#REF!</definedName>
    <definedName name="wrn.Aging._.and._.Trend._.Analysis._1_1">#REF!</definedName>
    <definedName name="Curbs">#REF!</definedName>
    <definedName name="AUS03TENADD">#REF!</definedName>
    <definedName name="D1_IO_Y_N">#REF!</definedName>
    <definedName name="cfcbcost">#REF!</definedName>
    <definedName name="_vena_Budget_B1_R_2_658126894159495171">#REF!</definedName>
    <definedName name="aasfafaf">#REF!</definedName>
    <definedName name="_vena_Budget_B1_R_3_658023728085729283_3772">#REF!</definedName>
    <definedName name="_vena_Budget_B1_R_3_658023728085729283_2694">#REF!</definedName>
    <definedName name="IO_Period">#REF!</definedName>
    <definedName name="_144__123Graph_DCHART_15">#REF!</definedName>
    <definedName name="_bdm.A67066C3BA624EE5842BFEDDEB962DF5.edm">#REF!</definedName>
    <definedName name="wrn.FY96sbp99_1_5">#REF!</definedName>
    <definedName name="SiteArea">#REF!</definedName>
    <definedName name="_vena_Budget_B1_R_3_658023728085729283_4416">#REF!</definedName>
    <definedName name="MLNK4f224e46b5fc41c6ace0b5ffbe230f75">#REF!</definedName>
    <definedName name="_vena_DYNR_SBudget_BB1_93cbb310_32b6d34">#REF!</definedName>
    <definedName name="_vena_Budget_B1_R_2_658126894348238849_1">#REF!</definedName>
    <definedName name="REST">#REF!</definedName>
    <definedName name="Rel_3">#REF!</definedName>
    <definedName name="_78">#REF!</definedName>
    <definedName name="S_19_STMT_GAAP">#REF!</definedName>
    <definedName name="_bdm.71486A4CE2884B4187D0BC83436ED520.edm">#REF!</definedName>
    <definedName name="_bdm.A45D41336C39413EA617BD0122C5A4A8.edm">#REF!</definedName>
    <definedName name="PAGE3A">#REF!</definedName>
    <definedName name="awert_5">#REF!</definedName>
    <definedName name="lkjl">#REF!</definedName>
    <definedName name="_vena_Budget_B1_R_2_774856181419474946">#REF!</definedName>
    <definedName name="_ret1">#REF!</definedName>
    <definedName name="wrn.ALL._1_1">#REF!</definedName>
    <definedName name="_vena_Budget_B1_R_2_658126899947634689">#REF!</definedName>
    <definedName name="Smlouvy_1_2">#REF!</definedName>
    <definedName name="wrn.print5_4">#REF!</definedName>
    <definedName name="wrn.Aging._.and._.Trend._.Analysis._5">#REF!</definedName>
    <definedName name="_vena_Budget_B1_R_2_658126898265718785">#REF!</definedName>
    <definedName name="D2_IO_Y_N">#REF!</definedName>
    <definedName name="_vena_Budget_B1_R_2_658126896587997185">#REF!</definedName>
    <definedName name="_vena_Budget_B1_R_3_658023728085729283_3952">#REF!</definedName>
    <definedName name="MonthsRetailLeaseup">#REF!</definedName>
    <definedName name="_vena_Budget_B1_R_2_829183858582093824">#REF!</definedName>
    <definedName name="futures_table_GBP">#REF!</definedName>
    <definedName name="Cap_2">#REF!</definedName>
    <definedName name="_yr7">#REF!</definedName>
    <definedName name="RODMO">#REF!</definedName>
    <definedName name="_____________DIL2">#REF!</definedName>
    <definedName name="_vena_Budget_B1_R_3_658023728085729283_2601">#REF!</definedName>
    <definedName name="___2.3">#REF!</definedName>
    <definedName name="_vena_Budget_B1_R_3_658023728085729283_3888">#REF!</definedName>
    <definedName name="_MAY12">#REF!</definedName>
    <definedName name="_bdm.30E85B9A8039417783B15FE07F43AA0A.edm">#REF!</definedName>
    <definedName name="_________________PGA2">#REF!</definedName>
    <definedName name="_vena_DYNR_SBudget_BB1_93cbb310_5da90fe3">#REF!</definedName>
    <definedName name="dfd_5">#REF!</definedName>
    <definedName name="Look3Area">#REF!</definedName>
    <definedName name="L_1_1_1">#REF!</definedName>
    <definedName name="CONSULTANT">#REF!</definedName>
    <definedName name="zaCQW_1_2">#REF!</definedName>
    <definedName name="_vena_DYNR_SBudget_BB1_ade01e4_fcc29973">#REF!</definedName>
    <definedName name="CLABI">#REF!</definedName>
    <definedName name="_vena_Budget_B1_R_2_658126897758208003_1">#REF!</definedName>
    <definedName name="wrn.Five._.Year._.Record._1_3">#REF!</definedName>
    <definedName name="_bdm.BC1DD9D4902146ED81E611A5BC71C3AD.edm">#REF!</definedName>
    <definedName name="I_FlexRevAExp_Yr0">#REF!</definedName>
    <definedName name="NewMortgage">#REF!</definedName>
    <definedName name="_vena_DYNR_SBudget_BB1_ece26a1a_e5eb5750">#REF!</definedName>
    <definedName name="rerere_1_2">#REF!</definedName>
    <definedName name="CAMCODES">#REF!</definedName>
    <definedName name="MLNK11a1df6125bc4ec69247e542c375cbc0">#REF!</definedName>
    <definedName name="_n88">#REF!</definedName>
    <definedName name="_6__123Graph_CCHART_1">#REF!</definedName>
    <definedName name="_19__123Graph_LBL_CCHART_2">#REF!</definedName>
    <definedName name="dfd_4">#REF!</definedName>
    <definedName localSheetId="3" name="Swvu.onsite.">#REF!</definedName>
    <definedName name="cap3yr">#REF!</definedName>
    <definedName name="_vena_DYNR_SBudget_BB1_c75acc66_a5c6b48">#REF!</definedName>
    <definedName name="AM_FEE_YR2">#REF!</definedName>
    <definedName name="_vena_Budget_B1_R_2_658126899238797313">#REF!</definedName>
    <definedName name="_vena_Budget_B1_R_2_658126893731676161_1">#REF!</definedName>
    <definedName name="TotalGross">#REF!</definedName>
    <definedName name="ORI_Untrended?">#REF!</definedName>
    <definedName name="AUS02TENMAX">#REF!</definedName>
    <definedName name="Q.8">#REF!</definedName>
    <definedName name="_vena_Budget_B1_R_2_658126893970751488">#REF!</definedName>
    <definedName name="_bdm.0045703A849D4E7B8E96DBA65847AE18.edm">#REF!</definedName>
    <definedName name="CB">#REF!</definedName>
    <definedName name="xlSheetCCWrite">#REF!</definedName>
    <definedName name="SF_CONST">#REF!</definedName>
    <definedName name="_vena_Budget_B1_R_2_658126900341899267">#REF!</definedName>
    <definedName name="_vena_DYNR_SBudget_BB1_dc3c8d90">#REF!</definedName>
    <definedName name="s_1_5">#REF!</definedName>
    <definedName name="xxxxx_1">#REF!</definedName>
    <definedName name="rabota_1_1_1">#REF!</definedName>
    <definedName name="____6.2">#REF!</definedName>
    <definedName name="Debt_1_Amount">#REF!</definedName>
    <definedName name="_bdm.D1D1049624574658BED2D84EDA533083.edm">#REF!</definedName>
    <definedName name="_bdm.FE4C1294FA734C53A852CFC739F58132.edm">#REF!</definedName>
    <definedName name="_vena_DYNR_SBudget_BB1_81e08984_b2afd726">#REF!</definedName>
    <definedName name="_vena_Budget_B1_R_2_658126894587314179_1">#REF!</definedName>
    <definedName name="_vena_Budget_B1_R_3_658023728085729283_3961">#REF!</definedName>
    <definedName name="_APR98">#REF!</definedName>
    <definedName name="_28__123Graph_LBL_ACHART_4">#REF!</definedName>
    <definedName name="_vena_Budget_B1_R_3_658023728085729283_3038">#REF!</definedName>
    <definedName name="_72">#REF!</definedName>
    <definedName name="wrn.csc2._1_5">#REF!</definedName>
    <definedName name="ctss.out.collateral_0_.Collateral.yearBuilt">#REF!</definedName>
    <definedName name="_2__123Graph_BCHART_2">#REF!</definedName>
    <definedName name="__LC2">#REF!</definedName>
    <definedName name="Print_Expense">#REF!</definedName>
    <definedName name="wrn.FIVE._.YEAR._.PROJECTION._5">#REF!</definedName>
    <definedName name="ag">#REF!</definedName>
    <definedName name="cms">#REF!</definedName>
    <definedName name="Debt_Label3_IO">#REF!</definedName>
    <definedName name="wrn.Cash._.Flow._1_1_1">#REF!</definedName>
    <definedName name="fff_2">#REF!</definedName>
    <definedName name="_22__123Graph_CCHART_13">#REF!</definedName>
    <definedName name="_vena_Budget_B1_R_3_658023728085729283_2980">#REF!</definedName>
    <definedName name="_34__123Graph_XCHART_4">#REF!</definedName>
    <definedName name="Lookup_LCSchedules">#REF!</definedName>
    <definedName name="L_F">#REF!</definedName>
    <definedName name="_vena_DYNR_SBudget_BB1_acaafd4a_3e26a211">#REF!</definedName>
    <definedName name="LoanInterest">#REF!</definedName>
    <definedName name="_vena_Budget_B1_R_2_658126894549565441_1">#REF!</definedName>
    <definedName name="_12__123Graph_ASEG_PIE">#REF!</definedName>
    <definedName name="MACRO">#REF!</definedName>
    <definedName name="wrn.print._.raw._.data._.entry._2">#REF!</definedName>
    <definedName name="_247__123Graph_XCHART_15">#REF!</definedName>
    <definedName name="_vena_Budget_B1_R_3_658023728085729283_3311">#REF!</definedName>
    <definedName name="_bdm.E19EB4246E044C84B168A57F64D7D1B7.edm">#REF!</definedName>
    <definedName name="_vena_Budget_B1_R_2_658126893794590721">#REF!</definedName>
    <definedName name="Lookup1">#REF!</definedName>
    <definedName name="_vena_Budget_B1_C_FV_cf2923e05394473da29be0fda7a32c55_14">#REF!</definedName>
    <definedName name="_vena_Budget_B1_R_2_658126893584875521">#REF!</definedName>
    <definedName name="__con8">#REF!</definedName>
    <definedName name="ghhghd_1_1">#REF!</definedName>
    <definedName name="_bdm.2C0DD02FAB9E4E23A8F22CE6D98FF058.edm">#REF!</definedName>
    <definedName name="UK01builds">#REF!</definedName>
    <definedName name="_vena_Budget_B1_R_2_658126894864138241_1">#REF!</definedName>
    <definedName name="_vena_DYNR_SBudget_BB1_c0ad5929_82fac94f">#REF!</definedName>
    <definedName name="GLA">#REF!</definedName>
    <definedName name="_vena_DYNR_SBudget_BB1_da5f4009_78ea1dcd">#REF!</definedName>
    <definedName name="RESID_FORSALE_HR_OUT">#REF!</definedName>
    <definedName name="Annual_interest_rate">#REF!</definedName>
    <definedName localSheetId="4" name="wrn.full._.set.">#REF!</definedName>
    <definedName name="crit_10">#REF!</definedName>
    <definedName name="TopMRK13">#REF!</definedName>
    <definedName name="_vena_DYNR_SBudget_BB1_46b314c0_e5b889c9">#REF!</definedName>
    <definedName name="_vena_Budget_B1_R_2_674379252565540864">#REF!</definedName>
    <definedName name="OAAreaMeasures">#REF!</definedName>
    <definedName name="_vena_Budget_B1_R_2_658126897535909889_1">#REF!</definedName>
    <definedName name="_vena_Budget_B1_R_2_658126898261524481">#REF!</definedName>
    <definedName name="_bdm.4B12DBEF31054572B5ACEA2F1C02473A.edm">#REF!</definedName>
    <definedName name="_vena_Budget_B1_R_3_658023728085729283_3473">#REF!</definedName>
    <definedName name="_n52">#REF!</definedName>
    <definedName name="thth_5">#REF!</definedName>
    <definedName name="ccc_2">#REF!</definedName>
    <definedName name="Title">#REF!</definedName>
    <definedName name="___17.5">#REF!</definedName>
    <definedName name="hotl3">#REF!</definedName>
    <definedName name="Param_CurrentDat">#REF!</definedName>
    <definedName name="BotMRK18">#REF!</definedName>
    <definedName name="HMSeek">#REF!</definedName>
    <definedName name="wrn.1._5">#REF!</definedName>
    <definedName name="hn._I085">#REF!</definedName>
    <definedName name="SalesTable">#REF!</definedName>
    <definedName name="FPDATE">#REF!</definedName>
    <definedName name="________________________________rr3">#REF!</definedName>
    <definedName name="_93DIV_9___FINISH">#REF!</definedName>
    <definedName name="AUSARRENT">#REF!</definedName>
    <definedName name="__MAY08">#REF!</definedName>
    <definedName name="_vena_DYNR_SBudget_BB1_443178e3_5d1366c8">#REF!</definedName>
    <definedName name="_vena_Budget_B1_R_3_658023728085729283_3730">#REF!</definedName>
    <definedName name="_____________________aug03">#REF!</definedName>
    <definedName name="ctss.in.collateral_0_.collToLoan_0_.LoanTerms.loanAmount">#REF!</definedName>
    <definedName name="_vena_Budget_B1_R_2_702739781855346690">#REF!</definedName>
    <definedName name="_Mkt3">#REF!</definedName>
    <definedName name="FAR">#REF!</definedName>
    <definedName name="hn._P016">#REF!</definedName>
    <definedName name="____NCF3">#REF!</definedName>
    <definedName name="_n68732">#REF!</definedName>
    <definedName name="_bdm.D480FD3DF64D45039AD4D64E9F853D27.edm">#REF!</definedName>
    <definedName name="_bdm.4817864E92F34A3E9EEE28F834CA673B.edm">#REF!</definedName>
    <definedName name="_vena_Budget_B1_R_2_658126898781618177">#REF!</definedName>
    <definedName name="_vena_DYNR_SBudget_BB1_9817012_66e18ce7">#REF!</definedName>
    <definedName name="_11__123Graph_ACHART_4">#REF!</definedName>
    <definedName name="peter_1_1">#REF!</definedName>
    <definedName name="_vena_DYNR_SBudget_BB1_fa3d5630">#REF!</definedName>
    <definedName name="_vena_DYNR_SBudget_BB1_dc3c8d90_84d78aed">#REF!</definedName>
    <definedName name="_vena_Budget_B1_R_2_658126898546737155">#REF!</definedName>
    <definedName name="_vena_Budget_B1_R_2_658126895216459777">#REF!</definedName>
    <definedName name="MLNK5e20ffebd91b444090216d64e3f4d1a8">#REF!</definedName>
    <definedName name="wrn.Exterior._.Wall._3">#REF!</definedName>
    <definedName name="ctss.out.collateral_0_.collToLoan_0_.LoanTerms.loanConstant">#REF!</definedName>
    <definedName name="Module1.PRINT_A">#REF!</definedName>
    <definedName name="_36__123Graph_XCHART_5">#REF!</definedName>
    <definedName name="TenYearCapital">#REF!</definedName>
    <definedName name="wrn.Back._.Page._2">#REF!</definedName>
    <definedName name="CurPeriod">#REF!</definedName>
    <definedName name="_vena_Budget_B1_R_3_658023728085729283_3656">#REF!</definedName>
    <definedName name="_vena_DYNR_SBudget_BB1_afd74a34_40ff4c22">#REF!</definedName>
    <definedName name="cashflow">#REF!</definedName>
    <definedName name="______17.2">#REF!</definedName>
    <definedName name="_vena_Budget_B1_R_3_658023728085729283_3441">#REF!</definedName>
    <definedName localSheetId="5" name="GSF">#REF!</definedName>
    <definedName name="_vena_Budget_B1_R_2_658126896034349057">#REF!</definedName>
    <definedName name="_pan1">#REF!</definedName>
    <definedName name="_OCT04">#REF!</definedName>
    <definedName name="DETEST">#REF!</definedName>
    <definedName name="_Key2">#REF!</definedName>
    <definedName name="Int_Lev_Base_Rate">#REF!</definedName>
    <definedName name="_vena_Budget_B1_R_3_658023728085729283_4243">#REF!</definedName>
    <definedName name="peter_1_4">#REF!</definedName>
    <definedName name="__CAD2009">#REF!</definedName>
    <definedName name="_vena_DYNR_SBudget_BB1_7970b553_509ff6e0">#REF!</definedName>
    <definedName name="_27__123Graph_ACHART_16">#REF!</definedName>
    <definedName name="_bdm.DA2E7E3735114253960D4513790D38C0.edm">#REF!</definedName>
    <definedName name="_vena_Budget_B1_R_2_658126900459339777">#REF!</definedName>
    <definedName name="_vena_Budget_B1_R_3_658023728085729283_2668">#REF!</definedName>
    <definedName name="Valuew">#REF!</definedName>
    <definedName name="extension">#REF!</definedName>
    <definedName name="_bdm.B6B91AB3D2FE48D2B04181AF79FD6245.edm">#REF!</definedName>
    <definedName name="_vena_Budget_B1_R_2_658126900337704961">#REF!</definedName>
    <definedName name="ApprOtrRecov">#REF!</definedName>
    <definedName name="Minor_Page_24">#REF!</definedName>
    <definedName name="solver_lhs52">#REF!</definedName>
    <definedName name="FUND_II">#REF!</definedName>
    <definedName name="Danbury">#REF!</definedName>
    <definedName name="wvu.turnover._1_3">#REF!</definedName>
    <definedName name="_vena_DYNR_SBudget_BB1_49c874bc_2eb0c1ae">#REF!</definedName>
    <definedName name="RentalHFALoan">#REF!</definedName>
    <definedName name="_vena_DYNR_SBudget_BB1_93cbb310_e057debc">#REF!</definedName>
    <definedName name="_vena_Budget_B1_R_3_658023728085729283_3496">#REF!</definedName>
    <definedName name="_vena_DYNR_SBudget_BB1_def8db26">#REF!</definedName>
    <definedName name="wrn.BlackWhite5_3">#REF!</definedName>
    <definedName name="_vena_Budget_B1_R_2_658126899150716929">#REF!</definedName>
    <definedName name="MLNKb15bdd1e64a54ae1be744bb9ab22a701">#REF!</definedName>
    <definedName name="wvu.cash._5">#REF!</definedName>
    <definedName name="_bdm.CA878A63DB8B4587822B3425177266F1.edm">#REF!</definedName>
    <definedName name="sfgv_5">#REF!</definedName>
    <definedName name="_sa5">#REF!</definedName>
    <definedName name="_6_0quart">#REF!</definedName>
    <definedName name="_vena_Budget_B1_R_2_658126900576780289">#REF!</definedName>
    <definedName name="____ICE2">#REF!</definedName>
    <definedName name="_vena_DYNR_SBudget_BB1_d91ca585_fd4fdd6b">#REF!</definedName>
    <definedName name="Free_Rent">#REF!</definedName>
    <definedName name="wrn.fin_4">#REF!</definedName>
    <definedName name="_vena_DYNR_SBudget_BB1_71f70c8_32defe5">#REF!</definedName>
    <definedName name="________________________________PGC2">#REF!</definedName>
    <definedName name="Year2StartColumn">#REF!</definedName>
    <definedName name="_vena_Budget_B1_R_2_658126894297907203_1">#REF!</definedName>
    <definedName name="wrn.print._.summary._.sheets._1_2">#REF!</definedName>
    <definedName name="_bdm.3903B67A52FE46EA922D14F6AB7AC09B.edm">#REF!</definedName>
    <definedName name="_vena_DYNR_SBudget_BB1_81e08984_643130b2">#REF!</definedName>
    <definedName name="PROP_TNNT_LEASE_EXPIRE_DATE">#REF!</definedName>
    <definedName name="RunningCase">#REF!</definedName>
    <definedName name="firstmort">#REF!</definedName>
    <definedName name="riprint">#REF!</definedName>
    <definedName name="_____17.4">#REF!</definedName>
    <definedName name="wrn.contribution._5">#REF!</definedName>
    <definedName name="_vena_Budget_B1_R_3_658023728085729283_4265">#REF!</definedName>
    <definedName name="_vena_Budget_B1_R_3_658023728085729283_2499">#REF!</definedName>
    <definedName name="Exp1_PY">#REF!</definedName>
    <definedName name="GROUP">#REF!</definedName>
    <definedName name="LCodes">#REF!</definedName>
    <definedName name="_261__123Graph_FCHART_22">#REF!</definedName>
    <definedName name="_bdm.CE59C3774DC84C5DA9D7348820C3CEDF.edm">#REF!</definedName>
    <definedName name="_vena_DYNR_SBudget_BB1_f7ab0e94_44947fe6">#REF!</definedName>
    <definedName name="_vena_Budget_B1_R_2_658126899645644801">#REF!</definedName>
    <definedName name="_bdm.0CFCC87C18A94CA2A5C156ED6C5663D1.edm">#REF!</definedName>
    <definedName name="_vena_Budget_B1_C_FV_35892df9482541ef9da1df9eb1776c9c_6">#REF!</definedName>
    <definedName name="TotCONP">#REF!</definedName>
    <definedName name="_30__123Graph_CCHART_22">#REF!</definedName>
    <definedName name="LoanFees">#REF!</definedName>
    <definedName name="mmmmmmmm_3">#REF!</definedName>
    <definedName name="Trigger">#REF!</definedName>
    <definedName name="Yr3RprsMntnce">#REF!</definedName>
    <definedName name="_LC2">#REF!</definedName>
    <definedName name="_63__123Graph_BCHART_15">#REF!</definedName>
    <definedName name="_vena_Budget_B1_R_2_658126893589069825">#REF!</definedName>
    <definedName name="credits">#REF!</definedName>
    <definedName name="BLPH44">#REF!</definedName>
    <definedName name="_vena_Budget_B1_R_3_658023728085729283_54">#REF!</definedName>
    <definedName name="_vena_Budget_B1_R_2_702739768815255552">#REF!</definedName>
    <definedName name="_264__123Graph_XCHART_18">#REF!</definedName>
    <definedName name="wrn.xrates._3">#REF!</definedName>
    <definedName name="srad_1_4">#REF!</definedName>
    <definedName name="__123Graph_AWC">#REF!</definedName>
    <definedName name="solver_lhs12">#REF!</definedName>
    <definedName name="_vena_DYNR_SBudget_BB1_7970b553_25d13eb1">#REF!</definedName>
    <definedName name="mmm_3">#REF!</definedName>
    <definedName name="_vena_DYNR_SBudget_BB1_d91ca585_5014ea8d">#REF!</definedName>
    <definedName name="Minor_Page_04">#REF!</definedName>
    <definedName name="_AUG07">#REF!</definedName>
    <definedName name="_19__123Graph_ACHART_19">#REF!</definedName>
    <definedName name="Sec_3_10yrs">#REF!</definedName>
    <definedName name="__MAY94">#REF!</definedName>
    <definedName name="__APR07">#REF!</definedName>
    <definedName name="wrn.Bewegungsbilanz._1_2">#REF!</definedName>
    <definedName name="_vena_Budget_B1_R_3_658023728085729283_3453">#REF!</definedName>
    <definedName name="wrn.PropertyInformation._2">#REF!</definedName>
    <definedName name="value4">#REF!</definedName>
    <definedName name="_bdm.1C855401471342F2A77EEC84E5740AC8.edm">#REF!</definedName>
    <definedName name="wrn.DCFEpervier._1">#REF!</definedName>
    <definedName name="emily_1_2">#REF!</definedName>
    <definedName name="AMENU2">#REF!</definedName>
    <definedName name="MINDSCR">#REF!</definedName>
    <definedName name="_77">#REF!</definedName>
    <definedName name="_bdm.5E20453B27D9452EAD810B7AE99110C7.edm">#REF!</definedName>
    <definedName name="_vena_Budget_B1_R_3_658023728085729283_3733">#REF!</definedName>
    <definedName name="MATRIX_D_4YRS">#REF!</definedName>
    <definedName name="PermIntRate">#REF!</definedName>
    <definedName name="_vena_Budget_B1_R_2_658126897712070657_1">#REF!</definedName>
    <definedName name="_bdm.B5AD711F25044BE5A3F9D75FC03C3A54.edm">#REF!</definedName>
    <definedName name="_vena_DYNR_SBudget_BB1_df4836c9_76112a6">#REF!</definedName>
    <definedName name="Interest_reserve">#REF!</definedName>
    <definedName name="_MAY96">#REF!</definedName>
    <definedName name="_199__123Graph_ECHART_17">#REF!</definedName>
    <definedName name="_n83">#REF!</definedName>
    <definedName name="Release">#REF!</definedName>
    <definedName name="rabota_1">#REF!</definedName>
    <definedName name="_bdm.FF126BD49DB5486399AA163470A7C1F9.edm">#REF!</definedName>
    <definedName name="_21__123Graph_LBL_BCHART_2">#REF!</definedName>
    <definedName name="wrn.celkový._.tisk._.detail._1_3">#REF!</definedName>
    <definedName name="TAXBAL">#REF!</definedName>
    <definedName name="_vena_Budget_B1_R_2_718236086372139009">#REF!</definedName>
    <definedName name="UKARSERV">#REF!</definedName>
    <definedName name="_vena_DYNR_SBudget_BB1_5dbe1ffa_b402829a">#REF!</definedName>
    <definedName name="asdfasdf_2">#REF!</definedName>
    <definedName name="costdebtfirm">#REF!</definedName>
    <definedName name="_vena_Budget_B1_R_2_658126900685832193">#REF!</definedName>
    <definedName name="_vena_DYNR_SBudget_BB1_9d30db1e_73925e24">#REF!</definedName>
    <definedName name="_vena_Budget_B1_R_3_658023728085729283_2619">#REF!</definedName>
    <definedName name="___________aug03">#REF!</definedName>
    <definedName name="Debt_1_Type">#REF!</definedName>
    <definedName name="aa_3">#REF!</definedName>
    <definedName name="_vena_Budget_B1_R_3_658023728085729283_3528">#REF!</definedName>
    <definedName name="AREA6SF">#REF!</definedName>
    <definedName name="_vena_Budget_B1_R_2_658126897804345345_1">#REF!</definedName>
    <definedName name="_vena_Budget_B1_R_2_658126894075609089">#REF!</definedName>
    <definedName name="q_1_3">#REF!</definedName>
    <definedName name="sw_606_list">#REF!</definedName>
    <definedName name="_vena_Budget_B1_R_3_658023728085729283_3885">#REF!</definedName>
    <definedName name="_15__123Graph_CCHART_17">#REF!</definedName>
    <definedName name="____18.2">#REF!</definedName>
    <definedName name="_vena_DYNR_SBudget_BB1_6f2500ac_550fac1c">#REF!</definedName>
    <definedName name="crit_4">#REF!</definedName>
    <definedName name="_vena_Budget_B1_R_3_658023728085729283_2213">#REF!</definedName>
    <definedName name="Junk_condo_3">#REF!</definedName>
    <definedName name="_____________________________rr3">#REF!</definedName>
    <definedName name="_vena_Budget_B1_R_2_718236086523133993">#REF!</definedName>
    <definedName name="PreviousBudgetSaved">#REF!</definedName>
    <definedName name="_vena_Budget_B1_R_2_658126897590435841_1">#REF!</definedName>
    <definedName name="_vena_DYNR_SBudget_BB1_c75acc66_bcdfdc7c">#REF!</definedName>
    <definedName name="_vena_Budget_B1_R_3_658023728085729283_3780">#REF!</definedName>
    <definedName name="wrn.Massimo._1">#REF!</definedName>
    <definedName name="_vena_DYNR_SBudget_BB1_6f2500ac_a9530cda">#REF!</definedName>
    <definedName name="sale_comp4">#REF!</definedName>
    <definedName name="_vena_Budget_B1_R_2_658126897061953537">#REF!</definedName>
    <definedName name="Debt_Calc1_Year">#REF!</definedName>
    <definedName name="_TI2">#REF!</definedName>
    <definedName name="risk_free_rate">#REF!</definedName>
    <definedName name="SFG_3">#REF!</definedName>
    <definedName name="acct7250">#REF!</definedName>
    <definedName name="_vena_DYNR_SBudget_BB1_ece26a1a_7bef5eb3">#REF!</definedName>
    <definedName name="_vena_DYNR_SBudget_BB1_d91ca585_1963a117">#REF!</definedName>
    <definedName name="dgdgss_1">#REF!</definedName>
    <definedName name="BILender2C">#REF!</definedName>
    <definedName name="_vena_Budget_B1_R_3_658023728085729283_4294">#REF!</definedName>
    <definedName name="hjhjj_1_2">#REF!</definedName>
    <definedName name="_vena_Budget_B1_R_2_658126897456218113">#REF!</definedName>
    <definedName name="_vena_Budget_B1_R_2_658126894000111619">#REF!</definedName>
    <definedName name="_vena_Budget_B1_R_3_658023728085729283_2494">#REF!</definedName>
    <definedName name="AUSBUILDCOST">#REF!</definedName>
    <definedName name="AddaLineMandE">#REF!</definedName>
    <definedName name="Bldg_Sum">#REF!</definedName>
    <definedName name="zfa">#REF!</definedName>
    <definedName name="I_AddYearFlag_Hist_Y2">#REF!</definedName>
    <definedName name="_vena_DYNR_SBudget_BB1_a3c29ef0_4c464491">#REF!</definedName>
    <definedName name="_vena_Budget_B1_R_2_658126899658227715">#REF!</definedName>
    <definedName name="_vena_DYNR_SBudget_BB1_93cbb310_cc63c514">#REF!</definedName>
    <definedName name="_bdm.2DCB547CD0F54545A0AE912825027936.edm">#REF!</definedName>
    <definedName name="MLNK2d732cd257f1411c97067cf7168725ec">#REF!</definedName>
    <definedName name="YtdUtilRecov">#REF!</definedName>
    <definedName name="D2_Term">#REF!</definedName>
    <definedName name="ll_1">#REF!</definedName>
    <definedName name="XRefPaste16Row">#REF!</definedName>
    <definedName name="Diff_IRR">#REF!</definedName>
    <definedName name="cc_1">#REF!</definedName>
    <definedName name="_14__123Graph_AWC_SALES">#REF!</definedName>
    <definedName name="_GSF5">#REF!</definedName>
    <definedName name="PropertyType">#REF!</definedName>
    <definedName name="_vena_Budget_B1_R_3_658023728085729283_3342">#REF!</definedName>
    <definedName name="ctss.out.collateral_0_.underwriting_0_.UwAnalysis.extAttributes.uwOccupancyRate">#REF!</definedName>
    <definedName name="_vena_Budget_B1_R_3_658023728085729283_1364">#REF!</definedName>
    <definedName name="_vena_Budget_B1_R_2_658126899851165697">#REF!</definedName>
    <definedName name="_vena_Budget_B1_R_2_658126896999038976">#REF!</definedName>
    <definedName name="_vena_Budget_B1_R_2_687266886438879233">#REF!</definedName>
    <definedName name="_15__123Graph_XOP_COSTS">#REF!</definedName>
    <definedName name="_vena_DYNR_SBudget_BB1_bbd08b5b_e3760821">#REF!</definedName>
    <definedName name="wrn.Aging._.and._.Trend._.Analysis._1_4">#REF!</definedName>
    <definedName name="GTE01builds">#REF!</definedName>
    <definedName name="wrn.Blue._.Book._.Sections._4">#REF!</definedName>
    <definedName name="OAProperty">#REF!</definedName>
    <definedName name="wrn.STAND_ALONE_BOTH._1_4">#REF!</definedName>
    <definedName name="AvailableRooms">#REF!</definedName>
    <definedName name="_NCF1">#REF!</definedName>
    <definedName name="_vena_Budget_B1_R_3_658023728085729283_3699">#REF!</definedName>
    <definedName name="_vena_Budget_B1_R_2_658126900002160643">#REF!</definedName>
    <definedName name="___________________________ICE2">#REF!</definedName>
    <definedName name="ag_4">#REF!</definedName>
    <definedName name="Recalculation_Flag">#REF!</definedName>
    <definedName name="MLNK4aa302321ea44265861486723537bdfc">#REF!</definedName>
    <definedName name="warehousing.total.add">#REF!</definedName>
    <definedName name="_vena_Budget_B1_R_3_658023728085729283_2821">#REF!</definedName>
    <definedName name="YtdProfFees">#REF!</definedName>
    <definedName name="_vena_DYNR_SBudget_BB1_c0ad5929_17ace7e2">#REF!</definedName>
    <definedName name="__Tax97">#REF!</definedName>
    <definedName name="_vena_Budget_B1_R_3_658023728085729283_35">#REF!</definedName>
    <definedName name="show_date">#REF!</definedName>
    <definedName name="_vena_DYNR_SBudget_BB1_31f8da2e_a6ffbc4f">#REF!</definedName>
    <definedName name="_vena_Budget_B1_R_3_658023728085729283_3261">#REF!</definedName>
    <definedName name="_vena_Budget_B1_R_2_658126895933685761">#REF!</definedName>
    <definedName name="__NOV01">#REF!</definedName>
    <definedName name="i_3">#REF!</definedName>
    <definedName name="___RED1">#REF!</definedName>
    <definedName name="_vena_DYNR_SBudget_BB1_88d65061_363c3049">#REF!</definedName>
    <definedName name="_vena_DYNR_SBudget_BB1_acaafd4a_16974b19">#REF!</definedName>
    <definedName name="wrn.printac._1_2">#REF!</definedName>
    <definedName name="_vena_Budget_B1_C_FV_e4bcd20d09de44648bcf960b63f6917f_40">#REF!</definedName>
    <definedName name="srad_1">#REF!</definedName>
    <definedName name="_vena_Budget_B1_R_2_658126896080486401">#REF!</definedName>
    <definedName name="_vena_Budget_B1_R_2_829183692743901184">#REF!</definedName>
    <definedName name="_vena_Budget_B1_R_3_658023728085729283_2419">#REF!</definedName>
    <definedName name="gggg_2">#REF!</definedName>
    <definedName name="_OCT08">#REF!</definedName>
    <definedName name="_vena_Budget_B1_R_3_658023728085729283_3758">#REF!</definedName>
    <definedName name="_vena_Budget_B1_R_2_658126898739675137">#REF!</definedName>
    <definedName name="_______ALV99">#REF!</definedName>
    <definedName name="rescaprate">#REF!</definedName>
    <definedName name="_bdm.0B009AF853E14B5DB48A0FE0CC5BA7EF.edm">#REF!</definedName>
    <definedName name="_bdm.446B19E98D314FC29B40B2D4880C3C2B.edm">#REF!</definedName>
    <definedName name="Y_1">#REF!</definedName>
    <definedName name="Sites">#REF!</definedName>
    <definedName name="_vena_DYNR_SBudget_BB1_11c98fc5">#REF!</definedName>
    <definedName name="Operating_Budget">#REF!</definedName>
    <definedName name="VERTTRANS">#REF!</definedName>
    <definedName name="_19__123Graph_XCHART_4">#REF!</definedName>
    <definedName name="DCF__1_1_1">#REF!</definedName>
    <definedName name="Stadium_1">#REF!</definedName>
    <definedName name="n_2">#REF!</definedName>
    <definedName name="_vena_DYNR_SBudget_BB1_9d2d8fb7_d2c8a8da">#REF!</definedName>
    <definedName name="wrn.dcf2_1_2">#REF!</definedName>
    <definedName name="_vena_DYNR_SBudget_BB1_d9e2ff62_15714467">#REF!</definedName>
    <definedName name="market_1_1_1">#REF!</definedName>
    <definedName name="summary1">#REF!</definedName>
    <definedName name="_vena_DYNR_SBudget_BB1_a3c29ef0_7386292">#REF!</definedName>
    <definedName name="____________________________rr3">#REF!</definedName>
    <definedName name="MLNKf090850c96f44e9cb9980a979734f5c5">#REF!</definedName>
    <definedName name="_vena_Budget_B1_R_2_728481415272333314">#REF!</definedName>
    <definedName name="_vena_DYNR_SBudget_BB1_6f2500ac_1181ff39">#REF!</definedName>
    <definedName name="Option">#REF!</definedName>
    <definedName name="__________dan1">#REF!</definedName>
    <definedName name="_vena_Budget_B1_R_2_658126894641840129_1">#REF!</definedName>
    <definedName name="_vena_Budget_B1_R_3_658023728085729283_2674">#REF!</definedName>
    <definedName name="_bdm.A3ABE2574DD04F1693F5C8FE54A279D0.edm">#REF!</definedName>
    <definedName name="jen_1_4">#REF!</definedName>
    <definedName name="ACwvu.TAX._.RECOVERY.">#REF!</definedName>
    <definedName name="_vena_Budget_B1_R_3_658023728085729283_74">#REF!</definedName>
    <definedName name="AUS06TENMAX">#REF!</definedName>
    <definedName name="_vena_Budget_B1_R_3_658023728085729283_2420">#REF!</definedName>
    <definedName name="_vena_Budget_B1_R_3_658023728085729283_4278">#REF!</definedName>
    <definedName name="_vena_Budget_B1_R_3_658023728085729283_2474">#REF!</definedName>
    <definedName name="wrn.income._.statement._3">#REF!</definedName>
    <definedName name="_vena_Budget_B1_R_3_658023728085729283_4251">#REF!</definedName>
    <definedName name="__JAN08">#REF!</definedName>
    <definedName name="_vena_Budget_B1_R_3_658023728085729283_3636">#REF!</definedName>
    <definedName name="Minor_Page_21">#REF!</definedName>
    <definedName name="_vena_Budget_B1_R_2_658126895749136385">#REF!</definedName>
    <definedName name="_160__123Graph_XCHART_17">#REF!</definedName>
    <definedName name="OPCOMINCASH">#REF!</definedName>
    <definedName name="_vena_DYNR_SBudget_BB1_257bd8dc_f27cdbe7">#REF!</definedName>
    <definedName name="_vena_Budget_B1_R_3_658023728085729283_2860">#REF!</definedName>
    <definedName name="UK06TENMAX">#REF!</definedName>
    <definedName name="distribution">#REF!</definedName>
    <definedName name="_vena_Budget_B1_R_3_658023728085729283_4085">#REF!</definedName>
    <definedName name="CLDATA">#REF!</definedName>
    <definedName localSheetId="4" name="SUMMARY">#REF!</definedName>
    <definedName name="Tickmark_b">#REF!</definedName>
    <definedName name="_vena_DYNR_SBudget_BB1_9d2d8fb7_9a030e31">#REF!</definedName>
    <definedName name="MLNK86b34ffa401e487ebb3e4ab7fe332e65">#REF!</definedName>
    <definedName name="DEBT_PaydownTypes">#REF!</definedName>
    <definedName name="_vena_Budget_B1_R_3_658023728085729283_2240">#REF!</definedName>
    <definedName name="Z_F147190C_5AC2_11D3_AD63_0050040A13CD_.wvu.PrintTitles">#REF!</definedName>
    <definedName name="discrate">#REF!</definedName>
    <definedName name="seniordebt1">#REF!</definedName>
    <definedName name="_TAB1">#REF!</definedName>
    <definedName name="FILE_busplan.xls">#REF!</definedName>
    <definedName name="dbiImprovedGrossBuildingSQFT7">#REF!</definedName>
    <definedName name="BIIRRProjA">#REF!</definedName>
    <definedName name="Floor">#REF!</definedName>
    <definedName name="_vena_Budget_B1_R_3_658023728085729283_3650">#REF!</definedName>
    <definedName name="Pref_Rate_Cap">#REF!</definedName>
    <definedName name="JK_1_1_1">#REF!</definedName>
    <definedName name="_vena_Budget_B1_R_3_658023728085729283_3843">#REF!</definedName>
    <definedName name="Z_6DFA7DDC_3C08_11D1_BDBE_0020AF42250B_.wvu.PrintTitles">#REF!</definedName>
    <definedName name="MLNKa3bdbb8949e84a9b821b879c5501fc17">#REF!</definedName>
    <definedName name="wrn.1996._.TO._.2004._1_1_1">#REF!</definedName>
    <definedName name="hjhjj_1_5">#REF!</definedName>
    <definedName name="data_base">#REF!</definedName>
    <definedName name="UnitMix">#REF!</definedName>
    <definedName name="FG_1_3">#REF!</definedName>
    <definedName name="_bdm.A3709292B8F442B386A721CB57C3B0EA.edm">#REF!</definedName>
    <definedName name="_vena_Budget_B1_R_2_658126899679199233">#REF!</definedName>
    <definedName name="_5_0_0_F">#REF!</definedName>
    <definedName name="wrn.ALL._1_5">#REF!</definedName>
    <definedName name="_vena_Budget_B1_R_2_658126899893108737">#REF!</definedName>
    <definedName name="DEFMONTHS">#REF!</definedName>
    <definedName name="sales_per_month">#REF!</definedName>
    <definedName name="_bdm.E7F147181F6749909E86AE0B94642443.edm">#REF!</definedName>
    <definedName name="wrn.SUMMARY._2">#REF!</definedName>
    <definedName name="_2Module2_.PRINT_BCCAM">#REF!</definedName>
    <definedName name="new_3">#REF!</definedName>
    <definedName name="LOCKMTHS">#REF!</definedName>
    <definedName name="Z_6DFA7DDA_3C08_11D1_BDBE_0020AF42250B_.wvu.PrintArea">#REF!</definedName>
    <definedName name="XRefCopy52">#REF!</definedName>
    <definedName name="first_pmt">#REF!</definedName>
    <definedName name="Z_49179D1D_043D_11D1_BD55_0020AF42250B_.wvu.PrintArea">#REF!</definedName>
    <definedName name="Uvarresvacancy">#REF!</definedName>
    <definedName name="singletenantcost">#REF!</definedName>
    <definedName name="_vena_Budget_B1_R_2_658126900429979651">#REF!</definedName>
    <definedName name="acct7063.2">#REF!</definedName>
    <definedName name="Module1.Macro1">#REF!</definedName>
    <definedName name="SALESTIME">#REF!</definedName>
    <definedName name="ACwvu.MINIMUM._.RENT.">#REF!</definedName>
    <definedName name="__JUN11">#REF!</definedName>
    <definedName name="BotGSP2">#REF!</definedName>
    <definedName name="_vena_Budget_B1_R_2_658126898886475777">#REF!</definedName>
    <definedName name="PRINT_EXPS">#REF!</definedName>
    <definedName name="ggggggggggg_1_5">#REF!</definedName>
    <definedName name="__5_1">#REF!</definedName>
    <definedName name="_vena_DYNR_SBudget_BB1_2f89a5d3_9e47b764">#REF!</definedName>
    <definedName name="_vena_Budget_B1_R_2_658126896256647169">#REF!</definedName>
    <definedName name="STPII">#REF!</definedName>
    <definedName name="wrn.FIVE._.YEAR._.PROJECTION._1">#REF!</definedName>
    <definedName name="_vena_Budget_B1_R_3_658023728085729283_2852">#REF!</definedName>
    <definedName name="wrn.hidesal._1_3">#REF!</definedName>
    <definedName name="_vena_DYNR_SBudget_BB1_c75acc66_323ee664">#REF!</definedName>
    <definedName name="_vena_DYNR_SBudget_BB1_9d2d8fb7_45d82cce">#REF!</definedName>
    <definedName name="_vena_Budget_B1_R_3_658023728085729283_4394">#REF!</definedName>
    <definedName name="wrn.Tycon._.Model._2">#REF!</definedName>
    <definedName name="bnnn_5">#REF!</definedName>
    <definedName name="_vena_Budget_B1_R_2_658126897057759233">#REF!</definedName>
    <definedName name="_bdm.0E6CF9B33D0A4063A9D77F20CEA05BD0.edm">#REF!</definedName>
    <definedName name="N.TST_CS">#REF!</definedName>
    <definedName name="O_3">#REF!</definedName>
    <definedName name="_bdm.5C36762FC7854F1F81BE5A7F2D81830D.edm">#REF!</definedName>
    <definedName name="_47__123Graph_FCHART_22">#REF!</definedName>
    <definedName name="hn.FromMain4">#REF!</definedName>
    <definedName name="ctss.in.collateral_0_.collToLoan_0_.LoanTerms.guidelineLtv">#REF!</definedName>
    <definedName name="PNTQUAT">#REF!</definedName>
    <definedName name="__LC3">#REF!</definedName>
    <definedName name="MLNKa3486eabf0404b3f868fedf8fb8f93a0">#REF!</definedName>
    <definedName name="EXPENSECOMPVARI">#REF!</definedName>
    <definedName name="_bdm.7356D19C508E45D5BCA036988C40826A.edm">#REF!</definedName>
    <definedName name="_vena_Budget_B1_R_2_658126900031520769">#REF!</definedName>
    <definedName name="__20.1">#REF!</definedName>
    <definedName name="Developer__overhead">#REF!</definedName>
    <definedName name="b1net4a">#REF!</definedName>
    <definedName name="_vena_Budget_B1_R_3_658023728085729283_2833">#REF!</definedName>
    <definedName name="_____TNT3">#REF!</definedName>
    <definedName name="unlev1cf">#REF!</definedName>
    <definedName name="_vena_Budget_B1_R_3_658023728085729283_3064">#REF!</definedName>
    <definedName name="xx_3">#REF!</definedName>
    <definedName name="OLE_LINK1">#REF!</definedName>
    <definedName name="Developer_Profit">#REF!</definedName>
    <definedName name="ghhghd_2">#REF!</definedName>
    <definedName name="_22__123Graph_CCHART_2">#REF!</definedName>
    <definedName name="__123Graph_ALEASED">#REF!</definedName>
    <definedName name="ReportingYear">#REF!</definedName>
    <definedName name="_100__123Graph_DCHART_17">#REF!</definedName>
    <definedName name="_vena_DYNR_SBudget_BB1_947a2efe_6cbd1b06">#REF!</definedName>
    <definedName name="asdfas_1_1_1">#REF!</definedName>
    <definedName name="_vena_Budget_B1_R_3_658023728085729283_4319">#REF!</definedName>
    <definedName name="_bdm.7252C70E1E9E4D19BAA5BFD518E2EB85.edm">#REF!</definedName>
    <definedName name="_vena_DYNR_SBudget_BB1_9d2d8fb7_ab1192a3">#REF!</definedName>
    <definedName name="PSST">#REF!</definedName>
    <definedName name="_pub3">#REF!</definedName>
    <definedName name="_vena_DYNR_SBudget_BB1_d91ca585_a901f874">#REF!</definedName>
    <definedName name="_vena_DYNR_SBudget_BB1_93cbb310_e553f5eb">#REF!</definedName>
    <definedName name="_vena_Budget_B1_C_FV_cf2923e05394473da29be0fda7a32c55_53">#REF!</definedName>
    <definedName name="A78TIERCASH">#REF!</definedName>
    <definedName name="ssss_1_5">#REF!</definedName>
    <definedName name="_vena_Budget_B1_R_3_658023728085729283_2440">#REF!</definedName>
    <definedName name="ExRate_Yr7">#REF!</definedName>
    <definedName name="RepYear">#REF!</definedName>
    <definedName name="_6__123Graph_XGROWTH_9">#REF!</definedName>
    <definedName name="_Tax01">#REF!</definedName>
    <definedName name="_vena_Budget_B1_R_2_774856179116802048">#REF!</definedName>
    <definedName name="E_1_1">#REF!</definedName>
    <definedName name="_26__123Graph_XChart_3E">#REF!</definedName>
    <definedName name="_vena_Budget_B1_R_3_658023728085729283_3214">#REF!</definedName>
    <definedName name="mmmmmmmm_1_3">#REF!</definedName>
    <definedName name="_39__123Graph_DCHART_12">#REF!</definedName>
    <definedName name="PAR">#REF!</definedName>
    <definedName name="______________CAD2005">#REF!</definedName>
    <definedName name="_vena_Budget_B1_R_2_658126896227287041">#REF!</definedName>
    <definedName name="Tax_Table">#REF!</definedName>
    <definedName name="MLNK97b09856b2904ca9b02e935a979d1cbc">#REF!</definedName>
    <definedName name="_83__123Graph_LBL_ACHART_4">#REF!</definedName>
    <definedName name="_vena_DYNR_SBudget_BB1_afd74a34_68d70713">#REF!</definedName>
    <definedName name="Louvers_1">#REF!</definedName>
    <definedName name="wrn.Print_Buyer._2">#REF!</definedName>
    <definedName name="_vena_DYNR_SBudget_BB1_31f8da2e_2d61eaa9">#REF!</definedName>
    <definedName name="Resid_Partic_Source">#REF!</definedName>
    <definedName name="TNNT_NAME">#REF!</definedName>
    <definedName localSheetId="4" name="wrn.Europe.">#REF!</definedName>
    <definedName name="ry_2">#REF!</definedName>
    <definedName name="FNStart">#REF!</definedName>
    <definedName name="pp_1_4">#REF!</definedName>
    <definedName name="MLNK9e8364c566a04a2faca21fa54f48cb56">#REF!</definedName>
    <definedName name="_vena_DYNR_SBudget_BB1_9d2d8fb7_3f9cadad">#REF!</definedName>
    <definedName name="int_3">#REF!</definedName>
    <definedName name="_34__123Graph_XCHART_19">#REF!</definedName>
    <definedName name="_vena_DYNR_SBudget_BB1_257bd8dc_f5b3707f">#REF!</definedName>
    <definedName name="j_1_4">#REF!</definedName>
    <definedName name="_vena_Budget_B1_R_3_658023728085729283_2537">#REF!</definedName>
    <definedName name="BuysOrSells">#REF!</definedName>
    <definedName localSheetId="3" name="Swvu.offsite.">#REF!</definedName>
    <definedName name="Debt_Show3_Spread">#REF!</definedName>
    <definedName name="_vena_DYNR_SBudget_BB1_ade01e4_a95175c0">#REF!</definedName>
    <definedName name="wrn.accounts._1_1_1">#REF!</definedName>
    <definedName name="____________________KC3">#REF!</definedName>
    <definedName name="beta_unlev_comps">#REF!</definedName>
    <definedName name="_108DIV_X23___FEES">#REF!</definedName>
    <definedName name="PermLoanTerm">#REF!</definedName>
    <definedName name="conmos">#REF!</definedName>
    <definedName name="report1_3">#REF!</definedName>
    <definedName name="kk">#REF!</definedName>
    <definedName name="_vena_Budget_B1_R_3_658023728085729283_3789">#REF!</definedName>
    <definedName name="_vena_Budget_B1_R_3_658023728085729283_2973">#REF!</definedName>
    <definedName name="_bdm.C9F70FA5EDD94785BB6235D12E255D19.edm">#REF!</definedName>
    <definedName name="Stadium_4">#REF!</definedName>
    <definedName name="CVS">#REF!</definedName>
    <definedName name="Reserve">#REF!</definedName>
    <definedName name="_vena_Budget_B1_R_3_658023728085729283_3739">#REF!</definedName>
    <definedName name="ARGUS12">#REF!</definedName>
    <definedName name="_vena_Budget_B1_R_2_658126900358676483">#REF!</definedName>
    <definedName name="_vena_Budget_B1_R_2_658126894876721153_1">#REF!</definedName>
    <definedName name="ray">#REF!</definedName>
    <definedName name="ctss.in.collateral_0_.appraisalReport_0_.AppraisalReport.asIsValue">#REF!</definedName>
    <definedName name="MezzEndDate">#REF!</definedName>
    <definedName name="_vena_Budget_B1_R_3_658023728085729283_3884">#REF!</definedName>
    <definedName name="______________________________RR2">#REF!</definedName>
    <definedName name="acct8003">#REF!</definedName>
    <definedName name="_bdm.7147BA72E4BF4376BEC46FBBC9F3455A.edm">#REF!</definedName>
    <definedName name="srad">#REF!</definedName>
    <definedName name="newset1_4">#REF!</definedName>
    <definedName name="_vena_Budget_B1_R_3_658023728085729283_3786">#REF!</definedName>
    <definedName name="_42_8.1">#REF!</definedName>
    <definedName name="DaysProjYr2SP">#REF!</definedName>
    <definedName name="wrn.Five._.Year._.Record.">#REF!</definedName>
    <definedName name="_vena_DYNR_SBudget_BB1_dc3c8d90_c5afecf">#REF!</definedName>
    <definedName name="fuck_1_1">#REF!</definedName>
    <definedName name="singletenant06">#REF!</definedName>
    <definedName name="_vena_DYNR_SBudget_BB1_a3c29ef0_ab0aadb6">#REF!</definedName>
    <definedName name="US07CAPEXPERTOWER">#REF!</definedName>
    <definedName name="_vena_Budget_B1_R_3_658023728085729283_2787">#REF!</definedName>
    <definedName name="wrn.1996._.BUDGET._2">#REF!</definedName>
    <definedName name="BEDS2">#REF!</definedName>
    <definedName name="TOTAL">#REF!</definedName>
    <definedName name="GROSS_SALES">#REF!</definedName>
    <definedName name="HYPER">#REF!</definedName>
    <definedName name="views">#REF!</definedName>
    <definedName name="_vena_Budget_B1_R_2_658126897632378881_1">#REF!</definedName>
    <definedName name="RETaxRcvrNonAnchor">#REF!</definedName>
    <definedName name="_vena_Budget_B1_R_2_658126897703682049_1">#REF!</definedName>
    <definedName name="_2_0__123Grap">#REF!</definedName>
    <definedName name="D1_IR_FF_Y_N">#REF!</definedName>
    <definedName name="_a3_1_1_1">#REF!</definedName>
    <definedName name="Module1.PRINT_BCTAX">#REF!</definedName>
    <definedName name="TopALL4">#REF!</definedName>
    <definedName name="_vena_DYNR_SBudget_BB1_ff048a08_a01ee3d6">#REF!</definedName>
    <definedName name="_vena_Budget_B1_R_2_658126900497088512">#REF!</definedName>
    <definedName name="wrn.Arthur._4">#REF!</definedName>
    <definedName name="hotl4">#REF!</definedName>
    <definedName name="__MAR05">#REF!</definedName>
    <definedName name="_bdm.FD8C40EFDC6343D08B2C118D016A512E.edm">#REF!</definedName>
    <definedName name="wrn.AllDataPages._5">#REF!</definedName>
    <definedName name="OAGLV">#REF!</definedName>
    <definedName name="Buildable">#REF!</definedName>
    <definedName name="Debt_Calc2_IsPrepaid">#REF!</definedName>
    <definedName name="Last_Row2">#REF!</definedName>
    <definedName name="jen_1_2">#REF!</definedName>
    <definedName name="BaseRent">#REF!</definedName>
    <definedName name="_vena_DYNR_SBudget_BB1_2f89a5d3_bd00db63">#REF!</definedName>
    <definedName name="BORCONT">#REF!</definedName>
    <definedName name="Yr2RETaxRecov">#REF!</definedName>
    <definedName name="PG_OFF">#REF!</definedName>
    <definedName name="BotMRK17">#REF!</definedName>
    <definedName name="_bdm.16046EEBE5364CCD9854D40E3CFB72AC.edm">#REF!</definedName>
    <definedName name="Yr1EGI">#REF!</definedName>
    <definedName name="Module1.PRINT_D">#REF!</definedName>
    <definedName name="Tenant_Profile">#REF!</definedName>
    <definedName name="_Regression_X">#REF!</definedName>
    <definedName name="_vena_Budget_B1_C_10_658083215177678848_53">#REF!</definedName>
    <definedName localSheetId="4" name="BLPH11">#REF!</definedName>
    <definedName name="ffe.soft.costs">#REF!</definedName>
    <definedName name="I_FlexRevA_Yr0">#REF!</definedName>
    <definedName name="MezzLoanAmount">#REF!</definedName>
    <definedName name="jen_3">#REF!</definedName>
    <definedName name="wrn.Europe._1_4">#REF!</definedName>
    <definedName name="___________________________SF1">#REF!</definedName>
    <definedName name="_10__123Graph_ACHART_17">#REF!</definedName>
    <definedName name="_vena_Budget_B1_R_3_658023728085729283_2998">#REF!</definedName>
    <definedName name="yyy">#REF!</definedName>
    <definedName name="_vena_DYNR_SBudget_BB1_9d2d8fb7_cff0ac1e">#REF!</definedName>
    <definedName name="solver_lhs56">#REF!</definedName>
    <definedName name="ApprMgtFee">#REF!</definedName>
    <definedName name="_vena_Budget_B1_R_3_658023728085729283_3851">#REF!</definedName>
    <definedName name="_26__123Graph_CCHART_17">#REF!</definedName>
    <definedName name="Print_Area_M">#REF!</definedName>
    <definedName name="_vena_DYNR_SBudget_BB1_d91ca585_de2d4e95">#REF!</definedName>
    <definedName name="wrn.Total5_3">#REF!</definedName>
    <definedName name="IRRCell">#REF!</definedName>
    <definedName name="___pr3">#REF!</definedName>
    <definedName localSheetId="4" name="_3__123Graph_BCHART_1">#REF!</definedName>
    <definedName name="YtdOtrExp2">#REF!</definedName>
    <definedName name="_bdm.3F2FE03B568740F6A7578453354F7A5D.edm">#REF!</definedName>
    <definedName name="pp_1">#REF!</definedName>
    <definedName name="_vena_Budget_B1_R_3_658023728085729283_3562">#REF!</definedName>
    <definedName name="rentrollFirstRow">#REF!</definedName>
    <definedName name="fggfdfgf_1_1">#REF!</definedName>
    <definedName name="_CAD2009">#REF!</definedName>
    <definedName name="_vena_Budget_B1_R_2_658126895421980673">#REF!</definedName>
    <definedName name="__MAR95">#REF!</definedName>
    <definedName name="AnnLoanConstant">#REF!</definedName>
    <definedName name="_vena_Budget_B1_R_3_658023728085729283_4262">#REF!</definedName>
    <definedName name="_bdm.8705BBB59A76434CA293E18024524FEB.edm">#REF!</definedName>
    <definedName name="newset1_2">#REF!</definedName>
    <definedName name="_bdm.B31F0C67559C40CFBA36A3D04EB3FD7C.edm">#REF!</definedName>
    <definedName name="_vena_Budget_B1_R_3_658023728085729283_4104">#REF!</definedName>
    <definedName name="_____key1">#REF!</definedName>
    <definedName name="_vena_Budget_B1_R_3_658023728085729283_2921">#REF!</definedName>
    <definedName name="other.2.fee">#REF!</definedName>
    <definedName name="gggg_3">#REF!</definedName>
    <definedName name="Swvu.INSURANCE._.RECOVERIES.">#REF!</definedName>
    <definedName name="TopMRK11">#REF!</definedName>
    <definedName name="_vena_Budget_B1_R_2_702739768853004289">#REF!</definedName>
    <definedName name="_bdm.B217617D74D941BAACB132C440CC60A5.edm">#REF!</definedName>
    <definedName name="ASSDEBT">#REF!</definedName>
    <definedName name="dgfhgf_1_2">#REF!</definedName>
    <definedName name="Suppliers_3">#REF!</definedName>
    <definedName name="MLNK6fbbd693b1e2442394af9e5599441eee">#REF!</definedName>
    <definedName name="rsvdist1">#REF!</definedName>
    <definedName name="_vena_Budget_B1_R_2_658126894071414785">#REF!</definedName>
    <definedName name="_vena_Budget_B1_R_2_702739773273800705">#REF!</definedName>
    <definedName name="_6">#REF!</definedName>
    <definedName name="_vena_DYNR_SBudget_BB1_6f2500ac_df176b76">#REF!</definedName>
    <definedName name="inclusion_sf">#REF!</definedName>
    <definedName name="wvu.turnover._5">#REF!</definedName>
    <definedName name="brm">#REF!</definedName>
    <definedName name="wrn.Arthur.">#REF!</definedName>
    <definedName name="____NCF4">#REF!</definedName>
    <definedName name="_bdm.1AF55CCA06AF4B2AA6D903ECA92170FA.edm">#REF!</definedName>
    <definedName name="_MAR95">#REF!</definedName>
    <definedName name="_vena_DYNR_SBudget_BB1_f0410f7_6892837f">#REF!</definedName>
    <definedName name="_vena_Budget_B1_R_3_658023728085729283_3347">#REF!</definedName>
    <definedName name="_34__123Graph_CSEG_PIE">#REF!</definedName>
    <definedName name="Stuy">#REF!</definedName>
    <definedName name="wrn.upstairs._5">#REF!</definedName>
    <definedName name="_vena_DYNR_SBudget_BB1_257bd8dc_a931944e">#REF!</definedName>
    <definedName name="UnLevHold2">#REF!</definedName>
    <definedName name="CADJ5">#REF!</definedName>
    <definedName name="FG_4">#REF!</definedName>
    <definedName name="midwest_current_units">#REF!</definedName>
    <definedName name="_2_0quart">#REF!</definedName>
    <definedName name="_86_0_0_F">#REF!</definedName>
    <definedName name="Reconcile">#REF!</definedName>
    <definedName name="asdfdd_1">#REF!</definedName>
    <definedName name="PY._GOP">#REF!</definedName>
    <definedName name="_vena_Budget_B1_R_3_658023728085729283_2757">#REF!</definedName>
    <definedName name="PI">#REF!</definedName>
    <definedName name="_vena_DYNR_SBudget_BB1_81e08984_e5c3326d">#REF!</definedName>
    <definedName name="__16__123Graph_BCHART_17">#REF!</definedName>
    <definedName name="_vena_Budget_B1_R_3_658023728085729283_2544">#REF!</definedName>
    <definedName name="XRefCopy6">#REF!</definedName>
    <definedName name="ARGUS1">#REF!</definedName>
    <definedName name="Rel_1_5">#REF!</definedName>
    <definedName name="_vena_Budget_B1_R_2_658126900039909377">#REF!</definedName>
    <definedName name="Building_400_SF">#REF!</definedName>
    <definedName name="StepUp">#REF!</definedName>
    <definedName name="hope_4">#REF!</definedName>
    <definedName name="_fy97_1">#REF!</definedName>
    <definedName name="oldkill2_3">#REF!</definedName>
    <definedName name="u_1_1">#REF!</definedName>
    <definedName name="OtherUS10builds">#REF!</definedName>
    <definedName name="_vena_DYNR_SBudget_BB1_d3649f1b_a425b990">#REF!</definedName>
    <definedName name="_JAN02">#REF!</definedName>
    <definedName name="_vena_Budget_B1_R_2_658126897271668736">#REF!</definedName>
    <definedName name="dbiImprovedGrantee7">#REF!</definedName>
    <definedName name="_3__123Graph_ACHART_19">#REF!</definedName>
    <definedName name="Input1">#REF!</definedName>
    <definedName name="_1995">#REF!</definedName>
    <definedName name="_bdm.026E05F70CA84C22868A1088F849EC78.edm">#REF!</definedName>
    <definedName name="EntityCol">#REF!</definedName>
    <definedName name="_vena_Budget_B1_C_FV_e4bcd20d09de44648bcf960b63f6917f_17">#REF!</definedName>
    <definedName name="wrn.Detailed._.P._.and._.L._5">#REF!</definedName>
    <definedName name="_134__123Graph_XCHART_15">#REF!</definedName>
    <definedName name="MLNK7785da75b9b64d90868552f4e27344c9">#REF!</definedName>
    <definedName name="_vena_Budget_B1_R_3_658023728085729283_2501">#REF!</definedName>
    <definedName name="AUS10TENADD">#REF!</definedName>
    <definedName name="_vena_Budget_B1_R_3_658023728085729283_1913">#REF!</definedName>
    <definedName name="_vena_Budget_B1_R_2_658126894461485057_1">#REF!</definedName>
    <definedName name="_vena_Budget_B1_R_3_658023728085729283_2202">#REF!</definedName>
    <definedName name="_bdm.4C65B7E85CF341F7BCB049B7193789F9.edm">#REF!</definedName>
    <definedName name="dbiImprovedExpRatio5">#REF!</definedName>
    <definedName name="Construction_Module_On?">#REF!</definedName>
    <definedName name="_vena_Budget_B1_R_3_658023728085729283_4272">#REF!</definedName>
    <definedName name="PRINTD">#REF!</definedName>
    <definedName name="sgdg_4">#REF!</definedName>
    <definedName name="_FEB94">#REF!</definedName>
    <definedName name="_vena_DYNR_SBudget_BB1_9d2d8fb7_1e99bbc">#REF!</definedName>
    <definedName name="MLNK268086a2db2f469cbb922370bd44e558">#REF!</definedName>
    <definedName name="________________aug03">#REF!</definedName>
    <definedName name="UWrange">#REF!</definedName>
    <definedName name="_vena_Budget_B1_R_2_658126895782690817">#REF!</definedName>
    <definedName name="piprint">#REF!</definedName>
    <definedName name="_vena_DYNR_SBudget_BB1_afd74a34_af4eb466">#REF!</definedName>
    <definedName name="_bdm.1C99CC00B7BC4A28B93ACCB819650312.edm">#REF!</definedName>
    <definedName name="_7__123Graph_ACHART_19">#REF!</definedName>
    <definedName name="RentType">#REF!</definedName>
    <definedName name="_vena_Budget_B1_R_3_658023728085729283_2848">#REF!</definedName>
    <definedName name="__123Graph_LBL_ASQFT">#REF!</definedName>
    <definedName name="_______5">#REF!</definedName>
    <definedName name="_vena_DYNR_SBudget_BB1_2f89a5d3_94296917">#REF!</definedName>
    <definedName name="Data_summary_1_1">#REF!</definedName>
    <definedName name="_vena_Budget_B1_R_3_658023728085729283_2874">#REF!</definedName>
    <definedName name="_bdm.D09B80795EF541A287486283862F6944.edm">#REF!</definedName>
    <definedName name="__OCT99">#REF!</definedName>
    <definedName name="_vena_Budget_B1_R_2_658126900107018241">#REF!</definedName>
    <definedName name="_vena_Budget_B1_R_2_702739779938549771">#REF!</definedName>
    <definedName name="_12__123Graph_ACHART_6">#REF!</definedName>
    <definedName name="____________________________________PGC2">#REF!</definedName>
    <definedName name="_vena_Budget_B1_R_3_658023728085729283_4087">#REF!</definedName>
    <definedName name="_vena_Budget_B1_R_3_658023728085729283_554">#REF!</definedName>
    <definedName name="_vena_DYNR_SBudget_BB1_81e08984_5ff09f6e">#REF!</definedName>
    <definedName name="_vena_Budget_B1_R_3_658023728085729283_2622">#REF!</definedName>
    <definedName name="kill4_4">#REF!</definedName>
    <definedName name="_APR11">#REF!</definedName>
    <definedName name="_vena_Budget_B1_R_2_658126895547809792">#REF!</definedName>
    <definedName name="Spa__2">#REF!</definedName>
    <definedName name="_vena_DYNR_SBudget_BB1_d3649f1b_9f59ffd">#REF!</definedName>
    <definedName name="Debt_CalcType1">#REF!</definedName>
    <definedName name="ConstructionCost">#REF!</definedName>
    <definedName name="_30__123Graph_CCHART_17">#REF!</definedName>
    <definedName name="_75__123Graph_FCHART_16">#REF!</definedName>
    <definedName name="_bdm.6F069855498540A3AFE8320E29C39226.edm">#REF!</definedName>
    <definedName name="wrn.Report1._2">#REF!</definedName>
    <definedName name="_25__123Graph_ASEG_PIE">#REF!</definedName>
    <definedName name="_vena_DYNR_SBudget_BB1_aa19ba92_673a892d">#REF!</definedName>
    <definedName name="MLNKd4e66ff7954247149ebb20c470ceea31">#REF!</definedName>
    <definedName name="_vena_Budget_B1_R_2_658126899662422017">#REF!</definedName>
    <definedName name="_vena_Budget_B1_R_3_658023728085729283_3854">#REF!</definedName>
    <definedName name="_vena_Budget_B1_R_3_658023728085729283_50">#REF!</definedName>
    <definedName name="wrn.OFFICE._.BUDGET._1">#REF!</definedName>
    <definedName name="_vena_Budget_B1_R_3_658023728085729283_3976">#REF!</definedName>
    <definedName name="AREA7">#REF!</definedName>
    <definedName name="_vena_Budget_B1_R_2_658126898580291585">#REF!</definedName>
    <definedName name="_vena_Budget_B1_R_2_658126899234603009">#REF!</definedName>
    <definedName name="solver_lhs25">#REF!</definedName>
    <definedName name="_vena_Budget_B1_R_3_658023728085729283_3445">#REF!</definedName>
    <definedName name="_vena_Budget_B1_R_2_658126899293323267">#REF!</definedName>
    <definedName name="TopINT1">#REF!</definedName>
    <definedName name="SpreadInvgrade">#REF!</definedName>
    <definedName name="aacres">#REF!</definedName>
    <definedName name="Operating_CF_Waterfall_Priority">#REF!</definedName>
    <definedName name="Debt_LoanType1">#REF!</definedName>
    <definedName name="_DIL2">#REF!</definedName>
    <definedName name="_bdm.CB7F324D06084336A1175414C6F77F05.edm">#REF!</definedName>
    <definedName name="_vena_Budget_B1_R_3_658023728085729283_4359">#REF!</definedName>
    <definedName name="__NCF1">#REF!</definedName>
    <definedName name="_________________CAD2007">#REF!</definedName>
    <definedName name="Payments_per_year">#REF!</definedName>
    <definedName name="_43_8.2">#REF!</definedName>
    <definedName name="_vena_Budget_B1_R_3_658023728085729283_3224">#REF!</definedName>
    <definedName name="_vena_Budget_B1_R_3_658023728085729283_3541">#REF!</definedName>
    <definedName name="_vena_DYNR_SBudget_BB1_2f89a5d3_845de80b">#REF!</definedName>
    <definedName name="_vena_DYNR_SBudget_BB1_ece26a1a_b62143f0">#REF!</definedName>
    <definedName name="______zz1">#REF!</definedName>
    <definedName name="IHMPrintMR2">#REF!</definedName>
    <definedName name="_bdm.715A19BB4ADB44BF81AA326C519F4B66.edm">#REF!</definedName>
    <definedName name="MRTG5">#REF!</definedName>
    <definedName name="DELME_condo_4">#REF!</definedName>
    <definedName name="___NCF4">#REF!</definedName>
    <definedName name="Yr3Util">#REF!</definedName>
    <definedName name="_31__123Graph_DCHART_17">#REF!</definedName>
    <definedName name="MLNK7e5de07a842641ec88608ff1bf73e2b5">#REF!</definedName>
    <definedName name="MktRent_NetRent_Expenses">#REF!</definedName>
    <definedName name="hot_1_3">#REF!</definedName>
    <definedName name="____MAR2">#REF!</definedName>
    <definedName name="_vena_DYNR_SBudget_BB1_9d2d8fb7_f0eb4824">#REF!</definedName>
    <definedName name="UvarexplessRETXperSF">#REF!</definedName>
    <definedName name="_vena_Budget_B1_R_3_658023728085729283_3630">#REF!</definedName>
    <definedName name="SALES_">#REF!</definedName>
    <definedName name="_vena_Budget_B1_R_3_658023728085729283_2451">#REF!</definedName>
    <definedName name="fuck_2">#REF!</definedName>
    <definedName name="_PLH2">#REF!</definedName>
    <definedName name="_vena_DYNR_SBudget_BB1_1efb56c5_950c824c">#REF!</definedName>
    <definedName name="ere_5">#REF!</definedName>
    <definedName name="_bdm.7390FAF5D90F4FE691DD56CD6F845BFC.edm">#REF!</definedName>
    <definedName name="wrn.Geographic._.Trends._1_4">#REF!</definedName>
    <definedName name="_vena_Budget_B1_R_2_658126896336338945">#REF!</definedName>
    <definedName name="SHEEI">#REF!</definedName>
    <definedName name="_______2.2">#REF!</definedName>
    <definedName name="_vena_DYNR_SBudget_BB1_da5f4009_cf47d388">#REF!</definedName>
    <definedName name="_bdm.E5FC0CF48FB5437C8A20BA5DCB395152.edm">#REF!</definedName>
    <definedName name="ROBERT_1_2">#REF!</definedName>
    <definedName name="_vena_DYNR_SBudget_BB1_c75acc66_adc4f9e0">#REF!</definedName>
    <definedName name="wrn.fin_1_3">#REF!</definedName>
    <definedName name="hjhjj_1">#REF!</definedName>
    <definedName name="_vena_DYNR_SBudget_BB1_93cbb310_aa9aeb60">#REF!</definedName>
    <definedName name="_vena_Budget_B1_R_2_658126895866576897">#REF!</definedName>
    <definedName name="REV">#REF!</definedName>
    <definedName name="Pref_Equity_Future_Fund">#REF!</definedName>
    <definedName name="_vena_Budget_B1_R_2_658126900148961281">#REF!</definedName>
    <definedName name="uytry_5">#REF!</definedName>
    <definedName name="_gfa3">#REF!</definedName>
    <definedName name="oeprint">#REF!</definedName>
    <definedName name="wrn.detail._1">#REF!</definedName>
    <definedName name="_vena_Budget_B1_C_FV_35892df9482541ef9da1df9eb1776c9c_51">#REF!</definedName>
    <definedName name="Vacancy">#REF!</definedName>
    <definedName name="Yr2EGI">#REF!</definedName>
    <definedName name="BIOther1A">#REF!</definedName>
    <definedName name="SENSD3">#REF!</definedName>
    <definedName name="aaaaaaa_2">#REF!</definedName>
    <definedName name="_vena_DYNR_SBudget_BB1_93cbb310_653078cd">#REF!</definedName>
    <definedName name="_vena_DYNR_SBudget_BB1_11c98fc5_51a179a7">#REF!</definedName>
    <definedName name="_bdm.24C019171074468592838C8E26A96300.edm">#REF!</definedName>
    <definedName name="_vena_DYNR_SBudget_BB1_c75acc66_eb7e84b8">#REF!</definedName>
    <definedName name="_vena_DYNR_SBudget_BB1_cc8ac924_26478f67">#REF!</definedName>
    <definedName name="_bdm.8FF564DF2B25459A9F24D6A77D3D0796.edm">#REF!</definedName>
    <definedName name="MLNK0fb1a2f3076343ebbdb8251bcaf2b9dc">#REF!</definedName>
    <definedName name="_vena_DYNR_SBudget_BB1_1efb56c5_b642ba24">#REF!</definedName>
    <definedName name="_bdm.7FE4E6DF480648ED82C09C53E57A788C.edm">#REF!</definedName>
    <definedName name="________________SF1">#REF!</definedName>
    <definedName name="USBUILDCOST">#REF!</definedName>
    <definedName name="_80">#REF!</definedName>
    <definedName name="_17PAGE_4">#REF!</definedName>
    <definedName name="____________________CAD2006">#REF!</definedName>
    <definedName name="gf_4">#REF!</definedName>
    <definedName name="a_5">#REF!</definedName>
    <definedName name="________________________________SF1">#REF!</definedName>
    <definedName name="_bdm.D8EFD208F2B44F6299238830838152A3.edm">#REF!</definedName>
    <definedName name="AC">#REF!</definedName>
    <definedName name="_vena_Budget_B1_R_3_658023728085729283_3874">#REF!</definedName>
    <definedName name="wrn.OFFICE._.BUDGET._4">#REF!</definedName>
    <definedName name="_vena_Budget_B1_R_2_658126894667005953_1">#REF!</definedName>
    <definedName name="_vena_DYNR_SBudget_BB1_9d30db1e_f467d9e4">#REF!</definedName>
    <definedName name="_vena_Budget_B1_R_2_658126899389792257">#REF!</definedName>
    <definedName name="wrn.ALL2._1_2">#REF!</definedName>
    <definedName name="_20__123Graph_CCHART_11">#REF!</definedName>
    <definedName name="v_2">#REF!</definedName>
    <definedName name="_vena_DYNR_SBudget_BB1_81e08984_a6b1af12">#REF!</definedName>
    <definedName name="UKMINCASH">#REF!</definedName>
    <definedName name="ee_3">#REF!</definedName>
    <definedName name="Sched23">#REF!</definedName>
    <definedName name="RET">#REF!</definedName>
    <definedName name="____LTV3">#REF!</definedName>
    <definedName name="_vena_Budget_B1_R_2_658126900266401792">#REF!</definedName>
    <definedName name="_vena_Budget_B1_R_3_658023728085729283_3946">#REF!</definedName>
    <definedName name="_95DIV_X11___EQUIP">#REF!</definedName>
    <definedName name="_bdm.0A9CCDB3089D466FA6C3411ADC7BB651.edm">#REF!</definedName>
    <definedName name="page">#REF!</definedName>
    <definedName name="UtilRcvrAnchor">#REF!</definedName>
    <definedName name="_vena_Budget_B1_R_2_658126895627501569">#REF!</definedName>
    <definedName name="_JAN95">#REF!</definedName>
    <definedName name="Category_3">#REF!</definedName>
    <definedName name="PivotData">#REF!</definedName>
    <definedName name="fuck_5">#REF!</definedName>
    <definedName name="_vena_Budget_B1_R_3_658023728085729283_3681">#REF!</definedName>
    <definedName name="FIR">#REF!</definedName>
    <definedName name="_vena_Budget_B1_R_3_658023728085729283_3622">#REF!</definedName>
    <definedName name="total_sf">#REF!</definedName>
    <definedName name="_bdm.67C7FD16FCE642F2B4295FB2378F2B80.edm">#REF!</definedName>
    <definedName name="_vena_Budget_B1_R_3_658023728085729283_3912">#REF!</definedName>
    <definedName name="____LTV2">#REF!</definedName>
    <definedName name="wrn.Tycon._.Model._3">#REF!</definedName>
    <definedName name="ghhhg_5">#REF!</definedName>
    <definedName name="_TNT3">#REF!</definedName>
    <definedName name="UK09builds">#REF!</definedName>
    <definedName name="combo">#REF!</definedName>
    <definedName name="NetCF">#REF!</definedName>
    <definedName name="RETAX">#REF!</definedName>
    <definedName name="wrn.Final._2">#REF!</definedName>
    <definedName name="N.TS_CPI">#REF!</definedName>
    <definedName name="_vena_Budget_B1_R_3_658023728085729283_2414">#REF!</definedName>
    <definedName name="Second_Tranche">#REF!</definedName>
    <definedName name="_2__123Graph_BCHART_1">#REF!</definedName>
    <definedName name="_vena_DYNR_SBudget_BB1_206d9c20_6d48985c">#REF!</definedName>
    <definedName name="_vena_Budget_B1_R_3_658023728085729283_3864">#REF!</definedName>
    <definedName name="stsale">#REF!</definedName>
    <definedName name="_37_6.2">#REF!</definedName>
    <definedName name="fuckme_1_5">#REF!</definedName>
    <definedName name="_vena_Budget_B1_R_3_658023728085729283_3274">#REF!</definedName>
    <definedName name="_vena_Budget_B1_R_3_658023728085729283_2743">#REF!</definedName>
    <definedName name="Z_6DFA7DDD_3C08_11D1_BDBE_0020AF42250B_.wvu.PrintArea">#REF!</definedName>
    <definedName name="_vena_Budget_B1_R_2_658126895707193345">#REF!</definedName>
    <definedName name="DCF__1_4">#REF!</definedName>
    <definedName name="_____________________CAD2006">#REF!</definedName>
    <definedName name="_vena_Budget_B1_R_2_658126898995527680">#REF!</definedName>
    <definedName name="_vena_Budget_B1_R_3_658023728085729283_2428">#REF!</definedName>
    <definedName name="wrn.Output._1">#REF!</definedName>
    <definedName name="_vena_DYNR_SBudget_BB1_c75acc66_ef8e0622">#REF!</definedName>
    <definedName name="qryMain_Query_conor">#REF!</definedName>
    <definedName name="_vena_Budget_B1_R_2_658126896818683905">#REF!</definedName>
    <definedName name="solver_lhs79">#REF!</definedName>
    <definedName name="acqamrate">#REF!</definedName>
    <definedName name="gggg_1_3">#REF!</definedName>
    <definedName name="_vena_Budget_B1_R_2_702739773202497536">#REF!</definedName>
    <definedName name="Closing_Costs">#REF!</definedName>
    <definedName name="_vena_DYNR_SBudget_BB1_9d30db1e_df5faf95">#REF!</definedName>
    <definedName name="Macro2">#REF!</definedName>
    <definedName name="_vena_Budget_B1_R_2_658126896835461120">#REF!</definedName>
    <definedName name="Partner_Common_Tier_3_Priority">#REF!</definedName>
    <definedName name="_vena_Budget_B1_R_3_658023728085729283_3747">#REF!</definedName>
    <definedName name="________________PGC2">#REF!</definedName>
    <definedName name="wrn.1996._.TO._.2004._1_1">#REF!</definedName>
    <definedName name="MLNKdcd79de97ade4118bd784c8a9cd254ac">#REF!</definedName>
    <definedName name="_vena_DYNR_SBudget_BB1_9d2d8fb7_d21ed6f1">#REF!</definedName>
    <definedName name="wrn.Asia._1_1">#REF!</definedName>
    <definedName name="yy_1_1_1">#REF!</definedName>
    <definedName name="_wrn1_1_4">#REF!</definedName>
    <definedName name="shit_4">#REF!</definedName>
    <definedName name="_vena_DYNR_SBudget_BB1_6f2500ac_1b56dee8">#REF!</definedName>
    <definedName name="_vena_Budget_B1_R_2_658126894767669249_1">#REF!</definedName>
    <definedName name="_18__123Graph_ACOGS_SALES">#REF!</definedName>
    <definedName name="_vena_Budget_B1_R_2_658126897468801025">#REF!</definedName>
    <definedName name="RG_3">#REF!</definedName>
    <definedName name="_bdm.6F69026AB7F74852B6E976FF69BD3B79.edm">#REF!</definedName>
    <definedName name="Z_995DB91F_DC87_11D2_BCA9_00C04F8BBE86_.wvu.PrintArea">#REF!</definedName>
    <definedName name="_vena_Budget_B1_R_3_658023728085729283_4370">#REF!</definedName>
    <definedName name="_vena_Budget_B1_R_3_658023728085729283_3729">#REF!</definedName>
    <definedName name="DelOccupYr">#REF!</definedName>
    <definedName name="Inter_3">#REF!</definedName>
    <definedName name="pfrent">#REF!</definedName>
    <definedName name="_vena_DYNR_SBudget_BB1_bbd08b5b_eb73c658">#REF!</definedName>
    <definedName name="_vena_Budget_B1_R_3_658023728085729283_3832">#REF!</definedName>
    <definedName name="PRINT_J">#REF!</definedName>
    <definedName name="fee_yes_no">#REF!</definedName>
    <definedName name="D1_Float_Cap">#REF!</definedName>
    <definedName name="_____4">#REF!</definedName>
    <definedName name="_vena_DYNR_SBudget_BB1_da5f4009_95d5c3cd">#REF!</definedName>
    <definedName name="wrn.income._.statement._1_3">#REF!</definedName>
    <definedName name="_fy97_1_1">#REF!</definedName>
    <definedName name="XRefCopy12Row">#REF!</definedName>
    <definedName name="_bdm.5C8A14A257304048ACEFEDFBEC180DDD.edm">#REF!</definedName>
    <definedName name="MLNK2e7a38e5855a46ee8ec5d8872b9996e6">#REF!</definedName>
    <definedName name="CapitalDistribution">#REF!</definedName>
    <definedName name="b6rent">#REF!</definedName>
    <definedName name="sfq">#REF!</definedName>
    <definedName name="asdfasaa_1">#REF!</definedName>
    <definedName name="_vena_Budget_B1_R_2_658126897930174465">#REF!</definedName>
    <definedName name="_bdm.5D8DEAF450574BD4BD36F0FF96AEEDEC.edm">#REF!</definedName>
    <definedName name="__MAR01">#REF!</definedName>
    <definedName name="wrn.STAND_ALONE_BOTH._3">#REF!</definedName>
    <definedName name="HotelName">#REF!</definedName>
    <definedName name="_vena_Budget_B1_R_3_658023728085729283_2566">#REF!</definedName>
    <definedName name="______________________________SF2">#REF!</definedName>
    <definedName localSheetId="5" name="wrn.Print_Buyer.">#REF!</definedName>
    <definedName name="_vena_DYNR_SBudget_BB1_d9e2ff62_73d6683a">#REF!</definedName>
    <definedName name="MLNKee828f0d11f344f388ed868259597ac3">#REF!</definedName>
    <definedName name="_vena_DYNR_SBudget_BB1_e9aeb557_70a533b3">#REF!</definedName>
    <definedName name="_off4">#REF!</definedName>
    <definedName name="Yr3OtrExp3">#REF!</definedName>
    <definedName name="_bdm.A38A3108BDE6413FA799978C30477366.edm">#REF!</definedName>
    <definedName name="AllDept">#REF!</definedName>
    <definedName name="Ocean">#REF!</definedName>
    <definedName name="_vena_DYNR_SBudget_BB1_53b1a2e2_634f2228">#REF!</definedName>
    <definedName name="sssss_1_1_1">#REF!</definedName>
    <definedName name="First_payment_due">#REF!</definedName>
    <definedName name="NYRO1">#REF!</definedName>
    <definedName name="Inf">#REF!</definedName>
    <definedName name="_162__123Graph_BCHART_5">#REF!</definedName>
    <definedName name="wrn.Variance._4">#REF!</definedName>
    <definedName name="wrn.STAND_ALONE_BOTH._5">#REF!</definedName>
    <definedName name="wrn.FY97SBP2_1_3">#REF!</definedName>
    <definedName name="AAAAAA_1_1_1">#REF!</definedName>
    <definedName name="_DEC08">#REF!</definedName>
    <definedName name="salespd_startmo">#REF!</definedName>
    <definedName name="_bdm.2191A9B98F4C42FFA05C535D025F34E0.edm">#REF!</definedName>
    <definedName name="Z_F1471910_5AC2_11D3_AD63_0050040A13CD_.wvu.PrintTitles">#REF!</definedName>
    <definedName name="____PGC2">#REF!</definedName>
    <definedName name="___________________CAD2009">#REF!</definedName>
    <definedName name="wrn.celkový._.tisk._.detail._1_1">#REF!</definedName>
    <definedName name="_28__123Graph_FCHART_17">#REF!</definedName>
    <definedName name="_MAY95">#REF!</definedName>
    <definedName name="wrn.RESULTS.">#REF!</definedName>
    <definedName name="RYUK">#REF!</definedName>
    <definedName name="asd_1_4">#REF!</definedName>
    <definedName name="dbiImprovedBuiltRenovated10">#REF!</definedName>
    <definedName name="sw_43_list">#REF!</definedName>
    <definedName name="_vena_Budget_B1_R_3_658023728085729283_4199">#REF!</definedName>
    <definedName name="_vena_DYNR_SBudget_BB1_46b314c0_8d1f4e36">#REF!</definedName>
    <definedName name="_vena_Budget_B1_R_2_658126894981578753_1">#REF!</definedName>
    <definedName name="shit1_1_3">#REF!</definedName>
    <definedName name="Yr2ValVcntSpcRcvr">#REF!</definedName>
    <definedName name="_vena_DYNR_SBudget_BB1_7a61c2ac_6ca2f769">#REF!</definedName>
    <definedName name="_vena_DYNR_SBudget_BB1_7a61c2ac_9a409a22">#REF!</definedName>
    <definedName name="_bdm.F3CB619090CB4D0E8DF19482327F0DFB.edm">#REF!</definedName>
    <definedName name="_vena_Budget_B1_R_2_658126896072097795">#REF!</definedName>
    <definedName name="_56__123Graph_XCHART_16">#REF!</definedName>
    <definedName name="__35__123Graph_ECHART_16">#REF!</definedName>
    <definedName name="vfd">#REF!</definedName>
    <definedName name="__MAY02">#REF!</definedName>
    <definedName name="_vena_DYNR_SBudget_BB1_2f89a5d3_ba31e37">#REF!</definedName>
    <definedName name="_vena_Budget_B1_C_10_658083215177678848_13">#REF!</definedName>
    <definedName name="DealTerm">#REF!</definedName>
    <definedName name="_eva2_5">#REF!</definedName>
    <definedName name="www_1">#REF!</definedName>
    <definedName name="XRefCopy18">#REF!</definedName>
    <definedName name="_68__123Graph_CCHART_17">#REF!</definedName>
    <definedName name="_vena_Budget_B1_R_3_658023728085729283_38">#REF!</definedName>
    <definedName name="_vena_Budget_B1_R_2_658126900211875841">#REF!</definedName>
    <definedName name="_vena_DYNR_SBudget_BB1_ece26a1a_1d4a36da">#REF!</definedName>
    <definedName name="_ALL5">#REF!</definedName>
    <definedName name="_vena_DYNR_SBudget_BB1_c75acc66_19055a21">#REF!</definedName>
    <definedName name="DCRANGE">#REF!</definedName>
    <definedName name="_bdm.C7DBB29E3D8D41B69A73DF63E338BC5B.edm">#REF!</definedName>
    <definedName name="AREA3SF">#REF!</definedName>
    <definedName name="_vena_DYNR_SBudget_BB1_2f89a5d3_ab9e8b09">#REF!</definedName>
    <definedName name="newset1">#REF!</definedName>
    <definedName name="_vena_Budget_B1_R_3_658023728085729283_3036">#REF!</definedName>
    <definedName name="_vena_DYNR_SBudget_BB1_6f2500ac_3f9fa7f1">#REF!</definedName>
    <definedName name="Renovation_Cost">#REF!</definedName>
    <definedName name="_vena_Budget_B1_R_2_658126896889987073">#REF!</definedName>
    <definedName name="wrn.OperatingAssumtions._2">#REF!</definedName>
    <definedName name="Senior_Payoff_Month">#REF!</definedName>
    <definedName name="rerere_3">#REF!</definedName>
    <definedName name="dhgdh_1_5">#REF!</definedName>
    <definedName name="ConcreteSOG">#REF!</definedName>
    <definedName name="nnet4a">#REF!</definedName>
    <definedName name="_vena_DYNR_SBudget_BB1_d3649f1b_88afe417">#REF!</definedName>
    <definedName name="_vena_Budget_B1_R_3_658023728085729283_3369">#REF!</definedName>
    <definedName name="fgsg">#REF!</definedName>
    <definedName name="gggg_1_1_1">#REF!</definedName>
    <definedName name="_vena_DYNR_SBudget_BB1_6a64ca19_433fbb04">#REF!</definedName>
    <definedName name="ddd_1_1_1">#REF!</definedName>
    <definedName name="_50__123Graph_XCHART_15">#REF!</definedName>
    <definedName name="_vena_DYNR_SBudget_BB1_9d2d8fb7_d6fc7205">#REF!</definedName>
    <definedName name="_vena_Budget_B1_R_3_658023728085729283_3456">#REF!</definedName>
    <definedName name="wrn.Komplettausdruck._1">#REF!</definedName>
    <definedName name="_1PRINTALL">#REF!</definedName>
    <definedName name="MLNKbecb47db3c6848fc801631622d7e6349">#REF!</definedName>
    <definedName name="_S5_REL_PYMTS">#REF!</definedName>
    <definedName name="IRR">#REF!</definedName>
    <definedName name="_vena_Budget_B1_R_3_658023728085729283_2352">#REF!</definedName>
    <definedName name="_vena_Budget_B1_R_2_702739768739758080">#REF!</definedName>
    <definedName name="All_HBEI">#REF!</definedName>
    <definedName name="wrn.1._2">#REF!</definedName>
    <definedName name="_vena_Budget_B1_R_3_658023728085729283_2516">#REF!</definedName>
    <definedName name="Occ1stTenantType_ScenDEFAULT">#REF!</definedName>
    <definedName name="_n86">#REF!</definedName>
    <definedName name="wrn.Output._1_2">#REF!</definedName>
    <definedName name="propcity">#REF!</definedName>
    <definedName name="_vena_Budget_B1_R_2_658126897317806080">#REF!</definedName>
    <definedName name="_vena_Budget_B1_R_2_658126894851555329_1">#REF!</definedName>
    <definedName name="_vena_Budget_B1_R_2_658126896411836417">#REF!</definedName>
    <definedName name="_bdm.C07D69F9324449E29C600CC6A059A10A.edm">#REF!</definedName>
    <definedName name="_18__123Graph_XCHART_3">#REF!</definedName>
    <definedName name="_vena_Budget_B1_R_3_658023728085729283_3370">#REF!</definedName>
    <definedName name="_22__123Graph_ECHART_15">#REF!</definedName>
    <definedName name="_bdm.EDE90AADB97F4FB4872ACDD83889FF30.edm">#REF!</definedName>
    <definedName name="other.1.fee">#REF!</definedName>
    <definedName name="mmmmmmmm_1_2">#REF!</definedName>
    <definedName name="kl_1_3">#REF!</definedName>
    <definedName name="lll_5">#REF!</definedName>
    <definedName name="BUDGET1">#REF!</definedName>
    <definedName name="INCENTIVE">#REF!</definedName>
    <definedName name="_MAY99">#REF!</definedName>
    <definedName name="PO_4">#REF!</definedName>
    <definedName name="gfhgf">#REF!</definedName>
    <definedName name="_vena_Budget_B1_R_2_774856205998096411">#REF!</definedName>
    <definedName name="subdebt2nper">#REF!</definedName>
    <definedName name="_vena_DYNR_SBudget_BB1_d3649f1b_609dde00">#REF!</definedName>
    <definedName name="rere_1_3">#REF!</definedName>
    <definedName name="BISellOutP">#REF!</definedName>
    <definedName name="wrn.all.2_1_2">#REF!</definedName>
    <definedName name="_vena_Budget_B1_R_2_876291152406904832">#REF!</definedName>
    <definedName name="Asset_Type">#REF!</definedName>
    <definedName name="_vena_Budget_B1_R_2_658126894528593921_1">#REF!</definedName>
    <definedName name="______________________SF2">#REF!</definedName>
    <definedName name="_vena_Budget_B1_R_3_658023728085729283_3583">#REF!</definedName>
    <definedName name="wrn.gsa._PRINT5_4">#REF!</definedName>
    <definedName name="_yr13">#REF!</definedName>
    <definedName name="descrip">#REF!</definedName>
    <definedName name="_40__123Graph_ACHART_18">#REF!</definedName>
    <definedName name="_vena_Budget_B1_R_2_658126893521960960">#REF!</definedName>
    <definedName name="_TNT2">#REF!</definedName>
    <definedName name="_vena_Budget_B1_R_3_658023728085729283_2751">#REF!</definedName>
    <definedName name="wvu.summary1._5">#REF!</definedName>
    <definedName name="wrn.Cash._.Flow._1">#REF!</definedName>
    <definedName name="Yr3OtrInc3">#REF!</definedName>
    <definedName name="_vena_Budget_B1_R_2_774856193318715392">#REF!</definedName>
    <definedName name="ggggggggggg_2">#REF!</definedName>
    <definedName name="lll_4">#REF!</definedName>
    <definedName name="___car2">#REF!</definedName>
    <definedName name="_vena_Budget_B1_R_2_774856202466492428">#REF!</definedName>
    <definedName name="ctss.out.mosaic.opStatementUW.collateral_0_.underwriting_0_.opStatement_5_">#REF!</definedName>
    <definedName name="wrn.Cash._.Flow._3">#REF!</definedName>
    <definedName name="wrn.Standard._1_1">#REF!</definedName>
    <definedName name="__NOV06">#REF!</definedName>
    <definedName name="Division_30">#REF!</definedName>
    <definedName name="_vena_Budget_B1_R_2_658126897401692161">#REF!</definedName>
    <definedName name="ImpSale6PSF">#REF!</definedName>
    <definedName name="Development_Team">#REF!</definedName>
    <definedName name="_bdm.C4E2F25A83D549DAAEA9577DFE98721B.edm">#REF!</definedName>
    <definedName name="n57n">#REF!</definedName>
    <definedName name="dgdgss_4">#REF!</definedName>
    <definedName name="_DEC11">#REF!</definedName>
    <definedName name="MLNK7806e9e0f6df4dd0ab61ca74b2f253e0">#REF!</definedName>
    <definedName name="_vena_DYNR_SBudget_BB1_d91ca585_9eb6688a">#REF!</definedName>
    <definedName name="gf_1_1">#REF!</definedName>
    <definedName name="_vena_Budget_B1_R_3_658023728085729283_3522">#REF!</definedName>
    <definedName name="MLNK0571bb5d03aa408994180b3af9ad59db">#REF!</definedName>
    <definedName name="_r_3">#REF!</definedName>
    <definedName name="_vena_Budget_B1_R_3_658023728085729283_3372">#REF!</definedName>
    <definedName name="_vena_DYNR_SBudget_BB1_ade01e4_55b88901">#REF!</definedName>
    <definedName name="_vena_DYNR_SBudget_BB1_9d2d8fb7_6fb8cc60">#REF!</definedName>
    <definedName name="_vena_DYNR_SBudget_BB1_c75acc66_77c7558">#REF!</definedName>
    <definedName name="BLPH16">#REF!</definedName>
    <definedName name="_bdm.5058A65DE7F04D66910411391453BEBD.edm">#REF!</definedName>
    <definedName name="weraw_1">#REF!</definedName>
    <definedName name="_vena_Budget_B1_R_2_658126896864821249">#REF!</definedName>
    <definedName name="_vena_DYNR_SBudget_BB1_7970b553_451ea8c1">#REF!</definedName>
    <definedName name="wrn.Bilanz._2">#REF!</definedName>
    <definedName name="_vena_Budget_B1_C_FV_cf2923e05394473da29be0fda7a32c55_21">#REF!</definedName>
    <definedName name="_vena_Budget_B1_R_2_658126899385597953">#REF!</definedName>
    <definedName name="_bdm.03F6F05128CB440E8479E0C9B07F1BEE.edm">#REF!</definedName>
    <definedName name="_a10_1_5">#REF!</definedName>
    <definedName name="_bdm.97FD99792AC4470DA484328024841683.edm">#REF!</definedName>
    <definedName name="coupon">#REF!</definedName>
    <definedName name="TotalExp">#REF!</definedName>
    <definedName name="GTE03builds">#REF!</definedName>
    <definedName name="_vena_Budget_B1_R_3_658023728085729283_2701">#REF!</definedName>
    <definedName name="German">#REF!</definedName>
    <definedName name="_a10_1_1_1">#REF!</definedName>
    <definedName name="FAIROAKS">#REF!</definedName>
    <definedName name="_bdm.2DA8446525E947529E61002D5AF3EA8E.edm">#REF!</definedName>
    <definedName name="Tickmark_a">#REF!</definedName>
    <definedName name="_bdm.9DE2A3AFD0434851A71DA84D7B7E6C56.edm">#REF!</definedName>
    <definedName name="__52__123Graph_XCHART_17">#REF!</definedName>
    <definedName name="ImpSale7PSF">#REF!</definedName>
    <definedName name="________________________RR1">#REF!</definedName>
    <definedName name="uio_2">#REF!</definedName>
    <definedName name="_vena_Budget_B1_R_3_658023728085729283_3335">#REF!</definedName>
    <definedName name="_bdm.6B922E2C01B840F3846C2C49675DC960.edm">#REF!</definedName>
    <definedName name="SCM_Priorty_Sale_Distribution">#REF!</definedName>
    <definedName name="_24__123Graph_CCHART_2">#REF!</definedName>
    <definedName name="_vena_Budget_B1_R_2_658126896239869955">#REF!</definedName>
    <definedName name="tenant_sf">#REF!</definedName>
    <definedName name="_vena_DYNR_SBudget_BB1_5dbe1ffa_2f20acf5">#REF!</definedName>
    <definedName name="_43__123Graph_FCHART_1">#REF!</definedName>
    <definedName localSheetId="4" name="_Key1">#REF!</definedName>
    <definedName name="AUS07TENMAX">#REF!</definedName>
    <definedName name="Heading">#REF!</definedName>
    <definedName name="_vena_Budget_B1_R_2_658126896495722497">#REF!</definedName>
    <definedName name="dgdgss_1_5">#REF!</definedName>
    <definedName name="XREF_COLUMN_2">#REF!</definedName>
    <definedName name="Customers_1_1_1">#REF!</definedName>
    <definedName name="_21__123Graph_XCHART_6">#REF!</definedName>
    <definedName name="solver_lhs24">#REF!</definedName>
    <definedName name="_______CAD2009">#REF!</definedName>
    <definedName name="CAPconTable">#REF!</definedName>
    <definedName name="_bdm.7BE1EFA464D1468DA8B720E46638AB48.edm">#REF!</definedName>
    <definedName name="hn.PrivateLTMYear">#REF!</definedName>
    <definedName name="_______Key3">#REF!</definedName>
    <definedName name="REALLOC">#REF!</definedName>
    <definedName name="__JAN09">#REF!</definedName>
    <definedName name="hn._I006">#REF!</definedName>
    <definedName name="_vena_Budget_B1_R_2_774856202474881026">#REF!</definedName>
    <definedName name="______rr3">#REF!</definedName>
    <definedName name="_vena_DYNR_SBudget_BB1_9d2d8fb7_cda0b4ff">#REF!</definedName>
    <definedName name="weraw_1_1">#REF!</definedName>
    <definedName name="_vena_DYNR_SBudget_BB1_81e08984_f159b05">#REF!</definedName>
    <definedName name="___6.4">#REF!</definedName>
    <definedName name="xlActiveSheetSite">#REF!</definedName>
    <definedName name="_vena_DYNR_SBudget_BB1_da5f4009_4256e7ea">#REF!</definedName>
    <definedName name="wrn.document._1_4">#REF!</definedName>
    <definedName name="costofsale">#REF!</definedName>
    <definedName name="_vena_DYNR_SBudget_BB1_ece26a1a_3199d2d6">#REF!</definedName>
    <definedName name="_vena_Budget_B1_R_3_658023728085729283_3516">#REF!</definedName>
    <definedName name="D2_IR_FF_Y_N">#REF!</definedName>
    <definedName name="oldkill_4">#REF!</definedName>
    <definedName name="Debt_Calc2_Year">#REF!</definedName>
    <definedName name="_1__123Graph_AChart_1E">#REF!</definedName>
    <definedName name="_NCF10">#REF!</definedName>
    <definedName name="TotCONC">#REF!</definedName>
    <definedName name="DealUnits">#REF!</definedName>
    <definedName name="ShortRate">#REF!</definedName>
    <definedName name="PFsum">#REF!</definedName>
    <definedName name="uws_pipe_units">#REF!</definedName>
    <definedName name="_vena_DYNR_SBudget_BB1_f75aa60c_8c7ee4a1">#REF!</definedName>
    <definedName name="Lease">#REF!</definedName>
    <definedName name="freight.total.add">#REF!</definedName>
    <definedName name="_vena_Budget_B1_R_2_829189167337832448">#REF!</definedName>
    <definedName name="__NCF8">#REF!</definedName>
    <definedName name="_DEC06">#REF!</definedName>
    <definedName name="ketyk">#REF!</definedName>
    <definedName name="_vena_DYNR_SBudget_BB1_df4836c9_c3c3e3b8">#REF!</definedName>
    <definedName name="_vena_Budget_B1_R_3_658023728085729283_3677">#REF!</definedName>
    <definedName name="_vena_DYNR_SBudget_BB1_443178e3_28602112">#REF!</definedName>
    <definedName name="abc_5">#REF!</definedName>
    <definedName name="Return_of_Pref_Partner_Priority">#REF!</definedName>
    <definedName name="_vena_DYNR_SBudget_BB1_d91ca585_739d0b61">#REF!</definedName>
    <definedName name="Budqtr">#REF!</definedName>
    <definedName name="_vena_DYNR_SBudget_BB1_c8bb7369_354991ef">#REF!</definedName>
    <definedName name="_vena_Budget_B1_R_3_658023728085729283_3981">#REF!</definedName>
    <definedName name="_bdm.9C7C374B95B14EBF8484A783DD2A6924.edm">#REF!</definedName>
    <definedName name="_FEB05">#REF!</definedName>
    <definedName name="_4__123Graph_ACHART_2">#REF!</definedName>
    <definedName name="Tickmark_c">#REF!</definedName>
    <definedName name="ceprint">#REF!</definedName>
    <definedName name="Perm.Loan">#REF!</definedName>
    <definedName name="___al1_4">#REF!</definedName>
    <definedName name="wrn.Exterior._.Wall._1">#REF!</definedName>
    <definedName name="_vena_DYNR_SBudget_BB1_81e08984_65d3c89b">#REF!</definedName>
    <definedName name="_vena_DYNR_SBudget_BB1_c75acc66_b2928445">#REF!</definedName>
    <definedName name="_bdm.99ECA4B175F9491C8B417FADD0BA86A9.edm">#REF!</definedName>
    <definedName name="_22__123Graph_ACHART_18">#REF!</definedName>
    <definedName name="_vena_DYNR_SBudget_BB1_f0410f7_55ff21de">#REF!</definedName>
    <definedName name="_vena_Budget_B1_R_3_658023728085729283_2466">#REF!</definedName>
    <definedName name="_bdm.F372973F657F44069282879400AABF42.edm">#REF!</definedName>
    <definedName name="hjhjj_1_1_1">#REF!</definedName>
    <definedName name="wrn.Asia._1_3">#REF!</definedName>
    <definedName name="_bdm.C3638ADB73FB44FB89321B0A0F38C9B3.edm">#REF!</definedName>
    <definedName name="_vena_Budget_B1_R_2_702739768848809985">#REF!</definedName>
    <definedName name="JUSTP">#REF!</definedName>
    <definedName name="_vena_Budget_B1_R_3_658023728085729283_1010">#REF!</definedName>
    <definedName name="__MAR97">#REF!</definedName>
    <definedName name="ssss_1">#REF!</definedName>
    <definedName name="u_3">#REF!</definedName>
    <definedName name="expire">#REF!</definedName>
    <definedName name="_Table3_In3">#REF!</definedName>
    <definedName name="STUNITTYPE">#REF!</definedName>
    <definedName name="__123Graph_BMFG1">#REF!</definedName>
    <definedName name="__________________KC3">#REF!</definedName>
    <definedName name="_bdm.5F7024B2174146D2BD84014369530A94.edm">#REF!</definedName>
    <definedName name="Z_627E98CB_893D_11D2_9EFC_00C04FE0572F_.wvu.PrintArea">#REF!</definedName>
    <definedName name="AAAAAA_1_2">#REF!</definedName>
    <definedName name="E_1_1_1">#REF!</definedName>
    <definedName name="_vena_Budget_B1_R_3_658023728085729283_3354">#REF!</definedName>
    <definedName name="awert_4">#REF!</definedName>
    <definedName name="ARGUS13">#REF!</definedName>
    <definedName name="wvu.summary3._1">#REF!</definedName>
    <definedName name="_vena_DYNR_SBudget_BB1_da5f4009_875fc12d">#REF!</definedName>
    <definedName name="Debt_CalcType3">#REF!</definedName>
    <definedName name="asdfas_1_5">#REF!</definedName>
    <definedName name="__27__123Graph_CSEG_PIE">#REF!</definedName>
    <definedName name="Total_development_costs">#REF!</definedName>
    <definedName name="L1R">#REF!</definedName>
    <definedName name="Debt_FundingTypes">#REF!</definedName>
    <definedName name="ETR">#REF!</definedName>
    <definedName name="_vena_DYNR_SBudget_BB1_46b314c0_88889a57">#REF!</definedName>
    <definedName name="_21__123Graph_ACHART_16">#REF!</definedName>
    <definedName name="costequity">#REF!</definedName>
    <definedName name="I_HotelExpFlexB_Yr0">#REF!</definedName>
    <definedName name="_vena_DYNR_SBudget_BB1_ece26a1a_310b20db">#REF!</definedName>
    <definedName name="MLNK564ae63b83224895976e658b9f1372d6">#REF!</definedName>
    <definedName name="FullyDilutedSharesOutstanding">#REF!</definedName>
    <definedName name="mresearch">#REF!</definedName>
    <definedName name="_vena_DYNR_SBudget_BB1_992af4a_da9f29bd">#REF!</definedName>
    <definedName name="ctss.out.collateral_0_.collToLoan_0_.LoanTerms.cpnFloor">#REF!</definedName>
    <definedName name="____17.3">#REF!</definedName>
    <definedName name="_vena_Budget_B1_R_2_658126897833705473_1">#REF!</definedName>
    <definedName name="Y_2">#REF!</definedName>
    <definedName name="_vena_DYNR_SBudget_BB1_9d2d8fb7_3844309d">#REF!</definedName>
    <definedName name="_vena_Budget_B1_R_2_658126900182515713">#REF!</definedName>
    <definedName name="Presentation_1_5">#REF!</definedName>
    <definedName name="MLNK20bc9fb8345f4cdc952329eb6182cb53">#REF!</definedName>
    <definedName name="_bdm.658BD73E718B4E1C912C47566B23EE2B.edm">#REF!</definedName>
    <definedName name="_26__123Graph_DCHART_2">#REF!</definedName>
    <definedName name="_S7_PROJD_OE">#REF!</definedName>
    <definedName name="_bdm.FBF8313AF8184B7D94442F193260A03B.edm">#REF!</definedName>
    <definedName name="_vena_Budget_B1_R_2_658126893983334401">#REF!</definedName>
    <definedName name="ray_1_5">#REF!</definedName>
    <definedName name="fddf_1_4">#REF!</definedName>
    <definedName name="_bdm.CDE49D209C07427ABAC4DFE878651219.edm">#REF!</definedName>
    <definedName name="sui">#REF!</definedName>
    <definedName name="Module2.PRINT_BCMR">#REF!</definedName>
    <definedName name="_1F">#REF!</definedName>
    <definedName name="sssss_1_4">#REF!</definedName>
    <definedName name="_vena_DYNR_SBudget_BB1_257bd8dc_b590bb3d">#REF!</definedName>
    <definedName localSheetId="5" name="d_2">#REF!</definedName>
    <definedName name="Analysis_End_Date">#REF!</definedName>
    <definedName name="ggg_4">#REF!</definedName>
    <definedName name="_vena_DYNR_SBudget_BB1_93cbb310_6a5d9275">#REF!</definedName>
    <definedName name="wrn.Output._1_3">#REF!</definedName>
    <definedName name="CLLLL">#REF!</definedName>
    <definedName name="_vena_Budget_B1_R_3_658023728085729283_4152">#REF!</definedName>
    <definedName name="_vena_Budget_B1_R_2_876291152817946627">#REF!</definedName>
    <definedName name="_bdm.1B97E05BB6AE4BBA95AB23808E388493.edm">#REF!</definedName>
    <definedName name="_vena_Budget_B1_R_2_658126894193049601">#REF!</definedName>
    <definedName name="_15_1">#REF!</definedName>
    <definedName name="_vena_Budget_B1_R_2_687266886514376706">#REF!</definedName>
    <definedName name="_SA1_1_2">#REF!</definedName>
    <definedName name="ssss_5">#REF!</definedName>
    <definedName name="____TNT1">#REF!</definedName>
    <definedName name="_vena_Budget_B1_R_3_658023728085729283_3801">#REF!</definedName>
    <definedName name="_vena_Budget_B1_R_3_658023728085729283_2175">#REF!</definedName>
    <definedName name="_vena_Budget_B1_R_3_658023728085729283_3030">#REF!</definedName>
    <definedName name="_vena_Budget_B1_R_2_658126900090241025">#REF!</definedName>
    <definedName name="Building_Square_Footage1">#REF!</definedName>
    <definedName name="pretaxall">#REF!</definedName>
    <definedName name="_vena_Budget_B1_R_3_658023728085729283_3671">#REF!</definedName>
    <definedName name="BIInterestRate1P">#REF!</definedName>
    <definedName name="_vena_Budget_B1_R_3_658023728085729283_2549">#REF!</definedName>
    <definedName name="_vena_Budget_B1_R_3_658023728085729283_3769">#REF!</definedName>
    <definedName name="LifeManagement">#REF!</definedName>
    <definedName name="XRefCopy1">#REF!</definedName>
    <definedName name="_vena_Budget_B1_R_2_658126899964411905">#REF!</definedName>
    <definedName name="wrn.Detailed._.P._.and._.L._1">#REF!</definedName>
    <definedName name="Acquisition_Total_Cost">#REF!</definedName>
    <definedName name="Third_Tranche">#REF!</definedName>
    <definedName name="Acquisition_Fee">#REF!</definedName>
    <definedName name="__17.7">#REF!</definedName>
    <definedName name="_vena_DYNR_SBudget_BB1_f8b3d04b_8fd281ae">#REF!</definedName>
    <definedName name="XRefCopy28Row">#REF!</definedName>
    <definedName name="_JUN03">#REF!</definedName>
    <definedName name="____________________________CAD2005">#REF!</definedName>
    <definedName name="_bdm.63CE9CF74A934A2CABE43E0C9A5325A7.edm">#REF!</definedName>
    <definedName name="_vena_DYNR_SBudget_BB1_ece26a1a_6ebd3d60">#REF!</definedName>
    <definedName name="_bdm.ABD8C8E4447045C185AA1D07ED601357.edm">#REF!</definedName>
    <definedName name="STTOTALRENT">#REF!</definedName>
    <definedName name="Yr3GroundLease">#REF!</definedName>
    <definedName name="_vena_DYNR_SBudget_BB1_9d2d8fb7_92506c8b">#REF!</definedName>
    <definedName name="wrn.hidesal._3">#REF!</definedName>
    <definedName name="PaymentFrequency">#REF!</definedName>
    <definedName name="_vena_DYNR_SBudget_BB1_bbd08b5b_2ad5119b">#REF!</definedName>
    <definedName name="_ZZ2_2">#REF!</definedName>
    <definedName name="subdebtrate">#REF!</definedName>
    <definedName name="risk_premium">#REF!</definedName>
    <definedName name="cb_Chart_26">#REF!</definedName>
    <definedName name="_vena_Budget_B1_R_3_658023728085729283_1476">#REF!</definedName>
    <definedName name="parswap_table">#REF!</definedName>
    <definedName name="AssessedImprovementsValue1_ScenDEFAULT">#REF!</definedName>
    <definedName name="_New4_1_2">#REF!</definedName>
    <definedName name="_vena_DYNR_SBudget_BB1_c75acc66_268e3e3">#REF!</definedName>
    <definedName name="YtdValVcntSpcBsRnt">#REF!</definedName>
    <definedName name="SFG_2">#REF!</definedName>
    <definedName name="_____al1_3">#REF!</definedName>
    <definedName name="_bdm.6355F4AD5D59479DBAA7F46F10C4BBEC.edm">#REF!</definedName>
    <definedName name="janis_1_5">#REF!</definedName>
    <definedName name="_1__123Graph_ACHART_2">#REF!</definedName>
    <definedName name="vo_3">#REF!</definedName>
    <definedName name="_n33">#REF!</definedName>
    <definedName name="_____________________________CAD2008">#REF!</definedName>
    <definedName name="wrn.upstairs._3">#REF!</definedName>
    <definedName name="_vena_Budget_B1_R_2_728481414378946570">#REF!</definedName>
    <definedName name="ghhghd_1_3">#REF!</definedName>
    <definedName name="_vena_Budget_B1_R_3_658023728085729283_3032">#REF!</definedName>
    <definedName name="BLPH42">#REF!</definedName>
    <definedName name="wrn.CAPREIT._1">#REF!</definedName>
    <definedName name="Flex_Input_6">#REF!</definedName>
    <definedName name="_vena_DYNR_SBudget_BB1_c75acc66_217e3a85">#REF!</definedName>
    <definedName name="_65">#REF!</definedName>
    <definedName name="_vena_DYNR_SBudget_BB1_947a2efe_1a65ed5f">#REF!</definedName>
    <definedName name="_vena_Budget_B1_R_3_658023728085729283_2994">#REF!</definedName>
    <definedName name="_MAY05">#REF!</definedName>
    <definedName name="dddddd_2">#REF!</definedName>
    <definedName name="_vena_DYNR_SBudget_BB1_6f2500ac_e09b4b50">#REF!</definedName>
    <definedName name="Division_12">#REF!</definedName>
    <definedName name="_vena_DYNR_SBudget_BB1_bbd08b5b_88a7d61">#REF!</definedName>
    <definedName name="_bdm.D9DDA64919E24F208EDC84DBF3E135A9.edm">#REF!</definedName>
    <definedName name="srad_1_1">#REF!</definedName>
    <definedName name="MLNK055cb07966bb400893ee20f69fab1ad3">#REF!</definedName>
    <definedName name="_vena_Budget_B1_R_2_658126896281812993">#REF!</definedName>
    <definedName name="_11SCH10">#REF!</definedName>
    <definedName name="plumbingcpe">#REF!</definedName>
    <definedName name="wrn.all.2_1_1">#REF!</definedName>
    <definedName name="hn._P004">#REF!</definedName>
    <definedName name="_vena_Budget_B1_R_2_658126897229725697">#REF!</definedName>
    <definedName name="_32__123Graph_XCHART_17">#REF!</definedName>
    <definedName name="Cum_Int">#REF!</definedName>
    <definedName name="lkjlkj_1">#REF!</definedName>
    <definedName name="_vena_DYNR_SBudget_BB1_7970b553_ca8af204">#REF!</definedName>
    <definedName name="Debt_Calc1_IsRefied">#REF!</definedName>
    <definedName name="_17__123Graph_BCHART_2">#REF!</definedName>
    <definedName name="CNS">#REF!</definedName>
    <definedName name="_vena_Budget_B1_R_2_658126900413202434">#REF!</definedName>
    <definedName name="OAR_SpreadFactor">#REF!</definedName>
    <definedName name="wrn.ALL._1">#REF!</definedName>
    <definedName name="PRINT_GSUM">#REF!</definedName>
    <definedName name="_vena_Budget_B1_C_FV_e4bcd20d09de44648bcf960b63f6917f_10">#REF!</definedName>
    <definedName name="deal">#REF!</definedName>
    <definedName name="_vena_Budget_B1_R_2_658126895828828161">#REF!</definedName>
    <definedName name="_yr3">#REF!</definedName>
    <definedName name="Base_Rents">#REF!</definedName>
    <definedName name="AUPEGI">#REF!</definedName>
    <definedName name="_vena_Budget_B1_R_2_658126898324439041">#REF!</definedName>
    <definedName name="costs2">#REF!</definedName>
    <definedName name="_vena_Budget_B1_R_2_658126896306978817">#REF!</definedName>
    <definedName name="noidea_1_3">#REF!</definedName>
    <definedName name="FG_1_1">#REF!</definedName>
    <definedName name="_vena_Budget_B1_R_3_658023728085729283_3072">#REF!</definedName>
    <definedName name="singletenant07">#REF!</definedName>
    <definedName name="Pref_CF_Particpation">#REF!</definedName>
    <definedName name="PreviousBudgetLoaded">#REF!</definedName>
    <definedName name="ggh">#REF!</definedName>
    <definedName name="Page_1">#REF!</definedName>
    <definedName name="_234__123Graph_DCHART_2">#REF!</definedName>
    <definedName name="ROBERT_5">#REF!</definedName>
    <definedName name="_vena_DYNR_SBudget_BB1_da5f4009_cad78ac">#REF!</definedName>
    <definedName name="wrn.Aging._.and._.Trend._.Analysis._1">#REF!</definedName>
    <definedName name="UvarGim6">#REF!</definedName>
    <definedName name="wrn.Druck._.Monatsreporting._5">#REF!</definedName>
    <definedName name="wrn.Typhoon._1_1_1">#REF!</definedName>
    <definedName name="_53__123Graph_XCHART_18">#REF!</definedName>
    <definedName name="MLNKa250d5de210e4c2ca0683b479227b65a">#REF!</definedName>
    <definedName name="_____t1">#REF!</definedName>
    <definedName name="DSCRCF">#REF!</definedName>
    <definedName name="_vena_Budget_B1_R_3_658023728085729283_3326">#REF!</definedName>
    <definedName name="_vena_Budget_B1_R_2_702739766382559232">#REF!</definedName>
    <definedName name="_vena_DYNR_SBudget_BB1_81e08984_af56df9a">#REF!</definedName>
    <definedName name="_vena_DYNR_SBudget_BB1_da5f4009_59337686">#REF!</definedName>
    <definedName name="BIOther2C">#REF!</definedName>
    <definedName name="XRefCopy44">#REF!</definedName>
    <definedName name="_bdm.443EB99F8E1740488FCD345E93DA89D0.edm">#REF!</definedName>
    <definedName name="_vena_Budget_B1_R_2_658126899943440385">#REF!</definedName>
    <definedName name="Rental_Escl">#REF!</definedName>
    <definedName name="__________________CAD2006">#REF!</definedName>
    <definedName name="wrn.FY97SBP2_1">#REF!</definedName>
    <definedName name="_vena_Budget_B1_R_2_658126894293712897_1">#REF!</definedName>
    <definedName name="CJ">#REF!</definedName>
    <definedName name="_bdm.2F994D6394314D65966806B0027B7ED0.edm">#REF!</definedName>
    <definedName name="_vena_DYNR_SBudget_BB1_c492f2a8_f2d487b2">#REF!</definedName>
    <definedName name="_vena_DYNR_SBudget_BB1_9d2d8fb7_631d35a">#REF!</definedName>
    <definedName name="wrn.report_2">#REF!</definedName>
    <definedName name="Debt_SubordinationType2">#REF!</definedName>
    <definedName name="pbBACKUP">#REF!</definedName>
    <definedName name="afd">#REF!</definedName>
    <definedName name="_vena_Budget_B1_R_2_774856193482293248">#REF!</definedName>
    <definedName name="StabOccupancy">#REF!</definedName>
    <definedName name="_vena_DYNR_SBudget_BB1_81e08984_e80c1619">#REF!</definedName>
    <definedName name="xlActiveLE">#REF!</definedName>
    <definedName name="_SFS">#REF!</definedName>
    <definedName name="_vena_DYNR_SBudget_BB1_9d30db1e_7202db0b">#REF!</definedName>
    <definedName name="_38__123Graph_LBL_CCHART_3">#REF!</definedName>
    <definedName name="Mgmt_Fee">#REF!</definedName>
    <definedName name="Tax_Growth_Rate">#REF!</definedName>
    <definedName name="TopMRK19">#REF!</definedName>
    <definedName name="_vena_Budget_B1_R_3_658023728085729283_4386">#REF!</definedName>
    <definedName name="_vena_Budget_B1_R_2_658126895392620545">#REF!</definedName>
    <definedName name="as_1_5">#REF!</definedName>
    <definedName name="ExRateLTM_Yr1">#REF!</definedName>
    <definedName name="_bdm.A3217740FA014FF5827A7E5312830E45.edm">#REF!</definedName>
    <definedName name="_bdm.1CD76D69AB2A4BC7957A787998125A2E.edm">#REF!</definedName>
    <definedName name="_vena_Budget_B1_R_3_658023728085729283_3231">#REF!</definedName>
    <definedName name="_81__123Graph_LBL_ACHART_2">#REF!</definedName>
    <definedName name="onebed">#REF!</definedName>
    <definedName name="_vena_Budget_B1_R_3_658023728085729283_4223">#REF!</definedName>
    <definedName name="______3.1">#REF!</definedName>
    <definedName name="_bdm.99DF0C3BB6694E6FBD635F5A511B1CFC.edm">#REF!</definedName>
    <definedName name="___________________rr3">#REF!</definedName>
    <definedName name="_bdm.5DAD227C94E04FF7BB3E177DDD24C224.edm">#REF!</definedName>
    <definedName name="_vena_Budget_B1_R_3_658023728085729283_2339">#REF!</definedName>
    <definedName name="_vena_Budget_B1_R_3_658023728085729283_3439">#REF!</definedName>
    <definedName name="_vena_DYNR_SBudget_BB1_c0ad5929_aa0a77c4">#REF!</definedName>
    <definedName name="YtdPyrllBene">#REF!</definedName>
    <definedName name="AUS03CAPEXPERTOWER">#REF!</definedName>
    <definedName name="SALES1">#REF!</definedName>
    <definedName name="_bdm.D806005B8294409992FDCB781BD960FC.edm">#REF!</definedName>
    <definedName name="_vena_Budget_B1_R_3_658023728085729283_2259">#REF!</definedName>
    <definedName name="_bdm.36DA6ACBCBD84005AC0B1B5135964CAB.edm">#REF!</definedName>
    <definedName name="_vena_Budget_B1_R_3_658023728085729283_2382">#REF!</definedName>
    <definedName name="I_Pool">#REF!</definedName>
    <definedName name="Print1">#REF!</definedName>
    <definedName name="_____6.2">#REF!</definedName>
    <definedName name="_42__123Graph_FCHART_22">#REF!</definedName>
    <definedName name="ResidentialAppliances">#REF!</definedName>
    <definedName name="change_21">#REF!</definedName>
    <definedName name="__123Graph_AST92">#REF!</definedName>
    <definedName name="_87__123Graph_LBL_CCHART_3">#REF!</definedName>
    <definedName name="rngStates">#REF!</definedName>
    <definedName name="_vena_DYNR_SBudget_BB1_d91ca585_bf1e6b54">#REF!</definedName>
    <definedName name="sadf_1_4">#REF!</definedName>
    <definedName name="asdas">#REF!</definedName>
    <definedName name="_____________________________DIL2">#REF!</definedName>
    <definedName name="Pref_Soft_Pay_Rate">#REF!</definedName>
    <definedName name="_vena_Budget_B1_R_2_658126899695976450">#REF!</definedName>
    <definedName localSheetId="5" name="as_3">#REF!</definedName>
    <definedName name="_vena_DYNR_SBudget_BB1_947a2efe_66fda28d">#REF!</definedName>
    <definedName name="sas_1">#REF!</definedName>
    <definedName name="_8_15">#REF!</definedName>
    <definedName name="_c_1_4">#REF!</definedName>
    <definedName name="_vena_Budget_B1_R_3_658023728085729283_3849">#REF!</definedName>
    <definedName name="_vena_Budget_B1_R_3_658023728085729283_2881">#REF!</definedName>
    <definedName name="_vena_Budget_B1_R_3_658023728085729283_2212">#REF!</definedName>
    <definedName name="Scurve_dist">#REF!</definedName>
    <definedName name="_vena_Budget_B1_R_3_658023728085729283_2951">#REF!</definedName>
    <definedName name="_vena_Budget_B1_R_2_702739768819449858">#REF!</definedName>
    <definedName name="_24______123Graph_ACHART_1">#REF!</definedName>
    <definedName name="CondoCashFlow">#REF!</definedName>
    <definedName name="Total_Financed_Amount">#REF!</definedName>
    <definedName name="info">#REF!</definedName>
    <definedName name="____a1_1">#REF!</definedName>
    <definedName name="newset_4">#REF!</definedName>
    <definedName name="Z_3FFCEA43_F8AA_11D0_BD29_0020AF42250B_.wvu.PrintTitles">#REF!</definedName>
    <definedName name="Table_prior_interest">#REF!</definedName>
    <definedName name="Phone_expense_growth_2018">#REF!</definedName>
    <definedName name="_bdm.A3FB3A5AB6C54407ACB67223A566BC96.edm">#REF!</definedName>
    <definedName name="_vena_Budget_B1_R_3_658023728085729283_3672">#REF!</definedName>
    <definedName name="wrn.Geographic._.Trends._1_5">#REF!</definedName>
    <definedName name="_9__123Graph_ECHART_1">#REF!</definedName>
    <definedName name="_flr7">#REF!</definedName>
    <definedName name="_vena_DYNR_SBudget_BB1_c75acc66_cb7db25b">#REF!</definedName>
    <definedName name="aasdfa_2">#REF!</definedName>
    <definedName name="Debt_2_Release_Sales">#REF!</definedName>
    <definedName name="OTHEREXPGR">#REF!</definedName>
    <definedName name="_vena_DYNR_SBudget_BB1_9d30db1e_d9de3ddd">#REF!</definedName>
    <definedName name="CR1TO5">#REF!</definedName>
    <definedName name="_30_20.2">#REF!</definedName>
    <definedName name="_ALL4">#REF!</definedName>
    <definedName name="_bdm.62C5EC6EB9354C7189B7E120A3296DE0.edm">#REF!</definedName>
    <definedName name="RPLANDEP">#REF!</definedName>
    <definedName name="RefiStartRow">#REF!</definedName>
    <definedName name="_bdm.D9E20D1F45E34A07B83847883C6AC3C5.edm">#REF!</definedName>
    <definedName name="_vena_Budget_B1_R_2_658126895879159809">#REF!</definedName>
    <definedName name="Questionnaire">#REF!</definedName>
    <definedName name="PO_1_5">#REF!</definedName>
    <definedName name="_bdm.96E63011246A409AAFBD32E25B66B911.edm">#REF!</definedName>
    <definedName name="acct8111.1">#REF!</definedName>
    <definedName name="_vena_Budget_B1_R_3_658023728085729283_2944">#REF!</definedName>
    <definedName name="_64__123Graph_DCHART_22">#REF!</definedName>
    <definedName name="Acquiror_Shares_Outstanding">#REF!</definedName>
    <definedName name="CAIR">#REF!</definedName>
    <definedName name="_vena_Budget_B1_R_3_658023728085729283_2331">#REF!</definedName>
    <definedName name="_vena_Budget_B1_R_2_658126899763085314">#REF!</definedName>
    <definedName name="sas_2">#REF!</definedName>
    <definedName name="SHL">#REF!</definedName>
    <definedName name="_vena_DYNR_SBudget_BB1_257bd8dc_14e05890">#REF!</definedName>
    <definedName name="_vena_DYNR_SBudget_BB1_d9e2ff62_28079c0e">#REF!</definedName>
    <definedName name="_bdm.F7D58CF26EBE460FA7155A74C8A150E2.edm">#REF!</definedName>
    <definedName name="xlActiveCCRead">#REF!</definedName>
    <definedName name="ARREARS">#REF!</definedName>
    <definedName localSheetId="5" name="solver_rhs1">#REF!</definedName>
    <definedName name="commercial_net_sf">#REF!</definedName>
    <definedName name="__APR11">#REF!</definedName>
    <definedName name="_vena_Budget_B1_R_2_658126896894181377">#REF!</definedName>
    <definedName name="_vena_DYNR_SBudget_BB1_e52b9441">#REF!</definedName>
    <definedName name="FinancingAmortization">#REF!</definedName>
    <definedName name="BLPH5">#REF!</definedName>
    <definedName name="janis_1_3">#REF!</definedName>
    <definedName name="ApprPropTax">#REF!</definedName>
    <definedName name="Module4.PRINT_ESUM">#REF!</definedName>
    <definedName name="_vena_DYNR_SBudget_BB1_81e08984_9f879713">#REF!</definedName>
    <definedName name="dsg_5">#REF!</definedName>
    <definedName name="_vena_DYNR_SBudget_BB1_c75acc66_6a45ec99">#REF!</definedName>
    <definedName name="COMMRENT">#REF!</definedName>
    <definedName name="dgfhgf_4">#REF!</definedName>
    <definedName name="_vena_Budget_B1_R_2_658126900606140417">#REF!</definedName>
    <definedName name="_vena_Budget_B1_R_3_658023728085729283_3569">#REF!</definedName>
    <definedName name="b1net2a">#REF!</definedName>
    <definedName name="CURRENT_APPRAISED_VALUE">#REF!</definedName>
    <definedName name="_vena_Budget_B1_R_2_658126899112968192">#REF!</definedName>
    <definedName name="________________________________DIL2">#REF!</definedName>
    <definedName name="BLPH1">#REF!</definedName>
    <definedName name="propzip">#REF!</definedName>
    <definedName name="_vena_Budget_B1_R_3_658023728085729283_2968">#REF!</definedName>
    <definedName name="XRefCopy2">#REF!</definedName>
    <definedName name="ImpSale5Address">#REF!</definedName>
    <definedName name="_7__123Graph_ACHART_6">#REF!</definedName>
    <definedName name="_vena_DYNR_SBudget_BB1_ece26a1a_6719947d">#REF!</definedName>
    <definedName name="_bdm.C39BCE4F366342D8AD30EADF9DE6193B.edm">#REF!</definedName>
    <definedName name="_vena_Budget_B1_R_3_658023728085729283_3944">#REF!</definedName>
    <definedName name="_______18.4">#REF!</definedName>
    <definedName name="_vena_Budget_B1_R_3_658023728085729283_2356">#REF!</definedName>
    <definedName name="___________________________________KC3">#REF!</definedName>
    <definedName name="AnalysisType">#REF!</definedName>
    <definedName name="_vena_Budget_B1_R_3_658023728085729283_3343">#REF!</definedName>
    <definedName name="CLmgn">#REF!</definedName>
    <definedName name="assump">#REF!</definedName>
    <definedName name="win_dump">#REF!</definedName>
    <definedName name="GENERAL">#REF!</definedName>
    <definedName name="Minor_Page_08">#REF!</definedName>
    <definedName name="New_Rate">#REF!</definedName>
    <definedName name="fuckme_1_1_1">#REF!</definedName>
    <definedName name="_vena_Budget_B1_R_3_658023728085729283_2785">#REF!</definedName>
    <definedName name="_Table2_In1">#REF!</definedName>
    <definedName name="_vena_Budget_B1_R_3_658023728085729283_2203">#REF!</definedName>
    <definedName name="LevReturn">#REF!</definedName>
    <definedName name="wrn.SUM._.WITH._.GC._4">#REF!</definedName>
    <definedName name="_bdm.BDC33D9EF94941E08948956B76B9763C.edm">#REF!</definedName>
    <definedName name="dsg_4">#REF!</definedName>
    <definedName name="Z_F14718F3_5AC2_11D3_AD63_0050040A13CD_.wvu.PrintArea">#REF!</definedName>
    <definedName name="_vena_DYNR_SBudget_BB1_d91ca585_30581106">#REF!</definedName>
    <definedName name="_vena_Budget_B1_R_3_658023728085729283_4000">#REF!</definedName>
    <definedName name="i_1_1_1">#REF!</definedName>
    <definedName name="_bdm.8A0BECDECBC144E3B091D9EECF59EAC5.edm">#REF!</definedName>
    <definedName name="RLAINPUT_DebtLoan2Payment">#REF!</definedName>
    <definedName name="Rwvu.combo.">#REF!</definedName>
    <definedName name="_vena_Budget_B1_R_2_658126893593264129">#REF!</definedName>
    <definedName name="_vena_Budget_B1_R_3_658023728085729283_2397">#REF!</definedName>
    <definedName name="_vena_Budget_B1_R_2_658126895233236993">#REF!</definedName>
    <definedName name="Lot">#REF!</definedName>
    <definedName name="_bdm.6D9218163518441D956E2B9368E83959.edm">#REF!</definedName>
    <definedName name="_bdm.4C2187D4D78743A593C2B2C00B9F6018.edm">#REF!</definedName>
    <definedName name="wrn.Output._3">#REF!</definedName>
    <definedName name="DEPOSIT">#REF!</definedName>
    <definedName localSheetId="5" name="DEBT2">#REF!</definedName>
    <definedName name="_33__123Graph_XCHART_18">#REF!</definedName>
    <definedName name="_vena_Budget_B1_R_2_658126898546737153">#REF!</definedName>
    <definedName name="_bdm.121B59425F754309B58B1815AED50126.edm">#REF!</definedName>
    <definedName name="ry_1">#REF!</definedName>
    <definedName name="_vena_DYNR_SBudget_BB1_c75acc66">#REF!</definedName>
    <definedName name="Steps">#REF!</definedName>
    <definedName name="_bdm.1718F6ECF9B643BB9ECFC6EF36F303DB.edm">#REF!</definedName>
    <definedName name="wrn.Report1._4">#REF!</definedName>
    <definedName name="mmmmmm">#REF!</definedName>
    <definedName name="qwerqwerqwe_1">#REF!</definedName>
    <definedName name="MTG_SUMMARIES">#REF!</definedName>
    <definedName name="Gar.page1">#REF!</definedName>
    <definedName name="_bdm.CD78D6DB57234738B65795B5B2937872.edm">#REF!</definedName>
    <definedName name="hh_3">#REF!</definedName>
    <definedName name="FIRMNAME">#REF!</definedName>
    <definedName name="XRefCopy42">#REF!</definedName>
    <definedName name="_5__123Graph_BCHART_2">#REF!</definedName>
    <definedName name="_vena_Budget_B1_R_2_658126899071025153">#REF!</definedName>
    <definedName name="_vena_Budget_B1_R_3_658023728085729283_3401">#REF!</definedName>
    <definedName name="net1a">#REF!</definedName>
    <definedName name="_vena_Budget_B1_C_10_658083215177678848_1">#REF!</definedName>
    <definedName name="titi">#REF!</definedName>
    <definedName name="Module1.PRINT_EDET">#REF!</definedName>
    <definedName name="done">#REF!</definedName>
    <definedName name="_35">#REF!</definedName>
    <definedName name="MLNKc8f6300d4bc34237ae050b3f38da6fc1">#REF!</definedName>
    <definedName name="_vena_DYNR_SBudget_BB1_9d30db1e_625a1f81">#REF!</definedName>
    <definedName name="_vena_Budget_B1_R_3_658023728085729283_3815">#REF!</definedName>
    <definedName name="dbiImprovedGrossBuildingSQFT10">#REF!</definedName>
    <definedName name="ctss.in.collateral_0_.Collateral.city">#REF!</definedName>
    <definedName name="__123Graph_AGraph10">#REF!</definedName>
    <definedName name="_vena_Budget_B1_R_3_658023728085729283_2684">#REF!</definedName>
    <definedName name="Commences">#REF!</definedName>
    <definedName name="wrn.PARTIAL._2">#REF!</definedName>
    <definedName name="amortref">#REF!</definedName>
    <definedName name="hn._I044">#REF!</definedName>
    <definedName name="_vena_DYNR_SBudget_BB1_ece26a1a_54480705">#REF!</definedName>
    <definedName name="_bdm.DAF2EFEB17304CB68070925D1F3F96D9.edm">#REF!</definedName>
    <definedName name="uytry_2">#REF!</definedName>
    <definedName name="_a3_1_4">#REF!</definedName>
    <definedName name="newset1_1">#REF!</definedName>
    <definedName name="_bdm.C08C4FAAE0224B2AA7BD916A2AA59AB7.edm">#REF!</definedName>
    <definedName name="MLNK6af7f9a1248644a5a946af2246dd2280">#REF!</definedName>
    <definedName name="_vena_Budget_B1_R_2_658126894121746435">#REF!</definedName>
    <definedName name="wrn.FY97SBP2_5">#REF!</definedName>
    <definedName name="TwoLevIRR">#REF!</definedName>
    <definedName name="down_pipeline2">#REF!</definedName>
    <definedName name="_vena_Budget_B1_R_2_658126899712753665">#REF!</definedName>
    <definedName name="xxxxx_1_1">#REF!</definedName>
    <definedName name="C_Equity_Fee">#REF!</definedName>
    <definedName name="newark">#REF!</definedName>
    <definedName name="_vena_Budget_B1_R_2_658126896617357313">#REF!</definedName>
    <definedName name="_vena_DYNR_SBudget_BB1_df4836c9_1d533d89">#REF!</definedName>
    <definedName name="_n1698">#REF!</definedName>
    <definedName name="s1ra">#REF!</definedName>
    <definedName name="DaysProjYr5SP">#REF!</definedName>
    <definedName name="nsfjtjyt">#REF!</definedName>
    <definedName name="_13Module2_.PRINT_HSUM">#REF!</definedName>
    <definedName name="MOIRR3">#REF!</definedName>
    <definedName name="Sched8">#REF!</definedName>
    <definedName name="PSF_retail">#REF!</definedName>
    <definedName name="_______18.3">#REF!</definedName>
    <definedName name="OAHotelRooms">#REF!</definedName>
    <definedName name="_bdm.D7CD4C512BCA4CD2B45591CE8BDEAD0B.edm">#REF!</definedName>
    <definedName name="low_inc_unit_rate">#REF!</definedName>
    <definedName name="wrn.Total._1">#REF!</definedName>
    <definedName name="_vena_Budget_B1_R_2_658126898798395392">#REF!</definedName>
    <definedName name="_vena_Budget_B1_R_3_658023728085729283_2353">#REF!</definedName>
    <definedName name="sfgv_1_1">#REF!</definedName>
    <definedName name="Prorator">#REF!</definedName>
    <definedName name="_vena_Budget_B1_R_2_658126893748453376">#REF!</definedName>
    <definedName name="_a3_1_5">#REF!</definedName>
    <definedName name="wvu.turnover._1_4">#REF!</definedName>
    <definedName name="purchase_or_asking">#REF!</definedName>
    <definedName name="_________CAD2007">#REF!</definedName>
    <definedName name="_vena_DYNR_SBudget_BB1_9d30db1e_ba8c15c1">#REF!</definedName>
    <definedName name="wrn.set._1_1">#REF!</definedName>
    <definedName name="NorthCarolina">#REF!</definedName>
    <definedName name="SITH">#REF!</definedName>
    <definedName name="XRefCopy25">#REF!</definedName>
    <definedName name="ggggggggggg_4">#REF!</definedName>
    <definedName name="_New4_5">#REF!</definedName>
    <definedName name="_vena_DYNR_SBudget_BB1_da5f4009_ce9d5328">#REF!</definedName>
    <definedName name="_24__123Graph_CChart_8E">#REF!</definedName>
    <definedName name="_bdm.42D3FE836F20465686EB084B437EC3FC.edm">#REF!</definedName>
    <definedName name="OIL">#REF!</definedName>
    <definedName name="_135__123Graph_CCHART_22">#REF!</definedName>
    <definedName name="_bdm.78CA5CB9DEBA4BE68632CE8A581D0092.edm">#REF!</definedName>
    <definedName name="_DEC09">#REF!</definedName>
    <definedName name="Owner">#REF!</definedName>
    <definedName name="_12__123Graph_BCHART_22">#REF!</definedName>
    <definedName name="_295__123Graph_XSEG_PIE">#REF!</definedName>
    <definedName name="NRA">#REF!</definedName>
    <definedName name="______2.3">#REF!</definedName>
    <definedName name="_vena_Budget_B1_R_3_658023728085729283_3276">#REF!</definedName>
    <definedName name="_JUL03">#REF!</definedName>
    <definedName name="_bdm.681E6660B24347FC8CBFA2F670BBFEA3.edm">#REF!</definedName>
    <definedName name="asdf_1_1_1">#REF!</definedName>
    <definedName name="AUS07TENADD">#REF!</definedName>
    <definedName name="wrn.test._1_1_1">#REF!</definedName>
    <definedName name="MATRIX_D_1YR">#REF!</definedName>
    <definedName name="Exact">#REF!</definedName>
    <definedName name="MLNKd7320afe696b45b49836020362a236f8">#REF!</definedName>
    <definedName name="UKOPEX">#REF!</definedName>
    <definedName name="CreditStats">#REF!</definedName>
    <definedName name="wrn.MODEL._3">#REF!</definedName>
    <definedName name="O_5">#REF!</definedName>
    <definedName name="intang">#REF!</definedName>
    <definedName name="wrn.ntfinance._2">#REF!</definedName>
    <definedName name="OPSUM">#REF!</definedName>
    <definedName name="solver_lhs29">#REF!</definedName>
    <definedName name="wrn.printac._1_4">#REF!</definedName>
    <definedName name="TELECOM">#REF!</definedName>
    <definedName name="_vena_DYNR_SBudget_BB1_adf311e9">#REF!</definedName>
    <definedName name="_vena_Budget_B1_R_3_658023728085729283_3239">#REF!</definedName>
    <definedName name="_vena_Budget_B1_R_2_658126894067220481">#REF!</definedName>
    <definedName name="_vena_Budget_B1_R_3_658023728085729283_3597">#REF!</definedName>
    <definedName name="_vena_DYNR_SBudget_BB1_c75acc66_1d58866">#REF!</definedName>
    <definedName name="_vena_Budget_B1_C_10_658083215177678848_37">#REF!</definedName>
    <definedName name="ba6rent">#REF!</definedName>
    <definedName name="_vena_Budget_B1_R_3_658023728085729283_2346">#REF!</definedName>
    <definedName name="Common_Tier_2_Hurdle">#REF!</definedName>
    <definedName name="_23__123Graph_LBL_ACHART_2">#REF!</definedName>
    <definedName name="_vena_DYNR_SBudget_BB1_7970b553_116dc89c">#REF!</definedName>
    <definedName name="PD">#REF!</definedName>
    <definedName name="_vena_DYNR_SBudget_BB1_c0ad5929_4cd01357">#REF!</definedName>
    <definedName name="AUSARSERV">#REF!</definedName>
    <definedName name="_33__123Graph_CCHART_8">#REF!</definedName>
    <definedName name="_MAY08">#REF!</definedName>
    <definedName name="_vena_DYNR_SBudget_BB1_9d2d8fb7_d84e3f24">#REF!</definedName>
    <definedName name="ProForma1A">#REF!</definedName>
    <definedName name="lll_3">#REF!</definedName>
    <definedName name="projdirector">#REF!</definedName>
    <definedName name="_vena_Budget_B1_R_3_658023728085729283_4415">#REF!</definedName>
    <definedName name="cc_2">#REF!</definedName>
    <definedName name="PER">#REF!</definedName>
    <definedName name="_vena_Budget_B1_R_2_718236086372139012">#REF!</definedName>
    <definedName name="wrn.detail._1_4">#REF!</definedName>
    <definedName name="___________________1">#REF!</definedName>
    <definedName name="COUP3">#REF!</definedName>
    <definedName name="Z_6DFA7DE5_3C08_11D1_BDBE_0020AF42250B_.wvu.PrintTitles">#REF!</definedName>
    <definedName name="plumbingcpf">#REF!</definedName>
    <definedName name="_vena_Budget_B1_R_2_658126897598824451_1">#REF!</definedName>
    <definedName name="TopINT3">#REF!</definedName>
    <definedName name="NOTEDATE">#REF!</definedName>
    <definedName name="_vena_Budget_B1_R_3_658023728085729283_2596">#REF!</definedName>
    <definedName name="wrn.csc._1_2">#REF!</definedName>
    <definedName name="huji_1_3">#REF!</definedName>
    <definedName name="UKQ301TENADD">#REF!</definedName>
    <definedName name="CPI_97">#REF!</definedName>
    <definedName name="UK04builds">#REF!</definedName>
    <definedName name="TR">#REF!</definedName>
    <definedName name="_bdm.EFF653A82DF84043BDFCC3E0665EFAB7.edm">#REF!</definedName>
    <definedName name="jhkkjk_1">#REF!</definedName>
    <definedName name="ctHidden.Loan_Type_Table">#REF!</definedName>
    <definedName name="u_2">#REF!</definedName>
    <definedName name="_vena_DYNR_SBudget_BB1_7970b553_961b765e">#REF!</definedName>
    <definedName name="__tit2">#REF!</definedName>
    <definedName name="_vena_Budget_B1_R_2_658126899809222657">#REF!</definedName>
    <definedName name="wrn.Asia._1_1_1">#REF!</definedName>
    <definedName name="ExchRate">#REF!</definedName>
    <definedName name="_bdm.7A5EE79504E6408281CF0B91D6ECC55F.edm">#REF!</definedName>
    <definedName name="RETAX2">#REF!</definedName>
    <definedName name="_bdm.1B2CCF979C51405CBB484319D03423DB.edm">#REF!</definedName>
    <definedName name="_OCT03">#REF!</definedName>
    <definedName name="kill3_4">#REF!</definedName>
    <definedName name="dsfgdsfg">#REF!</definedName>
    <definedName name="u_1">#REF!</definedName>
    <definedName name="_vena_Budget_B1_R_2_658126897582047235_1">#REF!</definedName>
    <definedName name="jen_2">#REF!</definedName>
    <definedName name="n9rent">#REF!</definedName>
    <definedName name="_bdm.A02561A53A3D43148DB86B8DDDD3FD9A.edm">#REF!</definedName>
    <definedName name="DEALSSHORTLY">#REF!</definedName>
    <definedName name="_vena_Budget_B1_R_2_658126896697049089">#REF!</definedName>
    <definedName name="_vena_Budget_B1_R_2_658126897527521283_1">#REF!</definedName>
    <definedName name="_DELETE">#REF!</definedName>
    <definedName name="_12_95D">#REF!</definedName>
    <definedName name="_vena_DYNR_SBudget_BB1_93cbb310_e34757b1">#REF!</definedName>
    <definedName name="Stabilization_Date">#REF!</definedName>
    <definedName name="_21__123Graph_CCHART_15">#REF!</definedName>
    <definedName name="MF_Units">#REF!</definedName>
    <definedName name="E_4">#REF!</definedName>
    <definedName name="Funds_on_Deposit">#REF!</definedName>
    <definedName name="ttt_3">#REF!</definedName>
    <definedName name="_vena_Budget_B1_R_2_702739781867929601">#REF!</definedName>
    <definedName name="TotalCapital">#REF!</definedName>
    <definedName name="_bdm.F4BD3D2D0C7F4DD7934BBE08D6410C33.edm">#REF!</definedName>
    <definedName name="TMC">#REF!</definedName>
    <definedName name="_vena_Budget_B1_R_2_658126899050053633">#REF!</definedName>
    <definedName name="DEC_27">#REF!</definedName>
    <definedName name="_vena_DYNR_SBudget_BB1_9d2d8fb7_c4999022">#REF!</definedName>
    <definedName name="reqeq">#REF!</definedName>
    <definedName name="NewEquityYr5">#REF!</definedName>
    <definedName name="Reserve_Requirements">#REF!</definedName>
    <definedName name="BorderCF">#REF!</definedName>
    <definedName name="_vena_Budget_B1_R_3_658023728085729283_2431">#REF!</definedName>
    <definedName name="BaseRentSF">#REF!</definedName>
    <definedName name="_AUG95">#REF!</definedName>
    <definedName name="_vena_Budget_B1_R_3_658023728085729283_3199">#REF!</definedName>
    <definedName name="_vena_Budget_B1_R_2_658126899016499200">#REF!</definedName>
    <definedName name="wrn.adj95._1_4">#REF!</definedName>
    <definedName name="__yr11">#REF!</definedName>
    <definedName name="vtotalcc">#REF!</definedName>
    <definedName name="DZ.LTMPlus">#REF!</definedName>
    <definedName name="Smlouvy_1_5">#REF!</definedName>
    <definedName name="_DAT6">#REF!</definedName>
    <definedName name="MLNKc5320b3d022a46a8b32f66d7866aab46">#REF!</definedName>
    <definedName name="_bdm.AAD34187A165451888DDE73281A10B04.edm">#REF!</definedName>
    <definedName name="_vena_Budget_B1_C_10_658083215177678848_47">#REF!</definedName>
    <definedName name="kill4_2">#REF!</definedName>
    <definedName name="CPI">#REF!</definedName>
    <definedName name="_vena_DYNR_SBudget_BB1_9d2d8fb7_ecf59657">#REF!</definedName>
    <definedName name="_271__123Graph_XCHART_18">#REF!</definedName>
    <definedName name="_239__123Graph_FCHART_22">#REF!</definedName>
    <definedName name="MLNK4e02a210574f43cca49d83d96ef90f82">#REF!</definedName>
    <definedName name="intrate_01">#REF!</definedName>
    <definedName name="_29__123Graph_LBL_DCHART_1">#REF!</definedName>
    <definedName name="MLNKa871a094e74244b0b144e13addcdca49">#REF!</definedName>
    <definedName name="wrn.Cash._.Flow._1_4">#REF!</definedName>
    <definedName name="midwest_pipe_year">#REF!</definedName>
    <definedName name="_bdm.777E660DBBFE45D393E858906767B1D7.edm">#REF!</definedName>
    <definedName name="_vena_DYNR_SBudget_BB1_d91ca585_37cc5fa3">#REF!</definedName>
    <definedName name="Y_1_4">#REF!</definedName>
    <definedName name="_bas3">#REF!</definedName>
    <definedName name="_div6">#REF!</definedName>
    <definedName name="Yr3GenAdmin">#REF!</definedName>
    <definedName name="Yr2CommInc">#REF!</definedName>
    <definedName name="CCA08builds">#REF!</definedName>
    <definedName name="Sercorev2002">#REF!</definedName>
    <definedName name="market_rent_psf">#REF!</definedName>
    <definedName name="___17.8">#REF!</definedName>
    <definedName name="ParcelSize">#REF!</definedName>
    <definedName name="CONCESS">#REF!</definedName>
    <definedName name="Tickmark_p">#REF!</definedName>
    <definedName name="operating_cash">#REF!</definedName>
    <definedName name="_vena_Budget_B1_R_3_658023728085729283_4420">#REF!</definedName>
    <definedName name="_bdm.8BE27859203046FB8539EFABAFB52947.edm">#REF!</definedName>
    <definedName name="______________________CAD2006">#REF!</definedName>
    <definedName name="_vena_Budget_B1_R_3_658023728085729283_4297">#REF!</definedName>
    <definedName name="loan">#REF!</definedName>
    <definedName name="JUNK2_1">#REF!</definedName>
    <definedName name="wrn.Print_Target._1_2">#REF!</definedName>
    <definedName name="OALGroup">#REF!</definedName>
    <definedName name="_vena_Budget_B1_R_3_658023728085729283_2330">#REF!</definedName>
    <definedName name="_vena_Budget_B1_R_2_658126896650911745">#REF!</definedName>
    <definedName name="wrn.ALL2._1_1">#REF!</definedName>
    <definedName name="asdfdd_1_1">#REF!</definedName>
    <definedName name="__JUL10">#REF!</definedName>
    <definedName name="Insulation">#REF!</definedName>
    <definedName name="_vena_DYNR_SBudget_BB1_81e08984_da8b045b">#REF!</definedName>
    <definedName name="ctss.out.collateral_0_.underwriting_0_.UwAnalysis.extAttributes.earnoutAmount">#REF!</definedName>
    <definedName name="_vena_Budget_B1_R_3_658023728085729283_2520">#REF!</definedName>
    <definedName name="ctss.out.collateral_0_.Collateral.city">#REF!</definedName>
    <definedName name="ResSalesCost">#REF!</definedName>
    <definedName name="xxxxx_1_5">#REF!</definedName>
    <definedName name="_MAR98">#REF!</definedName>
    <definedName name="_n27">#REF!</definedName>
    <definedName name="_vena_Budget_B1_R_3_658023728085729283_3741">#REF!</definedName>
    <definedName name="totalsquarefeet">#REF!</definedName>
    <definedName name="_vena_Budget_B1_R_2_658126896915152897">#REF!</definedName>
    <definedName name="wrn.Bilanz._4">#REF!</definedName>
    <definedName name="_vena_DYNR_SBudget_BB1_49c874bc_5f99222a">#REF!</definedName>
    <definedName name="_vena_Budget_B1_R_3_658023728085729283_3057">#REF!</definedName>
    <definedName name="_vena_Budget_B1_R_2_658126898571902977">#REF!</definedName>
    <definedName name="dbiImprovedExpRatio6">#REF!</definedName>
    <definedName name="_vena_Budget_B1_R_2_658126899188465665">#REF!</definedName>
    <definedName name="PermanentIRFullBonds">#REF!</definedName>
    <definedName name="_wrn1_1_1">#REF!</definedName>
    <definedName name="_vena_DYNR_SBudget_BB1_81e08984_6a352435">#REF!</definedName>
    <definedName name="SITE_IN_PROP_OUT">#REF!</definedName>
    <definedName name="_vena_Budget_B1_R_2_658126897032593409">#REF!</definedName>
    <definedName name="_bdm.23C134D826BF425BAD8874357E2EBE72.edm">#REF!</definedName>
    <definedName name="Print_Valuation">#REF!</definedName>
    <definedName name="_bdm.BEE5BB9990B14A6FB95312FFC4E83FCB.edm">#REF!</definedName>
    <definedName name="wrn.accounts._1_2">#REF!</definedName>
    <definedName name="BIIRRProjC">#REF!</definedName>
    <definedName name="etet_4">#REF!</definedName>
    <definedName name="_______________RR2">#REF!</definedName>
    <definedName name="_vena_Budget_B1_R_2_658126894734114817_1">#REF!</definedName>
    <definedName name="_vena_Budget_B1_R_2_702739768785895425">#REF!</definedName>
    <definedName name="EST.TTL15">#REF!</definedName>
    <definedName name="_vena_Budget_B1_R_2_658126896327950339">#REF!</definedName>
    <definedName name="_SA1_4">#REF!</definedName>
    <definedName name="ID">#REF!</definedName>
    <definedName name="_vena_Budget_B1_R_3_658023728085729283_3238">#REF!</definedName>
    <definedName name="hacqfee">#REF!</definedName>
    <definedName localSheetId="4" name="expirationDate">#REF!</definedName>
    <definedName name="Tickmark_n">#REF!</definedName>
    <definedName name="wrn.DCFEpervier._4">#REF!</definedName>
    <definedName name="_bdm.8DCCCB4B2BC14C1AA84A9FF8A30B1264.edm">#REF!</definedName>
    <definedName name="CostOfSales">#REF!</definedName>
    <definedName name="_vena_Budget_B1_R_2_658126896583802881">#REF!</definedName>
    <definedName name="projedescription">#REF!</definedName>
    <definedName name="thrt">#REF!</definedName>
    <definedName name="_vena_Budget_B1_R_3_658023728085729283_3663">#REF!</definedName>
    <definedName name="__gia2">#REF!</definedName>
    <definedName name="_48">#REF!</definedName>
    <definedName name="_bdm.1424CFDC331E4DE7B3D5BA4BA52E14F8.edm">#REF!</definedName>
    <definedName name="interest_2">#REF!</definedName>
    <definedName name="_bdm.6863D7AB1E79441FBC7DCF312159FFA4.edm">#REF!</definedName>
    <definedName name="lkjlkj_3">#REF!</definedName>
    <definedName name="_Table1_Out">#REF!</definedName>
    <definedName name="_vena_Budget_B1_R_2_658126898911641601">#REF!</definedName>
    <definedName name="_vena_Budget_B1_R_3_658023728085729283_3979">#REF!</definedName>
    <definedName name="_vena_Budget_B1_R_3_658023728085729283_2696">#REF!</definedName>
    <definedName name="ORI_1st_Stab_Month">#REF!</definedName>
    <definedName name="Database_MI">#REF!</definedName>
    <definedName name="mado">#REF!</definedName>
    <definedName name="wrn.Massimo._1_5">#REF!</definedName>
    <definedName name="Smlouvy_5">#REF!</definedName>
    <definedName name="BILender1C">#REF!</definedName>
    <definedName name="Summary_of_Developer_and_Investor_Returns">#REF!</definedName>
    <definedName name="_vena_Budget_B1_R_2_658126893727481857_1">#REF!</definedName>
    <definedName name="garage_sf">#REF!</definedName>
    <definedName name="SFG_1_4">#REF!</definedName>
    <definedName name="Debt_Show1_FundMethod">#REF!</definedName>
    <definedName name="wrn.ALL2._1">#REF!</definedName>
    <definedName name="_vena_Budget_B1_R_3_658023728085729283_3796">#REF!</definedName>
    <definedName name="_vena_DYNR_SBudget_BB1_257bd8dc_f2c6a201">#REF!</definedName>
    <definedName name="newset">#REF!</definedName>
    <definedName name="_vena_DYNR_SBudget_BB1_d91ca585_87090af1">#REF!</definedName>
    <definedName name="_bdm.3B72F3BA644E48F88FF3928A22C2FDC6.edm">#REF!</definedName>
    <definedName name="TotAggVaCredLoss">#REF!</definedName>
    <definedName name="_vena_DYNR_SBudget_BB1_9d30db1e_71b953dd">#REF!</definedName>
    <definedName name="AccountArray">#REF!</definedName>
    <definedName name="_vena_Budget_B1_R_3_658023728085729283_2895">#REF!</definedName>
    <definedName name="___CAD2006">#REF!</definedName>
    <definedName name="_2__123Graph_AGROWTH_9">#REF!</definedName>
    <definedName name="_vena_Budget_B1_R_3_658023728085729283_4003">#REF!</definedName>
    <definedName name="DELME3_4">#REF!</definedName>
    <definedName name="emily_1">#REF!</definedName>
    <definedName name="stadiuma_4">#REF!</definedName>
    <definedName name="_bdm.73C0FBB2A5C14DB98E80B8127964A4AA.edm">#REF!</definedName>
    <definedName name="_vena_Budget_B1_C_FV_35892df9482541ef9da1df9eb1776c9c_39">#REF!</definedName>
    <definedName name="COUP4">#REF!</definedName>
    <definedName name="_vena_DYNR_SBudget_BB1_93cbb310_a5101cad">#REF!</definedName>
    <definedName name="_vena_Budget_B1_R_2_658126898173444097">#REF!</definedName>
    <definedName name="_vena_Budget_B1_R_2_658126896445390849">#REF!</definedName>
    <definedName name="SharePrice_Deal">#REF!</definedName>
    <definedName name="awert_1_3">#REF!</definedName>
    <definedName name="_vena_DYNR_SBudget_BB1_9d2d8fb7_5bfaafb4">#REF!</definedName>
    <definedName name="_vena_Budget_B1_R_2_658126900706803713">#REF!</definedName>
    <definedName name="_vena_Budget_B1_R_2_658126898534154241">#REF!</definedName>
    <definedName name="sendebtamort">#REF!</definedName>
    <definedName name="Last_Sale_Date">#REF!</definedName>
    <definedName name="MLNK63fe78282f504f46b79beeea2b8d4109">#REF!</definedName>
    <definedName name="E_1_3">#REF!</definedName>
    <definedName name="_16_______123Graph_XCHART_1">#REF!</definedName>
    <definedName name="bb_N0U4QjY0QTlGRUQ3NEUxMU">#REF!</definedName>
    <definedName name="XRefCopy48Row">#REF!</definedName>
    <definedName name="_bdm.914D46CCD1304626A1D69292CB25E1B1.edm">#REF!</definedName>
    <definedName name="_vena_DYNR_SBudget_BB1_6f2500ac_8472208c">#REF!</definedName>
    <definedName name="_297__123Graph_XCHART_18">#REF!</definedName>
    <definedName name="_vena_Budget_B1_C_FV_cf2923e05394473da29be0fda7a32c55">#REF!</definedName>
    <definedName name="PY_Market_Value_of_Equity">#REF!</definedName>
    <definedName name="____________________________CAD2007">#REF!</definedName>
    <definedName name="qwerqwerqwe">#REF!</definedName>
    <definedName name="_16Module2_.PRINT_BCPR">#REF!</definedName>
    <definedName name="__NCF4">#REF!</definedName>
    <definedName name="DAVIS">#REF!</definedName>
    <definedName name="dbiImprovedGrantee6">#REF!</definedName>
    <definedName name="wrnfy97_4">#REF!</definedName>
    <definedName name="_______________CAD2006">#REF!</definedName>
    <definedName name="EndFAAD">#REF!</definedName>
    <definedName name="asss_2">#REF!</definedName>
    <definedName name="_21PAGE_9">#REF!</definedName>
    <definedName name="_vena_Budget_B1_R_3_658023728085729283_4065">#REF!</definedName>
    <definedName name="_vena_Budget_B1_R_3_658023728085729283_1251">#REF!</definedName>
    <definedName name="wvu.summary1._2">#REF!</definedName>
    <definedName name="_vena_Budget_B1_R_2_658126897301028865">#REF!</definedName>
    <definedName name="EqualAdj2">#REF!</definedName>
    <definedName name="SEKUSD">#REF!</definedName>
    <definedName name="_bdm.6D83B3B1D5A64052BA456B9138B98F6E.edm">#REF!</definedName>
    <definedName name="__123Graph_A">#REF!</definedName>
    <definedName name="Sched6">#REF!</definedName>
    <definedName name="piss_1_1_1">#REF!</definedName>
    <definedName name="TotalProjectCosts">#REF!</definedName>
    <definedName name="_vena_Budget_B1_R_3_658023728085729283_3281">#REF!</definedName>
    <definedName name="PLHsw3">#REF!</definedName>
    <definedName name="_vena_Budget_B1_R_2_702739768857198593">#REF!</definedName>
    <definedName name="_vena_Budget_B1_R_2_658126895040299009_1">#REF!</definedName>
    <definedName name="__dan1">#REF!</definedName>
    <definedName name="_vena_Budget_B1_R_3_658023728085729283_3687">#REF!</definedName>
    <definedName name="_vena_Budget_B1_R_3_658023728085729283_3580">#REF!</definedName>
    <definedName name="test_4">#REF!</definedName>
    <definedName name="_________PGA2">#REF!</definedName>
    <definedName name="_T">#REF!</definedName>
    <definedName name="FEE">#REF!</definedName>
    <definedName name="_bdm.E48B019D23A34E2FB36833D571C08B02.edm">#REF!</definedName>
    <definedName name="d_1_1_1">#REF!</definedName>
    <definedName name="_vena_Budget_B1_R_3_658023728085729283_3689">#REF!</definedName>
    <definedName name="Outdated3">#REF!</definedName>
    <definedName name="_vena_DYNR_SBudget_BB1_9d2d8fb7_6d41fcfd">#REF!</definedName>
    <definedName name="fggfdfgf">#REF!</definedName>
    <definedName name="SD_4">#REF!</definedName>
    <definedName name="_vena_DYNR_SBudget_BB1_2f89a5d3_b2370aa2">#REF!</definedName>
    <definedName name="_vena_Budget_B1_R_3_658023728085729283_4088">#REF!</definedName>
    <definedName name="Report_date">#REF!</definedName>
    <definedName name="Epoxy">#REF!</definedName>
    <definedName name="_vena_Budget_B1_R_3_658023728085729283_3021">#REF!</definedName>
    <definedName name="_10quart">#REF!</definedName>
    <definedName name="_bdm.41BB7010280A4F17A60A7A2EC65762F2.edm">#REF!</definedName>
    <definedName name="net_price">#REF!</definedName>
    <definedName name="_vena_Budget_B1_R_2_658126900132184065">#REF!</definedName>
    <definedName name="_NOV09">#REF!</definedName>
    <definedName name="_bdm.F054767BF4A34C5EA391CE1E78F7E9C0.edm">#REF!</definedName>
    <definedName name="_vena_Budget_B1_R_2_658126896315367425">#REF!</definedName>
    <definedName name="RG_1">#REF!</definedName>
    <definedName name="_con6">#REF!</definedName>
    <definedName name="shit_1_1">#REF!</definedName>
    <definedName name="_vena_Budget_B1_R_2_658126897749819393_1">#REF!</definedName>
    <definedName name="wrn.ALL2._2">#REF!</definedName>
    <definedName name="Tickmark_w">#REF!</definedName>
    <definedName name="_vena_Budget_B1_R_3_658023728085729283_3187">#REF!</definedName>
    <definedName name="platforma_4">#REF!</definedName>
    <definedName name="Z_C9FB2A75_5C56_11D3_AD66_0050040A13CD_.wvu.PrintArea">#REF!</definedName>
    <definedName name="Tax_credit_rate">#REF!</definedName>
    <definedName name="ext_6">#REF!</definedName>
    <definedName name="s1rent">#REF!</definedName>
    <definedName name="CoGSF">#REF!</definedName>
    <definedName name="_vena_Budget_B1_R_2_658126894377598977_1">#REF!</definedName>
    <definedName name="AnchorBChanged">#REF!</definedName>
    <definedName name="_bdm.02220D96623E43618EDE2843478C8BEC.edm">#REF!</definedName>
    <definedName name="_vena_Budget_B1_R_3_658023728085729283_3534">#REF!</definedName>
    <definedName name="_18__123Graph_BCHART_15">#REF!</definedName>
    <definedName name="dfdfg_1_1_1">#REF!</definedName>
    <definedName name="_vena_DYNR_SBudget_BB1_9d30db1e_d5573558">#REF!</definedName>
    <definedName name="_yr11">#REF!</definedName>
    <definedName name="_vena_DYNR_SBudget_BB1_d91ca585_85ede9d2">#REF!</definedName>
    <definedName name="__________________CAD2007">#REF!</definedName>
    <definedName name="PreviousBReleased">#REF!</definedName>
    <definedName name="jjj">#REF!</definedName>
    <definedName name="_n35">#REF!</definedName>
    <definedName name="_vena_Budget_B1_R_2_702739773282189313">#REF!</definedName>
    <definedName name="__123Graph_ACONC">#REF!</definedName>
    <definedName name="AA.Reports.Available">#REF!</definedName>
    <definedName name="crit_11">#REF!</definedName>
    <definedName name="BotMRK6">#REF!</definedName>
    <definedName name="_vena_Budget_B1_R_3_658023728085729283_4184">#REF!</definedName>
    <definedName name="___rr3">#REF!</definedName>
    <definedName name="NEWARK2A">#REF!</definedName>
    <definedName name="wrn.Europe._3">#REF!</definedName>
    <definedName name="Lookup_equity">#REF!</definedName>
    <definedName name="__APR04">#REF!</definedName>
    <definedName name="_c_1_2">#REF!</definedName>
    <definedName name="wrn.DCF._1_3">#REF!</definedName>
    <definedName name="MLNK9755e15fec7440aab9cceb228dd46d29">#REF!</definedName>
    <definedName name="_vena_Budget_B1_R_3_658023728085729283_2491">#REF!</definedName>
    <definedName name="awert_3">#REF!</definedName>
    <definedName name="_vena_Budget_B1_R_2_658126894004305921">#REF!</definedName>
    <definedName name="___________________________________PGC2">#REF!</definedName>
    <definedName localSheetId="4" name="What">#REF!</definedName>
    <definedName name="__123Graph_ASQFT">#REF!</definedName>
    <definedName name="__max1">#REF!</definedName>
    <definedName name="_vena_DYNR_SBudget_BB1_46b314c0_a32dbfaf">#REF!</definedName>
    <definedName name="_bdm.8C717608BDAF42E9B8D24DC8C9F69B4B.edm">#REF!</definedName>
    <definedName name="_vena_Budget_B1_R_2_658126896571219969">#REF!</definedName>
    <definedName name="_vena_Budget_B1_R_2_658126899654033409">#REF!</definedName>
    <definedName name="ass_">#REF!</definedName>
    <definedName name="_vena_Budget_B1_R_3_658023728085729283_2209">#REF!</definedName>
    <definedName name="_vena_DYNR_SBudget_BB1_53b1a2e2_c56e6f3f">#REF!</definedName>
    <definedName name="aaaaaaa_4">#REF!</definedName>
    <definedName name="DELME5_Condo_4">#REF!</definedName>
    <definedName name="BINumberofUnitsA">#REF!</definedName>
    <definedName name="_vena_DYNR_SBudget_BB1_947a2efe_c782f5fe">#REF!</definedName>
    <definedName name="PRINT_OPTIONS">#REF!</definedName>
    <definedName name="wrn.Druck._.Monatsreporting.">#REF!</definedName>
    <definedName name="SPECIALTIES">#REF!</definedName>
    <definedName name="_vena_Budget_B1_R_2_658126894885109761_1">#REF!</definedName>
    <definedName name="hh_4">#REF!</definedName>
    <definedName name="ZeroValue">#REF!</definedName>
    <definedName name="Table_start_date">#REF!</definedName>
    <definedName name="wrn.Typhoon._1_2">#REF!</definedName>
    <definedName name="_Inf2">#REF!</definedName>
    <definedName name="_vena_Budget_B1_R_3_658023728085729283_2616">#REF!</definedName>
    <definedName name="_vena_DYNR_SBudget_BB1_f8b3d04b_8d1cfcce">#REF!</definedName>
    <definedName name="EVA_2">#REF!</definedName>
    <definedName name="HOLDCOMINCASH">#REF!</definedName>
    <definedName name="_vena_Budget_B1_R_3_658023728085729283_2505">#REF!</definedName>
    <definedName name="_85_0_0_F">#REF!</definedName>
    <definedName name="_6__123Graph_ACHART_22">#REF!</definedName>
    <definedName name="_16__123Graph_ACHART_4">#REF!</definedName>
    <definedName name="wrn.FIVE._.YEAR._.PROJECTION._3">#REF!</definedName>
    <definedName name="_vena_DYNR_SBudget_BB1_947a2efe_5620f9b8">#REF!</definedName>
    <definedName name="TotOHFP">#REF!</definedName>
    <definedName name="mos_act">#REF!</definedName>
    <definedName name="a_1">#REF!</definedName>
    <definedName name="Z_F147190E_5AC2_11D3_AD63_0050040A13CD_.wvu.PrintTitles">#REF!</definedName>
    <definedName name="IHMPrintVAL1">#REF!</definedName>
    <definedName name="_vena_Budget_B1_R_3_658023728085729283_4298">#REF!</definedName>
    <definedName name="_vena_DYNR_SBudget_BB1_947a2efe_3bd041ad">#REF!</definedName>
    <definedName name="Cash_inv_rate">#REF!</definedName>
    <definedName name="_vena_Budget_B1_R_2_658126899968606211">#REF!</definedName>
    <definedName name="userlevel">#REF!</definedName>
    <definedName name="wrn.Cover._1_1_1">#REF!</definedName>
    <definedName name="_10__123Graph_DCHART_1">#REF!</definedName>
    <definedName name="Payment_Type_Debt_1">#REF!</definedName>
    <definedName name="_12_______123Graph_BCHART_1">#REF!</definedName>
    <definedName name="_105__123Graph_DCHART_22">#REF!</definedName>
    <definedName name="_45__123Graph_DCHART_18">#REF!</definedName>
    <definedName name="Reversion_Year">#REF!</definedName>
    <definedName name="_bdm.3C9B6D160FE64E5EB5E6ED6D36A9DA3F.edm">#REF!</definedName>
    <definedName name="SelectedMonth">#REF!</definedName>
    <definedName name="rerere_1_1_1">#REF!</definedName>
    <definedName name="Debt_SubordinationType1">#REF!</definedName>
    <definedName name="_vena_Budget_B1_R_3_658023728085729283_4124">#REF!</definedName>
    <definedName name="_vena_DYNR_SBudget_BB1_947a2efe_c61c1aa8">#REF!</definedName>
    <definedName name="_vena_DYNR_SBudget_BB1_ece26a1a_9400c172">#REF!</definedName>
    <definedName name="_vena_DYNR_SBudget_BB1_93cbb310_b733da34">#REF!</definedName>
    <definedName name="HSOVasm">#REF!</definedName>
    <definedName name="_vena_Budget_B1_R_3_658023728085729283_3330">#REF!</definedName>
    <definedName name="________________________1">#REF!</definedName>
    <definedName name="_bdm.66D87E0B3C634169A4087A1C2B1036DB.edm">#REF!</definedName>
    <definedName name="YearsToStabilizeFX">#REF!</definedName>
    <definedName name="_16__123Graph_ACHART_18">#REF!</definedName>
    <definedName name="Purchase_Price">#REF!</definedName>
    <definedName name="_9__123Graph_CCHART_2">#REF!</definedName>
    <definedName name="dsaf_1_4">#REF!</definedName>
    <definedName name="BINetSaleableSFA">#REF!</definedName>
    <definedName name="xxx.ctss.out.mosaic.opStmtCommentsSetup.collateral_0_.underwriting_0_.opStatement_0_">#REF!</definedName>
    <definedName name="_DEC07">#REF!</definedName>
    <definedName name="_vena_Budget_B1_R_3_658023728085729283_3388">#REF!</definedName>
    <definedName name="inabc">#REF!</definedName>
    <definedName name="_bdm.8FFFAD92448E4C0090251FA62DA9460E.edm">#REF!</definedName>
    <definedName name="__123Graph_LBL_BMETPLX">#REF!</definedName>
    <definedName name="_vena_Budget_B1_R_3_658023728085729283_2670">#REF!</definedName>
    <definedName name="__123Graph_BOAREDR">#REF!</definedName>
    <definedName name="Toggle_GroundRent">#REF!</definedName>
    <definedName name="_vena_Budget_B1_R_2_702739773286383617">#REF!</definedName>
    <definedName name="_vena_Budget_B1_R_2_658126899859554307">#REF!</definedName>
    <definedName name="OAGFor">#REF!</definedName>
    <definedName name="wrn.Typhoon._2">#REF!</definedName>
    <definedName name="wrn.Standard._1_3">#REF!</definedName>
    <definedName name="wrn.Cash._.Flow._2">#REF!</definedName>
    <definedName name="wt_1_1_1">#REF!</definedName>
    <definedName name="_vena_DYNR_SBudget_BB1_6f2500ac_4c1385b3">#REF!</definedName>
    <definedName name="AUTO">#REF!</definedName>
    <definedName name="_vena_DYNR_SBudget_BB1_cc8ac924_84735fe4">#REF!</definedName>
    <definedName name="wrn.ExitAndSalesAssumptions._3">#REF!</definedName>
    <definedName name="_vena_Budget_B1_R_2_658126895845605377">#REF!</definedName>
    <definedName name="_vena_Budget_B1_R_3_658023728085729283_2506">#REF!</definedName>
    <definedName name="__DEC10">#REF!</definedName>
    <definedName name="_vena_Budget_B1_R_3_658023728085729283_4349">#REF!</definedName>
    <definedName name="go_5">#REF!</definedName>
    <definedName name="AREA13">#REF!</definedName>
    <definedName name="lllll_4">#REF!</definedName>
    <definedName name="SDFHG_2">#REF!</definedName>
    <definedName name="VTM_1">#REF!</definedName>
    <definedName name="Year4StartColumn">#REF!</definedName>
    <definedName name="_vena_Budget_B1_R_2_658126897506549763_1">#REF!</definedName>
    <definedName name="dbiImprovedBuiltRenovated6">#REF!</definedName>
    <definedName name="net_plus_extras">#REF!</definedName>
    <definedName name="_vena_Budget_P_4_658023746229895171">#REF!</definedName>
    <definedName name="_vena_Budget_B1_R_3_658023728085729283_4090">#REF!</definedName>
    <definedName name="Unrealized_I">#REF!</definedName>
    <definedName name="__________________________SF1">#REF!</definedName>
    <definedName name="_vena_DYNR_SBudget_BB1_d91ca585_fe3a3192">#REF!</definedName>
    <definedName name="AUPMgtFee">#REF!</definedName>
    <definedName name="_vena_Budget_B1_R_3_658023728085729283_2581">#REF!</definedName>
    <definedName name="_vena_DYNR_SBudget_BB1_257bd8dc_53250796">#REF!</definedName>
    <definedName name="CAL_PER_PMT">#REF!</definedName>
    <definedName name="_bdm.FD86FBDCCC6B4E6384D8D2F3258E0D7D.edm">#REF!</definedName>
    <definedName name="_UNITS">#REF!</definedName>
    <definedName name="_Analysis.Day">#REF!</definedName>
    <definedName name="USPS2">#REF!</definedName>
    <definedName name="IRRplus50">#REF!</definedName>
    <definedName name="_bdm.B375904E1C534A20AB5DA4668458BDAB.edm">#REF!</definedName>
    <definedName name="GTE06builds">#REF!</definedName>
    <definedName name="net9a">#REF!</definedName>
    <definedName localSheetId="5" name="ProjectName">#REF!</definedName>
    <definedName name="wrn.TOTAL._.SHEETS._2">#REF!</definedName>
    <definedName name="_vena_DYNR_SBudget_BB1_31f8da2e">#REF!</definedName>
    <definedName name="historical_expense">#REF!</definedName>
    <definedName name="Property_Tax_2011">#REF!</definedName>
    <definedName name="with_comments">#REF!</definedName>
    <definedName name="_vena_DYNR_SBudget_BB1_6a64ca19_2ff171eb">#REF!</definedName>
    <definedName name="NewNRA">#REF!</definedName>
    <definedName name="______________CAD2008">#REF!</definedName>
    <definedName name="Sched14">#REF!</definedName>
    <definedName name="__123Graph_DST92">#REF!</definedName>
    <definedName name="_s5">#REF!</definedName>
    <definedName name="OutYear1">#REF!</definedName>
    <definedName name="shortfall">#REF!</definedName>
    <definedName name="_vena_Budget_B1_R_3_658023728085729283_3708">#REF!</definedName>
    <definedName name="n10rent">#REF!</definedName>
    <definedName name="______17.7">#REF!</definedName>
    <definedName name="_vena_DYNR_SBudget_BB1_f0410f7_d40ec37d">#REF!</definedName>
    <definedName name="AvgLeaseTerm">#REF!</definedName>
    <definedName name="_vena_Budget_B1_R_3_658023728085729283_3722">#REF!</definedName>
    <definedName name="_vena_Budget_B1_R_2_658126899146522625">#REF!</definedName>
    <definedName name="_bdm.D513717948D848AEAC11A0246EBFFB8F.edm">#REF!</definedName>
    <definedName name="_bdm.3D8A7B67AA6A4020BB16B2C29E6700ED.edm">#REF!</definedName>
    <definedName name="copuy">#REF!</definedName>
    <definedName name="_vena_DYNR_SBudget_BB1_c75acc66_f78a3642">#REF!</definedName>
    <definedName name="_35__123Graph_ACHART_21">#REF!</definedName>
    <definedName name="_DAT1">#REF!</definedName>
    <definedName name="_24__123Graph_DCHART_1">#REF!</definedName>
    <definedName name="TRDHDNG">#REF!</definedName>
    <definedName name="ALEXGARDEN">#REF!</definedName>
    <definedName name="_vena_Budget_B1_R_2_658126893526155265">#REF!</definedName>
    <definedName name="_vena_Budget_B1_R_3_658023728085729283_3513">#REF!</definedName>
    <definedName name="wrn.COMPCO._1_4">#REF!</definedName>
    <definedName name="___TI3">#REF!</definedName>
    <definedName name="_24_0__123Grap">#REF!</definedName>
    <definedName name="_8Module2_.PRINT_BCCAM">#REF!</definedName>
    <definedName name="JVPlacementFee">#REF!</definedName>
    <definedName name="_vena_Budget_B1_R_3_658023728085729283_3425">#REF!</definedName>
    <definedName name="PrefEq_Tiered_Pref_Y_N">#REF!</definedName>
    <definedName name="_bdm.8269669DD801411787F23E3003545617.edm">#REF!</definedName>
    <definedName name="_vena_DYNR_SBudget_BB1_c75acc66_d155e3f">#REF!</definedName>
    <definedName name="_vena_Budget_B1_R_2_658126900299956225">#REF!</definedName>
    <definedName name="j_1_1_1">#REF!</definedName>
    <definedName name="Yr1RETaxRecov">#REF!</definedName>
    <definedName name="_bdm.5CF81FEE6E9A4189820ECA41DD31C6C1.edm">#REF!</definedName>
    <definedName name="_vena_Budget_B1_R_2_658126898559320065">#REF!</definedName>
    <definedName name="_1_123Grap">#REF!</definedName>
    <definedName name="_13__123Graph_XCHART_1">#REF!</definedName>
    <definedName name="ff_3">#REF!</definedName>
    <definedName name="_1__123Graph_A_Chart_1A">#REF!</definedName>
    <definedName name="__________________RR1">#REF!</definedName>
    <definedName name="ep">#REF!</definedName>
    <definedName name="_30">#REF!</definedName>
    <definedName name="_vena_Budget_B1_R_3_658023728085729283_2612">#REF!</definedName>
    <definedName name="fff_1_5">#REF!</definedName>
    <definedName name="_______ICE2">#REF!</definedName>
    <definedName name="wrn.Final._1">#REF!</definedName>
    <definedName name="dbiImprovedExpRatio8">#REF!</definedName>
    <definedName name="legend">#REF!</definedName>
    <definedName name="Yr3RETaxRecov">#REF!</definedName>
    <definedName name="____TNT2">#REF!</definedName>
    <definedName name="_vena_DYNR_SBudget_BB1_9d2d8fb7_1ee99086">#REF!</definedName>
    <definedName name="hn.FromMain">#REF!</definedName>
    <definedName name="n1fba">#REF!</definedName>
    <definedName name="hot_2">#REF!</definedName>
    <definedName name="IRRcalc">#REF!</definedName>
    <definedName name="__________RR2">#REF!</definedName>
    <definedName name="_vena_DYNR_SBudget_BB1_2f89a5d3_42757425">#REF!</definedName>
    <definedName name="Yr3PropTax">#REF!</definedName>
    <definedName name="_vena_Budget_B1_R_3_658023728085729283_3935">#REF!</definedName>
    <definedName name="_vena_Budget_B1_R_3_658023728085729283_3900">#REF!</definedName>
    <definedName name="_bdm.9AD75D03D85E425EBF6CCE99D1C644D7.edm">#REF!</definedName>
    <definedName name="wrn.Financial._1">#REF!</definedName>
    <definedName name="StabilizedPeriod">#REF!</definedName>
    <definedName name="_vena_Budget_B1_R_2_658126900593557505">#REF!</definedName>
    <definedName name="_vena_Budget_B1_C_FV_cf2923e05394473da29be0fda7a32c55_13">#REF!</definedName>
    <definedName name="njajhqar">#REF!</definedName>
    <definedName name="dbiImprovedPrice3">#REF!</definedName>
    <definedName name="wrn.full._.set._1_1">#REF!</definedName>
    <definedName name="singletenant04">#REF!</definedName>
    <definedName name="_bdm.B464795F3DD84BA89D0735551FD13F71.edm">#REF!</definedName>
    <definedName name="_vena_Budget_B1_R_3_658023728085729283_2211">#REF!</definedName>
    <definedName name="IHMReviewer">#REF!</definedName>
    <definedName name="_bdm.1D84BE185F944B79BD1FD1AD12F985ED.edm">#REF!</definedName>
    <definedName name="const_months">#REF!</definedName>
    <definedName name="_bdm.78068E5E216847F1BC89BBD588581E72.edm">#REF!</definedName>
    <definedName name="BinaryTrigger">#REF!</definedName>
    <definedName name="XRefPaste3">#REF!</definedName>
    <definedName name="_eva2_2">#REF!</definedName>
    <definedName name="BIInterestRate2C">#REF!</definedName>
    <definedName name="_vena_Budget_B1_R_2_702739781867929603">#REF!</definedName>
    <definedName name="_Load.Percent">#REF!</definedName>
    <definedName name="_vena_DYNR_SBudget_BB1_9d2d8fb7_bdbd2c9e">#REF!</definedName>
    <definedName name="MF_1st_Stab_Month">#REF!</definedName>
    <definedName name="wrn.Report1._1_4">#REF!</definedName>
    <definedName name="_bdm.3A8EDB50B09048F1B396C53C8BB017C4.edm">#REF!</definedName>
    <definedName name="_vena_DYNR_SBudget_BB1_947a2efe_121b2a4">#REF!</definedName>
    <definedName name="_bdm.0C31A6DBDD5546E39DB9C6B51746E9F0.edm">#REF!</definedName>
    <definedName name="_vena_DYNR_SBudget_BB1_ece26a1a_62888157">#REF!</definedName>
    <definedName name="PGD">#REF!</definedName>
    <definedName name="_vena_Budget_B1_R_3_658023728085729283_3353">#REF!</definedName>
    <definedName name="AnalysisBegin">#REF!</definedName>
    <definedName name="Yr2OtrExp3">#REF!</definedName>
    <definedName name="_vena_Budget_B1_R_2_658126896449585155">#REF!</definedName>
    <definedName name="kl_2">#REF!</definedName>
    <definedName name="_vena_Budget_B1_R_2_658126894029471745">#REF!</definedName>
    <definedName name="PAGE7">#REF!</definedName>
    <definedName name="_bdm.D68E4715EBD64F9DA30EB5E7AEF19B3E.edm">#REF!</definedName>
    <definedName name="_255__123Graph_XCHART_16">#REF!</definedName>
    <definedName name="dsaf_1_3">#REF!</definedName>
    <definedName name="CCANONINSTALLREVQ301">#REF!</definedName>
    <definedName name="_vena_Budget_B1_R_3_658023728085729283_3490">#REF!</definedName>
    <definedName name="_vena_Budget_B1_R_2_658126897720459265_1">#REF!</definedName>
    <definedName name="__JUN99">#REF!</definedName>
    <definedName name="wrn.1._1_5">#REF!</definedName>
    <definedName name="JanEndDate">#REF!</definedName>
    <definedName name="rmky">#REF!</definedName>
    <definedName name="singletenant10">#REF!</definedName>
    <definedName name="_20__123Graph_AWC_SALES">#REF!</definedName>
    <definedName name="List_OtherIncome">#REF!</definedName>
    <definedName name="_vena_DYNR_SBudget_BB1_d6ab1b36_9a3d81fe">#REF!</definedName>
    <definedName name="_FEB09">#REF!</definedName>
    <definedName name="_vena_DYNR_SBudget_BB1_9d2d8fb7_832f6c65">#REF!</definedName>
    <definedName name="wrn.STAND_ALONE_BOTH._2">#REF!</definedName>
    <definedName name="_vena_DYNR_SBudget_BB1_6f2500ac_d50504a2">#REF!</definedName>
    <definedName name="_bdm.0851082C6B9C4A5FAF1D776AE43A2171.edm">#REF!</definedName>
    <definedName name="_vena_Budget_B1_R_3_658023728085729283_3954">#REF!</definedName>
    <definedName name="wrn.adj95._5">#REF!</definedName>
    <definedName name="RepairType">#REF!</definedName>
    <definedName name="_vena_Budget_B1_R_3_658023728085729283_2500">#REF!</definedName>
    <definedName name="XRefCopy11Row">#REF!</definedName>
    <definedName name="To_8">#REF!</definedName>
    <definedName name="_vena_Budget_B1_R_2_658126898135695362">#REF!</definedName>
    <definedName name="ttt_1">#REF!</definedName>
    <definedName name="_n64561">#REF!</definedName>
    <definedName name="_288__123Graph_XSEG_PIE">#REF!</definedName>
    <definedName name="sendebt2rate">#REF!</definedName>
    <definedName name="_vena_Budget_B1_C_FV_35892df9482541ef9da1df9eb1776c9c_44">#REF!</definedName>
    <definedName name="fl">#REF!</definedName>
    <definedName name="INTR2">#REF!</definedName>
    <definedName name="wrn.printout._5">#REF!</definedName>
    <definedName name="hotelname2">#REF!</definedName>
    <definedName name="MRTG1">#REF!</definedName>
    <definedName name="jhjdlkhjdkhfkhd">#REF!</definedName>
    <definedName name="IdCol">#REF!</definedName>
    <definedName name="_vena_DYNR_SBudget_BB1_9d2d8fb7_71bfd28">#REF!</definedName>
    <definedName localSheetId="5" name="_Table1_Out">#REF!</definedName>
    <definedName name="Sched9">#REF!</definedName>
    <definedName name="hn.FromMain3">#REF!</definedName>
    <definedName name="dbiImprovedPrice7">#REF!</definedName>
    <definedName name="_vena_Budget_B1_R_2_658126900220264451">#REF!</definedName>
    <definedName name="_vena_DYNR_SBudget_BB1_46b314c0_a3267ec">#REF!</definedName>
    <definedName name="_a50_1_1_1">#REF!</definedName>
    <definedName name="LMI">#REF!</definedName>
    <definedName name="Print_Titles_2">#REF!</definedName>
    <definedName name="ggggggggggg_1">#REF!</definedName>
    <definedName name="MOIRR1">#REF!</definedName>
    <definedName name="_vena_Budget_B1_R_2_658126900136378369">#REF!</definedName>
    <definedName name="wrn.PRINT._.ALL._2">#REF!</definedName>
    <definedName name="undcaseCore">#REF!</definedName>
    <definedName name="_17__123Graph_ACHART_3">#REF!</definedName>
    <definedName name="_vena_Budget_B1_R_3_658023728085729283_4276">#REF!</definedName>
    <definedName name="WAO_97">#REF!</definedName>
    <definedName name="EOA">#REF!</definedName>
    <definedName name="COC_1_3YR_AC">#REF!</definedName>
    <definedName name="wrn.Financial._.Output._1_3">#REF!</definedName>
    <definedName name="wrn.GuV.">#REF!</definedName>
    <definedName name="_vena_Budget_B1_R_2_876291152750837761">#REF!</definedName>
    <definedName name="_n25">#REF!</definedName>
    <definedName name="wrn.CCC._2">#REF!</definedName>
    <definedName name="solver_opt">#REF!</definedName>
    <definedName name="main_db">#REF!</definedName>
    <definedName name="hjlj">#REF!</definedName>
    <definedName name="Debt_CalcType4">#REF!</definedName>
    <definedName name="go_11">#REF!</definedName>
    <definedName name="DELME2_Condo_2">#REF!</definedName>
    <definedName name="_vena_Budget_B1_R_2_658126895333900289">#REF!</definedName>
    <definedName name="_vena_Budget_B1_R_3_658023728085729283_2823">#REF!</definedName>
    <definedName name="_70__123Graph_XCHART_22">#REF!</definedName>
    <definedName name="Loan1Repayments">#REF!</definedName>
    <definedName name="____18.4">#REF!</definedName>
    <definedName name="jhgjhgjghj_4">#REF!</definedName>
    <definedName name="lkjlkj_1_4">#REF!</definedName>
    <definedName name="_vena_Budget_B1_R_3_658023728085729283_3559">#REF!</definedName>
    <definedName name="NOTE1">#REF!</definedName>
    <definedName name="Gain.Sale">#REF!</definedName>
    <definedName name="totalcap">#REF!</definedName>
    <definedName name="RG_2">#REF!</definedName>
    <definedName name="Debt_CalcType5">#REF!</definedName>
    <definedName name="_vena_DYNR_SBudget_BB1_93cbb310_8d171432">#REF!</definedName>
    <definedName name="ctss.out.collateral_0_.underwriting_0_.UwAnalysis.dscr">#REF!</definedName>
    <definedName name="EconomicNOI">#REF!</definedName>
    <definedName name="__FEB11">#REF!</definedName>
    <definedName name="_vena_Budget_B1_R_3_658023728085729283_2314">#REF!</definedName>
    <definedName name="_vena_DYNR_SBudget_BB1_d9e2ff62_bc6a1891">#REF!</definedName>
    <definedName name="_vena_DYNR_SBudget_BB1_c75acc66_fa750604">#REF!</definedName>
    <definedName name="nanern">#REF!</definedName>
    <definedName name="BLPH49">#REF!</definedName>
    <definedName name="East_RETX">#REF!</definedName>
    <definedName name="wrn.399._4">#REF!</definedName>
    <definedName name="wrn.Print_Buyer._4">#REF!</definedName>
    <definedName name="_vena_DYNR_SBudget_BB1_9d30db1e_a5ea8c10">#REF!</definedName>
    <definedName name="wrn.Presentation._1">#REF!</definedName>
    <definedName name="_vena_Budget_B1_R_3_658023728085729283_4177">#REF!</definedName>
    <definedName name="fdfdssfds">#REF!</definedName>
    <definedName name="_36__123Graph_XCHART_1">#REF!</definedName>
    <definedName name="gf_2">#REF!</definedName>
    <definedName name="_vena_Budget_B1_R_3_658023728085729283_3380">#REF!</definedName>
    <definedName name="_bdm.C0353B7EDA89463B8FC5CCE2246D0AE7.edm">#REF!</definedName>
    <definedName name="_63__123Graph_ECHART_6">#REF!</definedName>
    <definedName name="_bdm.FDD79F91797F417C96C98A4427E91A2D.edm">#REF!</definedName>
    <definedName name="_vena_DYNR_SBudget_BB1_6a64ca19_96a202b">#REF!</definedName>
    <definedName name="_______________________________CAD2005">#REF!</definedName>
    <definedName name="BUYCLOSECOST">#REF!</definedName>
    <definedName name="_vena_Budget_B1_C_FV_e4bcd20d09de44648bcf960b63f6917f_1">#REF!</definedName>
    <definedName name="RESIDRATEX">#REF!</definedName>
    <definedName name="_bdm.59B7D1BB124E41909859C4467F63CC06.edm">#REF!</definedName>
    <definedName name="_27__123Graph_FCHART_15">#REF!</definedName>
    <definedName name="wrn.1996._.BUDGET._1_5">#REF!</definedName>
    <definedName name="FAAccumAddALine">#REF!</definedName>
    <definedName name="_vena_Budget_B1_R_3_658023728085729283_4261">#REF!</definedName>
    <definedName name="PAYMENT">#REF!</definedName>
    <definedName name="solver_lhs17">#REF!</definedName>
    <definedName name="CASH1">#REF!</definedName>
    <definedName name="CRESC">#REF!</definedName>
    <definedName name="_vena_Budget_B1_R_2_658126898525765635">#REF!</definedName>
    <definedName name="prova_1_4">#REF!</definedName>
    <definedName name="_bas6">#REF!</definedName>
    <definedName name="_vena_Budget_B1_R_3_658023728085729283_1912">#REF!</definedName>
    <definedName name="_vena_Budget_B1_R_3_658023728085729283_2199">#REF!</definedName>
    <definedName name="_Fill_HO">#REF!</definedName>
    <definedName name="Presentation_1_3">#REF!</definedName>
    <definedName name="Status_List">#REF!</definedName>
    <definedName name="ddddddd_4">#REF!</definedName>
    <definedName name="q_1_5">#REF!</definedName>
    <definedName name="DEFMAINT">#REF!</definedName>
    <definedName name="_vena_Budget_B1_R_2_702739773420601345">#REF!</definedName>
    <definedName name="_vena_DYNR_SBudget_BB1_7970b553_bbaf360a">#REF!</definedName>
    <definedName name="_vena_DYNR_SBudget_BB1_1efb56c5_b5609b61">#REF!</definedName>
    <definedName name="dsg_2">#REF!</definedName>
    <definedName name="List_TenantName">#REF!</definedName>
    <definedName name="acct7250.1">#REF!</definedName>
    <definedName name="VendorList">#REF!</definedName>
    <definedName name="_vena_Budget_B1_R_2_658126899922468864">#REF!</definedName>
    <definedName name="val_5">#REF!</definedName>
    <definedName name="_vena_Budget_B1_R_3_658023728085729283_3760">#REF!</definedName>
    <definedName name="sfq_1_1_1">#REF!</definedName>
    <definedName name="UNITTYPE">#REF!</definedName>
    <definedName name="_clg2">#REF!</definedName>
    <definedName name="kyd.ChngCell.01.">#REF!</definedName>
    <definedName name="_vena_DYNR_SBudget_BB1_c492f2a8_cd5d1ed1">#REF!</definedName>
    <definedName name="AugEndDate">#REF!</definedName>
    <definedName name="_vena_DYNR_SBudget_BB1_9d30db1e_f084850b">#REF!</definedName>
    <definedName name="_vena_Budget_B1_R_2_658126899733725185">#REF!</definedName>
    <definedName name="_vena_DYNR_SBudget_BB1_e52b9441_de4d000e">#REF!</definedName>
    <definedName name="_vena_Budget_B1_R_2_658126899687587841">#REF!</definedName>
    <definedName name="dd_Sigma">#REF!</definedName>
    <definedName name="acct7220.2">#REF!</definedName>
    <definedName name="_vena_DYNR_SBudget_BB1_49c874bc_a2c7e1ba">#REF!</definedName>
    <definedName name="_bdm.5C7DA19FFF7941F6B0FDA53335E70716.edm">#REF!</definedName>
    <definedName name="PY2_Depreciation">#REF!</definedName>
    <definedName name="GPEquity">#REF!</definedName>
    <definedName name="Secured_Funds">#REF!</definedName>
    <definedName name="UWformat">#REF!</definedName>
    <definedName name="_vena_Budget_B1_R_2_658126897108090880">#REF!</definedName>
    <definedName name="_bdm.B0055383072E42B1A4755A4B655C273B.edm">#REF!</definedName>
    <definedName name="_vena_Budget_B1_R_3_658023728085729283_2204">#REF!</definedName>
    <definedName name="check">#REF!</definedName>
    <definedName name="PntProforma">#REF!</definedName>
    <definedName name="Pref_Tier_1_Hurdle_Share">#REF!</definedName>
    <definedName name="_vena_DYNR_SBudget_BB1_c75acc66_404a3e57">#REF!</definedName>
    <definedName name="_bdm.4A2DC4D2622C47F1A0D530A96F83F78C.edm">#REF!</definedName>
    <definedName name="_vena_Budget_B1_R_3_658023728085729283_3676">#REF!</definedName>
    <definedName name="onebedroom">#REF!</definedName>
    <definedName name="wrn.Detailed._.P._.and._.L._1_3">#REF!</definedName>
    <definedName name="REGULARCASH_GARAGE">#REF!</definedName>
    <definedName name="_vena_Budget_B1_R_3_658023728085729283_3375">#REF!</definedName>
    <definedName name="MLNK4cb6b6941fae4742b21c182fc19ae4e4">#REF!</definedName>
    <definedName name="ctHidden.IndexQuote_table">#REF!</definedName>
    <definedName localSheetId="5" name="dd_1">#REF!</definedName>
    <definedName name="_vena_DYNR_SBudget_BB1_9d2d8fb7_f30b23bc">#REF!</definedName>
    <definedName name="____alv2">#REF!</definedName>
    <definedName name="_eva2_1_1">#REF!</definedName>
    <definedName name="_vena_Budget_B1_R_3_658023728085729283_4092">#REF!</definedName>
    <definedName name="_18_0_F">#REF!</definedName>
    <definedName name="_bdm.5B01567551CF4D0F9516DB9616A4CC65.edm">#REF!</definedName>
    <definedName name="ImpSale5PSF">#REF!</definedName>
    <definedName name="_vena_Budget_B1_R_3_658023728085729283_3376">#REF!</definedName>
    <definedName name="_vena_Budget_B1_R_2_702739773382852609">#REF!</definedName>
    <definedName name="cl">#REF!</definedName>
    <definedName name="_vena_Budget_B1_R_3_658023728085729283_3327">#REF!</definedName>
    <definedName name="_vena_Budget_B1_R_2_658126899209437185">#REF!</definedName>
    <definedName name="_119__123Graph_CSEG_PIE">#REF!</definedName>
    <definedName name="_vena_Budget_B1_R_3_658023728085729283_3684">#REF!</definedName>
    <definedName name="AAAAAA_1">#REF!</definedName>
    <definedName name="_vena_DYNR_SBudget_BB1_ece26a1a_83aab32">#REF!</definedName>
    <definedName name="_vena_Budget_B1_R_2_658126900102823937">#REF!</definedName>
    <definedName name="wt_1">#REF!</definedName>
    <definedName name="_25__123Graph_XChart_2E">#REF!</definedName>
    <definedName name="ExRate_Yr6">#REF!</definedName>
    <definedName name="_vena_Budget_B1_R_2_658126894323073025_1">#REF!</definedName>
    <definedName name="_DEC10">#REF!</definedName>
    <definedName name="__JAN11">#REF!</definedName>
    <definedName name="Debt_Label3_Value">#REF!</definedName>
    <definedName name="_103__123Graph_BCHART_22">#REF!</definedName>
    <definedName name="_5">#REF!</definedName>
    <definedName name="XRefCopy19">#REF!</definedName>
    <definedName name="_vena_Budget_B1_R_2_658126900379648001">#REF!</definedName>
    <definedName name="_vena_DYNR_SBudget_BB1_7970b553_5c8beebf">#REF!</definedName>
    <definedName name="_vena_Budget_B1_R_3_658023728085729283_1906">#REF!</definedName>
    <definedName name="_vena_Budget_B1_R_2_658126896286007297">#REF!</definedName>
    <definedName name="_vena_DYNR_SBudget_BB1_fa3d5630_e1f6f439">#REF!</definedName>
    <definedName localSheetId="5" name="Month">#REF!</definedName>
    <definedName name="wvu.summary3._1_4">#REF!</definedName>
    <definedName name="OAGPType">#REF!</definedName>
    <definedName name="wrn.Draft._4">#REF!</definedName>
    <definedName name="_vena_Budget_B1_R_2_658126897934368769">#REF!</definedName>
    <definedName name="pur.reimb.total.add">#REF!</definedName>
    <definedName name="APPRSLDT">#REF!</definedName>
    <definedName name="_vena_Budget_B1_R_3_658023728085729283_3872">#REF!</definedName>
    <definedName name="wrn3.ALL.">#REF!</definedName>
    <definedName name="AMORTIZATION">#REF!</definedName>
    <definedName name="BarSales">#REF!</definedName>
    <definedName name="Partner_Ownership">#REF!</definedName>
    <definedName name="Sched12">#REF!</definedName>
    <definedName name="down">#REF!</definedName>
    <definedName name="_vena_DYNR_SBudget_BB1_9d2d8fb7_f42aeab9">#REF!</definedName>
    <definedName name="design.fee.total.grand">#REF!</definedName>
    <definedName name="____RR2">#REF!</definedName>
    <definedName name="mmmm_4">#REF!</definedName>
    <definedName name="Total_Bond_Issue">#REF!</definedName>
    <definedName name="_vena_Budget_B1_R_2_658126899725336579">#REF!</definedName>
    <definedName name="_bdm.294AA496D34A43399372281D01706956.edm">#REF!</definedName>
    <definedName name="rrrrr_4">#REF!</definedName>
    <definedName name="_vena_Budget_B1_R_3_658023728085729283_3040">#REF!</definedName>
    <definedName name="_vena_Budget_B1_R_3_658023728085729283_4376">#REF!</definedName>
    <definedName name="I_Address">#REF!</definedName>
    <definedName name="Hcosts">#REF!</definedName>
    <definedName name="_1__123Graph_A_CURRENT">#REF!</definedName>
    <definedName name="ExBus_1_1_1">#REF!</definedName>
    <definedName name="_bdm.B162496B8B8142FCAC3375F77DBB063D.edm">#REF!</definedName>
    <definedName name="NAMECELL">#REF!</definedName>
    <definedName name="OTHERCAMExp">#REF!</definedName>
    <definedName name="_vena_Budget_B1_R_3_658023728085729283_3016">#REF!</definedName>
    <definedName name="_vena_Budget_B1_R_3_658023728085729283_4324">#REF!</definedName>
    <definedName name="_bdm.BF298DF060D14BA5B287B20119EA94BA.edm">#REF!</definedName>
    <definedName name="c.LTMYear">#REF!</definedName>
    <definedName name="___con10">#REF!</definedName>
    <definedName name="fsfs_1_1">#REF!</definedName>
    <definedName name="_vena_Budget_B1_R_3_658023728085729283_3647">#REF!</definedName>
    <definedName name="_122_0_0_S">#REF!</definedName>
    <definedName name="_vena_DYNR_SBudget_BB1_81e08984_8b445adc">#REF!</definedName>
    <definedName name="wrn.Expense._.Detail._3">#REF!</definedName>
    <definedName name="___1">#REF!</definedName>
    <definedName name="interest_1_5">#REF!</definedName>
    <definedName name="Ltbor">#REF!</definedName>
    <definedName name="_2">#REF!</definedName>
    <definedName name="_Tax98">#REF!</definedName>
    <definedName name="_vena_DYNR_SBudget_BB1_49c874bc_d961c667">#REF!</definedName>
    <definedName name="_vena_Budget_B1_R_3_658023728085729283_3716">#REF!</definedName>
    <definedName name="_vena_Budget_B1_R_2_658126893710704641_1">#REF!</definedName>
    <definedName name="dfdfg_3">#REF!</definedName>
    <definedName name="__MAR07">#REF!</definedName>
    <definedName name="Rwvu.bottom._.line.">#REF!</definedName>
    <definedName name="_vena_Budget_B1_R_3_658023728085729283_2439">#REF!</definedName>
    <definedName name="_vena_Budget_B1_R_3_658023728085729283_1528">#REF!</definedName>
    <definedName name="_n91">#REF!</definedName>
    <definedName name="_bdm.96443D377E6D43B5987712B76F972EA1.edm">#REF!</definedName>
    <definedName name="ctss.in.collateral_0_.underwriting_0_.IndexQuote.description">#REF!</definedName>
    <definedName name="XY">#REF!</definedName>
    <definedName name="_vena_Budget_B1_R_2_658126893836533761">#REF!</definedName>
    <definedName name="_vena_Budget_B1_R_3_658023728085729283_4258">#REF!</definedName>
    <definedName name="_vena_Budget_B1_R_3_658023728085729283_3588">#REF!</definedName>
    <definedName name="_vena_Budget_B1_R_2_658126900199292929">#REF!</definedName>
    <definedName localSheetId="4" name="st">#REF!</definedName>
    <definedName name="Contractor_Fee">#REF!</definedName>
    <definedName localSheetId="3" name="ACwvu.cash._.flow.">#REF!</definedName>
    <definedName name="OTHEROtrLosses">#REF!</definedName>
    <definedName name="_vena_Budget_B1_R_3_658023728085729283_2250">#REF!</definedName>
    <definedName name="_vena_DYNR_SBudget_BB1_9817012_33747db5">#REF!</definedName>
    <definedName name="Category_5">#REF!</definedName>
    <definedName name="cofs5yr">#REF!</definedName>
    <definedName name="_vena_Budget_B1_R_3_658023728085729283_2495">#REF!</definedName>
    <definedName name="_vena_DYNR_SBudget_BB1_ece26a1a">#REF!</definedName>
    <definedName name="rere_1">#REF!</definedName>
    <definedName name="D2_Orig_Date">#REF!</definedName>
    <definedName name="_bdm.94D63755E22F41798F4B40D8943C2F3C.edm">#REF!</definedName>
    <definedName name="OL_1_1">#REF!</definedName>
    <definedName name="____________________ICE2">#REF!</definedName>
    <definedName name="ba2rent">#REF!</definedName>
    <definedName name="wrnfy97_1_4">#REF!</definedName>
    <definedName name="_bdm.594199DE73C1473EAD22F86D937AEAE5.edm">#REF!</definedName>
    <definedName name="residrate2">#REF!</definedName>
    <definedName name="_vena_Budget_B1_R_2_658126897942757379">#REF!</definedName>
    <definedName name="AUPComReplRsrv">#REF!</definedName>
    <definedName name="DOMWTR">#REF!</definedName>
    <definedName name="_vena_Budget_B1_R_2_658126899360432129">#REF!</definedName>
    <definedName name="cofs10yr">#REF!</definedName>
    <definedName name="___________KC3">#REF!</definedName>
    <definedName name="_vena_Budget_B1_R_2_658126895799468033">#REF!</definedName>
    <definedName name="________KC3">#REF!</definedName>
    <definedName name="j_2">#REF!</definedName>
    <definedName name="xp">#REF!</definedName>
    <definedName name="Report_Prior">#REF!</definedName>
    <definedName name="_vena_DYNR_SBudget_BB1_ece26a1a_be93d574">#REF!</definedName>
    <definedName name="__11__123Graph_ACHART_4">#REF!</definedName>
    <definedName name="crit_9">#REF!</definedName>
    <definedName name="qwerqew_3">#REF!</definedName>
    <definedName name="ee_4">#REF!</definedName>
    <definedName name="_44__123Graph_DCHART_17">#REF!</definedName>
    <definedName name="_vena_DYNR_SBudget_BB1_db066169_9a743838">#REF!</definedName>
    <definedName name="dfd_3">#REF!</definedName>
    <definedName name="TILCCAP">#REF!</definedName>
    <definedName name="End_Bal">#REF!</definedName>
    <definedName name="_vena_DYNR_SBudget_BB1_afd74a34_183c4967">#REF!</definedName>
    <definedName name="_vena_Budget_B1_C_FV_cf2923e05394473da29be0fda7a32c55_44">#REF!</definedName>
    <definedName name="range1">#REF!</definedName>
    <definedName name="Schpperc">#REF!</definedName>
    <definedName name="CLOVER_2">#REF!</definedName>
    <definedName name="a1a1_4">#REF!</definedName>
    <definedName name="_vena_DYNR_SBudget_BB1_257bd8dc_bc5a5f63">#REF!</definedName>
    <definedName name="_vena_Budget_B1_R_2_658126900203487235">#REF!</definedName>
    <definedName name="wrn.hidesal._1_2">#REF!</definedName>
    <definedName name="wrn.Asia._5">#REF!</definedName>
    <definedName name="_bdm.4B5B755776E3432DA3AC966CC814C9ED.edm">#REF!</definedName>
    <definedName name="BSF">#REF!</definedName>
    <definedName name="_vena_Budget_B1_R_3_658023728085729283_3674">#REF!</definedName>
    <definedName name="AssessedTax_ScenDEFAULT">#REF!</definedName>
    <definedName localSheetId="5" name="Unit">#REF!</definedName>
    <definedName name="_vena_DYNR_SBudget_BB1_d91ca585_fa20a65a">#REF!</definedName>
    <definedName name="wrn.celkový._.tisk._.detail._1_1_1">#REF!</definedName>
    <definedName name="wrn.COMBINED._1_1">#REF!</definedName>
    <definedName name="StructuralSteel">#REF!</definedName>
    <definedName name="TACost">#REF!</definedName>
    <definedName name="OARepPackage">#REF!</definedName>
    <definedName name="CarolinaGarden">#REF!</definedName>
    <definedName name="_15PAGE_2">#REF!</definedName>
    <definedName name="displaynumber3">#REF!</definedName>
    <definedName name="_vena_Budget_B1_R_2_658126900404813825">#REF!</definedName>
    <definedName name="_bdm.ADF11484F69D48209DF734CCF0FE8988.edm">#REF!</definedName>
    <definedName name="_vena_Budget_B1_R_3_658023728085729283_3693">#REF!</definedName>
    <definedName name="_vena_Budget_B1_R_2_658126898978750465">#REF!</definedName>
    <definedName name="_vena_DYNR_SBudget_BB1_49c874bc_574fba42">#REF!</definedName>
    <definedName name="NONE">#REF!</definedName>
    <definedName name="_vena_Budget_B1_R_2_658126896613163009">#REF!</definedName>
    <definedName name="Other_rev_growth_2019">#REF!</definedName>
    <definedName name="UKNONINSTALLREVQ201">#REF!</definedName>
    <definedName name="_vena_Budget_B1_R_3_658023728085729283_2922">#REF!</definedName>
    <definedName name="__DEC07">#REF!</definedName>
    <definedName name="_vena_Budget_B1_R_2_658126897053564928">#REF!</definedName>
    <definedName name="UKGLESC">#REF!</definedName>
    <definedName name="_____________CAD2006">#REF!</definedName>
    <definedName name="_vena_Budget_B1_R_2_658126900190904321">#REF!</definedName>
    <definedName name="_vena_Budget_B1_R_2_658126894314684417_1">#REF!</definedName>
    <definedName localSheetId="5" name="d_1_1">#REF!</definedName>
    <definedName name="f_1_3">#REF!</definedName>
    <definedName name="_14NO_FIN">#REF!</definedName>
    <definedName name="_vena_Budget_B1_R_2_658126900375453697">#REF!</definedName>
    <definedName name="_vena_Budget_B1_R_3_658023728085729283_2733">#REF!</definedName>
    <definedName localSheetId="4" name="fuck">#REF!</definedName>
    <definedName name="_bdm.85DCF346477245A59BFE328C1293D78D.edm">#REF!</definedName>
    <definedName name="_vena_DYNR_SBudget_BB1_93cbb310_e0cb1b19">#REF!</definedName>
    <definedName name="I_HotelExpFlexE_Yr0">#REF!</definedName>
    <definedName name="dsg_1_2">#REF!</definedName>
    <definedName name="_CAD2008">#REF!</definedName>
    <definedName name="BLPH48">#REF!</definedName>
    <definedName name="SDFHG_1_1">#REF!</definedName>
    <definedName name="_bdm.F4F7AF33BDCE4677996E5DF681A0894F.edm">#REF!</definedName>
    <definedName name="_vena_Budget_B1_R_3_658023728085729283_2456">#REF!</definedName>
    <definedName name="ThreeLevIRR">#REF!</definedName>
    <definedName name="Category_2">#REF!</definedName>
    <definedName name="_vena_DYNR_SBudget_BB1_992af4a_6d3e1688">#REF!</definedName>
    <definedName name="PA">#REF!</definedName>
    <definedName name="_vena_Budget_B1_R_3_658023728085729283_2827">#REF!</definedName>
    <definedName name="wrn.Front._.Page._1_4">#REF!</definedName>
    <definedName name="_vena_Budget_B1_R_3_658023728085729283_2920">#REF!</definedName>
    <definedName name="_vena_Budget_B1_R_3_658023728085729283_2911">#REF!</definedName>
    <definedName name="hgrth_1_5">#REF!</definedName>
    <definedName name="______________SF2">#REF!</definedName>
    <definedName name="Accounting_General">#REF!</definedName>
    <definedName name="_vena_DYNR_SBudget_BB1_9d30db1e_1cf27b8c">#REF!</definedName>
    <definedName name="LTV2Core">#REF!</definedName>
    <definedName name="dbiImprovedBuiltRenovated9">#REF!</definedName>
    <definedName name="_SA1_1_1">#REF!</definedName>
    <definedName name="Sched03">#REF!</definedName>
    <definedName name="wrn.Continous._.Page._.Numbers._.DCF._1_5">#REF!</definedName>
    <definedName name="wrn.COMBINED._1_5">#REF!</definedName>
    <definedName name="_bdm.FD343515BA234434BE623D650D6B8A99.edm">#REF!</definedName>
    <definedName name="_vena_Budget_B1_R_2_658126895317123073">#REF!</definedName>
    <definedName name="head">#REF!</definedName>
    <definedName name="_vena_Budget_B1_R_3_658023728085729283_3257">#REF!</definedName>
    <definedName name="_vena_Budget_B1_R_2_658126894604091393_1">#REF!</definedName>
    <definedName name="CONSTNCOSTS">#REF!</definedName>
    <definedName name="wrn.Front._.Page._1_1_1">#REF!</definedName>
    <definedName name="_vena_DYNR_SBudget_BB1_6a64ca19_88a573c3">#REF!</definedName>
    <definedName name="_vena_Budget_B1_R_2_658126900446756867">#REF!</definedName>
    <definedName name="pp_4">#REF!</definedName>
    <definedName name="_4F">#REF!</definedName>
    <definedName name="_bdm.1CD53447068848B6AF52D6D24AA59F74.edm">#REF!</definedName>
    <definedName name="ExBus_1_1">#REF!</definedName>
    <definedName name="_vena_Budget_B1_R_3_658023728085729283_3549">#REF!</definedName>
    <definedName name="Yr3PercentRent">#REF!</definedName>
    <definedName name="Minor_Page_07">#REF!</definedName>
    <definedName name="MLNK181c4870fffa4d60a29f7da3dfb0588f">#REF!</definedName>
    <definedName name="Log.2">#REF!</definedName>
    <definedName name="_vena_Budget_B1_R_2_658126897556881409_1">#REF!</definedName>
    <definedName name="_vena_DYNR_SBudget_BB1_31f8da2e_a2b8e9ea">#REF!</definedName>
    <definedName name="_vena_Budget_B1_R_3_658023728085729283_4224">#REF!</definedName>
    <definedName name="_vena_Budget_B1_R_2_658126899477872641">#REF!</definedName>
    <definedName name="_25P_L">#REF!</definedName>
    <definedName name="weraw">#REF!</definedName>
    <definedName name="_vena_Budget_B1_R_2_658126895770107905">#REF!</definedName>
    <definedName name="TWOYR">#REF!</definedName>
    <definedName name="_vena_Budget_B1_R_3_658023728085729283_2950">#REF!</definedName>
    <definedName name="ApprOtrLosses">#REF!</definedName>
    <definedName name="Yr2OtrLosses">#REF!</definedName>
    <definedName localSheetId="5" name="expirationDate">#REF!</definedName>
    <definedName name="gsf">#REF!</definedName>
    <definedName name="_20__123Graph_LBL_ACHART_4">#REF!</definedName>
    <definedName name="Yr1CommInc">#REF!</definedName>
    <definedName name="_bdm.45656B8280674EB8BCB3B0790049FDEA.edm">#REF!</definedName>
    <definedName name="Z_6DFA7DDE_3C08_11D1_BDBE_0020AF42250B_.wvu.PrintTitles">#REF!</definedName>
    <definedName name="XRefCopy26Row">#REF!</definedName>
    <definedName name="_vena_Budget_B1_R_3_658023728085729283_3752">#REF!</definedName>
    <definedName name="_bdm.2F2B2B5E0A7F41A5A5153533F14B2F3B.edm">#REF!</definedName>
    <definedName name="wrn.TOCHTERMAN._4">#REF!</definedName>
    <definedName name="wrn.check._4">#REF!</definedName>
    <definedName name="ghhhg_1_1">#REF!</definedName>
    <definedName name="pp_1_3">#REF!</definedName>
    <definedName name="Residual___9">#REF!</definedName>
    <definedName name="_38__123Graph_ECHART_1">#REF!</definedName>
    <definedName name="CS_Case">#REF!</definedName>
    <definedName name="CE_Exit_Fee_Partner_Pct">#REF!</definedName>
    <definedName name="wrn.Tout._.Sauf._.BG._1_1">#REF!</definedName>
    <definedName name="Reserve3">#REF!</definedName>
    <definedName name="_bdm.DB0502CF8E244DC6960FF6053D99A289.edm">#REF!</definedName>
    <definedName name="wrn.test._1_1">#REF!</definedName>
    <definedName name="parswap_table_JPY">#REF!</definedName>
    <definedName name="_vena_DYNR_SBudget_BB1_7970b553_b6cd3902">#REF!</definedName>
    <definedName name="______________________CAD2007">#REF!</definedName>
    <definedName name="_vena_Budget_B1_R_2_658126899381403649">#REF!</definedName>
    <definedName name="ReversionPrice">#REF!</definedName>
    <definedName name="_vena_Budget_B1_R_3_658023728085729283_2172">#REF!</definedName>
    <definedName name="_vena_Budget_B1_R_3_658023728085729283_3771">#REF!</definedName>
    <definedName name="_14__123Graph_DCHART_1">#REF!</definedName>
    <definedName name="_vena_Budget_B1_R_3_658023728085729283_4166">#REF!</definedName>
    <definedName name="_vena_DYNR_SBudget_BB1_da5f4009_dd84c562">#REF!</definedName>
    <definedName name="_vena_Budget_B1_C_FV_e4bcd20d09de44648bcf960b63f6917f_15">#REF!</definedName>
    <definedName name="PICBeg">#REF!</definedName>
    <definedName name="CHART3">#REF!</definedName>
    <definedName name="_vena_Budget_B1_R_2_658126894826389505_1">#REF!</definedName>
    <definedName name="I_HotelExpR_M_Yr0">#REF!</definedName>
    <definedName name="Q4_FB">#REF!</definedName>
    <definedName name="BLPH82">#REF!</definedName>
    <definedName name="_vena_DYNR_SBudget_BB1_81e08984_b6c7302e">#REF!</definedName>
    <definedName name="TopCOS">#REF!</definedName>
    <definedName name="_vena_DYNR_SBudget_BB1_81e08984_ad62148b">#REF!</definedName>
    <definedName name="DELME4_3">#REF!</definedName>
    <definedName name="_vena_Budget_B1_R_3_658023728085729283_3589">#REF!</definedName>
    <definedName name="_vena_Budget_B1_R_2_658126894809612291_1">#REF!</definedName>
    <definedName name="wvu.summary3._1_3">#REF!</definedName>
    <definedName name="_vena_DYNR_SBudget_BB1_acaafd4a_378fee6b">#REF!</definedName>
    <definedName name="_vena_DYNR_SBudget_BB1_a3c29ef0">#REF!</definedName>
    <definedName name="_vena_Budget_B1_R_3_658023728085729283_3918">#REF!</definedName>
    <definedName name="_bdm.7A07EDD85A4D42BF865CFBCCFE65933C.edm">#REF!</definedName>
    <definedName name="wrn.printout._1">#REF!</definedName>
    <definedName name="Hold_1">#REF!</definedName>
    <definedName name="DELME5_4">#REF!</definedName>
    <definedName name="acct7120.2">#REF!</definedName>
    <definedName name="_bdm.52CD9F2BC888451BAAC954CD0B42F118.edm">#REF!</definedName>
    <definedName name="L_5">#REF!</definedName>
    <definedName name="_add1">#REF!</definedName>
    <definedName name="_bdm.BCCB9442247045BA8BD395D2E8198246.edm">#REF!</definedName>
    <definedName name="wrn.contribution._1_5">#REF!</definedName>
    <definedName name="Category_4">#REF!</definedName>
    <definedName name="PARKING_ABV_GR_OUT">#REF!</definedName>
    <definedName name="Division_07">#REF!</definedName>
    <definedName name="_vena_Budget_B1_R_3_658023728085729283_3776">#REF!</definedName>
    <definedName name="acms">#REF!</definedName>
    <definedName name="_1andGdiv12toN">#REF!</definedName>
    <definedName name="dbiImprovedOAR5">#REF!</definedName>
    <definedName name="dbiImprovedAddress5">#REF!</definedName>
    <definedName name="wrn.Geographic._.Trends._5">#REF!</definedName>
    <definedName name="a_Key2">#REF!</definedName>
    <definedName name="_vena_Budget_B1_R_2_658126899310100481">#REF!</definedName>
    <definedName name="cashflow1">#REF!</definedName>
    <definedName name="_vena_Budget_B1_R_2_658126898211192833">#REF!</definedName>
    <definedName name="_vena_DYNR_SBudget_BB1_afd74a34_43a26ad2">#REF!</definedName>
    <definedName name="_r_1_1">#REF!</definedName>
    <definedName name="_vena_DYNR_SBudget_BB1_81e08984_3e6ee9bd">#REF!</definedName>
    <definedName name="_vena_DYNR_SBudget_BB1_49c874bc_6582ce6d">#REF!</definedName>
    <definedName name="NSF">#REF!</definedName>
    <definedName name="FG_1">#REF!</definedName>
    <definedName name="_vena_DYNR_SBudget_BB1_6a64ca19_61d3a100">#REF!</definedName>
    <definedName name="_vena_Budget_B1_R_2_658126896344727553">#REF!</definedName>
    <definedName name="lklkl_5">#REF!</definedName>
    <definedName name="_bdm.0E3CBD3E264B41B28F3F526873678CBA.edm">#REF!</definedName>
    <definedName name="ffe_reserve">#REF!</definedName>
    <definedName name="_vena_Budget_B1_R_2_658126896646717443">#REF!</definedName>
    <definedName name="_14_0_S">#REF!</definedName>
    <definedName name="HYPSPRED">#REF!</definedName>
    <definedName name="_____________________________CAD2007">#REF!</definedName>
    <definedName name="_JAN96">#REF!</definedName>
    <definedName name="acct8004">#REF!</definedName>
    <definedName name="_vena_Budget_B1_R_3_658023728085729283_3519">#REF!</definedName>
    <definedName name="OpExp_SF">#REF!</definedName>
    <definedName name="_NOV11">#REF!</definedName>
    <definedName name="ghhhg">#REF!</definedName>
    <definedName name="ghhghd_5">#REF!</definedName>
    <definedName name="_11F_10_1">#REF!</definedName>
    <definedName name="_vena_Budget_B1_R_2_658126894281129987_1">#REF!</definedName>
    <definedName name="LPEquity">#REF!</definedName>
    <definedName name="_vena_Budget_B1_R_2_658126898508988417">#REF!</definedName>
    <definedName name="_bdm.DD37EAD0506F4C358CC01797630ECE41.edm">#REF!</definedName>
    <definedName name="MLNKd2b225dcacb74a84962449928db50422">#REF!</definedName>
    <definedName name="WTCwroff">#REF!</definedName>
    <definedName name="aunits">#REF!</definedName>
    <definedName name="wrn.Report1._1">#REF!</definedName>
    <definedName name="_bdm.AE7F4265FE8F4D96847B47CEA4A476CA.edm">#REF!</definedName>
    <definedName name="__9__123Graph_ACHART_21">#REF!</definedName>
    <definedName name="TABLE_D_1_4">#REF!</definedName>
    <definedName name="OneUnlevIRR">#REF!</definedName>
    <definedName name="wewr_1_1">#REF!</definedName>
    <definedName name="DaysProjYr6SP">#REF!</definedName>
    <definedName name="_vena_Budget_B1_R_2_876291152843112450">#REF!</definedName>
    <definedName name="Inv1Name">#REF!</definedName>
    <definedName name="__Tax01">#REF!</definedName>
    <definedName name="k_1_3">#REF!</definedName>
    <definedName name="SD_1_1_1">#REF!</definedName>
    <definedName name="____key1">#REF!</definedName>
    <definedName name="AprEndDate">#REF!</definedName>
    <definedName name="Start_122">#REF!</definedName>
    <definedName name="DebitCol">#REF!</definedName>
    <definedName name="ff_2">#REF!</definedName>
    <definedName name="_vena_DYNR_SBudget_BB1_88d65061_5298f9e1">#REF!</definedName>
    <definedName name="_vena_DYNR_SBudget_BB1_46b314c0_e719f987">#REF!</definedName>
    <definedName name="_vena_Budget_B1_R_3_659185563041005568">#REF!</definedName>
    <definedName name="_60__123Graph_ECHART_17">#REF!</definedName>
    <definedName name="MT">#REF!</definedName>
    <definedName name="wrn.Front._.Page._1">#REF!</definedName>
    <definedName name="wrn.summaries._2">#REF!</definedName>
    <definedName name="ffsgsdgsd">#REF!</definedName>
    <definedName name="ARGUS4">#REF!</definedName>
    <definedName name="_48__123Graph_DCHART_7">#REF!</definedName>
    <definedName name="YtdAggrVac">#REF!</definedName>
    <definedName name="JunEndDate">#REF!</definedName>
    <definedName name="maxloan">#REF!</definedName>
    <definedName name="wrn.FY96sbp99_1_4">#REF!</definedName>
    <definedName name="_LC1">#REF!</definedName>
    <definedName name="wrn.GRAPHS._5">#REF!</definedName>
    <definedName name="Customers_2">#REF!</definedName>
    <definedName name="_vena_Budget_B1_R_2_658126894247575553_1">#REF!</definedName>
    <definedName name="_vena_DYNR_SBudget_BB1_9d30db1e_30e64f12">#REF!</definedName>
    <definedName name="MAR">#REF!</definedName>
    <definedName name="_vena_Budget_B1_R_3_658023728085729283_2411">#REF!</definedName>
    <definedName name="TotOHFA">#REF!</definedName>
    <definedName name="____NCF8">#REF!</definedName>
    <definedName name="_vena_Budget_B1_R_3_658023728085729283_3950">#REF!</definedName>
    <definedName name="Split3">#REF!</definedName>
    <definedName name="sgdg_1_2">#REF!</definedName>
    <definedName name="wrn.all3_4">#REF!</definedName>
    <definedName name="__123Graph_ECOMP">#REF!</definedName>
    <definedName name="_vena_Budget_B1_R_2_658126898974556163">#REF!</definedName>
    <definedName name="_bdm.6E73AEBD6572442AB0EE54CFDE298B3A.edm">#REF!</definedName>
    <definedName name="TopMRK10">#REF!</definedName>
    <definedName name="wrn.Print._.4._4">#REF!</definedName>
    <definedName name="_abs2">#REF!</definedName>
    <definedName name="Actual_Int_Fin">#REF!</definedName>
    <definedName name="IntroPrintArea_b">#REF!</definedName>
    <definedName name="_vena_DYNR_SBudget_BB1_443178e3_1d1079e6">#REF!</definedName>
    <definedName name="etet_3">#REF!</definedName>
    <definedName name="sfq_5">#REF!</definedName>
    <definedName name="etet_1_4">#REF!</definedName>
    <definedName name="mezzpref">#REF!</definedName>
    <definedName name="Rel_1">#REF!</definedName>
    <definedName name="_vena_Budget_B1_R_2_658126896550248449">#REF!</definedName>
    <definedName name="_33__123Graph_DCHART_1">#REF!</definedName>
    <definedName name="_51">#REF!</definedName>
    <definedName name="acqint">#REF!</definedName>
    <definedName name="AUSNONINSTALLREVQ101">#REF!</definedName>
    <definedName name="maint">#REF!</definedName>
    <definedName name="_vena_Budget_B1_R_2_658126895342288899">#REF!</definedName>
    <definedName name="_vena_DYNR_SBudget_BB1_992af4a">#REF!</definedName>
    <definedName name="wrn.PRINTREP._2">#REF!</definedName>
    <definedName name="_vena_Budget_B1_R_2_658126894616674305_1">#REF!</definedName>
    <definedName name="Page200">#REF!</definedName>
    <definedName name="awert_2">#REF!</definedName>
    <definedName name="_vena_Budget_B1_R_2_658126895887548416">#REF!</definedName>
    <definedName name="mmmmmmmhm_1_4">#REF!</definedName>
    <definedName name="_vena_DYNR_SBudget_BB1_93cbb310_48262c86">#REF!</definedName>
    <definedName name="_vena_Budget_B1_R_2_658126897561075713_1">#REF!</definedName>
    <definedName name="DIRECT">#REF!</definedName>
    <definedName localSheetId="5" name="_Key2">#REF!</definedName>
    <definedName name="yrcompCore">#REF!</definedName>
    <definedName name="equity1">#REF!</definedName>
    <definedName name="wrn.printout._1_1">#REF!</definedName>
    <definedName name="_vena_Budget_B1_R_2_658126900513865731">#REF!</definedName>
    <definedName name="_15Module2_.PRINT_HSUM">#REF!</definedName>
    <definedName name="lank">#REF!</definedName>
    <definedName name="Stabilized_First_Full_Year">#REF!</definedName>
    <definedName name="RESID_RENTAL_LR_EST">#REF!</definedName>
    <definedName name="_vena_Budget_B1_R_2_658126898056003585">#REF!</definedName>
    <definedName name="BotLAR">#REF!</definedName>
    <definedName name="_vena_DYNR_SBudget_BB1_9d2d8fb7_95c6193">#REF!</definedName>
    <definedName name="wrn.printac._3">#REF!</definedName>
    <definedName name="Design_Costs">#REF!</definedName>
    <definedName name="_vena_DYNR_SBudget_BB1_9d2d8fb7_a410b8c6">#REF!</definedName>
    <definedName name="loanterm2">#REF!</definedName>
    <definedName name="_vena_Budget_B1_R_2_658126896357310465">#REF!</definedName>
    <definedName name="_________________RR2">#REF!</definedName>
    <definedName name="MLNK3149839be73c4a1fbe6cf94f220c4c71">#REF!</definedName>
    <definedName name="tttttttttttttttt">#REF!</definedName>
    <definedName name="leascomm">#REF!</definedName>
    <definedName name="_vena_DYNR_SBudget_BB1_d3649f1b_c19632d0">#REF!</definedName>
    <definedName name="_vena_DYNR_SBudget_BB1_9d2d8fb7_f7039577">#REF!</definedName>
    <definedName name="wrn.Finanzbedarfsrechnung._5">#REF!</definedName>
    <definedName name="electricale">#REF!</definedName>
    <definedName name="shit_1_3">#REF!</definedName>
    <definedName name="NOE">#REF!</definedName>
    <definedName name="_clg3">#REF!</definedName>
    <definedName name="wrn.Asia._1">#REF!</definedName>
    <definedName name="_vena_Budget_B1_R_3_658023728085729283_3438">#REF!</definedName>
    <definedName name="sfq_2">#REF!</definedName>
    <definedName name="_vena_Budget_B1_R_3_658023728085729283_1413">#REF!</definedName>
    <definedName name="_vena_Budget_B1_R_3_658023728085729283_3220">#REF!</definedName>
    <definedName name="MLIprct">#REF!</definedName>
    <definedName name="ag_1_2">#REF!</definedName>
    <definedName name="newrr">#REF!</definedName>
    <definedName name="_eva2_1_2">#REF!</definedName>
    <definedName name="gg_1">#REF!</definedName>
    <definedName name="FINDETAIL">#REF!</definedName>
    <definedName name="_vena_Budget_B1_R_3_658023728085729283_2714">#REF!</definedName>
    <definedName name="_vena_Budget_B1_C_FV_cf2923e05394473da29be0fda7a32c55_18">#REF!</definedName>
    <definedName name="_vena_Budget_B1_R_2_658126896101457921">#REF!</definedName>
    <definedName name="_vena_Budget_B1_R_2_658126899549175809">#REF!</definedName>
    <definedName name="ebit_rec">#REF!</definedName>
    <definedName name="_bdm.45A25AA2949E4A7B8D9F8322AE4AD647.edm">#REF!</definedName>
    <definedName name="_vena_Budget_B1_R_2_658126898651594753">#REF!</definedName>
    <definedName name="sdf_3">#REF!</definedName>
    <definedName localSheetId="4" name="wrn.contribution.">#REF!</definedName>
    <definedName localSheetId="5" name="RETAIL">#REF!</definedName>
    <definedName name="ValuationPages">#REF!</definedName>
    <definedName name="Fill">#REF!</definedName>
    <definedName name="_____17.6">#REF!</definedName>
    <definedName localSheetId="4" name="Month">#REF!</definedName>
    <definedName name="rrFirstRow">#REF!</definedName>
    <definedName name="_11AA">#REF!</definedName>
    <definedName name="n_1">#REF!</definedName>
    <definedName name="FILL2">#REF!</definedName>
    <definedName name="_vena_DYNR_SBudget_BB1_93cbb310_419a1873">#REF!</definedName>
    <definedName name="display100">#REF!</definedName>
    <definedName name="Analysis_Length_Years">#REF!</definedName>
    <definedName name="STEEL">#REF!</definedName>
    <definedName name="wrn.Economic._.Value._.Added._.Analysis._1_3">#REF!</definedName>
    <definedName name="_vena_DYNR_SBudget_BB1_da5f4009_4be11e77">#REF!</definedName>
    <definedName name="jim">#REF!</definedName>
    <definedName name="FlatLevIRR">#REF!</definedName>
    <definedName name="_Key5">#REF!</definedName>
    <definedName name="_gfb1">#REF!</definedName>
    <definedName name="PrintHist">#REF!</definedName>
    <definedName name="__123Graph_ADEBT">#REF!</definedName>
    <definedName name="_vena_Budget_B1_R_3_658023728085729283_3475">#REF!</definedName>
    <definedName name="Stacking">#REF!</definedName>
    <definedName name="CPI_96">#REF!</definedName>
    <definedName name="_vena_DYNR_SBudget_BB1_5dbe1ffa_8f0ca192">#REF!</definedName>
    <definedName name="BS">#REF!</definedName>
    <definedName name="s_5">#REF!</definedName>
    <definedName name="MLNK5309911ee1db4ea085aec5cdfc76282a">#REF!</definedName>
    <definedName name="________________________________CAD2005">#REF!</definedName>
    <definedName name="________aug03">#REF!</definedName>
    <definedName name="_vena_Budget_B1_R_3_658023728085729283_3222">#REF!</definedName>
    <definedName name="MLNK7b3e79c0aacd4a50a9615df0074f1d48">#REF!</definedName>
    <definedName name="_vena_DYNR_SBudget_BB1_df4836c9_30d2ba23">#REF!</definedName>
    <definedName name="_37__123Graph_DCHART_10">#REF!</definedName>
    <definedName name="_vena_Budget_B1_C_FV_e4bcd20d09de44648bcf960b63f6917f_8">#REF!</definedName>
    <definedName name="AUPValVcntSpcBsRnt">#REF!</definedName>
    <definedName name="Residual_CF_Waterfall_Priority">#REF!</definedName>
    <definedName name="one">#REF!</definedName>
    <definedName name="__123Graph_ALTM_SHIPS">#REF!</definedName>
    <definedName name="TOC_Hdg_5">#REF!</definedName>
    <definedName name="PALM">#REF!</definedName>
    <definedName name="exhibita">#REF!</definedName>
    <definedName name="PayrollPage1">#REF!</definedName>
    <definedName name="Hello5">#REF!</definedName>
    <definedName name="START_DATE">#REF!</definedName>
    <definedName name="_lip1">#REF!</definedName>
    <definedName name="_vena_Budget_B1_R_2_658126900446756865">#REF!</definedName>
    <definedName name="wrn.Short._.Print._2">#REF!</definedName>
    <definedName name="Filelocation">#REF!</definedName>
    <definedName name="_vena_DYNR_SBudget_BB1_992af4a_52a660cb">#REF!</definedName>
    <definedName name="_vena_Budget_B1_R_3_658023728085729283_4222">#REF!</definedName>
    <definedName name="____________________________SF1">#REF!</definedName>
    <definedName name="__123Graph_ACOLLECTIONS">#REF!</definedName>
    <definedName name="_vena_Budget_B1_R_3_658023728085729283_2804">#REF!</definedName>
    <definedName name="______________________CAD2008">#REF!</definedName>
    <definedName name="NET_OPERATING_INCOME">#REF!</definedName>
    <definedName name="FORO">#REF!</definedName>
    <definedName name="_vena_Budget_B1_R_3_658023728085729283_2825">#REF!</definedName>
    <definedName name="_vena_Budget_B1_R_2_876202945352040448">#REF!</definedName>
    <definedName name="_vena_DYNR_SBudget_BB1_c75acc66_b8d27a84">#REF!</definedName>
    <definedName name="_vena_Budget_B1_R_2_658126894159495169">#REF!</definedName>
    <definedName name="_GSF4">#REF!</definedName>
    <definedName name="_vena_Budget_B1_R_3_658023728085729283_2367">#REF!</definedName>
    <definedName name="RG_1_1_1">#REF!</definedName>
    <definedName name="mtsale">#REF!</definedName>
    <definedName name="_vena_Budget_B1_R_2_658126898110529537">#REF!</definedName>
    <definedName name="_vena_Budget_B1_R_3_658023728085729283_3910">#REF!</definedName>
    <definedName name="sgsx_1_5">#REF!</definedName>
    <definedName name="asefd21_1_4">#REF!</definedName>
    <definedName name="were_1_1">#REF!</definedName>
    <definedName name="XRefPaste9">#REF!</definedName>
    <definedName name="_vena_Budget_B1_R_3_658023728085729283_3288">#REF!</definedName>
    <definedName name="_vena_DYNR_SBudget_BB1_5dbe1ffa_dd9da085">#REF!</definedName>
    <definedName name="PY2_Marketable_Sec">#REF!</definedName>
    <definedName name="ahareh">#REF!</definedName>
    <definedName name="BaseRntNonAnchor">#REF!</definedName>
    <definedName name="_fy97_1_3">#REF!</definedName>
    <definedName name="dasf">#REF!</definedName>
    <definedName name="Data_summary_1_1_1">#REF!</definedName>
    <definedName name="CTG">#REF!</definedName>
    <definedName name="NEWRSF">#REF!</definedName>
    <definedName name="Stamford">#REF!</definedName>
    <definedName name="_vena_Budget_B1_R_2_658126900572585985">#REF!</definedName>
    <definedName localSheetId="4" name="adsf">#REF!</definedName>
    <definedName name="acct7338.2">#REF!</definedName>
    <definedName name="_rr1">#REF!</definedName>
    <definedName name="_vena_Budget_B1_R_2_658126900052492291">#REF!</definedName>
    <definedName name="_bdm.13815C4929E047D0BB98AD50812FEACB.edm">#REF!</definedName>
    <definedName name="DELETE_INT">#REF!</definedName>
    <definedName name="_21__123Graph_CCHART_4">#REF!</definedName>
    <definedName name="DelRtnLev">#REF!</definedName>
    <definedName name="_vena_Budget_B1_R_3_658023728085729283_4341">#REF!</definedName>
    <definedName name="ss_3">#REF!</definedName>
    <definedName name="Table_3out">#REF!</definedName>
    <definedName name="_vena_Budget_B1_R_2_658126899305906177">#REF!</definedName>
    <definedName name="_vena_Budget_B1_R_3_658023728085729283_3316">#REF!</definedName>
    <definedName name="wrn.FIVE._.YEAR._.PROJECTION._1_1_1">#REF!</definedName>
    <definedName name="YtdOtrInc3">#REF!</definedName>
    <definedName name="XRefPaste13Row">#REF!</definedName>
    <definedName name="_bdm.5FE657411D9A43D4B3F86C23EAB91D4B.edm">#REF!</definedName>
    <definedName name="etet_1_1_1">#REF!</definedName>
    <definedName name="_5__123Graph_ACHART_17">#REF!</definedName>
    <definedName name="PRINTSUM">#REF!</definedName>
    <definedName name="_vena_DYNR_SBudget_BB1_d91ca585_7f8ba211">#REF!</definedName>
    <definedName name="__CAD2006">#REF!</definedName>
    <definedName name="_vena_Budget_B1_R_2_658126895191293953">#REF!</definedName>
    <definedName name="DRate">#REF!</definedName>
    <definedName name="_vena_Budget_B1_R_2_658126896579608576">#REF!</definedName>
    <definedName name="pier90_1">#REF!</definedName>
    <definedName name="_______________________________SF2">#REF!</definedName>
    <definedName name="ctss.out.collateral_0_.underwriting_0_.UwAnalysis.spread">#REF!</definedName>
    <definedName name="TABLE_B_1">#REF!</definedName>
    <definedName name="Sale">#REF!</definedName>
    <definedName name="RoomRate">#REF!</definedName>
    <definedName name="_vena_DYNR_SBudget_BB1_cc8ac924_62588119">#REF!</definedName>
    <definedName name="AUSINSTALLCAPRATE">#REF!</definedName>
    <definedName name="wrn.Continous._.Page._.Numbers._.DCF._4">#REF!</definedName>
    <definedName name="_vena_DYNR_SBudget_BB1_9d2d8fb7_a1418a96">#REF!</definedName>
    <definedName name="origina">#REF!</definedName>
    <definedName name="_vena_Budget_B1_R_3_658023728085729283_2248">#REF!</definedName>
    <definedName name="cumulative_interest_3">#REF!</definedName>
    <definedName name="wrn.DCF._1_2">#REF!</definedName>
    <definedName name="_vena_Budget_B1_R_3_658023728085729283_4059">#REF!</definedName>
    <definedName name="___________________ICE2">#REF!</definedName>
    <definedName name="FABookAddALine">#REF!</definedName>
    <definedName name="AMTERM">#REF!</definedName>
    <definedName name="ARGUS14">#REF!</definedName>
    <definedName name="year5netsaleprice">#REF!</definedName>
    <definedName name="_vena_Budget_B1_R_3_658023728085729283_925">#REF!</definedName>
    <definedName name="Number3BR">#REF!</definedName>
    <definedName name="comm_reserve">#REF!</definedName>
    <definedName name="IncomeEGI_ScenDEFAULT">#REF!</definedName>
    <definedName name="PRINT_EDET">#REF!</definedName>
    <definedName name="_fy97_3">#REF!</definedName>
    <definedName name="trial_2">#REF!</definedName>
    <definedName localSheetId="3" name="_bdm.A68286EA5F234494AA5F02917C08E96F.edm">#REF!</definedName>
    <definedName name="DRATE4">#REF!</definedName>
    <definedName name="wrn.1996._.BUDGET._1_2">#REF!</definedName>
    <definedName name="wrn.Europe._2">#REF!</definedName>
    <definedName name="Compare95">#REF!</definedName>
    <definedName name="jen_4">#REF!</definedName>
    <definedName name="ApprGrossRev">#REF!</definedName>
    <definedName name="qwerqwerqwe_1_2">#REF!</definedName>
    <definedName name="_bdm.E03E313FAF6F4452BC0BE2FA91ED6818.edm">#REF!</definedName>
    <definedName name="_vena_Budget_B1_R_3_658023728085729283_3416">#REF!</definedName>
    <definedName name="_vena_Budget_B1_R_2_658126900362870785">#REF!</definedName>
    <definedName name="leasecalc">#REF!</definedName>
    <definedName name="_vena_Budget_B1_R_2_658126896449585153">#REF!</definedName>
    <definedName name="_vena_Budget_B1_R_3_658023728085729283_2191">#REF!</definedName>
    <definedName name="Const._Loan_Amount">#REF!</definedName>
    <definedName name="aff_reserve">#REF!</definedName>
    <definedName name="_Land">#REF!</definedName>
    <definedName name="_vena_DYNR_SBudget_BB1_e95727">#REF!</definedName>
    <definedName name="vv_1_1_1">#REF!</definedName>
    <definedName name="UnLev2CF">#REF!</definedName>
    <definedName name="_n40">#REF!</definedName>
    <definedName name="_57__123Graph_ECHART_14">#REF!</definedName>
    <definedName name="_bdm.8C6EDF09A9FF4E18BF41B547AE38E84F.edm">#REF!</definedName>
    <definedName name="_vena_Budget_B1_R_2_658126894956412929_1">#REF!</definedName>
    <definedName name="wrn.Typhoon._4">#REF!</definedName>
    <definedName name="_vena_Budget_B1_R_2_658126899737919489">#REF!</definedName>
    <definedName name="_vena_DYNR_SBudget_BB1_947a2efe_cef66453">#REF!</definedName>
    <definedName name="WIRUNIT">#REF!</definedName>
    <definedName name="_55__123Graph_DCHART_15">#REF!</definedName>
    <definedName name="wrn.Bilanz._1_2">#REF!</definedName>
    <definedName name="G_1_2">#REF!</definedName>
    <definedName name="_________________________PGC2">#REF!</definedName>
    <definedName name="_17__123Graph_CChart_1E">#REF!</definedName>
    <definedName name="ccc_1_4">#REF!</definedName>
    <definedName name="_bdm.C2AA78E9168D48A9B99563A908E12727.edm">#REF!</definedName>
    <definedName name="cfdsafdsa">#REF!</definedName>
    <definedName name="_vena_DYNR_SBudget_BB1_9d2d8fb7_d4a06de1">#REF!</definedName>
    <definedName name="ttt_4">#REF!</definedName>
    <definedName name="WTRSWR">#REF!</definedName>
    <definedName name="_vena_DYNR_SBudget_BB1_d91ca585_d0aa915d">#REF!</definedName>
    <definedName name="_vena_Budget_B1_R_3_658023728085729283_993">#REF!</definedName>
    <definedName name="dgdg_1_2">#REF!</definedName>
    <definedName name="_n51">#REF!</definedName>
    <definedName name="_vena_Budget_B1_R_3_658023728085729283_3788">#REF!</definedName>
    <definedName name="wrn.summaries._1">#REF!</definedName>
    <definedName name="_615MATRIX">#REF!</definedName>
    <definedName name="etet_5">#REF!</definedName>
    <definedName name="_n54">#REF!</definedName>
    <definedName name="PYOthRes">#REF!</definedName>
    <definedName name="CfgBuilding">#REF!</definedName>
    <definedName name="BotALL1">#REF!</definedName>
    <definedName name="_vena_DYNR_SBudget_BB1_947a2efe_167c5a03">#REF!</definedName>
    <definedName name="_bdm.6A897E6781904C8FB772B29C22D90C37.edm">#REF!</definedName>
    <definedName name="Ploan">#REF!</definedName>
    <definedName name="_vena_Budget_B1_R_2_658126893790396417">#REF!</definedName>
    <definedName name="_41">#REF!</definedName>
    <definedName name="ApprRETaxRecov">#REF!</definedName>
    <definedName name="XRefCopy35">#REF!</definedName>
    <definedName name="MonthNumRow">#REF!</definedName>
    <definedName name="Acquiror_Stock_Price">#REF!</definedName>
    <definedName name="_vena_Budget_B1_R_3_658023728085729283_3694">#REF!</definedName>
    <definedName name="pname">#REF!</definedName>
    <definedName name="_bdm.3224843B2DB947C29B1CA3569CED759A.edm">#REF!</definedName>
    <definedName name="wrn.upstairs._4">#REF!</definedName>
    <definedName name="Debt_Calc2_Amort">#REF!</definedName>
    <definedName name="_13__123Graph_BCHART_3">#REF!</definedName>
    <definedName name="Recovery">#REF!</definedName>
    <definedName name="_vena_DYNR_SBudget_BB1_6f2500ac_9866eb78">#REF!</definedName>
    <definedName name="MOVE">#REF!</definedName>
    <definedName name="_vena_DYNR_SBudget_BB1_c75acc66_fd7217a3">#REF!</definedName>
    <definedName name="prtt4">#REF!</definedName>
    <definedName name="_vena_Budget_B1_R_2_658126894813806593_1">#REF!</definedName>
    <definedName name="_vena_Budget_B1_R_3_658023728085729283_3476">#REF!</definedName>
    <definedName name="BALANCE_SHEET">#REF!</definedName>
    <definedName name="_table">#REF!</definedName>
    <definedName name="_217__123Graph_XCHART_16">#REF!</definedName>
    <definedName name="_vena_DYNR_SBudget_BB1_db066169_5bf18e6b">#REF!</definedName>
    <definedName name="_vena_Budget_B1_R_2_718236086418276362">#REF!</definedName>
    <definedName name="_vena_DYNR_SBudget_BB1_93cbb310_370704d8">#REF!</definedName>
    <definedName name="dgfhgf_1_1">#REF!</definedName>
    <definedName name="OAScenario">#REF!</definedName>
    <definedName name="_vena_Budget_B1_R_2_658126896290201601">#REF!</definedName>
    <definedName name="_36__123Graph_ACHART_2">#REF!</definedName>
    <definedName name="_bdm.57297C12ED7648AF8E7537291165429A.edm">#REF!</definedName>
    <definedName name="p.Summary">#REF!</definedName>
    <definedName name="_____________________PGA2">#REF!</definedName>
    <definedName name="IHMPropertyLocation">#REF!</definedName>
    <definedName name="_vena_Budget_B1_R_3_658023728085729283_2315">#REF!</definedName>
    <definedName name="jhgjhgjghj_1_1">#REF!</definedName>
    <definedName name="_vena_Budget_B1_R_2_658126895413592065">#REF!</definedName>
    <definedName name="wrn.STAND_ALONE_BOTH._1">#REF!</definedName>
    <definedName name="wrn.Output._5">#REF!</definedName>
    <definedName name="__NOV94">#REF!</definedName>
    <definedName name="_vena_Budget_B1_R_3_658023728085729283_2389">#REF!</definedName>
    <definedName name="Year6">#REF!</definedName>
    <definedName name="_vena_DYNR_SBudget_BB1_9d2d8fb7_bda87c80">#REF!</definedName>
    <definedName name="_bas1">#REF!</definedName>
    <definedName name="_bdm.4F8421E1E6074481A8BB9BFEAA113882.edm">#REF!</definedName>
    <definedName name="IRRIncr">#REF!</definedName>
    <definedName name="wrn.ALL2._1_5">#REF!</definedName>
    <definedName name="ab_3">#REF!</definedName>
    <definedName name="jsrjkk">#REF!</definedName>
    <definedName name="_a50_4">#REF!</definedName>
    <definedName name="_32__123Graph_LBL_ACHART_3">#REF!</definedName>
    <definedName name="_n70">#REF!</definedName>
    <definedName name="_vena_Budget_B1_R_2_658126896097263616">#REF!</definedName>
    <definedName name="_vena_DYNR_SBudget_BB1_9d2d8fb7_7cebb516">#REF!</definedName>
    <definedName name="wrn.MonthlyRentRoll._2">#REF!</definedName>
    <definedName name="_vena_Budget_B1_R_3_658023728085729283_3585">#REF!</definedName>
    <definedName name="srad_1_5">#REF!</definedName>
    <definedName name="wrn.Gund._.Arena._.PCD._2">#REF!</definedName>
    <definedName name="XRefPaste5Row">#REF!</definedName>
    <definedName name="Beg_Bal">#REF!</definedName>
    <definedName name="_vena_Budget_B1_R_2_658126898622234625">#REF!</definedName>
    <definedName name="Division_06">#REF!</definedName>
    <definedName name="wrn.Print_Buyer._1">#REF!</definedName>
    <definedName name="_38__123Graph_FCHART_1">#REF!</definedName>
    <definedName name="BLPH18">#REF!</definedName>
    <definedName name="______ICE2">#REF!</definedName>
    <definedName name="_n67">#REF!</definedName>
    <definedName name="BIRepaymentDate1A">#REF!</definedName>
    <definedName name="DAYS">#REF!</definedName>
    <definedName name="_56_____123Graph_XCHART_1">#REF!</definedName>
    <definedName name="_vena_DYNR_SBudget_BB1_93cbb310_55f6405c">#REF!</definedName>
    <definedName name="_8__123Graph_BCHART_1">#REF!</definedName>
    <definedName name="_vena_Budget_B1_R_2_687266886334021633">#REF!</definedName>
    <definedName name="XRefPaste6Row">#REF!</definedName>
    <definedName name="_126__123Graph_CCHART_16">#REF!</definedName>
    <definedName name="ACRE4">#REF!</definedName>
    <definedName name="TAXMPMT">#REF!</definedName>
    <definedName name="MLNK1a8cb075df934a6f978a1e9d2776c699">#REF!</definedName>
    <definedName name="_vena_Budget_B1_R_2_658126898303467520">#REF!</definedName>
    <definedName name="wrn.Inputsheet_ProjectInput._1_5">#REF!</definedName>
    <definedName name="_106__123Graph_XCHART_22">#REF!</definedName>
    <definedName name="_vena_Budget_B1_R_2_658126897460412417">#REF!</definedName>
    <definedName name="Col2Heading">#REF!</definedName>
    <definedName name="_vena_DYNR_SBudget_BB1_7970b553_b27426b">#REF!</definedName>
    <definedName name="_vena_Budget_B1_R_2_658126898538348545">#REF!</definedName>
    <definedName name="wrn.income._.statement._1_1_1">#REF!</definedName>
    <definedName name="rngEntityTypes">#REF!</definedName>
    <definedName name="UvarAsStabilizedValueDate">#REF!</definedName>
    <definedName name="renov">#REF!</definedName>
    <definedName name="wrn.Continous._.Page._.Numbers._.DCF._3">#REF!</definedName>
    <definedName name="Suppliers_1_5">#REF!</definedName>
    <definedName name="dbiImprovedNoOfUnits5">#REF!</definedName>
    <definedName name="___al1_2">#REF!</definedName>
    <definedName name="_vena_Budget_B1_R_3_658023728085729283_2178">#REF!</definedName>
    <definedName name="_vena_DYNR_SBudget_BB1_81e08984_bbc4d7a0">#REF!</definedName>
    <definedName name="_vena_Budget_B1_R_2_658126897288445953">#REF!</definedName>
    <definedName name="_vena_Budget_B1_R_3_658023728085729283_4419">#REF!</definedName>
    <definedName name="wrn.dcf2">#REF!</definedName>
    <definedName name="MEZZ_PAYDOWN">#REF!</definedName>
    <definedName name="___5">#REF!</definedName>
    <definedName name="CY_Market_Value_of_Equity">#REF!</definedName>
    <definedName name="Debt_FundingType2">#REF!</definedName>
    <definedName name="_vena_DYNR_SBudget_BB1_c75acc66_9b940f66">#REF!</definedName>
    <definedName name="_vena_Budget_B1_R_2_658126895669444609">#REF!</definedName>
    <definedName name="EQHV">#REF!</definedName>
    <definedName name="_New2_1_1">#REF!</definedName>
    <definedName name="_vena_Budget_B1_R_2_880907289534660608">#REF!</definedName>
    <definedName name="RCodes">#REF!</definedName>
    <definedName name="GTE09builds">#REF!</definedName>
    <definedName name="_vena_Budget_B1_R_2_658126897225531395">#REF!</definedName>
    <definedName name="PRINTL6">#REF!</definedName>
    <definedName name="_30__123Graph_ACHART_19">#REF!</definedName>
    <definedName name="_vena_Budget_B1_R_3_658023728085729283_4303">#REF!</definedName>
    <definedName name="_27__123Graph_BCHART_1">#REF!</definedName>
    <definedName name="_vena_Budget_B1_R_2_658126898408325121">#REF!</definedName>
    <definedName name="_vena_Budget_B1_R_3_658023728085729283_3823">#REF!</definedName>
    <definedName name="_vena_DYNR_SBudget_BB1_cc8ac924_e430de3c">#REF!</definedName>
    <definedName name="XRefCopy4">#REF!</definedName>
    <definedName name="Bank_2">#REF!</definedName>
    <definedName name="Debt_Label1_Percent">#REF!</definedName>
    <definedName name="_vena_Budget_B1_R_3_658023728085729283_3377">#REF!</definedName>
    <definedName name="_44_____123Graph_ACHART_1">#REF!</definedName>
    <definedName name="_vena_DYNR_SBudget_BB1_f8b3d04b_940b6245">#REF!</definedName>
    <definedName name="shit_1_2">#REF!</definedName>
    <definedName name="_n30">#REF!</definedName>
    <definedName name="_vena_Budget_B1_R_2_658126900320927744">#REF!</definedName>
    <definedName name="_bdm.1FF3CAD5FE9D4648A45230BA11F4BBBA.edm">#REF!</definedName>
    <definedName name="_bdm.290CEC9347F74F529E98E0C64D1294D6.edm">#REF!</definedName>
    <definedName name="_JUL07">#REF!</definedName>
    <definedName name="_vena_DYNR_SBudget_BB1_d91ca585_2f297052">#REF!</definedName>
    <definedName name="_vena_DYNR_SBudget_BB1_5dbe1ffa_ff73e05e">#REF!</definedName>
    <definedName name="BotLON">#REF!</definedName>
    <definedName name="wrn.COMPCO._4">#REF!</definedName>
    <definedName name="_vena_Budget_B1_R_3_658023728085729283_3750">#REF!</definedName>
    <definedName name="_bdm.B3550CD707AE4695893C1A07F15B4401.edm">#REF!</definedName>
    <definedName name="_vena_Budget_B1_R_3_658023728085729283_2886">#REF!</definedName>
    <definedName name="CapExp95_96">#REF!</definedName>
    <definedName name="_61">#REF!</definedName>
    <definedName name="Print_Preview">#REF!</definedName>
    <definedName name="L_3">#REF!</definedName>
    <definedName name="_vena_DYNR_SBudget_BB1_947a2efe_3f14cbee">#REF!</definedName>
    <definedName name="FreeRnt">#REF!</definedName>
    <definedName name="MLNK223dca032f664ffda50f6c533472caa1">#REF!</definedName>
    <definedName name="_bdm.767B34DF0F654ADE81751800394035C6.edm">#REF!</definedName>
    <definedName name="__DEC94">#REF!</definedName>
    <definedName name="CLOVER_4">#REF!</definedName>
    <definedName name="_vena_Budget_B1_R_3_658023728085729283_3006">#REF!</definedName>
    <definedName name="dbiImprovedGrantee2">#REF!</definedName>
    <definedName name="ssrtrjmd">#REF!</definedName>
    <definedName name="Swvu.summary2.">#REF!</definedName>
    <definedName name="_105__123Graph_CCHART_17">#REF!</definedName>
    <definedName name="val_sharecount">#REF!</definedName>
    <definedName name="_vena_Budget_B1_R_2_658126897129062401">#REF!</definedName>
    <definedName name="_bdm.C51092EEBC964E21AC2C146336D68A3C.edm">#REF!</definedName>
    <definedName name="AUPOtrExp2">#REF!</definedName>
    <definedName name="_vena_DYNR_SBudget_BB1_93cbb310_a50e14b6">#REF!</definedName>
    <definedName name="BISellOutA">#REF!</definedName>
    <definedName name="_8__123Graph_ACHART_7">#REF!</definedName>
    <definedName name="__SEP02">#REF!</definedName>
    <definedName name="_bdm.09CF9D1803D745789A32C4A1631F7398.edm">#REF!</definedName>
    <definedName name="_vena_Budget_B1_R_2_658126898622234627">#REF!</definedName>
    <definedName name="PO_3">#REF!</definedName>
    <definedName name="_vena_Budget_B1_R_3_658023728085729283_4044">#REF!</definedName>
    <definedName name="_bdm.0B0F18B0BCD34D408578EFA5D19F95F1.edm">#REF!</definedName>
    <definedName name="_vena_Budget_B1_R_2_658126900551614465">#REF!</definedName>
    <definedName name="_vena_Budget_B1_R_2_658126897946951681">#REF!</definedName>
    <definedName name="_vena_Budget_B1_R_3_658023728085729283_3293">#REF!</definedName>
    <definedName name="ProjYear7SP">#REF!</definedName>
    <definedName name="_vena_Budget_B1_R_2_658126894448902147_1">#REF!</definedName>
    <definedName name="wrn.Report5_2">#REF!</definedName>
    <definedName name="_vena_Budget_B1_R_2_728481409379336193">#REF!</definedName>
    <definedName name="_vena_Budget_B1_R_3_658023728085729283_2374">#REF!</definedName>
    <definedName name="wrn.Detailed._.P._.and._.L._1_4">#REF!</definedName>
    <definedName name="schedule1">#REF!</definedName>
    <definedName name="Yr2Ins">#REF!</definedName>
    <definedName name="_vena_DYNR_SBudget_BB1_2e34dd23_ae9fb535">#REF!</definedName>
    <definedName name="I_RoomRev_Yr0">#REF!</definedName>
    <definedName name="_5__123Graph_CCHART_1">#REF!</definedName>
    <definedName name="_vena_Budget_B1_R_3_658023728085729283_2535">#REF!</definedName>
    <definedName name="HDCFIRST">#REF!</definedName>
    <definedName name="f_2">#REF!</definedName>
    <definedName name="Y5sale">#REF!</definedName>
    <definedName name="_10_1994">#REF!</definedName>
    <definedName name="_n464">#REF!</definedName>
    <definedName name="NOTE3">#REF!</definedName>
    <definedName name="sgsx_1_1_1">#REF!</definedName>
    <definedName name="_bdm.600CD7112F9942BF98870A82391B21A3.edm">#REF!</definedName>
    <definedName name="TotOSSC">#REF!</definedName>
    <definedName name="_bdm.1AEA3641AF7845EBAB2CD2BD3B8A3803.edm">#REF!</definedName>
    <definedName name="_vena_Budget_B1_R_2_658126895027716097_1">#REF!</definedName>
    <definedName name="_vena_Budget_B1_R_2_658126900237041667">#REF!</definedName>
    <definedName name="_n65">#REF!</definedName>
    <definedName name="Pay_Date">#REF!</definedName>
    <definedName name="_vena_Budget_B1_R_2_658126896327950337">#REF!</definedName>
    <definedName name="_vena_Budget_P_9_658023946520363011">#REF!</definedName>
    <definedName name="__123Graph_LBL_AAVERAGE">#REF!</definedName>
    <definedName name="_vena_Budget_B1_R_2_658126896202121218">#REF!</definedName>
    <definedName name="____________________CAD2005">#REF!</definedName>
    <definedName name="_____Mkt1">#REF!</definedName>
    <definedName name="_vena_DYNR_SBudget_BB1_f8b3d04b_60f433c6">#REF!</definedName>
    <definedName name="ues_pipe_year">#REF!</definedName>
    <definedName name="_35__123Graph_CCHART_7">#REF!</definedName>
    <definedName name="_New1_4">#REF!</definedName>
    <definedName name="_vena_Budget_B1_R_3_658023728085729283_2875">#REF!</definedName>
    <definedName name="asefd21_4">#REF!</definedName>
    <definedName name="GypsumDrywall">#REF!</definedName>
    <definedName name="_vena_DYNR_SBudget_BB1_9d30db1e_32485872">#REF!</definedName>
    <definedName name="MLNK12133d16223d4901b9011fc585d47f98">#REF!</definedName>
    <definedName name="_vena_Budget_B1_R_3_658023728085729283_2788">#REF!</definedName>
    <definedName name="_TL">#REF!</definedName>
    <definedName name="_vena_DYNR_SBudget_BB1_da5f4009_13e5cd41">#REF!</definedName>
    <definedName name="__SEP94">#REF!</definedName>
    <definedName name="amort99">#REF!</definedName>
    <definedName name="IOPERIOD">#REF!</definedName>
    <definedName name="_bdm.ED902DD649534E8A88226488D1070219.edm">#REF!</definedName>
    <definedName name="eq_promote_2">#REF!</definedName>
    <definedName name="_vena_DYNR_SBudget_BB1_9d30db1e_a067f102">#REF!</definedName>
    <definedName name="_vena_DYNR_SBudget_BB1_9d2d8fb7_a064277b">#REF!</definedName>
    <definedName name="_vena_DYNR_SBudget_BB1_6f2500ac_13dffaee">#REF!</definedName>
    <definedName name="PILLSBURY">#REF!</definedName>
    <definedName name="__123Graph_D">#REF!</definedName>
    <definedName name="Residual_End_Date">#REF!</definedName>
    <definedName name="_vena_DYNR_SBudget_BB1_a3c29ef0_567fe6c5">#REF!</definedName>
    <definedName name="_vena_DYNR_SBudget_BB1_c0ad5929_1793dd70">#REF!</definedName>
    <definedName name="_vena_Budget_B1_R_2_658126894163689473">#REF!</definedName>
    <definedName name="PROJECT_INFO">#REF!</definedName>
    <definedName name="____________rr3">#REF!</definedName>
    <definedName name="_bdm.ED728E2DB69A4B18BC791BDEEBEFEF65.edm">#REF!</definedName>
    <definedName name="_vena_Budget_B1_R_3_658023728085729283_3247">#REF!</definedName>
    <definedName name="_vena_DYNR_SBudget_BB1_93cbb310_b32290ba">#REF!</definedName>
    <definedName name="CapRate_Residual">#REF!</definedName>
    <definedName name="_vena_Budget_B1_R_2_702739773294772227">#REF!</definedName>
    <definedName name="dddddd_3">#REF!</definedName>
    <definedName name="_vena_Budget_B1_R_2_658126899389792259">#REF!</definedName>
    <definedName name="wrn.Europe._4">#REF!</definedName>
    <definedName name="_vena_Budget_B1_R_2_658126895719776257">#REF!</definedName>
    <definedName name="_vena_Budget_B1_R_2_658126896466362369">#REF!</definedName>
    <definedName name="_vena_Budget_B1_R_2_774856181394309121">#REF!</definedName>
    <definedName name="_bdm.E5D56F45CEC549E18C216362CD357C35.edm">#REF!</definedName>
    <definedName name="Body">#REF!</definedName>
    <definedName name="_vena_DYNR_SBudget_BB1_c75acc66_4f240d2c">#REF!</definedName>
    <definedName name="_vena_DYNR_SBudget_BB1_46b314c0_30a71f5e">#REF!</definedName>
    <definedName localSheetId="5" name="LAND">#REF!</definedName>
    <definedName name="xfertax">#REF!</definedName>
    <definedName name="_vena_Budget_B1_R_3_658023728085729283_2335">#REF!</definedName>
    <definedName name="_vena_Budget_B1_R_3_658023728085729283_40">#REF!</definedName>
    <definedName name="BICurrentBalance2A">#REF!</definedName>
    <definedName name="ggggggggggg_5">#REF!</definedName>
    <definedName name="sdhdhfdfhh_4">#REF!</definedName>
    <definedName name="RENT601">#REF!</definedName>
    <definedName name="DELME_1">#REF!</definedName>
    <definedName name="____rr3">#REF!</definedName>
    <definedName name="XFDG_1_4">#REF!</definedName>
    <definedName name="Exp2_PRSF">#REF!</definedName>
    <definedName name="LastActualsLoaded">#REF!</definedName>
    <definedName name="Customers_4">#REF!</definedName>
    <definedName name="_vena_Budget_B1_R_2_658126899184271361">#REF!</definedName>
    <definedName name="_bdm.1F171946C1C140A78F8CFB9F4C2EDD1B.edm">#REF!</definedName>
    <definedName name="_vena_Budget_B1_R_2_658126894637645825_1">#REF!</definedName>
    <definedName name="f_1">#REF!</definedName>
    <definedName name="__yr14">#REF!</definedName>
    <definedName name="dbiImprovedGrantor10">#REF!</definedName>
    <definedName name="__SEP97">#REF!</definedName>
    <definedName name="Manager">#REF!</definedName>
    <definedName name="wrn.Print_Target._4">#REF!</definedName>
    <definedName name="Pref_Month_Adjust">#REF!</definedName>
    <definedName name="wrn.aging._.and._.Trend._.Analysis1_4">#REF!</definedName>
    <definedName name="APAR">#REF!</definedName>
    <definedName name="subdebt2rate">#REF!</definedName>
    <definedName name="_10__123Graph_ACHART_3">#REF!</definedName>
    <definedName name="_vena_Budget_B1_R_3_658023728085729283_4156">#REF!</definedName>
    <definedName name="P1_Pref_Tier_2_Priority">#REF!</definedName>
    <definedName name="Common_Accrued_Rate">#REF!</definedName>
    <definedName name="_vena_Budget_B1_R_2_774856181465612297">#REF!</definedName>
    <definedName name="_bdm.33907B07F1F5436BB9C8297713A7F1A4.edm">#REF!</definedName>
    <definedName name="OACriteria">#REF!</definedName>
    <definedName name="__ALV99">#REF!</definedName>
    <definedName name="_vena_Budget_B1_C_FV_cf2923e05394473da29be0fda7a32c55_3">#REF!</definedName>
    <definedName name="wrn.Final._1_4">#REF!</definedName>
    <definedName name="Param_VacRenew">#REF!</definedName>
    <definedName name="_vena_DYNR_SBudget_BB1_2f89a5d3_27160e0f">#REF!</definedName>
    <definedName name="__123Graph_E">#REF!</definedName>
    <definedName name="wrn.GRAPHS._1_2">#REF!</definedName>
    <definedName name="PICEnd">#REF!</definedName>
    <definedName name="_vena_Budget_B1_R_3_658023728085729283_2803">#REF!</definedName>
    <definedName name="_17__123Graph_CCHART_22">#REF!</definedName>
    <definedName name="wrn.FY97SBP2">#REF!</definedName>
    <definedName name="___DEP3">#REF!</definedName>
    <definedName name="wrn.Bewegungsbilanz._1_1_1">#REF!</definedName>
    <definedName name="_vena_DYNR_SBudget_BB1_46b314c0_e0bffa8d">#REF!</definedName>
    <definedName name="PermLoanInterestRate">#REF!</definedName>
    <definedName name="asdfasdfasdfsdf">#REF!</definedName>
    <definedName name="fdfdfd_2">#REF!</definedName>
    <definedName name="DELME5_2">#REF!</definedName>
    <definedName name="MLNK1e7b3e665d6343adbf68bd3224f63a85">#REF!</definedName>
    <definedName name="_vena_Budget_B1_R_3_658023728085729283_4229">#REF!</definedName>
    <definedName name="XRefCopy4Row">#REF!</definedName>
    <definedName name="___NCF3">#REF!</definedName>
    <definedName name="_bdm.6F98351EE5ED41DABA4EB156D5BB5568.edm">#REF!</definedName>
    <definedName name="wrn.Arthur._2">#REF!</definedName>
    <definedName name="ry_3">#REF!</definedName>
    <definedName name="_67__123Graph_F_Chart_1A">#REF!</definedName>
    <definedName name="_vena_DYNR_SBudget_BB1_7970b553_55d5fa0">#REF!</definedName>
    <definedName name="wrn.Massimo._1_4">#REF!</definedName>
    <definedName name="qweqweqwe_5">#REF!</definedName>
    <definedName name="AfterTaxCurrent2">#REF!</definedName>
    <definedName name="_bdm.D8C6ACEF95D04389A4A7766081F4C93F.edm">#REF!</definedName>
    <definedName name="wrn.AllDataPages._4">#REF!</definedName>
    <definedName name="_62_0_S">#REF!</definedName>
    <definedName name="_vena_Budget_B1_R_3_658023728085729283_2271">#REF!</definedName>
    <definedName name="comm1">#REF!</definedName>
    <definedName name="sdhdhfdfhh">#REF!</definedName>
    <definedName name="Demolition">#REF!</definedName>
    <definedName name="_vena_Budget_B1_R_3_658023728085729283_4313">#REF!</definedName>
    <definedName name="TAXRATES">#REF!</definedName>
    <definedName name="Schpdiv">#REF!</definedName>
    <definedName name="_______________________CAD2005">#REF!</definedName>
    <definedName name="wrn.Print_Buyer._1_4">#REF!</definedName>
    <definedName name="__NCF10">#REF!</definedName>
    <definedName name="GAAP97">#REF!</definedName>
    <definedName name="_vena_Budget_B1_C_FV_cf2923e05394473da29be0fda7a32c55_37">#REF!</definedName>
    <definedName name="ProjYear10SP">#REF!</definedName>
    <definedName name="dbiImprovedExpRatio4">#REF!</definedName>
    <definedName name="_vena_Budget_B1_R_2_658126895216459779">#REF!</definedName>
    <definedName name="FLATS">#REF!</definedName>
    <definedName name="_vena_Budget_B1_R_3_658023728085729283_3234">#REF!</definedName>
    <definedName name="rrrrr_1_4">#REF!</definedName>
    <definedName name="etet">#REF!</definedName>
    <definedName name="_bdm.3CF97D71BED94AA087F318AFD3AFEC75.edm">#REF!</definedName>
    <definedName name="wrn.print._.graphs._1">#REF!</definedName>
    <definedName name="BOB">#REF!</definedName>
    <definedName name="wvu.turnover._3">#REF!</definedName>
    <definedName name="PGGG">#REF!</definedName>
    <definedName name="_vena_DYNR_SBudget_BB1_c75acc66_d3aa729f">#REF!</definedName>
    <definedName name="wrn.printac._1_5">#REF!</definedName>
    <definedName name="dbiImprovedBuiltRenovated1">#REF!</definedName>
    <definedName name="_3.1">#REF!</definedName>
    <definedName name="_vena_DYNR_SBudget_BB1_9d2d8fb7_eb1effd0">#REF!</definedName>
    <definedName name="EntityPlacementFee">#REF!</definedName>
    <definedName name="BLPH55">#REF!</definedName>
    <definedName name="_vena_DYNR_SBudget_BB1_6f2500ac_d1602b50">#REF!</definedName>
    <definedName name="_vena_Budget_B1_R_2_658126897418469377">#REF!</definedName>
    <definedName localSheetId="5" name="d_1_2">#REF!</definedName>
    <definedName name="Cwvu.ACCOUNT._.DETAIL.">#REF!</definedName>
    <definedName name="Y_1_2">#REF!</definedName>
    <definedName name="ctss.in.collateral_0_.collToLoan_0_.LoanTerms.cpnFloor">#REF!</definedName>
    <definedName name="__123Graph_AFIXED">#REF!</definedName>
    <definedName name="wrn.Inputsheet_ProjectInput._4">#REF!</definedName>
    <definedName name="Look_budget">#REF!</definedName>
    <definedName name="wrn.Standard._1_2">#REF!</definedName>
    <definedName name="EST.TTL2">#REF!</definedName>
    <definedName name="_vena_Budget_B1_R_3_658023728085729283_3400">#REF!</definedName>
    <definedName name="_vena_Budget_B1_R_3_658023728085729283_2926">#REF!</definedName>
    <definedName name="PRINT_TITLES_MI">#REF!</definedName>
    <definedName name="TRADESUM">#REF!</definedName>
    <definedName name="_vena_Budget_B1_R_3_658023728085729283_4001">#REF!</definedName>
    <definedName name="sas_3">#REF!</definedName>
    <definedName name="______________________PGA2">#REF!</definedName>
    <definedName name="_vena_Budget_B1_R_3_658023728085729283_2379">#REF!</definedName>
    <definedName name="_bdm.8D7268E143BB421FB084B4FA4A2021B1.edm">#REF!</definedName>
    <definedName name="SEISFIRM">#REF!</definedName>
    <definedName name="Crystal">#REF!</definedName>
    <definedName name="_20__123Graph_CChart_4E">#REF!</definedName>
    <definedName name="__JUL97">#REF!</definedName>
    <definedName name="CurrentBName">#REF!</definedName>
    <definedName name="_______________________RR1">#REF!</definedName>
    <definedName name="XRefCopy48">#REF!</definedName>
    <definedName name="PO_2">#REF!</definedName>
    <definedName name="zer_5">#REF!</definedName>
    <definedName name="_vena_Budget_B1_R_3_658023728085729283_2219">#REF!</definedName>
    <definedName name="_vena_DYNR_SBudget_BB1_947a2efe_a6b0f36d">#REF!</definedName>
    <definedName name="EXPENSES">#REF!</definedName>
    <definedName name="_vena_Budget_B1_R_2_658126894331461633_1">#REF!</definedName>
    <definedName name="_4__123Graph_XCHART_5A">#REF!</definedName>
    <definedName name="_vena_DYNR_SBudget_BB1_93cbb310_70f4c85f">#REF!</definedName>
    <definedName name="_vena_Budget_B1_R_3_658023728085729283_3951">#REF!</definedName>
    <definedName name="HistYear4">#REF!</definedName>
    <definedName name="_Org.Cost">#REF!</definedName>
    <definedName name="Loan_Tracking_Data">#REF!</definedName>
    <definedName name="_______2.3">#REF!</definedName>
    <definedName name="wrn.STAND_ALONE_BOTH._1_5">#REF!</definedName>
    <definedName name="_vena_Budget_B1_R_2_658126895795273728">#REF!</definedName>
    <definedName name="Module2.PRINT_BCTAX">#REF!</definedName>
    <definedName name="sssss_2">#REF!</definedName>
    <definedName name="_vena_Budget_B1_R_3_658023728085729283_2458">#REF!</definedName>
    <definedName name="fdcost">#REF!</definedName>
    <definedName name="_vena_Budget_B1_R_2_658126895535226881">#REF!</definedName>
    <definedName name="mmmmmmmhm_5">#REF!</definedName>
    <definedName name="wvu.summary3._2">#REF!</definedName>
    <definedName name="ctHidden.CollTypeGroup_Table">#REF!</definedName>
    <definedName name="_vena_DYNR_SBudget_BB1_c75acc66_df285e51">#REF!</definedName>
    <definedName name="__3__123Graph_BCHART_1">#REF!</definedName>
    <definedName name="mstynns">#REF!</definedName>
    <definedName name="LABOR_TAX">#REF!</definedName>
    <definedName name="wrn.ALL2.">#REF!</definedName>
    <definedName name="_vena_Budget_B1_R_3_658023728085729283_3840">#REF!</definedName>
    <definedName name="dsaf_1_1_1">#REF!</definedName>
    <definedName name="ab_condo_1">#REF!</definedName>
    <definedName name="_vena_Budget_B1_R_3_658023728085729283_2628">#REF!</definedName>
    <definedName name="PermDebt_Funding_Date">#REF!</definedName>
    <definedName name="_bdm.B098F9F87DB74CBEA0BB152934FA8FCF.edm">#REF!</definedName>
    <definedName name="___mh1">#REF!</definedName>
    <definedName name="_JAN04">#REF!</definedName>
    <definedName name="mms">#REF!</definedName>
    <definedName name="TotSFinTILCCalc">#REF!</definedName>
    <definedName name="inabc_1_1">#REF!</definedName>
    <definedName name="_vena_Budget_B1_R_2_658126899666616321">#REF!</definedName>
    <definedName name="AUPProfFees">#REF!</definedName>
    <definedName name="_22__123Graph_CCHART_16">#REF!</definedName>
    <definedName name="_vena_Budget_B1_R_3_658023728085729283_4129">#REF!</definedName>
    <definedName name="Int_rate_blended_3rd_tranche">#REF!</definedName>
    <definedName name="Print_matrix">#REF!</definedName>
    <definedName name="stab">#REF!</definedName>
    <definedName name="_vena_Budget_B1_R_3_658023728085729283_4398">#REF!</definedName>
    <definedName name="shit1_3">#REF!</definedName>
    <definedName name="_18__123Graph_ACHART_17">#REF!</definedName>
    <definedName name="_vena_Budget_B1_R_3_658023728085729283_4116">#REF!</definedName>
    <definedName name="DEBT_PaymentType1">#REF!</definedName>
    <definedName name="____rr03">#REF!</definedName>
    <definedName name="wrn3.ALL._5">#REF!</definedName>
    <definedName name="contingency.total.add">#REF!</definedName>
    <definedName name="TotalRec">#REF!</definedName>
    <definedName name="_bdm.914B8D2588EF4E72BB91949B835140E2.edm">#REF!</definedName>
    <definedName name="ST_Term">#REF!</definedName>
    <definedName name="SUPRNT">#REF!</definedName>
    <definedName name="_vena_DYNR_SBudget_BB1_88d65061_bb3889a1">#REF!</definedName>
    <definedName name="WORK">#REF!</definedName>
    <definedName name="_vena_Budget_B1_R_2_658126897070342145">#REF!</definedName>
    <definedName name="_bdm.1CF4CBE457BC4BF4BAFF570BE836AADF.edm">#REF!</definedName>
    <definedName name="_Const.Yr">#REF!</definedName>
    <definedName name="_3__123Graph_CCHART_2">#REF!</definedName>
    <definedName name="SMUL">#REF!</definedName>
    <definedName name="fea">#REF!</definedName>
    <definedName name="_bdm.DA130FE745DB49B9A11A77DDEAC97D97.edm">#REF!</definedName>
    <definedName name="wrn.xrates._1_2">#REF!</definedName>
    <definedName name="FBREVGR">#REF!</definedName>
    <definedName name="_vena_DYNR_SBudget_BB1_c75acc66_57f49dc2">#REF!</definedName>
    <definedName name="_a1_3">#REF!</definedName>
    <definedName name="_vena_Budget_B1_C_10_658083215177678848_4">#REF!</definedName>
    <definedName name="srjuk">#REF!</definedName>
    <definedName name="_flr4">#REF!</definedName>
    <definedName name="wrn.BlackWhite._3">#REF!</definedName>
    <definedName name="_vena_DYNR_SBudget_BB1_f6ba2260_138fd4fe">#REF!</definedName>
    <definedName name="_vena_Budget_B1_R_2_658126893714898945_1">#REF!</definedName>
    <definedName name="kl_1_2">#REF!</definedName>
    <definedName name="_JUL95">#REF!</definedName>
    <definedName name="XRefCopy57Row">#REF!</definedName>
    <definedName name="MLNK594ee9595de24194a012eec3b01ead7c">#REF!</definedName>
    <definedName name="_ky1">#REF!</definedName>
    <definedName name="_vena_Budget_B1_R_2_658126897280057345">#REF!</definedName>
    <definedName name="sadf_1_5">#REF!</definedName>
    <definedName name="_______18.2">#REF!</definedName>
    <definedName name="_vena_Budget_B1_R_2_658126898831949825">#REF!</definedName>
    <definedName name="_vena_Budget_B1_R_2_658126897187782657">#REF!</definedName>
    <definedName name="___yr12">#REF!</definedName>
    <definedName name="_17__123Graph_CCHART_2">#REF!</definedName>
    <definedName name="ext_2">#REF!</definedName>
    <definedName name="Maine">#REF!</definedName>
    <definedName name="xlSalaryLineLUP">#REF!</definedName>
    <definedName name="_vena_Budget_B1_R_3_658023728085729283_3463">#REF!</definedName>
    <definedName name="Excavation">#REF!</definedName>
    <definedName name="XRefCopy21">#REF!</definedName>
    <definedName name="CYOthRes">#REF!</definedName>
    <definedName name="__aug03">#REF!</definedName>
    <definedName name="XFDG_1_2">#REF!</definedName>
    <definedName name="ffsgsdgsd_5">#REF!</definedName>
    <definedName name="FIRSTA">#REF!</definedName>
    <definedName name="_vena_Budget_B1_R_3_658023728085729283_3442">#REF!</definedName>
    <definedName name="inlation">#REF!</definedName>
    <definedName name="XRefPaste8Row">#REF!</definedName>
    <definedName name="_bdm.9A56D286DD3B41BA97B0A1781F79AD6F.edm">#REF!</definedName>
    <definedName name="Int_Lev_Exit_Fee">#REF!</definedName>
    <definedName name="noidea_3">#REF!</definedName>
    <definedName name="rise">#REF!</definedName>
    <definedName name="_______TNT3">#REF!</definedName>
    <definedName name="_vena_Budget_B1_R_3_658023728085729283_3678">#REF!</definedName>
    <definedName name="Ashpalt">#REF!</definedName>
    <definedName name="_vena_Budget_B1_R_2_658126894079803395">#REF!</definedName>
    <definedName name="sdf_1_1">#REF!</definedName>
    <definedName name="_vena_DYNR_SBudget_BB1_81e08984_fd784d5e">#REF!</definedName>
    <definedName name="CPI_98">#REF!</definedName>
    <definedName name="_vena_Budget_B1_R_3_658023728085729283_3993">#REF!</definedName>
    <definedName name="_vena_Budget_B1_R_2_658126900434173953">#REF!</definedName>
    <definedName name="I_FoodExp_Yr0">#REF!</definedName>
    <definedName name="_vena_Budget_B1_R_3_658023728085729283_3891">#REF!</definedName>
    <definedName name="Rel_1_2">#REF!</definedName>
    <definedName name="__123Graph_BCOMP">#REF!</definedName>
    <definedName name="IHMModelVersion">#REF!</definedName>
    <definedName name="_vena_Budget_B1_R_3_658023728085729283_2723">#REF!</definedName>
    <definedName name="bbb_2">#REF!</definedName>
    <definedName name="_bdm.DBC7CF491D644C45B2E20C51C7509645.edm">#REF!</definedName>
    <definedName name="_vena_Budget_B1_R_2_658126896860626945">#REF!</definedName>
    <definedName name="_bdm.2AF496FB9EBD47958C04F23DC4691DFD.edm">#REF!</definedName>
    <definedName name="_vena_DYNR_SBudget_BB1_c75acc66_2eb9aa52">#REF!</definedName>
    <definedName name="______dan1">#REF!</definedName>
    <definedName name="_vena_Budget_B1_C_FV_cf2923e05394473da29be0fda7a32c55_17">#REF!</definedName>
    <definedName name="new_4">#REF!</definedName>
    <definedName name="snet8a">#REF!</definedName>
    <definedName name="_vena_Budget_B1_R_2_658126896256647171">#REF!</definedName>
    <definedName name="_vena_DYNR_SBudget_BB1_2f89a5d3_568220ba">#REF!</definedName>
    <definedName name="_19Module2_.PRINT_BCTAX">#REF!</definedName>
    <definedName name="_vena_Budget_B1_R_2_658126895673638917">#REF!</definedName>
    <definedName name="_vena_DYNR_SBudget_BB1_2e34dd23_acddfcf4">#REF!</definedName>
    <definedName name="__zz1">#REF!</definedName>
    <definedName name="EST.TTL14">#REF!</definedName>
    <definedName name="_bdm.0C99B676198A4AF68AC4291F3F84F8B2.edm">#REF!</definedName>
    <definedName name="_bdm.4CC45777DB794402B638D2F5A2762696.edm">#REF!</definedName>
    <definedName name="_vena_Budget_B1_R_2_658126899800834051">#REF!</definedName>
    <definedName name="_vena_DYNR_SBudget_BB1_81e08984_7deb6d84">#REF!</definedName>
    <definedName name="_lip2">#REF!</definedName>
    <definedName name="_vena_Budget_B1_R_2_658126893953974273">#REF!</definedName>
    <definedName name="_vena_DYNR_SBudget_BB1_9d30db1e_63ef6274">#REF!</definedName>
    <definedName name="janis_3">#REF!</definedName>
    <definedName name="zaq_1_4">#REF!</definedName>
    <definedName name="aftertaxDR">#REF!</definedName>
    <definedName name="Bank">#REF!</definedName>
    <definedName name="___yr15">#REF!</definedName>
    <definedName name="P_1_3">#REF!</definedName>
    <definedName name="_vena_Budget_B1_R_2_658126896869015553">#REF!</definedName>
    <definedName name="_bdm.D9F3CFFFF1744A9490DBD3D56EBC4ADF.edm">#REF!</definedName>
    <definedName name="wrn.Report._.2._4">#REF!</definedName>
    <definedName name="_vena_Budget_B1_R_2_658126894759280641_1">#REF!</definedName>
    <definedName name="_vena_Budget_B1_R_3_658023728085729283_2272">#REF!</definedName>
    <definedName name="_vena_Budget_B1_R_3_658023728085729283_4279">#REF!</definedName>
    <definedName name="________________ICE2">#REF!</definedName>
    <definedName name="_bdm.74AC1C1170CC4DBC9FAAEC75C25D01FE.edm">#REF!</definedName>
    <definedName name="_vena_DYNR_SBudget_BB1_53b1a2e2_2c78d37e">#REF!</definedName>
    <definedName name="_vena_Budget_B1_R_3_658023728085729283_2681">#REF!</definedName>
    <definedName name="ooooo">#REF!</definedName>
    <definedName name="_39_6.4">#REF!</definedName>
    <definedName name="_vena_Budget_B1_R_2_658126895883354113">#REF!</definedName>
    <definedName name="_n64">#REF!</definedName>
    <definedName name="Dist2">#REF!</definedName>
    <definedName name="_vena_Budget_B1_R_2_658126894406959105_1">#REF!</definedName>
    <definedName name="TAX_DATE">#REF!</definedName>
    <definedName name="dgdgss_3">#REF!</definedName>
    <definedName name="LCKEXPDT">#REF!</definedName>
    <definedName name="relevered_beta">#REF!</definedName>
    <definedName name="_vena_DYNR_SBudget_BB1_9d2d8fb7_63ce12a9">#REF!</definedName>
    <definedName name="UK09CAPEXPERTOWER">#REF!</definedName>
    <definedName name="SSWK">#REF!</definedName>
    <definedName name="ssss_1_2">#REF!</definedName>
    <definedName name="wrn.VALUATION._5">#REF!</definedName>
    <definedName name="_bdm.DE16160A3356414AB280FB24A0F561FD.edm">#REF!</definedName>
    <definedName name="__NOV97">#REF!</definedName>
    <definedName name="Smlouvy_4">#REF!</definedName>
    <definedName name="__4__123Graph_ACHART_16">#REF!</definedName>
    <definedName name="wrn.VALUATION._1_4">#REF!</definedName>
    <definedName name="_30Module2_.PRINT_HSUM">#REF!</definedName>
    <definedName name="__17.4">#REF!</definedName>
    <definedName name="_vena_Budget_B1_R_2_658126894234992641_1">#REF!</definedName>
    <definedName name="BEDS">#REF!</definedName>
    <definedName name="PMO_1">#REF!</definedName>
    <definedName name="_DEP2">#REF!</definedName>
    <definedName name="_vena_Budget_B1_R_2_658126897691099139_1">#REF!</definedName>
    <definedName name="wrn.sales._3">#REF!</definedName>
    <definedName name="_vena_Budget_B1_R_3_658023728085729283_3389">#REF!</definedName>
    <definedName name="USNEWTENESC">#REF!</definedName>
    <definedName name="_vena_Budget_B1_R_2_658126893719093249_1">#REF!</definedName>
    <definedName name="_vena_Budget_B1_R_2_658126893958168577">#REF!</definedName>
    <definedName name="EndFACost">#REF!</definedName>
    <definedName name="_vena_Budget_B1_R_3_658023728085729283_1919">#REF!</definedName>
    <definedName name="_vena_Budget_B1_R_3_658023728085729283_3812">#REF!</definedName>
    <definedName name="_vena_Budget_B1_R_3_658023728085729283_2361">#REF!</definedName>
    <definedName name="wrn.print._.raw._.data._.entry._1_1_1">#REF!</definedName>
    <definedName name="__AUG94">#REF!</definedName>
    <definedName name="By_Asset_Type_Brochure">#REF!</definedName>
    <definedName name="_Operating.Reserve">#REF!</definedName>
    <definedName name="_vena_Budget_B1_R_3_658023728085729283_581">#REF!</definedName>
    <definedName name="aaa_1">#REF!</definedName>
    <definedName name="LandSale2PerAcre">#REF!</definedName>
    <definedName name="Sched08">#REF!</definedName>
    <definedName name="wrn.Feb98._1">#REF!</definedName>
    <definedName name="new_1_5">#REF!</definedName>
    <definedName name="aequity">#REF!</definedName>
    <definedName name="__a1_3">#REF!</definedName>
    <definedName name="TopMRK15">#REF!</definedName>
    <definedName name="_vena_Budget_B1_R_2_658126899448512513">#REF!</definedName>
    <definedName name="_vena_DYNR_SBudget_BB1_46b314c0_ac6ba2c4">#REF!</definedName>
    <definedName name="_vena_Budget_B1_R_2_658126896478945281">#REF!</definedName>
    <definedName name="alldata">#REF!</definedName>
    <definedName name="_______________rr3">#REF!</definedName>
    <definedName name="_vena_DYNR_SBudget_BB1_81e08984_b5d25cf7">#REF!</definedName>
    <definedName name="UvarRetailPGI">#REF!</definedName>
    <definedName name="___DEP2">#REF!</definedName>
    <definedName name="_vena_Budget_B1_R_3_658023728085729283_3899">#REF!</definedName>
    <definedName name="PENALTIES">#REF!</definedName>
    <definedName name="_vena_Budget_B1_R_3_658023728085729283_3932">#REF!</definedName>
    <definedName name="noname1">#REF!</definedName>
    <definedName name="_fy97">#REF!</definedName>
    <definedName name="report_3">#REF!</definedName>
    <definedName name="ProjYear2SP">#REF!</definedName>
    <definedName name="_vena_DYNR_SBudget_BB1_cc8ac924_cbda8cc">#REF!</definedName>
    <definedName name="IntangibleArea">#REF!</definedName>
    <definedName name="JUNK2_4">#REF!</definedName>
    <definedName name="_22__123Graph_XCHART_6">#REF!</definedName>
    <definedName name="_bdm.ADDE22CF85AC4CC6A1D088BCB472306C.edm">#REF!</definedName>
    <definedName name="EST.TTL1">#REF!</definedName>
    <definedName name="_JUN12">#REF!</definedName>
    <definedName name="_bdm.DAB4D966ADF848568F6C9B4FC4E31E3F.edm">#REF!</definedName>
    <definedName name="TRLT">#REF!</definedName>
    <definedName name="_vena_DYNR_SBudget_BB1_257bd8dc_14bfe9fa">#REF!</definedName>
    <definedName name="dbiImprovedBuiltRenovated8">#REF!</definedName>
    <definedName name="_vena_Budget_B1_R_3_658023728085729283_3041">#REF!</definedName>
    <definedName name="_bdm.F3D2D4FCD9284CABB25CA9A5E211ED1E.edm">#REF!</definedName>
    <definedName name="acct7029.8">#REF!</definedName>
    <definedName name="REITOwned">#REF!</definedName>
    <definedName name="LIST_SUBTOTAL_OPERATIONS">#REF!</definedName>
    <definedName name="wrn.sales._5">#REF!</definedName>
    <definedName name="_vena_DYNR_SBudget_BB1_9d2d8fb7_e79ef772">#REF!</definedName>
    <definedName name="_vena_Budget_B1_R_3_658023728085729283_3045">#REF!</definedName>
    <definedName name="MLNKb6881910579545e8a330aaa0ce45ce2e">#REF!</definedName>
    <definedName name="zer_1_3">#REF!</definedName>
    <definedName name="_vena_DYNR_SBudget_BB1_d3649f1b_3942eeb2">#REF!</definedName>
    <definedName name="GPTL">#REF!</definedName>
    <definedName name="_vena_Budget_B1_R_2_658126900216070146">#REF!</definedName>
    <definedName name="FIRST_TRADE">#REF!</definedName>
    <definedName name="_vena_DYNR_SBudget_BB1_d9e2ff62_2102c316">#REF!</definedName>
    <definedName name="_bdm.CB9A4FC3BF774D39BBD56D9697F3CAE8.edm">#REF!</definedName>
    <definedName name="MLNKe37d619cc95b421a8392db7713e33c49">#REF!</definedName>
    <definedName name="_vena_DYNR_SBudget_BB1_acaafd4a_cf469c01">#REF!</definedName>
    <definedName name="_clg5">#REF!</definedName>
    <definedName name="_NOV07">#REF!</definedName>
    <definedName name="ROSSLYN_BALLSTO">#REF!</definedName>
    <definedName name="TC_">#REF!</definedName>
    <definedName name="__alv2">#REF!</definedName>
    <definedName name="MENU">#REF!</definedName>
    <definedName name="Sched15">#REF!</definedName>
    <definedName name="trial_4">#REF!</definedName>
    <definedName name="_vena_DYNR_SBudget_BB1_992af4a_6e128e6">#REF!</definedName>
    <definedName name="DD_Version">#REF!</definedName>
    <definedName name="TRADEA">#REF!</definedName>
    <definedName name="January">#REF!</definedName>
    <definedName name="RR_Area">#REF!</definedName>
    <definedName name="ydjmh">#REF!</definedName>
    <definedName name="wrn.Interior._.finishes._2">#REF!</definedName>
    <definedName name="uknonistallrevq402">#REF!</definedName>
    <definedName name="_vena_DYNR_SBudget_BB1_fa3d5630_a7dbb42a">#REF!</definedName>
    <definedName name="_vena_Budget_B1_R_3_658023728085729283_37">#REF!</definedName>
    <definedName name="dsg">#REF!</definedName>
    <definedName name="ttt_1_4">#REF!</definedName>
    <definedName name="_vena_Budget_B1_R_2_658126897296834561">#REF!</definedName>
    <definedName name="_vena_Budget_B1_R_3_658023728085729283_3345">#REF!</definedName>
    <definedName name="acct7220.7">#REF!</definedName>
    <definedName name="terminal_net">#REF!</definedName>
    <definedName name="_FEB02">#REF!</definedName>
    <definedName name="f_1_1_1">#REF!</definedName>
    <definedName name="hot_1_1_1">#REF!</definedName>
    <definedName name="_vena_Budget_B1_R_2_658126896223092737">#REF!</definedName>
    <definedName name="rabota_5">#REF!</definedName>
    <definedName name="_vena_Budget_B1_R_2_658126899565953025">#REF!</definedName>
    <definedName name="_vena_Budget_B1_R_3_658023728085729283_3242">#REF!</definedName>
    <definedName name="iiiii_1_1_1">#REF!</definedName>
    <definedName name="wvu.cash._4">#REF!</definedName>
    <definedName name="_vena_Budget_B1_R_3_658023728085729283_3897">#REF!</definedName>
    <definedName name="____________________CAD2009">#REF!</definedName>
    <definedName name="_bdm.23D54779A76846538DBCD2806F231C04.edm">#REF!</definedName>
    <definedName name="wrn.set._1_1_1">#REF!</definedName>
    <definedName name="____Mkt2">#REF!</definedName>
    <definedName name="ff_1">#REF!</definedName>
    <definedName name="__123Graph_AGRAPH4">#REF!</definedName>
    <definedName name="b1net9a">#REF!</definedName>
    <definedName name="APP_FIRM">#REF!</definedName>
    <definedName name="uio_1_3">#REF!</definedName>
    <definedName name="OATenantRange">#REF!</definedName>
    <definedName name="_vena_Budget_B1_R_2_658126896906764289">#REF!</definedName>
    <definedName name="_Int.Cash.Reserve">#REF!</definedName>
    <definedName name="_vena_Budget_B1_R_3_658023728085729283_2536">#REF!</definedName>
    <definedName name="VO_Criteria">#REF!</definedName>
    <definedName name="residrate">#REF!</definedName>
    <definedName name="Module2.PRINT_DETAILS">#REF!</definedName>
    <definedName name="L_1_3">#REF!</definedName>
    <definedName name="TILCADEP">#REF!</definedName>
    <definedName name="PLS_Address">#REF!</definedName>
    <definedName name="report5_3">#REF!</definedName>
    <definedName name="SPRIA">#REF!</definedName>
    <definedName name="wrn.Bewegungsbilanz._1_1">#REF!</definedName>
    <definedName name="_vena_DYNR_SBudget_BB1_2f89a5d3_8702610e">#REF!</definedName>
    <definedName name="_vena_Budget_B1_R_3_658023728085729283_432">#REF!</definedName>
    <definedName name="rabota_1_4">#REF!</definedName>
    <definedName name="hjhjj_4">#REF!</definedName>
    <definedName name="_vena_Budget_B1_R_3_658023728085729283_2543">#REF!</definedName>
    <definedName localSheetId="4" name="__R">#REF!</definedName>
    <definedName name="solver_lhs1">#REF!</definedName>
    <definedName name="_vena_Budget_B1_R_2_658126899574341633">#REF!</definedName>
    <definedName name="_vena_Budget_B1_R_3_658023728085729283_2972">#REF!</definedName>
    <definedName name="_vena_DYNR_SBudget_BB1_9d2d8fb7_87f4cd56">#REF!</definedName>
    <definedName name="_vena_Budget_B1_R_3_658023728085729283_4026">#REF!</definedName>
    <definedName name="_vena_Budget_B1_R_3_658023728085729283_2942">#REF!</definedName>
    <definedName name="Keys_5">#REF!</definedName>
    <definedName name="aasfafaf_2">#REF!</definedName>
    <definedName name="mmmmmm_1_1">#REF!</definedName>
    <definedName name="Operation_Period_Months">#REF!</definedName>
    <definedName name="_vena_DYNR_SBudget_BB1_afd74a34_3fb88f2b">#REF!</definedName>
    <definedName name="________________________________KC3">#REF!</definedName>
    <definedName name="ctss.out.collateral_0_.Collateral.occupancyRate">#REF!</definedName>
    <definedName name="net8a">#REF!</definedName>
    <definedName name="SERVCOPERCGA">#REF!</definedName>
    <definedName name="Property_Tax">#REF!</definedName>
    <definedName name="asd_3">#REF!</definedName>
    <definedName name="_30__123Graph_BCHART_6">#REF!</definedName>
    <definedName name="_17PAGE_2">#REF!</definedName>
    <definedName name="_vena_Budget_B1_R_3_658023728085729283_3862">#REF!</definedName>
    <definedName name="_bdm.C4F0398533A84AC3819B0986CEA5750A.edm">#REF!</definedName>
    <definedName name="XREF_COLUMN_9">#REF!</definedName>
    <definedName name="_vena_DYNR_SBudget_BB1_d91ca585_288a1d9b">#REF!</definedName>
    <definedName name="nrea">#REF!</definedName>
    <definedName name="PRINT_A">#REF!</definedName>
    <definedName name="MLNK3cf30964706f44b29fcba47c5db94ae2">#REF!</definedName>
    <definedName name="_vena_Budget_B1_R_3_658023728085729283_2559">#REF!</definedName>
    <definedName name="Debt_Label3_Term">#REF!</definedName>
    <definedName name="wrn.AllDataPages._1_2">#REF!</definedName>
    <definedName name="T1LEND">#REF!</definedName>
    <definedName name="wrn.csc2._4">#REF!</definedName>
    <definedName name="Macro9">#REF!</definedName>
    <definedName name="_vena_DYNR_SBudget_BB1_9d2d8fb7_a6e87d70">#REF!</definedName>
    <definedName name="InsRcvrNonAnchor">#REF!</definedName>
    <definedName name="_JUN05">#REF!</definedName>
    <definedName name="MTHE">#REF!</definedName>
    <definedName name="wrnfy97_5">#REF!</definedName>
    <definedName name="xlActiveCCWrite">#REF!</definedName>
    <definedName name="Other_rev_growth_2018">#REF!</definedName>
    <definedName name="_vena_Budget_B1_R_2_658126898429296641">#REF!</definedName>
    <definedName name="_vena_DYNR_SBudget_BB1_9d2d8fb7_25195ca8">#REF!</definedName>
    <definedName name="MLNK29778555b66d424b976509457844aa45">#REF!</definedName>
    <definedName name="crit_2">#REF!</definedName>
    <definedName name="OAYearsCategory">#REF!</definedName>
    <definedName name="Sched2">#REF!</definedName>
    <definedName name="_vena_Budget_B1_R_2_658126896487333889">#REF!</definedName>
    <definedName name="_vena_Budget_B1_R_2_658126895031910403_1">#REF!</definedName>
    <definedName name="_45__123Graph_LBL_ACHART_4">#REF!</definedName>
    <definedName name="lklkl_1_2">#REF!</definedName>
    <definedName name="_vena_Budget_B1_C_10_658083215177678848_50">#REF!</definedName>
    <definedName name="_vena_Budget_B1_R_2_658126898479628289">#REF!</definedName>
    <definedName name="AnalysisEnd">#REF!</definedName>
    <definedName name="___lip2">#REF!</definedName>
    <definedName name="_vena_DYNR_SBudget_BB1_9d30db1e_747372d2">#REF!</definedName>
    <definedName name="_18PAGE_7">#REF!</definedName>
    <definedName name="_vena_DYNR_SBudget_BB1_947a2efe_10cd0e17">#REF!</definedName>
    <definedName name="_a10_4">#REF!</definedName>
    <definedName name="_bdm.BB4A0FC128CE45A88533600E3FD0257F.edm">#REF!</definedName>
    <definedName name="__FEB04">#REF!</definedName>
    <definedName name="_________________________________DIL2">#REF!</definedName>
    <definedName name="_119__123Graph_CCHART_16">#REF!</definedName>
    <definedName name="_60__123Graph_XCHART_15">#REF!</definedName>
    <definedName name="wewr_1_2">#REF!</definedName>
    <definedName name="WRCK">#REF!</definedName>
    <definedName name="_vena_DYNR_SBudget_BB1_9d2d8fb7_be494c30">#REF!</definedName>
    <definedName name="_vena_Budget_B1_R_2_658126894818000897_1">#REF!</definedName>
    <definedName name="_vena_Budget_B1_R_3_658023728085729283_3919">#REF!</definedName>
    <definedName name="dgdg_1">#REF!</definedName>
    <definedName name="_vena_Budget_B1_R_3_658023728085729283_2434">#REF!</definedName>
    <definedName name="_vena_Budget_B1_R_2_658126896667688963">#REF!</definedName>
    <definedName name="Bud._RA">#REF!</definedName>
    <definedName name="_vena_DYNR_SBudget_BB1_1efb56c5">#REF!</definedName>
    <definedName name="_vena_Budget_B1_R_3_658023728085729283_3329">#REF!</definedName>
    <definedName name="PYPayrollLiabilities">#REF!</definedName>
    <definedName name="ProjectLocation">#REF!</definedName>
    <definedName name="Blvd2045">#REF!</definedName>
    <definedName name="_n53">#REF!</definedName>
    <definedName name="ttt_1_5">#REF!</definedName>
    <definedName name="Equity_Talent_Partner">#REF!</definedName>
    <definedName name="Act._RA">#REF!</definedName>
    <definedName name="Mort2Core">#REF!</definedName>
    <definedName name="_vena_Budget_B1_R_3_658023728085729283_2461">#REF!</definedName>
    <definedName name="_vena_Budget_B1_R_3_658023728085729283_3975">#REF!</definedName>
    <definedName name="MRTG10">#REF!</definedName>
    <definedName name="wrn.FY97SBP2_4">#REF!</definedName>
    <definedName name="_vena_Budget_B1_R_3_658023728085729283_2448">#REF!</definedName>
    <definedName name="budrevlastrow">#REF!</definedName>
    <definedName name="wvu.summary1._3">#REF!</definedName>
    <definedName name="_vena_Budget_B1_R_3_658023728085729283_3906">#REF!</definedName>
    <definedName name="DEC_27_ALL">#REF!</definedName>
    <definedName name="_fos2">#REF!</definedName>
    <definedName name="Debt_Label1_Maturity">#REF!</definedName>
    <definedName name="OAPRRColumn">#REF!</definedName>
    <definedName name="BLPH51">#REF!</definedName>
    <definedName name="n_1_2">#REF!</definedName>
    <definedName name="XREF_COLUMN_7">#REF!</definedName>
    <definedName name="ApprCommInc">#REF!</definedName>
    <definedName name="_bdm.F72D9063284A4D8C86557B2F0DA216E8.edm">#REF!</definedName>
    <definedName name="huji_1">#REF!</definedName>
    <definedName name="XFDG_1_1">#REF!</definedName>
    <definedName name="wrn.Output._1_4">#REF!</definedName>
    <definedName name="fdfdfd_4">#REF!</definedName>
    <definedName name="b1net6a">#REF!</definedName>
    <definedName name="PrnProforma">#REF!</definedName>
    <definedName name="_vena_Budget_B1_R_2_658126898420908033">#REF!</definedName>
    <definedName name="_bdm.606439BA82B9464F87851B49F611E17B.edm">#REF!</definedName>
    <definedName name="_vena_DYNR_SBudget_BB1_d91ca585_fa9158fe">#REF!</definedName>
    <definedName name="_vena_DYNR_SBudget_BB1_6f2500ac_2b6707e4">#REF!</definedName>
    <definedName name="_vena_DYNR_SBudget_BB1_acaafd4a_ffa14eaf">#REF!</definedName>
    <definedName name="_vena_Budget_B1_R_2_687584343595286528">#REF!</definedName>
    <definedName name="wvu.inputs._.raw._.data._1_1">#REF!</definedName>
    <definedName name="OAPercentOfLine">#REF!</definedName>
    <definedName name="FinishedHardware">#REF!</definedName>
    <definedName name="_vena_Budget_B1_R_3_658023728085729283_4151">#REF!</definedName>
    <definedName name="_vena_Budget_B1_R_3_658023728085729283_2364">#REF!</definedName>
    <definedName name="__DEC06">#REF!</definedName>
    <definedName name="corporatetax">#REF!</definedName>
    <definedName name="_vena_Budget_B1_R_3_658023728085729283_3828">#REF!</definedName>
    <definedName name="__123Graph_AGraph3">#REF!</definedName>
    <definedName name="_vena_Budget_B1_R_3_658023728085729283_3586">#REF!</definedName>
    <definedName name="_bdm.236A870F68DF41C78D46B549748C9A13.edm">#REF!</definedName>
    <definedName name="_vena_Budget_B1_R_2_658126900585168897">#REF!</definedName>
    <definedName name="_bdm.4F9459B2F0A949C287E076E6D7D07208.edm">#REF!</definedName>
    <definedName name="NTPAY">#REF!</definedName>
    <definedName name="_sa4">#REF!</definedName>
    <definedName name="PILEO">#REF!</definedName>
    <definedName name="equity_rental">#REF!</definedName>
    <definedName name="_vena_Budget_B1_R_2_658126894893498369_1">#REF!</definedName>
    <definedName name="BMS">#REF!</definedName>
    <definedName name="i_1_2">#REF!</definedName>
    <definedName name="_bdm.2BD9E5606B77481EB13717EA35AA73D9.edm">#REF!</definedName>
    <definedName name="_pr4">#REF!</definedName>
    <definedName name="key">#REF!</definedName>
    <definedName name="wrn.Cover._1_4">#REF!</definedName>
    <definedName name="MLNKa8a6b331b7704e008d5d59ccd5cadb0e">#REF!</definedName>
    <definedName name="_vena_Budget_B1_R_3_658023728085729283_2465">#REF!</definedName>
    <definedName name="wrn.Arthur._5">#REF!</definedName>
    <definedName name="_vena_Budget_B1_R_2_658126898026643457">#REF!</definedName>
    <definedName name="DELME7_Condo_3">#REF!</definedName>
    <definedName name="_bdm.C763F84817BE4DB599A3148B8BA4BC6A.edm">#REF!</definedName>
    <definedName name="wrn.Back._.Page._1_4">#REF!</definedName>
    <definedName name="_vena_Budget_B1_R_3_658023728085729283_2982">#REF!</definedName>
    <definedName name="_vena_DYNR_SBudget_BB1_443178e3">#REF!</definedName>
    <definedName name="_JUL09">#REF!</definedName>
    <definedName name="dsg_1">#REF!</definedName>
    <definedName name="P_4">#REF!</definedName>
    <definedName name="wrn.COMPCO.">#REF!</definedName>
    <definedName name="_vena_Budget_B1_R_2_658126897212948481">#REF!</definedName>
    <definedName name="_vena_Budget_B1_R_3_658023728085729283_3230">#REF!</definedName>
    <definedName name="dgfhgf_3">#REF!</definedName>
    <definedName name="CapRate2">#REF!</definedName>
    <definedName name="wt_1_2">#REF!</definedName>
    <definedName name="ApprOtrInc">#REF!</definedName>
    <definedName name="_vena_Budget_B1_R_3_658023728085729283_4164">#REF!</definedName>
    <definedName name="__yr7">#REF!</definedName>
    <definedName name="_vena_Budget_B1_R_3_658023728085729283_2626">#REF!</definedName>
    <definedName name="MLNK3b95cf0ae94f4a1cb3868efe82fe2332">#REF!</definedName>
    <definedName name="OTHCOMM1">#REF!</definedName>
    <definedName name="ba7rent">#REF!</definedName>
    <definedName name="MLNK6c9106e6c79b4b8dbe9d3d6117cc71bf">#REF!</definedName>
    <definedName name="_vena_Budget_B1_R_2_702739768840421377">#REF!</definedName>
    <definedName name="hold">#REF!</definedName>
    <definedName name="_vena_Budget_B1_R_2_658126896084680705">#REF!</definedName>
    <definedName name="_vena_DYNR_SBudget_BB1_9d2d8fb7_694bee39">#REF!</definedName>
    <definedName name="_bdm.9C4E85C5D0F0432BA0E7DBBB6A58935F.edm">#REF!</definedName>
    <definedName name="PLocation">#REF!</definedName>
    <definedName name="CONTENTS">#REF!</definedName>
    <definedName name="Workcap4_1_5">#REF!</definedName>
    <definedName name="_vena_Budget_B1_R_3_658023728085729283_1034">#REF!</definedName>
    <definedName name="wrn.accounts._1">#REF!</definedName>
    <definedName name="_vena_Budget_B1_R_2_658126898823561216">#REF!</definedName>
    <definedName name="cabl">#REF!</definedName>
    <definedName name="________________CAD2008">#REF!</definedName>
    <definedName name="_vena_Budget_B1_R_2_658126899154911235">#REF!</definedName>
    <definedName name="wrn.PK._.Variance._1">#REF!</definedName>
    <definedName name="ab_2">#REF!</definedName>
    <definedName name="_vena_Budget_B1_R_3_658023728085729283_1468">#REF!</definedName>
    <definedName name="ADJGSFD">#REF!</definedName>
    <definedName name="Outdated">#REF!</definedName>
    <definedName name="MLNK370ee5ef6da54457ac2e1aa4f54408fc">#REF!</definedName>
    <definedName name="BatchIdCell">#REF!</definedName>
    <definedName name="TopALL1">#REF!</definedName>
    <definedName name="condo">#REF!</definedName>
    <definedName name="_vena_Budget_B1_R_2_658126894960607235_1">#REF!</definedName>
    <definedName name="_s1">#REF!</definedName>
    <definedName name="dsg_1_4">#REF!</definedName>
    <definedName name="_vena_Budget_B1_R_2_876291152805363713">#REF!</definedName>
    <definedName name="XRefPaste4Row">#REF!</definedName>
    <definedName name="DEVCOSTS">#REF!</definedName>
    <definedName name="wrn.Economic._.Value._.Added._.Analysis._1_2">#REF!</definedName>
    <definedName name="_vena_DYNR_SBudget_BB1_d91ca585_1864b78d">#REF!</definedName>
    <definedName name="_eva2_1_4">#REF!</definedName>
    <definedName name="solver_lhs26">#REF!</definedName>
    <definedName name="wrn.Komplettausdruck._3">#REF!</definedName>
    <definedName name="_vena_Budget_B1_R_3_658023728085729283_2816">#REF!</definedName>
    <definedName name="_New1_5">#REF!</definedName>
    <definedName name="_bdm.58944251545347C4B858879B85BB4966.edm">#REF!</definedName>
    <definedName name="_vena_DYNR_SBudget_BB1_9817012_96d1df0e">#REF!</definedName>
    <definedName name="_vena_DYNR_SBudget_BB1_93cbb310_d4fceff1">#REF!</definedName>
    <definedName name="__123Graph_XST92">#REF!</definedName>
    <definedName name="Z_2DF11753_B84B_11D2_B93A_0050040AC227_.wvu.PrintArea">#REF!</definedName>
    <definedName name="Yr2OtrInc">#REF!</definedName>
    <definedName name="fgsg_3">#REF!</definedName>
    <definedName name="wrn.BIGGER._4">#REF!</definedName>
    <definedName name="ffpcp">#REF!</definedName>
    <definedName name="COUP9">#REF!</definedName>
    <definedName name="Grossup">#REF!</definedName>
    <definedName name="_vena_DYNR_SBudget_BB1_ade01e4_2fe5f1b">#REF!</definedName>
    <definedName name="OPEXPSUM">#REF!</definedName>
    <definedName name="nuovo_3">#REF!</definedName>
    <definedName name="_bdm.D567A1F1DE3942669A6D8A85F5E68C9E.edm">#REF!</definedName>
    <definedName name="LeaseANAPTotalSF">#REF!</definedName>
    <definedName name="_vena_DYNR_SBudget_BB1_2f89a5d3_77dacab1">#REF!</definedName>
    <definedName name="PREPYPN1">#REF!</definedName>
    <definedName name="_vena_Budget_B1_R_3_658023728085729283_3539">#REF!</definedName>
    <definedName name="_vena_Budget_B1_R_2_658126894356627457_1">#REF!</definedName>
    <definedName name="wrn.1996._.TO._.2004._4">#REF!</definedName>
    <definedName name="_37__123Graph_ECHART_22">#REF!</definedName>
    <definedName name="AUS09builds">#REF!</definedName>
    <definedName name="ACCBASIS">#REF!</definedName>
    <definedName name="_33__123Graph_XCHART_17">#REF!</definedName>
    <definedName name="_vena_Budget_B1_R_2_658126898567708673">#REF!</definedName>
    <definedName name="_n68">#REF!</definedName>
    <definedName name="_vena_Budget_B1_R_3_658023728085729283_4131">#REF!</definedName>
    <definedName name="_ZZ2_4">#REF!</definedName>
    <definedName name="_bdm.808AC137F71044319E6ED3E7EC439E5A.edm">#REF!</definedName>
    <definedName name="val_pyrev">#REF!</definedName>
    <definedName name="ray_5">#REF!</definedName>
    <definedName name="UnderwritingScenario">#REF!</definedName>
    <definedName name="CPI_94">#REF!</definedName>
    <definedName name="_bdm.27F2120E09E74269A5BE66DB4F850E0F.edm">#REF!</definedName>
    <definedName name="wrn.fcb2_1_4">#REF!</definedName>
    <definedName name="DEP">#REF!</definedName>
    <definedName name="__123Graph_CST94">#REF!</definedName>
    <definedName name="____________1">#REF!</definedName>
    <definedName name="Investment_Name">#REF!</definedName>
    <definedName name="________________DIL2">#REF!</definedName>
    <definedName name="_bdm.C361C73A5ACB4004AD45A8B539A81928.edm">#REF!</definedName>
    <definedName name="_vena_Budget_B1_R_3_658023728085729283_2815">#REF!</definedName>
    <definedName name="_vena_Budget_B1_R_2_658126894302101505_1">#REF!</definedName>
    <definedName name="ffsgsdgsd_1_1">#REF!</definedName>
    <definedName name="_vena_Budget_B1_R_3_658023728085729283_2930">#REF!</definedName>
    <definedName name="_104__123Graph_CCHART_15">#REF!</definedName>
    <definedName name="wsrjt">#REF!</definedName>
    <definedName name="AddNewLineAccruedLiab">#REF!</definedName>
    <definedName name="_vena_Budget_B1_R_3_658023728085729283_2792">#REF!</definedName>
    <definedName name="xx_1">#REF!</definedName>
    <definedName name="UNITSA">#REF!</definedName>
    <definedName name="hiderange">#REF!</definedName>
    <definedName name="___NCF2">#REF!</definedName>
    <definedName name="BotMRK4">#REF!</definedName>
    <definedName name="_vena_Budget_B1_R_3_658023728085729283_2550">#REF!</definedName>
    <definedName name="solver_lhs66">#REF!</definedName>
    <definedName name="ASAH">#REF!</definedName>
    <definedName name="_vena_DYNR_SBudget_BB1_cc8ac924_562d52f8">#REF!</definedName>
    <definedName name="MLNK3197111a4bb84d7c926c8da20bf619c7">#REF!</definedName>
    <definedName name="Division_40">#REF!</definedName>
    <definedName name="_vena_DYNR_SBudget_BB1_9d2d8fb7_226cb94b">#REF!</definedName>
    <definedName name="base">#REF!</definedName>
    <definedName name="________________________KC3">#REF!</definedName>
    <definedName name="_vena_Budget_B1_R_3_658023728085729283_3325">#REF!</definedName>
    <definedName name="_vena_Budget_B1_R_2_658126893505183745">#REF!</definedName>
    <definedName name="Pship_EIN">#REF!</definedName>
    <definedName name="_vena_Budget_B1_R_3_658023728085729283_2279">#REF!</definedName>
    <definedName name="_vena_Budget_B1_R_3_658023728085729283_2170">#REF!</definedName>
    <definedName name="_bdm.B606B3A56FB54686B5BB38DF0ADE6DA0.edm">#REF!</definedName>
    <definedName name="_SEP11">#REF!</definedName>
    <definedName name="_MAR10">#REF!</definedName>
    <definedName name="InitialK">#REF!</definedName>
    <definedName name="wrn.Arthur._1">#REF!</definedName>
    <definedName name="ggggggggggg_1_4">#REF!</definedName>
    <definedName name="SSWKO">#REF!</definedName>
    <definedName name="_bdm.C9471FC218354A7D9BF9DB2183185099.edm">#REF!</definedName>
    <definedName name="MTG_BAL_AT_CLOS">#REF!</definedName>
    <definedName name="_11__123Graph_DCHART_1">#REF!</definedName>
    <definedName name="_vena_Budget_B1_R_3_658023728085729283_3773">#REF!</definedName>
    <definedName name="_vena_Budget_B1_R_3_658023728085729283_2854">#REF!</definedName>
    <definedName name="Condo_Revenue">#REF!</definedName>
    <definedName name="_6__123Graph_ACHART_16">#REF!</definedName>
    <definedName name="XRefPaste10Row">#REF!</definedName>
    <definedName name="_vena_DYNR_SBudget_BB1_c0ad5929_c28d80c9">#REF!</definedName>
    <definedName name="_vena_Budget_B1_R_2_658126897099702273">#REF!</definedName>
    <definedName name="wrn.Structural._.Frame._4">#REF!</definedName>
    <definedName name="DispositionPrice">#REF!</definedName>
    <definedName name="ccc_1_1_1">#REF!</definedName>
    <definedName name="_vena_Budget_B1_R_2_658126899972800513">#REF!</definedName>
    <definedName name="_vena_Budget_B1_R_3_658023728085729283_2263">#REF!</definedName>
    <definedName name="_vena_Budget_B1_R_3_658023728085729283_1909">#REF!</definedName>
    <definedName name="wrn.SUM._.WITH._.GC._2">#REF!</definedName>
    <definedName name="G_1_3">#REF!</definedName>
    <definedName name="Graph1234567">#REF!</definedName>
    <definedName name="Yr3OtrExp">#REF!</definedName>
    <definedName name="Tickmark_t">#REF!</definedName>
    <definedName name="AmountClosed">#REF!</definedName>
    <definedName name="_vena_Budget_B1_R_3_658023728085729283_3692">#REF!</definedName>
    <definedName name="_vena_Budget_B1_R_3_658023728085729283_2338">#REF!</definedName>
    <definedName name="_vena_Budget_B1_R_2_658126894562148353_1">#REF!</definedName>
    <definedName name="_vena_Budget_B1_R_3_658023728085729283_3635">#REF!</definedName>
    <definedName name="FiscalYrEnd">#REF!</definedName>
    <definedName name="ApprParkingInc">#REF!</definedName>
    <definedName localSheetId="5" name="_3__123Graph_BCHART_1">#REF!</definedName>
    <definedName name="wrn.Report1._1_1_1">#REF!</definedName>
    <definedName name="_vena_Budget_B1_R_2_658126894889304065_1">#REF!</definedName>
    <definedName name="_vena_DYNR_SBudget_BB1_5dbe1ffa_ac21b771">#REF!</definedName>
    <definedName name="_vena_DYNR_SBudget_BB1_dc3c8d90_43ed44c9">#REF!</definedName>
    <definedName name="_vena_Budget_B1_R_3_658023728085729283_3324">#REF!</definedName>
    <definedName name="caseCore">#REF!</definedName>
    <definedName name="_30__123Graph_XCHART_5">#REF!</definedName>
    <definedName name="_bdm.A2E2A0C92CF8454CAC873A986EF2D897.edm">#REF!</definedName>
    <definedName name="_vena_Budget_B1_R_2_702739768764923910">#REF!</definedName>
    <definedName name="_vena_DYNR_SBudget_BB1_db066169_41698863">#REF!</definedName>
    <definedName name="_vena_Budget_B1_C_FV_cf2923e05394473da29be0fda7a32c55_48">#REF!</definedName>
    <definedName name="_vena_DYNR_SBudget_BB1_6a64ca19_28fa0965">#REF!</definedName>
    <definedName name="_105DIV_X21___INDIR">#REF!</definedName>
    <definedName name="wrn.PRINTREP._1_5">#REF!</definedName>
    <definedName name="lineItem_0_.OperatingStmtItem.value">#REF!</definedName>
    <definedName name="______DIL2">#REF!</definedName>
    <definedName name="wrn.GRAPHS._1_1_1">#REF!</definedName>
    <definedName name="INTR4">#REF!</definedName>
    <definedName name="_vena_Budget_B1_R_2_658126897913397249">#REF!</definedName>
    <definedName name="solver_lhs42">#REF!</definedName>
    <definedName name="_bdm.BC645364C86F4BECB6ECB347189D39A6.edm">#REF!</definedName>
    <definedName name="__DEC01">#REF!</definedName>
    <definedName name="dbiImprovedBuiltRenovated5">#REF!</definedName>
    <definedName name="_vena_Budget_B1_R_2_658126894180466689">#REF!</definedName>
    <definedName name="Oasda_1_5">#REF!</definedName>
    <definedName name="_vena_DYNR_SBudget_BB1_9d2d8fb7_916acc02">#REF!</definedName>
    <definedName name="wrn.Print_Target._1_5">#REF!</definedName>
    <definedName name="st_1_3">#REF!</definedName>
    <definedName name="_bdm.5FCFA0E5AFCE42E6AB1142A4FE0F8318.edm">#REF!</definedName>
    <definedName name="mmm_1_5">#REF!</definedName>
    <definedName name="cc_4">#REF!</definedName>
    <definedName name="Exp6_PY">#REF!</definedName>
    <definedName name="other.1.total.base">#REF!</definedName>
    <definedName name="CLOVER_6">#REF!</definedName>
    <definedName name="TotalTEX">#REF!</definedName>
    <definedName name="_17__123Graph_LBL_ACHART_2">#REF!</definedName>
    <definedName name="_vena_Budget_B1_C_FV_cf2923e05394473da29be0fda7a32c55_43">#REF!</definedName>
    <definedName name="_CPI2">#REF!</definedName>
    <definedName name="________CAD2006">#REF!</definedName>
    <definedName name="_vena_Budget_B1_R_2_658126893752647681">#REF!</definedName>
    <definedName name="_5__123Graph_BCHART_1">#REF!</definedName>
    <definedName name="_vena_Budget_B1_R_2_658126895572975617">#REF!</definedName>
    <definedName name="Int_Rate">#REF!</definedName>
    <definedName name="_vena_Budget_B1_R_2_658126897464606721">#REF!</definedName>
    <definedName name="_50__123Graph_BCHART_16">#REF!</definedName>
    <definedName name="_vena_Budget_B1_R_2_658126894641840131_1">#REF!</definedName>
    <definedName name="_vena_Budget_B1_R_3_658023728085729283_3802">#REF!</definedName>
    <definedName name="_vena_DYNR_SBudget_BB1_c75acc66_ee0edebb">#REF!</definedName>
    <definedName name="_bdm.F7607CA5311C439097176BBC781A6414.edm">#REF!</definedName>
    <definedName name="bnnn_1_1_1">#REF!</definedName>
    <definedName name="DaysVacant">#REF!</definedName>
    <definedName name="purchaseprice">#REF!</definedName>
    <definedName name="solver_lhs65">#REF!</definedName>
    <definedName name="OTHEROtrInc">#REF!</definedName>
    <definedName name="Z_F1471919_5AC2_11D3_AD63_0050040A13CD_.wvu.PrintArea">#REF!</definedName>
    <definedName name="fourteen">#REF!</definedName>
    <definedName name="wrn.OperatingAssumtions._4">#REF!</definedName>
    <definedName name="_vena_DYNR_SBudget_BB1_6f2500ac">#REF!</definedName>
    <definedName name="asdfasdf_1">#REF!</definedName>
    <definedName name="_vena_Budget_B1_R_3_658023728085729283_4301">#REF!</definedName>
    <definedName name="_vena_Budget_B1_R_3_658023728085729283_2321">#REF!</definedName>
    <definedName name="BILLS">#REF!</definedName>
    <definedName name="HahnRecovery">#REF!</definedName>
    <definedName name="EST.TTL12">#REF!</definedName>
    <definedName name="trsetdhjbgf">#REF!</definedName>
    <definedName name="BLPH53">#REF!</definedName>
    <definedName name="wrnfy97_1_1">#REF!</definedName>
    <definedName name="_KC3">#REF!</definedName>
    <definedName name="wrn.print._.summary._.sheets._1_1_1">#REF!</definedName>
    <definedName name="xlWkbDestinationVersion">#REF!</definedName>
    <definedName name="__________________CAD2009">#REF!</definedName>
    <definedName name="ray_1_4">#REF!</definedName>
    <definedName name="_vena_Budget_B1_R_2_658126898223775745">#REF!</definedName>
    <definedName name="_vena_Budget_B1_R_2_658126895631695873">#REF!</definedName>
    <definedName name="MEDMATX">#REF!</definedName>
    <definedName name="_vena_Budget_B1_R_2_658126893811367939">#REF!</definedName>
    <definedName name="_vena_Budget_B1_R_3_658023728085729283_4355">#REF!</definedName>
    <definedName name="wt_1_5">#REF!</definedName>
    <definedName name="wrn.FULL._1_2">#REF!</definedName>
    <definedName name="_vena_Budget_B1_R_2_658126900266401794">#REF!</definedName>
    <definedName name="DELME_condo_1">#REF!</definedName>
    <definedName name="OldDateStamp">#REF!</definedName>
    <definedName name="wrn3.ALL._1_3">#REF!</definedName>
    <definedName name="asdf_5">#REF!</definedName>
    <definedName name="wt_2">#REF!</definedName>
    <definedName name="_vena_Budget_B1_R_2_658126899368820737">#REF!</definedName>
    <definedName name="_bdm.5678372125504A21901FB2F60B5B44D7.edm">#REF!</definedName>
    <definedName name="wrn.COMBINED._1_4">#REF!</definedName>
    <definedName name="Average_Sales_Mon.">#REF!</definedName>
    <definedName name="__________CAD2009">#REF!</definedName>
    <definedName name="_DEC04">#REF!</definedName>
    <definedName name="_vena_Budget_B1_R_2_774856181448835075">#REF!</definedName>
    <definedName name="_4__123Graph_CCHART_2">#REF!</definedName>
    <definedName name="_bdm.85DD7D620B5C4F26BFFEC32A37AD72C7.edm">#REF!</definedName>
    <definedName name="__yr10">#REF!</definedName>
    <definedName name="_FEB04">#REF!</definedName>
    <definedName name="T2SALESSF">#REF!</definedName>
    <definedName name="_vena_Budget_B1_R_2_658126895229042689">#REF!</definedName>
    <definedName name="_vena_Budget_B1_R_2_658126896701243393">#REF!</definedName>
    <definedName name="_____________________SF1">#REF!</definedName>
    <definedName name="SIEM">#REF!</definedName>
    <definedName name="erhn">#REF!</definedName>
    <definedName name="BIOther1P">#REF!</definedName>
    <definedName name="SD_1_4">#REF!</definedName>
    <definedName name="_vena_DYNR_SBudget_BB1_9d30db1e_88054861">#REF!</definedName>
    <definedName name="_vena_Budget_B1_R_3_658023728085729283_4336">#REF!</definedName>
    <definedName name="_7.2">#REF!</definedName>
    <definedName name="ProjectTitle">#REF!</definedName>
    <definedName name="ray_1_2">#REF!</definedName>
    <definedName name="__SEP99">#REF!</definedName>
    <definedName name="INITINV">#REF!</definedName>
    <definedName name="MLNK4afa60e595234b67b801e4dc4fa5ae04">#REF!</definedName>
    <definedName name="AAAAAA_2">#REF!</definedName>
    <definedName name="EMPAPTS">#REF!</definedName>
    <definedName name="_13__123Graph_CCHART_15">#REF!</definedName>
    <definedName name="_vena_Budget_B1_R_3_658023728085729283_3216">#REF!</definedName>
    <definedName name="interest_1_3">#REF!</definedName>
    <definedName name="_c_1">#REF!</definedName>
    <definedName name="Developer_Share_of_Cash_Flow">#REF!</definedName>
    <definedName name="vunits">#REF!</definedName>
    <definedName name="_vena_Budget_B1_R_2_658126897896620033">#REF!</definedName>
    <definedName name="__LTV3">#REF!</definedName>
    <definedName name="_vena_Budget_B1_R_2_658126898135695360">#REF!</definedName>
    <definedName name="P_1_5">#REF!</definedName>
    <definedName name="_vena_Budget_B1_R_3_658023728085729283_3378">#REF!</definedName>
    <definedName name="wrn.print._4">#REF!</definedName>
    <definedName name="_vena_DYNR_SBudget_BB1_cc8ac924_9910bc55">#REF!</definedName>
    <definedName name="dbiImprovedExpRatio10">#REF!</definedName>
    <definedName name="ReserveType2">#REF!</definedName>
    <definedName name="_vena_Budget_B1_R_3_658023728085729283_3462">#REF!</definedName>
    <definedName name="AUS09TENMAX">#REF!</definedName>
    <definedName name="_vena_Budget_B1_C_10_658083215177678848_11">#REF!</definedName>
    <definedName name="_vena_Budget_B1_R_3_658023728085729283_4316">#REF!</definedName>
    <definedName name="fcm">#REF!</definedName>
    <definedName name="__________aug03">#REF!</definedName>
    <definedName name="D2_Exit_Fee">#REF!</definedName>
    <definedName name="spec2">#REF!</definedName>
    <definedName name="_bdm.425343A9E0134837A6ECC38214DF76D7.edm">#REF!</definedName>
    <definedName name="XRefCopy15Row">#REF!</definedName>
    <definedName name="_AUG96">#REF!</definedName>
    <definedName name="mezzint">#REF!</definedName>
    <definedName name="_vena_Budget_B1_R_2_658126898676760576">#REF!</definedName>
    <definedName name="HDGS2">#REF!</definedName>
    <definedName name="Oasda_5">#REF!</definedName>
    <definedName name="MLNK9ffa19220dcb421dacf9bd5ba85e335e">#REF!</definedName>
    <definedName name="fsfs_1_1_1">#REF!</definedName>
    <definedName name="MRTG7">#REF!</definedName>
    <definedName name="ENDBALOP97">#REF!</definedName>
    <definedName name="_15__123Graph_ACHART_7">#REF!</definedName>
    <definedName name="_24__123Graph_ECHART_17">#REF!</definedName>
    <definedName name="_vena_Budget_B1_R_2_658126900526448641">#REF!</definedName>
    <definedName name="_vena_Budget_B1_R_2_658126895329705985">#REF!</definedName>
    <definedName name="OAMVA">#REF!</definedName>
    <definedName name="___________________________1">#REF!</definedName>
    <definedName name="MiscInc">#REF!</definedName>
    <definedName name="________________________CAD2006">#REF!</definedName>
    <definedName name="_bdm.04A6BC39597C42EC8381AB863D674185.edm">#REF!</definedName>
    <definedName name="_vena_DYNR_SBudget_BB1_93cbb310_a24514c0">#REF!</definedName>
    <definedName name="FM_Rent">#REF!</definedName>
    <definedName name="_vena_Budget_B1_R_2_658126897305223169">#REF!</definedName>
    <definedName name="mmmm_1_3">#REF!</definedName>
    <definedName name="_vena_Budget_B1_R_3_658023728085729283_2571">#REF!</definedName>
    <definedName name="wrn.TOTAL._.SHEETS._3">#REF!</definedName>
    <definedName name="_vena_Budget_B1_R_3_658023728085729283_3837">#REF!</definedName>
    <definedName name="ASST">#REF!</definedName>
    <definedName name="_vena_Budget_B1_R_3_658023728085729283_3489">#REF!</definedName>
    <definedName name="new_1_1">#REF!</definedName>
    <definedName name="_vena_Budget_B1_R_2_658126898039226371">#REF!</definedName>
    <definedName name="Yr2MktgExp">#REF!</definedName>
    <definedName name="DEPLIFEYRS">#REF!</definedName>
    <definedName name="_vena_DYNR_SBudget_BB1_93cbb310_9de3bf89">#REF!</definedName>
    <definedName name="_bdm.BA2DFC0004144524A5322931EC9235AF.edm">#REF!</definedName>
    <definedName name="_____PG3">#REF!</definedName>
    <definedName name="wrn.printac._2">#REF!</definedName>
    <definedName name="_vena_Budget_B1_R_3_658023728085729283_2433">#REF!</definedName>
    <definedName name="______aug03">#REF!</definedName>
    <definedName name="sdhdhfdfhh_1_3">#REF!</definedName>
    <definedName name="_bdm.69D501D54C5D4ABB8E8D7BDC218843F6.edm">#REF!</definedName>
    <definedName name="d_4">#REF!</definedName>
    <definedName name="_52__123Graph_XCHART_17">#REF!</definedName>
    <definedName name="eee_4">#REF!</definedName>
    <definedName name="comp2">#REF!</definedName>
    <definedName name="sgsx_1_3">#REF!</definedName>
    <definedName name="total_financing_proceeds">#REF!</definedName>
    <definedName name="_vena_Budget_B1_R_2_658126900320927746">#REF!</definedName>
    <definedName name="O_1_1">#REF!</definedName>
    <definedName name="CAPEX_DEPR">#REF!</definedName>
    <definedName name="Debt_Show2_FundPoints">#REF!</definedName>
    <definedName name="sgdg_1_5">#REF!</definedName>
    <definedName name="_vena_DYNR_SBudget_BB1_ece26a1a_57ace905">#REF!</definedName>
    <definedName name="_vena_DYNR_SBudget_BB1_5dbe1ffa_a9940acc">#REF!</definedName>
    <definedName name="_vena_Budget_B1_C_FV_e4bcd20d09de44648bcf960b63f6917f_41">#REF!</definedName>
    <definedName name="OAPartnerGroups">#REF!</definedName>
    <definedName name="_bdm.6D5CE5C0BE084860A1CF4CC485EAAE77.edm">#REF!</definedName>
    <definedName name="NOI_HO">#REF!</definedName>
    <definedName name="__DEP2">#REF!</definedName>
    <definedName name="_New2_2">#REF!</definedName>
    <definedName name="____Mkt1">#REF!</definedName>
    <definedName name="ApprValVcntSpcRcvr">#REF!</definedName>
    <definedName name="UvarRetailNRA">#REF!</definedName>
    <definedName name="_vena_Budget_B1_R_2_658126899939246081">#REF!</definedName>
    <definedName name="wrn.COMBINED._3">#REF!</definedName>
    <definedName name="_vena_DYNR_SBudget_BB1_9d2d8fb7_41fab58b">#REF!</definedName>
    <definedName name="_vena_DYNR_SBudget_BB1_6f2500ac_d5ca2f8b">#REF!</definedName>
    <definedName name="_vena_DYNR_SBudget_BB1_d91ca585_cdeaa5bb">#REF!</definedName>
    <definedName name="wrn.summaries._5">#REF!</definedName>
    <definedName name="LTVCore">#REF!</definedName>
    <definedName name="PreviousBChanged">#REF!</definedName>
    <definedName name="_vena_Budget_B1_R_2_658126894402764801_1">#REF!</definedName>
    <definedName name="SPLIT">#REF!</definedName>
    <definedName name="tax_month_sf">#REF!</definedName>
    <definedName name="D2_Resid_Pct">#REF!</definedName>
    <definedName name="_vena_DYNR_SBudget_BB1_947a2efe_129f7548">#REF!</definedName>
    <definedName name="_vena_DYNR_SBudget_BB1_da5f4009_e05cb62">#REF!</definedName>
    <definedName name="_vena_Budget_B1_C_10_658083215177678848_19">#REF!</definedName>
    <definedName name="_vena_Budget_B1_R_3_658023728085729283_2181">#REF!</definedName>
    <definedName name="_vena_Budget_B1_R_3_658023728085729283_3068">#REF!</definedName>
    <definedName name="bb_2">#REF!</definedName>
    <definedName name="_bdm.66542301FD8645AE92379AC38AB4B110.edm">#REF!</definedName>
    <definedName name="Flex_Input_5">#REF!</definedName>
    <definedName name="CS_Field2">#REF!</definedName>
    <definedName name="_vena_DYNR_SBudget_BB1_d91ca585_8e712595">#REF!</definedName>
    <definedName name="_vena_Budget_B1_R_3_658023728085729283_2724">#REF!</definedName>
    <definedName name="_vena_DYNR_SBudget_BB1_5dbe1ffa_9ec0197e">#REF!</definedName>
    <definedName name="Keys_6">#REF!</definedName>
    <definedName name="_bdm.38FDE7643B1342E8BF033FF67A910658.edm">#REF!</definedName>
    <definedName name="_30__123Graph_DCHART_16">#REF!</definedName>
    <definedName name="year5caprate">#REF!</definedName>
    <definedName name="_28__123Graph_XChart_5E">#REF!</definedName>
    <definedName name="wrn.Final._4">#REF!</definedName>
    <definedName name="_vena_Budget_B1_R_2_658126896894181379">#REF!</definedName>
    <definedName name="_vena_DYNR_SBudget_BB1_9d30db1e_805543fd">#REF!</definedName>
    <definedName name="_9Module2_.PRINT_BCPR">#REF!</definedName>
    <definedName name="_JAN03">#REF!</definedName>
    <definedName name="_vena_Budget_B1_R_2_658126897124868097">#REF!</definedName>
    <definedName name="IntroPrintArea_">#REF!</definedName>
    <definedName name="_vena_Budget_B1_R_3_658023728085729283_4195">#REF!</definedName>
    <definedName name="_vena_Budget_B1_R_3_658023728085729283_4097">#REF!</definedName>
    <definedName name="_vena_Budget_B1_R_3_658023728085729283_4191">#REF!</definedName>
    <definedName name="TopFIN">#REF!</definedName>
    <definedName name="ExRate_Yr3">#REF!</definedName>
    <definedName name="_vena_Budget_B1_R_2_658126896780935169">#REF!</definedName>
    <definedName name="_vena_Budget_B1_R_3_658023728085729283_3070">#REF!</definedName>
    <definedName name="_vena_DYNR_SBudget_BB1_93cbb310_a40d3c45">#REF!</definedName>
    <definedName name="Inter_1_5">#REF!</definedName>
    <definedName name="u_1_2">#REF!</definedName>
    <definedName name="wrn.contribution._1_4">#REF!</definedName>
    <definedName name="Praed">#REF!</definedName>
    <definedName name="_16__123Graph_CCHART_22">#REF!</definedName>
    <definedName name="BotHAO">#REF!</definedName>
    <definedName name="_vena_DYNR_SBudget_BB1_d91ca585_fadfe0d8">#REF!</definedName>
    <definedName name="_bdm.596C3795261D490D846FE2CDE1E8FCF3.edm">#REF!</definedName>
    <definedName name="_28__123Graph_CCHART_16">#REF!</definedName>
    <definedName name="_vena_DYNR_SBudget_BB1_7970b553_660d89b7">#REF!</definedName>
    <definedName name="SHERM">#REF!</definedName>
    <definedName name="SharesFromExercisedOptions">#REF!</definedName>
    <definedName name="Leverage">#REF!</definedName>
    <definedName name="vv_2">#REF!</definedName>
    <definedName name="wrhrtn">#REF!</definedName>
    <definedName name="_bdm.2E6D6F58CAA24F3996C2B401825385F9.edm">#REF!</definedName>
    <definedName name="_vena_Budget_B1_R_3_658023728085729283_2222">#REF!</definedName>
    <definedName name="wt_4">#REF!</definedName>
    <definedName localSheetId="4" name="d_2">#REF!</definedName>
    <definedName name="iiiii_1_3">#REF!</definedName>
    <definedName name="lkjlkj_1_2">#REF!</definedName>
    <definedName name="mmmm_1_4">#REF!</definedName>
    <definedName name="_JAN07">#REF!</definedName>
    <definedName name="_vena_Budget_B1_R_3_658023728085729283_3392">#REF!</definedName>
    <definedName name="_New4_1_1_1">#REF!</definedName>
    <definedName name="DD_ACCEL100">#REF!</definedName>
    <definedName name="MATRIX_D_8YRS">#REF!</definedName>
    <definedName name="_vena_Budget_B1_R_3_658023728085729283_4414">#REF!</definedName>
    <definedName name="OL_1_2">#REF!</definedName>
    <definedName name="TotalMonthlySavings">#REF!</definedName>
    <definedName name="Lookup_MktRents">#REF!</definedName>
    <definedName name="XREF_COLUMN_14">#REF!</definedName>
    <definedName name="______________________________PGA2">#REF!</definedName>
    <definedName name="f_1_4">#REF!</definedName>
    <definedName name="garpot">#REF!</definedName>
    <definedName name="wrn.Print_Target._1">#REF!</definedName>
    <definedName name="gggg_5">#REF!</definedName>
    <definedName name="_203__123Graph_FCHART_22">#REF!</definedName>
    <definedName name="NU">#REF!</definedName>
    <definedName name="__123Graph_LBL_ACOMP">#REF!</definedName>
    <definedName name="_vena_DYNR_SBudget_BB1_9d2d8fb7_39ab5708">#REF!</definedName>
    <definedName name="PLRE">#REF!</definedName>
    <definedName name="_vena_Budget_B1_R_3_658023728085729283_4118">#REF!</definedName>
    <definedName name="_bdm.94C601CB6A6A46C5989F53B4F57CBF3D.edm">#REF!</definedName>
    <definedName name="_vena_Budget_B1_R_2_658126899800834049">#REF!</definedName>
    <definedName name="_vena_Budget_B1_R_3_658023728085729283_3237">#REF!</definedName>
    <definedName name="PRINT_RETURNS">#REF!</definedName>
    <definedName name="LTC">#REF!</definedName>
    <definedName name="Z_C9FB2A75_5C56_11D3_AD66_0050040A13CD_.wvu.PrintTitles">#REF!</definedName>
    <definedName name="iiiii_1">#REF!</definedName>
    <definedName name="Stub1997a">#REF!</definedName>
    <definedName name="_vena_DYNR_SBudget_BB1_947a2efe_9c911530">#REF!</definedName>
    <definedName name="_vena_Budget_B1_R_2_658126897502355457_1">#REF!</definedName>
    <definedName name="yy">#REF!</definedName>
    <definedName name="_bdm.DE0C96D69221470C820D9D23F80A6748.edm">#REF!</definedName>
    <definedName name="_vena_DYNR_SBudget_BB1_93cbb310_98f2f1a8">#REF!</definedName>
    <definedName name="_bdm.2B66B92330624B0E891715BA3CE56474.edm">#REF!</definedName>
    <definedName name="_vena_Budget_B1_R_3_658023728085729283_4062">#REF!</definedName>
    <definedName name="wrn.sales._2">#REF!</definedName>
    <definedName name="__rr03">#REF!</definedName>
    <definedName name="debt3">#REF!</definedName>
    <definedName name="Depreciation_Life">#REF!</definedName>
    <definedName name="wrn.sales._1_1_1">#REF!</definedName>
    <definedName name="NPVP">#REF!</definedName>
    <definedName name="Division_08">#REF!</definedName>
    <definedName name="weraw_1_2">#REF!</definedName>
    <definedName name="_vena_Budget_B1_R_3_658023728085729283_3433">#REF!</definedName>
    <definedName name="zcxvz">#REF!</definedName>
    <definedName name="Pmt_to_use">#REF!</definedName>
    <definedName name="_vena_Budget_B1_R_3_658023728085729283_3287">#REF!</definedName>
    <definedName name="______18.2">#REF!</definedName>
    <definedName name="xxx_4">#REF!</definedName>
    <definedName name="_vena_DYNR_SBudget_BB1_d91ca585_75353ca2">#REF!</definedName>
    <definedName name="_NCF8">#REF!</definedName>
    <definedName name="dbiImprovedGrantee9">#REF!</definedName>
    <definedName name="__FEB06">#REF!</definedName>
    <definedName name="_vena_DYNR_SBudget_BB1_c75acc66_73c8178a">#REF!</definedName>
    <definedName name="_vena_DYNR_SBudget_BB1_81e08984_c0cc9e9">#REF!</definedName>
    <definedName name="E_3">#REF!</definedName>
    <definedName name="_vena_Budget_B1_R_2_658126895682027521">#REF!</definedName>
    <definedName name="_9__123Graph_ACHART_12">#REF!</definedName>
    <definedName name="_APR07">#REF!</definedName>
    <definedName name="Common_Tier_1_Hurdle">#REF!</definedName>
    <definedName name="www_1_2">#REF!</definedName>
    <definedName name="_16_0_S">#REF!</definedName>
    <definedName name="PAGE4">#REF!</definedName>
    <definedName name="Recoveries">#REF!</definedName>
    <definedName name="_bdm.57639A42E5214E93AB908C407A7CE6D3.edm">#REF!</definedName>
    <definedName name="ss_1_2">#REF!</definedName>
    <definedName name="E_R">#REF!</definedName>
    <definedName name="wrn.1._4">#REF!</definedName>
    <definedName name="loanterm">#REF!</definedName>
    <definedName name="_bdm.009F612338C6421CB9F0985EA02238D6.edm">#REF!</definedName>
    <definedName name="_vena_Budget_B1_R_2_658126900002160641">#REF!</definedName>
    <definedName name="solver_lhs27">#REF!</definedName>
    <definedName name="uknoninstallrevq102">#REF!</definedName>
    <definedName name="n_1_4">#REF!</definedName>
    <definedName name="__123Graph_AGraph11">#REF!</definedName>
    <definedName name="_vena_Budget_B1_R_3_658023728085729283_2966">#REF!</definedName>
    <definedName name="_30__123Graph_XCHART_2">#REF!</definedName>
    <definedName name="_LTV3">#REF!</definedName>
    <definedName name="___NCF1">#REF!</definedName>
    <definedName name="as_5">#REF!</definedName>
    <definedName name="_vena_Budget_B1_R_3_658023728085729283_2329">#REF!</definedName>
    <definedName name="_bdm.CDA877CB9DAE49D39D605D304B9F1ED7.edm">#REF!</definedName>
    <definedName name="dbiImprovedOccupancy7">#REF!</definedName>
    <definedName name="_vena_DYNR_SBudget_BB1_d9e2ff62_427e90b1">#REF!</definedName>
    <definedName name="MIN">#REF!</definedName>
    <definedName name="wrn.Cash._.Flow._1_1">#REF!</definedName>
    <definedName name="PreTaxIRR5">#REF!</definedName>
    <definedName name="MLNKb311c451e8414bb08d9ab9e5d76cc8d2">#REF!</definedName>
    <definedName name="s_4">#REF!</definedName>
    <definedName name="UK07CAPEXPERTOWER">#REF!</definedName>
    <definedName name="_vena_DYNR_SBudget_BB1_81e08984_9409f5bb">#REF!</definedName>
    <definedName name="VAR">#REF!</definedName>
    <definedName name="List_BlockLot">#REF!</definedName>
    <definedName name="TotlRepCost">#REF!</definedName>
    <definedName name="aewr_1_5">#REF!</definedName>
    <definedName name="_vena_Budget_B1_R_3_658023728085729283_2418">#REF!</definedName>
    <definedName name="__OCT94">#REF!</definedName>
    <definedName name="wrn.test._1_3">#REF!</definedName>
    <definedName name="_bdm.A3A5096595D54A9E9FCC9FCB7FD5FED6.edm">#REF!</definedName>
    <definedName name="wrn.Finanzbedarfsrechnung._1_1">#REF!</definedName>
    <definedName name="_vena_DYNR_SBudget_BB1_9d2d8fb7_e6b11c23">#REF!</definedName>
    <definedName name="ApprNetRentalInc">#REF!</definedName>
    <definedName name="BUILDING_Residential__AREA">#REF!</definedName>
    <definedName name="__3.2">#REF!</definedName>
    <definedName name="wrn.Excavation._2">#REF!</definedName>
    <definedName name="_43quart">#REF!</definedName>
    <definedName name="ApprValVcntSpcBsRnt">#REF!</definedName>
    <definedName name="_2__123Graph_ACHART_1">#REF!</definedName>
    <definedName name="CfgFeePercent">#REF!</definedName>
    <definedName localSheetId="5" name="kill2">#REF!</definedName>
    <definedName name="Yr1NetRentalInc">#REF!</definedName>
    <definedName name="_vena_Budget_B1_R_3_658023728085729283_2959">#REF!</definedName>
    <definedName name="ph">#REF!</definedName>
    <definedName name="_vena_Budget_B1_R_2_658126899784056833">#REF!</definedName>
    <definedName name="_MAY02">#REF!</definedName>
    <definedName name="Construction_Cost">#REF!</definedName>
    <definedName name="___CAD2008">#REF!</definedName>
    <definedName name="qweqweqwe_4">#REF!</definedName>
    <definedName name="_42_0_0_S">#REF!</definedName>
    <definedName name="beth">#REF!</definedName>
    <definedName name="_vena_DYNR_SBudget_BB1_c75acc66_afc2b4cd">#REF!</definedName>
    <definedName name="_bdm.E658C489C9454FDE898F5DAF0300EC37.edm">#REF!</definedName>
    <definedName name="_vena_Budget_B1_R_3_658023728085729283_2891">#REF!</definedName>
    <definedName name="TotMRKP">#REF!</definedName>
    <definedName name="rrrrr_1_2">#REF!</definedName>
    <definedName name="MLNK0a31d900322a498d8c7cefee49cb1c64">#REF!</definedName>
    <definedName name="_12__123Graph_CCHART_4">#REF!</definedName>
    <definedName name="Choice">#REF!</definedName>
    <definedName name="wrn.DCF._1_1">#REF!</definedName>
    <definedName name="_11_0__123Grap">#REF!</definedName>
    <definedName name="_Depr.Basis.PP">#REF!</definedName>
    <definedName name="_bdm.4B13964B726B42D5B24B81FD04E428AC.edm">#REF!</definedName>
    <definedName name="_vena_DYNR_SBudget_BB1_31f8da2e_cc8b87f0">#REF!</definedName>
    <definedName name="_vena_Budget_B1_R_3_658023728085729283_4299">#REF!</definedName>
    <definedName name="SampleInvestment">#REF!</definedName>
    <definedName name="__JUN97">#REF!</definedName>
    <definedName name="_vena_Budget_B1_R_3_658023728085729283_4139">#REF!</definedName>
    <definedName name="wrn.1996._.BUDGET._4">#REF!</definedName>
    <definedName name="_vena_Budget_B1_R_2_658126900195098625">#REF!</definedName>
    <definedName name="ddd_4">#REF!</definedName>
    <definedName name="Acres">#REF!</definedName>
    <definedName name="Swvu.combo.">#REF!</definedName>
    <definedName name="INTBORDER">#REF!</definedName>
    <definedName name="BotALL5">#REF!</definedName>
    <definedName name="E_1_5">#REF!</definedName>
    <definedName name="BlendedLeasingCmssn">#REF!</definedName>
    <definedName name="_vena_Budget_B1_R_2_658126894419542017_1">#REF!</definedName>
    <definedName name="DAREA">#REF!</definedName>
    <definedName name="MKT">#REF!</definedName>
    <definedName name="Debt_Show3_Refi1">#REF!</definedName>
    <definedName name="q_1_4">#REF!</definedName>
    <definedName name="BotL1A">#REF!</definedName>
    <definedName name="_vena_DYNR_SBudget_BB1_49c874bc_3216cde9">#REF!</definedName>
    <definedName name="est_title">#REF!</definedName>
    <definedName name="Yr2AggrVac">#REF!</definedName>
    <definedName name="_56__123Graph_ECHART_13">#REF!</definedName>
    <definedName name="_vena_Budget_B1_R_2_774856189271212032">#REF!</definedName>
    <definedName name="_bdm.ToolkitBookmark.1_25_2004_9_48_01_PM.edm">#REF!</definedName>
    <definedName name="_MAY11">#REF!</definedName>
    <definedName name="___fos2">#REF!</definedName>
    <definedName name="IncomeNOIpsf_ScenDEFAULT">#REF!</definedName>
    <definedName name="_vena_Budget_B1_R_2_658126900438368257">#REF!</definedName>
    <definedName name="_vena_Budget_B1_R_2_658126900341899265">#REF!</definedName>
    <definedName name="TwoLevCF">#REF!</definedName>
    <definedName name="fggfdfgf_4">#REF!</definedName>
    <definedName name="wrn.FCB._1_5">#REF!</definedName>
    <definedName name="COC_2_3YR_DEBT">#REF!</definedName>
    <definedName name="fddf_3">#REF!</definedName>
    <definedName name="wrn.Tout._.Sauf._.BG._1_2">#REF!</definedName>
    <definedName name="val_1_2">#REF!</definedName>
    <definedName name="_vena_Budget_B1_R_3_658023728085729283_3800">#REF!</definedName>
    <definedName name="XRefCopy37Row">#REF!</definedName>
    <definedName name="_bdm.F6B8C244D3E24515B96711AB4163B9DF.edm">#REF!</definedName>
    <definedName name="_vena_Budget_B1_R_3_658023728085729283_4047">#REF!</definedName>
    <definedName name="_vena_Budget_B1_R_3_658023728085729283_4379">#REF!</definedName>
    <definedName name="_vena_Budget_B1_R_3_658023728085729283_4011">#REF!</definedName>
    <definedName name="MLNK02f56df0d19d43aabb1bac05a97f7b45">#REF!</definedName>
    <definedName name="wrn.Financial._.Output._3">#REF!</definedName>
    <definedName name="__3.1">#REF!</definedName>
    <definedName name="_vena_DYNR_SBudget_BB1_81e08984_32e9f0de">#REF!</definedName>
    <definedName name="CPRATES">#REF!</definedName>
    <definedName name="__OCT04">#REF!</definedName>
    <definedName name="_bdm.9A443999C4BC4D37A1830D8A310AAE9B.edm">#REF!</definedName>
    <definedName name="UK01TENMAX">#REF!</definedName>
    <definedName name="_vena_Budget_B1_R_2_658126896529276929">#REF!</definedName>
    <definedName name="unitss">#REF!</definedName>
    <definedName name="_vena_Budget_B1_R_2_658126897393303553">#REF!</definedName>
    <definedName name="mideast_pipe_year">#REF!</definedName>
    <definedName name="ctss.in.collateral_0_.underwriting_0_.UwAnalysis.extAttributes.maxStabilizedStressLtv">#REF!</definedName>
    <definedName name="_vena_Budget_B1_R_2_774856193067057152">#REF!</definedName>
    <definedName name="Credits.Calc">#REF!</definedName>
    <definedName name="_vena_Budget_B1_R_3_658023728085729283_4281">#REF!</definedName>
    <definedName name="_vena_DYNR_SBudget_BB1_ece26a1a_6e65b3e9">#REF!</definedName>
    <definedName name="_vena_Budget_B1_R_3_658023728085729283_2763">#REF!</definedName>
    <definedName name="XREF_COLUMN_4">#REF!</definedName>
    <definedName name="_____________PGA2">#REF!</definedName>
    <definedName name="_vena_Budget_B1_R_2_658126896231481345">#REF!</definedName>
    <definedName name="Second_Mortgage">#REF!</definedName>
    <definedName name="BegAccumAmort">#REF!</definedName>
    <definedName name="_vena_Budget_B1_R_3_658023728085729283_2615">#REF!</definedName>
    <definedName name="MLNKde42c14a6319491da7ed04a88cd6ebd5">#REF!</definedName>
    <definedName name="tte">#REF!</definedName>
    <definedName name="_vena_DYNR_SBudget_BB1_d3649f1b_8837001b">#REF!</definedName>
    <definedName name="_bdm.A2F98B750F9D43B685D7EB199BC8A60F.edm">#REF!</definedName>
    <definedName name="_vena_Budget_B1_R_2_658126898966167553">#REF!</definedName>
    <definedName name="Pref_CMT_Fee">#REF!</definedName>
    <definedName name="_vena_Budget_B1_R_2_658126894121746433">#REF!</definedName>
    <definedName name="_vena_Budget_B1_R_3_658023728085729283_2227">#REF!</definedName>
    <definedName name="_SEP01">#REF!</definedName>
    <definedName name="_vena_Budget_B1_R_2_658126893903642624">#REF!</definedName>
    <definedName name="_vena_Budget_B1_R_3_658023728085729283_3857">#REF!</definedName>
    <definedName name="calc">#REF!</definedName>
    <definedName name="_vena_Budget_B1_R_2_658126895086436353">#REF!</definedName>
    <definedName name="CommercialRentGrowth">#REF!</definedName>
    <definedName name="_vena_Budget_B1_R_2_658126898064392193">#REF!</definedName>
    <definedName name="wrn.dcf2_4">#REF!</definedName>
    <definedName name="_vena_Budget_B1_R_2_658126894557954049_1">#REF!</definedName>
    <definedName name="_vena_Budget_B1_R_2_658126896399253507">#REF!</definedName>
    <definedName name="amortsiteacq">#REF!</definedName>
    <definedName name="_35__123Graph_D_Chart_1A">#REF!</definedName>
    <definedName name="S.U">#REF!</definedName>
    <definedName name="RetialRSF">#REF!</definedName>
    <definedName name="aasdfa_1">#REF!</definedName>
    <definedName name="CAL_INT_RATE">#REF!</definedName>
    <definedName name="_bdm.DDA5BA8DEDDC4A3B9E1CA962E3D3457E.edm">#REF!</definedName>
    <definedName name="Venture_Average_Cash_On_Cash">#REF!</definedName>
    <definedName name="_vena_Budget_B1_R_2_658126896038543361">#REF!</definedName>
    <definedName name="SMUE">#REF!</definedName>
    <definedName name="CapRateMarketValue">#REF!</definedName>
    <definedName name="wrn.Inputsheet_ProjectInput._1_4">#REF!</definedName>
    <definedName name="_vena_Budget_B1_R_2_658126900450951169">#REF!</definedName>
    <definedName name="Mort3Core">#REF!</definedName>
    <definedName name="_vena_DYNR_SBudget_BB1_992af4a_89269a59">#REF!</definedName>
    <definedName name="maxltv">#REF!</definedName>
    <definedName name="_vena_Budget_B1_R_3_658023728085729283_2381">#REF!</definedName>
    <definedName name="______SF2">#REF!</definedName>
    <definedName name="_28__123Graph_CCHART_17">#REF!</definedName>
    <definedName name="_23__123Graph_ECHART_16">#REF!</definedName>
    <definedName name="OCCUPIEDSPACE">#REF!</definedName>
    <definedName name="_57_0_S">#REF!</definedName>
    <definedName name="_vena_Budget_B1_R_3_658023728085729283_2217">#REF!</definedName>
    <definedName name="Divisor">#REF!</definedName>
    <definedName name="_bdm.4547F59BF75E48B886B7D89C9119E8B6.edm">#REF!</definedName>
    <definedName name="vc">#REF!</definedName>
    <definedName name="acavg">#REF!</definedName>
    <definedName name="morg">#REF!</definedName>
    <definedName name="_bdm.41DFE0648815401C8625480744470C15.edm">#REF!</definedName>
    <definedName name="_bdm.4CD92DAED14C4C64AC97810AACE1EA7E.edm">#REF!</definedName>
    <definedName name="_vena_Budget_B1_R_3_658023728085729283_2979">#REF!</definedName>
    <definedName name="PAINTER">#REF!</definedName>
    <definedName name="FinalYearNom">#REF!</definedName>
    <definedName name="Z_995DB91E_DC87_11D2_BCA9_00C04F8BBE86_.wvu.PrintArea">#REF!</definedName>
    <definedName name="____t1">#REF!</definedName>
    <definedName name="__123Graph_BCASHFLOW">#REF!</definedName>
    <definedName name="Alarm">#REF!</definedName>
    <definedName name="NOIpercent">#REF!</definedName>
    <definedName name="TYP">#REF!</definedName>
    <definedName name="ccc_1_2">#REF!</definedName>
    <definedName name="_vena_Budget_B1_R_3_658023728085729283_2252">#REF!</definedName>
    <definedName name="wrn.dcf2_1_4">#REF!</definedName>
    <definedName name="wrn.hidesal._1_4">#REF!</definedName>
    <definedName name="Q.5">#REF!</definedName>
    <definedName name="_vena_Budget_B1_R_3_658023728085729283_2362">#REF!</definedName>
    <definedName name="_vena_Budget_B1_R_3_658023728085729283_2761">#REF!</definedName>
    <definedName name="_vena_DYNR_SBudget_BB1_d91ca585_9a6f2e8">#REF!</definedName>
    <definedName name="_vena_DYNR_SBudget_BB1_9d2d8fb7_99877bac">#REF!</definedName>
    <definedName name="LoanFeeAmt">#REF!</definedName>
    <definedName name="_vena_Budget_B1_R_2_658126896487333892">#REF!</definedName>
    <definedName name="___________________________aug03">#REF!</definedName>
    <definedName name="TestIIL1">#REF!</definedName>
    <definedName name="_vena_Budget_B1_R_2_658126898177638415">#REF!</definedName>
    <definedName name="ORIGTERM">#REF!</definedName>
    <definedName name="___con8">#REF!</definedName>
    <definedName name="____________________DIL2">#REF!</definedName>
    <definedName name="wrn.print._.graphs._3">#REF!</definedName>
    <definedName name="_vena_Budget_B1_R_2_718236086422470681">#REF!</definedName>
    <definedName name="_vena_Budget_B1_R_2_658126897577852929_1">#REF!</definedName>
    <definedName name="_33">#REF!</definedName>
    <definedName name="_bdm.4A6B6AD9E475435A823656B1900D8C73.edm">#REF!</definedName>
    <definedName name="_Rf_Oct_Act_for_2003_YTD">#REF!</definedName>
    <definedName name="_vena_Budget_B1_R_2_658126895501672448">#REF!</definedName>
    <definedName name="GROSS">#REF!</definedName>
    <definedName name="wrn.CAPREIT2_1">#REF!</definedName>
    <definedName name="Property_List_Quarter">#REF!</definedName>
    <definedName name="USBUILDCOSTESC">#REF!</definedName>
    <definedName name="_vena_Budget_B1_R_3_658023728085729283_4015">#REF!</definedName>
    <definedName name="_vena_Budget_B1_R_2_702739773265412099">#REF!</definedName>
    <definedName name="AUS04CAPEXPERTOWER">#REF!</definedName>
    <definedName name="_51__123Graph_E_Chart_1A">#REF!</definedName>
    <definedName name="_18__123Graph_ACHART_2">#REF!</definedName>
    <definedName name="myrange">#REF!</definedName>
    <definedName name="_vena_Budget_B1_R_2_658126898974556161">#REF!</definedName>
    <definedName name="wrn.Bilanz._1_5">#REF!</definedName>
    <definedName name="ADDITIONAL_TRADES">#REF!</definedName>
    <definedName name="____________________________SF2">#REF!</definedName>
    <definedName name="dbiImprovedQuality2">#REF!</definedName>
    <definedName name="_____________________CAD2008">#REF!</definedName>
    <definedName name="__________________RR2">#REF!</definedName>
    <definedName name="OAMaster">#REF!</definedName>
    <definedName name="Print_Tax_Invoices">#REF!</definedName>
    <definedName name="_vena_Budget_B1_R_3_658023728085729283_4307">#REF!</definedName>
    <definedName name="z_3">#REF!</definedName>
    <definedName name="_vena_Budget_B1_R_3_658023728085729283_2889">#REF!</definedName>
    <definedName name="AVAIL_">#REF!</definedName>
    <definedName name="acct7063.4">#REF!</definedName>
    <definedName name="Promote_Structure_Monthly">#REF!</definedName>
    <definedName name="_vena_Budget_B1_R_3_658023728085729283_4140">#REF!</definedName>
    <definedName name="__3__123Graph_ACHART_2">#REF!</definedName>
    <definedName name="Fiscal">#REF!</definedName>
    <definedName name="wrn.all.2_3">#REF!</definedName>
    <definedName name="_bdm.1AD00C3B56054B49B0702F2AABFC9046.edm">#REF!</definedName>
    <definedName name="MLNK406a1605131d4a3bb933de8d34ccc75b">#REF!</definedName>
    <definedName name="_a3">#REF!</definedName>
    <definedName name="_vena_DYNR_SBudget_BB1_c75acc66_5e46c8de">#REF!</definedName>
    <definedName name="_vena_DYNR_SBudget_BB1_9d2d8fb7_e6b3e7e3">#REF!</definedName>
    <definedName name="_vena_Budget_B1_R_2_658126899117162497">#REF!</definedName>
    <definedName name="wrn3.ALL._2">#REF!</definedName>
    <definedName name="rsfrow">#REF!</definedName>
    <definedName name="_vena_Budget_B1_R_3_658023728085729283_2898">#REF!</definedName>
    <definedName name="_ASS2">#REF!</definedName>
    <definedName name="pages_1to5">#REF!</definedName>
    <definedName name="Data_summary_1_5">#REF!</definedName>
    <definedName name="__15__123Graph_BCHART_16">#REF!</definedName>
    <definedName name="_bdm.CD2DEF146E14427B95777F218924E5E3.edm">#REF!</definedName>
    <definedName name="__123Graph_LBL_DCOMP">#REF!</definedName>
    <definedName name="_vena_Budget_B1_C_FV_35892df9482541ef9da1df9eb1776c9c_38">#REF!</definedName>
    <definedName name="ROLLUPDAY">#REF!</definedName>
    <definedName name="Methods">#REF!</definedName>
    <definedName name="_vena_Budget_B1_R_2_658126897133256705">#REF!</definedName>
    <definedName name="_vena_Budget_B1_R_3_658023728085729283_3781">#REF!</definedName>
    <definedName name="DEBT_InitialRefi">#REF!</definedName>
    <definedName name="_________SF1">#REF!</definedName>
    <definedName name="dbiImprovedBuiltRenovated3">#REF!</definedName>
    <definedName localSheetId="5" name="re">#REF!</definedName>
    <definedName name="_vena_DYNR_SBudget_BB1_d91ca585_9d4ef38b">#REF!</definedName>
    <definedName name="_vena_Budget_B1_R_2_658126899775668225">#REF!</definedName>
    <definedName name="AREA4SF">#REF!</definedName>
    <definedName name="wrn.ALL._4">#REF!</definedName>
    <definedName name="snet3a">#REF!</definedName>
    <definedName name="_vena_DYNR_SBudget_BB1_9d2d8fb7_16238509">#REF!</definedName>
    <definedName name="interest_3">#REF!</definedName>
    <definedName name="_vena_Budget_B1_R_3_658023728085729283_2790">#REF!</definedName>
    <definedName name="_vena_DYNR_SBudget_BB1_a3c29ef0_b8c10997">#REF!</definedName>
    <definedName name="_vena_DYNR_SBudget_BB1_93cbb310_69bda22e">#REF!</definedName>
    <definedName name="I_AddMktOcc_Hist_Y1">#REF!</definedName>
    <definedName name="wrn.RESULTS._3">#REF!</definedName>
    <definedName name="AUSMINCASH">#REF!</definedName>
    <definedName name="_New3_1_4">#REF!</definedName>
    <definedName name="_vena_Budget_B1_R_3_658023728085729283_4101">#REF!</definedName>
    <definedName name="Al_3">#REF!</definedName>
    <definedName name="XAMTYPE">#REF!</definedName>
    <definedName name="_vena_DYNR_SBudget_BB1_2f89a5d3_32e53340">#REF!</definedName>
    <definedName name="_bdm.51AAA782D7BF4C70B1D727BE6AF45E34.edm">#REF!</definedName>
    <definedName name="_vena_Budget_B1_R_3_658023728085729283_2189">#REF!</definedName>
    <definedName name="BotCOM">#REF!</definedName>
    <definedName name="_vena_Budget_B1_R_2_658126898555125761">#REF!</definedName>
    <definedName name="Z_6DFA7DDF_3C08_11D1_BDBE_0020AF42250B_.wvu.PrintTitles">#REF!</definedName>
    <definedName name="material">#REF!</definedName>
    <definedName name="_vena_Budget_B1_R_2_658126895308734465">#REF!</definedName>
    <definedName name="graph6">#REF!</definedName>
    <definedName name="_vena_DYNR_SBudget_BB1_9d2d8fb7_d731a5ba">#REF!</definedName>
    <definedName name="_vena_DYNR_SBudget_BB1_e9aeb557_11029a82">#REF!</definedName>
    <definedName name="wrn.Continous._.Page._.Numbers._.DCF._1_1_1">#REF!</definedName>
    <definedName name="_71__123Graph_FCHART_12">#REF!</definedName>
    <definedName name="_vena_Budget_B1_R_3_658023728085729283_2888">#REF!</definedName>
    <definedName name="SUMM">#REF!</definedName>
    <definedName name="wrn.RESULTS._1_5">#REF!</definedName>
    <definedName name="TILC">#REF!</definedName>
    <definedName name="wrn.Financial._.Output._2">#REF!</definedName>
    <definedName name="VAhold">#REF!</definedName>
    <definedName name="_bdm.DCA0A4EF354D4031B4E8C3AD516F9480.edm">#REF!</definedName>
    <definedName name="APT">#REF!</definedName>
    <definedName name="_New1_1_3">#REF!</definedName>
    <definedName name="Materials">#REF!</definedName>
    <definedName name="ss_1_5">#REF!</definedName>
    <definedName name="mortconst">#REF!</definedName>
    <definedName name="wrn.FY97SBP2_1_4">#REF!</definedName>
    <definedName name="asd_1_1_1">#REF!</definedName>
    <definedName name="wrn.GRAPHS._4">#REF!</definedName>
    <definedName name="_vena_Budget_B1_R_2_658126895635890177">#REF!</definedName>
    <definedName name="wrn.aging._.and._.Trend._.Analysis1_1_4">#REF!</definedName>
    <definedName name="vo_1_5">#REF!</definedName>
    <definedName name="_vena_DYNR_SBudget_BB1_9d2d8fb7_173b4316">#REF!</definedName>
    <definedName name="k_1_4">#REF!</definedName>
    <definedName name="Debt_Show3_Refi">#REF!</definedName>
    <definedName name="kl">#REF!</definedName>
    <definedName name="HMLkUp">#REF!</definedName>
    <definedName name="reyh">#REF!</definedName>
    <definedName name="_bdm.9F3ED2E6133C424CB50E02AF9652F6AB.edm">#REF!</definedName>
    <definedName name="TerminalCap">#REF!</definedName>
    <definedName name="YtdInsRecov">#REF!</definedName>
    <definedName name="_vena_DYNR_SBudget_BB1_d3649f1b_dcba6ebb">#REF!</definedName>
    <definedName name="Keys">#REF!</definedName>
    <definedName name="assmp2">#REF!</definedName>
    <definedName name="_bdm.148A36506BD2451EACB9AA8B26F414B1.edm">#REF!</definedName>
    <definedName name="_bdm.D7F755C1D6354DA4AA73A0D56393967A.edm">#REF!</definedName>
    <definedName name="ARGUS26">#REF!</definedName>
    <definedName name="in_4">#REF!</definedName>
    <definedName localSheetId="4" name="ExitCap">#REF!</definedName>
    <definedName name="DD_ACQ_">#REF!</definedName>
    <definedName name="_vena_DYNR_SBudget_BB1_9d30db1e_f603f6cb">#REF!</definedName>
    <definedName name="ssss_2">#REF!</definedName>
    <definedName name="_OCT02">#REF!</definedName>
    <definedName name="BITypeofUnitP">#REF!</definedName>
    <definedName name="totalcost">#REF!</definedName>
    <definedName name="start_print">#REF!</definedName>
    <definedName name="sfq_4">#REF!</definedName>
    <definedName name="_vena_DYNR_SBudget_BB1_ece26a1a_aa418a53">#REF!</definedName>
    <definedName name="_vena_Budget_B1_R_2_658126894771863555_1">#REF!</definedName>
    <definedName name="_vena_Budget_B1_R_3_658023728085729283_3592">#REF!</definedName>
    <definedName name="_vena_Budget_B1_R_2_658126895694610435">#REF!</definedName>
    <definedName name="_r_1_4">#REF!</definedName>
    <definedName name="wrn.CAPREIT._3">#REF!</definedName>
    <definedName name="ll_2">#REF!</definedName>
    <definedName name="CLNR">#REF!</definedName>
    <definedName name="_vena_Budget_B1_R_3_658023728085729283_2228">#REF!</definedName>
    <definedName name="_11__123Graph_BCHART_17">#REF!</definedName>
    <definedName name="_9__123Graph_ASEG_PIE">#REF!</definedName>
    <definedName name="_vena_Budget_B1_R_2_658126896839655425">#REF!</definedName>
    <definedName name="_vena_DYNR_SBudget_BB1_9d2d8fb7_e2c58b58">#REF!</definedName>
    <definedName name="_vena_Budget_B1_R_3_658023728085729283_2627">#REF!</definedName>
    <definedName name="_vena_Budget_B1_C_FV_cf2923e05394473da29be0fda7a32c55_20">#REF!</definedName>
    <definedName name="PBankStatus">#REF!</definedName>
    <definedName name="_13__123Graph_CCHART_4">#REF!</definedName>
    <definedName name="_______alv2">#REF!</definedName>
    <definedName name="_vena_DYNR_SBudget_BB1_206d9c20_5b9e9a7f">#REF!</definedName>
    <definedName name="__MAR04">#REF!</definedName>
    <definedName name="_vena_DYNR_SBudget_BB1_93cbb310_7f171b61">#REF!</definedName>
    <definedName name="mnth">#REF!</definedName>
    <definedName name="_bdm.AC657DED26054D5895AB388336CD9B3E.edm">#REF!</definedName>
    <definedName name="TOTAL_REVENUES">#REF!</definedName>
    <definedName name="_bdm.C2DA943CFA574972B8E4957EA1EF3DCB.edm">#REF!</definedName>
    <definedName name="_vena_Budget_B1_R_3_658023728085729283_4069">#REF!</definedName>
    <definedName name="_bdm.0FB4F2C74A53438F92A09C8B8BD2EE91.edm">#REF!</definedName>
    <definedName name="Minor_Page_01">#REF!</definedName>
    <definedName name="wrn.print._.summary._.sheets._1_4">#REF!</definedName>
    <definedName name="MLNK01379c54114347879f33eaff50b984f2">#REF!</definedName>
    <definedName name="Rel_2">#REF!</definedName>
    <definedName name="__MAY09">#REF!</definedName>
    <definedName name="_vena_Budget_B1_R_3_658023728085729283_3553">#REF!</definedName>
    <definedName name="wrn.RESULTS._1">#REF!</definedName>
    <definedName name="_64">#REF!</definedName>
    <definedName name="BIEquityRequirement1P">#REF!</definedName>
    <definedName name="Second_Paste_3">#REF!</definedName>
    <definedName name="ggg_3">#REF!</definedName>
    <definedName name="_vena_DYNR_SBudget_BB1_da5f4009_514733d8">#REF!</definedName>
    <definedName name="_vena_DYNR_SBudget_BB1_9d2d8fb7_6a2bf1a0">#REF!</definedName>
    <definedName name="M_1_3">#REF!</definedName>
    <definedName name="IFL">#REF!</definedName>
    <definedName name="AddaLineOfficerLife">#REF!</definedName>
    <definedName localSheetId="5" name="kill4">#REF!</definedName>
    <definedName name="_vena_Budget_B1_R_3_658023728085729283_3793">#REF!</definedName>
    <definedName name="_vena_Budget_B1_R_3_658023728085729283_3371">#REF!</definedName>
    <definedName name="wrn.Bewegungsbilanz.">#REF!</definedName>
    <definedName name="__36__123Graph_ECHART_17">#REF!</definedName>
    <definedName name="________________CAD2009">#REF!</definedName>
    <definedName name="_vena_Budget_B1_R_3_658023728085729283_2809">#REF!</definedName>
    <definedName name="Const.Loan">#REF!</definedName>
    <definedName name="_bdm.18D7B8DF443E40F08588CD76DD170269.edm">#REF!</definedName>
    <definedName name="___Mkt1">#REF!</definedName>
    <definedName name="Sched02">#REF!</definedName>
    <definedName name="ALIGNA2">#REF!</definedName>
    <definedName name="gross_bldbl">#REF!</definedName>
    <definedName name="LC">#REF!</definedName>
    <definedName name="MLNK18aeea1b9d34432ba55120fe8d08e510">#REF!</definedName>
    <definedName name="_vena_DYNR_SBudget_BB1_49c874bc_b8626f99">#REF!</definedName>
    <definedName name="mmmmmmmhm_1">#REF!</definedName>
    <definedName name="_vena_Budget_B1_R_3_658023728085729283_3945">#REF!</definedName>
    <definedName name="_vena_DYNR_SBudget_BB1_9d30db1e_f58a701">#REF!</definedName>
    <definedName name="______________Key3">#REF!</definedName>
    <definedName name="Debt_LoanType3">#REF!</definedName>
    <definedName name="_c_1_1">#REF!</definedName>
    <definedName name="_NOV93">#REF!</definedName>
    <definedName name="yearpmt">#REF!</definedName>
    <definedName name="_vena_Budget_B1_R_3_658023728085729283_3240">#REF!</definedName>
    <definedName name="_vena_DYNR_SBudget_BB1_9d30db1e_eb8ca306">#REF!</definedName>
    <definedName name="TotalSalesPrice">#REF!</definedName>
    <definedName name="_vena_Budget_B1_R_2_658126896562831361">#REF!</definedName>
    <definedName name="_Esc1">#REF!</definedName>
    <definedName name="PLAN">#REF!</definedName>
    <definedName name="wrn.Bewegungsbilanz._2">#REF!</definedName>
    <definedName name="Z_8271F734_E4D4_44B7_AABD_8E848F96F24F_.wvu.PrintArea">#REF!</definedName>
    <definedName name="_bdm.6885594CBD714AC8A3E7C32D8655B63B.edm">#REF!</definedName>
    <definedName name="P1_Common_Fut_Fund_Pct">#REF!</definedName>
    <definedName name="_bdm.0A26C1EBED31419B932BFEB135DBFFB2.edm">#REF!</definedName>
    <definedName name="_vena_Budget_B1_R_3_658023728085729283_2186">#REF!</definedName>
    <definedName name="int_1">#REF!</definedName>
    <definedName name="PY_Interest_Expense">#REF!</definedName>
    <definedName name="VACModule">#REF!</definedName>
    <definedName name="__123Graph_AOAR">#REF!</definedName>
    <definedName name="_vena_Budget_B1_R_2_658126894696366083_1">#REF!</definedName>
    <definedName name="UK01TENADD">#REF!</definedName>
    <definedName name="Footer">#REF!</definedName>
    <definedName name="go_15">#REF!</definedName>
    <definedName name="CE_Acq_Fee_Partner_Pct">#REF!</definedName>
    <definedName name="PML">#REF!</definedName>
    <definedName name="___________PGA2">#REF!</definedName>
    <definedName name="_wrn1_5">#REF!</definedName>
    <definedName name="ewrwer_1">#REF!</definedName>
    <definedName name="acres2">#REF!</definedName>
    <definedName name="qjifeopfq">#REF!</definedName>
    <definedName name="__FEB99">#REF!</definedName>
    <definedName name="__JAN94">#REF!</definedName>
    <definedName name="_vena_Budget_B1_R_2_658126897552687105_1">#REF!</definedName>
    <definedName localSheetId="4" name="AAAAAA">#REF!</definedName>
    <definedName name="_bdm.65EE3B8B31D14FB384640239532D569A.edm">#REF!</definedName>
    <definedName name="P1_Common_Res_CF_Share">#REF!</definedName>
    <definedName name="_vena_DYNR_SBudget_BB1_9d2d8fb7_ef9cd57">#REF!</definedName>
    <definedName name="_16__123Graph_AA_RTURN">#REF!</definedName>
    <definedName name="_bdm.91E264DC4EA94C7BB0CCC5748243910A.edm">#REF!</definedName>
    <definedName name="_20__123Graph_CCHART_1">#REF!</definedName>
    <definedName localSheetId="5" name="oldkill3">#REF!</definedName>
    <definedName name="________________________________ICE2">#REF!</definedName>
    <definedName name="_a10_1_2">#REF!</definedName>
    <definedName name="_vena_Budget_B1_R_2_658126895694610433">#REF!</definedName>
    <definedName name="date_construction_ends">#REF!</definedName>
    <definedName name="tyjm">#REF!</definedName>
    <definedName name="wrn.Cover._2">#REF!</definedName>
    <definedName name="wvu.summary1._4">#REF!</definedName>
    <definedName name="AUSNONINSTALLREVQ201">#REF!</definedName>
    <definedName name="_17.7">#REF!</definedName>
    <definedName name="_vena_Budget_B1_R_3_658023728085729283_3726">#REF!</definedName>
    <definedName name="_vena_Budget_B1_R_3_658023728085729283_2878">#REF!</definedName>
    <definedName name="UvarMaxBldgYield">#REF!</definedName>
    <definedName name="fsj">#REF!</definedName>
    <definedName name="_vena_DYNR_SBudget_BB1_dd640a85_b4c32de6">#REF!</definedName>
    <definedName name="_vena_Budget_B1_R_2_658126893979140097">#REF!</definedName>
    <definedName name="LotArea">#REF!</definedName>
    <definedName name="_9__123Graph_BCHART_5">#REF!</definedName>
    <definedName name="k_2">#REF!</definedName>
    <definedName name="_vena_Budget_B1_R_3_658023728085729283_2347">#REF!</definedName>
    <definedName name="_vena_Budget_B1_R_2_658126900144766977">#REF!</definedName>
    <definedName name="wrn.AnnualRentRoll._2">#REF!</definedName>
    <definedName name="ss_2">#REF!</definedName>
    <definedName name="ccCore">#REF!</definedName>
    <definedName name="_bdm.3FF9BF0CD07843B6B0C473B9EA33B256.edm">#REF!</definedName>
    <definedName name="Z_627E98CA_893D_11D2_9EFC_00C04FE0572F_.wvu.PrintArea">#REF!</definedName>
    <definedName name="bb_4">#REF!</definedName>
    <definedName name="ActualYr">#REF!</definedName>
    <definedName name="_bdm.706FE524C20E4A52BDA0F89B69E8D67A.edm">#REF!</definedName>
    <definedName name="Interest_Rate_Invested">#REF!</definedName>
    <definedName name="SalesCost">#REF!</definedName>
    <definedName name="lrate">#REF!</definedName>
    <definedName name="working_capital_3">#REF!</definedName>
    <definedName name="OAK">#REF!</definedName>
    <definedName name="_bdm.E9E307659C3C4FBF897790A0D326B4A8.edm">#REF!</definedName>
    <definedName name="ChangingVariable">#REF!</definedName>
    <definedName name="Calculated_payment">#REF!</definedName>
    <definedName name="_18_0quart">#REF!</definedName>
    <definedName name="_vena_Budget_B1_R_3_658023728085729283_2459">#REF!</definedName>
    <definedName name="MLNKe52050b82a0b4167aff6b3eac722f0d6">#REF!</definedName>
    <definedName name="AUPCAMExp">#REF!</definedName>
    <definedName name="__CAD2008">#REF!</definedName>
    <definedName name="_n81">#REF!</definedName>
    <definedName name="BRs">#REF!</definedName>
    <definedName name="hn._I059">#REF!</definedName>
    <definedName name="_vena_Budget_B1_R_3_658023728085729283_3273">#REF!</definedName>
    <definedName name="_vena_Budget_B1_C_FV_35892df9482541ef9da1df9eb1776c9c">#REF!</definedName>
    <definedName name="_vena_DYNR_SBudget_BB1_9d2d8fb7_9bd713a4">#REF!</definedName>
    <definedName name="wvu.cash._2">#REF!</definedName>
    <definedName name="PLN€">#REF!</definedName>
    <definedName name="__2__123Graph_ACHART_12">#REF!</definedName>
    <definedName name="_vena_DYNR_SBudget_BB1_c75acc66_c7cb712f">#REF!</definedName>
    <definedName name="_bdm.21035019083648108165B1BA45E6A741.edm">#REF!</definedName>
    <definedName name="Junk_condo_4">#REF!</definedName>
    <definedName name="Z_F1471912_5AC2_11D3_AD63_0050040A13CD_.wvu.PrintTitles">#REF!</definedName>
    <definedName name="_vena_Budget_B1_R_3_658023728085729283_3686">#REF!</definedName>
    <definedName name="_bdm.7B64A4C518544B4180945DD2A90241B4.edm">#REF!</definedName>
    <definedName name="_bdm.BCB90447839F4D0BB3ED7E0747C267EB.edm">#REF!</definedName>
    <definedName name="sssss_1_5">#REF!</definedName>
    <definedName name="Reserve1">#REF!</definedName>
    <definedName name="CYInvReserves">#REF!</definedName>
    <definedName name="Chicago">#REF!</definedName>
    <definedName name="wrn.FY97SBP._1_2">#REF!</definedName>
    <definedName name="__ALL1">#REF!</definedName>
    <definedName name="wrn.adj95._1_2">#REF!</definedName>
    <definedName name="MLNK9e3c3b92e26844429cae0915049b4378">#REF!</definedName>
    <definedName name="_vena_DYNR_SBudget_BB1_9d2d8fb7_c453a590">#REF!</definedName>
    <definedName name="_vena_Budget_B1_R_2_771870963175260160">#REF!</definedName>
    <definedName name="_vena_DYNR_SBudget_BB1_d3649f1b_3f224b2b">#REF!</definedName>
    <definedName name="wrn.xrates._2">#REF!</definedName>
    <definedName name="__123Graph_AINVTURN">#REF!</definedName>
    <definedName name="_New4_1_5">#REF!</definedName>
    <definedName name="XRefPaste1">#REF!</definedName>
    <definedName name="_vena_DYNR_SBudget_BB1_6a64ca19_8ef6d669">#REF!</definedName>
    <definedName name="yy_1_2">#REF!</definedName>
    <definedName name="_47__123Graph_ACHART_18">#REF!</definedName>
    <definedName name="_vena_DYNR_SBudget_BB1_c75acc66_765f8d99">#REF!</definedName>
    <definedName name="_DEP4">#REF!</definedName>
    <definedName name="________________________CAD2005">#REF!</definedName>
    <definedName name="__APR99">#REF!</definedName>
    <definedName name="salesc">#REF!</definedName>
    <definedName localSheetId="4" name="_r">#REF!</definedName>
    <definedName name="MLNK285b4a76ba424a20a3b0088e811526ca">#REF!</definedName>
    <definedName name="_vena_Budget_B1_R_3_658023728085729283_3911">#REF!</definedName>
    <definedName name="_bdm.2012F4D0C9B7456AA7D3EA273A3F2D56.edm">#REF!</definedName>
    <definedName name="Param_IncludeCPI">#REF!</definedName>
    <definedName name="wrn.PRINTREP._1">#REF!</definedName>
    <definedName name="_vena_Budget_B1_R_2_658126897036787713">#REF!</definedName>
    <definedName name="_4_0_S">#REF!</definedName>
    <definedName name="Actual_County">#REF!</definedName>
    <definedName name="Param_DRCredit_2">#REF!</definedName>
    <definedName name="BlendedStockPrice">#REF!</definedName>
    <definedName name="Operations_Begin_Date">#REF!</definedName>
    <definedName name="YtdValVcntSpcRcvr">#REF!</definedName>
    <definedName name="MACRO_INDEX">#REF!</definedName>
    <definedName name="_vena_Budget_B1_R_3_658023728085729283_3765">#REF!</definedName>
    <definedName name="_vena_Budget_B1_R_2_658126898215387143">#REF!</definedName>
    <definedName name="BLPH83">#REF!</definedName>
    <definedName name="_a10_1_3">#REF!</definedName>
    <definedName name="Division_11">#REF!</definedName>
    <definedName name="ENVFIRM">#REF!</definedName>
    <definedName name="_vena_Budget_B1_R_3_658023728085729283_3469">#REF!</definedName>
    <definedName name="PY_Selling">#REF!</definedName>
    <definedName name="Pricing">#REF!</definedName>
    <definedName name="AMENU4">#REF!</definedName>
    <definedName name="wrn.Expense._.Detail._2">#REF!</definedName>
    <definedName name="_vena_Budget_B1_R_3_658023728085729283_4309">#REF!</definedName>
    <definedName name="dbiImprovedAddress7">#REF!</definedName>
    <definedName name="_Vac3">#REF!</definedName>
    <definedName name="RTLCKDT">#REF!</definedName>
    <definedName name="TenYrTsy">#REF!</definedName>
    <definedName name="CompCshFl">#REF!</definedName>
    <definedName name="_vena_Budget_B1_R_2_658126899167494145">#REF!</definedName>
    <definedName name="bloancc">#REF!</definedName>
    <definedName name="_vena_DYNR_SBudget_BB1_9d30db1e_86d176b">#REF!</definedName>
    <definedName name="Debt_Calc2_IO">#REF!</definedName>
    <definedName name="_vena_Budget_B1_R_3_658023728085729283_2388">#REF!</definedName>
    <definedName name="_17.2">#REF!</definedName>
    <definedName name="BotINT3">#REF!</definedName>
    <definedName name="mmmmmmmhm_4">#REF!</definedName>
    <definedName name="Period2">#REF!</definedName>
    <definedName name="AUSFXRATE">#REF!</definedName>
    <definedName name="ProformaLookup">#REF!</definedName>
    <definedName name="design.fee.total.add">#REF!</definedName>
    <definedName name="ffsgsdgsd_1_2">#REF!</definedName>
    <definedName name="pkg_reserve">#REF!</definedName>
    <definedName name="PITTSBURG">#REF!</definedName>
    <definedName name="dhgdh_2">#REF!</definedName>
    <definedName name="_vena_DYNR_SBudget_BB1_81e08984_db746891">#REF!</definedName>
    <definedName name="_vena_Budget_B1_R_3_658023728085729283_3486">#REF!</definedName>
    <definedName name="MAJOR_TENANTS">#REF!</definedName>
    <definedName name="wrn.Druck._.Monatsreporting._1_1_1">#REF!</definedName>
    <definedName name="s3rent">#REF!</definedName>
    <definedName name="_vena_Budget_B1_R_3_658023728085729283_4214">#REF!</definedName>
    <definedName name="___yr2">#REF!</definedName>
    <definedName name="_bdm.A282C9FD94F24A5EAC1432DD15853DDF.edm">#REF!</definedName>
    <definedName name="solver_lhs88">#REF!</definedName>
    <definedName name="LIHTC_costs">#REF!</definedName>
    <definedName name="SellExp">#REF!</definedName>
    <definedName name="_Table2">#REF!</definedName>
    <definedName name="_bdm.F470CCA214074F8B92EC5D78E0BED3E3.edm">#REF!</definedName>
    <definedName name="DELME7_Condo_4">#REF!</definedName>
    <definedName name="RENT_">#REF!</definedName>
    <definedName name="_vena_Budget_B1_R_2_658126897368137729">#REF!</definedName>
    <definedName name="mmmmm_3">#REF!</definedName>
    <definedName name="ExitDate">#REF!</definedName>
    <definedName name="wrn.Report._.2._3">#REF!</definedName>
    <definedName name="_Manager.Units">#REF!</definedName>
    <definedName name="_SA1_3">#REF!</definedName>
    <definedName name="_____al1_1">#REF!</definedName>
    <definedName name="_vena_Budget_B1_R_2_774856192991559680">#REF!</definedName>
    <definedName name="_vena_DYNR_SBudget_BB1_acaafd4a_6aceb26">#REF!</definedName>
    <definedName name="zer_1_1">#REF!</definedName>
    <definedName name="_vena_DYNR_SBudget_BB1_93cbb310">#REF!</definedName>
    <definedName name="date_prelease_begins">#REF!</definedName>
    <definedName name="_vena_DYNR_SBudget_BB1_c75acc66_d06cbb51">#REF!</definedName>
    <definedName name="_vena_Budget_B1_R_3_658023728085729283_3217">#REF!</definedName>
    <definedName name="Seismic_Report">#REF!</definedName>
    <definedName name="_vena_Budget_B1_R_3_658023728085729283_3792">#REF!</definedName>
    <definedName name="_vena_Budget_B1_R_3_658023728085729283_3665">#REF!</definedName>
    <definedName name="__NCF3">#REF!</definedName>
    <definedName name="b_Key2">#REF!</definedName>
    <definedName name="_vena_Budget_B1_R_2_674384571672428544">#REF!</definedName>
    <definedName name="Uvargrowthinmarketrentalrate">#REF!</definedName>
    <definedName name="ReversionYear">#REF!</definedName>
    <definedName name="_vena_Budget_B1_R_2_658126894998355969_1">#REF!</definedName>
    <definedName name="wrn.Output._2">#REF!</definedName>
    <definedName name="_vena_Budget_B1_R_2_658126898714509313">#REF!</definedName>
    <definedName name="_LP.PnL">#REF!</definedName>
    <definedName name="_vena_Budget_B1_R_3_658023728085729283_4133">#REF!</definedName>
    <definedName name="_______________aug03">#REF!</definedName>
    <definedName name="_vena_Budget_B1_R_2_702739768760729603">#REF!</definedName>
    <definedName name="_8__123Graph_AR_M_MARG">#REF!</definedName>
    <definedName name="_vena_Budget_B1_R_3_658023728085729283_4226">#REF!</definedName>
    <definedName name="_________CAD2006">#REF!</definedName>
    <definedName name="_vena_Budget_B1_R_2_658126899498844162">#REF!</definedName>
    <definedName name="PROJ_INFO">#REF!</definedName>
    <definedName name="Increase">#REF!</definedName>
    <definedName name="rere_1_1_1">#REF!</definedName>
    <definedName name="XFDG_4">#REF!</definedName>
    <definedName name="__APR09">#REF!</definedName>
    <definedName name="_vena_Budget_B1_R_2_658126898437685249">#REF!</definedName>
    <definedName name="SUBSTRUCTURE">#REF!</definedName>
    <definedName name="_vena_Budget_B1_R_2_658126899184271363">#REF!</definedName>
    <definedName name="SUR">#REF!</definedName>
    <definedName name="_vena_DYNR_SBudget_BB1_9d30db1e_66fa6b75">#REF!</definedName>
    <definedName name="_vena_DYNR_SBudget_BB1_9d2d8fb7_ef8f7fce">#REF!</definedName>
    <definedName name="_New4_3">#REF!</definedName>
    <definedName name="_vena_Budget_B1_R_3_658023728085729283_3250">#REF!</definedName>
    <definedName name="_bdm.F82FA2F6E6A2401786E00118052C91FB.edm">#REF!</definedName>
    <definedName name="ry_4">#REF!</definedName>
    <definedName name="solver_lhs2">#REF!</definedName>
    <definedName name="_bdm.0BEA7C4E0066488A8425D04BF4CC85CC.edm">#REF!</definedName>
    <definedName name="wrn.all3_1_1">#REF!</definedName>
    <definedName name="_13P_L">#REF!</definedName>
    <definedName name="_max1">#REF!</definedName>
    <definedName name="SALE7">#REF!</definedName>
    <definedName name="_vena_DYNR_SBudget_BB1_2f89a5d3_dcd54d00">#REF!</definedName>
    <definedName name="atotalcc">#REF!</definedName>
    <definedName name="_vena_Budget_B1_R_2_658126897653350401_1">#REF!</definedName>
    <definedName name="CUSTODIN">#REF!</definedName>
    <definedName name="wvu.turnover.">#REF!</definedName>
    <definedName name="_vena_DYNR_SBudget_BB1_f8b3d04b_e50dfdd6">#REF!</definedName>
    <definedName name="wrn.print_1">#REF!</definedName>
    <definedName name="__17.2">#REF!</definedName>
    <definedName name="___al1_1">#REF!</definedName>
    <definedName name="wvu.summary2._2">#REF!</definedName>
    <definedName name="_vena_Budget_B1_R_3_658023728085729283_2266">#REF!</definedName>
    <definedName name="_vena_Budget_B1_R_3_658023728085729283_3046">#REF!</definedName>
    <definedName name="_vena_Budget_B1_R_3_658023728085729283_2873">#REF!</definedName>
    <definedName name="_vena_Budget_B1_R_2_658126894440513537_1">#REF!</definedName>
    <definedName name="Asking_Price_at_date_of_contract">#REF!</definedName>
    <definedName name="_gfa5">#REF!</definedName>
    <definedName name="_MAR96">#REF!</definedName>
    <definedName name="_vena_Budget_B1_R_2_658126894906081281_1">#REF!</definedName>
    <definedName name="PreTaxCurrent">#REF!</definedName>
    <definedName name="__a2">#REF!</definedName>
    <definedName name="__123Graph_CST91">#REF!</definedName>
    <definedName name="_vena_DYNR_SBudget_BB1_81e08984_d4b38af0">#REF!</definedName>
    <definedName name="Debt_Show3_Amount">#REF!</definedName>
    <definedName name="_vena_Budget_B1_R_3_658023728085729283_3223">#REF!</definedName>
    <definedName name="MLNKfed3ab3b08284590bb1b454a7751b07a">#REF!</definedName>
    <definedName name="__42__123Graph_FCHART_22">#REF!</definedName>
    <definedName name="TABLE_A_2">#REF!</definedName>
    <definedName name="_vena_Budget_B1_R_2_658126894566342659_1">#REF!</definedName>
    <definedName name="qone">#REF!</definedName>
    <definedName name="MOIRR5">#REF!</definedName>
    <definedName name="_vena_DYNR_SBudget_BB1_947a2efe_b79a973d">#REF!</definedName>
    <definedName name="NRSF">#REF!</definedName>
    <definedName name="Debt_Label2_Amount">#REF!</definedName>
    <definedName name="TILH">#REF!</definedName>
    <definedName name="wrn.GSA._.PRINT._3">#REF!</definedName>
    <definedName name="_INT4">#REF!</definedName>
    <definedName name="_vena_Budget_B1_R_3_658023728085729283_2180">#REF!</definedName>
    <definedName name="US08TENMAX">#REF!</definedName>
    <definedName name="_div16">#REF!</definedName>
    <definedName name="AUS01TENMAX">#REF!</definedName>
    <definedName name="ImpSale6Date">#REF!</definedName>
    <definedName name="wrn.AnnualRentRoll._4">#REF!</definedName>
    <definedName name="SFG_1_1_1">#REF!</definedName>
    <definedName name="Z_B3F6EA45_C4B0_11D6_A93C_F3538214D62E_.wvu.PrintArea">#REF!</definedName>
    <definedName name="r.Profitability">#REF!</definedName>
    <definedName name="__21__123Graph_CCHART_15">#REF!</definedName>
    <definedName name="_vena_Budget_B1_R_2_658126900287373313">#REF!</definedName>
    <definedName name="XRefCopy20Row">#REF!</definedName>
    <definedName name="MayEndDate">#REF!</definedName>
    <definedName name="_________Key3">#REF!</definedName>
    <definedName name="zer_1_5">#REF!</definedName>
    <definedName name="wrn.CAPREIT._4">#REF!</definedName>
    <definedName name="IsTemplate">#REF!</definedName>
    <definedName name="_vena_Budget_B1_R_2_658126898567708675">#REF!</definedName>
    <definedName name="_vena_Budget_B1_R_3_658023728085729283_3867">#REF!</definedName>
    <definedName name="_vena_DYNR_SBudget_BB1_d91ca585_c7ecfcf0">#REF!</definedName>
    <definedName name="_vena_DYNR_SBudget_BB1_7970b553_a314a1b9">#REF!</definedName>
    <definedName name="wrn.DCFEpervier._1_2">#REF!</definedName>
    <definedName name="_vena_Budget_B1_R_2_774856185257263116">#REF!</definedName>
    <definedName name="NumClosed">#REF!</definedName>
    <definedName name="REExposure">#REF!</definedName>
    <definedName localSheetId="3" name="_bdm.628B30867F7D42B5943E3855F7E1E1CA.edm">#REF!</definedName>
    <definedName name="_vena_DYNR_SBudget_BB1_6f2500ac_2ede7470">#REF!</definedName>
    <definedName name="qer_1_1_1">#REF!</definedName>
    <definedName localSheetId="4" name="oldkill3">#REF!</definedName>
    <definedName name="_vena_Budget_B1_R_2_658126894373404675_1">#REF!</definedName>
    <definedName name="__123Graph_XGraph11">#REF!</definedName>
    <definedName name="wrn.VALUATION._1_3">#REF!</definedName>
    <definedName name="vat">#REF!</definedName>
    <definedName name="OffsetError">#REF!</definedName>
    <definedName name="_vena_Budget_B1_R_3_658023728085729283_2910">#REF!</definedName>
    <definedName name="_43__123Graph_DCHART_16">#REF!</definedName>
    <definedName name="_bdm.4F73B73271114C6CB1F0D6CA023A909E.edm">#REF!</definedName>
    <definedName name="DEBT_PaydownType2">#REF!</definedName>
    <definedName name="_31__123Graph_CCHART_3">#REF!</definedName>
    <definedName name="_vena_Budget_B1_R_3_658023728085729283_570">#REF!</definedName>
    <definedName name="_vena_Budget_B1_R_2_658126896793518081">#REF!</definedName>
    <definedName name="_vena_DYNR_SBudget_BB1_9d2d8fb7_8979a1e0">#REF!</definedName>
    <definedName name="Z_B6AE087C_DC06_11D2_BCA9_00C04F8BBE86_.wvu.PrintArea">#REF!</definedName>
    <definedName localSheetId="4" name="wrn.Asia.">#REF!</definedName>
    <definedName name="DD_ACCEL80">#REF!</definedName>
    <definedName name="_3__123Graph_ACHART_16">#REF!</definedName>
    <definedName name="wvu.inputs._.raw._.data._1_1_1">#REF!</definedName>
    <definedName name="EQUIPMENT">#REF!</definedName>
    <definedName name="____pan1">#REF!</definedName>
    <definedName name="_vena_Budget_B1_R_2_658126896655106049">#REF!</definedName>
    <definedName name="Partner_Common_Tier_2_Priority">#REF!</definedName>
    <definedName name="XRefCopy42Row">#REF!</definedName>
    <definedName name="sw_292_list">#REF!</definedName>
    <definedName name="FIRMINDV">#REF!</definedName>
    <definedName name="_bdm.6AAFF74163A84D30B8AC1A83BD8475CB.edm">#REF!</definedName>
    <definedName name="____a1_2">#REF!</definedName>
    <definedName name="networkingcapital">#REF!</definedName>
    <definedName name="_15__123Graph_XCHART_6">#REF!</definedName>
    <definedName name="print4">#REF!</definedName>
    <definedName name="_vena_Budget_B1_C_10_658083215177678848">#REF!</definedName>
    <definedName name="_vena_DYNR_SBudget_BB1_9d2d8fb7_b4dbd7cc">#REF!</definedName>
    <definedName name="_vena_DYNR_SBudget_BB1_46b314c0_1bfc90ae">#REF!</definedName>
    <definedName name="_vena_Budget_B1_R_3_658023728085729283_2762">#REF!</definedName>
    <definedName name="_180__123Graph_XSEG_PIE">#REF!</definedName>
    <definedName name="_32__123Graph_BCHART_8">#REF!</definedName>
    <definedName name="_bdm.579C6656BEBC436B87B4B19BFAEF9482.edm">#REF!</definedName>
    <definedName name="_bdm.AC97F01894074D26A9559CA860CC655E.edm">#REF!</definedName>
    <definedName name="___17.2">#REF!</definedName>
    <definedName name="_vena_Budget_B1_R_3_658023728085729283_3966">#REF!</definedName>
    <definedName name="dtown_pipe_units">#REF!</definedName>
    <definedName name="newset_1">#REF!</definedName>
    <definedName name="H_3">#REF!</definedName>
    <definedName name="_vena_DYNR_SBudget_BB1_7970b553_19e26cb3">#REF!</definedName>
    <definedName name="PARTICULARS">#REF!</definedName>
    <definedName name="AsOf">#REF!</definedName>
    <definedName name="_bdm.36E86E28E7374080AA1425E16770888E.edm">#REF!</definedName>
    <definedName name="_bdm.8E6177BE87BB470CB3C70048FE96B9CF.edm">#REF!</definedName>
    <definedName name="PURCHPRICE">#REF!</definedName>
    <definedName name="RentComps1">#REF!</definedName>
    <definedName name="_14__123Graph_DCHART_2">#REF!</definedName>
    <definedName name="proamenity">#REF!</definedName>
    <definedName name="uio_5">#REF!</definedName>
    <definedName name="i_5">#REF!</definedName>
    <definedName name="TPC">#REF!</definedName>
    <definedName name="wrn3.ALL._1_1_1">#REF!</definedName>
    <definedName name="_vena_DYNR_SBudget_BB1_2f89a5d3_83effe05">#REF!</definedName>
    <definedName name="_bdm.E552F1D1FA044DB582717899819A2E62.edm">#REF!</definedName>
    <definedName name="___con1">#REF!</definedName>
    <definedName name="Inter_1_3">#REF!</definedName>
    <definedName name="BotINT1">#REF!</definedName>
    <definedName name="OALAssoc">#REF!</definedName>
    <definedName name="huji">#REF!</definedName>
    <definedName name="_vena_Budget_B1_R_3_658023728085729283_2866">#REF!</definedName>
    <definedName name="PageAndColHeader">#REF!</definedName>
    <definedName name="_vena_Budget_B1_R_2_658126896416030721">#REF!</definedName>
    <definedName name="wrn.adj95._4">#REF!</definedName>
    <definedName name="DEBT_PaymentType5">#REF!</definedName>
    <definedName name="_bdm.2D6F83C8753B4133B2317A8C39D8B2F1.edm">#REF!</definedName>
    <definedName name="QUIT">#REF!</definedName>
    <definedName name="_vena_Budget_B1_R_3_658023728085729283_2468">#REF!</definedName>
    <definedName name="To_Renovate">#REF!</definedName>
    <definedName name="wrn.printout._1_3">#REF!</definedName>
    <definedName name="_vena_Budget_B1_R_2_658126895350677505">#REF!</definedName>
    <definedName name="oldkill3_1">#REF!</definedName>
    <definedName name="____NCF6">#REF!</definedName>
    <definedName name="_bdm.0092EB70113A47139692AD8BD03724F2.edm">#REF!</definedName>
    <definedName name="stkgpln3">#REF!</definedName>
    <definedName name="_vena_DYNR_SBudget_BB1_81e08984_67e9713d">#REF!</definedName>
    <definedName name="Pref2">#REF!</definedName>
    <definedName name="vv_4">#REF!</definedName>
    <definedName name="_bdm.E60881E5BA7545C887AC06A67432F304.edm">#REF!</definedName>
    <definedName name="wrn.SCHEDULE._4">#REF!</definedName>
    <definedName name="_vena_Budget_B1_R_3_658023728085729283_2196">#REF!</definedName>
    <definedName name="_vena_Budget_B1_R_2_702739768836227073">#REF!</definedName>
    <definedName name="_vena_Budget_B1_R_2_658126896021766145">#REF!</definedName>
    <definedName name="_vena_DYNR_SBudget_BB1_d91ca585_ef0990f3">#REF!</definedName>
    <definedName name="_OCT97">#REF!</definedName>
    <definedName name="planyear">#REF!</definedName>
    <definedName name="OSS">#REF!</definedName>
    <definedName name="_vena_DYNR_SBudget_BB1_dc3c8d90_6f2b2c7c">#REF!</definedName>
    <definedName name="zaCQW_1">#REF!</definedName>
    <definedName name="_OCT93">#REF!</definedName>
    <definedName name="peter_1_3">#REF!</definedName>
    <definedName name="_vena_Budget_B1_R_2_658126894226604033_1">#REF!</definedName>
    <definedName name="_vena_Budget_B1_R_2_658126897997283329">#REF!</definedName>
    <definedName name="DEBT_PaydownType1">#REF!</definedName>
    <definedName name="_vena_Budget_B1_R_3_658023728085729283_4144">#REF!</definedName>
    <definedName name="_32__123Graph_XCHART_7">#REF!</definedName>
    <definedName name="_vena_Budget_B1_R_2_658126895887548418">#REF!</definedName>
    <definedName name="GOAPEX">#REF!</definedName>
    <definedName name="_vena_Budget_B1_R_3_658023728085729283_4351">#REF!</definedName>
    <definedName name="___________________CAD2007">#REF!</definedName>
    <definedName name="_vena_Budget_B1_R_3_658023728085729283_3751">#REF!</definedName>
    <definedName name="_____sub98">#REF!</definedName>
    <definedName name="_vena_Budget_B1_R_2_702739768844615682">#REF!</definedName>
    <definedName name="Occ2ndTenantType_ScenDEFAULT">#REF!</definedName>
    <definedName name="graph5">#REF!</definedName>
    <definedName name="_vena_DYNR_SBudget_BB1_46b314c0_971b1bef">#REF!</definedName>
    <definedName name="_vena_Budget_B1_R_3_658023728085729283_2648">#REF!</definedName>
    <definedName name="_vena_Budget_B1_R_3_658023728085729283_2220">#REF!</definedName>
    <definedName name="_vena_Budget_B1_R_2_658126897292640257">#REF!</definedName>
    <definedName name="Cap_5">#REF!</definedName>
    <definedName name="_vena_Budget_B1_R_3_658023728085729283_2407">#REF!</definedName>
    <definedName name="YELLOW1">#REF!</definedName>
    <definedName name="OL_1">#REF!</definedName>
    <definedName name="_vena_Budget_B1_R_2_658126897758208001_1">#REF!</definedName>
    <definedName name="_vena_DYNR_SBudget_BB1_f0410f7_412c6948">#REF!</definedName>
    <definedName name="jty">#REF!</definedName>
    <definedName name="_107__123Graph_ECHART_17">#REF!</definedName>
    <definedName name="AMENU1">#REF!</definedName>
    <definedName name="dhgdh_1">#REF!</definedName>
    <definedName name="___max2">#REF!</definedName>
    <definedName name="fggfdfgf_3">#REF!</definedName>
    <definedName name="d_5">#REF!</definedName>
    <definedName name="_vena_DYNR_SBudget_BB1_81e08984_d0a92deb">#REF!</definedName>
    <definedName name="_vena_DYNR_SBudget_BB1_9d2d8fb7_372f4a22">#REF!</definedName>
    <definedName name="__SEP06">#REF!</definedName>
    <definedName name="_vena_Budget_B1_R_2_674384370215682048">#REF!</definedName>
    <definedName name="_APR03">#REF!</definedName>
    <definedName name="dispfeeCore">#REF!</definedName>
    <definedName name="LowModUnits">#REF!</definedName>
    <definedName name="_vena_Budget_B1_R_2_658126897741430785_1">#REF!</definedName>
    <definedName name="___con5">#REF!</definedName>
    <definedName name="sfgv_1_2">#REF!</definedName>
    <definedName name="I_Year_Hist_Y1">#REF!</definedName>
    <definedName name="_vena_Budget_B1_R_2_658126897795956737_1">#REF!</definedName>
    <definedName name="_bdm.E94821667F364996B06D54467EDE5ADA.edm">#REF!</definedName>
    <definedName name="_vena_Budget_B1_R_2_658126895388426241">#REF!</definedName>
    <definedName name="_bdm.5B14785548E94F0F8400F2BD15D1D1AF.edm">#REF!</definedName>
    <definedName name="_total.depr.basis">#REF!</definedName>
    <definedName name="ProjPageThree">#REF!</definedName>
    <definedName name="AKAADDR1">#REF!</definedName>
    <definedName name="wrn.gsa._PRINT5_2">#REF!</definedName>
    <definedName name="_bdm.3A05B2E64AE64E188C6D7168BB563BA4.edm">#REF!</definedName>
    <definedName name="__________________________________KC3">#REF!</definedName>
    <definedName name="n5rent">#REF!</definedName>
    <definedName name="__123Graph_BCurrent">#REF!</definedName>
    <definedName name="PropStat">#REF!</definedName>
    <definedName name="_vena_Budget_B1_R_3_658023728085729283_2643">#REF!</definedName>
    <definedName name="_Total.Units">#REF!</definedName>
    <definedName name="_vena_DYNR_SBudget_BB1_49c874bc_6f4919a8">#REF!</definedName>
    <definedName name="Yr3OtrInc2">#REF!</definedName>
    <definedName name="BUDGETNOTES6">#REF!</definedName>
    <definedName name="_vena_Budget_B1_R_2_658126899721142273">#REF!</definedName>
    <definedName name="S6C21">#REF!</definedName>
    <definedName name="acct7225.2">#REF!</definedName>
    <definedName name="hope_condo_3">#REF!</definedName>
    <definedName name="____________PGA2">#REF!</definedName>
    <definedName name="stablized">#REF!</definedName>
    <definedName name="_bdm.42A78DD54CAA4B758FB90F7FB00E7CE9.edm">#REF!</definedName>
    <definedName name="_5_1">#REF!</definedName>
    <definedName name="OccupSF">#REF!</definedName>
    <definedName name="_JUN96">#REF!</definedName>
    <definedName name="_13__123Graph_CCHART_3">#REF!</definedName>
    <definedName name="_wal2">#REF!</definedName>
    <definedName name="_PRT1">#REF!</definedName>
    <definedName name="stab_int_taxable">#REF!</definedName>
    <definedName name="YtdOtrExp3">#REF!</definedName>
    <definedName name="_vena_DYNR_SBudget_BB1_c75acc66_413062b">#REF!</definedName>
    <definedName name="_FEB07">#REF!</definedName>
    <definedName name="_bdm.C6975ECE1F6845ABA3C94649555BB57D.edm">#REF!</definedName>
    <definedName name="Street">#REF!</definedName>
    <definedName name="TPS">#REF!</definedName>
    <definedName name="optPrint">#REF!</definedName>
    <definedName name="_vena_Budget_B1_R_3_658023728085729283_3991">#REF!</definedName>
    <definedName name="_bdm.D9186DDD1BE34B31A8B5D97D4A4DC798.edm">#REF!</definedName>
    <definedName name="wrn.ALL._1_3">#REF!</definedName>
    <definedName name="dsaf_1_1">#REF!</definedName>
    <definedName name="TABLE_A_3">#REF!</definedName>
    <definedName name="_vena_DYNR_SBudget_BB1_c0ad5929_25bf4dc3">#REF!</definedName>
    <definedName name="_bdm.597E2607CD784C4D9D98808B51661929.edm">#REF!</definedName>
    <definedName name="int_cost_taxable_tail">#REF!</definedName>
    <definedName name="aewr_2">#REF!</definedName>
    <definedName name="wrn.reports._1">#REF!</definedName>
    <definedName name="wrn.Druck._.Monatsreporting._1_2">#REF!</definedName>
    <definedName name="MLNK09958b0e2595410bb52deb6bd4052b47">#REF!</definedName>
    <definedName name="__123Graph_AST94">#REF!</definedName>
    <definedName name="Region_Table_2">#REF!</definedName>
    <definedName name="_vena_Budget_B1_R_2_774856193004142592">#REF!</definedName>
    <definedName name="wrn.TOTAL._.SHEETS5_2">#REF!</definedName>
    <definedName name="sw_102_list">#REF!</definedName>
    <definedName name="Phone_expense_growth_2019">#REF!</definedName>
    <definedName name="_26__123Graph_BCHART_5">#REF!</definedName>
    <definedName name="sgdg_1">#REF!</definedName>
    <definedName name="ghhhg_2">#REF!</definedName>
    <definedName name="_vena_DYNR_SBudget_BB1_def8db26_6badb2bf">#REF!</definedName>
    <definedName name="_vena_Budget_B1_R_3_658023728085729283_3417">#REF!</definedName>
    <definedName name="Z_6DFA7DCF_3C08_11D1_BDBE_0020AF42250B_.wvu.PrintArea">#REF!</definedName>
    <definedName name="_vena_Budget_B1_R_2_658126897154228225">#REF!</definedName>
    <definedName name="___PGA2">#REF!</definedName>
    <definedName name="_8__123Graph_BCHART_2">#REF!</definedName>
    <definedName name="_12__123Graph_ACHART_19">#REF!</definedName>
    <definedName name="_vena_Budget_B1_R_3_658023728085729283_2214">#REF!</definedName>
    <definedName name="hjk">#REF!</definedName>
    <definedName name="_NOV96">#REF!</definedName>
    <definedName name="_vena_Budget_B1_R_2_658126894843166721_1">#REF!</definedName>
    <definedName name="wrn.Print_Buyer._5">#REF!</definedName>
    <definedName name="CMVpsf">#REF!</definedName>
    <definedName name="____________RR1">#REF!</definedName>
    <definedName name="recmort">#REF!</definedName>
    <definedName name="OriginationFee">#REF!</definedName>
    <definedName name="_29__123Graph_DCHART_4">#REF!</definedName>
    <definedName name="Z_FAFA6ED1_0531_11D1_BD56_0020AF42250B_.wvu.PrintArea">#REF!</definedName>
    <definedName name="__JUL01">#REF!</definedName>
    <definedName name="jhkkjk_1_5">#REF!</definedName>
    <definedName name="_bdm.6D058B5BF25B4B09960184A53633A69C.edm">#REF!</definedName>
    <definedName name="_vena_Budget_B1_R_3_658023728085729283_3284">#REF!</definedName>
    <definedName name="_vena_Budget_B1_R_2_658126900153155585">#REF!</definedName>
    <definedName name="_bdm.762E892BDC4A477A896D51FAC5833E1B.edm">#REF!</definedName>
    <definedName name="acct7063.1">#REF!</definedName>
    <definedName name="_bdm.DB0577EEF75848D7946634F9614E73CE.edm">#REF!</definedName>
    <definedName name="_vena_Budget_B1_R_2_658126894918664193_1">#REF!</definedName>
    <definedName name="ag_1">#REF!</definedName>
    <definedName name="wrn.accounts._5">#REF!</definedName>
    <definedName name="_DEP3">#REF!</definedName>
    <definedName name="AUS02TENADD">#REF!</definedName>
    <definedName name="___________________DIL2">#REF!</definedName>
    <definedName name="hn.ParityCheck">#REF!</definedName>
    <definedName localSheetId="3" name="_bdm.7778EFFF8CBA47CA9675DC300420CEDC.edm">#REF!</definedName>
    <definedName name="D2_Op_SF_Level">#REF!</definedName>
    <definedName name="Plaza_I___Total_sq.ft.">#REF!</definedName>
    <definedName name="_______________Key3">#REF!</definedName>
    <definedName name="DELME7_3">#REF!</definedName>
    <definedName name="SILVERTOWERSLEASEUP">#REF!</definedName>
    <definedName name="_vena_Budget_B1_R_3_658023728085729283_2657">#REF!</definedName>
    <definedName name="_bdm.D8325A4D829243A0962DFC2B3BD33923.edm">#REF!</definedName>
    <definedName name="_vena_DYNR_SBudget_BB1_ece26a1a_7dabb6f5">#REF!</definedName>
    <definedName name="_vena_Budget_B1_R_2_667930792564490240">#REF!</definedName>
    <definedName name="_vena_Budget_B1_R_2_658126896055320579">#REF!</definedName>
    <definedName name="ewrwer_5">#REF!</definedName>
    <definedName name="_Key2.1">#REF!</definedName>
    <definedName name="I_HotelExpEnergy_Yr0">#REF!</definedName>
    <definedName name="_16PAGE_2">#REF!</definedName>
    <definedName name="roofe">#REF!</definedName>
    <definedName name="MLNK9e9a198c4f39409eb1e75fa93782ca7e">#REF!</definedName>
    <definedName name="_vena_Budget_B1_R_3_658023728085729283_3956">#REF!</definedName>
    <definedName name="_vena_Budget_B1_R_2_658126899834388481">#REF!</definedName>
    <definedName name="closingpd_startmo">#REF!</definedName>
    <definedName name="janis_1_1_1">#REF!</definedName>
    <definedName name="_vena_Budget_B1_R_3_658023728085729283_3625">#REF!</definedName>
    <definedName name="wrn.adj95.">#REF!</definedName>
    <definedName name="__JUN09">#REF!</definedName>
    <definedName name="ooooo_1_5">#REF!</definedName>
    <definedName name="_vena_Budget_B1_R_3_658023728085729283_1916">#REF!</definedName>
    <definedName name="_53__123Graph_LBL_CCHART_2">#REF!</definedName>
    <definedName name="_vena_Budget_B1_R_2_658126899058442241">#REF!</definedName>
    <definedName name="_vena_DYNR_SBudget_BB1_7970b553_20d4a9b7">#REF!</definedName>
    <definedName name="_bdm.8CD205F19E7C492CAB22EA6DB79D21CB.edm">#REF!</definedName>
    <definedName name="_________________________aug03">#REF!</definedName>
    <definedName name="_bdm.1CC3E1504ADA4697AF8FF23D754D0BB1.edm">#REF!</definedName>
    <definedName name="_ALV99">#REF!</definedName>
    <definedName name="Mod2_Table">#REF!</definedName>
    <definedName name="_vena_DYNR_SBudget_BB1_ade01e4_89e19e">#REF!</definedName>
    <definedName name="_vena_Budget_B1_R_3_658023728085729283_3754">#REF!</definedName>
    <definedName name="_3_10">#REF!</definedName>
    <definedName name="_vena_Budget_B1_R_2_658126896344727555">#REF!</definedName>
    <definedName name="_bdm.B872879D7CEB4E1281954CC6907AC184.edm">#REF!</definedName>
    <definedName name="DemForms">#REF!</definedName>
    <definedName name="vv_1_1">#REF!</definedName>
    <definedName name="Number2BRVLI">#REF!</definedName>
    <definedName name="XRefCopy53">#REF!</definedName>
    <definedName name="_____key2">#REF!</definedName>
    <definedName name="_66__123Graph_ECHART_9">#REF!</definedName>
    <definedName name="rrg">#REF!</definedName>
    <definedName name="TRADEB">#REF!</definedName>
    <definedName name="LeaseupPeriod">#REF!</definedName>
    <definedName name="_vena_DYNR_SBudget_BB1_46b314c0_1f8a2d83">#REF!</definedName>
    <definedName name="_vena_Budget_B1_R_3_658023728085729283_2395">#REF!</definedName>
    <definedName name="_vena_Budget_B1_R_3_658023728085729283_2737">#REF!</definedName>
    <definedName name="_FEB98">#REF!</definedName>
    <definedName name="LTF">#REF!</definedName>
    <definedName localSheetId="5" name="wrn.Cover.">#REF!</definedName>
    <definedName name="_vena_Budget_B1_R_2_658126900681637889">#REF!</definedName>
    <definedName name="wrn.RESULTS._5">#REF!</definedName>
    <definedName name="_bdm.1A6DD9EDF0014631BA5DAB54DD1AF109.edm">#REF!</definedName>
    <definedName name="_vena_Budget_B1_R_3_658023728085729283_2764">#REF!</definedName>
    <definedName name="Construction_time">#REF!</definedName>
    <definedName name="_JUL10">#REF!</definedName>
    <definedName name="_vena_DYNR_SBudget_BB1_46b314c0_dfb68ba9">#REF!</definedName>
    <definedName name="_vena_DYNR_SBudget_BB1_257bd8dc_8eb38fe7">#REF!</definedName>
    <definedName name="_vena_Budget_B1_R_2_658126894939635715_1">#REF!</definedName>
    <definedName name="Expenses2">#REF!</definedName>
    <definedName name="RSF">#REF!</definedName>
    <definedName name="_vena_Budget_B1_R_3_658023728085729283_31">#REF!</definedName>
    <definedName name="refinance">#REF!</definedName>
    <definedName name="_bdm.0B47F9DD03574957B007C6D0B30754E4.edm">#REF!</definedName>
    <definedName name="_bdm.4A9675D85BFB498F8C650CED9FA934FB.edm">#REF!</definedName>
    <definedName name="_vena_DYNR_SBudget_BB1_7ccf34ea_7ebae53a">#REF!</definedName>
    <definedName name="_27EXPENSES_II">#REF!</definedName>
    <definedName name="SFV">#REF!</definedName>
    <definedName name="lklkl_1_1_1">#REF!</definedName>
    <definedName name="wrn.set._5">#REF!</definedName>
    <definedName name="_vena_Budget_B1_R_3_658023728085729283_2243">#REF!</definedName>
    <definedName name="wrn.ntfinance._1_4">#REF!</definedName>
    <definedName name="_JAN10">#REF!</definedName>
    <definedName name="dbiImprovedOAR2">#REF!</definedName>
    <definedName name="cashprint">#REF!</definedName>
    <definedName name="NASHVILLE_HI">#REF!</definedName>
    <definedName name="show_pct">#REF!</definedName>
    <definedName name="plsum">#REF!</definedName>
    <definedName name="_vena_Budget_B1_R_2_658126896139206659">#REF!</definedName>
    <definedName name="ImpSale7Date">#REF!</definedName>
    <definedName name="_vena_Budget_B1_R_3_658023728085729283_3710">#REF!</definedName>
    <definedName name="s2rent">#REF!</definedName>
    <definedName name="_vena_DYNR_SBudget_BB1_c492f2a8_c099094c">#REF!</definedName>
    <definedName name="_vena_Budget_B1_R_2_658126894994161665_1">#REF!</definedName>
    <definedName name="_vena_Budget_B1_R_3_658023728085729283_2864">#REF!</definedName>
    <definedName name="bbb_1">#REF!</definedName>
    <definedName name="_vena_Budget_B1_R_2_658126898102140929">#REF!</definedName>
    <definedName name="_vena_Budget_B1_R_2_658126897053564930">#REF!</definedName>
    <definedName name="REFIN_MTG_PAYMTS">#REF!</definedName>
    <definedName name="_vena_DYNR_SBudget_BB1_c75acc66_8a9f68ee">#REF!</definedName>
    <definedName name="_vena_Budget_B1_R_2_658126898001477633">#REF!</definedName>
    <definedName name="LOWPRES">#REF!</definedName>
    <definedName name="wrn.hidesal._2">#REF!</definedName>
    <definedName name="Builder_profit">#REF!</definedName>
    <definedName name="piss_1_4">#REF!</definedName>
    <definedName name="hardcode">#REF!</definedName>
    <definedName name="MLNKf2724faa7d7247f6a4b3d3c33b3fd49f">#REF!</definedName>
    <definedName name="____________________________CAD2009">#REF!</definedName>
    <definedName name="D1_Capex_HB_Amount">#REF!</definedName>
    <definedName name="PreloadedScenario">#REF!</definedName>
    <definedName name="MonthFirstUnitAvail">#REF!</definedName>
    <definedName name="wrn.SCHEDULE._3">#REF!</definedName>
    <definedName name="DELME3_Condo_1">#REF!</definedName>
    <definedName name="__MAY07">#REF!</definedName>
    <definedName name="_vena_Budget_B1_R_2_658126897603018753_1">#REF!</definedName>
    <definedName name="_vena_Budget_B1_R_3_658023728085729283_4077">#REF!</definedName>
    <definedName name="_151__123Graph_DCHART_15">#REF!</definedName>
    <definedName name="wrn.Druck._.Monatsreporting._1_4">#REF!</definedName>
    <definedName name="wrn.Continous._.Page._.Numbers._.DCF._2">#REF!</definedName>
    <definedName name="_vena_Budget_B1_R_3_658023728085729283_4021">#REF!</definedName>
    <definedName name="OFFICE_LR_OUT">#REF!</definedName>
    <definedName name="Choices_Wrapper5">#REF!</definedName>
    <definedName name="CPIIndex">#REF!</definedName>
    <definedName name="DebitTotal">#REF!</definedName>
    <definedName name="Condo_Valuation">#REF!</definedName>
    <definedName name="wrn.print5_3">#REF!</definedName>
    <definedName name="_bdm.F385B043F7C845E58283707DD306960D.edm">#REF!</definedName>
    <definedName name="XRefCopy5">#REF!</definedName>
    <definedName name="_vena_DYNR_SBudget_BB1_93cbb310_9079e74d">#REF!</definedName>
    <definedName name="wrn.Print._.4._3">#REF!</definedName>
    <definedName name="_New4_1_4">#REF!</definedName>
    <definedName name="_vena_Budget_B1_R_2_658126898114723841">#REF!</definedName>
    <definedName name="________________________________RR2">#REF!</definedName>
    <definedName name="wrn.MODEL._4">#REF!</definedName>
    <definedName name="b1net3a">#REF!</definedName>
    <definedName name="_vena_DYNR_SBudget_BB1_fa3d5630_706ee3a2">#REF!</definedName>
    <definedName name="____________Key3">#REF!</definedName>
    <definedName name="_vena_DYNR_SBudget_BB1_2e34dd23_8b476fa9">#REF!</definedName>
    <definedName name="_bdm.A03C241EF1134EE9B10A551590D8C776.edm">#REF!</definedName>
    <definedName name="outdoor_sqft">#REF!</definedName>
    <definedName name="_bdm.25995421C8C64195AFEB750F4B9AF44D.edm">#REF!</definedName>
    <definedName name="isyears">#REF!</definedName>
    <definedName name="_vena_Budget_B1_R_3_658023728085729283_3610">#REF!</definedName>
    <definedName name="_vena_Budget_B1_R_2_658126893782007809">#REF!</definedName>
    <definedName name="_vena_Budget_B1_R_3_658023728085729283_3755">#REF!</definedName>
    <definedName name="_vena_DYNR_SBudget_BB1_acaafd4a_825e581f">#REF!</definedName>
    <definedName name="wrn.Financial.">#REF!</definedName>
    <definedName name="_vena_Budget_B1_R_3_658023728085729283_2969">#REF!</definedName>
    <definedName name="wrn.Interior._.finishes._4">#REF!</definedName>
    <definedName name="APR">#REF!</definedName>
    <definedName name="_vena_Budget_B1_R_2_658126897384914944">#REF!</definedName>
    <definedName name="_vena_DYNR_SBudget_BB1_c0ad5929_935cdb63">#REF!</definedName>
    <definedName name="wrn.celkový._.tisk._.detail._1_5">#REF!</definedName>
    <definedName name="_vena_DYNR_SBudget_BB1_947a2efe_512048b9">#REF!</definedName>
    <definedName name="FMV_DiscountRate">#REF!</definedName>
    <definedName name="ChrisL">#REF!</definedName>
    <definedName name="_vena_Budget_B1_R_2_658126895925297153">#REF!</definedName>
    <definedName localSheetId="4" name="__123Graph_A">#REF!</definedName>
    <definedName name="engs2">#REF!</definedName>
    <definedName name="_vena_Budget_B1_R_2_658126897045176321">#REF!</definedName>
    <definedName name="OAPropertyRange">#REF!</definedName>
    <definedName name="_vena_Budget_B1_R_3_658023728085729283_2358">#REF!</definedName>
    <definedName name="_bdm.306328AACB19403CBDDA708B6905041D.edm">#REF!</definedName>
    <definedName name="_vena_Budget_B1_R_3_658023728085729283_3497">#REF!</definedName>
    <definedName name="_vena_DYNR_SBudget_BB1_d91ca585_69c566ac">#REF!</definedName>
    <definedName name="_vena_DYNR_SBudget_BB1_93cbb310_fbed4572">#REF!</definedName>
    <definedName name="_vena_Budget_B1_R_2_658126898697732097">#REF!</definedName>
    <definedName name="_vena_DYNR_SBudget_BB1_947a2efe_59908af4">#REF!</definedName>
    <definedName name="retain">#REF!</definedName>
    <definedName name="Year5StartColumn">#REF!</definedName>
    <definedName name="uses">#REF!</definedName>
    <definedName name="_14__123Graph_BCHART_12">#REF!</definedName>
    <definedName name="_vena_DYNR_SBudget_BB1_9d30db1e_3955a2a5">#REF!</definedName>
    <definedName name="_bdm.CED20711B331438FA4DF43FAA34A1F8B.edm">#REF!</definedName>
    <definedName name="Loan_Term">#REF!</definedName>
    <definedName localSheetId="4" name="estimate">#REF!</definedName>
    <definedName name="Look2Area">#REF!</definedName>
    <definedName name="LOCKTSY">#REF!</definedName>
    <definedName name="_______3.2">#REF!</definedName>
    <definedName name="_vena_Budget_B1_R_2_658126895984017409">#REF!</definedName>
    <definedName name="wrn.FULL._1_1">#REF!</definedName>
    <definedName name="_yr9">#REF!</definedName>
    <definedName name="_vena_Budget_B1_R_2_658126894453096449_1">#REF!</definedName>
    <definedName name="_36quart">#REF!</definedName>
    <definedName name="UK07TENMAX">#REF!</definedName>
    <definedName name="AR">#REF!</definedName>
    <definedName name="wvu.profits._1_1_1">#REF!</definedName>
    <definedName name="inabc_1_2">#REF!</definedName>
    <definedName name="_bdm.95879D47EFA54D9EA065AFE59470EFBE.edm">#REF!</definedName>
    <definedName name="_vena_DYNR_SBudget_BB1_ade01e4_da7ef6f0">#REF!</definedName>
    <definedName name="_77__123Graph_BCHART_17">#REF!</definedName>
    <definedName name="_vena_DYNR_SBudget_BB1_df4836c9_894b30c2">#REF!</definedName>
    <definedName name="_________________________CAD2005">#REF!</definedName>
    <definedName name="_vena_Budget_B1_R_2_658126894130135041">#REF!</definedName>
    <definedName name="hjhjj_5">#REF!</definedName>
    <definedName name="_vena_Budget_B1_R_2_718236086598631438">#REF!</definedName>
    <definedName name="___Mkt3">#REF!</definedName>
    <definedName name="_bdm.F95AC993A8004392AC1A7673DB933B25.edm">#REF!</definedName>
    <definedName name="_vena_DYNR_SBudget_BB1_31f8da2e_c00462f7">#REF!</definedName>
    <definedName name="ewrwer_4">#REF!</definedName>
    <definedName name="j_1_5">#REF!</definedName>
    <definedName name="_vena_DYNR_SBudget_BB1_bbd08b5b_cecdd2af">#REF!</definedName>
    <definedName name="aasfafaf_5">#REF!</definedName>
    <definedName name="_bdm.FastTrackBookmark.3_26_2015_12_17_57_PM.edm">#REF!</definedName>
    <definedName name="PRINT_F">#REF!</definedName>
    <definedName name="_vena_Budget_B1_R_2_870857756890234880">#REF!</definedName>
    <definedName name="wrn.contribution._1_1_1">#REF!</definedName>
    <definedName name="_______________________________zz1">#REF!</definedName>
    <definedName name="_bdm.01F8ACF70FE64806A7DB755F5CC4F72D.edm">#REF!</definedName>
    <definedName name="fgsg_1_5">#REF!</definedName>
    <definedName localSheetId="5" name="UNIT2">#REF!</definedName>
    <definedName name="_vena_Budget_B1_R_2_702739773194108929">#REF!</definedName>
    <definedName name="solver_lhs64">#REF!</definedName>
    <definedName name="PRO">#REF!</definedName>
    <definedName name="Bank_1_3">#REF!</definedName>
    <definedName name="asdfasaa_3">#REF!</definedName>
    <definedName name="MLNKec613cbf147a41d9ba67b50bda261470">#REF!</definedName>
    <definedName name="_bdm.6264DE04280F4E86AA300997C9097FB6.edm">#REF!</definedName>
    <definedName name="_3.2">#REF!</definedName>
    <definedName name="_vena_Budget_B1_R_2_658126899175882753">#REF!</definedName>
    <definedName name="_vena_Budget_B1_R_3_658023728085729283_3595">#REF!</definedName>
    <definedName name="_215__123Graph_FCHART_15">#REF!</definedName>
    <definedName name="_vena_Budget_B1_R_3_658023728085729283_32">#REF!</definedName>
    <definedName name="lklkl_1">#REF!</definedName>
    <definedName name="fuckyou">#REF!</definedName>
    <definedName name="__50__123Graph_XCHART_15">#REF!</definedName>
    <definedName name="_vena_DYNR_SBudget_BB1_a3c29ef0_d271f5a5">#REF!</definedName>
    <definedName name="_vena_Budget_B1_C_10_658083215177678848_36">#REF!</definedName>
    <definedName name="CPI_92">#REF!</definedName>
    <definedName name="MLNKe459e9c7349b4019bd4db3ee9ad4fc41">#REF!</definedName>
    <definedName name="_vena_Budget_B1_R_3_658023728085729283_2901">#REF!</definedName>
    <definedName name="ddd_1_1">#REF!</definedName>
    <definedName name="wrn.Finanzbedarfsrechnung._1_2">#REF!</definedName>
    <definedName name="XRefPaste1Row">#REF!</definedName>
    <definedName localSheetId="4" name="TAB">#REF!</definedName>
    <definedName name="_bdm.B238B0BF07174C20BE49BB50D2EFA2EF.edm">#REF!</definedName>
    <definedName name="_vena_Budget_B1_R_3_658023728085729283_2">#REF!</definedName>
    <definedName name="______6.4">#REF!</definedName>
    <definedName name="MILL">#REF!</definedName>
    <definedName name="kill2_4">#REF!</definedName>
    <definedName name="weraw_3">#REF!</definedName>
    <definedName name="_vena_Budget_B1_R_3_658023728085729283_3732">#REF!</definedName>
    <definedName name="constant">#REF!</definedName>
    <definedName name="hot_5">#REF!</definedName>
    <definedName name="wrn.all._.input._1_2">#REF!</definedName>
    <definedName name="REVENUE">#REF!</definedName>
    <definedName name="___18.3">#REF!</definedName>
    <definedName name="Flex_Input_13">#REF!</definedName>
    <definedName name="dbiImprovedAddress3">#REF!</definedName>
    <definedName name="ghhhg_1_3">#REF!</definedName>
    <definedName name="_vena_Budget_B1_R_2_658126894708948993_1">#REF!</definedName>
    <definedName name="_245__123Graph_XCHART_22">#REF!</definedName>
    <definedName name="_vena_Budget_B1_R_2_658126900274790401">#REF!</definedName>
    <definedName name="p.LTM_BS">#REF!</definedName>
    <definedName name="description">#REF!</definedName>
    <definedName name="_vena_Budget_B1_R_2_658126898643206145">#REF!</definedName>
    <definedName name="EscExp">#REF!</definedName>
    <definedName name="wrn.Five._.Year._.Record._1">#REF!</definedName>
    <definedName name="_bdm.16F3896794744F4AAE6EDE20F324DABE.edm">#REF!</definedName>
    <definedName name="platform_4">#REF!</definedName>
    <definedName name="wewr_5">#REF!</definedName>
    <definedName name="_vena_Budget_B1_R_3_658023728085729283_3648">#REF!</definedName>
    <definedName name="CYOtherLiabilities">#REF!</definedName>
    <definedName name="ENDBALRE97">#REF!</definedName>
    <definedName name="_vena_Budget_B1_R_2_658126894897692675_1">#REF!</definedName>
    <definedName name="PrimaryShockingCell">#REF!</definedName>
    <definedName name="Jun_97">#REF!</definedName>
    <definedName name="_vena_Budget_B1_R_2_658126894583119873_1">#REF!</definedName>
    <definedName name="_vena_Budget_B1_R_2_658126895451340803">#REF!</definedName>
    <definedName name="_vena_DYNR_SBudget_BB1_9d2d8fb7_258244a">#REF!</definedName>
    <definedName name="_vena_DYNR_SBudget_BB1_f0410f7_143c4462">#REF!</definedName>
    <definedName name="dbiImprovedExpRatio7">#REF!</definedName>
    <definedName name="_vena_Budget_B1_R_3_658023728085729283_4257">#REF!</definedName>
    <definedName name="_bdm.3E3113654F504F92ABE681EF60EDC22B.edm">#REF!</definedName>
    <definedName name="DCF__1_2">#REF!</definedName>
    <definedName name="_vena_DYNR_SBudget_BB1_2f89a5d3_5aff7819">#REF!</definedName>
    <definedName name="_231__123Graph_FCHART_17">#REF!</definedName>
    <definedName name="SURVEY">#REF!</definedName>
    <definedName name="____________SF1">#REF!</definedName>
    <definedName name="lsgfeeCore">#REF!</definedName>
    <definedName name="_14__123Graph_LBL_ACHART_2">#REF!</definedName>
    <definedName name="XRefCopy46">#REF!</definedName>
    <definedName name="US08CAPEXPERTOWER">#REF!</definedName>
    <definedName name="TotOSSP">#REF!</definedName>
    <definedName name="_vena_Budget_B1_R_3_658023728085729283_3682">#REF!</definedName>
    <definedName name="_vena_Budget_B1_R_2_876291152822140929">#REF!</definedName>
    <definedName name="a_data">#REF!</definedName>
    <definedName name="Yr3MktgExp">#REF!</definedName>
    <definedName name="_vena_Budget_B1_R_2_658126894025277441">#REF!</definedName>
    <definedName name="ggcondo_intadd">#REF!</definedName>
    <definedName name="_34">#REF!</definedName>
    <definedName name="Yr1PercentRent">#REF!</definedName>
    <definedName name="H_5">#REF!</definedName>
    <definedName name="_vena_Budget_B1_R_2_658126894021083137">#REF!</definedName>
    <definedName name="SD_1_3">#REF!</definedName>
    <definedName name="_4__123Graph_BCHART_1">#REF!</definedName>
    <definedName name="_vena_Budget_B1_R_2_658126898924224513">#REF!</definedName>
    <definedName name="of_Peak_Season_Week">#REF!</definedName>
    <definedName name="FG_1_4">#REF!</definedName>
    <definedName name="_vena_Budget_B1_R_3_658023728085729283_2700">#REF!</definedName>
    <definedName name="_vena_Budget_B1_R_2_725897560275025920">#REF!</definedName>
    <definedName name="OTHEROtrRecov">#REF!</definedName>
    <definedName name="MLmgn">#REF!</definedName>
    <definedName name="_vena_DYNR_SBudget_BB1_ff048a08_e315a52e">#REF!</definedName>
    <definedName name="_vena_Budget_B1_C_FV_35892df9482541ef9da1df9eb1776c9c_17">#REF!</definedName>
    <definedName name="_vena_Budget_B1_R_2_658126898399936513">#REF!</definedName>
    <definedName name="_a10_5">#REF!</definedName>
    <definedName name="Rates">#REF!</definedName>
    <definedName name="_vena_Budget_B1_R_3_658023728085729283_3825">#REF!</definedName>
    <definedName name="_vena_DYNR_SBudget_BB1_9d30db1e_8abf5ca0">#REF!</definedName>
    <definedName name="__CAD2005">#REF!</definedName>
    <definedName name="USNONINSTALLREVQ301">#REF!</definedName>
    <definedName name="_8.1">#REF!</definedName>
    <definedName name="corner">#REF!</definedName>
    <definedName name="OTHERRprsMntnce">#REF!</definedName>
    <definedName name="PERMLOAN">#REF!</definedName>
    <definedName name="Office_TI">#REF!</definedName>
    <definedName name="solver_lhs7">#REF!</definedName>
    <definedName name="_vena_Budget_B1_R_3_658023728085729283_3020">#REF!</definedName>
    <definedName name="CPI_99">#REF!</definedName>
    <definedName name="abc_1_4">#REF!</definedName>
    <definedName name="_vena_Budget_B1_R_2_658126896378281985">#REF!</definedName>
    <definedName name="ssm">#REF!</definedName>
    <definedName name="sw_303_list">#REF!</definedName>
    <definedName name="wrn.Delchamps._4">#REF!</definedName>
    <definedName name="_vena_Budget_B1_R_2_658126898357993473">#REF!</definedName>
    <definedName name="lklkl_1_1">#REF!</definedName>
    <definedName name="_vena_Budget_B1_R_3_658023728085729283_2567">#REF!</definedName>
    <definedName name="wrn.Financial._1_5">#REF!</definedName>
    <definedName name="asdfg_3">#REF!</definedName>
    <definedName name="_15PAGE_1">#REF!</definedName>
    <definedName name="interest_1_2">#REF!</definedName>
    <definedName name="ERTY">#REF!</definedName>
    <definedName name="_42">#REF!</definedName>
    <definedName name="Rackfell2047">#REF!</definedName>
    <definedName name="_vena_Budget_B1_R_3_658023728085729283_2902">#REF!</definedName>
    <definedName name="____17.4">#REF!</definedName>
    <definedName name="garage_lease">#REF!</definedName>
    <definedName name="_vena_Budget_B1_R_2_658126893568098307">#REF!</definedName>
    <definedName name="_vena_Budget_B1_R_2_658126898664177665">#REF!</definedName>
    <definedName name="____NCF5">#REF!</definedName>
    <definedName name="UK02TENMAX">#REF!</definedName>
    <definedName name="___pan1">#REF!</definedName>
    <definedName name="_vena_Budget_B1_R_3_658023728085729283_3252">#REF!</definedName>
    <definedName name="_11A">#REF!</definedName>
    <definedName name="_93__123Graph_XChart_3">#REF!</definedName>
    <definedName name="Page1Revised">#REF!</definedName>
    <definedName name="_bdm.A5D947D5B1014815A8D39544DE4C33B5.edm">#REF!</definedName>
    <definedName name="_________________aug03">#REF!</definedName>
    <definedName name="_vena_DYNR_SBudget_BB1_d9e2ff62_bdc4d91">#REF!</definedName>
    <definedName name="crit_7">#REF!</definedName>
    <definedName name="r.Summary">#REF!</definedName>
    <definedName name="wrn.FY97SBP._5">#REF!</definedName>
    <definedName name="_vena_Budget_B1_C_FV_35892df9482541ef9da1df9eb1776c9c_55">#REF!</definedName>
    <definedName name="acct7342.3">#REF!</definedName>
    <definedName name="FC_CAM">#REF!</definedName>
    <definedName name="____Key3">#REF!</definedName>
    <definedName name="sgsx_1_4">#REF!</definedName>
    <definedName name="_vena_DYNR_SBudget_BB1_d9e2ff62_31cd2747">#REF!</definedName>
    <definedName name="_vena_DYNR_SBudget_BB1_cc8ac924_79a312a1">#REF!</definedName>
    <definedName name="_vena_Budget_B1_C_FV_35892df9482541ef9da1df9eb1776c9c_5">#REF!</definedName>
    <definedName name="Module2.PRINT_HDET">#REF!</definedName>
    <definedName name="_bdm.373B68D0FA5E44EAB1BEAD175752770C.edm">#REF!</definedName>
    <definedName name="_bdm.5F8BC73E66B94098901CEF1A30DD00F1.edm">#REF!</definedName>
    <definedName name="_vena_DYNR_SBudget_BB1_9d2d8fb7_e7312620">#REF!</definedName>
    <definedName name="wrn.csc._1_1_1">#REF!</definedName>
    <definedName name="_vena_Budget_B1_R_3_658023728085729283_3859">#REF!</definedName>
    <definedName name="_vena_DYNR_SBudget_BB1_9d2d8fb7_b2ccd452">#REF!</definedName>
    <definedName name="usnoninstallrevq402">#REF!</definedName>
    <definedName name="_vena_Budget_B1_R_3_658023728085729283_2618">#REF!</definedName>
    <definedName name="_vena_Budget_B1_R_3_658023728085729283_2706">#REF!</definedName>
    <definedName name="_vena_Budget_B1_R_2_687482678840655872">#REF!</definedName>
    <definedName name="__JUN95">#REF!</definedName>
    <definedName name="wrn.document._1_1_1">#REF!</definedName>
    <definedName name="pier90_2">#REF!</definedName>
    <definedName name="_32_3.1">#REF!</definedName>
    <definedName name="were_3">#REF!</definedName>
    <definedName name="_vena_Budget_B1_R_2_658126900060880897">#REF!</definedName>
    <definedName name="ProForma1B">#REF!</definedName>
    <definedName name="_216__123Graph_ECHART_17">#REF!</definedName>
    <definedName name="_vena_Budget_B1_R_3_658023728085729283_2392">#REF!</definedName>
    <definedName name="wrn.full._.set._5">#REF!</definedName>
    <definedName name="_vena_DYNR_SBudget_BB1_93cbb310_cbaced77">#REF!</definedName>
    <definedName name="_vena_Budget_B1_R_3_658023728085729283_3567">#REF!</definedName>
    <definedName name="_vena_DYNR_SBudget_BB1_9d30db1e_50e47a06">#REF!</definedName>
    <definedName name="as_1_1_1">#REF!</definedName>
    <definedName name="wrn.AllDataPages.">#REF!</definedName>
    <definedName name="_vena_Budget_B1_R_2_658126896785129473">#REF!</definedName>
    <definedName name="Actual_State">#REF!</definedName>
    <definedName name="_bdm.D71CE80D2E0E4B50930B1324482AC130.edm">#REF!</definedName>
    <definedName name="wrn.csc2._5">#REF!</definedName>
    <definedName name="asefd21_1_3">#REF!</definedName>
    <definedName name="newset_5">#REF!</definedName>
    <definedName name="_a2_4">#REF!</definedName>
    <definedName name="GovGrant">#REF!</definedName>
    <definedName name="_vena_Budget_B1_R_3_658023728085729283_2527">#REF!</definedName>
    <definedName name="_vena_DYNR_SBudget_BB1_2f89a5d3_ce3aa39">#REF!</definedName>
    <definedName name="_vena_DYNR_SBudget_BB1_c492f2a8_33ba4163">#REF!</definedName>
    <definedName name="wrn.print._.raw._.data._.entry._4">#REF!</definedName>
    <definedName name="_bdm.6CC9729E156F40BD82968F913F751A85.edm">#REF!</definedName>
    <definedName name="wacc">#REF!</definedName>
    <definedName name="_Table3_In2">#REF!</definedName>
    <definedName name="_vena_DYNR_SBudget_BB1_2f89a5d3">#REF!</definedName>
    <definedName name="ResilientFlooring">#REF!</definedName>
    <definedName name="_vena_Budget_B1_R_2_658126898081169409">#REF!</definedName>
    <definedName name="_vena_DYNR_SBudget_BB1_6f2500ac_fbf7f6b9">#REF!</definedName>
    <definedName name="pur.reimb.total.base">#REF!</definedName>
    <definedName name="_vena_Budget_B1_R_3_658023728085729283_3434">#REF!</definedName>
    <definedName name="_20_17.7">#REF!</definedName>
    <definedName name="_vena_DYNR_SBudget_BB1_fa3d5630_14a09d09">#REF!</definedName>
    <definedName name="CE_Exit_Fee_Type">#REF!</definedName>
    <definedName name="as_1_3">#REF!</definedName>
    <definedName name="_bdm.61FE2C6AB23B4B529AD4DAF7FF1B6D29.edm">#REF!</definedName>
    <definedName name="lkjlkj">#REF!</definedName>
    <definedName name="BaseYear">#REF!</definedName>
    <definedName name="mmmm_3">#REF!</definedName>
    <definedName name="r.Leverage">#REF!</definedName>
    <definedName name="Division_50">#REF!</definedName>
    <definedName name="_vena_Budget_B1_R_2_658126900597751809">#REF!</definedName>
    <definedName name="_vena_Budget_B1_R_3_658023728085729283_2850">#REF!</definedName>
    <definedName name="_vena_Budget_B1_R_2_702739779959521280">#REF!</definedName>
    <definedName name="gwdeduct">#REF!</definedName>
    <definedName name="_AUG97">#REF!</definedName>
    <definedName name="_vena_DYNR_SBudget_BB1_93cbb310_14c436f2">#REF!</definedName>
    <definedName name="_vena_Budget_B1_R_3_658023728085729283_4340">#REF!</definedName>
    <definedName name="_vena_DYNR_SBudget_BB1_c8bb7369_e81e5270">#REF!</definedName>
    <definedName name="Sheet3_results">#REF!</definedName>
    <definedName name="_vena_DYNR_SBudget_BB1_257bd8dc_90d59c63">#REF!</definedName>
    <definedName name="committee_package">#REF!</definedName>
    <definedName name="q_5">#REF!</definedName>
    <definedName name="qthree">#REF!</definedName>
    <definedName name="TotalAcquisitionCosts">#REF!</definedName>
    <definedName name="pms">#REF!</definedName>
    <definedName name="ROOMS_HO">#REF!</definedName>
    <definedName name="date_out">#REF!</definedName>
    <definedName name="_vena_Budget_B1_R_3_658023728085729283_3866">#REF!</definedName>
    <definedName name="permvacantrate">#REF!</definedName>
    <definedName name="dbiImprovedOccupancy3">#REF!</definedName>
    <definedName name="_vena_Budget_B1_R_3_658023728085729283_3333">#REF!</definedName>
    <definedName name="_bdm.5386F428F2034AAC9579984126C6F605.edm">#REF!</definedName>
    <definedName name="_vena_Budget_B1_R_3_658023728085729283_4227">#REF!</definedName>
    <definedName name="wrn.FY97SBP._2">#REF!</definedName>
    <definedName name="wrn.Excavation._4">#REF!</definedName>
    <definedName name="return_liq_reserve">#REF!</definedName>
    <definedName name="BLPH14">#REF!</definedName>
    <definedName name="_38_0_F">#REF!</definedName>
    <definedName name="_vena_DYNR_SBudget_BB1_aa19ba92_feb2044d">#REF!</definedName>
    <definedName name="________________________CAD2009">#REF!</definedName>
    <definedName name="fuckme">#REF!</definedName>
    <definedName name="wrn.csc2._1_4">#REF!</definedName>
    <definedName name="Lease_Type">#REF!</definedName>
    <definedName name="contingency">#REF!</definedName>
    <definedName name="_vena_Budget_B1_R_2_658126894658617345_1">#REF!</definedName>
    <definedName name="_18_17.5">#REF!</definedName>
    <definedName name="delete2">#REF!</definedName>
    <definedName name="_26__123Graph_ACHART_19">#REF!</definedName>
    <definedName name="Flex_Input_3">#REF!</definedName>
    <definedName name="SouthSQFT">#REF!</definedName>
    <definedName name="CROSSDFT">#REF!</definedName>
    <definedName name="_16__123Graph_XCHART_3">#REF!</definedName>
    <definedName name="switched_price">#REF!</definedName>
    <definedName name="_bdm.9557665405EF4EE1923484D49026A621.edm">#REF!</definedName>
    <definedName name="wrn.DCF._3">#REF!</definedName>
    <definedName name="wrn.Full._.Report._1_1_1">#REF!</definedName>
    <definedName name="_gsf6">#REF!</definedName>
    <definedName name="dbiImprovedName9">#REF!</definedName>
    <definedName name="_vena_Budget_B1_R_2_674383484483534848">#REF!</definedName>
    <definedName name="_vena_Budget_B1_R_2_658126899318489089">#REF!</definedName>
    <definedName name="_vena_DYNR_SBudget_BB1_d91ca585_e2da6d85">#REF!</definedName>
    <definedName name="MLNKa453af6156c44cf78bef5dc2e5a3a28c">#REF!</definedName>
    <definedName name="_vena_Budget_B1_R_3_658023728085729283_2679">#REF!</definedName>
    <definedName name="DELME4_Condo_3">#REF!</definedName>
    <definedName name="_vena_Budget_B1_R_2_658126899771473921">#REF!</definedName>
    <definedName name="_vena_DYNR_SBudget_BB1_9d2d8fb7_d46ddddd">#REF!</definedName>
    <definedName name="_vena_Budget_B1_R_3_658023728085729283_2399">#REF!</definedName>
    <definedName name="_101DIV_X17___INSUR">#REF!</definedName>
    <definedName name="OAGRepPackage">#REF!</definedName>
    <definedName name="_vena_Budget_B1_C_10_658083215177678848_23">#REF!</definedName>
    <definedName name="HEALTH">#REF!</definedName>
    <definedName name="_JUL06">#REF!</definedName>
    <definedName name="_vena_Budget_B1_R_3_658023728085729283_2238">#REF!</definedName>
    <definedName name="_vena_DYNR_SBudget_BB1_9d30db1e_28418e17">#REF!</definedName>
    <definedName name="_vena_Budget_B1_R_3_658023728085729283_4099">#REF!</definedName>
    <definedName localSheetId="4" name="wrn.Print_Target.">#REF!</definedName>
    <definedName name="INSBAL">#REF!</definedName>
    <definedName name="ues_pipe_units">#REF!</definedName>
    <definedName name="TSYSPRED">#REF!</definedName>
    <definedName name="Tax_Depreciation">#REF!</definedName>
    <definedName name="elevatorse">#REF!</definedName>
    <definedName name="summary22">#REF!</definedName>
    <definedName name="__________________SF1">#REF!</definedName>
    <definedName name="EARNOUT">#REF!</definedName>
    <definedName name="wrn.dcf2_1_1_1">#REF!</definedName>
    <definedName name="Print_Area_1">#REF!</definedName>
    <definedName name="TopL1R">#REF!</definedName>
    <definedName name="BORDER1">#REF!</definedName>
    <definedName name="ctss.in.collateral_0_.collToLoan_0_.Loan.externalId">#REF!</definedName>
    <definedName name="I_HotelExpFlexD_Yr0">#REF!</definedName>
    <definedName name="_vena_Budget_B1_R_3_658023728085729283_3642">#REF!</definedName>
    <definedName name="_31__123Graph_XCHART_5">#REF!</definedName>
    <definedName name="asdf_4">#REF!</definedName>
    <definedName name="_bdm.7391D0DC1459414C8DA0E796B32611C6.edm">#REF!</definedName>
    <definedName name="__JUL04">#REF!</definedName>
    <definedName name="_31__123Graph_XCHART_15">#REF!</definedName>
    <definedName name="OAAbatementModifier">#REF!</definedName>
    <definedName name="Spread">#REF!</definedName>
    <definedName name="Equity_Share_GP">#REF!</definedName>
    <definedName name="_vena_Budget_B1_R_3_658023728085729283_3426">#REF!</definedName>
    <definedName name="Total_per_Week">#REF!</definedName>
    <definedName name="___________SF1">#REF!</definedName>
    <definedName name="_vena_DYNR_SBudget_BB1_f0410f7_70057392">#REF!</definedName>
    <definedName name="_vena_DYNR_SBudget_BB1_9817012_a448daee">#REF!</definedName>
    <definedName name="__23__123Graph_CCHART_17">#REF!</definedName>
    <definedName name="_vena_DYNR_SBudget_BB1_947a2efe_7beaaa3c">#REF!</definedName>
    <definedName name="_10Module2_.PRINT_BCPR">#REF!</definedName>
    <definedName name="report5_1">#REF!</definedName>
    <definedName name="Hard_Pay_Source">#REF!</definedName>
    <definedName name="BotMRK14">#REF!</definedName>
    <definedName name="USPS3">#REF!</definedName>
    <definedName name="_vena_Budget_B1_R_2_658126893610041347_1">#REF!</definedName>
    <definedName name="_vena_DYNR_SBudget_BB1_9d30db1e_fc3b1969">#REF!</definedName>
    <definedName name="wrn.Tout._.Sauf._.BG._3">#REF!</definedName>
    <definedName name="_vena_DYNR_SBudget_BB1_947a2efe_21094fc0">#REF!</definedName>
    <definedName name="_vena_Budget_B1_R_3_658023728085729283_3443">#REF!</definedName>
    <definedName name="adsf_1_1">#REF!</definedName>
    <definedName name="sdf_4">#REF!</definedName>
    <definedName name="_vena_DYNR_SBudget_BB1_6a64ca19_452646de">#REF!</definedName>
    <definedName name="Page_2">#REF!</definedName>
    <definedName name="_vena_Budget_B1_R_2_658126899041665025">#REF!</definedName>
    <definedName name="_vena_Budget_B1_R_2_658126898383159299">#REF!</definedName>
    <definedName name="_n56">#REF!</definedName>
    <definedName name="_bdm.7894D986F4334D88869E48FBF72F0ED8.edm">#REF!</definedName>
    <definedName name="____________CAD2006">#REF!</definedName>
    <definedName name="Escrow_Uses">#REF!</definedName>
    <definedName name="int_2">#REF!</definedName>
    <definedName name="ghhghd_1_1_1">#REF!</definedName>
    <definedName name="wrn.accounts._2">#REF!</definedName>
    <definedName name="US03CAPEXPERTOWER">#REF!</definedName>
    <definedName name="_vena_Budget_B1_R_2_658126896042737665">#REF!</definedName>
    <definedName name="RLAINPUT_DebtLoan3Payment">#REF!</definedName>
    <definedName name="PY_Other_Exp">#REF!</definedName>
    <definedName name="Inter_1_2">#REF!</definedName>
    <definedName name="_vena_DYNR_SBudget_BB1_93cbb310_ca4659b6">#REF!</definedName>
    <definedName name="_bdm.4E0DE1ED78714A58BCFDE227A17F3B5E.edm">#REF!</definedName>
    <definedName name="_vena_Budget_B1_R_3_658023728085729283_2578">#REF!</definedName>
    <definedName name="wrn.DCFEpervier.">#REF!</definedName>
    <definedName name="_vena_Budget_B1_R_3_658023728085729283_3947">#REF!</definedName>
    <definedName name="__123Graph_AGraph6">#REF!</definedName>
    <definedName name="_bdm.EEF02BA54064456A85F5D1CB5F46CE89.edm">#REF!</definedName>
    <definedName name="_______TNT1">#REF!</definedName>
    <definedName name="wrn.fcb2_1_5">#REF!</definedName>
    <definedName name="FlowThruQuestion">#REF!</definedName>
    <definedName name="_vena_DYNR_SBudget_BB1_7970b553_bb701f62">#REF!</definedName>
    <definedName name="wrn.print._.summary._.sheets._1_3">#REF!</definedName>
    <definedName name="PRINTSF">#REF!</definedName>
    <definedName name="_bdm.707E21FBEF9D463C89DA1401AFE3E39C.edm">#REF!</definedName>
    <definedName name="_vena_Budget_B1_R_2_658126894725726209_1">#REF!</definedName>
    <definedName name="_vena_DYNR_SBudget_BB1_46b314c0_a230ea4">#REF!</definedName>
    <definedName name="_vena_Budget_B1_R_2_774856193507459072">#REF!</definedName>
    <definedName name="LF">#REF!</definedName>
    <definedName name="BLPH43">#REF!</definedName>
    <definedName name="gia">#REF!</definedName>
    <definedName name="wrn.csc._5">#REF!</definedName>
    <definedName name="srad_1_2">#REF!</definedName>
    <definedName name="__34__123Graph_ECHART_15">#REF!</definedName>
    <definedName name="TILCBAL">#REF!</definedName>
    <definedName name="MLNK8102a8625fdf4668979f23070b11133c">#REF!</definedName>
    <definedName name="Equity_Non_SCM">#REF!</definedName>
    <definedName name="_vena_Budget_B1_C_FV_cf2923e05394473da29be0fda7a32c55_39">#REF!</definedName>
    <definedName name="apms2">#REF!</definedName>
    <definedName name="_vena_DYNR_SBudget_BB1_9d30db1e_af0e0ca">#REF!</definedName>
    <definedName name="First_Paste_2">#REF!</definedName>
    <definedName name="OUTFORSIG">#REF!</definedName>
    <definedName name="_bdm.070CFE4FE0D04B87BB0C0EF068F89B03.edm">#REF!</definedName>
    <definedName name="MATRIX_D_3YRS">#REF!</definedName>
    <definedName name="_vena_DYNR_SBudget_BB1_a3c29ef0_ff3e4a0">#REF!</definedName>
    <definedName name="st_3">#REF!</definedName>
    <definedName name="_9__123Graph_BCHART_4">#REF!</definedName>
    <definedName name="_vena_Budget_B1_R_3_658023728085729283_33">#REF!</definedName>
    <definedName name="_bdm.315B51B8441A481E80D76335B1387721.edm">#REF!</definedName>
    <definedName localSheetId="5" name="wrn.Print_Target.">#REF!</definedName>
    <definedName name="wrn.Bewegungsbilanz._1">#REF!</definedName>
    <definedName name="DELME4_Condo_2">#REF!</definedName>
    <definedName name="dispfee">#REF!</definedName>
    <definedName name="_bdm.BB04083D99A1431CA50DDA16CA3FF6A9.edm">#REF!</definedName>
    <definedName name="_n4654">#REF!</definedName>
    <definedName name="_vena_DYNR_SBudget_BB1_ece26a1a_7e8bd1dd">#REF!</definedName>
    <definedName name="_vena_DYNR_SBudget_BB1_6a64ca19_c33118e6">#REF!</definedName>
    <definedName name="_vena_Budget_B1_R_2_674383168393052160">#REF!</definedName>
    <definedName name="_vena_DYNR_SBudget_BB1_f0410f7_f50b1fe6">#REF!</definedName>
    <definedName name="_vena_DYNR_SBudget_BB1_9d2d8fb7_eee0c5fb">#REF!</definedName>
    <definedName name="_29_20.1">#REF!</definedName>
    <definedName name="_vena_DYNR_SBudget_BB1_5dbe1ffa_a929912a">#REF!</definedName>
    <definedName name="__lip3">#REF!</definedName>
    <definedName name="__123Graph_EST94">#REF!</definedName>
    <definedName name="n8rent">#REF!</definedName>
    <definedName name="awert_1_2">#REF!</definedName>
    <definedName name="_______________DIL2">#REF!</definedName>
    <definedName name="_vena_DYNR_SBudget_BB1_93cbb310_7b21fdd8">#REF!</definedName>
    <definedName name="_vena_DYNR_SBudget_BB1_f0410f7">#REF!</definedName>
    <definedName name="hardcosts_psf_rental">#REF!</definedName>
    <definedName localSheetId="4" name="_2__123Graph_ACHART_2">#REF!</definedName>
    <definedName name="Print_Area_4">#REF!</definedName>
    <definedName name="_vena_Budget_B1_R_3_658023728085729283_3189">#REF!</definedName>
    <definedName name="_FEB10">#REF!</definedName>
    <definedName name="wrn.print._1">#REF!</definedName>
    <definedName name="CoNm">#REF!</definedName>
    <definedName name="LP_Name">#REF!</definedName>
    <definedName name="_vena_Budget_B1_R_3_658023728085729283_3971">#REF!</definedName>
    <definedName name="_ZZ2_1_2">#REF!</definedName>
    <definedName name="_vena_Budget_B1_R_3_658023728085729283_49">#REF!</definedName>
    <definedName name="_bdm.423FB46D306649B1B47DF9EE821ED793.edm">#REF!</definedName>
    <definedName name="Debt_Calc3_End">#REF!</definedName>
    <definedName name="rabota_2">#REF!</definedName>
    <definedName name="_________key1">#REF!</definedName>
    <definedName name="_vena_Budget_B1_R_3_658023728085729283_2422">#REF!</definedName>
    <definedName name="_bdm.72425D54BA5349BFA39B7E5645B21688.edm">#REF!</definedName>
    <definedName name="_vena_Budget_B1_R_3_658023728085729283_3925">#REF!</definedName>
    <definedName name="ImpSale3Occupancy">#REF!</definedName>
    <definedName name="wrn.Total._3">#REF!</definedName>
    <definedName name="LeasingAssumption">#REF!</definedName>
    <definedName name="_bdm.2958F1E421E7474A84436A13A409BA43.edm">#REF!</definedName>
    <definedName name="_7__123Graph_BCHART_3">#REF!</definedName>
    <definedName name="_vena_Budget_B1_R_2_702739773210886144">#REF!</definedName>
    <definedName name="wrn.hidesal._1_5">#REF!</definedName>
    <definedName name="________1">#REF!</definedName>
    <definedName name="_vena_DYNR_SBudget_BB1_9d30db1e_5defa632">#REF!</definedName>
    <definedName name="asfsadfasd">#REF!</definedName>
    <definedName name="OAPortersWage">#REF!</definedName>
    <definedName name="_bdm.CBE906033D8640BE8C3D089339289A64.edm">#REF!</definedName>
    <definedName name="_vena_DYNR_SBudget_BB1_fa3d5630_e81ffe5d">#REF!</definedName>
    <definedName name="_vena_Budget_B1_R_3_658023728085729283_3263">#REF!</definedName>
    <definedName name="_7__123Graph_X_CURRENT">#REF!</definedName>
    <definedName name="____________SF2">#REF!</definedName>
    <definedName name="_vena_DYNR_SBudget_BB1_d6ab1b36">#REF!</definedName>
    <definedName name="_vena_Budget_B1_R_2_774856193406795776">#REF!</definedName>
    <definedName name="_____rr3">#REF!</definedName>
    <definedName name="_vena_Budget_B1_R_3_658023728085729283_2337">#REF!</definedName>
    <definedName name="_vena_Budget_B1_C_FV_35892df9482541ef9da1df9eb1776c9c_13">#REF!</definedName>
    <definedName name="IncomeDCFmethodRND_ScenDEFAULT">#REF!</definedName>
    <definedName name="_vena_DYNR_SBudget_BB1_d3649f1b_74b2d333">#REF!</definedName>
    <definedName name="_vena_Budget_B1_R_3_658023728085729283_3183">#REF!</definedName>
    <definedName name="TotalGSF">#REF!</definedName>
    <definedName name="_vena_Budget_B1_R_2_658126894050443265">#REF!</definedName>
    <definedName name="r.Liquidity">#REF!</definedName>
    <definedName name="SD_1_5">#REF!</definedName>
    <definedName name="fuck_1_2">#REF!</definedName>
    <definedName name="_270__123Graph_XCHART_2">#REF!</definedName>
    <definedName name="SPACES">#REF!</definedName>
    <definedName name="_vena_Budget_B1_R_2_658126895988211713">#REF!</definedName>
    <definedName name="hn.Add015">#REF!</definedName>
    <definedName name="_vena_DYNR_SBudget_BB1_f0410f7_e0f292da">#REF!</definedName>
    <definedName name="MLNK7a89329f3f5c479fbd84a31d34c586c1">#REF!</definedName>
    <definedName name="_Perm.Loan.Day">#REF!</definedName>
    <definedName name="BIUndergroundParkingP">#REF!</definedName>
    <definedName name="_vena_Budget_B1_R_3_658023728085729283_4315">#REF!</definedName>
    <definedName name="lai">#REF!</definedName>
    <definedName name="_vena_Budget_B1_R_3_658023728085729283_2195">#REF!</definedName>
    <definedName name="_vena_Budget_B1_R_3_658023728085729283_3359">#REF!</definedName>
    <definedName name="_vena_Budget_B1_R_2_670375616268468224">#REF!</definedName>
    <definedName name="Presentation_1_1">#REF!</definedName>
    <definedName name="_vena_Budget_B1_R_3_658023728085729283_3868">#REF!</definedName>
    <definedName name="_34__123Graph_DCHART_15">#REF!</definedName>
    <definedName name="_vena_Budget_B1_R_2_658126897544298497_1">#REF!</definedName>
    <definedName name="Presentation_3">#REF!</definedName>
    <definedName name="ApprMktgExp">#REF!</definedName>
    <definedName name="_vena_Budget_B1_R_2_658126894599897089_1">#REF!</definedName>
    <definedName name="qtwo">#REF!</definedName>
    <definedName name="ab_1">#REF!</definedName>
    <definedName name="wrn.Print._.4._1">#REF!</definedName>
    <definedName name="yrcomp">#REF!</definedName>
    <definedName name="COV_RATIO">#REF!</definedName>
    <definedName name="BLPH12">#REF!</definedName>
    <definedName name="LastActualsIterate">#REF!</definedName>
    <definedName name="_vena_Budget_B1_R_2_658126899557564417">#REF!</definedName>
    <definedName name="econt">#REF!</definedName>
    <definedName name="_vena_DYNR_SBudget_BB1_7a61c2ac_8a0f5f0b">#REF!</definedName>
    <definedName name="st_4">#REF!</definedName>
    <definedName name="wrn.reports._2">#REF!</definedName>
    <definedName name="_bdm.C5DC8FA93DE442CCB61B4A0C11C100E3.edm">#REF!</definedName>
    <definedName name="OADefault">#REF!</definedName>
    <definedName name="_vena_Budget_B1_R_2_658126897984700417">#REF!</definedName>
    <definedName name="UvarGim5">#REF!</definedName>
    <definedName name="FSPRICE2">#REF!</definedName>
    <definedName name="_vena_DYNR_SBudget_BB1_d91ca585_ca103fec">#REF!</definedName>
    <definedName name="_vena_DYNR_SBudget_BB1_93cbb310_1c3f3448">#REF!</definedName>
    <definedName name="_bdm.1BA37660183D4E78BDC30EC0A110CCF3.edm">#REF!</definedName>
    <definedName name="wrn.BlackWhite._4">#REF!</definedName>
    <definedName name="dbiImprovedOccupancy5">#REF!</definedName>
    <definedName name="_vena_DYNR_SBudget_BB1_da5f4009_9768896d">#REF!</definedName>
    <definedName name="adsf_3">#REF!</definedName>
    <definedName name="_13__123Graph_DCHART_1">#REF!</definedName>
    <definedName name="b_Key1">#REF!</definedName>
    <definedName name="Louversa_1">#REF!</definedName>
    <definedName name="_vena_DYNR_SBudget_BB1_6a64ca19_3c6494d4">#REF!</definedName>
    <definedName name="rere">#REF!</definedName>
    <definedName name="exprate">#REF!</definedName>
    <definedName name="val_nyrev">#REF!</definedName>
    <definedName name="_vena_DYNR_SBudget_BB1_9d2d8fb7_a1d62814">#REF!</definedName>
    <definedName name="_MAR2">#REF!</definedName>
    <definedName name="Param_IncludePW">#REF!</definedName>
    <definedName name="TENANT2">#REF!</definedName>
    <definedName name="BIIRRProjP">#REF!</definedName>
    <definedName name="_vena_DYNR_SBudget_BB1_def8db26_9729d3b8">#REF!</definedName>
    <definedName name="_vena_Budget_B1_R_2_658126900547420161">#REF!</definedName>
    <definedName name="_vena_Budget_B1_R_2_658126899842777089">#REF!</definedName>
    <definedName name="wrn.Inputsheet_ProjectInput._1_2">#REF!</definedName>
    <definedName name="wrn.fcb2_2">#REF!</definedName>
    <definedName name="_vena_DYNR_SBudget_BB1_6f2500ac_3c8eb567">#REF!</definedName>
    <definedName name="_vena_DYNR_SBudget_BB1_9d2d8fb7_716bf60d">#REF!</definedName>
    <definedName name="_FEB99">#REF!</definedName>
    <definedName name="_vena_Budget_B1_R_3_658023728085729283_2955">#REF!</definedName>
    <definedName name="_vena_Budget_B1_R_2_658126897082925057">#REF!</definedName>
    <definedName name="cissu">#REF!</definedName>
    <definedName name="Sprd2">#REF!</definedName>
    <definedName name="_24__123Graph_ECHART_16">#REF!</definedName>
    <definedName name="CommuterMonroe">#REF!</definedName>
    <definedName name="_vena_Budget_B1_C_FV_e4bcd20d09de44648bcf960b63f6917f_23">#REF!</definedName>
    <definedName name="aewr_1_3">#REF!</definedName>
    <definedName name="wrn.data5_3">#REF!</definedName>
    <definedName name="_____17.8">#REF!</definedName>
    <definedName name="_vena_Budget_B1_R_3_658023728085729283_4219">#REF!</definedName>
    <definedName name="_vena_Budget_B1_R_2_876291152729866241">#REF!</definedName>
    <definedName name="wrn.Draft._1_1_1">#REF!</definedName>
    <definedName name="Cornell">#REF!</definedName>
    <definedName name="_bdm.5338CCD9EB9D4BD491AC166602F6C93E.edm">#REF!</definedName>
    <definedName name="GTE05builds">#REF!</definedName>
    <definedName name="Yr3OtrLosses">#REF!</definedName>
    <definedName name="_vena_DYNR_SBudget_BB1_2f89a5d3_3ba9304b">#REF!</definedName>
    <definedName name="_88__123Graph_FCHART_22">#REF!</definedName>
    <definedName name="_vena_Budget_B1_R_3_658023728085729283_4241">#REF!</definedName>
    <definedName name="_Replace.Reserve">#REF!</definedName>
    <definedName name="_vena_Budget_B1_R_3_658023728085729283_2570">#REF!</definedName>
    <definedName name="_vena_Budget_B1_R_3_658023728085729283_3690">#REF!</definedName>
    <definedName name="_vena_Budget_B1_R_3_658023728085729283_2551">#REF!</definedName>
    <definedName name="lkjlkj_4">#REF!</definedName>
    <definedName name="_vena_DYNR_SBudget_BB1_46b314c0_755e099d">#REF!</definedName>
    <definedName name="_yr6">#REF!</definedName>
    <definedName name="_vena_DYNR_SBudget_BB1_81e08984">#REF!</definedName>
    <definedName name="jhgjhgjghj">#REF!</definedName>
    <definedName name="TransCosts">#REF!</definedName>
    <definedName name="acct7338.1">#REF!</definedName>
    <definedName name="TAXES">#REF!</definedName>
    <definedName name="_________________PGC2">#REF!</definedName>
    <definedName name="_bdm.DE15EBC4F33E4518AFA3326F6E5BE620.edm">#REF!</definedName>
    <definedName name="_vena_Budget_B1_R_3_658023728085729283_2933">#REF!</definedName>
    <definedName name="P1_Ownership">#REF!</definedName>
    <definedName name="AUS08TENADD">#REF!</definedName>
    <definedName name="_vena_Budget_B1_R_2_658126893945585665">#REF!</definedName>
    <definedName name="dbiImprovedExpRatio9">#REF!</definedName>
    <definedName name="wrn.ExitAndSalesAssumptions._4">#REF!</definedName>
    <definedName name="_bdm.FD5B1343C7D4483D905C7FD1FFD9C0FE.edm">#REF!</definedName>
    <definedName name="bic">#REF!</definedName>
    <definedName name="fdfdfdf_1">#REF!</definedName>
    <definedName name="_vena_Budget_B1_R_2_658126898806784001">#REF!</definedName>
    <definedName name="_vena_Budget_B1_R_2_658126899284934657">#REF!</definedName>
    <definedName name="Page_4">#REF!</definedName>
    <definedName name="acct7342.2">#REF!</definedName>
    <definedName name="Total_Interest">#REF!</definedName>
    <definedName name="_21__123Graph_ACHART_4">#REF!</definedName>
    <definedName name="rate_cap_term">#REF!</definedName>
    <definedName name="peprint">#REF!</definedName>
    <definedName name="Yr1OtrInc2">#REF!</definedName>
    <definedName name="ooooo_2">#REF!</definedName>
    <definedName name="_con3">#REF!</definedName>
    <definedName name="_28">#REF!</definedName>
    <definedName name="EST2.A2000">#REF!</definedName>
    <definedName name="_vena_DYNR_SBudget_BB1_9d2d8fb7_b3ab7168">#REF!</definedName>
    <definedName name="_vena_Budget_B1_R_2_658126899263963137">#REF!</definedName>
    <definedName name="a_1_5">#REF!</definedName>
    <definedName name="sgsx_1_2">#REF!</definedName>
    <definedName name="_216__123Graph_FCHART_16">#REF!</definedName>
    <definedName name="_vena_DYNR_SBudget_BB1_da5f4009_eea6563b">#REF!</definedName>
    <definedName name="fgsg_1">#REF!</definedName>
    <definedName name="_31__123Graph_XCHART_6">#REF!</definedName>
    <definedName name="_noi2">#REF!</definedName>
    <definedName name="_bdm.D6821A0BB1104D28BBCFB3BF998E122A.edm">#REF!</definedName>
    <definedName name="RefiDate">#REF!</definedName>
    <definedName localSheetId="5" name="tt">#REF!</definedName>
    <definedName name="MLNK6803d83f9b38469482f5f0245d00caf6">#REF!</definedName>
    <definedName name="redo_1_1">#REF!</definedName>
    <definedName name="Header2">#REF!</definedName>
    <definedName name="kill3_1">#REF!</definedName>
    <definedName name="_vena_Budget_B1_R_3_658023728085729283_2976">#REF!</definedName>
    <definedName name="_vena_Budget_B1_R_2_658126896986456064">#REF!</definedName>
    <definedName name="Till1">#REF!</definedName>
    <definedName name="_21__123Graph_DCHART_17">#REF!</definedName>
    <definedName name="_vena_DYNR_SBudget_BB1_49c874bc_bdd349f3">#REF!</definedName>
    <definedName name="_vena_Budget_B1_R_3_658023728085729283_2638">#REF!</definedName>
    <definedName name="_vena_DYNR_SBudget_BB1_947a2efe_7a07a3e">#REF!</definedName>
    <definedName name="_272__123Graph_XCHART_19">#REF!</definedName>
    <definedName name="_15__123Graph_ACHART_16">#REF!</definedName>
    <definedName name="dbiImprovedOccupancy9">#REF!</definedName>
    <definedName name="wrn.contribution._4">#REF!</definedName>
    <definedName name="db.cf">#REF!</definedName>
    <definedName name="wrn.csc._1_5">#REF!</definedName>
    <definedName name="_vena_Budget_B1_R_3_658023728085729283_2685">#REF!</definedName>
    <definedName name="jhkkjk">#REF!</definedName>
    <definedName name="dbiImprovedGrantee8">#REF!</definedName>
    <definedName localSheetId="3" name="_Sort">#REF!</definedName>
    <definedName name="BORCOM">#REF!</definedName>
    <definedName name="wrn.Financial._.Output._1">#REF!</definedName>
    <definedName name="_vena_Budget_B1_R_3_658023728085729283_4200">#REF!</definedName>
    <definedName name="_vena_Budget_B1_R_3_658023728085729283_4408">#REF!</definedName>
    <definedName name="sw_True_False">#REF!</definedName>
    <definedName name="_vena_DYNR_SBudget_BB1_93cbb310_d45dd166">#REF!</definedName>
    <definedName name="_12__123Graph_X_CURRENT_5">#REF!</definedName>
    <definedName name="wrn.FY96sbp99_1">#REF!</definedName>
    <definedName name="________DIL2">#REF!</definedName>
    <definedName name="_________________________SF1">#REF!</definedName>
    <definedName name="_vena_Budget_B1_C_FV_e4bcd20d09de44648bcf960b63f6917f_5">#REF!</definedName>
    <definedName name="LAR">#REF!</definedName>
    <definedName name="_vena_DYNR_SBudget_BB1_257bd8dc_af932231">#REF!</definedName>
    <definedName name="MLNKbf5fe93e05ea44fc92c219a7e7e79313">#REF!</definedName>
    <definedName name="_19PAGE_7">#REF!</definedName>
    <definedName name="Cash_Bal">#REF!</definedName>
    <definedName name="_39__123Graph_ACHART_17">#REF!</definedName>
    <definedName name="_PG1">#REF!</definedName>
    <definedName localSheetId="4" name="DATA_01">#REF!</definedName>
    <definedName name="YtdUtil">#REF!</definedName>
    <definedName name="_vena_Budget_B1_R_2_718236086422470673">#REF!</definedName>
    <definedName name="OTHERUSMINCASH">#REF!</definedName>
    <definedName name="Show.Acct.Update.Warning">#REF!</definedName>
    <definedName name="hgrth">#REF!</definedName>
    <definedName name="ccc_1_5">#REF!</definedName>
    <definedName name="MLNK657e2890fa304a4f9a238cbd1328682c">#REF!</definedName>
    <definedName name="Data_summary_1_3">#REF!</definedName>
    <definedName name="_____________________________PGC2">#REF!</definedName>
    <definedName name="_bdm.536D62FAC2754D1E80F04D6DDB660234.edm">#REF!</definedName>
    <definedName name="Debt_Calc3_Year">#REF!</definedName>
    <definedName name="_bdm.D6C56897B14A4B0C98336322109D3BB0.edm">#REF!</definedName>
    <definedName name="disc">#REF!</definedName>
    <definedName name="_3_123Grap">#REF!</definedName>
    <definedName name="_vena_DYNR_SBudget_BB1_9d2d8fb7_b01548f9">#REF!</definedName>
    <definedName name="__4">#REF!</definedName>
    <definedName name="Yr4ADR">#REF!</definedName>
    <definedName name="Categories">#REF!</definedName>
    <definedName name="_eva2_1_5">#REF!</definedName>
    <definedName name="_vena_DYNR_SBudget_BB1_d91ca585_277c28a5">#REF!</definedName>
    <definedName name="remsum">#REF!</definedName>
    <definedName name="mkt_reserve">#REF!</definedName>
    <definedName name="_vena_Budget_B1_R_3_658023728085729283_3192">#REF!</definedName>
    <definedName name="_vena_DYNR_SBudget_BB1_81e08984_623fcb16">#REF!</definedName>
    <definedName name="_51__123Graph_LBL_BCHART_2">#REF!</definedName>
    <definedName name="_____________aug03">#REF!</definedName>
    <definedName name="_bdm.30650AA3DB9E426AACB9A371B79C196F.edm">#REF!</definedName>
    <definedName name="mw_2">#REF!</definedName>
    <definedName name="Non_SCM_Priority_Sale_Distribution">#REF!</definedName>
    <definedName name="arabehr">#REF!</definedName>
    <definedName name="___gia2">#REF!</definedName>
    <definedName name="OtherUS09builds">#REF!</definedName>
    <definedName name="commercial_rent_psf">#REF!</definedName>
    <definedName name="____________________________zz1">#REF!</definedName>
    <definedName name="_______________________rr3">#REF!</definedName>
    <definedName name="biteme">#REF!</definedName>
    <definedName name="car">#REF!</definedName>
    <definedName name="Flex_Input_2">#REF!</definedName>
    <definedName name="report_1">#REF!</definedName>
    <definedName name="btotalcc">#REF!</definedName>
    <definedName name="_vena_DYNR_SBudget_BB1_acaafd4a_2d36882d">#REF!</definedName>
    <definedName name="uw_noi">#REF!</definedName>
    <definedName name="MLNK3574274a5d094393979096a2fbb436f8">#REF!</definedName>
    <definedName name="_MAR05">#REF!</definedName>
    <definedName name="wrn.Financial._1_3">#REF!</definedName>
    <definedName name="ROBERT_2">#REF!</definedName>
    <definedName name="wrn.csc2._1_2">#REF!</definedName>
    <definedName name="_vena_Budget_B1_R_2_658126895564587011">#REF!</definedName>
    <definedName name="solver_lhs18">#REF!</definedName>
    <definedName name="Parking_Sensitivity">#REF!</definedName>
    <definedName name="_vena_Budget_B1_R_3_658023728085729283_3838">#REF!</definedName>
    <definedName name="_vena_Budget_B1_R_3_658023728085729283_4014">#REF!</definedName>
    <definedName name="_63">#REF!</definedName>
    <definedName name="_vena_Budget_B1_R_3_658023728085729283_2794">#REF!</definedName>
    <definedName name="_______________________________CAD2009">#REF!</definedName>
    <definedName name="_vena_Budget_B1_R_3_658023728085729283_2939">#REF!</definedName>
    <definedName name="_vena_Budget_B1_R_2_658126899767279617">#REF!</definedName>
    <definedName name="OneMSLevIRR">#REF!</definedName>
    <definedName name="Debt_Label2_InitialRate">#REF!</definedName>
    <definedName name="IntIncr">#REF!</definedName>
    <definedName name="val_4">#REF!</definedName>
    <definedName name="_vena_Budget_B1_R_3_658023728085729283_3696">#REF!</definedName>
    <definedName name="sdf_1_1_1">#REF!</definedName>
    <definedName name="PreviousBudgetID">#REF!</definedName>
    <definedName name="_vena_Budget_B1_R_3_658023728085729283_3428">#REF!</definedName>
    <definedName name="ReversalCol">#REF!</definedName>
    <definedName name="ApprPyrllBene">#REF!</definedName>
    <definedName name="_vena_DYNR_SBudget_BB1_93cbb310_c243c845">#REF!</definedName>
    <definedName name="input3">#REF!</definedName>
    <definedName name="Debt_FundType1">#REF!</definedName>
    <definedName name="_vena_Budget_B1_R_2_658126900018937859">#REF!</definedName>
    <definedName name="pio">#REF!</definedName>
    <definedName name="__ALL4">#REF!</definedName>
    <definedName name="wrn.print_1_1_1">#REF!</definedName>
    <definedName name="_MAR99">#REF!</definedName>
    <definedName name="_vena_Budget_B1_R_3_658023728085729283_2688">#REF!</definedName>
    <definedName name="_vena_Budget_B1_R_2_658126894176272386">#REF!</definedName>
    <definedName name="Yr3ADR">#REF!</definedName>
    <definedName name="XRefPaste5">#REF!</definedName>
    <definedName name="rent_comp4">#REF!</definedName>
    <definedName name="_____CPI2">#REF!</definedName>
    <definedName name="_7_1">#REF!</definedName>
    <definedName name="v_5">#REF!</definedName>
    <definedName name="_vena_Budget_B1_R_3_658023728085729283_2182">#REF!</definedName>
    <definedName localSheetId="5" name="Loan_Not_Paid">#REF!</definedName>
    <definedName name="PLUM">#REF!</definedName>
    <definedName name="_______fos2">#REF!</definedName>
    <definedName name="_vena_Budget_B1_R_3_658023728085729283_2255">#REF!</definedName>
    <definedName name="_vena_Budget_B1_R_2_658126898320244737">#REF!</definedName>
    <definedName name="__123Graph_XGRPH_EXPIRE">#REF!</definedName>
    <definedName name="AUPOtrExp">#REF!</definedName>
    <definedName name="_______________________CAD2008">#REF!</definedName>
    <definedName name="Pref_Index">#REF!</definedName>
    <definedName name="_vena_Budget_B1_R_2_658126897208754177">#REF!</definedName>
    <definedName name="_421_A_Term">#REF!</definedName>
    <definedName name="acity">#REF!</definedName>
    <definedName name="_vena_DYNR_SBudget_BB1_9d2d8fb7_6551fa6d">#REF!</definedName>
    <definedName name="ddd_1_4">#REF!</definedName>
    <definedName name="TopASR2">#REF!</definedName>
    <definedName name="AMORT6">#REF!</definedName>
    <definedName name="_______________________DIL2">#REF!</definedName>
    <definedName name="___zz1">#REF!</definedName>
    <definedName name="start">#REF!</definedName>
    <definedName name="_vena_DYNR_SBudget_BB1_81e08984_fc450740">#REF!</definedName>
    <definedName name="_vena_Budget_B1_R_2_658126900161544193">#REF!</definedName>
    <definedName name="ocsf">#REF!</definedName>
    <definedName name="SY">#REF!</definedName>
    <definedName name="Dakota">#REF!</definedName>
    <definedName name="______________________________aug03">#REF!</definedName>
    <definedName name="Bud_Act95">#REF!</definedName>
    <definedName name="_vena_Budget_B1_R_3_658023728085729283_3319">#REF!</definedName>
    <definedName name="_vena_Budget_B1_R_2_658126898127306753">#REF!</definedName>
    <definedName name="P1_Common_Tier_1_Priority">#REF!</definedName>
    <definedName name="_vena_DYNR_SBudget_BB1_9d2d8fb7_5bc220c1">#REF!</definedName>
    <definedName name="_vena_Budget_B1_R_2_658126899192659969">#REF!</definedName>
    <definedName name="_vena_Budget_B1_R_2_658126899532398595">#REF!</definedName>
    <definedName name="By_Sale_Year_Summary">#REF!</definedName>
    <definedName name="_vena_DYNR_SBudget_BB1_afd74a34_5ba40aaa">#REF!</definedName>
    <definedName name="_vena_DYNR_SBudget_BB1_46b314c0_1a7eca57">#REF!</definedName>
    <definedName name="xlValidVersionSelected">#REF!</definedName>
    <definedName name="_vena_DYNR_SBudget_BB1_1efb56c5_11a8dd64">#REF!</definedName>
    <definedName name="_54__123Graph_ECHART_11">#REF!</definedName>
    <definedName name="TLA.004">#REF!</definedName>
    <definedName name="_vena_Budget_B1_R_3_658023728085729283_4048">#REF!</definedName>
    <definedName name="_vena_Budget_B1_R_3_658023728085729283_2702">#REF!</definedName>
    <definedName name="FO">#REF!</definedName>
    <definedName name="st_2">#REF!</definedName>
    <definedName name="ctss.meta.mosaic.opStmtUWSetup">#REF!</definedName>
    <definedName name="BotMRK12">#REF!</definedName>
    <definedName name="_vena_Budget_B1_C_FV_cf2923e05394473da29be0fda7a32c55_12">#REF!</definedName>
    <definedName name="ffsgsdgsd_1">#REF!</definedName>
    <definedName name="kill3_2">#REF!</definedName>
    <definedName name="sfq_1_2">#REF!</definedName>
    <definedName name="R_O">#REF!</definedName>
    <definedName name="MLNK872f7e84cf984b05973227e88ac302af">#REF!</definedName>
    <definedName name="wrn.ALL2._5">#REF!</definedName>
    <definedName name="jhgjhgjghj_1_1_1">#REF!</definedName>
    <definedName name="_SA1_5">#REF!</definedName>
    <definedName name="_____car2">#REF!</definedName>
    <definedName name="_vena_Budget_B1_R_2_658126897091313665">#REF!</definedName>
    <definedName name="weraw_1_4">#REF!</definedName>
    <definedName name="_vena_Budget_B1_R_3_658023728085729283_3653">#REF!</definedName>
    <definedName name="Property_Tax_Rollup">#REF!</definedName>
    <definedName name="MLNKe4be5efcc93e41f7aaaecd5a49404bb7">#REF!</definedName>
    <definedName name="AUSNONINSTALLOPEXPERC">#REF!</definedName>
    <definedName name="xxxxx">#REF!</definedName>
    <definedName name="_vena_DYNR_SBudget_BB1_d3649f1b_726cbfbe">#REF!</definedName>
    <definedName name="_vena_Budget_B1_R_3_658023728085729283_2340">#REF!</definedName>
    <definedName name="_vena_DYNR_SBudget_BB1_db066169_88c92f0f">#REF!</definedName>
    <definedName name="Macro1">#REF!</definedName>
    <definedName name="_40__123Graph_DCHART_13">#REF!</definedName>
    <definedName name="zaq_1_2">#REF!</definedName>
    <definedName name="jen_1_1">#REF!</definedName>
    <definedName name="_vena_Budget_B1_C_10_658083215177678848_18">#REF!</definedName>
    <definedName name="__FEB03">#REF!</definedName>
    <definedName name="current_q">#REF!</definedName>
    <definedName name="wrn.Tout._.Sauf._.BG._1_5">#REF!</definedName>
    <definedName name="_bdm.EEC8F24578BD441DAD3C9E0BFB0F4E9B.edm">#REF!</definedName>
    <definedName name="numberrooms">#REF!</definedName>
    <definedName name="_vena_Budget_B1_R_3_658023728085729283_2744">#REF!</definedName>
    <definedName name="_c_3">#REF!</definedName>
    <definedName name="wrn.DCFEpervier._2">#REF!</definedName>
    <definedName name="_vena_Budget_B1_R_3_658023728085729283_4215">#REF!</definedName>
    <definedName name="SecondSpot">#REF!</definedName>
    <definedName name="_vena_Budget_B1_R_3_658023728085729283_3728">#REF!</definedName>
    <definedName name="REGULARACCRUAL">#REF!</definedName>
    <definedName name="_vena_DYNR_SBudget_BB1_947a2efe_15f499f3">#REF!</definedName>
    <definedName name="Swvu.full.">#REF!</definedName>
    <definedName name="cfgycfgy">#REF!</definedName>
    <definedName name="_bdm.41E8DE09B1DA44A389A68542647E98E8.edm">#REF!</definedName>
    <definedName name="___17.3">#REF!</definedName>
    <definedName name="dbo_tbl_ds_CashInvestment">#REF!</definedName>
    <definedName name="XRefCopy38">#REF!</definedName>
    <definedName name="wrn.gsa._PRINT5_3">#REF!</definedName>
    <definedName name="I_UWConcludedValue">#REF!</definedName>
    <definedName name="intrate3Core">#REF!</definedName>
    <definedName name="interest_1_1">#REF!</definedName>
    <definedName name="DATA_08">#REF!</definedName>
    <definedName name="D1_Exit_Fee">#REF!</definedName>
    <definedName name="_90__123Graph_DCHART_17">#REF!</definedName>
    <definedName name="_bdm.8C245C7D0EA64FF388CEAC1CA367E4C2.edm">#REF!</definedName>
    <definedName name="IntPartner">#REF!</definedName>
    <definedName name="_vena_Budget_B1_R_2_658126899784056835">#REF!</definedName>
    <definedName name="_vena_Budget_B1_R_3_658023728085729283_2936">#REF!</definedName>
    <definedName name="_vena_DYNR_SBudget_BB1_6f2500ac_d1d947b7">#REF!</definedName>
    <definedName name="adsf_1_3">#REF!</definedName>
    <definedName name="CLEAN">#REF!</definedName>
    <definedName name="__123Graph_AGRPH_EXPIRE">#REF!</definedName>
    <definedName name="_10_15.2">#REF!</definedName>
    <definedName name="LIBOR4">#REF!</definedName>
    <definedName name="qfour">#REF!</definedName>
    <definedName name="_vena_Budget_B1_R_3_658023728085729283_4189">#REF!</definedName>
    <definedName name="USNONINSTALLREVQ401">#REF!</definedName>
    <definedName name="oldkill_3">#REF!</definedName>
    <definedName name="_vena_DYNR_SBudget_BB1_c75acc66_f36c2e29">#REF!</definedName>
    <definedName name="lllll_3">#REF!</definedName>
    <definedName name="Pref1">#REF!</definedName>
    <definedName name="_gsf29">#REF!</definedName>
    <definedName name="wrn.Feb98._3">#REF!</definedName>
    <definedName name="wrn.GRAPHS._1_3">#REF!</definedName>
    <definedName name="_bdm.B22EC8F13E80417BBF5395218BEBDA2D.edm">#REF!</definedName>
    <definedName name="Fund_IRR_Row">#REF!</definedName>
    <definedName name="_vena_Budget_B1_R_2_658126897728847875_1">#REF!</definedName>
    <definedName name="ctss.in.collateral_0_.underwriting_0_.UwAnalysis.extAttributes.maxAsIsStressLtv">#REF!</definedName>
    <definedName name="pur.fee">#REF!</definedName>
    <definedName name="_vena_Budget_B1_R_3_658023728085729283_2360">#REF!</definedName>
    <definedName name="MLNKeaf3a66f3ba7493aaf4f71074c47c80b">#REF!</definedName>
    <definedName name="EsbDatabase1">#REF!</definedName>
    <definedName name="_vena_DYNR_SBudget_BB1_9d2d8fb7_eff4393c">#REF!</definedName>
    <definedName name="ssss_3">#REF!</definedName>
    <definedName name="Debt_RefiTypes">#REF!</definedName>
    <definedName name="flll">#REF!</definedName>
    <definedName name="_vena_Budget_B1_R_2_658126897120673793">#REF!</definedName>
    <definedName name="AUPPercentRent">#REF!</definedName>
    <definedName name="prova_1_3">#REF!</definedName>
    <definedName name="Uvarfinalreconclandval">#REF!</definedName>
    <definedName name="tcost">#REF!</definedName>
    <definedName name="avgprice_unit">#REF!</definedName>
    <definedName name="Inspections">#REF!</definedName>
    <definedName name="_vena_DYNR_SBudget_BB1_6f2500ac_f22cfaca">#REF!</definedName>
    <definedName name="_vena_Budget_B1_R_3_658023728085729283_2635">#REF!</definedName>
    <definedName name="ELEVA">#REF!</definedName>
    <definedName name="RLAINPUT_InPlaceRecovery">#REF!</definedName>
    <definedName name="_bdm.53B0216668C04FBCAA129BCE5D377A38.edm">#REF!</definedName>
    <definedName name="garages">#REF!</definedName>
    <definedName name="wvu.cash._1_2">#REF!</definedName>
    <definedName name="UnUsed1">#REF!</definedName>
    <definedName localSheetId="4" name="_Key2">#REF!</definedName>
    <definedName name="AUGADJ">#REF!</definedName>
    <definedName name="_30__123Graph_FCHART_22">#REF!</definedName>
    <definedName name="wrn.DCF._2">#REF!</definedName>
    <definedName name="_vena_DYNR_SBudget_BB1_53b1a2e2_9c59670f">#REF!</definedName>
    <definedName name="_______key1">#REF!</definedName>
    <definedName name="MLNK63107c555def4de6b20d459788db7818">#REF!</definedName>
    <definedName name="equity_to_tdcratio">#REF!</definedName>
    <definedName name="_20__123Graph_DCHART_16">#REF!</definedName>
    <definedName name="_JAN99">#REF!</definedName>
    <definedName name="_vena_Budget_B1_R_3_658023728085729283_2777">#REF!</definedName>
    <definedName name="MLNKfb81b6eaa23948c5a123ef38eb52920e">#REF!</definedName>
    <definedName name="s5rent">#REF!</definedName>
    <definedName name="_vena_Budget_B1_R_3_658023728085729283_2385">#REF!</definedName>
    <definedName name="__123Graph_AQTR_SHIPS">#REF!</definedName>
    <definedName name="_vena_Budget_B1_R_2_658126894683783169_1">#REF!</definedName>
    <definedName name="wrn.Komplettausdruck._1_5">#REF!</definedName>
    <definedName name="_36__123Graph_XSEG_PIE">#REF!</definedName>
    <definedName name="_vena_Budget_B1_R_3_658023728085729283_2383">#REF!</definedName>
    <definedName name="MKTG">#REF!</definedName>
    <definedName name="asdf_2">#REF!</definedName>
    <definedName name="_bdm.07CED8D4EDF14C0D93018703E893E4C5.edm">#REF!</definedName>
    <definedName name="mmmmmm_5">#REF!</definedName>
    <definedName name="_44__123Graph_ECHART_15">#REF!</definedName>
    <definedName name="wrn.print._5">#REF!</definedName>
    <definedName name="ApprovalSTatus">#REF!</definedName>
    <definedName name="______________CAD2006">#REF!</definedName>
    <definedName name="PAGE3B">#REF!</definedName>
    <definedName name="_vena_Budget_B1_R_2_658126896898375681">#REF!</definedName>
    <definedName name="RETAIL_EST">#REF!</definedName>
    <definedName name="wrn.upstairs._1">#REF!</definedName>
    <definedName name="_25_0__123Grap">#REF!</definedName>
    <definedName name="_vena_DYNR_SBudget_BB1_9d2d8fb7_d288c1f4">#REF!</definedName>
    <definedName name="FUCKEM">#REF!</definedName>
    <definedName name="C_R">#REF!</definedName>
    <definedName name="Z_6DFA7DD9_3C08_11D1_BDBE_0020AF42250B_.wvu.PrintArea">#REF!</definedName>
    <definedName name="_vena_Budget_B1_R_2_658126895442952193">#REF!</definedName>
    <definedName name="_vena_Budget_B1_R_3_658023728085729283_2320">#REF!</definedName>
    <definedName name="_vena_Budget_B1_R_2_658126898286690468">#REF!</definedName>
    <definedName name="GA">#REF!</definedName>
    <definedName name="Division_09">#REF!</definedName>
    <definedName name="Z_C9FB2A76_5C56_11D3_AD66_0050040A13CD_.wvu.PrintTitles">#REF!</definedName>
    <definedName name="__Mkt3">#REF!</definedName>
    <definedName name="_41__123Graph_FCHART_17">#REF!</definedName>
    <definedName name="_bdm.C1FC1CBBCD84405C898FB3028A9F4127.edm">#REF!</definedName>
    <definedName name="wrn.Report1._1_2">#REF!</definedName>
    <definedName name="_DAT2">#REF!</definedName>
    <definedName name="prova_5">#REF!</definedName>
    <definedName name="wrn.all._.input._3">#REF!</definedName>
    <definedName name="wrn.print._.graphs._1_1">#REF!</definedName>
    <definedName name="_vena_Budget_B1_R_3_658023728085729283_2811">#REF!</definedName>
    <definedName name="_34_4">#REF!</definedName>
    <definedName name="COVPAGE1">#REF!</definedName>
    <definedName name="_vena_DYNR_SBudget_BB1_d91ca585_38b144d8">#REF!</definedName>
    <definedName name="M_1_4">#REF!</definedName>
    <definedName name="ArgusScenario">#REF!</definedName>
    <definedName name="MLNKa1e5799ada0e4fa48cbf7daa747279e4">#REF!</definedName>
    <definedName name="rerere">#REF!</definedName>
    <definedName name="_vena_DYNR_SBudget_BB1_81e08984_88d84eab">#REF!</definedName>
    <definedName name="WoodSiding">#REF!</definedName>
    <definedName name="rthsrth">#REF!</definedName>
    <definedName name="edde">#REF!</definedName>
    <definedName name="TENYRS_SEC2">#REF!</definedName>
    <definedName name="xx_5">#REF!</definedName>
    <definedName name="_vena_Budget_B1_R_3_658023728085729283_4057">#REF!</definedName>
    <definedName name="_vena_Budget_B1_R_3_658023728085729283_3365">#REF!</definedName>
    <definedName name="_31__123Graph_BCHART_4">#REF!</definedName>
    <definedName name="LandSale3Date">#REF!</definedName>
    <definedName name="s_2">#REF!</definedName>
    <definedName name="_vena_Budget_B1_R_2_658126898181832734">#REF!</definedName>
    <definedName name="_vena_Budget_B1_R_2_658126898269913089">#REF!</definedName>
    <definedName name="_vena_Budget_B1_R_2_876291152784392193">#REF!</definedName>
    <definedName name="AMORTLEFT">#REF!</definedName>
    <definedName name="_PGA2">#REF!</definedName>
    <definedName name="_vena_Budget_B1_R_2_674386335070552071">#REF!</definedName>
    <definedName name="solver_lhs39">#REF!</definedName>
    <definedName name="_vena_DYNR_SBudget_BB1_c75acc66_3d864836">#REF!</definedName>
    <definedName name="_vena_DYNR_SBudget_BB1_6f2500ac_5a627cff">#REF!</definedName>
    <definedName name="_vena_DYNR_SBudget_BB1_2f89a5d3_43b410f5">#REF!</definedName>
    <definedName name="FirstPart">#REF!</definedName>
    <definedName localSheetId="4" name="ere">#REF!</definedName>
    <definedName name="wrn.summaries._1_1">#REF!</definedName>
    <definedName name="_____rr1">#REF!</definedName>
    <definedName name="NumberStudioVLI">#REF!</definedName>
    <definedName name="_vena_Budget_B1_R_2_658126894490845184_1">#REF!</definedName>
    <definedName name="_vena_DYNR_SBudget_BB1_81e08984_fe599a7e">#REF!</definedName>
    <definedName name="Debt_2_Release_Y_N">#REF!</definedName>
    <definedName name="acqfeeCore">#REF!</definedName>
    <definedName name="refimaturity">#REF!</definedName>
    <definedName name="__MAY06">#REF!</definedName>
    <definedName name="MLNK490bf0eead0c46a59c78c857342cfa76">#REF!</definedName>
    <definedName name="_routine">#REF!</definedName>
    <definedName name="wrn.Print._.6._3">#REF!</definedName>
    <definedName name="I_AddMktOcc_Hist_Y2">#REF!</definedName>
    <definedName name="wrn.Arena._.PCD._1">#REF!</definedName>
    <definedName name="SpreadNonInvgrade">#REF!</definedName>
    <definedName name="inabc_1_1_1">#REF!</definedName>
    <definedName name="_vena_DYNR_SBudget_BB1_9d2d8fb7_99974b2b">#REF!</definedName>
    <definedName name="_bdm.54647F5039404506A8A35C26B33490FD.edm">#REF!</definedName>
    <definedName name="AnchorCName">#REF!</definedName>
    <definedName name="OPER">#REF!</definedName>
    <definedName name="MLNKad460d8f1d8a4bd8badbc89267fe04c1">#REF!</definedName>
    <definedName name="wrn.1996._.BUDGET._1_1_1">#REF!</definedName>
    <definedName name="Y_1_1_1">#REF!</definedName>
    <definedName name="ere_1_2">#REF!</definedName>
    <definedName name="contingency.total.base">#REF!</definedName>
    <definedName name="MLNKfb0f54ded2dc46a88d33f4f25026b202">#REF!</definedName>
    <definedName name="CLIprct">#REF!</definedName>
    <definedName name="eswitch">#REF!</definedName>
    <definedName name="_DEP1">#REF!</definedName>
    <definedName name="MEZZ_PAYMTS">#REF!</definedName>
    <definedName name="______________CAD2009">#REF!</definedName>
    <definedName name="ARGUS29">#REF!</definedName>
    <definedName name="_vena_DYNR_SBudget_BB1_acaafd4a_11c8dc74">#REF!</definedName>
    <definedName name="AUS08TENMAX">#REF!</definedName>
    <definedName name="ACwvu.WAT.">#REF!</definedName>
    <definedName name="_vena_Budget_B1_R_2_658126897527521281_1">#REF!</definedName>
    <definedName name="mmmm_1_1_1">#REF!</definedName>
    <definedName name="_vena_Budget_B1_R_3_658023728085729283_3507">#REF!</definedName>
    <definedName name="MLNK7e2d68f6eb734eb49de98d8302f5640f">#REF!</definedName>
    <definedName name="Newtestbdm">#REF!</definedName>
    <definedName name="wrn.Full._.Report._4">#REF!</definedName>
    <definedName name="_New4_2">#REF!</definedName>
    <definedName name="BICurrentBalance2C">#REF!</definedName>
    <definedName name="_vena_Budget_B1_R_2_658126894423736321_1">#REF!</definedName>
    <definedName name="CurrentBudgetType">#REF!</definedName>
    <definedName name="DRAW">#REF!</definedName>
    <definedName name="_vena_Budget_B1_R_3_658023728085729283_3457">#REF!</definedName>
    <definedName name="_vena_Budget_B1_R_3_658023728085729283_2653">#REF!</definedName>
    <definedName name="_vena_Budget_B1_R_3_658023728085729283_3576">#REF!</definedName>
    <definedName name="Shortfall_Level">#REF!</definedName>
    <definedName name="_12Module2_.PRINT_BCTAX">#REF!</definedName>
    <definedName name="PURPRICE">#REF!</definedName>
    <definedName name="vloancc">#REF!</definedName>
    <definedName name="wrn.Front._.Page._1_1">#REF!</definedName>
    <definedName name="_vena_Budget_B1_R_2_771870951204716544">#REF!</definedName>
    <definedName name="_bdm.B3F9118D9E7D4218916D0C802FAE7A32.edm">#REF!</definedName>
    <definedName name="_Sort229">#REF!</definedName>
    <definedName name="DockEquipment">#REF!</definedName>
    <definedName name="USINSTALLREVESC">#REF!</definedName>
    <definedName name="_vena_Budget_B1_C_FV_35892df9482541ef9da1df9eb1776c9c_15">#REF!</definedName>
    <definedName name="noidea_1_4">#REF!</definedName>
    <definedName name="_vena_Budget_B1_R_2_658126895262597121">#REF!</definedName>
    <definedName name="_vena_Budget_B1_R_3_658023728085729283_3964">#REF!</definedName>
    <definedName name="Presentation_2">#REF!</definedName>
    <definedName name="ScenarioNumber">#REF!</definedName>
    <definedName name="AREA14SF">#REF!</definedName>
    <definedName name="MLNKd0be0e1300af4455b8e39465f01e91a3">#REF!</definedName>
    <definedName name="salespd_endmo">#REF!</definedName>
    <definedName name="_14P_L">#REF!</definedName>
    <definedName name="_vena_DYNR_SBudget_BB1_c75acc66_42972793">#REF!</definedName>
    <definedName name="__JAN01">#REF!</definedName>
    <definedName name="_vena_Budget_B1_R_2_658126894276935681_1">#REF!</definedName>
    <definedName name="CCAMINCASH">#REF!</definedName>
    <definedName name="_vena_Budget_B1_R_2_658126894297907201_1">#REF!</definedName>
    <definedName name="asdfsadfdsa">#REF!</definedName>
    <definedName name="TB_FileName_Change">#REF!</definedName>
    <definedName name="dbiImprovedName4">#REF!</definedName>
    <definedName name="_vena_DYNR_SBudget_BB1_81e08984_4366a23f">#REF!</definedName>
    <definedName name="Uvarcapitalreserves">#REF!</definedName>
    <definedName localSheetId="4" name="Choices_Wrapper">#REF!</definedName>
    <definedName name="_bdm.FastTrackBookmark.6_30_2009_4_34_16_PM.edm">#REF!</definedName>
    <definedName name="_vena_Budget_B1_R_3_658023728085729283_4364">#REF!</definedName>
    <definedName name="IHMPrintMR1">#REF!</definedName>
    <definedName name="wrn.ALL2._1_4">#REF!</definedName>
    <definedName name="xxxxx_1_3">#REF!</definedName>
    <definedName name="_vena_Budget_B1_R_2_774856179313934336">#REF!</definedName>
    <definedName name="Yr1ParkingInc">#REF!</definedName>
    <definedName name="_vena_Budget_B1_R_3_658023728085729283_4256">#REF!</definedName>
    <definedName name="YtdGenAdmin">#REF!</definedName>
    <definedName name="_vena_Budget_B1_R_3_658023728085729283_4081">#REF!</definedName>
    <definedName name="__123Graph_XCHART7">#REF!</definedName>
    <definedName name="existingloan">#REF!</definedName>
    <definedName name="_vena_Budget_B1_R_3_658023728085729283_2406">#REF!</definedName>
    <definedName name="PAGE2B">#REF!</definedName>
    <definedName name="dbiImprovedExpRatio2">#REF!</definedName>
    <definedName localSheetId="4" name="_Sort">#REF!</definedName>
    <definedName name="_vena_Budget_B1_R_2_658126897175199745">#REF!</definedName>
    <definedName name="_bdm.8A08EA11AC38492FAE61DFC7796E493D.edm">#REF!</definedName>
    <definedName name="wrn.Arthur._1_3">#REF!</definedName>
    <definedName name="_vena_Budget_B1_R_2_658126899100385280">#REF!</definedName>
    <definedName name="_vena_Budget_B1_R_3_658023728085729283_3348">#REF!</definedName>
    <definedName name="DELME7_Condo_1">#REF!</definedName>
    <definedName name="_vena_DYNR_SBudget_BB1_9d2d8fb7_ac8a6c83">#REF!</definedName>
    <definedName name="_vena_Budget_B1_R_2_658126898584485891">#REF!</definedName>
    <definedName name="SBD_TYPE">#REF!</definedName>
    <definedName name="_vena_DYNR_SBudget_BB1_88d65061_ffc89809">#REF!</definedName>
    <definedName name="_vena_Budget_B1_R_2_658126896701243395">#REF!</definedName>
    <definedName name="COK">#REF!</definedName>
    <definedName name="_vena_Budget_B1_C_10_658083215177678848_52">#REF!</definedName>
    <definedName name="_vena_Budget_B1_R_2_658126894264352769_1">#REF!</definedName>
    <definedName name="_vena_Budget_B1_R_2_658126896126623745">#REF!</definedName>
    <definedName name="Cover2">#REF!</definedName>
    <definedName name="_bdm.15550E995C4A4672BCA7BCCE364FFE68.edm">#REF!</definedName>
    <definedName name="_vena_Budget_B1_R_3_658023728085729283_4410">#REF!</definedName>
    <definedName name="__123Graph_AHISTORY">#REF!</definedName>
    <definedName name="_bdm.5739849008DC461CA9D7FDD06F449217.edm">#REF!</definedName>
    <definedName name="ImpSale4Date">#REF!</definedName>
    <definedName name="Loan1Type">#REF!</definedName>
    <definedName name="___CAD2005">#REF!</definedName>
    <definedName name="ROLLUP">#REF!</definedName>
    <definedName name="_bdm.1699640A6B2B4154B7177BDF2CC30A5F.edm">#REF!</definedName>
    <definedName name="_48_____123Graph_ACHART_2">#REF!</definedName>
    <definedName name="ctss.in.mosaic.opStatement.collateral_0_.underwriting_0_.opStatement_3_">#REF!</definedName>
    <definedName name="cable">#REF!</definedName>
    <definedName name="_APR94">#REF!</definedName>
    <definedName name="_vena_Budget_B1_R_3_658023728085729283_3479">#REF!</definedName>
    <definedName name="__123Graph_AUNIT">#REF!</definedName>
    <definedName name="_____________________RR1">#REF!</definedName>
    <definedName name="T2ARENT">#REF!</definedName>
    <definedName name="_vena_Budget_B1_R_3_658023728085729283_4212">#REF!</definedName>
    <definedName name="_________________CAD2008">#REF!</definedName>
    <definedName name="wrn.Structural._.Frame._3">#REF!</definedName>
    <definedName name="EsbDetail1">#REF!</definedName>
    <definedName name="_vena_Budget_B1_R_2_658126893685538817_1">#REF!</definedName>
    <definedName name="_vena_DYNR_SBudget_BB1_ade01e4_bc6947fd">#REF!</definedName>
    <definedName name="_vena_Budget_B1_R_2_658126898454462465">#REF!</definedName>
    <definedName name="HahnMin">#REF!</definedName>
    <definedName name="MLNK4a6285aff6ad4a3e88355e440a456b42">#REF!</definedName>
    <definedName name="D2_IO_Months">#REF!</definedName>
    <definedName name="Schiperc">#REF!</definedName>
    <definedName name="_vena_Budget_B1_R_2_702739773403824131">#REF!</definedName>
    <definedName name="_vena_DYNR_SBudget_BB1_81e08984_87e8aaf5">#REF!</definedName>
    <definedName name="_vena_Budget_B1_R_2_728481409228341269">#REF!</definedName>
    <definedName name="Cap_3">#REF!</definedName>
    <definedName name="PLS_State">#REF!</definedName>
    <definedName name="linear_par_swap_rates__interpolate_from_rates__using_spot_rates_for_gaps">#REF!</definedName>
    <definedName name="market">#REF!</definedName>
    <definedName name="RevEffectDate">#REF!</definedName>
    <definedName name="_vena_Budget_B1_R_3_658023728085729283_3605">#REF!</definedName>
    <definedName name="wrn.Delchamps.">#REF!</definedName>
    <definedName name="PRINT_2">#REF!</definedName>
    <definedName name="_vena_DYNR_SBudget_BB1_257bd8dc_110d2be6">#REF!</definedName>
    <definedName name="AMTYPE">#REF!</definedName>
    <definedName name="NETRENT">#REF!</definedName>
    <definedName name="_vena_DYNR_SBudget_BB1_d6ab1b36_ccec094d">#REF!</definedName>
    <definedName name="_vena_DYNR_SBudget_BB1_7970b553_455486d9">#REF!</definedName>
    <definedName name="_vena_Budget_B1_C_FV_e4bcd20d09de44648bcf960b63f6917f_44">#REF!</definedName>
    <definedName name="____________________________CAD2006">#REF!</definedName>
    <definedName name="CY_Common_Equity">#REF!</definedName>
    <definedName name="_vena_DYNR_SBudget_BB1_9d2d8fb7_4b56f714">#REF!</definedName>
    <definedName name="_vena_DYNR_SBudget_BB1_9d2d8fb7_b20c6d90">#REF!</definedName>
    <definedName name="_bdm.A555008860734E698058D79BC3C5A168.edm">#REF!</definedName>
    <definedName name="__________aug04">#REF!</definedName>
    <definedName name="_bdm.8A3071FF3400426CB513A9CB95FF8B4F.edm">#REF!</definedName>
    <definedName name="WIRSIZE">#REF!</definedName>
    <definedName name="_vena_DYNR_SBudget_BB1_c75acc66_3df5eee5">#REF!</definedName>
    <definedName name="wrnfy97_1_5">#REF!</definedName>
    <definedName name="_vena_Budget_B1_R_3_658023728085729283_3265">#REF!</definedName>
    <definedName name="_vena_Budget_B1_R_2_658126898118918145">#REF!</definedName>
    <definedName name="_vena_Budget_B1_R_2_658126899373015043">#REF!</definedName>
    <definedName name="Workcap4_1_4">#REF!</definedName>
    <definedName name="Construction_Term">#REF!</definedName>
    <definedName name="_vena_DYNR_SBudget_BB1_9d2d8fb7_cd02ecc5">#REF!</definedName>
    <definedName name="working_capital_2">#REF!</definedName>
    <definedName name="pot">#REF!</definedName>
    <definedName name="MLNK0693f8f030a544bbb3c674cbfdb770ab">#REF!</definedName>
    <definedName name="sched3">#REF!</definedName>
    <definedName name="mmmmmmmhm_1_1">#REF!</definedName>
    <definedName name="_____IRR2">#REF!</definedName>
    <definedName name="I_FoodRev_Yr0">#REF!</definedName>
    <definedName name="_vena_DYNR_SBudget_BB1_d3649f1b_b22d50db">#REF!</definedName>
    <definedName name="_vena_DYNR_SBudget_BB1_dd640a85">#REF!</definedName>
    <definedName name="_bdm.3CC28D6725734CD68E681FA7BA318AB3.edm">#REF!</definedName>
    <definedName name="_vena_Budget_B1_R_2_658126895610724353">#REF!</definedName>
    <definedName name="BotCNS">#REF!</definedName>
    <definedName name="Lease_Rollovers">#REF!</definedName>
    <definedName name="_vena_DYNR_SBudget_BB1_81e08984_30ceb2ea">#REF!</definedName>
    <definedName name="wrn.Economic._.Value._.Added._.Analysis._3">#REF!</definedName>
    <definedName name="_bdm.75DD41C7B4AC4E80950F7F5AC1D7444B.edm">#REF!</definedName>
    <definedName name="___________Key3">#REF!</definedName>
    <definedName name="AUS07CAPEXPERTOWER">#REF!</definedName>
    <definedName name="BIInterestRate2P">#REF!</definedName>
    <definedName name="Cont_Fee_Bonus">#REF!</definedName>
    <definedName name="asd_1_2">#REF!</definedName>
    <definedName name="_14__123Graph_BCHART_15">#REF!</definedName>
    <definedName name="_vena_DYNR_SBudget_BB1_9817012_d71be004">#REF!</definedName>
    <definedName name="MLNKafc8eea0a355428fa0ba19056b0ba9f7">#REF!</definedName>
    <definedName name="_vena_Budget_B1_R_2_658126895963045889">#REF!</definedName>
    <definedName name="Permanent_Sources_of_Funds">#REF!</definedName>
    <definedName name="prepby">#REF!</definedName>
    <definedName name="f_4">#REF!</definedName>
    <definedName name="__55__123Graph_XCHART_22">#REF!</definedName>
    <definedName name="__________________________RR2">#REF!</definedName>
    <definedName name="_vena_Budget_B1_R_2_658126894830583809_1">#REF!</definedName>
    <definedName name="bnnn_4">#REF!</definedName>
    <definedName name="_vena_Budget_B1_R_2_658126896374087681">#REF!</definedName>
    <definedName name="DecEndDate">#REF!</definedName>
    <definedName name="_New1_2">#REF!</definedName>
    <definedName name="_vena_DYNR_SBudget_BB1_2007b251_54b1e861">#REF!</definedName>
    <definedName name="_27__123Graph_CCHART_18">#REF!</definedName>
    <definedName name="_vena_Budget_B1_R_3_658023728085729283_3670">#REF!</definedName>
    <definedName name="_vena_Budget_B1_R_3_658023728085729283_4296">#REF!</definedName>
    <definedName name="_n42">#REF!</definedName>
    <definedName name="__AUG04">#REF!</definedName>
    <definedName name="_vena_DYNR_SBudget_BB1_dc3c8d90_73888ee9">#REF!</definedName>
    <definedName name="sjtyjk">#REF!</definedName>
    <definedName name="_bdm.32F18EDF42A848D996B51C7A4A9D85B9.edm">#REF!</definedName>
    <definedName name="_________________________ICE2">#REF!</definedName>
    <definedName name="First_Paste_5">#REF!</definedName>
    <definedName name="tac">#REF!</definedName>
    <definedName name="_Regression_Y">#REF!</definedName>
    <definedName name="vv_5">#REF!</definedName>
    <definedName name="_vena_Budget_B1_R_2_876291152755032066">#REF!</definedName>
    <definedName name="_vena_DYNR_SBudget_BB1_81e08984_d865fccd">#REF!</definedName>
    <definedName name="CR">#REF!</definedName>
    <definedName name="_bdm.C12DFFDFB8CE4EF39B533A14C2C4B878.edm">#REF!</definedName>
    <definedName name="_79__123Graph_BCHART_15">#REF!</definedName>
    <definedName name="Dec_97">#REF!</definedName>
    <definedName name="_vena_Budget_B1_R_2_658126895250014209">#REF!</definedName>
    <definedName name="Totcosts">#REF!</definedName>
    <definedName name="__al1_3">#REF!</definedName>
    <definedName name="_vena_Budget_B1_R_3_658023728085729283_2194">#REF!</definedName>
    <definedName name="solver_lhs41">#REF!</definedName>
    <definedName name="MEZZ_EXIT_FEES">#REF!</definedName>
    <definedName name="hn._P017">#REF!</definedName>
    <definedName name="_Expense.Escalator">#REF!</definedName>
    <definedName name="ELECI">#REF!</definedName>
    <definedName name="PANDI">#REF!</definedName>
    <definedName name="__123Graph_APAY">#REF!</definedName>
    <definedName name="summy2">#REF!</definedName>
    <definedName name="_vena_DYNR_SBudget_BB1_947a2efe_b235cf92">#REF!</definedName>
    <definedName name="Debt_Show2_FundPercent">#REF!</definedName>
    <definedName name="_vena_Budget_B1_R_2_658126897221337089">#REF!</definedName>
    <definedName name="_vena_Budget_B1_R_2_658126900262207488">#REF!</definedName>
    <definedName name="_vena_Budget_B1_R_2_658126900522254337">#REF!</definedName>
    <definedName name="Param_SLAbatement_2">#REF!</definedName>
    <definedName name="wrn.jan._.98._4">#REF!</definedName>
    <definedName name="_vena_Budget_B1_R_2_658126893622624256_1">#REF!</definedName>
    <definedName name="_bdm.F05C62C0A84B4B548D12BFF5FFCB5DDD.edm">#REF!</definedName>
    <definedName name="_bdm.2637D418373E49F8A835B40A401A4FBA.edm">#REF!</definedName>
    <definedName name="adsf_1">#REF!</definedName>
    <definedName name="TotalAcqAmt">#REF!</definedName>
    <definedName name="_vena_Budget_B1_R_3_658023728085729283_3879">#REF!</definedName>
    <definedName name="wrn.Final._1_1_1">#REF!</definedName>
    <definedName name="_bdm.1E5014AB9BCE41EDA3291CB683042B01.edm">#REF!</definedName>
    <definedName name="solver_lhs46">#REF!</definedName>
    <definedName name="Yr3ParkingInc">#REF!</definedName>
    <definedName name="wrn.GRAPHS._2">#REF!</definedName>
    <definedName name="Yr3OtrExp2">#REF!</definedName>
    <definedName name="_vena_DYNR_SBudget_BB1_6ebbf9bc_40ffb13a">#REF!</definedName>
    <definedName name="ValuationPageOne">#REF!</definedName>
    <definedName name="Table2in2">#REF!</definedName>
    <definedName name="_vena_Budget_B1_R_2_774856181427863553">#REF!</definedName>
    <definedName name="UK03TENMAX">#REF!</definedName>
    <definedName name="OARefDate">#REF!</definedName>
    <definedName name="am_fees">#REF!</definedName>
    <definedName name="_vena_Budget_B1_R_2_674383170540535808">#REF!</definedName>
    <definedName name="sgdg_3">#REF!</definedName>
    <definedName name="USGL">#REF!</definedName>
    <definedName name="_vena_DYNR_SBudget_BB1_c75acc66_dc1697c6">#REF!</definedName>
    <definedName name="Num_Pmt_Per_Year">#REF!</definedName>
    <definedName name="_54__123Graph_BCHART_22">#REF!</definedName>
    <definedName name="_vena_Budget_B1_R_2_702739773143777281">#REF!</definedName>
    <definedName name="_vena_DYNR_SBudget_BB1_49c874bc_62eb3fd0">#REF!</definedName>
    <definedName name="ResultsPCore">#REF!</definedName>
    <definedName name="_vena_Budget_B1_R_3_658023728085729283_2264">#REF!</definedName>
    <definedName name="int_4">#REF!</definedName>
    <definedName name="_vena_DYNR_SBudget_BB1_9d30db1e_4bdc536e">#REF!</definedName>
    <definedName name="___mo1">#REF!</definedName>
    <definedName name="_40__123Graph_ASEG_PIE">#REF!</definedName>
    <definedName name="_bdm.46024078AA11496284224DD9AE7ECB65.edm">#REF!</definedName>
    <definedName name="dbiImprovedPrice8">#REF!</definedName>
    <definedName name="Yr2PropTax">#REF!</definedName>
    <definedName name="Z_A2426FEA_B812_466E_AD56_91907F9FA6F0_.wvu.PrintArea">#REF!</definedName>
    <definedName name="_vena_Budget_B1_R_2_658126894432124931_1">#REF!</definedName>
    <definedName name="ERRRRRR">#REF!</definedName>
    <definedName name="___16">#REF!</definedName>
    <definedName name="lips">#REF!</definedName>
    <definedName name="_vena_Budget_B1_R_3_658023728085729283_4308">#REF!</definedName>
    <definedName name="_1__123Graph_ACHART_4A">#REF!</definedName>
    <definedName name="BaseRentR">#REF!</definedName>
    <definedName name="_vena_DYNR_SBudget_BB1_cc8ac924_29831b03">#REF!</definedName>
    <definedName name="A1OPERCASH">#REF!</definedName>
    <definedName name="_MAR08">#REF!</definedName>
    <definedName name="uytry_1_3">#REF!</definedName>
    <definedName name="M_4">#REF!</definedName>
    <definedName name="_vena_DYNR_SBudget_BB1_6f2500ac_cad0ac29">#REF!</definedName>
    <definedName name="fff_3">#REF!</definedName>
    <definedName name="__lip2">#REF!</definedName>
    <definedName name="_bdm.C41FAEEE4DC046A183FB4F9DC123AAD0.edm">#REF!</definedName>
    <definedName name="BotMRK8">#REF!</definedName>
    <definedName name="rate_table">#REF!</definedName>
    <definedName name="_vena_Budget_B1_R_2_658126896235675649">#REF!</definedName>
    <definedName name="__123Graph_BFIXBAR">#REF!</definedName>
    <definedName name="_vena_Budget_B1_R_2_658126896806100993">#REF!</definedName>
    <definedName name="Differences_4">#REF!</definedName>
    <definedName name="CLEANING">#REF!</definedName>
    <definedName name="wrn.print5_2">#REF!</definedName>
    <definedName name="_vena_Budget_B1_R_3_658023728085729283_2476">#REF!</definedName>
    <definedName name="interest_1_4">#REF!</definedName>
    <definedName name="_vena_Budget_B1_R_3_658023728085729283_2503">#REF!</definedName>
    <definedName name="UK07TENADD">#REF!</definedName>
    <definedName name="_bdm.7AF989F1413E49C0BB733DDCBF276594.edm">#REF!</definedName>
    <definedName name="addr2">#REF!</definedName>
    <definedName name="hope_condo_1">#REF!</definedName>
    <definedName name="_vena_Budget_B1_R_2_658126893672955905_1">#REF!</definedName>
    <definedName name="__IntlFixupTable">#REF!</definedName>
    <definedName name="RANGEB">#REF!</definedName>
    <definedName name="hsfdhs">#REF!</definedName>
    <definedName name="_vena_Budget_B1_R_3_658023728085729283_2441">#REF!</definedName>
    <definedName name="MLNKcde3794cbb964123b5cf8dd557e8dd0d">#REF!</definedName>
    <definedName name="___TI1">#REF!</definedName>
    <definedName name="ooooo_5">#REF!</definedName>
    <definedName name="_bdm.F1EEF456B3234D62A68F37F02B05C27C.edm">#REF!</definedName>
    <definedName name="_vena_Budget_B1_R_3_658023728085729283_2768">#REF!</definedName>
    <definedName name="RentRollDate">#REF!</definedName>
    <definedName name="_16__123Graph_ACHART_2">#REF!</definedName>
    <definedName name="_2__123Graph_XCHART_2">#REF!</definedName>
    <definedName name="b5rent">#REF!</definedName>
    <definedName name="CCLAMINCASH">#REF!</definedName>
    <definedName name="_vena_Budget_B1_R_2_658126895589752832">#REF!</definedName>
    <definedName name="Module2.PRINT_IDET">#REF!</definedName>
    <definedName name="_vena_Budget_B1_C_FV_cf2923e05394473da29be0fda7a32c55_5">#REF!</definedName>
    <definedName name="_vena_DYNR_SBudget_BB1_93cbb310_cd75af2f">#REF!</definedName>
    <definedName name="_vena_DYNR_SBudget_BB1_1efb56c5_10b240a6">#REF!</definedName>
    <definedName name="Purdue">#REF!</definedName>
    <definedName name="bunits">#REF!</definedName>
    <definedName name="_vena_Budget_B1_R_2_658126894239186947_1">#REF!</definedName>
    <definedName name="_38__123Graph_DCHART_16">#REF!</definedName>
    <definedName name="wrn.Finanzbedarfsrechnung._2">#REF!</definedName>
    <definedName name="__________________________________rr3">#REF!</definedName>
    <definedName name="abc_1_1">#REF!</definedName>
    <definedName name="_vena_Budget_B1_R_2_786792804088020992">#REF!</definedName>
    <definedName name="_4__123Graph_ALIQUIDS">#REF!</definedName>
    <definedName name="_vena_DYNR_SBudget_BB1_93cbb310_34726f16">#REF!</definedName>
    <definedName name="wvu.profits.">#REF!</definedName>
    <definedName name="USNONINSTALLREVQ101">#REF!</definedName>
    <definedName name="OtrIncDesc">#REF!</definedName>
    <definedName name="_vena_DYNR_SBudget_BB1_947a2efe_29ce1bcb">#REF!</definedName>
    <definedName name="lklkl_1_3">#REF!</definedName>
    <definedName name="_vena_Budget_B1_R_3_658023728085729283_4384">#REF!</definedName>
    <definedName name="_67__123Graph_ECHART_15">#REF!</definedName>
    <definedName name="MONTHLYCKLST">#REF!</definedName>
    <definedName name="_vena_Budget_B1_C_7_742868706134982656_6">#REF!</definedName>
    <definedName name="_vena_Budget_B1_R_3_658023728085729283_2318">#REF!</definedName>
    <definedName name="HINESACCT">#REF!</definedName>
    <definedName name="SZDfasd">#REF!</definedName>
    <definedName name="_vena_DYNR_SBudget_BB1_d9e2ff62_650d8b92">#REF!</definedName>
    <definedName name="dgfhgf_1_1_1">#REF!</definedName>
    <definedName name="_bdm.BD4E1B7FAEA4443FA6B08E093073C388.edm">#REF!</definedName>
    <definedName name="SHOP">#REF!</definedName>
    <definedName name="_8__123Graph_ACHART_2">#REF!</definedName>
    <definedName name="acsf">#REF!</definedName>
    <definedName name="xlSubVersion">#REF!</definedName>
    <definedName name="enditerationfix">#REF!</definedName>
    <definedName name="_____________1">#REF!</definedName>
    <definedName name="wvu.summary1._1_2">#REF!</definedName>
    <definedName name="ba10rent">#REF!</definedName>
    <definedName name="_vena_Budget_B1_C_10_658083215177678848_22">#REF!</definedName>
    <definedName name="Minor_Page_20">#REF!</definedName>
    <definedName name="dbiImprovedGrantor2">#REF!</definedName>
    <definedName name="acct7339.2">#REF!</definedName>
    <definedName name="rentsched">#REF!</definedName>
    <definedName name="_15EXPENSES_II">#REF!</definedName>
    <definedName name="rabota_4">#REF!</definedName>
    <definedName name="_vena_DYNR_SBudget_BB1_db066169_4b39aae1">#REF!</definedName>
    <definedName name="TDB">#REF!</definedName>
    <definedName name="land_acq">#REF!</definedName>
    <definedName name="_bdm.2CC109F788B24EF28931DD6281BBC977.edm">#REF!</definedName>
    <definedName name="_41__123Graph_DCHART_14">#REF!</definedName>
    <definedName name="fddf">#REF!</definedName>
    <definedName name="_vena_DYNR_SBudget_BB1_9d2d8fb7_93a01e67">#REF!</definedName>
    <definedName name="_vena_DYNR_SBudget_BB1_ece26a1a_4e3df286">#REF!</definedName>
    <definedName name="_vena_DYNR_SBudget_BB1_c492f2a8_df590054">#REF!</definedName>
    <definedName name="_vena_DYNR_SBudget_BB1_6ebbf9bc_7d485739">#REF!</definedName>
    <definedName name="__Tax99">#REF!</definedName>
    <definedName name="_bdm.84FDF153AE0749F4B9E1B24105FD6A3D.edm">#REF!</definedName>
    <definedName name="Debt_Label3_Amount">#REF!</definedName>
    <definedName name="_24__123Graph_LBL_CCHART_2">#REF!</definedName>
    <definedName name="__37__123Graph_ECHART_22">#REF!</definedName>
    <definedName name="_bdm.DCD4238C512B4EA5AC02BAA7BE4DDB96.edm">#REF!</definedName>
    <definedName name="_bdm.B43FEDB92EFF442DAC773990A51784BB.edm">#REF!</definedName>
    <definedName name="hot_1">#REF!</definedName>
    <definedName name="ssss_1_1_1">#REF!</definedName>
    <definedName name="_bdm.7A9CC288C6F14FAABC0EFF7B91F67D94.edm">#REF!</definedName>
    <definedName name="_38__123Graph_DCHART_11">#REF!</definedName>
    <definedName name="SALESF">#REF!</definedName>
    <definedName name="_32__123Graph_XCHART_6">#REF!</definedName>
    <definedName name="XREF_COLUMN_10">#REF!</definedName>
    <definedName name="actdata">#REF!</definedName>
    <definedName name="Module2.PRINT_2">#REF!</definedName>
    <definedName name="_bdm.FE41ED861D5644C7B8197CF7084BEB59.edm">#REF!</definedName>
    <definedName name="Module4.PRINT_A">#REF!</definedName>
    <definedName name="TotalEquityValue">#REF!</definedName>
    <definedName name="Cash">#REF!</definedName>
    <definedName name="d_1_3">#REF!</definedName>
    <definedName name="zaq">#REF!</definedName>
    <definedName name="BENEFITS">#REF!</definedName>
    <definedName name="asdfdd_2">#REF!</definedName>
    <definedName name="jhgjhgjghj_1_5">#REF!</definedName>
    <definedName name="tttm">#REF!</definedName>
    <definedName name="_vena_DYNR_SBudget_BB1_c0ad5929_85721c5d">#REF!</definedName>
    <definedName name="_vena_Budget_B1_R_2_658126893912031233">#REF!</definedName>
    <definedName name="LIBORinvgrade">#REF!</definedName>
    <definedName name="_bdm.157157A3B5A3410E98B0EBFE8D275040.edm">#REF!</definedName>
    <definedName name="_50__123Graph_ECHART_22">#REF!</definedName>
    <definedName name="SUMBORDER">#REF!</definedName>
    <definedName name="_vena_Budget_B1_R_3_658023728085729283_4353">#REF!</definedName>
    <definedName name="NumberStudio">#REF!</definedName>
    <definedName name="BldgGBA_ScenDEFAULT">#REF!</definedName>
    <definedName name="SD_5">#REF!</definedName>
    <definedName name="d_1_4">#REF!</definedName>
    <definedName name="RRCAP">#REF!</definedName>
    <definedName name="Partner_Common_Res_CF_Share">#REF!</definedName>
    <definedName name="_11">#REF!</definedName>
    <definedName name="wrn.upstairs._2">#REF!</definedName>
    <definedName name="_vena_Budget_B1_R_2_658126899100385282">#REF!</definedName>
    <definedName name="_bdm.58380576579645B9A0618223376C1611.edm">#REF!</definedName>
    <definedName name="TRR">#REF!</definedName>
    <definedName name="RLAINPUT_DebtLoan2CapEx">#REF!</definedName>
    <definedName name="Data_summary_1">#REF!</definedName>
    <definedName name="_vena_DYNR_SBudget_BB1_5dbe1ffa_dc0976c0">#REF!</definedName>
    <definedName name="MLNKa2dd6411aee54fd8b36bdf7c2ae10e1d">#REF!</definedName>
    <definedName name="wrn.all.2_5">#REF!</definedName>
    <definedName name="_vena_Budget_B1_R_3_658023728085729283_2423">#REF!</definedName>
    <definedName name="_bdm.F26AFA581B8A4C6D8954E2995C07CFC0.edm">#REF!</definedName>
    <definedName name="_vena_DYNR_SBudget_BB1_c75acc66_746e4389">#REF!</definedName>
    <definedName name="summarie2">#REF!</definedName>
    <definedName name="_Mkt1">#REF!</definedName>
    <definedName name="_vena_Budget_B1_R_3_658023728085729283_4136">#REF!</definedName>
    <definedName name="faadfa">#REF!</definedName>
    <definedName name="O_1_2">#REF!</definedName>
    <definedName name="SDFHG">#REF!</definedName>
    <definedName name="wrn.Final._3">#REF!</definedName>
    <definedName name="_vena_Budget_B1_C_FV_cf2923e05394473da29be0fda7a32c55_50">#REF!</definedName>
    <definedName name="_142__123Graph_XCHART_17">#REF!</definedName>
    <definedName name="_vena_Budget_B1_C_10_658083215177678848_15">#REF!</definedName>
    <definedName name="AfterTaxIRR5">#REF!</definedName>
    <definedName name="ctss.in.collateral_0_.CollTypeGroup.name">#REF!</definedName>
    <definedName name="resign">#REF!</definedName>
    <definedName name="inabc_1">#REF!</definedName>
    <definedName name="fuck_4">#REF!</definedName>
    <definedName name="__NOV98">#REF!</definedName>
    <definedName name="_vena_Budget_B1_R_3_658023728085729283_1459">#REF!</definedName>
    <definedName name="_vena_Budget_B1_R_2_658126899486261249">#REF!</definedName>
    <definedName name="_add3">#REF!</definedName>
    <definedName name="RESTON">#REF!</definedName>
    <definedName name="_________________________________RR2">#REF!</definedName>
    <definedName name="interest_stabilization">#REF!</definedName>
    <definedName name="ACwvu.CAM._.RATES.">#REF!</definedName>
    <definedName name="__SEP08">#REF!</definedName>
    <definedName name="CLOVER_3">#REF!</definedName>
    <definedName name="_bdm.246AED69AB4F44AE9EDE7C5C6A9C1102.edm">#REF!</definedName>
    <definedName name="_IRR2">#REF!</definedName>
    <definedName name="_vena_DYNR_SBudget_BB1_1efb56c5_1435d685">#REF!</definedName>
    <definedName name="_bdm.CDEA57479E47482FA8566DE9F90A5E29.edm">#REF!</definedName>
    <definedName name="PAFprcnt">#REF!</definedName>
    <definedName name="_bdm.5647C855949A46B68EFEFA5F082CF20D.edm">#REF!</definedName>
    <definedName name="_vena_DYNR_SBudget_BB1_46b314c0_9bfc7798">#REF!</definedName>
    <definedName name="MLNK0d08a86679c3417a89d9a72e6d825670">#REF!</definedName>
    <definedName name="TopLON2">#REF!</definedName>
    <definedName name="_vena_DYNR_SBudget_BB1_6f2500ac_f361605">#REF!</definedName>
    <definedName name="GrossRate">#REF!</definedName>
    <definedName name="PropAddr">#REF!</definedName>
    <definedName name="wrn.FIVE._.YEAR._.PROJECTION._2">#REF!</definedName>
    <definedName name="_bdm.4FB11FE6044A420A9AD488198DCADC8A.edm">#REF!</definedName>
    <definedName name="Deck">#REF!</definedName>
    <definedName name="_vena_DYNR_SBudget_BB1_c75acc66_f42370e">#REF!</definedName>
    <definedName name="wrn.Five._.Year._.Record._5">#REF!</definedName>
    <definedName name="_vena_Budget_B1_R_3_658023728085729283_2791">#REF!</definedName>
    <definedName name="_vena_Budget_B1_R_2_658126900580974593">#REF!</definedName>
    <definedName name="_vena_Budget_B1_R_2_728481412399235079_1">#REF!</definedName>
    <definedName name="_12_1995">#REF!</definedName>
    <definedName name="_vena_DYNR_SBudget_BB1_d91ca585_90f8d3ca">#REF!</definedName>
    <definedName name="_vena_DYNR_SBudget_BB1_46b314c0_25178eb7">#REF!</definedName>
    <definedName name="wrn.Finanzbedarfsrechnung.">#REF!</definedName>
    <definedName name="sgdg_1_3">#REF!</definedName>
    <definedName name="XRefCopy11">#REF!</definedName>
    <definedName name="Yr3ValVcntSpcRcvr">#REF!</definedName>
    <definedName name="_vena_DYNR_SBudget_BB1_da5f4009_6a19ff4e">#REF!</definedName>
    <definedName name="_vena_DYNR_SBudget_BB1_46b314c0_88e870e5">#REF!</definedName>
    <definedName name="DELME_4">#REF!</definedName>
    <definedName localSheetId="4" name="_Fill">#REF!</definedName>
    <definedName name="_11Module2_.PRINT_BCPR">#REF!</definedName>
    <definedName name="_vena_Budget_B1_R_3_658023728085729283_3861">#REF!</definedName>
    <definedName name="XRefCopy35Row">#REF!</definedName>
    <definedName name="Pmt_Profile">#REF!</definedName>
    <definedName name="fgsg_1_3">#REF!</definedName>
    <definedName name="Com_Tier_Promote_T3_Trigger">#REF!</definedName>
    <definedName name="__MAY10">#REF!</definedName>
    <definedName name="wrn.399._1">#REF!</definedName>
    <definedName name="FIRST">#REF!</definedName>
    <definedName name="_____gia2">#REF!</definedName>
    <definedName name="_vena_Budget_B1_R_2_658126893467435010">#REF!</definedName>
    <definedName name="_76____123Graph_XCHART_1">#REF!</definedName>
    <definedName name="_MAY01">#REF!</definedName>
    <definedName name="GUAGE">#REF!</definedName>
    <definedName name="_vena_DYNR_SBudget_BB1_9d30db1e_717a565c">#REF!</definedName>
    <definedName name="wrn.all._.input._1_4">#REF!</definedName>
    <definedName name="_bdm.6ECD9F9454B44CAE81BECABEBCD7B82D.edm">#REF!</definedName>
    <definedName name="_bdm.8F13AB4B83A546ABBA8309B0CF1C3370.edm">#REF!</definedName>
    <definedName name="_______________KC3">#REF!</definedName>
    <definedName name="_vena_Budget_B1_R_3_658023728085729283_3972">#REF!</definedName>
    <definedName name="analysisperiod">#REF!</definedName>
    <definedName name="__123Graph_ANETINC">#REF!</definedName>
    <definedName name="_bdm.6814A6F1C20C4E969A62C9950D37CCD3.edm">#REF!</definedName>
    <definedName name="_bdm.F94D849F45934D4BBB783787BE16F8CE.edm">#REF!</definedName>
    <definedName name="_vena_DYNR_SBudget_BB1_c75acc66_782dc89d">#REF!</definedName>
    <definedName name="___________________________zz1">#REF!</definedName>
    <definedName name="__NOV93">#REF!</definedName>
    <definedName name="_21">#REF!</definedName>
    <definedName name="wrn.printout._3">#REF!</definedName>
    <definedName name="_vena_DYNR_SBudget_BB1_947a2efe_447ea73a">#REF!</definedName>
    <definedName name="_vena_Budget_B1_R_3_658023728085729283_3012">#REF!</definedName>
    <definedName name="BLPH46">#REF!</definedName>
    <definedName name="List_FuelType">#REF!</definedName>
    <definedName name="ApprComReplRsrv">#REF!</definedName>
    <definedName name="____________________________________rr3">#REF!</definedName>
    <definedName name="_vena_DYNR_SBudget_BB1_adf311e9_ae143190">#REF!</definedName>
    <definedName name="Formulas">#REF!</definedName>
    <definedName name="_vena_Budget_B1_R_3_658023728085729283_4052">#REF!</definedName>
    <definedName name="_vena_Budget_B1_R_2_658126898932613121">#REF!</definedName>
    <definedName name="_vena_Budget_B1_R_3_658023728085729283_2637">#REF!</definedName>
    <definedName name="_vena_DYNR_SBudget_BB1_dd640a85_b805dee0">#REF!</definedName>
    <definedName name="venturefund">#REF!</definedName>
    <definedName name="MLNK9eaff554f64b49dab75f5d7a2d04c062">#REF!</definedName>
    <definedName name="USCAPEXINSTALL">#REF!</definedName>
    <definedName name="_vena_Budget_B1_R_3_658023728085729283_56">#REF!</definedName>
    <definedName localSheetId="4" name="as_1">#REF!</definedName>
    <definedName name="_vena_Budget_B1_R_2_658126899037470721">#REF!</definedName>
    <definedName name="_33__123Graph_CCHART_4">#REF!</definedName>
    <definedName name="DELME7_2">#REF!</definedName>
    <definedName name="wrn3.ALL._4">#REF!</definedName>
    <definedName name="__APR94">#REF!</definedName>
    <definedName name="Data_summary_1_4">#REF!</definedName>
    <definedName name="NAMdiv">#REF!</definedName>
    <definedName name="PEVA">#REF!</definedName>
    <definedName name="________________________ICE2">#REF!</definedName>
    <definedName name="_vena_Budget_B1_R_2_702739773374464001">#REF!</definedName>
    <definedName name="_vena_Budget_B1_R_2_658126896554442753">#REF!</definedName>
    <definedName name="_66__123Graph_XCHART_18">#REF!</definedName>
    <definedName name="health1">#REF!</definedName>
    <definedName name="PH_Commission">#REF!</definedName>
    <definedName name="_______17.8">#REF!</definedName>
    <definedName name="dbiImprovedOAR10">#REF!</definedName>
    <definedName name="fgsg_5">#REF!</definedName>
    <definedName name="_vena_Budget_B1_R_3_658023728085729283_2937">#REF!</definedName>
    <definedName localSheetId="5" name="adsf">#REF!</definedName>
    <definedName name="wrn.Bewegungsbilanz._1_5">#REF!</definedName>
    <definedName name="wrn.Variance._3">#REF!</definedName>
    <definedName name="chartflows">#REF!</definedName>
    <definedName name="Stub">#REF!</definedName>
    <definedName name="vac_9">#REF!</definedName>
    <definedName name="wrn.ALL._3">#REF!</definedName>
    <definedName name="uuuuuuu">#REF!</definedName>
    <definedName name="MLNK12005e92ff044be6956cfb416cfc9d05">#REF!</definedName>
    <definedName name="_bdm.4E19D4B486D6427ABA756E953B9D2C24.edm">#REF!</definedName>
    <definedName name="d26.3">#REF!</definedName>
    <definedName name="_bdm.C6B7218D518D4DEFBDE91D23E5344CC7.edm">#REF!</definedName>
    <definedName name="_bdm.12C33EF20CBA4B61BE87161172E8C824.edm">#REF!</definedName>
    <definedName name="Condos">#REF!</definedName>
    <definedName name="_4__123Graph_ACHART_4">#REF!</definedName>
    <definedName name="BegLandCost">#REF!</definedName>
    <definedName name="awert_1_4">#REF!</definedName>
    <definedName name="BLPH6">#REF!</definedName>
    <definedName name="_vena_DYNR_SBudget_BB1_ece26a1a_4d9c56c4">#REF!</definedName>
    <definedName name="mmmm">#REF!</definedName>
    <definedName name="Refi_or_Sell">#REF!</definedName>
    <definedName name="GLAZ">#REF!</definedName>
    <definedName name="thth_1">#REF!</definedName>
    <definedName name="wrn.jan._.98._2">#REF!</definedName>
    <definedName name="NYRO2">#REF!</definedName>
    <definedName name="_vena_DYNR_SBudget_BB1_88d65061_320a044e">#REF!</definedName>
    <definedName name="asdfas_1_4">#REF!</definedName>
    <definedName name="_vena_Budget_B1_R_2_658126900098629633">#REF!</definedName>
    <definedName name="_vena_DYNR_SBudget_BB1_93cbb310_31e08387">#REF!</definedName>
    <definedName name="z_5">#REF!</definedName>
    <definedName name="__123Graph_AMFG1">#REF!</definedName>
    <definedName name="________________________CAD2007">#REF!</definedName>
    <definedName name="Customers_1_2">#REF!</definedName>
    <definedName name="Cost_Sales">#REF!</definedName>
    <definedName name="JK_3">#REF!</definedName>
    <definedName name="_IRR5">#REF!</definedName>
    <definedName name="L_1_1">#REF!</definedName>
    <definedName name="_vena_Budget_B1_R_2_658126893555515393">#REF!</definedName>
    <definedName name="_8__123Graph_CCHART_1">#REF!</definedName>
    <definedName name="MLNK24a8ff5424de4486849c1764a397a844">#REF!</definedName>
    <definedName name="_vena_Budget_B1_R_3_658023728085729283_4013">#REF!</definedName>
    <definedName name="i_1">#REF!</definedName>
    <definedName name="______17.5">#REF!</definedName>
    <definedName name="_8S">#REF!</definedName>
    <definedName name="AUS05TENADD">#REF!</definedName>
    <definedName name="wrn.MODEL._2">#REF!</definedName>
    <definedName name="_vena_Budget_B1_R_2_658126894792835073_1">#REF!</definedName>
    <definedName name="T_4">#REF!</definedName>
    <definedName name="go_9">#REF!</definedName>
    <definedName name="Tickmark_d">#REF!</definedName>
    <definedName name="_vena_DYNR_SBudget_BB1_9d2d8fb7_c105457a">#REF!</definedName>
    <definedName name="_160__123Graph_DCHART_17">#REF!</definedName>
    <definedName name="SALES3">#REF!</definedName>
    <definedName name="_AUG94">#REF!</definedName>
    <definedName name="ghhghd_4">#REF!</definedName>
    <definedName name="mort_amort">#REF!</definedName>
    <definedName localSheetId="3" name="_Table2_In1">#REF!</definedName>
    <definedName name="Act._RS">#REF!</definedName>
    <definedName name="_vena_Budget_B1_R_2_658126894591508481_1">#REF!</definedName>
    <definedName name="LP">#REF!</definedName>
    <definedName name="wrn.CCC._.OPEX._2">#REF!</definedName>
    <definedName name="Tickmark_i">#REF!</definedName>
    <definedName name="_vena_Budget_B1_R_2_658126898202804225">#REF!</definedName>
    <definedName name="_vena_Budget_B1_R_3_658023728085729283_3719">#REF!</definedName>
    <definedName name="___________________aug03">#REF!</definedName>
    <definedName name="_vena_DYNR_SBudget_BB1_81e08984_f0d6851c">#REF!</definedName>
    <definedName name="_vena_Budget_B1_R_3_658023728085729283_4422">#REF!</definedName>
    <definedName name="_vena_Budget_B1_R_3_658023728085729283_2781">#REF!</definedName>
    <definedName name="_bdm.10D2368BF41C41EF8E8F9E99041346E3.edm">#REF!</definedName>
    <definedName name="_bdm.0FE2A1E9DD6C4223A1288753039CB8F2.edm">#REF!</definedName>
    <definedName name="_72__123Graph_CCHART_22">#REF!</definedName>
    <definedName name="_vena_DYNR_SBudget_BB1_c75acc66_a6d9f1d2">#REF!</definedName>
    <definedName name="_vena_Budget_B1_R_2_774856193494876160">#REF!</definedName>
    <definedName name="__MAY11">#REF!</definedName>
    <definedName name="asking_price">#REF!</definedName>
    <definedName name="FUNDDATE">#REF!</definedName>
    <definedName name="_SEP99">#REF!</definedName>
    <definedName name="FUNDED">#REF!</definedName>
    <definedName name="cumulative_interest_1_1_1">#REF!</definedName>
    <definedName name="_vena_Budget_B1_R_2_658126894205632512_1">#REF!</definedName>
    <definedName name="_vena_Budget_B1_R_2_658126900249624577">#REF!</definedName>
    <definedName name="_vena_DYNR_SBudget_BB1_93cbb310_da3f9c92">#REF!</definedName>
    <definedName name="_39__123Graph_FCHART_15">#REF!</definedName>
    <definedName name="_vena_Budget_B1_R_2_658126895338094593">#REF!</definedName>
    <definedName name="wrn.Blue._.Book._.Sections._3">#REF!</definedName>
    <definedName name="Yr1MktgExp">#REF!</definedName>
    <definedName name="_a3_1_1">#REF!</definedName>
    <definedName name="_DEC03">#REF!</definedName>
    <definedName name="print3">#REF!</definedName>
    <definedName name="n3rent">#REF!</definedName>
    <definedName name="solver_lhs15">#REF!</definedName>
    <definedName name="FORI">#REF!</definedName>
    <definedName name="_vena_DYNR_SBudget_BB1_11c98fc5_b803e2cc">#REF!</definedName>
    <definedName name="DEBT_AmortTypes">#REF!</definedName>
    <definedName name="_vena_Budget_B1_R_2_702739773160554497">#REF!</definedName>
    <definedName name="P1_Pref_Tier_3_Priority">#REF!</definedName>
    <definedName name="_vena_Budget_B1_R_3_658023728085729283_3031">#REF!</definedName>
    <definedName name="wrn.Financial._.Output._1_2">#REF!</definedName>
    <definedName name="SECUR">#REF!</definedName>
    <definedName name="_vena_Budget_B1_C_FV_cf2923e05394473da29be0fda7a32c55_19">#REF!</definedName>
    <definedName name="Uvarreservesforreplaces">#REF!</definedName>
    <definedName name="APRENTUS">#REF!</definedName>
    <definedName name="_68____123Graph_ACHART_2">#REF!</definedName>
    <definedName name="GC">#REF!</definedName>
    <definedName name="AS2StaticLS">#REF!</definedName>
    <definedName name="gra">#REF!</definedName>
    <definedName name="_bdm.6D6E86DAC76847DBAA3488BBAEAC036B.edm">#REF!</definedName>
    <definedName name="prova_1_5">#REF!</definedName>
    <definedName name="_vena_Budget_B1_R_2_658126896000794627">#REF!</definedName>
    <definedName name="_vena_Budget_B1_R_2_658126898097946625">#REF!</definedName>
    <definedName name="wrn.BlackWhite5_4">#REF!</definedName>
    <definedName name="Asset_Level_Type">#REF!</definedName>
    <definedName name="_25__123Graph_BCHART_4">#REF!</definedName>
    <definedName name="p1tsf">#REF!</definedName>
    <definedName name="_vena_DYNR_SBudget_BB1_9d30db1e_c288891f">#REF!</definedName>
    <definedName name="ge">#REF!</definedName>
    <definedName name="_bdm.DCB006E09F8D4BA99AD6A329E293CC92.edm">#REF!</definedName>
    <definedName name="_vena_DYNR_SBudget_BB1_93cbb310_eb402d5b">#REF!</definedName>
    <definedName name="_Inf1">#REF!</definedName>
    <definedName name="_vena_DYNR_SBudget_BB1_d91ca585_71798208">#REF!</definedName>
    <definedName name="construction_mos">#REF!</definedName>
    <definedName name="BOOK_VALUE">#REF!</definedName>
    <definedName name="_vena_Budget_B1_R_3_658023728085729283_4121">#REF!</definedName>
    <definedName localSheetId="3" name="_bdm.4D9DFB8D97CE43CF9F2863714E1FEE64.edm">#REF!</definedName>
    <definedName name="Tickmark_j">#REF!</definedName>
    <definedName name="_21__123Graph_XCHART_5">#REF!</definedName>
    <definedName name="_____CAD2005">#REF!</definedName>
    <definedName name="_vena_DYNR_SBudget_BB1_6a64ca19_95f2b90f">#REF!</definedName>
    <definedName name="wrn.FULL._2">#REF!</definedName>
    <definedName name="_vena_Budget_B1_R_3_658023728085729283_2699">#REF!</definedName>
    <definedName name="RevenueGrowth">#REF!</definedName>
    <definedName name="_vena_Budget_B1_R_3_658023728085729283_3393">#REF!</definedName>
    <definedName name="_108__123Graph_BCHART_22">#REF!</definedName>
    <definedName name="BotL1R">#REF!</definedName>
    <definedName name="qer_4">#REF!</definedName>
    <definedName name="D2_Base">#REF!</definedName>
    <definedName name="_vena_Budget_B1_R_2_658126898890670081">#REF!</definedName>
    <definedName name="ddd_5">#REF!</definedName>
    <definedName name="MLNK9b76f61e9f2c41bab5376887eb3f6ca5">#REF!</definedName>
    <definedName name="_vena_Budget_B1_R_3_658023728085729283_2409">#REF!</definedName>
    <definedName name="_vena_Budget_B1_R_2_658126894901886977_1">#REF!</definedName>
    <definedName name="_bdm.B7ED146CEFE946DB807354E246BD970D.edm">#REF!</definedName>
    <definedName name="_vena_DYNR_SBudget_BB1_d91ca585_429cf5a">#REF!</definedName>
    <definedName name="_bdm.8221F02A0C204A3CB6B536EB69588159.edm">#REF!</definedName>
    <definedName name="_vena_Budget_B1_R_2_658126893706510337_1">#REF!</definedName>
    <definedName name="_vena_Budget_B1_R_2_658126897414275073">#REF!</definedName>
    <definedName name="__123Graph_XGraph3">#REF!</definedName>
    <definedName name="T3LEND">#REF!</definedName>
    <definedName name="Retail_GLA">#REF!</definedName>
    <definedName name="_bdm.A4C6E3A37C0147F9BDA8417FF8C28C19.edm">#REF!</definedName>
    <definedName name="GAVIIDAE_II">#REF!</definedName>
    <definedName name="_vena_Budget_B1_R_2_658126894931247105_1">#REF!</definedName>
    <definedName name="I_HotelExpFlexA_Yr0">#REF!</definedName>
    <definedName name="_vena_Budget_B1_R_2_658126896579608578">#REF!</definedName>
    <definedName name="_vena_DYNR_SBudget_BB1_53b1a2e2_6402ef45">#REF!</definedName>
    <definedName name="_vena_Budget_B1_R_3_658023728085729283_3390">#REF!</definedName>
    <definedName name="aasfafaf_1_1">#REF!</definedName>
    <definedName name="_vena_Budget_B1_R_2_728481415280721930">#REF!</definedName>
    <definedName name="_vena_Budget_B1_R_2_674379255728046080">#REF!</definedName>
    <definedName name="RLAINPUT_DebtLoan1CapEx">#REF!</definedName>
    <definedName name="_vena_Budget_B1_R_2_658126894427930625_1">#REF!</definedName>
    <definedName name="SALE_SF">#REF!</definedName>
    <definedName name="_bdm.FF7D6021A21343A5928F837ADC0B1DF4.edm">#REF!</definedName>
    <definedName name="_54__123Graph_LBL_CCHART_3">#REF!</definedName>
    <definedName name="_vena_Budget_B1_C_FV_cf2923e05394473da29be0fda7a32c55_49">#REF!</definedName>
    <definedName name="AUS06CAPEXPERTOWER">#REF!</definedName>
    <definedName name="wrn.Print_Buyer._3">#REF!</definedName>
    <definedName name="ARGUS31">#REF!</definedName>
    <definedName name="_vena_DYNR_SBudget_BB1_49c874bc_a896cdb8">#REF!</definedName>
    <definedName name="_vena_Budget_B1_R_3_658023728085729283_2941">#REF!</definedName>
    <definedName name="___________________PGA2">#REF!</definedName>
    <definedName name="_bdm.EF7A9AF8685C46ED8F865C3EE8870754.edm">#REF!</definedName>
    <definedName name="Yr3PyrllBene">#REF!</definedName>
    <definedName name="Loan1Revolving">#REF!</definedName>
    <definedName name="_vena_Budget_B1_R_3_658023728085729283_2355">#REF!</definedName>
    <definedName name="_130__123Graph_FCHART_15">#REF!</definedName>
    <definedName name="assmp11">#REF!</definedName>
    <definedName name="_vena_Budget_B1_R_2_658126900719386625">#REF!</definedName>
    <definedName name="_vena_DYNR_SBudget_BB1_ece26a1a_577976ff">#REF!</definedName>
    <definedName name="_10__123Graph_CCHART_2">#REF!</definedName>
    <definedName name="_vena_Budget_B1_R_3_658023728085729283_4406">#REF!</definedName>
    <definedName name="term">#REF!</definedName>
    <definedName name="_vena_Budget_B1_R_2_658126900186710019">#REF!</definedName>
    <definedName name="_11__123Graph_ECHART_1">#REF!</definedName>
    <definedName name="_vena_Budget_B1_R_2_658126894352433153_1">#REF!</definedName>
    <definedName name="ladd">#REF!</definedName>
    <definedName name="GRI">#REF!</definedName>
    <definedName name="_vena_Budget_B1_R_2_658126895778496514">#REF!</definedName>
    <definedName name="GTENONINSTALLREVQ401">#REF!</definedName>
    <definedName name="__123Graph_B">#REF!</definedName>
    <definedName name="_vena_DYNR_SBudget_BB1_c75acc66_807f66ab">#REF!</definedName>
    <definedName name="_vena_Budget_B1_R_3_658023728085729283_2650">#REF!</definedName>
    <definedName name="Debt_Show2_FundDate">#REF!</definedName>
    <definedName name="ss_1_1">#REF!</definedName>
    <definedName name="_n49">#REF!</definedName>
    <definedName name="_vena_DYNR_SBudget_BB1_ece26a1a_1fbcc153">#REF!</definedName>
    <definedName name="trsetdhjbgf_1_1_1">#REF!</definedName>
    <definedName name="_vena_Budget_B1_R_2_658126900639694849">#REF!</definedName>
    <definedName name="_vena_Budget_B1_R_2_658126898093752321">#REF!</definedName>
    <definedName name="_vena_Budget_B1_R_3_658023728085729283_3827">#REF!</definedName>
    <definedName name="Robert2_1_1">#REF!</definedName>
    <definedName name="_r_1_5">#REF!</definedName>
    <definedName name="_vena_Budget_B1_R_3_658023728085729283_4245">#REF!</definedName>
    <definedName name="OARentRoll">#REF!</definedName>
    <definedName name="Schidiv">#REF!</definedName>
    <definedName name="__123Graph_ASTGLOBE">#REF!</definedName>
    <definedName name="HOLDCODEVEOPO1">#REF!</definedName>
    <definedName name="wrn.Five._.Year._.Record._3">#REF!</definedName>
    <definedName name="_vena_Budget_B1_R_2_658126897707876355_1">#REF!</definedName>
    <definedName name="abc_3">#REF!</definedName>
    <definedName name="RLAINPUT_DebtLoan2Gen2">#REF!</definedName>
    <definedName name="_vena_Budget_B1_R_3_658023728085729283_2528">#REF!</definedName>
    <definedName name="_____________________________ICE2">#REF!</definedName>
    <definedName name="_vena_DYNR_SBudget_BB1_c0ad5929">#REF!</definedName>
    <definedName name="decrev">#REF!</definedName>
    <definedName name="_bdm.18FCFAA2098F41B5B5031D4F432EC9F8.edm">#REF!</definedName>
    <definedName name="MLNKdd72df0a3ceb45aab637e78918b75a40">#REF!</definedName>
    <definedName name="benefit">#REF!</definedName>
    <definedName name="Inter_1_4">#REF!</definedName>
    <definedName name="_vena_DYNR_SBudget_BB1_d91ca585_919ebaec">#REF!</definedName>
    <definedName name="TODAY">#REF!</definedName>
    <definedName name="PROJ">#REF!</definedName>
    <definedName name="_vena_Budget_B1_R_3_658023728085729283_4109">#REF!</definedName>
    <definedName name="_vena_Budget_B1_R_3_658023728085729283_3698">#REF!</definedName>
    <definedName name="Debt_Show3_Amort">#REF!</definedName>
    <definedName name="_vena_Budget_B1_R_3_658023728085729283_3413">#REF!</definedName>
    <definedName name="_vena_Budget_B1_R_2_728481410478243851">#REF!</definedName>
    <definedName name="CLAB">#REF!</definedName>
    <definedName name="Financing_Module_On">#REF!</definedName>
    <definedName name="_vena_Budget_B1_R_3_658023728085729283_3616">#REF!</definedName>
    <definedName name="__yr13">#REF!</definedName>
    <definedName localSheetId="5" name="wrn.Europe.">#REF!</definedName>
    <definedName name="_vena_Budget_B1_R_2_658126898878087169">#REF!</definedName>
    <definedName name="_vena_Budget_B1_R_2_658126899352043521">#REF!</definedName>
    <definedName name="srad_4">#REF!</definedName>
    <definedName name="_bdm.20D92F93B3F14855A2001E3D36889F81.edm">#REF!</definedName>
    <definedName name="Equity_Contribution">#REF!</definedName>
    <definedName name="__TI3">#REF!</definedName>
    <definedName name="wrn.print._.summary._.sheets._2">#REF!</definedName>
    <definedName name="_vena_DYNR_SBudget_BB1_6f2500ac_21e32644">#REF!</definedName>
    <definedName name="wrn.printac._5">#REF!</definedName>
    <definedName name="hn.FromMain5">#REF!</definedName>
    <definedName name="SLIprct">#REF!</definedName>
    <definedName name="_vena_DYNR_SBudget_BB1_9d30db1e_7a5bb02a">#REF!</definedName>
    <definedName name="_SEP07">#REF!</definedName>
    <definedName name="_vena_Budget_B1_R_3_658023728085729283_2734">#REF!</definedName>
    <definedName name="_______________________________CAD2006">#REF!</definedName>
    <definedName name="tshymnsty">#REF!</definedName>
    <definedName name="_18__123Graph_ACHART_1">#REF!</definedName>
    <definedName name="Yr3NetRentalInc">#REF!</definedName>
    <definedName name="_vena_DYNR_SBudget_BB1_f0410f7_21b0668f">#REF!</definedName>
    <definedName name="OILWK">#REF!</definedName>
    <definedName name="TABLE6">#REF!</definedName>
    <definedName name="_bdm.CA2B39353E4A49A69B352925B9B220DD.edm">#REF!</definedName>
    <definedName name="_vena_Budget_B1_R_2_658126897657544706_1">#REF!</definedName>
    <definedName name="wrn.LoanInformation._2">#REF!</definedName>
    <definedName name="_SF2">#REF!</definedName>
    <definedName name="assfee2">#REF!</definedName>
    <definedName name="uio_1">#REF!</definedName>
    <definedName name="shit1_1_4">#REF!</definedName>
    <definedName name="_vena_DYNR_SBudget_BB1_d91ca585_c6eae3cd">#REF!</definedName>
    <definedName name="_bdm.C9F8C9F048B541AA9A503DF6A612A240.edm">#REF!</definedName>
    <definedName name="_bdm.DBB0F2E3DD344A74B08C086C0882773D.edm">#REF!</definedName>
    <definedName name="market_1_3">#REF!</definedName>
    <definedName name="_vena_Budget_B1_R_3_658023728085729283_3212">#REF!</definedName>
    <definedName name="CONMATX">#REF!</definedName>
    <definedName name="_6__123Graph_AOP_COSTS">#REF!</definedName>
    <definedName name="AMORT4">#REF!</definedName>
    <definedName name="_vena_Budget_B1_R_3_658023728085729283_3412">#REF!</definedName>
    <definedName name="_vena_Budget_B1_R_2_658126900081852417">#REF!</definedName>
    <definedName name="_vena_Budget_B1_R_3_658023728085729283_2313">#REF!</definedName>
    <definedName name="int_1_1_1">#REF!</definedName>
    <definedName name="_vena_DYNR_SBudget_BB1_443178e3_7b3feeb5">#REF!</definedName>
    <definedName name="_div5">#REF!</definedName>
    <definedName name="MEDPRES">#REF!</definedName>
    <definedName name="_vena_Budget_B1_R_2_658126897171005441">#REF!</definedName>
    <definedName name="acct7063.5">#REF!</definedName>
    <definedName name="Sched05">#REF!</definedName>
    <definedName name="_287__123Graph_XCHART_22">#REF!</definedName>
    <definedName name="US09CAPEXPERTOWER">#REF!</definedName>
    <definedName name="_vena_Budget_B1_R_2_658126900614529025">#REF!</definedName>
    <definedName name="TRADSUM">#REF!</definedName>
    <definedName name="_vena_DYNR_SBudget_BB1_ade01e4_b59bd445">#REF!</definedName>
    <definedName name="_vena_DYNR_SBudget_BB1_49c874bc_7bfb9753">#REF!</definedName>
    <definedName name="_vena_DYNR_SBudget_BB1_c492f2a8_6ce3b46f">#REF!</definedName>
    <definedName name="wrn.COMPCO._1_3">#REF!</definedName>
    <definedName name="wvu.profits._5">#REF!</definedName>
    <definedName name="www_2">#REF!</definedName>
    <definedName name="BegIntangible">#REF!</definedName>
    <definedName name="_vena_DYNR_SBudget_BB1_46b314c0_4f74b581">#REF!</definedName>
    <definedName name="_vena_DYNR_SBudget_BB1_d91ca585_39a279a3">#REF!</definedName>
    <definedName name="wrn.data._2">#REF!</definedName>
    <definedName name="_vena_Budget_B1_R_2_658126896453779457">#REF!</definedName>
    <definedName name="_bdm.8DE62A0BC42B41EB8890D4FAF645353D.edm">#REF!</definedName>
    <definedName name="apms">#REF!</definedName>
    <definedName name="sfq_1_3">#REF!</definedName>
    <definedName name="displayNumberA">#REF!</definedName>
    <definedName name="_bdm.4AF7B9937D644F5F89369844785EF279.edm">#REF!</definedName>
    <definedName name="_bdm.2820EFD4C772480683AE8D8143EC0809.edm">#REF!</definedName>
    <definedName name="_vena_Budget_B1_R_3_658023728085729283_2572">#REF!</definedName>
    <definedName name="wrn.OperatingAssumtions._3">#REF!</definedName>
    <definedName name="_vena_Budget_B1_R_3_658023728085729283_3618">#REF!</definedName>
    <definedName name="rrentsched">#REF!</definedName>
    <definedName name="____17.5">#REF!</definedName>
    <definedName name="_vena_Budget_B1_R_2_658126898563514369">#REF!</definedName>
    <definedName name="displaynumber1">#REF!</definedName>
    <definedName name="FREDERICKSBURG">#REF!</definedName>
    <definedName name="_vena_Budget_B1_R_3_658023728085729283_3035">#REF!</definedName>
    <definedName name="PERMANENTDEBT">#REF!</definedName>
    <definedName name="solver_lhs51">#REF!</definedName>
    <definedName name="_vena_DYNR_SBudget_BB1_d91ca585_101600e6">#REF!</definedName>
    <definedName name="_vena_Budget_B1_R_3_658023728085729283_2805">#REF!</definedName>
    <definedName name="_315__123Graph_XCHART_22">#REF!</definedName>
    <definedName name="MLNK2f4b730756fc4889b1cc1151ecdc9e0b">#REF!</definedName>
    <definedName name="Z_6DFA7DE0_3C08_11D1_BDBE_0020AF42250B_.wvu.PrintArea">#REF!</definedName>
    <definedName name="_bdm.6CD093F4CBA243B48A9563F796D43133.edm">#REF!</definedName>
    <definedName name="_________________________DIL2">#REF!</definedName>
    <definedName name="_vena_DYNR_SBudget_BB1_ade01e4_ecd08516">#REF!</definedName>
    <definedName name="_bdm.24E7B17FBEC046EE8B3D1D6B0130EA44.edm">#REF!</definedName>
    <definedName name="_vena_Budget_B1_C_10_658083215177678848_21">#REF!</definedName>
    <definedName name="_28__123Graph_BCHART_7">#REF!</definedName>
    <definedName name="_vena_Budget_B1_R_3_658023728085729283_4205">#REF!</definedName>
    <definedName name="gf_1_4">#REF!</definedName>
    <definedName name="solver_lhs87">#REF!</definedName>
    <definedName name="_vena_Budget_B1_R_3_658023728085729283_2349">#REF!</definedName>
    <definedName name="_vena_DYNR_SBudget_BB1_9d2d8fb7_4fa4edf2">#REF!</definedName>
    <definedName name="ktk">#REF!</definedName>
    <definedName name="_vena_Budget_B1_R_2_658126896822878209">#REF!</definedName>
    <definedName name="Keys_7">#REF!</definedName>
    <definedName name="MLNKcb51ca344c67492d984339807b912122">#REF!</definedName>
    <definedName name="ARCH">#REF!</definedName>
    <definedName name="cov">#REF!</definedName>
    <definedName name="BankInterestRate">#REF!</definedName>
    <definedName name="_bdm.C30A2EAF63A049DE8ACB84F5BD941352.edm">#REF!</definedName>
    <definedName name="wrn.fcb2_4">#REF!</definedName>
    <definedName name="_vena_Budget_B1_R_2_658126895296151553">#REF!</definedName>
    <definedName name="s6rent">#REF!</definedName>
    <definedName name="asd_5">#REF!</definedName>
    <definedName name="_bdm.C010FDC4FE594DF8BA489D31E35FE83C.edm">#REF!</definedName>
    <definedName name="_vena_Budget_B1_R_3_658023728085729283_3300">#REF!</definedName>
    <definedName name="_vena_DYNR_SBudget_BB1_257bd8dc_b2d92401">#REF!</definedName>
    <definedName name="_vena_Budget_B1_R_2_658126896504111105">#REF!</definedName>
    <definedName name="OTHERAggrVac">#REF!</definedName>
    <definedName name="_vena_DYNR_SBudget_BB1_7970b553_b505e889">#REF!</definedName>
    <definedName name="___al1_3">#REF!</definedName>
    <definedName name="TopMRK4">#REF!</definedName>
    <definedName name="dgdg_1_1">#REF!</definedName>
    <definedName name="_vena_Budget_B1_R_3_658023728085729283_3013">#REF!</definedName>
    <definedName name="NetProceeds">#REF!</definedName>
    <definedName name="_vena_DYNR_SBudget_BB1_9d30db1e_7969be4f">#REF!</definedName>
    <definedName name="_vena_Budget_B1_R_3_658023728085729283_1571">#REF!</definedName>
    <definedName name="_vena_Budget_B1_R_2_658126894847361025_1">#REF!</definedName>
    <definedName name="wrn.Typhoon._1_3">#REF!</definedName>
    <definedName name="_vena_Budget_B1_R_3_658023728085729283_3555">#REF!</definedName>
    <definedName name="_bdm.BE4333459EE0491894B89D8F2FED8015.edm">#REF!</definedName>
    <definedName name="ACwvu.ALL.">#REF!</definedName>
    <definedName name="_vena_DYNR_SBudget_BB1_9d2d8fb7_e168329f">#REF!</definedName>
    <definedName name="EST.TTL17">#REF!</definedName>
    <definedName name="__JUN08">#REF!</definedName>
    <definedName name="Tb">#REF!</definedName>
    <definedName name="_1__123Graph_CCHART_2">#REF!</definedName>
    <definedName name="dbiImprovedQuality8">#REF!</definedName>
    <definedName name="kkkkkkkk">#REF!</definedName>
    <definedName name="FAIntanSec1">#REF!</definedName>
    <definedName name="Ft.Lauderdale">#REF!</definedName>
    <definedName name="Param_VacVacate">#REF!</definedName>
    <definedName name="Debt_2_Release_Loan_Basis">#REF!</definedName>
    <definedName name="Lookup_NOI">#REF!</definedName>
    <definedName name="_vena_DYNR_SBudget_BB1_6a64ca19">#REF!</definedName>
    <definedName name="Const_End_Date">#REF!</definedName>
    <definedName name="qy">#REF!</definedName>
    <definedName name="CYDefRev">#REF!</definedName>
    <definedName name="_vena_Budget_B1_R_2_658126897137451009">#REF!</definedName>
    <definedName name="nnet6a">#REF!</definedName>
    <definedName name="BIOther2P">#REF!</definedName>
    <definedName name="_vena_DYNR_SBudget_BB1_e95727_da034d1a">#REF!</definedName>
    <definedName name="Yr1Ins">#REF!</definedName>
    <definedName name="_______________zz1">#REF!</definedName>
    <definedName name="_vena_Budget_B1_R_2_658126899461095425">#REF!</definedName>
    <definedName name="date_signed">#REF!</definedName>
    <definedName name="wrn.print._.graphs._1_2">#REF!</definedName>
    <definedName name="ltm_IncomeStatement">#REF!</definedName>
    <definedName name="_vena_Budget_B1_R_3_658023728085729283_3538">#REF!</definedName>
    <definedName name="OutYear6">#REF!</definedName>
    <definedName name="wrn.Draft._5">#REF!</definedName>
    <definedName name="_vena_DYNR_SBudget_BB1_cc8ac924_18770efd">#REF!</definedName>
    <definedName name="_vena_Budget_B1_R_2_658126894318878721_1">#REF!</definedName>
    <definedName name="slips">#REF!</definedName>
    <definedName name="Return_of_Principal">#REF!</definedName>
    <definedName name="rent2001">#REF!</definedName>
    <definedName name="HU">#REF!</definedName>
    <definedName name="_vena_Budget_B1_R_3_658023728085729283_3264">#REF!</definedName>
    <definedName name="RentTitle">#REF!</definedName>
    <definedName name="_SA1_1">#REF!</definedName>
    <definedName name="_bdm.8CF8A82CA69140889FC5EFFA1EE27762.edm">#REF!</definedName>
    <definedName name="_bdm.F3EB6EAA4EDF44AA943ED75B4C1BF65C.edm">#REF!</definedName>
    <definedName name="Common_Fut_Fund_Pref_Rate">#REF!</definedName>
    <definedName name="bldgname">#REF!</definedName>
    <definedName name="rrTFirst">#REF!</definedName>
    <definedName name="BotMRK">#REF!</definedName>
    <definedName name="_bdm.E9A3CEA231734B58AFBEA813F4BC7499.edm">#REF!</definedName>
    <definedName name="AUS02CAPEXPERTOWER">#REF!</definedName>
    <definedName name="_bdm.7F9E98532323444D9D0508CD3AA52208.edm">#REF!</definedName>
    <definedName name="_vena_Budget_B1_R_2_658126897716264961_1">#REF!</definedName>
    <definedName name="qweqweqwe_1">#REF!</definedName>
    <definedName name="_____________________KC3">#REF!</definedName>
    <definedName name="ag_1_4">#REF!</definedName>
    <definedName name="Yr3LsngCmsn">#REF!</definedName>
    <definedName name="_vena_Budget_B1_R_2_658126900010549249">#REF!</definedName>
    <definedName name="_______17.4">#REF!</definedName>
    <definedName name="_vena_Budget_B1_R_3_658023728085729283_2666">#REF!</definedName>
    <definedName name="_vena_Budget_B1_R_2_658126900471922689">#REF!</definedName>
    <definedName name="_wrn1_1_1_1">#REF!</definedName>
    <definedName name="ProjPageFour">#REF!</definedName>
    <definedName name="split2">#REF!</definedName>
    <definedName name="_bdm.7BA5D2D3BC8C479CA668BE02E212CD30.edm">#REF!</definedName>
    <definedName name="Compound">#REF!</definedName>
    <definedName name="_vena_Budget_B1_R_3_658023728085729283_2614">#REF!</definedName>
    <definedName name="wrn.SUM._.ONLY._2">#REF!</definedName>
    <definedName name="_vena_Budget_B1_R_3_658023728085729283_2336">#REF!</definedName>
    <definedName name="_vena_DYNR_SBudget_BB1_c75acc66_52baa6ac">#REF!</definedName>
    <definedName name="share">#REF!</definedName>
    <definedName name="PermVacant">#REF!</definedName>
    <definedName name="ere_1_3">#REF!</definedName>
    <definedName name="_vena_DYNR_SBudget_BB1_da5f4009_a3c3f0ea">#REF!</definedName>
    <definedName name="__123Graph_XFIXBAR">#REF!</definedName>
    <definedName name="_vena_Budget_B1_R_2_658126896806100995">#REF!</definedName>
    <definedName name="_prt3">#REF!</definedName>
    <definedName name="_vena_DYNR_SBudget_BB1_9817012_23e91f24">#REF!</definedName>
    <definedName name="_vena_Budget_B1_R_3_658023728085729283_3914">#REF!</definedName>
    <definedName name="_bdm.0C47162A1C1245C79B9CBB9F12B7B852.edm">#REF!</definedName>
    <definedName name="_vena_Budget_B1_R_3_658023728085729283_3195">#REF!</definedName>
    <definedName name="_gfb4">#REF!</definedName>
    <definedName name="nnet8a">#REF!</definedName>
    <definedName name="mideast_current_units">#REF!</definedName>
    <definedName name="_26_0__123Grap">#REF!</definedName>
    <definedName name="_1__123Graph_ACHART_12">#REF!</definedName>
    <definedName name="_vena_Budget_B1_R_3_658023728085729283_2956">#REF!</definedName>
    <definedName name="_vena_Budget_B1_R_2_658126896537665539">#REF!</definedName>
    <definedName name="ctss.out.collateral_0_.collToLoan_0_.LoanTerms.loanPurposeId">#REF!</definedName>
    <definedName name="PAGE1">#REF!</definedName>
    <definedName name="LOC_Term">#REF!</definedName>
    <definedName name="_20Module2_.PRINT_BCTAX">#REF!</definedName>
    <definedName name="_bdm.10F02FA72019435CBB40FDA40968DD12.edm">#REF!</definedName>
    <definedName name="MLNK809374de5390427ab72a8621983ee709">#REF!</definedName>
    <definedName name="wrn.Interior._.finishes._3">#REF!</definedName>
    <definedName name="_234__123Graph_FCHART_15">#REF!</definedName>
    <definedName name="wrn.upstairs._1_3">#REF!</definedName>
    <definedName name="RG_1_2">#REF!</definedName>
    <definedName name="_vena_Budget_B1_R_3_658023728085729283_3860">#REF!</definedName>
    <definedName name="_143__123Graph_CSEG_PIE">#REF!</definedName>
    <definedName name="ctss.out.collateral_0_.underwriting_0_.UwAnalysis.netOperatingIncome">#REF!</definedName>
    <definedName name="wrn.Druck._.Monatsreporting._1_3">#REF!</definedName>
    <definedName name="p.CreditStats">#REF!</definedName>
    <definedName name="wrn.FIVE._.YEAR._.PROJECTION._1_2">#REF!</definedName>
    <definedName name="Choices_Wrapper">#REF!</definedName>
    <definedName name="Louvers_2">#REF!</definedName>
    <definedName name="_bdm.7E42DE9BEB884D08AB2BBE4000968574.edm">#REF!</definedName>
    <definedName name="D2_Maturity_Date">#REF!</definedName>
    <definedName name="gross_leaseretail">#REF!</definedName>
    <definedName name="value_date_TWD">#REF!</definedName>
    <definedName name="Construction_Int_Rate">#REF!</definedName>
    <definedName name="est_print">#REF!</definedName>
    <definedName name="hhh_1">#REF!</definedName>
    <definedName name="List_ProformaChoices">#REF!</definedName>
    <definedName name="parswap_table_PHP">#REF!</definedName>
    <definedName name="_bdm.E3F6DB4A5E274A15AC94CD87E7B6B374.edm">#REF!</definedName>
    <definedName name="_8__123Graph_DCHART_1">#REF!</definedName>
    <definedName name="other.2.total.add">#REF!</definedName>
    <definedName name="US04CAPEXPERTOWER">#REF!</definedName>
    <definedName name="ColumnTitle1">#REF!</definedName>
    <definedName name="_JUN02">#REF!</definedName>
    <definedName name="_vena_Budget_B1_R_2_658126898613846017">#REF!</definedName>
    <definedName name="_bdm.00EA9FE265374F7FADF0A476B08FDF69.edm">#REF!</definedName>
    <definedName name="_vena_Budget_B1_R_3_658023728085729283_2593">#REF!</definedName>
    <definedName name="_vena_Budget_B1_R_2_658126894553759745_1">#REF!</definedName>
    <definedName name="_vena_Budget_B1_R_3_658023728085729283_2929">#REF!</definedName>
    <definedName name="SKWKO">#REF!</definedName>
    <definedName name="SpecialtyElectrical">#REF!</definedName>
    <definedName name="_vena_Budget_B1_R_3_658023728085729283_3487">#REF!</definedName>
    <definedName name="_57">#REF!</definedName>
    <definedName name="Junk_condo_1">#REF!</definedName>
    <definedName name="_vena_DYNR_SBudget_BB1_49c874bc_fc24eadd">#REF!</definedName>
    <definedName name="wrn.printac._1_1">#REF!</definedName>
    <definedName name="_vena_Budget_B1_R_3_658023728085729283_2351">#REF!</definedName>
    <definedName name="_bdm.7247EC9DA3D2447B85B2E2ACFD5AB0D3.edm">#REF!</definedName>
    <definedName name="_18PAGE_4">#REF!</definedName>
    <definedName name="_vena_DYNR_SBudget_BB1_257bd8dc_a19fbf45">#REF!</definedName>
    <definedName name="q_1">#REF!</definedName>
    <definedName name="_vena_Budget_B1_R_2_658126894230798337_1">#REF!</definedName>
    <definedName name="_bdm.39AB6A8C57EE4D4B8B38FA2B2EBEB775.edm">#REF!</definedName>
    <definedName name="TotalApartments_Proforma">#REF!</definedName>
    <definedName name="_vena_DYNR_SBudget_BB1_443178e3_7c9633ab">#REF!</definedName>
    <definedName name="wrn.TOTAL._.SHEETS._4">#REF!</definedName>
    <definedName name="________________________________CAD2008">#REF!</definedName>
    <definedName name="_vena_Budget_B1_R_3_658023728085729283_2467">#REF!</definedName>
    <definedName name="nmrt">#REF!</definedName>
    <definedName name="_vena_Budget_B1_R_3_658023728085729283_3998">#REF!</definedName>
    <definedName name="wrn.check._2">#REF!</definedName>
    <definedName name="PARKING">#REF!</definedName>
    <definedName name="_vena_Budget_B1_C_FV_e4bcd20d09de44648bcf960b63f6917f_37">#REF!</definedName>
    <definedName name="_vena_Budget_B1_R_3_658023728085729283_3198">#REF!</definedName>
    <definedName name="_vena_Budget_B1_R_2_658126893907836929">#REF!</definedName>
    <definedName name="____________________________CAD2008">#REF!</definedName>
    <definedName name="_15NO_FIN">#REF!</definedName>
    <definedName name="_vena_Budget_B1_R_3_658023728085729283_4295">#REF!</definedName>
    <definedName name="pages_1to4">#REF!</definedName>
    <definedName name="_27_2.2">#REF!</definedName>
    <definedName name="_50">#REF!</definedName>
    <definedName name="_vena_Budget_B1_R_3_658023728085729283_3472">#REF!</definedName>
    <definedName name="______________________________CAD2005">#REF!</definedName>
    <definedName name="_vena_DYNR_SBudget_BB1_9d2d8fb7_6fbda5da">#REF!</definedName>
    <definedName name="Print_List">#REF!</definedName>
    <definedName name="_vena_DYNR_SBudget_BB1_e52b9441_b3cfed7">#REF!</definedName>
    <definedName name="__JUL11">#REF!</definedName>
    <definedName name="_vena_DYNR_SBudget_BB1_d91ca585_e7219a23">#REF!</definedName>
    <definedName name="dbiImprovedPrice5">#REF!</definedName>
    <definedName name="_vena_Budget_B1_R_2_658126896516694017">#REF!</definedName>
    <definedName name="_vena_Budget_B1_R_2_658126900455145473">#REF!</definedName>
    <definedName name="_vena_Budget_B1_R_3_658023728085729283_2573">#REF!</definedName>
    <definedName name="_vena_DYNR_SBudget_BB1_c75acc66_75359f78">#REF!</definedName>
    <definedName name="gf_1_3">#REF!</definedName>
    <definedName name="_vena_DYNR_SBudget_BB1_9d2d8fb7_42bb5108">#REF!</definedName>
    <definedName name="Debt_FundType2">#REF!</definedName>
    <definedName name="redo_5">#REF!</definedName>
    <definedName name="irr_property">#REF!</definedName>
    <definedName name="b2rent">#REF!</definedName>
    <definedName name="_vena_Budget_B1_R_3_658023728085729283_2760">#REF!</definedName>
    <definedName name="saa_4">#REF!</definedName>
    <definedName name="_______17.2">#REF!</definedName>
    <definedName name="wrn.income._.statement._4">#REF!</definedName>
    <definedName name="_vena_Budget_B1_R_3_658023728085729283_4252">#REF!</definedName>
    <definedName name="Yr1OtrExp3">#REF!</definedName>
    <definedName name="ARP_Threshold">#REF!</definedName>
    <definedName name="XREF_COLUMN_3">#REF!</definedName>
    <definedName name="admin">#REF!</definedName>
    <definedName name="________________RR1">#REF!</definedName>
    <definedName name="_vena_DYNR_SBudget_BB1_49c874bc">#REF!</definedName>
    <definedName name="fdfdfd_3">#REF!</definedName>
    <definedName name="ACwvu.TAX._.RATES.">#REF!</definedName>
    <definedName name="b1net7a">#REF!</definedName>
    <definedName name="_bdm.A69B39756D334FC38B0C1CED71B127A9.edm">#REF!</definedName>
    <definedName name="_vena_Budget_B1_R_3_658023728085729283_2323">#REF!</definedName>
    <definedName name="D2_CFP_YN">#REF!</definedName>
    <definedName name="_30__123Graph_XCHART_15">#REF!</definedName>
    <definedName name="DaysHistYear5">#REF!</definedName>
    <definedName name="_vena_Budget_B1_R_2_658126894306295809_1">#REF!</definedName>
    <definedName name="_vena_DYNR_SBudget_BB1_257bd8dc">#REF!</definedName>
    <definedName name="asfas">#REF!</definedName>
    <definedName name="MLNK5208cc2fb4c249c79d341ad830bbebc0">#REF!</definedName>
    <definedName name="_Fill_">#REF!</definedName>
    <definedName name="__Tax98">#REF!</definedName>
    <definedName name="_vena_DYNR_SBudget_BB1_acaafd4a_1b40fca7">#REF!</definedName>
    <definedName name="acct7029.9">#REF!</definedName>
    <definedName name="_vena_DYNR_SBudget_BB1_46b314c0_d061e0eb">#REF!</definedName>
    <definedName name="dgdg_5">#REF!</definedName>
    <definedName name="_eva2">#REF!</definedName>
    <definedName name="___________________SF1">#REF!</definedName>
    <definedName name="_vena_Budget_B1_R_3_658023728085729283_2932">#REF!</definedName>
    <definedName name="US05CAPEXPERTOWER">#REF!</definedName>
    <definedName name="_vena_DYNR_SBudget_BB1_aa19ba92_c46f25d4">#REF!</definedName>
    <definedName name="TAB_BEG">#REF!</definedName>
    <definedName name="Flex_Input_8">#REF!</definedName>
    <definedName name="LeaseMRMCheck">#REF!</definedName>
    <definedName name="TopALL5">#REF!</definedName>
    <definedName name="OAPropDescription">#REF!</definedName>
    <definedName name="_vena_DYNR_SBudget_BB1_d91ca585_705adc52">#REF!</definedName>
    <definedName name="_Actual_for_2004_Measure">#REF!</definedName>
    <definedName name="_vena_DYNR_SBudget_BB1_c75acc66_fb39fb72">#REF!</definedName>
    <definedName name="Suppliers_1_1">#REF!</definedName>
    <definedName name="_off5">#REF!</definedName>
    <definedName name="_vena_Budget_B1_R_2_658126898089558017">#REF!</definedName>
    <definedName name="Cardio">#REF!</definedName>
    <definedName name="EVA_4">#REF!</definedName>
    <definedName name="_vena_Budget_B1_R_3_658023728085729283_2558">#REF!</definedName>
    <definedName name="ddd_1">#REF!</definedName>
    <definedName name="Z_F1471912_5AC2_11D3_AD63_0050040A13CD_.wvu.PrintArea">#REF!</definedName>
    <definedName name="wrn.accounts._3">#REF!</definedName>
    <definedName name="wrn.Final._1_1">#REF!</definedName>
    <definedName name="_bdm.0549E41B538E4A3783CD84C15F089D8A.edm">#REF!</definedName>
    <definedName name="_46__123Graph_DCHART_4">#REF!</definedName>
    <definedName name="TenantImpvmnt">#REF!</definedName>
    <definedName name="rate_table_JPY">#REF!</definedName>
    <definedName name="_N">#REF!</definedName>
    <definedName name="_vena_DYNR_SBudget_BB1_93cbb310_3900c973">#REF!</definedName>
    <definedName name="__________________CAD2008">#REF!</definedName>
    <definedName name="sadf_4">#REF!</definedName>
    <definedName name="wrn.FY96sbp99_5">#REF!</definedName>
    <definedName name="_vena_DYNR_SBudget_BB1_a3c29ef0_8c15fa3b">#REF!</definedName>
    <definedName name="ADRGROWTH">#REF!</definedName>
    <definedName name="_vena_DYNR_SBudget_BB1_9d2d8fb7_f2e6df2e">#REF!</definedName>
    <definedName name="nuovo_4">#REF!</definedName>
    <definedName name="NPVA">#REF!</definedName>
    <definedName name="__DEC97">#REF!</definedName>
    <definedName name="_bdm.ED0F89425F5747028A99AB511B8F5467.edm">#REF!</definedName>
    <definedName name="wrn.COMPCO._1_5">#REF!</definedName>
    <definedName name="_58__123Graph_DCHART_16">#REF!</definedName>
    <definedName name="prinpaid">#REF!</definedName>
    <definedName name="Development_Fee">#REF!</definedName>
    <definedName name="_vena_DYNR_SBudget_BB1_9d30db1e_4ace346a">#REF!</definedName>
    <definedName name="AAAAAA_1_3">#REF!</definedName>
    <definedName name="_vena_Budget_B1_R_3_658023728085729283_3882">#REF!</definedName>
    <definedName name="_vena_DYNR_SBudget_BB1_81e08984_34f12bb4">#REF!</definedName>
    <definedName name="_vena_Budget_B1_R_2_658126897233920001">#REF!</definedName>
    <definedName localSheetId="4" name="IntroPrintArea">#REF!</definedName>
    <definedName name="comps">#REF!</definedName>
    <definedName name="_vena_DYNR_SBudget_BB1_d91ca585_eb65d67b">#REF!</definedName>
    <definedName name="__123Graph_DCurrent">#REF!</definedName>
    <definedName name="_vena_Budget_B1_R_3_658023728085729283_4055">#REF!</definedName>
    <definedName name="wrn.print2._4">#REF!</definedName>
    <definedName name="_vena_Budget_B1_R_2_658126896390864897">#REF!</definedName>
    <definedName localSheetId="4" name="claims">#REF!</definedName>
    <definedName name="sdfmmy">#REF!</definedName>
    <definedName name="INVESTOR">#REF!</definedName>
    <definedName name="MLNK676efbca752f475f9067d04b9133ccb8">#REF!</definedName>
    <definedName name="_vena_Budget_B1_R_3_658023728085729283_3623">#REF!</definedName>
    <definedName name="Cap">#REF!</definedName>
    <definedName name="_vena_DYNR_SBudget_BB1_7a61c2ac_83ac2112">#REF!</definedName>
    <definedName name="_26__123Graph_CCHART_3">#REF!</definedName>
    <definedName name="Scen_In_Use">#REF!</definedName>
    <definedName name="_vena_DYNR_SBudget_BB1_d3649f1b_ca06b093">#REF!</definedName>
    <definedName name="_vena_Budget_B1_R_2_658126898773229571">#REF!</definedName>
    <definedName name="wrn.PRINTREP._1_1">#REF!</definedName>
    <definedName name="ctss.in.collateral_0_.Collateral.street">#REF!</definedName>
    <definedName name="wrn.set._1">#REF!</definedName>
    <definedName name="BIPartnerC">#REF!</definedName>
    <definedName name="_vena_Budget_B1_R_2_658126895291957249">#REF!</definedName>
    <definedName name="_vena_DYNR_SBudget_BB1_5dbe1ffa_1d9729d7">#REF!</definedName>
    <definedName name="_______________________________RR2">#REF!</definedName>
    <definedName name="_vena_Budget_B1_R_3_658023728085729283_4235">#REF!</definedName>
    <definedName name="___RR1">#REF!</definedName>
    <definedName name="wrn.Typhoon._1_1">#REF!</definedName>
    <definedName name="_vena_Budget_B1_R_3_658023728085729283_2492">#REF!</definedName>
    <definedName name="TABLE_D_1_19">#REF!</definedName>
    <definedName name="_vena_Budget_B1_R_3_658023728085729283_3196">#REF!</definedName>
    <definedName name="_vena_DYNR_SBudget_BB1_93cbb310_e7daf52d">#REF!</definedName>
    <definedName name="_vena_DYNR_SBudget_BB1_7970b553_d68f06a2">#REF!</definedName>
    <definedName name="vo_1_2">#REF!</definedName>
    <definedName name="BudgetScenario">#REF!</definedName>
    <definedName name="_75">#REF!</definedName>
    <definedName name="aewr_1_4">#REF!</definedName>
    <definedName name="CHART7">#REF!</definedName>
    <definedName localSheetId="4" name="GSF">#REF!</definedName>
    <definedName name="__________ICE2">#REF!</definedName>
    <definedName name="_____1">#REF!</definedName>
    <definedName name="_vena_DYNR_SBudget_BB1_2f89a5d3_3f1a63ee">#REF!</definedName>
    <definedName name="wrn.BP._.print._1_4">#REF!</definedName>
    <definedName name="_3__123Graph_AChart_3E">#REF!</definedName>
    <definedName localSheetId="4" name="RETURN">#REF!</definedName>
    <definedName name="Z_995DB91E_DC87_11D2_BCA9_00C04F8BBE86_.wvu.Cols">#REF!</definedName>
    <definedName name="_vena_Budget_B1_R_3_658023728085729283_3790">#REF!</definedName>
    <definedName name="Category_7">#REF!</definedName>
    <definedName name="_vena_DYNR_SBudget_BB1_9d2d8fb7_c6ff1122">#REF!</definedName>
    <definedName name="_vena_Budget_B1_R_3_658023728085729283_3609">#REF!</definedName>
    <definedName name="TCI">#REF!</definedName>
    <definedName name="_vena_Budget_B1_R_2_658126897695293441_1">#REF!</definedName>
    <definedName name="_vena_Budget_B1_R_2_658126899695976448">#REF!</definedName>
    <definedName name="Debt_Show1_FundDate">#REF!</definedName>
    <definedName name="_vena_DYNR_SBudget_BB1_afd74a34_f0e1ee33">#REF!</definedName>
    <definedName name="PlumbingFixtures">#REF!</definedName>
    <definedName name="_vena_Budget_B1_R_2_658126898597068800">#REF!</definedName>
    <definedName name="PymtPrincInt">#REF!</definedName>
    <definedName name="wvu.inputs._.raw._.data._1">#REF!</definedName>
    <definedName name="__JUN01">#REF!</definedName>
    <definedName name="_15__123Graph_BChart_7E">#REF!</definedName>
    <definedName name="_92DIV_8___DOORS">#REF!</definedName>
    <definedName name="OL_1_5">#REF!</definedName>
    <definedName name="_vena_Budget_B1_R_3_658023728085729283_2663">#REF!</definedName>
    <definedName name="_OCT11">#REF!</definedName>
    <definedName name="asdfasdf_3">#REF!</definedName>
    <definedName name="Pref_Exit_Fee_P1_Pct">#REF!</definedName>
    <definedName name="_vena_Budget_B1_R_2_658126896118235137">#REF!</definedName>
    <definedName name="wrn.FY97SBP._1_1_1">#REF!</definedName>
    <definedName name="ffsgsdgsd_1_1_1">#REF!</definedName>
    <definedName name="wrn.ntfinance._1_5">#REF!</definedName>
    <definedName name="_bdm.06FC8A023E9C473990EA6D1314C8F820.edm">#REF!</definedName>
    <definedName name="__19__123Graph_BCHART_3">#REF!</definedName>
    <definedName name="huji_3">#REF!</definedName>
    <definedName name="__________Key3">#REF!</definedName>
    <definedName name="DELME4_Condo_4">#REF!</definedName>
    <definedName name="_New3_3">#REF!</definedName>
    <definedName name="_vena_DYNR_SBudget_BB1_9d30db1e_f99d226a">#REF!</definedName>
    <definedName name="MLNKb2c9c6cc5db340f3a185619d257900ca">#REF!</definedName>
    <definedName name="period5">#REF!</definedName>
    <definedName name="_vena_DYNR_SBudget_BB1_9d30db1e_cdc363af">#REF!</definedName>
    <definedName name="____________________________________KC3">#REF!</definedName>
    <definedName name="peter_1_1_1">#REF!</definedName>
    <definedName name="wrn.test._5">#REF!</definedName>
    <definedName name="__123Graph_BFIXSTKBAR">#REF!</definedName>
    <definedName name="_vena_DYNR_SBudget_BB1_2f89a5d3_58d4b80e">#REF!</definedName>
    <definedName name="_vena_Budget_B1_R_3_658023728085729283_4211">#REF!</definedName>
    <definedName name="OL_3">#REF!</definedName>
    <definedName name="solver_lhs36">#REF!</definedName>
    <definedName localSheetId="5" name="__R">#REF!</definedName>
    <definedName name="ACwvu.OCCUPANCY.">#REF!</definedName>
    <definedName name="PAYROLL">#REF!</definedName>
    <definedName name="_vena_Budget_B1_C_10_658083215177678848_9">#REF!</definedName>
    <definedName name="_vena_Budget_B1_R_2_728481415008092160_1">#REF!</definedName>
    <definedName name="piss_1_3">#REF!</definedName>
    <definedName name="_8__123Graph_AChart_8E">#REF!</definedName>
    <definedName name="nuovo_1_2">#REF!</definedName>
    <definedName name="wrn.Cover._1_3">#REF!</definedName>
    <definedName name="Physical_Inspection">#REF!</definedName>
    <definedName name="adminpath">#REF!</definedName>
    <definedName name="wrn.AnnualRentRoll._1">#REF!</definedName>
    <definedName name="_bdm.0E1A80E53BAE4BAF9AABDAE75924D40F.edm">#REF!</definedName>
    <definedName name="_73__123Graph_ECHART_17">#REF!</definedName>
    <definedName localSheetId="4" name="kill2">#REF!</definedName>
    <definedName name="_vena_Budget_B1_R_3_658023728085729283_3229">#REF!</definedName>
    <definedName name="_vena_DYNR_SBudget_BB1_5dbe1ffa_715fe392">#REF!</definedName>
    <definedName name="_vena_Budget_B1_R_3_658023728085729283_3844">#REF!</definedName>
    <definedName name="FBEXPGR">#REF!</definedName>
    <definedName name="_vena_Budget_B1_R_3_658023728085729283_2647">#REF!</definedName>
    <definedName name="MLNK4486a689e1d241c4b5e53962c35cc8a4">#REF!</definedName>
    <definedName name="_vena_DYNR_SBudget_BB1_9d2d8fb7_4be13bbf">#REF!</definedName>
    <definedName name="_42__123Graph_ECHART_22">#REF!</definedName>
    <definedName name="_28__123Graph_DCHART_1">#REF!</definedName>
    <definedName name="_vena_DYNR_SBudget_BB1_d91ca585_874c0007">#REF!</definedName>
    <definedName name="RESIDENENTIALSF">#REF!</definedName>
    <definedName name="_vena_Budget_B1_R_2_658126895996600321">#REF!</definedName>
    <definedName name="Pref_Exit_Fee">#REF!</definedName>
    <definedName name="Sched19">#REF!</definedName>
    <definedName name="_vena_DYNR_SBudget_BB1_6a64ca19_a4a03109">#REF!</definedName>
    <definedName name="_vena_DYNR_SBudget_BB1_d91ca585_a3aac8fb">#REF!</definedName>
    <definedName name="_vena_DYNR_SBudget_BB1_c75acc66_38de82f4">#REF!</definedName>
    <definedName name="_vena_DYNR_SBudget_BB1_df4836c9_9ec7472">#REF!</definedName>
    <definedName name="_vena_Budget_B1_R_3_658023728085729283_2553">#REF!</definedName>
    <definedName name="_vena_DYNR_SBudget_BB1_53b1a2e2_a27505b8">#REF!</definedName>
    <definedName name="___18.2">#REF!</definedName>
    <definedName name="_95__123Graph_BCHART_17">#REF!</definedName>
    <definedName name="_vena_Budget_B1_R_3_658023728085729283_3661">#REF!</definedName>
    <definedName name="_11Z">#REF!</definedName>
    <definedName name="_vena_Budget_B1_R_3_658023728085729283_3779">#REF!</definedName>
    <definedName name="priceCore">#REF!</definedName>
    <definedName name="wrn.test._1_5">#REF!</definedName>
    <definedName name="MLNK2a9004f7e85c40b9bb4ec5867bc65a9f">#REF!</definedName>
    <definedName name="vo_1_4">#REF!</definedName>
    <definedName localSheetId="5" name="_Key1">#REF!</definedName>
    <definedName name="_a50_3">#REF!</definedName>
    <definedName name="working_capital_1_1">#REF!</definedName>
    <definedName name="sw_376_list">#REF!</definedName>
    <definedName name="_vena_DYNR_SBudget_BB1_93cbb310_298a4339">#REF!</definedName>
    <definedName name="OCC_DATE">#REF!</definedName>
    <definedName name="_7__123Graph_DCHART_1">#REF!</definedName>
    <definedName name="ctss.out.collateral_0_.underwriting_0_.UwAnalysis.extAttributes.maxStabilizedStressLtv">#REF!</definedName>
    <definedName name="MLNK10a47f8a459c4b62a380e75ac81c2c50">#REF!</definedName>
    <definedName name="_vena_DYNR_SBudget_BB1_5dbe1ffa_d791d3af">#REF!</definedName>
    <definedName name="_18__123Graph_ACHART_15">#REF!</definedName>
    <definedName name="z_1_5">#REF!</definedName>
    <definedName name="EVA_1_2">#REF!</definedName>
    <definedName name="_vena_DYNR_SBudget_BB1_93cbb310_f31afcce">#REF!</definedName>
    <definedName name="_vena_Budget_B1_R_3_658023728085729283_2750">#REF!</definedName>
    <definedName name="_vena_Budget_B1_R_3_658023728085729283_4267">#REF!</definedName>
    <definedName name="AUS04TENMAX">#REF!</definedName>
    <definedName name="wrn.full._.set._1">#REF!</definedName>
    <definedName name="_vena_Budget_B1_R_3_658023728085729283_3498">#REF!</definedName>
    <definedName name="wrn.LoanInformation._3">#REF!</definedName>
    <definedName name="_a3_2">#REF!</definedName>
    <definedName name="_vena_Budget_B1_R_3_658023728085729283_3435">#REF!</definedName>
    <definedName name="wrn.Continous._.Page._.Numbers._.DCF._1_4">#REF!</definedName>
    <definedName name="wrn.TOCHTERMAN._2">#REF!</definedName>
    <definedName name="YtdPropTax">#REF!</definedName>
    <definedName name="_10__123Graph_BChart_2E">#REF!</definedName>
    <definedName name="claim">#REF!</definedName>
    <definedName name="excapCore">#REF!</definedName>
    <definedName name="MLNK0cc739029f2b4ddeb8220312ebcf8744">#REF!</definedName>
    <definedName name="wrn.BP._.print.">#REF!</definedName>
    <definedName name="_vena_Budget_B1_R_3_658023728085729283_2174">#REF!</definedName>
    <definedName name="_n31">#REF!</definedName>
    <definedName name="_8__123Graph_ACHART_17">#REF!</definedName>
    <definedName name="AliasTable">#REF!</definedName>
    <definedName name="_vena_Budget_B1_R_3_658023728085729283_3431">#REF!</definedName>
    <definedName name="_vena_Budget_B1_R_3_658023728085729283_3190">#REF!</definedName>
    <definedName name="_vena_Budget_B1_R_3_658023728085729283_48">#REF!</definedName>
    <definedName name="D2_Floating_Month_Adjust">#REF!</definedName>
    <definedName name="b1fba">#REF!</definedName>
    <definedName name="Partner_Common_Res_CF_SharePartner_Common_Res_CF_Share">#REF!</definedName>
    <definedName name="_vena_Budget_B1_R_3_658023728085729283_2368">#REF!</definedName>
    <definedName name="zer_1">#REF!</definedName>
    <definedName name="qwerqew_1_3">#REF!</definedName>
    <definedName name="sdfgdsfg">#REF!</definedName>
    <definedName name="_vena_Budget_B1_R_2_658126894713143297_1">#REF!</definedName>
    <definedName name="_vena_Budget_B1_R_2_658126895849799681">#REF!</definedName>
    <definedName name="mmmmm_1_2">#REF!</definedName>
    <definedName name="__NCF7">#REF!</definedName>
    <definedName name="CT_1_Cap_Range">#REF!</definedName>
    <definedName name="_vena_Budget_B1_R_2_658126897733042177_1">#REF!</definedName>
    <definedName name="_n61">#REF!</definedName>
    <definedName name="_vena_DYNR_SBudget_BB1_93cbb310_c4eb47cf">#REF!</definedName>
    <definedName name="_______1">#REF!</definedName>
    <definedName name="DaysProjYr8SP">#REF!</definedName>
    <definedName name="XRefCopy22">#REF!</definedName>
    <definedName name="_5__123Graph_ACHART_3">#REF!</definedName>
    <definedName name="_vena_Budget_B1_R_2_658126894994161667_1">#REF!</definedName>
    <definedName name="_vena_Budget_B1_R_2_658126898584485889">#REF!</definedName>
    <definedName name="_vena_Budget_B1_R_3_658023728085729283_3074">#REF!</definedName>
    <definedName name="_vena_Budget_B1_R_2_658126896969678849">#REF!</definedName>
    <definedName name="_vena_Budget_B1_R_2_658126895837216769">#REF!</definedName>
    <definedName name="_vena_DYNR_SBudget_BB1_9d2d8fb7_8dae788">#REF!</definedName>
    <definedName name="BIPartnerA">#REF!</definedName>
    <definedName name="PY_Marketable_Sec">#REF!</definedName>
    <definedName name="UKBROADCASTEXPGRTHRATE">#REF!</definedName>
    <definedName name="wrn.GuV._1_3">#REF!</definedName>
    <definedName name="MLNK2429712756c54496a7d2ca236c371a93">#REF!</definedName>
    <definedName name="_vena_DYNR_SBudget_BB1_257bd8dc_4e82cb0d">#REF!</definedName>
    <definedName name="MLNK891d879fcadc4b89b92a5c2c19bc97f7">#REF!</definedName>
    <definedName name="_vena_Budget_B1_R_2_658126896214704129">#REF!</definedName>
    <definedName name="_89DIV_2___SITE">#REF!</definedName>
    <definedName name="PropParam">#REF!</definedName>
    <definedName name="_______________________zz1">#REF!</definedName>
    <definedName name="_div4">#REF!</definedName>
    <definedName name="BORDERROWS">#REF!</definedName>
    <definedName name="Common_Tier_3_Hurdle">#REF!</definedName>
    <definedName name="rate_table_CAD">#REF!</definedName>
    <definedName name="_vena_DYNR_SBudget_BB1_dd640a85_4d57e637">#REF!</definedName>
    <definedName name="look_up_yield">#REF!</definedName>
    <definedName name="_vena_Budget_B1_C_10_658083215177678848_43">#REF!</definedName>
    <definedName name="RG_1_1">#REF!</definedName>
    <definedName name="_vena_Budget_B1_C_10_658083215177678848_44">#REF!</definedName>
    <definedName name="LTV">#REF!</definedName>
    <definedName name="wrn.TOTAL._.SHEETS5_3">#REF!</definedName>
    <definedName name="_3S">#REF!</definedName>
    <definedName name="_bdm.6D8BB308F1A7454584FC7D1C95409EBC.edm">#REF!</definedName>
    <definedName name="_vena_Budget_B1_R_3_658023728085729283_4318">#REF!</definedName>
    <definedName name="May">#REF!</definedName>
    <definedName name="ProjPageTwo">#REF!</definedName>
    <definedName name="ExBus_1_4">#REF!</definedName>
    <definedName name="_bdm.2FE3202B86524D4DBB4E253AD9373036.edm">#REF!</definedName>
    <definedName name="_vena_DYNR_SBudget_BB1_a3c29ef0_deaf6ee8">#REF!</definedName>
    <definedName name="MLNKfe523dcdbab947d6a58088c613711ba0">#REF!</definedName>
    <definedName name="efpcp">#REF!</definedName>
    <definedName name="_vena_Budget_B1_R_3_658023728085729283_3008">#REF!</definedName>
    <definedName name="_____Mkt3">#REF!</definedName>
    <definedName name="dbiImprovedPrice1">#REF!</definedName>
    <definedName name="Param_CumRent_2">#REF!</definedName>
    <definedName name="faf4e6a5">#REF!</definedName>
    <definedName name="_4__123Graph_ACHART_16">#REF!</definedName>
    <definedName name="LoanBal5">#REF!</definedName>
    <definedName name="j_1_1">#REF!</definedName>
    <definedName name="UK02TENADD">#REF!</definedName>
    <definedName name="DT">#REF!</definedName>
    <definedName name="_r_1_2">#REF!</definedName>
    <definedName name="M_1_2">#REF!</definedName>
    <definedName name="TAIY">#REF!</definedName>
    <definedName name="_31__123Graph_CCHART_6">#REF!</definedName>
    <definedName name="_vena_Budget_B1_R_3_658023728085729283_3994">#REF!</definedName>
    <definedName name="_vena_DYNR_SBudget_BB1_d3649f1b_cedc4e42">#REF!</definedName>
    <definedName name="Total_Pay">#REF!</definedName>
    <definedName name="ROTS">#REF!</definedName>
    <definedName name="DEBT_InitialPrincipal">#REF!</definedName>
    <definedName name="_vena_Budget_B1_R_2_774856181209759754">#REF!</definedName>
    <definedName name="Z_C9FB2A72_5C56_11D3_AD66_0050040A13CD_.wvu.PrintArea">#REF!</definedName>
    <definedName name="NRV">#REF!</definedName>
    <definedName name="OAExpenseGrp">#REF!</definedName>
    <definedName name="printarea2">#REF!</definedName>
    <definedName name="_vena_Budget_B1_R_2_658126896009183233">#REF!</definedName>
    <definedName name="_vena_DYNR_SBudget_BB1_9d30db1e_7034c93d">#REF!</definedName>
    <definedName name="_bdm.67C735B78619480B9A502FF7E5D445A4.edm">#REF!</definedName>
    <definedName name="_23__123Graph_ACHART_6">#REF!</definedName>
    <definedName name="_vena_DYNR_SBudget_BB1_d3649f1b_a6be3a7">#REF!</definedName>
    <definedName name="_vena_DYNR_SBudget_BB1_ece26a1a_609784d9">#REF!</definedName>
    <definedName name="_zzzzxxxx2011ELabel">#REF!</definedName>
    <definedName name="_36__123Graph_XCHART_22">#REF!</definedName>
    <definedName name="_vena_Budget_B1_R_2_658126900048297985">#REF!</definedName>
    <definedName name="sqft">#REF!</definedName>
    <definedName name="__JUN04">#REF!</definedName>
    <definedName name="ARGUS11">#REF!</definedName>
    <definedName name="ext_1">#REF!</definedName>
    <definedName name="_123Graph_B2">#REF!</definedName>
    <definedName name="wrn.accounts._1_5">#REF!</definedName>
    <definedName name="UKINSTALLCAPRATE">#REF!</definedName>
    <definedName name="_vena_Budget_B1_R_2_658126893442269184">#REF!</definedName>
    <definedName name="dbiImprovedNoOfUnits6">#REF!</definedName>
    <definedName name="_vena_Budget_B1_R_3_658023728085729283_3768">#REF!</definedName>
    <definedName name="_n182">#REF!</definedName>
    <definedName name="UK05TENMAX">#REF!</definedName>
    <definedName name="ACwvu.MARKETING._.REVENUE.">#REF!</definedName>
    <definedName name="_bdm.851B688851A94F9B9E184180A6E6C90C.edm">#REF!</definedName>
    <definedName name="adfhhqer">#REF!</definedName>
    <definedName name="ggg_1">#REF!</definedName>
    <definedName name="_159__123Graph_DCHART_16">#REF!</definedName>
    <definedName name="_30P___L">#REF!</definedName>
    <definedName name="_vena_Budget_B1_R_3_658023728085729283_4012">#REF!</definedName>
    <definedName name="Inter_4">#REF!</definedName>
    <definedName name="wrn.FY97SBP2_3">#REF!</definedName>
    <definedName name="_vena_Budget_B1_R_3_658023728085729283_3632">#REF!</definedName>
    <definedName name="Unit_cost">#REF!</definedName>
    <definedName name="IHMFirstProjected">#REF!</definedName>
    <definedName name="_vena_Budget_B1_R_2_658126897884037121">#REF!</definedName>
    <definedName name="_vena_DYNR_SBudget_BB1_9d2d8fb7_1044399d">#REF!</definedName>
    <definedName name="_vena_DYNR_SBudget_BB1_a3c29ef0_1b8745d">#REF!</definedName>
    <definedName name="MSCF">#REF!</definedName>
    <definedName name="_vena_DYNR_SBudget_BB1_9d2d8fb7_d93f7775">#REF!</definedName>
    <definedName name="_2__123Graph_ACHART_5A">#REF!</definedName>
    <definedName name="wrn.detail._5">#REF!</definedName>
    <definedName name="dsg_1_1">#REF!</definedName>
    <definedName name="_vena_DYNR_SBudget_BB1_cc8ac924_4dbade98">#REF!</definedName>
    <definedName name="wrn.BIGGER._2">#REF!</definedName>
    <definedName name="_vena_Budget_B1_R_2_658126894100774913">#REF!</definedName>
    <definedName name="_vena_Budget_B1_R_3_658023728085729283_3295">#REF!</definedName>
    <definedName name="ASBEA">#REF!</definedName>
    <definedName name="Contractor_Fee_Paid">#REF!</definedName>
    <definedName name="_vena_DYNR_SBudget_BB1_9d2d8fb7_eef0a1c1">#REF!</definedName>
    <definedName name="_bdm.44C55559AA1D47018525FBD21D14750A.edm">#REF!</definedName>
    <definedName name="_vena_DYNR_SBudget_BB1_d91ca585_bf8f143b">#REF!</definedName>
    <definedName name="TotFFEA">#REF!</definedName>
    <definedName name="_vena_DYNR_SBudget_BB1_257bd8dc_db659238">#REF!</definedName>
    <definedName name="wrn.csc2._3">#REF!</definedName>
    <definedName name="newset1_1_4">#REF!</definedName>
    <definedName name="Number2BR">#REF!</definedName>
    <definedName name="Lookup_DCF">#REF!</definedName>
    <definedName name="_vena_DYNR_SBudget_BB1_f8b3d04b_abe9f6b4">#REF!</definedName>
    <definedName name="List_PropertyType">#REF!</definedName>
    <definedName name="STKGPLN2">#REF!</definedName>
    <definedName name="XRefCopy24">#REF!</definedName>
    <definedName name="adsf_1_2">#REF!</definedName>
    <definedName name="_vena_Budget_B1_R_3_658023728085729283_3227">#REF!</definedName>
    <definedName name="xxx">#REF!</definedName>
    <definedName name="_vena_Budget_B1_R_3_658023728085729283_4266">#REF!</definedName>
    <definedName name="_vena_Budget_B1_R_3_658023728085729283_2404">#REF!</definedName>
    <definedName name="_vena_Budget_B1_R_3_658023728085729283_2767">#REF!</definedName>
    <definedName name="OTHEROtrInc3">#REF!</definedName>
    <definedName name="ctss.out.collateral_0_.appraisalReport_0_.AppraisalReport.asIsValue">#REF!</definedName>
    <definedName name="y10sale">#REF!</definedName>
    <definedName name="RESEARCH">#REF!</definedName>
    <definedName name="_vena_Budget_B1_R_3_658023728085729283_2398">#REF!</definedName>
    <definedName name="_vena_Budget_B1_R_2_658126894910275585_1">#REF!</definedName>
    <definedName name="hjhjj">#REF!</definedName>
    <definedName name="_vena_Budget_B1_R_3_658023728085729283_4358">#REF!</definedName>
    <definedName name="_10__123Graph_BCHART_2">#REF!</definedName>
    <definedName name="_vena_DYNR_SBudget_BB1_c492f2a8_8eb61728">#REF!</definedName>
    <definedName name="ext_5">#REF!</definedName>
    <definedName name="wrn.Geographic._.Trends._1_1">#REF!</definedName>
    <definedName name="_vena_Budget_B1_R_3_658023728085729283_3355">#REF!</definedName>
    <definedName name="CAMRECOVERIES">#REF!</definedName>
    <definedName name="_vena_DYNR_SBudget_BB1_947a2efe_e6a13a5e">#REF!</definedName>
    <definedName name="XRefCopy17Row">#REF!</definedName>
    <definedName name="ctss.meta.mosaic.opStatementComments">#REF!</definedName>
    <definedName name="_54__123Graph_XCHART_19">#REF!</definedName>
    <definedName name="_vena_DYNR_SBudget_BB1_da5f4009_2e8e03f0">#REF!</definedName>
    <definedName name="_vena_DYNR_SBudget_BB1_9d30db1e_7df42187">#REF!</definedName>
    <definedName name="_vena_Budget_B1_R_2_658126900534837249">#REF!</definedName>
    <definedName name="SPEC">#REF!</definedName>
    <definedName name="_vena_Budget_B1_R_3_658023728085729283_3066">#REF!</definedName>
    <definedName name="Aug">#REF!</definedName>
    <definedName name="_18__123Graph_CCHART_1">#REF!</definedName>
    <definedName name="_vena_Budget_B1_R_2_658126896520888323">#REF!</definedName>
    <definedName name="wrn.Five._.Year._.Record._4">#REF!</definedName>
    <definedName name="_vena_Budget_B1_R_3_658023728085729283_4247">#REF!</definedName>
    <definedName name="_vena_Budget_B1_R_2_658126896151789569">#REF!</definedName>
    <definedName name="_vena_DYNR_SBudget_BB1_ece26a1a_55f3bc9a">#REF!</definedName>
    <definedName name="_vena_Budget_B1_R_2_658126899561758721">#REF!</definedName>
    <definedName name="OccRooms">#REF!</definedName>
    <definedName name="wrn.set.">#REF!</definedName>
    <definedName name="AUPMktgExp">#REF!</definedName>
    <definedName name="CreditTotal">#REF!</definedName>
    <definedName name="__________DIL2">#REF!</definedName>
    <definedName name="_vena_Budget_B1_R_3_658023728085729283_4360">#REF!</definedName>
    <definedName name="AE_DATE">#REF!</definedName>
    <definedName name="__SF2">#REF!</definedName>
    <definedName name="Division_16">#REF!</definedName>
    <definedName name="Pref_Amort_Y_N">#REF!</definedName>
    <definedName name="_bdm.5D0FA05E077642F18B426896232E9A66.edm">#REF!</definedName>
    <definedName name="AREA1SF">#REF!</definedName>
    <definedName name="PO_1">#REF!</definedName>
    <definedName name="med">#REF!</definedName>
    <definedName name="_vena_Budget_B1_R_2_718236086267281425">#REF!</definedName>
    <definedName name="MLNK0f769062be934ca3b4add0decb3100e9">#REF!</definedName>
    <definedName name="_vena_Budget_B1_R_2_658126900710998017">#REF!</definedName>
    <definedName name="_________________________________aug03">#REF!</definedName>
    <definedName name="_bdm.A2D7D32E999A42C693AC64234B320B5F.edm">#REF!</definedName>
    <definedName name="_bdm.1AD835C3C1AE46E590031FFF31E421BC.edm">#REF!</definedName>
    <definedName name="Months">#REF!</definedName>
    <definedName name="ImpSale4PSF">#REF!</definedName>
    <definedName name="use">#REF!</definedName>
    <definedName name="_vena_Budget_B1_R_3_658023728085729283_3328">#REF!</definedName>
    <definedName name="XRefCopy20">#REF!</definedName>
    <definedName name="RevenuePage3">#REF!</definedName>
    <definedName name="VentPerct">#REF!</definedName>
    <definedName name="_APR06">#REF!</definedName>
    <definedName name="cancelled_sqft">#REF!</definedName>
    <definedName name="nuovo_1">#REF!</definedName>
    <definedName name="MWC">#REF!</definedName>
    <definedName name="ARGUS30">#REF!</definedName>
    <definedName name="Hard">#REF!</definedName>
    <definedName name="Budcash">#REF!</definedName>
    <definedName name="warehousing">#REF!</definedName>
    <definedName name="_vena_DYNR_SBudget_BB1_c492f2a8_5395f31e">#REF!</definedName>
    <definedName name="_vena_DYNR_SBudget_BB1_81e08984_6d119eeb">#REF!</definedName>
    <definedName name="_vena_DYNR_SBudget_BB1_9d2d8fb7_377c3f20">#REF!</definedName>
    <definedName name="__123Graph_XOAREDR">#REF!</definedName>
    <definedName name="_vena_Budget_B1_R_2_658126893735870465_1">#REF!</definedName>
    <definedName name="_vena_Budget_B1_R_3_658023728085729283_2417">#REF!</definedName>
    <definedName name="_vena_Budget_B1_R_2_876291152759226372">#REF!</definedName>
    <definedName name="st_1">#REF!</definedName>
    <definedName name="_vena_Budget_B1_R_3_658023728085729283_4373">#REF!</definedName>
    <definedName name="TENANTESC">#REF!</definedName>
    <definedName name="RED">#REF!</definedName>
    <definedName name="_vena_DYNR_SBudget_BB1_ade01e4_69c1ec6c">#REF!</definedName>
    <definedName name="Escrow_Use_End_Date">#REF!</definedName>
    <definedName name="______18.3">#REF!</definedName>
    <definedName name="_vena_Budget_B1_R_2_674386112667451392">#REF!</definedName>
    <definedName name="_vena_DYNR_SBudget_BB1_e9aeb557_7166c0a7">#REF!</definedName>
    <definedName name="INSMPMT">#REF!</definedName>
    <definedName name="Uvarexpgrowthrate">#REF!</definedName>
    <definedName name="_vena_DYNR_SBudget_BB1_6a64ca19_5fcc2e9e">#REF!</definedName>
    <definedName name="_37__123Graph_BCHART_22">#REF!</definedName>
    <definedName name="_bdm.9A040B5ACDCB4B0698A5B5E86E5A054C.edm">#REF!</definedName>
    <definedName name="UNITS2">#REF!</definedName>
    <definedName name="TotONSP">#REF!</definedName>
    <definedName name="__sub98">#REF!</definedName>
    <definedName name="Yr2OtrExp">#REF!</definedName>
    <definedName name="exitcap">#REF!</definedName>
    <definedName name="net2a">#REF!</definedName>
    <definedName name="OAGPLabels">#REF!</definedName>
    <definedName name="ARGUS27">#REF!</definedName>
    <definedName name="Contribution">#REF!</definedName>
    <definedName name="_____________CAD2005">#REF!</definedName>
    <definedName name="_ZZ2_1_1">#REF!</definedName>
    <definedName name="ere_1_1">#REF!</definedName>
    <definedName name="srad_3">#REF!</definedName>
    <definedName name="_vena_Budget_B1_R_2_658126896076292097">#REF!</definedName>
    <definedName name="ACwvu.TAX._.RECOVERIES.">#REF!</definedName>
    <definedName name="MLNK38ad241e47b84c9ebc6f02fdd4c9ba67">#REF!</definedName>
    <definedName name="kl_1_5">#REF!</definedName>
    <definedName name="xx">#REF!</definedName>
    <definedName name="__DEC96">#REF!</definedName>
    <definedName name="_bdm.79147281CBFB4576BAC9F9294E327CF5.edm">#REF!</definedName>
    <definedName name="Division_14">#REF!</definedName>
    <definedName name="_vena_Budget_B1_R_3_658023728085729283_2985">#REF!</definedName>
    <definedName name="Second_Copy">#REF!</definedName>
    <definedName name="Yr1CAMExp">#REF!</definedName>
    <definedName name="_vena_Budget_B1_R_2_658126895208071169">#REF!</definedName>
    <definedName name="JK_1_5">#REF!</definedName>
    <definedName name="UK08CAPEXPERTOWER">#REF!</definedName>
    <definedName name="MezzInterest">#REF!</definedName>
    <definedName name="wvu.turnover._1">#REF!</definedName>
    <definedName name="Debt_Calc2_Draw">#REF!</definedName>
    <definedName name="_vena_DYNR_SBudget_BB1_81e08984_284563df">#REF!</definedName>
    <definedName name="contingency.total.grand">#REF!</definedName>
    <definedName name="hh_1">#REF!</definedName>
    <definedName name="coder">#REF!</definedName>
    <definedName name="_vena_Budget_B1_R_2_658126898769035265">#REF!</definedName>
    <definedName name="wrn.Komplettausdruck._1_3">#REF!</definedName>
    <definedName name="wrn.Structural._.Frame._2">#REF!</definedName>
    <definedName name="_13__123Graph_ACHART_4">#REF!</definedName>
    <definedName name="_vena_Budget_B1_R_2_658126895019327489_1">#REF!</definedName>
    <definedName name="OTHERProfFees">#REF!</definedName>
    <definedName name="year2pct">#REF!</definedName>
    <definedName name="_32Module2_.PRINT_HSUM">#REF!</definedName>
    <definedName name="_bdm.60DEA2F130044DC29CB4FDCF7C9F766D.edm">#REF!</definedName>
    <definedName name="_vena_DYNR_SBudget_BB1_9d30db1e_2a8c49fb">#REF!</definedName>
    <definedName name="_vena_Budget_B1_R_2_658126899242991619">#REF!</definedName>
    <definedName name="_OCT94">#REF!</definedName>
    <definedName name="OTHEROtrInc2">#REF!</definedName>
    <definedName name="_AUG93">#REF!</definedName>
    <definedName name="_vena_Budget_B1_R_2_658126897150033921">#REF!</definedName>
    <definedName name="aotherinc">#REF!</definedName>
    <definedName name="_r_1_3">#REF!</definedName>
    <definedName name="_vena_Budget_B1_R_3_658023728085729283_1502">#REF!</definedName>
    <definedName name="DELME5_1">#REF!</definedName>
    <definedName name="_vena_Budget_B1_R_3_658023728085729283_938">#REF!</definedName>
    <definedName name="Print_Area_Reset">#REF!</definedName>
    <definedName name="SETUP">#REF!</definedName>
    <definedName name="plan1">#REF!</definedName>
    <definedName name="wrn.PRINT._.ALL._3">#REF!</definedName>
    <definedName name="_vena_DYNR_SBudget_BB1_46b314c0_1fc7d9ed">#REF!</definedName>
    <definedName name="__yr15">#REF!</definedName>
    <definedName name="_OCT05">#REF!</definedName>
    <definedName name="lkjkjk">#REF!</definedName>
    <definedName name="_JUL02">#REF!</definedName>
    <definedName name="XRefCopy41Row">#REF!</definedName>
    <definedName name="TOTALINCOME">#REF!</definedName>
    <definedName name="Module1.PRINT_BCMR">#REF!</definedName>
    <definedName name="_MAY03">#REF!</definedName>
    <definedName name="_vena_Budget_B1_R_2_658126894704754689_1">#REF!</definedName>
    <definedName name="_vena_Budget_B1_R_2_658126899683393537">#REF!</definedName>
    <definedName name="_______SF1">#REF!</definedName>
    <definedName name="_vena_DYNR_SBudget_BB1_d3649f1b_b40138a6">#REF!</definedName>
    <definedName localSheetId="4" name="Property_Name">#REF!</definedName>
    <definedName name="_vena_Budget_B1_R_3_658023728085729283_4070">#REF!</definedName>
    <definedName name="DELME3_1">#REF!</definedName>
    <definedName name="snet4a">#REF!</definedName>
    <definedName name="__123Graph_BST94">#REF!</definedName>
    <definedName name="abc_2">#REF!</definedName>
    <definedName name="wrnfy97_2">#REF!</definedName>
    <definedName name="Escrow_Use_Start_Date">#REF!</definedName>
    <definedName name="Project_Type">#REF!</definedName>
    <definedName name="a_Key1">#REF!</definedName>
    <definedName name="Total_IO_Period">#REF!</definedName>
    <definedName name="DD_FINEXP">#REF!</definedName>
    <definedName name="iiiii">#REF!</definedName>
    <definedName name="fdfa">#REF!</definedName>
    <definedName name="IHMPrintPO1">#REF!</definedName>
    <definedName name="_vena_Budget_B1_R_3_658023728085729283_2603">#REF!</definedName>
    <definedName name="_vena_Budget_B1_R_3_658023728085729283_3701">#REF!</definedName>
    <definedName name="_vena_DYNR_SBudget_BB1_2f89a5d3_95609b2e">#REF!</definedName>
    <definedName name="_bdm.6B718A1349FB44A486CE676B775B87A3.edm">#REF!</definedName>
    <definedName name="_vena_Budget_B1_R_2_658126895287762945">#REF!</definedName>
    <definedName name="XRefCopy25Row">#REF!</definedName>
    <definedName localSheetId="4" name="_1__123Graph_ACHART_1">#REF!</definedName>
    <definedName name="wrn.Draft._1_5">#REF!</definedName>
    <definedName name="_13__123Graph_BChart_5E">#REF!</definedName>
    <definedName name="wrn.AllDataPages._3">#REF!</definedName>
    <definedName name="_vena_Budget_B1_R_2_658126897707876353_1">#REF!</definedName>
    <definedName name="PRINTL1">#REF!</definedName>
    <definedName name="_vena_DYNR_SBudget_BB1_dc3c8d90_3d5e6d2f">#REF!</definedName>
    <definedName name="fsfs_1">#REF!</definedName>
    <definedName name="wrn.aging._.and._.Trend._.Analysis1_3">#REF!</definedName>
    <definedName name="_bdm.5DB3491DE5EC425996883ADA09FFA2C5.edm">#REF!</definedName>
    <definedName name="gdfga">#REF!</definedName>
    <definedName name="_vena_Budget_B1_R_3_658023728085729283_3941">#REF!</definedName>
    <definedName name="resid_effic">#REF!</definedName>
    <definedName name="BadLink">#REF!</definedName>
    <definedName name="ACCOUNTING">#REF!</definedName>
    <definedName name="ppms">#REF!</definedName>
    <definedName name="_vena_DYNR_SBudget_BB1_257bd8dc_aaea97e0">#REF!</definedName>
    <definedName name="Square_Footage">#REF!</definedName>
    <definedName name="wrn.Geographic._.Trends._1_1_1">#REF!</definedName>
    <definedName name="UKGL">#REF!</definedName>
    <definedName name="_vena_DYNR_SBudget_BB1_7970b553_d5e540e4">#REF!</definedName>
    <definedName name="ShtYrCF">#REF!</definedName>
    <definedName name="page_comparables">#REF!</definedName>
    <definedName name="mmmmmm_2">#REF!</definedName>
    <definedName name="__123Graph_BQTR_SHIPS">#REF!</definedName>
    <definedName name="_vena_DYNR_SBudget_BB1_da5f4009_ed032b64">#REF!</definedName>
    <definedName name="UKINSTALLREV">#REF!</definedName>
    <definedName name="CHART6">#REF!</definedName>
    <definedName name="_vena_DYNR_SBudget_BB1_cc8ac924_349e6f26">#REF!</definedName>
    <definedName name="_vena_DYNR_SBudget_BB1_81e08984_637153f3">#REF!</definedName>
    <definedName name="LatestCash">#REF!</definedName>
    <definedName name="wrn.Financial._1_1">#REF!</definedName>
    <definedName name="wrn.Asia._1_4">#REF!</definedName>
    <definedName name="_vena_Budget_B1_R_3_658023728085729283_3186">#REF!</definedName>
    <definedName name="Label_Unit_Type_Singular">#REF!</definedName>
    <definedName name="_vena_Budget_B1_R_3_658023728085729283_3644">#REF!</definedName>
    <definedName name="Insert_Point">#REF!</definedName>
    <definedName name="_vena_DYNR_SBudget_BB1_fa3d5630_726bf3ec">#REF!</definedName>
    <definedName name="Louversa_3">#REF!</definedName>
    <definedName name="wrn.1996._.BUDGET._1_4">#REF!</definedName>
    <definedName name="uytry_1_1_1">#REF!</definedName>
    <definedName name="Lookup_CapEx">#REF!</definedName>
    <definedName name="BegFAAD">#REF!</definedName>
    <definedName name="newset_1_1">#REF!</definedName>
    <definedName name="_vena_DYNR_SBudget_BB1_947a2efe_ceb7459e">#REF!</definedName>
    <definedName name="MLNKf85832aa56c14506a764a86eced363fb">#REF!</definedName>
    <definedName name="_vena_DYNR_SBudget_BB1_7970b553_8a117a84">#REF!</definedName>
    <definedName name="TotalYears">#REF!</definedName>
    <definedName name="MillRate">#REF!</definedName>
    <definedName name="AUPUtil">#REF!</definedName>
    <definedName name="_vena_Budget_B1_R_2_658126899087802369">#REF!</definedName>
    <definedName name="fuck_1_4">#REF!</definedName>
    <definedName name="MLNK77119610904b49f082ad9a6d0fa0c822">#REF!</definedName>
    <definedName name="Yr3ProfFees">#REF!</definedName>
    <definedName name="Yes_No">#REF!</definedName>
    <definedName localSheetId="3" name="_bdm.C39BCE4F366342D8AD30EADF9DE6193B.edm">#REF!</definedName>
    <definedName name="_33__123Graph_LBL_ACHART_4">#REF!</definedName>
    <definedName name="YtdCAMRev">#REF!</definedName>
    <definedName name="wrn.seafirst._4">#REF!</definedName>
    <definedName name="PART2">#REF!</definedName>
    <definedName name="avgrent">#REF!</definedName>
    <definedName name="_vena_Budget_B1_R_3_658023728085729283_1349">#REF!</definedName>
    <definedName name="wrn.RESULTS._2">#REF!</definedName>
    <definedName name="_vena_DYNR_SBudget_BB1_dc3c8d90_7cccc248">#REF!</definedName>
    <definedName name="futures_table_CAD">#REF!</definedName>
    <definedName name="_30__123Graph_XChart_7E">#REF!</definedName>
    <definedName name="trsetdhjbgf_5">#REF!</definedName>
    <definedName name="PRINT_HSUM">#REF!</definedName>
    <definedName name="market_3">#REF!</definedName>
    <definedName name="_vena_Budget_B1_R_2_728481410482438149">#REF!</definedName>
    <definedName name="_vena_DYNR_SBudget_BB1_9d2d8fb7_ae57b8c9">#REF!</definedName>
    <definedName name="_vena_DYNR_SBudget_BB1_9d2d8fb7_9e812351">#REF!</definedName>
    <definedName name="_bdm.27A67F90C7C644ABA5AEE92323AE8841.edm">#REF!</definedName>
    <definedName name="_vena_Budget_B1_R_2_658126898701926402">#REF!</definedName>
    <definedName name="f_1_2">#REF!</definedName>
    <definedName name="USNONINSTALLGRTHRATE">#REF!</definedName>
    <definedName name="_____5">#REF!</definedName>
    <definedName name="_112__123Graph_CCHART_22">#REF!</definedName>
    <definedName name="_vena_DYNR_SBudget_BB1_81e08984_f5f4a85">#REF!</definedName>
    <definedName name="HahnOpEx">#REF!</definedName>
    <definedName name="__new3">#REF!</definedName>
    <definedName name="Site_Inspection">#REF!</definedName>
    <definedName name="_vena_Budget_B1_R_3_658023728085729283_58">#REF!</definedName>
    <definedName name="_9__123Graph_BCHART_2">#REF!</definedName>
    <definedName name="_25__123Graph_ECHART_22">#REF!</definedName>
    <definedName name="_vena_Budget_B1_R_3_658023728085729283_2478">#REF!</definedName>
    <definedName name="_vena_DYNR_SBudget_BB1_93cbb310_5f8fa903">#REF!</definedName>
    <definedName name="_sa3">#REF!</definedName>
    <definedName name="_vena_DYNR_SBudget_BB1_9d2d8fb7_15b71a68">#REF!</definedName>
    <definedName name="Cred3">#REF!</definedName>
    <definedName name="Debt_Show3_Loan">#REF!</definedName>
    <definedName name="_bdm.9E3C935B534145128056E90D9297A94B.edm">#REF!</definedName>
    <definedName name="_vena_Budget_B1_R_3_658023728085729283_2436">#REF!</definedName>
    <definedName name="_vena_DYNR_SBudget_BB1_2f89a5d3_dfe061cf">#REF!</definedName>
    <definedName name="_bdm.A3C74649B5F34AA383569D0C79E5DABA.edm">#REF!</definedName>
    <definedName name="_vena_Budget_B1_R_3_658023728085729283_4105">#REF!</definedName>
    <definedName name="_vena_DYNR_SBudget_BB1_d9e2ff62_472b4ec8">#REF!</definedName>
    <definedName name="_vena_Budget_B1_R_3_658023728085729283_4019">#REF!</definedName>
    <definedName name="_vena_Budget_B1_R_2_658126899976994817">#REF!</definedName>
    <definedName name="wrn.Cash._.Flow._1_3">#REF!</definedName>
    <definedName name="_vena_Budget_B1_R_3_658023728085729283_2796">#REF!</definedName>
    <definedName name="stmt">#REF!</definedName>
    <definedName name="wrn.summaries._1_4">#REF!</definedName>
    <definedName name="Int_Lev_Month_Adjust">#REF!</definedName>
    <definedName name="_vena_DYNR_SBudget_BB1_ece26a1a_442834fd">#REF!</definedName>
    <definedName name="ELEC">#REF!</definedName>
    <definedName name="model1">#REF!</definedName>
    <definedName name="TAXINC1">#REF!</definedName>
    <definedName name="shit_5">#REF!</definedName>
    <definedName name="_vena_DYNR_SBudget_BB1_7a61c2ac_44df8612">#REF!</definedName>
    <definedName name="start_tenant_sqm_sort">#REF!</definedName>
    <definedName name="_vena_Budget_B1_R_3_658023728085729283_4274">#REF!</definedName>
    <definedName name="_vena_Budget_B1_R_3_658023728085729283_4393">#REF!</definedName>
    <definedName localSheetId="4" name="ALL">#REF!</definedName>
    <definedName name="_8__123Graph_ACHART_1">#REF!</definedName>
    <definedName name="_vena_DYNR_SBudget_BB1_93cbb310_8ccfb173">#REF!</definedName>
    <definedName name="report_2">#REF!</definedName>
    <definedName name="Payback_Priority">#REF!</definedName>
    <definedName name="TE">#REF!</definedName>
    <definedName name="_vena_DYNR_SBudget_BB1_9d30db1e_c25883a5">#REF!</definedName>
    <definedName name="PrCiStZip">#REF!</definedName>
    <definedName name="Carpentry">#REF!</definedName>
    <definedName name="ValueOffset">#REF!</definedName>
    <definedName name="_bdm.2CCD44ACE8EF422D88045C2A0F5B824C.edm">#REF!</definedName>
    <definedName name="snmtsg">#REF!</definedName>
    <definedName name="UvarGim2">#REF!</definedName>
    <definedName name="bud_yr">#REF!</definedName>
    <definedName name="_vena_Budget_B1_R_2_674384569948569600">#REF!</definedName>
    <definedName name="______________PGA2">#REF!</definedName>
    <definedName name="wrn.data5_4">#REF!</definedName>
    <definedName name="_vena_Budget_B1_R_3_658023728085729283_4169">#REF!</definedName>
    <definedName name="AUSNONINSTALLGRTHRATE">#REF!</definedName>
    <definedName name="_________________SF2">#REF!</definedName>
    <definedName name="_79">#REF!</definedName>
    <definedName name="wrn.Report._.2._1_3">#REF!</definedName>
    <definedName name="PROP_TNNT_BASE_RENT">#REF!</definedName>
    <definedName name="net10a">#REF!</definedName>
    <definedName name="_vena_DYNR_SBudget_BB1_dc3c8d90_d24b709e">#REF!</definedName>
    <definedName name="_vena_Budget_B1_R_2_702739773215080449">#REF!</definedName>
    <definedName name="_vena_DYNR_SBudget_BB1_93cbb310_be40783a">#REF!</definedName>
    <definedName name="xxxxx_1_4">#REF!</definedName>
    <definedName name="xxxxx_4">#REF!</definedName>
    <definedName name="_vena_Budget_B1_R_3_658023728085729283_2446">#REF!</definedName>
    <definedName name="_vena_DYNR_SBudget_BB1_81e08984_7e83e6c3">#REF!</definedName>
    <definedName name="MLNK9e8ce8a28f9c4b7ab66cb4dd5c0bb101">#REF!</definedName>
    <definedName name="ry">#REF!</definedName>
    <definedName name="ACwvu.OCCUPANCY._.ANALYSIS.">#REF!</definedName>
    <definedName name="_bdm.56A87916FBC5438A8231267364BB4F12.edm">#REF!</definedName>
    <definedName name="OTHERMktgExp">#REF!</definedName>
    <definedName name="_______________________________KC3">#REF!</definedName>
    <definedName name="_bdm.71F0BB01B7E64656915E0781B5F4896E.edm">#REF!</definedName>
    <definedName name="SFG_5">#REF!</definedName>
    <definedName name="aewr_3">#REF!</definedName>
    <definedName name="_vena_DYNR_SBudget_BB1_257bd8dc_7405c9a8">#REF!</definedName>
    <definedName name="_vena_Budget_B1_R_2_658126895870771201">#REF!</definedName>
    <definedName name="variances">#REF!</definedName>
    <definedName name="_vena_Budget_B1_R_2_658126894960607233_1">#REF!</definedName>
    <definedName name="Riveria">#REF!</definedName>
    <definedName name="BSMT">#REF!</definedName>
    <definedName name="_bdm.09650697FC3B45E89D9892F4509C4B8A.edm">#REF!</definedName>
    <definedName name="hn.domestic">#REF!</definedName>
    <definedName name="_vena_Budget_B1_R_3_658023728085729283_45">#REF!</definedName>
    <definedName name="MATRIX_D_5YRS">#REF!</definedName>
    <definedName name="_vena_Budget_B1_R_3_658023728085729283_2521">#REF!</definedName>
    <definedName name="ImpSale5OAR_1">#REF!</definedName>
    <definedName name="_LP.Ordinary.Tax.Bracket">#REF!</definedName>
    <definedName name="_vena_Budget_B1_R_2_658126900304150529">#REF!</definedName>
    <definedName name="huji_5">#REF!</definedName>
    <definedName name="wrn.PRINT._.ALL._4">#REF!</definedName>
    <definedName name="Param_DRNonCredit_2">#REF!</definedName>
    <definedName name="I_PhoneExp_Yr0">#REF!</definedName>
    <definedName name="_vena_Budget_B1_R_2_658126895354871809">#REF!</definedName>
    <definedName name="_vena_Budget_B1_R_3_658023728085729283_4171">#REF!</definedName>
    <definedName name="_vena_Budget_B1_R_3_658023728085729283_2402">#REF!</definedName>
    <definedName name="EquityPartnerAdd">#REF!</definedName>
    <definedName name="_vena_DYNR_SBudget_BB1_53b1a2e2_9cd5622a">#REF!</definedName>
    <definedName name="XRefCopy3">#REF!</definedName>
    <definedName name="wrn.Standard._1_4">#REF!</definedName>
    <definedName name="FS">#REF!</definedName>
    <definedName name="_bdm.A27D27AFB2904B6F9AD4175D89F44C5C.edm">#REF!</definedName>
    <definedName name="jhkkjk_1_2">#REF!</definedName>
    <definedName name="_vena_DYNR_SBudget_BB1_9d2d8fb7_80f9b023">#REF!</definedName>
    <definedName name="design.fee.total.base">#REF!</definedName>
    <definedName name="wrn.Print_Target._5">#REF!</definedName>
    <definedName name="BaseRntAnchor">#REF!</definedName>
    <definedName name="_vena_Budget_B1_R_3_658023728085729283_2563">#REF!</definedName>
    <definedName name="Exhibit_A">#REF!</definedName>
    <definedName name="_vena_Budget_B1_R_2_658126896927735808">#REF!</definedName>
    <definedName name="Com_Tier_Promote_T2_Trigger">#REF!</definedName>
    <definedName name="__JAN12">#REF!</definedName>
    <definedName name="_vena_DYNR_SBudget_BB1_6f2500ac_afadcdb4">#REF!</definedName>
    <definedName name="_vena_Budget_B1_C_FV_e4bcd20d09de44648bcf960b63f6917f_12">#REF!</definedName>
    <definedName name="NJ">#REF!</definedName>
    <definedName name="_bdm.91EC7DDEF7BD4EA385118DD62021B4AA.edm">#REF!</definedName>
    <definedName name="wrn.Komplettausdruck._1_2">#REF!</definedName>
    <definedName name="TwoMSLevCF">#REF!</definedName>
    <definedName name="_vena_Budget_B1_R_3_658023728085729283_2592">#REF!</definedName>
    <definedName name="wrn.FCB._2">#REF!</definedName>
    <definedName name="IPO">#REF!</definedName>
    <definedName name="kill2_3">#REF!</definedName>
    <definedName name="MezzStartDate">#REF!</definedName>
    <definedName name="OtherUS05builds">#REF!</definedName>
    <definedName name="_vena_Budget_B1_R_3_658023728085729283_3323">#REF!</definedName>
    <definedName name="SIEB_1">#REF!</definedName>
    <definedName name="_140__123Graph_FCHART_17">#REF!</definedName>
    <definedName name="_vena_Budget_B1_R_3_658023728085729283_4155">#REF!</definedName>
    <definedName name="_vena_DYNR_SBudget_BB1_fa3d5630_97073989">#REF!</definedName>
    <definedName name="_vena_DYNR_SBudget_BB1_c75acc66_9c99c2">#REF!</definedName>
    <definedName name="_vena_Budget_B1_R_3_658023728085729283_4424">#REF!</definedName>
    <definedName name="_vena_DYNR_SBudget_BB1_d91ca585">#REF!</definedName>
    <definedName name="s2fba">#REF!</definedName>
    <definedName name="wrn.SCHEDULE_1">#REF!</definedName>
    <definedName name="_vena_DYNR_SBudget_BB1_9d30db1e_6f42e48d">#REF!</definedName>
    <definedName name="wrn.Massimo._1_1">#REF!</definedName>
    <definedName name="_vena_DYNR_SBudget_BB1_acaafd4a_3a35bc31">#REF!</definedName>
    <definedName name="_vena_Budget_B1_R_2_658126894381793281_1">#REF!</definedName>
    <definedName name="_____17.3">#REF!</definedName>
    <definedName name="Parking_Spaces">#REF!</definedName>
    <definedName name="_wrn1_4">#REF!</definedName>
    <definedName name="wrn.Detailed._.P._.and._.L._4">#REF!</definedName>
    <definedName name="_3__123Graph_BCHART_1A">#REF!</definedName>
    <definedName name="ExitCapYr1">#REF!</definedName>
    <definedName name="PrefEq_Tier_2">#REF!</definedName>
    <definedName name="_9CLOSING_ADJUST">#REF!</definedName>
    <definedName name="Partner_Equity_Contribution">#REF!</definedName>
    <definedName name="_vena_DYNR_SBudget_BB1_db066169_a57ad4c5">#REF!</definedName>
    <definedName name="_vena_Budget_B1_R_3_658023728085729283_3617">#REF!</definedName>
    <definedName name="D2_Resid_Participation_Type">#REF!</definedName>
    <definedName name="sadf_5">#REF!</definedName>
    <definedName name="_SEP09">#REF!</definedName>
    <definedName name="_vena_Budget_B1_R_2_658126895736553474">#REF!</definedName>
    <definedName name="danny">#REF!</definedName>
    <definedName name="rsvdate">#REF!</definedName>
    <definedName name="_bdm.88C3EB009D7B4A53A23F3987255C103D.edm">#REF!</definedName>
    <definedName name="BLPH19">#REF!</definedName>
    <definedName name="_263__123Graph_XCHART_17">#REF!</definedName>
    <definedName name="acct8125">#REF!</definedName>
    <definedName name="LBCTELE">#REF!</definedName>
    <definedName name="resignjc">#REF!</definedName>
    <definedName name="PLS_PropertyName">#REF!</definedName>
    <definedName name="wrn.Financial._1_4">#REF!</definedName>
    <definedName name="Section_DEBT_SERVICE">#REF!</definedName>
    <definedName name="RETURNS">#REF!</definedName>
    <definedName name="_vena_Budget_B1_R_3_658023728085729283_3685">#REF!</definedName>
    <definedName name="_vena_Budget_B1_R_3_658023728085729283_4207">#REF!</definedName>
    <definedName name="IntLoan2">#REF!</definedName>
    <definedName name="qwerqwerqwe_5">#REF!</definedName>
    <definedName name="Tyson">#REF!</definedName>
    <definedName name="LTV3Core">#REF!</definedName>
    <definedName name="enc">#REF!</definedName>
    <definedName name="Param_CumRent">#REF!</definedName>
    <definedName name="XRefCopy2Row">#REF!</definedName>
    <definedName name="_vena_Budget_B1_R_3_658023728085729283_2946">#REF!</definedName>
    <definedName name="_vena_Budget_B1_C_FV_35892df9482541ef9da1df9eb1776c9c_49">#REF!</definedName>
    <definedName name="Inter_5">#REF!</definedName>
    <definedName name="_vena_Budget_B1_R_3_658023728085729283_3970">#REF!</definedName>
    <definedName name="Project">#REF!</definedName>
    <definedName name="_vena_DYNR_SBudget_BB1_c492f2a8_502d8a69">#REF!</definedName>
    <definedName name="Minor_Page_05">#REF!</definedName>
    <definedName name="Debt_Calc2_Start">#REF!</definedName>
    <definedName name="_vena_DYNR_SBudget_BB1_c8bb7369_f0db4575">#REF!</definedName>
    <definedName name="_vena_Budget_B1_R_2_658126895715581953">#REF!</definedName>
    <definedName name="wrn.SCHEDULE_3">#REF!</definedName>
    <definedName name="wrn.Tout._.Sauf._.BG._1_3">#REF!</definedName>
    <definedName name="I_MgtFee_Flag">#REF!</definedName>
    <definedName name="_vena_Budget_B1_R_3_658023728085729283_2897">#REF!</definedName>
    <definedName name="_vena_Budget_B1_R_3_658023728085729283_2984">#REF!</definedName>
    <definedName name="sdf_1_5">#REF!</definedName>
    <definedName name="dbiImprovedGrossBuildingSQFT9">#REF!</definedName>
    <definedName name="wrn.GRAPHS._1_1">#REF!</definedName>
    <definedName name="Construction_loan_interest">#REF!</definedName>
    <definedName name="_17__123Graph_C_Chart_1A">#REF!</definedName>
    <definedName name="_vena_DYNR_SBudget_BB1_88d65061">#REF!</definedName>
    <definedName name="_JUN06">#REF!</definedName>
    <definedName name="ASBEI">#REF!</definedName>
    <definedName name="asdfas_3">#REF!</definedName>
    <definedName name="E_1">#REF!</definedName>
    <definedName name="STORAGE">#REF!</definedName>
    <definedName name="_bdm.D0851E4DFC5644C99EA6D030B273EBF3.edm">#REF!</definedName>
    <definedName name="ab_condo_3">#REF!</definedName>
    <definedName name="FIREPROTECTION">#REF!</definedName>
    <definedName name="_vena_Budget_B1_R_2_658126897795956739_1">#REF!</definedName>
    <definedName name="HMEZZ">#REF!</definedName>
    <definedName name="download">#REF!</definedName>
    <definedName name="Pre_Development_Budget">#REF!</definedName>
    <definedName name="mmmmm">#REF!</definedName>
    <definedName name="_yr1">#REF!</definedName>
    <definedName localSheetId="4" name="dd_2">#REF!</definedName>
    <definedName name="Workcap4">#REF!</definedName>
    <definedName name="Data_summary_4">#REF!</definedName>
    <definedName name="yr5cap">#REF!</definedName>
    <definedName name="_vena_Budget_B1_R_2_658126900056686593">#REF!</definedName>
    <definedName name="_vena_DYNR_SBudget_BB1_d3649f1b_fff4a25f">#REF!</definedName>
    <definedName name="_vena_Budget_B1_R_3_658023728085729283_2569">#REF!</definedName>
    <definedName name="pp_1_2">#REF!</definedName>
    <definedName name="_vena_Budget_B1_R_3_658023728085729283_4183">#REF!</definedName>
    <definedName name="F_8">#REF!</definedName>
    <definedName name="BIConEndC">#REF!</definedName>
    <definedName name="ttt_1_2">#REF!</definedName>
    <definedName name="_bdm.7D4510CBBA4149ABA615029CE655A975.edm">#REF!</definedName>
    <definedName name="_vena_Budget_B1_R_3_658023728085729283_3432">#REF!</definedName>
    <definedName name="_vena_Budget_B1_R_3_658023728085729283_4417">#REF!</definedName>
    <definedName name="_vena_Budget_B1_R_2_702739768899141636">#REF!</definedName>
    <definedName name="_bdm.B685379F43B440D9A089DE5C57815A6E.edm">#REF!</definedName>
    <definedName name="detail">#REF!</definedName>
    <definedName name="_42__123Graph_ACHART_19">#REF!</definedName>
    <definedName name="_vena_Budget_B1_R_3_658023728085729283_51">#REF!</definedName>
    <definedName name="_14__123Graph_CCHART_16">#REF!</definedName>
    <definedName name="CADJ4">#REF!</definedName>
    <definedName name="Robert2_1_4">#REF!</definedName>
    <definedName name="_vena_DYNR_SBudget_BB1_9d2d8fb7_6976632d">#REF!</definedName>
    <definedName name="_vena_Budget_B1_R_3_658023728085729283_3847">#REF!</definedName>
    <definedName name="ltm_BalanceSheet">#REF!</definedName>
    <definedName name="futures_table_JPY">#REF!</definedName>
    <definedName name="_vena_Budget_B1_R_2_658126895434563587">#REF!</definedName>
    <definedName name="BILandFMVC">#REF!</definedName>
    <definedName name="oldkill3_2">#REF!</definedName>
    <definedName name="_bdm.B415DB0074C3497390A162FA3A966FF9.edm">#REF!</definedName>
    <definedName name="_bdm.44FC904A27BE44699D3ACC91F5CA6C22.edm">#REF!</definedName>
    <definedName name="wrn.Inputsheet_ProjectInput._1">#REF!</definedName>
    <definedName name="AUS06TENADD">#REF!</definedName>
    <definedName name="_bdm.9C1142A0A9AB4C808F9A655CCA3DEE5A.edm">#REF!</definedName>
    <definedName name="__________________________zz1">#REF!</definedName>
    <definedName name="Second_Paste_5">#REF!</definedName>
    <definedName name="_bdm.81F18AE4DDF14ECD89B1FBA1290B94D3.edm">#REF!</definedName>
    <definedName name="_vena_DYNR_SBudget_BB1_992af4a_d8c056cb">#REF!</definedName>
    <definedName name="Yr1OtrLosses">#REF!</definedName>
    <definedName name="NJTspaces">#REF!</definedName>
    <definedName name="_vena_Budget_B1_R_3_658023728085729283_4269">#REF!</definedName>
    <definedName name="DELME3_3">#REF!</definedName>
    <definedName name="_vena_Budget_B1_R_2_658126900014743553">#REF!</definedName>
    <definedName name="wrn.jan._.98._1">#REF!</definedName>
    <definedName name="_vena_Budget_B1_R_2_658126898529959937">#REF!</definedName>
    <definedName name="__123Graph_LBL_CMETPLX">#REF!</definedName>
    <definedName name="_vena_Budget_B1_R_2_658126895023521793_1">#REF!</definedName>
    <definedName name="qwerqwerqwe_1_3">#REF!</definedName>
    <definedName name="Cap_1_5">#REF!</definedName>
    <definedName name="asd_2">#REF!</definedName>
    <definedName name="_vena_Budget_B1_R_2_658126893429686272">#REF!</definedName>
    <definedName name="eee_1">#REF!</definedName>
    <definedName name="wrn.hidesal._1_1">#REF!</definedName>
    <definedName name="MLNK518cf26042194088949ac545f5764afb">#REF!</definedName>
    <definedName name="_vena_DYNR_SBudget_BB1_49c874bc_471147da">#REF!</definedName>
    <definedName name="_9__123Graph_BCHART_1">#REF!</definedName>
    <definedName name="Estimated_Amount2">#REF!</definedName>
    <definedName name="US06CAPEXPERTOWER">#REF!</definedName>
    <definedName name="wrn.Bewegungsbilanz._1_3">#REF!</definedName>
    <definedName name="_______________SF2">#REF!</definedName>
    <definedName name="v_Key2">#REF!</definedName>
    <definedName name="wrn.Komplettausdruck._2">#REF!</definedName>
    <definedName name="_vena_DYNR_SBudget_BB1_c8bb7369_128510a4">#REF!</definedName>
    <definedName name="_vena_Budget_B1_R_3_658023728085729283_4228">#REF!</definedName>
    <definedName name="working_capital_1">#REF!</definedName>
    <definedName name="PRINT_STANDARD">#REF!</definedName>
    <definedName name="_vena_Budget_B1_R_3_658023728085729283_3892">#REF!</definedName>
    <definedName name="_vena_DYNR_SBudget_BB1_9d30db1e">#REF!</definedName>
    <definedName name="MLNK5910e9fb94284a79abd306bab7049f96">#REF!</definedName>
    <definedName name="_vena_DYNR_SBudget_BB1_93cbb310_f1faaebd">#REF!</definedName>
    <definedName name="_______________________________SF1">#REF!</definedName>
    <definedName name="ConstructionLoanAmount">#REF!</definedName>
    <definedName name="VACANCIES">#REF!</definedName>
    <definedName name="_vena_DYNR_SBudget_BB1_81e08984_3aefad16">#REF!</definedName>
    <definedName name="TopMRK20">#REF!</definedName>
    <definedName name="wrn.all._.input._1_5">#REF!</definedName>
    <definedName name="FP">#REF!</definedName>
    <definedName name="BIGrossBuildableSFC">#REF!</definedName>
    <definedName name="Yr1Util">#REF!</definedName>
    <definedName name="_vena_Budget_B1_R_2_658126895430369281">#REF!</definedName>
    <definedName name="_vena_Budget_B1_R_3_658023728085729283_3052">#REF!</definedName>
    <definedName name="_vena_DYNR_SBudget_BB1_d3649f1b_532c1ab4">#REF!</definedName>
    <definedName name="lklkl_1_4">#REF!</definedName>
    <definedName name="Permanent_loan_interest">#REF!</definedName>
    <definedName name="TENYRS_SEC4">#REF!</definedName>
    <definedName name="_vena_Budget_B1_R_3_658023728085729283_3940">#REF!</definedName>
    <definedName name="__JUN06">#REF!</definedName>
    <definedName name="_vena_Budget_B1_R_2_658126896629940225">#REF!</definedName>
    <definedName name="_vena_DYNR_SBudget_BB1_c75acc66_658f5d03">#REF!</definedName>
    <definedName name="_vena_Budget_B1_R_3_658023728085729283_3">#REF!</definedName>
    <definedName name="_vena_DYNR_SBudget_BB1_9d2d8fb7_3cef668b">#REF!</definedName>
    <definedName name="dfdlkfdfjdl">#REF!</definedName>
    <definedName name="_div11">#REF!</definedName>
    <definedName name="_vena_Budget_B1_R_3_658023728085729283_2582">#REF!</definedName>
    <definedName name="UKCAPEXINSTALL">#REF!</definedName>
    <definedName name="_________________________PGA2">#REF!</definedName>
    <definedName name="_24__123Graph_BCHART_22">#REF!</definedName>
    <definedName name="_vena_DYNR_SBudget_BB1_ade01e4_6d767d5c">#REF!</definedName>
    <definedName name="oldkill2_4">#REF!</definedName>
    <definedName name="_vena_Budget_B1_R_3_658023728085729283_4147">#REF!</definedName>
    <definedName name="Overage">#REF!</definedName>
    <definedName name="ApprGenAdmin">#REF!</definedName>
    <definedName name="wrn.all.2_2">#REF!</definedName>
    <definedName name="StabG">#REF!</definedName>
    <definedName name="_vena_Budget_B1_R_2_658126894629257217_1">#REF!</definedName>
    <definedName name="_vena_Budget_B1_R_3_658023728085729283_4193">#REF!</definedName>
    <definedName name="_vena_DYNR_SBudget_BB1_11c98fc5_467ee0ee">#REF!</definedName>
    <definedName name="PAGE2A">#REF!</definedName>
    <definedName name="URConvert">#REF!</definedName>
    <definedName name="__123Graph_CCOMP">#REF!</definedName>
    <definedName name="oldkill2_1">#REF!</definedName>
    <definedName name="_bdm.D25E88F11397498F9187F0A1768313D7.edm">#REF!</definedName>
    <definedName name="_vena_Budget_B1_R_3_658023728085729283_4180">#REF!</definedName>
    <definedName name="___TI2">#REF!</definedName>
    <definedName name="AUSEXISTTENESC">#REF!</definedName>
    <definedName name="Vacancy_Rate">#REF!</definedName>
    <definedName name="_vena_Budget_B1_R_3_658023728085729283_3878">#REF!</definedName>
    <definedName name="REGULARCASH">#REF!</definedName>
    <definedName name="_vena_Budget_B1_R_3_658023728085729283_3756">#REF!</definedName>
    <definedName name="SqFtColumn">#REF!</definedName>
    <definedName name="_vena_Budget_B1_R_2_658126895224848387">#REF!</definedName>
    <definedName name="ESCALATE">#REF!</definedName>
    <definedName name="________zz1">#REF!</definedName>
    <definedName name="CODES">#REF!</definedName>
    <definedName name="Debt_Calc3_IsRefied">#REF!</definedName>
    <definedName name="______CAD2007">#REF!</definedName>
    <definedName name="_vena_Budget_B1_R_2_658126897875648513">#REF!</definedName>
    <definedName name="IRRM_SUMPA">#REF!</definedName>
    <definedName name="wvu.summary2._5">#REF!</definedName>
    <definedName name="_vena_DYNR_SBudget_BB1_da5f4009_14831c68">#REF!</definedName>
    <definedName name="_7__123Graph_BCHART_1">#REF!</definedName>
    <definedName name="_34__123Graph_XCHART_18">#REF!</definedName>
    <definedName name="_vena_Budget_B1_R_2_658126896269230081">#REF!</definedName>
    <definedName name="AUPLsngCmsn">#REF!</definedName>
    <definedName name="ewred">#REF!</definedName>
    <definedName name="solver_lhs16">#REF!</definedName>
    <definedName name="Robert2_1_2">#REF!</definedName>
    <definedName name="max_equity">#REF!</definedName>
    <definedName name="report5_4">#REF!</definedName>
    <definedName name="Common_Tiered_Promote_Y_N">#REF!</definedName>
    <definedName name="_New4_4">#REF!</definedName>
    <definedName name="RANGE7">#REF!</definedName>
    <definedName name="Minor_Page_17">#REF!</definedName>
    <definedName name="__OCT05">#REF!</definedName>
    <definedName name="EndYear">#REF!</definedName>
    <definedName name="_vena_DYNR_SBudget_BB1_aa19ba92_194a4a17">#REF!</definedName>
    <definedName name="_vena_Budget_B1_R_3_658023728085729283_3913">#REF!</definedName>
    <definedName name="_vena_DYNR_SBudget_BB1_acaafd4a_944b6de0">#REF!</definedName>
    <definedName name="_bdm.56ED3F3D9568451E91522A15D31C251D.edm">#REF!</definedName>
    <definedName name="_vena_Budget_B1_R_3_658023728085729283_1006">#REF!</definedName>
    <definedName name="_vena_DYNR_SBudget_BB1_257bd8dc_72ce9062">#REF!</definedName>
    <definedName name="_vena_Budget_B1_R_3_658023728085729283_1581">#REF!</definedName>
    <definedName name="_vena_DYNR_SBudget_BB1_9817012">#REF!</definedName>
    <definedName name="wrn.Arena._.PCD._4">#REF!</definedName>
    <definedName name="shit1_1_1">#REF!</definedName>
    <definedName name="_vena_Budget_B1_R_2_658126898609651713">#REF!</definedName>
    <definedName name="wrn.ALL._1_2">#REF!</definedName>
    <definedName name="BaseRentRsf">#REF!</definedName>
    <definedName name="_vena_Budget_B1_R_3_658023728085729283_3992">#REF!</definedName>
    <definedName name="wrn.dcf2_1_3">#REF!</definedName>
    <definedName name="_vena_DYNR_SBudget_BB1_c75acc66_644f15bf">#REF!</definedName>
    <definedName name="C_Equity_Acq_Fee">#REF!</definedName>
    <definedName name="_vena_Budget_B1_R_2_658126898408325123">#REF!</definedName>
    <definedName name="UK08TENADD">#REF!</definedName>
    <definedName name="_vena_Budget_B1_R_2_658126894620868609_1">#REF!</definedName>
    <definedName name="APSERVUK">#REF!</definedName>
    <definedName name="wrn.set._1_5">#REF!</definedName>
    <definedName name="wrn.print._.graphs._4">#REF!</definedName>
    <definedName name="Asset_Mgmt_Fee_Amt">#REF!</definedName>
    <definedName name="Page2revised">#REF!</definedName>
    <definedName name="_19PAGE_8">#REF!</definedName>
    <definedName name="_vena_Budget_B1_C_FV_e4bcd20d09de44648bcf960b63f6917f_3">#REF!</definedName>
    <definedName name="Development_Costs">#REF!</definedName>
    <definedName name="TABLE5">#REF!</definedName>
    <definedName name="PJDOWN">#REF!</definedName>
    <definedName name="Lehman_Pref">#REF!</definedName>
    <definedName name="FlatMSIRR">#REF!</definedName>
    <definedName name="_vena_Budget_B1_R_2_658126896789323779">#REF!</definedName>
    <definedName name="NetSaleProceeds">#REF!</definedName>
    <definedName name="__FEB05">#REF!</definedName>
    <definedName name="Debt_Spread">#REF!</definedName>
    <definedName name="_vena_Budget_B1_R_3_658023728085729283_4385">#REF!</definedName>
    <definedName name="Case_4">#REF!</definedName>
    <definedName name="www_1_5">#REF!</definedName>
    <definedName name="wrn.detail._3">#REF!</definedName>
    <definedName name="_bdm.32A3894277AE4D92BA6F0351023F05F2.edm">#REF!</definedName>
    <definedName name="_vena_Budget_B1_R_3_658023728085729283_3039">#REF!</definedName>
    <definedName name="_bdm.FD5A10BC7C844A38BF7865AFAAD8325E.edm">#REF!</definedName>
    <definedName name="List_ContractServices">#REF!</definedName>
    <definedName name="marinasf">#REF!</definedName>
    <definedName name="Variance_100">#REF!</definedName>
    <definedName name="TopCNS">#REF!</definedName>
    <definedName name="TABLE_D_1_5">#REF!</definedName>
    <definedName name="gf_1_1_1">#REF!</definedName>
    <definedName name="Sales_Proceeds">#REF!</definedName>
    <definedName name="_bdm.3BF391ABC48A4BA4AE8D7EB5C8E03C5F.edm">#REF!</definedName>
    <definedName name="_vena_DYNR_SBudget_BB1_fa3d5630_d39ede49">#REF!</definedName>
    <definedName name="_vena_Budget_B1_R_3_658023728085729283_4016">#REF!</definedName>
    <definedName name="freight">#REF!</definedName>
    <definedName name="trsetdhjbgf_1_3">#REF!</definedName>
    <definedName name="_vena_DYNR_SBudget_BB1_6f2500ac_2f37d021">#REF!</definedName>
    <definedName name="INC_AREA">#REF!</definedName>
    <definedName name="Leasing_Commissions">#REF!</definedName>
    <definedName name="_bdm.B9A2D444F093486A8CC86A0606CCD2B6.edm">#REF!</definedName>
    <definedName name="_wal6">#REF!</definedName>
    <definedName name="_bdm.2C859F872B6447EA8E6B7B2BDD8DDED5.edm">#REF!</definedName>
    <definedName name="PAGE8">#REF!</definedName>
    <definedName name="_bdm.140BCEE3D64540EA82A36DF7FAC03C99.edm">#REF!</definedName>
    <definedName name="wrn.Standard._1_1_1">#REF!</definedName>
    <definedName name="LAW">#REF!</definedName>
    <definedName name="Fireproofing">#REF!</definedName>
    <definedName name="MLNK8790cd8b99dc480fa2db4b6313683ecf">#REF!</definedName>
    <definedName name="_vena_Budget_B1_C_FV_e4bcd20d09de44648bcf960b63f6917f_42">#REF!</definedName>
    <definedName name="welcomemessage">#REF!</definedName>
    <definedName name="_vena_DYNR_SBudget_BB1_def8db26_7f2a23a1">#REF!</definedName>
    <definedName name="Asset_Mgmt_Fee_Type">#REF!</definedName>
    <definedName name="_bdm.3BC385B203304DC2A2F1B29290FCAD72.edm">#REF!</definedName>
    <definedName name="TopMRK14">#REF!</definedName>
    <definedName name="_vena_DYNR_SBudget_BB1_d3649f1b_3ffc0445">#REF!</definedName>
    <definedName name="BIIRRICP">#REF!</definedName>
    <definedName name="_vena_DYNR_SBudget_BB1_9d30db1e_8fc572e7">#REF!</definedName>
    <definedName name="_vena_Budget_B1_R_3_658023728085729283_3191">#REF!</definedName>
    <definedName localSheetId="5" name="BLPH11">#REF!</definedName>
    <definedName name="_bdm.13FEA2C8EAE14319854F71398DCA5EA0.edm">#REF!</definedName>
    <definedName name="adjustment_grid">#REF!</definedName>
    <definedName name="dhgdh_1_1">#REF!</definedName>
    <definedName name="TopLAN">#REF!</definedName>
    <definedName name="cfbccost">#REF!</definedName>
    <definedName name="roof">#REF!</definedName>
    <definedName name="_bdm.7EB40430DC644763BAF18F7BE6026B7A.edm">#REF!</definedName>
    <definedName name="rsvdist">#REF!</definedName>
    <definedName name="CADJ2">#REF!</definedName>
    <definedName name="_170__123Graph_XCHART_19">#REF!</definedName>
    <definedName name="wrn.LoanInformation._4">#REF!</definedName>
    <definedName name="IHMPrintPR1">#REF!</definedName>
    <definedName name="ApprOtrInc2">#REF!</definedName>
    <definedName name="kkkk">#REF!</definedName>
    <definedName name="GrsRnt">#REF!</definedName>
    <definedName name="_vena_Budget_B1_R_2_658126894335655937_1">#REF!</definedName>
    <definedName name="_vena_Budget_B1_R_3_658023728085729283_2876">#REF!</definedName>
    <definedName name="_20P___L">#REF!</definedName>
    <definedName name="area">#REF!</definedName>
    <definedName name="asefd21_1">#REF!</definedName>
    <definedName name="_Income.Escalator">#REF!</definedName>
    <definedName name="____________________PGC2">#REF!</definedName>
    <definedName name="wrn.BIGGER._3">#REF!</definedName>
    <definedName name="_bdm.C3B5FE5D1DED4248A4651601FA1B62AE.edm">#REF!</definedName>
    <definedName name="_vena_Budget_B1_R_3_658023728085729283_4326">#REF!</definedName>
    <definedName name="TABLE_D_1_16">#REF!</definedName>
    <definedName name="S6C2">#REF!</definedName>
    <definedName name="MRTG2">#REF!</definedName>
    <definedName name="_bdm.C5F123A9EBAC43FF910E0A025339F655.edm">#REF!</definedName>
    <definedName name="_vena_Budget_B1_R_2_658126898114723843">#REF!</definedName>
    <definedName name="PY_LT_Debt">#REF!</definedName>
    <definedName name="awert_1">#REF!</definedName>
    <definedName name="_vena_Budget_B1_R_2_774856189283794944">#REF!</definedName>
    <definedName name="_n36">#REF!</definedName>
    <definedName name="_vena_Budget_B1_R_2_658126898018254849">#REF!</definedName>
    <definedName name="_vena_Budget_B1_R_2_702739773378658307">#REF!</definedName>
    <definedName name="wrn.fin_1_1">#REF!</definedName>
    <definedName name="property_level">#REF!</definedName>
    <definedName name="_vena_DYNR_SBudget_BB1_46b314c0_64255b9f">#REF!</definedName>
    <definedName name="LOANSUM">#REF!</definedName>
    <definedName name="SCM_IRR_ROW">#REF!</definedName>
    <definedName name="_Sort_">#REF!</definedName>
    <definedName name="_vena_DYNR_SBudget_BB1_9d2d8fb7_1c16ff2d">#REF!</definedName>
    <definedName name="_vena_DYNR_SBudget_BB1_cc8ac924_4e15a506">#REF!</definedName>
    <definedName name="pret">#REF!</definedName>
    <definedName name="MLNK7fc3185ec9784e5fa2684120c2e82e16">#REF!</definedName>
    <definedName name="_vena_Budget_B1_R_2_658126894172078081">#REF!</definedName>
    <definedName name="_27__123Graph_CSEG_PIE">#REF!</definedName>
    <definedName name="wvu.turnover._1_2">#REF!</definedName>
    <definedName name="Bank_1_2">#REF!</definedName>
    <definedName name="_">#REF!</definedName>
    <definedName name="_vena_Budget_B1_R_2_658126894344044545_1">#REF!</definedName>
    <definedName name="_vena_Budget_B1_R_2_658126900224458753">#REF!</definedName>
    <definedName name="wrn.FY97SBP._4">#REF!</definedName>
    <definedName name="value2">#REF!</definedName>
    <definedName name="___a2">#REF!</definedName>
    <definedName name="_vena_DYNR_SBudget_BB1_81e08984_4dee9f53">#REF!</definedName>
    <definedName name="_n48">#REF!</definedName>
    <definedName name="constr_months">#REF!</definedName>
    <definedName name="_vena_DYNR_SBudget_BB1_da5f4009_656cfcc1">#REF!</definedName>
    <definedName name="_bdm.F2D7291CDB3D4FC3B160BBE6876EBBC4.edm">#REF!</definedName>
    <definedName name="_vena_Budget_B1_R_3_658023728085729283_3291">#REF!</definedName>
    <definedName name="ImpSale2Date">#REF!</definedName>
    <definedName name="_bdm.1800CE41A8BD4DFAA7D022E23EBDF312.edm">#REF!</definedName>
    <definedName name="_vena_Budget_B1_R_2_702739768890753040">#REF!</definedName>
    <definedName name="O_1_3">#REF!</definedName>
    <definedName name="_vena_DYNR_SBudget_BB1_46b314c0_9d30622f">#REF!</definedName>
    <definedName name="__17__123Graph_BCHART_2">#REF!</definedName>
    <definedName name="_vena_Budget_B1_R_3_658023728085729283_2274">#REF!</definedName>
    <definedName name="INVEST1">#REF!</definedName>
    <definedName localSheetId="5" name="wc">#REF!</definedName>
    <definedName name="__DEC95">#REF!</definedName>
    <definedName name="_vena_Budget_B1_R_2_658126898391547905">#REF!</definedName>
    <definedName name="ExBus_2">#REF!</definedName>
    <definedName name="Sched04">#REF!</definedName>
    <definedName name="Yr1OtrInc">#REF!</definedName>
    <definedName name="_20__123Graph_XCHART_5">#REF!</definedName>
    <definedName name="Term_in_years">#REF!</definedName>
    <definedName name="_bdm.775DB93B996C4ABAB63AD03B6FA02072.edm">#REF!</definedName>
    <definedName name="_vena_Budget_B1_R_3_658023728085729283_4188">#REF!</definedName>
    <definedName name="_vena_Budget_B1_R_3_658023728085729283_2741">#REF!</definedName>
    <definedName name="_vena_Budget_B1_R_2_658126894671200257_1">#REF!</definedName>
    <definedName name="_vena_DYNR_SBudget_BB1_257bd8dc_1ff21dfb">#REF!</definedName>
    <definedName name="_8Module2_.PRINT_BCPR">#REF!</definedName>
    <definedName name="OAIntelligentRenewals">#REF!</definedName>
    <definedName name="_bdm.E5D76195BAB44C67A94B00C52F80EEBA.edm">#REF!</definedName>
    <definedName name="CenterCol">#REF!</definedName>
    <definedName name="allsort">#REF!</definedName>
    <definedName name="hn._I030">#REF!</definedName>
    <definedName name="asss_1">#REF!</definedName>
    <definedName name="BATHS">#REF!</definedName>
    <definedName name="jhkkjk_3">#REF!</definedName>
    <definedName name="_vena_Budget_B1_R_2_658126898693537793">#REF!</definedName>
    <definedName name="Presentation_4">#REF!</definedName>
    <definedName name="foundationse">#REF!</definedName>
    <definedName name="_vena_DYNR_SBudget_BB1_9d2d8fb7_6c2737e6">#REF!</definedName>
    <definedName name="_vena_Budget_B1_R_2_658126898341216257">#REF!</definedName>
    <definedName name="_vena_DYNR_SBudget_BB1_fa3d5630_cf8c743">#REF!</definedName>
    <definedName name="mezzltc">#REF!</definedName>
    <definedName name="_14CLOSING_ADJUST">#REF!</definedName>
    <definedName name="DILUTION">#REF!</definedName>
    <definedName name="_vena_Budget_B1_R_2_829186051834511360">#REF!</definedName>
    <definedName name="_UNDO_UPS_SEL_">#REF!</definedName>
    <definedName name="___LTV4">#REF!</definedName>
    <definedName localSheetId="4" name="RENT">#REF!</definedName>
    <definedName name="_vena_Budget_B1_R_2_658126897489772547_1">#REF!</definedName>
    <definedName name="Module2.PRINT_D">#REF!</definedName>
    <definedName name="_26__123Graph_LBL_CCHART_3">#REF!</definedName>
    <definedName name="_SA1_2">#REF!</definedName>
    <definedName name="_vena_DYNR_SBudget_BB1_947a2efe_f5e33c59">#REF!</definedName>
    <definedName name="MLNKa7a5f38350674b7499d18bbb331ca09a">#REF!</definedName>
    <definedName name="AREA8">#REF!</definedName>
    <definedName name="FILENAME">#REF!</definedName>
    <definedName name="Construction_Period__Sources_of_Funds">#REF!</definedName>
    <definedName name="_vena_Budget_B1_R_2_658126898060197891">#REF!</definedName>
    <definedName name="Year_Occ_ADR">#REF!</definedName>
    <definedName name="_vena_DYNR_SBudget_BB1_7ccf34ea_c739a633">#REF!</definedName>
    <definedName name="_7_0_Table2_">#REF!</definedName>
    <definedName name="_vena_DYNR_SBudget_BB1_d3649f1b_b5975962">#REF!</definedName>
    <definedName name="_bdm.5FE084B21D0646DEBE8F60000664C884.edm">#REF!</definedName>
    <definedName name="DELME3_2">#REF!</definedName>
    <definedName name="_bdm.C0BEAF7E5979425987DCAEC366F81354.edm">#REF!</definedName>
    <definedName name="___lip1">#REF!</definedName>
    <definedName name="_vena_Budget_B1_C_7_742868706134982656_7">#REF!</definedName>
    <definedName name="_vena_Budget_B1_R_3_658023728085729283_4254">#REF!</definedName>
    <definedName name="_vena_Budget_B1_R_3_658023728085729283_3565">#REF!</definedName>
    <definedName name="buildings">#REF!</definedName>
    <definedName name="_vena_DYNR_SBudget_BB1_c75acc66_269f1a6f">#REF!</definedName>
    <definedName name="_vena_Budget_B1_R_3_658023728085729283_2692">#REF!</definedName>
    <definedName name="_vena_Budget_B1_R_2_658126894700560385_1">#REF!</definedName>
    <definedName name="__JUL03">#REF!</definedName>
    <definedName name="_29__123Graph_FCHART_22">#REF!</definedName>
    <definedName name="_vena_Budget_B1_R_2_658126898345410561">#REF!</definedName>
    <definedName name="SellerFinRate">#REF!</definedName>
    <definedName name="_MAY94">#REF!</definedName>
    <definedName name="_____________________CAD2007">#REF!</definedName>
    <definedName name="_bdm.83F151124C8C480E85FB9075FD1FA635.edm">#REF!</definedName>
    <definedName name="_New1_1">#REF!</definedName>
    <definedName name="_bdm.88FC5C2294234284A257176ED4638DB8.edm">#REF!</definedName>
    <definedName name="_vena_DYNR_SBudget_BB1_9d30db1e_c8961e8">#REF!</definedName>
    <definedName name="wrn.GuV._1_5">#REF!</definedName>
    <definedName name="L_1_5">#REF!</definedName>
    <definedName name="wrn.PRINTREP._3">#REF!</definedName>
    <definedName name="platform_1">#REF!</definedName>
    <definedName name="_vena_DYNR_SBudget_BB1_c75acc66_21d41a7b">#REF!</definedName>
    <definedName name="_vena_DYNR_SBudget_BB1_947a2efe_212e440b">#REF!</definedName>
    <definedName name="OAConProps">#REF!</definedName>
    <definedName name="__MAY97">#REF!</definedName>
    <definedName name="k_4">#REF!</definedName>
    <definedName name="_vena_Budget_B1_R_3_658023728085729283_3203">#REF!</definedName>
    <definedName name="Property_nam">#REF!</definedName>
    <definedName name="__MAR94">#REF!</definedName>
    <definedName name="GASWK">#REF!</definedName>
    <definedName name="HinesFinancing">#REF!</definedName>
    <definedName name="_vena_Budget_B1_R_2_876291152767614977">#REF!</definedName>
    <definedName name="Escrow_WC_Balance">#REF!</definedName>
    <definedName name="L_1_2">#REF!</definedName>
    <definedName name="_vena_DYNR_SBudget_BB1_5dbe1ffa_f8099aa5">#REF!</definedName>
    <definedName name="___TNT2">#REF!</definedName>
    <definedName name="_vena_Budget_B1_R_2_658126897506549761_1">#REF!</definedName>
    <definedName name="____________________zz1">#REF!</definedName>
    <definedName name="asdfasaa_2">#REF!</definedName>
    <definedName name="_7EXPENSES_II">#REF!</definedName>
    <definedName name="usnoninstallrevq302">#REF!</definedName>
    <definedName name="_vena_Budget_B1_R_2_774856181406892034">#REF!</definedName>
    <definedName name="hgrth_1_1_1">#REF!</definedName>
    <definedName name="___________________________KC3">#REF!</definedName>
    <definedName name="NOI_Year">#REF!</definedName>
    <definedName name="_a50_1">#REF!</definedName>
    <definedName name="FAIntanSec1Accum">#REF!</definedName>
    <definedName name="___3.1">#REF!</definedName>
    <definedName name="RetPref">#REF!</definedName>
    <definedName name="rrrrr_1_5">#REF!</definedName>
    <definedName name="Ending_Balance">#REF!</definedName>
    <definedName name="th">#REF!</definedName>
    <definedName name="_vena_DYNR_SBudget_BB1_d91ca585_77884b2d">#REF!</definedName>
    <definedName name="_vena_Budget_B1_R_3_658023728085729283_2934">#REF!</definedName>
    <definedName name="TABLE1">#REF!</definedName>
    <definedName name="_vena_DYNR_SBudget_BB1_2f89a5d3_967640d3">#REF!</definedName>
    <definedName name="LBCCONT">#REF!</definedName>
    <definedName name="_vena_Budget_B1_R_3_658023728085729283_3065">#REF!</definedName>
    <definedName name="_vena_Budget_B1_R_3_658023728085729283_2369">#REF!</definedName>
    <definedName name="_vena_Budget_B1_C_10_658083215177678848_17">#REF!</definedName>
    <definedName name="Al_2">#REF!</definedName>
    <definedName name="_vena_Budget_B1_R_3_658023728085729283_4361">#REF!</definedName>
    <definedName name="yr10cap">#REF!</definedName>
    <definedName name="PRINTA">#REF!</definedName>
    <definedName name="kljdljkfldkj">#REF!</definedName>
    <definedName name="super_sal_inc">#REF!</definedName>
    <definedName name="_vena_Budget_B1_C_FV_cf2923e05394473da29be0fda7a32c55_45">#REF!</definedName>
    <definedName name="FAAccumAddALine2">#REF!</definedName>
    <definedName name="D1_Maturity_Date">#REF!</definedName>
    <definedName name="ApprEGI">#REF!</definedName>
    <definedName name="wrn.Delchamps._1_2">#REF!</definedName>
    <definedName name="_bdm.2A3A79851F324BB4AECB31A360BEA790.edm">#REF!</definedName>
    <definedName name="sog">#REF!</definedName>
    <definedName name="_vena_DYNR_SBudget_BB1_46b314c0_9c3c4372">#REF!</definedName>
    <definedName name="warehousing.total.base">#REF!</definedName>
    <definedName name="ccrlastrow">#REF!</definedName>
    <definedName name="in">#REF!</definedName>
    <definedName name="_vena_Budget_B1_C_FV_35892df9482541ef9da1df9eb1776c9c_18">#REF!</definedName>
    <definedName name="_vena_Budget_B1_R_2_658126896852238337">#REF!</definedName>
    <definedName name="mezzrate">#REF!</definedName>
    <definedName name="_vena_Budget_B1_R_3_658023728085729283_2624">#REF!</definedName>
    <definedName name="_17.5">#REF!</definedName>
    <definedName name="_bdm.C6CADA2EEDE74724BD97753E4A48E84F.edm">#REF!</definedName>
    <definedName name="SNET1A">#REF!</definedName>
    <definedName name="_vena_Budget_B1_R_2_658126894042054659">#REF!</definedName>
    <definedName name="Pship_NA2">#REF!</definedName>
    <definedName name="studio332">#REF!</definedName>
    <definedName name="_vena_DYNR_SBudget_BB1_7970b553_f924e3ef">#REF!</definedName>
    <definedName name="_11_1995">#REF!</definedName>
    <definedName name="XRefPaste15Row">#REF!</definedName>
    <definedName name="ctHidden.CollateralType_table">#REF!</definedName>
    <definedName name="TITLE2">#REF!</definedName>
    <definedName name="INSURANC">#REF!</definedName>
    <definedName name="arm">#REF!</definedName>
    <definedName name="solver_lhs38">#REF!</definedName>
    <definedName name="ANN_SUM2">#REF!</definedName>
    <definedName name="RESID_RENTAL_HR_OUT">#REF!</definedName>
    <definedName name="uio_1_2">#REF!</definedName>
    <definedName name="Debt_Label2_Term">#REF!</definedName>
    <definedName name="BotINT4">#REF!</definedName>
    <definedName name="Blvd2010">#REF!</definedName>
    <definedName name="SLmgn">#REF!</definedName>
    <definedName name="_vena_Budget_B1_R_2_658126894222409729_1">#REF!</definedName>
    <definedName name="aaaaaaa_3">#REF!</definedName>
    <definedName name="qer">#REF!</definedName>
    <definedName name="_vena_Budget_B1_R_2_658126894054637569">#REF!</definedName>
    <definedName name="b1net5a">#REF!</definedName>
    <definedName name="_vena_Budget_B1_R_3_658023728085729283_4002">#REF!</definedName>
    <definedName name="_______RR1">#REF!</definedName>
    <definedName name="_85__123Graph_FCHART_17">#REF!</definedName>
    <definedName name="xlSite">#REF!</definedName>
    <definedName localSheetId="3" name="ACwvu.full.">#REF!</definedName>
    <definedName name="Suppliers_1">#REF!</definedName>
    <definedName name="_c_4">#REF!</definedName>
    <definedName name="_pub1">#REF!</definedName>
    <definedName name="_4__123Graph_XCHART_2">#REF!</definedName>
    <definedName name="_vena_Budget_B1_R_3_658023728085729283_3813">#REF!</definedName>
    <definedName name="_14__123Graph_XCHART_5">#REF!</definedName>
    <definedName name="RATETYPE">#REF!</definedName>
    <definedName name="____al1_2">#REF!</definedName>
    <definedName localSheetId="5" name="BLPH1">#REF!</definedName>
    <definedName name="_36__123Graph_DCHART_15">#REF!</definedName>
    <definedName name="Equity_Share_LP">#REF!</definedName>
    <definedName name="holdtorrey">#REF!</definedName>
    <definedName name="__16__123Graph_XCHART_7">#REF!</definedName>
    <definedName name="_vena_Budget_B1_R_2_658126895455535105">#REF!</definedName>
    <definedName name="___18.4">#REF!</definedName>
    <definedName name="_vena_DYNR_SBudget_BB1_93cbb310_5746873a">#REF!</definedName>
    <definedName name="_vena_Budget_B1_R_2_658126894868332545_1">#REF!</definedName>
    <definedName name="_8_______123Graph_ACHART_2">#REF!</definedName>
    <definedName name="__prt3">#REF!</definedName>
    <definedName name="_wrn1_1_2">#REF!</definedName>
    <definedName name="_vena_Budget_B1_R_3_658023728085729283_4334">#REF!</definedName>
    <definedName name="Z_B3F6EA45_C4B0_11D6_A93C_F3538214D62E_.wvu.PrintTitles">#REF!</definedName>
    <definedName name="__RED1">#REF!</definedName>
    <definedName name="_31__123Graph_XChart_8E">#REF!</definedName>
    <definedName name="_vena_Budget_B1_R_2_658126900140572673">#REF!</definedName>
    <definedName name="GTENONINSTALLREVQ301">#REF!</definedName>
    <definedName name="MLNK8377ea590b0048a792baeb9cb8ed58f9">#REF!</definedName>
    <definedName name="_Key1">#REF!</definedName>
    <definedName name="AUSBUILDCOSTESC">#REF!</definedName>
    <definedName name="_vena_Budget_B1_R_2_658126899263963139">#REF!</definedName>
    <definedName name="_vena_Budget_B1_R_3_658023728085729283_3809">#REF!</definedName>
    <definedName name="const">#REF!</definedName>
    <definedName name="lkjkld">#REF!</definedName>
    <definedName name="_____MAR2">#REF!</definedName>
    <definedName name="peter_3">#REF!</definedName>
    <definedName name="_vena_DYNR_SBudget_BB1_2f89a5d3_a4a77094">#REF!</definedName>
    <definedName name="Split4">#REF!</definedName>
    <definedName name="_34__123Graph_ECHART_15">#REF!</definedName>
    <definedName name="LandValuePsf_ScenDEFAULT">#REF!</definedName>
    <definedName name="_vena_DYNR_SBudget_BB1_da5f4009_d0eda9be">#REF!</definedName>
    <definedName name="Module1.PRINT_J">#REF!</definedName>
    <definedName name="______________________KC3">#REF!</definedName>
    <definedName name="_bdm.F5BFF4AA88B44F418B41B3FFFB28FABD.edm">#REF!</definedName>
    <definedName name="_vena_DYNR_SBudget_BB1_c75acc66_8bec721c">#REF!</definedName>
    <definedName name="_vena_Budget_B1_R_2_658126898550931457">#REF!</definedName>
    <definedName name="val_1_1_1">#REF!</definedName>
    <definedName name="ctss.in.collateral_0_.Collateral.yearRenovated">#REF!</definedName>
    <definedName name="Y_1_1">#REF!</definedName>
    <definedName name="_bdm.ABA5012DB18C425BA48B9C1124159A39.edm">#REF!</definedName>
    <definedName name="_vena_DYNR_SBudget_BB1_9d2d8fb7_35ad6515">#REF!</definedName>
    <definedName name="_vena_DYNR_SBudget_BB1_81e08984_d8c2bb30">#REF!</definedName>
    <definedName name="noitemplate">#REF!</definedName>
    <definedName name="_vena_Budget_B1_R_2_702739768773312516">#REF!</definedName>
    <definedName name="_vena_Budget_B1_R_3_658023728085729283_2691">#REF!</definedName>
    <definedName name="_vena_Budget_B1_R_3_658023728085729283_2836">#REF!</definedName>
    <definedName name="noidea_4">#REF!</definedName>
    <definedName name="Tax_Assess_Growth_Rate">#REF!</definedName>
    <definedName name="_vena_Budget_B1_R_3_658023728085729283_2324">#REF!</definedName>
    <definedName name="_vena_DYNR_SBudget_BB1_9d2d8fb7_6fb64c14">#REF!</definedName>
    <definedName name="_vena_Budget_B1_R_2_658126900329316353">#REF!</definedName>
    <definedName name="_vena_DYNR_SBudget_BB1_ece26a1a_5a475b65">#REF!</definedName>
    <definedName name="AMORTTOP">#REF!</definedName>
    <definedName name="_vena_Budget_B1_R_2_658126900073463809">#REF!</definedName>
    <definedName name="_bdm.E43160091D894E4682594BC359201658.edm">#REF!</definedName>
    <definedName localSheetId="5" name="as_2">#REF!</definedName>
    <definedName name="janis_5">#REF!</definedName>
    <definedName name="wrn.csc2._1_3">#REF!</definedName>
    <definedName name="UK10TENADD">#REF!</definedName>
    <definedName name="BLPH8">#REF!</definedName>
    <definedName name="_vena_DYNR_SBudget_BB1_c75acc66_2251a383">#REF!</definedName>
    <definedName name="dgfhgf_5">#REF!</definedName>
    <definedName name="__PGC2">#REF!</definedName>
    <definedName name="_bdm.7B4A5B7785DF495A997E15E4E01C76E8.edm">#REF!</definedName>
    <definedName name="www_1_1">#REF!</definedName>
    <definedName name="oldkill_2">#REF!</definedName>
    <definedName name="singletenant09">#REF!</definedName>
    <definedName name="ppctCore">#REF!</definedName>
    <definedName name="_vena_Budget_B1_R_3_658023728085729283_2834">#REF!</definedName>
    <definedName name="_vena_DYNR_SBudget_BB1_acaafd4a_d2adc2a">#REF!</definedName>
    <definedName localSheetId="4" name="Values_Entered">#REF!</definedName>
    <definedName name="_bdm.46AD54B15569449CAE580BD9645719F3.edm">#REF!</definedName>
    <definedName name="AGENTS">#REF!</definedName>
    <definedName name="_216__123Graph_CCHART_5">#REF!</definedName>
    <definedName name="_28_0_S">#REF!</definedName>
    <definedName name="_vena_DYNR_SBudget_BB1_d3649f1b_a9a20514">#REF!</definedName>
    <definedName name="dbiImprovedGrantee10">#REF!</definedName>
    <definedName name="wrn.GuV._1_4">#REF!</definedName>
    <definedName name="ConstructionCostperSF">#REF!</definedName>
    <definedName name="_12__123Graph_BCHART_3">#REF!</definedName>
    <definedName name="_bdm.DE0E14E9A42C44958A23E88AFBEF58B8.edm">#REF!</definedName>
    <definedName name="_vena_Budget_B1_R_2_702739773387046913">#REF!</definedName>
    <definedName name="vreserve">#REF!</definedName>
    <definedName name="_vena_Budget_B1_R_2_658126895874965505">#REF!</definedName>
    <definedName name="HistYear3">#REF!</definedName>
    <definedName name="midwest_pipe_units">#REF!</definedName>
    <definedName name="tax_tail">#REF!</definedName>
    <definedName name="_bdm.9AB6BC549D5F43359DF28967FAABF6CC.edm">#REF!</definedName>
    <definedName name="_vena_DYNR_SBudget_BB1_81e08984_f91f06a1">#REF!</definedName>
    <definedName name="hn.USLast">#REF!</definedName>
    <definedName name="__al1_4">#REF!</definedName>
    <definedName name="ApprInsRecov">#REF!</definedName>
    <definedName name="_vena_DYNR_SBudget_BB1_947a2efe_2298876b">#REF!</definedName>
    <definedName name="Page_Count">#REF!</definedName>
    <definedName name="_vena_Budget_B1_R_2_658126894880915459_1">#REF!</definedName>
    <definedName name="ExpenseTitle">#REF!</definedName>
    <definedName name="CurrentBudgetLoaded">#REF!</definedName>
    <definedName name="wrn.ntfinance._1_3">#REF!</definedName>
    <definedName name="Robert2_1_5">#REF!</definedName>
    <definedName name="_191__123Graph_ECHART_16">#REF!</definedName>
    <definedName name="_vena_Budget_B1_R_3_658023728085729283_3600">#REF!</definedName>
    <definedName name="_29__123Graph_CCHART_3">#REF!</definedName>
    <definedName name="_vena_Budget_B1_R_2_658126895677833217">#REF!</definedName>
    <definedName name="_____________________________CAD2005">#REF!</definedName>
    <definedName name="wrn.Short._.Print._3">#REF!</definedName>
    <definedName localSheetId="5" name="TAB">#REF!</definedName>
    <definedName name="Sched09a">#REF!</definedName>
    <definedName name="_vena_Budget_B1_R_3_658023728085729283_3938">#REF!</definedName>
    <definedName name="_vena_Budget_B1_R_2_658126900237041665">#REF!</definedName>
    <definedName name="MORT">#REF!</definedName>
    <definedName name="_wrn1_1_3">#REF!</definedName>
    <definedName name="gg_2">#REF!</definedName>
    <definedName name="_vena_DYNR_SBudget_BB1_ece26a1a_7266b039">#REF!</definedName>
    <definedName name="__________________DIL2">#REF!</definedName>
    <definedName name="_bdm.B955A64A1A1F4129B6EE08429EBEBC1E.edm">#REF!</definedName>
    <definedName name="BIPartnerP">#REF!</definedName>
    <definedName name="MECH3">#REF!</definedName>
    <definedName name="_2_0_0__123Grap">#REF!</definedName>
    <definedName name="_94__123Graph_XCHART_16">#REF!</definedName>
    <definedName name="_6__123Graph_ACHART_19">#REF!</definedName>
    <definedName name="ROFC">#REF!</definedName>
    <definedName name="_vena_Budget_B1_R_2_658126894625062915_1">#REF!</definedName>
    <definedName name="ApprOtrInc3">#REF!</definedName>
    <definedName name="retailspaces">#REF!</definedName>
    <definedName name="EQUITYPREF">#REF!</definedName>
    <definedName name="_vena_Budget_B1_R_2_658126899456901123">#REF!</definedName>
    <definedName name="_vena_Budget_B1_R_2_658126896684466179">#REF!</definedName>
    <definedName name="ALIGNC2">#REF!</definedName>
    <definedName name="wrn.print_5">#REF!</definedName>
    <definedName name="_vena_Budget_B1_R_3_658023728085729283_4114">#REF!</definedName>
    <definedName name="Param_IncludePercentRent">#REF!</definedName>
    <definedName name="dgdg_1_3">#REF!</definedName>
    <definedName name="Date_Column_Headings">#REF!</definedName>
    <definedName name="ghhghd_1_5">#REF!</definedName>
    <definedName name="DELME_condo_3">#REF!</definedName>
    <definedName name="_32__123Graph_CSEG_PIE">#REF!</definedName>
    <definedName name="_vena_Budget_B1_R_2_658126893677150209_1">#REF!</definedName>
    <definedName name="_vena_DYNR_SBudget_BB1_49c874bc_e3efe30">#REF!</definedName>
    <definedName name="_9__123Graph_BChart_1E">#REF!</definedName>
    <definedName name="_vena_Budget_B1_R_3_658023728085729283_2925">#REF!</definedName>
    <definedName name="salespd_dur">#REF!</definedName>
    <definedName name="ddrd">#REF!</definedName>
    <definedName name="_vena_Budget_B1_R_3_658023728085729283_4280">#REF!</definedName>
    <definedName name="rrrrr_2">#REF!</definedName>
    <definedName name="OTHER">#REF!</definedName>
    <definedName name="onebed332">#REF!</definedName>
    <definedName name="__3__123Graph_ACHART_3">#REF!</definedName>
    <definedName name="bsrquarters">#REF!</definedName>
    <definedName name="Scheduled_Interest_Rate">#REF!</definedName>
    <definedName name="_vena_Budget_B1_R_3_658023728085729283_3254">#REF!</definedName>
    <definedName name="_vena_Budget_B1_R_3_658023728085729283_2333">#REF!</definedName>
    <definedName name="_vena_Budget_B1_R_3_658023728085729283_230">#REF!</definedName>
    <definedName name="E_S">#REF!</definedName>
    <definedName name="____________________1">#REF!</definedName>
    <definedName name="TRASH">#REF!</definedName>
    <definedName name="____________________RR2">#REF!</definedName>
    <definedName name="____3.1">#REF!</definedName>
    <definedName name="_vena_DYNR_SBudget_BB1_ece26a1a_8c8442b3">#REF!</definedName>
    <definedName name="_DAT8">#REF!</definedName>
    <definedName name="GROSSSFD">#REF!</definedName>
    <definedName name="MLNK67432e92c0e54ff8aa1f89969ffec18f">#REF!</definedName>
    <definedName name="ADC">#REF!</definedName>
    <definedName name="_vena_Budget_B1_R_2_658126899792445441">#REF!</definedName>
    <definedName name="_vena_DYNR_SBudget_BB1_947a2efe_cf1c68b5">#REF!</definedName>
    <definedName name="_vena_DYNR_SBudget_BB1_acaafd4a_bd86a3ee">#REF!</definedName>
    <definedName name="_vena_DYNR_SBudget_BB1_7a61c2ac_b43f088e">#REF!</definedName>
    <definedName name="solver_rhs23">#REF!</definedName>
    <definedName name="_bdm.780590C9C9114ACB8E15DEDA1338A93C.edm">#REF!</definedName>
    <definedName name="AccountCol">#REF!</definedName>
    <definedName name="_vena_Budget_B1_R_2_774856204110659585">#REF!</definedName>
    <definedName name="hn._P001">#REF!</definedName>
    <definedName name="Exp7_PY">#REF!</definedName>
    <definedName name="_vena_DYNR_SBudget_BB1_46b314c0_6caea707">#REF!</definedName>
    <definedName name="Unrenovated_Market_Rent">#REF!</definedName>
    <definedName name="D1_Spread">#REF!</definedName>
    <definedName name="mmm_1_1">#REF!</definedName>
    <definedName name="XRefPaste12">#REF!</definedName>
    <definedName name="_bdm.EB4D41250D5A461AAB1FCED691938A47.edm">#REF!</definedName>
    <definedName name="Price_Low">#REF!</definedName>
    <definedName name="Unrealized_I_II_III">#REF!</definedName>
    <definedName name="_vena_Budget_B1_R_3_658023728085729283_4288">#REF!</definedName>
    <definedName name="_vena_Budget_B1_R_2_658126899276546049">#REF!</definedName>
    <definedName name="Developer_Fee_Paid">#REF!</definedName>
    <definedName name="__NOV02">#REF!</definedName>
    <definedName name="fll">#REF!</definedName>
    <definedName name="_GFA2">#REF!</definedName>
    <definedName name="_vena_Budget_B1_R_3_658023728085729283_3194">#REF!</definedName>
    <definedName name="_vena_DYNR_SBudget_BB1_ece26a1a_2176d276">#REF!</definedName>
    <definedName name="TotalRev">#REF!</definedName>
    <definedName name="SingConv">#REF!</definedName>
    <definedName name="HOTEL_EST">#REF!</definedName>
    <definedName name="_vena_Budget_B1_R_2_658126894503428097_1">#REF!</definedName>
    <definedName name="_vena_Budget_B1_R_2_702739773403824129">#REF!</definedName>
    <definedName name="_vena_Budget_B1_R_3_658023728085729283_3289">#REF!</definedName>
    <definedName name="MLNKfee8c90ae3bf462e835d4bf978790d59">#REF!</definedName>
    <definedName name="_vena_Budget_B1_R_2_658126899926663169">#REF!</definedName>
    <definedName name="Yr1TntImp">#REF!</definedName>
    <definedName name="dsaf_1_5">#REF!</definedName>
    <definedName name="_19__123Graph_ACHART_6">#REF!</definedName>
    <definedName name="wrn.Cash._.Flow._1_5">#REF!</definedName>
    <definedName name="_20">#REF!</definedName>
    <definedName name="Convert">#REF!</definedName>
    <definedName name="_vena_Budget_B1_R_3_658023728085729283_3639">#REF!</definedName>
    <definedName name="_vena_Budget_B1_R_3_658023728085729283_4143">#REF!</definedName>
    <definedName name="DCF__1_3">#REF!</definedName>
    <definedName name="_bdm.D2B1740531EB42EFA55C061A4965B641.edm">#REF!</definedName>
    <definedName name="RecoveryTitle">#REF!</definedName>
    <definedName name="_70__123Graph_FCHART_11">#REF!</definedName>
    <definedName name="asdfg_1">#REF!</definedName>
    <definedName name="ext_8">#REF!</definedName>
    <definedName name="_____2.3">#REF!</definedName>
    <definedName name="__123Graph_EST92">#REF!</definedName>
    <definedName name="_vena_Budget_B1_R_2_658126897204559873">#REF!</definedName>
    <definedName name="_vena_DYNR_SBudget_BB1_ece26a1a_66e4583e">#REF!</definedName>
    <definedName name="First_Paste_4">#REF!</definedName>
    <definedName name="LandSale2Date">#REF!</definedName>
    <definedName name="____________________SF2">#REF!</definedName>
    <definedName name="_APR05">#REF!</definedName>
    <definedName name="_vena_Budget_B1_R_3_658023728085729283_4119">#REF!</definedName>
    <definedName name="__________CAD2007">#REF!</definedName>
    <definedName name="AUPCAMRev">#REF!</definedName>
    <definedName name="PROFORMAHYPO">#REF!</definedName>
    <definedName name="SDFHG_3">#REF!</definedName>
    <definedName name="DCR">#REF!</definedName>
    <definedName name="_DEC95">#REF!</definedName>
    <definedName name="_bdm.9A19D27FE0A148A58A32F43995691FEA.edm">#REF!</definedName>
    <definedName name="_12__123Graph_XCHART_2">#REF!</definedName>
    <definedName name="_vena_DYNR_SBudget_BB1_46b314c0_22d9b34c">#REF!</definedName>
    <definedName name="_bdm.4C68BDCBA567455AAF2F9B435418DAE1.edm">#REF!</definedName>
    <definedName name="acct7120.1">#REF!</definedName>
    <definedName name="D2_TILC_FF_Y_N">#REF!</definedName>
    <definedName name="Cap_4">#REF!</definedName>
    <definedName name="_vena_Budget_B1_R_2_658126894985773057_1">#REF!</definedName>
    <definedName name="wrn.STAND_ALONE_BOTH._1_3">#REF!</definedName>
    <definedName name="_vena_DYNR_SBudget_BB1_93cbb310_acb261ae">#REF!</definedName>
    <definedName name="Debt_Calc1_Start">#REF!</definedName>
    <definedName name="_vena_DYNR_SBudget_BB1_c8bb7369_5354942c">#REF!</definedName>
    <definedName name="AUPOtrLosses">#REF!</definedName>
    <definedName name="_bdm.40B3118929DC458A81A7D63218BFA581.edm">#REF!</definedName>
    <definedName name="_vena_Budget_B1_R_3_658023728085729283_3362">#REF!</definedName>
    <definedName name="_vena_Budget_B1_R_3_658023728085729283_4377">#REF!</definedName>
    <definedName name="tables">#REF!</definedName>
    <definedName name="OfficeRSF">#REF!</definedName>
    <definedName name="total_development_cost">#REF!</definedName>
    <definedName name="__JUN03">#REF!</definedName>
    <definedName name="CurrentBDesc">#REF!</definedName>
    <definedName name="ssss_1_4">#REF!</definedName>
    <definedName name="Bud._Tot_Rev">#REF!</definedName>
    <definedName name="_rr03">#REF!</definedName>
    <definedName name="_vena_Budget_B1_R_3_658023728085729283_4337">#REF!</definedName>
    <definedName name="_vena_Budget_B1_R_2_658126894692171777_1">#REF!</definedName>
    <definedName name="_bdm.4D85C8E94F8744298A80B524B9B4C011.edm">#REF!</definedName>
    <definedName name="_19__123Graph_DCHART_15">#REF!</definedName>
    <definedName name="_vena_Budget_B1_R_3_658023728085729283_3367">#REF!</definedName>
    <definedName name="wrn.Front._.Page._3">#REF!</definedName>
    <definedName name="_vena_Budget_B1_R_2_658126895761719297">#REF!</definedName>
    <definedName name="_bdm.ED4140A57C8443C1B53C2A87EDA8AED6.edm">#REF!</definedName>
    <definedName name="wrn.sales._1_5">#REF!</definedName>
    <definedName name="_vena_Budget_B1_R_2_658126899603701761">#REF!</definedName>
    <definedName name="_vena_Budget_B1_R_3_658023728085729283_2445">#REF!</definedName>
    <definedName name="PRINTL3">#REF!</definedName>
    <definedName name="ApprCAMRev">#REF!</definedName>
    <definedName name="____________________________PGA2">#REF!</definedName>
    <definedName name="_bdm.333A820EEF7E43B4B9298946539CBEF9.edm">#REF!</definedName>
    <definedName name="n_4">#REF!</definedName>
    <definedName name="TEN2SQFT">#REF!</definedName>
    <definedName name="_42__123Graph_DCHART_15">#REF!</definedName>
    <definedName name="_vena_Budget_B1_R_2_658126894352433155_1">#REF!</definedName>
    <definedName name="wvu.profits._1_1">#REF!</definedName>
    <definedName name="_vena_Budget_B1_R_2_658126896432807937">#REF!</definedName>
    <definedName name="_bdm.086CC2D6E51640A181BE78D67662B0BB.edm">#REF!</definedName>
    <definedName name="janis_4">#REF!</definedName>
    <definedName name="wrn.1._1_1_1">#REF!</definedName>
    <definedName name="_vena_Budget_B1_R_3_658023728085729283_3724">#REF!</definedName>
    <definedName name="__pan1">#REF!</definedName>
    <definedName localSheetId="4" name="wc">#REF!</definedName>
    <definedName name="acct7040">#REF!</definedName>
    <definedName name="_New1_3">#REF!</definedName>
    <definedName name="_7__123Graph_BCHART_2">#REF!</definedName>
    <definedName name="_vena_DYNR_SBudget_BB1_81e08984_a3de81a3">#REF!</definedName>
    <definedName name="_PLH3">#REF!</definedName>
    <definedName name="Cap_1_1">#REF!</definedName>
    <definedName name="_bdm.7E5FFB94F7E247FDBECDAEC6CCEC5C06.edm">#REF!</definedName>
    <definedName name="_ZZ2_1_1_1">#REF!</definedName>
    <definedName name="Sale_Price_Variance">#REF!</definedName>
    <definedName name="TABLE_D_1_20">#REF!</definedName>
    <definedName name="_bdm.9F9C85A58CBC4842AA651F01F41BF427.edm">#REF!</definedName>
    <definedName name="_vena_Budget_B1_R_3_658023728085729283_1090">#REF!</definedName>
    <definedName name="_vena_DYNR_SBudget_BB1_9d30db1e_81fbb1f4">#REF!</definedName>
    <definedName name="ctss.out.collateral_0_.appraisalReport_0_.AppraisalReport.finalStabilizedValue">#REF!</definedName>
    <definedName name="_10__123Graph_AA_RTURN">#REF!</definedName>
    <definedName name="_10__123Graph_BCHART_15">#REF!</definedName>
    <definedName name="_vena_Budget_B1_R_3_658023728085729283_1">#REF!</definedName>
    <definedName name="_vena_Budget_B1_R_3_658023728085729283_2412">#REF!</definedName>
    <definedName name="pier90_3">#REF!</definedName>
    <definedName name="FinancingPercentage">#REF!</definedName>
    <definedName name="_LTV2">#REF!</definedName>
    <definedName name="TopCTG">#REF!</definedName>
    <definedName name="_vena_Budget_B1_R_3_658023728085729283_2246">#REF!</definedName>
    <definedName name="wrn.Stadium._.PCD._1">#REF!</definedName>
    <definedName name="_29__123Graph_LBL_BCHART_2">#REF!</definedName>
    <definedName name="JK_5">#REF!</definedName>
    <definedName name="wrn.set._2">#REF!</definedName>
    <definedName name="TRADE_ITEMS">#REF!</definedName>
    <definedName name="_vena_Budget_B1_R_3_658023728085729283_2957">#REF!</definedName>
    <definedName name="wvu.profits._3">#REF!</definedName>
    <definedName name="APPDESIG">#REF!</definedName>
    <definedName name="DDB">#REF!</definedName>
    <definedName name="ROBERT_1_4">#REF!</definedName>
    <definedName name="www_5">#REF!</definedName>
    <definedName name="_vena_DYNR_SBudget_BB1_6ebbf9bc_cb8fa72f">#REF!</definedName>
    <definedName name="wrn.CAPREIT2_2">#REF!</definedName>
    <definedName name="uio_3">#REF!</definedName>
    <definedName name="Rooms">#REF!</definedName>
    <definedName name="sendebt1nper">#REF!</definedName>
    <definedName name="_PP.Percent">#REF!</definedName>
    <definedName name="USOPEXESC">#REF!</definedName>
    <definedName name="_256__123Graph_XCHART_17">#REF!</definedName>
    <definedName name="_vena_DYNR_SBudget_BB1_947a2efe_fc83c940">#REF!</definedName>
    <definedName name="wrn.1._1_3">#REF!</definedName>
    <definedName name="TotalProjectOHLot">#REF!</definedName>
    <definedName name="_19__123Graph_CCHART_3">#REF!</definedName>
    <definedName name="_vena_Budget_B1_R_3_658023728085729283_4203">#REF!</definedName>
    <definedName name="_vena_DYNR_SBudget_BB1_c75acc66_b733b338">#REF!</definedName>
    <definedName name="pp_1_1_1">#REF!</definedName>
    <definedName name="wrn.print._1_1_1">#REF!</definedName>
    <definedName name="_NOV95">#REF!</definedName>
    <definedName name="_13__123Graph_BCHART_22">#REF!</definedName>
    <definedName name="_______SF2">#REF!</definedName>
    <definedName name="_vena_Budget_B1_R_2_774856193415184384">#REF!</definedName>
    <definedName name="BotONS">#REF!</definedName>
    <definedName name="_vena_Budget_B1_R_2_670375672652496896">#REF!</definedName>
    <definedName name="_vena_Budget_B1_R_2_658126897112285184">#REF!</definedName>
    <definedName name="_76__123Graph_FCHART_4">#REF!</definedName>
    <definedName name="wrn.hidesal._1_1_1">#REF!</definedName>
    <definedName name="_vena_DYNR_SBudget_BB1_a3c29ef0_f6fe2cb4">#REF!</definedName>
    <definedName name="_vena_Budget_B1_R_2_658126894411153409_1">#REF!</definedName>
    <definedName name="_5Module2_.PRINT_BCPR">#REF!</definedName>
    <definedName name="wrn.GRAPHS._1_4">#REF!</definedName>
    <definedName name="_bdm.F58B8E2410194A9FABE555D5DFDC48B7.edm">#REF!</definedName>
    <definedName name="__yr12">#REF!</definedName>
    <definedName name="_vena_DYNR_SBudget_BB1_93cbb310_6ba6c7a4">#REF!</definedName>
    <definedName name="sch2a">#REF!</definedName>
    <definedName name="_____ALV99">#REF!</definedName>
    <definedName name="CLOVER_5">#REF!</definedName>
    <definedName name="BotFIN">#REF!</definedName>
    <definedName name="CE_Acq_Fee_Type">#REF!</definedName>
    <definedName name="MLNKc2db2fe2ed1d4be1a9f9ffa228df8371">#REF!</definedName>
    <definedName name="__MAY98">#REF!</definedName>
    <definedName name="wrn.seafirst._1">#REF!</definedName>
    <definedName name="_vena_Budget_B1_R_3_658023728085729283_3791">#REF!</definedName>
    <definedName name="_vena_Budget_B1_R_2_658126895732359169">#REF!</definedName>
    <definedName name="AUS05TENMAX">#REF!</definedName>
    <definedName name="_vena_DYNR_SBudget_BB1_6a64ca19_e010303a">#REF!</definedName>
    <definedName name="mj">#REF!</definedName>
    <definedName name="_vena_Budget_B1_R_2_702739778906750977">#REF!</definedName>
    <definedName name="asdfas_2">#REF!</definedName>
    <definedName name="_123456">#REF!</definedName>
    <definedName name="______________RR1">#REF!</definedName>
    <definedName name="MENU1">#REF!</definedName>
    <definedName name="_vena_DYNR_SBudget_BB1_ece26a1a_7e1a309">#REF!</definedName>
    <definedName name="_vena_Budget_B1_R_2_658126898844532737">#REF!</definedName>
    <definedName name="_vena_DYNR_SBudget_BB1_c0ad5929_ce714900">#REF!</definedName>
    <definedName name="_____________________________PGA2">#REF!</definedName>
    <definedName name="_bdm.5CCC66E179464DE3987505326C8D881C.edm">#REF!</definedName>
    <definedName name="twobed">#REF!</definedName>
    <definedName name="_bdm.6AFB8EC9794F4B969C3DC3748E73F7B9.edm">#REF!</definedName>
    <definedName name="JUNK2_2">#REF!</definedName>
    <definedName name="____zz1">#REF!</definedName>
    <definedName name="wrn.BP._.print._5">#REF!</definedName>
    <definedName name="____CAD2009">#REF!</definedName>
    <definedName name="_vena_DYNR_SBudget_BB1_7a61c2ac_f29f7bf4">#REF!</definedName>
    <definedName name="ROFCO">#REF!</definedName>
    <definedName name="_vena_DYNR_SBudget_BB1_d3649f1b_819a2289">#REF!</definedName>
    <definedName name="USDollar">#REF!</definedName>
    <definedName name="_vena_Budget_B1_R_2_658126895031910401_1">#REF!</definedName>
    <definedName name="MiscIncome">#REF!</definedName>
    <definedName name="InitOccupancy">#REF!</definedName>
    <definedName name="DATA_04">#REF!</definedName>
    <definedName name="_add2">#REF!</definedName>
    <definedName name="_vena_Budget_B1_R_3_658023728085729283_4157">#REF!</definedName>
    <definedName name="acct7219.5">#REF!</definedName>
    <definedName name="_ZZ2">#REF!</definedName>
    <definedName name="ped">#REF!</definedName>
    <definedName name="_vena_Budget_B1_R_2_658126895396814851">#REF!</definedName>
    <definedName name="__JUL94">#REF!</definedName>
    <definedName name="_15__123Graph_ECHART_1">#REF!</definedName>
    <definedName name="b3rent">#REF!</definedName>
    <definedName name="wrn.print._1_2">#REF!</definedName>
    <definedName name="Expect.to.Serve">#REF!</definedName>
    <definedName name="_vena_Budget_B1_R_3_658023728085729283_2783">#REF!</definedName>
    <definedName name="_vena_Budget_B1_R_3_658023728085729283_4322">#REF!</definedName>
    <definedName name="Full_Print">#REF!</definedName>
    <definedName name="_bdm.36D2A2580E7E40149A40FBE530628719.edm">#REF!</definedName>
    <definedName name="acct7219.3">#REF!</definedName>
    <definedName name="MLNKe1cbb1f316b44c7e8a4e37f21bbeebbc">#REF!</definedName>
    <definedName name="endmonth">#REF!</definedName>
    <definedName name="CCEMINCASH">#REF!</definedName>
    <definedName name="CS_Field1">#REF!</definedName>
    <definedName name="__MAR10">#REF!</definedName>
    <definedName name="_vena_Budget_B1_R_2_658126894000111617">#REF!</definedName>
    <definedName name="LimitedDividend">#REF!</definedName>
    <definedName name="wrn.csc._4">#REF!</definedName>
    <definedName name="wrn.Cover._1">#REF!</definedName>
    <definedName name="___INDEX_SHEET___ASAP_Utilities">#REF!</definedName>
    <definedName name="_vena_DYNR_SBudget_BB1_dc3c8d90_2bf19067">#REF!</definedName>
    <definedName localSheetId="4" name="Sheet">#REF!</definedName>
    <definedName name="_vena_Budget_B1_R_3_658023728085729283_4130">#REF!</definedName>
    <definedName name="ab_condo_2">#REF!</definedName>
    <definedName name="_vena_Budget_B1_R_3_658023728085729283_2774">#REF!</definedName>
    <definedName name="_JUN09">#REF!</definedName>
    <definedName name="_vena_Budget_B1_R_2_876291152780197890">#REF!</definedName>
    <definedName name="FirstYrEnd">#REF!</definedName>
    <definedName name="_vena_Budget_B1_R_2_658126898425102337">#REF!</definedName>
    <definedName name="dgdg">#REF!</definedName>
    <definedName name="clospd_durat">#REF!</definedName>
    <definedName name="_vena_Budget_B1_R_3_658023728085729283_4285">#REF!</definedName>
    <definedName name="ReB">#REF!</definedName>
    <definedName name="_vena_Budget_B1_R_2_658126898773229569">#REF!</definedName>
    <definedName name="_vena_Budget_B1_R_2_658126898441879553">#REF!</definedName>
    <definedName name="_vena_DYNR_SBudget_BB1_46b314c0_c7920ea0">#REF!</definedName>
    <definedName name="_n66">#REF!</definedName>
    <definedName name="_bdm.B7BB7869C59B4EDCADD76FE214028E8F.edm">#REF!</definedName>
    <definedName name="JK_4">#REF!</definedName>
    <definedName name="wrn.print._.raw._.data._.entry._5">#REF!</definedName>
    <definedName name="OCT">#REF!</definedName>
    <definedName name="asdfas_1_3">#REF!</definedName>
    <definedName name="wrn.SCHEDULE_2">#REF!</definedName>
    <definedName name="_vena_Budget_B1_R_3_658023728085729283_3986">#REF!</definedName>
    <definedName name="_FYE2">#REF!</definedName>
    <definedName name="NetEquityInvested">#REF!</definedName>
    <definedName name="___LC2">#REF!</definedName>
    <definedName name="PRINT_BCMR">#REF!</definedName>
    <definedName name="_vena_Budget_B1_R_2_658126897280057347">#REF!</definedName>
    <definedName name="_vena_Budget_B1_R_3_658023728085729283_4369">#REF!</definedName>
    <definedName name="_vena_DYNR_SBudget_BB1_9d2d8fb7_41636a0c">#REF!</definedName>
    <definedName name="__NOI2">#REF!</definedName>
    <definedName name="_SEP10">#REF!</definedName>
    <definedName name="wrn.DCF._1_4">#REF!</definedName>
    <definedName name="_5_123Grap">#REF!</definedName>
    <definedName name="ctss.out.collateral_0_.underwriting_0_.UwAnalysis.extAttributes.maxAsIsStressLtv">#REF!</definedName>
    <definedName name="_vena_DYNR_SBudget_BB1_81e08984_29786241">#REF!</definedName>
    <definedName name="_vena_DYNR_SBudget_BB1_c75acc66_2478c4b7">#REF!</definedName>
    <definedName name="_vena_DYNR_SBudget_BB1_9d2d8fb7_403d3c2e">#REF!</definedName>
    <definedName name="_vena_Budget_B1_R_2_658126900530642945">#REF!</definedName>
    <definedName name="_vena_Budget_B1_R_3_658023728085729283_3350">#REF!</definedName>
    <definedName name="_vena_DYNR_SBudget_BB1_2f89a5d3_cbdfc91d">#REF!</definedName>
    <definedName name="_33__123Graph_ECHART_1">#REF!</definedName>
    <definedName name="n1ra">#REF!</definedName>
    <definedName name="_vena_Budget_B1_R_2_658126896558637057">#REF!</definedName>
    <definedName name="dsg_1_1_1">#REF!</definedName>
    <definedName name="CSEnd">#REF!</definedName>
    <definedName name="_bdm.8134CF35334A4170A06B3E831CFD1E61.edm">#REF!</definedName>
    <definedName name="jhkkjk_1_1">#REF!</definedName>
    <definedName name="_bdm.A323C070895E4D72BBE786E9B6B5E8EC.edm">#REF!</definedName>
    <definedName name="SERVCOPERCOPEX">#REF!</definedName>
    <definedName name="_vena_Budget_B1_R_3_658023728085729283_4022">#REF!</definedName>
    <definedName name="MO">#REF!</definedName>
    <definedName name="_vena_Budget_B1_R_3_658023728085729283_2386">#REF!</definedName>
    <definedName name="TInvCore">#REF!</definedName>
    <definedName name="__tax02">#REF!</definedName>
    <definedName name="_vena_DYNR_SBudget_BB1_cc8ac924_df9d66af">#REF!</definedName>
    <definedName name="_vena_Budget_B1_R_3_658023728085729283_4327">#REF!</definedName>
    <definedName name="Indices">#REF!</definedName>
    <definedName name="_vena_Budget_B1_R_2_702739768806866946">#REF!</definedName>
    <definedName name="_vena_Budget_B1_R_2_774856175174156291">#REF!</definedName>
    <definedName name="_vena_Budget_B1_R_3_658023728085729283_2704">#REF!</definedName>
    <definedName name="_bdm.E25D6902D7184DDA8C46FE845612ACD0.edm">#REF!</definedName>
    <definedName name="Pay_Num">#REF!</definedName>
    <definedName name="_vena_Budget_B1_R_2_658126893643595777">#REF!</definedName>
    <definedName name="Debt_Show1_Loan">#REF!</definedName>
    <definedName name="CY_Interest_Expense">#REF!</definedName>
    <definedName name="__JAN98">#REF!</definedName>
    <definedName name="_vena_DYNR_SBudget_BB1_6a64ca19_5cedf10">#REF!</definedName>
    <definedName name="_vena_Budget_B1_R_2_658126899754696705">#REF!</definedName>
    <definedName name="_vena_Budget_B1_R_2_658126896936124417">#REF!</definedName>
    <definedName name="TotFFEC">#REF!</definedName>
    <definedName name="wrn3.ALL._1_4">#REF!</definedName>
    <definedName name="totalsqft">#REF!</definedName>
    <definedName name="emily_1_5">#REF!</definedName>
    <definedName name="_79__123Graph_FCHART_15">#REF!</definedName>
    <definedName name="in_1_1">#REF!</definedName>
    <definedName name="sdfass_1">#REF!</definedName>
    <definedName name="BINumberofUnitsP">#REF!</definedName>
    <definedName name="Division_10">#REF!</definedName>
    <definedName name="DY">#REF!</definedName>
    <definedName name="Yr2NetRentalInc">#REF!</definedName>
    <definedName name="asdf_1_5">#REF!</definedName>
    <definedName name="_vena_Budget_B1_R_3_658023728085729283_2425">#REF!</definedName>
    <definedName name="RETAILCASH">#REF!</definedName>
    <definedName name="AMSched">#REF!</definedName>
    <definedName name="_vena_Budget_B1_R_3_658023728085729283_3410">#REF!</definedName>
    <definedName name="MLNK0efc60de9df74827bfc134694a0ffc2a">#REF!</definedName>
    <definedName name="_vena_Budget_B1_C_FV_cf2923e05394473da29be0fda7a32c55_8">#REF!</definedName>
    <definedName name="LSG">#REF!</definedName>
    <definedName name="MLNK501abb5dfadc4dfebb8183229759f795">#REF!</definedName>
    <definedName name="______________aug03">#REF!</definedName>
    <definedName name="H_1_1">#REF!</definedName>
    <definedName name="_vena_DYNR_SBudget_BB1_ece26a1a_aed35f70">#REF!</definedName>
    <definedName name="NGMV">#REF!</definedName>
    <definedName name="wrn.report_1">#REF!</definedName>
    <definedName name="________Key3">#REF!</definedName>
    <definedName name="Target">#REF!</definedName>
    <definedName name="_vena_Budget_B1_R_3_658023728085729283_2954">#REF!</definedName>
    <definedName name="_vena_DYNR_SBudget_BB1_d91ca585_9ea16364">#REF!</definedName>
    <definedName name="dbiImprovedGrossBuildingSQFT3">#REF!</definedName>
    <definedName name="_vena_DYNR_SBudget_BB1_81e08984_b03089f7">#REF!</definedName>
    <definedName name="wrn.Stadium._.PCD._3">#REF!</definedName>
    <definedName name="History">#REF!</definedName>
    <definedName name="RENTS">#REF!</definedName>
    <definedName name="_vena_Budget_B1_R_3_658023728085729283_3384">#REF!</definedName>
    <definedName name="StabNOI">#REF!</definedName>
    <definedName name="_vena_DYNR_SBudget_BB1_d91ca585_e5a44cba">#REF!</definedName>
    <definedName name="_27U">#REF!</definedName>
    <definedName name="LoanPrincipal">#REF!</definedName>
    <definedName name="_vena_DYNR_SBudget_BB1_947a2efe_39beea3b">#REF!</definedName>
    <definedName name="File.Type">#REF!</definedName>
    <definedName name="Int_Lev_Cmt_Fee">#REF!</definedName>
    <definedName name="_bdm.B9A35B37771D4A1399608F9CA7BB3A6E.edm">#REF!</definedName>
    <definedName name="solver_lhs47">#REF!</definedName>
    <definedName name="AddALineFreeRent">#REF!</definedName>
    <definedName name="__OCT95">#REF!</definedName>
    <definedName name="H_2">#REF!</definedName>
    <definedName name="UKAPDSO">#REF!</definedName>
    <definedName name="_vena_DYNR_SBudget_BB1_f0410f7_49e90e8b">#REF!</definedName>
    <definedName name="dfdfg_2">#REF!</definedName>
    <definedName name="_vena_Budget_B1_R_3_658023728085729283_2453">#REF!</definedName>
    <definedName name="_vena_Budget_B1_R_2_658126898051809281">#REF!</definedName>
    <definedName name="tdc_rental">#REF!</definedName>
    <definedName name="r_month">#REF!</definedName>
    <definedName name="_vena_Budget_B1_R_2_658126899066830849">#REF!</definedName>
    <definedName name="_vena_DYNR_SBudget_BB1_9d2d8fb7_91405116">#REF!</definedName>
    <definedName name="wrn.Back._.Page._1_5">#REF!</definedName>
    <definedName name="PARKING_BELOW_GR_OUT">#REF!</definedName>
    <definedName name="_bdm.FA84F58C8C0347EABAB83C6CA9263675.edm">#REF!</definedName>
    <definedName name="LastActiveSheet">#REF!</definedName>
    <definedName name="PlaceSOG">#REF!</definedName>
    <definedName name="loc">#REF!</definedName>
    <definedName name="_vena_Budget_B1_R_3_658023728085729283_4134">#REF!</definedName>
    <definedName name="_vena_Budget_B1_R_2_658126898290884610">#REF!</definedName>
    <definedName name="Bank_1_1">#REF!</definedName>
    <definedName name="_704B">#REF!</definedName>
    <definedName name="_vena_Budget_B1_C_FV_35892df9482541ef9da1df9eb1776c9c_57">#REF!</definedName>
    <definedName name="CENTREVILLE">#REF!</definedName>
    <definedName name="Rwvu.onsite.">#REF!</definedName>
    <definedName name="__SEP96">#REF!</definedName>
    <definedName name="asdfdd_4">#REF!</definedName>
    <definedName name="BIPreSalesA">#REF!</definedName>
    <definedName name="__123Graph_BCOLLECTIONS">#REF!</definedName>
    <definedName name="TotalHardCosts">#REF!</definedName>
    <definedName name="_____17.2">#REF!</definedName>
    <definedName name="wrn.print._1_3">#REF!</definedName>
    <definedName name="assetName">#REF!</definedName>
    <definedName name="_vena_Budget_B1_R_2_658126898014060545">#REF!</definedName>
    <definedName name="wrnfy97_1_1_1">#REF!</definedName>
    <definedName name="_vena_Budget_B1_R_2_658126894541176833_1">#REF!</definedName>
    <definedName name="fuckme_2">#REF!</definedName>
    <definedName name="aey">#REF!</definedName>
    <definedName name="vrentpot">#REF!</definedName>
    <definedName name="AUS10TENMAX">#REF!</definedName>
    <definedName name="ACwvu.bottom._.line.">#REF!</definedName>
    <definedName name="TwoUnlevCF">#REF!</definedName>
    <definedName name="wrn.STAND_ALONE_BOTH._1_1">#REF!</definedName>
    <definedName name="CY_2HS">#REF!</definedName>
    <definedName name="ALLPAGES">#REF!</definedName>
    <definedName name="_vena_Budget_B1_R_2_658126899729530881">#REF!</definedName>
    <definedName name="twelve">#REF!</definedName>
    <definedName name="_12__123Graph_BCHART_7">#REF!</definedName>
    <definedName name="zaCQW_1_1_1">#REF!</definedName>
    <definedName name="wvu.summary1._1_5">#REF!</definedName>
    <definedName name="_bdm.425A0747C5E34F6F88199A83D56CBE17.edm">#REF!</definedName>
    <definedName name="_vena_Budget_B1_R_2_658126896533471233">#REF!</definedName>
    <definedName name="_bdm.E55CF1F90D2047A6880C5F7E982D309F.edm">#REF!</definedName>
    <definedName name="PAGE1B">#REF!</definedName>
    <definedName name="_1__123Graph_ACHART_1A">#REF!</definedName>
    <definedName name="_vena_Budget_B1_R_3_658023728085729283_2533">#REF!</definedName>
    <definedName name="PRINT_DETAILS">#REF!</definedName>
    <definedName name="___________rr3">#REF!</definedName>
    <definedName name="IRRless50">#REF!</definedName>
    <definedName name="_vena_Budget_B1_R_2_658126894079803393">#REF!</definedName>
    <definedName localSheetId="4" name="NAME1">#REF!</definedName>
    <definedName name="_vena_DYNR_SBudget_BB1_9d2d8fb7_a14ffc31">#REF!</definedName>
    <definedName name="BotCTG">#REF!</definedName>
    <definedName name="market_4">#REF!</definedName>
    <definedName name="wrn.Economic._.Value._.Added._.Analysis._1_1_1">#REF!</definedName>
    <definedName name="_FEB03">#REF!</definedName>
    <definedName name="_vena_Budget_B1_C_FV_cf2923e05394473da29be0fda7a32c55_7">#REF!</definedName>
    <definedName name="_vena_Budget_B1_R_2_658126896705437697">#REF!</definedName>
    <definedName name="wrn.aging._.and._.Trend._.Analysis1">#REF!</definedName>
    <definedName name="_vena_Budget_B1_R_3_658023728085729283_2449">#REF!</definedName>
    <definedName name="ApprovalsPeriod">#REF!</definedName>
    <definedName name="rsvdist2">#REF!</definedName>
    <definedName name="__AUG01">#REF!</definedName>
    <definedName name="_vena_Budget_B1_R_2_658126893928808449">#REF!</definedName>
    <definedName name="CY_1HS">#REF!</definedName>
    <definedName name="Table2">#REF!</definedName>
    <definedName name="_vena_Budget_B1_R_3_658023728085729283_2224">#REF!</definedName>
    <definedName name="_vena_DYNR_SBudget_BB1_947a2efe_ed6e9c0e">#REF!</definedName>
    <definedName name="_vena_Budget_B1_R_2_658126897582047233_1">#REF!</definedName>
    <definedName name="MLNK97c1fcf174084d60a25511fcfd98841f">#REF!</definedName>
    <definedName name="wrn.Druck._.Monatsreporting._4">#REF!</definedName>
    <definedName name="MLNKc6a73c7ecb3949ba96d9c527cc1772a5">#REF!</definedName>
    <definedName name="_a50_2">#REF!</definedName>
    <definedName name="_vena_DYNR_SBudget_BB1_c75acc66_ed28fb8f">#REF!</definedName>
    <definedName name="Swvu.PERCENTAGE._.RENT.">#REF!</definedName>
    <definedName name="dbiImprovedGrantee3">#REF!</definedName>
    <definedName name="_vena_DYNR_SBudget_BB1_df4836c9_46495f1c">#REF!</definedName>
    <definedName name="_vena_Budget_B1_R_2_658126898131501057">#REF!</definedName>
    <definedName name="PermLoanAmount">#REF!</definedName>
    <definedName name="acct7219.4">#REF!</definedName>
    <definedName name="_OCT99">#REF!</definedName>
    <definedName name="_vena_Budget_B1_R_3_658023728085729283_2513">#REF!</definedName>
    <definedName name="__lip1">#REF!</definedName>
    <definedName name="XRefCopy23Row">#REF!</definedName>
    <definedName name="dbiImprovedMonthYear2">#REF!</definedName>
    <definedName name="XRefCopy33Row">#REF!</definedName>
    <definedName name="Inv2Name">#REF!</definedName>
    <definedName name="Inter_1_1">#REF!</definedName>
    <definedName name="_vena_DYNR_SBudget_BB1_6f2500ac_7d2bdcd8">#REF!</definedName>
    <definedName name="OABreakpoints">#REF!</definedName>
    <definedName name="dbiImprovedOAR9">#REF!</definedName>
    <definedName name="Mar_97">#REF!</definedName>
    <definedName name="P_5">#REF!</definedName>
    <definedName name="EQOL">#REF!</definedName>
    <definedName name="_bdm.9B143323A3374AF491279A50135C30FA.edm">#REF!</definedName>
    <definedName name="_vena_DYNR_SBudget_BB1_c75acc66_9127ea63">#REF!</definedName>
    <definedName name="_10__123Graph_ACHART_16">#REF!</definedName>
    <definedName name="srad_2">#REF!</definedName>
    <definedName name="_vena_Budget_B1_R_2_658126898785812481">#REF!</definedName>
    <definedName name="graqph2">#REF!</definedName>
    <definedName name="_112__123Graph_CCHART_16">#REF!</definedName>
    <definedName name="_vena_Budget_B1_R_3_658023728085729283_3640">#REF!</definedName>
    <definedName name="_OCT95">#REF!</definedName>
    <definedName name="_vena_Budget_B1_R_3_658023728085729283_3411">#REF!</definedName>
    <definedName name="__FEB02">#REF!</definedName>
    <definedName name="_vena_DYNR_SBudget_BB1_f0410f7_f592876a">#REF!</definedName>
    <definedName name="Z_6ECC8A95_F873_11D0_BD29_0020AF42250B_.wvu.PrintArea">#REF!</definedName>
    <definedName name="_bdm.6D70F57CE21F4344B7BA6EA97E5944B0.edm">#REF!</definedName>
    <definedName name="huji_1_4">#REF!</definedName>
    <definedName name="_vena_DYNR_SBudget_BB1_9d30db1e_68fda7fa">#REF!</definedName>
    <definedName name="CY_LT_Debt">#REF!</definedName>
    <definedName name="fff_4">#REF!</definedName>
    <definedName name="last_update">#REF!</definedName>
    <definedName name="_vena_DYNR_SBudget_BB1_93cbb310_37ea9230">#REF!</definedName>
    <definedName name="__yr8">#REF!</definedName>
    <definedName name="int_1_4">#REF!</definedName>
    <definedName name="wrnfy97_3">#REF!</definedName>
    <definedName name="Cwvy.GREY_ALL._dcf">#REF!</definedName>
    <definedName name="wrn.fcb2_1_2">#REF!</definedName>
    <definedName name="wrn.all._.input._1_1">#REF!</definedName>
    <definedName name="Bed">#REF!</definedName>
    <definedName name="PRINT_UTIL">#REF!</definedName>
    <definedName name="n_1_3">#REF!</definedName>
    <definedName localSheetId="4" name="as_1_2">#REF!</definedName>
    <definedName name="lll_1_2">#REF!</definedName>
    <definedName name="USARSERV">#REF!</definedName>
    <definedName localSheetId="4" name="oldkill">#REF!</definedName>
    <definedName name="wrn.print._.raw._.data._.entry._1_2">#REF!</definedName>
    <definedName name="_vena_Budget_B1_R_2_702739773240246275">#REF!</definedName>
    <definedName name="Debt_Rate">#REF!</definedName>
    <definedName name="Participation_Source">#REF!</definedName>
    <definedName name="mort_amount">#REF!</definedName>
    <definedName name="_7__123Graph_ACHART_12">#REF!</definedName>
    <definedName name="CON_RATE">#REF!</definedName>
    <definedName name="solver_lhs14">#REF!</definedName>
    <definedName name="sales_comm_percentge">#REF!</definedName>
    <definedName name="spart">#REF!</definedName>
    <definedName name="_bdm.B5D368357C0341D88B99329595D8394D.edm">#REF!</definedName>
    <definedName name="CurrentInPlaceRent">#REF!</definedName>
    <definedName name="CIR">#REF!</definedName>
    <definedName name="_bdm.1591F5F492BD4F9EAD584F8642C20D62.edm">#REF!</definedName>
    <definedName name="in_5">#REF!</definedName>
    <definedName name="MLNK19f6e753fffe4383892e6913feff8076">#REF!</definedName>
    <definedName name="_vena_Budget_B1_R_2_702739781565939718">#REF!</definedName>
    <definedName name="_vena_Budget_B1_R_2_658126899209437187">#REF!</definedName>
    <definedName name="_vena_Budget_B1_R_3_658023728085729283_3607">#REF!</definedName>
    <definedName name="AR_P">#REF!</definedName>
    <definedName name="_vena_Budget_B1_R_3_658023728085729283_2620">#REF!</definedName>
    <definedName name="_vena_Budget_B1_R_3_658023728085729283_3626">#REF!</definedName>
    <definedName name="_vena_Budget_B1_R_2_658126900534837251">#REF!</definedName>
    <definedName name="wrn.ntfinance.">#REF!</definedName>
    <definedName name="amfpct">#REF!</definedName>
    <definedName name="_vena_DYNR_SBudget_BB1_947a2efe_c3f1fd85">#REF!</definedName>
    <definedName name="_vena_DYNR_SBudget_BB1_ece26a1a_3becd631">#REF!</definedName>
    <definedName name="SENS1">#REF!</definedName>
    <definedName name="_bdm.A3A75D4C593949B9B996FE51C9585838.edm">#REF!</definedName>
    <definedName name="janis_2">#REF!</definedName>
    <definedName name="a_1_1_1">#REF!</definedName>
    <definedName name="_a50_1_2">#REF!</definedName>
    <definedName name="_vena_DYNR_SBudget_BB1_49c874bc_b15cd1da">#REF!</definedName>
    <definedName name="_vena_DYNR_SBudget_BB1_49c874bc_6451fc03">#REF!</definedName>
    <definedName name="__OCT11">#REF!</definedName>
    <definedName name="OtherUS06builds">#REF!</definedName>
    <definedName name="_vena_Budget_B1_R_2_658126895652667392">#REF!</definedName>
    <definedName name="_vena_Budget_B1_R_3_658023728085729283_4275">#REF!</definedName>
    <definedName name="_vena_DYNR_SBudget_BB1_6f2500ac_afddde22">#REF!</definedName>
    <definedName name="CompsHistory2">#REF!</definedName>
    <definedName localSheetId="4" name="BLPH10">#REF!</definedName>
    <definedName name="_vena_DYNR_SBudget_BB1_2e34dd23_23b26c0b">#REF!</definedName>
    <definedName name="reserves">#REF!</definedName>
    <definedName name="PEPP">#REF!</definedName>
    <definedName name="wrn.MODEL5_1">#REF!</definedName>
    <definedName name="_vena_Budget_B1_R_3_658023728085729283_3009">#REF!</definedName>
    <definedName name="_vena_DYNR_SBudget_BB1_9d2d8fb7_4ac649fd">#REF!</definedName>
    <definedName name="_vena_Budget_B1_R_2_658126898446073857">#REF!</definedName>
    <definedName name="_vena_Budget_B1_R_2_658126897439440897">#REF!</definedName>
    <definedName name="input_info_2">#REF!</definedName>
    <definedName name="fsfs_3">#REF!</definedName>
    <definedName name="_vena_Budget_B1_R_2_658126897103896577">#REF!</definedName>
    <definedName name="wrn.print._.raw._.data._.entry._1_3">#REF!</definedName>
    <definedName name="__DEP4">#REF!</definedName>
    <definedName name="f_1_1">#REF!</definedName>
    <definedName name="_vena_Budget_B1_R_3_658023728085729283_3841">#REF!</definedName>
    <definedName name="Tickmark_k">#REF!</definedName>
    <definedName name="wrn.1.">#REF!</definedName>
    <definedName name="ConcreteStructure">#REF!</definedName>
    <definedName name="_vena_Budget_B1_R_3_658023728085729283_2345">#REF!</definedName>
    <definedName name="_vena_Budget_B1_R_3_658023728085729283_3272">#REF!</definedName>
    <definedName name="_vena_Budget_B1_R_2_658126897066147841">#REF!</definedName>
    <definedName name="ProjYear6SP">#REF!</definedName>
    <definedName name="_19_0quart">#REF!</definedName>
    <definedName name="fuckme_4">#REF!</definedName>
    <definedName name="_vena_Budget_B1_R_3_658023728085729283_1562">#REF!</definedName>
    <definedName name="other.1.total.add">#REF!</definedName>
    <definedName name="RLAINPUT_DebtLoan3Gen2">#REF!</definedName>
    <definedName name="_vena_Budget_B1_R_2_658126895480700929">#REF!</definedName>
    <definedName name="_bdm.CB750BB359384C108BA312AB27D01730.edm">#REF!</definedName>
    <definedName name="wrn.Bilanz._3">#REF!</definedName>
    <definedName name="Services_MINILAB">#REF!</definedName>
    <definedName name="__LC1">#REF!</definedName>
    <definedName name="wrn.COMBINED._1">#REF!</definedName>
    <definedName name="AREA12">#REF!</definedName>
    <definedName name="_vena_DYNR_SBudget_BB1_d91ca585_837ead85">#REF!</definedName>
    <definedName name="__fos2">#REF!</definedName>
    <definedName name="_bdm.4DD00D50DC72464088571A35799195F6.edm">#REF!</definedName>
    <definedName name="_vena_Budget_B1_R_2_702739768794284035">#REF!</definedName>
    <definedName name="UK06builds">#REF!</definedName>
    <definedName name="shit_3">#REF!</definedName>
    <definedName name="_c">#REF!</definedName>
    <definedName name="_vena_DYNR_SBudget_BB1_53b1a2e2_8f1a7acd">#REF!</definedName>
    <definedName name="wewr_1_5">#REF!</definedName>
    <definedName name="_vena_DYNR_SBudget_BB1_9d2d8fb7_d524255">#REF!</definedName>
    <definedName name="_fy97_2">#REF!</definedName>
    <definedName name="_vena_DYNR_SBudget_BB1_81e08984_39061b8e">#REF!</definedName>
    <definedName name="sfgv_1_3">#REF!</definedName>
    <definedName name="Module1.PRINT_F">#REF!</definedName>
    <definedName name="mmmmmmmm_1_1_1">#REF!</definedName>
    <definedName name="_bdm.14729EAE1B66447E8AB439925B88EF2D.edm">#REF!</definedName>
    <definedName name="_vena_DYNR_SBudget_BB1_46b314c0_5eb4115f">#REF!</definedName>
    <definedName name="_vena_Budget_B1_R_3_658023728085729283_3405">#REF!</definedName>
    <definedName name="_vena_Budget_B1_R_3_658023728085729283_2645">#REF!</definedName>
    <definedName name="___________ICE2">#REF!</definedName>
    <definedName name="_______CAD2005">#REF!</definedName>
    <definedName localSheetId="4" name="delete">#REF!</definedName>
    <definedName name="MLNK0aaa829b48c04dd6a3be74e976790def">#REF!</definedName>
    <definedName name="wrn3.ALL._1_5">#REF!</definedName>
    <definedName name="BotMRK15">#REF!</definedName>
    <definedName name="_vena_DYNR_SBudget_BB1_257bd8dc_a8dd9568">#REF!</definedName>
    <definedName name="_vena_Budget_B1_R_2_658126895866576899">#REF!</definedName>
    <definedName name="MLNK476e025abca546cdb22a75a6f14f931c">#REF!</definedName>
    <definedName name="_____6.4">#REF!</definedName>
    <definedName name="balc">#REF!</definedName>
    <definedName name="Debt_AmortType2">#REF!</definedName>
    <definedName name="_bdm.4355FC6A61C841C5A2E71543A5C4069E.edm">#REF!</definedName>
    <definedName name="wrn.Aging._.and._.Trend._.Analysis._1_3">#REF!</definedName>
    <definedName name="_vena_Budget_B1_R_2_658126896944513025">#REF!</definedName>
    <definedName name="market_rate_area">#REF!</definedName>
    <definedName name="fsfs">#REF!</definedName>
    <definedName name="_vena_DYNR_SBudget_BB1_947a2efe_90810abe">#REF!</definedName>
    <definedName name="__INT4">#REF!</definedName>
    <definedName name="vPP">#REF!</definedName>
    <definedName name="_vena_DYNR_SBudget_BB1_9d2d8fb7_efabab1b">#REF!</definedName>
    <definedName name="_PIS.month">#REF!</definedName>
    <definedName name="_13_16">#REF!</definedName>
    <definedName name="_vena_DYNR_SBudget_BB1_2f89a5d3_dc505fcd">#REF!</definedName>
    <definedName name="_vena_Budget_B1_R_3_658023728085729283_2580">#REF!</definedName>
    <definedName name="PRINTL7">#REF!</definedName>
    <definedName name="XRefCopy7Row">#REF!</definedName>
    <definedName name="XRefCopy9Row">#REF!</definedName>
    <definedName name="wrn.document._1_3">#REF!</definedName>
    <definedName name="_vena_Budget_B1_R_3_658023728085729283_2844">#REF!</definedName>
    <definedName name="_20_______123Graph_XCHART_2">#REF!</definedName>
    <definedName name="_vena_Budget_B1_R_2_658126895434563585">#REF!</definedName>
    <definedName name="emily_1_1">#REF!</definedName>
    <definedName name="_vena_Budget_B1_R_2_702739768823644162">#REF!</definedName>
    <definedName name="_vena_Budget_B1_R_2_674384371058737152">#REF!</definedName>
    <definedName name="Unit_Matrix">#REF!</definedName>
    <definedName name="_vena_Budget_B1_R_3_658023728085729283_2171">#REF!</definedName>
    <definedName name="_vena_Budget_B1_R_2_658126900383842305">#REF!</definedName>
    <definedName name="Debt_InitialSeniorPrincipal">#REF!</definedName>
    <definedName name="_10__123Graph_AChart_5">#REF!</definedName>
    <definedName name="_vena_Budget_B1_R_2_658126893861699585">#REF!</definedName>
    <definedName name="zaCQW_2">#REF!</definedName>
    <definedName name="_vena_Budget_B1_R_2_658126898647400449">#REF!</definedName>
    <definedName name="hot_1_1">#REF!</definedName>
    <definedName name="EQUITY_DEBT">#REF!</definedName>
    <definedName name="www_3">#REF!</definedName>
    <definedName name="beginmonth">#REF!</definedName>
    <definedName name="test_5">#REF!</definedName>
    <definedName name="_flr6">#REF!</definedName>
    <definedName name="_vena_Budget_B1_R_3_658023728085729283_3492">#REF!</definedName>
    <definedName name="_vena_DYNR_SBudget_BB1_c8bb7369_65c02d3f">#REF!</definedName>
    <definedName name="_55__123Graph_ACHART_19">#REF!</definedName>
    <definedName name="UKtoggle">#REF!</definedName>
    <definedName name="_vena_DYNR_SBudget_BB1_206d9c20_a8224a74">#REF!</definedName>
    <definedName name="Rate_Per_Period">#REF!</definedName>
    <definedName name="Underwriting_Assumptions">#REF!</definedName>
    <definedName name="fra">#REF!</definedName>
    <definedName name="INS">#REF!</definedName>
    <definedName name="_vena_Budget_B1_R_2_658126900127989762">#REF!</definedName>
    <definedName name="_vena_Budget_B1_R_3_658023728085729283_3821">#REF!</definedName>
    <definedName name="TopMRK3">#REF!</definedName>
    <definedName name="wrn.fcb2_1_3">#REF!</definedName>
    <definedName name="_vena_Budget_B1_R_2_658126899586924547">#REF!</definedName>
    <definedName name="_vena_DYNR_SBudget_BB1_9d2d8fb7_20d6d22a">#REF!</definedName>
    <definedName name="_22__123Graph_ACHART_5">#REF!</definedName>
    <definedName name="_vena_Budget_B1_R_2_658126899905691649">#REF!</definedName>
    <definedName name="_vena_Budget_B1_R_2_658126894117552129">#REF!</definedName>
    <definedName name="Debt_2_Type">#REF!</definedName>
    <definedName name="_vena_DYNR_SBudget_BB1_93cbb310_2409e0e6">#REF!</definedName>
    <definedName name="b1ra">#REF!</definedName>
    <definedName name="_11__123Graph_BCHART_16">#REF!</definedName>
    <definedName name="sfnrt">#REF!</definedName>
    <definedName name="wrn.Komplettausdruck._5">#REF!</definedName>
    <definedName name="APTS">#REF!</definedName>
    <definedName name="H_1_5">#REF!</definedName>
    <definedName name="ere_1_1_1">#REF!</definedName>
    <definedName name="_vena_DYNR_SBudget_BB1_ece26a1a_a7dbac71">#REF!</definedName>
    <definedName name="_vena_Budget_B1_R_2_658126894595702787_1">#REF!</definedName>
    <definedName name="___________1">#REF!</definedName>
    <definedName name="_bdm.187AAF4A1AFA434F9111E3EF3E7E2ACD.edm">#REF!</definedName>
    <definedName name="ROBERT_1">#REF!</definedName>
    <definedName name="_bdm.00C4CB07758A4C39A7ACCEEA0617D1F2.edm">#REF!</definedName>
    <definedName name="new_1">#REF!</definedName>
    <definedName name="_vena_DYNR_SBudget_BB1_9d2d8fb7_b6bea103">#REF!</definedName>
    <definedName name="Print_Area_2">#REF!</definedName>
    <definedName name="_vena_DYNR_SBudget_BB1_93cbb310_7842da09">#REF!</definedName>
    <definedName name="Debt_AmortType1">#REF!</definedName>
    <definedName name="Z_6ECC8A90_F873_11D0_BD29_0020AF42250B_.wvu.PrintTitles">#REF!</definedName>
    <definedName name="_vena_Budget_B1_R_3_658023728085729283_3015">#REF!</definedName>
    <definedName name="HoldingPeriod">#REF!</definedName>
    <definedName name="abc_4">#REF!</definedName>
    <definedName name="______________________________DIL2">#REF!</definedName>
    <definedName name="acqloan">#REF!</definedName>
    <definedName name="ag_5">#REF!</definedName>
    <definedName name="__OCT06">#REF!</definedName>
    <definedName name="_bdm.93A917A4A043478F8D8D6F59C4F4794B.edm">#REF!</definedName>
    <definedName name="LoanAmount">#REF!</definedName>
    <definedName name="ImpSale3Date">#REF!</definedName>
    <definedName name="dbiImprovedAddress10">#REF!</definedName>
    <definedName name="_New2_4">#REF!</definedName>
    <definedName name="_vena_Budget_B1_R_2_687266886313050112">#REF!</definedName>
    <definedName name="_vena_Budget_B1_R_3_658023728085729283_2482">#REF!</definedName>
    <definedName name="BorderValuation">#REF!</definedName>
    <definedName name="_vena_Budget_B1_R_2_771870975057723392">#REF!</definedName>
    <definedName name="RLAINPUT_DebtLoan1Payment">#REF!</definedName>
    <definedName name="_c_5">#REF!</definedName>
    <definedName name="_vena_Budget_B1_R_3_658023728085729283_4387">#REF!</definedName>
    <definedName name="_vena_Budget_B1_R_3_658023728085729283_3995">#REF!</definedName>
    <definedName name="XRefPaste2Row">#REF!</definedName>
    <definedName name="SALECAP">#REF!</definedName>
    <definedName name="hn.CopyforPR">#REF!</definedName>
    <definedName name="_17.4">#REF!</definedName>
    <definedName name="_6CLOSING_ADJUST">#REF!</definedName>
    <definedName name="_vena_DYNR_SBudget_BB1_b04b2996_70a66ad2">#REF!</definedName>
    <definedName name="D1_TILC_HB_Amount">#REF!</definedName>
    <definedName name="_bdm.3CE923349F6847D5BFACFC666CC1648F.edm">#REF!</definedName>
    <definedName name="zer_1_4">#REF!</definedName>
    <definedName name="ctss.out.collateral_0_.Collateral.extAttributes.breakevenOccupancy">#REF!</definedName>
    <definedName name="_bdm.B469CC4FEF084B01865BE4A74DAFB4BA.edm">#REF!</definedName>
    <definedName name="_vena_Budget_B1_R_2_658126900367065089">#REF!</definedName>
    <definedName name="_bdm.F7AA48030D2D46909DFDE725BBA444AD.edm">#REF!</definedName>
    <definedName name="JK_1_2">#REF!</definedName>
    <definedName name="_vena_DYNR_SBudget_BB1_f8b3d04b_86469a3e">#REF!</definedName>
    <definedName name="_vena_DYNR_SBudget_BB1_947a2efe_23f51889">#REF!</definedName>
    <definedName name="embcomp">#REF!</definedName>
    <definedName name="_vena_DYNR_SBudget_BB1_d3649f1b_a3930a87">#REF!</definedName>
    <definedName name="MLNK28b8fec721c84360a96bf57aee676dc5">#REF!</definedName>
    <definedName name="_vena_DYNR_SBudget_BB1_49c874bc_c06323d1">#REF!</definedName>
    <definedName name="_138__123Graph_XCHART_16">#REF!</definedName>
    <definedName name="_n84">#REF!</definedName>
    <definedName name="_____________CAD2008">#REF!</definedName>
    <definedName name="_vena_Budget_B1_R_3_658023728085729283_3876">#REF!</definedName>
    <definedName name="_vena_DYNR_SBudget_BB1_9d2d8fb7_96652ba9">#REF!</definedName>
    <definedName name="YtdLsngCmsn">#REF!</definedName>
    <definedName name="wrn.Economic._.Value._.Added._.Analysis._1_5">#REF!</definedName>
    <definedName name="_vena_Budget_B1_R_3_658023728085729283_2964">#REF!</definedName>
    <definedName name="wrn.Financial._.Output._1_1_1">#REF!</definedName>
    <definedName name="sweep_type">#REF!</definedName>
    <definedName name="_vena_Budget_B1_R_3_658023728085729283_3050">#REF!</definedName>
    <definedName name="wrn.aging._.and._.Trend._.Analysis1_1">#REF!</definedName>
    <definedName name="DetailLabelBudget">#REF!</definedName>
    <definedName name="_vena_Budget_B1_R_2_658126896474750977">#REF!</definedName>
    <definedName name="_a10">#REF!</definedName>
    <definedName name="Fronting_LC">#REF!</definedName>
    <definedName name="Total_land_bldg">#REF!</definedName>
    <definedName name="__6__123Graph_BCHART_2">#REF!</definedName>
    <definedName name="wvu.profits._4">#REF!</definedName>
    <definedName name="chart">#REF!</definedName>
    <definedName name="_______________CAD2005">#REF!</definedName>
    <definedName name="_Credit.Percent">#REF!</definedName>
    <definedName name="_bdm.CE676F2DC4F64A7D9AEC5D6371D5E902.edm">#REF!</definedName>
    <definedName name="dbiImprovedQuality6">#REF!</definedName>
    <definedName name="AREA10">#REF!</definedName>
    <definedName name="_40______123Graph_XCHART_2">#REF!</definedName>
    <definedName name="_bdm.3AEDF1B82D3D4F989AD362AE9AAD4051.edm">#REF!</definedName>
    <definedName name="Sched4a">#REF!</definedName>
    <definedName name="wrn.Output._1_1_1">#REF!</definedName>
    <definedName name="__yr4">#REF!</definedName>
    <definedName name="_vena_Budget_B1_R_2_702739768827838468">#REF!</definedName>
    <definedName name="__123Graph_AMARGIN">#REF!</definedName>
    <definedName name="Year1NOI">#REF!</definedName>
    <definedName name="Data_summary_3">#REF!</definedName>
    <definedName name="wvu.summary2._1_1">#REF!</definedName>
    <definedName name="usnoninstallrevq102">#REF!</definedName>
    <definedName name="_vena_Budget_B1_R_2_829188211413876736">#REF!</definedName>
    <definedName name="YELLOW">#REF!</definedName>
    <definedName name="_____dan1">#REF!</definedName>
    <definedName name="_vena_Budget_B1_R_2_658126895577169921">#REF!</definedName>
    <definedName name="n2rent">#REF!</definedName>
    <definedName name="wrn.Excavation._1">#REF!</definedName>
    <definedName name="Int_rate_invested">#REF!</definedName>
    <definedName name="wrn.Feb98._4">#REF!</definedName>
    <definedName name="_vena_Budget_B1_R_2_658126898492211203">#REF!</definedName>
    <definedName name="_vena_Budget_B1_R_2_658126896457973761">#REF!</definedName>
    <definedName name="__FEB96">#REF!</definedName>
    <definedName name="Dnew">#REF!</definedName>
    <definedName name="PY2_Tangible_Net_Worth">#REF!</definedName>
    <definedName name="_31">#REF!</definedName>
    <definedName name="_vena_Budget_B1_R_3_658023728085729283_2918">#REF!</definedName>
    <definedName name="dbiImprovedOccupancy10">#REF!</definedName>
    <definedName name="_vena_Budget_B1_R_3_658023728085729283_2662">#REF!</definedName>
    <definedName name="BINetCommercialSFP">#REF!</definedName>
    <definedName name="_vena_DYNR_SBudget_BB1_9d2d8fb7_823c87a1">#REF!</definedName>
    <definedName name="_vena_Budget_B1_R_3_658023728085729283_4112">#REF!</definedName>
    <definedName name="_vena_Budget_B1_R_3_658023728085729283_4137">#REF!</definedName>
    <definedName name="_vena_DYNR_SBudget_BB1_9d2d8fb7_950f4b7b">#REF!</definedName>
    <definedName name="EndIntangible">#REF!</definedName>
    <definedName name="CCANONINSTALLREVQ201">#REF!</definedName>
    <definedName name="_vena_Budget_B1_R_3_658023728085729283_3551">#REF!</definedName>
    <definedName name="ACwvu.annual._.hotel.">#REF!</definedName>
    <definedName name="_vena_Budget_B1_R_2_658126899788251137">#REF!</definedName>
    <definedName name="YtdComReplRsrv">#REF!</definedName>
    <definedName name="___con2">#REF!</definedName>
    <definedName name="__2.2">#REF!</definedName>
    <definedName name="solver_lhs81">#REF!</definedName>
    <definedName localSheetId="3" name="Rwvu.cash._.flow.">#REF!</definedName>
    <definedName name="_vena_Budget_B1_R_2_658126895849799683">#REF!</definedName>
    <definedName name="intrate_99">#REF!</definedName>
    <definedName name="oldtable1">#REF!</definedName>
    <definedName name="MLNK6d64af1ef50443de87d04fa38e7a787d">#REF!</definedName>
    <definedName name="MLNK464eedf77ddb496abbbf7e53da28f114">#REF!</definedName>
    <definedName name="RSGL">#REF!</definedName>
    <definedName name="_vena_Budget_B1_R_2_658126895979823105">#REF!</definedName>
    <definedName name="_vena_DYNR_SBudget_BB1_947a2efe_f89aba1d">#REF!</definedName>
    <definedName name="wrn.FY96sbp99_3">#REF!</definedName>
    <definedName name="_vena_Budget_B1_R_2_658126900119601153">#REF!</definedName>
    <definedName name="TotalSF">#REF!</definedName>
    <definedName name="_bdm.9035258D95E045E89F96A6B0F70FC40E.edm">#REF!</definedName>
    <definedName name="CCANONINSTALLREVQ101">#REF!</definedName>
    <definedName name="I_AddMktADR_Hist_Y1">#REF!</definedName>
    <definedName name="_102DIV_X18___TEST">#REF!</definedName>
    <definedName name="PLUMA">#REF!</definedName>
    <definedName name="CeramicTileMarble">#REF!</definedName>
    <definedName name="_vena_Budget_B1_R_2_658126895375843332">#REF!</definedName>
    <definedName name="additionalcomp">#REF!</definedName>
    <definedName name="zer_3">#REF!</definedName>
    <definedName name="_vena_Budget_B1_R_3_658023728085729283_4148">#REF!</definedName>
    <definedName name="SG_Fill">#REF!</definedName>
    <definedName name="_vena_Budget_B1_R_2_846139879132889088">#REF!</definedName>
    <definedName name="propaddress">#REF!</definedName>
    <definedName name="hn._P002">#REF!</definedName>
    <definedName name="Construction_Contingency">#REF!</definedName>
    <definedName name="midup_pipeline">#REF!</definedName>
    <definedName name="newequity">#REF!</definedName>
    <definedName name="_bdm.E9EE559E6F4248D18E2D4C03DF8C296A.edm">#REF!</definedName>
    <definedName name="Common_Final_Tier_Partner_Share">#REF!</definedName>
    <definedName name="_vena_Budget_B1_R_2_658126896386670593">#REF!</definedName>
    <definedName name="_bdm.012FB239B3114C37BC65097F606F1E9B.edm">#REF!</definedName>
    <definedName name="DATA_02">#REF!</definedName>
    <definedName name="_vena_Budget_B1_R_2_658126900702609409">#REF!</definedName>
    <definedName name="SUBINTRATE">#REF!</definedName>
    <definedName name="_vena_Budget_B1_R_3_658023728085729283_4237">#REF!</definedName>
    <definedName name="acct7225.1">#REF!</definedName>
    <definedName name="Financing_Information">#REF!</definedName>
    <definedName name="_17_0__123Grap">#REF!</definedName>
    <definedName name="_vena_Budget_B1_R_2_658126900111212545">#REF!</definedName>
    <definedName name="_vena_DYNR_SBudget_BB1_257bd8dc_11cd487d">#REF!</definedName>
    <definedName name="_vena_Budget_B1_R_2_658126897015816193">#REF!</definedName>
    <definedName name="_bdm.8635A34D60984E548AE1CB6311DA2CD2.edm">#REF!</definedName>
    <definedName name="fdfdfdf_2">#REF!</definedName>
    <definedName name="PV">#REF!</definedName>
    <definedName name="bacres">#REF!</definedName>
    <definedName name="RequisitionArray">#REF!</definedName>
    <definedName name="_288__123Graph_XCHART_17">#REF!</definedName>
    <definedName name="value_date_PHP">#REF!</definedName>
    <definedName name="_vena_Budget_B1_R_2_658126898961973249">#REF!</definedName>
    <definedName name="Second_Paste_2">#REF!</definedName>
    <definedName name="_24__123Graph_ACHART_7">#REF!</definedName>
    <definedName name="_JUL08">#REF!</definedName>
    <definedName name="_______________________________1">#REF!</definedName>
    <definedName name="_vena_Budget_B1_R_3_658023728085729283_4397">#REF!</definedName>
    <definedName name="Ref">#REF!</definedName>
    <definedName name="_vena_Budget_B1_C_FV_cf2923e05394473da29be0fda7a32c55_40">#REF!</definedName>
    <definedName name="Debt_Label3_InitialRate">#REF!</definedName>
    <definedName name="wrn.bankrep._1">#REF!</definedName>
    <definedName name="wrn.FCB._3">#REF!</definedName>
    <definedName name="Debt_Calc3_Start">#REF!</definedName>
    <definedName name="solver_rhs67">#REF!</definedName>
    <definedName name="__51__123Graph_XCHART_16">#REF!</definedName>
    <definedName name="_vena_DYNR_SBudget_BB1_46b314c0_bd29270f">#REF!</definedName>
    <definedName name="change_21_02">#REF!</definedName>
    <definedName name="hgrth_2">#REF!</definedName>
    <definedName name="YtdCAMExp">#REF!</definedName>
    <definedName name="wvu.inputs._.raw._.data._3">#REF!</definedName>
    <definedName name="______3.2">#REF!</definedName>
    <definedName name="pref1switch">#REF!</definedName>
    <definedName name="Debt_Label2_Value">#REF!</definedName>
    <definedName name="______________________________ICE2">#REF!</definedName>
    <definedName name="wrn.Arthur._1_1_1">#REF!</definedName>
    <definedName name="________key2">#REF!</definedName>
    <definedName name="yy_5">#REF!</definedName>
    <definedName name="PROP_TNNT_SIZE">#REF!</definedName>
    <definedName name="_vena_Budget_B1_R_2_658126897322000385">#REF!</definedName>
    <definedName name="_bdm.5220592C885C4BA3AD9BF098235A7C5B.edm">#REF!</definedName>
    <definedName name="ag_1_1_1">#REF!</definedName>
    <definedName name="Floating">#REF!</definedName>
    <definedName name="new_1_4">#REF!</definedName>
    <definedName name="_New2_1_1_1">#REF!</definedName>
    <definedName name="__________________________CAD2007">#REF!</definedName>
    <definedName name="____________CAD2007">#REF!</definedName>
    <definedName name="_vena_DYNR_SBudget_BB1_9d2d8fb7_2b370177">#REF!</definedName>
    <definedName name="ttt_5">#REF!</definedName>
    <definedName name="__LTV2">#REF!</definedName>
    <definedName name="_98__123Graph_CCHART_16">#REF!</definedName>
    <definedName name="_vena_DYNR_SBudget_BB1_947a2efe_bc99bdfa">#REF!</definedName>
    <definedName name="REISsub">#REF!</definedName>
    <definedName name="__SEP93">#REF!</definedName>
    <definedName name="_vena_Budget_B1_R_2_658126898236358657">#REF!</definedName>
    <definedName localSheetId="3" name="Rwvu.onsite.">#REF!</definedName>
    <definedName name="_vena_Budget_B1_R_3_658023728085729283_4005">#REF!</definedName>
    <definedName name="MLNKa87647dafae142a2b9d648040a873cf0">#REF!</definedName>
    <definedName name="Z_F14718F1_5AC2_11D3_AD63_0050040A13CD_.wvu.PrintArea">#REF!</definedName>
    <definedName name="Debt_Label2_Percent">#REF!</definedName>
    <definedName localSheetId="4" name="Capital">#REF!</definedName>
    <definedName name="_4__123Graph_AChart_4E">#REF!</definedName>
    <definedName name="XRefCopy30Row">#REF!</definedName>
    <definedName name="_vena_Budget_B1_R_2_658126894142717953">#REF!</definedName>
    <definedName name="Look1Area">#REF!</definedName>
    <definedName name="DEMO_EARTH_EST">#REF!</definedName>
    <definedName name="fui_cap">#REF!</definedName>
    <definedName name="_ALL2">#REF!</definedName>
    <definedName name="_vena_DYNR_SBudget_BB1_fa3d5630_469080ab">#REF!</definedName>
    <definedName name="APPVAL">#REF!</definedName>
    <definedName name="aewr_4">#REF!</definedName>
    <definedName name="_vena_Budget_B1_R_3_658023728085729283_3785">#REF!</definedName>
    <definedName name="SPECIALTY">#REF!</definedName>
    <definedName name="MLNK538b9d17aac440e297ba529fdb52124d">#REF!</definedName>
    <definedName name="_bdm.BCF2D29B450E43BAA7BF87E1A6DDDDFB.edm">#REF!</definedName>
    <definedName name="_Inf4">#REF!</definedName>
    <definedName name="_vena_Budget_B1_R_3_658023728085729283_2415">#REF!</definedName>
    <definedName name="_vena_Budget_B1_R_3_658023728085729283_2510">#REF!</definedName>
    <definedName name="_vena_Budget_B1_R_3_658023728085729283_3193">#REF!</definedName>
    <definedName name="RETAILACCRUAL">#REF!</definedName>
    <definedName name="__________________________CAD2005">#REF!</definedName>
    <definedName name="wrn.upstairs._1_2">#REF!</definedName>
    <definedName name="___________________SF2">#REF!</definedName>
    <definedName name="_vena_Budget_B1_R_2_658126896000794625">#REF!</definedName>
    <definedName name="_vena_DYNR_SBudget_BB1_9d30db1e_3c433d5b">#REF!</definedName>
    <definedName name="_bdm.B95BD0CA108944158DCFB5102CB555D2.edm">#REF!</definedName>
    <definedName name="cumulative_interest_1_2">#REF!</definedName>
    <definedName name="wrnfy97_1_3">#REF!</definedName>
    <definedName name="solver_lhs77">#REF!</definedName>
    <definedName name="_vena_DYNR_SBudget_BB1_9d2d8fb7_c3652cba">#REF!</definedName>
    <definedName name="FTEss">#REF!</definedName>
    <definedName name="PRINT_OCCUPANAL">#REF!</definedName>
    <definedName name="_vena_DYNR_SBudget_BB1_257bd8dc_b2cffb29">#REF!</definedName>
    <definedName name="CY_Depreciation">#REF!</definedName>
    <definedName name="Oct_97">#REF!</definedName>
    <definedName name="_vena_DYNR_SBudget_BB1_ade01e4_ec690bf">#REF!</definedName>
    <definedName name="Number1BR8020">#REF!</definedName>
    <definedName name="_vena_Budget_B1_R_3_658023728085729283_2947">#REF!</definedName>
    <definedName name="MRTG6">#REF!</definedName>
    <definedName name="Workcap4_1_1">#REF!</definedName>
    <definedName name="electricalf">#REF!</definedName>
    <definedName name="_47__123Graph_DCHART_6">#REF!</definedName>
    <definedName name="_19_17.6">#REF!</definedName>
    <definedName name="_vena_DYNR_SBudget_BB1_9d2d8fb7_6c6ab96c">#REF!</definedName>
    <definedName name="_Tax.Credit.Factor">#REF!</definedName>
    <definedName name="_90__123Graph_XChart_2">#REF!</definedName>
    <definedName name="_6__123Graph_A_CURRENT_5">#REF!</definedName>
    <definedName name="_vena_Budget_B1_R_3_658023728085729283_2965">#REF!</definedName>
    <definedName name="Bit_Initial_Investment">#REF!</definedName>
    <definedName name="__PGA2">#REF!</definedName>
    <definedName name="_bdm.4E527B0A169A4FF7B15ED674238A0BF9.edm">#REF!</definedName>
    <definedName name="_bdm.8BC925B560024D179D44F0DA03749113.edm">#REF!</definedName>
    <definedName name="UK07builds">#REF!</definedName>
    <definedName name="available">#REF!</definedName>
    <definedName localSheetId="5" name="_2__123Graph_ACHART_2">#REF!</definedName>
    <definedName localSheetId="5" name="TI">#REF!</definedName>
    <definedName name="MLNK1cf8f19774874d0fa753a11c50989335">#REF!</definedName>
    <definedName name="UK08builds">#REF!</definedName>
    <definedName name="_10__123Graph_BCHART_16">#REF!</definedName>
    <definedName name="BotMRK10">#REF!</definedName>
    <definedName name="JUNK2_3">#REF!</definedName>
    <definedName name="_vena_DYNR_SBudget_BB1_49c874bc_16efdd9c">#REF!</definedName>
    <definedName name="US02CAPEXPERTOWER">#REF!</definedName>
    <definedName name="Last_Closed_Month">#REF!</definedName>
    <definedName name="_Analysis.Year">#REF!</definedName>
    <definedName name="OAGIGroups">#REF!</definedName>
    <definedName name="CON">#REF!</definedName>
    <definedName name="_vena_Budget_B1_R_2_658126897452023809">#REF!</definedName>
    <definedName name="dbiImprovedNoOfUnits1">#REF!</definedName>
    <definedName name="qryMain_Query_conor_inv">#REF!</definedName>
    <definedName name="BITypeofUnitC">#REF!</definedName>
    <definedName name="_______zz1">#REF!</definedName>
    <definedName name="_vena_Budget_B1_R_3_658023728085729283_4186">#REF!</definedName>
    <definedName name="_vena_DYNR_SBudget_BB1_db066169_3c83bd4b">#REF!</definedName>
    <definedName name="solver_lhs3">#REF!</definedName>
    <definedName name="_APR01">#REF!</definedName>
    <definedName name="_76__123Graph_ECHART_22">#REF!</definedName>
    <definedName name="__53__123Graph_XCHART_18">#REF!</definedName>
    <definedName name="_vena_DYNR_SBudget_BB1_baf54b99">#REF!</definedName>
    <definedName name="_vena_Budget_B1_R_3_658023728085729283_4103">#REF!</definedName>
    <definedName name="managementfee">#REF!</definedName>
    <definedName name="_vena_Budget_B1_R_2_658126895552004097">#REF!</definedName>
    <definedName name="AMT_Q_IS">#REF!</definedName>
    <definedName name="wvu.profits._1_3">#REF!</definedName>
    <definedName name="_bdm.1FA5713C12A349E887E6CE04DE7000C5.edm">#REF!</definedName>
    <definedName name="TILCPSFOverride">#REF!</definedName>
    <definedName name="sgdg_1_1">#REF!</definedName>
    <definedName name="wrn.Finanzbedarfsrechnung._4">#REF!</definedName>
    <definedName name="_vena_Budget_B1_R_3_658023728085729283_3902">#REF!</definedName>
    <definedName name="________________________________CAD2006">#REF!</definedName>
    <definedName name="TOTALLOAN">#REF!</definedName>
    <definedName name="CashStartRow">#REF!</definedName>
    <definedName name="wrn.csc2._2">#REF!</definedName>
    <definedName name="_vena_DYNR_SBudget_BB1_cc8ac924_3974f7fe">#REF!</definedName>
    <definedName name="_bdm.99DADD63B5934A22BBE0CF86888B64FA.edm">#REF!</definedName>
    <definedName name="_bdm.90B124CD431B47D2BFE6822F07052A81.edm">#REF!</definedName>
    <definedName name="_vena_Budget_B1_R_2_658126896738992131">#REF!</definedName>
    <definedName name="PMTS_PER_YR">#REF!</definedName>
    <definedName name="asdf_1_3">#REF!</definedName>
    <definedName name="ScenarioTable">#REF!</definedName>
    <definedName name="PO_1_1">#REF!</definedName>
    <definedName name="mmmmm_1_1_1">#REF!</definedName>
    <definedName name="BIEquityRequirement1A">#REF!</definedName>
    <definedName name="_bdm.2E9C8A4F9CEA48D19CF24C07D401990F.edm">#REF!</definedName>
    <definedName name="_vena_Budget_B1_R_3_658023728085729283_2354">#REF!</definedName>
    <definedName name="_vena_Budget_B1_R_2_658126896428613634">#REF!</definedName>
    <definedName name="ApprCAMExp">#REF!</definedName>
    <definedName name="ltirr">#REF!</definedName>
    <definedName name="_vena_DYNR_SBudget_BB1_c75acc66_26daff09">#REF!</definedName>
    <definedName name="CapitalTitle">#REF!</definedName>
    <definedName name="_vena_Budget_B1_R_3_658023728085729283_2682">#REF!</definedName>
    <definedName name="fldfjlsd">#REF!</definedName>
    <definedName name="_E.B">#REF!</definedName>
    <definedName name="Second_Paste_1">#REF!</definedName>
    <definedName name="ABATEMENTS">#REF!</definedName>
    <definedName name="_vena_Budget_B1_R_2_658126898748063745">#REF!</definedName>
    <definedName name="_n63">#REF!</definedName>
    <definedName name="OverheadTotal">#REF!</definedName>
    <definedName name="_vena_Budget_B1_R_2_658126896105652225">#REF!</definedName>
    <definedName name="uytry_1_4">#REF!</definedName>
    <definedName name="REVISEDTOTAL">#REF!</definedName>
    <definedName name="________________PGA2">#REF!</definedName>
    <definedName name="wrn.contribution._3">#REF!</definedName>
    <definedName name="Dec">#REF!</definedName>
    <definedName name="_bdm.D04931154B4A4EEC85DD11EBAFC0263B.edm">#REF!</definedName>
    <definedName name="_vena_DYNR_SBudget_BB1_d9e2ff62_425f1bb9">#REF!</definedName>
    <definedName name="__DEC09">#REF!</definedName>
    <definedName name="uknoninstallrevq402">#REF!</definedName>
    <definedName name="peter_2">#REF!</definedName>
    <definedName name="_bdm.2A67434ACB5C410B835144AFF4C144F5.edm">#REF!</definedName>
    <definedName name="wrn.RESULTS._1_1">#REF!</definedName>
    <definedName name="propertyasc">#REF!</definedName>
    <definedName name="_bdm.7F6826578A3A41DBB34E5FF34E34DF63.edm">#REF!</definedName>
    <definedName name="Value">#REF!</definedName>
    <definedName name="_vena_Budget_B1_R_2_658126894570536961_1">#REF!</definedName>
    <definedName name="wrn.Excavation._3">#REF!</definedName>
    <definedName name="XAPPVAL">#REF!</definedName>
    <definedName name="xs">#REF!</definedName>
    <definedName name="_46__123Graph_ECHART_16">#REF!</definedName>
    <definedName name="_vena_DYNR_SBudget_BB1_9d2d8fb7">#REF!</definedName>
    <definedName name="asd_4">#REF!</definedName>
    <definedName name="PYRL">#REF!</definedName>
    <definedName name="_vena_Budget_B1_R_3_658023728085729283_3917">#REF!</definedName>
    <definedName name="_vena_Budget_B1_R_2_658126894784446465_1">#REF!</definedName>
    <definedName name="sL">#REF!</definedName>
    <definedName name="_vena_Budget_B1_R_2_658126900715192321">#REF!</definedName>
    <definedName name="STEAM">#REF!</definedName>
    <definedName name="_bdm.8B0B8B3891D247BD992CBFF700AAE2F8.edm">#REF!</definedName>
    <definedName name="TopMRK18">#REF!</definedName>
    <definedName name="_103DIV_X19___CONT">#REF!</definedName>
    <definedName name="wrn.FY96sbp99">#REF!</definedName>
    <definedName name="_vena_DYNR_SBudget_BB1_46b314c0_307c72a7">#REF!</definedName>
    <definedName name="_______PG1">#REF!</definedName>
    <definedName name="_vena_Budget_B1_R_2_658126893807173632">#REF!</definedName>
    <definedName name="_bdm.3C4B487CB0A649EEA537483D88CE06CF.edm">#REF!</definedName>
    <definedName name="TaxPerUnit">#REF!</definedName>
    <definedName name="XRefCopy57">#REF!</definedName>
    <definedName name="purch">#REF!</definedName>
    <definedName name="_NOV98">#REF!</definedName>
    <definedName name="shit1_1_1_1">#REF!</definedName>
    <definedName name="_vena_Budget_B1_C_FV_35892df9482541ef9da1df9eb1776c9c_45">#REF!</definedName>
    <definedName name="XRefCopy3Row">#REF!</definedName>
    <definedName name="n_3">#REF!</definedName>
    <definedName name="_vena_Budget_B1_R_3_658023728085729283_4160">#REF!</definedName>
    <definedName name="wrn.FY97SBP._1_4">#REF!</definedName>
    <definedName name="US06TENMAX">#REF!</definedName>
    <definedName name="_New2_1">#REF!</definedName>
    <definedName name="linebal2">#REF!</definedName>
    <definedName name="__________________________PGC2">#REF!</definedName>
    <definedName name="dtown_pipe_year">#REF!</definedName>
    <definedName name="Residual_Land_Analysis_On?">#REF!</definedName>
    <definedName name="_vena_DYNR_SBudget_BB1_2f89a5d3_4d848c7a">#REF!</definedName>
    <definedName name="_vena_Budget_B1_R_2_670375629761282048">#REF!</definedName>
    <definedName name="_eva2_1_3">#REF!</definedName>
    <definedName name="FlatUnlevIRR">#REF!</definedName>
    <definedName name="jhkkjk_1_3">#REF!</definedName>
    <definedName name="Depr">#REF!</definedName>
    <definedName name="Credit">#REF!</definedName>
    <definedName name="pre_development">#REF!</definedName>
    <definedName name="crtname">#REF!</definedName>
    <definedName name="AUSOPEXESC">#REF!</definedName>
    <definedName name="__________________________aug03">#REF!</definedName>
    <definedName name="_vena_Budget_B1_R_2_658126900107018244">#REF!</definedName>
    <definedName name="in_1_4">#REF!</definedName>
    <definedName name="ggggggggggg">#REF!</definedName>
    <definedName name="XRefCopy13">#REF!</definedName>
    <definedName name="_18__123Graph_DCHART_15">#REF!</definedName>
    <definedName name="sch2b">#REF!</definedName>
    <definedName name="______Mkt2">#REF!</definedName>
    <definedName name="_vena_DYNR_SBudget_BB1_c75acc66_dea717df">#REF!</definedName>
    <definedName name="_bdm.3DF0A4FBF0524235AF4DAE764F98B442.edm">#REF!</definedName>
    <definedName name="_49__123Graph_LBL_ACHART_3">#REF!</definedName>
    <definedName name="_vena_Budget_B1_R_3_658023728085729283_2672">#REF!</definedName>
    <definedName name="Pref_Tranche_Y_N">#REF!</definedName>
    <definedName name="____________________CAD2008">#REF!</definedName>
    <definedName name="Disclaimer">#REF!</definedName>
    <definedName name="___Mkt2">#REF!</definedName>
    <definedName name="_32__123Graph_CCHART_22">#REF!</definedName>
    <definedName name="_vena_Budget_B1_R_2_658126897867259907">#REF!</definedName>
    <definedName name="lookup">#REF!</definedName>
    <definedName name="TABLE101">#REF!</definedName>
    <definedName name="_vena_Budget_B1_R_3_658023728085729283_4098">#REF!</definedName>
    <definedName name="prjctcat">#REF!</definedName>
    <definedName name="AREA7SF">#REF!</definedName>
    <definedName name="_vena_Budget_B1_R_3_658023728085729283_2739">#REF!</definedName>
    <definedName name="sot">#REF!</definedName>
    <definedName name="Z_F1471915_5AC2_11D3_AD63_0050040A13CD_.wvu.PrintArea">#REF!</definedName>
    <definedName name="_11__123Graph_ACHART_18">#REF!</definedName>
    <definedName name="_vena_Budget_B1_R_3_658023728085729283_3875">#REF!</definedName>
    <definedName name="BotMRK3">#REF!</definedName>
    <definedName name="_vena_Budget_B1_R_3_658023728085729283_2752">#REF!</definedName>
    <definedName name="uknoninstallrevq302">#REF!</definedName>
    <definedName name="wrn.Inputsheet_ProjectInput.">#REF!</definedName>
    <definedName name="_bdm.FAB324B5A5524651B4871364AEABBD90.edm">#REF!</definedName>
    <definedName name="LOC_amort">#REF!</definedName>
    <definedName name="_vena_Budget_B1_R_3_658023728085729283_2877">#REF!</definedName>
    <definedName name="crit_5">#REF!</definedName>
    <definedName name="Yr1OtrExp2">#REF!</definedName>
    <definedName name="_vena_Budget_B1_R_3_658023728085729283_2555">#REF!</definedName>
    <definedName name="_vena_Budget_B1_R_2_658126895250014211">#REF!</definedName>
    <definedName name="shit1_1">#REF!</definedName>
    <definedName name="_vena_DYNR_SBudget_BB1_bbd08b5b_96d60ff7">#REF!</definedName>
    <definedName name="wrn.accounts._1_3">#REF!</definedName>
    <definedName name="Bank_4">#REF!</definedName>
    <definedName name="shit1_2">#REF!</definedName>
    <definedName name="TCAPRATE">#REF!</definedName>
    <definedName name="__MAR98">#REF!</definedName>
    <definedName name="_Vac2">#REF!</definedName>
    <definedName localSheetId="5" name="SD">#REF!</definedName>
    <definedName name="_2.3">#REF!</definedName>
    <definedName name="Act._GOP">#REF!</definedName>
    <definedName name="_vena_Budget_B1_R_3_658023728085729283_2179">#REF!</definedName>
    <definedName name="_vena_Budget_B1_R_2_658126895371649025">#REF!</definedName>
    <definedName name="_vena_Budget_B1_R_2_658126895895937025">#REF!</definedName>
    <definedName name="_vena_Budget_B1_R_2_658126895619112961">#REF!</definedName>
    <definedName name="wrn.hidesal.">#REF!</definedName>
    <definedName name="weraw_4">#REF!</definedName>
    <definedName name="____LTV4">#REF!</definedName>
    <definedName name="__MAR08">#REF!</definedName>
    <definedName name="_bdm.CC0ABE9A687048E583F97C038F2AE899.edm">#REF!</definedName>
    <definedName name="_vena_Budget_B1_R_2_658126893450657793">#REF!</definedName>
    <definedName localSheetId="5" name="d_1">#REF!</definedName>
    <definedName name="vac_cov">#REF!</definedName>
    <definedName name="S_20_RECON_GAAP">#REF!</definedName>
    <definedName name="US02TENADD">#REF!</definedName>
    <definedName name="salescCore">#REF!</definedName>
    <definedName name="input_info">#REF!</definedName>
    <definedName name="_vena_DYNR_SBudget_BB1_acaafd4a_62556b6b">#REF!</definedName>
    <definedName name="_vena_DYNR_SBudget_BB1_acaafd4a_7175cb1d">#REF!</definedName>
    <definedName name="__FEB98">#REF!</definedName>
    <definedName name="RefiCosts">#REF!</definedName>
    <definedName name="_bdm.CE765540F38E4373B5DE919ED286EE78.edm">#REF!</definedName>
    <definedName name="burden">#REF!</definedName>
    <definedName name="wrn.Geographic._.Trends._3">#REF!</definedName>
    <definedName name="_vena_Budget_B1_R_2_658126898500599809">#REF!</definedName>
    <definedName name="wrn.Aging._.and._.Trend._.Analysis._1_1_1">#REF!</definedName>
    <definedName name="DELME2_Condo_3">#REF!</definedName>
    <definedName name="_vena_Budget_B1_R_2_674386114206760960">#REF!</definedName>
    <definedName name="_vena_Budget_B1_R_2_658126900228653057">#REF!</definedName>
    <definedName name="_bdm.1FE94648A34447ED862EBE34E31E2F1C.edm">#REF!</definedName>
    <definedName name="_4Module2_.PRINT_BCCAM">#REF!</definedName>
    <definedName name="rere_5">#REF!</definedName>
    <definedName name="ggggggggggg_1_1_1">#REF!</definedName>
    <definedName name="Yr2ProfFees">#REF!</definedName>
    <definedName name="BIApprovedAmount1C">#REF!</definedName>
    <definedName name="wrn.Massimo._1_1_1">#REF!</definedName>
    <definedName name="current_date">#REF!</definedName>
    <definedName name="Int_Lev_Index">#REF!</definedName>
    <definedName name="_88DIV_1___GEN_REQ">#REF!</definedName>
    <definedName name="_vena_DYNR_SBudget_BB1_def8db26_d4304bf0">#REF!</definedName>
    <definedName name="ALIGNDDD">#REF!</definedName>
    <definedName name="_vena_Budget_B1_R_2_658126899578535937">#REF!</definedName>
    <definedName name="sdf_1">#REF!</definedName>
    <definedName name="_133__123Graph_DCHART_16">#REF!</definedName>
    <definedName name="TABLE_D_2_1">#REF!</definedName>
    <definedName name="_vena_Budget_B1_R_2_728481409127678020">#REF!</definedName>
    <definedName name="nuovo_1_3">#REF!</definedName>
    <definedName name="_vena_Budget_B1_R_3_658023728085729283_3337">#REF!</definedName>
    <definedName name="__1__123Graph_ACHART_1">#REF!</definedName>
    <definedName name="_gsf8">#REF!</definedName>
    <definedName name="_vena_Budget_B1_R_2_658126894100774915">#REF!</definedName>
    <definedName name="_vena_DYNR_SBudget_BB1_9d2d8fb7_d43cf70b">#REF!</definedName>
    <definedName localSheetId="4" name="d_1_2">#REF!</definedName>
    <definedName name="wrn.Output._4">#REF!</definedName>
    <definedName name="_vena_DYNR_SBudget_BB1_7970b553_2230a84d">#REF!</definedName>
    <definedName name="solver_lhs6">#REF!</definedName>
    <definedName name="___tit2">#REF!</definedName>
    <definedName name="___________________CAD2008">#REF!</definedName>
    <definedName name="shit1_5">#REF!</definedName>
    <definedName name="_JAN05">#REF!</definedName>
    <definedName name="_vena_Budget_B1_R_2_658126899121356801">#REF!</definedName>
    <definedName name="_11BB">#REF!</definedName>
    <definedName name="EQMM">#REF!</definedName>
    <definedName name="ewrwer_1_5">#REF!</definedName>
    <definedName name="StartMonth">#REF!</definedName>
    <definedName name="OR">#REF!</definedName>
    <definedName name="_New2_1_5">#REF!</definedName>
    <definedName name="_bdm.2754DCF2DBF54151B4549593D3A9597D.edm">#REF!</definedName>
    <definedName localSheetId="5" name="_r">#REF!</definedName>
    <definedName name="Golf">#REF!</definedName>
    <definedName name="_vena_Budget_B1_R_2_702739773395435521">#REF!</definedName>
    <definedName name="pmt">#REF!</definedName>
    <definedName name="_vena_Budget_B1_R_2_658126900094435329">#REF!</definedName>
    <definedName name="____________________________KC3">#REF!</definedName>
    <definedName name="_vena_DYNR_SBudget_BB1_d91ca585_78cb99bf">#REF!</definedName>
    <definedName name="___Key3">#REF!</definedName>
    <definedName name="qwerqew_1_1">#REF!</definedName>
    <definedName name="_vena_Budget_B1_R_3_658023728085729283_3631">#REF!</definedName>
    <definedName name="__NCF6">#REF!</definedName>
    <definedName name="_vena_DYNR_SBudget_BB1_acaafd4a_684433b7">#REF!</definedName>
    <definedName name="ccc_4">#REF!</definedName>
    <definedName name="_bdm.288642EB41144840A2B639049892A56F.edm">#REF!</definedName>
    <definedName name="Norfolk">#REF!</definedName>
    <definedName name="_vena_DYNR_SBudget_BB1_dd640a85_260c4656">#REF!</definedName>
    <definedName name="test_2">#REF!</definedName>
    <definedName name="ag_2">#REF!</definedName>
    <definedName name="_280__123Graph_XCHART_22">#REF!</definedName>
    <definedName name="_vena_Budget_B1_R_2_658126898827755521">#REF!</definedName>
    <definedName name="OANPV">#REF!</definedName>
    <definedName name="COUNTY">#REF!</definedName>
    <definedName name="Param_IncludePW_2">#REF!</definedName>
    <definedName name="refirate">#REF!</definedName>
    <definedName name="ctss.meta.mosaic.opStmtCommentsSetup">#REF!</definedName>
    <definedName name="_vena_Budget_B1_R_3_658023728085729283_3709">#REF!</definedName>
    <definedName name="_4__123Graph_BGROWTH_9">#REF!</definedName>
    <definedName name="acct7339.1">#REF!</definedName>
    <definedName name="_vena_Budget_B1_R_3_658023728085729283_2909">#REF!</definedName>
    <definedName name="_New4_1_3">#REF!</definedName>
    <definedName name="_bdm.B2DA56CA5AA740E6AFBE3497C6982B4B.edm">#REF!</definedName>
    <definedName name="_vena_Budget_B1_R_3_658023728085729283_2319">#REF!</definedName>
    <definedName localSheetId="5" name="IntroPrintArea">#REF!</definedName>
    <definedName name="_vena_Budget_B1_C_FV_cf2923e05394473da29be0fda7a32c55_2">#REF!</definedName>
    <definedName name="May_97">#REF!</definedName>
    <definedName name="_vena_Budget_B1_R_3_658023728085729283_4357">#REF!</definedName>
    <definedName name="_vena_DYNR_SBudget_BB1_da5f4009">#REF!</definedName>
    <definedName name="_vena_DYNR_SBudget_BB1_9d2d8fb7_135755a4">#REF!</definedName>
    <definedName name="TopGSP2">#REF!</definedName>
    <definedName name="_vena_DYNR_SBudget_BB1_93cbb310_d417da02">#REF!</definedName>
    <definedName name="MLNKd2702be4a98744539f48e39b1e1a0dd8">#REF!</definedName>
    <definedName name="ORIGINATOR">#REF!</definedName>
    <definedName name="____car2">#REF!</definedName>
    <definedName name="DescriptionCol">#REF!</definedName>
    <definedName name="VirginiaGardens">#REF!</definedName>
    <definedName name="qn">#REF!</definedName>
    <definedName name="__AUG05">#REF!</definedName>
    <definedName name="_26__123Graph_ACHART_8">#REF!</definedName>
    <definedName name="dbo_aop2002DatSalaryDetail">#REF!</definedName>
    <definedName name="_al1_1">#REF!</definedName>
    <definedName name="_bdm.FF0A03FB97DA4D188B322E3A6EF53865.edm">#REF!</definedName>
    <definedName name="prova_1">#REF!</definedName>
    <definedName name="____17.2">#REF!</definedName>
    <definedName name="SERVICER">#REF!</definedName>
    <definedName name="_vena_Budget_B1_R_2_658126900664860672">#REF!</definedName>
    <definedName name="mtirr">#REF!</definedName>
    <definedName name="_bdm.DA34C21A15D547988A647D5B5B767651.edm">#REF!</definedName>
    <definedName name="ConBud_GrossSF">#REF!</definedName>
    <definedName name="S_16_PB_CAP_EXPD">#REF!</definedName>
    <definedName name="_vena_DYNR_SBudget_BB1_d91ca585_bcec95e0">#REF!</definedName>
    <definedName name="I_Year_Hist">#REF!</definedName>
    <definedName name="_vena_Budget_B1_R_2_658126899507232769">#REF!</definedName>
    <definedName name="ctss.out.mosaic.opStatementUW.collateral_0_.underwriting_0_.opStatement_4_">#REF!</definedName>
    <definedName name="IncomeCapMethodRND_ScenDEFAULT">#REF!</definedName>
    <definedName name="_vena_Budget_B1_R_3_658023728085729283_1228">#REF!</definedName>
    <definedName name="________SF2">#REF!</definedName>
    <definedName name="__AUG09">#REF!</definedName>
    <definedName name="_vena_DYNR_SBudget_BB1_49c874bc_d572755f">#REF!</definedName>
    <definedName name="wrn.Back._.Page._5">#REF!</definedName>
    <definedName name="GrRent">#REF!</definedName>
    <definedName name="database1">#REF!</definedName>
    <definedName name="Yr1RprsMntnce">#REF!</definedName>
    <definedName name="Analysis_Start_Month">#REF!</definedName>
    <definedName localSheetId="4" name="Last_Row">#REF!</definedName>
    <definedName name="Unsigned">#REF!</definedName>
    <definedName name="zaq_1_1_1">#REF!</definedName>
    <definedName name="wvu.inputs._.raw._.data._2">#REF!</definedName>
    <definedName name="US01CAPEXPERTOWER">#REF!</definedName>
    <definedName name="_vena_Budget_B1_R_2_658126897141645313">#REF!</definedName>
    <definedName name="_NCF3">#REF!</definedName>
    <definedName name="_S3_CF_DIST_PARTN">#REF!</definedName>
    <definedName name="wt_1_1">#REF!</definedName>
    <definedName name="wrn.Bewegungsbilanz._1_4">#REF!</definedName>
    <definedName name="Cred5">#REF!</definedName>
    <definedName name="_bdm.98533B65B0E845038225C2B3829E33E9.edm">#REF!</definedName>
    <definedName name="_vena_Budget_B1_R_3_658023728085729283_2605">#REF!</definedName>
    <definedName name="_bdm.420FD3B781FA4A769285077204F37614.edm">#REF!</definedName>
    <definedName name="_vena_Budget_B1_R_3_658023728085729283_2490">#REF!</definedName>
    <definedName name="leek">#REF!</definedName>
    <definedName name="MLNK43f08aba46ae4bd3bda2a8df84e92a83">#REF!</definedName>
    <definedName name="_vena_Budget_B1_R_3_658023728085729283_2562">#REF!</definedName>
    <definedName name="_vena_Budget_B1_R_3_658023728085729283_2961">#REF!</definedName>
    <definedName name="mj_5">#REF!</definedName>
    <definedName name="CurrentBudgetSaved">#REF!</definedName>
    <definedName name="_bdm.B2E8FC9CFDC54ADFBB2DE60A5CE3F5BE.edm">#REF!</definedName>
    <definedName name="Data_summary_5">#REF!</definedName>
    <definedName name="_vena_Budget_B1_R_3_658023728085729283_2251">#REF!</definedName>
    <definedName name="qer_5">#REF!</definedName>
    <definedName name="refiterm">#REF!</definedName>
    <definedName name="______________________ICE2">#REF!</definedName>
    <definedName name="___6.2">#REF!</definedName>
    <definedName name="TopALL2">#REF!</definedName>
    <definedName name="LIENPOS">#REF!</definedName>
    <definedName name="_vena_Budget_B1_R_2_658126896797712385">#REF!</definedName>
    <definedName name="ctss.in.collateral_0_.collToLoan_0_.LoanTerms.amortizationTerm">#REF!</definedName>
    <definedName name="_vena_DYNR_SBudget_BB1_947a2efe_7b1e1f46">#REF!</definedName>
    <definedName name="MLNK7d35ea80d465461d9ed9b165057f4c91">#REF!</definedName>
    <definedName name="_vena_DYNR_SBudget_BB1_947a2efe_f313d622">#REF!</definedName>
    <definedName name="wvu.summary2._1_4">#REF!</definedName>
    <definedName name="_vena_DYNR_SBudget_BB1_2f89a5d3_a95bf9b7">#REF!</definedName>
    <definedName name="_vena_DYNR_SBudget_BB1_257bd8dc_9847bf04">#REF!</definedName>
    <definedName name="PrintAll">#REF!</definedName>
    <definedName name="_ALL1">#REF!</definedName>
    <definedName name="interest_postconstruction">#REF!</definedName>
    <definedName name="PRINT_DIRECTION">#REF!</definedName>
    <definedName name="_bdm.FA27ADE7EB0347989C6B21B28C6268A6.edm">#REF!</definedName>
    <definedName name="solver_lhs57">#REF!</definedName>
    <definedName name="wrn.fcb2_1_1_1">#REF!</definedName>
    <definedName name="_40__123Graph_ECHART_16">#REF!</definedName>
    <definedName name="parswap_table_GBP">#REF!</definedName>
    <definedName name="_vena_Budget_B1_R_3_658023728085729283_2457">#REF!</definedName>
    <definedName name="stirr">#REF!</definedName>
    <definedName name="Shed4c">#REF!</definedName>
    <definedName name="___TNT3">#REF!</definedName>
    <definedName name="_vena_DYNR_SBudget_BB1_def8db26_b5a23cd">#REF!</definedName>
    <definedName name="Debt_Show1_FundPoints">#REF!</definedName>
    <definedName name="_bdm.7287AD476B4F4372946308C08D658262.edm">#REF!</definedName>
    <definedName name="__TI2">#REF!</definedName>
    <definedName name="REISsub1Q06">#REF!</definedName>
    <definedName name="_______IRR2">#REF!</definedName>
    <definedName name="GLA_3.15">#REF!</definedName>
    <definedName name="BINetSaleableSFC">#REF!</definedName>
    <definedName name="_vena_Budget_B1_R_3_658023728085729283_3830">#REF!</definedName>
    <definedName name="SBDDEBT">#REF!</definedName>
    <definedName name="sdf_2">#REF!</definedName>
    <definedName name="_vena_DYNR_SBudget_BB1_9817012_6fcabab4">#REF!</definedName>
    <definedName name="_vena_Budget_B1_R_3_658023728085729283_3667">#REF!</definedName>
    <definedName name="Division_13">#REF!</definedName>
    <definedName name="_vena_DYNR_SBudget_BB1_d6ab1b36_cb1f5efd">#REF!</definedName>
    <definedName name="_vena_Budget_B1_R_2_658126897259085825">#REF!</definedName>
    <definedName name="__________________________PGA2">#REF!</definedName>
    <definedName name="escrow">#REF!</definedName>
    <definedName name="_vena_Budget_B1_R_3_658023728085729283_2892">#REF!</definedName>
    <definedName name="Namperc">#REF!</definedName>
    <definedName name="wrn.Presentation._4">#REF!</definedName>
    <definedName name="hn.Global">#REF!</definedName>
    <definedName name="_MAY98">#REF!</definedName>
    <definedName name="T_AIMCO_Properties_Submarkets">#REF!</definedName>
    <definedName name="solver_lhs10">#REF!</definedName>
    <definedName name="__DIL2">#REF!</definedName>
    <definedName name="acct7029.2">#REF!</definedName>
    <definedName name="TotCONA">#REF!</definedName>
    <definedName name="_vena_DYNR_SBudget_BB1_9817012_a3452aa4">#REF!</definedName>
    <definedName name="_vena_Budget_B1_R_3_658023728085729283_3398">#REF!</definedName>
    <definedName name="BIEquityRequirement1C">#REF!</definedName>
    <definedName name="retewr">#REF!</definedName>
    <definedName name="_vena_DYNR_SBudget_BB1_93cbb310_1e0ea08f">#REF!</definedName>
    <definedName name="a1a1_1">#REF!</definedName>
    <definedName name="_5__123Graph_ACHART_18">#REF!</definedName>
    <definedName name="_vena_Budget_B1_R_3_658023728085729283_3664">#REF!</definedName>
    <definedName name="wrn.Draft._1_2">#REF!</definedName>
    <definedName name="wrn.STAND_ALONE_BOTH._4">#REF!</definedName>
    <definedName name="______20.1">#REF!</definedName>
    <definedName name="D2_Amort_Period">#REF!</definedName>
    <definedName name="hpctCore">#REF!</definedName>
    <definedName name="SCHED8_1">#REF!</definedName>
    <definedName name="shit_2">#REF!</definedName>
    <definedName name="uytry_1_1">#REF!</definedName>
    <definedName name="warehousing.total.grand">#REF!</definedName>
    <definedName name="_bdm.85DA5BA2E9A04E8BB2B93AEDE43E0375.edm">#REF!</definedName>
    <definedName name="_vena_Budget_B1_R_3_658023728085729283_53">#REF!</definedName>
    <definedName name="_76">#REF!</definedName>
    <definedName name="____gia2">#REF!</definedName>
    <definedName name="wvu.summary1._1">#REF!</definedName>
    <definedName name="dbiImprovedOAR3">#REF!</definedName>
    <definedName name="_vena_Budget_B1_R_2_658126900417396737">#REF!</definedName>
    <definedName name="_vena_DYNR_SBudget_BB1_2f89a5d3_20def046">#REF!</definedName>
    <definedName name="wrn.printac._1_3">#REF!</definedName>
    <definedName name="Actual_City">#REF!</definedName>
    <definedName name="_vena_DYNR_SBudget_BB1_d3649f1b_cb4548d8">#REF!</definedName>
    <definedName name="wrn.EXPENSE._2">#REF!</definedName>
    <definedName name="_bdm.3D25E3CD6F384EC3BC998E28BA0CEEBD.edm">#REF!</definedName>
    <definedName name="SummMonth">#REF!</definedName>
    <definedName name="Doors">#REF!</definedName>
    <definedName name="Gross_Sched">#REF!</definedName>
    <definedName name="xxx_1_3">#REF!</definedName>
    <definedName name="acct7250.3">#REF!</definedName>
    <definedName name="tbl_reportreports">#REF!</definedName>
    <definedName name="_vena_Budget_B1_R_3_658023728085729283_413">#REF!</definedName>
    <definedName name="mmm_1">#REF!</definedName>
    <definedName name="emily_5">#REF!</definedName>
    <definedName name="wrn.fin_1_1_1">#REF!</definedName>
    <definedName name="_vena_Budget_B1_R_2_658126896403447809">#REF!</definedName>
    <definedName name="_vena_Budget_B1_R_2_658126899268157441">#REF!</definedName>
    <definedName name="______________________1">#REF!</definedName>
    <definedName name="PMPercent">#REF!</definedName>
    <definedName name="_vena_DYNR_SBudget_BB1_6ebbf9bc_99e4484f">#REF!</definedName>
    <definedName name="_vena_Budget_B1_R_3_658023728085729283_3007">#REF!</definedName>
    <definedName name="dbiImprovedNoOfUnits7">#REF!</definedName>
    <definedName name="_vena_DYNR_SBudget_BB1_afd74a34">#REF!</definedName>
    <definedName name="_vena_Budget_B1_R_2_658126899758891009">#REF!</definedName>
    <definedName name="_n41">#REF!</definedName>
    <definedName name="_vena_Budget_B1_R_2_658126896499916801">#REF!</definedName>
    <definedName name="_306__123Graph_XCHART_4">#REF!</definedName>
    <definedName name="phil">#REF!</definedName>
    <definedName name="vo_1_3">#REF!</definedName>
    <definedName name="SDFHG_1_4">#REF!</definedName>
    <definedName name="_vena_Budget_B1_R_3_658023728085729283_3877">#REF!</definedName>
    <definedName name="_pr3">#REF!</definedName>
    <definedName name="UKQ201TENADD">#REF!</definedName>
    <definedName name="PY._Rm_Rev">#REF!</definedName>
    <definedName name="UK04TENMAX">#REF!</definedName>
    <definedName name="emily_1_4">#REF!</definedName>
    <definedName name="_vena_Budget_B1_R_2_687266886522765313">#REF!</definedName>
    <definedName name="_vena_Budget_B1_R_2_658126898462851073">#REF!</definedName>
    <definedName name="_vena_Budget_B1_R_3_658023728085729283_3977">#REF!</definedName>
    <definedName name="_vena_DYNR_SBudget_BB1_9d30db1e_b6b981c9">#REF!</definedName>
    <definedName name="wrn.Print_Buyer._1_1_1">#REF!</definedName>
    <definedName name="FG_1_5">#REF!</definedName>
    <definedName name="_15__123Graph_ACHART_1">#REF!</definedName>
    <definedName name="ooooo_3">#REF!</definedName>
    <definedName name="_Perm.Loan.Year">#REF!</definedName>
    <definedName name="rental">#REF!</definedName>
    <definedName localSheetId="5" name="claims">#REF!</definedName>
    <definedName name="Differences_1_1">#REF!</definedName>
    <definedName name="_108__123Graph_ACHART_6">#REF!</definedName>
    <definedName name="_vena_Budget_B1_R_2_658126894897692673_1">#REF!</definedName>
    <definedName name="_____________________________CAD2009">#REF!</definedName>
    <definedName name="_vena_Budget_B1_R_3_658023728085729283_2872">#REF!</definedName>
    <definedName name="Pref_or_Mezz">#REF!</definedName>
    <definedName name="_vena_Budget_B1_R_2_658126899020693505">#REF!</definedName>
    <definedName name="____DEP2">#REF!</definedName>
    <definedName name="dgdgss">#REF!</definedName>
    <definedName name="_vena_Budget_B1_R_2_658126898022449155">#REF!</definedName>
    <definedName name="_vena_Budget_B1_R_2_658126898727092224">#REF!</definedName>
    <definedName name="O_1_5">#REF!</definedName>
    <definedName name="_bdm.A1852947ECCE4F2590FC61BC075331F7.edm">#REF!</definedName>
    <definedName name="Swvu.MINIMUM._.RENT.">#REF!</definedName>
    <definedName name="TELREVGR">#REF!</definedName>
    <definedName name="__SEP04">#REF!</definedName>
    <definedName name="XRefCopy8">#REF!</definedName>
    <definedName name="hotl1">#REF!</definedName>
    <definedName name="_vena_Budget_B1_R_3_658023728085729283_3044">#REF!</definedName>
    <definedName name="______LC2">#REF!</definedName>
    <definedName name="_vena_Budget_B1_R_2_702739768832032769">#REF!</definedName>
    <definedName name="_vena_DYNR_SBudget_BB1_9d2d8fb7_e1f03468">#REF!</definedName>
    <definedName name="Q2_Summary_2011">#REF!</definedName>
    <definedName name="qweqweqwe_3">#REF!</definedName>
    <definedName name="nykrtn">#REF!</definedName>
    <definedName name="freight.total.grand">#REF!</definedName>
    <definedName name="_vena_Budget_B1_R_3_658023728085729283_3633">#REF!</definedName>
    <definedName name="_vena_Budget_B1_R_3_658023728085729283_3206">#REF!</definedName>
    <definedName name="MLNK4ee3a96f20ab427fa8034107a0a5227e">#REF!</definedName>
    <definedName name="_New1_1_4">#REF!</definedName>
    <definedName name="_bdm.7BF58BBAE88F459D874B1B423A0C2026.edm">#REF!</definedName>
    <definedName name="Sec._1_10yrs">#REF!</definedName>
    <definedName name="wrn.Continous._.Page._.Numbers._.DCF._1_1">#REF!</definedName>
    <definedName name="_vena_Budget_B1_R_2_658126899658227713">#REF!</definedName>
    <definedName name="solver_lhs11">#REF!</definedName>
    <definedName name="PPRICE2">#REF!</definedName>
    <definedName name="BotLON2">#REF!</definedName>
    <definedName name="_bdm.96223DE3CA574DB89ED643E247D9207C.edm">#REF!</definedName>
    <definedName name="pp_1_5">#REF!</definedName>
    <definedName name="_vena_Budget_B1_R_3_658023728085729283_3404">#REF!</definedName>
    <definedName name="_vena_Budget_B1_R_2_658126900429979649">#REF!</definedName>
    <definedName name="_vena_DYNR_SBudget_BB1_6a64ca19_79972c1c">#REF!</definedName>
    <definedName name="_17__123Graph_XCHART_3">#REF!</definedName>
    <definedName name="_______________SF1">#REF!</definedName>
    <definedName name="_vena_Budget_B1_R_3_658023728085729283_3259">#REF!</definedName>
    <definedName name="_vena_DYNR_SBudget_BB1_49c874bc_fdd23670">#REF!</definedName>
    <definedName name="_vena_Budget_B1_R_2_658126895606530049">#REF!</definedName>
    <definedName name="Oasda_1_1_1">#REF!</definedName>
    <definedName name="_vena_Budget_B1_R_2_658126897531715585_1">#REF!</definedName>
    <definedName name="OneMSLevCF">#REF!</definedName>
    <definedName name="_______________________ICE2">#REF!</definedName>
    <definedName name="__OCT97">#REF!</definedName>
    <definedName name="I_HotelExpTaxes_Yr0">#REF!</definedName>
    <definedName name="_vena_DYNR_SBudget_BB1_9d2d8fb7_388d3b79">#REF!</definedName>
    <definedName name="qqqqq">#REF!</definedName>
    <definedName name="asdfdd">#REF!</definedName>
    <definedName name="_72____123Graph_BCHART_1">#REF!</definedName>
    <definedName name="AddaLinePenalties">#REF!</definedName>
    <definedName name="sdf">#REF!</definedName>
    <definedName name="GRO">#REF!</definedName>
    <definedName name="_vena_Budget_B1_R_2_658126899473678337">#REF!</definedName>
    <definedName name="_vena_DYNR_SBudget_BB1_c75acc66_674c70dc">#REF!</definedName>
    <definedName name="_vena_Budget_B1_R_2_658126900669054979">#REF!</definedName>
    <definedName name="dd_Less_Than3">#REF!</definedName>
    <definedName name="_vena_DYNR_SBudget_BB1_f0410f7_a14dc599">#REF!</definedName>
    <definedName name="Target_LTC">#REF!</definedName>
    <definedName name="MLNK9812cc4337db41319c99b72ef6b66673">#REF!</definedName>
    <definedName name="_vena_Budget_B1_R_2_658126894922858497_1">#REF!</definedName>
    <definedName name="_vena_Budget_B1_R_3_658023728085729283_2856">#REF!</definedName>
    <definedName name="Rel_1_4">#REF!</definedName>
    <definedName name="_vena_Budget_B1_R_2_658126896541859841">#REF!</definedName>
    <definedName name="FLD_Data">#REF!</definedName>
    <definedName name="mmmmmm_1_2">#REF!</definedName>
    <definedName name="_vena_DYNR_SBudget_BB1_81e08984_78849950">#REF!</definedName>
    <definedName name="Y_1_5">#REF!</definedName>
    <definedName name="_____18.3">#REF!</definedName>
    <definedName name="wrn.VALUATION._1_2">#REF!</definedName>
    <definedName name="BuildingSquareFootage">#REF!</definedName>
    <definedName name="E_D">#REF!</definedName>
    <definedName name="wrn.Report._.2._5">#REF!</definedName>
    <definedName name="_bdm.097F38FA64D24FCB9B8D5BB1C8F1E113.edm">#REF!</definedName>
    <definedName name="_58__123Graph_FCHART_22">#REF!</definedName>
    <definedName name="AddaLineClubDues">#REF!</definedName>
    <definedName name="_vena_Budget_B1_R_3_658023728085729283_2188">#REF!</definedName>
    <definedName name="_bdm.648FC88C97684E0AA8BD700AA193AFF2.edm">#REF!</definedName>
    <definedName name="TABLE_D_1_10">#REF!</definedName>
    <definedName name="_vena_Budget_B1_R_2_658126894797029377_1">#REF!</definedName>
    <definedName name="SFG_1_1">#REF!</definedName>
    <definedName name="_bdm.3DDFD5B527EC457C97E001D4BDB4B3BA.edm">#REF!</definedName>
    <definedName name="_vena_Budget_B1_R_3_658023728085729283_2935">#REF!</definedName>
    <definedName name="_vena_DYNR_SBudget_BB1_81e08984_5c27e2aa">#REF!</definedName>
    <definedName name="SYSBORDER">#REF!</definedName>
    <definedName name="BudgetDetailPrintRange">#REF!</definedName>
    <definedName name="_vena_Budget_B1_R_3_658023728085729283_2993">#REF!</definedName>
    <definedName name="mezzloan">#REF!</definedName>
    <definedName name="_vena_DYNR_SBudget_BB1_2007b251_986c0041">#REF!</definedName>
    <definedName name="Yr1UtilRecov">#REF!</definedName>
    <definedName name="MLNK8d98a4035f3248729711e3317dbb9d95">#REF!</definedName>
    <definedName name="pp_5">#REF!</definedName>
    <definedName name="_bdm.04603D63488C4720B532D76E25257C4F.edm">#REF!</definedName>
    <definedName name="_vena_Budget_B1_R_2_658126899062636545">#REF!</definedName>
    <definedName name="COC_2_5YR_AC">#REF!</definedName>
    <definedName name="XRefCopy14">#REF!</definedName>
    <definedName name="_NOI1">#REF!</definedName>
    <definedName name="__123Graph_AGraph5">#REF!</definedName>
    <definedName name="_New3_5">#REF!</definedName>
    <definedName name="wrn.upstairs._1_1">#REF!</definedName>
    <definedName name="ffw">#REF!</definedName>
    <definedName name="Discount_Percent">#REF!</definedName>
    <definedName name="_vena_DYNR_SBudget_BB1_2f89a5d3_7b1c5744">#REF!</definedName>
    <definedName name="BIRepaymentDate2A">#REF!</definedName>
    <definedName name="Reportname">#REF!</definedName>
    <definedName name="_vena_DYNR_SBudget_BB1_93cbb310_e1b53885">#REF!</definedName>
    <definedName name="dbiImprovedMonthYear6">#REF!</definedName>
    <definedName name="CLOVER_8">#REF!</definedName>
    <definedName name="FinPro">#REF!</definedName>
    <definedName name="_bdm.305D5480B3A149F2920425FF0E18100B.edm">#REF!</definedName>
    <definedName name="sas_4">#REF!</definedName>
    <definedName name="jen_1_5">#REF!</definedName>
    <definedName name="_vena_Budget_B1_R_3_658023728085729283_2747">#REF!</definedName>
    <definedName name="_vena_Budget_B1_R_3_658023728085729283_3056">#REF!</definedName>
    <definedName name="ImpSale2Occupancy">#REF!</definedName>
    <definedName name="UvarNumberOfApartments">#REF!</definedName>
    <definedName name="____a1_3">#REF!</definedName>
    <definedName name="DELME2_Condo_1">#REF!</definedName>
    <definedName name="_vena_Budget_B1_R_2_658126895312928769">#REF!</definedName>
    <definedName name="_vena_Budget_B1_R_3_658023728085729283_4403">#REF!</definedName>
    <definedName name="_vena_Budget_B1_R_3_658023728085729283_2403">#REF!</definedName>
    <definedName name="__NOV04">#REF!</definedName>
    <definedName name="_vena_Budget_B1_R_3_658023728085729283_3062">#REF!</definedName>
    <definedName name="OALPart">#REF!</definedName>
    <definedName name="wrn.Finanzbedarfsrechnung._1_5">#REF!</definedName>
    <definedName name="_vena_Budget_B1_R_3_658023728085729283_4321">#REF!</definedName>
    <definedName name="wt_3">#REF!</definedName>
    <definedName name="_vena_Budget_B1_R_2_658126897049370625">#REF!</definedName>
    <definedName name="COM">#REF!</definedName>
    <definedName name="ccc_1_3">#REF!</definedName>
    <definedName name="Yr1ComReplRsrv">#REF!</definedName>
    <definedName name="PCode">#REF!</definedName>
    <definedName name="_n32">#REF!</definedName>
    <definedName name="ctss.in.collateral_0_.underwriting_0_.UwAnalysis.extAttributes.minStabilizedDscr">#REF!</definedName>
    <definedName localSheetId="3" name="_Table2_In2">#REF!</definedName>
    <definedName name="Operations_Begin_Month">#REF!</definedName>
    <definedName name="__123Graph_AQTR_PROFIT">#REF!</definedName>
    <definedName name="__43__123Graph_LBL_ACHART_2">#REF!</definedName>
    <definedName name="TotFFEP">#REF!</definedName>
    <definedName name="_bdm.02CA1BCBA4DA49B18DADC7B36B88D7AB.edm">#REF!</definedName>
    <definedName name="_bdm.2BB64908E0E64C33A39CF5FC5DCE90E7.edm">#REF!</definedName>
    <definedName name="CADJ1">#REF!</definedName>
    <definedName name="_vena_Budget_B1_R_2_658126896743186433">#REF!</definedName>
    <definedName name="Debt_Show1_Amort">#REF!</definedName>
    <definedName name="_vena_Budget_B1_R_2_658126896567025665">#REF!</definedName>
    <definedName name="Swvu.TAX._.RECOVERIES.">#REF!</definedName>
    <definedName name="Z_F1471916_5AC2_11D3_AD63_0050040A13CD_.wvu.PrintArea">#REF!</definedName>
    <definedName name="_vena_Budget_B1_R_3_658023728085729283_3266">#REF!</definedName>
    <definedName name="InvestorYield">#REF!</definedName>
    <definedName name="__24__123Graph_CCHART_2">#REF!</definedName>
    <definedName name="_SEP96">#REF!</definedName>
    <definedName name="_vena_Budget_B1_R_3_658023728085729283_3211">#REF!</definedName>
    <definedName name="_vena_Budget_B1_R_3_658023728085729283_1038">#REF!</definedName>
    <definedName name="First_Pref">#REF!</definedName>
    <definedName name="_vena_DYNR_SBudget_BB1_947a2efe_68812ba1">#REF!</definedName>
    <definedName name="P1_Common_Op_CF_Share">#REF!</definedName>
    <definedName name="__9__123Graph_ECHART_1">#REF!</definedName>
    <definedName name="_4__123Graph_ACHART_12">#REF!</definedName>
    <definedName localSheetId="5" name="oldkill">#REF!</definedName>
    <definedName name="_bdm.C70170AA0D174CD3B3E90E0AD51DD219.edm">#REF!</definedName>
    <definedName name="Debt_Label3_Maturity">#REF!</definedName>
    <definedName name="_vena_Budget_B1_R_3_658023728085729283_2201">#REF!</definedName>
    <definedName name="UK06CAPEXPERTOWER">#REF!</definedName>
    <definedName name="OccRentNew3_ScenDEFAULT">#REF!</definedName>
    <definedName name="wrn.aging._.and._.Trend._.Analysis1_1_2">#REF!</definedName>
    <definedName name="historical_sheet">#REF!</definedName>
    <definedName name="T_1_4">#REF!</definedName>
    <definedName name="_vena_Budget_B1_R_2_658126900593557507">#REF!</definedName>
    <definedName name="wrn.fin_1_2">#REF!</definedName>
    <definedName name="BOE">#REF!</definedName>
    <definedName name="_vena_Budget_B1_R_2_658126897162616832">#REF!</definedName>
    <definedName name="hot_3">#REF!</definedName>
    <definedName name="sadf_1_3">#REF!</definedName>
    <definedName name="RefiYr">#REF!</definedName>
    <definedName name="aAssFee">#REF!</definedName>
    <definedName name="__28__123Graph_DCHART_1">#REF!</definedName>
    <definedName name="BISellOutC">#REF!</definedName>
    <definedName name="Table_beg_bal">#REF!</definedName>
    <definedName name="cofs3yr">#REF!</definedName>
    <definedName name="_vena_Budget_B1_R_3_658023728085729283_2469">#REF!</definedName>
    <definedName name="_vena_DYNR_SBudget_BB1_9d2d8fb7_d268171c">#REF!</definedName>
    <definedName name="wrn.MODEL._1">#REF!</definedName>
    <definedName name="DTAB1">#REF!</definedName>
    <definedName name="Hcoinv">#REF!</definedName>
    <definedName name="_59__123Graph_XCHART_19">#REF!</definedName>
    <definedName name="Number_of_Units">#REF!</definedName>
    <definedName name="PILE">#REF!</definedName>
    <definedName name="_vena_Budget_B1_R_3_658023728085729283_2967">#REF!</definedName>
    <definedName name="_vena_Budget_B1_R_3_658023728085729283_2800">#REF!</definedName>
    <definedName name="ooooo_1_4">#REF!</definedName>
    <definedName name="_bdm.779A539394494957ADA007337B9DEDCE.edm">#REF!</definedName>
    <definedName name="Const_End_Month">#REF!</definedName>
    <definedName name="FinalNOI">#REF!</definedName>
    <definedName name="PRINT_BCTAX">#REF!</definedName>
    <definedName name="_vena_Budget_B1_R_3_658023728085729283_3461">#REF!</definedName>
    <definedName name="YTDColumn">#REF!</definedName>
    <definedName name="_vena_DYNR_SBudget_BB1_e9aeb557_277130e9">#REF!</definedName>
    <definedName name="MRTG9">#REF!</definedName>
    <definedName name="_ZZ2_1_3">#REF!</definedName>
    <definedName name="_vena_Budget_B1_R_2_774856181432057859">#REF!</definedName>
    <definedName name="______________________________CAD2008">#REF!</definedName>
    <definedName name="_36__123Graph_ACHART_17">#REF!</definedName>
    <definedName name="_vena_Budget_B1_R_2_658126894826389507_1">#REF!</definedName>
    <definedName name="DesiredYield">#REF!</definedName>
    <definedName name="_vena_Budget_B1_R_2_658126895774302211">#REF!</definedName>
    <definedName name="Suppliers">#REF!</definedName>
    <definedName name="MLNK4e926e6ad92d4fbd98897660b74e9d1d">#REF!</definedName>
    <definedName name="piss_1_1">#REF!</definedName>
    <definedName name="wrn.PRINT._.ALL._1">#REF!</definedName>
    <definedName name="_vena_Budget_B1_R_2_658126899544981505">#REF!</definedName>
    <definedName name="_vena_DYNR_SBudget_BB1_acaafd4a_7760846a">#REF!</definedName>
    <definedName name="_______MAR2">#REF!</definedName>
    <definedName name="_bdm.FD91277E1D964C49B9B6095D0EFC45C6.edm">#REF!</definedName>
    <definedName name="_vena_DYNR_SBudget_BB1_46b314c0_8b1aee3e">#REF!</definedName>
    <definedName name="_vena_Budget_B1_R_2_658126897783373825_1">#REF!</definedName>
    <definedName name="_vena_Budget_B1_R_3_658023728085729283_2963">#REF!</definedName>
    <definedName name="Assump1">#REF!</definedName>
    <definedName name="CPIDATA">#REF!</definedName>
    <definedName name="_vena_Budget_B1_R_3_658023728085729283_2847">#REF!</definedName>
    <definedName name="solver_lhs44">#REF!</definedName>
    <definedName name="rere_1_2">#REF!</definedName>
    <definedName name="_vena_DYNR_SBudget_BB1_dd640a85_ba0c6269">#REF!</definedName>
    <definedName name="__________1">#REF!</definedName>
    <definedName name="MLNK7723a0b9604b429d882bb66182ea1d70">#REF!</definedName>
    <definedName name="PROJCOST">#REF!</definedName>
    <definedName name="Preference1">#REF!</definedName>
    <definedName name="_bdm.3C8AD89AEBF34013B0585A1618623305.edm">#REF!</definedName>
    <definedName name="thth_1_1">#REF!</definedName>
    <definedName name="_bdm.63FACAAB4FED42B48C4B57B176903898.edm">#REF!</definedName>
    <definedName name="PH_Cost_Savings">#REF!</definedName>
    <definedName name="Swvu.TAX._.RATES.">#REF!</definedName>
    <definedName name="CLB">#REF!</definedName>
    <definedName name="__123Graph_XGRAPH4">#REF!</definedName>
    <definedName name="MLNK8792ec391b7e4df4867d03dd680dd96f">#REF!</definedName>
    <definedName name="redo_1_1_1">#REF!</definedName>
    <definedName name="Z_C9FB2A77_5C56_11D3_AD66_0050040A13CD_.wvu.PrintArea">#REF!</definedName>
    <definedName name="_19__123Graph_CCHART_10">#REF!</definedName>
    <definedName name="_vena_Budget_B1_C_FV_cf2923e05394473da29be0fda7a32c55_10">#REF!</definedName>
    <definedName name="List_ElectricType">#REF!</definedName>
    <definedName name="_x">#REF!</definedName>
    <definedName name="_vena_Budget_B1_R_2_658126898374770689">#REF!</definedName>
    <definedName name="dhgdh_3">#REF!</definedName>
    <definedName name="snet5a">#REF!</definedName>
    <definedName name="SYST">#REF!</definedName>
    <definedName name="wrn.Exterior._.Wall._4">#REF!</definedName>
    <definedName name="XA1ATOP">#REF!</definedName>
    <definedName name="dfdfg_1_4">#REF!</definedName>
    <definedName name="___a1_1">#REF!</definedName>
    <definedName name="_vena_Budget_B1_R_2_728481415272333325">#REF!</definedName>
    <definedName name="_vena_Budget_B1_R_3_658023728085729283_3933">#REF!</definedName>
    <definedName name="_123_0_0_S">#REF!</definedName>
    <definedName name="Assets">#REF!</definedName>
    <definedName name="nnet9a">#REF!</definedName>
    <definedName name="Loan1Standard">#REF!</definedName>
    <definedName name="_vena_DYNR_SBudget_BB1_5dbe1ffa_3b15cd83">#REF!</definedName>
    <definedName name="_bdm.CCF902F81EBA41A48205F5761D1EB191.edm">#REF!</definedName>
    <definedName name="_49__123Graph_CCHART_22">#REF!</definedName>
    <definedName name="____NCF10">#REF!</definedName>
    <definedName name="_bdm.5463ECE8E2A94A3AAE6ADFFB2DCA8E94.edm">#REF!</definedName>
    <definedName name="BotCOS">#REF!</definedName>
    <definedName name="wrn.Report._.2._1">#REF!</definedName>
    <definedName name="_vena_DYNR_SBudget_BB1_7970b553_92fdf050">#REF!</definedName>
    <definedName name="______IRR2">#REF!</definedName>
    <definedName name="immediate_3">#REF!</definedName>
    <definedName name="_________________ICE2">#REF!</definedName>
    <definedName name="_vena_Budget_B1_R_3_658023728085729283_2328">#REF!</definedName>
    <definedName name="_vena_Budget_B1_R_3_658023728085729283_3984">#REF!</definedName>
    <definedName name="assumps2">#REF!</definedName>
    <definedName name="wrn.Economic._.Value._.Added._.Analysis._4">#REF!</definedName>
    <definedName name="_vena_DYNR_SBudget_BB1_c8bb7369_930e59eb">#REF!</definedName>
    <definedName name="zaq_1_3">#REF!</definedName>
    <definedName name="_vena_Budget_B1_R_2_658126898458656769">#REF!</definedName>
    <definedName name="fggfdfgf_1_5">#REF!</definedName>
    <definedName name="_vena_Budget_B1_R_3_658023728085729283_2989">#REF!</definedName>
    <definedName name="AM_FEE_YR6">#REF!</definedName>
    <definedName name="mmm_1_2">#REF!</definedName>
    <definedName name="_vena_Budget_B1_R_3_658023728085729283_2609">#REF!</definedName>
    <definedName name="_bdm.89E6BDEE223B433E91AA988BACACCCA7.edm">#REF!</definedName>
    <definedName name="_22__123Graph_ACHART_21">#REF!</definedName>
    <definedName name="_bdm.4A5C97D8A8B4461BB06808C9781CCA97.edm">#REF!</definedName>
    <definedName name="ProjOp">#REF!</definedName>
    <definedName name="_bdm.F0DAC7EE75E94CD09D20550E5283F97E.edm">#REF!</definedName>
    <definedName name="sw_smoothingfreq">#REF!</definedName>
    <definedName name="MINGAIN2">#REF!</definedName>
    <definedName name="_vena_Budget_B1_R_3_658023728085729283_3831">#REF!</definedName>
    <definedName name="wrn.gsa._PRINT5_1">#REF!</definedName>
    <definedName name="market_1_2">#REF!</definedName>
    <definedName name="____TNT3">#REF!</definedName>
    <definedName name="_vena_DYNR_SBudget_BB1_81e08984_c091d31c">#REF!</definedName>
    <definedName name="INSCODE">#REF!</definedName>
    <definedName name="n6rent">#REF!</definedName>
    <definedName name="_________key2">#REF!</definedName>
    <definedName name="_vena_Budget_B1_R_3_658023728085729283_2754">#REF!</definedName>
    <definedName name="_vena_Budget_B1_C_10_658083215177678848_6">#REF!</definedName>
    <definedName name="___________CAD2008">#REF!</definedName>
    <definedName name="_bdm.082A5935715F45F1B7D5BAC41FE8B49B.edm">#REF!</definedName>
    <definedName name="_73__123Graph_FCHART_14">#REF!</definedName>
    <definedName name="_vena_Budget_B1_R_3_658023728085729283_2986">#REF!</definedName>
    <definedName name="wrn.Continous._.Page._.Numbers._.DCF._1">#REF!</definedName>
    <definedName name="_11__123Graph_CCHART_2">#REF!</definedName>
    <definedName name="TotLANP">#REF!</definedName>
    <definedName name="Tickmark_s">#REF!</definedName>
    <definedName localSheetId="4" name="_GSRATESR_1">#REF!</definedName>
    <definedName name="_vena_Budget_B1_R_3_658023728085729283_2249">#REF!</definedName>
    <definedName name="BotLAN">#REF!</definedName>
    <definedName name="_25">#REF!</definedName>
    <definedName name="NEWDEBT2">#REF!</definedName>
    <definedName name="freight.total.base">#REF!</definedName>
    <definedName name="vo_1_1_1">#REF!</definedName>
    <definedName name="wrn.Arthur._1_1">#REF!</definedName>
    <definedName name="_vena_Budget_B1_R_3_658023728085729283_3358">#REF!</definedName>
    <definedName name="_bdm.F1FF9B0B2D13402490D0986A995123D5.edm">#REF!</definedName>
    <definedName name="refiproceeds">#REF!</definedName>
    <definedName name="_bdm.4717F292594E48579791330AD61A7C25.edm">#REF!</definedName>
    <definedName name="redo_2">#REF!</definedName>
    <definedName name="eee_3">#REF!</definedName>
    <definedName name="SQ_8.00">#REF!</definedName>
    <definedName name="DAYS_PARTIAL_YR">#REF!</definedName>
    <definedName name="_bdm.C2343F91DD0E47F4AAC6704C804A0786.edm">#REF!</definedName>
    <definedName name="header">#REF!</definedName>
    <definedName name="_vena_DYNR_SBudget_BB1_46b314c0_a3145e56">#REF!</definedName>
    <definedName name="_vena_Budget_B1_R_2_658126897410080769">#REF!</definedName>
    <definedName name="q_2">#REF!</definedName>
    <definedName name="_vena_Budget_B1_R_3_658023728085729283_3529">#REF!</definedName>
    <definedName name="_bdm.D8D8145108EB4B4DBCC3F19552363CE1.edm">#REF!</definedName>
    <definedName name="_20__123Graph_DCHART_1">#REF!</definedName>
    <definedName name="_6.1">#REF!</definedName>
    <definedName name="wrn.AllDataPages._1_1_1">#REF!</definedName>
    <definedName name="Sched21">#REF!</definedName>
    <definedName name="wrn.Inputsheet_ProjectInput._1_1">#REF!</definedName>
    <definedName name="_n39">#REF!</definedName>
    <definedName name="_vena_Budget_B1_R_2_658126896772546560">#REF!</definedName>
    <definedName name="_vena_Budget_B1_R_3_658023728085729283_2808">#REF!</definedName>
    <definedName name="_vena_Budget_B1_R_2_658126898894864385">#REF!</definedName>
    <definedName name="_vena_Budget_B1_R_3_658023728085729283_4042">#REF!</definedName>
    <definedName name="_vena_Budget_B1_R_2_658126894457290753_1">#REF!</definedName>
    <definedName name="AnnualizedYr">#REF!</definedName>
    <definedName name="Z_6DFA7DDA_3C08_11D1_BDBE_0020AF42250B_.wvu.PrintTitles">#REF!</definedName>
    <definedName name="emily">#REF!</definedName>
    <definedName name="final_saledate">#REF!</definedName>
    <definedName name="MLNKf0501659c6144ee79a2526835f161646">#REF!</definedName>
    <definedName name="pref">#REF!</definedName>
    <definedName name="_JAN06">#REF!</definedName>
    <definedName name="_vena_DYNR_SBudget_BB1_7ccf34ea_b6fe2539">#REF!</definedName>
    <definedName name="XRefCopy47Row">#REF!</definedName>
    <definedName name="zoning">#REF!</definedName>
    <definedName name="_vena_Budget_B1_R_3_658023728085729283_3804">#REF!</definedName>
    <definedName name="_vena_Budget_B1_R_2_658126897217142785">#REF!</definedName>
    <definedName name="_vena_DYNR_SBudget_BB1_c0ad5929_af15713b">#REF!</definedName>
    <definedName name="_vena_Budget_B1_R_3_658023728085729283_3931">#REF!</definedName>
    <definedName name="wrn.Komplettausdruck.">#REF!</definedName>
    <definedName name="azgaghadh">#REF!</definedName>
    <definedName name="_vena_Budget_B1_R_3_658023728085729283_2970">#REF!</definedName>
    <definedName name="tbHdr1">#REF!</definedName>
    <definedName name="_vena_DYNR_SBudget_BB1_81e08984_4e02ea28">#REF!</definedName>
    <definedName name="GAAP2">#REF!</definedName>
    <definedName name="Oasda_1_2">#REF!</definedName>
    <definedName name="wrn.adj95._1_1">#REF!</definedName>
    <definedName name="dbiImprovedGrossBuildingSQFT8">#REF!</definedName>
    <definedName name="hot_4">#REF!</definedName>
    <definedName localSheetId="4" name="kill4">#REF!</definedName>
    <definedName name="_wal7">#REF!</definedName>
    <definedName name="wrn.detail._4">#REF!</definedName>
    <definedName name="YtdRprsMntnce">#REF!</definedName>
    <definedName name="_vena_DYNR_SBudget_BB1_9d2d8fb7_3f0bde2b">#REF!</definedName>
    <definedName name="_vena_Budget_B1_R_2_702739781813403649">#REF!</definedName>
    <definedName name="_bdm.B49FF463E37A4F749CBD55857E8D728F.edm">#REF!</definedName>
    <definedName name="_vena_Budget_B1_R_3_658023728085729283_2801">#REF!</definedName>
    <definedName name="ARA_Threshold">#REF!</definedName>
    <definedName name="_vena_Budget_B1_R_3_658023728085729283_2177">#REF!</definedName>
    <definedName name="SecondMtg">#REF!</definedName>
    <definedName name="_vena_DYNR_SBudget_BB1_c75acc66_f04ae635">#REF!</definedName>
    <definedName name="SysTotal3">#REF!</definedName>
    <definedName name="Qtr">#REF!</definedName>
    <definedName name="_vena_Budget_B1_R_3_658023728085729283_3205">#REF!</definedName>
    <definedName name="Return_of_Com_Partner_Priority">#REF!</definedName>
    <definedName name="_26__123Graph_FCHART_15">#REF!</definedName>
    <definedName name="_vena_Budget_B1_R_2_702739773412212737">#REF!</definedName>
    <definedName name="wrn.all.2_1_1_1">#REF!</definedName>
    <definedName name="nomos">#REF!</definedName>
    <definedName name="_6__123Graph_BCHART_2">#REF!</definedName>
    <definedName name="_10_YEAR_HOLD">#REF!</definedName>
    <definedName name="_16PAGE_4">#REF!</definedName>
    <definedName name="CONTNAME">#REF!</definedName>
    <definedName name="ESCAL">#REF!</definedName>
    <definedName name="index">#REF!</definedName>
    <definedName name="__________________________DIL2">#REF!</definedName>
    <definedName name="_vena_Budget_B1_R_3_658023728085729283_3334">#REF!</definedName>
    <definedName name="_vena_Budget_B1_R_2_702739779942744065">#REF!</definedName>
    <definedName name="_vena_Budget_B1_R_2_658126899595313153">#REF!</definedName>
    <definedName name="_16">#REF!</definedName>
    <definedName name="fsfs_1_2">#REF!</definedName>
    <definedName name="____CAD2007">#REF!</definedName>
    <definedName name="Division_20">#REF!</definedName>
    <definedName name="v_3">#REF!</definedName>
    <definedName name="_vena_Budget_B1_R_3_658023728085729283_4061">#REF!</definedName>
    <definedName name="wrn.Delchamps._1_1">#REF!</definedName>
    <definedName name="_vena_DYNR_SBudget_BB1_9d2d8fb7_6a02d7a6">#REF!</definedName>
    <definedName name="_vena_DYNR_SBudget_BB1_c75acc66_188d8e2">#REF!</definedName>
    <definedName name="xxx.ctss.out.mosaic.opStatementComments.collateral_0_.underwriting_0_.opStatementHistorical_h_">#REF!</definedName>
    <definedName name="DinnerSales">#REF!</definedName>
    <definedName name="dgfhgf_2">#REF!</definedName>
    <definedName name="wrn.Short._.Print._4">#REF!</definedName>
    <definedName localSheetId="4" name="d_3">#REF!</definedName>
    <definedName name="OORIGBAL">#REF!</definedName>
    <definedName name="_bdm.66EC52DCB5744CEAB180FFAF71FB89AF.edm">#REF!</definedName>
    <definedName name="_11_95D">#REF!</definedName>
    <definedName name="Tickmark_z">#REF!</definedName>
    <definedName name="_vena_Budget_B1_R_2_658126894574731265_1">#REF!</definedName>
    <definedName name="Jun">#REF!</definedName>
    <definedName name="s7rent">#REF!</definedName>
    <definedName name="wrn.Structural._.Frame._1">#REF!</definedName>
    <definedName name="EBL">#REF!</definedName>
    <definedName name="new_2">#REF!</definedName>
    <definedName name="_vena_DYNR_SBudget_BB1_1efb56c5_cffeff04">#REF!</definedName>
    <definedName name="_bdm.654C8EDA268E41A0BB9FEA30B24668CE.edm">#REF!</definedName>
    <definedName name="__JAN95">#REF!</definedName>
    <definedName name="_vena_Budget_B1_R_3_658023728085729283_1647">#REF!</definedName>
    <definedName name="_vena_Budget_B1_R_2_658126899435929601">#REF!</definedName>
    <definedName name="rabota_1_3">#REF!</definedName>
    <definedName name="hgrth_1">#REF!</definedName>
    <definedName name="UK03TENADD">#REF!</definedName>
    <definedName name="_bdm.04C73510F22D4D1C8F80FAD7E772FC3D.edm">#REF!</definedName>
    <definedName name="ghhhg_3">#REF!</definedName>
    <definedName name="_vena_Budget_B1_R_2_658126897842094081">#REF!</definedName>
    <definedName name="_bdm.0D5E1C3B88824D4B902EE444BED01D6C.edm">#REF!</definedName>
    <definedName name="_vena_Budget_B1_R_3_658023728085729283_3835">#REF!</definedName>
    <definedName name="Sectors">#REF!</definedName>
    <definedName name="_224__123Graph_FCHART_17">#REF!</definedName>
    <definedName name="_tax02">#REF!</definedName>
    <definedName name="ACwvu.allocations.">#REF!</definedName>
    <definedName name="_vena_DYNR_SBudget_BB1_a3c29ef0_32bf1900">#REF!</definedName>
    <definedName name="__12__123Graph_BCHART_7">#REF!</definedName>
    <definedName name="wrn.print2._1">#REF!</definedName>
    <definedName name="_vena_Budget_B1_C_FV_cf2923e05394473da29be0fda7a32c55_1">#REF!</definedName>
    <definedName name="APRENTAUS">#REF!</definedName>
    <definedName name="_vena_Budget_B1_R_3_658023728085729283_3294">#REF!</definedName>
    <definedName name="_vena_Budget_B1_R_3_658023728085729283_2565">#REF!</definedName>
    <definedName name="Z_F147190A_5AC2_11D3_AD63_0050040A13CD_.wvu.PrintArea">#REF!</definedName>
    <definedName name="______________RR2">#REF!</definedName>
    <definedName name="LastYrEquity">#REF!</definedName>
    <definedName name="_vena_Budget_B1_R_3_658023728085729283_4242">#REF!</definedName>
    <definedName name="CFADS">#REF!</definedName>
    <definedName name="_vena_DYNR_SBudget_BB1_c75acc66_c02713e0">#REF!</definedName>
    <definedName name="PARKING_BELOW_GR_EST">#REF!</definedName>
    <definedName name="Pref_Adjust_Amount">#REF!</definedName>
    <definedName name="_59__123Graph_ECHART_16">#REF!</definedName>
    <definedName name="ProjDateSP">#REF!</definedName>
    <definedName name="DELME_2">#REF!</definedName>
    <definedName name="Arizona">#REF!</definedName>
    <definedName name="_Esc5">#REF!</definedName>
    <definedName localSheetId="5" name="as_1_1">#REF!</definedName>
    <definedName name="_bdm.5787AD1ACC334FDB8E2263B1F024685F.edm">#REF!</definedName>
    <definedName name="tjstjr">#REF!</definedName>
    <definedName name="_bdm.8769A759C085445F864F9554A7AADCF7.edm">#REF!</definedName>
    <definedName name="GTE02builds">#REF!</definedName>
    <definedName name="wrn.print._.raw._.data._.entry._3">#REF!</definedName>
    <definedName name="wrn.Economic._.Value._.Added._.Analysis._5">#REF!</definedName>
    <definedName name="AmountArray">#REF!</definedName>
    <definedName name="MLNK71dba67649b14bcebba46d5ffc6d3731">#REF!</definedName>
    <definedName name="_vena_Budget_B1_R_2_876291152813752321">#REF!</definedName>
    <definedName name="_vena_DYNR_SBudget_BB1_257bd8dc_e5f16d80">#REF!</definedName>
    <definedName name="newset_1_4">#REF!</definedName>
    <definedName name="_vena_Budget_B1_R_3_658023728085729283_4363">#REF!</definedName>
    <definedName name="Debt_FundTypes">#REF!</definedName>
    <definedName name="_vena_DYNR_SBudget_BB1_c75acc66_786097ed">#REF!</definedName>
    <definedName name="ctss.out.collateral_0_.underwriting_0_.UwAnalysis.uwAssetValue">#REF!</definedName>
    <definedName name="SENS3">#REF!</definedName>
    <definedName name="wrn.AllDataPages._2">#REF!</definedName>
    <definedName name="cfgMFAIPPercent">#REF!</definedName>
    <definedName name="_vena_DYNR_SBudget_BB1_2007b251_34e938a6">#REF!</definedName>
    <definedName name="_bdm.C7FF82BF9A59423F8FF0BD5E2FAEF99F.edm">#REF!</definedName>
    <definedName name="_vena_Budget_B1_R_2_658126893580681217">#REF!</definedName>
    <definedName name="___LC1">#REF!</definedName>
    <definedName name="IRR_Type">#REF!</definedName>
    <definedName name="_bdm.9D6628F3D30B4DDFB88CEDEBEDE78D73.edm">#REF!</definedName>
    <definedName name="jhkkjk_2">#REF!</definedName>
    <definedName name="Complex">#REF!</definedName>
    <definedName name="_vena_Budget_B1_R_2_658126897162616834">#REF!</definedName>
    <definedName name="Module1.PRINT_RECRATES">#REF!</definedName>
    <definedName name="PageBreak1">#REF!</definedName>
    <definedName name="US02TENMAX">#REF!</definedName>
    <definedName name="OAApartment">#REF!</definedName>
    <definedName name="________________zz1">#REF!</definedName>
    <definedName name="wrn.Tout._.Sauf._.BG._5">#REF!</definedName>
    <definedName name="Q1_FB">#REF!</definedName>
    <definedName name="Minor_Page_13">#REF!</definedName>
    <definedName name="piss_2">#REF!</definedName>
    <definedName name="_vena_Budget_B1_R_2_674384926653677568">#REF!</definedName>
    <definedName name="G703I_InsTxt">#REF!</definedName>
    <definedName name="AUSINSTALLREVESC">#REF!</definedName>
    <definedName name="_vena_DYNR_SBudget_BB1_9d2d8fb7_c30857a2">#REF!</definedName>
    <definedName name="_vena_Budget_B1_R_3_658023728085729283_4149">#REF!</definedName>
    <definedName name="_vena_DYNR_SBudget_BB1_9d2d8fb7_cc2a2152">#REF!</definedName>
    <definedName name="MOS">#REF!</definedName>
    <definedName name="Differences_5">#REF!</definedName>
    <definedName name="_div2">#REF!</definedName>
    <definedName name="gross_square_feet">#REF!</definedName>
    <definedName name="_bdm.9021E5C64433461DA2545928D8C14D7C.edm">#REF!</definedName>
    <definedName name="_NOV06">#REF!</definedName>
    <definedName name="_vena_DYNR_SBudget_BB1_9d30db1e_cc17af99">#REF!</definedName>
    <definedName name="dj">#REF!</definedName>
    <definedName name="_vena_Budget_B1_R_2_829188598493609984">#REF!</definedName>
    <definedName name="_vena_Budget_B1_R_3_658023728085729283_250">#REF!</definedName>
    <definedName name="dhgdh_1_4">#REF!</definedName>
    <definedName name="_vena_Budget_B1_R_3_658023728085729283_3320">#REF!</definedName>
    <definedName name="_vena_Budget_B1_R_2_658126898144083969">#REF!</definedName>
    <definedName name="_vena_DYNR_SBudget_BB1_7970b553_f27de336">#REF!</definedName>
    <definedName name="YtdOtrInc">#REF!</definedName>
    <definedName name="DeveloperFee">#REF!</definedName>
    <definedName name="AfterTaxIRR52">#REF!</definedName>
    <definedName name="_20PAGE_9">#REF!</definedName>
    <definedName name="wrn.Aging._.and._.Trend._.Analysis._2">#REF!</definedName>
    <definedName name="Projcashfl">#REF!</definedName>
    <definedName name="_32__123Graph_CCHART_7">#REF!</definedName>
    <definedName name="_vena_Budget_B1_R_3_658023728085729283_4165">#REF!</definedName>
    <definedName name="_vena_Budget_B1_R_3_658023728085729283_3419">#REF!</definedName>
    <definedName name="immediate_1">#REF!</definedName>
    <definedName name="_vena_Budget_B1_R_3_658023728085729283_2463">#REF!</definedName>
    <definedName name="fgsg_1_4">#REF!</definedName>
    <definedName name="_bdm.8564877AEEED4D5C8619721E7C3564E6.edm">#REF!</definedName>
    <definedName name="_bdm.0A08156D35E54AD2BA522836BC49E6FF.edm">#REF!</definedName>
    <definedName name="_vena_Budget_B1_R_2_658126897565270019_1">#REF!</definedName>
    <definedName name="asdfg_2">#REF!</definedName>
    <definedName name="_vena_Budget_B1_R_3_658023728085729283_2410">#REF!</definedName>
    <definedName name="LAmount">#REF!</definedName>
    <definedName name="_vena_Budget_B1_R_2_658126900090241027">#REF!</definedName>
    <definedName name="moti">#REF!</definedName>
    <definedName name="_135__123Graph_FCHART_16">#REF!</definedName>
    <definedName name="Encumbered_Space">#REF!</definedName>
    <definedName name="___________________KC3">#REF!</definedName>
    <definedName name="_vena_DYNR_SBudget_BB1_afd74a34_83f28eef">#REF!</definedName>
    <definedName name="rate_table_php">#REF!</definedName>
    <definedName name="AUS01builds">#REF!</definedName>
    <definedName name="_bdm.87215E1DB70645AB9D713491DC3BE217.edm">#REF!</definedName>
    <definedName name="HoldPeriod">#REF!</definedName>
    <definedName name="Caissons">#REF!</definedName>
    <definedName name="_6Module2_.PRINT_BCPR">#REF!</definedName>
    <definedName name="_vena_Budget_B1_R_2_658126897573658625_1">#REF!</definedName>
    <definedName name="__MAY05">#REF!</definedName>
    <definedName name="_vena_Budget_B1_R_3_658023728085729283_3706">#REF!</definedName>
    <definedName name="s_1_3">#REF!</definedName>
    <definedName name="mmmmmmmm_1_5">#REF!</definedName>
    <definedName name="Partner_Pref_Tier_3_Priority">#REF!</definedName>
    <definedName name="solver_lhs76">#REF!</definedName>
    <definedName name="futures_table_PHP">#REF!</definedName>
    <definedName name="wrn.GuV._1_1_1">#REF!</definedName>
    <definedName name="wrn.FIVE._.YEAR._.PROJECTION._1_5">#REF!</definedName>
    <definedName name="_vena_Budget_B1_R_2_658126897921785859">#REF!</definedName>
    <definedName name="AUSNONINSTALLREVQ401">#REF!</definedName>
    <definedName name="_89__123Graph_XChart_1">#REF!</definedName>
    <definedName name="_vena_Budget_B1_R_2_658126896680271873">#REF!</definedName>
    <definedName name="_vena_Budget_B1_R_3_658023728085729283_3373">#REF!</definedName>
    <definedName name="_NOV99">#REF!</definedName>
    <definedName name="_vena_Budget_B1_R_2_658126895325511682">#REF!</definedName>
    <definedName name="_vena_Budget_B1_R_3_658023728085729283_2471">#REF!</definedName>
    <definedName name="AUS05CAPEXPERTOWER">#REF!</definedName>
    <definedName name="sgsx_2">#REF!</definedName>
    <definedName name="_vena_DYNR_SBudget_BB1_c75acc66_ec79e950">#REF!</definedName>
    <definedName name="_vena_Budget_B1_R_2_687266886447267841">#REF!</definedName>
    <definedName name="_vena_Budget_B1_R_2_658126900618723329">#REF!</definedName>
    <definedName name="_NCF7">#REF!</definedName>
    <definedName name="Param_IncludeCPI_2">#REF!</definedName>
    <definedName name="_bdm.19F6579A87A04CFA9B0F1911845F3685.edm">#REF!</definedName>
    <definedName name="_bdm.F45F0F2F3FD24CF399C6064FA89A1DAD.edm">#REF!</definedName>
    <definedName name="_bdm.E776EA9025DF4AE08906EE28253F3935.edm">#REF!</definedName>
    <definedName name="_6_0__123Grap">#REF!</definedName>
    <definedName name="_vena_Budget_B1_R_2_702739768798478338">#REF!</definedName>
    <definedName name="ACwvu.offsite.">#REF!</definedName>
    <definedName name="_vena_Budget_B1_R_3_658023728085729283_3805">#REF!</definedName>
    <definedName name="year10caprate">#REF!</definedName>
    <definedName name="wrn.dcf2_3">#REF!</definedName>
    <definedName name="_vena_Budget_B1_R_3_658023728085729283_3822">#REF!</definedName>
    <definedName name="_________________zz1">#REF!</definedName>
    <definedName name="STLEASETYPE">#REF!</definedName>
    <definedName name="MATRIX_D_7YRS">#REF!</definedName>
    <definedName name="_vena_DYNR_SBudget_BB1_acaafd4a_f5a8a4be">#REF!</definedName>
    <definedName name="ActBox2">#REF!</definedName>
    <definedName name="_vena_Budget_B1_R_3_658023728085729283_3531">#REF!</definedName>
    <definedName name="_______TNT2">#REF!</definedName>
    <definedName name="dbiImprovedGrantor7">#REF!</definedName>
    <definedName name="bswitch">#REF!</definedName>
    <definedName name="_36______123Graph_XCHART_1">#REF!</definedName>
    <definedName name="R_R">#REF!</definedName>
    <definedName name="_bdm.FEA3367A30084A4AAF0A8594047EA642.edm">#REF!</definedName>
    <definedName name="_vena_Budget_B1_R_3_658023728085729283_2722">#REF!</definedName>
    <definedName name="oldkill_1">#REF!</definedName>
    <definedName name="_bdm.4954D8CF31A5455BA8AC00EDF144A08B.edm">#REF!</definedName>
    <definedName name="RESCAP">#REF!</definedName>
    <definedName name="_14__123Graph_BCHART_5">#REF!</definedName>
    <definedName name="HotelName_7">#REF!</definedName>
    <definedName name="_vena_Budget_B1_R_2_658126897003233281">#REF!</definedName>
    <definedName name="__123Graph_AMFG">#REF!</definedName>
    <definedName name="CTL">#REF!</definedName>
    <definedName name="_vena_DYNR_SBudget_BB1_9d2d8fb7_d78beae6">#REF!</definedName>
    <definedName name="PSPR">#REF!</definedName>
    <definedName name="_vena_Budget_B1_R_2_658126894918664195_1">#REF!</definedName>
    <definedName name="US08TENADD">#REF!</definedName>
    <definedName name="fuckme_1_4">#REF!</definedName>
    <definedName name="_Perm.Loan.Month">#REF!</definedName>
    <definedName name="cfgMFAIPRecoverable">#REF!</definedName>
    <definedName name="_vena_DYNR_SBudget_BB1_9d2d8fb7_b5d58ed6">#REF!</definedName>
    <definedName name="_3_0quart">#REF!</definedName>
    <definedName name="_UNDO_UPS_">#REF!</definedName>
    <definedName name="_vena_Budget_B1_R_3_658023728085729283_3520">#REF!</definedName>
    <definedName name="fsfs_5">#REF!</definedName>
    <definedName name="jansept03">#REF!</definedName>
    <definedName name="_vena_Budget_B1_R_2_658126896483139585">#REF!</definedName>
    <definedName name="MSA">#REF!</definedName>
    <definedName name="_vena_DYNR_SBudget_BB1_5dbe1ffa_1ac62c7d">#REF!</definedName>
    <definedName name="Module2.PRINT_ISUM">#REF!</definedName>
    <definedName name="_58__123Graph_XCHART_18">#REF!</definedName>
    <definedName name="SOURCE">#REF!</definedName>
    <definedName name="wrn.FY97SBP2_1_1">#REF!</definedName>
    <definedName name="Property_Type">#REF!</definedName>
    <definedName name="fui">#REF!</definedName>
    <definedName name="redo_1_2">#REF!</definedName>
    <definedName name="MLNKbea2fb0e1bf745448f29626dd3990d33">#REF!</definedName>
    <definedName name="_vena_Budget_B1_R_2_658126897623990273_1">#REF!</definedName>
    <definedName name="intrate_97">#REF!</definedName>
    <definedName name="FEB">#REF!</definedName>
    <definedName name="_86__123Graph_DCHART_16">#REF!</definedName>
    <definedName name="__5">#REF!</definedName>
    <definedName name="TopMRK9">#REF!</definedName>
    <definedName name="_vena_Budget_B1_R_3_658023728085729283_4381">#REF!</definedName>
    <definedName name="TotMRKA">#REF!</definedName>
    <definedName name="__123Graph_XCOLLECTIONS">#REF!</definedName>
    <definedName name="dbiImprovedBuiltRenovated7">#REF!</definedName>
    <definedName name="_vena_DYNR_SBudget_BB1_53b1a2e2_724fb393">#REF!</definedName>
    <definedName name="DollarHeader">#REF!</definedName>
    <definedName name="_bdm.5F9B799C412B46CD9EFD71D145925A7C.edm">#REF!</definedName>
    <definedName localSheetId="3" name="ACwvu.onsite.">#REF!</definedName>
    <definedName name="_bdm.60D496C198B94FE88AAC240F81DA2AE4.edm">#REF!</definedName>
    <definedName name="DZ.IndSpec_Left">#REF!</definedName>
    <definedName name="solver_lhs31">#REF!</definedName>
    <definedName name="__123Graph_AOTHER">#REF!</definedName>
    <definedName name="_vena_Budget_B1_R_3_658023728085729283_4249">#REF!</definedName>
    <definedName name="wrn.BP._.print._1_2">#REF!</definedName>
    <definedName name="_SEP04">#REF!</definedName>
    <definedName name="OTHERInsRecov">#REF!</definedName>
    <definedName name="_vena_Budget_B1_R_3_658023728085729283_3980">#REF!</definedName>
    <definedName name="__________________1">#REF!</definedName>
    <definedName name="_bdm.A4ACC1F956414835B1B143CDB16BC0E9.edm">#REF!</definedName>
    <definedName name="Debt_Calc3_Amort">#REF!</definedName>
    <definedName name="wrn.celkový._.tisk._.detail._1_4">#REF!</definedName>
    <definedName name="_27__123Graph_BCHART_6">#REF!</definedName>
    <definedName name="TopMRK1">#REF!</definedName>
    <definedName name="___ICE2">#REF!</definedName>
    <definedName name="UKINSTALLREVESC">#REF!</definedName>
    <definedName name="_vena_DYNR_SBudget_BB1_7970b553_7c8c6fe1">#REF!</definedName>
    <definedName name="Debt_Calc3_Refi2">#REF!</definedName>
    <definedName name="_vena_Budget_B1_R_2_658126900346093569">#REF!</definedName>
    <definedName name="wvu.profits._1">#REF!</definedName>
    <definedName name="_vena_DYNR_SBudget_BB1_947a2efe_a42cc2a7">#REF!</definedName>
    <definedName name="Robert2_1_3">#REF!</definedName>
    <definedName name="userid">#REF!</definedName>
    <definedName name="_vena_Budget_B1_R_3_658023728085729283_3004">#REF!</definedName>
    <definedName name="OADetailedReimbursementMethods">#REF!</definedName>
    <definedName name="_vena_Budget_B1_R_3_658023728085729283_2376">#REF!</definedName>
    <definedName name="b8rent">#REF!</definedName>
    <definedName name="_7.1">#REF!</definedName>
    <definedName name="_vena_DYNR_SBudget_BB1_c75acc66_bb8a821f">#REF!</definedName>
    <definedName name="Workcap4_2">#REF!</definedName>
    <definedName name="dhgdh_4">#REF!</definedName>
    <definedName name="_vena_Budget_B1_R_2_658126893689733121_1">#REF!</definedName>
    <definedName name="_bdm.43F085A6EA624FD4B3E52428F5FC608D.edm">#REF!</definedName>
    <definedName name="Occ4thTenantType_ScenDEFAULT">#REF!</definedName>
    <definedName name="_vena_DYNR_SBudget_BB1_cc8ac924">#REF!</definedName>
    <definedName name="wrn.Cash._.Flow._4">#REF!</definedName>
    <definedName name="go_17">#REF!</definedName>
    <definedName name="__Key1">#REF!</definedName>
    <definedName name="_61__123Graph_DCHART_17">#REF!</definedName>
    <definedName name="_bdm.10F5484D0FD74B65934CF520A0D560A5.edm">#REF!</definedName>
    <definedName name="_vena_Budget_B1_C_10_658083215177678848_2">#REF!</definedName>
    <definedName name="Monthly_Payment">#REF!</definedName>
    <definedName name="BLPH10">#REF!</definedName>
    <definedName name="wrn.xrates._1_1">#REF!</definedName>
    <definedName name="_vena_DYNR_SBudget_BB1_c75acc66_2280afcb">#REF!</definedName>
    <definedName name="___prt3">#REF!</definedName>
    <definedName name="_vena_Budget_B1_R_3_658023728085729283_4331">#REF!</definedName>
    <definedName name="_55__123Graph_XCHART_15">#REF!</definedName>
    <definedName name="USOPEX">#REF!</definedName>
    <definedName name="IR">#REF!</definedName>
    <definedName name="YtdParkingInc">#REF!</definedName>
    <definedName name="maxrsv">#REF!</definedName>
    <definedName name="_vena_DYNR_SBudget_BB1_6f2500ac_92739c2e">#REF!</definedName>
    <definedName name="Debt_Label2_Amort">#REF!</definedName>
    <definedName name="_vena_Budget_B1_R_2_658126897640767489_1">#REF!</definedName>
    <definedName name="_vena_Budget_B1_R_3_658023728085729283_4093">#REF!</definedName>
    <definedName name="RentRollLastRow">#REF!</definedName>
    <definedName name="hurd3">#REF!</definedName>
    <definedName name="PY._RA">#REF!</definedName>
    <definedName localSheetId="5" name="NAME1">#REF!</definedName>
    <definedName name="ddd_3">#REF!</definedName>
    <definedName name="_vena_DYNR_SBudget_BB1_49c874bc_a3874ea5">#REF!</definedName>
    <definedName name="_vena_Budget_B1_R_2_658126894809612289_1">#REF!</definedName>
    <definedName name="_vena_Budget_B1_R_2_658126896244064257">#REF!</definedName>
    <definedName name="__yr9">#REF!</definedName>
    <definedName name="OTHERRETaxRecov">#REF!</definedName>
    <definedName name="_vena_DYNR_SBudget_BB1_93cbb310_ee89fab6">#REF!</definedName>
    <definedName name="TerminalCapRate">#REF!</definedName>
    <definedName name="_bdm.3E656774FFD24CAAA312EEDD608EB489.edm">#REF!</definedName>
    <definedName name="TENYRS_SEC3">#REF!</definedName>
    <definedName name="_vena_DYNR_SBudget_BB1_aa19ba92_47d357a6">#REF!</definedName>
    <definedName name="CPI_00">#REF!</definedName>
    <definedName name="_vena_Budget_B1_R_3_658023728085729283_3537">#REF!</definedName>
    <definedName name="_vena_DYNR_SBudget_BB1_9d2d8fb7_1c9971e8">#REF!</definedName>
    <definedName name="wrn.csc2._1_1_1">#REF!</definedName>
    <definedName name="_FEB08">#REF!</definedName>
    <definedName name="MA">#REF!</definedName>
    <definedName name="_11N">#REF!</definedName>
    <definedName name="_vena_Budget_B1_R_2_658126894335655939_1">#REF!</definedName>
    <definedName name="wrn.Financial._1_1_1">#REF!</definedName>
    <definedName name="npCore">#REF!</definedName>
    <definedName name="_vena_Budget_B1_R_3_658023728085729283_2380">#REF!</definedName>
    <definedName name="_bdm.7D95730C247643EEA3B963D7969C456D.edm">#REF!</definedName>
    <definedName name="lll_1_3">#REF!</definedName>
    <definedName name="_vena_Budget_B1_R_3_658023728085729283_3611">#REF!</definedName>
    <definedName name="wewr_1">#REF!</definedName>
    <definedName name="Error">#REF!</definedName>
    <definedName name="__________PGA2">#REF!</definedName>
    <definedName name="_Acq.Fee">#REF!</definedName>
    <definedName name="s_1_1">#REF!</definedName>
    <definedName name="_vena_Budget_B1_R_2_658126894495039489_1">#REF!</definedName>
    <definedName name="_DAT4">#REF!</definedName>
    <definedName name="_vena_DYNR_SBudget_BB1_46b314c0_1496eb73">#REF!</definedName>
    <definedName name="Hotel_list">#REF!</definedName>
    <definedName name="_vena_DYNR_SBudget_BB1_d91ca585_76897bc8">#REF!</definedName>
    <definedName name="_52__123Graph_ECHART_1">#REF!</definedName>
    <definedName name="_vena_Budget_B1_C_FV_35892df9482541ef9da1df9eb1776c9c_11">#REF!</definedName>
    <definedName name="_vena_DYNR_SBudget_BB1_81e08984_deb52629">#REF!</definedName>
    <definedName name="_15">#REF!</definedName>
    <definedName name="_vena_Budget_B1_R_3_658023728085729283_2871">#REF!</definedName>
    <definedName name="_vena_Budget_B1_R_3_658023728085729283_2522">#REF!</definedName>
    <definedName name="_vena_Budget_B1_R_2_658126898072780801">#REF!</definedName>
    <definedName name="wrn.Cash._.Flow._5">#REF!</definedName>
    <definedName name="wrn.printout._4">#REF!</definedName>
    <definedName name="_225__123Graph_ECHART_22">#REF!</definedName>
    <definedName name="pii">#REF!</definedName>
    <definedName name="__dec02">#REF!</definedName>
    <definedName name="new_1_3">#REF!</definedName>
    <definedName name="hn._I028">#REF!</definedName>
    <definedName name="MLNKdf95b2ccc04344bf8ad40e1f232ee209">#REF!</definedName>
    <definedName name="_bdm.2354CC6B38534994A45AB2E93CF4D311.edm">#REF!</definedName>
    <definedName name="_vena_Budget_B1_R_3_658023728085729283_4163">#REF!</definedName>
    <definedName name="_vena_Budget_B1_R_2_658126894042054657">#REF!</definedName>
    <definedName name="_vena_DYNR_SBudget_BB1_88d65061_d9b2d0de">#REF!</definedName>
    <definedName name="_vena_DYNR_SBudget_BB1_206d9c20_9215b588">#REF!</definedName>
    <definedName name="CshFlo">#REF!</definedName>
    <definedName name="SR">#REF!</definedName>
    <definedName name="PERMFINANCE">#REF!</definedName>
    <definedName name="_vena_Budget_B1_R_3_658023728085729283_2826">#REF!</definedName>
    <definedName name="PROJ_BUD">#REF!</definedName>
    <definedName name="_30_0__123Grap">#REF!</definedName>
    <definedName name="arlington">#REF!</definedName>
    <definedName name="__NOV09">#REF!</definedName>
    <definedName name="_vena_DYNR_SBudget_BB1_947a2efe_6d8d86b2">#REF!</definedName>
    <definedName name="MLNK7dc87f92db4e42e99545768421b14741">#REF!</definedName>
    <definedName name="wrn.Arthur._1_4">#REF!</definedName>
    <definedName name="ACwvu.INSURANCE._.RECOVERIES.">#REF!</definedName>
    <definedName name="_div15">#REF!</definedName>
    <definedName name="_11F_1">#REF!</definedName>
    <definedName name="_vena_Budget_B1_R_2_658126895598141441">#REF!</definedName>
    <definedName name="OTHERGenAdmin">#REF!</definedName>
    <definedName name="OCF">#REF!</definedName>
    <definedName name="STACK2">#REF!</definedName>
    <definedName name="____key2">#REF!</definedName>
    <definedName name="_vena_Budget_B1_R_2_658126899482066945">#REF!</definedName>
    <definedName name="_vena_DYNR_SBudget_BB1_93cbb310_430c1ada">#REF!</definedName>
    <definedName name="Fit">#REF!</definedName>
    <definedName name="__car2">#REF!</definedName>
    <definedName name="_vena_Budget_B1_R_2_658126899675004929">#REF!</definedName>
    <definedName name="qwerqew_1_1_1">#REF!</definedName>
    <definedName name="_vena_DYNR_SBudget_BB1_947a2efe">#REF!</definedName>
    <definedName name="NetRSF">#REF!</definedName>
    <definedName name="_vena_DYNR_SBudget_BB1_5dbe1ffa_5b62ed1a">#REF!</definedName>
    <definedName name="mtg">#REF!</definedName>
    <definedName name="_bdm.AB5EC28A3C6F4DBBB2909BDAFC1FA969.edm">#REF!</definedName>
    <definedName name="______________________________SF1">#REF!</definedName>
    <definedName name="_vena_Budget_B1_R_3_658023728085729283_4217">#REF!</definedName>
    <definedName name="_vena_Budget_B1_R_2_658126900543225857">#REF!</definedName>
    <definedName name="bm">#REF!</definedName>
    <definedName name="ctss.meta.mosaic.opStatement">#REF!</definedName>
    <definedName name="_bdm.DA4082312E79451AB4F28850A1D69067.edm">#REF!</definedName>
    <definedName name="SD_1">#REF!</definedName>
    <definedName name="_vena_Budget_B1_R_3_658023728085729283_3572">#REF!</definedName>
    <definedName name="Acct">#REF!</definedName>
    <definedName name="wrn.Europe._5">#REF!</definedName>
    <definedName name="_bdm.F1DD885A699C49DFBF5C356371256013.edm">#REF!</definedName>
    <definedName name="_vena_Budget_B1_R_2_658126898873892865">#REF!</definedName>
    <definedName name="Section_TAX_AND_INS">#REF!</definedName>
    <definedName name="YtdOtrRecov">#REF!</definedName>
    <definedName name="usnoninstallrevq202">#REF!</definedName>
    <definedName name="_____SF2">#REF!</definedName>
    <definedName name="sdhdhfdfhh_5">#REF!</definedName>
    <definedName name="_bdm.8B62B8DC05E7427D835C8382B41810BA.edm">#REF!</definedName>
    <definedName name="monthreferences">#REF!</definedName>
    <definedName name="_bdm.745F7A8B02604A319FA5AEE30018DD2F.edm">#REF!</definedName>
    <definedName name="fib">#REF!</definedName>
    <definedName name="_vena_Budget_B1_R_3_658023728085729283_2717">#REF!</definedName>
    <definedName name="_vena_DYNR_SBudget_BB1_9d2d8fb7_910760fa">#REF!</definedName>
    <definedName name="inline_sf">#REF!</definedName>
    <definedName name="_vena_Budget_B1_R_2_658126899956023297">#REF!</definedName>
    <definedName name="acct7063">#REF!</definedName>
    <definedName name="_bdm.DE225212ADB34E4A852F2FD4684CAB9F.edm">#REF!</definedName>
    <definedName name="______17.8">#REF!</definedName>
    <definedName name="_SA1">#REF!</definedName>
    <definedName name="_bdm.FF9BABF524B54D71B92D0F68334DE153.edm">#REF!</definedName>
    <definedName localSheetId="5" name="ere">#REF!</definedName>
    <definedName name="_vena_Budget_B1_R_3_658023728085729283_3517">#REF!</definedName>
    <definedName name="____________________________ICE2">#REF!</definedName>
    <definedName name="Capital_Expenditures">#REF!</definedName>
    <definedName name="NIPP">#REF!</definedName>
    <definedName name="n_1_5">#REF!</definedName>
    <definedName name="_bdm.308A01C36D764A9AB955832DA14F34BD.edm">#REF!</definedName>
    <definedName name="current_re_taxes">#REF!</definedName>
    <definedName name="_ret6">#REF!</definedName>
    <definedName name="mmmmm_1_4">#REF!</definedName>
    <definedName name="ddd_2">#REF!</definedName>
    <definedName name="UKOPEXESC">#REF!</definedName>
    <definedName name="_vena_DYNR_SBudget_BB1_2f89a5d3_af0ff3d7">#REF!</definedName>
    <definedName name="_bdm.B08006A4D05A45F68F46D136D5229BD3.edm">#REF!</definedName>
    <definedName name="_vena_Budget_B1_R_3_658023728085729283_3544">#REF!</definedName>
    <definedName name="LCKOUTEX">#REF!</definedName>
    <definedName name="Debt_Calc3_Term">#REF!</definedName>
    <definedName name="INTRSVTO">#REF!</definedName>
    <definedName name="b4rent">#REF!</definedName>
    <definedName name="_vena_Budget_B1_R_3_658023728085729283_2564">#REF!</definedName>
    <definedName name="_22">#REF!</definedName>
    <definedName name="_vena_DYNR_SBudget_BB1_257bd8dc_ee05d0f9">#REF!</definedName>
    <definedName name="rere_1_4">#REF!</definedName>
    <definedName name="_270__123Graph_XCHART_15">#REF!</definedName>
    <definedName name="_vena_Budget_B1_R_2_658126896437002241">#REF!</definedName>
    <definedName name="solver_lhs86">#REF!</definedName>
    <definedName name="B_Note_Calc_Switch">#REF!</definedName>
    <definedName name="IHMLocation">#REF!</definedName>
    <definedName name="_vena_Budget_B1_R_3_658023728085729283_3582">#REF!</definedName>
    <definedName name="__ASS2">#REF!</definedName>
    <definedName name="_vena_DYNR_SBudget_BB1_9d30db1e_bc06cb7">#REF!</definedName>
    <definedName name="_24">#REF!</definedName>
    <definedName name="AmtFin2Core">#REF!</definedName>
    <definedName name="_vena_DYNR_SBudget_BB1_a3c29ef0_f4478f6b">#REF!</definedName>
    <definedName name="_vena_Budget_B1_R_2_658126897791762433_1">#REF!</definedName>
    <definedName name="_vena_DYNR_SBudget_BB1_81e08984_e1a6e5f1">#REF!</definedName>
    <definedName name="yy_2">#REF!</definedName>
    <definedName name="ZIP">#REF!</definedName>
    <definedName name="_vena_Budget_B1_R_3_658023728085729283_2943">#REF!</definedName>
    <definedName name="OutYear8">#REF!</definedName>
    <definedName name="CLOVER_7">#REF!</definedName>
    <definedName name="rere_1_5">#REF!</definedName>
    <definedName name="ANALYSIS_OF_PARKING">#REF!</definedName>
    <definedName name="peter_4">#REF!</definedName>
    <definedName name="MLNK5216e4bc93ae4dceae0f2c68284c1b83">#REF!</definedName>
    <definedName name="_6__123Graph_AChart_6E">#REF!</definedName>
    <definedName name="__123Graph_LBL_BNDALLAS">#REF!</definedName>
    <definedName name="yield_1">#REF!</definedName>
    <definedName name="Minor_Page_19">#REF!</definedName>
    <definedName name="_vena_DYNR_SBudget_BB1_7970b553_5e3ed09">#REF!</definedName>
    <definedName name="vacancy_factor">#REF!</definedName>
    <definedName name="DateFirstRetailLease">#REF!</definedName>
    <definedName name="_vena_Budget_B1_R_3_658023728085729283_3310">#REF!</definedName>
    <definedName name="_bdm.FC4B1EB9D7374074BABA9815118459A4.edm">#REF!</definedName>
    <definedName name="_______________________CAD2006">#REF!</definedName>
    <definedName name="qwerqew_1_2">#REF!</definedName>
    <definedName name="_vena_Budget_B1_R_2_876291152830529537">#REF!</definedName>
    <definedName name="_vena_DYNR_SBudget_BB1_947a2efe_13aaaf7d">#REF!</definedName>
    <definedName name="_vena_Budget_B1_C_FV_e4bcd20d09de44648bcf960b63f6917f_38">#REF!</definedName>
    <definedName name="_vena_Budget_B1_R_2_658126896340533249">#REF!</definedName>
    <definedName name="value_date_EUR">#REF!</definedName>
    <definedName localSheetId="5" name="DSCR">#REF!</definedName>
    <definedName name="_JUL96">#REF!</definedName>
    <definedName name="Macro4">#REF!</definedName>
    <definedName name="PCQUAN">#REF!</definedName>
    <definedName name="XFDG_2">#REF!</definedName>
    <definedName name="_32">#REF!</definedName>
    <definedName name="_vena_Budget_B1_R_2_658126899440123907">#REF!</definedName>
    <definedName name="_vena_Budget_B1_R_3_658023728085729283_3806">#REF!</definedName>
    <definedName name="_vena_Budget_B1_R_3_658023728085729283_2585">#REF!</definedName>
    <definedName name="CONSIZE">#REF!</definedName>
    <definedName name="_vena_DYNR_SBudget_BB1_71f70c8_2038750b">#REF!</definedName>
    <definedName name="leasecalc2">#REF!</definedName>
    <definedName name="__123Graph_AGATHERING">#REF!</definedName>
    <definedName name="CAPITAL_BUDGET">#REF!</definedName>
    <definedName name="ADJGSFB">#REF!</definedName>
    <definedName name="st_1_1_1">#REF!</definedName>
    <definedName name="_vena_Budget_B1_C_FV_e4bcd20d09de44648bcf960b63f6917f_36">#REF!</definedName>
    <definedName name="_vena_Budget_B1_R_2_658126899242991617">#REF!</definedName>
    <definedName name="__con7">#REF!</definedName>
    <definedName name="aasfafaf_1_3">#REF!</definedName>
    <definedName name="BotMRK7">#REF!</definedName>
    <definedName name="Debt_InitialSeniorBOPBalance">#REF!</definedName>
    <definedName name="ExBus_5">#REF!</definedName>
    <definedName name="rabota_1_5">#REF!</definedName>
    <definedName name="_4_0__123Grap">#REF!</definedName>
    <definedName name="aswitch">#REF!</definedName>
    <definedName localSheetId="5" name="What">#REF!</definedName>
    <definedName localSheetId="4" name="fuckface">#REF!</definedName>
    <definedName name="_vena_DYNR_SBudget_BB1_947a2efe_719ed4aa">#REF!</definedName>
    <definedName name="_vena_DYNR_SBudget_BB1_9d30db1e_b77f70c5">#REF!</definedName>
    <definedName name="_vena_Budget_B1_R_3_658023728085729283_2613">#REF!</definedName>
    <definedName name="yy_1_4">#REF!</definedName>
    <definedName name="asefd21_3">#REF!</definedName>
    <definedName name="wrn.Print_Target._1_3">#REF!</definedName>
    <definedName name="_16CLOSING_ADJUST">#REF!</definedName>
    <definedName name="_vena_Budget_B1_R_3_658023728085729283_3500">#REF!</definedName>
    <definedName name="wrn.fin_1_5">#REF!</definedName>
    <definedName name="v_1_1_1">#REF!</definedName>
    <definedName name="_vena_Budget_B1_R_2_658126896738992129">#REF!</definedName>
    <definedName name="k_1_5">#REF!</definedName>
    <definedName name="_JUN07">#REF!</definedName>
    <definedName name="runits">#REF!</definedName>
    <definedName name="L10_">#REF!</definedName>
    <definedName name="MLNK5fbb6e2e55824ab49deff8d6ccd2b766">#REF!</definedName>
    <definedName name="ROSEWELL">#REF!</definedName>
    <definedName name="_vena_Budget_B1_C_FV_cf2923e05394473da29be0fda7a32c55_54">#REF!</definedName>
    <definedName name="ACRE7">#REF!</definedName>
    <definedName name="subdebt2">#REF!</definedName>
    <definedName name="_vena_DYNR_SBudget_BB1_d91ca585_60c4c1b1">#REF!</definedName>
    <definedName name="TENYRS_SEC1">#REF!</definedName>
    <definedName name="wrn.Inputsheet_ProjectInput._2">#REF!</definedName>
    <definedName name="_vena_Budget_B1_R_3_658023728085729283_3909">#REF!</definedName>
    <definedName name="asd_1_5">#REF!</definedName>
    <definedName name="Oasda_3">#REF!</definedName>
    <definedName name="wrn.contribution._1_3">#REF!</definedName>
    <definedName name="_n50">#REF!</definedName>
    <definedName name="_vena_DYNR_SBudget_BB1_6f2500ac_a69e8f40">#REF!</definedName>
    <definedName name="XREF_COLUMN_1">#REF!</definedName>
    <definedName name="_vena_Budget_B1_R_2_658126896319561729">#REF!</definedName>
    <definedName name="mmmmmmmhm_1_2">#REF!</definedName>
    <definedName name="_vena_Budget_B1_R_3_658023728085729283_4239">#REF!</definedName>
    <definedName name="_bdm.AA6C2D22BE3E4F2895813DA1409C2ED5.edm">#REF!</definedName>
    <definedName name="_vena_Budget_B1_R_3_658023728085729283_4220">#REF!</definedName>
    <definedName name="____lip3">#REF!</definedName>
    <definedName name="_vena_DYNR_SBudget_BB1_49c874bc_9cb5c4e2">#REF!</definedName>
    <definedName name="_____________________________SF2">#REF!</definedName>
    <definedName name="_vena_Budget_B1_R_3_658023728085729283_2546">#REF!</definedName>
    <definedName name="sgsx_3">#REF!</definedName>
    <definedName name="ProjCap">#REF!</definedName>
    <definedName name="LastPrintRow">#REF!</definedName>
    <definedName name="_bdm.ToolkitBookmark.1_25_2004_9_47_23_PM.edm">#REF!</definedName>
    <definedName name="_vena_DYNR_SBudget_BB1_ece26a1a_57d942e6">#REF!</definedName>
    <definedName name="_bdm.69336E10A0D04BAC9B1373962AED5834.edm">#REF!</definedName>
    <definedName name="inabc_3">#REF!</definedName>
    <definedName name="ProjectEquity">#REF!</definedName>
    <definedName name="OccRentNew4_ScenDEFAULT">#REF!</definedName>
    <definedName name="_90__123Graph_DCHART_15">#REF!</definedName>
    <definedName name="_bdm.93F359FF8A784EC087A645D0DB250101.edm">#REF!</definedName>
    <definedName name="_vena_Budget_B1_R_2_658126896638328833">#REF!</definedName>
    <definedName name="shit1_1_5">#REF!</definedName>
    <definedName name="wrn.Total._4">#REF!</definedName>
    <definedName name="wrn.celkový._.tisk._.detail._3">#REF!</definedName>
    <definedName name="_vena_Budget_B1_R_3_658023728085729283_2511">#REF!</definedName>
    <definedName name="Actual_6">#REF!</definedName>
    <definedName name="BLPH52">#REF!</definedName>
    <definedName localSheetId="5" name="AF">#REF!</definedName>
    <definedName name="hotel_mgt_fee">#REF!</definedName>
    <definedName name="__123Graph_XSTGLOBE">#REF!</definedName>
    <definedName name="period4">#REF!</definedName>
    <definedName name="xx_4">#REF!</definedName>
    <definedName name="__OCT10">#REF!</definedName>
    <definedName name="_vena_DYNR_SBudget_BB1_f8b3d04b">#REF!</definedName>
    <definedName name="__NOV95">#REF!</definedName>
    <definedName name="_bdm.99CEDA434D30439E86753D45B652195E.edm">#REF!</definedName>
    <definedName name="MLNKab43bca2ebbb46d49aa6ad9fab15d1a8">#REF!</definedName>
    <definedName name="Diff_Int_Fin">#REF!</definedName>
    <definedName name="_vena_Budget_B1_R_2_658126896692854785">#REF!</definedName>
    <definedName name="_vena_Budget_B1_R_3_658023728085729283_2488">#REF!</definedName>
    <definedName name="_vena_Budget_B1_R_3_658023728085729283_3927">#REF!</definedName>
    <definedName name="_NOV02">#REF!</definedName>
    <definedName name="cc_3">#REF!</definedName>
    <definedName name="_20__123Graph_ACHART_5">#REF!</definedName>
    <definedName name="Z_6DFA7DE6_3C08_11D1_BDBE_0020AF42250B_.wvu.PrintArea">#REF!</definedName>
    <definedName name="__6__123Graph_ACHART_5">#REF!</definedName>
    <definedName name="_vena_Budget_B1_R_2_658126897628184577_1">#REF!</definedName>
    <definedName name="USAPDSO">#REF!</definedName>
    <definedName name="wrn.document._2">#REF!</definedName>
    <definedName name="Min.Gain">#REF!</definedName>
    <definedName name="ATC">#REF!</definedName>
    <definedName name="sara2">#REF!</definedName>
    <definedName name="_bdm.E1A315087685446E86965608B949E40D.edm">#REF!</definedName>
    <definedName name="OCC_PCT">#REF!</definedName>
    <definedName name="_vena_Budget_B1_R_2_702739773319938050">#REF!</definedName>
    <definedName name="BRIC">#REF!</definedName>
    <definedName name="_vena_Budget_B1_R_2_658126894474067969_1">#REF!</definedName>
    <definedName name="OtrInc2Desc">#REF!</definedName>
    <definedName name="b9rent">#REF!</definedName>
    <definedName name="wrn.Blue._.Book._.Sections._2">#REF!</definedName>
    <definedName name="_vena_DYNR_SBudget_BB1_d3649f1b_755c7357">#REF!</definedName>
    <definedName name="_40__123Graph_CCHART_15">#REF!</definedName>
    <definedName name="fuckme_5">#REF!</definedName>
    <definedName name="GTE10builds">#REF!</definedName>
    <definedName name="_vena_DYNR_SBudget_BB1_acaafd4a_ee3f56bc">#REF!</definedName>
    <definedName name="Extra_Pay">#REF!</definedName>
    <definedName name="Param_PVAbatement">#REF!</definedName>
    <definedName name="_vena_DYNR_SBudget_BB1_6f2500ac_48a06f92">#REF!</definedName>
    <definedName name="_vena_DYNR_SBudget_BB1_fa3d5630_904a7a75">#REF!</definedName>
    <definedName name="_29__123Graph_FCHART_17">#REF!</definedName>
    <definedName name="_vena_Budget_B1_R_3_658023728085729283_4068">#REF!</definedName>
    <definedName name="ExtWoodWindowsDoors">#REF!</definedName>
    <definedName name="_vena_Budget_B1_R_2_658126893605847041">#REF!</definedName>
    <definedName name="_vena_DYNR_SBudget_BB1_947a2efe_a13395a9">#REF!</definedName>
    <definedName name="_5__123Graph_A_CURRENT_4">#REF!</definedName>
    <definedName name="_vena_DYNR_SBudget_BB1_c75acc66_5aa85d10">#REF!</definedName>
    <definedName name="_vena_Budget_B1_R_3_658023728085729283_3566">#REF!</definedName>
    <definedName name="_vena_Budget_B1_R_2_658126900354482177">#REF!</definedName>
    <definedName name="_________KC3">#REF!</definedName>
    <definedName name="_vena_Budget_B1_R_3_658023728085729283_873">#REF!</definedName>
    <definedName name="_vena_Budget_B1_R_3_658023728085729283_3181">#REF!</definedName>
    <definedName name="_bdm.F44E14089D7C4B5596209878AE77311F.edm">#REF!</definedName>
    <definedName name="parswap_table_TWD">#REF!</definedName>
    <definedName name="sgsx">#REF!</definedName>
    <definedName name="Analysis_Length_Months">#REF!</definedName>
    <definedName name="_vena_Budget_B1_R_3_658023728085729283_2317">#REF!</definedName>
    <definedName name="_74__123Graph_FCHART_15">#REF!</definedName>
    <definedName name="wrn.print_3">#REF!</definedName>
    <definedName name="cost1">#REF!</definedName>
    <definedName name="_vena_Budget_B1_R_3_658023728085729283_2391">#REF!</definedName>
    <definedName name="_vena_Budget_B1_R_3_658023728085729283_3037">#REF!</definedName>
    <definedName name="_bdm.F543EDBB46B843799455D97D0F7B84F8.edm">#REF!</definedName>
    <definedName name="XRefCopy45">#REF!</definedName>
    <definedName name="AUS03builds">#REF!</definedName>
    <definedName name="MLNK44b607665afc4080be3a26487937dbca">#REF!</definedName>
    <definedName name="OTHERREVGR">#REF!</definedName>
    <definedName name="_bdm.525DEF5D35314484B2088BAB5801B2E3.edm">#REF!</definedName>
    <definedName name="MonthlyDebtPayment">#REF!</definedName>
    <definedName name="xlCCList">#REF!</definedName>
    <definedName name="____1">#REF!</definedName>
    <definedName name="_vena_Budget_B1_R_3_658023728085729283_3521">#REF!</definedName>
    <definedName name="_bdm.1A58EC49476D456298B2B5434D89D486.edm">#REF!</definedName>
    <definedName name="_vena_Budget_B1_R_3_658023728085729283_3558">#REF!</definedName>
    <definedName name="_gfa4">#REF!</definedName>
    <definedName name="_bdm.C8B647378867474B9955EB846461A95F.edm">#REF!</definedName>
    <definedName name="_AUG10">#REF!</definedName>
    <definedName name="OATenantGroups">#REF!</definedName>
    <definedName name="solver_lhs45">#REF!</definedName>
    <definedName name="_bdm.E13A0B7691814414988FC7A3F50FBA84.edm">#REF!</definedName>
    <definedName name="lll_1_1_1">#REF!</definedName>
    <definedName name="_54">#REF!</definedName>
    <definedName name="_vena_DYNR_SBudget_BB1_81e08984_dabc8ca9">#REF!</definedName>
    <definedName name="________key1">#REF!</definedName>
    <definedName name="_bdm.FA227370C5CB4AA997D40D854A7588C3.edm">#REF!</definedName>
    <definedName name="GREEN">#REF!</definedName>
    <definedName name="WAO_93">#REF!</definedName>
    <definedName name="_vena_DYNR_SBudget_BB1_9d2d8fb7_b83ea18e">#REF!</definedName>
    <definedName name="Equity_Share_LP_Monthly">#REF!</definedName>
    <definedName name="_vena_Budget_B1_R_3_658023728085729283_2185">#REF!</definedName>
    <definedName name="_28__123Graph_XCHART_1">#REF!</definedName>
    <definedName name="_bdm.E28F4DC58D17427F81D60C9AF9C615BF.edm">#REF!</definedName>
    <definedName name="wrn.Full._.Report._1_4">#REF!</definedName>
    <definedName name="zer_1_2">#REF!</definedName>
    <definedName name="XREF_COLUMN_8">#REF!</definedName>
    <definedName name="_vena_Budget_B1_R_2_658126895044493313_1">#REF!</definedName>
    <definedName name="OccRentNew2_ScenDEFAULT">#REF!</definedName>
    <definedName name="_vena_DYNR_SBudget_BB1_acaafd4a">#REF!</definedName>
    <definedName name="wvu.cash._1_5">#REF!</definedName>
    <definedName name="_vena_DYNR_SBudget_BB1_dc3c8d90_a8b084f6">#REF!</definedName>
    <definedName name="______________________________KC3">#REF!</definedName>
    <definedName localSheetId="3" name="_bdm.5E82E15C6364403BB4F7375A881481A1.edm">#REF!</definedName>
    <definedName name="_25Module2_.PRINT_HSUM">#REF!</definedName>
    <definedName name="_46__123Graph_FCHART_17">#REF!</definedName>
    <definedName name="FMV_FreeRent">#REF!</definedName>
    <definedName name="GUPUTILITIES">#REF!</definedName>
    <definedName name="Horizon_Group_Properties">#REF!</definedName>
    <definedName name="sales_costs">#REF!</definedName>
    <definedName name="Print_Macro">#REF!</definedName>
    <definedName name="market_5">#REF!</definedName>
    <definedName name="_vena_DYNR_SBudget_BB1_a3c29ef0_ec03a27c">#REF!</definedName>
    <definedName name="YRRENOVA">#REF!</definedName>
    <definedName name="_vena_DYNR_SBudget_BB1_ece26a1a_86eebbc8">#REF!</definedName>
    <definedName name="Renovated_Market_Rent">#REF!</definedName>
    <definedName name="_GSF3">#REF!</definedName>
    <definedName name="TopMRK6">#REF!</definedName>
    <definedName name="_126__123Graph_BCHART_1">#REF!</definedName>
    <definedName name="Q1_Summary_2011">#REF!</definedName>
    <definedName name="TwoMSLevIRR">#REF!</definedName>
    <definedName name="_vena_DYNR_SBudget_BB1_f0410f7_7d1ddf40">#REF!</definedName>
    <definedName name="_bdm.75FA0A461DEA418F87170DBC2C1EB610.edm">#REF!</definedName>
    <definedName name="_16__123Graph_BChart_8E">#REF!</definedName>
    <definedName name="DaysProjYr10SP">#REF!</definedName>
    <definedName name="_17Module2_.PRINT_BCTAX">#REF!</definedName>
    <definedName name="_vena_Budget_B1_R_2_658126895438757889">#REF!</definedName>
    <definedName name="Division_04">#REF!</definedName>
    <definedName name="_bdm.73ADA7D4D08648E6A26C98C0303F2801.edm">#REF!</definedName>
    <definedName name="_vena_DYNR_SBudget_BB1_d3649f1b_fe3070b5">#REF!</definedName>
    <definedName name="_bdm.EFD575C5D4DD48D3BBEDA71B96B00410.edm">#REF!</definedName>
    <definedName name="_vena_Budget_B1_R_2_658126894516011009_1">#REF!</definedName>
    <definedName name="_vena_Budget_B1_R_3_658023728085729283_2239">#REF!</definedName>
    <definedName name="hotl2">#REF!</definedName>
    <definedName name="_vena_DYNR_SBudget_BB1_206d9c20_c0cc7ca1">#REF!</definedName>
    <definedName name="_MAR04">#REF!</definedName>
    <definedName name="_bdm.7496A48AF1AD49E0A2B3FE894BC2DC55.edm">#REF!</definedName>
    <definedName name="Region_Table">#REF!</definedName>
    <definedName name="_vena_Budget_B1_R_3_658023728085729283_3414">#REF!</definedName>
    <definedName name="_16__123Graph_XR_M_MARG">#REF!</definedName>
    <definedName name="wrn.document._1_2">#REF!</definedName>
    <definedName name="TotalFloorArea">#REF!</definedName>
    <definedName name="_vena_Budget_B1_R_3_658023728085729283_2401">#REF!</definedName>
    <definedName name="PLUG">#REF!</definedName>
    <definedName name="ic">#REF!</definedName>
    <definedName name="_vena_Budget_B1_R_2_658126899930857473">#REF!</definedName>
    <definedName name="_bdm.451F40A3B11446819DCB16D38F03D290.edm">#REF!</definedName>
    <definedName name="mj_1_5">#REF!</definedName>
    <definedName name="GTEMINCASH">#REF!</definedName>
    <definedName name="vic">#REF!</definedName>
    <definedName name="_bdm.0C89C57A1DD244F68620B2D8FBAC1BB2.edm">#REF!</definedName>
    <definedName name="wrn.print2._2">#REF!</definedName>
    <definedName name="MLNK4a10be5d71ac45bca282915eb19c72f7">#REF!</definedName>
    <definedName name="_vena_Budget_B1_R_2_658126897116479489">#REF!</definedName>
    <definedName name="Workcap4_1_1_1">#REF!</definedName>
    <definedName name="_bdm.E6A7A5A5DC0A4773B3274C022B98FDB1.edm">#REF!</definedName>
    <definedName name="__56__123Graph_XSEG_PIE">#REF!</definedName>
    <definedName name="ROOMNBR">#REF!</definedName>
    <definedName name="_9P_L">#REF!</definedName>
    <definedName name="___NCF10">#REF!</definedName>
    <definedName name="wrn.all.2_1_5">#REF!</definedName>
    <definedName name="_11_15R">#REF!</definedName>
    <definedName name="_vena_Budget_B1_R_2_658126896982261761">#REF!</definedName>
    <definedName name="Project_months">#REF!</definedName>
    <definedName name="_vena_Budget_B1_R_3_658023728085729283_2430">#REF!</definedName>
    <definedName name="_vena_Budget_B1_R_2_658126894394376192_1">#REF!</definedName>
    <definedName name="_7__123Graph_ACHART_15">#REF!</definedName>
    <definedName name="YtdOtrLosses">#REF!</definedName>
    <definedName name="Cum_Pref">#REF!</definedName>
    <definedName name="isquarters">#REF!</definedName>
    <definedName name="_vena_DYNR_SBudget_BB1_c75acc66_50c6c824">#REF!</definedName>
    <definedName name="bnnn">#REF!</definedName>
    <definedName name="_vena_Budget_B1_R_3_658023728085729283_4248">#REF!</definedName>
    <definedName name="_vena_Budget_B1_R_3_658023728085729283_1907">#REF!</definedName>
    <definedName name="_vena_DYNR_SBudget_BB1_c75acc66_388fa983">#REF!</definedName>
    <definedName name="wrn.all3_2">#REF!</definedName>
    <definedName name="CPNR">#REF!</definedName>
    <definedName name="futures_table_TWD">#REF!</definedName>
    <definedName name="revrate">#REF!</definedName>
    <definedName name="_vena_Budget_B1_R_3_658023728085729283_2519">#REF!</definedName>
    <definedName name="wrn.Draft._1">#REF!</definedName>
    <definedName name="_vena_Budget_B1_R_3_658023728085729283_3826">#REF!</definedName>
    <definedName name="ONS">#REF!</definedName>
    <definedName name="BIUndergroundParkingA">#REF!</definedName>
    <definedName name="csgsf">#REF!</definedName>
    <definedName name="Budsum">#REF!</definedName>
    <definedName name="M_1_1_1">#REF!</definedName>
    <definedName name="cutoff2">#REF!</definedName>
    <definedName name="gggg_4">#REF!</definedName>
    <definedName name="CARP">#REF!</definedName>
    <definedName name="_vena_Budget_B1_R_2_658126900631306241">#REF!</definedName>
    <definedName name="_vena_DYNR_SBudget_BB1_257bd8dc_7fb1fbe">#REF!</definedName>
    <definedName name="________rr3">#REF!</definedName>
    <definedName name="wrn.Output._1_5">#REF!</definedName>
    <definedName name="_JUL05">#REF!</definedName>
    <definedName name="FRONT2">#REF!</definedName>
    <definedName name="_vena_Budget_B1_R_2_658126894771863553_1">#REF!</definedName>
    <definedName name="_vena_Budget_B1_R_3_658023728085729283_3069">#REF!</definedName>
    <definedName name="in_1_3">#REF!</definedName>
    <definedName name="lll_2">#REF!</definedName>
    <definedName name="wrn.SUMMARY._4">#REF!</definedName>
    <definedName name="CROSSCOL">#REF!</definedName>
    <definedName name="_vena_Budget_B1_R_3_658023728085729283_2698">#REF!</definedName>
    <definedName name="CSBeg">#REF!</definedName>
    <definedName name="_6Module2_.PRINT_BCCAM">#REF!</definedName>
    <definedName name="wrn.PRINTREP._1_3">#REF!</definedName>
    <definedName name="pur.fee.total.base">#REF!</definedName>
    <definedName name="bnamt">#REF!</definedName>
    <definedName name="Name_of_Property">#REF!</definedName>
    <definedName name="_vena_DYNR_SBudget_BB1_7ccf34ea_24852c78">#REF!</definedName>
    <definedName name="GSFFIN">#REF!</definedName>
    <definedName name="DEBT_InitialCapital">#REF!</definedName>
    <definedName name="_vena_Budget_B1_C_FV_cf2923e05394473da29be0fda7a32c55_36">#REF!</definedName>
    <definedName name="P_1_4">#REF!</definedName>
    <definedName name="_bdm.D1C45972B9EF44CAA2C0F3EB26524C78.edm">#REF!</definedName>
    <definedName name="wrn.FY96sbp99_1_2">#REF!</definedName>
    <definedName name="_vena_DYNR_SBudget_BB1_6f2500ac_bef9f556">#REF!</definedName>
    <definedName name="_vena_Budget_B1_R_2_702739773227663361">#REF!</definedName>
    <definedName name="r.CashFlow">#REF!</definedName>
    <definedName name="_vena_DYNR_SBudget_BB1_2f89a5d3_9dc92ecb">#REF!</definedName>
    <definedName name="trsetdhjbgf_1_5">#REF!</definedName>
    <definedName name="_vena_DYNR_SBudget_BB1_f75aa60c_aab48bd0">#REF!</definedName>
    <definedName name="FIXED_ASSET_ROLLFOWARD">#REF!</definedName>
    <definedName name="MLNKf95ce9d01280465fa3b2e1a2672b0c66">#REF!</definedName>
    <definedName name="_22__123Graph_DCHART_22">#REF!</definedName>
    <definedName name="COMPENSE">#REF!</definedName>
    <definedName name="_bdm.ADE26592838D4C0A84587CB87CC8A470.edm">#REF!</definedName>
    <definedName name="_1">#REF!</definedName>
    <definedName name="fff_1_1">#REF!</definedName>
    <definedName name="CAMTABLE">#REF!</definedName>
    <definedName name="Suppliers_5">#REF!</definedName>
    <definedName name="___2.2">#REF!</definedName>
    <definedName name="wrn.document._5">#REF!</definedName>
    <definedName name="Fcosts">#REF!</definedName>
    <definedName name="Param_Inclusion_2">#REF!</definedName>
    <definedName name="prova_2">#REF!</definedName>
    <definedName name="_vena_Budget_B1_R_2_658126899637256194">#REF!</definedName>
    <definedName name="wrn.FCB._1_3">#REF!</definedName>
    <definedName name="_vena_Budget_B1_R_3_658023728085729283_4339">#REF!</definedName>
    <definedName name="HighWeekSales">#REF!</definedName>
    <definedName name="_ret2">#REF!</definedName>
    <definedName name="_vena_DYNR_SBudget_BB1_9d2d8fb7_82eb5bfc">#REF!</definedName>
    <definedName name="_s6">#REF!</definedName>
    <definedName name="Forecast">#REF!</definedName>
    <definedName name="para">#REF!</definedName>
    <definedName name="_vena_Budget_B1_R_2_658126900035715075">#REF!</definedName>
    <definedName name="GoingInCap">#REF!</definedName>
    <definedName name="YtdMktgExp">#REF!</definedName>
    <definedName name="www_1_1_1">#REF!</definedName>
    <definedName name="OccRentNew1_ScenDEFAULT">#REF!</definedName>
    <definedName name="GLA_3">#REF!</definedName>
    <definedName name="sfgv">#REF!</definedName>
    <definedName name="_bdm.2216F51908284ACFAAEC7734729B7FE8.edm">#REF!</definedName>
    <definedName name="Z_F14718EE_5AC2_11D3_AD63_0050040A13CD_.wvu.PrintArea">#REF!</definedName>
    <definedName name="_vena_Budget_B1_R_3_658023728085729283_3960">#REF!</definedName>
    <definedName name="dbiImprovedOAR1">#REF!</definedName>
    <definedName name="ghhghd_1_4">#REF!</definedName>
    <definedName name="_vena_Budget_B1_R_2_658126894046248961">#REF!</definedName>
    <definedName name="wrn.SCHEDULE_4">#REF!</definedName>
    <definedName name="ELECT">#REF!</definedName>
    <definedName name="wewr_3">#REF!</definedName>
    <definedName name="ctss.in.collateral_0_.collToLoan_0_.LoanTerms.indexRate">#REF!</definedName>
    <definedName name="TAX_CREDIT">#REF!</definedName>
    <definedName name="_MatInverse_In">#REF!</definedName>
    <definedName name="_vena_Budget_B1_R_2_658126895304540161">#REF!</definedName>
    <definedName name="Occ3rdTenantType_ScenDEFAULT">#REF!</definedName>
    <definedName name="Section_OTHER">#REF!</definedName>
    <definedName name="loanamount2">#REF!</definedName>
    <definedName name="wrn.FY97SBP._3">#REF!</definedName>
    <definedName name="List">#REF!</definedName>
    <definedName name="FUND_IV">#REF!</definedName>
    <definedName name="_231__123Graph_XCHART_18">#REF!</definedName>
    <definedName name="xx_1_4">#REF!</definedName>
    <definedName name="wrn.all._.input.">#REF!</definedName>
    <definedName name="new_1_2">#REF!</definedName>
    <definedName name="masterlot">#REF!</definedName>
    <definedName name="mw">#REF!</definedName>
    <definedName name="_vena_DYNR_SBudget_BB1_9d2d8fb7_1549bfd4">#REF!</definedName>
    <definedName name="_vena_DYNR_SBudget_BB1_ece26a1a_e8160dab">#REF!</definedName>
    <definedName name="__4__123Graph_XCHART_2">#REF!</definedName>
    <definedName name="D2_Earnout_Trigger">#REF!</definedName>
    <definedName name="_vena_Budget_B1_R_3_658023728085729283_4380">#REF!</definedName>
    <definedName name="BotMRK20">#REF!</definedName>
    <definedName name="_New2_5">#REF!</definedName>
    <definedName name="_vena_Budget_B1_R_3_658023728085729283_60">#REF!</definedName>
    <definedName name="wrn.Europe._1_5">#REF!</definedName>
    <definedName name="_________CAD2005">#REF!</definedName>
    <definedName name="____KC3">#REF!</definedName>
    <definedName name="_40_0_0_S">#REF!</definedName>
    <definedName name="EST.TTL9">#REF!</definedName>
    <definedName name="wrn.set._3">#REF!</definedName>
    <definedName name="_vena_Budget_B1_R_2_658126895984017411">#REF!</definedName>
    <definedName name="solver_lhs30">#REF!</definedName>
    <definedName name="_bdm.7821D20125CF4A8EB95236D705F4746B.edm">#REF!</definedName>
    <definedName name="l_2">#REF!</definedName>
    <definedName name="_MAR11">#REF!</definedName>
    <definedName name="Switch">#REF!</definedName>
    <definedName name="_vena_Budget_B1_R_3_658023728085729283_3965">#REF!</definedName>
    <definedName name="mmmmm_1">#REF!</definedName>
    <definedName name="_vena_Budget_B1_R_2_702739781859540995">#REF!</definedName>
    <definedName name="ll_3">#REF!</definedName>
    <definedName name="AAAAAA_4">#REF!</definedName>
    <definedName name="Fund_Priority_Sale_Distribution">#REF!</definedName>
    <definedName name="MLNKbd1a6bd188094abaa4590536f49a5a38">#REF!</definedName>
    <definedName name="___________________________CAD2008">#REF!</definedName>
    <definedName name="UKGandAESC">#REF!</definedName>
    <definedName name="_vena_Budget_B1_R_2_658126895010938883_1">#REF!</definedName>
    <definedName name="_vena_DYNR_SBudget_BB1_88d65061_b4381e65">#REF!</definedName>
    <definedName name="solver_lhs34">#REF!</definedName>
    <definedName name="wrn.Print_Target._1_1_1">#REF!</definedName>
    <definedName name="peter_1_2">#REF!</definedName>
    <definedName name="_bdm.8E9ECF3051254C09893A19E3ADD744E0.edm">#REF!</definedName>
    <definedName name="Analysis_Start_Date">#REF!</definedName>
    <definedName name="zer_4">#REF!</definedName>
    <definedName name="__NOV99">#REF!</definedName>
    <definedName name="_n38">#REF!</definedName>
    <definedName name="T_3">#REF!</definedName>
    <definedName name="wvu.cash._1">#REF!</definedName>
    <definedName name="_vena_Budget_B1_R_3_658023728085729283_3422">#REF!</definedName>
    <definedName name="datapath">#REF!</definedName>
    <definedName name="_vena_Budget_B1_R_3_658023728085729283_3491">#REF!</definedName>
    <definedName name="_vena_Budget_B1_R_2_658126895593947137">#REF!</definedName>
    <definedName name="_vena_DYNR_SBudget_BB1_257bd8dc_4b765103">#REF!</definedName>
    <definedName name="p2tsf">#REF!</definedName>
    <definedName name="wrn.FY97SBP2_2">#REF!</definedName>
    <definedName name="Debt_Show1_Amount">#REF!</definedName>
    <definedName name="wrn.Bewegungsbilanz._4">#REF!</definedName>
    <definedName name="ApprAggrVac">#REF!</definedName>
    <definedName name="_vena_Budget_B1_R_3_658023728085729283_2893">#REF!</definedName>
    <definedName name="_vena_DYNR_SBudget_BB1_b04b2996_30361c0">#REF!</definedName>
    <definedName name="cfcost">#REF!</definedName>
    <definedName name="_bdm.6F69B53C3D05478A9289F52FB9DE1258.edm">#REF!</definedName>
    <definedName name="_vena_Budget_B1_R_2_658126899452706817">#REF!</definedName>
    <definedName name="_bdm.DF77897845BD4D568CE62A721CD4677A.edm">#REF!</definedName>
    <definedName name="stab_int_tax_exempt">#REF!</definedName>
    <definedName name="int">#REF!</definedName>
    <definedName name="Debt_RateType2">#REF!</definedName>
    <definedName name="_vena_DYNR_SBudget_BB1_9d2d8fb7_1f9beaa3">#REF!</definedName>
    <definedName name="ray_2">#REF!</definedName>
    <definedName name="OpExp95_96">#REF!</definedName>
    <definedName name="AUSGL">#REF!</definedName>
    <definedName name="_vena_DYNR_SBudget_BB1_9d2d8fb7_5e343749">#REF!</definedName>
    <definedName name="other.1.total.grand">#REF!</definedName>
    <definedName name="_25__123Graph_DCHART_2">#REF!</definedName>
    <definedName name="_vena_Budget_B1_R_3_658023728085729283_4071">#REF!</definedName>
    <definedName name="wrn.DCF._4">#REF!</definedName>
    <definedName name="_vena_DYNR_SBudget_BB1_dc3c8d90_3edf531f">#REF!</definedName>
    <definedName name="XRefCopy54Row">#REF!</definedName>
    <definedName name="xlBudgetVersion">#REF!</definedName>
    <definedName name="EST.TTL13">#REF!</definedName>
    <definedName name="interest_construction_period">#REF!</definedName>
    <definedName name="PURCHASE">#REF!</definedName>
    <definedName name="DELME4_Condo_1">#REF!</definedName>
    <definedName name="dbiImprovedName1">#REF!</definedName>
    <definedName name="_vena_DYNR_SBudget_BB1_f8b3d04b_5d4d5d84">#REF!</definedName>
    <definedName name="_vena_DYNR_SBudget_BB1_9d2d8fb7_ccd9dcd2">#REF!</definedName>
    <definedName name="Environmental">#REF!</definedName>
    <definedName name="AP">#REF!</definedName>
    <definedName name="_vena_Budget_B1_R_2_658126894801223681_1">#REF!</definedName>
    <definedName name="TemplatePrintArea">#REF!</definedName>
    <definedName name="__________CAD2008">#REF!</definedName>
    <definedName name="MLNKe43cafe2bf70418788a32837f3512205">#REF!</definedName>
    <definedName name="wrn.PARTIAL._3">#REF!</definedName>
    <definedName name="_vena_Budget_B1_R_2_658126898404130817">#REF!</definedName>
    <definedName name="_vena_DYNR_SBudget_BB1_81e08984_728c375b">#REF!</definedName>
    <definedName name="_vena_Budget_B1_R_2_658126895912714241">#REF!</definedName>
    <definedName name="__123Graph_ACOMP">#REF!</definedName>
    <definedName name="wrn.1._1_2">#REF!</definedName>
    <definedName name="_vena_Budget_B1_R_2_658126896881598465">#REF!</definedName>
    <definedName name="_vena_Budget_B1_R_3_658023728085729283_2599">#REF!</definedName>
    <definedName name="_vena_Budget_B1_R_2_658126897095507969">#REF!</definedName>
    <definedName name="_ZZ2_3">#REF!</definedName>
    <definedName name="_bdm.9AB7E892D4074F4BAA466C217FBD349D.edm">#REF!</definedName>
    <definedName name="_bdm.78A95B05E9B14F2C9DD9CFDE6CFE4E29.edm">#REF!</definedName>
    <definedName name="val_1">#REF!</definedName>
    <definedName name="_bdm.1EE47C4AA0064280819CC19BB4690A1F.edm">#REF!</definedName>
    <definedName name="_vena_Budget_B1_R_3_658023728085729283_4382">#REF!</definedName>
    <definedName name="_vena_Budget_B1_R_3_658023728085729283_3999">#REF!</definedName>
    <definedName name="____________________PGA2">#REF!</definedName>
    <definedName name="__OCT09">#REF!</definedName>
    <definedName name="_64__123Graph_CCHART_16">#REF!</definedName>
    <definedName name="__LTV4">#REF!</definedName>
    <definedName name="MLNKe28d16e5274048e7b968234bf22eabeb">#REF!</definedName>
    <definedName name="sfgjjsj">#REF!</definedName>
    <definedName name="_vena_Budget_B1_R_3_658023728085729283_3606">#REF!</definedName>
    <definedName name="uytry_4">#REF!</definedName>
    <definedName name="were_1_2">#REF!</definedName>
    <definedName name="huji_4">#REF!</definedName>
    <definedName name="asss_4">#REF!</definedName>
    <definedName name="_28______123Graph_ACHART_2">#REF!</definedName>
    <definedName name="___CAD2009">#REF!</definedName>
    <definedName name="_vena_Budget_B1_R_3_658023728085729283_3604">#REF!</definedName>
    <definedName name="Data_summary_2">#REF!</definedName>
    <definedName name="Bridge.Loan">#REF!</definedName>
    <definedName name="AUPInsRecov">#REF!</definedName>
    <definedName name="lklkl_1_5">#REF!</definedName>
    <definedName name="TABLE3">#REF!</definedName>
    <definedName name="sw_285_list">#REF!</definedName>
    <definedName name="_vena_Budget_B1_R_2_658126900409008129">#REF!</definedName>
    <definedName name="_vena_Budget_B1_R_2_774856193050279936">#REF!</definedName>
    <definedName name="_vena_DYNR_SBudget_BB1_5dbe1ffa_fca50254">#REF!</definedName>
    <definedName name="_vena_Budget_B1_R_3_658023728085729283_3408">#REF!</definedName>
    <definedName name="_vena_Budget_B1_C_FV_e4bcd20d09de44648bcf960b63f6917f_6">#REF!</definedName>
    <definedName name="Z_9A8750D3_468A_11D3_8ECF_00C04F9226C7_.wvu.Rows">#REF!</definedName>
    <definedName name="other.2.total.grand">#REF!</definedName>
    <definedName name="_bdm.BF7EA458DC8A4DB792C10E5444C45D22.edm">#REF!</definedName>
    <definedName name="Princeton">#REF!</definedName>
    <definedName name="DiscountRate">#REF!</definedName>
    <definedName name="_bdm.CC3956E270064807BFAE25A044B4496A.edm">#REF!</definedName>
    <definedName name="__18.3">#REF!</definedName>
    <definedName name="dbiImprovedAddress2">#REF!</definedName>
    <definedName name="sl2_title">#REF!</definedName>
    <definedName name="US01TENMAX">#REF!</definedName>
    <definedName name="_____Mkt2">#REF!</definedName>
    <definedName name="__MAY01">#REF!</definedName>
    <definedName name="_12__123Graph_ECHART_1">#REF!</definedName>
    <definedName name="_vena_DYNR_SBudget_BB1_9d2d8fb7_a6cedcd5">#REF!</definedName>
    <definedName name="dhgdh_1_1_1">#REF!</definedName>
    <definedName name="__MAY99">#REF!</definedName>
    <definedName name="_17_17.4">#REF!</definedName>
    <definedName name="_vena_Budget_B1_R_3_658023728085729283_2843">#REF!</definedName>
    <definedName name="_vena_DYNR_SBudget_BB1_6ebbf9bc_648f2490">#REF!</definedName>
    <definedName name="_bdm.63DBCC31F36644489455BC3FAA59F8CE.edm">#REF!</definedName>
    <definedName name="wrn.BlackWhite._1">#REF!</definedName>
    <definedName name="_vena_Budget_B1_R_2_658126897355554817">#REF!</definedName>
    <definedName name="LC_rate_const.">#REF!</definedName>
    <definedName name="Yr1InsRecov">#REF!</definedName>
    <definedName name="wrn.print._.summary._.sheets._5">#REF!</definedName>
    <definedName name="_bdm.367465A64E014D9EA5B6D76C65BD8DBB.edm">#REF!</definedName>
    <definedName name="_vena_Budget_B1_R_3_658023728085729283_3275">#REF!</definedName>
    <definedName name="__NOV96">#REF!</definedName>
    <definedName name="LandSale3PerAcre">#REF!</definedName>
    <definedName name="Z_F1471913_5AC2_11D3_AD63_0050040A13CD_.wvu.PrintArea">#REF!</definedName>
    <definedName name="HI">#REF!</definedName>
    <definedName name="_vena_Budget_B1_R_3_658023728085729283_3943">#REF!</definedName>
    <definedName name="_14__123Graph_CCHART_1">#REF!</definedName>
    <definedName name="fi">#REF!</definedName>
    <definedName name="_bdm.87ABC5AF414B4925BEF42D83F30614CC.edm">#REF!</definedName>
    <definedName name="f_1_5">#REF!</definedName>
    <definedName name="wrn.Delchamps._1">#REF!</definedName>
    <definedName name="_vena_Budget_B1_R_2_658126899024887809">#REF!</definedName>
    <definedName name="_vena_Budget_B1_R_3_658023728085729283_4306">#REF!</definedName>
    <definedName name="_vena_DYNR_SBudget_BB1_93cbb310_d3665197">#REF!</definedName>
    <definedName name="_vena_Budget_B1_R_3_658023728085729283_2450">#REF!</definedName>
    <definedName name="_vena_Budget_B1_R_3_658023728085729283_2659">#REF!</definedName>
    <definedName name="___MAR2">#REF!</definedName>
    <definedName name="_AUG06">#REF!</definedName>
    <definedName name="Mod2_Acct">#REF!</definedName>
    <definedName name="CommonEq_Tier_1">#REF!</definedName>
    <definedName name="RateMethod">#REF!</definedName>
    <definedName name="_vena_Budget_B1_R_3_658023728085729283_2498">#REF!</definedName>
    <definedName name="_vena_Budget_B1_R_2_658126899083608065">#REF!</definedName>
    <definedName name="_vena_Budget_B1_R_3_658023728085729283_2378">#REF!</definedName>
    <definedName name="_vena_DYNR_SBudget_BB1_5dbe1ffa">#REF!</definedName>
    <definedName name="AM_FEE_YR3">#REF!</definedName>
    <definedName name="_vena_Budget_B1_R_3_658023728085729283_2712">#REF!</definedName>
    <definedName name="_vena_Budget_B1_R_2_658126893840728065">#REF!</definedName>
    <definedName name="TABLE_D_1_18">#REF!</definedName>
    <definedName name="IsEdit">#REF!</definedName>
    <definedName name="D2_Cmt_Fee">#REF!</definedName>
    <definedName name="_bdm.45125ADE8C604160A78F43CA0D785EC8.edm">#REF!</definedName>
    <definedName name="_vena_DYNR_SBudget_BB1_6a64ca19_6475b6cd">#REF!</definedName>
    <definedName name="_____________________________aug03">#REF!</definedName>
    <definedName name="_vena_Budget_B1_R_3_658023728085729283_4058">#REF!</definedName>
    <definedName name="TABLE_D_1_9">#REF!</definedName>
    <definedName name="MLNK66f6571c49df4ce790ef8d63c62c6f40">#REF!</definedName>
    <definedName name="_vena_Budget_B1_R_2_658126896252452865">#REF!</definedName>
    <definedName name="jimmy">#REF!</definedName>
    <definedName name="VacancyMin_Com">#REF!</definedName>
    <definedName name="__JUL99">#REF!</definedName>
    <definedName name="__JAN02">#REF!</definedName>
    <definedName name="store1Core">#REF!</definedName>
    <definedName name="MLNKefb5f5fb912a453e8d543651f7c3842a">#REF!</definedName>
    <definedName name="tax.total.base">#REF!</definedName>
    <definedName name="USNONINSTALLOPEXPERC">#REF!</definedName>
    <definedName name="_bdm.00A30EEC70914950886ACA1DA54ED705.edm">#REF!</definedName>
    <definedName name="MLNKde3fe398d3af41f79f6e648611ff022a">#REF!</definedName>
    <definedName name="wrn.aging._.and._.Trend._.Analysis1_1_1_1">#REF!</definedName>
    <definedName name="Z_C9FB2A73_5C56_11D3_AD66_0050040A13CD_.wvu.PrintArea">#REF!</definedName>
    <definedName name="Suppliers_2">#REF!</definedName>
    <definedName name="_vena_Budget_B1_R_3_658023728085729283_3598">#REF!</definedName>
    <definedName localSheetId="5" name="dd_2">#REF!</definedName>
    <definedName name="__MAY03">#REF!</definedName>
    <definedName name="EVA_1_3">#REF!</definedName>
    <definedName name="nnet5a">#REF!</definedName>
    <definedName name="Path">#REF!</definedName>
    <definedName name="GOAEXT">#REF!</definedName>
    <definedName name="_vena_Budget_B1_R_2_658126900685832195">#REF!</definedName>
    <definedName name="_vena_DYNR_SBudget_BB1_46b314c0_5c7211fe">#REF!</definedName>
    <definedName name="_bdm.1B3EE069625D4FEA88920A66A9C4B3EE.edm">#REF!</definedName>
    <definedName name="_vena_DYNR_SBudget_BB1_5dbe1ffa_a47d8ce6">#REF!</definedName>
    <definedName name="_vena_DYNR_SBudget_BB1_d91ca585_762637d7">#REF!</definedName>
    <definedName name="_vena_DYNR_SBudget_BB1_c75acc66_53d8ae6b">#REF!</definedName>
    <definedName name="gross_below">#REF!</definedName>
    <definedName name="oldkill3_4">#REF!</definedName>
    <definedName name="remkt">#REF!</definedName>
    <definedName name="_vena_DYNR_SBudget_BB1_c75acc66_664417ee">#REF!</definedName>
    <definedName name="Macro10">#REF!</definedName>
    <definedName name="BUD_PROJ95">#REF!</definedName>
    <definedName name="PERSSAL">#REF!</definedName>
    <definedName name="SENSITIVITY1">#REF!</definedName>
    <definedName name="____dan1">#REF!</definedName>
    <definedName name="_vena_Budget_B1_R_3_658023728085729283_2786">#REF!</definedName>
    <definedName name="_bdm.941AA0E794C2487FBBC052B207BC1EC2.edm">#REF!</definedName>
    <definedName name="_45__123Graph_XCHART_2">#REF!</definedName>
    <definedName name="_vena_Budget_B1_R_2_702739773152165889">#REF!</definedName>
    <definedName name="_bdm.506BB95D5FF74692ACB6C4DCCF0C02A1.edm">#REF!</definedName>
    <definedName name="_vena_Budget_B1_R_3_658023728085729283_2687">#REF!</definedName>
    <definedName name="_vena_Budget_B1_R_2_658126900283179011">#REF!</definedName>
    <definedName name="_12">#REF!</definedName>
    <definedName name="__FEB01">#REF!</definedName>
    <definedName name="cap7yr">#REF!</definedName>
    <definedName name="_vena_Budget_B1_R_3_658023728085729283_3740">#REF!</definedName>
    <definedName name="weraw_2">#REF!</definedName>
    <definedName name="_vena_Budget_B1_R_3_658023728085729283_3893">#REF!</definedName>
    <definedName name="RESID_FORSALE_HR_EST">#REF!</definedName>
    <definedName name="ll_4">#REF!</definedName>
    <definedName name="Buckhead">#REF!</definedName>
    <definedName name="were_4">#REF!</definedName>
    <definedName name="AAAAAA_1_5">#REF!</definedName>
    <definedName name="UnitMixDatabase">#REF!</definedName>
    <definedName name="fui_max">#REF!</definedName>
    <definedName name="print_data_tables">#REF!</definedName>
    <definedName localSheetId="4" name="wrn.csc2.">#REF!</definedName>
    <definedName name="M_1_5">#REF!</definedName>
    <definedName name="_vena_Budget_B1_R_2_658126898047614977">#REF!</definedName>
    <definedName name="reno332">#REF!</definedName>
    <definedName name="PRINT_CODES">#REF!</definedName>
    <definedName name="___10">#REF!</definedName>
    <definedName name="Module1.PRINT_ESUM">#REF!</definedName>
    <definedName name="redo_4">#REF!</definedName>
    <definedName name="hope_condo_4">#REF!</definedName>
    <definedName name="_49">#REF!</definedName>
    <definedName name="design.fee">#REF!</definedName>
    <definedName name="_DEC97">#REF!</definedName>
    <definedName name="_vena_Budget_B1_R_2_658126899456901121">#REF!</definedName>
    <definedName name="_11__123Graph_X_CURRENT_4">#REF!</definedName>
    <definedName name="Debt_Label1_Term">#REF!</definedName>
    <definedName name="_vena_Budget_B1_R_2_658126899138134017">#REF!</definedName>
    <definedName name="BORD">#REF!</definedName>
    <definedName name="_vena_Budget_B1_R_3_658023728085729283_3581">#REF!</definedName>
    <definedName name="_vena_Budget_B1_R_2_658126896218898433">#REF!</definedName>
    <definedName name="_vena_Budget_B1_R_2_774856181159428115">#REF!</definedName>
    <definedName name="ctss.in.collateral_0_.Collateral.zip">#REF!</definedName>
    <definedName name="were">#REF!</definedName>
    <definedName name="BINetSaleableSFP">#REF!</definedName>
    <definedName name="____al1_3">#REF!</definedName>
    <definedName name="wrn.1996._.TO._.2004._5">#REF!</definedName>
    <definedName name="_vena_Budget_B1_R_2_658126899993772033">#REF!</definedName>
    <definedName name="_bdm.3CD927BF1D6447359EE3667290A6670B.edm">#REF!</definedName>
    <definedName name="_bdm.A247B1D77986400F9A61095B26F4A68A.edm">#REF!</definedName>
    <definedName name="_________PGC2">#REF!</definedName>
    <definedName name="______________________RR1">#REF!</definedName>
    <definedName name="PPrice">#REF!</definedName>
    <definedName name="ssss_4">#REF!</definedName>
    <definedName name="wrn.Print_Buyer._1_1">#REF!</definedName>
    <definedName name="ctss.out.collateral_0_.underwriting_0_.UwAnalysis.extAttributes.annualDebtService">#REF!</definedName>
    <definedName name="_bdm.51432D94067245DD9717B3D4245D1C1B.edm">#REF!</definedName>
    <definedName name="dsa">#REF!</definedName>
    <definedName name="_vena_DYNR_SBudget_BB1_d9e2ff62_3d6c9ca4">#REF!</definedName>
    <definedName name="__123Graph_LBL_CNDALLAS">#REF!</definedName>
    <definedName name="OAPeriodicity">#REF!</definedName>
    <definedName name="Pref4">#REF!</definedName>
    <definedName name="Discount_Rate">#REF!</definedName>
    <definedName name="_vena_Budget_B1_R_2_658126895967240193">#REF!</definedName>
    <definedName name="aasfafaf_1_4">#REF!</definedName>
    <definedName name="Reinforce">#REF!</definedName>
    <definedName name="_42_0_S">#REF!</definedName>
    <definedName name="_9__123Graph_ACHART_16">#REF!</definedName>
    <definedName name="wrn.PRINTREP.">#REF!</definedName>
    <definedName name="ROOMNAME">#REF!</definedName>
    <definedName name="solver_lhs54">#REF!</definedName>
    <definedName name="_vena_DYNR_SBudget_BB1_71f70c8">#REF!</definedName>
    <definedName name="_vena_Budget_B1_R_2_876291152834723841">#REF!</definedName>
    <definedName name="Phone_growth_2019">#REF!</definedName>
    <definedName name="date_closed">#REF!</definedName>
    <definedName name="UTIL">#REF!</definedName>
    <definedName name="MLNK851b37852abd4ec2b5414557922c8332">#REF!</definedName>
    <definedName name="_vena_Budget_B1_R_2_658126895740747777">#REF!</definedName>
    <definedName name="Amort96">#REF!</definedName>
    <definedName name="___bet99">#REF!</definedName>
    <definedName name="_vena_DYNR_SBudget_BB1_31f8da2e_efe8a7f4">#REF!</definedName>
    <definedName name="_vena_DYNR_SBudget_BB1_93cbb310_69ee64da">#REF!</definedName>
    <definedName name="PAGE10">#REF!</definedName>
    <definedName name="_vena_Budget_B1_R_3_658023728085729283_3691">#REF!</definedName>
    <definedName name="_vena_DYNR_SBudget_BB1_da5f4009_cf5d473e">#REF!</definedName>
    <definedName name="entityid">#REF!</definedName>
    <definedName name="PerFact">#REF!</definedName>
    <definedName name="dsaf_1">#REF!</definedName>
    <definedName name="_vena_Budget_B1_R_3_658023728085729283_4325">#REF!</definedName>
    <definedName name="BICurrentBalance1P">#REF!</definedName>
    <definedName name="Project_Summary">#REF!</definedName>
    <definedName name="Budget_Year">#REF!</definedName>
    <definedName name="_vena_DYNR_SBudget_BB1_93cbb310_97b5413a">#REF!</definedName>
    <definedName name="Roofing">#REF!</definedName>
    <definedName name="_vena_DYNR_SBudget_BB1_9d2d8fb7_e6f0daa3">#REF!</definedName>
    <definedName name="wrn.Arthur._1_5">#REF!</definedName>
    <definedName name="BookRef">#REF!</definedName>
    <definedName name="sdhdhfdfhh_2">#REF!</definedName>
    <definedName name="PGI">#REF!</definedName>
    <definedName name="________________________SF2">#REF!</definedName>
    <definedName name="G_1_1_1">#REF!</definedName>
    <definedName name="MLNKd2250fec964d4eaf82c632c92905a3b8">#REF!</definedName>
    <definedName name="_bdm.80AA8F96F3EC41DCA0719BEA7F3C72E4.edm">#REF!</definedName>
    <definedName name="_vena_Budget_B1_R_2_658126897825316865_1">#REF!</definedName>
    <definedName name="Presentation">#REF!</definedName>
    <definedName name="SITE_IN_PROP_EST">#REF!</definedName>
    <definedName name="USNEWTENRATE">#REF!</definedName>
    <definedName name="Debt_Calc3_Refi1">#REF!</definedName>
    <definedName name="wrn.Expense._.Detail._4">#REF!</definedName>
    <definedName name="_11__123Graph_ACHART_5">#REF!</definedName>
    <definedName name="_S2_SCH_DIST">#REF!</definedName>
    <definedName name="_bdm.5E82E15C6364403BB4F7375A881481A1.edm">#REF!</definedName>
    <definedName name="PRINTL5">#REF!</definedName>
    <definedName name="u_5">#REF!</definedName>
    <definedName name="_bdm.5FAA0A231E4148E786C921715EFF069A.edm">#REF!</definedName>
    <definedName name="wrn.Continous._.Page._.Numbers._.DCF._5">#REF!</definedName>
    <definedName name="b1rent">#REF!</definedName>
    <definedName name="_NCF2">#REF!</definedName>
    <definedName name="wrn.print._.raw._.data._.entry._1_1">#REF!</definedName>
    <definedName name="_vena_Budget_B1_R_3_658023728085729283_2738">#REF!</definedName>
    <definedName name="wrn.ntfinance._1">#REF!</definedName>
    <definedName name="_bdm.0390E3044B6D4233A6FF8AD03F90009E.edm">#REF!</definedName>
    <definedName name="refnance">#REF!</definedName>
    <definedName name="_vena_Budget_B1_R_2_658126896348921857">#REF!</definedName>
    <definedName name="Graph1234">#REF!</definedName>
    <definedName name="_vena_Budget_B1_R_2_658126897607213057_1">#REF!</definedName>
    <definedName name="Occupancy_Start">#REF!</definedName>
    <definedName name="hoops">#REF!</definedName>
    <definedName name="COPY">#REF!</definedName>
    <definedName name="_17.6">#REF!</definedName>
    <definedName name="_bdm.AC4BE15410784520A2290F536FC43273.edm">#REF!</definedName>
    <definedName name="wewr_4">#REF!</definedName>
    <definedName name="_bdm.651F41B6B96E4DF29CB59D9C15E84360.edm">#REF!</definedName>
    <definedName name="H_1_1_1">#REF!</definedName>
    <definedName name="Division_60">#REF!</definedName>
    <definedName name="LX">#REF!</definedName>
    <definedName name="_vena_Budget_B1_R_3_658023728085729283_946">#REF!</definedName>
    <definedName name="_vena_Budget_B1_R_2_658126894880915457_1">#REF!</definedName>
    <definedName name="OprExpRent">#REF!</definedName>
    <definedName name="Formwork">#REF!</definedName>
    <definedName name="_23__123Graph_CCHART_17">#REF!</definedName>
    <definedName name="wrn.Geographic._.Trends.">#REF!</definedName>
    <definedName name="_vena_Budget_B1_R_3_658023728085729283_3702">#REF!</definedName>
    <definedName name="_4_0_0__123Grap">#REF!</definedName>
    <definedName name="_vena_DYNR_SBudget_BB1_49c874bc_f553e672">#REF!</definedName>
    <definedName name="__NOV03">#REF!</definedName>
    <definedName name="CategoryArrayBank">#REF!</definedName>
    <definedName name="_vena_Budget_B1_R_3_658023728085729283_3934">#REF!</definedName>
    <definedName name="WEA_Variance">#REF!</definedName>
    <definedName name="_bdm.8EDAE57A99B34D6E816F5DF72B662772.edm">#REF!</definedName>
    <definedName name="Param_SLAbatement">#REF!</definedName>
    <definedName name="_vena_Budget_B1_R_3_658023728085729283_4210">#REF!</definedName>
    <definedName name="year5saleIRR">#REF!</definedName>
    <definedName name="OCT306DRAW">#REF!</definedName>
    <definedName name="_SA1_1_4">#REF!</definedName>
    <definedName name="_13">#REF!</definedName>
    <definedName name="LevCutPt">#REF!</definedName>
    <definedName name="_vena_Budget_B1_R_2_658126898253135873">#REF!</definedName>
    <definedName name="QtlyDist">#REF!</definedName>
    <definedName name="cumulative_interest_1_5">#REF!</definedName>
    <definedName name="Differences">#REF!</definedName>
    <definedName name="Appraisal">#REF!</definedName>
    <definedName name="_vena_Budget_B1_R_2_718236086569271338">#REF!</definedName>
    <definedName name="_vena_Budget_B1_R_2_658126896407642113">#REF!</definedName>
    <definedName name="_vena_DYNR_SBudget_BB1_1efb56c5_d9d58ec7">#REF!</definedName>
    <definedName name="_vena_Budget_B1_R_3_658023728085729283_3926">#REF!</definedName>
    <definedName name="_________DIL2">#REF!</definedName>
    <definedName name="AM_FEE_YR8">#REF!</definedName>
    <definedName name="_bdm.45A343BF0BF3478CB34C5C5BF9A72BCB.edm">#REF!</definedName>
    <definedName name="_vena_Budget_B1_R_2_674383485829906432">#REF!</definedName>
    <definedName name="remeasure">#REF!</definedName>
    <definedName name="kjjjjkjhk_3">#REF!</definedName>
    <definedName name="_7Module2_.PRINT_BCPR">#REF!</definedName>
    <definedName name="FLdept">#REF!</definedName>
    <definedName name="_vena_DYNR_SBudget_BB1_d91ca585_b8595e2e">#REF!</definedName>
    <definedName name="Z_7A335D06_3E2B_11D5_982F_00B0D0A6BCF2_.wvu.PrintArea">#REF!</definedName>
    <definedName name="DTAB3">#REF!</definedName>
    <definedName name="S_11_COMPAR_BDGT">#REF!</definedName>
    <definedName name="ENVDATE">#REF!</definedName>
    <definedName name="_vena_Budget_B1_R_3_658023728085729283_3235">#REF!</definedName>
    <definedName name="MLNK64bc69df2ab94a269df2a6e552ca82d7">#REF!</definedName>
    <definedName name="bvcost">#REF!</definedName>
    <definedName localSheetId="3" name="_bdm.ToolkitBookmark.1_25_2004_9_48_01_PM.edm">#REF!</definedName>
    <definedName name="wrn.aging._.and._.Trend._.Analysis1_1_3">#REF!</definedName>
    <definedName name="Sched07a">#REF!</definedName>
    <definedName name="wrn.FIVE._.YEAR._.PROJECTION._1_3">#REF!</definedName>
    <definedName name="wvu.turnover._1_5">#REF!</definedName>
    <definedName name="dprct">#REF!</definedName>
    <definedName name="hn._P024">#REF!</definedName>
    <definedName name="Second2">#REF!</definedName>
    <definedName name="ctss.out.collateral_0_.underwriting_0_.UwAnalysis.extAttributes.finalStressDscr">#REF!</definedName>
    <definedName name="I_BaseUnit">#REF!</definedName>
    <definedName name="_vena_DYNR_SBudget_BB1_c75acc66_f027fb0">#REF!</definedName>
    <definedName name="dgdgss_1_1_1">#REF!</definedName>
    <definedName name="Dev.Comp.">#REF!</definedName>
    <definedName name="_JUN94">#REF!</definedName>
    <definedName name="_vena_DYNR_SBudget_BB1_2f89a5d3_938dca1a">#REF!</definedName>
    <definedName name="pur.reimb.total.grand">#REF!</definedName>
    <definedName name="_vena_Budget_B1_R_3_658023728085729283_2405">#REF!</definedName>
    <definedName name="_vena_Budget_B1_R_2_658126895619112963">#REF!</definedName>
    <definedName name="_OCT10">#REF!</definedName>
    <definedName name="ggcondo_int">#REF!</definedName>
    <definedName name="___dan1">#REF!</definedName>
    <definedName name="OAPortfolio">#REF!</definedName>
    <definedName name="Ceramics">#REF!</definedName>
    <definedName name="pref_rate">#REF!</definedName>
    <definedName name="CfgSquareFeet">#REF!</definedName>
    <definedName name="sdhdhfdfhh_1">#REF!</definedName>
    <definedName name="MATRIX_D_10YRS">#REF!</definedName>
    <definedName name="PStatus">#REF!</definedName>
    <definedName name="_bdm.785ADBCD0250471A8CCFDD8DC950A6E7.edm">#REF!</definedName>
    <definedName name="_45__123Graph_BCHART_15">#REF!</definedName>
    <definedName name="_vena_Budget_B1_R_2_658126898274107399">#REF!</definedName>
    <definedName name="hgrth_1_1">#REF!</definedName>
    <definedName name="ERI_HO">#REF!</definedName>
    <definedName name="BotWAR">#REF!</definedName>
    <definedName name="_vena_Budget_B1_R_3_658023728085729283_4113">#REF!</definedName>
    <definedName name="zaCQW">#REF!</definedName>
    <definedName name="_vena_Budget_B1_R_2_702739773231857665">#REF!</definedName>
    <definedName name="dbiImprovedMonthYear3">#REF!</definedName>
    <definedName name="_vena_Budget_B1_R_2_658126893916225537">#REF!</definedName>
    <definedName name="PMTDUEDT">#REF!</definedName>
    <definedName name="_vena_Budget_B1_R_2_658126895472312321">#REF!</definedName>
    <definedName name="XRefCopy40Row">#REF!</definedName>
    <definedName name="PY_Intangible_Assets">#REF!</definedName>
    <definedName name="______________________RR2">#REF!</definedName>
    <definedName name="_vena_Budget_B1_R_3_658023728085729283_3427">#REF!</definedName>
    <definedName name="____NCF2">#REF!</definedName>
    <definedName name="MLNK46600d506cfa414fadb886cbe3d5458e">#REF!</definedName>
    <definedName name="_vena_DYNR_SBudget_BB1_9d2d8fb7_c74caf3f">#REF!</definedName>
    <definedName name="MLNK3426a0d575404196b2c8335abe8c6bb0">#REF!</definedName>
    <definedName name="HOTEL_OUT">#REF!</definedName>
    <definedName name="Yr1OtrExp">#REF!</definedName>
    <definedName name="_vena_DYNR_SBudget_BB1_31f8da2e_3d47cdbe">#REF!</definedName>
    <definedName name="_Esc2">#REF!</definedName>
    <definedName name="BegFACost">#REF!</definedName>
    <definedName name="_vena_DYNR_SBudget_BB1_9817012_74af5077">#REF!</definedName>
    <definedName name="_bdm.DAD66EBD86254FA9AA623D3BB6959DDC.edm">#REF!</definedName>
    <definedName name="RETaxes">#REF!</definedName>
    <definedName name="ghhhg_4">#REF!</definedName>
    <definedName name="TotMRKC">#REF!</definedName>
    <definedName name="LIBOR3">#REF!</definedName>
    <definedName name="AUS03TENMAX">#REF!</definedName>
    <definedName name="monthreferences2">#REF!</definedName>
    <definedName name="_Parse_Out">#REF!</definedName>
    <definedName name="REFIN_MTG_EXIT_FEES">#REF!</definedName>
    <definedName name="CAMRcvrAnchor">#REF!</definedName>
    <definedName name="EBITDA">#REF!</definedName>
    <definedName name="_23_0_0_F">#REF!</definedName>
    <definedName name="n_1_1_1">#REF!</definedName>
    <definedName name="ConcreteB">#REF!</definedName>
    <definedName name="SENSD2">#REF!</definedName>
    <definedName name="wrn.Geographic._.Trends._2">#REF!</definedName>
    <definedName name="wrn.Inputsheet_ProjectInput._1_3">#REF!</definedName>
    <definedName name="_126__123Graph_DCHART_15">#REF!</definedName>
    <definedName name="_bdm.C800DBD925EA4E95BB8BA18EF6BACF33.edm">#REF!</definedName>
    <definedName name="_vena_DYNR_SBudget_BB1_81e08984_55fe76bc">#REF!</definedName>
    <definedName name="_vena_DYNR_SBudget_BB1_e52b9441_40b19acc">#REF!</definedName>
    <definedName name="ab_4">#REF!</definedName>
    <definedName name="_a50_1_5">#REF!</definedName>
    <definedName name="_______key2">#REF!</definedName>
    <definedName name="MARB">#REF!</definedName>
    <definedName name="__4_0__123Grap">#REF!</definedName>
    <definedName name="_JUL98">#REF!</definedName>
    <definedName name="platforma_3">#REF!</definedName>
    <definedName name="_28__123Graph_CCHART_2">#REF!</definedName>
    <definedName name="_vena_Budget_B1_R_2_658126899620478977">#REF!</definedName>
    <definedName name="MLNK3e44ee69e2804d7b9f7e4b1782eab304">#REF!</definedName>
    <definedName name="zer_2">#REF!</definedName>
    <definedName name="______Key3">#REF!</definedName>
    <definedName name="Borrower_Principal_Analysis">#REF!</definedName>
    <definedName name="_yr12">#REF!</definedName>
    <definedName name="dbiImprovedOAR7">#REF!</definedName>
    <definedName name="_248__123Graph_XCHART_16">#REF!</definedName>
    <definedName name="_bdm.BE5E748550F04D01A5219C9CEE47D854.edm">#REF!</definedName>
    <definedName name="______4">#REF!</definedName>
    <definedName name="_bdm.C5F2DEB9D19B4780A3EFDDBE11060182.edm">#REF!</definedName>
    <definedName name="wrn.xrates._1_1_1">#REF!</definedName>
    <definedName name="__32__123Graph_DCHART_22">#REF!</definedName>
    <definedName name="_vena_DYNR_SBudget_BB1_9d2d8fb7_8363c">#REF!</definedName>
    <definedName name="_vena_Budget_B1_R_2_658126897678516225_1">#REF!</definedName>
    <definedName name="kjjjjkjhk_1">#REF!</definedName>
    <definedName name="_bdm.69C3D1E175E24A97A959B99962284DED.edm">#REF!</definedName>
    <definedName name="_vena_Budget_B1_R_2_702739781792432128">#REF!</definedName>
    <definedName name="AM_FEE_YR5">#REF!</definedName>
    <definedName name="Y_4">#REF!</definedName>
    <definedName name="_vena_Budget_B1_R_2_658126894738309121_1">#REF!</definedName>
    <definedName name="_vena_Budget_B1_R_2_658126896139206657">#REF!</definedName>
    <definedName name="_Dev.Fee">#REF!</definedName>
    <definedName name="dbiImprovedOAR8">#REF!</definedName>
    <definedName name="cur">#REF!</definedName>
    <definedName name="wrn.all.2_1_3">#REF!</definedName>
    <definedName name="zz">#REF!</definedName>
    <definedName name="_vena_DYNR_SBudget_BB1_7970b553_d0adb908">#REF!</definedName>
    <definedName name="s11rent">#REF!</definedName>
    <definedName name="_________________________CAD2007">#REF!</definedName>
    <definedName name="US06TENADD">#REF!</definedName>
    <definedName name="_vena_DYNR_SBudget_BB1_6a64ca19_5783ae9">#REF!</definedName>
    <definedName name="Proforma2">#REF!</definedName>
    <definedName name="_63__123Graph_ACHART_21">#REF!</definedName>
    <definedName name="wrn.Draft._1_1">#REF!</definedName>
    <definedName name="_bdm.2E0B2A3206F041D8BBF23355CCAB0541.edm">#REF!</definedName>
    <definedName name="_vena_Budget_B1_C_FV_35892df9482541ef9da1df9eb1776c9c_56">#REF!</definedName>
    <definedName name="______________________________zz1">#REF!</definedName>
    <definedName name="_vena_DYNR_SBudget_BB1_46b314c0_17d8ea9d">#REF!</definedName>
    <definedName name="_vena_DYNR_SBudget_BB1_da5f4009_f010ec40">#REF!</definedName>
    <definedName name="mfs">#REF!</definedName>
    <definedName name="Loan_Start">#REF!</definedName>
    <definedName name="hurd2">#REF!</definedName>
    <definedName name="__123Graph_BGraph8">#REF!</definedName>
    <definedName name="_____________KC3">#REF!</definedName>
    <definedName name="MLNKf8b31a52aea2405e8254b6e635ad4407">#REF!</definedName>
    <definedName name="MLNKfbbef8ab4ac747a3832218d043a38b88">#REF!</definedName>
    <definedName name="_vena_DYNR_SBudget_BB1_49c874bc_984a4d69">#REF!</definedName>
    <definedName name="ROW_2">#REF!</definedName>
    <definedName name="Plumbing">#REF!</definedName>
    <definedName name="Z_3FFCEA43_F8AA_11D0_BD29_0020AF42250B_.wvu.PrintArea">#REF!</definedName>
    <definedName name="SC_Fill2">#REF!</definedName>
    <definedName name="_11SS">#REF!</definedName>
    <definedName name="_vena_Budget_B1_R_3_658023728085729283_315">#REF!</definedName>
    <definedName name="MLNK1d78210e8813488ca61c703a28717f0f">#REF!</definedName>
    <definedName name="ctss.out.collateral_0_.Collateral.collTypeGroupId">#REF!</definedName>
    <definedName name="UK09TENADD">#REF!</definedName>
    <definedName name="_vena_DYNR_SBudget_BB1_c75acc66_49e3c633">#REF!</definedName>
    <definedName name="XRefCopy26">#REF!</definedName>
    <definedName name="asdfasdf_4">#REF!</definedName>
    <definedName name="Interest">#REF!</definedName>
    <definedName name="_171__123Graph_DCHART_16">#REF!</definedName>
    <definedName name="Expanded_Office_Cost">#REF!</definedName>
    <definedName name="_vena_Budget_B1_R_2_658126899846971393">#REF!</definedName>
    <definedName localSheetId="4" name="tt">#REF!</definedName>
    <definedName name="studio">#REF!</definedName>
    <definedName name="_vena_DYNR_SBudget_BB1_7970b553_212bea1f">#REF!</definedName>
    <definedName name="Investment_Rate">#REF!</definedName>
    <definedName name="vac_5">#REF!</definedName>
    <definedName name="qwerqwerqwe_1_1_1">#REF!</definedName>
    <definedName name="_vena_Budget_B1_R_2_658126895673638915">#REF!</definedName>
    <definedName name="j_1_3">#REF!</definedName>
    <definedName name="erterg">#REF!</definedName>
    <definedName name="_bdm.57265E16C1A245CC9AC9124EF70A2CC1.edm">#REF!</definedName>
    <definedName name="_bdm.28ED3F2376854C3BA2A97D8A7D46963E.edm">#REF!</definedName>
    <definedName name="_JUL01">#REF!</definedName>
    <definedName name="_vena_Budget_B1_R_2_658126894138523649">#REF!</definedName>
    <definedName name="rerere_1_1">#REF!</definedName>
    <definedName name="_vena_DYNR_SBudget_BB1_9d30db1e_f3923e6e">#REF!</definedName>
    <definedName name="BLPH20">#REF!</definedName>
    <definedName name="__2.3">#REF!</definedName>
    <definedName name="_bdm.9818B6B3132A453BA477FACCEAD6DE5F.edm">#REF!</definedName>
    <definedName name="Cap_1">#REF!</definedName>
    <definedName name="_vena_DYNR_SBudget_BB1_93cbb310_377ca24e">#REF!</definedName>
    <definedName name="qweqweqwe_1_1">#REF!</definedName>
    <definedName name="_71__123Graph_ASEG_PIE">#REF!</definedName>
    <definedName name="acct7072">#REF!</definedName>
    <definedName name="_vena_DYNR_SBudget_BB1_2f89a5d3_292d23b8">#REF!</definedName>
    <definedName name="__MAR09">#REF!</definedName>
    <definedName name="_______________PGC2">#REF!</definedName>
    <definedName name="_16__123Graph_FCHART_1">#REF!</definedName>
    <definedName name="_vena_DYNR_SBudget_BB1_d91ca585_4c9529a9">#REF!</definedName>
    <definedName name="CLL">#REF!</definedName>
    <definedName name="_vena_DYNR_SBudget_BB1_7a61c2ac">#REF!</definedName>
    <definedName name="ctss.in.mosaic.opStatement.collateral_0_.underwriting_0_.opStatement_2_">#REF!</definedName>
    <definedName name="_vena_Budget_B1_R_3_658023728085729283_2552">#REF!</definedName>
    <definedName name="_vena_DYNR_SBudget_BB1_c75acc66_ca0553c9">#REF!</definedName>
    <definedName name="Labor">#REF!</definedName>
    <definedName name="_vena_Budget_B1_R_2_658126895623307265">#REF!</definedName>
    <definedName name="DAYCOUNT">#REF!</definedName>
    <definedName name="_vena_DYNR_SBudget_BB1_9d2d8fb7_eb821e78">#REF!</definedName>
    <definedName name="_vena_Budget_B1_R_3_658023728085729283_2365">#REF!</definedName>
    <definedName name="S_21_STMT_PART_CAP">#REF!</definedName>
    <definedName name="_vena_DYNR_SBudget_BB1_7970b553_33b48b55">#REF!</definedName>
    <definedName name="gwamort">#REF!</definedName>
    <definedName name="_vena_Budget_B1_R_3_658023728085729283_2576">#REF!</definedName>
    <definedName name="Actual_Agio">#REF!</definedName>
    <definedName name="_13__123Graph_FCHART_1">#REF!</definedName>
    <definedName name="_vena_Budget_B1_R_2_728481415259750477">#REF!</definedName>
    <definedName name="_vena_DYNR_SBudget_BB1_5dbe1ffa_35df6472">#REF!</definedName>
    <definedName name="wrn.Massimo.">#REF!</definedName>
    <definedName name="_vena_Budget_B1_R_3_658023728085729283_4066">#REF!</definedName>
    <definedName name="_vena_Budget_B1_R_2_658126898156666978">#REF!</definedName>
    <definedName name="wrn.Front._.Page._1_3">#REF!</definedName>
    <definedName name="wrn.detail._1_5">#REF!</definedName>
    <definedName name="______RR1">#REF!</definedName>
    <definedName localSheetId="5" name="ss">#REF!</definedName>
    <definedName name="wrn.Tout._.Sauf._.BG.">#REF!</definedName>
    <definedName name="_vena_Budget_B1_R_2_658126895568781313">#REF!</definedName>
    <definedName name="_68">#REF!</definedName>
    <definedName name="_vena_DYNR_SBudget_BB1_d91ca585_9a86d88c">#REF!</definedName>
    <definedName name="SUMI">#REF!</definedName>
    <definedName name="Developer_Preferred">#REF!</definedName>
    <definedName name="_vena_Budget_B1_R_2_658126897007427585">#REF!</definedName>
    <definedName name="wrn.Gund._.Arena._.PCD._1">#REF!</definedName>
    <definedName name="Sched10">#REF!</definedName>
    <definedName name="RunningLoan">#REF!</definedName>
    <definedName name="_vena_DYNR_SBudget_BB1_ece26a1a_a0f7828a">#REF!</definedName>
    <definedName name="_vena_Budget_B1_R_3_658023728085729283_3928">#REF!</definedName>
    <definedName name="_vena_DYNR_SBudget_BB1_9d2d8fb7_a88f912">#REF!</definedName>
    <definedName name="Office_Cap_Rate">#REF!</definedName>
    <definedName name="_vena_Budget_B1_R_2_658126896109846529">#REF!</definedName>
    <definedName name="_vena_Budget_B1_R_3_658023728085729283_1914">#REF!</definedName>
    <definedName name="_vena_Budget_B1_R_2_658126894448902145_1">#REF!</definedName>
    <definedName name="______18.4">#REF!</definedName>
    <definedName name="ctss.out.collateral_0_.collToLoan_0_.LoanTerms.loanTypeId">#REF!</definedName>
    <definedName name="Total_Loan">#REF!</definedName>
    <definedName name="Common_Tiered_Promote_Trigger">#REF!</definedName>
    <definedName name="_Cap.Rate">#REF!</definedName>
    <definedName name="_____KC3">#REF!</definedName>
    <definedName name="_vena_Budget_B1_R_3_658023728085729283_4080">#REF!</definedName>
    <definedName name="_vena_DYNR_SBudget_BB1_9d2d8fb7_70ca1827">#REF!</definedName>
    <definedName name="____________________________________SF1">#REF!</definedName>
    <definedName name="UvarFiscalYearStart">#REF!</definedName>
    <definedName name="NEGOTIATION">#REF!</definedName>
    <definedName name="_vena_Budget_B1_R_2_658126899297517569">#REF!</definedName>
    <definedName name="rrrrr_1_1_1">#REF!</definedName>
    <definedName name="InsTable">#REF!</definedName>
    <definedName name="wrn.summaries._1_1_1">#REF!</definedName>
    <definedName name="MLNKa744aa3531bd40449b6d4c3b95431323">#REF!</definedName>
    <definedName name="qer_1_1">#REF!</definedName>
    <definedName name="________SF1">#REF!</definedName>
    <definedName name="_____SF1">#REF!</definedName>
    <definedName name="_bdm.0AB3463C9DEC4C6EB2B67FEC6903AB18.edm">#REF!</definedName>
    <definedName name="wrn.detail._1_1_1">#REF!</definedName>
    <definedName name="ctss.out.collateral_0_.Collateral.street">#REF!</definedName>
    <definedName name="_vena_Budget_B1_R_2_658126896189538305">#REF!</definedName>
    <definedName name="_JAN12">#REF!</definedName>
    <definedName name="asefd21_5">#REF!</definedName>
    <definedName name="_vena_Budget_B1_R_3_658023728085729283_3282">#REF!</definedName>
    <definedName name="solver_lhs28">#REF!</definedName>
    <definedName name="_vena_Budget_B1_R_3_658023728085729283_2906">#REF!</definedName>
    <definedName name="_vena_Budget_B1_R_3_658023728085729283_2987">#REF!</definedName>
    <definedName name="_bdm.E6E94B68001E40E194312297832AD3A7.edm">#REF!</definedName>
    <definedName name="wrn.Financial._3">#REF!</definedName>
    <definedName name="_vena_Budget_B1_R_2_658126895929491457">#REF!</definedName>
    <definedName name="_1CLOSING_ADJUST">#REF!</definedName>
    <definedName name="were_1_3">#REF!</definedName>
    <definedName name="_vena_DYNR_SBudget_BB1_d6ab1b36_3c30d623">#REF!</definedName>
    <definedName name="_vena_DYNR_SBudget_BB1_d3649f1b_ac68bb7d">#REF!</definedName>
    <definedName name="ctss.out.collateral_0_.Collateral.state">#REF!</definedName>
    <definedName name="LandValueRoundedSF_ScenDEFAULT">#REF!</definedName>
    <definedName name="rabota">#REF!</definedName>
    <definedName name="_19__123Graph_DCHART_16">#REF!</definedName>
    <definedName name="__123Graph_LBL_AGRAPH4">#REF!</definedName>
    <definedName name="_vena_Budget_B1_R_3_658023728085729283_3054">#REF!</definedName>
    <definedName name="__MAR96">#REF!</definedName>
    <definedName name="_vena_Budget_B1_R_3_658023728085729283_4197">#REF!</definedName>
    <definedName name="thth_1_4">#REF!</definedName>
    <definedName name="UK05TENADD">#REF!</definedName>
    <definedName name="_SA1_1_5">#REF!</definedName>
    <definedName name="____mh1">#REF!</definedName>
    <definedName name="UK10builds">#REF!</definedName>
    <definedName name="hn._I029">#REF!</definedName>
    <definedName name="AM_FEE_YR9">#REF!</definedName>
    <definedName name="UnitNoColumn">#REF!</definedName>
    <definedName name="_vena_Budget_B1_R_2_658126895212265473">#REF!</definedName>
    <definedName name="Unleveraged10">#REF!</definedName>
    <definedName name="T2LEND">#REF!</definedName>
    <definedName name="ooooo_4">#REF!</definedName>
    <definedName name="__11__123Graph_XCHART_2">#REF!</definedName>
    <definedName name="_vena_DYNR_SBudget_BB1_d91ca585_9812cfad">#REF!</definedName>
    <definedName name="_18__123Graph_CChart_2E">#REF!</definedName>
    <definedName name="Exp4_PNR">#REF!</definedName>
    <definedName name="PAGE5">#REF!</definedName>
    <definedName name="SD_1_2">#REF!</definedName>
    <definedName name="Pref_Tier_3_Hurdle_Share">#REF!</definedName>
    <definedName name="charleston_price">#REF!</definedName>
    <definedName name="fuckme_1">#REF!</definedName>
    <definedName name="EST">#REF!</definedName>
    <definedName name="_New2_1_3">#REF!</definedName>
    <definedName name="__MAR12">#REF!</definedName>
    <definedName name="ss_1_4">#REF!</definedName>
    <definedName name="_vena_Budget_B1_R_2_658126895753330691">#REF!</definedName>
    <definedName name="RentStart">#REF!</definedName>
    <definedName name="_37__123Graph_XSEG_PIE">#REF!</definedName>
    <definedName name="SALES_MONTH">#REF!</definedName>
    <definedName name="SFEE">#REF!</definedName>
    <definedName name="_JUL94">#REF!</definedName>
    <definedName name="______________________________PGC2">#REF!</definedName>
    <definedName name="INTR1">#REF!</definedName>
    <definedName name="__DEC05">#REF!</definedName>
    <definedName name="dfd_1_1_1">#REF!</definedName>
    <definedName name="LastActualsDated">#REF!</definedName>
    <definedName name="_vena_Budget_B1_R_3_658023728085729283_2526">#REF!</definedName>
    <definedName name="_15__123Graph_BCHART_2">#REF!</definedName>
    <definedName name="_23_18.2">#REF!</definedName>
    <definedName name="___yr16">#REF!</definedName>
    <definedName name="AUS10builds">#REF!</definedName>
    <definedName name="_vena_Budget_B1_R_2_658126898626428929">#REF!</definedName>
    <definedName name="VCT">#REF!</definedName>
    <definedName name="P1_Pref_Tier_1_Priority">#REF!</definedName>
    <definedName name="__12__123Graph_ASEG_PIE">#REF!</definedName>
    <definedName name="_vena_Budget_B1_R_2_658126893886865408">#REF!</definedName>
    <definedName name="_vena_Budget_B1_R_2_718236086414082096">#REF!</definedName>
    <definedName name="sfgv_3">#REF!</definedName>
    <definedName name="O_4">#REF!</definedName>
    <definedName name="_vena_Budget_B1_R_3_658023728085729283_3564">#REF!</definedName>
    <definedName name="_vena_Budget_B1_R_3_658023728085729283_2824">#REF!</definedName>
    <definedName name="ewrwer_1_1_1">#REF!</definedName>
    <definedName name="p.LTM_IS">#REF!</definedName>
    <definedName name="DEER">#REF!</definedName>
    <definedName name="_vena_Budget_B1_R_2_658126900220264449">#REF!</definedName>
    <definedName name="_11Module2_.PRINT_BCTAX">#REF!</definedName>
    <definedName name="AFFrent">#REF!</definedName>
    <definedName name="dbiImprovedQuality7">#REF!</definedName>
    <definedName name="dgdg_2">#REF!</definedName>
    <definedName name="_vena_Budget_B1_R_2_658126899553370115">#REF!</definedName>
    <definedName name="_vena_Budget_B1_R_2_658126899356237825">#REF!</definedName>
    <definedName name="___________________________RR2">#REF!</definedName>
    <definedName name="PRINT">#REF!</definedName>
    <definedName name="_36_6.1">#REF!</definedName>
    <definedName name="_vena_Budget_B1_R_2_658126898353799169">#REF!</definedName>
    <definedName name="_for_YTD_Year">#REF!</definedName>
    <definedName name="wrn.full._.set._1_1_1">#REF!</definedName>
    <definedName name="__FEB97">#REF!</definedName>
    <definedName name="_vena_Budget_B1_R_2_658126897888231427">#REF!</definedName>
    <definedName name="_vena_Budget_B1_R_3_658023728085729283_3025">#REF!</definedName>
    <definedName name="wrn.PropertyInformation._3">#REF!</definedName>
    <definedName name="summ2">#REF!</definedName>
    <definedName name="OL_4">#REF!</definedName>
    <definedName name="MarketCapitalization">#REF!</definedName>
    <definedName name="conversionfactor">#REF!</definedName>
    <definedName name="_vena_Budget_B1_R_3_658023728085729283_3508">#REF!</definedName>
    <definedName name="_8__123Graph_ACHART_3">#REF!</definedName>
    <definedName name="fuck_1_3">#REF!</definedName>
    <definedName name="CDMRENT1">#REF!</definedName>
    <definedName name="_vena_Budget_B1_R_2_658126896273424387">#REF!</definedName>
    <definedName name="_vena_Budget_B1_R_2_658126898857115649">#REF!</definedName>
    <definedName name="_New2">#REF!</definedName>
    <definedName name="mmm_2">#REF!</definedName>
    <definedName name="_175__123Graph_XCHART_22">#REF!</definedName>
    <definedName name="_Perm.Loan.Fees">#REF!</definedName>
    <definedName name="_vena_DYNR_SBudget_BB1_9d2d8fb7_32b8ddc3">#REF!</definedName>
    <definedName name="FirstMonth">#REF!</definedName>
    <definedName name="OFFICE_HR_EST">#REF!</definedName>
    <definedName name="erwtwert">#REF!</definedName>
    <definedName name="_______________________________CAD2007">#REF!</definedName>
    <definedName name="AUSSERVEXPPERC">#REF!</definedName>
    <definedName name="_vena_Budget_B1_R_3_658023728085729283_3236">#REF!</definedName>
    <definedName name="_vena_Budget_B1_R_2_876291152855695362">#REF!</definedName>
    <definedName name="MART">#REF!</definedName>
    <definedName name="_sa2">#REF!</definedName>
    <definedName name="solver_lhs63">#REF!</definedName>
    <definedName name="_bdm.A03087568E364EA2A8F39ED949C11B1E.edm">#REF!</definedName>
    <definedName name="_vena_Budget_B1_R_3_658023728085729283_2842">#REF!</definedName>
    <definedName name="Payment_Type_Debt_2">#REF!</definedName>
    <definedName name="Version">#REF!</definedName>
    <definedName name="BISiteAreaA">#REF!</definedName>
    <definedName name="vac_8">#REF!</definedName>
    <definedName name="_____CAD2009">#REF!</definedName>
    <definedName name="L_ORÉAL">#REF!</definedName>
    <definedName name="Sale_Date">#REF!</definedName>
    <definedName name="_bdm.A1DBC77B3ED94931B7669B99147077AB.edm">#REF!</definedName>
    <definedName name="asdfdd_1_3">#REF!</definedName>
    <definedName name="_18.2">#REF!</definedName>
    <definedName name="_bdm.CD92E15356C3496CB9E2FB5A78341F6A.edm">#REF!</definedName>
    <definedName name="BICurrentBalance1C">#REF!</definedName>
    <definedName name="_vena_Budget_B1_R_2_658126899335266305">#REF!</definedName>
    <definedName name="_vena_DYNR_SBudget_BB1_257bd8dc_4257d167">#REF!</definedName>
    <definedName name="COUP5">#REF!</definedName>
    <definedName name="_9">#REF!</definedName>
    <definedName name="INTACCR">#REF!</definedName>
    <definedName name="_bdm.9F527EB7C506418B8E03753DF6EC37C0.edm">#REF!</definedName>
    <definedName name="_vena_Budget_B1_R_3_658023728085729283_4141">#REF!</definedName>
    <definedName name="XRefPaste6">#REF!</definedName>
    <definedName name="__APR12">#REF!</definedName>
    <definedName name="UKBUILDCOSTESC">#REF!</definedName>
    <definedName name="_vena_Budget_B1_R_3_658023728085729283_4311">#REF!</definedName>
    <definedName name="REEnd">#REF!</definedName>
    <definedName name="_32__123Graph_XCHART_16">#REF!</definedName>
    <definedName name="BasisCol">#REF!</definedName>
    <definedName name="Yr2GroundLease">#REF!</definedName>
    <definedName name="_bdm.7F1C2310975A4F63AD47FC2D14062C8C.edm">#REF!</definedName>
    <definedName name="_vena_DYNR_SBudget_BB1_d3649f1b_e9b96753">#REF!</definedName>
    <definedName name="_bet99">#REF!</definedName>
    <definedName name="EST.TTL5">#REF!</definedName>
    <definedName name="_bdm.3C30F2CC77B14DD98D98F4B76B712D60.edm">#REF!</definedName>
    <definedName name="fff_1_2">#REF!</definedName>
    <definedName name="DEBT_InitialBalance">#REF!</definedName>
    <definedName name="_vena_DYNR_SBudget_BB1_db066169_c9b6e685">#REF!</definedName>
    <definedName name="N.Charleston">#REF!</definedName>
    <definedName name="b7rent">#REF!</definedName>
    <definedName name="FFE">#REF!</definedName>
    <definedName name="Case_5">#REF!</definedName>
    <definedName name="_vena_Budget_B1_R_2_658126894520205313_1">#REF!</definedName>
    <definedName name="OTHERLsngCmsn">#REF!</definedName>
    <definedName name="_Regression_Out">#REF!</definedName>
    <definedName name="_7__123Graph_ACHART_4">#REF!</definedName>
    <definedName name="_bdm.09A8B9B63AF0445EAD51657B2E8967EB.edm">#REF!</definedName>
    <definedName name="ccc_5">#REF!</definedName>
    <definedName name="cap5yr">#REF!</definedName>
    <definedName name="_n4312">#REF!</definedName>
    <definedName name="Number1BRVLI">#REF!</definedName>
    <definedName name="_vena_Budget_B1_R_2_774856193427767296">#REF!</definedName>
    <definedName name="_vena_DYNR_SBudget_BB1_c75acc66_5ced56a1">#REF!</definedName>
    <definedName name="_30__123Graph_CCHART_4">#REF!</definedName>
    <definedName name="Blvd2040">#REF!</definedName>
    <definedName name="_vena_Budget_B1_R_3_658023728085729283_3615">#REF!</definedName>
    <definedName name="_Dist_Bin">#REF!</definedName>
    <definedName name="_SEP05">#REF!</definedName>
    <definedName name="_vena_DYNR_SBudget_BB1_d91ca585_43351751">#REF!</definedName>
    <definedName name="DELME3_Condo_3">#REF!</definedName>
    <definedName name="XRefCopy12">#REF!</definedName>
    <definedName name="nn">#REF!</definedName>
    <definedName name="_bdm.E9A42AA2903C44A7BD0C880D061D1B4A.edm">#REF!</definedName>
    <definedName name="Module2.PRINT_F">#REF!</definedName>
    <definedName name="_vena_DYNR_SBudget_BB1_c0ad5929_d50a6ac8">#REF!</definedName>
    <definedName name="FMV_TIs">#REF!</definedName>
    <definedName name="ExBus">#REF!</definedName>
    <definedName name="_vena_DYNR_SBudget_BB1_947a2efe_251cc828">#REF!</definedName>
    <definedName name="Suppliers_1_2">#REF!</definedName>
    <definedName name="wrn.Back._.Page._4">#REF!</definedName>
    <definedName name="__3__123Graph_ACHART_15">#REF!</definedName>
    <definedName name="_vena_Budget_B1_R_3_658023728085729283_2863">#REF!</definedName>
    <definedName name="_vena_Budget_B1_R_2_658126897246502915">#REF!</definedName>
    <definedName name="ExRateLTM_Yr2">#REF!</definedName>
    <definedName name="aa_1">#REF!</definedName>
    <definedName name="Sched4b">#REF!</definedName>
    <definedName name="_vena_Budget_B1_R_2_658126898630623233">#REF!</definedName>
    <definedName name="BIConEndP">#REF!</definedName>
    <definedName name="_AUG08">#REF!</definedName>
    <definedName name="_vena_Budget_B1_R_2_658126894444707841_1">#REF!</definedName>
    <definedName name="Module4.PRINT_REVENUES">#REF!</definedName>
    <definedName name="_vena_DYNR_SBudget_BB1_dc3c8d90_f51d4a7">#REF!</definedName>
    <definedName name="_vena_DYNR_SBudget_BB1_fa3d5630_b875dea1">#REF!</definedName>
    <definedName name="BWI">#REF!</definedName>
    <definedName name="wrn.reports._3">#REF!</definedName>
    <definedName name="_Load">#REF!</definedName>
    <definedName name="__5__123Graph_ACHART_4">#REF!</definedName>
    <definedName name="_bdm.0F84EF05DC1948189FEAA15291988D23.edm">#REF!</definedName>
    <definedName name="_vena_Budget_B1_R_2_658126894037860353">#REF!</definedName>
    <definedName name="_vena_Budget_B1_R_3_658023728085729283_2869">#REF!</definedName>
    <definedName name="_8__123Graph_XCHART_2">#REF!</definedName>
    <definedName name="_2__123Graph_A_CURRENT_1">#REF!</definedName>
    <definedName name="_bdm.6C3127543B3B4F248937555D27DB740A.edm">#REF!</definedName>
    <definedName name="_al1_4">#REF!</definedName>
    <definedName name="_vena_DYNR_SBudget_BB1_93cbb310_cf3ff541">#REF!</definedName>
    <definedName name="_vena_Budget_B1_R_3_658023728085729283_3317">#REF!</definedName>
    <definedName name="_17">#REF!</definedName>
    <definedName name="Jun_96">#REF!</definedName>
    <definedName name="CY_Tangible_Net_Worth">#REF!</definedName>
    <definedName name="BIPreSalesC">#REF!</definedName>
    <definedName name="hjhjj_1_1">#REF!</definedName>
    <definedName name="_vena_Budget_B1_R_2_658126894184660993">#REF!</definedName>
    <definedName name="_________________________________rr3">#REF!</definedName>
    <definedName name="_vena_DYNR_SBudget_BB1_dd640a85_c8aaaff4">#REF!</definedName>
    <definedName name="_vena_Budget_B1_R_2_658126899339460609">#REF!</definedName>
    <definedName name="sendebt2">#REF!</definedName>
    <definedName name="_15F">#REF!</definedName>
    <definedName name="_vena_Budget_B1_C_FV_e4bcd20d09de44648bcf960b63f6917f_19">#REF!</definedName>
    <definedName name="_46__123Graph_CCHART_17">#REF!</definedName>
    <definedName name="_vena_Budget_B1_R_3_658023728085729283_2634">#REF!</definedName>
    <definedName name="_vena_Budget_B1_R_3_658023728085729283_3873">#REF!</definedName>
    <definedName name="SecondM">#REF!</definedName>
    <definedName name="ARGUS28">#REF!</definedName>
    <definedName name="XRefCopy31Row">#REF!</definedName>
    <definedName name="dus">#REF!</definedName>
    <definedName name="_vena_Budget_B1_R_2_658126894939635713_1">#REF!</definedName>
    <definedName name="MLNK9ad3a08c14884b48a0c24501b4a36200">#REF!</definedName>
    <definedName name="_bdm.74FDC96DB59741B693AACDBFEF0DEA9F.edm">#REF!</definedName>
    <definedName name="COC_1_3YR_DEBT">#REF!</definedName>
    <definedName name="CaseNum">#REF!</definedName>
    <definedName name="COUP7">#REF!</definedName>
    <definedName name="_vena_DYNR_SBudget_BB1_1efb56c5_bce8735d">#REF!</definedName>
    <definedName name="_vena_Budget_B1_R_3_658023728085729283_3504">#REF!</definedName>
    <definedName name="Currency_List">#REF!</definedName>
    <definedName name="_vena_DYNR_SBudget_BB1_7970b553_74ee3e80">#REF!</definedName>
    <definedName name="emily_1_1_1">#REF!</definedName>
    <definedName name="Param_Inclusion">#REF!</definedName>
    <definedName name="wrn.RESULTS._1_2">#REF!</definedName>
    <definedName name="_vena_Budget_B1_R_3_658023728085729283_2758">#REF!</definedName>
    <definedName name="_bdm.ED96AD51C8354655948A4CAB3551BC8A.edm">#REF!</definedName>
    <definedName name="_bdm.FA66F2CD449B47ADAA3FD9754FD5F904.edm">#REF!</definedName>
    <definedName name="propstatefull">#REF!</definedName>
    <definedName name="_vena_DYNR_SBudget_BB1_6a64ca19_23038597">#REF!</definedName>
    <definedName name="Partner_Pref_Ownership">#REF!</definedName>
    <definedName name="_vena_Budget_B1_R_3_658023728085729283_1239">#REF!</definedName>
    <definedName name="LevPlusIncr">#REF!</definedName>
    <definedName name="_vena_Budget_B1_R_2_658126897301028867">#REF!</definedName>
    <definedName name="_fy97_1_5">#REF!</definedName>
    <definedName name="OL_2">#REF!</definedName>
    <definedName name="_GSRATESR_1">#REF!</definedName>
    <definedName name="Louvers_3">#REF!</definedName>
    <definedName name="_Fill">#REF!</definedName>
    <definedName name="____________________________RR2">#REF!</definedName>
    <definedName name="_vena_DYNR_SBudget_BB1_d3649f1b_c5037ebb">#REF!</definedName>
    <definedName name="_vena_DYNR_SBudget_BB1_d6ab1b36_6598d15f">#REF!</definedName>
    <definedName name="OTHERPyrllBene">#REF!</definedName>
    <definedName name="Presentation_1_2">#REF!</definedName>
    <definedName name="_vena_Budget_B1_R_3_658023728085729283_2868">#REF!</definedName>
    <definedName name="_vena_Budget_B1_R_2_658126894369210369_1">#REF!</definedName>
    <definedName name="Stadium_3">#REF!</definedName>
    <definedName name="trsetdhjbgf_1">#REF!</definedName>
    <definedName name="sfjrt">#REF!</definedName>
    <definedName name="_vena_Budget_B1_R_2_658126900539031553">#REF!</definedName>
    <definedName name="_23__123Graph_CChart_7E">#REF!</definedName>
    <definedName name="AREA9">#REF!</definedName>
    <definedName name="_vena_Budget_B1_R_2_687266886480822273">#REF!</definedName>
    <definedName name="DRATE2">#REF!</definedName>
    <definedName name="_Mkt2">#REF!</definedName>
    <definedName name="_vena_DYNR_SBudget_BB1_49c874bc_b28133da">#REF!</definedName>
    <definedName name="TopHAO">#REF!</definedName>
    <definedName name="_bdm.ToolkitBookmark.1_25_2004_9_47_15_PM.edm">#REF!</definedName>
    <definedName name="_vena_Budget_B1_R_3_658023728085729283_3215">#REF!</definedName>
    <definedName name="pier90_4">#REF!</definedName>
    <definedName name="_vena_Budget_B1_R_2_658126895702999041">#REF!</definedName>
    <definedName name="EXCAV">#REF!</definedName>
    <definedName name="dbiImprovedPrice10">#REF!</definedName>
    <definedName name="____NCF9">#REF!</definedName>
    <definedName name="FYE">#REF!</definedName>
    <definedName name="Comparable_Sales">#REF!</definedName>
    <definedName name="_vena_DYNR_SBudget_BB1_c75acc66_343b5760">#REF!</definedName>
    <definedName name="mmmmmmmm_1_1">#REF!</definedName>
    <definedName name="______________________________1">#REF!</definedName>
    <definedName name="_vena_Budget_B1_R_2_658126893773619203">#REF!</definedName>
    <definedName name="_20__123Graph_XCHART_2">#REF!</definedName>
    <definedName name="OSF">#REF!</definedName>
    <definedName name="Database_For_Pivot_Table">#REF!</definedName>
    <definedName localSheetId="3" name="Swvu.full.">#REF!</definedName>
    <definedName name="_vena_DYNR_SBudget_BB1_7a61c2ac_83f72fc6">#REF!</definedName>
    <definedName name="_vena_Budget_B1_R_3_658023728085729283_2275">#REF!</definedName>
    <definedName name="YearCell">#REF!</definedName>
    <definedName name="___________________________RR1">#REF!</definedName>
    <definedName name="LA">#REF!</definedName>
    <definedName name="dsg_1_3">#REF!</definedName>
    <definedName name="ffsgsdgsd_1_4">#REF!</definedName>
    <definedName name="STON">#REF!</definedName>
    <definedName name="MiscWoodwork">#REF!</definedName>
    <definedName name="_vena_Budget_B1_R_3_658023728085729283_2726">#REF!</definedName>
    <definedName name="OTHERPropTax">#REF!</definedName>
    <definedName name="AvgPriceGrwth">#REF!</definedName>
    <definedName name="Amortizing?">#REF!</definedName>
    <definedName name="Project_Discount">#REF!</definedName>
    <definedName name="_vena_Budget_B1_R_3_658023728085729283_2749">#REF!</definedName>
    <definedName name="wrn.CAPREIT2_4">#REF!</definedName>
    <definedName name="CapRes">#REF!</definedName>
    <definedName name="_bdm.76B51F96F6AC4882A3DDC95CAE8F5E74.edm">#REF!</definedName>
    <definedName name="_vena_Budget_B1_R_3_658023728085729283_3051">#REF!</definedName>
    <definedName name="_vena_DYNR_SBudget_BB1_9d2d8fb7_4a482fe1">#REF!</definedName>
    <definedName name="p.Covenants_Titles">#REF!</definedName>
    <definedName name="dtown_pipe_year2">#REF!</definedName>
    <definedName name="CCA04builds">#REF!</definedName>
    <definedName name="Watt_Equity_Contribution">#REF!</definedName>
    <definedName name="Investment_Period_Months">#REF!</definedName>
    <definedName name="Print_All_Traditional">#REF!</definedName>
    <definedName name="TAXINC">#REF!</definedName>
    <definedName name="newark3">#REF!</definedName>
    <definedName name="dfd_1_2">#REF!</definedName>
    <definedName name="acct7029.15">#REF!</definedName>
    <definedName name="RETAX1">#REF!</definedName>
    <definedName name="Debt_Label1_Amort">#REF!</definedName>
    <definedName name="extended_rent">#REF!</definedName>
    <definedName name="_ZZ2_1_4">#REF!</definedName>
    <definedName name="wrn.Full._.Report._1_5">#REF!</definedName>
    <definedName name="_bdm.BB2C74B4AD254D1E9D60A5DB205F51A1.edm">#REF!</definedName>
    <definedName name="wrn.1996._.BUDGET._5">#REF!</definedName>
    <definedName name="Jul">#REF!</definedName>
    <definedName name="yktyj">#REF!</definedName>
    <definedName name="Pref_Tiered_Promote_Trigger">#REF!</definedName>
    <definedName name="AccumAmortArea">#REF!</definedName>
    <definedName name="RENT_COMP1">#REF!</definedName>
    <definedName name="_MAY09">#REF!</definedName>
    <definedName name="_____________ICE2">#REF!</definedName>
    <definedName name="OAMiscellaneousRent">#REF!</definedName>
    <definedName name="MLNKfc450ffaaacb41338042525f15f5df5e">#REF!</definedName>
    <definedName name="Z_C9FB2A79_5C56_11D3_AD66_0050040A13CD_.wvu.PrintArea">#REF!</definedName>
    <definedName name="_vena_Budget_B1_R_3_658023728085729283_3744">#REF!</definedName>
    <definedName name="LeaseANAPShops">#REF!</definedName>
    <definedName name="_vena_Budget_B1_R_2_876291152788586498">#REF!</definedName>
    <definedName name="ctss.out.collateral_0_.underwriting_0_.UwAnalysis.managementFee">#REF!</definedName>
    <definedName name="IntroPrintArea">#REF!</definedName>
    <definedName name="PPAY_GEN">#REF!</definedName>
    <definedName name="Bank_1_1_1">#REF!</definedName>
    <definedName name="_vena_Budget_B1_R_2_658126893597458433">#REF!</definedName>
    <definedName name="_vena_Budget_B1_R_2_658126895971434497">#REF!</definedName>
    <definedName name="ImpSale6NOI_psf">#REF!</definedName>
    <definedName name="OctEndDate">#REF!</definedName>
    <definedName name="COF">#REF!</definedName>
    <definedName name="ydfbgeartg">#REF!</definedName>
    <definedName name="_13__123Graph_ACHART_2">#REF!</definedName>
    <definedName name="DCF__1_1">#REF!</definedName>
    <definedName name="MLNK08e8cde1b2b942e49cf9f59cd1ba9bb8">#REF!</definedName>
    <definedName name="xlSalaryLine">#REF!</definedName>
    <definedName name="_vena_Budget_B1_R_3_658023728085729283_2940">#REF!</definedName>
    <definedName name="_vena_Budget_B1_R_2_658126896592191489">#REF!</definedName>
    <definedName name="_vena_Budget_B1_R_3_658023728085729283_2822">#REF!</definedName>
    <definedName name="_bdm.D6E7B1538056423E967E7CFE0E84F8D4.edm">#REF!</definedName>
    <definedName name="_vena_Budget_B1_R_3_658023728085729283_59">#REF!</definedName>
    <definedName name="hvaccpf">#REF!</definedName>
    <definedName name="_vena_Budget_B1_R_3_658023728085729283_2814">#REF!</definedName>
    <definedName name="_bdm.2A63BB8007BF42F98A4B3C1EA079ACDB.edm">#REF!</definedName>
    <definedName name="REVISION___1">#REF!</definedName>
    <definedName name="Buildings_400_SF">#REF!</definedName>
    <definedName name="_vena_Budget_B1_R_2_658126895690416129">#REF!</definedName>
    <definedName name="OFFICE_HR_OUT">#REF!</definedName>
    <definedName name="_bdm.CD68B31FC4784A63B409529ACFCE4A8C.edm">#REF!</definedName>
    <definedName name="ffsgsdgsd_1_3">#REF!</definedName>
    <definedName name="_vena_DYNR_SBudget_BB1_ece26a1a_dd70e0e6">#REF!</definedName>
    <definedName name="wrn.COMBINED._2">#REF!</definedName>
    <definedName name="_vena_Budget_B1_R_3_658023728085729283_3374">#REF!</definedName>
    <definedName name="_vena_Budget_B1_R_2_658126895686221825">#REF!</definedName>
    <definedName localSheetId="5" name="NSF">#REF!</definedName>
    <definedName name="__AUG98">#REF!</definedName>
    <definedName name="kl_1_1">#REF!</definedName>
    <definedName name="cfgBadDebtPercent">#REF!</definedName>
    <definedName name="__a1_1">#REF!</definedName>
    <definedName name="_vena_Budget_B1_R_2_658126894104969217">#REF!</definedName>
    <definedName name="_vena_Budget_B1_R_3_658023728085729283_2978">#REF!</definedName>
    <definedName name="_vena_Budget_B1_C_10_658083215177678848_49">#REF!</definedName>
    <definedName name="_vena_DYNR_SBudget_BB1_d3649f1b_a6a26ba9">#REF!</definedName>
    <definedName name="wrn.all.2_1">#REF!</definedName>
    <definedName name="wrn.AllDataPages._1_5">#REF!</definedName>
    <definedName name="_vena_DYNR_SBudget_BB1_cc8ac924_54100d40">#REF!</definedName>
    <definedName name="_FL">#REF!</definedName>
    <definedName name="COMPLETE">#REF!</definedName>
    <definedName name="Z_C9FB2A79_5C56_11D3_AD66_0050040A13CD_.wvu.PrintTitles">#REF!</definedName>
    <definedName name="__17.5">#REF!</definedName>
    <definedName name="_vena_DYNR_SBudget_BB1_9d30db1e_5d417374">#REF!</definedName>
    <definedName name="CurrentBReleased">#REF!</definedName>
    <definedName name="OAStatus">#REF!</definedName>
    <definedName name="_bdm.96D7E92FE47343A7B5CE0F6FF4E2FFAE.edm">#REF!</definedName>
    <definedName name="_vena_Budget_B1_R_3_658023728085729283_3258">#REF!</definedName>
    <definedName name="wvu.summary3._5">#REF!</definedName>
    <definedName name="bcity">#REF!</definedName>
    <definedName name="_bdm.3B5D055885834A5D9C5E5BC65CAE38B6.edm">#REF!</definedName>
    <definedName name="_vena_Budget_B1_R_3_658023728085729283_2373">#REF!</definedName>
    <definedName name="_69__123Graph_FCHART_10">#REF!</definedName>
    <definedName name="_79__123Graph_FCHART_8">#REF!</definedName>
    <definedName name="wrn.all._.input._1_1_1">#REF!</definedName>
    <definedName name="OL_5">#REF!</definedName>
    <definedName name="_bdm.A41E9100CB8C4971AACF37777CA7959A.edm">#REF!</definedName>
    <definedName name="_vena_Budget_B1_R_2_658126898240552961">#REF!</definedName>
    <definedName name="AfterTaxIRR102">#REF!</definedName>
    <definedName name="_288__123Graph_XCHART_3">#REF!</definedName>
    <definedName name="_vena_Budget_B1_R_3_658023728085729283_4142">#REF!</definedName>
    <definedName name="GROSSSFE">#REF!</definedName>
    <definedName name="_vena_Budget_B1_R_3_658023728085729283_2770">#REF!</definedName>
    <definedName name="_vena_Budget_B1_R_2_658126899142328321">#REF!</definedName>
    <definedName name="MLNKbb3da6a0fb74446a83b3fc564c29cd47">#REF!</definedName>
    <definedName name="_bdm.8A124ADF62F447A6B1C15A3D3FC6B5BE.edm">#REF!</definedName>
    <definedName name="ENTRIES">#REF!</definedName>
    <definedName name="_bdm.8287D62859714A70BD9419BE5670FCC8.edm">#REF!</definedName>
    <definedName name="_vena_Budget_B1_R_3_658023728085729283_3545">#REF!</definedName>
    <definedName name="MLNKf5c42f93e9c14747a5078ec46455807e">#REF!</definedName>
    <definedName name="_DEC99">#REF!</definedName>
    <definedName name="_vena_DYNR_SBudget_BB1_9d30db1e_55dbd004">#REF!</definedName>
    <definedName name="AMORT3">#REF!</definedName>
    <definedName name="_vena_Budget_B1_R_3_658023728085729283_2577">#REF!</definedName>
    <definedName name="ag_3">#REF!</definedName>
    <definedName name="_vena_Budget_B1_R_3_658023728085729283_3423">#REF!</definedName>
    <definedName name="HOLDCODEVEL02">#REF!</definedName>
    <definedName name="CashFlowCalc">#REF!</definedName>
    <definedName name="__123Graph_LBL_ANDALLAS">#REF!</definedName>
    <definedName name="____DEP3">#REF!</definedName>
    <definedName name="_c_1_3">#REF!</definedName>
    <definedName name="_vena_Budget_B1_R_2_702739773307355137">#REF!</definedName>
    <definedName name="_n34">#REF!</definedName>
    <definedName name="_vena_DYNR_SBudget_BB1_d91ca585_cefde154">#REF!</definedName>
    <definedName name="_vena_Budget_B1_R_2_658126897435246593">#REF!</definedName>
    <definedName name="stab_rate">#REF!</definedName>
    <definedName name="dsg_3">#REF!</definedName>
    <definedName name="Gdiv12">#REF!</definedName>
    <definedName name="_vena_Budget_B1_R_3_658023728085729283_4232">#REF!</definedName>
    <definedName name="Colgate">#REF!</definedName>
    <definedName name="sfgv_2">#REF!</definedName>
    <definedName name="__New1">#REF!</definedName>
    <definedName name="_vena_DYNR_SBudget_BB1_93cbb310_f42a796d">#REF!</definedName>
    <definedName name="trsetdhjbgf_1_1">#REF!</definedName>
    <definedName name="OtherUS02builds">#REF!</definedName>
    <definedName name="MLNK3b0c8019121f494ca10bb43968653952">#REF!</definedName>
    <definedName name="_vena_Budget_B1_R_3_658023728085729283_2945">#REF!</definedName>
    <definedName name="XRefCopy19Row">#REF!</definedName>
    <definedName name="_DELETE2">#REF!</definedName>
    <definedName name="DisplayNumber">#REF!</definedName>
    <definedName name="_vena_DYNR_SBudget_BB1_d3649f1b_727d9191">#REF!</definedName>
    <definedName name="refifees">#REF!</definedName>
    <definedName name="Office_Rent">#REF!</definedName>
    <definedName name="dbiImprovedGrossBuildingSQFT6">#REF!</definedName>
    <definedName name="_bdm.8D435B11BB76434FB61A2CA654ED51F1.edm">#REF!</definedName>
    <definedName name="EVA_1_4">#REF!</definedName>
    <definedName name="wrn.Financial._4">#REF!</definedName>
    <definedName name="BSA">#REF!</definedName>
    <definedName name="_Int1">#REF!</definedName>
    <definedName name="_vena_Budget_B1_R_2_658126896277618689">#REF!</definedName>
    <definedName name="aaaaa_4">#REF!</definedName>
    <definedName name="gian1">#REF!</definedName>
    <definedName name="Robert2">#REF!</definedName>
    <definedName name="hin">#REF!</definedName>
    <definedName name="WEA_NOI">#REF!</definedName>
    <definedName name="ctss.out.collateral_0_.underwriting_0_.UwAnalysis.extAttributes.minStabilizedDscr">#REF!</definedName>
    <definedName name="_vena_Budget_B1_C_7_742868706134982656_4">#REF!</definedName>
    <definedName name="_____CAD2006">#REF!</definedName>
    <definedName name="_8.2">#REF!</definedName>
    <definedName name="XRefCopy39">#REF!</definedName>
    <definedName name="_ZZ2_1">#REF!</definedName>
    <definedName name="_12CLOSING_ADJUST">#REF!</definedName>
    <definedName name="_vena_Budget_B1_R_3_658023728085729283_3778">#REF!</definedName>
    <definedName name="_NCF6">#REF!</definedName>
    <definedName name="_vena_Budget_B1_C_10_658083215177678848_54">#REF!</definedName>
    <definedName name="test_1">#REF!</definedName>
    <definedName name="wrn.print._.graphs._1_3">#REF!</definedName>
    <definedName name="_vena_DYNR_SBudget_BB1_2f89a5d3_4993fda8">#REF!</definedName>
    <definedName name="_vena_Budget_B1_R_2_658126893509378049">#REF!</definedName>
    <definedName name="_13CLOSING_ADJUST">#REF!</definedName>
    <definedName name="_33P_L">#REF!</definedName>
    <definedName name="_bdm.23514B0115D74A7AA1AFF69F85F85966.edm">#REF!</definedName>
    <definedName name="_off3">#REF!</definedName>
    <definedName name="__APR08">#REF!</definedName>
    <definedName name="__________________SF2">#REF!</definedName>
    <definedName name="gggg_1_5">#REF!</definedName>
    <definedName name="___________________________CAD2006">#REF!</definedName>
    <definedName name="PGE">#REF!</definedName>
    <definedName name="_vena_DYNR_SBudget_BB1_2007b251_bd701207">#REF!</definedName>
    <definedName name="D2_Index">#REF!</definedName>
    <definedName name="PLAH">#REF!</definedName>
    <definedName name="SFS">#REF!</definedName>
    <definedName name="OPEXP">#REF!</definedName>
    <definedName name="_vena_Budget_B1_R_2_658126899519815681">#REF!</definedName>
    <definedName name="_bdm.77D7CE72B8CA42F9A363E906C3695EB4.edm">#REF!</definedName>
    <definedName name="xlFirstRow">#REF!</definedName>
    <definedName name="_91DIV_7___INSULAT">#REF!</definedName>
    <definedName name="__Mkt1">#REF!</definedName>
    <definedName name="IRRS">#REF!</definedName>
    <definedName name="_vena_Budget_B1_R_2_674379258500481024">#REF!</definedName>
    <definedName name="_vena_Budget_B1_R_2_658126893815562241">#REF!</definedName>
    <definedName name="_bdm.342C1C5776014FE786BDAE0BDBF79EFC.edm">#REF!</definedName>
    <definedName name="pmtanalysis">#REF!</definedName>
    <definedName name="MLNKa4dad4a5f1f64b598ab534ea048a1dec">#REF!</definedName>
    <definedName name="Reno_Cost_Per_Unit">#REF!</definedName>
    <definedName name="_vena_Budget_B1_C_FV_cf2923e05394473da29be0fda7a32c55_41">#REF!</definedName>
    <definedName name="_vena_DYNR_SBudget_BB1_7970b553_9b4cdab1">#REF!</definedName>
    <definedName name="__7__123Graph_ACHART_19">#REF!</definedName>
    <definedName name="compperformance">#REF!</definedName>
    <definedName name="NY">#REF!</definedName>
    <definedName name="_vena_Budget_B1_R_3_658023728085729283_2812">#REF!</definedName>
    <definedName name="_vena_Budget_B1_R_2_658126894432124929_1">#REF!</definedName>
    <definedName name="BUDGETNOTES3A">#REF!</definedName>
    <definedName name="_vena_DYNR_SBudget_BB1_d3649f1b">#REF!</definedName>
    <definedName name="__OCT08">#REF!</definedName>
    <definedName name="_72__123Graph_ACHART_4">#REF!</definedName>
    <definedName name="_AUG11">#REF!</definedName>
    <definedName name="Unit_Distribution_by_Rent_Level">#REF!</definedName>
    <definedName name="__123Graph_BST92">#REF!</definedName>
    <definedName name="List_BuildingSize">#REF!</definedName>
    <definedName name="_vena_Budget_B1_R_3_658023728085729283_3988">#REF!</definedName>
    <definedName name="_vena_Budget_B1_R_3_658023728085729283_2192">#REF!</definedName>
    <definedName name="_vena_Budget_B1_R_3_658023728085729283_3042">#REF!</definedName>
    <definedName name="_vena_Budget_B1_R_2_658126897737236481_1">#REF!</definedName>
    <definedName name="_vena_Budget_B1_R_2_658126895556198401">#REF!</definedName>
    <definedName name="_vena_DYNR_SBudget_BB1_f0410f7_212c6ce1">#REF!</definedName>
    <definedName name="Partner_Common_Fut_Fund_Pct">#REF!</definedName>
    <definedName name="_bdm.E6BAB7F1598247FEA4F28D9A6FC8E9B1.edm">#REF!</definedName>
    <definedName name="_vena_DYNR_SBudget_BB1_947a2efe_dfae11da">#REF!</definedName>
    <definedName name="wrn.Financial._.Output._1_1">#REF!</definedName>
    <definedName name="gg_4">#REF!</definedName>
    <definedName name="STEAMWK">#REF!</definedName>
    <definedName name="__________KC3">#REF!</definedName>
    <definedName name="__DEP3">#REF!</definedName>
    <definedName name="_8__123Graph_ACHART_15">#REF!</definedName>
    <definedName name="OPENMTHS">#REF!</definedName>
    <definedName name="__123Graph_XCURRENT">#REF!</definedName>
    <definedName name="varcomp">#REF!</definedName>
    <definedName name="____________CAD2005">#REF!</definedName>
    <definedName name="letter_1">#REF!</definedName>
    <definedName name="int_1_3">#REF!</definedName>
    <definedName name="wrn.income._.statement._1_1">#REF!</definedName>
    <definedName name="Swvu.CAM._.RATES.">#REF!</definedName>
    <definedName name="IntAmort">#REF!</definedName>
    <definedName name="cfgBadDebtInclude">#REF!</definedName>
    <definedName localSheetId="4" name="_Table1_In1">#REF!</definedName>
    <definedName name="General_Overview">#REF!</definedName>
    <definedName name="_vena_Budget_B1_R_2_658126895245819904">#REF!</definedName>
    <definedName name="MLNK145fdc15799348dabb566cbfcaf86aef">#REF!</definedName>
    <definedName name="_208__123Graph_FCHART_15">#REF!</definedName>
    <definedName name="range2">#REF!</definedName>
    <definedName name="_____________________CAD2009">#REF!</definedName>
    <definedName name="_Table1_In1">#REF!</definedName>
    <definedName name="BISurfaceParkingC">#REF!</definedName>
    <definedName name="_vena_Budget_B1_R_3_658023728085729283_3063">#REF!</definedName>
    <definedName name="pur.fee.total.add">#REF!</definedName>
    <definedName name="_28_2.3">#REF!</definedName>
    <definedName name="__________________________RR1">#REF!</definedName>
    <definedName name="_________aug03">#REF!</definedName>
    <definedName name="_vena_Budget_B1_R_2_658126894633451521_1">#REF!</definedName>
    <definedName name="SalesNOI_Final_ScenDEFAULT">#REF!</definedName>
    <definedName name="Rate_sf">#REF!</definedName>
    <definedName name="_vena_Budget_B1_R_2_658126895958851587">#REF!</definedName>
    <definedName name="______SF1">#REF!</definedName>
    <definedName name="wrn.1._1_1">#REF!</definedName>
    <definedName name="_vena_DYNR_SBudget_BB1_9d2d8fb7_c3348fc3">#REF!</definedName>
    <definedName name="_vena_Budget_B1_R_3_658023728085729283_2484">#REF!</definedName>
    <definedName name="_vena_Budget_B1_R_3_658023728085729283_3341">#REF!</definedName>
    <definedName name="IHMPrintPO3">#REF!</definedName>
    <definedName name="__123Graph_DCOMP">#REF!</definedName>
    <definedName name="_vena_DYNR_SBudget_BB1_bbd08b5b_baa45d93">#REF!</definedName>
    <definedName name="T_1">#REF!</definedName>
    <definedName name="_29__123Graph_DCHART_15">#REF!</definedName>
    <definedName name="_vena_Budget_B1_R_2_774856181444640771">#REF!</definedName>
    <definedName name="_vena_Budget_B1_R_3_658023728085729283_2789">#REF!</definedName>
    <definedName name="_vena_Budget_B1_R_3_658023728085729283_4356">#REF!</definedName>
    <definedName name="wrn.Massimo._1_3">#REF!</definedName>
    <definedName name="abc_1">#REF!</definedName>
    <definedName name="PrintFormat">#REF!</definedName>
    <definedName name="dbiImprovedBuiltRenovated2">#REF!</definedName>
    <definedName name="Loan_Years">#REF!</definedName>
    <definedName name="_vena_Budget_B1_R_3_658023728085729283_4310">#REF!</definedName>
    <definedName name="_vena_Budget_B1_R_2_658126899872137216">#REF!</definedName>
    <definedName name="_vena_Budget_B1_R_2_658126898286690304">#REF!</definedName>
    <definedName name="_vena_Budget_B1_R_3_658023728085729283_1178">#REF!</definedName>
    <definedName name="wrn.1996._.BUDGET._1_1">#REF!</definedName>
    <definedName name="___________RR1">#REF!</definedName>
    <definedName name="_vena_Budget_B1_R_2_658126895505866753">#REF!</definedName>
    <definedName name="XRefCopy10Row">#REF!</definedName>
    <definedName name="ARGUS3">#REF!</definedName>
    <definedName name="CPTNR">#REF!</definedName>
    <definedName name="___LTV3">#REF!</definedName>
    <definedName name="MLNK61784e70458e4e50be27e8bd390c592c">#REF!</definedName>
    <definedName name="Leveraged">#REF!</definedName>
    <definedName name="_123Graph_A">#REF!</definedName>
    <definedName name="DEV">#REF!</definedName>
    <definedName name="MLNK648754ec5c3d4498beb3450c87c37a1f">#REF!</definedName>
    <definedName name="__JAN03">#REF!</definedName>
    <definedName name="_bdm.516BD4DEC50842A88C9BD5C6978132F0.edm">#REF!</definedName>
    <definedName name="wrn.printac._1_1_1">#REF!</definedName>
    <definedName name="hgfhgf">#REF!</definedName>
    <definedName name="_vena_Budget_B1_R_3_658023728085729283_3695">#REF!</definedName>
    <definedName name="AdjustmentsColumn">#REF!</definedName>
    <definedName name="_vena_DYNR_SBudget_BB1_2f89a5d3_8f8c43a4">#REF!</definedName>
    <definedName name="_vena_DYNR_SBudget_BB1_53b1a2e2_630aac8d">#REF!</definedName>
    <definedName name="_14__123Graph_ACHART_15">#REF!</definedName>
    <definedName name="kkkkkkkkkkkkkllk">#REF!</definedName>
    <definedName name="_12__123Graph_BCHART_1">#REF!</definedName>
    <definedName name="ProfRecogCurrentProf">#REF!</definedName>
    <definedName name="_vena_Budget_B1_R_3_658023728085729283_2539">#REF!</definedName>
    <definedName name="_bdm.DF20DA41CED24EA397BAF26DA76521E3.edm">#REF!</definedName>
    <definedName name="ApprOtrExp2">#REF!</definedName>
    <definedName name="_vena_Budget_B1_R_3_658023728085729283_2480">#REF!</definedName>
    <definedName name="_vena_Budget_B1_R_2_658126900509671425">#REF!</definedName>
    <definedName name="_7">#REF!</definedName>
    <definedName name="__1">#REF!</definedName>
    <definedName name="Weatherstripping">#REF!</definedName>
    <definedName name="Minor_Page_03">#REF!</definedName>
    <definedName name="IHMConsultant">#REF!</definedName>
    <definedName name="MSIRR">#REF!</definedName>
    <definedName name="_bdm.61C72F8D2D6A43759792D29972DBC988.edm">#REF!</definedName>
    <definedName name="_182__123Graph_FCHART_15">#REF!</definedName>
    <definedName name="Bath2">#REF!</definedName>
    <definedName name="CPI_95">#REF!</definedName>
    <definedName name="TopMRK16">#REF!</definedName>
    <definedName name="ctss.out.collateral_0_.underwriting_0_.UwAnalysis.loanAmount">#REF!</definedName>
    <definedName name="____2">#REF!</definedName>
    <definedName name="_vena_Budget_B1_R_2_658126900467728385">#REF!</definedName>
    <definedName name="wrn.RESULTS._1_4">#REF!</definedName>
    <definedName name="_vena_Budget_B1_R_3_658023728085729283_3450">#REF!</definedName>
    <definedName name="LIST_SUBTOTAL_DEBT">#REF!</definedName>
    <definedName name="wrn.Typhoon._1_4">#REF!</definedName>
    <definedName name="CCAINTRATE">#REF!</definedName>
    <definedName name="_bdm.0BA2295F42FA403ABDE0B2FDB953DFBE.edm">#REF!</definedName>
    <definedName name="_vena_DYNR_SBudget_BB1_93cbb310_ebca033b">#REF!</definedName>
    <definedName name="Sec2_10yrs">#REF!</definedName>
    <definedName name="Per_Unit_Type">#REF!</definedName>
    <definedName name="_30__123Graph_BCHART_3">#REF!</definedName>
    <definedName name="wrn.1996._.BUDGET.">#REF!</definedName>
    <definedName name="_bdm.4A4DE3C306344213A3767A5E614411F5.edm">#REF!</definedName>
    <definedName name="_vena_Budget_B1_R_3_658023728085729283_2746">#REF!</definedName>
    <definedName name="_49__123Graph_LBL_CCHART_3">#REF!</definedName>
    <definedName name="_5__123Graph_XCHART_1A">#REF!</definedName>
    <definedName name="NJTextra">#REF!</definedName>
    <definedName name="INPUT_PART_L_YR">#REF!</definedName>
    <definedName name="b10rent">#REF!</definedName>
    <definedName name="AREA14">#REF!</definedName>
    <definedName name="asdfas_1">#REF!</definedName>
    <definedName name="D1_Floating_Month_Adjust">#REF!</definedName>
    <definedName name="_vena_Budget_B1_R_3_658023728085729283_2197">#REF!</definedName>
    <definedName name="cb_Chart_24">#REF!</definedName>
    <definedName name="qwerqew">#REF!</definedName>
    <definedName name="_vena_Budget_B1_R_3_658023728085729283_2894">#REF!</definedName>
    <definedName name="_vena_Budget_B1_R_3_658023728085729283_4343">#REF!</definedName>
    <definedName name="Const_Period">#REF!</definedName>
    <definedName name="________________________zz1">#REF!</definedName>
    <definedName name="wrn.Draft._1_3">#REF!</definedName>
    <definedName name="_vena_DYNR_SBudget_BB1_49c874bc_6f0b6d9c">#REF!</definedName>
    <definedName name="File">#REF!</definedName>
    <definedName name="CPI_93">#REF!</definedName>
    <definedName name="_35_5">#REF!</definedName>
    <definedName name="_vena_Budget_B1_R_3_658023728085729283_3985">#REF!</definedName>
    <definedName name="val_cyrev">#REF!</definedName>
    <definedName name="SiteNetArea_ScenDEFAULT">#REF!</definedName>
    <definedName name="_vena_DYNR_SBudget_BB1_9d2d8fb7_fbb38448">#REF!</definedName>
    <definedName name="wrn.hidesal._1">#REF!</definedName>
    <definedName name="MLNK4e06030293b8460393fc7767fd6034fa">#REF!</definedName>
    <definedName localSheetId="5" name="__OLD2">#REF!</definedName>
    <definedName name="acct7219.2">#REF!</definedName>
    <definedName name="nuovo_1_4">#REF!</definedName>
    <definedName name="PO_1_3">#REF!</definedName>
    <definedName name="jhgjhgjghj_3">#REF!</definedName>
    <definedName name="NON_MAJOR_TENANTS">#REF!</definedName>
    <definedName name="MLNK6c8237c8fd5f432d987798d89fa78302">#REF!</definedName>
    <definedName name="debtservice">#REF!</definedName>
    <definedName name="_MAY06">#REF!</definedName>
    <definedName name="new_5">#REF!</definedName>
    <definedName name="COC_2_5YR_DEBT">#REF!</definedName>
    <definedName name="_bdm.B5E56900AEE7463EA843066AD9C1DBB0.edm">#REF!</definedName>
    <definedName name="MLNKda124b183864473dbdcbb27f491a45d0">#REF!</definedName>
    <definedName name="_vena_Budget_B1_R_2_658126897166811137">#REF!</definedName>
    <definedName name="_vena_DYNR_SBudget_BB1_947a2efe_4b77add2">#REF!</definedName>
    <definedName name="OASales">#REF!</definedName>
    <definedName name="_bdm.CDF638CE7EFA4542B3594157DC18CD5C.edm">#REF!</definedName>
    <definedName name="_bdm.ECD13D281CA249E7B85311655B45F04F.edm">#REF!</definedName>
    <definedName name="_vena_Budget_B1_R_2_658126900601946113">#REF!</definedName>
    <definedName name="xxxxx_5">#REF!</definedName>
    <definedName name="ooooo_1_1_1">#REF!</definedName>
    <definedName name="peter_5">#REF!</definedName>
    <definedName name="rmonfb">#REF!</definedName>
    <definedName name="Total_NRA">#REF!</definedName>
    <definedName name="MLNK3bea81f18864402082cc34cb6fd8215a">#REF!</definedName>
    <definedName name="_vena_Budget_B1_R_3_658023728085729283_3602">#REF!</definedName>
    <definedName name="_vena_DYNR_SBudget_BB1_db066169">#REF!</definedName>
    <definedName name="_APR95">#REF!</definedName>
    <definedName name="_vena_Budget_B1_R_2_658126894989967361_1">#REF!</definedName>
    <definedName name="_vena_Budget_B1_R_3_658023728085729283_4123">#REF!</definedName>
    <definedName name="_vena_Budget_B1_R_2_658126894625062913_1">#REF!</definedName>
    <definedName name="dbiImprovedPrice4">#REF!</definedName>
    <definedName name="Z_C9FB2A72_5C56_11D3_AD66_0050040A13CD_.wvu.PrintTitles">#REF!</definedName>
    <definedName name="_vena_DYNR_SBudget_BB1_6a64ca19_ab044a2a">#REF!</definedName>
    <definedName name="BotMRK13">#REF!</definedName>
    <definedName name="_vena_Budget_B1_R_2_658126896004988929">#REF!</definedName>
    <definedName name="_vena_Budget_B1_R_3_658023728085729283_3409">#REF!</definedName>
    <definedName name="_bdm.D2BEC592BDF74A9C8E77DB217605A59F.edm">#REF!</definedName>
    <definedName name="Lehman_Split">#REF!</definedName>
    <definedName name="MLNKf6fe0cdb95a54005b101326e6d6096b5">#REF!</definedName>
    <definedName name="_35__123Graph_XCHART_19">#REF!</definedName>
    <definedName name="_vena_Budget_B1_R_2_658126895950462977">#REF!</definedName>
    <definedName name="_bdm.23054BFD592E4D8199AE8344D61ABB26.edm">#REF!</definedName>
    <definedName name="_180__123Graph_DCHART_17">#REF!</definedName>
    <definedName name="XRefCopy8Row">#REF!</definedName>
    <definedName name="RollToMkt">#REF!</definedName>
    <definedName name="_vena_DYNR_SBudget_BB1_88d65061_8595e75b">#REF!</definedName>
    <definedName name="_bdm.BC8CBCF0F09648B7834F3399C450D4D2.edm">#REF!</definedName>
    <definedName name="_vena_Budget_B1_R_2_658126893974945793">#REF!</definedName>
    <definedName name="BotFFE">#REF!</definedName>
    <definedName name="_n89">#REF!</definedName>
    <definedName name="Debt_Label2_Maturity">#REF!</definedName>
    <definedName localSheetId="4" name="Assumptions">#REF!</definedName>
    <definedName name="Tickmark_u">#REF!</definedName>
    <definedName name="_vena_DYNR_SBudget_BB1_9d2d8fb7_48feff52">#REF!</definedName>
    <definedName name="VacancyMinimum">#REF!</definedName>
    <definedName name="CostType">#REF!</definedName>
    <definedName name="_n44">#REF!</definedName>
    <definedName name="Debt_Show3_Rate">#REF!</definedName>
    <definedName name="roll_table">#REF!</definedName>
    <definedName name="Swvu.CAM._.RECOVERIES.">#REF!</definedName>
    <definedName name="Partner_Pref_Fut_Fundings">#REF!</definedName>
    <definedName name="CU">#REF!</definedName>
    <definedName name="_vena_Budget_B1_R_2_658126897867259905">#REF!</definedName>
    <definedName name="SECURITY">#REF!</definedName>
    <definedName name="LTVPerc">#REF!</definedName>
    <definedName name="__123Graph_CCurrent">#REF!</definedName>
    <definedName name="_vena_Budget_B1_R_2_658126897447829505">#REF!</definedName>
    <definedName name="__APR98">#REF!</definedName>
    <definedName name="_vena_Budget_B1_C_FV_35892df9482541ef9da1df9eb1776c9c_12">#REF!</definedName>
    <definedName name="_vena_Budget_B1_R_2_658126898861309955">#REF!</definedName>
    <definedName name="______PGC2">#REF!</definedName>
    <definedName name="__AUG95">#REF!</definedName>
    <definedName name="_bdm.D93943B3085A4A71B5A25491E22FC8ED.edm">#REF!</definedName>
    <definedName name="_vena_Budget_B1_R_2_658126894268547073_1">#REF!</definedName>
    <definedName name="UKINTRATE">#REF!</definedName>
    <definedName name="ctss.out.collateral_0_.underwriting_0_.UwAnalysis.extAttributes.maxAsIsLtv">#REF!</definedName>
    <definedName name="_vena_Budget_B1_C_10_658083215177678848_20">#REF!</definedName>
    <definedName name="fggfdfgf_5">#REF!</definedName>
    <definedName name="Stock">#REF!</definedName>
    <definedName name="jg">#REF!</definedName>
    <definedName name="MLNK472591e05afb4e38b65114b67071a340">#REF!</definedName>
    <definedName name="uws_pipe_year">#REF!</definedName>
    <definedName name="_165__123Graph_XCHART_18">#REF!</definedName>
    <definedName name="_S4_Stmt_CF">#REF!</definedName>
    <definedName name="_vena_Budget_B1_R_3_658023728085729283_2865">#REF!</definedName>
    <definedName name="_vena_Budget_B1_R_3_658023728085729283_3055">#REF!</definedName>
    <definedName name="Bank_1_4">#REF!</definedName>
    <definedName name="___yr10">#REF!</definedName>
    <definedName name="_vena_Budget_B1_R_3_658023728085729283_3982">#REF!</definedName>
    <definedName name="_vena_Budget_B1_R_3_658023728085729283_3957">#REF!</definedName>
    <definedName name="_vena_DYNR_SBudget_BB1_d6ab1b36_18db4a9d">#REF!</definedName>
    <definedName name="weraw_1_3">#REF!</definedName>
    <definedName name="MTDATE">#REF!</definedName>
    <definedName name="_vena_Budget_B1_R_3_658023728085729283_4317">#REF!</definedName>
    <definedName name="_vena_Budget_B1_R_3_658023728085729283_3638">#REF!</definedName>
    <definedName name="shit1_4">#REF!</definedName>
    <definedName name="_______________1">#REF!</definedName>
    <definedName name="UWA">#REF!</definedName>
    <definedName name="_vena_Budget_B1_R_2_658126896600580097">#REF!</definedName>
    <definedName name="_vena_Budget_B1_R_3_658023728085729283_4375">#REF!</definedName>
    <definedName name="wrn.BlackWhite5_1">#REF!</definedName>
    <definedName name="IOMonth1">#REF!</definedName>
    <definedName name="Cash_Flow">#REF!</definedName>
    <definedName name="_bdm.3D59043CE6AA45E6B454B6883BDAC801.edm">#REF!</definedName>
    <definedName name="Reserve5">#REF!</definedName>
    <definedName name="_vena_Budget_B1_R_2_658126894092386305">#REF!</definedName>
    <definedName name="_6__123Graph_XCHART_2A">#REF!</definedName>
    <definedName name="Rel_4">#REF!</definedName>
    <definedName name="Asset_Pools">#REF!</definedName>
    <definedName name="TYPFL">#REF!</definedName>
    <definedName name="_vena_DYNR_SBudget_BB1_49c874bc_8bbf2e75">#REF!</definedName>
    <definedName name="dsaf_5">#REF!</definedName>
    <definedName name="CE_Exit_Fee">#REF!</definedName>
    <definedName name="Louvers_4">#REF!</definedName>
    <definedName name="TotOHFC">#REF!</definedName>
    <definedName name="_124__123Graph_FCHART_17">#REF!</definedName>
    <definedName name="_s4">#REF!</definedName>
    <definedName name="_vena_Budget_B1_R_2_658126895602335747">#REF!</definedName>
    <definedName name="_JAN01">#REF!</definedName>
    <definedName name="_vena_DYNR_SBudget_BB1_9d2d8fb7_e6613c7">#REF!</definedName>
    <definedName name="_n37">#REF!</definedName>
    <definedName name="lkjlkj_1_5">#REF!</definedName>
    <definedName name="_bdm.E657FDAE47634DEBB96B46D9E9EE1F03.edm">#REF!</definedName>
    <definedName name="_bdm.8D1CA5D3F45749D59768FFFF84EA62EC.edm">#REF!</definedName>
    <definedName name="_47">#REF!</definedName>
    <definedName name="fuckme_1_2">#REF!</definedName>
    <definedName name="_bdm.1E414AC48FBB4177AA8934B6D59C5926.edm">#REF!</definedName>
    <definedName name="Hold_2">#REF!</definedName>
    <definedName name="_vena_DYNR_SBudget_BB1_9d2d8fb7_3320f757">#REF!</definedName>
    <definedName name="Synergy">#REF!</definedName>
    <definedName name="_______________________RR2">#REF!</definedName>
    <definedName name="_bdm.71F1E8744A6A4A699786DC4EDB953A5F.edm">#REF!</definedName>
    <definedName name="Stairs">#REF!</definedName>
    <definedName name="_vena_DYNR_SBudget_BB1_9d2d8fb7_be41ef1e">#REF!</definedName>
    <definedName name="wvu.summary3._4">#REF!</definedName>
    <definedName name="dbiImprovedQuality4">#REF!</definedName>
    <definedName name="gross_rentable_residential_sf">#REF!</definedName>
    <definedName name="_vena_Budget_B1_R_3_658023728085729283_3308">#REF!</definedName>
    <definedName name="GrossSFCondos">#REF!</definedName>
    <definedName name="wrn.1._1">#REF!</definedName>
    <definedName name="_vena_Budget_B1_R_3_658023728085729283_3896">#REF!</definedName>
    <definedName name="Dist">#REF!</definedName>
    <definedName name="NOIcapYr">#REF!</definedName>
    <definedName name="uknoninstallrevq202">#REF!</definedName>
    <definedName name="MEZZ_RAT">#REF!</definedName>
    <definedName name="EM">#REF!</definedName>
    <definedName name="DateFirstUnitAvail">#REF!</definedName>
    <definedName name="MARKUP">#REF!</definedName>
    <definedName name="_vena_Budget_B1_R_3_658023728085729283_2359">#REF!</definedName>
    <definedName name="_vena_DYNR_SBudget_BB1_fa3d5630_7b40591a">#REF!</definedName>
    <definedName name="_vena_Budget_B1_R_2_658126898232164353">#REF!</definedName>
    <definedName name="D2_CFP_Amount">#REF!</definedName>
    <definedName name="ExBus_1_5">#REF!</definedName>
    <definedName name="_____PGC2">#REF!</definedName>
    <definedName name="_vena_DYNR_SBudget_BB1_9d2d8fb7_aa56ffb0">#REF!</definedName>
    <definedName name="_______sub98">#REF!</definedName>
    <definedName name="_vena_Budget_B1_R_3_658023728085729283_2541">#REF!</definedName>
    <definedName name="_vena_Budget_B1_R_3_658023728085729283_3742">#REF!</definedName>
    <definedName name="_vena_Budget_B1_R_2_658126897615601667_1">#REF!</definedName>
    <definedName name="_vena_DYNR_SBudget_BB1_93cbb310_b0b83f67">#REF!</definedName>
    <definedName name="_bdm.091FBAFCC77E4AA0AE5217991DCB26F4.edm">#REF!</definedName>
    <definedName name="int_5">#REF!</definedName>
    <definedName name="FORMAT">#REF!</definedName>
    <definedName name="_vena_Budget_B1_R_3_658023728085729283_4135">#REF!</definedName>
    <definedName name="wvu.summary1._1_4">#REF!</definedName>
    <definedName name="_vena_DYNR_SBudget_BB1_2e34dd23_372ae4ef">#REF!</definedName>
    <definedName name="_vena_DYNR_SBudget_BB1_dc3c8d90_43779d12">#REF!</definedName>
    <definedName name="ctss.in.collateral_0_.Collateral.name">#REF!</definedName>
    <definedName name="refi">#REF!</definedName>
    <definedName name="_vena_DYNR_SBudget_BB1_da5f4009_5497eff9">#REF!</definedName>
    <definedName name="wrn.Print_Target._2">#REF!</definedName>
    <definedName name="_vena_Budget_B1_R_2_658126895820439553">#REF!</definedName>
    <definedName name="_bdm.6C4B64BE582943BE82E5EFFB833CE22E.edm">#REF!</definedName>
    <definedName name="ANNUAL_INT_RATE">#REF!</definedName>
    <definedName name="minitialK">#REF!</definedName>
    <definedName name="COMPOUNDED">#REF!</definedName>
    <definedName name="I_AddYearFlag_Hist_Y1">#REF!</definedName>
    <definedName name="platforma_1">#REF!</definedName>
    <definedName name="_vena_Budget_B1_R_2_658126900270596097">#REF!</definedName>
    <definedName name="_10__123Graph_X_CURRENT_3">#REF!</definedName>
    <definedName name="________PGA2">#REF!</definedName>
    <definedName name="SD_2">#REF!</definedName>
    <definedName name="_bdm.4A74B663E1A047CEB95324A3EB4ECDE8.edm">#REF!</definedName>
    <definedName name="UK05builds">#REF!</definedName>
    <definedName name="RPAR">#REF!</definedName>
    <definedName name="Debt_Calc1_CapExEnd">#REF!</definedName>
    <definedName name="aaaksA1">#REF!</definedName>
    <definedName name="Net_Saleable_Residential">#REF!</definedName>
    <definedName name="le">#REF!</definedName>
    <definedName name="DELME4_4">#REF!</definedName>
    <definedName name="_bdm.0BC5B169451B4DD6BAF79D09A87DE8A6.edm">#REF!</definedName>
    <definedName name="Regent">#REF!</definedName>
    <definedName name="_r_1_1_1">#REF!</definedName>
    <definedName name="_vena_Budget_B1_R_2_658126895468118017">#REF!</definedName>
    <definedName name="_vena_Budget_B1_R_3_658023728085729283_2416">#REF!</definedName>
    <definedName name="exit">#REF!</definedName>
    <definedName name="sw_72_list">#REF!</definedName>
    <definedName name="_vena_Budget_B1_R_3_658023728085729283_2233">#REF!</definedName>
    <definedName name="wrn.FY97SBP2_1_5">#REF!</definedName>
    <definedName name="inabc_5">#REF!</definedName>
    <definedName name="loan_summary">#REF!</definedName>
    <definedName name="_27__123Graph_DCHART_3">#REF!</definedName>
    <definedName name="MonteCarlo">#REF!</definedName>
    <definedName name="_vena_Budget_B1_C_7_742868706134982656_5">#REF!</definedName>
    <definedName name="acct7220.6">#REF!</definedName>
    <definedName name="_bdm.4E3D13493FE34E3B95B0F78B8C24A74B.edm">#REF!</definedName>
    <definedName name="_CAD2006">#REF!</definedName>
    <definedName name="_vena_Budget_B1_R_2_658126899222020097">#REF!</definedName>
    <definedName name="_32__123Graph_XCHART_3">#REF!</definedName>
    <definedName name="_vena_Budget_B1_R_3_658023728085729283_3344">#REF!</definedName>
    <definedName name="Diff_Eq_Dist">#REF!</definedName>
    <definedName name="_vena_Budget_B1_R_3_658023728085729283_4063">#REF!</definedName>
    <definedName name="_vena_Budget_B1_R_3_658023728085729283_2507">#REF!</definedName>
    <definedName name="mmmmm_4">#REF!</definedName>
    <definedName name="_vena_DYNR_SBudget_BB1_81e08984_5abb52f">#REF!</definedName>
    <definedName name="Reporting_Date">#REF!</definedName>
    <definedName name="wrn.dcf2_1">#REF!</definedName>
    <definedName name="MidWeekSales">#REF!</definedName>
    <definedName name="_vena_Budget_B1_R_2_658126896332144641">#REF!</definedName>
    <definedName name="ANN_SUMPA">#REF!</definedName>
    <definedName name="_gfb3">#REF!</definedName>
    <definedName name="Cred2">#REF!</definedName>
    <definedName name="_______17.7">#REF!</definedName>
    <definedName name="sdfass_4">#REF!</definedName>
    <definedName name="ACRE6">#REF!</definedName>
    <definedName name="Yr1ADR">#REF!</definedName>
    <definedName name="_vena_DYNR_SBudget_BB1_9d2d8fb7_733646af">#REF!</definedName>
    <definedName name="fgh">#REF!</definedName>
    <definedName name="DELME4_1">#REF!</definedName>
    <definedName name="_______CAD2008">#REF!</definedName>
    <definedName name="UNITS_HO">#REF!</definedName>
    <definedName name="_vena_Budget_B1_R_3_658023728085729283_3795">#REF!</definedName>
    <definedName name="___________zz1">#REF!</definedName>
    <definedName name="E_2">#REF!</definedName>
    <definedName name="_vena_DYNR_SBudget_BB1_257bd8dc_4bff94b2">#REF!</definedName>
    <definedName name="_39">#REF!</definedName>
    <definedName name="subordinate_debt">#REF!</definedName>
    <definedName name="_vena_Budget_B1_R_2_658126897745625089_1">#REF!</definedName>
    <definedName name="_vena_DYNR_SBudget_BB1_2f89a5d3_9aa0b4ee">#REF!</definedName>
    <definedName name="wrn.RESULTS._4">#REF!</definedName>
    <definedName name="_vena_Budget_B1_R_2_658126899540787201">#REF!</definedName>
    <definedName name="_bdm.AF8F4C6BF61348DC8814A06DAE89739F.edm">#REF!</definedName>
    <definedName name="ff_4">#REF!</definedName>
    <definedName name="_vena_Budget_B1_R_3_658023728085729283_3429">#REF!</definedName>
    <definedName name="_vena_Budget_B1_R_3_658023728085729283_2981">#REF!</definedName>
    <definedName name="N.TST_RT">#REF!</definedName>
    <definedName name="_vena_Budget_B1_R_2_658126899498844160">#REF!</definedName>
    <definedName name="Rents3">#REF!</definedName>
    <definedName name="sadf_1_2">#REF!</definedName>
    <definedName name="STPIA">#REF!</definedName>
    <definedName name="TABLE_D_1_1">#REF!</definedName>
    <definedName name="Aug_97">#REF!</definedName>
    <definedName name="holdCore">#REF!</definedName>
    <definedName name="_vena_DYNR_SBudget_BB1_257bd8dc_b1cacd54">#REF!</definedName>
    <definedName name="ROFH">#REF!</definedName>
    <definedName name="_bdm.F1776A8F22424331A398569E5F2B4411.edm">#REF!</definedName>
    <definedName name="_bdm.FC70A931F6CC4B18A130DA0A6D557D3D.edm">#REF!</definedName>
    <definedName name="_______________ICE2">#REF!</definedName>
    <definedName name="_bdm.384B8FBD15E54F75A0244B384BE81615.edm">#REF!</definedName>
    <definedName name="_vena_Budget_B1_R_2_658126897779179521_1">#REF!</definedName>
    <definedName name="OAFootnotes">#REF!</definedName>
    <definedName name="ApprIns">#REF!</definedName>
    <definedName name="MLNK4f2a4c1693a74d5280cbc24abba34d70">#REF!</definedName>
    <definedName name="AAAAAA_3">#REF!</definedName>
    <definedName name="_vena_Budget_B1_R_2_658126893719093251_1">#REF!</definedName>
    <definedName name="_bdm.C16FEA45164B41789C138FD32387A91A.edm">#REF!</definedName>
    <definedName name="FG_5">#REF!</definedName>
    <definedName name="COC_3_3YR_AC">#REF!</definedName>
    <definedName name="wrn.CCC._1">#REF!</definedName>
    <definedName name="D2_Float_Cap">#REF!</definedName>
    <definedName name="wrn.BP._.print._1_1">#REF!</definedName>
    <definedName name="_vena_DYNR_SBudget_BB1_9d30db1e_67916aa6">#REF!</definedName>
    <definedName name="srtjs">#REF!</definedName>
    <definedName name="mktvscontrolled">#REF!</definedName>
    <definedName name="dbiImprovedGrantee1">#REF!</definedName>
    <definedName name="__29__123Graph_DCHART_15">#REF!</definedName>
    <definedName name="_vena_Budget_B1_R_2_658126898039226369">#REF!</definedName>
    <definedName name="______________________CAD2009">#REF!</definedName>
    <definedName name="_vena_Budget_B1_R_2_702739773408018433">#REF!</definedName>
    <definedName name="____a1_4">#REF!</definedName>
    <definedName name="__APR10">#REF!</definedName>
    <definedName name="_vena_Budget_B1_R_2_658126896361504769">#REF!</definedName>
    <definedName name="wrn.BP._.print._1_1_1">#REF!</definedName>
    <definedName name="solver_lhs60">#REF!</definedName>
    <definedName name="TopLAR">#REF!</definedName>
    <definedName name="____________RR2">#REF!</definedName>
    <definedName name="solver_lhs40">#REF!</definedName>
    <definedName name="RPRS">#REF!</definedName>
    <definedName name="asefd21_1_5">#REF!</definedName>
    <definedName name="_vena_Budget_B1_R_3_658023728085729283_4260">#REF!</definedName>
    <definedName name="EXP_AREA">#REF!</definedName>
    <definedName name="Regulated">#REF!</definedName>
    <definedName name="bothic">#REF!</definedName>
    <definedName name="_90__123Graph_ACHART_5">#REF!</definedName>
    <definedName name="_bdm.722F7AFE746A4B0092ED7C687424A794.edm">#REF!</definedName>
    <definedName name="__JAN99">#REF!</definedName>
    <definedName name="_vena_DYNR_SBudget_BB1_e9aeb557_8e0d728f">#REF!</definedName>
    <definedName name="AAAAAA_1_1">#REF!</definedName>
    <definedName name="Customers_1_5">#REF!</definedName>
    <definedName name="dsaf_1_2">#REF!</definedName>
    <definedName name="_bdm.C4138F02A6BC4545818F8FE9780FF5B6.edm">#REF!</definedName>
    <definedName name="ThreeUnlevIRR">#REF!</definedName>
    <definedName name="BLPH15">#REF!</definedName>
    <definedName name="Table_Growth_Rates">#REF!</definedName>
    <definedName name="PFQ">#REF!</definedName>
    <definedName name="tbName1">#REF!</definedName>
    <definedName name="_vena_Budget_B1_R_2_774856193104805888">#REF!</definedName>
    <definedName name="_vena_Budget_B1_R_3_658023728085729283_2678">#REF!</definedName>
    <definedName name="vv_1_2">#REF!</definedName>
    <definedName name="shit_1_5">#REF!</definedName>
    <definedName name="SIGNED">#REF!</definedName>
    <definedName name="_1EXPENSES_II">#REF!</definedName>
    <definedName name="_vena_DYNR_SBudget_BB1_9d2d8fb7_48d569bc">#REF!</definedName>
    <definedName name="_bdm.D31DD4838C7E46C4897843B46A8613B0.edm">#REF!</definedName>
    <definedName name="_53__123Graph_ECHART_10">#REF!</definedName>
    <definedName name="_vena_DYNR_SBudget_BB1_7a61c2ac_1c6506eb">#REF!</definedName>
    <definedName name="_240__123Graph_XCHART_15">#REF!</definedName>
    <definedName name="_vena_Budget_B1_R_2_658126898920030211">#REF!</definedName>
    <definedName name="_62__123Graph_ECHART_4">#REF!</definedName>
    <definedName name="rspop">#REF!</definedName>
    <definedName name="_vena_Budget_B1_R_3_658023728085729283_3715">#REF!</definedName>
    <definedName name="COUP1">#REF!</definedName>
    <definedName name="table">#REF!</definedName>
    <definedName name="_vena_Budget_B1_R_2_658126897657544704_1">#REF!</definedName>
    <definedName name="_____________________________CAD2006">#REF!</definedName>
    <definedName name="wrn.Five._.Year._.Record._1_1_1">#REF!</definedName>
    <definedName name="_vena_DYNR_SBudget_BB1_257bd8dc_81dca4cb">#REF!</definedName>
    <definedName name="_154__123Graph_ECHART_15">#REF!</definedName>
    <definedName name="_vena_Budget_B1_R_3_658023728085729283_2819">#REF!</definedName>
    <definedName name="_18.3">#REF!</definedName>
    <definedName name="PPSensitivity">#REF!</definedName>
    <definedName name="_vena_Budget_B1_R_2_658126900283179009">#REF!</definedName>
    <definedName name="wrn.bankrep._3">#REF!</definedName>
    <definedName name="mmmmmm_3">#REF!</definedName>
    <definedName name="TrueFalse">#REF!</definedName>
    <definedName name="wrn.Delchamps._1_1_1">#REF!</definedName>
    <definedName name="________________________SF1">#REF!</definedName>
    <definedName name="_50__123Graph_LBL_ACHART_4">#REF!</definedName>
    <definedName name="SALES">#REF!</definedName>
    <definedName name="wrn.full._.set._1_3">#REF!</definedName>
    <definedName name="Partner_NPV_Discount">#REF!</definedName>
    <definedName name="_vena_Budget_B1_R_3_658023728085729283_3574">#REF!</definedName>
    <definedName name="_vena_DYNR_SBudget_BB1_9d2d8fb7_c36a622e">#REF!</definedName>
    <definedName name="_43__123Graph_CCHART_16">#REF!</definedName>
    <definedName name="SalesAnalysis">#REF!</definedName>
    <definedName name="wrn.BP._.print._4">#REF!</definedName>
    <definedName name="_vena_Budget_B1_R_2_658126893656178690">#REF!</definedName>
    <definedName name="UK10CAPEXPERTOWER">#REF!</definedName>
    <definedName name="adsf_2">#REF!</definedName>
    <definedName name="_vena_Budget_B1_R_3_658023728085729283_3570">#REF!</definedName>
    <definedName name="_vena_Budget_B1_R_3_658023728085729283_2707">#REF!</definedName>
    <definedName name="Robert2_1">#REF!</definedName>
    <definedName name="_vena_Budget_B1_R_2_658126899020693507">#REF!</definedName>
    <definedName name="summary2">#REF!</definedName>
    <definedName name="US03TENADD">#REF!</definedName>
    <definedName name="_vena_Budget_B1_R_2_774856175169961991">#REF!</definedName>
    <definedName name="BotLNC">#REF!</definedName>
    <definedName name="DELME2_1">#REF!</definedName>
    <definedName name="_vena_DYNR_SBudget_BB1_9d30db1e_50a8921c">#REF!</definedName>
    <definedName name="_vena_DYNR_SBudget_BB1_da5f4009_51a2f35f">#REF!</definedName>
    <definedName name="aasdfa_3">#REF!</definedName>
    <definedName name="TotONSA">#REF!</definedName>
    <definedName name="wrn.Bewegungsbilanz._5">#REF!</definedName>
    <definedName name="scenario">#REF!</definedName>
    <definedName name="wrn.Detailed._.P._.and._.L._3">#REF!</definedName>
    <definedName name="_91__123Graph_CCHART_15">#REF!</definedName>
    <definedName name="BLPH2">#REF!</definedName>
    <definedName name="_vena_Budget_B1_R_2_702739768794284032">#REF!</definedName>
    <definedName name="_bdm.8EDD8AC3DA274FBFBE91CAB4A215F848.edm">#REF!</definedName>
    <definedName name="Aaaa1_">#REF!</definedName>
    <definedName name="GROSSSFA">#REF!</definedName>
    <definedName name="IntRate1">#REF!</definedName>
    <definedName name="_vena_DYNR_SBudget_BB1_9d2d8fb7_9c51647e">#REF!</definedName>
    <definedName name="_vena_Budget_B1_R_2_658126894188855297">#REF!</definedName>
    <definedName name="TotalRent">#REF!</definedName>
    <definedName name="asdfas_4">#REF!</definedName>
    <definedName name="_vena_DYNR_SBudget_BB1_d9e2ff62_a3bf278d">#REF!</definedName>
    <definedName name="_vena_DYNR_SBudget_BB1_a3c29ef0_f8033613">#REF!</definedName>
    <definedName name="fuckoff">#REF!</definedName>
    <definedName name="wrn.all._.input._1_3">#REF!</definedName>
    <definedName name="_vena_Budget_B1_R_3_658023728085729283_3033">#REF!</definedName>
    <definedName name="AUPCommInc">#REF!</definedName>
    <definedName name="_vena_Budget_B1_R_2_658126893589069827">#REF!</definedName>
    <definedName name="frank">#REF!</definedName>
    <definedName name="_vena_Budget_B1_R_3_658023728085729283_4216">#REF!</definedName>
    <definedName name="_72__123Graph_BCHART_15">#REF!</definedName>
    <definedName name="LCR">#REF!</definedName>
    <definedName name="_vena_Budget_B1_R_3_658023728085729283_3557">#REF!</definedName>
    <definedName name="_vena_Budget_B1_R_2_658126899876331521">#REF!</definedName>
    <definedName name="_vena_DYNR_SBudget_BB1_db066169_5c8134bb">#REF!</definedName>
    <definedName name="_vena_DYNR_SBudget_BB1_df4836c9_6be839ab">#REF!</definedName>
    <definedName localSheetId="4" name="BLPH1">#REF!</definedName>
    <definedName name="_vena_DYNR_SBudget_BB1_947a2efe_cc473938">#REF!</definedName>
    <definedName name="_31__123Graph_ACHART_21">#REF!</definedName>
    <definedName name="CritBegin">#REF!</definedName>
    <definedName name="_vena_Budget_B1_R_3_658023728085729283_1560">#REF!</definedName>
    <definedName name="_vena_Budget_B1_R_3_658023728085729283_4009">#REF!</definedName>
    <definedName name="_2__123Graph_AChart_2E">#REF!</definedName>
    <definedName name="parswap_table_EUR">#REF!</definedName>
    <definedName name="_vena_DYNR_SBudget_BB1_7970b553_edbc2448">#REF!</definedName>
    <definedName name="_____Key3">#REF!</definedName>
    <definedName name="_vena_Budget_B1_R_2_658126895937880065">#REF!</definedName>
    <definedName name="singletenant03">#REF!</definedName>
    <definedName name="__C">#REF!</definedName>
    <definedName name="_vena_DYNR_SBudget_BB1_9d2d8fb7_da31970d">#REF!</definedName>
    <definedName name="_bdm.9BFBD15B72E74CAEBED8DCA0F9751A21.edm">#REF!</definedName>
    <definedName name="dev_cash_rec">#REF!</definedName>
    <definedName name="_vena_Budget_B1_R_3_658023728085729283_3697">#REF!</definedName>
    <definedName name="_vena_Budget_B1_R_3_658023728085729283_3703">#REF!</definedName>
    <definedName name="__123Graph_COAREDR">#REF!</definedName>
    <definedName name="_CAD2007">#REF!</definedName>
    <definedName name="_vena_Budget_B1_R_3_658023728085729283_4271">#REF!</definedName>
    <definedName name="_bdm.45D9DA53FF474375BC2463B639DF3BD2.edm">#REF!</definedName>
    <definedName name="Tenants">#REF!</definedName>
    <definedName name="OKAY">#REF!</definedName>
    <definedName name="_vena_Budget_B1_R_3_658023728085729283_3314">#REF!</definedName>
    <definedName name="_lfp1">#REF!</definedName>
    <definedName name="FINANCIAL">#REF!</definedName>
    <definedName name="_250Bow">#REF!</definedName>
    <definedName name="FCRC_TenantContributions">#REF!</definedName>
    <definedName name="xlRefYear">#REF!</definedName>
    <definedName name="_vena_Budget_B1_R_2_728481409446445067">#REF!</definedName>
    <definedName name="Debt_Calc3_Draw">#REF!</definedName>
    <definedName name="_APR10">#REF!</definedName>
    <definedName name="SITEWORK">#REF!</definedName>
    <definedName name="Debt_InitialSeniorBalance">#REF!</definedName>
    <definedName name="_vena_Budget_B1_R_3_658023728085729283_2390">#REF!</definedName>
    <definedName name="_vena_Budget_B1_R_2_658126893995917313">#REF!</definedName>
    <definedName name="_DEC05">#REF!</definedName>
    <definedName name="_________________1">#REF!</definedName>
    <definedName name="___ALV99">#REF!</definedName>
    <definedName name="_bdm.ECEAFA2CB6A04AD2A63F6CEBFA5D9264.edm">#REF!</definedName>
    <definedName name="_22__123Graph_CChart_6E">#REF!</definedName>
    <definedName name="_147__123Graph_DCHART_22">#REF!</definedName>
    <definedName name="_vena_Budget_B1_R_2_658126898366382082">#REF!</definedName>
    <definedName name="xxxxx_1_2">#REF!</definedName>
    <definedName name="_vena_Budget_B1_R_2_658126899293323265">#REF!</definedName>
    <definedName name="_vena_Budget_B1_R_3_658023728085729283_2664">#REF!</definedName>
    <definedName name="_vena_DYNR_SBudget_BB1_ff048a08_d96c4b51">#REF!</definedName>
    <definedName name="_vena_Budget_B1_R_2_658126896734797825">#REF!</definedName>
    <definedName name="wrn.FULL._4">#REF!</definedName>
    <definedName name="_vena_DYNR_SBudget_BB1_9d2d8fb7_10e3c4c1">#REF!</definedName>
    <definedName name="_vena_Budget_B1_R_3_658023728085729283_3930">#REF!</definedName>
    <definedName name="UsedToDischargeDebt">#REF!</definedName>
    <definedName name="HistYear1">#REF!</definedName>
    <definedName name="T_2">#REF!</definedName>
    <definedName name="_vena_Budget_B1_R_2_658126897837899777_1">#REF!</definedName>
    <definedName name="_3Module2_.PRINT_BCCAM">#REF!</definedName>
    <definedName name="_vena_DYNR_SBudget_BB1_2f89a5d3_d68bebe8">#REF!</definedName>
    <definedName name="_vena_DYNR_SBudget_BB1_2007b251_a92a7fb8">#REF!</definedName>
    <definedName name="newark2">#REF!</definedName>
    <definedName name="_bdm.49BA1E871F6B49D39785BC5EDE735ADE.edm">#REF!</definedName>
    <definedName name="wrn.summaries._4">#REF!</definedName>
    <definedName name="_vena_Budget_B1_R_2_658126898311856129">#REF!</definedName>
    <definedName name="summ1">#REF!</definedName>
    <definedName name="CADJ3">#REF!</definedName>
    <definedName name="test_1_2">#REF!</definedName>
    <definedName name="Param_PVAbatement_2">#REF!</definedName>
    <definedName name="wrn.Relevant._.Sections._3">#REF!</definedName>
    <definedName name="_vena_Budget_B1_R_2_658126899935051777">#REF!</definedName>
    <definedName name="ORIGBAL">#REF!</definedName>
    <definedName name="_vena_Budget_B1_R_2_658126898068586497">#REF!</definedName>
    <definedName name="_bdm.3928013B80804DEDB7560A9A56A3A4A1.edm">#REF!</definedName>
    <definedName name="_vena_Budget_B1_R_2_658126900568391681">#REF!</definedName>
    <definedName name="CFA">#REF!</definedName>
    <definedName name="BotMRK21">#REF!</definedName>
    <definedName name="bdr">#REF!</definedName>
    <definedName name="_vena_Budget_B1_R_2_774856193306132480">#REF!</definedName>
    <definedName name="_19__123Graph_LBL_ACHART_3">#REF!</definedName>
    <definedName name="wrn.print">#REF!</definedName>
    <definedName name="_vena_Budget_B1_R_2_658126894398570497_1">#REF!</definedName>
    <definedName name="___________________zz1">#REF!</definedName>
    <definedName name="colins">#REF!</definedName>
    <definedName name="zaCQW_3">#REF!</definedName>
    <definedName name="XRefCopy24Row">#REF!</definedName>
    <definedName name="MPK">#REF!</definedName>
    <definedName name="_38">#REF!</definedName>
    <definedName name="________________________________SF2">#REF!</definedName>
    <definedName name="_vena_Budget_B1_R_2_658126899406569475">#REF!</definedName>
    <definedName name="BIConStartA">#REF!</definedName>
    <definedName name="_vena_Budget_B1_R_3_658023728085729283_2341">#REF!</definedName>
    <definedName name="_bdm.A1F82758D545470D8BC533B0048D0D28.edm">#REF!</definedName>
    <definedName name="Version1">#REF!</definedName>
    <definedName name="_vena_Budget_B1_R_3_658023728085729283_3005">#REF!</definedName>
    <definedName name="cancelled_date_out">#REF!</definedName>
    <definedName name="PermanentLoan">#REF!</definedName>
    <definedName name="GARAGERENT">#REF!</definedName>
    <definedName name="solver_lhs5">#REF!</definedName>
    <definedName name="PO_1_4">#REF!</definedName>
    <definedName name="linebal1">#REF!</definedName>
    <definedName name="CreditLoss">#REF!</definedName>
    <definedName name="_vena_DYNR_SBudget_BB1_6f2500ac_419fe172">#REF!</definedName>
    <definedName name="Pref_Kicker_Percent">#REF!</definedName>
    <definedName localSheetId="5" name="Capital">#REF!</definedName>
    <definedName name="xlSheetLEWrite">#REF!</definedName>
    <definedName name="Perm_Debt_Funding">#REF!</definedName>
    <definedName name="s9rent">#REF!</definedName>
    <definedName name="crit_1">#REF!</definedName>
    <definedName name="_vena_Budget_B1_R_3_658023728085729283_3000">#REF!</definedName>
    <definedName name="_bdm.B3349AFDBC6C434D923093B5129C89BD.edm">#REF!</definedName>
    <definedName name="BotMRK5">#REF!</definedName>
    <definedName name="Flex_Input_11">#REF!</definedName>
    <definedName name="_vena_Budget_B1_R_2_658126896730603521">#REF!</definedName>
    <definedName name="ROBERT">#REF!</definedName>
    <definedName name="solver_lhs43">#REF!</definedName>
    <definedName name="JamesMadison">#REF!</definedName>
    <definedName name="MLNKd18c4faa7b10474792ffbcb1ef775ab5">#REF!</definedName>
    <definedName name="dgdg_1_5">#REF!</definedName>
    <definedName name="wrn.COMBINED._4">#REF!</definedName>
    <definedName name="_vena_Budget_B1_R_2_658126898060197889">#REF!</definedName>
    <definedName name="retinc">#REF!</definedName>
    <definedName name="_vena_Budget_B1_R_3_658023728085729283_3060">#REF!</definedName>
    <definedName name="_________________DIL2">#REF!</definedName>
    <definedName name="subdebtnper">#REF!</definedName>
    <definedName name="piss_1_5">#REF!</definedName>
    <definedName name="_bdm.8879C62EEC794645ACAA146D0B71EBEE.edm">#REF!</definedName>
    <definedName name="_vena_Budget_B1_R_3_658023728085729283_3898">#REF!</definedName>
    <definedName name="PYOtherLiabilities">#REF!</definedName>
    <definedName name="wrn.Cash._.Flow._1_2">#REF!</definedName>
    <definedName name="hjhjj_1_3">#REF!</definedName>
    <definedName name="Fund_Average_Cash_On_Cash">#REF!</definedName>
    <definedName name="TopOSS">#REF!</definedName>
    <definedName name="wrn.1._3">#REF!</definedName>
    <definedName name="L1A">#REF!</definedName>
    <definedName name="_bdm.717CC9EF8DAA4C68ADFDF4ACFFC6890C.edm">#REF!</definedName>
    <definedName name="_vena_DYNR_SBudget_BB1_9817012_7120a51b">#REF!</definedName>
    <definedName name="_vena_Budget_B1_R_2_702739768727175170">#REF!</definedName>
    <definedName name="r.LTM">#REF!</definedName>
    <definedName name="PY2_Other_Exp.">#REF!</definedName>
    <definedName name="_vena_DYNR_SBudget_BB1_9d2d8fb7_300aea6a">#REF!</definedName>
    <definedName name="CapIncr">#REF!</definedName>
    <definedName name="TargetIRR">#REF!</definedName>
    <definedName name="_82__123Graph_DCHART_15">#REF!</definedName>
    <definedName name="_vena_DYNR_SBudget_BB1_dd640a85_c57e3cac">#REF!</definedName>
    <definedName name="wrn.BP._.print._1">#REF!</definedName>
    <definedName name="wrn.Print_Buyer._1_2">#REF!</definedName>
    <definedName name="zaq_4">#REF!</definedName>
    <definedName name="_vena_Budget_B1_R_3_658023728085729283_2223">#REF!</definedName>
    <definedName name="_vena_Budget_B1_R_3_658023728085729283_2332">#REF!</definedName>
    <definedName name="ai">#REF!</definedName>
    <definedName name="xxx_1_5">#REF!</definedName>
    <definedName name="sw_yes_no">#REF!</definedName>
    <definedName name="mmmmmm_1">#REF!</definedName>
    <definedName name="_vena_Budget_B1_R_2_876291152738254851">#REF!</definedName>
    <definedName name="mel">#REF!</definedName>
    <definedName name="_vena_Budget_B1_R_3_658023728085729283_3014">#REF!</definedName>
    <definedName name="wrn.Detailed._.P._.and._.L._1_2">#REF!</definedName>
    <definedName name="AUS09CAPEXPERTOWER">#REF!</definedName>
    <definedName name="_vena_DYNR_SBudget_BB1_c75acc66_3810bdb2">#REF!</definedName>
    <definedName name="AMORT_PER">#REF!</definedName>
    <definedName name="_61__123Graph_ECHART_18">#REF!</definedName>
    <definedName name="_vena_Budget_B1_C_FV_35892df9482541ef9da1df9eb1776c9c_23">#REF!</definedName>
    <definedName name="DSCR">#REF!</definedName>
    <definedName name="__KC3">#REF!</definedName>
    <definedName name="rabota_3">#REF!</definedName>
    <definedName name="argus_sheet">#REF!</definedName>
    <definedName name="_65__123Graph_ECHART_8">#REF!</definedName>
    <definedName name="_vena_DYNR_SBudget_BB1_c75acc66_90bdb74d">#REF!</definedName>
    <definedName name="adsf_1_4">#REF!</definedName>
    <definedName name="_vena_DYNR_SBudget_BB1_d91ca585_51587ba8">#REF!</definedName>
    <definedName localSheetId="5" name="_Sort">#REF!</definedName>
    <definedName name="OFFICE_LR_EST">#REF!</definedName>
    <definedName name="qwerqew_1">#REF!</definedName>
    <definedName name="Inter_2">#REF!</definedName>
    <definedName name="_vena_Budget_B1_R_2_658126899465289729">#REF!</definedName>
    <definedName name="____________________________1">#REF!</definedName>
    <definedName name="NovEndDate">#REF!</definedName>
    <definedName name="_vena_DYNR_SBudget_BB1_6a64ca19_7b064ce0">#REF!</definedName>
    <definedName name="_vena_DYNR_SBudget_BB1_93cbb310_b2d263bd">#REF!</definedName>
    <definedName name="_bdm.8DD0726750AE4267B546448B523AB12E.edm">#REF!</definedName>
    <definedName name="UP">#REF!</definedName>
    <definedName name="MLNK9b8bb63e015741bbafa7307bf5a4193a">#REF!</definedName>
    <definedName name="_vena_DYNR_SBudget_BB1_9d2d8fb7_f3fcab3d">#REF!</definedName>
    <definedName name="_11_1994">#REF!</definedName>
    <definedName name="AUSNEWTENRATE">#REF!</definedName>
    <definedName name="MLNKe4b0876e44dc4b20a9f72ccab118f528">#REF!</definedName>
    <definedName name="_______rr3">#REF!</definedName>
    <definedName name="asss_3">#REF!</definedName>
    <definedName name="_vena_Budget_B1_R_3_658023728085729283_4072">#REF!</definedName>
    <definedName name="_9__123Graph_BCHART_15">#REF!</definedName>
    <definedName name="Yr3MgtFee">#REF!</definedName>
    <definedName name="_vena_Budget_B1_R_2_658126896025960449">#REF!</definedName>
    <definedName name="I_State">#REF!</definedName>
    <definedName name="wrn.Druck._.Monatsreporting._2">#REF!</definedName>
    <definedName name="oldkill3_3">#REF!</definedName>
    <definedName name="_vena_Budget_B1_R_2_658126897401692163">#REF!</definedName>
    <definedName name="_120__123Graph_ECHART_17">#REF!</definedName>
    <definedName name="__123Graph_AChart1">#REF!</definedName>
    <definedName name="_vena_DYNR_SBudget_BB1_81e08984_56c0002b">#REF!</definedName>
    <definedName name="_vena_DYNR_SBudget_BB1_c492f2a8">#REF!</definedName>
    <definedName name="_n43">#REF!</definedName>
    <definedName name="Datea">#REF!</definedName>
    <definedName name="ExBus_3">#REF!</definedName>
    <definedName name="CADJ6">#REF!</definedName>
    <definedName name="_vena_Budget_B1_R_3_658023728085729283_2557">#REF!</definedName>
    <definedName name="wrn.Economic._.Value._.Added._.Analysis._1_1">#REF!</definedName>
    <definedName name="eee_2">#REF!</definedName>
    <definedName name="_vena_Budget_B1_R_3_658023728085729283_3587">#REF!</definedName>
    <definedName name="ray_3">#REF!</definedName>
    <definedName name="_bdm.9C2C2033584845B4A4A786DE146AA4C9.edm">#REF!</definedName>
    <definedName name="wrn.Massimo._1_2">#REF!</definedName>
    <definedName name="_vena_Budget_B1_R_2_658126897242308609">#REF!</definedName>
    <definedName name="mp">#REF!</definedName>
    <definedName name="_28__123Graph_ACHART_17">#REF!</definedName>
    <definedName name="Z_995DB91B_DC87_11D2_BCA9_00C04F8BBE86_.wvu.PrintArea">#REF!</definedName>
    <definedName name="_vena_DYNR_SBudget_BB1_257bd8dc_1bb661b0">#REF!</definedName>
    <definedName name="ExBus_4">#REF!</definedName>
    <definedName name="_vena_Budget_B1_R_3_658023728085729283_2673">#REF!</definedName>
    <definedName name="_vena_Budget_B1_R_2_658126898743869441">#REF!</definedName>
    <definedName name="tiers">#REF!</definedName>
    <definedName name="_vena_DYNR_SBudget_BB1_6f2500ac_c1239ac8">#REF!</definedName>
    <definedName name="_27_0_0_F">#REF!</definedName>
    <definedName name="parswap_table_CAD">#REF!</definedName>
    <definedName name="fff_5">#REF!</definedName>
    <definedName name="_vena_Budget_B1_R_2_658126899989577729">#REF!</definedName>
    <definedName name="_vena_DYNR_SBudget_BB1_9d30db1e_10dc0045">#REF!</definedName>
    <definedName name="mmmmm_1_1">#REF!</definedName>
    <definedName name="_25__123Graph_CCHART_16">#REF!</definedName>
    <definedName name="_44">#REF!</definedName>
    <definedName name="PricePerSF">#REF!</definedName>
    <definedName name="_vena_DYNR_SBudget_BB1_31f8da2e_923c7d24">#REF!</definedName>
    <definedName name="InitInvInfo">#REF!</definedName>
    <definedName name="P_3">#REF!</definedName>
    <definedName name="_vena_Budget_B1_R_3_658023728085729283_3853">#REF!</definedName>
    <definedName name="oasdi">#REF!</definedName>
    <definedName name="_vena_Budget_B1_C_FV_cf2923e05394473da29be0fda7a32c55_46">#REF!</definedName>
    <definedName name="________________________CAD2008">#REF!</definedName>
    <definedName name="i_1_3">#REF!</definedName>
    <definedName name="ghhhg_1_2">#REF!</definedName>
    <definedName name="wrn.sales.">#REF!</definedName>
    <definedName name="Debt_Show2_Amount">#REF!</definedName>
    <definedName name="_41__123Graph_ECHART_17">#REF!</definedName>
    <definedName name="_vena_Budget_B1_R_3_658023728085729283_4086">#REF!</definedName>
    <definedName name="PART3">#REF!</definedName>
    <definedName name="sw_13_list">#REF!</definedName>
    <definedName name="_vena_DYNR_SBudget_BB1_d9e2ff62_b6a5a336">#REF!</definedName>
    <definedName name="MLNKd87567fbb2d14f67ae835823463aba07">#REF!</definedName>
    <definedName name="budrevprintrange">#REF!</definedName>
    <definedName name="_vena_Budget_B1_R_2_658126894327267329_1">#REF!</definedName>
    <definedName name="_vena_Budget_B1_R_2_658126894968995841_1">#REF!</definedName>
    <definedName name="__________________________rr3">#REF!</definedName>
    <definedName name="_vena_Budget_B1_R_2_658126897905008641">#REF!</definedName>
    <definedName name="Prior_Year">#REF!</definedName>
    <definedName name="Floor_Break_Max">#REF!</definedName>
    <definedName name="D2_TILC_HB_Amount">#REF!</definedName>
    <definedName name="_bdm.ToolkitBookmark.1_24_2004_8_54_41_PM.edm">#REF!</definedName>
    <definedName name="pn">#REF!</definedName>
    <definedName name="_vena_Budget_B1_R_2_658126896046931969">#REF!</definedName>
    <definedName name="Nov">#REF!</definedName>
    <definedName name="___lip3">#REF!</definedName>
    <definedName name="header1">#REF!</definedName>
    <definedName name="_vena_Budget_B1_R_3_658023728085729283_3270">#REF!</definedName>
    <definedName name="Building_200_SF">#REF!</definedName>
    <definedName name="UKBUILDCOSTFIRSTBT">#REF!</definedName>
    <definedName name="_vena_Budget_B1_R_3_658023728085729283_2904">#REF!</definedName>
    <definedName name="AREA6">#REF!</definedName>
    <definedName name="_vena_Budget_B1_R_3_658023728085729283_3846">#REF!</definedName>
    <definedName name="inabc_4">#REF!</definedName>
    <definedName name="srt">#REF!</definedName>
    <definedName name="j_1_2">#REF!</definedName>
    <definedName name="egiyr1">#REF!</definedName>
    <definedName name="sw_2_list">#REF!</definedName>
    <definedName name="wrn.MODEL5_4">#REF!</definedName>
    <definedName name="AUS01CAPEXPERTOWER">#REF!</definedName>
    <definedName name="_vena_Budget_B1_R_2_702739781863735297">#REF!</definedName>
    <definedName name="ttt_1_3">#REF!</definedName>
    <definedName name="_vena_Budget_B1_R_2_658126894033666049">#REF!</definedName>
    <definedName name="_vena_DYNR_SBudget_BB1_7970b553_2c95811f">#REF!</definedName>
    <definedName name="_88__123Graph_ACHART_2">#REF!</definedName>
    <definedName name="_a3_5">#REF!</definedName>
    <definedName name="_vena_Budget_B1_R_3_658023728085729283_4368">#REF!</definedName>
    <definedName name="Coup2">#REF!</definedName>
    <definedName name="finsch">#REF!</definedName>
    <definedName name="__123Graph_LBL_BGRAPH4">#REF!</definedName>
    <definedName name="OTHINC">#REF!</definedName>
    <definedName name="USGLESC">#REF!</definedName>
    <definedName name="Stabilization_Month">#REF!</definedName>
    <definedName name="UvarGim4">#REF!</definedName>
    <definedName name="_vena_Budget_B1_R_3_658023728085729283_4046">#REF!</definedName>
    <definedName name="_vena_Budget_B1_R_3_658023728085729283_3306">#REF!</definedName>
    <definedName name="_vena_Budget_B1_R_3_658023728085729283_4067">#REF!</definedName>
    <definedName name="wrn.BP._.print._3">#REF!</definedName>
    <definedName name="Debt_FundType3">#REF!</definedName>
    <definedName name="_LP.Interest">#REF!</definedName>
    <definedName name="constr_duration">#REF!</definedName>
    <definedName name="_vena_Budget_B1_C_FV_e4bcd20d09de44648bcf960b63f6917f_16">#REF!</definedName>
    <definedName name="_vena_Budget_B1_R_2_658126898764840961">#REF!</definedName>
    <definedName name="Matrix_Delete">#REF!</definedName>
    <definedName name="Res_DUs">#REF!</definedName>
    <definedName name="wrn.printac._4">#REF!</definedName>
    <definedName name="FirstRow">#REF!</definedName>
    <definedName name="Q.4">#REF!</definedName>
    <definedName name="_vena_DYNR_SBudget_BB1_93cbb310_e433c912">#REF!</definedName>
    <definedName name="_64____123Graph_ACHART_1">#REF!</definedName>
    <definedName name="_vena_Budget_B1_R_3_658023728085729283_3322">#REF!</definedName>
    <definedName name="_bdm.5FA0FD5AAA6F477D8DFFF05231B77C8A.edm">#REF!</definedName>
    <definedName name="_14__123Graph_ACHART_21">#REF!</definedName>
    <definedName name="PercentagesSource">#REF!</definedName>
    <definedName name="_bdm.8AC8BF75C6AB485B95E4884BE81AA67D.edm">#REF!</definedName>
    <definedName name="_9__123Graph_ACHART_4">#REF!</definedName>
    <definedName name="days_per_year">#REF!</definedName>
    <definedName name="Uvarreversioncaprate">#REF!</definedName>
    <definedName name="ctss.in.collateral_0_.CollateralType.name">#REF!</definedName>
    <definedName name="RevDate">#REF!</definedName>
    <definedName name="XRefPaste12Row">#REF!</definedName>
    <definedName name="_1_0_0Property_L">#REF!</definedName>
    <definedName name="wrn.DCFEpervier._3">#REF!</definedName>
    <definedName name="_vena_DYNR_SBudget_BB1_7a61c2ac_a2644cf0">#REF!</definedName>
    <definedName name="twobedroom">#REF!</definedName>
    <definedName name="PERCENT_">#REF!</definedName>
    <definedName name="_div10">#REF!</definedName>
    <definedName name="__25__123Graph_CCHART_22">#REF!</definedName>
    <definedName name="_vena_DYNR_SBudget_BB1_f75aa60c_4fa20ea2">#REF!</definedName>
    <definedName name="Tax_Table_2011">#REF!</definedName>
    <definedName name="_18.4">#REF!</definedName>
    <definedName name="Inflation">#REF!</definedName>
    <definedName name="SysTotal2">#REF!</definedName>
    <definedName name="All_Direct">#REF!</definedName>
    <definedName name="_vena_Budget_B1_R_2_658126900476116993">#REF!</definedName>
    <definedName name="_bdm.0133D46ECE794E04907EBB37B99497E7.edm">#REF!</definedName>
    <definedName name="Oasda_4">#REF!</definedName>
    <definedName name="__123Graph_AGraph8">#REF!</definedName>
    <definedName name="_vena_DYNR_SBudget_BB1_9d2d8fb7_55219dc">#REF!</definedName>
    <definedName name="_vena_DYNR_SBudget_BB1_49c874bc_a7e19d93">#REF!</definedName>
    <definedName name="_vena_Budget_B1_R_3_658023728085729283_4007">#REF!</definedName>
    <definedName name="_New1_1_5">#REF!</definedName>
    <definedName name="Flex_Input_7">#REF!</definedName>
    <definedName name="_RR2">#REF!</definedName>
    <definedName name="rabota_1_1">#REF!</definedName>
    <definedName name="comp">#REF!</definedName>
    <definedName name="_n22">#REF!</definedName>
    <definedName name="_SEP03">#REF!</definedName>
    <definedName name="CY_Selling">#REF!</definedName>
    <definedName name="USB">#REF!</definedName>
    <definedName name="ax">#REF!</definedName>
    <definedName name="_vena_Budget_B1_R_3_658023728085729283_3029">#REF!</definedName>
    <definedName name="_vena_DYNR_SBudget_BB1_f0410f7_bd4524a2">#REF!</definedName>
    <definedName name="_vena_DYNR_SBudget_BB1_992af4a_2aa9b1de">#REF!</definedName>
    <definedName name="________________RR2">#REF!</definedName>
    <definedName name="_vena_DYNR_SBudget_BB1_947a2efe_22aa4e31">#REF!</definedName>
    <definedName name="_Table2_In2">#REF!</definedName>
    <definedName name="MLNK5313957923844047a0f4b848d8769eb4">#REF!</definedName>
    <definedName name="_vena_DYNR_SBudget_BB1_46b314c0_762c6567">#REF!</definedName>
    <definedName name="___DIL2">#REF!</definedName>
    <definedName name="_vena_DYNR_SBudget_BB1_f75aa60c_a8f7ef0d">#REF!</definedName>
    <definedName name="solver_lhs50">#REF!</definedName>
    <definedName name="wrn.fcb2_1_1">#REF!</definedName>
    <definedName name="const_int_taxable">#REF!</definedName>
    <definedName name="_vena_Budget_B1_R_2_658126898165055489">#REF!</definedName>
    <definedName name="_vena_DYNR_SBudget_BB1_46b314c0_b629483">#REF!</definedName>
    <definedName name="MLNK0e515f8ea5df49c78ee9877f1c9cce3d">#REF!</definedName>
    <definedName name="E_1_4">#REF!</definedName>
    <definedName name="JK_1_4">#REF!</definedName>
    <definedName name="Yr1GenAdmin">#REF!</definedName>
    <definedName name="_10__123Graph_BCHART_5">#REF!</definedName>
    <definedName name="_vena_Budget_B1_R_3_658023728085729283_2710">#REF!</definedName>
    <definedName name="_100__123Graph_XCHART_2">#REF!</definedName>
    <definedName name="_bdm.0918806E79ED4806B4341C11D437AD7E.edm">#REF!</definedName>
    <definedName name="_vena_DYNR_SBudget_BB1_31f8da2e_c6d09864">#REF!</definedName>
    <definedName name="AM_FEE_Y_N">#REF!</definedName>
    <definedName name="CCA06builds">#REF!</definedName>
    <definedName name="__123Graph_BSPREADS">#REF!</definedName>
    <definedName name="_vena_Budget_B1_R_3_658023728085729283_3468">#REF!</definedName>
    <definedName name="_vena_DYNR_SBudget_BB1_da5f4009_6c438a7">#REF!</definedName>
    <definedName name="_vena_Budget_B1_R_2_658126898731286529">#REF!</definedName>
    <definedName name="LandValueRounded">#REF!</definedName>
    <definedName name="MLNK8c59451cb95e46d09fc1c191bd5e9835">#REF!</definedName>
    <definedName name="_n16163">#REF!</definedName>
    <definedName name="_vena_DYNR_SBudget_BB1_6a64ca19_3af3728a">#REF!</definedName>
    <definedName name="FREERENTR">#REF!</definedName>
    <definedName name="RE_Taxes">#REF!</definedName>
    <definedName name="jen_1_1_1">#REF!</definedName>
    <definedName name="OPPROFIT">#REF!</definedName>
    <definedName name="_vena_Budget_B1_R_3_658023728085729283_2798">#REF!</definedName>
    <definedName name="______________DIL2">#REF!</definedName>
    <definedName name="APSERVUS">#REF!</definedName>
    <definedName name="_bdm.E6EAF6EA2CB94A3988683635710F111D.edm">#REF!</definedName>
    <definedName name="closingcosts">#REF!</definedName>
    <definedName name="Chart12345">#REF!</definedName>
    <definedName localSheetId="3" name="_bdm.0D86EAB1472F400AAE1190E895837D2E.edm">#REF!</definedName>
    <definedName name="OTHERCAMRev">#REF!</definedName>
    <definedName name="_vena_Budget_B1_R_2_658126893723287553_1">#REF!</definedName>
    <definedName name="MLNKa4c0e0ae53b94e3f8162a41775ab133d">#REF!</definedName>
    <definedName name="Z_4C1CBF02_B7B5_11D2_B93A_0050040AC21C_.wvu.PrintTitles">#REF!</definedName>
    <definedName name="OAEscrow">#REF!</definedName>
    <definedName name="hn.FromMain1">#REF!</definedName>
    <definedName name="_vena_Budget_B1_R_2_658126898949390337">#REF!</definedName>
    <definedName name="UnLevHold1">#REF!</definedName>
    <definedName name="_ALL3">#REF!</definedName>
    <definedName name="vac_6">#REF!</definedName>
    <definedName name="XRefCopy1Row">#REF!</definedName>
    <definedName name="_vena_DYNR_SBudget_BB1_9d2d8fb7_cb8e7fe9">#REF!</definedName>
    <definedName name="_vena_Budget_B1_R_2_658126897854676992">#REF!</definedName>
    <definedName name="Z_FAFA6ED1_0531_11D1_BD56_0020AF42250B_.wvu.PrintTitles">#REF!</definedName>
    <definedName name="_bdm.86BE075075F64AA893FB67BF034756EF.edm">#REF!</definedName>
    <definedName name="EXPENSE_12_27">#REF!</definedName>
    <definedName name="working_capital_5">#REF!</definedName>
    <definedName name="_vena_DYNR_SBudget_BB1_c75acc66_3ba96fa6">#REF!</definedName>
    <definedName name="Smlouvy_3">#REF!</definedName>
    <definedName name="wrn.all3">#REF!</definedName>
    <definedName name="huji_1_2">#REF!</definedName>
    <definedName name="I_HotelExpFlexC_Yr0">#REF!</definedName>
    <definedName name="_n24">#REF!</definedName>
    <definedName name="_vena_DYNR_SBudget_BB1_c75acc66_c2ac359b">#REF!</definedName>
    <definedName name="wrn.document._1">#REF!</definedName>
    <definedName name="_vena_Budget_B1_R_3_658023728085729283_3396">#REF!</definedName>
    <definedName name="Scheduled_Monthly_Payment">#REF!</definedName>
    <definedName name="DeleteTitles">#REF!</definedName>
    <definedName name="_vena_DYNR_SBudget_BB1_7ccf34ea_db565d5e">#REF!</definedName>
    <definedName name="AnchorBudgetID">#REF!</definedName>
    <definedName name="SquareFeet">#REF!</definedName>
    <definedName name="ctss.out.collateral_0_.Collateral.zip">#REF!</definedName>
    <definedName name="_vena_Budget_B1_R_2_658126895065464835">#REF!</definedName>
    <definedName name="___SF2">#REF!</definedName>
    <definedName name="_____________________zz1">#REF!</definedName>
    <definedName name="_vena_Budget_B1_R_2_658126893576486913">#REF!</definedName>
    <definedName name="_bdm.AD329E9681514062A12D8C3AE801F522.edm">#REF!</definedName>
    <definedName name="AREA9SF">#REF!</definedName>
    <definedName name="Ferncroft">#REF!</definedName>
    <definedName name="singletenant08">#REF!</definedName>
    <definedName name="__JAN10">#REF!</definedName>
    <definedName name="OADistribution">#REF!</definedName>
    <definedName name="_vena_DYNR_SBudget_BB1_31f8da2e_f7f3a87b">#REF!</definedName>
    <definedName name="hccont">#REF!</definedName>
    <definedName name="_vena_Budget_B1_R_2_658126898177638413">#REF!</definedName>
    <definedName name="solver_lhs53">#REF!</definedName>
    <definedName name="units">#REF!</definedName>
    <definedName name="Total_Number_Payments">#REF!</definedName>
    <definedName name="Princ">#REF!</definedName>
    <definedName name="MLNK05dde01063944a21a710fc5513095e14">#REF!</definedName>
    <definedName name="TopINT4">#REF!</definedName>
    <definedName name="Cap_Rate">#REF!</definedName>
    <definedName name="u">#REF!</definedName>
    <definedName name="PRINTL4">#REF!</definedName>
    <definedName name="_vena_DYNR_SBudget_BB1_49c874bc_aef47bdf">#REF!</definedName>
    <definedName name="Loan_Amount">#REF!</definedName>
    <definedName name="IntEquity">#REF!</definedName>
    <definedName name="Suppliers_1_3">#REF!</definedName>
    <definedName name="xxxxx_3">#REF!</definedName>
    <definedName name="DATA_01">#REF!</definedName>
    <definedName name="_vena_DYNR_SBudget_BB1_9d30db1e_56d714b1">#REF!</definedName>
    <definedName name="zaq_5">#REF!</definedName>
    <definedName name="___________________________________rr3">#REF!</definedName>
    <definedName name="mrt">#REF!</definedName>
    <definedName name="mezzclose">#REF!</definedName>
    <definedName name="NumberofRooms">#REF!</definedName>
    <definedName name="_vena_Budget_B1_R_2_658126894499233793_1">#REF!</definedName>
    <definedName name="dfd_1">#REF!</definedName>
    <definedName name="_vena_DYNR_SBudget_BB1_257bd8dc_9ac05ccd">#REF!</definedName>
    <definedName name="Yr2GenAdmin">#REF!</definedName>
    <definedName name="TOC_Hdg_4">#REF!</definedName>
    <definedName name="RETaxRcvrAnchor">#REF!</definedName>
    <definedName name="_vena_Budget_B1_R_3_658023728085729283_3651">#REF!</definedName>
    <definedName name="stubyear">#REF!</definedName>
    <definedName name="SD_3">#REF!</definedName>
    <definedName name="ba9rent">#REF!</definedName>
    <definedName name="_vena_Budget_B1_R_2_658126898433490945">#REF!</definedName>
    <definedName name="_19__123Graph_XCHART_2">#REF!</definedName>
    <definedName name="_bdm.84D8364F5EE64472A63D249AFAD6ACB6.edm">#REF!</definedName>
    <definedName name="XFDG_3">#REF!</definedName>
    <definedName name="OpExp96">#REF!</definedName>
    <definedName name="RG_1_5">#REF!</definedName>
    <definedName name="CARPET">#REF!</definedName>
    <definedName name="ag_1_3">#REF!</definedName>
    <definedName name="_vena_Budget_B1_R_2_658126897984700423">#REF!</definedName>
    <definedName name="LFQ">#REF!</definedName>
    <definedName name="________________________________1">#REF!</definedName>
    <definedName name="_vena_Budget_B1_R_2_658126897594630145_1">#REF!</definedName>
    <definedName name="Inter">#REF!</definedName>
    <definedName name="newset_1_5">#REF!</definedName>
    <definedName name="wrn.seafirst._3">#REF!</definedName>
    <definedName name="RENT1">#REF!</definedName>
    <definedName name="_______car2">#REF!</definedName>
    <definedName name="CORPORATERENT">#REF!</definedName>
    <definedName name="_vena_DYNR_SBudget_BB1_c75acc66_bbbe3462">#REF!</definedName>
    <definedName name="_vena_Budget_B1_R_2_658126897330388995">#REF!</definedName>
    <definedName name="DCF__4">#REF!</definedName>
    <definedName name="_vena_Budget_B1_R_2_658126897661739009_1">#REF!</definedName>
    <definedName name="_vena_DYNR_SBudget_BB1_9d2d8fb7_11f3a753">#REF!</definedName>
    <definedName name="ERT">#REF!</definedName>
    <definedName name="dbiImprovedOccupancy1">#REF!</definedName>
    <definedName localSheetId="5" name="Loan_Term">#REF!</definedName>
    <definedName name="Common_Tier_2_Partner_Share">#REF!</definedName>
    <definedName name="xxx_1_2">#REF!</definedName>
    <definedName name="wrn.DCF._1_5">#REF!</definedName>
    <definedName name="iti">#REF!</definedName>
    <definedName name="_vena_Budget_B1_R_3_658023728085729283_562">#REF!</definedName>
    <definedName name="v_1_2">#REF!</definedName>
    <definedName name="RLAINPUT_DebtLoan3Gen1">#REF!</definedName>
    <definedName name="yearlookup">#REF!</definedName>
    <definedName name="_vena_Budget_B1_R_2_658126894566342657_1">#REF!</definedName>
    <definedName name="_vena_Budget_B1_R_3_658023728085729283_4187">#REF!</definedName>
    <definedName name="solver_lhs59">#REF!</definedName>
    <definedName name="_________zz1">#REF!</definedName>
    <definedName name="rrrrr_1">#REF!</definedName>
    <definedName name="test_3">#REF!</definedName>
    <definedName name="solver_lhs4">#REF!</definedName>
    <definedName name="_vena_Budget_B1_R_2_658126899289128961">#REF!</definedName>
    <definedName name="Int_Lev_Adjust_Amt">#REF!</definedName>
    <definedName name="_vena_Budget_B1_R_3_658023728085729283_3807">#REF!</definedName>
    <definedName name="rope">#REF!</definedName>
    <definedName name="wrn.Full._.Report._1_3">#REF!</definedName>
    <definedName name="CHART1">#REF!</definedName>
    <definedName name="_bdm.266DBEC7B525428891D26B44D838BD64.edm">#REF!</definedName>
    <definedName name="_vena_DYNR_SBudget_BB1_c0ad5929_8e67c2b1">#REF!</definedName>
    <definedName name="ImpSale3PSF">#REF!</definedName>
    <definedName name="_vena_DYNR_SBudget_BB1_9d2d8fb7_5fe80f71">#REF!</definedName>
    <definedName name="_vena_DYNR_SBudget_BB1_81e08984_402199ee">#REF!</definedName>
    <definedName name="SALES2">#REF!</definedName>
    <definedName name="FLOW">#REF!</definedName>
    <definedName name="RPLCBAL">#REF!</definedName>
    <definedName name="_91__123Graph_XCHART_20">#REF!</definedName>
    <definedName name="gar_page2">#REF!</definedName>
    <definedName name="asdf_1_2">#REF!</definedName>
    <definedName name="_bdm.B3D9CDA498BF4125A1BBE4163AA6C050.edm">#REF!</definedName>
    <definedName name="curper">#REF!</definedName>
    <definedName name="______________________________CAD2009">#REF!</definedName>
    <definedName name="_vena_Budget_B1_R_2_658126900165738499">#REF!</definedName>
    <definedName name="wrn.Delchamps._1_5">#REF!</definedName>
    <definedName name="_vena_Budget_B1_R_3_658023728085729283_3067">#REF!</definedName>
    <definedName name="wrn.full._.set._1_4">#REF!</definedName>
    <definedName name="_vena_DYNR_SBudget_BB1_9d2d8fb7_9431c688">#REF!</definedName>
    <definedName name="wrn.Geographic._.Trends._1">#REF!</definedName>
    <definedName name="XRefPaste14Row">#REF!</definedName>
    <definedName name="Competitive_Market">#REF!</definedName>
    <definedName name="_vena_DYNR_SBudget_BB1_31f8da2e_83091270">#REF!</definedName>
    <definedName name="_vena_DYNR_SBudget_BB1_9d2d8fb7_8bb09448">#REF!</definedName>
    <definedName name="_vena_DYNR_SBudget_BB1_2e34dd23_55b7f01a">#REF!</definedName>
    <definedName name="_vena_DYNR_SBudget_BB1_6a64ca19_566c5675">#REF!</definedName>
    <definedName name="ffsgsdgsd_3">#REF!</definedName>
    <definedName name="_bdm.470031B2D4B746EEBA8462A1BFAF25BA.edm">#REF!</definedName>
    <definedName name="kill2_1">#REF!</definedName>
    <definedName name="____mo1">#REF!</definedName>
    <definedName name="Keys_3">#REF!</definedName>
    <definedName name="zaCQW_4">#REF!</definedName>
    <definedName name="_a50_1_1">#REF!</definedName>
    <definedName name="_vena_Budget_B1_R_2_658126896722214913">#REF!</definedName>
    <definedName name="_vena_Budget_B1_R_2_658126894834778113_1">#REF!</definedName>
    <definedName name="_vena_DYNR_SBudget_BB1_c75acc66_362184be">#REF!</definedName>
    <definedName name="_vena_DYNR_SBudget_BB1_46b314c0_9af45a92">#REF!</definedName>
    <definedName name="Property">#REF!</definedName>
    <definedName name="zaCQW_1_5">#REF!</definedName>
    <definedName name="_bdm.A6EA54DA2A6F440187026ADC976E38D8.edm">#REF!</definedName>
    <definedName name="MLNK59fd788a2ace4085ab5e096aa23b82bf">#REF!</definedName>
    <definedName name="wrn.full._.set._4">#REF!</definedName>
    <definedName name="_vena_DYNR_SBudget_BB1_9d2d8fb7_e5ce2f4f">#REF!</definedName>
    <definedName name="ttt_2">#REF!</definedName>
    <definedName name="I_RoomRev_FixedPct">#REF!</definedName>
    <definedName name="interest_5">#REF!</definedName>
    <definedName name="__OCT07">#REF!</definedName>
    <definedName name="_vena_DYNR_SBudget_BB1_9d2d8fb7_3a3f8a86">#REF!</definedName>
    <definedName name="adsf_1_1_1">#REF!</definedName>
    <definedName name="XRefCopy49Row">#REF!</definedName>
    <definedName name="crit_8">#REF!</definedName>
    <definedName name="PRINTC">#REF!</definedName>
    <definedName name="fddf_4">#REF!</definedName>
    <definedName name="_vena_Budget_B1_R_2_658126895765913601">#REF!</definedName>
    <definedName name="_clg1">#REF!</definedName>
    <definedName name="_bdm.FF30DADB3B61417BBB6A7904AD9F5C1E.edm">#REF!</definedName>
    <definedName name="Tickmark_f">#REF!</definedName>
    <definedName name="dfdfg_1_1">#REF!</definedName>
    <definedName name="_bdm.9945B83697824220B860EB5861D42E27.edm">#REF!</definedName>
    <definedName name="_bdm.04C024BA2CA647408B384C4E8434AF11.edm">#REF!</definedName>
    <definedName name="RLAINPUT_DebtLoan1Gen1">#REF!</definedName>
    <definedName name="P1_Common_Tier_3_Priority">#REF!</definedName>
    <definedName name="_vena_Budget_B1_R_3_658023728085729283_3713">#REF!</definedName>
    <definedName name="Debt_1st">#REF!</definedName>
    <definedName name="_5__123Graph_ACHART_5">#REF!</definedName>
    <definedName name="ccc_1">#REF!</definedName>
    <definedName name="_vena_DYNR_SBudget_BB1_2007b251_e8c660c0">#REF!</definedName>
    <definedName name="snet7a">#REF!</definedName>
    <definedName name="_vena_Budget_B1_C_FV_35892df9482541ef9da1df9eb1776c9c_40">#REF!</definedName>
    <definedName name="__123Graph_LBL_ALEASED">#REF!</definedName>
    <definedName localSheetId="5" name="wrn.upstairs.">#REF!</definedName>
    <definedName name="_vena_Budget_B1_R_2_658126898076975105">#REF!</definedName>
    <definedName name="wrn.xrates._1_4">#REF!</definedName>
    <definedName name="Z_F14718F5_5AC2_11D3_AD63_0050040A13CD_.wvu.PrintArea">#REF!</definedName>
    <definedName name="jhgjhgjghj_1_2">#REF!</definedName>
    <definedName name="Partner_Pref_Tier_2_Priority">#REF!</definedName>
    <definedName name="futures_table">#REF!</definedName>
    <definedName name="___yr8">#REF!</definedName>
    <definedName name="_84__123Graph_LBL_BCHART_2">#REF!</definedName>
    <definedName name="__mh1">#REF!</definedName>
    <definedName name="_vena_DYNR_SBudget_BB1_947a2efe_76ebbf87">#REF!</definedName>
    <definedName name="SummDate">#REF!</definedName>
    <definedName name="prior_q">#REF!</definedName>
    <definedName name="_vena_DYNR_SBudget_BB1_49c874bc_a400ff04">#REF!</definedName>
    <definedName name="_vena_Budget_B1_R_2_687266886518571009">#REF!</definedName>
    <definedName name="_bdm.64EE522A4EC54CC6A4C07A7DB730EC0B.edm">#REF!</definedName>
    <definedName name="tpp">#REF!</definedName>
    <definedName name="_r_1">#REF!</definedName>
    <definedName name="Prin">#REF!</definedName>
    <definedName name="fdfdfd_1">#REF!</definedName>
    <definedName name="_39__123Graph_ECHART_15">#REF!</definedName>
    <definedName name="qwerqwerqwe_1_4">#REF!</definedName>
    <definedName name="TOTAL_TIME">#REF!</definedName>
    <definedName name="wrn.xrates._1">#REF!</definedName>
    <definedName name="PRINTACRE">#REF!</definedName>
    <definedName name="Residual_End_Month">#REF!</definedName>
    <definedName name="totalsources">#REF!</definedName>
    <definedName name="Case">#REF!</definedName>
    <definedName name="wrn.ntfinance._4">#REF!</definedName>
    <definedName name="_72__123Graph_FCHART_13">#REF!</definedName>
    <definedName name="Flex_Input_1">#REF!</definedName>
    <definedName name="Common_Tier_3_Partner_Share">#REF!</definedName>
    <definedName name="PRINT_MARKETING">#REF!</definedName>
    <definedName name="noidea_1_5">#REF!</definedName>
    <definedName name="BUDGET2">#REF!</definedName>
    <definedName name="_vena_DYNR_SBudget_BB1_81e08984_bb479fb">#REF!</definedName>
    <definedName name="nnet10a">#REF!</definedName>
    <definedName name="wrn.Report5_3">#REF!</definedName>
    <definedName name="MLNK50729b4c4fe74b04a6fe758314c668b0">#REF!</definedName>
    <definedName name="were_5">#REF!</definedName>
    <definedName name="_9P___L">#REF!</definedName>
    <definedName name="_vena_Budget_B1_R_2_658126896462168065">#REF!</definedName>
    <definedName name="_vena_DYNR_SBudget_BB1_c492f2a8_b461b60c">#REF!</definedName>
    <definedName localSheetId="4" name="as_2">#REF!</definedName>
    <definedName name="_vena_Budget_B1_R_2_658126894088192001">#REF!</definedName>
    <definedName name="_vena_DYNR_SBudget_BB1_9d2d8fb7_8445d826">#REF!</definedName>
    <definedName name="__17.3">#REF!</definedName>
    <definedName name="_bdm.46E8E3C6D7444D449CB6A13CB2E3B88D.edm">#REF!</definedName>
    <definedName name="________________CAD2006">#REF!</definedName>
    <definedName name="JUNK_2">#REF!</definedName>
    <definedName name="nrsfootage">#REF!</definedName>
    <definedName name="MLNK4ca53be609444c61bc4c01a21968038c">#REF!</definedName>
    <definedName name="wrn.Output._1_1">#REF!</definedName>
    <definedName name="CONDOPRICE">#REF!</definedName>
    <definedName name="Debt_1_Release_Loan_Basis">#REF!</definedName>
    <definedName name="_vena_Budget_B1_R_3_658023728085729283_4335">#REF!</definedName>
    <definedName name="GTE04builds">#REF!</definedName>
    <definedName name="wrn.Detailed._.P._.and._.L._1_1_1">#REF!</definedName>
    <definedName name="ImpSale4Occupancy">#REF!</definedName>
    <definedName name="Param_DRNonCredit">#REF!</definedName>
    <definedName name="EsbApplication1">#REF!</definedName>
    <definedName name="_vena_DYNR_SBudget_BB1_9d30db1e_ccb906e8">#REF!</definedName>
    <definedName name="TShareprice">#REF!</definedName>
    <definedName name="_NOV04">#REF!</definedName>
    <definedName name="SecDep">#REF!</definedName>
    <definedName name="kill_1">#REF!</definedName>
    <definedName name="weraw_1_5">#REF!</definedName>
    <definedName name="ggggggggggg_1_1">#REF!</definedName>
    <definedName name="_vena_Budget_B1_R_3_658023728085729283_3974">#REF!</definedName>
    <definedName name="_vena_Budget_B1_R_2_658126895514255361">#REF!</definedName>
    <definedName name="_vena_DYNR_SBudget_BB1_947a2efe_c9b92dca">#REF!</definedName>
    <definedName name="XRefCopy17">#REF!</definedName>
    <definedName name="_vena_Budget_B1_R_2_658126898882281473">#REF!</definedName>
    <definedName name="abc_1_2">#REF!</definedName>
    <definedName name="XRefCopy23">#REF!</definedName>
    <definedName name="_vena_Budget_B1_R_3_658023728085729283_2793">#REF!</definedName>
    <definedName name="__________________zz1">#REF!</definedName>
    <definedName name="_23__123Graph_CCHART_14">#REF!</definedName>
    <definedName name="Yr2Util">#REF!</definedName>
    <definedName name="PO_5">#REF!</definedName>
    <definedName name="AREA13SF">#REF!</definedName>
    <definedName name="mmmmmmmm_5">#REF!</definedName>
    <definedName name="ew">#REF!</definedName>
    <definedName name="MgmtFeea">#REF!</definedName>
    <definedName name="SUPPORT">#REF!</definedName>
    <definedName name="thth_1_3">#REF!</definedName>
    <definedName name="________________1">#REF!</definedName>
    <definedName name="solver_lhs48">#REF!</definedName>
    <definedName name="prova_1_1">#REF!</definedName>
    <definedName name="FMV_LCsBasedOn">#REF!</definedName>
    <definedName name="OTHERValVcntSpcRcvr">#REF!</definedName>
    <definedName name="_vena_DYNR_SBudget_BB1_baf54b99_606ae5b8">#REF!</definedName>
    <definedName name="_11__123Graph_BChart_3E">#REF!</definedName>
    <definedName name="Swvu.summary1.">#REF!</definedName>
    <definedName name="Differences_1_5">#REF!</definedName>
    <definedName name="dgfhgf_1_4">#REF!</definedName>
    <definedName name="Workcap4_3">#REF!</definedName>
    <definedName name="_vena_Budget_B1_R_3_658023728085729283_2215">#REF!</definedName>
    <definedName name="_vena_DYNR_SBudget_BB1_ade01e4_5af2a2a0">#REF!</definedName>
    <definedName name="_vena_Budget_B1_R_2_658126900295761921">#REF!</definedName>
    <definedName name="wrn.Inputsheet_ProjectInput._3">#REF!</definedName>
    <definedName name="Ledger">#REF!</definedName>
    <definedName name="asdfas_1_2">#REF!</definedName>
    <definedName name="z_1_3">#REF!</definedName>
    <definedName name="_vena_Budget_B1_R_3_658023728085729283_4196">#REF!</definedName>
    <definedName name="_vena_DYNR_SBudget_BB1_ece26a1a_6abf62b3">#REF!</definedName>
    <definedName localSheetId="3" name="Swvu.cash._.flow.">#REF!</definedName>
    <definedName localSheetId="5" name="_1__123Graph_ACHART_1">#REF!</definedName>
    <definedName name="_________________________________KC3">#REF!</definedName>
    <definedName name="z_1_1_1">#REF!</definedName>
    <definedName name="stadiuma_2">#REF!</definedName>
    <definedName name="AA_LEVRG">#REF!</definedName>
    <definedName name="__al1_1">#REF!</definedName>
    <definedName name="RLAINPUT_PortfolioPropertyInputs">#REF!</definedName>
    <definedName name="_bdm.69B894C4E5A8465F8862773CAE413F97.edm">#REF!</definedName>
    <definedName name="_9__123Graph_ACHART_2">#REF!</definedName>
    <definedName name="weraw_5">#REF!</definedName>
    <definedName name="_vena_DYNR_SBudget_BB1_2007b251_1cc0de4b">#REF!</definedName>
    <definedName name="RG_1_3">#REF!</definedName>
    <definedName name="_vena_Budget_B1_R_3_658023728085729283_4283">#REF!</definedName>
    <definedName name="XRefPaste9Row">#REF!</definedName>
    <definedName name="StartYear">#REF!</definedName>
    <definedName name="wrn.DCF._1">#REF!</definedName>
    <definedName name="_vena_Budget_B1_R_3_658023728085729283_55">#REF!</definedName>
    <definedName name="East417">#REF!</definedName>
    <definedName name="dbiImprovedOccupancy2">#REF!</definedName>
    <definedName name="_bdm.C722F6CDAD2A43DFAECC7FCAED4D458B.edm">#REF!</definedName>
    <definedName name="_vena_DYNR_SBudget_BB1_2e34dd23_ce8422e3">#REF!</definedName>
    <definedName name="_vena_Budget_B1_R_2_658126893693927425_1">#REF!</definedName>
    <definedName name="_12__123Graph_FCHART_1">#REF!</definedName>
    <definedName name="_vena_DYNR_SBudget_BB1_9d2d8fb7_84b849bf">#REF!</definedName>
    <definedName name="_vena_Budget_B1_R_3_658023728085729283_2493">#REF!</definedName>
    <definedName name="wcperc">#REF!</definedName>
    <definedName name="reficonstant">#REF!</definedName>
    <definedName name="_vena_DYNR_SBudget_BB1_dc3c8d90_6a1c08d0">#REF!</definedName>
    <definedName name="Unrealized_III">#REF!</definedName>
    <definedName name="MLNKa5215eafc08044a8b23ecc455c3ffa57">#REF!</definedName>
    <definedName name="DATA_01_a">#REF!</definedName>
    <definedName name="__123Graph_BSTGLOBE">#REF!</definedName>
    <definedName name="MORTPERPAR">#REF!</definedName>
    <definedName name="_vena_DYNR_SBudget_BB1_c75acc66_9f4cdf2c">#REF!</definedName>
    <definedName name="_vena_DYNR_SBudget_BB1_ece26a1a_3512ad0e">#REF!</definedName>
    <definedName name="xxx_1_4">#REF!</definedName>
    <definedName name="_95__123Graph_XChart_5">#REF!</definedName>
    <definedName name="dbiImprovedAddress4">#REF!</definedName>
    <definedName name="_vena_DYNR_SBudget_BB1_49c874bc_d3b32298">#REF!</definedName>
    <definedName name="wvu.summary3._1_2">#REF!</definedName>
    <definedName name="TI_LC_Reserve">#REF!</definedName>
    <definedName name="Creditcard">#REF!</definedName>
    <definedName name="DAIN_BOSWORTH_GAVIIDAE_I___II">#REF!</definedName>
    <definedName name="_vena_Budget_B1_R_2_658126893991723009">#REF!</definedName>
    <definedName name="_yr15">#REF!</definedName>
    <definedName name="________CAD2005">#REF!</definedName>
    <definedName name="_vena_DYNR_SBudget_BB1_9d30db1e_8a9c8228">#REF!</definedName>
    <definedName name="_vena_DYNR_SBudget_BB1_947a2efe_5d06e7b8">#REF!</definedName>
    <definedName name="_vena_Budget_B1_R_3_658023728085729283_2917">#REF!</definedName>
    <definedName name="Pref_Fixed_Months">#REF!</definedName>
    <definedName name="_bdm.F0CEBF21085649D98DEE7FEB71015066.edm">#REF!</definedName>
    <definedName name="CARPI">#REF!</definedName>
    <definedName name="wrn.Standard._1_5">#REF!</definedName>
    <definedName name="_bdm.A92F26E7675F4D0A8DA8123A83A7B45E.edm">#REF!</definedName>
    <definedName name="_vena_Budget_B1_R_2_658126894243381249_1">#REF!</definedName>
    <definedName name="CurrentBudgetClean">#REF!</definedName>
    <definedName name="OAUnitData">#REF!</definedName>
    <definedName name="BUDGETNOTES3">#REF!</definedName>
    <definedName name="Yr2RprsMntnce">#REF!</definedName>
    <definedName name="wrn.detail._2">#REF!</definedName>
    <definedName name="_vena_DYNR_SBudget_BB1_d9e2ff62_c093cd91">#REF!</definedName>
    <definedName name="tyhtrh">#REF!</definedName>
    <definedName name="_vena_Budget_B1_R_2_658126897917591553">#REF!</definedName>
    <definedName name="wrn.Relevant._.Sections._1">#REF!</definedName>
    <definedName name="GrossSF">#REF!</definedName>
    <definedName name="_vena_Budget_B1_R_2_702739773173137409">#REF!</definedName>
    <definedName name="Debt_No">#REF!</definedName>
    <definedName name="OtherUS03builds">#REF!</definedName>
    <definedName name="MLNKb4f565ab7e914d998d42568ad2c4f07b">#REF!</definedName>
    <definedName name="EST.TTL.6">#REF!</definedName>
    <definedName name="wrn.COMPCO._2">#REF!</definedName>
    <definedName name="_vena_Budget_B1_R_2_658126898982944769">#REF!</definedName>
    <definedName name="Total_Cap">#REF!</definedName>
    <definedName name="UK02builds">#REF!</definedName>
    <definedName name="_vena_DYNR_SBudget_BB1_7a61c2ac_982208a5">#REF!</definedName>
    <definedName name="_vena_DYNR_SBudget_BB1_49c874bc_96774ebf">#REF!</definedName>
    <definedName name="_vena_DYNR_SBudget_BB1_9d2d8fb7_eaf10723">#REF!</definedName>
    <definedName name="_vena_Budget_B1_C_FV_e4bcd20d09de44648bcf960b63f6917f_20">#REF!</definedName>
    <definedName name="Copy00">#REF!</definedName>
    <definedName name="mmm_1_4">#REF!</definedName>
    <definedName name="_vena_DYNR_SBudget_BB1_d91ca585_48fc2571">#REF!</definedName>
    <definedName name="__APR02">#REF!</definedName>
    <definedName name="_vena_DYNR_SBudget_BB1_81e08984_8af082ce">#REF!</definedName>
    <definedName name="rooff">#REF!</definedName>
    <definedName name="dhgdh_1_3">#REF!</definedName>
    <definedName name="_6__123Graph_ACHART_5">#REF!</definedName>
    <definedName name="_vena_DYNR_SBudget_BB1_2007b251_ac93164b">#REF!</definedName>
    <definedName name="_vena_Budget_B1_R_2_658126897762402305_1">#REF!</definedName>
    <definedName name="Minor_Page_02">#REF!</definedName>
    <definedName name="_n28">#REF!</definedName>
    <definedName name="_bdm.72E8660BB6B44E40AB6139461F1A032C.edm">#REF!</definedName>
    <definedName name="avesizeunit">#REF!</definedName>
    <definedName name="test_1_5">#REF!</definedName>
    <definedName name="_bdm.FF4AA704C0654D0F8A1EBFC1B524F3FE.edm">#REF!</definedName>
    <definedName name="_vena_Budget_B1_R_2_658126894251769857_1">#REF!</definedName>
    <definedName name="_bdm.0587FB100CD1440E92D6A5AB996F1A46.edm">#REF!</definedName>
    <definedName name="PRINT_OCCUPANCY">#REF!</definedName>
    <definedName name="ALIGNB">#REF!</definedName>
    <definedName name="wrn.Back._.Page._1">#REF!</definedName>
    <definedName name="OtherCosts">#REF!</definedName>
    <definedName name="_a50_5">#REF!</definedName>
    <definedName name="OLDRSF">#REF!</definedName>
    <definedName name="working_capital_1_3">#REF!</definedName>
    <definedName name="_vena_Budget_B1_R_3_658023728085729283_701">#REF!</definedName>
    <definedName name="_vena_Budget_B1_R_2_658126899796639745">#REF!</definedName>
    <definedName name="Pref3">#REF!</definedName>
    <definedName name="TI_Schedule">#REF!</definedName>
    <definedName name="__yr5">#REF!</definedName>
    <definedName name="sgdg_1_4">#REF!</definedName>
    <definedName name="RETAILACCRUAL_GARAGE">#REF!</definedName>
    <definedName name="_____________CAD2007">#REF!</definedName>
    <definedName name="_vena_DYNR_SBudget_BB1_81e08984_ca40c06a">#REF!</definedName>
    <definedName name="pl">#REF!</definedName>
    <definedName name="_vena_Budget_B1_R_2_795017934854029312">#REF!</definedName>
    <definedName name="Building_500_SF">#REF!</definedName>
    <definedName name="_vena_Budget_B1_R_2_658126894687977473_1">#REF!</definedName>
    <definedName name="_vena_Budget_B1_R_2_658126894310490113_1">#REF!</definedName>
    <definedName name="CCA05builds">#REF!</definedName>
    <definedName name="UCP">#REF!</definedName>
    <definedName name="USTrate">#REF!</definedName>
    <definedName name="_vena_Budget_B1_R_2_658126898840338433">#REF!</definedName>
    <definedName name="PY_Depreciation">#REF!</definedName>
    <definedName name="p">#REF!</definedName>
    <definedName name="iiiii_2">#REF!</definedName>
    <definedName name="a_1_3">#REF!</definedName>
    <definedName name="_vena_DYNR_SBudget_BB1_947a2efe_926c83e3">#REF!</definedName>
    <definedName name="_vena_Budget_B1_R_3_658023728085729283_4273">#REF!</definedName>
    <definedName name="peter_1_5">#REF!</definedName>
    <definedName name="_F2">#REF!</definedName>
    <definedName name="XRefCopy13Row">#REF!</definedName>
    <definedName name="BIEquityRequirement2P">#REF!</definedName>
    <definedName name="nnet2a">#REF!</definedName>
    <definedName name="LoanBalLast">#REF!</definedName>
    <definedName name="D1_Cmt_Fee">#REF!</definedName>
    <definedName name="_vena_Budget_B1_R_2_658126898685149185">#REF!</definedName>
    <definedName name="Matrix_Insert">#REF!</definedName>
    <definedName name="_vena_Budget_B1_R_2_658126893773619201">#REF!</definedName>
    <definedName name="Total_Equity_Monthly">#REF!</definedName>
    <definedName name="_vena_DYNR_SBudget_BB1_dd640a85_f708eafe">#REF!</definedName>
    <definedName name="_vena_Budget_B1_R_3_658023728085729283_3474">#REF!</definedName>
    <definedName name="_vena_Budget_B1_R_3_658023728085729283_2732">#REF!</definedName>
    <definedName name="_vena_Budget_B1_R_3_658023728085729283_2924">#REF!</definedName>
    <definedName name="SHEEA">#REF!</definedName>
    <definedName name="PYDefRev">#REF!</definedName>
    <definedName name="_div7">#REF!</definedName>
    <definedName name="_vena_Budget_B1_R_3_658023728085729283_3381">#REF!</definedName>
    <definedName name="_a1_2">#REF!</definedName>
    <definedName name="ecap">#REF!</definedName>
    <definedName name="Al_4">#REF!</definedName>
    <definedName name="Stub1997b">#REF!</definedName>
    <definedName name="_24_18.3">#REF!</definedName>
    <definedName name="NEWDEBT">#REF!</definedName>
    <definedName name="ahsdahqe">#REF!</definedName>
    <definedName name="_vena_DYNR_SBudget_BB1_d91ca585_1911564b">#REF!</definedName>
    <definedName name="_vena_DYNR_SBudget_BB1_c75acc66_3239c44c">#REF!</definedName>
    <definedName name="_6_0_Table2_">#REF!</definedName>
    <definedName name="__DEC99">#REF!</definedName>
    <definedName name="_42__123Graph_DCHART_22">#REF!</definedName>
    <definedName name="SF2b">#REF!</definedName>
    <definedName name="YTDDrop">#REF!</definedName>
    <definedName name="MLNK91ada04a5627472088891c7c265e1f6d">#REF!</definedName>
    <definedName name="mmmm_1">#REF!</definedName>
    <definedName name="_vena_DYNR_SBudget_BB1_e52b9441_db73e58">#REF!</definedName>
    <definedName name="_vena_Budget_B1_R_3_658023728085729283_2187">#REF!</definedName>
    <definedName name="_vena_DYNR_SBudget_BB1_7970b553">#REF!</definedName>
    <definedName name="_23U">#REF!</definedName>
    <definedName name="AS2TickmarkLS">#REF!</definedName>
    <definedName name="st_1_4">#REF!</definedName>
    <definedName name="rrrrr_3">#REF!</definedName>
    <definedName name="wrn.BP._.print._2">#REF!</definedName>
    <definedName name="_vena_Budget_B1_R_3_658023728085729283_3022">#REF!</definedName>
    <definedName name="_bdm.9C8599B36FF742F693D45587904E30A5.edm">#REF!</definedName>
    <definedName name="_vena_DYNR_SBudget_BB1_9d30db1e_2cab4952">#REF!</definedName>
    <definedName name="_________________________________PGC2">#REF!</definedName>
    <definedName name="JUNK_4">#REF!</definedName>
    <definedName name="_vena_Budget_B1_R_2_658126894952218625_1">#REF!</definedName>
    <definedName name="_vena_Budget_B1_R_2_658126896130818049">#REF!</definedName>
    <definedName name="Common_Pref_Rate">#REF!</definedName>
    <definedName name="BankPointsOut">#REF!</definedName>
    <definedName name="_flr3">#REF!</definedName>
    <definedName name="ROBERT_4">#REF!</definedName>
    <definedName name="_13__123Graph_XCHART_3">#REF!</definedName>
    <definedName name="TABLE_D_1_2">#REF!</definedName>
    <definedName name="_vena_Budget_B1_R_3_658023728085729283_2236">#REF!</definedName>
    <definedName name="_vena_DYNR_SBudget_BB1_81e08984_f6842ed1">#REF!</definedName>
    <definedName name="naeryhah">#REF!</definedName>
    <definedName name="_18__123Graph_BCHART_1">#REF!</definedName>
    <definedName name="RESID_RENTAL_LR_OUT">#REF!</definedName>
    <definedName name="DR">#REF!</definedName>
    <definedName name="YtdCommInc">#REF!</definedName>
    <definedName name="UKQ401TENADD">#REF!</definedName>
    <definedName name="MLNKc5d65f2e836b4732a5ad0c50bcee2fd4">#REF!</definedName>
    <definedName name="wrn.Financial._.Output._5">#REF!</definedName>
    <definedName name="MLNK4c344f92b6264687857d9ef09174493c">#REF!</definedName>
    <definedName name="West_RETX">#REF!</definedName>
    <definedName name="thth_1_1_1">#REF!</definedName>
    <definedName name="PGB">#REF!</definedName>
    <definedName name="UK01CAPEXPERTOWER">#REF!</definedName>
    <definedName name="_vena_DYNR_SBudget_BB1_2f89a5d3_440a4dce">#REF!</definedName>
    <definedName name="Co_Investor">#REF!</definedName>
    <definedName localSheetId="4" name="Unit">#REF!</definedName>
    <definedName name="Yr1AggrVac">#REF!</definedName>
    <definedName name="_vena_DYNR_SBudget_BB1_c0ad5929_5bd16960">#REF!</definedName>
    <definedName name="_vena_DYNR_SBudget_BB1_d91ca585_8bf056dd">#REF!</definedName>
    <definedName name="_vena_Budget_B1_R_3_658023728085729283_3523">#REF!</definedName>
    <definedName name="_vena_DYNR_SBudget_BB1_9d2d8fb7_6cd84dfa">#REF!</definedName>
    <definedName localSheetId="4" name="ProjectName">#REF!</definedName>
    <definedName name="_vena_Budget_B1_R_2_658126895526838273">#REF!</definedName>
    <definedName name="_bdm.616CA0A0A1AA4F47AADF6817CB77ECDE.edm">#REF!</definedName>
    <definedName name="_vena_Budget_B1_R_3_658023728085729283_3459">#REF!</definedName>
    <definedName name="_vena_DYNR_SBudget_BB1_7970b553_ded99c22">#REF!</definedName>
    <definedName name="_vena_Budget_B1_R_2_658126898810978306">#REF!</definedName>
    <definedName name="_vena_Budget_B1_R_2_658126896311173121">#REF!</definedName>
    <definedName name="____DIL2">#REF!</definedName>
    <definedName name="dddd">#REF!</definedName>
    <definedName name="asset_name">#REF!</definedName>
    <definedName name="bleed">#REF!</definedName>
    <definedName name="Talent_Partner_Priority_Sale_Distribution">#REF!</definedName>
    <definedName name="MLNKa85c0530e9a14316b6b110064b878096">#REF!</definedName>
    <definedName name="spec4">#REF!</definedName>
    <definedName name="_3__123Graph_ACHART_3">#REF!</definedName>
    <definedName name="uio_1_4">#REF!</definedName>
    <definedName name="_vena_DYNR_SBudget_BB1_acaafd4a_3a3576b4">#REF!</definedName>
    <definedName name="piss_3">#REF!</definedName>
    <definedName name="_vena_DYNR_SBudget_BB1_9d2d8fb7_98d0ed53">#REF!</definedName>
    <definedName name="_vena_DYNR_SBudget_BB1_46b314c0_5c614d1f">#REF!</definedName>
    <definedName name="net_rentable_residential">#REF!</definedName>
    <definedName name="_vena_Budget_B1_R_2_876291152801169410">#REF!</definedName>
    <definedName name="__AUG93">#REF!</definedName>
    <definedName name="_vena_Budget_B1_R_3_658023728085729283_2899">#REF!</definedName>
    <definedName name="MLNK718b99f9f7c842e0bc0d45266a73e246">#REF!</definedName>
    <definedName name="_vena_Budget_B1_R_2_658126898211192835">#REF!</definedName>
    <definedName name="YesNo">#REF!</definedName>
    <definedName name="tjktyn">#REF!</definedName>
    <definedName name="_vena_Budget_B1_R_2_658126895375843329">#REF!</definedName>
    <definedName name="Suf">#REF!</definedName>
    <definedName name="_vena_DYNR_SBudget_BB1_88d65061_a27c025b">#REF!</definedName>
    <definedName name="_vena_DYNR_SBudget_BB1_93cbb310_a39c629b">#REF!</definedName>
    <definedName name="_18__123Graph_BCHART_22">#REF!</definedName>
    <definedName name="Category_6">#REF!</definedName>
    <definedName name="BISiteAreaC">#REF!</definedName>
    <definedName name="_vena_Budget_B1_R_3_658023728085729283_4201">#REF!</definedName>
    <definedName name="mu">#REF!</definedName>
    <definedName name="_vena_Budget_B1_R_2_658126894239186945_1">#REF!</definedName>
    <definedName name="hgrth_1_2">#REF!</definedName>
    <definedName name="ALEXHIGH">#REF!</definedName>
    <definedName name="solver_lhs55">#REF!</definedName>
    <definedName name="Total_Bonds">#REF!</definedName>
    <definedName name="Liabilities">#REF!</definedName>
    <definedName name="___CPI2">#REF!</definedName>
    <definedName name="_bdm.CB638473E1D3418898B5AF06667BBAB4.edm">#REF!</definedName>
    <definedName name="CostApproachRND_ScenDEFAULT">#REF!</definedName>
    <definedName name="_vena_Budget_B1_R_2_658126896688660481">#REF!</definedName>
    <definedName name="OSC">#REF!</definedName>
    <definedName name="www_1_3">#REF!</definedName>
    <definedName name="_vena_Budget_B1_R_3_658023728085729283_730">#REF!</definedName>
    <definedName name="median_income">#REF!</definedName>
    <definedName name="_72__123Graph_ASEG_PIE">#REF!</definedName>
    <definedName name="Siding">#REF!</definedName>
    <definedName name="_vena_Budget_B1_R_2_658126895417786368">#REF!</definedName>
    <definedName name="solver_lhs72">#REF!</definedName>
    <definedName name="dbiImprovedGrossBuildingSQFT2">#REF!</definedName>
    <definedName name="spec1">#REF!</definedName>
    <definedName name="I_RoomExp_Yr0">#REF!</definedName>
    <definedName name="_bdm.CEE3AF05C6034A5D9FC3D2BCBEF3462E.edm">#REF!</definedName>
    <definedName name="DelLevYr">#REF!</definedName>
    <definedName name="BOIL">#REF!</definedName>
    <definedName name="GUARANTY">#REF!</definedName>
    <definedName name="TCAP1">#REF!</definedName>
    <definedName name="accountdesc">#REF!</definedName>
    <definedName name="_vena_Budget_B1_R_2_658126898840338435">#REF!</definedName>
    <definedName name="_vena_DYNR_SBudget_BB1_5dbe1ffa_dc043d2d">#REF!</definedName>
    <definedName name="sfgv_4">#REF!</definedName>
    <definedName name="DELME5_Condo_1">#REF!</definedName>
    <definedName name="dswitch">#REF!</definedName>
    <definedName name="_32_0__123Grap">#REF!</definedName>
    <definedName name="_vena_Budget_B1_R_3_658023728085729283_2260">#REF!</definedName>
    <definedName name="PS">#REF!</definedName>
    <definedName name="Page201">#REF!</definedName>
    <definedName name="_vena_Budget_B1_R_2_658126895728164865">#REF!</definedName>
    <definedName name="Differences_1_4">#REF!</definedName>
    <definedName name="_24__123Graph_CCHART_15">#REF!</definedName>
    <definedName name="_vena_Budget_B1_R_3_658023728085729283_4075">#REF!</definedName>
    <definedName name="Al_1">#REF!</definedName>
    <definedName name="Construction_Loan_Amount">#REF!</definedName>
    <definedName name="_vena_Budget_B1_R_2_658126896013377538">#REF!</definedName>
    <definedName name="O_1_4">#REF!</definedName>
    <definedName name="_vena_Budget_B1_R_2_702739768777506817">#REF!</definedName>
    <definedName name="_vena_Budget_B1_R_2_658126898248941569">#REF!</definedName>
    <definedName name="wvu.profits._1_2">#REF!</definedName>
    <definedName name="___________________________CAD2005">#REF!</definedName>
    <definedName name="TopASR">#REF!</definedName>
    <definedName name="amoCore">#REF!</definedName>
    <definedName name="val_pyeps">#REF!</definedName>
    <definedName name="_vena_Budget_B1_R_3_658023728085729283_2207">#REF!</definedName>
    <definedName name="market_1_4">#REF!</definedName>
    <definedName name="_vena_DYNR_SBudget_BB1_2007b251_bd09497c">#REF!</definedName>
    <definedName name="AUPGenAdmin">#REF!</definedName>
    <definedName name="MLNKc3820f3f2a81495186acf983fe6482d8">#REF!</definedName>
    <definedName name="_bdm.A6D926494C184DB3BAAF5273C90322A3.edm">#REF!</definedName>
    <definedName name="IsSecureSenior1">#REF!</definedName>
    <definedName name="_12__123Graph_BChart_4E">#REF!</definedName>
    <definedName name="__FEB95">#REF!</definedName>
    <definedName name="_vena_Budget_B1_R_3_658023728085729283_3028">#REF!</definedName>
    <definedName name="wvu.cash._3">#REF!</definedName>
    <definedName name="wrn.EXPENSE._3">#REF!</definedName>
    <definedName name="_vena_Budget_B1_R_3_658023728085729283_3218">#REF!</definedName>
    <definedName name="TotLANC">#REF!</definedName>
    <definedName name="GAGWT">#REF!</definedName>
    <definedName name="____6.4">#REF!</definedName>
    <definedName name="BLPH17">#REF!</definedName>
    <definedName name="_vena_Budget_B1_R_3_658023728085729283_2630">#REF!</definedName>
    <definedName name="_vena_Budget_B1_R_2_876291152776003585">#REF!</definedName>
    <definedName name="_vena_Budget_B1_R_2_658126898735480833">#REF!</definedName>
    <definedName name="_vena_Budget_B1_R_3_658023728085729283_2610">#REF!</definedName>
    <definedName name="xxxxx_2">#REF!</definedName>
    <definedName name="_____________SF1">#REF!</definedName>
    <definedName name="_vena_Budget_B1_R_2_658126896239869953">#REF!</definedName>
    <definedName name="go_21">#REF!</definedName>
    <definedName name="BorderNetProceed">#REF!</definedName>
    <definedName name="_vena_Budget_B1_R_2_687584557970751488">#REF!</definedName>
    <definedName name="InteriorWoodDoors">#REF!</definedName>
    <definedName name="_vena_Budget_B1_R_3_658023728085729283_3385">#REF!</definedName>
    <definedName name="CF_Sweep_Type">#REF!</definedName>
    <definedName name="_8EXPENSES_II">#REF!</definedName>
    <definedName name="_vena_Budget_B1_R_3_658023728085729283_3049">#REF!</definedName>
    <definedName name="fggfdfgf_2">#REF!</definedName>
    <definedName name="____DEP1">#REF!</definedName>
    <definedName name="_vena_DYNR_SBudget_BB1_2007b251_55ed7340">#REF!</definedName>
    <definedName name="_vena_Budget_B1_R_3_658023728085729283_3061">#REF!</definedName>
    <definedName name="_JUN04">#REF!</definedName>
    <definedName name="solver_adj">#REF!</definedName>
    <definedName name="____________________aug03">#REF!</definedName>
    <definedName name="_vena_Budget_B1_R_2_658126894717337600_1">#REF!</definedName>
    <definedName name="hn._I031">#REF!</definedName>
    <definedName name="val_3">#REF!</definedName>
    <definedName name="wvu.summary2._4">#REF!</definedName>
    <definedName localSheetId="5" name="Values_Entered">#REF!</definedName>
    <definedName name="_vena_Budget_B1_R_2_658126899570147329">#REF!</definedName>
    <definedName name="q_1_1_1">#REF!</definedName>
    <definedName name="_vena_Budget_B1_R_2_658126896466362371">#REF!</definedName>
    <definedName name="lkjlkjl">#REF!</definedName>
    <definedName name="_vena_Budget_B1_R_2_658126900555808771">#REF!</definedName>
    <definedName name="DELME5_3">#REF!</definedName>
    <definedName name="Debt_Calc3_InitialBalance">#REF!</definedName>
    <definedName name="wvu.cash._1_3">#REF!</definedName>
    <definedName name="qer_1_5">#REF!</definedName>
    <definedName name="_vena_DYNR_SBudget_BB1_ece26a1a_3cd93aaa">#REF!</definedName>
    <definedName name="TotLANA">#REF!</definedName>
    <definedName name="_vena_Budget_B1_R_3_658023728085729283_3467">#REF!</definedName>
    <definedName name="OCAG">#REF!</definedName>
    <definedName name="sgsx_1">#REF!</definedName>
    <definedName name="_15_0_S">#REF!</definedName>
    <definedName name="NonCurrentAsset">#REF!</definedName>
    <definedName name="_vena_Budget_B1_R_2_658126898043420673">#REF!</definedName>
    <definedName name="_vena_DYNR_SBudget_BB1_1efb56c5_938cb090">#REF!</definedName>
    <definedName name="_5__123Graph_ACHART_1">#REF!</definedName>
    <definedName name="__30__123Graph_DCHART_16">#REF!</definedName>
    <definedName name="_vena_Budget_B1_R_3_658023728085729283_2639">#REF!</definedName>
    <definedName name="wrn.TOCHTERMAN._1">#REF!</definedName>
    <definedName name="__JUL98">#REF!</definedName>
    <definedName name="Pref_Mezz_Reserve_Max_Fund">#REF!</definedName>
    <definedName name="_vena_Budget_B1_R_3_658023728085729283_4204">#REF!</definedName>
    <definedName name="_bdm.61330CBA08904ACAB64AC6F5479848F8.edm">#REF!</definedName>
    <definedName name="_vena_Budget_B1_R_2_658126898194415619">#REF!</definedName>
    <definedName name="_vena_DYNR_SBudget_BB1_fa3d5630_960563bc">#REF!</definedName>
    <definedName name="Pools">#REF!</definedName>
    <definedName name="_vena_Budget_B1_R_2_702739779909189637">#REF!</definedName>
    <definedName name="_Tax97">#REF!</definedName>
    <definedName name="_vena_DYNR_SBudget_BB1_2f89a5d3_562abbc7">#REF!</definedName>
    <definedName name="Actual_5">#REF!</definedName>
    <definedName name="_vena_Budget_B1_R_2_658126900589363201">#REF!</definedName>
    <definedName name="BICurrentBalance2P">#REF!</definedName>
    <definedName name="_vena_Budget_B1_R_2_658126898848727041">#REF!</definedName>
    <definedName name="rere_3">#REF!</definedName>
    <definedName name="_vena_DYNR_SBudget_BB1_947a2efe_ed7d3567">#REF!</definedName>
    <definedName name="Z_6DFA7DDE_3C08_11D1_BDBE_0020AF42250B_.wvu.PrintArea">#REF!</definedName>
    <definedName name="__AUG99">#REF!</definedName>
    <definedName name="_vena_Budget_B1_R_2_658126896676077569">#REF!</definedName>
    <definedName name="MANHATTAN">#REF!</definedName>
    <definedName name="_vena_Budget_B1_R_2_658126898869698561">#REF!</definedName>
    <definedName name="_bdm.628B30867F7D42B5943E3855F7E1E1CA.edm">#REF!</definedName>
    <definedName name="Ground_Lease_Years_Remaining">#REF!</definedName>
    <definedName name="s_1_4">#REF!</definedName>
    <definedName name="TENANCY">#REF!</definedName>
    <definedName name="solver_lhs70">#REF!</definedName>
    <definedName name="pandlcash">#REF!</definedName>
    <definedName name="wrn.data._3">#REF!</definedName>
    <definedName name="wrn.Print_Target._1_4">#REF!</definedName>
    <definedName name="EQMD">#REF!</definedName>
    <definedName name="srj">#REF!</definedName>
    <definedName name="_yr16">#REF!</definedName>
    <definedName name="sw_futurecycle">#REF!</definedName>
    <definedName name="Tranche_2_Int">#REF!</definedName>
    <definedName name="_156__123Graph_XCHART_22">#REF!</definedName>
    <definedName name="dbiImprovedExpRatio1">#REF!</definedName>
    <definedName name="HoldPer">#REF!</definedName>
    <definedName name="____a2">#REF!</definedName>
    <definedName name="ROW_1">#REF!</definedName>
    <definedName name="COC_3_5YR_DEBT">#REF!</definedName>
    <definedName name="dddddd_4">#REF!</definedName>
    <definedName name="_vena_Budget_B1_R_2_658126896470556673">#REF!</definedName>
    <definedName name="__123Graph_ADEBTCAP">#REF!</definedName>
    <definedName name="_a2_1">#REF!</definedName>
    <definedName name="_vena_DYNR_SBudget_BB1_c75acc66_d80fa400">#REF!</definedName>
    <definedName name="Database.File">#REF!</definedName>
    <definedName name="_vena_Budget_B1_R_3_658023728085729283_3209">#REF!</definedName>
    <definedName localSheetId="4" name="wrn.csc.">#REF!</definedName>
    <definedName name="_vena_Budget_B1_R_3_658023728085729283_2225">#REF!</definedName>
    <definedName name="wrn.print._.graphs._1_4">#REF!</definedName>
    <definedName name="__SEP11">#REF!</definedName>
    <definedName name="printoutput">#REF!</definedName>
    <definedName name="GLA_1">#REF!</definedName>
    <definedName name="___TNT1">#REF!</definedName>
    <definedName name="_vena_Budget_B1_R_3_658023728085729283_3839">#REF!</definedName>
    <definedName name="_vena_DYNR_SBudget_BB1_bbd08b5b">#REF!</definedName>
    <definedName name="DU">#REF!</definedName>
    <definedName name="_vena_Budget_B1_R_2_658126897489772545_1">#REF!</definedName>
    <definedName name="_vena_Budget_B1_R_3_658023728085729283_4206">#REF!</definedName>
    <definedName name="_4__123Graph_ACHART_3">#REF!</definedName>
    <definedName name="cancelled_price">#REF!</definedName>
    <definedName name="v_4">#REF!</definedName>
    <definedName name="MLNKe57f43b8c5744637b7925156a7d42374">#REF!</definedName>
    <definedName name="WAO_98">#REF!</definedName>
    <definedName name="_11B">#REF!</definedName>
    <definedName name="NW">#REF!</definedName>
    <definedName name="wrn.print._.raw._.data._.entry._1_5">#REF!</definedName>
    <definedName name="_vena_Budget_B1_R_2_658126893832339459">#REF!</definedName>
    <definedName name="_vena_Budget_B1_R_3_658023728085729283_3603">#REF!</definedName>
    <definedName name="_6__123Graph_CCHART_2">#REF!</definedName>
    <definedName name="_NCF9">#REF!</definedName>
    <definedName name="_vena_Budget_B1_R_2_658126899410763777">#REF!</definedName>
    <definedName name="_bdm.D6409F7555884553982417FC0E978CF6.edm">#REF!</definedName>
    <definedName name="M_5">#REF!</definedName>
    <definedName name="RETAX512">#REF!</definedName>
    <definedName name="_bdm.D1595C7AA1CB4F98ADC70717D336801F.edm">#REF!</definedName>
    <definedName name="_vena_Budget_B1_R_3_658023728085729283_3614">#REF!</definedName>
    <definedName name="CY_Other">#REF!</definedName>
    <definedName name="_vena_Budget_B1_R_3_658023728085729283_2210">#REF!</definedName>
    <definedName name="_vena_DYNR_SBudget_BB1_dd640a85_7b6108da">#REF!</definedName>
    <definedName name="_62">#REF!</definedName>
    <definedName name="_vena_DYNR_SBudget_BB1_9d2d8fb7_acc63edc">#REF!</definedName>
    <definedName name="_vena_DYNR_SBudget_BB1_31f8da2e_fe7149db">#REF!</definedName>
    <definedName name="_vena_DYNR_SBudget_BB1_9d2d8fb7_ad57e3ff">#REF!</definedName>
    <definedName name="_vena_DYNR_SBudget_BB1_ece26a1a_ca7a4810">#REF!</definedName>
    <definedName name="XRefPaste2">#REF!</definedName>
    <definedName name="_vena_DYNR_SBudget_BB1_c75acc66_65ed0808">#REF!</definedName>
    <definedName name="_bdm.93E1A821835E4697BFC2EF87B21DF77C.edm">#REF!</definedName>
    <definedName name="_vena_DYNR_SBudget_BB1_cc8ac924_4410c11a">#REF!</definedName>
    <definedName name="Sample1">#REF!</definedName>
    <definedName name="CalcdYield">#REF!</definedName>
    <definedName name="dbiImprovedOccupancy8">#REF!</definedName>
    <definedName name="Tickmark_h">#REF!</definedName>
    <definedName name="XRefPaste4">#REF!</definedName>
    <definedName name="_vena_Budget_B1_R_3_658023728085729283_2265">#REF!</definedName>
    <definedName name="_bdm.3B6882BD7DDE4159B7538AB82C9DFEFB.edm">#REF!</definedName>
    <definedName name="BIInterestRate1C">#REF!</definedName>
    <definedName name="wrn.ALL2._1_3">#REF!</definedName>
    <definedName name="MLNK23e5734df5ee471195a27773a754ee4b">#REF!</definedName>
    <definedName name="wrn.celkový._.tisk._.detail._5">#REF!</definedName>
    <definedName name="_vena_Budget_B1_R_3_658023728085729283_3662">#REF!</definedName>
    <definedName name="_vena_Budget_B1_R_2_658126898689343489">#REF!</definedName>
    <definedName name="qwerqew_5">#REF!</definedName>
    <definedName name="brokers">#REF!</definedName>
    <definedName name="Tranche_1_Int">#REF!</definedName>
    <definedName name="_vena_Budget_B1_R_3_658023728085729283_2840">#REF!</definedName>
    <definedName name="A_ImpOcc">#REF!</definedName>
    <definedName name="_vena_Budget_B1_R_2_658126898387353601">#REF!</definedName>
    <definedName name="AMORT2A">#REF!</definedName>
    <definedName name="___t1">#REF!</definedName>
    <definedName name="_bdm.0D86EAB1472F400AAE1190E895837D2E.edm">#REF!</definedName>
    <definedName name="___yr9">#REF!</definedName>
    <definedName name="CCANONINSTALLGRTHRATE">#REF!</definedName>
    <definedName name="MLNKf290870be3e04907b7f725d70a2aa492">#REF!</definedName>
    <definedName name="wrn.ALL._1_1_1">#REF!</definedName>
    <definedName name="I_YearBuilt">#REF!</definedName>
    <definedName name="__123Graph_AFIXEDTURN">#REF!</definedName>
    <definedName name="wrn.Print._.6._1">#REF!</definedName>
    <definedName name="_vena_Budget_B1_R_2_658126899536592897">#REF!</definedName>
    <definedName name="_bdm.5D15C284683C41E4AEB0736580EE0905.edm">#REF!</definedName>
    <definedName name="oldkill2_2">#REF!</definedName>
    <definedName name="_vena_Budget_B1_R_2_658126894222409731_1">#REF!</definedName>
    <definedName name="_vena_DYNR_SBudget_BB1_ece26a1a_fd1ff67a">#REF!</definedName>
    <definedName name="_vena_Budget_B1_R_2_658126897611407361_1">#REF!</definedName>
    <definedName name="fcrcje">#REF!</definedName>
    <definedName name="Community">#REF!</definedName>
    <definedName name="gross_bldbl_rental">#REF!</definedName>
    <definedName name="_1_10Y">#REF!</definedName>
    <definedName name="_vena_DYNR_SBudget_BB1_9d30db1e_886d4fd9">#REF!</definedName>
    <definedName name="ERRORRRRRRRRRRRR">#REF!</definedName>
    <definedName name="Bud._GOP">#REF!</definedName>
    <definedName name="ba4rent">#REF!</definedName>
    <definedName name="__9__123Graph_BCHART_4">#REF!</definedName>
    <definedName name="Param_DRCredit">#REF!</definedName>
    <definedName name="_vena_Budget_B1_R_2_658126897435246595">#REF!</definedName>
    <definedName name="_vena_DYNR_SBudget_BB1_9d2d8fb7_f8693b77">#REF!</definedName>
    <definedName name="asefd21_1_1_1">#REF!</definedName>
    <definedName name="wrn.CCC._.OPEX._3">#REF!</definedName>
    <definedName name="ray_4">#REF!</definedName>
    <definedName name="dbiImprovedGrantor3">#REF!</definedName>
    <definedName name="_vena_Budget_B1_R_3_658023728085729283_4084">#REF!</definedName>
    <definedName name="dbiImprovedGrantee4">#REF!</definedName>
    <definedName name="_____al1_4">#REF!</definedName>
    <definedName localSheetId="4" name="wrn.Cover.">#REF!</definedName>
    <definedName name="_vena_DYNR_SBudget_BB1_81e08984_31887749">#REF!</definedName>
    <definedName name="platforma_2">#REF!</definedName>
    <definedName name="Factor">#REF!</definedName>
    <definedName name="Price1">#REF!</definedName>
    <definedName name="Ten_Yr_UST">#REF!</definedName>
    <definedName name="_bdm.69C2F190C3234C6D903E86CD3D38695A.edm">#REF!</definedName>
    <definedName name="Period0">#REF!</definedName>
    <definedName name="_vena_Budget_B1_R_2_658126898416713729">#REF!</definedName>
    <definedName name="_New2_3">#REF!</definedName>
    <definedName name="D1_Orig_Date">#REF!</definedName>
    <definedName name="_vena_DYNR_SBudget_BB1_81e08984_fc88c787">#REF!</definedName>
    <definedName name="POOL">#REF!</definedName>
    <definedName name="dgdgss_1_3">#REF!</definedName>
    <definedName name="Building">#REF!</definedName>
    <definedName name="_vena_DYNR_SBudget_BB1_df4836c9_e8c6326d">#REF!</definedName>
    <definedName name="_bdm.ECE601E5F85A413F9D241E0FB88D128F.edm">#REF!</definedName>
    <definedName name="_vena_Budget_B1_R_2_658126895723970561">#REF!</definedName>
    <definedName name="_SEP08">#REF!</definedName>
    <definedName name="_New2_1_4">#REF!</definedName>
    <definedName name="_vena_DYNR_SBudget_BB1_46b314c0_dbc10860">#REF!</definedName>
    <definedName name="_vena_DYNR_SBudget_BB1_257bd8dc_d23bed94">#REF!</definedName>
    <definedName name="_vena_Budget_B1_R_3_658023728085729283_3705">#REF!</definedName>
    <definedName name="occcost">#REF!</definedName>
    <definedName name="were_2">#REF!</definedName>
    <definedName name="_bdm.1F7CBCC860F8452D881081039A6166F0.edm">#REF!</definedName>
    <definedName name="_vena_Budget_B1_R_2_658126893811367937">#REF!</definedName>
    <definedName name="OTHEROtrExp2">#REF!</definedName>
    <definedName name="SFG_4">#REF!</definedName>
    <definedName name="amortref2">#REF!</definedName>
    <definedName name="_ret5">#REF!</definedName>
    <definedName name="__13__123Graph_CCHART_4">#REF!</definedName>
    <definedName name="ctss.out.collateral_0_.underwriting_0_.UwAnalysis.guidelineDscr">#REF!</definedName>
    <definedName name="EUConvert">#REF!</definedName>
    <definedName name="ee_2">#REF!</definedName>
    <definedName name="wrn.Europe._1_1_1">#REF!</definedName>
    <definedName name="_vena_Budget_B1_R_2_658126900304150531">#REF!</definedName>
    <definedName name="_9_1994">#REF!</definedName>
    <definedName name="_12_1">#REF!</definedName>
    <definedName name="NAME2">#REF!</definedName>
    <definedName name="wrn.all.2_4">#REF!</definedName>
    <definedName name="TopLSG">#REF!</definedName>
    <definedName name="MAIN">#REF!</definedName>
    <definedName name="wrn.document._4">#REF!</definedName>
    <definedName name="__rr1">#REF!</definedName>
    <definedName name="AUPOtrExp3">#REF!</definedName>
    <definedName name="_bdm.E0CEC25E72B24DEB8FB5590F5EC786E7.edm">#REF!</definedName>
    <definedName name="ResSalesExp">#REF!</definedName>
    <definedName name="REVPAR">#REF!</definedName>
    <definedName name="iiiii_1_5">#REF!</definedName>
    <definedName name="airrights_Price">#REF!</definedName>
    <definedName name="_vena_Budget_B1_R_3_658023728085729283_4158">#REF!</definedName>
    <definedName name="_vena_DYNR_SBudget_BB1_81e08984_d6f54a55">#REF!</definedName>
    <definedName name="wrn.Tout._.Sauf._.BG._2">#REF!</definedName>
    <definedName name="iiiii_4">#REF!</definedName>
    <definedName name="_Vac1">#REF!</definedName>
    <definedName name="_eva2_1">#REF!</definedName>
    <definedName name="O_1_1_1">#REF!</definedName>
    <definedName name="_vena_Budget_B1_R_3_658023728085729283_3573">#REF!</definedName>
    <definedName name="STAR_">#REF!</definedName>
    <definedName name="Unit_Type">#REF!</definedName>
    <definedName name="wrn.fin">#REF!</definedName>
    <definedName name="Totalsales">#REF!</definedName>
    <definedName name="ThreeMSIRR">#REF!</definedName>
    <definedName name="MarEndDate">#REF!</definedName>
    <definedName name="P1_NPV_Discount">#REF!</definedName>
    <definedName name="OAMultipleScenarios">#REF!</definedName>
    <definedName name="working_capital_1_4">#REF!</definedName>
    <definedName name="_2S">#REF!</definedName>
    <definedName name="Differences_1_3">#REF!</definedName>
    <definedName name="trhrwty">#REF!</definedName>
    <definedName name="_fy97_4">#REF!</definedName>
    <definedName name="bick1">#REF!</definedName>
    <definedName name="nnet7a">#REF!</definedName>
    <definedName name="s10rent">#REF!</definedName>
    <definedName name="_19__123Graph_CChart_3E">#REF!</definedName>
    <definedName name="Asset_Mgmt_Fee">#REF!</definedName>
    <definedName name="PRINT_D">#REF!</definedName>
    <definedName name="_vena_DYNR_SBudget_BB1_cc8ac924_db3fec46">#REF!</definedName>
    <definedName name="_vena_Budget_B1_R_2_658126900203487233">#REF!</definedName>
    <definedName name="outstandingissues">#REF!</definedName>
    <definedName name="HOLDCOEXPGRTHRATE">#REF!</definedName>
    <definedName name="_vena_Budget_B1_R_3_658023728085729283_2686">#REF!</definedName>
    <definedName name="Flex_Input_9">#REF!</definedName>
    <definedName name="_150__123Graph_XCHART_19">#REF!</definedName>
    <definedName name="_vena_DYNR_SBudget_BB1_c75acc66_8462cbb3">#REF!</definedName>
    <definedName name="_vena_Budget_B1_R_2_658126899133939712">#REF!</definedName>
    <definedName name="sendebt2nper">#REF!</definedName>
    <definedName name="CapRate">#REF!</definedName>
    <definedName name="client">#REF!</definedName>
    <definedName name="MLNK0588133dace04f289e58b7c0e36a346d">#REF!</definedName>
    <definedName name="Engineering">#REF!</definedName>
    <definedName name="_vena_Budget_B1_R_2_658126899599507457">#REF!</definedName>
    <definedName name="_vena_Budget_B1_R_2_658126897900814337">#REF!</definedName>
    <definedName name="_18__123Graph_BCHART_5">#REF!</definedName>
    <definedName name="etet_1_5">#REF!</definedName>
    <definedName name="_146__123Graph_XCHART_18">#REF!</definedName>
    <definedName name="___con7">#REF!</definedName>
    <definedName name="_bdm.B50CA43CC2004389860155E21CC62DCB.edm">#REF!</definedName>
    <definedName name="_vena_Budget_B1_R_3_658023728085729283_2574">#REF!</definedName>
    <definedName name="_vena_Budget_B1_R_3_658023728085729283_2437">#REF!</definedName>
    <definedName name="_vena_DYNR_SBudget_BB1_c75acc66_2b1ac22">#REF!</definedName>
    <definedName name="mmmmm_1_5">#REF!</definedName>
    <definedName name="_vena_Budget_B1_R_2_658126896659300353">#REF!</definedName>
    <definedName name="piss">#REF!</definedName>
    <definedName name="wrn.Typhoon._1_5">#REF!</definedName>
    <definedName name="_vena_DYNR_SBudget_BB1_46b314c0_75ea8ff7">#REF!</definedName>
    <definedName name="_vena_Budget_B1_R_3_658023728085729283_3836">#REF!</definedName>
    <definedName name="Module1.PRINT_2">#REF!</definedName>
    <definedName name="_vena_Budget_B1_R_3_658023728085729283_3338">#REF!</definedName>
    <definedName name="_vena_Budget_B1_R_2_658126895489089537">#REF!</definedName>
    <definedName name="_bdm.D7EB5C92C3954E7EB8AD3656DDF69B04.edm">#REF!</definedName>
    <definedName name="wrn.print_1_4">#REF!</definedName>
    <definedName name="_vena_DYNR_SBudget_BB1_c75acc66_bffff8e8">#REF!</definedName>
    <definedName name="CR16_">#REF!</definedName>
    <definedName name="ray_1_1_1">#REF!</definedName>
    <definedName name="Value_Stabilized">#REF!</definedName>
    <definedName name="Cap_1_4">#REF!</definedName>
    <definedName name="_vena_DYNR_SBudget_BB1_f0410f7_d48638f2">#REF!</definedName>
    <definedName name="YtdEGI">#REF!</definedName>
    <definedName name="wrn.VALUATION._1_1_1">#REF!</definedName>
    <definedName name="_vena_DYNR_SBudget_BB1_2f89a5d3_2a6e928e">#REF!</definedName>
    <definedName name="_a50_1_3">#REF!</definedName>
    <definedName name="TotalRev2">#REF!</definedName>
    <definedName name="_vena_Budget_B1_R_3_658023728085729283_3304">#REF!</definedName>
    <definedName name="wrn.SUM._.ONLY._3">#REF!</definedName>
    <definedName name="_bdm.619D0A075BCE49F3AE2DFCAB7922D2FB.edm">#REF!</definedName>
    <definedName name="_vena_DYNR_SBudget_BB1_2007b251_3eeef326">#REF!</definedName>
    <definedName name="assumps1">#REF!</definedName>
    <definedName name="_bdm.4D91A6D4CDD844F0BA7BC8AF3150A8D1.edm">#REF!</definedName>
    <definedName name="_36">#REF!</definedName>
    <definedName name="_vena_Budget_B1_R_2_658126894063026177">#REF!</definedName>
    <definedName name="_____8.2">#REF!</definedName>
    <definedName name="_vena_Budget_B1_R_2_702739773257023489">#REF!</definedName>
    <definedName name="_vena_Budget_B1_R_3_658023728085729283_1895">#REF!</definedName>
    <definedName name="_vena_Budget_B1_R_2_658126894314684419_1">#REF!</definedName>
    <definedName name="acct7029.3">#REF!</definedName>
    <definedName name="BLPH3">#REF!</definedName>
    <definedName name="net4a">#REF!</definedName>
    <definedName name="OTHEROtrExp3">#REF!</definedName>
    <definedName name="_75__123Graph_CCHART_17">#REF!</definedName>
    <definedName name="sdhdhfdfhh_3">#REF!</definedName>
    <definedName name="_96__123Graph_XChart_6">#REF!</definedName>
    <definedName name="ExpStop">#REF!</definedName>
    <definedName name="_vena_Budget_B1_R_2_658126900673249282">#REF!</definedName>
    <definedName name="_________________________________CAD2006">#REF!</definedName>
    <definedName name="wrn.document._3">#REF!</definedName>
    <definedName localSheetId="3" name="_bdm.B24B1B24B1D84BF88DA435B4C6EBAB6D.edm">#REF!</definedName>
    <definedName name="_vena_DYNR_SBudget_BB1_cc8ac924_94fa1988">#REF!</definedName>
    <definedName name="wrn.MODEL5_3">#REF!</definedName>
    <definedName name="G_5">#REF!</definedName>
    <definedName name="_40_7.1">#REF!</definedName>
    <definedName name="mmmmmm_4">#REF!</definedName>
    <definedName name="_bdm.24D701979BF34A48897ACD68677F1E82.edm">#REF!</definedName>
    <definedName name="_vena_DYNR_SBudget_BB1_9d2d8fb7_7eba310a">#REF!</definedName>
    <definedName name="ttt_1_1">#REF!</definedName>
    <definedName name="_vena_Budget_B1_R_2_658126898320244739">#REF!</definedName>
    <definedName name="_________________________KC3">#REF!</definedName>
    <definedName name="_bdm.F0324EE5328348FEBF0D662B23459389.edm">#REF!</definedName>
    <definedName name="_vena_Budget_B1_R_3_658023728085729283_3721">#REF!</definedName>
    <definedName name="T_1_1">#REF!</definedName>
    <definedName name="_vena_Budget_B1_R_2_658126894083997697">#REF!</definedName>
    <definedName name="_bdm.C09FA82F6EE74FEEA19E6FEBDE95ACAA.edm">#REF!</definedName>
    <definedName name="vac_4">#REF!</definedName>
    <definedName name="_vena_Budget_B1_R_2_674379264737411072">#REF!</definedName>
    <definedName name="DELME7_1">#REF!</definedName>
    <definedName name="_vena_Budget_B1_R_3_658023728085729283_2245">#REF!</definedName>
    <definedName name="_bdm.7A5483399F664E36B7CFF99AF9CAECFD.edm">#REF!</definedName>
    <definedName name="_vena_Budget_B1_R_2_658126899624673281">#REF!</definedName>
    <definedName name="_16__123Graph_ACHART_15">#REF!</definedName>
    <definedName name="wrn.detail._1_2">#REF!</definedName>
    <definedName name="_10YRCF">#REF!</definedName>
    <definedName name="______________________DIL2">#REF!</definedName>
    <definedName name="Acquisition_Fee_Fund">#REF!</definedName>
    <definedName name="_vena_DYNR_SBudget_BB1_e9aeb557">#REF!</definedName>
    <definedName name="_vena_Budget_B1_R_2_658126900555808769">#REF!</definedName>
    <definedName name="OHDoors">#REF!</definedName>
    <definedName name="_bdm.B02D3D852C5048FFAB08255D7B93B004.edm">#REF!</definedName>
    <definedName name="_vena_DYNR_SBudget_BB1_6a64ca19_f7253ab5">#REF!</definedName>
    <definedName name="Data_summary_1_2">#REF!</definedName>
    <definedName name="_bdm.98FDCBE42DD341B98488374988E46DE2.edm">#REF!</definedName>
    <definedName name="Granular">#REF!</definedName>
    <definedName name="_bdm.2EED8D87B0E44B1194B6C8A485FE55B5.edm">#REF!</definedName>
    <definedName name="dgdg_1_4">#REF!</definedName>
    <definedName name="_12_15R1">#REF!</definedName>
    <definedName name="Pref_Mezz">#REF!</definedName>
    <definedName localSheetId="4" name="wrn.Print_Buyer.">#REF!</definedName>
    <definedName name="prova_3">#REF!</definedName>
    <definedName name="_Tax99">#REF!</definedName>
    <definedName name="_vena_Budget_B1_R_2_658126896810295297">#REF!</definedName>
    <definedName name="_12S">#REF!</definedName>
    <definedName name="_______CAD2006">#REF!</definedName>
    <definedName name="wrn.Print_Buyer._1_3">#REF!</definedName>
    <definedName name="dbiImprovedMonthYear4">#REF!</definedName>
    <definedName name="qweqweqwe_2">#REF!</definedName>
    <definedName name="dbiImprovedQuality10">#REF!</definedName>
    <definedName name="aasfafaf_1_2">#REF!</definedName>
    <definedName name="_vena_Budget_B1_R_3_658023728085729283_47">#REF!</definedName>
    <definedName name="_6__123Graph_ACHART_18">#REF!</definedName>
    <definedName name="_OLD2">#REF!</definedName>
    <definedName name="_76__123Graph_CSEG_PIE">#REF!</definedName>
    <definedName name="_bdm.6AFAEE94D5DF445DB582BAF18CD9987B.edm">#REF!</definedName>
    <definedName name="wrn.Total5_4">#REF!</definedName>
    <definedName name="GASHEAT">#REF!</definedName>
    <definedName name="wrn.check._3">#REF!</definedName>
    <definedName name="InsRcvrAnchor">#REF!</definedName>
    <definedName name="_vena_Budget_B1_R_2_658126896055320577">#REF!</definedName>
    <definedName name="wrn.Economic._.Value._.Added._.Analysis._1">#REF!</definedName>
    <definedName name="_vena_Budget_B1_R_2_658126899612090369">#REF!</definedName>
    <definedName name="saleyr">#REF!</definedName>
    <definedName name="Debt_AmortTerm">#REF!</definedName>
    <definedName name="_vena_Budget_B1_R_3_658023728085729283_3340">#REF!</definedName>
    <definedName name="PAPE">#REF!</definedName>
    <definedName name="_vena_Budget_B1_R_3_658023728085729283_2621">#REF!</definedName>
    <definedName name="srad_1_1_1">#REF!</definedName>
    <definedName name="_vena_DYNR_SBudget_BB1_c75acc66_dce65f0e">#REF!</definedName>
    <definedName name="_vena_DYNR_SBudget_BB1_6ebbf9bc_dba8545a">#REF!</definedName>
    <definedName name="platform_2">#REF!</definedName>
    <definedName name="_vena_Budget_B1_R_3_658023728085729283_3002">#REF!</definedName>
    <definedName name="_vena_Budget_B1_R_3_658023728085729283_4268">#REF!</definedName>
    <definedName name="TotAcqAmt">#REF!</definedName>
    <definedName name="XRefCopy36Row">#REF!</definedName>
    <definedName name="net5a">#REF!</definedName>
    <definedName name="casino">#REF!</definedName>
    <definedName name="_vena_Budget_B1_R_2_658126894260158467_1">#REF!</definedName>
    <definedName name="_vena_Budget_B1_R_2_774856181461417988">#REF!</definedName>
    <definedName name="PAGE9">#REF!</definedName>
    <definedName name="_S6_SUMM_RENT_REV">#REF!</definedName>
    <definedName name="working_capital_1_5">#REF!</definedName>
    <definedName name="DETBORDER">#REF!</definedName>
    <definedName name="_vena_Budget_B1_R_2_658126897246502913">#REF!</definedName>
    <definedName name="dbiImprovedMonthYear10">#REF!</definedName>
    <definedName name="wrn.AllDataPages._1_4">#REF!</definedName>
    <definedName name="_vena_Budget_B1_R_2_658126897674321921_1">#REF!</definedName>
    <definedName name="_64__123Graph_XCHART_17">#REF!</definedName>
    <definedName name="nnet1a">#REF!</definedName>
    <definedName name="___PGC2">#REF!</definedName>
    <definedName name="_vena_DYNR_SBudget_BB1_9d2d8fb7_15396117">#REF!</definedName>
    <definedName name="_bdm.13D2AA2E5E58406B9F17C52CC2564D1C.edm">#REF!</definedName>
    <definedName name="intrate_98">#REF!</definedName>
    <definedName name="_vena_Budget_B1_R_3_658023728085729283_3546">#REF!</definedName>
    <definedName name="_vena_DYNR_SBudget_BB1_6f2500ac_a298b360">#REF!</definedName>
    <definedName name="_vena_Budget_B1_R_2_658126895057076225_1">#REF!</definedName>
    <definedName name="BISiteAreaP">#REF!</definedName>
    <definedName name="____CAD2005">#REF!</definedName>
    <definedName name="Landscape">#REF!</definedName>
    <definedName name="input2">#REF!</definedName>
    <definedName name="_vena_Budget_B1_R_2_658126900169932801">#REF!</definedName>
    <definedName name="_vena_DYNR_SBudget_BB1_d91ca585_63993a11">#REF!</definedName>
    <definedName name="newset1_1_1_1">#REF!</definedName>
    <definedName name="Location_Information">#REF!</definedName>
    <definedName name="_bdm.722FFBA31F474BFAB735063A64B90C1F.edm">#REF!</definedName>
    <definedName name="_bdm.95A55F0D62974C108D6D5E0DA9BF3413.edm">#REF!</definedName>
    <definedName name="__10__123Graph_BCHART_5">#REF!</definedName>
    <definedName name="Year_Room">#REF!</definedName>
    <definedName name="Sched20">#REF!</definedName>
    <definedName name="s1a">#REF!</definedName>
    <definedName name="Z_F147190C_5AC2_11D3_AD63_0050040A13CD_.wvu.PrintArea">#REF!</definedName>
    <definedName name="_vena_Budget_B1_R_2_658126896067903489">#REF!</definedName>
    <definedName name="_vena_DYNR_SBudget_BB1_ece26a1a_262faf60">#REF!</definedName>
    <definedName name="MLNK0b2f062954b64c64aa47c81936f63225">#REF!</definedName>
    <definedName name="b1net10a">#REF!</definedName>
    <definedName name="_vena_Budget_B1_R_2_658126899414958081">#REF!</definedName>
    <definedName name="land_acq_price">#REF!</definedName>
    <definedName name="_vena_DYNR_SBudget_BB1_ece26a1a_7c2ff02d">#REF!</definedName>
    <definedName name="CU?">#REF!</definedName>
    <definedName name="_APR96">#REF!</definedName>
    <definedName name="_vena_DYNR_SBudget_BB1_947a2efe_29136dd8">#REF!</definedName>
    <definedName name="_vena_Budget_B1_R_2_658126894063026179">#REF!</definedName>
    <definedName name="u_1_3">#REF!</definedName>
    <definedName name="_vena_Budget_B1_C_10_658083215177678848_55">#REF!</definedName>
    <definedName name="H_1">#REF!</definedName>
    <definedName name="wrn.FY97SBP2_1_1_1">#REF!</definedName>
    <definedName name="_vena_Budget_B1_R_2_658126897078730753">#REF!</definedName>
    <definedName name="fff_1">#REF!</definedName>
    <definedName name="rate_table_EUR">#REF!</definedName>
    <definedName name="StAs">#REF!</definedName>
    <definedName name="PLAS">#REF!</definedName>
    <definedName name="SellingCosts">#REF!</definedName>
    <definedName name="_vena_Budget_B1_C_FV_35892df9482541ef9da1df9eb1776c9c_8">#REF!</definedName>
    <definedName name="__123Graph_AFIXBAR">#REF!</definedName>
    <definedName name="YOS">#REF!</definedName>
    <definedName name="XRefCopy44Row">#REF!</definedName>
    <definedName name="_vena_Budget_B1_R_3_658023728085729283_3757">#REF!</definedName>
    <definedName name="sgdg_5">#REF!</definedName>
    <definedName name="_24_1">#REF!</definedName>
    <definedName name="SEP036ENGIN">#REF!</definedName>
    <definedName name="AREA3">#REF!</definedName>
    <definedName name="_60__123Graph_XCHART_22">#REF!</definedName>
    <definedName name="BIEquityRequirement2C">#REF!</definedName>
    <definedName name="wrn.Arena._.PCD._3">#REF!</definedName>
    <definedName localSheetId="5" name="d_3">#REF!</definedName>
    <definedName name="sssss_1">#REF!</definedName>
    <definedName name="_23">#REF!</definedName>
    <definedName name="_vena_Budget_B1_R_2_658126899440123905">#REF!</definedName>
    <definedName name="_vena_DYNR_SBudget_BB1_c75acc66_a7a96206">#REF!</definedName>
    <definedName name="ctss.meta.mosaic.opStatementUW">#REF!</definedName>
    <definedName name="_vena_Budget_B1_R_3_658023728085729283_3312">#REF!</definedName>
    <definedName name="_vena_DYNR_SBudget_BB1_81e08984_8ffdd32c">#REF!</definedName>
    <definedName name="mmmmmmmm">#REF!</definedName>
    <definedName name="xx_1_2">#REF!</definedName>
    <definedName name="AVERAGEGOA">#REF!</definedName>
    <definedName name="_bdm.FF21097A2BFF4F5D8709F6CDA4F8FB32.edm">#REF!</definedName>
    <definedName name="_vena_DYNR_SBudget_BB1_9d2d8fb7_1af70dba">#REF!</definedName>
    <definedName name="_vena_Budget_B1_R_3_658023728085729283_2608">#REF!</definedName>
    <definedName name="_vena_Budget_B1_R_3_658023728085729283_3493">#REF!</definedName>
    <definedName name="_vena_Budget_B1_R_2_658126900006354945">#REF!</definedName>
    <definedName name="RetailHFALoan">#REF!</definedName>
    <definedName name="opt">#REF!</definedName>
    <definedName name="_vena_Budget_B1_R_2_658126894415347713_1">#REF!</definedName>
    <definedName name="_vena_DYNR_SBudget_BB1_c75acc66_d061c473">#REF!</definedName>
    <definedName name="_vena_Budget_B1_R_3_658023728085729283_2807">#REF!</definedName>
    <definedName name="London">#REF!</definedName>
    <definedName name="_vena_Budget_B1_R_2_658126897330388993">#REF!</definedName>
    <definedName name="_vena_Budget_B1_R_3_658023728085729283_3241">#REF!</definedName>
    <definedName name="_vena_DYNR_SBudget_BB1_ece26a1a_3a1f8a4a">#REF!</definedName>
    <definedName name="Sched5">#REF!</definedName>
    <definedName name="D1_TILC_FF_Y_N">#REF!</definedName>
    <definedName name="_vena_Budget_B1_R_3_658023728085729283_4233">#REF!</definedName>
    <definedName name="Bank_5">#REF!</definedName>
    <definedName name="KELLYAMEX">#REF!</definedName>
    <definedName name="Member_Share">#REF!</definedName>
    <definedName name="_25U">#REF!</definedName>
    <definedName name="CfgFeeRecoverable">#REF!</definedName>
    <definedName name="________________________________aug03">#REF!</definedName>
    <definedName name="_bdm.C9FB946C46444BB8AEA5576CB4AF5598.edm">#REF!</definedName>
    <definedName name="dgdgss_5">#REF!</definedName>
    <definedName name="LOCKBOX">#REF!</definedName>
    <definedName name="LeaseANAPIncome">#REF!</definedName>
    <definedName name="wrn.LoanInformation._1">#REF!</definedName>
    <definedName name="total_units">#REF!</definedName>
    <definedName name="fddf_1_5">#REF!</definedName>
    <definedName name="lklkl">#REF!</definedName>
    <definedName name="pretaxDR">#REF!</definedName>
    <definedName name="LandSale1Date">#REF!</definedName>
    <definedName name="baseburden">#REF!</definedName>
    <definedName name="_vena_DYNR_SBudget_BB1_ece26a1a_52e3cdad">#REF!</definedName>
    <definedName name="hhh_3">#REF!</definedName>
    <definedName name="Sprd3">#REF!</definedName>
    <definedName name="EVA_1_1_1">#REF!</definedName>
    <definedName name="_________________________1">#REF!</definedName>
    <definedName name="_________________SF1">#REF!</definedName>
    <definedName name="_bdm.52052D4C06B74B7C954F63F247DA6D25.edm">#REF!</definedName>
    <definedName name="College">#REF!</definedName>
    <definedName name="safsadfasdf">#REF!</definedName>
    <definedName name="SFG_1_3">#REF!</definedName>
    <definedName name="BIApprovedAmount2C">#REF!</definedName>
    <definedName name="mmrcost">#REF!</definedName>
    <definedName name="_vena_Budget_B1_R_3_658023728085729283_2216">#REF!</definedName>
    <definedName name="ToPMRK12">#REF!</definedName>
    <definedName name="____________ICE2">#REF!</definedName>
    <definedName name="dhgdh_5">#REF!</definedName>
    <definedName name="www_4">#REF!</definedName>
    <definedName name="_10__123Graph_ACHART_18">#REF!</definedName>
    <definedName name="_vena_Budget_B1_R_3_658023728085729283_3200">#REF!</definedName>
    <definedName name="_SEP02">#REF!</definedName>
    <definedName name="Module2.PRINT_J">#REF!</definedName>
    <definedName name="_vena_DYNR_SBudget_BB1_6f2500ac_c1d8d431">#REF!</definedName>
    <definedName name="Customers_3">#REF!</definedName>
    <definedName name="redo_1_3">#REF!</definedName>
    <definedName name="_vena_DYNR_SBudget_BB1_fa3d5630_b7d04ccb">#REF!</definedName>
    <definedName name="MLNKdf7c24a1e78c484e8fe0cfa4cc315f48">#REF!</definedName>
    <definedName name="ADASF">#REF!</definedName>
    <definedName name="XRefCopy41">#REF!</definedName>
    <definedName name="_vena_Budget_B1_R_3_658023728085729283_2799">#REF!</definedName>
    <definedName name="PY2_Selling">#REF!</definedName>
    <definedName name="project_name">#REF!</definedName>
    <definedName name="_PG3">#REF!</definedName>
    <definedName name="_n59">#REF!</definedName>
    <definedName name="_OCT06">#REF!</definedName>
    <definedName name="Minor_Page_09">#REF!</definedName>
    <definedName name="sssss_4">#REF!</definedName>
    <definedName name="_vena_DYNR_SBudget_BB1_53b1a2e2">#REF!</definedName>
    <definedName name="AddNewLinePartnerships">#REF!</definedName>
    <definedName name="const_loan_draw">#REF!</definedName>
    <definedName name="_vena_Budget_B1_R_2_658126894134329345">#REF!</definedName>
    <definedName name="_vena_DYNR_SBudget_BB1_93cbb310_6eca5e51">#REF!</definedName>
    <definedName name="_bdm.226C94E7FEE642C7BA1F21FF8C28E67D.edm">#REF!</definedName>
    <definedName name="Yr2ParkingInc">#REF!</definedName>
    <definedName name="_vena_Budget_B1_R_3_658023728085729283_1917">#REF!</definedName>
    <definedName name="wrn.ntfinance._5">#REF!</definedName>
    <definedName name="Debt_Calc3_IO">#REF!</definedName>
    <definedName name="_85__123Graph_LBL_BCHART_3">#REF!</definedName>
    <definedName name="P_1_1_1">#REF!</definedName>
    <definedName name="interest_1">#REF!</definedName>
    <definedName name="wrn.FY97SBP._1_1">#REF!</definedName>
    <definedName name="Timeshare_Revenue">#REF!</definedName>
    <definedName name="_vena_DYNR_SBudget_BB1_5dbe1ffa_3f899273">#REF!</definedName>
    <definedName name="_vena_Budget_B1_R_2_658126894142717955">#REF!</definedName>
    <definedName name="TYPE">#REF!</definedName>
    <definedName name="_bdm.86EFF8FBD2AF49B19273627D87E9B48B.edm">#REF!</definedName>
    <definedName name="wrn.1996._.BUDGET._1_3">#REF!</definedName>
    <definedName localSheetId="5" name="COMPUTER">#REF!</definedName>
    <definedName name="_vena_Budget_B1_R_2_658126893756841985">#REF!</definedName>
    <definedName name="_8__123Graph_ASEG_PIE">#REF!</definedName>
    <definedName name="_vena_Budget_B1_R_2_658126896206315521">#REF!</definedName>
    <definedName name="DELME5_Condo_3">#REF!</definedName>
    <definedName name="_vena_Budget_B1_R_2_658126898542542849">#REF!</definedName>
    <definedName name="RoomRev">#REF!</definedName>
    <definedName name="_vena_Budget_B1_R_2_658126896491528193">#REF!</definedName>
    <definedName name="_vena_Budget_B1_R_3_658023728085729283_4282">#REF!</definedName>
    <definedName name="st_5">#REF!</definedName>
    <definedName name="TaxCert">#REF!</definedName>
    <definedName name="PORD">#REF!</definedName>
    <definedName name="wrn.FCB._1_4">#REF!</definedName>
    <definedName name="_vena_Budget_B1_R_2_658126893945585667">#REF!</definedName>
    <definedName name="Equity_Share_Sponsor_Monthly">#REF!</definedName>
    <definedName name="wrn.ALL._2">#REF!</definedName>
    <definedName name="_168__123Graph_DCHART_22">#REF!</definedName>
    <definedName name="allti">#REF!</definedName>
    <definedName name="_bdm.F5A19414A3984BD68A20DA8186029351.edm">#REF!</definedName>
    <definedName name="_vena_Budget_B1_R_2_876291152717283331">#REF!</definedName>
    <definedName name="_7__123Graph_AChart_7E">#REF!</definedName>
    <definedName name="Tax_Table_2010">#REF!</definedName>
    <definedName name="Add_Budget_Selection">#REF!</definedName>
    <definedName name="_bdm.8C1FCBA36C7D463D97DD0A82E2603462.edm">#REF!</definedName>
    <definedName name="_vena_DYNR_SBudget_BB1_afd74a34_9c9f2a44">#REF!</definedName>
    <definedName name="_54__123Graph_FCHART_16">#REF!</definedName>
    <definedName name="_vena_DYNR_SBudget_BB1_6a64ca19_63994a5">#REF!</definedName>
    <definedName name="MOCF">#REF!</definedName>
    <definedName name="UvarAvgResUnitSize">#REF!</definedName>
    <definedName name="wrn.all.2_1_4">#REF!</definedName>
    <definedName name="issuedate">#REF!</definedName>
    <definedName name="CapExp">#REF!</definedName>
    <definedName name="_32__123Graph_DCHART_22">#REF!</definedName>
    <definedName name="___________________CAD2006">#REF!</definedName>
    <definedName name="___con3">#REF!</definedName>
    <definedName name="wrn.office._1">#REF!</definedName>
    <definedName name="_vena_Budget_B1_R_2_702739773366075393">#REF!</definedName>
    <definedName name="wrn.all._.input._5">#REF!</definedName>
    <definedName name="_vena_DYNR_SBudget_BB1_d91ca585_38fd52c8">#REF!</definedName>
    <definedName name="_vena_Budget_B1_R_3_658023728085729283_4162">#REF!</definedName>
    <definedName name="_8__123Graph_ACHART_4">#REF!</definedName>
    <definedName name="__6.1">#REF!</definedName>
    <definedName name="AUPUtilRecov">#REF!</definedName>
    <definedName name="_vena_Budget_B1_R_2_658126894679588867_1">#REF!</definedName>
    <definedName name="_vena_Budget_B1_R_2_658126899045859329">#REF!</definedName>
    <definedName name="_____________________SF2">#REF!</definedName>
    <definedName name="wrn.EXPENSE._4">#REF!</definedName>
    <definedName name="_vena_DYNR_SBudget_BB1_93cbb310_63762067">#REF!</definedName>
    <definedName name="AGENT">#REF!</definedName>
    <definedName name="rere_2">#REF!</definedName>
    <definedName name="_vena_DYNR_SBudget_BB1_9d30db1e_1fa73dfe">#REF!</definedName>
    <definedName name="CurOE">#REF!</definedName>
    <definedName name="_vena_Budget_B1_R_2_658126900388036609">#REF!</definedName>
    <definedName name="___RR2">#REF!</definedName>
    <definedName name="OAOutput">#REF!</definedName>
    <definedName name="_vena_Budget_B1_R_2_658126896747380737">#REF!</definedName>
    <definedName name="NOTE2">#REF!</definedName>
    <definedName name="_vena_DYNR_SBudget_BB1_9d2d8fb7_9e99f9b">#REF!</definedName>
    <definedName name="Earnout_Trigger">#REF!</definedName>
    <definedName name="SUROOMS">#REF!</definedName>
    <definedName name="_vena_Budget_B1_R_2_658126893660372993">#REF!</definedName>
    <definedName name="_vena_Budget_B1_R_3_658023728085729283_2862">#REF!</definedName>
    <definedName name="_vena_DYNR_SBudget_BB1_9d30db1e_bddb3fa">#REF!</definedName>
    <definedName name="_vena_Budget_B1_R_3_658023728085729283_2838">#REF!</definedName>
    <definedName name="_vena_Budget_B1_R_2_658126898366382080">#REF!</definedName>
    <definedName name="propname">#REF!</definedName>
    <definedName name="D1_IO_Months">#REF!</definedName>
    <definedName name="ewrwer_1_2">#REF!</definedName>
    <definedName name="i_1_1">#REF!</definedName>
    <definedName name="LATH">#REF!</definedName>
    <definedName name="_bdm.BABF452210574A9CA93D617BC84B3A91.edm">#REF!</definedName>
    <definedName name="_vena_DYNR_SBudget_BB1_9d2d8fb7_31f72401">#REF!</definedName>
    <definedName name="_wal4">#REF!</definedName>
    <definedName name="MEZZ_FRONT_FEES">#REF!</definedName>
    <definedName name="wrn.data._4">#REF!</definedName>
    <definedName name="_bdm.DE1ED800C8514BE39D13B4656D812976.edm">#REF!</definedName>
    <definedName name="_vena_Budget_B1_R_3_658023728085729283_2475">#REF!</definedName>
    <definedName name="SEISMICD">#REF!</definedName>
    <definedName name="______KC3">#REF!</definedName>
    <definedName name="_vena_Budget_B1_R_3_658023728085729283_3548">#REF!</definedName>
    <definedName name="_max2">#REF!</definedName>
    <definedName name="Tax_Gain">#REF!</definedName>
    <definedName name="wrn.all3_1_2">#REF!</definedName>
    <definedName name="PRINT_REV">#REF!</definedName>
    <definedName name="_9_0quart">#REF!</definedName>
    <definedName localSheetId="4" name="ss">#REF!</definedName>
    <definedName name="_vena_DYNR_SBudget_BB1_d3649f1b_2e832293">#REF!</definedName>
    <definedName name="_vena_DYNR_SBudget_BB1_206d9c20_95857028">#REF!</definedName>
    <definedName name="_vena_Budget_B1_R_2_658126897963728897">#REF!</definedName>
    <definedName name="Equity">#REF!</definedName>
    <definedName name="_vena_Budget_B1_R_2_658126897225531393">#REF!</definedName>
    <definedName name="_vena_Budget_B1_R_2_658126893761036289">#REF!</definedName>
    <definedName name="printhist1">#REF!</definedName>
    <definedName name="LC_rate">#REF!</definedName>
    <definedName name="____8.1">#REF!</definedName>
    <definedName name="OTHERComReplRsrv">#REF!</definedName>
    <definedName name="_vena_Budget_B1_R_2_658126899406569473">#REF!</definedName>
    <definedName name="M_3">#REF!</definedName>
    <definedName name="_vena_Budget_B1_R_3_658023728085729283_4154">#REF!</definedName>
    <definedName name="TRADEPRINT">#REF!</definedName>
    <definedName name="_vena_Budget_B1_R_3_658023728085729283_2830">#REF!</definedName>
    <definedName name="Leaseup_schedule">#REF!</definedName>
    <definedName name="_vena_DYNR_SBudget_BB1_9d30db1e_ee4048d7">#REF!</definedName>
    <definedName name="wvu.summary2._1_3">#REF!</definedName>
    <definedName name="cost_421_A_PSF">#REF!</definedName>
    <definedName name="TotalBudget">#REF!</definedName>
    <definedName name="_71">#REF!</definedName>
    <definedName name="CurrentBStatus">#REF!</definedName>
    <definedName name="_vena_Budget_B1_R_3_658023728085729283_3249">#REF!</definedName>
    <definedName name="_vena_DYNR_SBudget_BB1_93cbb310_7f4923f9">#REF!</definedName>
    <definedName name="_bdm.5A06B77531BB40EAB24074C943DCD22A.edm">#REF!</definedName>
    <definedName name="_22Module2_.PRINT_BCTAX">#REF!</definedName>
    <definedName name="_vena_DYNR_SBudget_BB1_c8bb7369_fa9ed5b8">#REF!</definedName>
    <definedName name="_vena_Budget_B1_R_2_658126898265718797">#REF!</definedName>
    <definedName name="_vena_Budget_B1_R_2_658126896504111107">#REF!</definedName>
    <definedName name="dbiImprovedName7">#REF!</definedName>
    <definedName name="hardcost_SF">#REF!</definedName>
    <definedName name="_99__123Graph_BCHART_17">#REF!</definedName>
    <definedName name="_vena_Budget_B1_R_2_728481415284916234">#REF!</definedName>
    <definedName name="date_sales_began">#REF!</definedName>
    <definedName name="_vena_Budget_B1_R_2_658126899041665027">#REF!</definedName>
    <definedName name="_vena_DYNR_SBudget_BB1_9d2d8fb7_efe73f3">#REF!</definedName>
    <definedName name="_15__123Graph_CCHART_2">#REF!</definedName>
    <definedName name="_vena_DYNR_SBudget_BB1_9d2d8fb7_102c5d0c">#REF!</definedName>
    <definedName name="TCOT">#REF!</definedName>
    <definedName name="_16_0__123Grap">#REF!</definedName>
    <definedName name="_14Module2_.PRINT_HSUM">#REF!</definedName>
    <definedName name="_vena_DYNR_SBudget_BB1_443178e3_2ad9c9e3">#REF!</definedName>
    <definedName name="_vena_DYNR_SBudget_BB1_93cbb310_be56219b">#REF!</definedName>
    <definedName name="_6_123Grap">#REF!</definedName>
    <definedName name="MarketCapRateFactor">#REF!</definedName>
    <definedName name="ProjPageOne">#REF!</definedName>
    <definedName name="Debt_Calc1_InitialBalance">#REF!</definedName>
    <definedName name="_______________________SF2">#REF!</definedName>
    <definedName name="_161__123Graph_ECHART_16">#REF!</definedName>
    <definedName name="aaa_2">#REF!</definedName>
    <definedName name="____IRR2">#REF!</definedName>
    <definedName name="_vena_Budget_B1_R_3_658023728085729283_3579">#REF!</definedName>
    <definedName name="shit_1">#REF!</definedName>
    <definedName name="GROSSSFB">#REF!</definedName>
    <definedName name="_con7">#REF!</definedName>
    <definedName name="peter">#REF!</definedName>
    <definedName name="Sep_97">#REF!</definedName>
    <definedName name="_vena_Budget_B1_R_3_658023728085729283_2372">#REF!</definedName>
    <definedName name="_vena_Budget_B1_R_2_658126898920030209">#REF!</definedName>
    <definedName name="US05TENADD">#REF!</definedName>
    <definedName name="_vena_DYNR_SBudget_BB1_6a64ca19_4e83203d">#REF!</definedName>
    <definedName name="NCF_Adjustment">#REF!</definedName>
    <definedName name="FIXED">#REF!</definedName>
    <definedName name="Debt_Show1_CapEx">#REF!</definedName>
    <definedName name="dddddd_1">#REF!</definedName>
    <definedName name="hvaccpe">#REF!</definedName>
    <definedName name="_vena_Budget_B1_R_3_658023728085729283_905">#REF!</definedName>
    <definedName name="XRefCopy49">#REF!</definedName>
    <definedName name="_vena_Budget_B1_R_3_658023728085729283_2393">#REF!</definedName>
    <definedName name="grow">#REF!</definedName>
    <definedName name="_vena_DYNR_SBudget_BB1_9d2d8fb7_c42b62b2">#REF!</definedName>
    <definedName name="Gross_Size">#REF!</definedName>
    <definedName name="MLNKc6e0953eba114ccf800ccf22bf74098f">#REF!</definedName>
    <definedName name="uytry_1_2">#REF!</definedName>
    <definedName name="_vena_Budget_B1_R_3_658023728085729283_4094">#REF!</definedName>
    <definedName name="_vena_Budget_B1_R_2_658126896122429441">#REF!</definedName>
    <definedName name="A1bPart2Rows">#REF!</definedName>
    <definedName localSheetId="5" name="as_1_2">#REF!</definedName>
    <definedName name="_vena_Budget_B1_R_3_658023728085729283_4330">#REF!</definedName>
    <definedName name="_bdm.B81BEEFA10BD4A7392F6F9B6719E03DE.edm">#REF!</definedName>
    <definedName name="_vena_Budget_B1_R_3_658023728085729283_3446">#REF!</definedName>
    <definedName name="_vena_DYNR_SBudget_BB1_2e34dd23_273bbd05">#REF!</definedName>
    <definedName name="DelExpYr">#REF!</definedName>
    <definedName name="_100DIV_X16__ELEC">#REF!</definedName>
    <definedName name="_vena_Budget_B1_R_2_658126899230408705">#REF!</definedName>
    <definedName name="operatingcosts">#REF!</definedName>
    <definedName name="Plaza_II___Total_sq.ft.">#REF!</definedName>
    <definedName name="_vena_DYNR_SBudget_BB1_2f89a5d3_aa00c74a">#REF!</definedName>
    <definedName name="SF_parking">#REF!</definedName>
    <definedName name="_128__123Graph_CCHART_22">#REF!</definedName>
    <definedName name="______5">#REF!</definedName>
    <definedName name="hgrth_1_3">#REF!</definedName>
    <definedName name="_vena_DYNR_SBudget_BB1_9d2d8fb7_f0d50804">#REF!</definedName>
    <definedName name="ALP">#REF!</definedName>
    <definedName name="DELME2_4">#REF!</definedName>
    <definedName name="_vena_Budget_B1_R_3_658023728085729283_2586">#REF!</definedName>
    <definedName name="Avg_Residential_Rent_PSF">#REF!</definedName>
    <definedName name="_9_0U">#REF!</definedName>
    <definedName name="total_construction_interest">#REF!</definedName>
    <definedName name="_324__123Graph_XCHART_5">#REF!</definedName>
    <definedName name="Differences_3">#REF!</definedName>
    <definedName name="_bdm.B5998294DBF846BEA48E85F642FB3CF6.edm">#REF!</definedName>
    <definedName name="UKSALE">#REF!</definedName>
    <definedName name="_bdm.599E7C5BDD074F19BC26D8A8916F174D.edm">#REF!</definedName>
    <definedName name="USARRENT">#REF!</definedName>
    <definedName name="_59">#REF!</definedName>
    <definedName name="Lcost">#REF!</definedName>
    <definedName name="iiiii_3">#REF!</definedName>
    <definedName name="___________________________SF2">#REF!</definedName>
    <definedName name="XRefCopy33">#REF!</definedName>
    <definedName name="baseperc">#REF!</definedName>
    <definedName localSheetId="5" name="kill">#REF!</definedName>
    <definedName name="_vena_Budget_B1_R_3_658023728085729283_3967">#REF!</definedName>
    <definedName name="_bdm.25880B5DB6AB43DEB8B96EB1EEAC3C67.edm">#REF!</definedName>
    <definedName name="wrn.Bilanz._5">#REF!</definedName>
    <definedName name="_vena_Budget_B1_R_3_658023728085729283_3871">#REF!</definedName>
    <definedName name="solver_lhs8">#REF!</definedName>
    <definedName name="Sprd1">#REF!</definedName>
    <definedName name="_vena_Budget_B1_R_3_658023728085729283_3448">#REF!</definedName>
    <definedName name="n7rent">#REF!</definedName>
    <definedName name="_vena_Budget_B1_R_3_658023728085729283_3207">#REF!</definedName>
    <definedName name="_5__123Graph_XCHART_2">#REF!</definedName>
    <definedName name="acct7029.4">#REF!</definedName>
    <definedName name="summary11">#REF!</definedName>
    <definedName name="_vena_Budget_B1_R_2_876291152838918146">#REF!</definedName>
    <definedName name="___________________________rr3">#REF!</definedName>
    <definedName name="ASBE">#REF!</definedName>
    <definedName name="OTHERUtil">#REF!</definedName>
    <definedName name="GBA">#REF!</definedName>
    <definedName name="EurConvert">#REF!</definedName>
    <definedName name="_n651">#REF!</definedName>
    <definedName name="TABLE_Market_Rent">#REF!</definedName>
    <definedName name="XRefActiveRow">#REF!</definedName>
    <definedName name="emily_2">#REF!</definedName>
    <definedName name="_vena_Budget_B1_R_2_658126899419152385">#REF!</definedName>
    <definedName name="_vena_Budget_B1_R_3_658023728085729283_2438">#REF!</definedName>
    <definedName name="_vena_DYNR_SBudget_BB1_81e08984_4403adbc">#REF!</definedName>
    <definedName name="wvu.turnover._1_1_1">#REF!</definedName>
    <definedName name="_vena_DYNR_SBudget_BB1_7970b553_423058c8">#REF!</definedName>
    <definedName name="_vena_Budget_B1_R_3_658023728085729283_3019">#REF!</definedName>
    <definedName name="_vena_DYNR_SBudget_BB1_c75acc66_be70c146">#REF!</definedName>
    <definedName name="________ICE2">#REF!</definedName>
    <definedName name="_vena_DYNR_SBudget_BB1_81e08984_4bce3a3c">#REF!</definedName>
    <definedName name="_vena_DYNR_SBudget_BB1_9d2d8fb7_2f72ee3e">#REF!</definedName>
    <definedName name="Recap">#REF!</definedName>
    <definedName name="acct7029.5">#REF!</definedName>
    <definedName name="xlSheetDestinationVersion">#REF!</definedName>
    <definedName name="constr_startmo">#REF!</definedName>
    <definedName name="wrn.csc._3">#REF!</definedName>
    <definedName name="fdfdfdf_4">#REF!</definedName>
    <definedName name="_vena_Budget_B1_R_3_658023728085729283_4132">#REF!</definedName>
    <definedName name="_vena_Budget_B1_R_3_658023728085729283_4194">#REF!</definedName>
    <definedName name="MonthLastYear">#REF!</definedName>
    <definedName name="Minor_Page_18">#REF!</definedName>
    <definedName name="_bdm.DAF39056C29E470BB7B946A162E75985.edm">#REF!</definedName>
    <definedName name="_29__123Graph_CCHART_2">#REF!</definedName>
    <definedName name="EXPORT">#REF!</definedName>
    <definedName name="___con4">#REF!</definedName>
    <definedName name="ARGUS5">#REF!</definedName>
    <definedName name="ThreeLevCF">#REF!</definedName>
    <definedName localSheetId="5" name="wrn.income._.statement.">#REF!</definedName>
    <definedName name="_vena_Budget_B1_R_2_702739773349298177">#REF!</definedName>
    <definedName name="LeaseANAPIncomeBudget">#REF!</definedName>
    <definedName name="_vena_Budget_B1_R_3_658023728085729283_2477">#REF!</definedName>
    <definedName name="_vena_Budget_B1_R_3_658023728085729283_3256">#REF!</definedName>
    <definedName name="AreaSF">#REF!</definedName>
    <definedName name="_vena_Budget_B1_R_3_658023728085729283_2705">#REF!</definedName>
    <definedName name="_vena_DYNR_SBudget_BB1_9d2d8fb7_67466f7">#REF!</definedName>
    <definedName name="PRINTL2">#REF!</definedName>
    <definedName name="_bdm.368F8E6E77B544D49BA3ACA40D66D57B.edm">#REF!</definedName>
    <definedName name="OutYear2">#REF!</definedName>
    <definedName name="_vena_DYNR_SBudget_BB1_93cbb310_5689e078">#REF!</definedName>
    <definedName name="__NOV05">#REF!</definedName>
    <definedName name="NetProceedFinal">#REF!</definedName>
    <definedName name="_vena_DYNR_SBudget_BB1_9d2d8fb7_79d79328">#REF!</definedName>
    <definedName name="wrn.Asia._2">#REF!</definedName>
    <definedName name="_24__123Graph_CCHART_5">#REF!</definedName>
    <definedName name="Z_6DFA7DD9_3C08_11D1_BDBE_0020AF42250B_.wvu.PrintTitles">#REF!</definedName>
    <definedName name="_vena_Budget_B1_R_2_658126899838582785">#REF!</definedName>
    <definedName name="_vena_Budget_B1_R_3_658023728085729283_4411">#REF!</definedName>
    <definedName name="Pref_Tier_2_Hurdle">#REF!</definedName>
    <definedName name="SITHE">#REF!</definedName>
    <definedName name="_110__123Graph_ECHART_15">#REF!</definedName>
    <definedName name="XRefCopy34">#REF!</definedName>
    <definedName name="_bdm.64D33AFF4D874442A512A49F8B6CD601.edm">#REF!</definedName>
    <definedName name="_________________________CAD2006">#REF!</definedName>
    <definedName name="wrn.all._.input._2">#REF!</definedName>
    <definedName name="PY2_LT_Debt">#REF!</definedName>
    <definedName name="ApprPercentRent">#REF!</definedName>
    <definedName name="_vena_Budget_B1_R_2_658126898370576385">#REF!</definedName>
    <definedName name="acct7220.1">#REF!</definedName>
    <definedName name="StabilizedNOI">#REF!</definedName>
    <definedName name="_vena_Budget_B1_R_2_658126893563904001">#REF!</definedName>
    <definedName name="__123Graph_AFIXSTKBAR">#REF!</definedName>
    <definedName name="rtl">#REF!</definedName>
    <definedName name="___________________CAD2005">#REF!</definedName>
    <definedName name="Module1.PRINT_REVENUES">#REF!</definedName>
    <definedName name="_vena_Budget_B1_C_FV_e4bcd20d09de44648bcf960b63f6917f_2">#REF!</definedName>
    <definedName name="wrn.sales._1_2">#REF!</definedName>
    <definedName name="EVA_3">#REF!</definedName>
    <definedName name="_bdm.067FA76DA73A4570AB978DE4E3F059B4.edm">#REF!</definedName>
    <definedName name="qwerqwerqwe_1_5">#REF!</definedName>
    <definedName name="_vena_Budget_B1_R_2_718236086367944744">#REF!</definedName>
    <definedName name="Mort1Core">#REF!</definedName>
    <definedName name="TRTable">#REF!</definedName>
    <definedName name="_152__123Graph_DCHART_16">#REF!</definedName>
    <definedName name="_vena_DYNR_SBudget_BB1_46b314c0_dc6b6a61">#REF!</definedName>
    <definedName name="dfd_1_3">#REF!</definedName>
    <definedName name="_3_M_LIBOR">#REF!</definedName>
    <definedName name="_bdm.9C253C54C84D40CFBD5599483901A79F.edm">#REF!</definedName>
    <definedName name="___________________PGC2">#REF!</definedName>
    <definedName name="_vena_Budget_B1_R_2_658126900622917633">#REF!</definedName>
    <definedName name="_a1_1">#REF!</definedName>
    <definedName name="_25__123Graph_ACHART_18">#REF!</definedName>
    <definedName name="delete5">#REF!</definedName>
    <definedName name="_72__123Graph_XSEG_PIE">#REF!</definedName>
    <definedName name="_vena_DYNR_SBudget_BB1_c75acc66_aab26968">#REF!</definedName>
    <definedName name="_vena_Budget_B1_R_2_658126895921102851">#REF!</definedName>
    <definedName name="dbiImprovedNoOfUnits2">#REF!</definedName>
    <definedName name="I_HotelExpInsurance_Yr0">#REF!</definedName>
    <definedName name="Realized_II">#REF!</definedName>
    <definedName name="UK10TENMAX">#REF!</definedName>
    <definedName name="hn._I077">#REF!</definedName>
    <definedName name="wrn.Final._1_3">#REF!</definedName>
    <definedName name="BathAccessories">#REF!</definedName>
    <definedName name="_bdm.7E71C8FBBDCB4BBB92687BD5012FCCF5.edm">#REF!</definedName>
    <definedName name="BISurfaceParkingP">#REF!</definedName>
    <definedName name="_vena_Budget_B1_R_3_658023728085729283_2975">#REF!</definedName>
    <definedName name="__JUN98">#REF!</definedName>
    <definedName name="ere_4">#REF!</definedName>
    <definedName name="_vena_Budget_B1_C_6_658023830023176193">#REF!</definedName>
    <definedName name="REAL_ESTATE">#REF!</definedName>
    <definedName name="torreyprice">#REF!</definedName>
    <definedName name="AREA8SF">#REF!</definedName>
    <definedName name="_New3_1_5">#REF!</definedName>
    <definedName name="laborrate">#REF!</definedName>
    <definedName name="_21__123Graph_CCHART_12">#REF!</definedName>
    <definedName name="_52__123Graph_CSEG_PIE">#REF!</definedName>
    <definedName name="_vena_DYNR_SBudget_BB1_9d2d8fb7_45c6f2da">#REF!</definedName>
    <definedName name="AREA11SF">#REF!</definedName>
    <definedName localSheetId="4" name="StartDate">#REF!</definedName>
    <definedName name="wrn.FIVE._.YEAR._.PROJECTION._1_4">#REF!</definedName>
    <definedName name="Scosts">#REF!</definedName>
    <definedName name="_vena_Budget_B1_R_3_658023728085729283_3024">#REF!</definedName>
    <definedName name="_SEP93">#REF!</definedName>
    <definedName name="_vena_Budget_B1_R_3_658023728085729283_2977">#REF!</definedName>
    <definedName name="__123Graph_DGraph8">#REF!</definedName>
    <definedName name="MLNKeb730edb00824e57bb55efe159e49634">#REF!</definedName>
    <definedName name="kill4_1">#REF!</definedName>
    <definedName name="disp">#REF!</definedName>
    <definedName name="_vena_Budget_B1_R_2_658126896625745921">#REF!</definedName>
    <definedName name="epcp">#REF!</definedName>
    <definedName name="_vena_Budget_B1_R_3_658023728085729283_3499">#REF!</definedName>
    <definedName name="gf_1_2">#REF!</definedName>
    <definedName name="AUSNEWTENESC">#REF!</definedName>
    <definedName name="hotl5">#REF!</definedName>
    <definedName name="TRHV">#REF!</definedName>
    <definedName name="wrn.Inputsheet_ProjectInput._1_1_1">#REF!</definedName>
    <definedName name="pe">#REF!</definedName>
    <definedName localSheetId="4" name="as_3">#REF!</definedName>
    <definedName name="_bdm.CB8B76C9A97E40CD8ACAA3257DCD6B16.edm">#REF!</definedName>
    <definedName name="_vena_Budget_B1_R_3_658023728085729283_3561">#REF!</definedName>
    <definedName name="_vena_DYNR_SBudget_BB1_7970b553_11b44f50">#REF!</definedName>
    <definedName name="_bdm.975F3151A7E145208E283B6C9D13A522.edm">#REF!</definedName>
    <definedName name="__con9">#REF!</definedName>
    <definedName name="PURPOSE">#REF!</definedName>
    <definedName name="PERIOD">#REF!</definedName>
    <definedName name="__123Graph_LBL_CCOMP">#REF!</definedName>
    <definedName name="XFDG_1">#REF!</definedName>
    <definedName name="______________zz1">#REF!</definedName>
    <definedName name="_vena_Budget_B1_R_2_658126899716947969">#REF!</definedName>
    <definedName name="wrn.ALL._5">#REF!</definedName>
    <definedName name="_vena_Budget_B1_R_3_658023728085729283_3810">#REF!</definedName>
    <definedName name="Construction_months">#REF!</definedName>
    <definedName name="_vena_Budget_B1_R_3_658023728085729283_2837">#REF!</definedName>
    <definedName name="____fos2">#REF!</definedName>
    <definedName name="ROBERT_1_1">#REF!</definedName>
    <definedName name="_vena_Budget_B1_R_2_658126897980506113">#REF!</definedName>
    <definedName name="_vena_Budget_B1_R_2_658126900442562561">#REF!</definedName>
    <definedName name="_vena_Budget_B1_R_3_658023728085729283_2371">#REF!</definedName>
    <definedName name="Z_6DFA7DCF_3C08_11D1_BDBE_0020AF42250B_.wvu.PrintTitles">#REF!</definedName>
    <definedName name="_vena_Budget_B1_R_3_658023728085729283_3226">#REF!</definedName>
    <definedName name="_DAT3">#REF!</definedName>
    <definedName name="prova_1_1_1">#REF!</definedName>
    <definedName name="______CAD2009">#REF!</definedName>
    <definedName name="OKURA">#REF!</definedName>
    <definedName name="site_acq_month">#REF!</definedName>
    <definedName name="SALETIME">#REF!</definedName>
    <definedName name="__JUN94">#REF!</definedName>
    <definedName name="_33_3.2">#REF!</definedName>
    <definedName name="_vena_Budget_B1_R_2_658126896827072512">#REF!</definedName>
    <definedName name="_bdm.D8C7EBDD18044E4B9049DE039E9BD566.edm">#REF!</definedName>
    <definedName name="inabc_1_5">#REF!</definedName>
    <definedName name="_47__123Graph_LBL_BCHART_3">#REF!</definedName>
    <definedName name="_vena_DYNR_SBudget_BB1_7970b553_94ed2b94">#REF!</definedName>
    <definedName name="Legal_JV">#REF!</definedName>
    <definedName name="Unit_Breakdown_by_Rent_Level">#REF!</definedName>
    <definedName name="_vena_DYNR_SBudget_BB1_d91ca585_550ddc47">#REF!</definedName>
    <definedName name="Debt_FundingType1">#REF!</definedName>
    <definedName name="__yr2">#REF!</definedName>
    <definedName name="_33EXPENSES_II">#REF!</definedName>
    <definedName name="_bdm.1141A21160FD4A809B16CA0B80D4D9F2.edm">#REF!</definedName>
    <definedName name="T_1_1_1">#REF!</definedName>
    <definedName name="I_AddYear_Hist_Y2">#REF!</definedName>
    <definedName name="TCAP2">#REF!</definedName>
    <definedName name="_JUN97">#REF!</definedName>
    <definedName name="ag_1_5">#REF!</definedName>
    <definedName name="AM_FEE_YR7">#REF!</definedName>
    <definedName name="newset_3">#REF!</definedName>
    <definedName name="dollar_SF">#REF!</definedName>
    <definedName name="_vena_Budget_B1_R_2_658126897443635201">#REF!</definedName>
    <definedName name="Z_F1471916_5AC2_11D3_AD63_0050040A13CD_.wvu.PrintTitles">#REF!</definedName>
    <definedName name="_3__123Graph_ACHART_2">#REF!</definedName>
    <definedName name="wrn.full._.set._3">#REF!</definedName>
    <definedName name="OADIV2">#REF!</definedName>
    <definedName name="_vena_Budget_B1_C_FV_35892df9482541ef9da1df9eb1776c9c_22">#REF!</definedName>
    <definedName name="wrn.data._1">#REF!</definedName>
    <definedName name="SDFHG_4">#REF!</definedName>
    <definedName name="_vena_Budget_B1_R_2_728481414718685197">#REF!</definedName>
    <definedName name="zaq_1_5">#REF!</definedName>
    <definedName name="_bdm.870032F317574CFC96C936756AE68582.edm">#REF!</definedName>
    <definedName name="_Key9">#REF!</definedName>
    <definedName name="TwoUnlevIRR">#REF!</definedName>
    <definedName name="Module2.PRINT_BCPR">#REF!</definedName>
    <definedName name="_vena_Budget_B1_R_3_658023728085729283_2716">#REF!</definedName>
    <definedName name="_a2_3">#REF!</definedName>
    <definedName name="Working">#REF!</definedName>
    <definedName name="BILandFMVA">#REF!</definedName>
    <definedName name="_vena_Budget_B1_C_10_658083215177678848_7">#REF!</definedName>
    <definedName name="NormalUnits">#REF!</definedName>
    <definedName name="PNTANNUAL">#REF!</definedName>
    <definedName name="_vena_DYNR_SBudget_BB1_df4836c9">#REF!</definedName>
    <definedName name="_vena_Budget_B1_R_3_658023728085729283_2742">#REF!</definedName>
    <definedName name="_vena_DYNR_SBudget_BB1_947a2efe_9a237e57">#REF!</definedName>
    <definedName name="_bdm.16619C531C624779AC1FB87F015F23F5.edm">#REF!</definedName>
    <definedName name="core">#REF!</definedName>
    <definedName name="_127__123Graph_CCHART_17">#REF!</definedName>
    <definedName name="_vena_DYNR_SBudget_BB1_fa3d5630_dea843f2">#REF!</definedName>
    <definedName name="n4rent">#REF!</definedName>
    <definedName name="_34__123Graph_CCHART_6">#REF!</definedName>
    <definedName name="wrn.Standard._5">#REF!</definedName>
    <definedName name="__ALL5">#REF!</definedName>
    <definedName name="AREA5SF">#REF!</definedName>
    <definedName name="jhgjhgjghj_2">#REF!</definedName>
    <definedName name="_20__123Graph_DCHART_17">#REF!</definedName>
    <definedName name="_vena_Budget_B1_R_2_658126896952901633">#REF!</definedName>
    <definedName name="_vena_Budget_B1_R_2_658126899335266307">#REF!</definedName>
    <definedName name="_bdm.2F59C8400C8E47B78344008AAC9A666C.edm">#REF!</definedName>
    <definedName name="_vena_Budget_B1_R_2_658126899331072000">#REF!</definedName>
    <definedName name="_vena_Budget_B1_R_3_658023728085729283_4346">#REF!</definedName>
    <definedName name="totsf">#REF!</definedName>
    <definedName name="AUSNONINSTALLREVQ301">#REF!</definedName>
    <definedName name="CFRange">#REF!</definedName>
    <definedName name="_bdm.6F320EA772D04DAA87DDC7659E452C4B.edm">#REF!</definedName>
    <definedName name="PriorYearColumn">#REF!</definedName>
    <definedName name="val_2">#REF!</definedName>
    <definedName name="PrintAllDetailLegal">#REF!</definedName>
    <definedName name="gf_5">#REF!</definedName>
    <definedName name="dbiImprovedPrice2">#REF!</definedName>
    <definedName name="TopOfSections">#REF!</definedName>
    <definedName localSheetId="4" name="RETAIL">#REF!</definedName>
    <definedName name="line">#REF!</definedName>
    <definedName name="_vena_Budget_B1_R_3_658023728085729283_2952">#REF!</definedName>
    <definedName name="____SF2">#REF!</definedName>
    <definedName name="__NOV11">#REF!</definedName>
    <definedName name="_Inf5">#REF!</definedName>
    <definedName name="ACwvu.onsite.">#REF!</definedName>
    <definedName name="_vena_Budget_B1_R_3_658023728085729283_3253">#REF!</definedName>
    <definedName localSheetId="4" name="LAND">#REF!</definedName>
    <definedName name="_36__123Graph_ECHART_17">#REF!</definedName>
    <definedName name="D1_Rate_Fixed_Months">#REF!</definedName>
    <definedName name="_bdm.477CDC984A3F44D1B255A2220EDDEFA0.edm">#REF!</definedName>
    <definedName name="E_5">#REF!</definedName>
    <definedName name="_vena_DYNR_SBudget_BB1_9d30db1e_b4e9a2ab">#REF!</definedName>
    <definedName name="_NOV10">#REF!</definedName>
    <definedName name="Hardware">#REF!</definedName>
    <definedName name="CY_1HE">#REF!</definedName>
    <definedName name="CCA03builds">#REF!</definedName>
    <definedName name="mj_1">#REF!</definedName>
    <definedName name="_bdm.EF4C0C07A8F14B3799CF4DE704527641.edm">#REF!</definedName>
    <definedName name="_vena_DYNR_SBudget_BB1_da5f4009_cb22450a">#REF!</definedName>
    <definedName name="dfd_1_1">#REF!</definedName>
    <definedName name="_17.3">#REF!</definedName>
    <definedName name="ddd_1_3">#REF!</definedName>
    <definedName name="_vena_Budget_B1_R_2_658126894255964161_1">#REF!</definedName>
    <definedName name="_vena_Budget_B1_R_3_658023728085729283_2427">#REF!</definedName>
    <definedName name="SubjectProperty">#REF!</definedName>
    <definedName name="_Sort">#REF!</definedName>
    <definedName name="_37__123Graph_ECHART_7">#REF!</definedName>
    <definedName name="_vena_Budget_B1_R_3_658023728085729283_3248">#REF!</definedName>
    <definedName name="pages1to7">#REF!</definedName>
    <definedName name="_bdm.2D6A340B787645ADB56C9C4C413E145A.edm">#REF!</definedName>
    <definedName name="dealname">#REF!</definedName>
    <definedName name="_vena_Budget_B1_R_3_658023728085729283_3430">#REF!</definedName>
    <definedName name="_vena_Budget_B1_R_3_658023728085729283_2229">#REF!</definedName>
    <definedName name="lkjlk">#REF!</definedName>
    <definedName name="fddf_1_1_1">#REF!</definedName>
    <definedName name="AnchorBudgetLoaded">#REF!</definedName>
    <definedName name="_bdm.7419B30BDF5F4EEA9DF7BACD2883E560.edm">#REF!</definedName>
    <definedName name="AVERAGEGLA">#REF!</definedName>
    <definedName name="vcity">#REF!</definedName>
    <definedName name="wrn.Blue._.Book._.Sections._1">#REF!</definedName>
    <definedName name="pp_2">#REF!</definedName>
    <definedName name="__________________________1">#REF!</definedName>
    <definedName name="ARGUS10">#REF!</definedName>
    <definedName name="_vena_DYNR_SBudget_BB1_c75acc66_beba0813">#REF!</definedName>
    <definedName name="_11SS_10">#REF!</definedName>
    <definedName name="XRefCopy51">#REF!</definedName>
    <definedName name="ggggggggggg_1_3">#REF!</definedName>
    <definedName name="_vena_Budget_B1_R_3_658023728085729283_3601">#REF!</definedName>
    <definedName name="_bdm.8BDF9220E0AC4D9A9F8D8C839F8307A7.edm">#REF!</definedName>
    <definedName name="_vena_DYNR_SBudget_BB1_992af4a_cbed40b9">#REF!</definedName>
    <definedName name="hc">#REF!</definedName>
    <definedName name="UKPERCBTBUILDS">#REF!</definedName>
    <definedName name="________RR1">#REF!</definedName>
    <definedName name="__45__123Graph_LBL_ACHART_4">#REF!</definedName>
    <definedName name="discCore">#REF!</definedName>
    <definedName name="_vena_DYNR_SBudget_BB1_443178e3_9ff768f6">#REF!</definedName>
    <definedName name="ProjectData">#REF!</definedName>
    <definedName name="____17.8">#REF!</definedName>
    <definedName name="_12P___L">#REF!</definedName>
    <definedName name="_bdm.DA8E4BEAA3BC40B5B39AB67C3CC0FAC1.edm">#REF!</definedName>
    <definedName name="_vena_DYNR_SBudget_BB1_49c874bc_cec9298d">#REF!</definedName>
    <definedName name="LT">#REF!</definedName>
    <definedName name="LFRates">#REF!</definedName>
    <definedName name="uytry_1">#REF!</definedName>
    <definedName name="_bdm.155DFB8C9DF24010ACE4779560CBEDBC.edm">#REF!</definedName>
    <definedName name="_vena_Budget_B1_R_2_658126895405203457">#REF!</definedName>
    <definedName name="MLNKf4f4740b738c47df89ef22c0071d8837">#REF!</definedName>
    <definedName name="_vena_DYNR_SBudget_BB1_6f2500ac_6788b003">#REF!</definedName>
    <definedName name="Closing_Date">#REF!</definedName>
    <definedName name="wrn.COMBINED._5">#REF!</definedName>
    <definedName name="wrn.Europe._1_3">#REF!</definedName>
    <definedName name="AUS01TENADD">#REF!</definedName>
    <definedName name="kill_2">#REF!</definedName>
    <definedName name="TopINT2">#REF!</definedName>
    <definedName name="_vena_Budget_B1_R_3_658023728085729283_4264">#REF!</definedName>
    <definedName name="_vena_Budget_B1_C_FV_cf2923e05394473da29be0fda7a32c55_22">#REF!</definedName>
    <definedName name="wrn.Finanzbedarfsrechnung._1_3">#REF!</definedName>
    <definedName name="_vena_DYNR_SBudget_BB1_257bd8dc_966b4718">#REF!</definedName>
    <definedName name="_vena_Budget_B1_R_3_658023728085729283_4329">#REF!</definedName>
    <definedName name="ctss.out.collateral_0_.underwriting_0_.UwAnalysis.guidelineLtv">#REF!</definedName>
    <definedName name="_29_0_0_F">#REF!</definedName>
    <definedName name="seniordebt">#REF!</definedName>
    <definedName name="Exchange_Rates">#REF!</definedName>
    <definedName name="_8__123Graph_AA_R">#REF!</definedName>
    <definedName name="_vena_Budget_B1_C_FV_35892df9482541ef9da1df9eb1776c9c_24">#REF!</definedName>
    <definedName name="awert_1_1">#REF!</definedName>
    <definedName name="_vena_DYNR_SBudget_BB1_93cbb310_bbd60a5f">#REF!</definedName>
    <definedName name="CapEx_">#REF!</definedName>
    <definedName name="INCTOT">#REF!</definedName>
    <definedName name="_vena_Budget_B1_R_3_658023728085729283_2256">#REF!</definedName>
    <definedName name="rrrrr">#REF!</definedName>
    <definedName name="_vena_Budget_B1_R_2_658126895665250305">#REF!</definedName>
    <definedName name="_95D">#REF!</definedName>
    <definedName name="_vena_Budget_B1_R_2_658126899909885953">#REF!</definedName>
    <definedName name="_vena_Budget_B1_R_2_658126900115406849">#REF!</definedName>
    <definedName name="_t1">#REF!</definedName>
    <definedName name="M2SF_Type">#REF!</definedName>
    <definedName name="__8__123Graph_ACHART_2">#REF!</definedName>
    <definedName name="G_1_5">#REF!</definedName>
    <definedName name="value_date_JPY">#REF!</definedName>
    <definedName name="ag_1_1">#REF!</definedName>
    <definedName name="_34__123Graph_BCHART_17">#REF!</definedName>
    <definedName name="uio_1_1_1">#REF!</definedName>
    <definedName name="_bdm.7C993F613F964A8E9C4297BA2919D3A3.edm">#REF!</definedName>
    <definedName name="wrn.Five._.Year._.Record._2">#REF!</definedName>
    <definedName name="JK_2">#REF!</definedName>
    <definedName name="Yr2OtrExp2">#REF!</definedName>
    <definedName name="ewrwer_2">#REF!</definedName>
    <definedName name="closingcost">#REF!</definedName>
    <definedName name="_vena_Budget_B1_R_3_658023728085729283_2377">#REF!</definedName>
    <definedName name="solver_lhs69">#REF!</definedName>
    <definedName name="BotLSG">#REF!</definedName>
    <definedName name="ActualPer">#REF!</definedName>
    <definedName name="_NCF4">#REF!</definedName>
    <definedName name="TEN1SQFT">#REF!</definedName>
    <definedName name="HoldLength">#REF!</definedName>
    <definedName name="_vena_Budget_B1_R_3_658023728085729283_3533">#REF!</definedName>
    <definedName name="_vena_Budget_B1_R_2_658126894788640769_1">#REF!</definedName>
    <definedName name="wrn.Komplettausdruck._1_1_1">#REF!</definedName>
    <definedName name="_60">#REF!</definedName>
    <definedName name="xx_1_5">#REF!</definedName>
    <definedName name="_vena_Budget_B1_R_2_658126894482456577_1">#REF!</definedName>
    <definedName name="AmtFin1Core">#REF!</definedName>
    <definedName name="dbiImprovedQuality1">#REF!</definedName>
    <definedName name="_vena_Budget_B1_R_2_658126897808539649_1">#REF!</definedName>
    <definedName name="_fy97_5">#REF!</definedName>
    <definedName name="__pr3">#REF!</definedName>
    <definedName name="_vena_Budget_B1_R_2_870857764687446016">#REF!</definedName>
    <definedName name="_vena_Budget_B1_R_2_658126900018937857">#REF!</definedName>
    <definedName name="_vena_Budget_B1_R_2_658126894218215424_1">#REF!</definedName>
    <definedName name="_vena_DYNR_SBudget_BB1_9817012_cdb50f53">#REF!</definedName>
    <definedName name="AMFeeB">#REF!</definedName>
    <definedName name="_yr10">#REF!</definedName>
    <definedName name="dbiImprovedOAR4">#REF!</definedName>
    <definedName name="sssss_1_1">#REF!</definedName>
    <definedName name="_______PG3">#REF!</definedName>
    <definedName name="wrn.sales._1">#REF!</definedName>
    <definedName name="_vena_Budget_B1_R_3_658023728085729283_2325">#REF!</definedName>
    <definedName name="YtdNetRentalInc">#REF!</definedName>
    <definedName name="base_rental_income">#REF!</definedName>
    <definedName name="_vena_Budget_B1_R_3_658023728085729283_3613">#REF!</definedName>
    <definedName name="Commercial_Area">#REF!</definedName>
    <definedName name="ie">#REF!</definedName>
    <definedName name="debt_weight">#REF!</definedName>
    <definedName name="wrn.Total._2">#REF!</definedName>
    <definedName name="_vena_DYNR_SBudget_BB1_81e08984_7d05feb5">#REF!</definedName>
    <definedName name="acct7029.14">#REF!</definedName>
    <definedName name="tr_lc">#REF!</definedName>
    <definedName name="__57_0_S">#REF!</definedName>
    <definedName name="workingcapitalswitch">#REF!</definedName>
    <definedName name="___PG3">#REF!</definedName>
    <definedName name="mezzconst">#REF!</definedName>
    <definedName name="Yr1ProfFees">#REF!</definedName>
    <definedName name="_con5">#REF!</definedName>
    <definedName name="_vena_Budget_B1_R_3_658023728085729283_2604">#REF!</definedName>
    <definedName name="UKNEWTENESC">#REF!</definedName>
    <definedName name="_279__123Graph_XCHART_19">#REF!</definedName>
    <definedName name="_vena_Budget_B1_R_2_658126898085363713">#REF!</definedName>
    <definedName name="___KC3">#REF!</definedName>
    <definedName name="_________________________________zz1">#REF!</definedName>
    <definedName name="TY">#REF!</definedName>
    <definedName name="wrn.csc2._1_1">#REF!</definedName>
    <definedName name="_bdm.E4A6F494B63344DF8B2C30CB2146FDAF.edm">#REF!</definedName>
    <definedName name="ThreeUnlevCF">#REF!</definedName>
    <definedName localSheetId="4" name="Payment_Date">#REF!</definedName>
    <definedName name="__123Graph_AROCE">#REF!</definedName>
    <definedName name="_vena_Budget_B1_R_2_658126899985383427">#REF!</definedName>
    <definedName name="_New3_1_2">#REF!</definedName>
    <definedName name="_vena_DYNR_SBudget_BB1_9d2d8fb7_cecbc58e">#REF!</definedName>
    <definedName name="_vena_DYNR_SBudget_BB1_93cbb310_5c43d1f7">#REF!</definedName>
    <definedName name="Current_Rent">#REF!</definedName>
    <definedName name="_252__123Graph_FCHART_17">#REF!</definedName>
    <definedName name="Div">#REF!</definedName>
    <definedName name="newset1_5">#REF!</definedName>
    <definedName name="_vena_Budget_B1_R_2_658126899247185921">#REF!</definedName>
    <definedName name="__JUN12">#REF!</definedName>
    <definedName name="_vena_Budget_B1_R_2_718236086447636506">#REF!</definedName>
    <definedName name="IRRplus25">#REF!</definedName>
    <definedName name="Address">#REF!</definedName>
    <definedName name="ry_1_3">#REF!</definedName>
    <definedName name="_38__123Graph_XCHART_6">#REF!</definedName>
    <definedName name="FebEndDate">#REF!</definedName>
    <definedName name="Yr3OtrRecov">#REF!</definedName>
    <definedName name="EGI">#REF!</definedName>
    <definedName name="MLNK7283eae4d07e44a0b5d17abb4b8f0747">#REF!</definedName>
    <definedName name="ctss.out.collateral_0_.underwriting_0_.UwAnalysis.amortizationTerm">#REF!</definedName>
    <definedName name="rerere_1_3">#REF!</definedName>
    <definedName name="Reserves_Y_N">#REF!</definedName>
    <definedName name="_vena_Budget_B1_R_3_658023728085729283_3845">#REF!</definedName>
    <definedName name="_APR09">#REF!</definedName>
    <definedName name="PriceFinal">#REF!</definedName>
    <definedName name="_bdm.E9905BC403254510A5C8BB975C19D221.edm">#REF!</definedName>
    <definedName name="_vena_Budget_B1_R_3_658023728085729283_4159">#REF!</definedName>
    <definedName name="PLUH">#REF!</definedName>
    <definedName name="_vena_Budget_B1_R_2_658126899582730241">#REF!</definedName>
    <definedName name="______17.6">#REF!</definedName>
    <definedName name="_vena_Budget_B1_R_2_658126899272351745">#REF!</definedName>
    <definedName name="_bdm.579B2555E6194E5DB5C36DC0FE6F6457.edm">#REF!</definedName>
    <definedName name="_vena_DYNR_SBudget_BB1_da5f4009_7eb359bc">#REF!</definedName>
    <definedName name="Portfolio">#REF!</definedName>
    <definedName name="_10__123Graph_FCHART_1">#REF!</definedName>
    <definedName name="_11quart">#REF!</definedName>
    <definedName name="_vena_Budget_B1_R_2_702739773248634881">#REF!</definedName>
    <definedName name="fggfdfgf_1_4">#REF!</definedName>
    <definedName name="_vena_DYNR_SBudget_BB1_c492f2a8_5600fdbc">#REF!</definedName>
    <definedName name="_vena_Budget_B1_R_2_658126899469484033">#REF!</definedName>
    <definedName name="_flr5">#REF!</definedName>
    <definedName name="_TI3">#REF!</definedName>
    <definedName name="size">#REF!</definedName>
    <definedName name="_New1_1_2">#REF!</definedName>
    <definedName name="Home">#REF!</definedName>
    <definedName name="OTHERUtilRecov">#REF!</definedName>
    <definedName name="_bdm.BE884E9498204FCFBF5FE48803A69F9F.edm">#REF!</definedName>
    <definedName name="_SA1_1_3">#REF!</definedName>
    <definedName name="breim">#REF!</definedName>
    <definedName name="Table_start_pmt">#REF!</definedName>
    <definedName name="__AUG10">#REF!</definedName>
    <definedName name="_vena_DYNR_SBudget_BB1_fa3d5630_7d9e225b">#REF!</definedName>
    <definedName name="FlatLevCF">#REF!</definedName>
    <definedName name="_vena_Budget_B1_R_3_658023728085729283_2489">#REF!</definedName>
    <definedName name="MON_SUMPA">#REF!</definedName>
    <definedName name="_vena_Budget_B1_R_3_658023728085729283_2464">#REF!</definedName>
    <definedName name="_vena_Budget_B1_R_2_658126894260158465_1">#REF!</definedName>
    <definedName name="wrn.Back._.Page._1_1">#REF!</definedName>
    <definedName name="_6__123Graph_ACHART_3">#REF!</definedName>
    <definedName name="_vena_DYNR_SBudget_BB1_9d2d8fb7_333d7f0">#REF!</definedName>
    <definedName name="_vena_DYNR_SBudget_BB1_f75aa60c_4ee22d50">#REF!</definedName>
    <definedName name="______________________rr3">#REF!</definedName>
    <definedName name="_bdm.E8BFC644C89240F6A303A64AA59C6664.edm">#REF!</definedName>
    <definedName name="Yr3OtrInc">#REF!</definedName>
    <definedName name="_vena_DYNR_SBudget_BB1_acaafd4a_a6d610d8">#REF!</definedName>
    <definedName name="SUBTERM">#REF!</definedName>
    <definedName name="inabc_1_4">#REF!</definedName>
    <definedName name="fggfdfgf_1_2">#REF!</definedName>
    <definedName name="GPI">#REF!</definedName>
    <definedName name="____________________RR1">#REF!</definedName>
    <definedName name="BIGrossCommercialSFA">#REF!</definedName>
    <definedName name="Debt_LoanType4">#REF!</definedName>
    <definedName name="_ZZ2_1_5">#REF!</definedName>
    <definedName name="IP">#REF!</definedName>
    <definedName name="EST.TTL18">#REF!</definedName>
    <definedName name="_____________________PGC2">#REF!</definedName>
    <definedName name="SITE_OUT_PROP_EST">#REF!</definedName>
    <definedName name="_mh1">#REF!</definedName>
    <definedName name="_vena_Budget_B1_R_3_658023728085729283_2350">#REF!</definedName>
    <definedName name="__123Graph_XST91">#REF!</definedName>
    <definedName name="MinDSCYr1">#REF!</definedName>
    <definedName name="_vena_Budget_B1_R_3_658023728085729283_4409">#REF!</definedName>
    <definedName name="_vena_DYNR_SBudget_BB1_7a61c2ac_33382ff6">#REF!</definedName>
    <definedName name="COC_1_5YR_DEBT">#REF!</definedName>
    <definedName name="_vena_DYNR_SBudget_BB1_9d2d8fb7_bd87c744">#REF!</definedName>
    <definedName name="firstdate">#REF!</definedName>
    <definedName name="intrate_00">#REF!</definedName>
    <definedName name="_vena_Budget_B1_R_2_658126895812050947">#REF!</definedName>
    <definedName name="_vena_DYNR_SBudget_BB1_9d2d8fb7_6ea46d30">#REF!</definedName>
    <definedName name="_vena_Budget_B1_R_3_658023728085729283_2485">#REF!</definedName>
    <definedName name="_vena_DYNR_SBudget_BB1_257bd8dc_2594a58c">#REF!</definedName>
    <definedName name="CEFI">#REF!</definedName>
    <definedName name="Appraised_LTV">#REF!</definedName>
    <definedName name="wrn.GuV._1_1">#REF!</definedName>
    <definedName name="BEG_DATE">#REF!</definedName>
    <definedName name="_vena_Budget_B1_R_3_658023728085729283_4348">#REF!</definedName>
    <definedName name="_vena_Budget_B1_R_2_658126899393986561">#REF!</definedName>
    <definedName localSheetId="5" name="fuckface">#REF!</definedName>
    <definedName name="_vena_Budget_B1_R_3_658023728085729283_3948">#REF!</definedName>
    <definedName name="_vena_DYNR_SBudget_BB1_46b314c0_c291af37">#REF!</definedName>
    <definedName name="ctss.in.collateral_0_.Collateral.occupancyRate">#REF!</definedName>
    <definedName name="XRefPaste18">#REF!</definedName>
    <definedName name="noidea_1">#REF!</definedName>
    <definedName name="LastMonth">#REF!</definedName>
    <definedName name="aaaaa_1">#REF!</definedName>
    <definedName name="Pref_Kicker_Y_N">#REF!</definedName>
    <definedName name="bet">#REF!</definedName>
    <definedName name="_vena_Budget_B1_R_3_658023728085729283_3654">#REF!</definedName>
    <definedName name="_vena_Budget_B1_R_2_658126897779179523_1">#REF!</definedName>
    <definedName name="JUNK_3">#REF!</definedName>
    <definedName name="_vena_Budget_B1_R_2_658126897565270017_1">#REF!</definedName>
    <definedName name="_______20.1">#REF!</definedName>
    <definedName name="LTVIncr">#REF!</definedName>
    <definedName name="HDGS3">#REF!</definedName>
    <definedName name="wrn.PRINTREP._1_4">#REF!</definedName>
    <definedName name="Fin">#REF!</definedName>
    <definedName name="______________1">#REF!</definedName>
    <definedName name="BROADWAY_MALL">#REF!</definedName>
    <definedName name="wvu.summary3._1_5">#REF!</definedName>
    <definedName name="_vena_DYNR_SBudget_BB1_b04b2996">#REF!</definedName>
    <definedName name="kill4_3">#REF!</definedName>
    <definedName name="vo_5">#REF!</definedName>
    <definedName name="____PGA2">#REF!</definedName>
    <definedName name="_vena_DYNR_SBudget_BB1_d91ca585_c6e8dff8">#REF!</definedName>
    <definedName name="BLDGRESERVE">#REF!</definedName>
    <definedName name="wrn.Report5_1">#REF!</definedName>
    <definedName name="AMORT1">#REF!</definedName>
    <definedName name="GROSSPOT">#REF!</definedName>
    <definedName name="wrn.GuV._2">#REF!</definedName>
    <definedName name="_bdm.76E86265694040A194558E6D508852CA.edm">#REF!</definedName>
    <definedName name="_vena_DYNR_SBudget_BB1_6ebbf9bc_9dd9ac8e">#REF!</definedName>
    <definedName name="_vena_Budget_B1_R_2_658126895463923713">#REF!</definedName>
    <definedName name="_42__123Graph_BCHART_15">#REF!</definedName>
    <definedName name="ChangeType">#REF!</definedName>
    <definedName name="_bdm.ADE5DE249DB542E4A008250F2493F0C4.edm">#REF!</definedName>
    <definedName name="_bdm.9D5DA7AE0B6C4188BE627A5783B42325.edm">#REF!</definedName>
    <definedName name="_15__123Graph_ACHART_3">#REF!</definedName>
    <definedName name="XRefCopy36">#REF!</definedName>
    <definedName name="_vena_DYNR_SBudget_BB1_cc8ac924_ef1aef95">#REF!</definedName>
    <definedName name="D1_CFP_Amount">#REF!</definedName>
    <definedName name="huji_1_1">#REF!</definedName>
    <definedName name="_bdm.DA2B4648963D462C899F033C13B4AD22.edm">#REF!</definedName>
    <definedName name="UnReg2000">#REF!</definedName>
    <definedName name="ntn">#REF!</definedName>
    <definedName name="wrn.fin_2">#REF!</definedName>
    <definedName name="__123Graph_AGraph7">#REF!</definedName>
    <definedName name="_vena_Budget_B1_R_3_658023728085729283_2983">#REF!</definedName>
    <definedName name="JUNK_1">#REF!</definedName>
    <definedName name="zaq_2">#REF!</definedName>
    <definedName name="_vena_Budget_B1_R_2_658126898206998529">#REF!</definedName>
    <definedName name="__OCT93">#REF!</definedName>
    <definedName name="_vena_DYNR_SBudget_BB1_ece26a1a_34d452dd">#REF!</definedName>
    <definedName name="Division_05">#REF!</definedName>
    <definedName name="v_1_4">#REF!</definedName>
    <definedName name="__54__123Graph_XCHART_19">#REF!</definedName>
    <definedName name="dsaf_4">#REF!</definedName>
    <definedName name="_vena_Budget_B1_C_FV_e4bcd20d09de44648bcf960b63f6917f">#REF!</definedName>
    <definedName name="P_1">#REF!</definedName>
    <definedName name="MECH1">#REF!</definedName>
    <definedName name="report1_1">#REF!</definedName>
    <definedName name="Z_49179D1A_043D_11D1_BD55_0020AF42250B_.wvu.PrintTitles">#REF!</definedName>
    <definedName name="_vena_Budget_B1_R_2_774856178877726720">#REF!</definedName>
    <definedName name="qweqweqwe">#REF!</definedName>
    <definedName name="_vena_Budget_B1_R_2_658126900518060033">#REF!</definedName>
    <definedName name="Developer_Share_of_Office">#REF!</definedName>
    <definedName name="prtt3">#REF!</definedName>
    <definedName name="_vena_DYNR_SBudget_BB1_6a64ca19_6bfc4c40">#REF!</definedName>
    <definedName name="_vena_Budget_B1_R_3_658023728085729283_4314">#REF!</definedName>
    <definedName name="_vena_Budget_B1_R_2_658126894763474945_1">#REF!</definedName>
    <definedName name="wrn.celkový._.tisk._.detail._1_2">#REF!</definedName>
    <definedName name="_bdm.37E9D8C684484B4DAA97569A71E310B5.edm">#REF!</definedName>
    <definedName name="D1_Resid_Participation_Type">#REF!</definedName>
    <definedName name="Yr3UtilRecov">#REF!</definedName>
    <definedName name="dtown_pipe_units2">#REF!</definedName>
    <definedName name="_vena_Budget_B1_R_2_658126895048687617_1">#REF!</definedName>
    <definedName name="_vena_Budget_B1_R_3_658023728085729283_3560">#REF!</definedName>
    <definedName name="_vena_Budget_B1_R_2_658126894532788225_1">#REF!</definedName>
    <definedName name="real">#REF!</definedName>
    <definedName name="_48_0_S">#REF!</definedName>
    <definedName name="Swvu.OCCUPANCY.">#REF!</definedName>
    <definedName name="wrn.1996._.BUDGET._1">#REF!</definedName>
    <definedName name="_10__123Graph_ACHART_15">#REF!</definedName>
    <definedName name="ghhhg_1">#REF!</definedName>
    <definedName name="hold_period">#REF!</definedName>
    <definedName name="_bdm.5032DC865D9542D6926CF48D8D9D337E.edm">#REF!</definedName>
    <definedName name="MLNK02091918ed7a4538a74f339b44c30306">#REF!</definedName>
    <definedName name="_n60">#REF!</definedName>
    <definedName name="_vena_Budget_B1_R_3_658023728085729283_2778">#REF!</definedName>
    <definedName name="_vena_Budget_B1_R_2_829187969817772032">#REF!</definedName>
    <definedName name="__CAD2007">#REF!</definedName>
    <definedName name="_bdm.89DEB547E7C24B3DB53D55D792D97821.edm">#REF!</definedName>
    <definedName name="uio_1_5">#REF!</definedName>
    <definedName name="Sales_Commission">#REF!</definedName>
    <definedName name="CRYST_PENTCITY">#REF!</definedName>
    <definedName name="_vena_DYNR_SBudget_BB1_9d2d8fb7_d507ab93">#REF!</definedName>
    <definedName name="_div9">#REF!</definedName>
    <definedName name="SCD">#REF!</definedName>
    <definedName name="ish">#REF!</definedName>
    <definedName name="__________PGC2">#REF!</definedName>
    <definedName name="wrn.GSA._.PRINT._1">#REF!</definedName>
    <definedName name="_vena_Budget_B1_R_3_658023728085729283_4250">#REF!</definedName>
    <definedName name="ltsale">#REF!</definedName>
    <definedName name="_MAY04">#REF!</definedName>
    <definedName name="_vena_DYNR_SBudget_BB1_c75acc66_7ce720ea">#REF!</definedName>
    <definedName name="Module1.PRINT_GDET">#REF!</definedName>
    <definedName name="bAssFee">#REF!</definedName>
    <definedName name="_10__123Graph_CCHART_1">#REF!</definedName>
    <definedName name="_14__123Graph_AA_R">#REF!</definedName>
    <definedName name="asdfdd_1_4">#REF!</definedName>
    <definedName name="_bdm.A4B0F2E7C25E48B0BB13F23E286019C3.edm">#REF!</definedName>
    <definedName name="BIApprovedAmount1A">#REF!</definedName>
    <definedName name="wrn.Massimo._4">#REF!</definedName>
    <definedName name="_____TNT1">#REF!</definedName>
    <definedName name="wrn.PRINTREP._1_2">#REF!</definedName>
    <definedName name="_bdm.5BED8E322A0E4D21AD81A57E4077B268.edm">#REF!</definedName>
    <definedName name="OptionProceeds">#REF!</definedName>
    <definedName name="_91__123Graph_XCHART_15">#REF!</definedName>
    <definedName name="RetailRSF">#REF!</definedName>
    <definedName name="_____________________________RR2">#REF!</definedName>
    <definedName name="_al1_3">#REF!</definedName>
    <definedName name="Precast">#REF!</definedName>
    <definedName name="_bdm.388168412EE344648EA8230D7EABE9CD.edm">#REF!</definedName>
    <definedName name="_vena_Budget_B1_R_2_658126895942074369">#REF!</definedName>
    <definedName name="Yr1OtrInc3">#REF!</definedName>
    <definedName name="ApprUtil">#REF!</definedName>
    <definedName name="_vena_DYNR_SBudget_BB1_947a2efe_9f09f02">#REF!</definedName>
    <definedName name="T1ARENT">#REF!</definedName>
    <definedName name="____NCF7">#REF!</definedName>
    <definedName name="_vena_Budget_B1_R_2_658126899347849217">#REF!</definedName>
    <definedName name="ShowerDoors">#REF!</definedName>
    <definedName name="_bdm.F55F669BA6704A758C8A0FB21BDB374C.edm">#REF!</definedName>
    <definedName name="snet9a">#REF!</definedName>
    <definedName name="BIRepaymentDate1P">#REF!</definedName>
    <definedName name="Debt_Show2_Spread">#REF!</definedName>
    <definedName name="report_4">#REF!</definedName>
    <definedName name="_vena_Budget_B1_R_3_658023728085729283_2835">#REF!</definedName>
    <definedName name="_vena_DYNR_SBudget_BB1_31f8da2e_3f6f4cf">#REF!</definedName>
    <definedName name="NorthSQFT">#REF!</definedName>
    <definedName name="_vena_DYNR_SBudget_BB1_257bd8dc_9ef132d4">#REF!</definedName>
    <definedName name="Trade_rate">#REF!</definedName>
    <definedName name="Oasda_1_1">#REF!</definedName>
    <definedName name="crit_6">#REF!</definedName>
    <definedName name="GTE08builds">#REF!</definedName>
    <definedName name="OPAR">#REF!</definedName>
    <definedName name="_vena_DYNR_SBudget_BB1_dd640a85_c55c66fd">#REF!</definedName>
    <definedName name="_vena_DYNR_SBudget_BB1_81e08984_3b738b98">#REF!</definedName>
    <definedName name="_4__123Graph_BCHART_2A">#REF!</definedName>
    <definedName name="_________________________________CAD2009">#REF!</definedName>
    <definedName name="_vena_Budget_B1_R_2_774856193461321728">#REF!</definedName>
    <definedName name="OTHCBAL">#REF!</definedName>
    <definedName name="_vena_Budget_B1_R_2_718236086472802322">#REF!</definedName>
    <definedName name="TopCOM">#REF!</definedName>
    <definedName name="_vena_DYNR_SBudget_BB1_d3649f1b_badc7393">#REF!</definedName>
    <definedName name="Cred1">#REF!</definedName>
    <definedName name="wrn.fin_3">#REF!</definedName>
    <definedName name="_vena_DYNR_SBudget_BB1_93cbb310_2360fec1">#REF!</definedName>
    <definedName name="_vena_Budget_B1_R_2_658126897514938369_1">#REF!</definedName>
    <definedName name="PY2_Interest_Expense">#REF!</definedName>
    <definedName name="_vena_Budget_B1_R_3_658023728085729283_3225">#REF!</definedName>
    <definedName name="West">#REF!</definedName>
    <definedName name="fuck_3">#REF!</definedName>
    <definedName name="_vena_Budget_B1_R_2_658126896663494657">#REF!</definedName>
    <definedName name="_vena_Budget_B1_R_3_658023728085729283_4396">#REF!</definedName>
    <definedName name="_vena_Budget_B1_R_2_718236086527328258">#REF!</definedName>
    <definedName name="_vena_DYNR_SBudget_BB1_9d2d8fb7_f08b6bd2">#REF!</definedName>
    <definedName name="Inter_1">#REF!</definedName>
    <definedName name="_____17.7">#REF!</definedName>
    <definedName name="MTINC">#REF!</definedName>
    <definedName name="reportdate_end">#REF!</definedName>
    <definedName name="_40">#REF!</definedName>
    <definedName name="BRICO">#REF!</definedName>
    <definedName name="_vena_Budget_B1_R_3_658023728085729283_4064">#REF!</definedName>
    <definedName name="_48__123Graph_ECHART_17">#REF!</definedName>
    <definedName name="Civil_Engineer">#REF!</definedName>
    <definedName name="_342__123Graph_XCHART_6">#REF!</definedName>
    <definedName name="_vena_Budget_B1_R_2_658126896910958593">#REF!</definedName>
    <definedName name="_bdm.85E13C8D27C04206A834045CABA24734.edm">#REF!</definedName>
    <definedName name="__17.6">#REF!</definedName>
    <definedName name="GRACEPER">#REF!</definedName>
    <definedName name="Flex_Input_12">#REF!</definedName>
    <definedName name="Category_1">#REF!</definedName>
    <definedName name="wrn.dcf2_1_5">#REF!</definedName>
    <definedName name="year10saleIRR">#REF!</definedName>
    <definedName name="dfsafdsa">#REF!</definedName>
    <definedName name="_bdm.86999EA286DF4734AA867B9F35D3954E.edm">#REF!</definedName>
    <definedName name="debt_2">#REF!</definedName>
    <definedName name="ToPMRK2">#REF!</definedName>
    <definedName name="_vena_Budget_B1_R_2_658126898139889665">#REF!</definedName>
    <definedName name="Payroll_title_table">#REF!</definedName>
    <definedName name="XRefCopy7">#REF!</definedName>
    <definedName name="wrn.ALL2._3">#REF!</definedName>
    <definedName name="Q3_Summary_2011">#REF!</definedName>
    <definedName name="SFG_1">#REF!</definedName>
    <definedName name="fgsg_1_1_1">#REF!</definedName>
    <definedName name="aewr_1_2">#REF!</definedName>
    <definedName name="_bdm.230E4E0129F54FA9B6859F9ACA9C7BF1.edm">#REF!</definedName>
    <definedName name="_vena_Budget_B1_C_FV_cf2923e05394473da29be0fda7a32c55_6">#REF!</definedName>
    <definedName name="TITLEVST">#REF!</definedName>
    <definedName name="_JUN11">#REF!</definedName>
    <definedName name="L_1">#REF!</definedName>
    <definedName name="_vena_DYNR_SBudget_BB1_81e08984_cfc0125b">#REF!</definedName>
    <definedName name="ExRateLTM_Yr3">#REF!</definedName>
    <definedName name="__8__123Graph_ACHART_7">#REF!</definedName>
    <definedName name="qwerqwerqwe_3">#REF!</definedName>
    <definedName name="_bdm.D1409D912A9648B6AC279646B862BF80.edm">#REF!</definedName>
    <definedName name="ctss.out.collateral_0_.underwriting_0_.UwAnalysis.requestedLoanAmount">#REF!</definedName>
    <definedName name="_vena_Budget_B1_R_3_658023728085729283_4366">#REF!</definedName>
    <definedName localSheetId="4" name="Loan_Not_Paid">#REF!</definedName>
    <definedName name="wrn.data5_1">#REF!</definedName>
    <definedName name="xxx_1_1">#REF!</definedName>
    <definedName name="reno">#REF!</definedName>
    <definedName name="_96__123Graph_BCHART_22">#REF!</definedName>
    <definedName name="_vena_Budget_B1_C_FV_cf2923e05394473da29be0fda7a32c55_42">#REF!</definedName>
    <definedName name="_vena_Budget_B1_R_3_658023728085729283_3269">#REF!</definedName>
    <definedName name="__123Graph_ACASH">#REF!</definedName>
    <definedName name="____17.6">#REF!</definedName>
    <definedName name="_vena_Budget_B1_R_2_658126896965484546">#REF!</definedName>
    <definedName name="INSTRUCTIONS">#REF!</definedName>
    <definedName name="ARGUS8">#REF!</definedName>
    <definedName name="_vena_DYNR_SBudget_BB1_9d2d8fb7_cc7ca229">#REF!</definedName>
    <definedName name="dfdfg_5">#REF!</definedName>
    <definedName name="CashFl">#REF!</definedName>
    <definedName name="_vena_Budget_B1_R_2_658126898525765633">#REF!</definedName>
    <definedName name="_vena_Budget_B1_R_3_658023728085729283_455">#REF!</definedName>
    <definedName name="_bdm.532855C8713A4ED2BE65859A52DE38A6.edm">#REF!</definedName>
    <definedName name="Electrical">#REF!</definedName>
    <definedName name="wrn.ntfinance._3">#REF!</definedName>
    <definedName name="summarie1">#REF!</definedName>
    <definedName name="s8rent">#REF!</definedName>
    <definedName name="_vena_Budget_B1_R_3_658023728085729283_4120">#REF!</definedName>
    <definedName name="trdttl">#REF!</definedName>
    <definedName name="_vena_Budget_B1_R_2_658126897493966849_1">#REF!</definedName>
    <definedName localSheetId="4" name="asdf">#REF!</definedName>
    <definedName name="MLNK18ff6aef402248e29e554503e8a5ab3d">#REF!</definedName>
    <definedName name="DELME_condo_2">#REF!</definedName>
    <definedName name="_vena_Budget_B1_R_3_658023728085729283_3637">#REF!</definedName>
    <definedName name="_bdm.96E0668144714757BE123FED172666A1.edm">#REF!</definedName>
    <definedName name="_vena_DYNR_SBudget_BB1_93cbb310_2261005c">#REF!</definedName>
    <definedName name="_vena_Budget_B1_R_2_774856193473904640">#REF!</definedName>
    <definedName name="_bdm.A6A1B483484049C5B74FD14DF9E21910.edm">#REF!</definedName>
    <definedName name="PreTaxIRR10">#REF!</definedName>
    <definedName name="_vena_Budget_B1_R_2_658126898152472577">#REF!</definedName>
    <definedName name="F_10_1">#REF!</definedName>
    <definedName name="_vena_DYNR_SBudget_BB1_81e08984_82de82d3">#REF!</definedName>
    <definedName name="_4__123Graph_ACHART_17">#REF!</definedName>
    <definedName name="a_2">#REF!</definedName>
    <definedName name="HOLDCOGandA02">#REF!</definedName>
    <definedName name="PROFIT97">#REF!</definedName>
    <definedName name="v_Key1">#REF!</definedName>
    <definedName name="uio_1_1">#REF!</definedName>
    <definedName name="bps">#REF!</definedName>
    <definedName name="_vena_Budget_B1_R_3_658023728085729283_1207">#REF!</definedName>
    <definedName name="__t1">#REF!</definedName>
    <definedName name="wrn.TOTAL._.SHEETS5_1">#REF!</definedName>
    <definedName name="_vena_Budget_B1_R_2_658126897363943425">#REF!</definedName>
    <definedName name="_vena_Budget_B1_R_2_658126899586924545">#REF!</definedName>
    <definedName name="_vena_Budget_B1_R_3_658023728085729283_3221">#REF!</definedName>
    <definedName name="I_PhoneRev_Yr0">#REF!</definedName>
    <definedName name="_vena_Budget_B1_R_3_658023728085729283_34">#REF!</definedName>
    <definedName name="_vena_Budget_B1_R_3_658023728085729283_3679">#REF!</definedName>
    <definedName name="wrn.check._1">#REF!</definedName>
    <definedName name="ATTENDANCE">#REF!</definedName>
    <definedName name="PAGE5A">#REF!</definedName>
    <definedName name="debtamort">#REF!</definedName>
    <definedName name="xxxxx_1_1_1">#REF!</definedName>
    <definedName name="_vena_Budget_B1_R_3_658023728085729283_3969">#REF!</definedName>
    <definedName name="SECOND">#REF!</definedName>
    <definedName name="_bdm.0FD097CAF1C74B7A96D14DA09014FFA3.edm">#REF!</definedName>
    <definedName name="u_4">#REF!</definedName>
    <definedName name="_vena_Budget_B1_R_3_658023728085729283_3383">#REF!</definedName>
    <definedName name="_CAD2005">#REF!</definedName>
    <definedName name="Prospect341">#REF!</definedName>
    <definedName name="newset_1_3">#REF!</definedName>
    <definedName name="EPRINCEWILL">#REF!</definedName>
    <definedName name="MLNK9a1a8f3fa0d04e2d82c13fac05b74b72">#REF!</definedName>
    <definedName name="_vena_DYNR_SBudget_BB1_6f2500ac_54a5b110">#REF!</definedName>
    <definedName name="VAC">#REF!</definedName>
    <definedName name="_vena_Budget_B1_R_2_658126899985383425">#REF!</definedName>
    <definedName name="dbiImprovedName8">#REF!</definedName>
    <definedName name="qer_1_4">#REF!</definedName>
    <definedName name="Will">#REF!</definedName>
    <definedName name="ry_5">#REF!</definedName>
    <definedName name="_bdm.1044ADB7DD6A4945B3C9A7DA8560E8A4.edm">#REF!</definedName>
    <definedName name="_bdm.F6CE313BA71644A1A66A870BE1E2F395.edm">#REF!</definedName>
    <definedName name="__RR2">#REF!</definedName>
    <definedName name="_vena_Budget_B1_C_FV_35892df9482541ef9da1df9eb1776c9c_4">#REF!</definedName>
    <definedName name="_vena_Budget_B1_R_2_658126899217825793">#REF!</definedName>
    <definedName name="_bdm.BFDE1755EC48423491FC0A03EE892725.edm">#REF!</definedName>
    <definedName name="CY_Marketable_Sec">#REF!</definedName>
    <definedName name="_vena_DYNR_SBudget_BB1_2007b251_94160fbe">#REF!</definedName>
    <definedName name="___key2">#REF!</definedName>
    <definedName name="wrn.Asia._4">#REF!</definedName>
    <definedName name="StorageRSF">#REF!</definedName>
    <definedName name="asdf_1_1">#REF!</definedName>
    <definedName name="_vena_Budget_B1_R_2_658126895937880067">#REF!</definedName>
    <definedName name="TOTCURRENTRENT">#REF!</definedName>
    <definedName name="DELME7_4">#REF!</definedName>
    <definedName name="_9__123Graph_X_CURRENT_2">#REF!</definedName>
    <definedName name="TRADEBORDER">#REF!</definedName>
    <definedName name="_vena_Budget_B1_R_2_658126900157349889">#REF!</definedName>
    <definedName name="_vena_Budget_B1_R_3_658023728085729283_2771">#REF!</definedName>
    <definedName name="_vena_Budget_B1_R_2_658126895757524993">#REF!</definedName>
    <definedName name="_vena_Budget_B1_R_2_658126898492211201">#REF!</definedName>
    <definedName name="_vena_Budget_B1_C_FV_cf2923e05394473da29be0fda7a32c55_52">#REF!</definedName>
    <definedName name="___yr1">#REF!</definedName>
    <definedName name="_vena_Budget_B1_R_3_658023728085729283_2208">#REF!</definedName>
    <definedName name="_vena_Budget_B1_R_3_658023728085729283_1908">#REF!</definedName>
    <definedName name="LTCBank">#REF!</definedName>
    <definedName name="_vena_Budget_B1_R_2_658126897925980161">#REF!</definedName>
    <definedName name="funding">#REF!</definedName>
    <definedName name="i_1_4">#REF!</definedName>
    <definedName name="_5_0quart">#REF!</definedName>
    <definedName name="_vena_DYNR_SBudget_BB1_9d2d8fb7_4d0a0887">#REF!</definedName>
    <definedName name="_16__123Graph_BCHART_2">#REF!</definedName>
    <definedName name="_vena_Budget_B1_R_3_658023728085729283_3649">#REF!</definedName>
    <definedName name="PROP_RATING">#REF!</definedName>
    <definedName name="wrn.STAND_ALONE_BOTH._1_1_1">#REF!</definedName>
    <definedName name="Sched09">#REF!</definedName>
    <definedName name="_vena_Budget_B1_C_FV_cf2923e05394473da29be0fda7a32c55_4">#REF!</definedName>
    <definedName name="Look5Area">#REF!</definedName>
    <definedName name="CategoryDetailedArray">#REF!</definedName>
    <definedName name="OAGLeaseType">#REF!</definedName>
    <definedName name="wrn3.ALL._1">#REF!</definedName>
    <definedName name="FG_1_2">#REF!</definedName>
    <definedName name="_bdm.2AA4A6CE53CE4A6389708CE6CF24B269.edm">#REF!</definedName>
    <definedName name="_vena_DYNR_SBudget_BB1_dc3c8d90_c97ba767">#REF!</definedName>
    <definedName name="_vena_Budget_B1_R_2_658126895010938881_1">#REF!</definedName>
    <definedName name="dgfhgf_1">#REF!</definedName>
    <definedName name="wrn.print._.raw._.data._.entry._1">#REF!</definedName>
    <definedName name="_vena_Budget_B1_R_3_658023728085729283_2736">#REF!</definedName>
    <definedName name="SalesApproachRND_ScenDEFAULT">#REF!</definedName>
    <definedName name="PPAY_CAT">#REF!</definedName>
    <definedName name="_vena_DYNR_SBudget_BB1_bbd08b5b_3741fccc">#REF!</definedName>
    <definedName name="_vena_Budget_B1_R_3_658023728085729283_4172">#REF!</definedName>
    <definedName name="MLNK53840571054844e3844accbcbb9b2443">#REF!</definedName>
    <definedName name="____CAD2006">#REF!</definedName>
    <definedName name="ry_1_4">#REF!</definedName>
    <definedName name="__con2">#REF!</definedName>
    <definedName name="_______________________________DIL2">#REF!</definedName>
    <definedName name="_____CAD2007">#REF!</definedName>
    <definedName name="Table2_out">#REF!</definedName>
    <definedName name="_vena_Budget_B1_R_3_658023728085729283_2655">#REF!</definedName>
    <definedName name="_20__123Graph_BCHART_6">#REF!</definedName>
    <definedName name="Export6">#REF!</definedName>
    <definedName name="_17__123Graph_XCHART_2">#REF!</definedName>
    <definedName name="MLNK943763be1fd7487a8e0db2cfc765044c">#REF!</definedName>
    <definedName name="_vena_Budget_B1_R_3_658023728085729283_2867">#REF!</definedName>
    <definedName name="_vena_Budget_B1_R_2_658126895698804737">#REF!</definedName>
    <definedName name="_____RR2">#REF!</definedName>
    <definedName name="_vena_Budget_B1_R_3_658023728085729283_2534">#REF!</definedName>
    <definedName name="jjjjj">#REF!</definedName>
    <definedName name="_vena_DYNR_SBudget_BB1_93cbb310_c824985d">#REF!</definedName>
    <definedName name="_8_0U">#REF!</definedName>
    <definedName name="Yr3ValVcntSpcBsRnt">#REF!</definedName>
    <definedName name="EXPTOTAL">#REF!</definedName>
    <definedName name="_vena_DYNR_SBudget_BB1_5dbe1ffa_e0c5d61e">#REF!</definedName>
    <definedName name="_vena_DYNR_SBudget_BB1_2f89a5d3_46852efa">#REF!</definedName>
    <definedName name="Developer_Principal">#REF!</definedName>
    <definedName name="dbiImprovedGrossBuildingSQFT1">#REF!</definedName>
    <definedName name="_______6.4">#REF!</definedName>
    <definedName name="RELPRTY">#REF!</definedName>
    <definedName name="Dept_Expenses">#REF!</definedName>
    <definedName name="_bdm.9AAB6A7B81304794A203F01A009F28E2.edm">#REF!</definedName>
    <definedName name="Tickmark_m">#REF!</definedName>
    <definedName name="lll_1_1">#REF!</definedName>
    <definedName name="_vena_DYNR_SBudget_BB1_d91ca585_b45ca3f7">#REF!</definedName>
    <definedName name="_bdm.72223449487D40BF9FC2DC8C2226925A.edm">#REF!</definedName>
    <definedName name="_vena_DYNR_SBudget_BB1_9d30db1e_33ae9694">#REF!</definedName>
    <definedName name="_vena_Budget_B1_R_3_658023728085729283_39">#REF!</definedName>
    <definedName name="_vena_Budget_B1_R_3_658023728085729283_2879">#REF!</definedName>
    <definedName name="_INT3">#REF!</definedName>
    <definedName name="Swvu.CAM._.RECOVERY.">#REF!</definedName>
    <definedName name="wrn.PropertyInformation._4">#REF!</definedName>
    <definedName name="sfq_1">#REF!</definedName>
    <definedName name="_vena_DYNR_SBudget_BB1_c75acc66_a775ccdb">#REF!</definedName>
    <definedName name="_94__123Graph_DCHART_22">#REF!</definedName>
    <definedName name="wrn.print._.graphs._2">#REF!</definedName>
    <definedName name="fpcp">#REF!</definedName>
    <definedName name="______PG1">#REF!</definedName>
    <definedName name="_vena_Budget_B1_C_10_658083215177678848_51">#REF!</definedName>
    <definedName name="_vena_DYNR_SBudget_BB1_9d2d8fb7_c60cd7f8">#REF!</definedName>
    <definedName name="_vena_Budget_B1_R_3_658023728085729283_2631">#REF!</definedName>
    <definedName name="wrn.summaries._3">#REF!</definedName>
    <definedName name="CR6TO10">#REF!</definedName>
    <definedName name="_vena_Budget_B1_R_2_658126900463534083">#REF!</definedName>
    <definedName name="year1pct">#REF!</definedName>
    <definedName name="_bdm.423DF2ED43924509B1F643C7B1D32988.edm">#REF!</definedName>
    <definedName name="wrn.OperatingAssumtions._1">#REF!</definedName>
    <definedName name="_9__123Graph_ACHART_21">#REF!</definedName>
    <definedName name="mmmmmm_1_5">#REF!</definedName>
    <definedName name="Loan1Advances">#REF!</definedName>
    <definedName name="amen">#REF!</definedName>
    <definedName name="_bdm.915B7F624C544020B48AA80E23E734FA.edm">#REF!</definedName>
    <definedName name="_bdm.DBDA44943044479FA81B2BA64515CD0F.edm">#REF!</definedName>
    <definedName name="OTHERPercentRent">#REF!</definedName>
    <definedName name="_vena_DYNR_SBudget_BB1_9d2d8fb7_7b29718f">#REF!</definedName>
    <definedName name="__IRR2">#REF!</definedName>
    <definedName name="LCCPOINT">#REF!</definedName>
    <definedName name="ExBus_1_2">#REF!</definedName>
    <definedName name="_vena_Budget_B1_R_3_658023728085729283_2938">#REF!</definedName>
    <definedName name="_vena_Budget_B1_R_2_771892066786476032">#REF!</definedName>
    <definedName name="_vena_DYNR_SBudget_BB1_9d2d8fb7_d1523c40">#REF!</definedName>
    <definedName name="_vena_Budget_B1_R_3_658023728085729283_3881">#REF!</definedName>
    <definedName name="Col1Heading">#REF!</definedName>
    <definedName name="JK_1_1">#REF!</definedName>
    <definedName name="_vena_DYNR_SBudget_BB1_9d2d8fb7_1ae5dd20">#REF!</definedName>
    <definedName name="_rr3">#REF!</definedName>
    <definedName name="u_1_5">#REF!</definedName>
    <definedName name="_vena_Budget_B1_C_7_742868706134982656_1">#REF!</definedName>
    <definedName name="_6_13">#REF!</definedName>
    <definedName name="immediate_4">#REF!</definedName>
    <definedName name="oper_exp_sf">#REF!</definedName>
    <definedName name="_123Graph_c3">#REF!</definedName>
    <definedName name="wrn.fin_5">#REF!</definedName>
    <definedName name="_vena_DYNR_SBudget_BB1_9d2d8fb7_1e325e2e">#REF!</definedName>
    <definedName name="D2_OR_HB_Amount">#REF!</definedName>
    <definedName name="_vena_DYNR_SBudget_BB1_93cbb310_f1a77be6">#REF!</definedName>
    <definedName name="mmmm_2">#REF!</definedName>
    <definedName name="_vena_Budget_B1_R_2_658126899725336577">#REF!</definedName>
    <definedName name="_MAR03">#REF!</definedName>
    <definedName name="adsf_1_5">#REF!</definedName>
    <definedName name="targetname">#REF!</definedName>
    <definedName name="RevBatchId">#REF!</definedName>
    <definedName name="_bdm.0BFA6B81BB0B4FCAA5A5CDD40898CF84.edm">#REF!</definedName>
    <definedName name="OTHERGroundLease">#REF!</definedName>
    <definedName name="_bdm.F61F253C4EDD433D851E4AB34754906E.edm">#REF!</definedName>
    <definedName name="ROLLUPTIME">#REF!</definedName>
    <definedName name="_vena_Budget_B1_R_3_658023728085729283_2426">#REF!</definedName>
    <definedName name="ProjectID">#REF!</definedName>
    <definedName name="_bdm.17E144F561804739B0F2BCC26DA73708.edm">#REF!</definedName>
    <definedName name="sgdg_2">#REF!</definedName>
    <definedName name="_7__123Graph_ACHART_23">#REF!</definedName>
    <definedName name="_vena_DYNR_SBudget_BB1_ece26a1a_6d5222e1">#REF!</definedName>
    <definedName name="_NOV03">#REF!</definedName>
    <definedName name="_____________________________RR1">#REF!</definedName>
    <definedName name="wrn.TOTAL._.SHEETS._1">#REF!</definedName>
    <definedName name="_JUN08">#REF!</definedName>
    <definedName name="_vena_Budget_B1_C_FV_e4bcd20d09de44648bcf960b63f6917f_4">#REF!</definedName>
    <definedName name="Z_F1471909_5AC2_11D3_AD63_0050040A13CD_.wvu.PrintTitles">#REF!</definedName>
    <definedName name="_vena_Budget_B1_R_2_658126899213631489">#REF!</definedName>
    <definedName name="unitsCondos">#REF!</definedName>
    <definedName name="OccupStart">#REF!</definedName>
    <definedName name="k_1_2">#REF!</definedName>
    <definedName name="_vena_Budget_B1_R_3_658023728085729283_2632">#REF!</definedName>
    <definedName name="q_1_2">#REF!</definedName>
    <definedName name="MLNK158d453c5c1048569b2d88ae299c9ab8">#REF!</definedName>
    <definedName name="_______________________________aug03">#REF!</definedName>
    <definedName name="wrn.adj95._2">#REF!</definedName>
    <definedName name="_vena_Budget_B1_R_2_658126899570147331">#REF!</definedName>
    <definedName name="HVAC">#REF!</definedName>
    <definedName name="_vena_Budget_B1_R_2_829184869988696064">#REF!</definedName>
    <definedName name="wrn.PRINTREP._5">#REF!</definedName>
    <definedName name="_vena_DYNR_SBudget_BB1_acaafd4a_38e6b6f8">#REF!</definedName>
    <definedName name="GATLINBURG">#REF!</definedName>
    <definedName name="_vena_Budget_B1_R_2_658126900425785345">#REF!</definedName>
    <definedName name="__AUG07">#REF!</definedName>
    <definedName name="PARTS_TAX">#REF!</definedName>
    <definedName name="_vena_Budget_B1_R_2_658126897548492801_1">#REF!</definedName>
    <definedName name="_vena_Budget_B1_R_3_658023728085729283_2995">#REF!</definedName>
    <definedName name="_vena_DYNR_SBudget_BB1_9d30db1e_2ec13add">#REF!</definedName>
    <definedName name="_vena_Budget_B1_R_2_829188906150526976">#REF!</definedName>
    <definedName name="_vena_Budget_B1_R_2_658126894536982529_1">#REF!</definedName>
    <definedName name="wrn.Relevant._.Sections._2">#REF!</definedName>
    <definedName name="ROLL">#REF!</definedName>
    <definedName name="_vena_Budget_B1_R_3_658023728085729283_3989">#REF!</definedName>
    <definedName name="_44P_R">#REF!</definedName>
    <definedName name="_vena_Budget_B1_R_3_658023728085729283_2560">#REF!</definedName>
    <definedName name="sfgjt">#REF!</definedName>
    <definedName name="cumulative_interest_5">#REF!</definedName>
    <definedName name="Minor_Page_15">#REF!</definedName>
    <definedName name="CCANONINSTALLOPEXPERC">#REF!</definedName>
    <definedName name="S_11A_CF_VAR">#REF!</definedName>
    <definedName name="hot_1_2">#REF!</definedName>
    <definedName name="_a10_2">#REF!</definedName>
    <definedName name="_67">#REF!</definedName>
    <definedName name="SelectedGroup">#REF!</definedName>
    <definedName name="Growth_Begin_Month">#REF!</definedName>
    <definedName name="_bdm.553365ECB8794C899E10D259E54ACBF2.edm">#REF!</definedName>
    <definedName name="_vena_Budget_B1_R_2_658126900421591041">#REF!</definedName>
    <definedName name="_vena_DYNR_SBudget_BB1_a3c29ef0_49abd491">#REF!</definedName>
    <definedName name="_26Module2_.PRINT_HSUM">#REF!</definedName>
    <definedName name="OL_1_4">#REF!</definedName>
    <definedName name="rmonpa">#REF!</definedName>
    <definedName name="_New3_1">#REF!</definedName>
    <definedName name="XRefCopy56Row">#REF!</definedName>
    <definedName name="AUPPropTax">#REF!</definedName>
    <definedName name="_vena_DYNR_SBudget_BB1_6a64ca19_9326e5af">#REF!</definedName>
    <definedName name="aaa_4">#REF!</definedName>
    <definedName name="_vena_DYNR_SBudget_BB1_7a61c2ac_5d62efbd">#REF!</definedName>
    <definedName name="fggfdfgf_1_3">#REF!</definedName>
    <definedName name="sch">#REF!</definedName>
    <definedName name="bsquarters">#REF!</definedName>
    <definedName name="_vena_Budget_B1_C_FV_cf2923e05394473da29be0fda7a32c55_9">#REF!</definedName>
    <definedName name="wvu.inputs._.raw._.data._4">#REF!</definedName>
    <definedName localSheetId="4" name="d_1">#REF!</definedName>
    <definedName name="__AUG11">#REF!</definedName>
    <definedName name="Five_Yr_UST">#REF!</definedName>
    <definedName name="SysTotal1">#REF!</definedName>
    <definedName name="_vena_Budget_B1_R_2_658126899607896064">#REF!</definedName>
    <definedName name="Rackfell2064">#REF!</definedName>
    <definedName name="_56__123Graph_ASEG_PIE">#REF!</definedName>
    <definedName name="_vena_Budget_B1_R_2_658126896122429443">#REF!</definedName>
    <definedName name="___________SF2">#REF!</definedName>
    <definedName name="_35__123Graph_XCHART_22">#REF!</definedName>
    <definedName name="comm">#REF!</definedName>
    <definedName name="_n62">#REF!</definedName>
    <definedName name="dbiImprovedAddress6">#REF!</definedName>
    <definedName localSheetId="4" name="__OLD2">#REF!</definedName>
    <definedName name="Bond_Amount">#REF!</definedName>
    <definedName name="wrn.Economic._.Value._.Added._.Analysis.">#REF!</definedName>
    <definedName name="_bdm.ToolkitBookmark.1_24_2004_11_15_31_PM.edm">#REF!</definedName>
    <definedName name="_vena_Budget_B1_R_2_658126899951828995">#REF!</definedName>
    <definedName name="____CAD2008">#REF!</definedName>
    <definedName name="DCF_">#REF!</definedName>
    <definedName name="_vena_DYNR_SBudget_BB1_dd640a85_92933a22">#REF!</definedName>
    <definedName name="graph">#REF!</definedName>
    <definedName name="_vena_DYNR_SBudget_BB1_9d2d8fb7_7bceb957">#REF!</definedName>
    <definedName name="wrn.GuV._5">#REF!</definedName>
    <definedName name="_vena_DYNR_SBudget_BB1_93cbb310_650a8f">#REF!</definedName>
    <definedName name="_vena_Budget_B1_R_2_658126895409397761">#REF!</definedName>
    <definedName name="_55__123Graph_XCHART_22">#REF!</definedName>
    <definedName name="_vena_Budget_B1_R_2_658126898248941571">#REF!</definedName>
    <definedName name="rent_comp2">#REF!</definedName>
    <definedName name="wrn.1._1_4">#REF!</definedName>
    <definedName name="CAPICBAL">#REF!</definedName>
    <definedName name="Minor_Page_11">#REF!</definedName>
    <definedName name="_Key1_">#REF!</definedName>
    <definedName name="Period1">#REF!</definedName>
    <definedName name="ogsf2">#REF!</definedName>
    <definedName name="_vena_DYNR_SBudget_BB1_cc8ac924_8d2c350a">#REF!</definedName>
    <definedName name="_vena_Budget_B1_R_2_658126900065075201">#REF!</definedName>
    <definedName name="go_13">#REF!</definedName>
    <definedName name="_vena_Budget_B1_R_2_658126893681344512_1">#REF!</definedName>
    <definedName name="DELME2_3">#REF!</definedName>
    <definedName name="_vena_Budget_B1_R_3_658023728085729283_3858">#REF!</definedName>
    <definedName name="ExBus_1_3">#REF!</definedName>
    <definedName name="_vena_Budget_B1_R_3_658023728085729283_3482">#REF!</definedName>
    <definedName name="go_1">#REF!</definedName>
    <definedName name="_19__123Graph_BCHART_15">#REF!</definedName>
    <definedName name="_vena_Budget_B1_R_3_658023728085729283_3766">#REF!</definedName>
    <definedName name="P_1_2">#REF!</definedName>
    <definedName name="StartDate">#REF!</definedName>
    <definedName name="_vena_Budget_B1_R_3_658023728085729283_2366">#REF!</definedName>
    <definedName name="_vena_Budget_B1_R_2_687584524529172480">#REF!</definedName>
    <definedName name="_vena_DYNR_SBudget_BB1_9d2d8fb7_cbc3cd00">#REF!</definedName>
    <definedName name="_vena_DYNR_SBudget_BB1_f6ba2260">#REF!</definedName>
    <definedName name="EYECHART">#REF!</definedName>
    <definedName name="sdf_1_2">#REF!</definedName>
    <definedName name="Inter_1_1_1">#REF!</definedName>
    <definedName name="__JUL96">#REF!</definedName>
    <definedName name="_______CAD2007">#REF!</definedName>
    <definedName name="_14__123Graph_ACHART_6">#REF!</definedName>
    <definedName name="_vena_Budget_B1_R_2_658126894780252161_1">#REF!</definedName>
    <definedName name="ACwvu.CAM._.RECOVERY.">#REF!</definedName>
    <definedName name="Pref_Mat_Date">#REF!</definedName>
    <definedName name="__sch1">#REF!</definedName>
    <definedName name="_vena_Budget_B1_R_2_876291152734060545">#REF!</definedName>
    <definedName name="vreim">#REF!</definedName>
    <definedName name="predevrec">#REF!</definedName>
    <definedName name="_vena_Budget_B1_R_3_658023728085729283_4352">#REF!</definedName>
    <definedName name="__DEC03">#REF!</definedName>
    <definedName name="Yr5ADR">#REF!</definedName>
    <definedName name="wvu.summary3._1_1_1">#REF!</definedName>
    <definedName name="BIApprovedAmount1P">#REF!</definedName>
    <definedName name="GL_Module_On?">#REF!</definedName>
    <definedName name="_vena_Budget_B1_R_3_658023728085729283_3833">#REF!</definedName>
    <definedName name="XRefPaste15">#REF!</definedName>
    <definedName name="_vena_Budget_B1_R_3_658023728085729283_46">#REF!</definedName>
    <definedName name="Expiration">#REF!</definedName>
    <definedName name="_vena_Budget_B1_R_2_658126899532398593">#REF!</definedName>
    <definedName name="wrn.print._3">#REF!</definedName>
    <definedName name="_vena_Budget_B1_R_2_658126898953584641">#REF!</definedName>
    <definedName name="RANGES">#REF!</definedName>
    <definedName name="dgdgss_1_1">#REF!</definedName>
    <definedName name="hhh_4">#REF!</definedName>
    <definedName name="_vena_Budget_B1_R_3_658023728085729283_61">#REF!</definedName>
    <definedName localSheetId="4" name="Insurance">#REF!</definedName>
    <definedName name="vo_2">#REF!</definedName>
    <definedName name="_vena_DYNR_SBudget_BB1_ece26a1a_86ba89a">#REF!</definedName>
    <definedName name="_vena_Budget_B1_R_3_658023728085729283_4389">#REF!</definedName>
    <definedName name="UK04TENADD">#REF!</definedName>
    <definedName name="newset_1_1_1">#REF!</definedName>
    <definedName name="_vena_Budget_B1_R_3_658023728085729283_2949">#REF!</definedName>
    <definedName name="wrn.Financial._.Output.">#REF!</definedName>
    <definedName name="_vena_Budget_B1_R_2_702739773261217793">#REF!</definedName>
    <definedName name="TopMRK21">#REF!</definedName>
    <definedName name="val_1_5">#REF!</definedName>
    <definedName name="_vena_Budget_B1_R_2_658126893832339457">#REF!</definedName>
    <definedName name="_vena_DYNR_SBudget_BB1_81e08984_70ce4c62">#REF!</definedName>
    <definedName name="_vena_Budget_B1_R_2_658126900278984705">#REF!</definedName>
    <definedName name="_bdm.01F31FED76274176B83DC2B5E74997B6.edm">#REF!</definedName>
    <definedName name="LOREAL">#REF!</definedName>
    <definedName name="_vena_DYNR_SBudget_BB1_c492f2a8_b9f85b">#REF!</definedName>
    <definedName name="_vena_Budget_B1_R_3_658023728085729283_4110">#REF!</definedName>
    <definedName name="____PG3">#REF!</definedName>
    <definedName name="Eprct">#REF!</definedName>
    <definedName name="cumulative_interest_1_1">#REF!</definedName>
    <definedName name="_vena_Budget_B1_R_2_658126899524009985">#REF!</definedName>
    <definedName name="_vena_Budget_B1_R_3_658023728085729283_3424">#REF!</definedName>
    <definedName name="ctss.out.collateral_0_.underwriting_0_.UwAnalysis.extAttributes.minAsIsDscr">#REF!</definedName>
    <definedName name="condoassump">#REF!</definedName>
    <definedName name="_vena_Budget_B1_R_3_658023728085729283_4096">#REF!</definedName>
    <definedName name="a1a1_2">#REF!</definedName>
    <definedName name="Z_6DFA7DE6_3C08_11D1_BDBE_0020AF42250B_.wvu.PrintTitles">#REF!</definedName>
    <definedName name="_MAR94">#REF!</definedName>
    <definedName name="ImpSale2PSF">#REF!</definedName>
    <definedName name="_vena_DYNR_SBudget_BB1_81e08984_67997d3b">#REF!</definedName>
    <definedName name="PUBLISHING">#REF!</definedName>
    <definedName name="_vena_Budget_B1_R_3_658023728085729283_2545">#REF!</definedName>
    <definedName name="Ptnrcash">#REF!</definedName>
    <definedName name="lkjlkj_2">#REF!</definedName>
    <definedName name="opsyr1">#REF!</definedName>
    <definedName name="_54__123Graph_ACHART_3">#REF!</definedName>
    <definedName name="ProjYear5SP">#REF!</definedName>
    <definedName name="Analysis_Start">#REF!</definedName>
    <definedName name="_vena_Budget_B1_R_3_658023728085729283_4004">#REF!</definedName>
    <definedName name="_vena_Budget_B1_R_3_658023728085729283_3307">#REF!</definedName>
    <definedName name="threebedroom">#REF!</definedName>
    <definedName name="_vena_DYNR_SBudget_BB1_81e08984_9b70e06c">#REF!</definedName>
    <definedName name="MOIRR2">#REF!</definedName>
    <definedName name="_bdm.3819BE83256E4E7C95F4AEE040D36833.edm">#REF!</definedName>
    <definedName name="RESID_RENTAL_HR_EST">#REF!</definedName>
    <definedName name="_vena_DYNR_SBudget_BB1_da5f4009_5488970e">#REF!</definedName>
    <definedName name="sw_futuresunits">#REF!</definedName>
    <definedName name="sssss_5">#REF!</definedName>
    <definedName name="I_PropTypeCode">#REF!</definedName>
    <definedName name="fddf_1">#REF!</definedName>
    <definedName name="_flr1">#REF!</definedName>
    <definedName name="MRTG3">#REF!</definedName>
    <definedName name="_vena_Budget_B1_R_2_658126899205242881">#REF!</definedName>
    <definedName name="_vena_Budget_B1_R_3_658023728085729283_2962">#REF!</definedName>
    <definedName name="_vena_Budget_B1_R_2_702739773315743746">#REF!</definedName>
    <definedName name="_bdm.B45637F21D7F4BF2B9EBFDB70A3426AC.edm">#REF!</definedName>
    <definedName name="_31_0__123Grap">#REF!</definedName>
    <definedName name="_vena_Budget_B1_R_2_658126894662811650_1">#REF!</definedName>
    <definedName name="DaysHistYear4">#REF!</definedName>
    <definedName name="_vena_Budget_B1_R_2_658126897405886465">#REF!</definedName>
    <definedName name="_a10_3">#REF!</definedName>
    <definedName name="_bdm.B187957A40074E88B68BA9B13084EB53.edm">#REF!</definedName>
    <definedName name="_vena_DYNR_SBudget_BB1_9d2d8fb7_32487862">#REF!</definedName>
    <definedName name="thth_4">#REF!</definedName>
    <definedName name="_Esc4">#REF!</definedName>
    <definedName name="_vena_Budget_B1_R_3_658023728085729283_2708">#REF!</definedName>
    <definedName name="SF">#REF!</definedName>
    <definedName name="_17PAGE_5">#REF!</definedName>
    <definedName name="XRefCopy22Row">#REF!</definedName>
    <definedName name="fuckme_1_3">#REF!</definedName>
    <definedName name="_vena_DYNR_SBudget_BB1_9d2d8fb7_2eb6f978">#REF!</definedName>
    <definedName name="_vena_Budget_B1_R_3_658023728085729283_2859">#REF!</definedName>
    <definedName name="NewMtg">#REF!</definedName>
    <definedName name="year">#REF!</definedName>
    <definedName name="_bdm.B865664AA07040F3B99C058B3FA92F0B.edm">#REF!</definedName>
    <definedName name="volumes">#REF!</definedName>
    <definedName name="hinitialK">#REF!</definedName>
    <definedName name="solver_lhs80">#REF!</definedName>
    <definedName name="_bdm.64C4FCA646E34ED794754A907322E20F.edm">#REF!</definedName>
    <definedName name="wrn.Geographic._.Trends._1_2">#REF!</definedName>
    <definedName name="_bdm.26DE9C1E1B794A27BEBE32AA21CA1484.edm">#REF!</definedName>
    <definedName name="_14__123Graph_BCHART_4">#REF!</definedName>
    <definedName name="__123Graph_X">#REF!</definedName>
    <definedName name="_bdm.45CCA7B75B7542C4AC4D968BF1E0057B.edm">#REF!</definedName>
    <definedName name="_vena_DYNR_SBudget_BB1_947a2efe_737764ed">#REF!</definedName>
    <definedName name="____al1_4">#REF!</definedName>
    <definedName name="_vena_Budget_P_5_658023773336895491">#REF!</definedName>
    <definedName localSheetId="5" name="RETURN">#REF!</definedName>
    <definedName name="XRefCopy37">#REF!</definedName>
    <definedName name="_vena_Budget_B1_R_3_658023728085729283_3366">#REF!</definedName>
    <definedName name="wrn.Massimo._3">#REF!</definedName>
    <definedName name="MLNK357b8352c5a243b0968f577b87833062">#REF!</definedName>
    <definedName name="_vena_DYNR_SBudget_BB1_9d30db1e_218d2229">#REF!</definedName>
    <definedName name="_vena_DYNR_SBudget_BB1_2f89a5d3_2e94e64b">#REF!</definedName>
    <definedName name="_vena_Budget_B1_C_7_742868706134982656">#REF!</definedName>
    <definedName name="MezzLoanType">#REF!</definedName>
    <definedName name="Yr2OtrInc2">#REF!</definedName>
    <definedName name="wrn.Full._.Report._1_2">#REF!</definedName>
    <definedName name="_vena_Budget_B1_R_2_658126899171688449">#REF!</definedName>
    <definedName name="wrn.print._.summary._.sheets._1_5">#REF!</definedName>
    <definedName name="_73">#REF!</definedName>
    <definedName name="_vena_DYNR_SBudget_BB1_1efb56c5_b553350a">#REF!</definedName>
    <definedName name="ysnCapReduc">#REF!</definedName>
    <definedName name="__________________________SF2">#REF!</definedName>
    <definedName name="_bdm.3A4E1AD78EDF41C69160A2F49FB15BD4.edm">#REF!</definedName>
    <definedName name="_vena_Budget_B1_R_3_658023728085729283_4054">#REF!</definedName>
    <definedName name="TEN3SQFT">#REF!</definedName>
    <definedName name="_bdm.6854F5B3A1074E21A7E29A900CF9C0FD.edm">#REF!</definedName>
    <definedName name="BIInterestRate2A">#REF!</definedName>
    <definedName name="UK08TENMAX">#REF!</definedName>
    <definedName name="INTERIORS">#REF!</definedName>
    <definedName name="purchaseequity">#REF!</definedName>
    <definedName name="ThreeMSCF">#REF!</definedName>
    <definedName name="tic">#REF!</definedName>
    <definedName name="_vena_Budget_B1_R_3_658023728085729283_2268">#REF!</definedName>
    <definedName name="_vena_Budget_B1_R_3_658023728085729283_3213">#REF!</definedName>
    <definedName name="ctss.in.collateral_0_.Collateral.yearBuilt">#REF!</definedName>
    <definedName name="_vena_Budget_B1_R_2_658126897649156097_1">#REF!</definedName>
    <definedName name="_PLH1">#REF!</definedName>
    <definedName name="AvgTrnoverPerYr">#REF!</definedName>
    <definedName name="_vena_Budget_B1_R_2_658126900291567617">#REF!</definedName>
    <definedName name="First_Paste_1">#REF!</definedName>
    <definedName name="XRefPaste7Row">#REF!</definedName>
    <definedName name="All_Investments">#REF!</definedName>
    <definedName name="TOTDEBT2">#REF!</definedName>
    <definedName name="_vena_Budget_B1_R_3_658023728085729283_3071">#REF!</definedName>
    <definedName name="MLNKec8b4b3527ab489580c8bd8b5b893282">#REF!</definedName>
    <definedName name="_vena_DYNR_SBudget_BB1_31f8da2e_83b13cca">#REF!</definedName>
    <definedName name="solver_lhs37">#REF!</definedName>
    <definedName name="_vena_Budget_B1_R_2_658126894608285697_1">#REF!</definedName>
    <definedName name="_vena_Budget_B1_R_2_870790025977135106">#REF!</definedName>
    <definedName name="TopMRK">#REF!</definedName>
    <definedName name="wrn.Bilanz._1_1">#REF!</definedName>
    <definedName name="_vena_DYNR_SBudget_BB1_ece26a1a_985f7f7c">#REF!</definedName>
    <definedName name="_vena_Budget_B1_R_2_658126894545371137_1">#REF!</definedName>
    <definedName name="_vena_Budget_B1_R_3_658023728085729283_2344">#REF!</definedName>
    <definedName name="Flex_Input_4">#REF!</definedName>
    <definedName name="CMI">#REF!</definedName>
    <definedName name="jz">#REF!</definedName>
    <definedName name="cap10yr">#REF!</definedName>
    <definedName name="_vena_Budget_B1_R_3_658023728085729283_2665">#REF!</definedName>
    <definedName name="maturity">#REF!</definedName>
    <definedName name="_vena_Budget_B1_R_2_658126898169249793">#REF!</definedName>
    <definedName name="SITE">#REF!</definedName>
    <definedName name="sfgv_1_5">#REF!</definedName>
    <definedName name="_vena_DYNR_SBudget_BB1_d3649f1b_4d5b881f">#REF!</definedName>
    <definedName name="ResValPSF">#REF!</definedName>
    <definedName name="_vena_Budget_B1_R_3_658023728085729283_4168">#REF!</definedName>
    <definedName name="wrn.contribution._1_2">#REF!</definedName>
    <definedName name="_vena_Budget_B1_R_3_658023728085729283_3267">#REF!</definedName>
    <definedName name="_vena_Budget_B1_R_2_658126897879842817">#REF!</definedName>
    <definedName name="_vena_Budget_B1_R_2_658126894021083139">#REF!</definedName>
    <definedName name="_94__123Graph_XChart_4">#REF!</definedName>
    <definedName name="_vena_Budget_B1_R_3_658023728085729283_3357">#REF!</definedName>
    <definedName name="ssss_1_3">#REF!</definedName>
    <definedName name="_116__123Graph_FCHART_15">#REF!</definedName>
    <definedName name="MLNK42535cf05b1441c29359a4ca91b2492e">#REF!</definedName>
    <definedName name="_Pro2">#REF!</definedName>
    <definedName name="_vena_Budget_B1_R_3_658023728085729283_2244">#REF!</definedName>
    <definedName name="_vena_Budget_B1_R_2_658126900501282817">#REF!</definedName>
    <definedName name="jhgjhgjghj_1_4">#REF!</definedName>
    <definedName name="Executive_Summary">#REF!</definedName>
    <definedName name="BUSTED">#REF!</definedName>
    <definedName name="_bdm.0C6FD89F92D2468D9A40A84A09920E6C.edm">#REF!</definedName>
    <definedName name="_13__123Graph_ACHART_17">#REF!</definedName>
    <definedName name="_vena_Budget_B1_R_3_658023728085729283_3364">#REF!</definedName>
    <definedName name="HahnCapLeasing">#REF!</definedName>
    <definedName name="__OCT02">#REF!</definedName>
    <definedName name="_vena_Budget_B1_R_2_658126895380037633">#REF!</definedName>
    <definedName name="sui_max">#REF!</definedName>
    <definedName name="_vena_Budget_B1_R_3_658023728085729283_4231">#REF!</definedName>
    <definedName name="USINSTALLCAPRATE">#REF!</definedName>
    <definedName name="ANNDEBT">#REF!</definedName>
    <definedName name="PAGE9A">#REF!</definedName>
    <definedName name="_vena_Budget_B1_R_2_658126898316050433">#REF!</definedName>
    <definedName name="agency_switch">#REF!</definedName>
    <definedName name="_82__123Graph_FCHART_16">#REF!</definedName>
    <definedName name="income2">#REF!</definedName>
    <definedName name="AUS04builds">#REF!</definedName>
    <definedName name="_OCT98">#REF!</definedName>
    <definedName name="_vena_DYNR_SBudget_BB1_aa19ba92">#REF!</definedName>
    <definedName name="Pref5">#REF!</definedName>
    <definedName name="dgdgss_1_4">#REF!</definedName>
    <definedName name="CommercialRentable">#REF!</definedName>
    <definedName name="EST.TTL8">#REF!</definedName>
    <definedName name="fuck_1">#REF!</definedName>
    <definedName name="_bdm.A68286EA5F234494AA5F02917C08E96F.edm">#REF!</definedName>
    <definedName name="sw_621_list">#REF!</definedName>
    <definedName name="Z_F1471919_5AC2_11D3_AD63_0050040A13CD_.wvu.PrintTitles">#REF!</definedName>
    <definedName name="EVA">#REF!</definedName>
    <definedName name="RWA">#REF!</definedName>
    <definedName name="D2_Amount_Per_Adjust">#REF!</definedName>
    <definedName name="_vena_Budget_B1_R_3_658023728085729283_3540">#REF!</definedName>
    <definedName name="jhgjhgjghj_1_3">#REF!</definedName>
    <definedName name="Year1StartColumn">#REF!</definedName>
    <definedName name="__ALL3">#REF!</definedName>
    <definedName name="elev">#REF!</definedName>
    <definedName name="val_nyeps">#REF!</definedName>
    <definedName name="_vena_Budget_B1_R_3_658023728085729283_2517">#REF!</definedName>
    <definedName name="_20.1">#REF!</definedName>
    <definedName name="_29">#REF!</definedName>
    <definedName name="_vena_Budget_B1_R_3_658023728085729283_2277">#REF!</definedName>
    <definedName name="_vena_Budget_B1_C_FV_35892df9482541ef9da1df9eb1776c9c_54">#REF!</definedName>
    <definedName name="MatchSubstoRegion">#REF!</definedName>
    <definedName name="Z_4C1CBF02_B7B5_11D2_B93A_0050040AC21C_.wvu.PrintArea">#REF!</definedName>
    <definedName name="_vena_Budget_B1_R_2_658126898605457409">#REF!</definedName>
    <definedName name="_vena_Budget_B1_R_2_658126898244747266">#REF!</definedName>
    <definedName name="_bdm.7C6048B27F34477E92EA3EA1A82F4C2A.edm">#REF!</definedName>
    <definedName name="__________________________CAD2009">#REF!</definedName>
    <definedName name="UK03builds">#REF!</definedName>
    <definedName name="_vena_Budget_B1_R_3_658023728085729283_3047">#REF!</definedName>
    <definedName name="_vena_DYNR_SBudget_BB1_f8b3d04b_4efe8280">#REF!</definedName>
    <definedName name="awert_1_1_1">#REF!</definedName>
    <definedName name="_vena_Budget_B1_R_3_658023728085729283_4117">#REF!</definedName>
    <definedName name="sds">#REF!</definedName>
    <definedName name="Property_List">#REF!</definedName>
    <definedName name="XRefCopy31">#REF!</definedName>
    <definedName name="CE_Exit_Fee_Y_N">#REF!</definedName>
    <definedName name="_bdm.4FBD820C43A049C19075F17FE41560C4.edm">#REF!</definedName>
    <definedName name="_vena_Budget_B1_R_3_658023728085729283_2273">#REF!</definedName>
    <definedName name="CapX">#REF!</definedName>
    <definedName name="_vena_Budget_B1_R_3_658023728085729283_3783">#REF!</definedName>
    <definedName name="wrn.OFFICE._.BUDGET._2">#REF!</definedName>
    <definedName name="MLNK9a9a580c224c46d8a20556f1ebb5f5e4">#REF!</definedName>
    <definedName name="Leg2Override">#REF!</definedName>
    <definedName name="_vena_Budget_B1_R_3_658023728085729283_3895">#REF!</definedName>
    <definedName name="wrn.RESULTS._1_1_1">#REF!</definedName>
    <definedName name="OARevCurve">#REF!</definedName>
    <definedName name="nuovo_1_1_1">#REF!</definedName>
    <definedName name="Print_CF">#REF!</definedName>
    <definedName name="_vena_DYNR_SBudget_BB1_9d30db1e_c1d52d5f">#REF!</definedName>
    <definedName name="_vena_DYNR_SBudget_BB1_9d2d8fb7_acaa6e02">#REF!</definedName>
    <definedName name="Tickmark_v">#REF!</definedName>
    <definedName name="_35__123Graph_ECHART_16">#REF!</definedName>
    <definedName name="LEASEUP">#REF!</definedName>
    <definedName name="_vena_Budget_B1_R_2_658126893907836931">#REF!</definedName>
    <definedName name="_vena_Budget_B1_R_3_658023728085729283_3526">#REF!</definedName>
    <definedName name="Act._Tot_Rev">#REF!</definedName>
    <definedName name="__123Graph_ACOGS">#REF!</definedName>
    <definedName name="_bdm.349814FDF2CE4DA0B3E85996C27BDBD3.edm">#REF!</definedName>
    <definedName name="dgfhgf_1_3">#REF!</definedName>
    <definedName name="wrn.DCFEpervier._1_5">#REF!</definedName>
    <definedName name="fgsg_2">#REF!</definedName>
    <definedName name="period6">#REF!</definedName>
    <definedName name="_vena_Budget_B1_R_2_658126900560003073">#REF!</definedName>
    <definedName name="_2.2">#REF!</definedName>
    <definedName name="_vena_Budget_B1_R_3_658023728085729283_2454">#REF!</definedName>
    <definedName name="_vena_Budget_B1_R_2_658126896525082625">#REF!</definedName>
    <definedName name="LEP">#REF!</definedName>
    <definedName name="abc_1_1_1">#REF!</definedName>
    <definedName name="ASSUME">#REF!</definedName>
    <definedName name="_OCT96">#REF!</definedName>
    <definedName name="DCF__3">#REF!</definedName>
    <definedName name="_yr14">#REF!</definedName>
    <definedName name="_vena_Budget_B1_R_3_658023728085729283_3577">#REF!</definedName>
    <definedName name="_46__123Graph_LBL_BCHART_2">#REF!</definedName>
    <definedName name="sfmrtj">#REF!</definedName>
    <definedName name="US01TENADD">#REF!</definedName>
    <definedName name="_8P___L">#REF!</definedName>
    <definedName name="_58__123Graph_ECHART_15">#REF!</definedName>
    <definedName name="__________SF2">#REF!</definedName>
    <definedName name="__NOV08">#REF!</definedName>
    <definedName name="_bdm.776E8FBE121A40B59A80ED2E66439304.edm">#REF!</definedName>
    <definedName name="wvu.summary2._3">#REF!</definedName>
    <definedName name="_120__123Graph_CCHART_17">#REF!</definedName>
    <definedName name="Pref_CF_Participation_Pct">#REF!</definedName>
    <definedName name="_29__123Graph_ACHART_4">#REF!</definedName>
    <definedName name="_vena_DYNR_SBudget_BB1_947a2efe_4e551fe">#REF!</definedName>
    <definedName name="_18__123Graph_CSEG_PIE">#REF!</definedName>
    <definedName name="_bdm.6ABD906E889542728B71832173617762.edm">#REF!</definedName>
    <definedName name="WAO_95">#REF!</definedName>
    <definedName name="areserve">#REF!</definedName>
    <definedName name="_vena_DYNR_SBudget_BB1_46b314c0_27f3980">#REF!</definedName>
    <definedName name="_vena_Budget_B1_R_2_658126899180077057">#REF!</definedName>
    <definedName name="_____________________rr3">#REF!</definedName>
    <definedName name="_bdm.32C4374BCC444EAF803A84B39E351554.edm">#REF!</definedName>
    <definedName name="_vena_Budget_B1_R_2_658126893987528705">#REF!</definedName>
    <definedName name="am">#REF!</definedName>
    <definedName name="_Parse_In">#REF!</definedName>
    <definedName name="___a1_4">#REF!</definedName>
    <definedName name="_vena_DYNR_SBudget_BB1_9d2d8fb7_9d3c1367">#REF!</definedName>
    <definedName name="Swvu.TAX._.RECOVERY.">#REF!</definedName>
    <definedName name="_bdm.54363F93F0D14CC9B04E2F0D836824C7.edm">#REF!</definedName>
    <definedName name="Key_1">#REF!</definedName>
    <definedName name="_bdm.723CA8034A624050AE94E588E1ADDB46.edm">#REF!</definedName>
    <definedName name="Athena_profit">#REF!</definedName>
    <definedName name="UKBROADCASTREVGRTHRATE">#REF!</definedName>
    <definedName name="aa_4">#REF!</definedName>
    <definedName name="_vena_Budget_B1_R_3_658023728085729283_3518">#REF!</definedName>
    <definedName name="SUCKER">#REF!</definedName>
    <definedName name="Sched4c">#REF!</definedName>
    <definedName name="_bdm.C07D4B90D1FA4635933FAC4C4D9EB8CC.edm">#REF!</definedName>
    <definedName name="_vena_DYNR_SBudget_BB1_93cbb310_1233e17f">#REF!</definedName>
    <definedName name="_vena_DYNR_SBudget_BB1_257bd8dc_aab4c826">#REF!</definedName>
    <definedName name="_vena_Budget_B1_R_3_658023728085729283_4287">#REF!</definedName>
    <definedName name="_vena_DYNR_SBudget_BB1_9d2d8fb7_3e67f8db">#REF!</definedName>
    <definedName name="z_1_4">#REF!</definedName>
    <definedName name="_vena_DYNR_SBudget_BB1_9d2d8fb7_4d69cdc8">#REF!</definedName>
    <definedName name="OutYear7">#REF!</definedName>
    <definedName name="Print_Mode">#REF!</definedName>
    <definedName localSheetId="4" name="AF">#REF!</definedName>
    <definedName name="_vena_Budget_B1_R_3_658023728085729283_595">#REF!</definedName>
    <definedName name="IRRGoal">#REF!</definedName>
    <definedName name="jen">#REF!</definedName>
    <definedName name="wrn.1996._.TO._.2004._1">#REF!</definedName>
    <definedName name="etet_1_3">#REF!</definedName>
    <definedName name="_vena_DYNR_SBudget_BB1_46b314c0_4064ec80">#REF!</definedName>
    <definedName name="liquid_reserve">#REF!</definedName>
    <definedName name="Esc">#REF!</definedName>
    <definedName name="__PG3">#REF!</definedName>
    <definedName name="_43">#REF!</definedName>
    <definedName name="_vena_Budget_B1_R_2_687481760921944064">#REF!</definedName>
    <definedName name="_vena_Budget_B1_R_2_658126893849116673">#REF!</definedName>
    <definedName name="_vena_Budget_B1_R_3_658023728085729283_2857">#REF!</definedName>
    <definedName name="wrn.xrates._5">#REF!</definedName>
    <definedName name="UnLevHold4">#REF!</definedName>
    <definedName name="absorption_months">#REF!</definedName>
    <definedName name="_AUG05">#REF!</definedName>
    <definedName name="yield_3">#REF!</definedName>
    <definedName name="END">#REF!</definedName>
    <definedName name="TaxMethod">#REF!</definedName>
    <definedName name="_vena_Budget_B1_R_3_658023728085729283_2992">#REF!</definedName>
    <definedName name="Fcst_1999Format">#REF!</definedName>
    <definedName name="TotalContactArea">#REF!</definedName>
    <definedName name="redo_3">#REF!</definedName>
    <definedName name="mj_2">#REF!</definedName>
    <definedName name="_________rr3">#REF!</definedName>
    <definedName name="_vena_Budget_B1_R_3_658023728085729283_1911">#REF!</definedName>
    <definedName name="_vena_Budget_B1_R_3_658023728085729283_2636">#REF!</definedName>
    <definedName name="__JUN96">#REF!</definedName>
    <definedName name="mmmmm_5">#REF!</definedName>
    <definedName name="_vena_Budget_B1_R_3_658023728085729283_3996">#REF!</definedName>
    <definedName name="MRK">#REF!</definedName>
    <definedName name="_vena_Budget_B1_R_2_658126897456218115">#REF!</definedName>
    <definedName name="_vena_DYNR_SBudget_BB1_947a2efe_d6116448">#REF!</definedName>
    <definedName name="IRR_ANALYSIS_AC">#REF!</definedName>
    <definedName name="__6__123Graph_ACHART_18">#REF!</definedName>
    <definedName name="__AUG97">#REF!</definedName>
    <definedName name="wrn.Aging._.and._.Trend._.Analysis._3">#REF!</definedName>
    <definedName name="Split1">#REF!</definedName>
    <definedName name="Tickmark_o">#REF!</definedName>
    <definedName name="_vena_Budget_B1_C_FV_e4bcd20d09de44648bcf960b63f6917f_14">#REF!</definedName>
    <definedName name="NOI_RANGE_HORIZONTAL">#REF!</definedName>
    <definedName name="RENEWALS">#REF!</definedName>
    <definedName name="USINSTALLREV">#REF!</definedName>
    <definedName name="RETAILCASH_GARAGE">#REF!</definedName>
    <definedName localSheetId="3" name="_bdm.7C6048B27F34477E92EA3EA1A82F4C2A.edm">#REF!</definedName>
    <definedName name="Property_Local">#REF!</definedName>
    <definedName name="eeeeeeee">#REF!</definedName>
    <definedName name="fuck_1_5">#REF!</definedName>
    <definedName name="Debt_Calc1_IO">#REF!</definedName>
    <definedName name="_vena_Budget_B1_R_2_702739768861392897">#REF!</definedName>
    <definedName name="DCF__5">#REF!</definedName>
    <definedName name="budget04">#REF!</definedName>
    <definedName name="_115__123Graph_ECHART_16">#REF!</definedName>
    <definedName name="FUND_I">#REF!</definedName>
    <definedName name="_45__123Graph_ACHART_18">#REF!</definedName>
    <definedName name="______CAD2005">#REF!</definedName>
    <definedName name="DD_ACCEL125">#REF!</definedName>
    <definedName name="Debt_Show3_FundMethod">#REF!</definedName>
    <definedName name="Penthouse_Sale_Price">#REF!</definedName>
    <definedName name="_vena_DYNR_SBudget_BB1_fa3d5630_4dc128ef">#REF!</definedName>
    <definedName name="hjhjj_1_4">#REF!</definedName>
    <definedName name="_bdm.842D6B76D9C64D7F9383781D2B628AE4.edm">#REF!</definedName>
    <definedName name="_vena_Budget_B1_R_2_674384369393598464">#REF!</definedName>
    <definedName name="_vena_Budget_B1_R_3_658023728085729283_2598">#REF!</definedName>
    <definedName name="gggg_1_4">#REF!</definedName>
    <definedName name="_vena_Budget_B1_R_2_658126896017571841">#REF!</definedName>
    <definedName name="_____________________RR2">#REF!</definedName>
    <definedName name="ToPMRK17">#REF!</definedName>
    <definedName name="_vena_Budget_B1_R_2_658126899033276416">#REF!</definedName>
    <definedName name="MSTZ">#REF!</definedName>
    <definedName name="_24__123Graph_ACHART_16">#REF!</definedName>
    <definedName name="wrn.VALUATION._2">#REF!</definedName>
    <definedName name="Capex_Categories">#REF!</definedName>
    <definedName name="rere_1_1">#REF!</definedName>
    <definedName name="_______________________SF1">#REF!</definedName>
    <definedName name="_57__123Graph_XCHART_17">#REF!</definedName>
    <definedName name="___sch1">#REF!</definedName>
    <definedName name="AddNewLineFARlfwd1">#REF!</definedName>
    <definedName name="______________CAD2007">#REF!</definedName>
    <definedName name="PROF">#REF!</definedName>
    <definedName name="QuarterRecDisb">#REF!</definedName>
    <definedName name="_vena_Budget_B1_R_3_658023728085729283_2900">#REF!</definedName>
    <definedName name="_vena_DYNR_SBudget_BB1_81e08984_44dfc23c">#REF!</definedName>
    <definedName name="_vena_Budget_B1_R_3_658023728085729283_4365">#REF!</definedName>
    <definedName name="_Key2_">#REF!</definedName>
    <definedName name="_vena_Budget_B1_R_3_658023728085729283_3197">#REF!</definedName>
    <definedName name="wrn.Aging._.and._.Trend._.Analysis._4">#REF!</definedName>
    <definedName name="_vena_DYNR_SBudget_BB1_1efb56c5_dc2991b4">#REF!</definedName>
    <definedName name="TOT_FEES">#REF!</definedName>
    <definedName name="_vena_Budget_B1_R_2_658126895283568640">#REF!</definedName>
    <definedName name="_vena_DYNR_SBudget_BB1_9d2d8fb7_27914ba7">#REF!</definedName>
    <definedName name="_153__123Graph_CSEG_PIE">#REF!</definedName>
    <definedName name="__MAY95">#REF!</definedName>
    <definedName name="_bdm.1B16DD25DD6544E6971940B4F2C3A52A.edm">#REF!</definedName>
    <definedName name="crit_12">#REF!</definedName>
    <definedName name="occupation">#REF!</definedName>
    <definedName name="_vena_Budget_B1_R_2_658126894167883777">#REF!</definedName>
    <definedName name="Apr_97">#REF!</definedName>
    <definedName name="tsf">#REF!</definedName>
    <definedName name="_bdm.D2CCADD4FC5B49ACA9EC2095F713590B.edm">#REF!</definedName>
    <definedName name="votherinc">#REF!</definedName>
    <definedName name="_vena_Budget_B1_R_3_658023728085729283_3280">#REF!</definedName>
    <definedName name="_vena_Budget_B1_R_2_658126900698415104">#REF!</definedName>
    <definedName name="_Vac4">#REF!</definedName>
    <definedName name="__JAN04">#REF!</definedName>
    <definedName name="Tickmark_r">#REF!</definedName>
    <definedName name="_vena_DYNR_SBudget_BB1_9d2d8fb7_ae012ee6">#REF!</definedName>
    <definedName name="UKNEWTENRATE">#REF!</definedName>
    <definedName name="_vena_Budget_B1_R_3_658023728085729283_3285">#REF!</definedName>
    <definedName name="_vena_Budget_B1_R_2_658126895220654081">#REF!</definedName>
    <definedName name="_vena_Budget_B1_R_3_658023728085729283_2991">#REF!</definedName>
    <definedName name="_vena_Budget_B1_R_3_658023728085729283_3059">#REF!</definedName>
    <definedName name="aasdfa_4">#REF!</definedName>
    <definedName name="AUPOtrInc3">#REF!</definedName>
    <definedName name="_vena_Budget_B1_R_3_658023728085729283_4230">#REF!</definedName>
    <definedName name="_vena_Budget_B1_R_2_718236086342778929">#REF!</definedName>
    <definedName name="_vena_DYNR_SBudget_BB1_93cbb310_3725c672">#REF!</definedName>
    <definedName name="IHMProjectState">#REF!</definedName>
    <definedName name="dfdfg_1_2">#REF!</definedName>
    <definedName name="Building_Square_Footage">#REF!</definedName>
    <definedName name="_AUG99">#REF!</definedName>
    <definedName name="storeCore">#REF!</definedName>
    <definedName name="_vena_Budget_B1_R_3_658023728085729283_2829">#REF!</definedName>
    <definedName name="_bdm.601B0DF8C3744E309FE599D802C9C30B.edm">#REF!</definedName>
    <definedName name="_vena_Budget_B1_R_3_658023728085729283_2370">#REF!</definedName>
    <definedName name="_vena_Budget_B1_R_2_658126896634134529">#REF!</definedName>
    <definedName name="wrn.print._.summary._.sheets._1_1">#REF!</definedName>
    <definedName name="_vena_Budget_B1_R_2_658126895531032577">#REF!</definedName>
    <definedName name="WAO_94">#REF!</definedName>
    <definedName name="_vena_DYNR_SBudget_BB1_257bd8dc_789da7dc">#REF!</definedName>
    <definedName name="gggg_1_2">#REF!</definedName>
    <definedName name="_vena_Budget_B1_R_2_658126893853310976">#REF!</definedName>
    <definedName name="_vena_Budget_B1_R_3_658023728085729283_3939">#REF!</definedName>
    <definedName name="_Fil1">#REF!</definedName>
    <definedName name="nuovo_5">#REF!</definedName>
    <definedName name="_gfb5">#REF!</definedName>
    <definedName name="_vena_Budget_B1_R_3_658023728085729283_3958">#REF!</definedName>
    <definedName name="_232__123Graph_FCHART_22">#REF!</definedName>
    <definedName name="Tickmark_x">#REF!</definedName>
    <definedName name="____lip1">#REF!</definedName>
    <definedName name="PrintAllDetailLetter">#REF!</definedName>
    <definedName name="_div14">#REF!</definedName>
    <definedName name="_21__123Graph_DCHART_22">#REF!</definedName>
    <definedName name="Local">#REF!</definedName>
    <definedName name="_vena_DYNR_SBudget_BB1_9d2d8fb7_7310737b">#REF!</definedName>
    <definedName name="AnchorBReleased">#REF!</definedName>
    <definedName name="_vena_Budget_B1_R_2_658126896973873153">#REF!</definedName>
    <definedName name="hn._I083">#REF!</definedName>
    <definedName name="wrn.AllDataPages._1">#REF!</definedName>
    <definedName name="_vena_DYNR_SBudget_BB1_93cbb310_1e7a6b8">#REF!</definedName>
    <definedName name="_vena_Budget_B1_R_3_658023728085729283_3723">#REF!</definedName>
    <definedName name="hot">#REF!</definedName>
    <definedName name="_vena_DYNR_SBudget_BB1_d3649f1b_dff04f3">#REF!</definedName>
    <definedName name="MLNK6d960b14b2a54c42af4f3dac931cb9e6">#REF!</definedName>
    <definedName name="sw_futuresday">#REF!</definedName>
    <definedName name="asefd21_1_2">#REF!</definedName>
    <definedName name="_bdm.5222E973893B4D419699D266C985636B.edm">#REF!</definedName>
    <definedName name="acct7029.13">#REF!</definedName>
    <definedName name="fsfs_1_5">#REF!</definedName>
    <definedName name="_vena_DYNR_SBudget_BB1_ff048a08_62515458">#REF!</definedName>
    <definedName name="mezzswitch">#REF!</definedName>
    <definedName name="D1_Base">#REF!</definedName>
    <definedName name="SellCost">#REF!</definedName>
    <definedName name="_14__123Graph_BChart_6E">#REF!</definedName>
    <definedName name="etet_1">#REF!</definedName>
    <definedName name="aloancc">#REF!</definedName>
    <definedName name="tempname">#REF!</definedName>
    <definedName name="ARGUS7">#REF!</definedName>
    <definedName name="_vena_Budget_B1_R_3_658023728085729283_2818">#REF!</definedName>
    <definedName name="_vena_DYNR_SBudget_BB1_2f89a5d3_859ca09e">#REF!</definedName>
    <definedName name="AUSTENADDRATE">#REF!</definedName>
    <definedName name="_vena_Budget_B1_R_2_658126897183588353">#REF!</definedName>
    <definedName name="_20PAGE_8">#REF!</definedName>
    <definedName name="_vena_Budget_B1_R_2_658126894390181889_1">#REF!</definedName>
    <definedName name="ResiRSF">#REF!</definedName>
    <definedName name="_bdm.D1A8C8183CBD447FA6473ECB2D185451.edm">#REF!</definedName>
    <definedName name="_n45">#REF!</definedName>
    <definedName name="sendebtterm">#REF!</definedName>
    <definedName name="DAILY">#REF!</definedName>
    <definedName name="Occupancy_Rate">#REF!</definedName>
    <definedName name="Share_of_Office">#REF!</definedName>
    <definedName name="OATenantCat">#REF!</definedName>
    <definedName name="_vena_DYNR_SBudget_BB1_947a2efe_74b5171e">#REF!</definedName>
    <definedName name="wrn.DCF._1_1_1">#REF!</definedName>
    <definedName name="__AUG08">#REF!</definedName>
    <definedName name="wrn.Report._.2.">#REF!</definedName>
    <definedName name="kl_3">#REF!</definedName>
    <definedName name="_vena_Budget_B1_R_2_658126898429296643">#REF!</definedName>
    <definedName name="Yr2PyrllBene">#REF!</definedName>
    <definedName name="_vena_DYNR_SBudget_BB1_947a2efe_7e0b80e2">#REF!</definedName>
    <definedName name="__15__123Graph_XCHART_6">#REF!</definedName>
    <definedName name="dbiImprovedName5">#REF!</definedName>
    <definedName name="_vena_Budget_B1_R_2_658126896072097793">#REF!</definedName>
    <definedName name="_r_4">#REF!</definedName>
    <definedName name="BILender1P">#REF!</definedName>
    <definedName name="_vena_Budget_B1_R_3_658023728085729283_2588">#REF!</definedName>
    <definedName name="_bdm.AA5EE5933B69424FB16B59E98A7D3EA2.edm">#REF!</definedName>
    <definedName name="OneUnlevCF">#REF!</definedName>
    <definedName name="Swvu.annual._.hotel.">#REF!</definedName>
    <definedName name="yy_4">#REF!</definedName>
    <definedName name="Q.6">#REF!</definedName>
    <definedName name="wrn.SUM._.WITH._.GC._3">#REF!</definedName>
    <definedName name="Rwvu.offsite.">#REF!</definedName>
    <definedName name="_150__123Graph_XCHART_15">#REF!</definedName>
    <definedName name="_162__123Graph_DCHART_15">#REF!</definedName>
    <definedName name="UK02CAPEXPERTOWER">#REF!</definedName>
    <definedName name="_vena_DYNR_SBudget_BB1_c75acc66_e66a2722">#REF!</definedName>
    <definedName name="_vena_Budget_B1_R_3_658023728085729283_3286">#REF!</definedName>
    <definedName name="TopMRK5">#REF!</definedName>
    <definedName name="_bdm.B24B1B24B1D84BF88DA435B4C6EBAB6D.edm">#REF!</definedName>
    <definedName name="_vena_Budget_B1_C_FV_cf2923e05394473da29be0fda7a32c55_55">#REF!</definedName>
    <definedName localSheetId="4" name="_Table1_Out">#REF!</definedName>
    <definedName name="_vena_Budget_B1_R_2_658126899779862529">#REF!</definedName>
    <definedName name="earnings_collateral">#REF!</definedName>
    <definedName name="Pref_Tier_3_Hurdle">#REF!</definedName>
    <definedName name="__________________________KC3">#REF!</definedName>
    <definedName name="wrn.PARTIAL._1">#REF!</definedName>
    <definedName name="Yr2CAMExp">#REF!</definedName>
    <definedName localSheetId="5" name="wrn.Asia.">#REF!</definedName>
    <definedName name="_bdm.59DB50153FC24065839FA809CFA7DB97.edm">#REF!</definedName>
    <definedName name="_vena_Budget_B1_R_3_658023728085729283_3244">#REF!</definedName>
    <definedName name="_vena_Budget_B1_R_3_658023728085729283_2542">#REF!</definedName>
    <definedName localSheetId="5" name="Payment_Date">#REF!</definedName>
    <definedName name="_vena_Budget_B1_R_2_658126897389109249">#REF!</definedName>
    <definedName name="ghhghd_3">#REF!</definedName>
    <definedName name="Debt_Show2_Loan">#REF!</definedName>
    <definedName name="_bdm.ToolkitBookmark.1_24_2004_8_24_02_PM.edm">#REF!</definedName>
    <definedName name="_bdm.9FD39F51ADAB47AA86ABC9ABDD3B053C.edm">#REF!</definedName>
    <definedName name="wvu.profits._1_4">#REF!</definedName>
    <definedName name="_vena_Budget_B1_R_3_658023728085729283_2817">#REF!</definedName>
    <definedName name="_vena_Budget_B1_R_2_658126896369893378">#REF!</definedName>
    <definedName name="sssss_3">#REF!</definedName>
    <definedName localSheetId="5" name="RENT">#REF!</definedName>
    <definedName name="_vena_Budget_B1_R_2_658126894511816705_1">#REF!</definedName>
    <definedName name="DiscountRate_Leveraged">#REF!</definedName>
    <definedName name="_vena_Budget_B1_R_2_658126895304540163">#REF!</definedName>
    <definedName name="DepAmor">#REF!</definedName>
    <definedName name="OCCPCT">#REF!</definedName>
    <definedName name="I_AddMktADR_Hist_Y2">#REF!</definedName>
    <definedName name="_vena_Budget_B1_R_2_658126897196171265">#REF!</definedName>
    <definedName name="_bdm.D6A70D4B43CE4B3A8E627AF88CFE8636.edm">#REF!</definedName>
    <definedName name="noidea">#REF!</definedName>
    <definedName name="_vena_Budget_B1_R_2_658126894578925569_1">#REF!</definedName>
    <definedName name="dbiImprovedQuality3">#REF!</definedName>
    <definedName name="OLDVACANT">#REF!</definedName>
    <definedName name="wrn.set._1_4">#REF!</definedName>
    <definedName name="CA">#REF!</definedName>
    <definedName name="_vena_Budget_B1_R_3_658023728085729283_4213">#REF!</definedName>
    <definedName name="Module1.PRINT_BCCAM">#REF!</definedName>
    <definedName name="_vena_Budget_B1_R_2_658126898483822593">#REF!</definedName>
    <definedName name="PAGE7A">#REF!</definedName>
    <definedName name="___17.6">#REF!</definedName>
    <definedName name="nuovo_2">#REF!</definedName>
    <definedName name="hgrth_3">#REF!</definedName>
    <definedName name="_vena_Budget_B1_R_2_658126896575414272">#REF!</definedName>
    <definedName name="_vena_Budget_B1_R_2_687266886485016579">#REF!</definedName>
    <definedName name="_vena_DYNR_SBudget_BB1_c75acc66_888f8936">#REF!</definedName>
    <definedName name="_vena_Budget_B1_R_2_774856175161573383">#REF!</definedName>
    <definedName name="_vena_DYNR_SBudget_BB1_206d9c20_d9b9334e">#REF!</definedName>
    <definedName name="Junk_condo_2">#REF!</definedName>
    <definedName name="_bdm.175E280234A44BB0B9F7F20ECE5F5736.edm">#REF!</definedName>
    <definedName name="_vena_DYNR_SBudget_BB1_da5f4009_b0b46bf4">#REF!</definedName>
    <definedName name="Oasda">#REF!</definedName>
    <definedName name="MKTG1">#REF!</definedName>
    <definedName name="currmktval">#REF!</definedName>
    <definedName name="wrn.Economic._.Value._.Added._.Analysis._2">#REF!</definedName>
    <definedName name="rm">#REF!</definedName>
    <definedName name="_vena_Budget_B1_R_3_658023728085729283_3527">#REF!</definedName>
    <definedName name="_vena_DYNR_SBudget_BB1_cc8ac924_a4792d02">#REF!</definedName>
    <definedName name="_a3_1_3">#REF!</definedName>
    <definedName name="_3">#REF!</definedName>
    <definedName name="__APR01">#REF!</definedName>
    <definedName name="DeptExp">#REF!</definedName>
    <definedName name="newset_2">#REF!</definedName>
    <definedName name="wrn.VALUATION._1_1">#REF!</definedName>
    <definedName name="CLLL">#REF!</definedName>
    <definedName name="MF_Untrended?">#REF!</definedName>
    <definedName name="LastBudgetInfoRow">#REF!</definedName>
    <definedName name="_vena_DYNR_SBudget_BB1_d91ca585_f96402a8">#REF!</definedName>
    <definedName name="_vena_Budget_B1_R_3_658023728085729283_2953">#REF!</definedName>
    <definedName name="platform_3">#REF!</definedName>
    <definedName name="_vena_DYNR_SBudget_BB1_9d30db1e_180b5f9c">#REF!</definedName>
    <definedName name="__123Graph_ACurrent">#REF!</definedName>
    <definedName name="_vena_Budget_B1_R_2_658126899708559360">#REF!</definedName>
    <definedName name="hhh_2">#REF!</definedName>
    <definedName name="_bdm.DE146303A2C64E8B9F6B0CC32AF7454D.edm">#REF!</definedName>
    <definedName name="_vena_DYNR_SBudget_BB1_2f89a5d3_d93407a3">#REF!</definedName>
    <definedName name="wrn.DCFEpervier._1_4">#REF!</definedName>
    <definedName name="_vena_Budget_B1_R_3_658023728085729283_3550">#REF!</definedName>
    <definedName name="_vena_Budget_B1_R_3_658023728085729283_3811">#REF!</definedName>
    <definedName name="_bdm.CA92AE979BB64FA2BFD6E97431273386.edm">#REF!</definedName>
    <definedName name="xx_1_3">#REF!</definedName>
    <definedName name="Bank_1">#REF!</definedName>
    <definedName name="_vena_DYNR_SBudget_BB1_992af4a_e4a512cc">#REF!</definedName>
    <definedName name="Tranche_3_Int">#REF!</definedName>
    <definedName name="_vena_Budget_B1_R_3_658023728085729283_2845">#REF!</definedName>
    <definedName name="_vena_DYNR_SBudget_BB1_c75acc66_4b7be7f9">#REF!</definedName>
    <definedName name="buddata">#REF!</definedName>
    <definedName name="_vena_Budget_B1_R_3_658023728085729283_3596">#REF!</definedName>
    <definedName name="_167__123Graph_DCHART_17">#REF!</definedName>
    <definedName name="_175__123Graph_DCHART_22">#REF!</definedName>
    <definedName name="Module2.PRINT_GDET">#REF!</definedName>
    <definedName name="Customers">#REF!</definedName>
    <definedName name="_bdm.F9D48204FB4A4AF289A0D48BC50BC09E.edm">#REF!</definedName>
    <definedName name="_vena_Budget_B1_R_3_658023728085729283_1921">#REF!</definedName>
    <definedName name="_vena_Budget_B1_R_3_658023728085729283_827">#REF!</definedName>
    <definedName name="Bway_Inputs">#REF!</definedName>
    <definedName name="wrn.Report._.2._1_4">#REF!</definedName>
    <definedName name="wrn.Five._.Year._.Record._1_4">#REF!</definedName>
    <definedName name="TABLE_D_1_6">#REF!</definedName>
    <definedName name="wrn.CAPREIT2_3">#REF!</definedName>
    <definedName name="RODM">#REF!</definedName>
    <definedName name="TOTCAP2">#REF!</definedName>
    <definedName name="LeaseANAPCheck">#REF!</definedName>
    <definedName name="Q.9">#REF!</definedName>
    <definedName name="BUDGETNOTES5">#REF!</definedName>
    <definedName name="_vena_Budget_B1_C_FV_e4bcd20d09de44648bcf960b63f6917f_45">#REF!</definedName>
    <definedName name="aPP">#REF!</definedName>
    <definedName name="MLNKfe17f671d8c1499faeb7872e64826d06">#REF!</definedName>
    <definedName name="yrone">#REF!</definedName>
    <definedName name="_19PAGE_5">#REF!</definedName>
    <definedName name="_vena_DYNR_SBudget_BB1_ece26a1a_611ce7a9">#REF!</definedName>
    <definedName name="XRefCopy51Row">#REF!</definedName>
    <definedName name="wrn.Five._.Year._.Record._1_5">#REF!</definedName>
    <definedName name="_vena_DYNR_SBudget_BB1_f75aa60c">#REF!</definedName>
    <definedName name="PRate">#REF!</definedName>
    <definedName name="_vena_Budget_B1_R_3_658023728085729283_4040">#REF!</definedName>
    <definedName name="_68__123Graph_XCHART_19">#REF!</definedName>
    <definedName name="MaxAmt">#REF!</definedName>
    <definedName name="_Esc3">#REF!</definedName>
    <definedName name="Debt_Label1_InitialRate">#REF!</definedName>
    <definedName localSheetId="4" name="d_1_1">#REF!</definedName>
    <definedName name="existingrate">#REF!</definedName>
    <definedName name="Const_Loan">#REF!</definedName>
    <definedName name="_bdm.E75E1D1605734511A2CCB32C8F158576.edm">#REF!</definedName>
    <definedName name="_vena_DYNR_SBudget_BB1_df4836c9_5cdf034b">#REF!</definedName>
    <definedName name="LPPercent">#REF!</definedName>
    <definedName name="Start_162">#REF!</definedName>
    <definedName name="MLNK8563fb8c98de4dee89aba51399a01e4f">#REF!</definedName>
    <definedName name="_vena_Budget_B1_R_3_658023728085729283_3753">#REF!</definedName>
    <definedName name="__a1_2">#REF!</definedName>
    <definedName name="_vena_DYNR_SBudget_BB1_93cbb310_f83452a4">#REF!</definedName>
    <definedName name="_vena_Budget_B1_R_3_658023728085729283_3290">#REF!</definedName>
    <definedName name="wrn.SCHEDULE._2">#REF!</definedName>
    <definedName name="_vena_DYNR_SBudget_BB1_d3649f1b_39e82b10">#REF!</definedName>
    <definedName name="_198__123Graph_ECHART_15">#REF!</definedName>
    <definedName name="_vena_Budget_B1_R_3_658023728085729283_4146">#REF!</definedName>
    <definedName name="_43__123Graph_LBL_ACHART_2">#REF!</definedName>
    <definedName name="_vena_Budget_B1_R_3_658023728085729283_2820">#REF!</definedName>
    <definedName name="AUPTntImp">#REF!</definedName>
    <definedName name="Rel_1_1">#REF!</definedName>
    <definedName name="YtdOtrExp">#REF!</definedName>
    <definedName name="q_3">#REF!</definedName>
    <definedName name="_vena_Budget_B1_R_3_658023728085729283_3298">#REF!</definedName>
    <definedName name="_vena_DYNR_SBudget_BB1_9d30db1e_d50d2c94">#REF!</definedName>
    <definedName name="SepEndDate">#REF!</definedName>
    <definedName name="_vena_Budget_B1_R_3_658023728085729283_4041">#REF!</definedName>
    <definedName name="BIEquityRequirement2A">#REF!</definedName>
    <definedName name="ACwvu.summary3.">#REF!</definedName>
    <definedName name="budget03">#REF!</definedName>
    <definedName name="Property_List_Quarters">#REF!</definedName>
    <definedName name="_SF1">#REF!</definedName>
    <definedName name="_con10">#REF!</definedName>
    <definedName name="H_1_3">#REF!</definedName>
    <definedName name="_vena_Budget_B1_R_2_658126897682710529_1">#REF!</definedName>
    <definedName name="____CPI2">#REF!</definedName>
    <definedName name="AMT_Q_CF">#REF!</definedName>
    <definedName name="TTL51600Rent">#REF!</definedName>
    <definedName name="_bdm.446CDB0F82FF4EF2B395A9D278555D72.edm">#REF!</definedName>
    <definedName name="Q3_FB">#REF!</definedName>
    <definedName name="sgsx_1_1">#REF!</definedName>
    <definedName name="gf">#REF!</definedName>
    <definedName name="Refin">#REF!</definedName>
    <definedName name="_60__123Graph_CCHART_15">#REF!</definedName>
    <definedName name="_vena_DYNR_SBudget_BB1_c75acc66_fa2005b7">#REF!</definedName>
    <definedName name="_bdm.96BC954992C348CA80C1CC8A871F754C.edm">#REF!</definedName>
    <definedName name="_bdm.CD59E2321CF74ED2B59D136856E6578F.edm">#REF!</definedName>
    <definedName name="_vena_Budget_B1_R_2_674379251739262976">#REF!</definedName>
    <definedName name="__JUL09">#REF!</definedName>
    <definedName name="PYInvReserves">#REF!</definedName>
    <definedName name="_Table2_Out">#REF!</definedName>
    <definedName name="_vena_Budget_B1_R_3_658023728085729283_3819">#REF!</definedName>
    <definedName name="BLPH9">#REF!</definedName>
    <definedName name="wrn.AllDataPages._1_3">#REF!</definedName>
    <definedName name="Swvu.MARKETING._.REVENUE.">#REF!</definedName>
    <definedName name="REVISEDMERCH">#REF!</definedName>
    <definedName name="wrn.print_1_2">#REF!</definedName>
    <definedName name="_vena_Budget_B1_R_3_658023728085729283_3923">#REF!</definedName>
    <definedName name="_vena_Budget_B1_R_3_658023728085729283_2357">#REF!</definedName>
    <definedName name="Partner_Common_Tier_1_Priority">#REF!</definedName>
    <definedName name="DEMO">#REF!</definedName>
    <definedName name="_vena_DYNR_SBudget_BB1_9d2d8fb7_367271b2">#REF!</definedName>
    <definedName name="_vena_DYNR_SBudget_BB1_9d2d8fb7_f2d1adce">#REF!</definedName>
    <definedName name="VERSION_NOTES">#REF!</definedName>
    <definedName name="abc_1_5">#REF!</definedName>
    <definedName name="olddebt">#REF!</definedName>
    <definedName name="UndistExp">#REF!</definedName>
    <definedName name="_vena_DYNR_SBudget_BB1_c75acc66_324794ef">#REF!</definedName>
    <definedName name="_vena_Budget_B1_R_3_658023728085729283_3784">#REF!</definedName>
    <definedName name="_vena_Budget_B1_R_3_658023728085729283_3484">#REF!</definedName>
    <definedName name="_vena_DYNR_SBudget_BB1_ade01e4_eeda75c3">#REF!</definedName>
    <definedName name="noidea_1_2">#REF!</definedName>
    <definedName name="_bdm.A9128D3BD42C4C40BB0A44328B64893B.edm">#REF!</definedName>
    <definedName name="CurrencyConv">#REF!</definedName>
    <definedName name="_bdm.8394E8A797BE4DD3973AEEED4CCF9ACD.edm">#REF!</definedName>
    <definedName name="__JUL95">#REF!</definedName>
    <definedName name="___20.1">#REF!</definedName>
    <definedName name="__7__123Graph_ACHART_6">#REF!</definedName>
    <definedName name="_45__123Graph_FCHART_16">#REF!</definedName>
    <definedName name="Z_F14718EF_5AC2_11D3_AD63_0050040A13CD_.wvu.PrintArea">#REF!</definedName>
    <definedName name="DTAB2">#REF!</definedName>
    <definedName name="wewr_1_1_1">#REF!</definedName>
    <definedName name="_vena_Budget_B1_R_3_658023728085729283_4060">#REF!</definedName>
    <definedName name="E_1_2">#REF!</definedName>
    <definedName name="_vena_DYNR_SBudget_BB1_9d2d8fb7_d5c7c612">#REF!</definedName>
    <definedName name="hpct">#REF!</definedName>
    <definedName name="MLNK2ff9114f3d3e41478f0a1ab8172f2e9e">#REF!</definedName>
    <definedName name="dbiImprovedMonthYear1">#REF!</definedName>
    <definedName name="uytry_3">#REF!</definedName>
    <definedName name="ApprLsngCmsn">#REF!</definedName>
    <definedName name="HahnNOI">#REF!</definedName>
    <definedName name="__MAY96">#REF!</definedName>
    <definedName name="_vena_Budget_B1_R_2_658126896814489601">#REF!</definedName>
    <definedName name="Septic">#REF!</definedName>
    <definedName name="_vena_Budget_B1_R_3_658023728085729283_3829">#REF!</definedName>
    <definedName name="BALLOON">#REF!</definedName>
    <definedName name="WAO_Budgeted">#REF!</definedName>
    <definedName name="MgmtFees">#REF!</definedName>
    <definedName name="kl_1">#REF!</definedName>
    <definedName name="_bdm.5186C58E760645D7885A5E8915198587.edm">#REF!</definedName>
    <definedName name="_bdm.556C0F41CE9F461F93C646A4B737FE37.edm">#REF!</definedName>
    <definedName name="_20__123Graph_ACHART_17">#REF!</definedName>
    <definedName name="ffsgsdgsd_4">#REF!</definedName>
    <definedName name="_sub98">#REF!</definedName>
    <definedName name="percent_efficiency">#REF!</definedName>
    <definedName name="_vena_Budget_B1_R_3_658023728085729283_4312">#REF!</definedName>
    <definedName name="_vena_Budget_B1_R_2_658126893635207169_1">#REF!</definedName>
    <definedName name="kah">#REF!</definedName>
    <definedName name="_bdm.A03B104BD5BC4F019F43B633A6E654AE.edm">#REF!</definedName>
    <definedName name="_bdm.3AC38ACF5B204FF38F059C8D8C73A0AD.edm">#REF!</definedName>
    <definedName name="analstartCore">#REF!</definedName>
    <definedName name="_19">#REF!</definedName>
    <definedName name="_vena_Budget_B1_R_3_658023728085729283_3451">#REF!</definedName>
    <definedName name="_vena_DYNR_SBudget_BB1_9817012_5d001270">#REF!</definedName>
    <definedName name="square_Ft">#REF!</definedName>
    <definedName name="_17__123Graph_ASEG_PIE">#REF!</definedName>
    <definedName name="wrn.adj95._1">#REF!</definedName>
    <definedName name="PY2_Common_Equity">#REF!</definedName>
    <definedName name="hn._P021">#REF!</definedName>
    <definedName name="fuckme_1_1">#REF!</definedName>
    <definedName name="USPS4">#REF!</definedName>
    <definedName name="__JUL07">#REF!</definedName>
    <definedName name="_vena_Budget_B1_R_2_658126894411153411_1">#REF!</definedName>
    <definedName name="tax.total.grand">#REF!</definedName>
    <definedName name="hn._I070">#REF!</definedName>
    <definedName name="_vena_Budget_B1_R_3_658023728085729283_3725">#REF!</definedName>
    <definedName name="Painting">#REF!</definedName>
    <definedName name="BLPH11">#REF!</definedName>
    <definedName name="_vena_Budget_B1_R_3_658023728085729283_2514">#REF!</definedName>
    <definedName name="wrn.Final._1_2">#REF!</definedName>
    <definedName name="UvarOfficeSF">#REF!</definedName>
    <definedName name="solver_lhs71">#REF!</definedName>
    <definedName name="Z_9A383514_9C02_4E50_8EBF_24F892209E6B_.wvu.PrintArea">#REF!</definedName>
    <definedName name="_vena_Budget_B1_R_2_658126898219581441">#REF!</definedName>
    <definedName name="ddd_1_5">#REF!</definedName>
    <definedName name="_Tab2_In2">#REF!</definedName>
    <definedName name="_vena_DYNR_SBudget_BB1_9d2d8fb7_a0b2be21">#REF!</definedName>
    <definedName name="EndingRow">#REF!</definedName>
    <definedName name="_16__123Graph_DCHART_4">#REF!</definedName>
    <definedName name="_vena_Budget_B1_R_3_658023728085729283_4405">#REF!</definedName>
    <definedName name="_a3_3">#REF!</definedName>
    <definedName name="_vena_DYNR_SBudget_BB1_46b314c0_e0212503">#REF!</definedName>
    <definedName name="_bdm.999D04505E6649FEAB6F1C9FBC912A03.edm">#REF!</definedName>
    <definedName name="US10TENMAX">#REF!</definedName>
    <definedName name="Label_SF_M2">#REF!</definedName>
    <definedName name="Partner_Common_Op_CF_Share">#REF!</definedName>
    <definedName name="_vena_DYNR_SBudget_BB1_d91ca585_b32be08">#REF!</definedName>
    <definedName name="DCF__1">#REF!</definedName>
    <definedName name="wrn.Total5_1">#REF!</definedName>
    <definedName name="wrn.Druck._.Monatsreporting._3">#REF!</definedName>
    <definedName name="BotOHF">#REF!</definedName>
    <definedName name="wrn.print._.graphs._1_5">#REF!</definedName>
    <definedName name="_vena_Budget_B1_R_2_658126898634817537">#REF!</definedName>
    <definedName name="netrefiproceeds">#REF!</definedName>
    <definedName name="__rr3">#REF!</definedName>
    <definedName name="_vena_Budget_B1_R_2_658126896848044033">#REF!</definedName>
    <definedName name="_vena_DYNR_SBudget_BB1_49c874bc_9679c027">#REF!</definedName>
    <definedName name="__SEP10">#REF!</definedName>
    <definedName name="mmmmmm_1_4">#REF!</definedName>
    <definedName name="DEALSTAT">#REF!</definedName>
    <definedName name="_bdm.0B5F2AB4A44F4FDC86A12C9D502958F9.edm">#REF!</definedName>
    <definedName name="_bdm.A9B39137C03F4AC0A90DD2F654789EA2.edm">#REF!</definedName>
    <definedName name="_vena_Budget_B1_R_2_658126899356237827">#REF!</definedName>
    <definedName name="adfhqer">#REF!</definedName>
    <definedName name="PARKING_ABV_GR_EST">#REF!</definedName>
    <definedName name="_vena_Budget_B1_R_3_658023728085729283_2184">#REF!</definedName>
    <definedName name="OAMasterScenario">#REF!</definedName>
    <definedName name="_vena_DYNR_SBudget_BB1_81e08984_19ce6536">#REF!</definedName>
    <definedName name="_bdm.67CBFCAB6D724079AA9AD95D58178FE4.edm">#REF!</definedName>
    <definedName name="kjashfkdhjkafhdjk">#REF!</definedName>
    <definedName name="_vena_Budget_B1_R_3_658023728085729283_2444">#REF!</definedName>
    <definedName name="Pref_Tiered_Promote_Y_N">#REF!</definedName>
    <definedName name="_9EXPENSES_II">#REF!</definedName>
    <definedName name="_bdm.106BF9AD7184485C82620E5C6501496A.edm">#REF!</definedName>
    <definedName name="wrn.Exterior._.Wall._2">#REF!</definedName>
    <definedName name="_vena_Budget_B1_R_2_658126894486650881_1">#REF!</definedName>
    <definedName localSheetId="4" name="SD">#REF!</definedName>
    <definedName name="_vena_Budget_B1_R_3_658023728085729283_2683">#REF!</definedName>
    <definedName name="t">#REF!</definedName>
    <definedName name="_vena_Budget_B1_R_2_658126897636573187_1">#REF!</definedName>
    <definedName name="_vena_Budget_B1_R_3_658023728085729283_3997">#REF!</definedName>
    <definedName name="_vena_DYNR_SBudget_BB1_d91ca585_7b5fdcbf">#REF!</definedName>
    <definedName name="COUP6">#REF!</definedName>
    <definedName name="Deferred_Contractor_Fee">#REF!</definedName>
    <definedName name="Param_VacMarket">#REF!</definedName>
    <definedName name="_vena_Budget_B1_R_3_658023728085729283_3983">#REF!</definedName>
    <definedName name="D1_Resid_Pct">#REF!</definedName>
    <definedName name="_vena_Budget_B1_R_2_658126897938563073">#REF!</definedName>
    <definedName name="_vena_Budget_B1_R_2_658126894507622403_1">#REF!</definedName>
    <definedName name="__________________PGC2">#REF!</definedName>
    <definedName name="j_4">#REF!</definedName>
    <definedName name="AUS10CAPEXPERTOWER">#REF!</definedName>
    <definedName name="_vena_Budget_B1_R_3_658023728085729283_4401">#REF!</definedName>
    <definedName name="Sched18">#REF!</definedName>
    <definedName name="hope_2">#REF!</definedName>
    <definedName name="PROP_VACANT_SPACE">#REF!</definedName>
    <definedName name="Carry">#REF!</definedName>
    <definedName name="_14Module2_.PRINT_BCPR">#REF!</definedName>
    <definedName name="_vena_Budget_B1_R_3_658023728085729283_3627">#REF!</definedName>
    <definedName name="BUDGETNOTES2">#REF!</definedName>
    <definedName name="_____rr03">#REF!</definedName>
    <definedName name="_8__123Graph_ACHART_21">#REF!</definedName>
    <definedName name="_dan1">#REF!</definedName>
    <definedName name="_13_0_S">#REF!</definedName>
    <definedName name="_bdm.AE5713F06F3D41F98E032A4D51F13736.edm">#REF!</definedName>
    <definedName name="SDFHG_1">#REF!</definedName>
    <definedName name="_vena_DYNR_SBudget_BB1_93cbb310_161ef097">#REF!</definedName>
    <definedName name="Date_Change">#REF!</definedName>
    <definedName name="constr_endmo">#REF!</definedName>
    <definedName name="_50__123Graph_DCHART_9">#REF!</definedName>
    <definedName name="ApprOtrExp3">#REF!</definedName>
    <definedName name="__APR03">#REF!</definedName>
    <definedName name="I_Size">#REF!</definedName>
    <definedName name="Realized_I_II_III">#REF!</definedName>
    <definedName name="wvu.summary1._1_3">#REF!</definedName>
    <definedName name="_____________Key3">#REF!</definedName>
    <definedName name="_vena_Budget_B1_R_2_702739773378658305">#REF!</definedName>
    <definedName name="fddf_1_1">#REF!</definedName>
    <definedName name="dbiImprovedOAR6">#REF!</definedName>
    <definedName name="ROBERT_1_3">#REF!</definedName>
    <definedName name="_vena_Budget_B1_R_3_658023728085729283_4338">#REF!</definedName>
    <definedName name="_vena_Budget_B1_R_2_658126898618040321">#REF!</definedName>
    <definedName name="_vena_Budget_B1_R_3_658023728085729283_2452">#REF!</definedName>
    <definedName name="BICurrentBalance1A">#REF!</definedName>
    <definedName name="wrn.xrates._1_5">#REF!</definedName>
    <definedName name="DaysHistYear3">#REF!</definedName>
    <definedName name="CITY">#REF!</definedName>
    <definedName name="_vena_Budget_B1_R_2_658126899649839105">#REF!</definedName>
    <definedName name="wrn.GuV._1_2">#REF!</definedName>
    <definedName name="BROKERAGE">#REF!</definedName>
    <definedName name="_vena_Budget_B1_R_2_876291152809558017">#REF!</definedName>
    <definedName name="gf_1">#REF!</definedName>
    <definedName name="MLNK14cab33254c9461999e91ba844ec5772">#REF!</definedName>
    <definedName name="_vena_Budget_B1_R_3_658023728085729283_4391">#REF!</definedName>
    <definedName name="_vena_Budget_B1_R_3_658023728085729283_4399">#REF!</definedName>
    <definedName name="Oasda_1_4">#REF!</definedName>
    <definedName name="_vena_DYNR_SBudget_BB1_7a61c2ac_6610812c">#REF!</definedName>
    <definedName name="gross_price">#REF!</definedName>
    <definedName name="_vena_Budget_B1_R_2_829184423722614784">#REF!</definedName>
    <definedName name="_bdm.3CE604C683EB45A3B435B6A6ACF678BE.edm">#REF!</definedName>
    <definedName name="_vena_DYNR_SBudget_BB1_ece26a1a_6f9d18d5">#REF!</definedName>
    <definedName name="Dev_Fee_Bonus">#REF!</definedName>
    <definedName name="yy_1">#REF!</definedName>
    <definedName name="_10_0U">#REF!</definedName>
    <definedName name="int_1_2">#REF!</definedName>
    <definedName name="_wrn1_3">#REF!</definedName>
    <definedName name="CT">#REF!</definedName>
    <definedName name="PLUMI">#REF!</definedName>
    <definedName name="Swvu.summary3.">#REF!</definedName>
    <definedName name="_vena_Budget_B1_R_2_658126900610334723">#REF!</definedName>
    <definedName name="_13_95D">#REF!</definedName>
    <definedName name="_vena_Budget_B1_R_2_658126894281129985_1">#REF!</definedName>
    <definedName name="_vena_Budget_B1_R_3_658023728085729283_4091">#REF!</definedName>
    <definedName name="rrrrr_1_1">#REF!</definedName>
    <definedName name="_31__123Graph_ACHART_16">#REF!</definedName>
    <definedName name="_vena_Budget_B1_R_2_658126894646034433_1">#REF!</definedName>
    <definedName name="_vena_Budget_B1_R_2_774856179079053312">#REF!</definedName>
    <definedName name="_n1615">#REF!</definedName>
    <definedName name="acct7029.6">#REF!</definedName>
    <definedName name="__STORIES">#REF!</definedName>
    <definedName name="YtdGroundLease">#REF!</definedName>
    <definedName name="d">#REF!</definedName>
    <definedName name="solver_lhs75">#REF!</definedName>
    <definedName name="wvu.summary3._3">#REF!</definedName>
    <definedName name="_24Module2_.PRINT_BCTAX">#REF!</definedName>
    <definedName name="________CAD2009">#REF!</definedName>
    <definedName name="____4">#REF!</definedName>
    <definedName name="newset1_1_2">#REF!</definedName>
    <definedName name="_bdm.BD95D11F3F034BA98C0A930B56554079.edm">#REF!</definedName>
    <definedName name="PrintValuation">#REF!</definedName>
    <definedName name="_vena_Budget_B1_R_3_658023728085729283_3619">#REF!</definedName>
    <definedName name="sw_116_list">#REF!</definedName>
    <definedName name="Yr3CAMExp">#REF!</definedName>
    <definedName name="LIBOR5">#REF!</definedName>
    <definedName name="_vena_DYNR_SBudget_BB1_93cbb310_41ad3c91">#REF!</definedName>
    <definedName name="__JUN07">#REF!</definedName>
    <definedName name="spec3">#REF!</definedName>
    <definedName name="_vena_DYNR_SBudget_BB1_93cbb310_b133387c">#REF!</definedName>
    <definedName localSheetId="5" name="__123Graph_X">#REF!</definedName>
    <definedName name="EXTERIORCLOSURE">#REF!</definedName>
    <definedName name="_vena_Budget_B1_R_3_658023728085729283_3953">#REF!</definedName>
    <definedName name="_vena_Budget_B1_R_2_658126899431735297">#REF!</definedName>
    <definedName name="equityinv">#REF!</definedName>
    <definedName name="CondoG">#REF!</definedName>
    <definedName name="_26">#REF!</definedName>
    <definedName name="__6CLOSING_ADJUST">#REF!</definedName>
    <definedName name="_vena_Budget_B1_R_3_658023728085729283_4234">#REF!</definedName>
    <definedName name="_vena_Budget_B1_R_3_658023728085729283_3279">#REF!</definedName>
    <definedName name="_vena_Budget_B1_R_3_658023728085729283_3727">#REF!</definedName>
    <definedName name="mmmmmmmhm_1_3">#REF!</definedName>
    <definedName name="_vena_Budget_B1_R_3_658023728085729283_4145">#REF!</definedName>
    <definedName name="__123Graph_LBL_A">#REF!</definedName>
    <definedName name="Debt_Calc1_Draw">#REF!</definedName>
    <definedName name="_Credit.Reserved">#REF!</definedName>
    <definedName name="Debt_Show3_Refi2">#REF!</definedName>
    <definedName name="wrn.Draft._1_4">#REF!</definedName>
    <definedName name="resdl1">#REF!</definedName>
    <definedName name="equity2">#REF!</definedName>
    <definedName name="Investor_A">#REF!</definedName>
    <definedName name="_36__123Graph_ASEG_PIE">#REF!</definedName>
    <definedName name="qwerqew_1_4">#REF!</definedName>
    <definedName name="_vena_Budget_B1_R_2_658126895426174977">#REF!</definedName>
    <definedName name="_48__123Graph_ACHART_19">#REF!</definedName>
    <definedName name="_vena_Budget_B1_R_2_658126899528204289">#REF!</definedName>
    <definedName name="superunittype">#REF!</definedName>
    <definedName name="Swvu.allocations.">#REF!</definedName>
    <definedName name="Export6c2">#REF!</definedName>
    <definedName name="_vena_Budget_B1_R_3_658023728085729283_3073">#REF!</definedName>
    <definedName name="cpi_1992">#REF!</definedName>
    <definedName name="weraw_1_1_1">#REF!</definedName>
    <definedName name="_vena_DYNR_SBudget_BB1_6f2500ac_e59d1bde">#REF!</definedName>
    <definedName name="SFC">#REF!</definedName>
    <definedName name="_bdm.36F8D91595D9493384BF1D0EFA038DDC.edm">#REF!</definedName>
    <definedName name="_bdm.FDC2A4AF9A1E4F02928ABFF66C8E61AC.edm">#REF!</definedName>
    <definedName name="_vena_Budget_B1_R_2_658126894734114819_1">#REF!</definedName>
    <definedName name="noidea_1_1">#REF!</definedName>
    <definedName name="wrn.Financial._2">#REF!</definedName>
    <definedName name="a_3">#REF!</definedName>
    <definedName name="_vena_Budget_B1_R_3_658023728085729283_2769">#REF!</definedName>
    <definedName name="go_19">#REF!</definedName>
    <definedName name="_vena_Budget_B1_R_3_658023728085729283_3599">#REF!</definedName>
    <definedName name="qwerqwerqwe_2">#REF!</definedName>
    <definedName name="_vena_Budget_B1_R_3_658023728085729283_2432">#REF!</definedName>
    <definedName name="__SEP07">#REF!</definedName>
    <definedName name="_vena_Budget_B1_R_2_658126899314294785">#REF!</definedName>
    <definedName name="_bdm.A7814FBFB9774429B9FE09E0B56E9906.edm">#REF!</definedName>
    <definedName name="_vena_DYNR_SBudget_BB1_adf311e9_81ae2d42">#REF!</definedName>
    <definedName name="EST.TTL11">#REF!</definedName>
    <definedName name="_vena_DYNR_SBudget_BB1_ece26a1a_eeb5923e">#REF!</definedName>
    <definedName name="_vena_DYNR_SBudget_BB1_cc8ac924_7b0e028a">#REF!</definedName>
    <definedName name="_______________________________ICE2">#REF!</definedName>
    <definedName name="Sponsor">#REF!</definedName>
    <definedName name="____8.2">#REF!</definedName>
    <definedName name="wrn.all3_1_3">#REF!</definedName>
    <definedName name="_vena_Budget_B1_R_3_658023728085729283_2802">#REF!</definedName>
    <definedName name="_vena_Budget_B1_R_3_658023728085729283_3883">#REF!</definedName>
    <definedName name="______1">#REF!</definedName>
    <definedName name="Z_F1471917_5AC2_11D3_AD63_0050040A13CD_.wvu.PrintArea">#REF!</definedName>
    <definedName name="HOTELCONS">#REF!</definedName>
    <definedName name="OACPIRent">#REF!</definedName>
    <definedName name="_vena_DYNR_SBudget_BB1_7a61c2ac_70bb3ad8">#REF!</definedName>
    <definedName name="BotASR2">#REF!</definedName>
    <definedName name="_vena_DYNR_SBudget_BB1_ece26a1a_5098c531">#REF!</definedName>
    <definedName name="wrn.Feb98._2">#REF!</definedName>
    <definedName name="Rwvu.cash._.flow.">#REF!</definedName>
    <definedName name="_vena_Budget_B1_R_2_658126897821122561_1">#REF!</definedName>
    <definedName name="__123Graph_XTOP10">#REF!</definedName>
    <definedName name="_vena_DYNR_SBudget_BB1_c75acc66_ca0069c7">#REF!</definedName>
    <definedName name="wrn.Full._.Report._5">#REF!</definedName>
    <definedName name="_wrn1_1">#REF!</definedName>
    <definedName name="budrevdatarange">#REF!</definedName>
    <definedName name="Acquire">#REF!</definedName>
    <definedName name="sssss_1_2">#REF!</definedName>
    <definedName name="_90DIV_6___WOOD">#REF!</definedName>
    <definedName name="AUPIns">#REF!</definedName>
    <definedName name="_vena_Budget_B1_R_2_658126894721531905_1">#REF!</definedName>
    <definedName name="_23__123Graph_ECHART_15">#REF!</definedName>
    <definedName name="_vena_DYNR_SBudget_BB1_9d2d8fb7_c3f5dfc3">#REF!</definedName>
    <definedName name="_5__123Graph_AChart_5E">#REF!</definedName>
    <definedName name="_vena_Budget_B1_C_FV_e4bcd20d09de44648bcf960b63f6917f_9">#REF!</definedName>
    <definedName name="_vena_DYNR_SBudget_BB1_7ccf34ea">#REF!</definedName>
    <definedName name="_vena_Budget_B1_R_2_658126893538738177">#REF!</definedName>
    <definedName name="wrn.FY96sbp99_1_3">#REF!</definedName>
    <definedName name="_vena_Budget_B1_C_10_658083215177678848_48">#REF!</definedName>
    <definedName name="_______________PGA2">#REF!</definedName>
    <definedName name="PermanentIR">#REF!</definedName>
    <definedName name="_bdm.80D324520A0B4953A8F19F5745698CE6.edm">#REF!</definedName>
    <definedName name="_vena_DYNR_SBudget_BB1_cc8ac924_2932dae5">#REF!</definedName>
    <definedName name="terms1">#REF!</definedName>
    <definedName name="TUNITS">#REF!</definedName>
    <definedName name="Division_03">#REF!</definedName>
    <definedName name="IHMPrintVAL2">#REF!</definedName>
    <definedName name="__123Graph_XOAR">#REF!</definedName>
    <definedName name="_PG2">#REF!</definedName>
    <definedName name="subdebt">#REF!</definedName>
    <definedName name="TAXTABLE">#REF!</definedName>
    <definedName name="SpecifiedPrice">#REF!</definedName>
    <definedName name="_vena_Budget_B1_R_3_658023728085729283_3455">#REF!</definedName>
    <definedName name="wrn.fin_1_4">#REF!</definedName>
    <definedName name="wrn.test._4">#REF!</definedName>
    <definedName name="_8__123Graph_X_CURRENT_1">#REF!</definedName>
    <definedName name="_vena_Budget_B1_R_2_658126897816928258_1">#REF!</definedName>
    <definedName name="renincr.">#REF!</definedName>
    <definedName name="_vena_Budget_B1_R_2_658126898957778945">#REF!</definedName>
    <definedName name="amo">#REF!</definedName>
    <definedName name="_vena_Budget_B1_R_2_687266886514376704">#REF!</definedName>
    <definedName name="_bdm.AC5EB184FCEA4CC4B6D586A870ACB06E.edm">#REF!</definedName>
    <definedName name="NR">#REF!</definedName>
    <definedName name="_vena_Budget_B1_R_3_658023728085729283_4010">#REF!</definedName>
    <definedName name="_vena_Budget_B1_R_3_658023728085729283_3770">#REF!</definedName>
    <definedName name="_bdm.32B717D79B9D474E9E29EA815ADD1C3C.edm">#REF!</definedName>
    <definedName name="CCANONINSTALLREVQ401">#REF!</definedName>
    <definedName name="OTHERMgtFee">#REF!</definedName>
    <definedName name="EPS">#REF!</definedName>
    <definedName name="_vena_Budget_B1_R_2_658126896936124419">#REF!</definedName>
    <definedName name="_ZZ2_5">#REF!</definedName>
    <definedName name="_vena_Budget_B1_R_2_658126897670127617_1">#REF!</definedName>
    <definedName name="_vena_DYNR_SBudget_BB1_9d2d8fb7_caf79e10">#REF!</definedName>
    <definedName name="_128__123Graph_FCHART_22">#REF!</definedName>
    <definedName name="__123Graph_AGraph1">#REF!</definedName>
    <definedName name="acct7220.5">#REF!</definedName>
    <definedName name="__________SF1">#REF!</definedName>
    <definedName name="_vena_Budget_B1_R_3_658023728085729283_3313">#REF!</definedName>
    <definedName name="_vena_Budget_B1_R_2_658126894964801537_1">#REF!</definedName>
    <definedName name="_vena_Budget_B1_R_2_774856181390114819">#REF!</definedName>
    <definedName name="______________________________rr3">#REF!</definedName>
    <definedName name="Yr2ADR">#REF!</definedName>
    <definedName name="PRINT_MKTG">#REF!</definedName>
    <definedName name="cshrpt2">#REF!</definedName>
    <definedName name="sssss">#REF!</definedName>
    <definedName name="newset1_3">#REF!</definedName>
    <definedName name="v_1">#REF!</definedName>
    <definedName name="OM_View">#REF!</definedName>
    <definedName name="_vena_Budget_B1_R_2_658126893639401473_1">#REF!</definedName>
    <definedName name="_vena_Budget_B1_R_3_658023728085729283_3590">#REF!</definedName>
    <definedName name="fsfs_2">#REF!</definedName>
    <definedName name="mj_1_1_1">#REF!</definedName>
    <definedName name="EQUITY_">#REF!</definedName>
    <definedName name="MF_Module_On">#REF!</definedName>
    <definedName name="AssessedLandValue1_ScenDEFAULT">#REF!</definedName>
    <definedName name="Debt_InitialSeniorInterest">#REF!</definedName>
    <definedName name="wvu.summary3._1_1">#REF!</definedName>
    <definedName name="wrn.jan._.98._3">#REF!</definedName>
    <definedName name="DEBT_InitialMaturity">#REF!</definedName>
    <definedName name="xx_1_1">#REF!</definedName>
    <definedName name="wrn.Report._.2._1_1_1">#REF!</definedName>
    <definedName name="_GFA1">#REF!</definedName>
    <definedName name="_vena_Budget_B1_R_2_702739773185720321">#REF!</definedName>
    <definedName name="_vena_Budget_B1_R_2_658126898899058691">#REF!</definedName>
    <definedName name="_vena_Budget_B1_R_2_702739768882364417">#REF!</definedName>
    <definedName name="MATRIX_D_6YRS">#REF!</definedName>
    <definedName name="_bdm.F3E1BC84BD6C4103A21B36B5091D778C.edm">#REF!</definedName>
    <definedName name="A11_">#REF!</definedName>
    <definedName name="INV_PROF">#REF!</definedName>
    <definedName name="_vena_DYNR_SBudget_BB1_947a2efe_e05f2e67">#REF!</definedName>
    <definedName name="_41_0_0_S">#REF!</definedName>
    <definedName name="FeeSum">#REF!</definedName>
    <definedName name="Debt_Calc3_IsPrepaid">#REF!</definedName>
    <definedName name="mj_1_1">#REF!</definedName>
    <definedName name="_vena_DYNR_SBudget_BB1_cc8ac924_9ec5fe65">#REF!</definedName>
    <definedName localSheetId="4" name="UNIT2">#REF!</definedName>
    <definedName name="LOANPURP">#REF!</definedName>
    <definedName name="_16__123Graph_BCHART_17">#REF!</definedName>
    <definedName name="DD_ORIGFEE">#REF!</definedName>
    <definedName name="_vena_DYNR_SBudget_BB1_a3c29ef0_7f886828">#REF!</definedName>
    <definedName name="_vena_DYNR_SBudget_BB1_443178e3_87e8ae7c">#REF!</definedName>
    <definedName name="Matrix_Print">#REF!</definedName>
    <definedName name="RoughCarpentry">#REF!</definedName>
    <definedName name="net.sf">#REF!</definedName>
    <definedName name="_53">#REF!</definedName>
    <definedName name="_vena_Budget_B1_R_2_658126894859943937_1">#REF!</definedName>
    <definedName name="_vena_Budget_B1_R_2_658126897636573185_1">#REF!</definedName>
    <definedName name="TaxGrowthRate">#REF!</definedName>
    <definedName name="DetailLabelPrior">#REF!</definedName>
    <definedName name="wrn.Draft._2">#REF!</definedName>
    <definedName name="Z_6DFA7DE5_3C08_11D1_BDBE_0020AF42250B_.wvu.PrintArea">#REF!</definedName>
    <definedName name="_vena_DYNR_SBudget_BB1_9d2d8fb7_baf6c341">#REF!</definedName>
    <definedName name="_vena_DYNR_SBudget_BB1_947a2efe_8464a1c0">#REF!</definedName>
    <definedName name="_16_17.3">#REF!</definedName>
    <definedName name="_vena_Budget_B1_R_3_658023728085729283_4202">#REF!</definedName>
    <definedName localSheetId="3" name="ACwvu.offsite.">#REF!</definedName>
    <definedName name="OvrTot">#REF!</definedName>
    <definedName name="value6">#REF!</definedName>
    <definedName name="dgdg_1_1_1">#REF!</definedName>
    <definedName name="sadf_1_1">#REF!</definedName>
    <definedName name="_a50">#REF!</definedName>
    <definedName name="_vena_Budget_B1_R_2_658126900627111937">#REF!</definedName>
    <definedName name="BINumberofUnitsC">#REF!</definedName>
    <definedName name="_vena_Budget_B1_R_2_658126894750892035_1">#REF!</definedName>
    <definedName name="ora">#REF!</definedName>
    <definedName name="PY._Tot_Rev">#REF!</definedName>
    <definedName name="wrn.adj95._1_5">#REF!</definedName>
    <definedName name="__OCT96">#REF!</definedName>
    <definedName name="_vena_Budget_B1_R_2_658126900669054977">#REF!</definedName>
    <definedName name="_12__123Graph_B_Chart_1A">#REF!</definedName>
    <definedName name="_vena_DYNR_SBudget_BB1_e9aeb557_14639387">#REF!</definedName>
    <definedName name="__SEP95">#REF!</definedName>
    <definedName name="wrn.Print_Target._3">#REF!</definedName>
    <definedName name="_vena_Budget_B1_R_3_658023728085729283_4122">#REF!</definedName>
    <definedName name="wrn.PropertyInformation._1">#REF!</definedName>
    <definedName name="__123Graph_F">#REF!</definedName>
    <definedName name="_wrn1_1_5">#REF!</definedName>
    <definedName name="_252__123Graph_XSEG_PIE">#REF!</definedName>
    <definedName name="Entered_payment">#REF!</definedName>
    <definedName name="_vena_Budget_B1_R_2_658126897359749121">#REF!</definedName>
    <definedName name="_vena_DYNR_SBudget_BB1_9d2d8fb7_e13b7b9e">#REF!</definedName>
    <definedName name="TOP">#REF!</definedName>
    <definedName name="oiprint">#REF!</definedName>
    <definedName name="_192__123Graph_ECHART_17">#REF!</definedName>
    <definedName name="Debt_LoanType2">#REF!</definedName>
    <definedName name="ExRate_Yr5">#REF!</definedName>
    <definedName name="CAM_MACRO">#REF!</definedName>
    <definedName name="sgdg_1_1_1">#REF!</definedName>
    <definedName name="Debt_Calc2_CapExEnd">#REF!</definedName>
    <definedName name="beta_observed">#REF!</definedName>
    <definedName name="_vena_Budget_B1_R_2_658126897368137731">#REF!</definedName>
    <definedName name="Sched_Pay">#REF!</definedName>
    <definedName name="YearStat">#REF!</definedName>
    <definedName name="_vena_Budget_B1_R_2_658126897485578240_1">#REF!</definedName>
    <definedName name="TotalGLA">#REF!</definedName>
    <definedName name="_6__123Graph_ACHART_1">#REF!</definedName>
    <definedName name="_vena_DYNR_SBudget_BB1_2f89a5d3_cf30dcad">#REF!</definedName>
    <definedName name="PRINT_INPUT">#REF!</definedName>
    <definedName name="_bdm.CC563D7A3C444722958EA96CE59E8A61.edm">#REF!</definedName>
    <definedName name="SPECIFIC">#REF!</definedName>
    <definedName name="SFG">#REF!</definedName>
    <definedName name="_vena_Budget_B1_R_3_658023728085729283_2497">#REF!</definedName>
    <definedName name="TABLE_D_1_7">#REF!</definedName>
    <definedName name="Debt_Show3_AmortHC">#REF!</definedName>
    <definedName name="_bdm.B5F7C65962274691B88EE79107D05141.edm">#REF!</definedName>
    <definedName name="_vena_Budget_B1_R_2_658126896885792769">#REF!</definedName>
    <definedName name="_11__123Graph_BCHART_6">#REF!</definedName>
    <definedName name="_APR04">#REF!</definedName>
    <definedName name="_vena_Budget_B1_R_3_658023728085729283_2587">#REF!</definedName>
    <definedName name="snet6a">#REF!</definedName>
    <definedName name="GEOMATRIX">#REF!</definedName>
    <definedName name="_vena_Budget_B1_R_2_658126900610334721">#REF!</definedName>
    <definedName name="_vena_Budget_B1_R_3_658023728085729283_3720">#REF!</definedName>
    <definedName name="intonly2Core">#REF!</definedName>
    <definedName name="switched_date_out">#REF!</definedName>
    <definedName name="Unit_Distribution_by_Monthly_Rent">#REF!</definedName>
    <definedName name="_vena_Budget_B1_R_2_658126900165738497">#REF!</definedName>
    <definedName name="_vena_Budget_B1_R_3_658023728085729283_4345">#REF!</definedName>
    <definedName name="_vena_Budget_B1_R_3_658023728085729283_3556">#REF!</definedName>
    <definedName name="USNONINSTALLREVQ201">#REF!</definedName>
    <definedName name="_vena_DYNR_SBudget_BB1_992af4a_30898e24">#REF!</definedName>
    <definedName name="Module2.PRINT_EDET">#REF!</definedName>
    <definedName name="RETAIL_OUT">#REF!</definedName>
    <definedName name="_vena_DYNR_SBudget_BB1_a3c29ef0_826487f1">#REF!</definedName>
    <definedName name="hn.YearLabel">#REF!</definedName>
    <definedName name="Z_49179D1D_043D_11D1_BD55_0020AF42250B_.wvu.PrintTitles">#REF!</definedName>
    <definedName name="LandLoan">#REF!</definedName>
    <definedName name="TAXCODES">#REF!</definedName>
    <definedName name="AUSINSTALLCAPEX">#REF!</definedName>
    <definedName name="_vena_Budget_B1_R_2_658126900073463811">#REF!</definedName>
    <definedName name="wrnfy97_1">#REF!</definedName>
    <definedName name="Bud._Rm_Rev">#REF!</definedName>
    <definedName name="_4">#REF!</definedName>
    <definedName name="_vena_DYNR_SBudget_BB1_2f89a5d3_b0f0b95d">#REF!</definedName>
    <definedName name="_vena_Budget_B1_R_3_658023728085729283_43">#REF!</definedName>
    <definedName name="wrn.Stadium._.PCD._4">#REF!</definedName>
  </definedNames>
  <calcPr/>
  <extLst>
    <ext uri="GoogleSheetsCustomDataVersion2">
      <go:sheetsCustomData xmlns:go="http://customooxmlschemas.google.com/" r:id="rId15" roundtripDataChecksum="GJq6LyrgAuGufU0SUs3Ltgt7x2GODfCWPVi3ba++cc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2">
      <text>
        <t xml:space="preserve">======
ID#AAABxnhwZeE
eshan m    (2025-12-17 20:40:46)
$0.60 per $100 of the sales price plus a $0.45 per $100 surtax on non-single-family property
$1.05 per $100 of the purchase price</t>
      </text>
    </comment>
  </commentList>
  <extLst>
    <ext uri="GoogleSheetsCustomDataVersion2">
      <go:sheetsCustomData xmlns:go="http://customooxmlschemas.google.com/" r:id="rId1" roundtripDataSignature="AMtx7mi2Jn4IhS96TKtHqhj/1ROFiJzNJg=="/>
    </ext>
  </extLst>
</comments>
</file>

<file path=xl/sharedStrings.xml><?xml version="1.0" encoding="utf-8"?>
<sst xmlns="http://schemas.openxmlformats.org/spreadsheetml/2006/main" count="2057" uniqueCount="782">
  <si>
    <t>Sources</t>
  </si>
  <si>
    <t>Uses</t>
  </si>
  <si>
    <t>Proforma Operating Summary</t>
  </si>
  <si>
    <t>% of</t>
  </si>
  <si>
    <t>Renovation</t>
  </si>
  <si>
    <t>Investment</t>
  </si>
  <si>
    <t>Amount</t>
  </si>
  <si>
    <t>Category</t>
  </si>
  <si>
    <t>Per Room</t>
  </si>
  <si>
    <t>LTC</t>
  </si>
  <si>
    <t>Per SF</t>
  </si>
  <si>
    <t>Complete</t>
  </si>
  <si>
    <t>First Mortgage</t>
  </si>
  <si>
    <t>Historic Building Acquisition</t>
  </si>
  <si>
    <t>CY</t>
  </si>
  <si>
    <t>CAGR</t>
  </si>
  <si>
    <t>C-PACE Financing</t>
  </si>
  <si>
    <t>Working Capital First Year</t>
  </si>
  <si>
    <t>26-'33</t>
  </si>
  <si>
    <t>Total Debt</t>
  </si>
  <si>
    <t>Premiere Advisory Group Fees</t>
  </si>
  <si>
    <t>OCC</t>
  </si>
  <si>
    <t>n/a</t>
  </si>
  <si>
    <t>Development</t>
  </si>
  <si>
    <t>ADR</t>
  </si>
  <si>
    <t>LP Members</t>
  </si>
  <si>
    <t>Design</t>
  </si>
  <si>
    <t>RevPAR</t>
  </si>
  <si>
    <t xml:space="preserve">GP </t>
  </si>
  <si>
    <t>Construction</t>
  </si>
  <si>
    <t>RevPAR Growth</t>
  </si>
  <si>
    <t>Total Equity</t>
  </si>
  <si>
    <t>FF&amp;E</t>
  </si>
  <si>
    <t>RevPAR Index</t>
  </si>
  <si>
    <t>OS&amp;E and Systems</t>
  </si>
  <si>
    <t>Pre-Opening</t>
  </si>
  <si>
    <t>$000's</t>
  </si>
  <si>
    <t>Contingencies</t>
  </si>
  <si>
    <t>Financing Costs &amp; Int. Reserves</t>
  </si>
  <si>
    <t>Rooms</t>
  </si>
  <si>
    <t>Food &amp; Beverage</t>
  </si>
  <si>
    <t xml:space="preserve">Parking </t>
  </si>
  <si>
    <t>Total</t>
  </si>
  <si>
    <t xml:space="preserve">Misc. Income </t>
  </si>
  <si>
    <t xml:space="preserve">Resort Fees </t>
  </si>
  <si>
    <t xml:space="preserve">Meetings &amp; Events </t>
  </si>
  <si>
    <t>Rent &amp; Other (8th Floor 1,685 SF)</t>
  </si>
  <si>
    <t>Total Revenue</t>
  </si>
  <si>
    <t>GOP</t>
  </si>
  <si>
    <t>EBITDA</t>
  </si>
  <si>
    <t>FF&amp;E Reserve</t>
  </si>
  <si>
    <t xml:space="preserve">NOI </t>
  </si>
  <si>
    <t>Yield-On-Cost</t>
  </si>
  <si>
    <t>Property Overview</t>
  </si>
  <si>
    <t>Senior Loan Financing Assumptions</t>
  </si>
  <si>
    <t>Transaction Uses</t>
  </si>
  <si>
    <t>Name</t>
  </si>
  <si>
    <t>Kimpton Anglers</t>
  </si>
  <si>
    <t>Month Funding</t>
  </si>
  <si>
    <t>Per Key</t>
  </si>
  <si>
    <t>%</t>
  </si>
  <si>
    <t>Type</t>
  </si>
  <si>
    <t>Hotel</t>
  </si>
  <si>
    <t>Start Date</t>
  </si>
  <si>
    <t>Hotel Purchase Price</t>
  </si>
  <si>
    <t>Location</t>
  </si>
  <si>
    <t>Miami, FL</t>
  </si>
  <si>
    <t>Term</t>
  </si>
  <si>
    <t>DD Closing Costs</t>
  </si>
  <si>
    <t xml:space="preserve">Labor </t>
  </si>
  <si>
    <t>Non-Union</t>
  </si>
  <si>
    <t>Maturity Date</t>
  </si>
  <si>
    <t>Title</t>
  </si>
  <si>
    <t>Fee-Simple</t>
  </si>
  <si>
    <t>Senior Acq. Cost</t>
  </si>
  <si>
    <t>Renovation Expense</t>
  </si>
  <si>
    <t>Year Built</t>
  </si>
  <si>
    <t>LTC Amount</t>
  </si>
  <si>
    <t>Senior Loan Total Costs</t>
  </si>
  <si>
    <t xml:space="preserve">Pre-Renovation Keys </t>
  </si>
  <si>
    <t>Orgination Fee</t>
  </si>
  <si>
    <t>Post-Renovation Keys</t>
  </si>
  <si>
    <t>LTV Amount</t>
  </si>
  <si>
    <t>Tax Reserve - 6 Months of Year 1</t>
  </si>
  <si>
    <t>Pre-Renovation Floors</t>
  </si>
  <si>
    <t>Insurance Reserve - 3 Months of Year 1</t>
  </si>
  <si>
    <t>Post-Renovation Floors</t>
  </si>
  <si>
    <t>DY Amount</t>
  </si>
  <si>
    <t>Capex Reserve</t>
  </si>
  <si>
    <t>Pre-Renovation Total SF</t>
  </si>
  <si>
    <t>DY Date</t>
  </si>
  <si>
    <t>Senior Loan Cap. Interest Reserve</t>
  </si>
  <si>
    <t>Post-Renovation Total SF</t>
  </si>
  <si>
    <t>DY NOI</t>
  </si>
  <si>
    <t>Total Uses</t>
  </si>
  <si>
    <t>DY %</t>
  </si>
  <si>
    <t>Entry Valuation</t>
  </si>
  <si>
    <t>Loan Amount</t>
  </si>
  <si>
    <t>Transaction Sources</t>
  </si>
  <si>
    <t>NOI</t>
  </si>
  <si>
    <t>Variable (1) or Fixed (2)</t>
  </si>
  <si>
    <t>Entry Cap Rate</t>
  </si>
  <si>
    <t>Spread over SOFR</t>
  </si>
  <si>
    <t>Debt</t>
  </si>
  <si>
    <t>2025 Run-Rate NOI</t>
  </si>
  <si>
    <t xml:space="preserve">SOFR Rate </t>
  </si>
  <si>
    <t>Senior Loan</t>
  </si>
  <si>
    <t>FTM Date</t>
  </si>
  <si>
    <t>SOFR Floor</t>
  </si>
  <si>
    <t>Tax Incentive Financing</t>
  </si>
  <si>
    <t>SOFR Ceiling</t>
  </si>
  <si>
    <t xml:space="preserve">Key Money </t>
  </si>
  <si>
    <t>Interest Only Period</t>
  </si>
  <si>
    <t>Equity</t>
  </si>
  <si>
    <t>Amortization Period</t>
  </si>
  <si>
    <t>Total Sources</t>
  </si>
  <si>
    <t>Exit Valuation</t>
  </si>
  <si>
    <t>Origination Fee</t>
  </si>
  <si>
    <t>Exit Month</t>
  </si>
  <si>
    <t>Interest Only</t>
  </si>
  <si>
    <t>Transaction Timeline</t>
  </si>
  <si>
    <t>Exit Date</t>
  </si>
  <si>
    <t>Start</t>
  </si>
  <si>
    <t>Duration</t>
  </si>
  <si>
    <t>Finish</t>
  </si>
  <si>
    <t>Fwd. 12 Months NOI</t>
  </si>
  <si>
    <t>Senior Loan Refinancing Metrics</t>
  </si>
  <si>
    <t xml:space="preserve">Hotel Purchase </t>
  </si>
  <si>
    <t>Exit Cap Rate</t>
  </si>
  <si>
    <t>Senior Loan Interest-Only Period</t>
  </si>
  <si>
    <t>Gross Exit Value</t>
  </si>
  <si>
    <t>Senior Loan Perm Loan Payoff</t>
  </si>
  <si>
    <t xml:space="preserve">Refi Term </t>
  </si>
  <si>
    <t xml:space="preserve">Acq. To Renovation </t>
  </si>
  <si>
    <t>Exit Sales Cost</t>
  </si>
  <si>
    <t>Transfer Tax</t>
  </si>
  <si>
    <t xml:space="preserve">LTV Amount </t>
  </si>
  <si>
    <t>Completed Renovation</t>
  </si>
  <si>
    <t>Hold Years</t>
  </si>
  <si>
    <t>LTV</t>
  </si>
  <si>
    <t>Receive Key Money</t>
  </si>
  <si>
    <t>Loan Proceeds</t>
  </si>
  <si>
    <t>Ramp-Up Period</t>
  </si>
  <si>
    <t>Loan Payoff</t>
  </si>
  <si>
    <t>Senior Loan Refi</t>
  </si>
  <si>
    <t>Renovation Budget</t>
  </si>
  <si>
    <t>Cash Pulled Out</t>
  </si>
  <si>
    <t>Disposition After Refi</t>
  </si>
  <si>
    <t>Investment Hold Period</t>
  </si>
  <si>
    <t>Practical Completion (FTM NOI, Value)</t>
  </si>
  <si>
    <t>Hard Costs (75%)</t>
  </si>
  <si>
    <t>Interest Rate Type</t>
  </si>
  <si>
    <t>Floating</t>
  </si>
  <si>
    <t>Stabilized (FTM NOI, Value)</t>
  </si>
  <si>
    <t>Soft Costs (20%)</t>
  </si>
  <si>
    <t>Professional Fees (5%)</t>
  </si>
  <si>
    <t>Contingency (7%)</t>
  </si>
  <si>
    <t>Valuation Assumptions</t>
  </si>
  <si>
    <t xml:space="preserve">Total Development Cost </t>
  </si>
  <si>
    <t xml:space="preserve">Investment Hold (years) </t>
  </si>
  <si>
    <t>Stabilized NOI FWD 12 Months</t>
  </si>
  <si>
    <t>Sale Price</t>
  </si>
  <si>
    <t>Disposition Fees</t>
  </si>
  <si>
    <t>Cash Flows</t>
  </si>
  <si>
    <t>Year</t>
  </si>
  <si>
    <t>Year #</t>
  </si>
  <si>
    <t>Month</t>
  </si>
  <si>
    <t>Date</t>
  </si>
  <si>
    <t>x</t>
  </si>
  <si>
    <t>Working Capital</t>
  </si>
  <si>
    <t>Tax Reserve</t>
  </si>
  <si>
    <t>Insurance Reserve</t>
  </si>
  <si>
    <t>Acq. Closing Costs</t>
  </si>
  <si>
    <t>Key Money</t>
  </si>
  <si>
    <t>Sales Proceeds</t>
  </si>
  <si>
    <t>Sales Costs</t>
  </si>
  <si>
    <t>Unlevered CFs</t>
  </si>
  <si>
    <t>Sr. Loan Addition</t>
  </si>
  <si>
    <t>Sr. Loan Costs</t>
  </si>
  <si>
    <t>Sr. Loan Interest Reserve</t>
  </si>
  <si>
    <t>Sr. Loan Debt Service</t>
  </si>
  <si>
    <t>Sr. Loan Maturity</t>
  </si>
  <si>
    <t>Refi. Loan Additon</t>
  </si>
  <si>
    <t>Refi. Loan Costs</t>
  </si>
  <si>
    <t>Refi. Loan Debt Service</t>
  </si>
  <si>
    <t>Refi. Loan Maturity</t>
  </si>
  <si>
    <t>Levered CFs</t>
  </si>
  <si>
    <t>Unlevered IRR</t>
  </si>
  <si>
    <t>Peak Equity</t>
  </si>
  <si>
    <t>Equity Multiple</t>
  </si>
  <si>
    <t>WDP</t>
  </si>
  <si>
    <t>Levered IRR</t>
  </si>
  <si>
    <t>Exit Cap</t>
  </si>
  <si>
    <t>Senior Loan Spread</t>
  </si>
  <si>
    <t>Senior Loan Amount</t>
  </si>
  <si>
    <t>Senior Loan Financing</t>
  </si>
  <si>
    <t>Funding Date</t>
  </si>
  <si>
    <t>Development Cost</t>
  </si>
  <si>
    <t>Stablized Value</t>
  </si>
  <si>
    <t>Senior Debt</t>
  </si>
  <si>
    <t>Interest Rate</t>
  </si>
  <si>
    <t>New (1) or Assuming Loan (2)</t>
  </si>
  <si>
    <t>Floating SOFR</t>
  </si>
  <si>
    <t>Requested Amount</t>
  </si>
  <si>
    <t>Loan Fees</t>
  </si>
  <si>
    <t>Interest Rate Used</t>
  </si>
  <si>
    <t>Beginning Balance</t>
  </si>
  <si>
    <t>Payment</t>
  </si>
  <si>
    <t xml:space="preserve">Interest </t>
  </si>
  <si>
    <t>Amortization</t>
  </si>
  <si>
    <t>Rate (Monthly)</t>
  </si>
  <si>
    <t>Funding Month</t>
  </si>
  <si>
    <t>Principal</t>
  </si>
  <si>
    <t>Payoff Month</t>
  </si>
  <si>
    <t>Loan Funding</t>
  </si>
  <si>
    <t>Interest-Only Period</t>
  </si>
  <si>
    <t>Fixed Amort. Payments (Monthly)</t>
  </si>
  <si>
    <t>Ending Balance</t>
  </si>
  <si>
    <t>Fixed IO Payments (Monthly)</t>
  </si>
  <si>
    <t>Payoff @ Loan Maturity</t>
  </si>
  <si>
    <t>Capitalized Interest - 6 Months Opening</t>
  </si>
  <si>
    <t>Senior Loan (Refinance) Financing</t>
  </si>
  <si>
    <t>Senior Debt (Refinance)</t>
  </si>
  <si>
    <t xml:space="preserve">Senior Debt (Refinance) </t>
  </si>
  <si>
    <t>Refinance</t>
  </si>
  <si>
    <t xml:space="preserve">Amount </t>
  </si>
  <si>
    <t>DY FTM NOI</t>
  </si>
  <si>
    <t>Stabilized Value</t>
  </si>
  <si>
    <t>Total Permanent Financing</t>
  </si>
  <si>
    <t>Capitalized Interest</t>
  </si>
  <si>
    <t>SENIOR + REFI CAPITALIZED INTEREST</t>
  </si>
  <si>
    <t>Borrower</t>
  </si>
  <si>
    <t>TBD</t>
  </si>
  <si>
    <t>Lender</t>
  </si>
  <si>
    <t>Original Total Loan Amount</t>
  </si>
  <si>
    <t xml:space="preserve">Senior Loan Amount </t>
  </si>
  <si>
    <t>Rate: SOFR +</t>
  </si>
  <si>
    <t xml:space="preserve">PACE Loan Amount </t>
  </si>
  <si>
    <t>Current Total Loan Balance</t>
  </si>
  <si>
    <t>Senior Loan Balance</t>
  </si>
  <si>
    <t>Construction Loan Balance</t>
  </si>
  <si>
    <t>Origination Date</t>
  </si>
  <si>
    <t>Initial Maturity Date</t>
  </si>
  <si>
    <t>Current Maturity</t>
  </si>
  <si>
    <t>Extension Options</t>
  </si>
  <si>
    <t>Two one-year extension terms</t>
  </si>
  <si>
    <t>Rate Cap</t>
  </si>
  <si>
    <t>Expiry Date:</t>
  </si>
  <si>
    <t>Rate Ceiling</t>
  </si>
  <si>
    <t>N/A</t>
  </si>
  <si>
    <t>Rate Floor</t>
  </si>
  <si>
    <t>Current Blended Interest Rate</t>
  </si>
  <si>
    <t>Effective Rate (with Cap)</t>
  </si>
  <si>
    <t>Yes</t>
  </si>
  <si>
    <t>Cap or Swap Expiry Date</t>
  </si>
  <si>
    <t>Lockout Prepayment Date</t>
  </si>
  <si>
    <t>Prepayment Fee</t>
  </si>
  <si>
    <t>Greater of (i) yield maintenance through thr 18th payment date and (II) 1% of loan amount</t>
  </si>
  <si>
    <t>Open Prepayment Date</t>
  </si>
  <si>
    <t>Debt Yield Threshold (i)</t>
  </si>
  <si>
    <t>Until:</t>
  </si>
  <si>
    <t>Test Frequency:</t>
  </si>
  <si>
    <t>Quarterly starting 12/31/2028</t>
  </si>
  <si>
    <t>Debt Yield Threshold (ii)</t>
  </si>
  <si>
    <t>Debt Yield Threshold (Senior + PACE)</t>
  </si>
  <si>
    <t>Quarterly starting 6/30/2028</t>
  </si>
  <si>
    <t>DSCR Threshold (i)</t>
  </si>
  <si>
    <t>DSCR Threshold (ii)</t>
  </si>
  <si>
    <t>DSCR Threshold (Senior + PACE)</t>
  </si>
  <si>
    <t>DY Cure / Carry Reserve (i)</t>
  </si>
  <si>
    <t>For 2 consecutive quarters; 25 bps above applicable DY threshold</t>
  </si>
  <si>
    <t>DY Cure / Carry Reserve (ii)</t>
  </si>
  <si>
    <t>DSCR Cure / Carry Reserve</t>
  </si>
  <si>
    <t>LTV Ratio Max</t>
  </si>
  <si>
    <t>Debt Yield - extension 1</t>
  </si>
  <si>
    <t>Only for extension option</t>
  </si>
  <si>
    <t>Debt Yield - extension 2</t>
  </si>
  <si>
    <t>Cash Trap</t>
  </si>
  <si>
    <t>Two consecutive quarters of threshold failures</t>
  </si>
  <si>
    <t>Distribution Blocker</t>
  </si>
  <si>
    <t>Exit Fee</t>
  </si>
  <si>
    <t>Quarterly Analysis</t>
  </si>
  <si>
    <t>Forecast</t>
  </si>
  <si>
    <t>Loan Balance</t>
  </si>
  <si>
    <t>NOI FTM</t>
  </si>
  <si>
    <t>Debt Service FTM</t>
  </si>
  <si>
    <t>NOI TTM</t>
  </si>
  <si>
    <t>Debt Service TTM</t>
  </si>
  <si>
    <t>Cap Payment TTM (SOFR Cap TBD)</t>
  </si>
  <si>
    <t>Free Cash Flow TTM</t>
  </si>
  <si>
    <t>Free Cash Flow FTM</t>
  </si>
  <si>
    <t>DSCR (Senior) *</t>
  </si>
  <si>
    <t>DSCR Threshold</t>
  </si>
  <si>
    <t>Debt Yield (Senior)</t>
  </si>
  <si>
    <t>Debt Yield Threshold</t>
  </si>
  <si>
    <t>NOI Excess / (Shortfall) for DSCR (Senior)</t>
  </si>
  <si>
    <t>NOI Excess / (Shortfall) for DY (Senior)</t>
  </si>
  <si>
    <t>*DSCR calculated on Debt service for next 12 months</t>
  </si>
  <si>
    <t>Definitions</t>
  </si>
  <si>
    <t>Debt Yield</t>
  </si>
  <si>
    <t>Excludes debt service and depreciation</t>
  </si>
  <si>
    <t>DSCR</t>
  </si>
  <si>
    <t>TTM NOI / Next TM Debt Service</t>
  </si>
  <si>
    <t>FOR COMPLIANCE</t>
  </si>
  <si>
    <t>Swish</t>
  </si>
  <si>
    <t>Revenue</t>
  </si>
  <si>
    <t>OpEx</t>
  </si>
  <si>
    <t xml:space="preserve">Debt Service </t>
  </si>
  <si>
    <t>DSCR N/A</t>
  </si>
  <si>
    <t>NOI Calc.</t>
  </si>
  <si>
    <t>Senior Int. Payment</t>
  </si>
  <si>
    <t xml:space="preserve">Total Revenue </t>
  </si>
  <si>
    <t>Total Dept. Exp.</t>
  </si>
  <si>
    <t>Total Undist. Exp.</t>
  </si>
  <si>
    <t>Property Taxes</t>
  </si>
  <si>
    <t>Insurance</t>
  </si>
  <si>
    <t>Mgmt. Fees</t>
  </si>
  <si>
    <t>P&amp;L NOI</t>
  </si>
  <si>
    <t xml:space="preserve">If Applicable </t>
  </si>
  <si>
    <t>Lease Income</t>
  </si>
  <si>
    <t>Adj. P&amp;L NOI</t>
  </si>
  <si>
    <t xml:space="preserve">If Applicable minus from Rev for Mgmt. and FF&amp;E </t>
  </si>
  <si>
    <t>Parking Revenue TBD</t>
  </si>
  <si>
    <t>Waterfall Distribution</t>
  </si>
  <si>
    <t>Returns</t>
  </si>
  <si>
    <t>Profit</t>
  </si>
  <si>
    <t>IRR</t>
  </si>
  <si>
    <t>EM</t>
  </si>
  <si>
    <t>Equity Breakdown</t>
  </si>
  <si>
    <t>Deal Levered</t>
  </si>
  <si>
    <t>Sponsor/GP</t>
  </si>
  <si>
    <t>LP</t>
  </si>
  <si>
    <t>LP Investor</t>
  </si>
  <si>
    <t>GP</t>
  </si>
  <si>
    <t>Cash Flow Waterfall</t>
  </si>
  <si>
    <t>Return</t>
  </si>
  <si>
    <t>GP CF</t>
  </si>
  <si>
    <t>LP CF</t>
  </si>
  <si>
    <t>Pref Return</t>
  </si>
  <si>
    <t>Hurdle #2</t>
  </si>
  <si>
    <t>Hurdle #3</t>
  </si>
  <si>
    <t>Hurdle #4</t>
  </si>
  <si>
    <t>Hurdle #5</t>
  </si>
  <si>
    <t>Hurdle #6</t>
  </si>
  <si>
    <t>&gt;30%</t>
  </si>
  <si>
    <t>Levered Cash Flow</t>
  </si>
  <si>
    <t>Preferred Return</t>
  </si>
  <si>
    <t>Preferred Return Accrual</t>
  </si>
  <si>
    <t>LP Contributions</t>
  </si>
  <si>
    <t>LP Distributions</t>
  </si>
  <si>
    <t>IRR Check</t>
  </si>
  <si>
    <t>Total LP Cash Flow</t>
  </si>
  <si>
    <t>GP Contributions</t>
  </si>
  <si>
    <t>GP Distributions</t>
  </si>
  <si>
    <t>Total GP Cash Flow</t>
  </si>
  <si>
    <t>Total Distributions</t>
  </si>
  <si>
    <t>Cash Flow Remaining</t>
  </si>
  <si>
    <t>Hurdle #2 Accrual</t>
  </si>
  <si>
    <t>Prior Distributions</t>
  </si>
  <si>
    <t>Hurdle #3 Accrual</t>
  </si>
  <si>
    <t>Hurdle #4 Accrual</t>
  </si>
  <si>
    <t>Hurdle #5 Accrual</t>
  </si>
  <si>
    <t>LP Cash Flows</t>
  </si>
  <si>
    <t>GP Cash Flows</t>
  </si>
  <si>
    <t>Check</t>
  </si>
  <si>
    <t>PRELIMINARY HOTEL UNDERWRITING</t>
  </si>
  <si>
    <t>Index Analysis</t>
  </si>
  <si>
    <t>Historical</t>
  </si>
  <si>
    <t>SUBJECT PROPERTY</t>
  </si>
  <si>
    <t>Days</t>
  </si>
  <si>
    <t>Keys</t>
  </si>
  <si>
    <t>Available Rooms</t>
  </si>
  <si>
    <t>Occupied Rooms</t>
  </si>
  <si>
    <t>Occupancy</t>
  </si>
  <si>
    <t>Occupancy Growth</t>
  </si>
  <si>
    <t>ADR Growth</t>
  </si>
  <si>
    <t xml:space="preserve">COSTAR MARKET </t>
  </si>
  <si>
    <t>May YTD</t>
  </si>
  <si>
    <t xml:space="preserve">COMPETITIVE SET </t>
  </si>
  <si>
    <t>Hotel Name</t>
  </si>
  <si>
    <t>Z Ocean Hotel, Classico A Sonesta Collection</t>
  </si>
  <si>
    <t>Blue Moon Hotel</t>
  </si>
  <si>
    <t>The Betsy South Beach</t>
  </si>
  <si>
    <t>The Tony Hotel of South Beach</t>
  </si>
  <si>
    <t>Dream South Beach</t>
  </si>
  <si>
    <t>Occupancy Penetration</t>
  </si>
  <si>
    <t>ADR Penetration</t>
  </si>
  <si>
    <t>RevPAR Penetration</t>
  </si>
  <si>
    <t>Occ Variance to Subject</t>
  </si>
  <si>
    <t>ADR Variance to Subject</t>
  </si>
  <si>
    <t>RevPAR Variance to Subject</t>
  </si>
  <si>
    <t xml:space="preserve">Miami Beach Luxury &amp; Upper Upscale </t>
  </si>
  <si>
    <t>Notes:</t>
  </si>
  <si>
    <t>(1) Competitive Set RevPAR growth through 2020 is based on third-party projections. Assumed 3.0% growth thereafter.</t>
  </si>
  <si>
    <t>FAIR SHARE PERFORMANCE (REVPAR, OCC, ADR)</t>
  </si>
  <si>
    <t>Property Rooms</t>
  </si>
  <si>
    <t>Total Market Rooms (Comp Set Supply)</t>
  </si>
  <si>
    <t>Period Days (e.g., 365 for TTM, 30 for month)</t>
  </si>
  <si>
    <t>STR Comp Set Occ (%)</t>
  </si>
  <si>
    <t>STR Comp Set ADR ($)</t>
  </si>
  <si>
    <t>STR Property Occ (%)</t>
  </si>
  <si>
    <t>STR Property ADR ($)</t>
  </si>
  <si>
    <t>STR Property RevPAR ($)</t>
  </si>
  <si>
    <t>MARKET METRICS (BASED ON STR)</t>
  </si>
  <si>
    <t>Total Market Room Nights Available</t>
  </si>
  <si>
    <t>Total Market Demand (Room Nights)</t>
  </si>
  <si>
    <t>Total Market Rooms Revenue ($)</t>
  </si>
  <si>
    <t>Market Occ (%)</t>
  </si>
  <si>
    <t>Market ADR ($)</t>
  </si>
  <si>
    <t>Market RevPAR ($)</t>
  </si>
  <si>
    <t>FAIR SHARE EXPECTED (MARKET-EQUAL PERFORMANCE)</t>
  </si>
  <si>
    <t>Fair Share % (Room Share)</t>
  </si>
  <si>
    <t>Fair Share Demand (Room Nights)</t>
  </si>
  <si>
    <t>Fair Share Room Revenue ($)</t>
  </si>
  <si>
    <t>Fair Share Occ (%)</t>
  </si>
  <si>
    <t>Fair Share ADR ($)</t>
  </si>
  <si>
    <t>Fair Share RevPAR ($)</t>
  </si>
  <si>
    <t>PENETRATION INDEXES (ACTUAL VS FAIR SHARE)</t>
  </si>
  <si>
    <t>Occ Index</t>
  </si>
  <si>
    <t>ADR Index</t>
  </si>
  <si>
    <t>REVENUE OPPORTUNITY VS FAIR SHARE</t>
  </si>
  <si>
    <t>RevPAR Gap ($ vs Fair Share)</t>
  </si>
  <si>
    <t>Rooms Revenue Opportunity for Period ($)</t>
  </si>
  <si>
    <t>Proforma Projections</t>
  </si>
  <si>
    <t>BASE YEAR</t>
  </si>
  <si>
    <t>Hotel Delivery</t>
  </si>
  <si>
    <t>Number of Rooms</t>
  </si>
  <si>
    <t>Average Rate</t>
  </si>
  <si>
    <t xml:space="preserve">Annual ADR Growth </t>
  </si>
  <si>
    <t>Annual RevPAR Growth</t>
  </si>
  <si>
    <t>Index</t>
  </si>
  <si>
    <t>$ / %</t>
  </si>
  <si>
    <t>% Rev</t>
  </si>
  <si>
    <t>PAR</t>
  </si>
  <si>
    <t>POR</t>
  </si>
  <si>
    <t>REVENUES</t>
  </si>
  <si>
    <t>Seasonality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</si>
  <si>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</si>
  <si>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</si>
  <si>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</si>
  <si>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</si>
  <si>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</si>
  <si>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</si>
  <si>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</si>
  <si>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</si>
  <si>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</si>
  <si>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</si>
  <si>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</si>
  <si>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</si>
  <si>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Food &amp; Beverage (2)</t>
  </si>
  <si>
    <t>Parking (3)</t>
  </si>
  <si>
    <t>Month #</t>
  </si>
  <si>
    <t>Misc. Income (4)</t>
  </si>
  <si>
    <t>Resort Fees (5)</t>
  </si>
  <si>
    <t xml:space="preserve">Rent &amp; Other </t>
  </si>
  <si>
    <t>Total Revenues</t>
  </si>
  <si>
    <t>DEPARTMENTAL EXPENSES</t>
  </si>
  <si>
    <t>Incl. OTA?</t>
  </si>
  <si>
    <t>Margin</t>
  </si>
  <si>
    <t>Parking</t>
  </si>
  <si>
    <t>Misc. Income</t>
  </si>
  <si>
    <t>Total Departmental Expenses</t>
  </si>
  <si>
    <t>DEPARTMENTAL PROFIT</t>
  </si>
  <si>
    <t>Resort Fees</t>
  </si>
  <si>
    <t>Rent &amp; Other</t>
  </si>
  <si>
    <t>Total Departmental Profits</t>
  </si>
  <si>
    <t>UNDISTRIBUTED EXPENSES</t>
  </si>
  <si>
    <t>Administrative &amp; General (6)</t>
  </si>
  <si>
    <t>Credit Card Commissions</t>
  </si>
  <si>
    <t>Sales &amp; Marketing TOTAL</t>
  </si>
  <si>
    <t>WEIGHTED</t>
  </si>
  <si>
    <t xml:space="preserve">Hotel S&amp;M </t>
  </si>
  <si>
    <t>Total Rev</t>
  </si>
  <si>
    <t>Royalty Fee</t>
  </si>
  <si>
    <t>Room Rev</t>
  </si>
  <si>
    <t xml:space="preserve">Marketing Fee </t>
  </si>
  <si>
    <t>Loyalty Contribution</t>
  </si>
  <si>
    <t>Info &amp; Telecom</t>
  </si>
  <si>
    <t>Property Maintenance</t>
  </si>
  <si>
    <t>Utilities</t>
  </si>
  <si>
    <t>Total Undistributed Expenses</t>
  </si>
  <si>
    <t>GROSS OPERATING PROFIT</t>
  </si>
  <si>
    <t>Base Management Fee</t>
  </si>
  <si>
    <t>INCOME BEFORE FIXED CHARGES</t>
  </si>
  <si>
    <t>FIXED &amp; OTHER EXPENSES</t>
  </si>
  <si>
    <t xml:space="preserve">Property Taxes </t>
  </si>
  <si>
    <t xml:space="preserve">Insurance </t>
  </si>
  <si>
    <t>Rent</t>
  </si>
  <si>
    <t>Fixed</t>
  </si>
  <si>
    <t>Income</t>
  </si>
  <si>
    <t>Other</t>
  </si>
  <si>
    <t>Total Fixed Charges</t>
  </si>
  <si>
    <t xml:space="preserve">NET OPERATING INCOME </t>
  </si>
  <si>
    <t>TTM</t>
  </si>
  <si>
    <t>FTM</t>
  </si>
  <si>
    <t>Other Assumptions</t>
  </si>
  <si>
    <t>Resort Fee</t>
  </si>
  <si>
    <t>Capture (Year 1)</t>
  </si>
  <si>
    <t>Capture (Year 2)</t>
  </si>
  <si>
    <t>Capture (Year 3+)</t>
  </si>
  <si>
    <t>Revenue Inflation</t>
  </si>
  <si>
    <t>Departmental Expense Inflation</t>
  </si>
  <si>
    <t>Other Expense Inflation</t>
  </si>
  <si>
    <t>(1) Operating assumptions are based on repositioned brand/manager POR/PAR/Margin performance.</t>
  </si>
  <si>
    <t>(2) Assumes food &amp; beverage is hotel managed. Base Management Fee equal to 3.0% of Total Revenues.</t>
  </si>
  <si>
    <t>(3) Parking is assumed to be On-Site and operated by DHG.</t>
  </si>
  <si>
    <t xml:space="preserve">(4) Misc. Income includes Cancellation, Attrition, Guest Activities, Guest Laundry, Gift Shop, Sundry, Retail, Telephone, etc. and PACE Tax Offset fee </t>
  </si>
  <si>
    <t>(5) Resort Fee includes Internet Access, Pool Access, In Room Bottled Water, In Room Safe, Health Club Access (if available), Business Center/Computer Access, Newspaper, Discounted Spa Access (if available), Discounted Tours/Packages, etc.</t>
  </si>
  <si>
    <t xml:space="preserve">(6) Security Expenses to be determined and finalized during the pre-opening phase of the project. </t>
  </si>
  <si>
    <t>(3) Real Estate Taxes are estimated at 1.0% of Purchase Price. Inflated at 3.0% per annum.</t>
  </si>
  <si>
    <t>Proforma Historicals</t>
  </si>
  <si>
    <t>5+7</t>
  </si>
  <si>
    <t>T12 May</t>
  </si>
  <si>
    <t>Run-Rate</t>
  </si>
  <si>
    <t xml:space="preserve">Food &amp; Beverage </t>
  </si>
  <si>
    <t xml:space="preserve">Administrative &amp; General </t>
  </si>
  <si>
    <t xml:space="preserve">Sales &amp; Marketing </t>
  </si>
  <si>
    <t>2020 vs. 2019</t>
  </si>
  <si>
    <t>2021 vs. 2020</t>
  </si>
  <si>
    <t>2022 vs. 2023</t>
  </si>
  <si>
    <t>2023 vs. 2022</t>
  </si>
  <si>
    <t>2024 vs. 2023</t>
  </si>
  <si>
    <t>2025 vs. 2024</t>
  </si>
  <si>
    <t xml:space="preserve">Revenue Var. </t>
  </si>
  <si>
    <t xml:space="preserve">Profit Var. </t>
  </si>
  <si>
    <t xml:space="preserve">Flow/Flex Metrics </t>
  </si>
  <si>
    <t>Transaction Comparables</t>
  </si>
  <si>
    <t>Fee Simple Transaction Comps:</t>
  </si>
  <si>
    <t>Address</t>
  </si>
  <si>
    <t>City</t>
  </si>
  <si>
    <t>State</t>
  </si>
  <si>
    <t>Zip</t>
  </si>
  <si>
    <t>Buyer</t>
  </si>
  <si>
    <t>Seller</t>
  </si>
  <si>
    <t>Price</t>
  </si>
  <si>
    <t>Price / Key</t>
  </si>
  <si>
    <t>Cap Rate</t>
  </si>
  <si>
    <t>Notes</t>
  </si>
  <si>
    <t>Fairwind Hotel Miami</t>
  </si>
  <si>
    <t>1000 Collins Ave</t>
  </si>
  <si>
    <t>Miami Beach</t>
  </si>
  <si>
    <t>FL</t>
  </si>
  <si>
    <t>33139-5012</t>
  </si>
  <si>
    <t>Italplaza of Collins LLC</t>
  </si>
  <si>
    <t>Dasmen Residential LLC</t>
  </si>
  <si>
    <t>Rosewood The Raleigh Miami Beach</t>
  </si>
  <si>
    <t>1775 Collins Ave (Part of a 2 Property Sale)</t>
  </si>
  <si>
    <t>33139-2006</t>
  </si>
  <si>
    <t>Nahla Raleigh LLC</t>
  </si>
  <si>
    <t>Deutsche Finance America LLC | SHVO Inc</t>
  </si>
  <si>
    <t>Bikini Hostel</t>
  </si>
  <si>
    <t>1247 West Ave (Part of a 2 Property Sale)</t>
  </si>
  <si>
    <t>33139-4380</t>
  </si>
  <si>
    <t>1250 West Avenue Owner LLC</t>
  </si>
  <si>
    <t>The Muskat Group, Inc</t>
  </si>
  <si>
    <t>Hotel Trouvail Miami Beach</t>
  </si>
  <si>
    <t>3101 Indian Creek Dr</t>
  </si>
  <si>
    <t>33140</t>
  </si>
  <si>
    <t>Activate Miami Beach, LLC</t>
  </si>
  <si>
    <t>Halstatt</t>
  </si>
  <si>
    <t>Momen South Beach</t>
  </si>
  <si>
    <t>1233 Collins Ave</t>
  </si>
  <si>
    <t>33139-4618</t>
  </si>
  <si>
    <t>Edy 1233 Collins Llc</t>
  </si>
  <si>
    <t>Aleksandr Rudyak</t>
  </si>
  <si>
    <t>6080 Design Hotel</t>
  </si>
  <si>
    <t>6080 Collins Ave</t>
  </si>
  <si>
    <t>Charles David Smith</t>
  </si>
  <si>
    <t>Sirena Azul Sobe -South Beach Oasis</t>
  </si>
  <si>
    <t>1018 Jefferson Ave</t>
  </si>
  <si>
    <t>33139</t>
  </si>
  <si>
    <t>Stormfield Capital Funding I LLC</t>
  </si>
  <si>
    <t>Venezia Hotel by At Mine Hospitality</t>
  </si>
  <si>
    <t>3865 Indian Creek Dr</t>
  </si>
  <si>
    <t>Venezia Miami Beach Llc</t>
  </si>
  <si>
    <t>Andrea Rudner</t>
  </si>
  <si>
    <t>The Firefly</t>
  </si>
  <si>
    <t>721 Michigan Ave</t>
  </si>
  <si>
    <t>33139-6015</t>
  </si>
  <si>
    <t>Firefly Hotel Llc</t>
  </si>
  <si>
    <t>Ralph Winter</t>
  </si>
  <si>
    <t>The Gates Hotel South Beach</t>
  </si>
  <si>
    <t>2360 Collins Ave</t>
  </si>
  <si>
    <t>Dean MB Propco LLC</t>
  </si>
  <si>
    <t>Rockpoint</t>
  </si>
  <si>
    <t>M Boutique Hotel</t>
  </si>
  <si>
    <t>6945 Abbott Ave</t>
  </si>
  <si>
    <t>33141</t>
  </si>
  <si>
    <t>Abbott M 6945 Llc</t>
  </si>
  <si>
    <t>Interealty Exchange Inc</t>
  </si>
  <si>
    <t>Tropics Hotel</t>
  </si>
  <si>
    <t>1550 Collins Ave</t>
  </si>
  <si>
    <t>Bonvue Properties Llc</t>
  </si>
  <si>
    <t>Tania Muqadarati</t>
  </si>
  <si>
    <t>W South Beach</t>
  </si>
  <si>
    <t>2201 Collins Ave</t>
  </si>
  <si>
    <t>33139-1717</t>
  </si>
  <si>
    <t>2201 Collins Propco LLC</t>
  </si>
  <si>
    <t>RFR Realty LLC | Tricap</t>
  </si>
  <si>
    <t>Sunflower Boutique Hotel Apartments</t>
  </si>
  <si>
    <t>927 Jefferson Ave</t>
  </si>
  <si>
    <t>927 Jefferson Hotel LLC</t>
  </si>
  <si>
    <t>Diego Alonso</t>
  </si>
  <si>
    <t>Eurostars Winter Haven</t>
  </si>
  <si>
    <t>1400 Ocean Dr</t>
  </si>
  <si>
    <t>WH Miami Properties</t>
  </si>
  <si>
    <t>Hersha Hotels and Resorts</t>
  </si>
  <si>
    <t>944 Collins Ave</t>
  </si>
  <si>
    <t>944 Collins Avenue LLC</t>
  </si>
  <si>
    <t>The Daydrift</t>
  </si>
  <si>
    <t>2216 Park Ave</t>
  </si>
  <si>
    <t>2216 Park Ave LLC</t>
  </si>
  <si>
    <t>Varde Partners, Inc.</t>
  </si>
  <si>
    <t>Circa 39 Hotel</t>
  </si>
  <si>
    <t>3900 Collins Ave</t>
  </si>
  <si>
    <t>CLH Circa39 LLC</t>
  </si>
  <si>
    <t>The Allen Morris Company | Black Salmon Capital</t>
  </si>
  <si>
    <t>944 Collins Ave (Part of a 24 Property Portfolio)</t>
  </si>
  <si>
    <t>Cadillac Hotel and Beach Club, Autograph</t>
  </si>
  <si>
    <t>3925 Collins Ave (Part of a 24 Property Portfolio)</t>
  </si>
  <si>
    <t>1400 Ocean Dr (Part of a 24 Property Portfolio)</t>
  </si>
  <si>
    <t>Beacon South Beach</t>
  </si>
  <si>
    <t>720 Ocean Dr</t>
  </si>
  <si>
    <t>Beacon Borrower LLC</t>
  </si>
  <si>
    <t>Tropical Resorts Development, Inc.</t>
  </si>
  <si>
    <t>Westgate South Beach Oceanfront Resort</t>
  </si>
  <si>
    <t>3611 Collins Ave</t>
  </si>
  <si>
    <t>MDEV6 LLC</t>
  </si>
  <si>
    <t>Westgate Resorts</t>
  </si>
  <si>
    <t>Sonesta Nautilus Miami Beach</t>
  </si>
  <si>
    <t>1825 Collins Ave</t>
  </si>
  <si>
    <t>HPT IHG 2 Properties Trust</t>
  </si>
  <si>
    <t>Quadrum</t>
  </si>
  <si>
    <t>Greenview by Lowkl</t>
  </si>
  <si>
    <t>1671 Washington Ave</t>
  </si>
  <si>
    <t>1671 GREEN LINCOLN LLC</t>
  </si>
  <si>
    <t>Pedro M Rodriguez</t>
  </si>
  <si>
    <t>Oasis Hospitality Partners Llc</t>
  </si>
  <si>
    <t>Restate Construction</t>
  </si>
  <si>
    <t>The One50 Hotel, BW Signature Collection</t>
  </si>
  <si>
    <t>150 20th St</t>
  </si>
  <si>
    <t>Universal Invs Un Ltd Inc</t>
  </si>
  <si>
    <t>Gabriel Chehebar</t>
  </si>
  <si>
    <t>The New Hotel</t>
  </si>
  <si>
    <t>7337 Harding Ave</t>
  </si>
  <si>
    <t>Miami</t>
  </si>
  <si>
    <t>Realbox Llc</t>
  </si>
  <si>
    <t>Lmjj Invest LLC</t>
  </si>
  <si>
    <t>Hilton Garden Inn Miami South Beach</t>
  </si>
  <si>
    <t>2940 Collins Ave</t>
  </si>
  <si>
    <t>33140-4105</t>
  </si>
  <si>
    <t>TMGOC MIA 2940 Collins LLC</t>
  </si>
  <si>
    <t>Baywood Hotels Inc</t>
  </si>
  <si>
    <t>Balfour Miami Beach, a Registry Collection</t>
  </si>
  <si>
    <t>350 Ocean Dr</t>
  </si>
  <si>
    <t>Catalyst Balfour Property LLC</t>
  </si>
  <si>
    <t>Moto Capital Group | Leste Group</t>
  </si>
  <si>
    <t>Red South Beach Hotel</t>
  </si>
  <si>
    <t>3010 Collins Ave</t>
  </si>
  <si>
    <t>33140-4107</t>
  </si>
  <si>
    <t>3010 Miami Hotel, LLC</t>
  </si>
  <si>
    <t>Clinton Hotel Investors</t>
  </si>
  <si>
    <t>Adhenis Inv Llc</t>
  </si>
  <si>
    <t>Matthieu Mamoudi</t>
  </si>
  <si>
    <t>Bellamar</t>
  </si>
  <si>
    <t>220-230 31st St</t>
  </si>
  <si>
    <t>South Florida United Investments LLC</t>
  </si>
  <si>
    <t>Gustavo Tellez</t>
  </si>
  <si>
    <t>Andaz Miami Beach</t>
  </si>
  <si>
    <t>4041 Collins Ave (Part of a 2 Property Sale)</t>
  </si>
  <si>
    <t>33140-3735</t>
  </si>
  <si>
    <t>Golden Palms LLC</t>
  </si>
  <si>
    <t>Hyatt Corporation</t>
  </si>
  <si>
    <t>Pantera Rosa</t>
  </si>
  <si>
    <t>1415 Collins Ave</t>
  </si>
  <si>
    <t>1415 Collins Avenue, LLC</t>
  </si>
  <si>
    <t>Pascal Nicolle and Elisa</t>
  </si>
  <si>
    <t>Donatella Boutique Hotel &amp; Restaurant</t>
  </si>
  <si>
    <t>1350 Collins Ave</t>
  </si>
  <si>
    <t>33139-4209</t>
  </si>
  <si>
    <t>1350 Collins Owner LLC</t>
  </si>
  <si>
    <t>CAM International Real Estate Investment Services</t>
  </si>
  <si>
    <t>The Meridian Hotel Miami Beach</t>
  </si>
  <si>
    <t>418 Meridian Ave</t>
  </si>
  <si>
    <t>33139-6520</t>
  </si>
  <si>
    <t>CL Meridian Hotel LLC</t>
  </si>
  <si>
    <t>Urbanica Hotels</t>
  </si>
  <si>
    <t>Esmé Miami Beach</t>
  </si>
  <si>
    <t>1438 Washington Ave (Part of a 2 Property Sale)</t>
  </si>
  <si>
    <t>33139-4110</t>
  </si>
  <si>
    <t>Espanola Fee Holder LLC</t>
  </si>
  <si>
    <t>Edward Seltzer</t>
  </si>
  <si>
    <t>The Standard Spa, Miami Beach</t>
  </si>
  <si>
    <t>40 Island Ave</t>
  </si>
  <si>
    <t>Nomade People LLC</t>
  </si>
  <si>
    <t>Ferrado Bayview LLC</t>
  </si>
  <si>
    <t>The Fasano Hotel Miami Beach</t>
  </si>
  <si>
    <t>2445 Collins Ave</t>
  </si>
  <si>
    <t>JHSF Participações</t>
  </si>
  <si>
    <t>COMO Hotels and Resorts PTE Ltd</t>
  </si>
  <si>
    <t>Fairwind SB LLC</t>
  </si>
  <si>
    <t>The Chetrit Group</t>
  </si>
  <si>
    <t>Park Central South Beach</t>
  </si>
  <si>
    <t>640 Ocean Dr</t>
  </si>
  <si>
    <t>33139-6219</t>
  </si>
  <si>
    <t>CGI 640 Ocean Management, LP</t>
  </si>
  <si>
    <t>Optimum Asset Management S.A.</t>
  </si>
  <si>
    <t>AC Hotel Miami Beach</t>
  </si>
  <si>
    <t>2912 Collins Ave</t>
  </si>
  <si>
    <t>Odyssey Propco VIII, LLC</t>
  </si>
  <si>
    <t>Robert Finvarb Companies</t>
  </si>
  <si>
    <t>Kenmore Village Hotel</t>
  </si>
  <si>
    <t>1050 Washington Ave</t>
  </si>
  <si>
    <t>33139-5018</t>
  </si>
  <si>
    <t>WPH Properties LLC</t>
  </si>
  <si>
    <t>Ladder Capital Corp</t>
  </si>
  <si>
    <t>Meridian House</t>
  </si>
  <si>
    <t>1545 Meridian Ave</t>
  </si>
  <si>
    <t>33139-3404</t>
  </si>
  <si>
    <t>Tdk Real Estate Llc</t>
  </si>
  <si>
    <t>Daniel J Sehres</t>
  </si>
  <si>
    <t>The Shelborne by Proper</t>
  </si>
  <si>
    <t>1801 Collins Ave</t>
  </si>
  <si>
    <t>Shelborne Hotel Partners WC LP</t>
  </si>
  <si>
    <t>W.P. Carey Inc. | Crescent Heights</t>
  </si>
  <si>
    <t>Mondrian South Beach</t>
  </si>
  <si>
    <t>1100 West Ave</t>
  </si>
  <si>
    <t>33139-4749</t>
  </si>
  <si>
    <t>Crescent Heights</t>
  </si>
  <si>
    <t>Freehand Miami</t>
  </si>
  <si>
    <t>2727 Indian Creek Dr (Part of a 4 Property Portfolio)</t>
  </si>
  <si>
    <t>The Yucaipa Companies | The Sydell Group</t>
  </si>
  <si>
    <t>Royal Palm South Beach Miami, A Tribute</t>
  </si>
  <si>
    <t>1545 Collins Ave (Part of a 18 Property Portfolio)</t>
  </si>
  <si>
    <t>33139-3110</t>
  </si>
  <si>
    <t>Chesapeake Lodging Trust</t>
  </si>
  <si>
    <t>HNA LH OD, LLC</t>
  </si>
  <si>
    <t>Green Comet, LLC</t>
  </si>
  <si>
    <t>The Sanctuary Hotel</t>
  </si>
  <si>
    <t>1745 James Ave</t>
  </si>
  <si>
    <t>1745 James, LLC</t>
  </si>
  <si>
    <t>Crescent Heights | Menin Hospitality</t>
  </si>
  <si>
    <t>South Seas Hotel</t>
  </si>
  <si>
    <t>1751 Collins Ave</t>
  </si>
  <si>
    <t>BSD Raleigh Trustee LLC</t>
  </si>
  <si>
    <t>Yankee Development Corp.</t>
  </si>
  <si>
    <t>Bentley Hotel</t>
  </si>
  <si>
    <t>510 Ocean Dr</t>
  </si>
  <si>
    <t>Bentley Condo Hotel, LLC</t>
  </si>
  <si>
    <t>Collinaire Luxury Suites</t>
  </si>
  <si>
    <t>221 Collins Ave</t>
  </si>
  <si>
    <t>33139-7147</t>
  </si>
  <si>
    <t>Annette Marciano</t>
  </si>
  <si>
    <t>SoBe Hostel &amp; Bar</t>
  </si>
  <si>
    <t>235 Washington Ave</t>
  </si>
  <si>
    <t>235 Washington Holdings LLC</t>
  </si>
  <si>
    <t>GPS Realty NYC, LLC</t>
  </si>
  <si>
    <t>1 Hotel South Beach</t>
  </si>
  <si>
    <t>2341 Collins Ave</t>
  </si>
  <si>
    <t>33139-1608</t>
  </si>
  <si>
    <t>Starwood Capital Group | LeFrak</t>
  </si>
  <si>
    <t>1775 Collins Ave</t>
  </si>
  <si>
    <t>BSD Raleigh Propco LLC</t>
  </si>
  <si>
    <t>Hilfiger Hospitality | Dogus Group</t>
  </si>
  <si>
    <t>Casa Ocean</t>
  </si>
  <si>
    <t>334 Ocean Dr</t>
  </si>
  <si>
    <t>Villa Cuatro LLC</t>
  </si>
  <si>
    <t>Geraldine Hidalgo</t>
  </si>
  <si>
    <t>Total / Average</t>
  </si>
  <si>
    <t>Subject Property (Pre-Renovation)</t>
  </si>
  <si>
    <t>Subject Property Fee Equivalent (Pre-Renovation)</t>
  </si>
  <si>
    <t>TTM NOI After Ground Rent</t>
  </si>
  <si>
    <t>TTM NOI Before Ground Rent</t>
  </si>
  <si>
    <t>As of 12/11</t>
  </si>
  <si>
    <t>1-month Term SOFR Forward Curve</t>
  </si>
  <si>
    <t>US Treasury</t>
  </si>
  <si>
    <t>1-month Term SOFR</t>
  </si>
  <si>
    <t>5 Year</t>
  </si>
  <si>
    <t>7 Year</t>
  </si>
  <si>
    <t>10 Year</t>
  </si>
  <si>
    <t>For the latest rates, please visit:</t>
  </si>
  <si>
    <t>https://chathamdirect.com/rates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</si>
</sst>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6">
    <numFmt numFmtId="164" formatCode="_(* #,##0_);_(* \(#,##0\);_(* &quot;-&quot;??_);_(@_)"/>
    <numFmt numFmtId="165" formatCode="#,##0.0%_);\(#,##0.0%\);&quot;-  &quot;"/>
    <numFmt numFmtId="166" formatCode="&quot;$&quot;#,##0.00_);\(&quot;$&quot;#,##0.00\);&quot;-  &quot;"/>
    <numFmt numFmtId="167" formatCode="#,##0_);\(#,##0\);&quot;-  &quot;"/>
    <numFmt numFmtId="168" formatCode="General\ &quot;Months&quot;"/>
    <numFmt numFmtId="169" formatCode="General&quot; Months&quot;"/>
    <numFmt numFmtId="170" formatCode="_(* #,##0.00_);_(* \(#,##0.00\);_(* &quot;-&quot;??_);_(@_)"/>
    <numFmt numFmtId="171" formatCode="&quot;$&quot;#,##0.00_);\(&quot;$&quot;#,##0.00\)"/>
    <numFmt numFmtId="172" formatCode="0.00%_);\(0.00%\);&quot;–&quot;_)"/>
    <numFmt numFmtId="173" formatCode="&quot;$&quot;#,##0_);[Red]\(&quot;$&quot;#,##0\)"/>
    <numFmt numFmtId="174" formatCode="&quot;$&quot;#,##0_);\(&quot;$&quot;#,##0\)"/>
    <numFmt numFmtId="175" formatCode="&quot;SOFR + &quot;#,##0.00%_);\(#,##0.00%\);&quot;-  &quot;"/>
    <numFmt numFmtId="176" formatCode="&quot;$&quot;#,##0.00_);[Red]\(&quot;$&quot;#,##0.00\)"/>
    <numFmt numFmtId="177" formatCode="&quot;$&quot;#,##0_);\(&quot;$&quot;#,##0\);\–_);&quot;–&quot;_)"/>
    <numFmt numFmtId="178" formatCode="_(&quot;$&quot;* #,##0_);_(&quot;$&quot;* \(#,##0\);_(&quot;$&quot;* &quot;-&quot;??_);_(@_)"/>
    <numFmt numFmtId="179" formatCode="[$-409]mmm\-yy"/>
    <numFmt numFmtId="180" formatCode="#,##0_);\(#,##0\);\–_);&quot;–&quot;_)"/>
    <numFmt numFmtId="181" formatCode="#,##0;[Red]\(#,##0\);&quot;-&quot;"/>
    <numFmt numFmtId="182" formatCode="#,##0.00\x_);[Red]\(#,##0.00\x\)"/>
    <numFmt numFmtId="183" formatCode="0.0%"/>
    <numFmt numFmtId="184" formatCode="mmm\-yyyy"/>
    <numFmt numFmtId="185" formatCode="0.0%\ &quot;LTC&quot;"/>
    <numFmt numFmtId="186" formatCode="0.0%\ &quot;LTV&quot;"/>
    <numFmt numFmtId="187" formatCode="General\ &quot;Years&quot;"/>
    <numFmt numFmtId="188" formatCode="&quot;$&quot;#,##0.000"/>
    <numFmt numFmtId="189" formatCode="0.000%"/>
    <numFmt numFmtId="190" formatCode="&quot;$&quot;#,##0"/>
    <numFmt numFmtId="191" formatCode="0.00\x"/>
    <numFmt numFmtId="192" formatCode="&quot;Y&quot;0"/>
    <numFmt numFmtId="193" formatCode="#,##0.0%;[Red]\(#,##0.0%\)"/>
    <numFmt numFmtId="194" formatCode="&quot;$&quot;#,##0.00"/>
    <numFmt numFmtId="195" formatCode="&quot;YEAR&quot;\ General"/>
    <numFmt numFmtId="196" formatCode="#,##0.0_);\(#,##0.0\);&quot;-  &quot;"/>
    <numFmt numFmtId="197" formatCode="#,##0.00%_);\(#,##0.00%\);&quot;-  &quot;"/>
    <numFmt numFmtId="198" formatCode="&quot;Year&quot;\ General"/>
    <numFmt numFmtId="199" formatCode="#,##0;[Red]\(#,##0\)"/>
  </numFmts>
  <fonts count="5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rgb="FFFFFFFF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rgb="FF00B050"/>
      <name val="Calibri"/>
    </font>
    <font>
      <b/>
      <sz val="11.0"/>
      <color rgb="FF0000FF"/>
      <name val="Calibri"/>
    </font>
    <font>
      <b/>
      <sz val="10.0"/>
      <color theme="1"/>
      <name val="Calibri"/>
    </font>
    <font>
      <color theme="1"/>
      <name val="Calibri"/>
      <scheme val="minor"/>
    </font>
    <font>
      <sz val="11.0"/>
      <color rgb="FF0000FF"/>
      <name val="Calibri"/>
    </font>
    <font>
      <sz val="11.0"/>
      <color rgb="FF008000"/>
      <name val="Calibri"/>
    </font>
    <font>
      <b/>
      <i/>
      <sz val="11.0"/>
      <color theme="1"/>
      <name val="Calibri"/>
    </font>
    <font>
      <i/>
      <sz val="11.0"/>
      <color rgb="FF0000FF"/>
      <name val="Calibri"/>
    </font>
    <font>
      <sz val="11.0"/>
      <color theme="0"/>
      <name val="Calibri"/>
    </font>
    <font>
      <b/>
      <u/>
      <sz val="11.0"/>
      <color theme="0"/>
      <name val="Calibri"/>
    </font>
    <font>
      <u/>
      <sz val="11.0"/>
      <color theme="1"/>
      <name val="Calibri"/>
    </font>
    <font>
      <b/>
      <u/>
      <sz val="11.0"/>
      <color theme="0"/>
      <name val="Calibri"/>
    </font>
    <font>
      <b/>
      <u/>
      <sz val="11.0"/>
      <color theme="1"/>
      <name val="Calibri"/>
    </font>
    <font>
      <b/>
      <sz val="11.0"/>
      <color rgb="FF000000"/>
      <name val="Calibri"/>
    </font>
    <font>
      <b/>
      <sz val="11.0"/>
      <color rgb="FF5F6C81"/>
      <name val="Calibri"/>
    </font>
    <font>
      <sz val="11.0"/>
      <color rgb="FF323843"/>
      <name val="Calibri"/>
    </font>
    <font>
      <b/>
      <sz val="11.0"/>
      <color rgb="FF008000"/>
      <name val="Calibri"/>
    </font>
    <font>
      <b/>
      <i/>
      <sz val="11.0"/>
      <color theme="0"/>
      <name val="Calibri"/>
    </font>
    <font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sz val="10.0"/>
      <color rgb="FF0000FF"/>
      <name val="Calibri"/>
    </font>
    <font>
      <sz val="10.0"/>
      <color rgb="FF00B050"/>
      <name val="Calibri"/>
    </font>
    <font>
      <sz val="10.0"/>
      <color rgb="FF008000"/>
      <name val="Calibri"/>
    </font>
    <font>
      <sz val="10.0"/>
      <color rgb="FF000000"/>
      <name val="Calibri"/>
    </font>
    <font>
      <i/>
      <sz val="10.0"/>
      <color theme="1"/>
      <name val="Calibri"/>
    </font>
    <font>
      <i/>
      <sz val="10.0"/>
      <color rgb="FF00B050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i/>
      <sz val="10.0"/>
      <color rgb="FF0000FF"/>
      <name val="Calibri"/>
    </font>
    <font>
      <i/>
      <sz val="10.0"/>
      <color rgb="FF008000"/>
      <name val="Calibri"/>
    </font>
    <font>
      <b/>
      <sz val="10.0"/>
      <color rgb="FF0000FF"/>
      <name val="Calibri"/>
    </font>
    <font>
      <b/>
      <sz val="10.0"/>
      <color rgb="FF008000"/>
      <name val="Calibri"/>
    </font>
    <font>
      <b/>
      <i/>
      <sz val="10.0"/>
      <color theme="1"/>
      <name val="Calibri"/>
    </font>
    <font>
      <b/>
      <i/>
      <sz val="10.0"/>
      <color rgb="FF008000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sz val="10.0"/>
      <color rgb="FF00B050"/>
      <name val="Calibri"/>
    </font>
    <font>
      <sz val="10.0"/>
      <color theme="1"/>
      <name val="Arial"/>
    </font>
    <font>
      <b/>
      <sz val="10.0"/>
      <color theme="1"/>
      <name val="Arial"/>
    </font>
    <font>
      <sz val="20.0"/>
      <color rgb="FF003C78"/>
      <name val="Calibri"/>
    </font>
    <font>
      <b/>
      <sz val="12.0"/>
      <color theme="1"/>
      <name val="Calibri"/>
    </font>
    <font>
      <b/>
      <u/>
      <sz val="11.0"/>
      <color rgb="FF007CBA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C55A11"/>
        <bgColor rgb="FFC55A11"/>
      </patternFill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DCE6F0"/>
        <bgColor rgb="FFDCE6F0"/>
      </patternFill>
    </fill>
    <fill>
      <patternFill patternType="solid">
        <fgColor rgb="FFFFFFE1"/>
        <bgColor rgb="FFFFFFE1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7F7F7F"/>
        <bgColor rgb="FF7F7F7F"/>
      </patternFill>
    </fill>
  </fills>
  <borders count="54">
    <border/>
    <border>
      <left/>
      <top/>
      <bottom/>
    </border>
    <border>
      <top/>
      <bottom/>
    </border>
    <border>
      <right/>
      <top/>
      <bottom/>
    </border>
    <border>
      <right style="dotted">
        <color rgb="FF000000"/>
      </right>
    </border>
    <border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</border>
    <border>
      <left style="thin">
        <color rgb="FFC4C4C4"/>
      </left>
      <right style="thin">
        <color rgb="FFC4C4C4"/>
      </right>
      <top/>
      <bottom style="thin">
        <color rgb="FFC4C4C4"/>
      </bottom>
    </border>
  </borders>
  <cellStyleXfs count="1">
    <xf borderId="0" fillId="0" fontId="0" numFmtId="0" applyAlignment="1" applyFont="1"/>
  </cellStyleXfs>
  <cellXfs count="5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4" fillId="0" fontId="1" numFmtId="0" xfId="0" applyBorder="1" applyFont="1"/>
    <xf borderId="0" fillId="0" fontId="6" numFmtId="0" xfId="0" applyFont="1"/>
    <xf borderId="5" fillId="0" fontId="5" numFmtId="0" xfId="0" applyAlignment="1" applyBorder="1" applyFont="1">
      <alignment horizontal="center"/>
    </xf>
    <xf borderId="0" fillId="0" fontId="7" numFmtId="164" xfId="0" applyFont="1" applyNumberFormat="1"/>
    <xf borderId="0" fillId="0" fontId="1" numFmtId="9" xfId="0" applyFont="1" applyNumberFormat="1"/>
    <xf borderId="0" fillId="0" fontId="1" numFmtId="164" xfId="0" applyFont="1" applyNumberFormat="1"/>
    <xf borderId="4" fillId="0" fontId="5" numFmtId="0" xfId="0" applyAlignment="1" applyBorder="1" applyFont="1">
      <alignment horizontal="center"/>
    </xf>
    <xf borderId="5" fillId="0" fontId="1" numFmtId="0" xfId="0" applyBorder="1" applyFont="1"/>
    <xf borderId="5" fillId="0" fontId="7" numFmtId="164" xfId="0" applyBorder="1" applyFont="1" applyNumberFormat="1"/>
    <xf borderId="5" fillId="0" fontId="1" numFmtId="9" xfId="0" applyBorder="1" applyFont="1" applyNumberFormat="1"/>
    <xf borderId="5" fillId="0" fontId="1" numFmtId="164" xfId="0" applyBorder="1" applyFont="1" applyNumberFormat="1"/>
    <xf borderId="5" fillId="0" fontId="8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quotePrefix="1" borderId="5" fillId="0" fontId="5" numFmtId="0" xfId="0" applyAlignment="1" applyBorder="1" applyFont="1">
      <alignment horizontal="center"/>
    </xf>
    <xf borderId="0" fillId="0" fontId="5" numFmtId="0" xfId="0" applyFont="1"/>
    <xf borderId="0" fillId="0" fontId="5" numFmtId="164" xfId="0" applyFont="1" applyNumberFormat="1"/>
    <xf borderId="0" fillId="0" fontId="5" numFmtId="9" xfId="0" applyFont="1" applyNumberFormat="1"/>
    <xf borderId="0" fillId="0" fontId="1" numFmtId="165" xfId="0" applyAlignment="1" applyFont="1" applyNumberFormat="1">
      <alignment horizontal="right"/>
    </xf>
    <xf borderId="4" fillId="0" fontId="1" numFmtId="165" xfId="0" applyAlignment="1" applyBorder="1" applyFont="1" applyNumberFormat="1">
      <alignment horizontal="right"/>
    </xf>
    <xf borderId="0" fillId="0" fontId="7" numFmtId="165" xfId="0" applyFont="1" applyNumberFormat="1"/>
    <xf borderId="0" fillId="0" fontId="9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right"/>
    </xf>
    <xf borderId="0" fillId="0" fontId="7" numFmtId="166" xfId="0" applyFont="1" applyNumberFormat="1"/>
    <xf borderId="0" fillId="0" fontId="1" numFmtId="165" xfId="0" applyFont="1" applyNumberFormat="1"/>
    <xf borderId="0" fillId="0" fontId="1" numFmtId="0" xfId="0" applyAlignment="1" applyFont="1">
      <alignment horizontal="right"/>
    </xf>
    <xf borderId="4" fillId="0" fontId="1" numFmtId="0" xfId="0" applyAlignment="1" applyBorder="1" applyFont="1">
      <alignment horizontal="right"/>
    </xf>
    <xf borderId="0" fillId="0" fontId="1" numFmtId="0" xfId="0" applyAlignment="1" applyFont="1">
      <alignment horizontal="left"/>
    </xf>
    <xf borderId="0" fillId="0" fontId="1" numFmtId="167" xfId="0" applyAlignment="1" applyFont="1" applyNumberFormat="1">
      <alignment horizontal="right"/>
    </xf>
    <xf borderId="0" fillId="0" fontId="7" numFmtId="167" xfId="0" applyFont="1" applyNumberFormat="1"/>
    <xf borderId="0" fillId="0" fontId="5" numFmtId="165" xfId="0" applyAlignment="1" applyFont="1" applyNumberFormat="1">
      <alignment horizontal="center"/>
    </xf>
    <xf borderId="7" fillId="0" fontId="5" numFmtId="0" xfId="0" applyBorder="1" applyFont="1"/>
    <xf borderId="7" fillId="0" fontId="5" numFmtId="164" xfId="0" applyBorder="1" applyFont="1" applyNumberFormat="1"/>
    <xf borderId="7" fillId="0" fontId="5" numFmtId="9" xfId="0" applyBorder="1" applyFont="1" applyNumberFormat="1"/>
    <xf borderId="4" fillId="0" fontId="6" numFmtId="165" xfId="0" applyAlignment="1" applyBorder="1" applyFont="1" applyNumberFormat="1">
      <alignment horizontal="right"/>
    </xf>
    <xf borderId="0" fillId="0" fontId="6" numFmtId="165" xfId="0" applyFont="1" applyNumberFormat="1"/>
    <xf borderId="0" fillId="0" fontId="6" numFmtId="0" xfId="0" applyAlignment="1" applyFont="1">
      <alignment horizontal="center"/>
    </xf>
    <xf borderId="8" fillId="2" fontId="4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0" fillId="0" fontId="10" numFmtId="0" xfId="0" applyFont="1"/>
    <xf borderId="11" fillId="3" fontId="11" numFmtId="0" xfId="0" applyAlignment="1" applyBorder="1" applyFill="1" applyFont="1">
      <alignment horizontal="right"/>
    </xf>
    <xf borderId="0" fillId="0" fontId="1" numFmtId="168" xfId="0" applyFont="1" applyNumberFormat="1"/>
    <xf borderId="0" fillId="0" fontId="1" numFmtId="14" xfId="0" applyFont="1" applyNumberFormat="1"/>
    <xf borderId="0" fillId="0" fontId="1" numFmtId="167" xfId="0" applyFont="1" applyNumberFormat="1"/>
    <xf borderId="0" fillId="0" fontId="11" numFmtId="169" xfId="0" applyFont="1" applyNumberFormat="1"/>
    <xf borderId="0" fillId="0" fontId="6" numFmtId="10" xfId="0" applyFont="1" applyNumberFormat="1"/>
    <xf borderId="11" fillId="4" fontId="11" numFmtId="167" xfId="0" applyAlignment="1" applyBorder="1" applyFill="1" applyFont="1" applyNumberFormat="1">
      <alignment horizontal="right"/>
    </xf>
    <xf borderId="0" fillId="0" fontId="1" numFmtId="170" xfId="0" applyFont="1" applyNumberFormat="1"/>
    <xf borderId="0" fillId="0" fontId="1" numFmtId="171" xfId="0" applyFont="1" applyNumberFormat="1"/>
    <xf borderId="0" fillId="0" fontId="1" numFmtId="38" xfId="0" applyFont="1" applyNumberFormat="1"/>
    <xf borderId="11" fillId="3" fontId="11" numFmtId="164" xfId="0" applyAlignment="1" applyBorder="1" applyFont="1" applyNumberFormat="1">
      <alignment horizontal="right"/>
    </xf>
    <xf borderId="11" fillId="3" fontId="11" numFmtId="172" xfId="0" applyBorder="1" applyFont="1" applyNumberFormat="1"/>
    <xf borderId="0" fillId="0" fontId="6" numFmtId="0" xfId="0" applyAlignment="1" applyFont="1">
      <alignment horizontal="left"/>
    </xf>
    <xf borderId="11" fillId="4" fontId="6" numFmtId="167" xfId="0" applyAlignment="1" applyBorder="1" applyFont="1" applyNumberFormat="1">
      <alignment horizontal="right"/>
    </xf>
    <xf borderId="0" fillId="0" fontId="6" numFmtId="167" xfId="0" applyAlignment="1" applyFont="1" applyNumberFormat="1">
      <alignment horizontal="right"/>
    </xf>
    <xf borderId="0" fillId="0" fontId="6" numFmtId="165" xfId="0" applyAlignment="1" applyFont="1" applyNumberFormat="1">
      <alignment horizontal="right"/>
    </xf>
    <xf borderId="11" fillId="4" fontId="12" numFmtId="167" xfId="0" applyAlignment="1" applyBorder="1" applyFont="1" applyNumberFormat="1">
      <alignment horizontal="right"/>
    </xf>
    <xf borderId="12" fillId="4" fontId="11" numFmtId="167" xfId="0" applyAlignment="1" applyBorder="1" applyFont="1" applyNumberFormat="1">
      <alignment horizontal="right"/>
    </xf>
    <xf borderId="5" fillId="0" fontId="1" numFmtId="167" xfId="0" applyAlignment="1" applyBorder="1" applyFont="1" applyNumberFormat="1">
      <alignment horizontal="right"/>
    </xf>
    <xf borderId="5" fillId="0" fontId="1" numFmtId="165" xfId="0" applyAlignment="1" applyBorder="1" applyFont="1" applyNumberFormat="1">
      <alignment horizontal="right"/>
    </xf>
    <xf borderId="0" fillId="0" fontId="1" numFmtId="173" xfId="0" applyFont="1" applyNumberFormat="1"/>
    <xf borderId="0" fillId="0" fontId="13" numFmtId="0" xfId="0" applyFont="1"/>
    <xf borderId="0" fillId="0" fontId="5" numFmtId="174" xfId="0" applyAlignment="1" applyFont="1" applyNumberFormat="1">
      <alignment horizontal="right"/>
    </xf>
    <xf borderId="0" fillId="0" fontId="5" numFmtId="165" xfId="0" applyAlignment="1" applyFont="1" applyNumberFormat="1">
      <alignment horizontal="right"/>
    </xf>
    <xf borderId="11" fillId="4" fontId="5" numFmtId="38" xfId="0" applyBorder="1" applyFont="1" applyNumberFormat="1"/>
    <xf borderId="0" fillId="0" fontId="1" numFmtId="174" xfId="0" applyFont="1" applyNumberFormat="1"/>
    <xf borderId="11" fillId="3" fontId="11" numFmtId="164" xfId="0" applyBorder="1" applyFont="1" applyNumberFormat="1"/>
    <xf borderId="5" fillId="0" fontId="6" numFmtId="0" xfId="0" applyBorder="1" applyFont="1"/>
    <xf borderId="0" fillId="0" fontId="12" numFmtId="167" xfId="0" applyFont="1" applyNumberFormat="1"/>
    <xf borderId="11" fillId="3" fontId="11" numFmtId="10" xfId="0" applyBorder="1" applyFont="1" applyNumberFormat="1"/>
    <xf borderId="0" fillId="0" fontId="14" numFmtId="175" xfId="0" applyAlignment="1" applyFont="1" applyNumberFormat="1">
      <alignment horizontal="center"/>
    </xf>
    <xf borderId="11" fillId="3" fontId="12" numFmtId="10" xfId="0" applyBorder="1" applyFont="1" applyNumberFormat="1"/>
    <xf borderId="0" fillId="0" fontId="6" numFmtId="175" xfId="0" applyAlignment="1" applyFont="1" applyNumberFormat="1">
      <alignment horizontal="center"/>
    </xf>
    <xf borderId="0" fillId="0" fontId="6" numFmtId="164" xfId="0" applyAlignment="1" applyFont="1" applyNumberFormat="1">
      <alignment horizontal="right"/>
    </xf>
    <xf borderId="11" fillId="4" fontId="1" numFmtId="174" xfId="0" applyBorder="1" applyFont="1" applyNumberFormat="1"/>
    <xf borderId="0" fillId="0" fontId="6" numFmtId="174" xfId="0" applyFont="1" applyNumberFormat="1"/>
    <xf borderId="11" fillId="3" fontId="11" numFmtId="169" xfId="0" applyBorder="1" applyFont="1" applyNumberFormat="1"/>
    <xf borderId="13" fillId="0" fontId="5" numFmtId="0" xfId="0" applyBorder="1" applyFont="1"/>
    <xf borderId="13" fillId="0" fontId="5" numFmtId="167" xfId="0" applyAlignment="1" applyBorder="1" applyFont="1" applyNumberFormat="1">
      <alignment horizontal="right"/>
    </xf>
    <xf borderId="13" fillId="0" fontId="5" numFmtId="165" xfId="0" applyAlignment="1" applyBorder="1" applyFont="1" applyNumberFormat="1">
      <alignment horizontal="right"/>
    </xf>
    <xf borderId="11" fillId="4" fontId="11" numFmtId="14" xfId="0" applyAlignment="1" applyBorder="1" applyFont="1" applyNumberFormat="1">
      <alignment horizontal="right"/>
    </xf>
    <xf borderId="11" fillId="4" fontId="11" numFmtId="168" xfId="0" applyAlignment="1" applyBorder="1" applyFont="1" applyNumberFormat="1">
      <alignment horizontal="right"/>
    </xf>
    <xf borderId="0" fillId="0" fontId="1" numFmtId="14" xfId="0" applyAlignment="1" applyFont="1" applyNumberFormat="1">
      <alignment horizontal="right"/>
    </xf>
    <xf borderId="0" fillId="0" fontId="1" numFmtId="168" xfId="0" applyAlignment="1" applyFont="1" applyNumberFormat="1">
      <alignment horizontal="right"/>
    </xf>
    <xf borderId="0" fillId="0" fontId="1" numFmtId="176" xfId="0" applyFont="1" applyNumberFormat="1"/>
    <xf borderId="11" fillId="3" fontId="11" numFmtId="170" xfId="0" applyAlignment="1" applyBorder="1" applyFont="1" applyNumberFormat="1">
      <alignment horizontal="center"/>
    </xf>
    <xf borderId="0" fillId="0" fontId="1" numFmtId="2" xfId="0" applyFont="1" applyNumberFormat="1"/>
    <xf borderId="0" fillId="0" fontId="1" numFmtId="177" xfId="0" applyFont="1" applyNumberFormat="1"/>
    <xf borderId="0" fillId="0" fontId="1" numFmtId="178" xfId="0" applyFont="1" applyNumberFormat="1"/>
    <xf borderId="5" fillId="0" fontId="5" numFmtId="0" xfId="0" applyAlignment="1" applyBorder="1" applyFont="1">
      <alignment horizontal="right"/>
    </xf>
    <xf borderId="11" fillId="3" fontId="1" numFmtId="177" xfId="0" applyBorder="1" applyFont="1" applyNumberFormat="1"/>
    <xf borderId="0" fillId="0" fontId="6" numFmtId="164" xfId="0" applyFont="1" applyNumberFormat="1"/>
    <xf borderId="11" fillId="3" fontId="6" numFmtId="177" xfId="0" applyBorder="1" applyFont="1" applyNumberFormat="1"/>
    <xf borderId="0" fillId="0" fontId="1" numFmtId="179" xfId="0" applyAlignment="1" applyFont="1" applyNumberFormat="1">
      <alignment horizontal="right"/>
    </xf>
    <xf borderId="0" fillId="0" fontId="13" numFmtId="164" xfId="0" applyFont="1" applyNumberFormat="1"/>
    <xf borderId="13" fillId="0" fontId="5" numFmtId="180" xfId="0" applyBorder="1" applyFont="1" applyNumberFormat="1"/>
    <xf borderId="0" fillId="0" fontId="1" numFmtId="10" xfId="0" applyFont="1" applyNumberFormat="1"/>
    <xf borderId="1" fillId="2" fontId="4" numFmtId="0" xfId="0" applyAlignment="1" applyBorder="1" applyFont="1">
      <alignment horizontal="center" readingOrder="0"/>
    </xf>
    <xf borderId="0" fillId="0" fontId="6" numFmtId="170" xfId="0" applyAlignment="1" applyFont="1" applyNumberFormat="1">
      <alignment horizontal="left"/>
    </xf>
    <xf borderId="0" fillId="0" fontId="1" numFmtId="1" xfId="0" applyFont="1" applyNumberFormat="1"/>
    <xf borderId="0" fillId="0" fontId="1" numFmtId="172" xfId="0" applyFont="1" applyNumberFormat="1"/>
    <xf borderId="0" fillId="0" fontId="1" numFmtId="181" xfId="0" applyFont="1" applyNumberFormat="1"/>
    <xf borderId="11" fillId="2" fontId="15" numFmtId="0" xfId="0" applyBorder="1" applyFont="1"/>
    <xf borderId="11" fillId="2" fontId="2" numFmtId="9" xfId="0" applyBorder="1" applyFont="1" applyNumberFormat="1"/>
    <xf borderId="14" fillId="0" fontId="5" numFmtId="0" xfId="0" applyAlignment="1" applyBorder="1" applyFont="1">
      <alignment horizontal="center"/>
    </xf>
    <xf borderId="14" fillId="0" fontId="8" numFmtId="0" xfId="0" applyAlignment="1" applyBorder="1" applyFont="1">
      <alignment horizontal="center"/>
    </xf>
    <xf borderId="5" fillId="0" fontId="5" numFmtId="0" xfId="0" applyBorder="1" applyFont="1"/>
    <xf borderId="15" fillId="0" fontId="8" numFmtId="14" xfId="0" applyAlignment="1" applyBorder="1" applyFont="1" applyNumberFormat="1">
      <alignment horizontal="center"/>
    </xf>
    <xf borderId="5" fillId="0" fontId="5" numFmtId="14" xfId="0" applyAlignment="1" applyBorder="1" applyFont="1" applyNumberFormat="1">
      <alignment horizontal="center"/>
    </xf>
    <xf borderId="0" fillId="0" fontId="5" numFmtId="14" xfId="0" applyAlignment="1" applyFont="1" applyNumberFormat="1">
      <alignment horizontal="center"/>
    </xf>
    <xf borderId="15" fillId="0" fontId="5" numFmtId="14" xfId="0" applyAlignment="1" applyBorder="1" applyFont="1" applyNumberFormat="1">
      <alignment horizontal="center"/>
    </xf>
    <xf borderId="14" fillId="0" fontId="1" numFmtId="181" xfId="0" applyBorder="1" applyFont="1" applyNumberFormat="1"/>
    <xf borderId="16" fillId="0" fontId="1" numFmtId="181" xfId="0" applyBorder="1" applyFont="1" applyNumberFormat="1"/>
    <xf borderId="17" fillId="0" fontId="1" numFmtId="0" xfId="0" applyBorder="1" applyFont="1"/>
    <xf borderId="18" fillId="0" fontId="1" numFmtId="181" xfId="0" applyBorder="1" applyFont="1" applyNumberFormat="1"/>
    <xf borderId="19" fillId="0" fontId="1" numFmtId="181" xfId="0" applyBorder="1" applyFont="1" applyNumberFormat="1"/>
    <xf borderId="17" fillId="0" fontId="1" numFmtId="181" xfId="0" applyBorder="1" applyFont="1" applyNumberFormat="1"/>
    <xf borderId="0" fillId="0" fontId="5" numFmtId="181" xfId="0" applyFont="1" applyNumberFormat="1"/>
    <xf borderId="14" fillId="0" fontId="5" numFmtId="181" xfId="0" applyBorder="1" applyFont="1" applyNumberFormat="1"/>
    <xf borderId="20" fillId="0" fontId="1" numFmtId="181" xfId="0" applyBorder="1" applyFont="1" applyNumberFormat="1"/>
    <xf borderId="0" fillId="0" fontId="5" numFmtId="38" xfId="0" applyFont="1" applyNumberFormat="1"/>
    <xf borderId="21" fillId="5" fontId="5" numFmtId="0" xfId="0" applyBorder="1" applyFill="1" applyFont="1"/>
    <xf borderId="22" fillId="5" fontId="5" numFmtId="10" xfId="0" applyBorder="1" applyFont="1" applyNumberFormat="1"/>
    <xf borderId="23" fillId="5" fontId="5" numFmtId="0" xfId="0" applyBorder="1" applyFont="1"/>
    <xf borderId="24" fillId="5" fontId="5" numFmtId="173" xfId="0" applyBorder="1" applyFont="1" applyNumberFormat="1"/>
    <xf borderId="24" fillId="5" fontId="5" numFmtId="182" xfId="0" applyBorder="1" applyFont="1" applyNumberFormat="1"/>
    <xf borderId="25" fillId="5" fontId="5" numFmtId="0" xfId="0" applyBorder="1" applyFont="1"/>
    <xf borderId="26" fillId="5" fontId="5" numFmtId="173" xfId="0" applyBorder="1" applyFont="1" applyNumberFormat="1"/>
    <xf borderId="24" fillId="5" fontId="5" numFmtId="38" xfId="0" applyBorder="1" applyFont="1" applyNumberFormat="1"/>
    <xf borderId="0" fillId="0" fontId="1" numFmtId="183" xfId="0" applyFont="1" applyNumberFormat="1"/>
    <xf borderId="1" fillId="5" fontId="5" numFmtId="0" xfId="0" applyAlignment="1" applyBorder="1" applyFont="1">
      <alignment horizontal="center"/>
    </xf>
    <xf borderId="5" fillId="0" fontId="5" numFmtId="182" xfId="0" applyBorder="1" applyFont="1" applyNumberFormat="1"/>
    <xf borderId="5" fillId="0" fontId="5" numFmtId="10" xfId="0" applyBorder="1" applyFont="1" applyNumberFormat="1"/>
    <xf borderId="5" fillId="0" fontId="8" numFmtId="10" xfId="0" applyBorder="1" applyFont="1" applyNumberFormat="1"/>
    <xf borderId="5" fillId="0" fontId="5" numFmtId="164" xfId="0" applyBorder="1" applyFont="1" applyNumberFormat="1"/>
    <xf borderId="14" fillId="0" fontId="1" numFmtId="182" xfId="0" applyBorder="1" applyFont="1" applyNumberFormat="1"/>
    <xf borderId="0" fillId="0" fontId="1" numFmtId="182" xfId="0" applyFont="1" applyNumberFormat="1"/>
    <xf borderId="14" fillId="0" fontId="1" numFmtId="164" xfId="0" applyBorder="1" applyFont="1" applyNumberFormat="1"/>
    <xf borderId="14" fillId="0" fontId="1" numFmtId="10" xfId="0" applyBorder="1" applyFont="1" applyNumberFormat="1"/>
    <xf borderId="0" fillId="0" fontId="8" numFmtId="164" xfId="0" applyFont="1" applyNumberFormat="1"/>
    <xf borderId="27" fillId="0" fontId="5" numFmtId="182" xfId="0" applyBorder="1" applyFont="1" applyNumberFormat="1"/>
    <xf borderId="27" fillId="0" fontId="5" numFmtId="164" xfId="0" applyBorder="1" applyFont="1" applyNumberFormat="1"/>
    <xf borderId="27" fillId="0" fontId="5" numFmtId="10" xfId="0" applyBorder="1" applyFont="1" applyNumberFormat="1"/>
    <xf borderId="28" fillId="0" fontId="5" numFmtId="182" xfId="0" applyBorder="1" applyFont="1" applyNumberFormat="1"/>
    <xf borderId="15" fillId="0" fontId="5" numFmtId="10" xfId="0" applyBorder="1" applyFont="1" applyNumberFormat="1"/>
    <xf borderId="0" fillId="0" fontId="12" numFmtId="168" xfId="0" applyFont="1" applyNumberFormat="1"/>
    <xf borderId="0" fillId="0" fontId="12" numFmtId="14" xfId="0" applyFont="1" applyNumberFormat="1"/>
    <xf borderId="0" fillId="0" fontId="12" numFmtId="173" xfId="0" applyFont="1" applyNumberFormat="1"/>
    <xf borderId="5" fillId="0" fontId="5" numFmtId="184" xfId="0" applyBorder="1" applyFont="1" applyNumberFormat="1"/>
    <xf borderId="11" fillId="2" fontId="16" numFmtId="0" xfId="0" applyBorder="1" applyFont="1"/>
    <xf borderId="0" fillId="0" fontId="17" numFmtId="0" xfId="0" applyFont="1"/>
    <xf borderId="12" fillId="2" fontId="2" numFmtId="0" xfId="0" applyBorder="1" applyFont="1"/>
    <xf borderId="0" fillId="0" fontId="1" numFmtId="10" xfId="0" applyAlignment="1" applyFont="1" applyNumberFormat="1">
      <alignment horizontal="right"/>
    </xf>
    <xf borderId="0" fillId="0" fontId="12" numFmtId="10" xfId="0" applyFont="1" applyNumberFormat="1"/>
    <xf borderId="0" fillId="0" fontId="1" numFmtId="185" xfId="0" applyFont="1" applyNumberFormat="1"/>
    <xf borderId="0" fillId="0" fontId="1" numFmtId="186" xfId="0" applyFont="1" applyNumberFormat="1"/>
    <xf borderId="0" fillId="0" fontId="12" numFmtId="0" xfId="0" applyFont="1"/>
    <xf borderId="29" fillId="0" fontId="5" numFmtId="0" xfId="0" applyBorder="1" applyFont="1"/>
    <xf borderId="29" fillId="0" fontId="5" numFmtId="10" xfId="0" applyBorder="1" applyFont="1" applyNumberFormat="1"/>
    <xf borderId="0" fillId="0" fontId="12" numFmtId="164" xfId="0" applyFont="1" applyNumberFormat="1"/>
    <xf borderId="0" fillId="0" fontId="1" numFmtId="187" xfId="0" applyFont="1" applyNumberFormat="1"/>
    <xf borderId="0" fillId="0" fontId="10" numFmtId="168" xfId="0" applyFont="1" applyNumberFormat="1"/>
    <xf borderId="29" fillId="0" fontId="5" numFmtId="181" xfId="0" applyBorder="1" applyFont="1" applyNumberFormat="1"/>
    <xf borderId="11" fillId="6" fontId="1" numFmtId="0" xfId="0" applyBorder="1" applyFill="1" applyFont="1"/>
    <xf borderId="11" fillId="6" fontId="1" numFmtId="176" xfId="0" applyBorder="1" applyFont="1" applyNumberFormat="1"/>
    <xf borderId="11" fillId="6" fontId="5" numFmtId="0" xfId="0" applyBorder="1" applyFont="1"/>
    <xf borderId="11" fillId="6" fontId="1" numFmtId="173" xfId="0" applyBorder="1" applyFont="1" applyNumberFormat="1"/>
    <xf borderId="1" fillId="6" fontId="2" numFmtId="0" xfId="0" applyAlignment="1" applyBorder="1" applyFont="1">
      <alignment horizontal="center"/>
    </xf>
    <xf borderId="11" fillId="6" fontId="18" numFmtId="0" xfId="0" applyBorder="1" applyFont="1"/>
    <xf borderId="12" fillId="6" fontId="2" numFmtId="0" xfId="0" applyBorder="1" applyFont="1"/>
    <xf borderId="0" fillId="0" fontId="11" numFmtId="183" xfId="0" applyFont="1" applyNumberFormat="1"/>
    <xf borderId="0" fillId="0" fontId="10" numFmtId="173" xfId="0" applyFont="1" applyNumberFormat="1"/>
    <xf borderId="0" fillId="0" fontId="19" numFmtId="0" xfId="0" applyFont="1"/>
    <xf borderId="0" fillId="0" fontId="5" numFmtId="173" xfId="0" applyFont="1" applyNumberFormat="1"/>
    <xf borderId="11" fillId="7" fontId="2" numFmtId="0" xfId="0" applyAlignment="1" applyBorder="1" applyFill="1" applyFont="1">
      <alignment horizontal="left" vertical="center"/>
    </xf>
    <xf borderId="11" fillId="7" fontId="15" numFmtId="0" xfId="0" applyAlignment="1" applyBorder="1" applyFont="1">
      <alignment horizontal="left" vertical="center"/>
    </xf>
    <xf borderId="11" fillId="7" fontId="15" numFmtId="0" xfId="0" applyAlignment="1" applyBorder="1" applyFont="1">
      <alignment horizontal="left" shrinkToFit="0" vertical="center" wrapText="1"/>
    </xf>
    <xf borderId="0" fillId="0" fontId="20" numFmtId="1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11" fillId="8" fontId="1" numFmtId="0" xfId="0" applyAlignment="1" applyBorder="1" applyFill="1" applyFont="1">
      <alignment horizontal="left" vertical="center"/>
    </xf>
    <xf borderId="11" fillId="8" fontId="11" numFmtId="0" xfId="0" applyAlignment="1" applyBorder="1" applyFont="1">
      <alignment horizontal="left" vertical="center"/>
    </xf>
    <xf borderId="0" fillId="0" fontId="1" numFmtId="173" xfId="0" applyAlignment="1" applyFont="1" applyNumberFormat="1">
      <alignment horizontal="right" shrinkToFit="0" vertical="center" wrapText="1"/>
    </xf>
    <xf borderId="0" fillId="0" fontId="1" numFmtId="188" xfId="0" applyAlignment="1" applyFont="1" applyNumberFormat="1">
      <alignment horizontal="left" vertical="center"/>
    </xf>
    <xf borderId="11" fillId="8" fontId="6" numFmtId="0" xfId="0" applyAlignment="1" applyBorder="1" applyFont="1">
      <alignment horizontal="left" vertical="center"/>
    </xf>
    <xf borderId="11" fillId="8" fontId="14" numFmtId="173" xfId="0" applyAlignment="1" applyBorder="1" applyFont="1" applyNumberFormat="1">
      <alignment horizontal="right" shrinkToFit="0" vertical="center" wrapText="1"/>
    </xf>
    <xf borderId="0" fillId="0" fontId="11" numFmtId="189" xfId="0" applyAlignment="1" applyFont="1" applyNumberFormat="1">
      <alignment horizontal="left" vertical="center"/>
    </xf>
    <xf borderId="11" fillId="8" fontId="1" numFmtId="190" xfId="0" applyAlignment="1" applyBorder="1" applyFont="1" applyNumberFormat="1">
      <alignment horizontal="right" vertical="center"/>
    </xf>
    <xf borderId="0" fillId="0" fontId="1" numFmtId="189" xfId="0" applyAlignment="1" applyFont="1" applyNumberFormat="1">
      <alignment horizontal="left" vertical="center"/>
    </xf>
    <xf borderId="0" fillId="0" fontId="1" numFmtId="190" xfId="0" applyAlignment="1" applyFont="1" applyNumberFormat="1">
      <alignment horizontal="left" vertical="center"/>
    </xf>
    <xf borderId="11" fillId="8" fontId="6" numFmtId="173" xfId="0" applyAlignment="1" applyBorder="1" applyFont="1" applyNumberFormat="1">
      <alignment horizontal="right" shrinkToFit="0" vertical="center" wrapText="1"/>
    </xf>
    <xf borderId="0" fillId="0" fontId="11" numFmtId="14" xfId="0" applyAlignment="1" applyFont="1" applyNumberFormat="1">
      <alignment horizontal="left" vertical="center"/>
    </xf>
    <xf borderId="0" fillId="0" fontId="1" numFmtId="14" xfId="0" applyAlignment="1" applyFont="1" applyNumberFormat="1">
      <alignment horizontal="right" vertical="center"/>
    </xf>
    <xf borderId="0" fillId="0" fontId="11" numFmtId="10" xfId="0" applyAlignment="1" applyFont="1" applyNumberFormat="1">
      <alignment horizontal="left" vertical="center"/>
    </xf>
    <xf borderId="0" fillId="0" fontId="11" numFmtId="14" xfId="0" applyAlignment="1" applyFont="1" applyNumberFormat="1">
      <alignment horizontal="right" vertical="center"/>
    </xf>
    <xf borderId="0" fillId="0" fontId="11" numFmtId="10" xfId="0" applyAlignment="1" applyFont="1" applyNumberFormat="1">
      <alignment horizontal="right" vertical="center"/>
    </xf>
    <xf borderId="0" fillId="0" fontId="1" numFmtId="10" xfId="0" applyAlignment="1" applyFont="1" applyNumberFormat="1">
      <alignment horizontal="left" vertical="center"/>
    </xf>
    <xf borderId="11" fillId="8" fontId="1" numFmtId="10" xfId="0" applyAlignment="1" applyBorder="1" applyFont="1" applyNumberFormat="1">
      <alignment horizontal="right" vertical="center"/>
    </xf>
    <xf borderId="11" fillId="8" fontId="1" numFmtId="10" xfId="0" applyAlignment="1" applyBorder="1" applyFont="1" applyNumberFormat="1">
      <alignment horizontal="left" vertical="center"/>
    </xf>
    <xf borderId="0" fillId="0" fontId="1" numFmtId="14" xfId="0" applyAlignment="1" applyFont="1" applyNumberFormat="1">
      <alignment horizontal="left" vertical="center"/>
    </xf>
    <xf borderId="0" fillId="0" fontId="11" numFmtId="0" xfId="0" applyAlignment="1" applyFont="1">
      <alignment horizontal="left" vertical="center"/>
    </xf>
    <xf borderId="11" fillId="8" fontId="1" numFmtId="0" xfId="0" applyAlignment="1" applyBorder="1" applyFont="1">
      <alignment horizontal="left" shrinkToFit="0" vertical="center" wrapText="1"/>
    </xf>
    <xf borderId="12" fillId="8" fontId="1" numFmtId="0" xfId="0" applyAlignment="1" applyBorder="1" applyFont="1">
      <alignment horizontal="left" vertical="center"/>
    </xf>
    <xf borderId="5" fillId="0" fontId="11" numFmtId="14" xfId="0" applyAlignment="1" applyBorder="1" applyFont="1" applyNumberFormat="1">
      <alignment horizontal="left" vertical="center"/>
    </xf>
    <xf borderId="0" fillId="0" fontId="11" numFmtId="10" xfId="0" applyAlignment="1" applyFont="1" applyNumberFormat="1">
      <alignment horizontal="left" shrinkToFit="0" vertical="center" wrapText="1"/>
    </xf>
    <xf borderId="0" fillId="0" fontId="11" numFmtId="170" xfId="0" applyAlignment="1" applyFont="1" applyNumberFormat="1">
      <alignment horizontal="left" shrinkToFit="0" vertical="center" wrapText="1"/>
    </xf>
    <xf borderId="0" fillId="0" fontId="1" numFmtId="10" xfId="0" applyAlignment="1" applyFont="1" applyNumberFormat="1">
      <alignment horizontal="left" shrinkToFit="0" vertical="center" wrapText="1"/>
    </xf>
    <xf borderId="11" fillId="8" fontId="11" numFmtId="10" xfId="0" applyAlignment="1" applyBorder="1" applyFont="1" applyNumberFormat="1">
      <alignment horizontal="right" vertical="center"/>
    </xf>
    <xf borderId="0" fillId="0" fontId="11" numFmtId="183" xfId="0" applyAlignment="1" applyFont="1" applyNumberFormat="1">
      <alignment horizontal="left" vertical="center"/>
    </xf>
    <xf borderId="0" fillId="0" fontId="1" numFmtId="2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1" numFmtId="14" xfId="0" applyAlignment="1" applyFont="1" applyNumberFormat="1">
      <alignment horizontal="left" shrinkToFit="0" vertical="center" wrapText="1"/>
    </xf>
    <xf borderId="1" fillId="9" fontId="5" numFmtId="0" xfId="0" applyAlignment="1" applyBorder="1" applyFill="1" applyFont="1">
      <alignment horizontal="left" shrinkToFit="0" vertical="center" wrapText="1"/>
    </xf>
    <xf borderId="11" fillId="9" fontId="1" numFmtId="0" xfId="0" applyAlignment="1" applyBorder="1" applyFont="1">
      <alignment horizontal="left" shrinkToFit="0" vertical="center" wrapText="1"/>
    </xf>
    <xf borderId="11" fillId="8" fontId="15" numFmtId="0" xfId="0" applyBorder="1" applyFont="1"/>
    <xf borderId="11" fillId="8" fontId="5" numFmtId="14" xfId="0" applyAlignment="1" applyBorder="1" applyFont="1" applyNumberFormat="1">
      <alignment horizontal="center" shrinkToFit="0" vertical="center" wrapText="1"/>
    </xf>
    <xf borderId="11" fillId="8" fontId="8" numFmtId="14" xfId="0" applyAlignment="1" applyBorder="1" applyFont="1" applyNumberFormat="1">
      <alignment horizontal="center" shrinkToFit="0" vertical="center" wrapText="1"/>
    </xf>
    <xf borderId="11" fillId="8" fontId="5" numFmtId="0" xfId="0" applyAlignment="1" applyBorder="1" applyFont="1">
      <alignment horizontal="center" vertical="center"/>
    </xf>
    <xf borderId="11" fillId="8" fontId="1" numFmtId="173" xfId="0" applyAlignment="1" applyBorder="1" applyFont="1" applyNumberFormat="1">
      <alignment horizontal="right" shrinkToFit="0" vertical="center" wrapText="1"/>
    </xf>
    <xf borderId="0" fillId="0" fontId="6" numFmtId="173" xfId="0" applyAlignment="1" applyFont="1" applyNumberFormat="1">
      <alignment horizontal="right" shrinkToFit="0" vertical="center" wrapText="1"/>
    </xf>
    <xf borderId="11" fillId="8" fontId="1" numFmtId="10" xfId="0" applyAlignment="1" applyBorder="1" applyFont="1" applyNumberFormat="1">
      <alignment horizontal="right" shrinkToFit="0" vertical="center" wrapText="1"/>
    </xf>
    <xf borderId="0" fillId="0" fontId="11" numFmtId="173" xfId="0" applyAlignment="1" applyFont="1" applyNumberFormat="1">
      <alignment horizontal="right" shrinkToFit="0" vertical="center" wrapText="1"/>
    </xf>
    <xf borderId="12" fillId="8" fontId="1" numFmtId="173" xfId="0" applyAlignment="1" applyBorder="1" applyFont="1" applyNumberFormat="1">
      <alignment horizontal="right" shrinkToFit="0" vertical="center" wrapText="1"/>
    </xf>
    <xf borderId="30" fillId="8" fontId="1" numFmtId="0" xfId="0" applyAlignment="1" applyBorder="1" applyFont="1">
      <alignment horizontal="left" vertical="center"/>
    </xf>
    <xf borderId="30" fillId="8" fontId="1" numFmtId="173" xfId="0" applyAlignment="1" applyBorder="1" applyFont="1" applyNumberFormat="1">
      <alignment horizontal="right" shrinkToFit="0" vertical="center" wrapText="1"/>
    </xf>
    <xf borderId="11" fillId="8" fontId="1" numFmtId="0" xfId="0" applyAlignment="1" applyBorder="1" applyFont="1">
      <alignment horizontal="right" shrinkToFit="0" vertical="center" wrapText="1"/>
    </xf>
    <xf borderId="11" fillId="8" fontId="1" numFmtId="0" xfId="0" applyAlignment="1" applyBorder="1" applyFont="1">
      <alignment horizontal="right" vertical="center"/>
    </xf>
    <xf borderId="11" fillId="8" fontId="1" numFmtId="173" xfId="0" applyAlignment="1" applyBorder="1" applyFont="1" applyNumberFormat="1">
      <alignment horizontal="right" vertical="center"/>
    </xf>
    <xf borderId="11" fillId="8" fontId="1" numFmtId="191" xfId="0" applyAlignment="1" applyBorder="1" applyFont="1" applyNumberFormat="1">
      <alignment horizontal="right" shrinkToFit="0" vertical="center" wrapText="1"/>
    </xf>
    <xf borderId="11" fillId="10" fontId="1" numFmtId="191" xfId="0" applyAlignment="1" applyBorder="1" applyFill="1" applyFont="1" applyNumberFormat="1">
      <alignment horizontal="right" shrinkToFit="0" vertical="center" wrapText="1"/>
    </xf>
    <xf borderId="11" fillId="10" fontId="1" numFmtId="10" xfId="0" applyAlignment="1" applyBorder="1" applyFont="1" applyNumberFormat="1">
      <alignment horizontal="right" shrinkToFit="0" vertical="center" wrapText="1"/>
    </xf>
    <xf borderId="11" fillId="8" fontId="1" numFmtId="183" xfId="0" applyAlignment="1" applyBorder="1" applyFont="1" applyNumberFormat="1">
      <alignment horizontal="right" shrinkToFit="0" vertical="center" wrapText="1"/>
    </xf>
    <xf borderId="11" fillId="10" fontId="1" numFmtId="183" xfId="0" applyAlignment="1" applyBorder="1" applyFont="1" applyNumberFormat="1">
      <alignment horizontal="right" shrinkToFit="0" vertical="center" wrapText="1"/>
    </xf>
    <xf borderId="0" fillId="0" fontId="1" numFmtId="176" xfId="0" applyAlignment="1" applyFont="1" applyNumberFormat="1">
      <alignment horizontal="left" vertical="center"/>
    </xf>
    <xf borderId="0" fillId="0" fontId="5" numFmtId="0" xfId="0" applyAlignment="1" applyFont="1">
      <alignment horizontal="left" vertical="center"/>
    </xf>
    <xf borderId="11" fillId="8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0" fillId="0" fontId="1" numFmtId="178" xfId="0" applyAlignment="1" applyFont="1" applyNumberFormat="1">
      <alignment horizontal="left" vertical="center"/>
    </xf>
    <xf borderId="5" fillId="0" fontId="5" numFmtId="0" xfId="0" applyAlignment="1" applyBorder="1" applyFont="1">
      <alignment horizontal="center" vertical="center"/>
    </xf>
    <xf borderId="5" fillId="0" fontId="8" numFmtId="14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right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5" fillId="0" fontId="1" numFmtId="164" xfId="0" applyAlignment="1" applyBorder="1" applyFont="1" applyNumberFormat="1">
      <alignment horizontal="righ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164" xfId="0" applyAlignment="1" applyFont="1" applyNumberFormat="1">
      <alignment horizontal="right"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5" numFmtId="2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0" fillId="0" fontId="5" numFmtId="10" xfId="0" applyAlignment="1" applyFont="1" applyNumberFormat="1">
      <alignment horizontal="right" vertical="center"/>
    </xf>
    <xf borderId="23" fillId="11" fontId="5" numFmtId="0" xfId="0" applyAlignment="1" applyBorder="1" applyFill="1" applyFont="1">
      <alignment horizontal="center" vertical="center"/>
    </xf>
    <xf borderId="5" fillId="0" fontId="20" numFmtId="14" xfId="0" applyAlignment="1" applyBorder="1" applyFont="1" applyNumberFormat="1">
      <alignment horizontal="center" vertical="center"/>
    </xf>
    <xf borderId="5" fillId="0" fontId="20" numFmtId="14" xfId="0" applyAlignment="1" applyBorder="1" applyFont="1" applyNumberFormat="1">
      <alignment horizontal="center" shrinkToFit="0" vertical="center" wrapText="1"/>
    </xf>
    <xf borderId="15" fillId="0" fontId="20" numFmtId="14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right" vertical="center"/>
    </xf>
    <xf borderId="14" fillId="0" fontId="1" numFmtId="164" xfId="0" applyAlignment="1" applyBorder="1" applyFont="1" applyNumberFormat="1">
      <alignment horizontal="right" vertical="center"/>
    </xf>
    <xf borderId="0" fillId="0" fontId="20" numFmtId="0" xfId="0" applyAlignment="1" applyFont="1">
      <alignment horizontal="left" vertical="center"/>
    </xf>
    <xf borderId="14" fillId="0" fontId="1" numFmtId="0" xfId="0" applyAlignment="1" applyBorder="1" applyFont="1">
      <alignment horizontal="left" vertical="center"/>
    </xf>
    <xf borderId="11" fillId="12" fontId="21" numFmtId="14" xfId="0" applyAlignment="1" applyBorder="1" applyFill="1" applyFont="1" applyNumberFormat="1">
      <alignment horizontal="center" shrinkToFit="0" wrapText="1"/>
    </xf>
    <xf borderId="23" fillId="12" fontId="21" numFmtId="14" xfId="0" applyAlignment="1" applyBorder="1" applyFont="1" applyNumberFormat="1">
      <alignment shrinkToFit="0" wrapText="1"/>
    </xf>
    <xf borderId="11" fillId="12" fontId="21" numFmtId="14" xfId="0" applyAlignment="1" applyBorder="1" applyFont="1" applyNumberFormat="1">
      <alignment shrinkToFit="0" wrapText="1"/>
    </xf>
    <xf borderId="0" fillId="0" fontId="21" numFmtId="14" xfId="0" applyAlignment="1" applyFont="1" applyNumberFormat="1">
      <alignment shrinkToFit="0" wrapText="1"/>
    </xf>
    <xf borderId="14" fillId="0" fontId="1" numFmtId="164" xfId="0" applyAlignment="1" applyBorder="1" applyFont="1" applyNumberFormat="1">
      <alignment horizontal="left" vertical="center"/>
    </xf>
    <xf borderId="5" fillId="0" fontId="1" numFmtId="0" xfId="0" applyAlignment="1" applyBorder="1" applyFont="1">
      <alignment horizontal="left" vertical="center"/>
    </xf>
    <xf borderId="5" fillId="0" fontId="1" numFmtId="164" xfId="0" applyAlignment="1" applyBorder="1" applyFont="1" applyNumberFormat="1">
      <alignment horizontal="left" vertical="center"/>
    </xf>
    <xf borderId="15" fillId="0" fontId="1" numFmtId="164" xfId="0" applyAlignment="1" applyBorder="1" applyFont="1" applyNumberFormat="1">
      <alignment horizontal="left" vertical="center"/>
    </xf>
    <xf borderId="0" fillId="0" fontId="5" numFmtId="164" xfId="0" applyAlignment="1" applyFont="1" applyNumberFormat="1">
      <alignment horizontal="left" vertical="center"/>
    </xf>
    <xf borderId="14" fillId="0" fontId="5" numFmtId="164" xfId="0" applyAlignment="1" applyBorder="1" applyFont="1" applyNumberFormat="1">
      <alignment horizontal="left" vertical="center"/>
    </xf>
    <xf borderId="0" fillId="0" fontId="22" numFmtId="3" xfId="0" applyAlignment="1" applyFont="1" applyNumberFormat="1">
      <alignment horizontal="right"/>
    </xf>
    <xf borderId="5" fillId="0" fontId="11" numFmtId="164" xfId="0" applyAlignment="1" applyBorder="1" applyFont="1" applyNumberFormat="1">
      <alignment horizontal="left" vertical="center"/>
    </xf>
    <xf borderId="0" fillId="0" fontId="6" numFmtId="0" xfId="0" applyAlignment="1" applyFont="1">
      <alignment horizontal="left" shrinkToFit="0" vertical="center" wrapText="1"/>
    </xf>
    <xf borderId="0" fillId="0" fontId="1" numFmtId="170" xfId="0" applyAlignment="1" applyFont="1" applyNumberFormat="1">
      <alignment horizontal="left" vertical="center"/>
    </xf>
    <xf borderId="31" fillId="2" fontId="2" numFmtId="0" xfId="0" applyBorder="1" applyFont="1"/>
    <xf borderId="32" fillId="2" fontId="2" numFmtId="0" xfId="0" applyBorder="1" applyFont="1"/>
    <xf borderId="32" fillId="2" fontId="2" numFmtId="0" xfId="0" applyAlignment="1" applyBorder="1" applyFont="1">
      <alignment horizontal="center"/>
    </xf>
    <xf borderId="33" fillId="2" fontId="2" numFmtId="0" xfId="0" applyAlignment="1" applyBorder="1" applyFont="1">
      <alignment horizontal="center"/>
    </xf>
    <xf borderId="21" fillId="2" fontId="2" numFmtId="0" xfId="0" applyBorder="1" applyFont="1"/>
    <xf borderId="30" fillId="2" fontId="15" numFmtId="0" xfId="0" applyBorder="1" applyFont="1"/>
    <xf borderId="30" fillId="2" fontId="2" numFmtId="0" xfId="0" applyAlignment="1" applyBorder="1" applyFont="1">
      <alignment horizontal="right"/>
    </xf>
    <xf borderId="22" fillId="2" fontId="2" numFmtId="0" xfId="0" applyAlignment="1" applyBorder="1" applyFont="1">
      <alignment horizontal="right"/>
    </xf>
    <xf borderId="16" fillId="0" fontId="1" numFmtId="0" xfId="0" applyBorder="1" applyFont="1"/>
    <xf borderId="13" fillId="0" fontId="1" numFmtId="0" xfId="0" applyBorder="1" applyFont="1"/>
    <xf borderId="13" fillId="0" fontId="1" numFmtId="174" xfId="0" applyAlignment="1" applyBorder="1" applyFont="1" applyNumberFormat="1">
      <alignment horizontal="center"/>
    </xf>
    <xf borderId="13" fillId="0" fontId="1" numFmtId="183" xfId="0" applyAlignment="1" applyBorder="1" applyFont="1" applyNumberFormat="1">
      <alignment horizontal="center"/>
    </xf>
    <xf borderId="34" fillId="0" fontId="1" numFmtId="191" xfId="0" applyAlignment="1" applyBorder="1" applyFont="1" applyNumberFormat="1">
      <alignment horizontal="center"/>
    </xf>
    <xf borderId="14" fillId="0" fontId="1" numFmtId="0" xfId="0" applyBorder="1" applyFont="1"/>
    <xf borderId="0" fillId="0" fontId="11" numFmtId="9" xfId="0" applyFont="1" applyNumberFormat="1"/>
    <xf borderId="20" fillId="0" fontId="1" numFmtId="174" xfId="0" applyBorder="1" applyFont="1" applyNumberFormat="1"/>
    <xf borderId="0" fillId="0" fontId="1" numFmtId="174" xfId="0" applyAlignment="1" applyFont="1" applyNumberFormat="1">
      <alignment horizontal="center"/>
    </xf>
    <xf borderId="0" fillId="0" fontId="1" numFmtId="183" xfId="0" applyAlignment="1" applyFont="1" applyNumberFormat="1">
      <alignment horizontal="center"/>
    </xf>
    <xf borderId="20" fillId="0" fontId="1" numFmtId="191" xfId="0" applyAlignment="1" applyBorder="1" applyFont="1" applyNumberFormat="1">
      <alignment horizontal="center"/>
    </xf>
    <xf borderId="15" fillId="0" fontId="1" numFmtId="0" xfId="0" applyBorder="1" applyFont="1"/>
    <xf borderId="28" fillId="0" fontId="1" numFmtId="174" xfId="0" applyBorder="1" applyFont="1" applyNumberFormat="1"/>
    <xf borderId="5" fillId="0" fontId="1" numFmtId="174" xfId="0" applyAlignment="1" applyBorder="1" applyFont="1" applyNumberFormat="1">
      <alignment horizontal="center"/>
    </xf>
    <xf borderId="5" fillId="0" fontId="1" numFmtId="183" xfId="0" applyAlignment="1" applyBorder="1" applyFont="1" applyNumberFormat="1">
      <alignment horizontal="center"/>
    </xf>
    <xf borderId="28" fillId="0" fontId="1" numFmtId="191" xfId="0" applyAlignment="1" applyBorder="1" applyFont="1" applyNumberFormat="1">
      <alignment horizontal="center"/>
    </xf>
    <xf borderId="13" fillId="0" fontId="5" numFmtId="9" xfId="0" applyBorder="1" applyFont="1" applyNumberFormat="1"/>
    <xf borderId="0" fillId="0" fontId="5" numFmtId="174" xfId="0" applyFont="1" applyNumberFormat="1"/>
    <xf borderId="35" fillId="2" fontId="4" numFmtId="0" xfId="0" applyAlignment="1" applyBorder="1" applyFont="1">
      <alignment horizontal="center"/>
    </xf>
    <xf borderId="29" fillId="0" fontId="3" numFmtId="0" xfId="0" applyBorder="1" applyFont="1"/>
    <xf borderId="36" fillId="0" fontId="3" numFmtId="0" xfId="0" applyBorder="1" applyFont="1"/>
    <xf borderId="30" fillId="2" fontId="2" numFmtId="0" xfId="0" applyBorder="1" applyFont="1"/>
    <xf borderId="30" fillId="2" fontId="2" numFmtId="0" xfId="0" applyAlignment="1" applyBorder="1" applyFont="1">
      <alignment horizontal="center"/>
    </xf>
    <xf borderId="22" fillId="2" fontId="2" numFmtId="0" xfId="0" applyAlignment="1" applyBorder="1" applyFont="1">
      <alignment horizontal="center"/>
    </xf>
    <xf borderId="5" fillId="0" fontId="1" numFmtId="0" xfId="0" applyAlignment="1" applyBorder="1" applyFont="1">
      <alignment horizontal="right"/>
    </xf>
    <xf borderId="28" fillId="0" fontId="1" numFmtId="0" xfId="0" applyAlignment="1" applyBorder="1" applyFont="1">
      <alignment horizontal="right"/>
    </xf>
    <xf borderId="0" fillId="0" fontId="11" numFmtId="183" xfId="0" applyAlignment="1" applyFont="1" applyNumberFormat="1">
      <alignment horizontal="center"/>
    </xf>
    <xf borderId="20" fillId="0" fontId="1" numFmtId="183" xfId="0" applyAlignment="1" applyBorder="1" applyFont="1" applyNumberFormat="1">
      <alignment horizontal="center"/>
    </xf>
    <xf borderId="20" fillId="0" fontId="12" numFmtId="165" xfId="0" applyBorder="1" applyFont="1" applyNumberFormat="1"/>
    <xf borderId="35" fillId="0" fontId="5" numFmtId="0" xfId="0" applyBorder="1" applyFont="1"/>
    <xf borderId="29" fillId="0" fontId="5" numFmtId="167" xfId="0" applyBorder="1" applyFont="1" applyNumberFormat="1"/>
    <xf borderId="29" fillId="0" fontId="23" numFmtId="167" xfId="0" applyBorder="1" applyFont="1" applyNumberFormat="1"/>
    <xf borderId="36" fillId="0" fontId="5" numFmtId="165" xfId="0" applyBorder="1" applyFont="1" applyNumberFormat="1"/>
    <xf borderId="5" fillId="0" fontId="11" numFmtId="10" xfId="0" applyAlignment="1" applyBorder="1" applyFont="1" applyNumberFormat="1">
      <alignment horizontal="center"/>
    </xf>
    <xf borderId="5" fillId="0" fontId="11" numFmtId="183" xfId="0" applyAlignment="1" applyBorder="1" applyFont="1" applyNumberFormat="1">
      <alignment horizontal="center"/>
    </xf>
    <xf borderId="28" fillId="0" fontId="1" numFmtId="183" xfId="0" applyAlignment="1" applyBorder="1" applyFont="1" applyNumberFormat="1">
      <alignment horizontal="center"/>
    </xf>
    <xf borderId="11" fillId="2" fontId="1" numFmtId="0" xfId="0" applyBorder="1" applyFont="1"/>
    <xf borderId="14" fillId="0" fontId="5" numFmtId="0" xfId="0" applyBorder="1" applyFont="1"/>
    <xf borderId="0" fillId="0" fontId="15" numFmtId="0" xfId="0" applyFont="1"/>
    <xf borderId="14" fillId="0" fontId="5" numFmtId="192" xfId="0" applyAlignment="1" applyBorder="1" applyFont="1" applyNumberFormat="1">
      <alignment horizontal="center"/>
    </xf>
    <xf borderId="0" fillId="0" fontId="5" numFmtId="192" xfId="0" applyAlignment="1" applyFont="1" applyNumberFormat="1">
      <alignment horizontal="center"/>
    </xf>
    <xf borderId="16" fillId="0" fontId="5" numFmtId="0" xfId="0" applyBorder="1" applyFont="1"/>
    <xf borderId="16" fillId="0" fontId="23" numFmtId="14" xfId="0" applyAlignment="1" applyBorder="1" applyFont="1" applyNumberFormat="1">
      <alignment horizontal="center"/>
    </xf>
    <xf borderId="13" fillId="0" fontId="5" numFmtId="14" xfId="0" applyAlignment="1" applyBorder="1" applyFont="1" applyNumberFormat="1">
      <alignment horizontal="center"/>
    </xf>
    <xf borderId="37" fillId="2" fontId="24" numFmtId="0" xfId="0" applyAlignment="1" applyBorder="1" applyFont="1">
      <alignment horizontal="center"/>
    </xf>
    <xf borderId="38" fillId="0" fontId="6" numFmtId="183" xfId="0" applyAlignment="1" applyBorder="1" applyFont="1" applyNumberFormat="1">
      <alignment horizontal="center"/>
    </xf>
    <xf borderId="14" fillId="0" fontId="7" numFmtId="38" xfId="0" applyAlignment="1" applyBorder="1" applyFont="1" applyNumberFormat="1">
      <alignment horizontal="center"/>
    </xf>
    <xf borderId="0" fillId="0" fontId="7" numFmtId="38" xfId="0" applyAlignment="1" applyFont="1" applyNumberFormat="1">
      <alignment horizontal="center"/>
    </xf>
    <xf borderId="14" fillId="0" fontId="5" numFmtId="38" xfId="0" applyAlignment="1" applyBorder="1" applyFont="1" applyNumberFormat="1">
      <alignment horizontal="center"/>
    </xf>
    <xf borderId="0" fillId="0" fontId="1" numFmtId="38" xfId="0" applyAlignment="1" applyFont="1" applyNumberFormat="1">
      <alignment horizontal="center"/>
    </xf>
    <xf borderId="38" fillId="0" fontId="6" numFmtId="191" xfId="0" applyAlignment="1" applyBorder="1" applyFont="1" applyNumberFormat="1">
      <alignment horizontal="center"/>
    </xf>
    <xf borderId="14" fillId="0" fontId="13" numFmtId="0" xfId="0" applyBorder="1" applyFont="1"/>
    <xf borderId="14" fillId="0" fontId="1" numFmtId="38" xfId="0" applyAlignment="1" applyBorder="1" applyFont="1" applyNumberFormat="1">
      <alignment horizontal="center"/>
    </xf>
    <xf borderId="31" fillId="10" fontId="5" numFmtId="0" xfId="0" applyBorder="1" applyFont="1"/>
    <xf borderId="32" fillId="10" fontId="1" numFmtId="0" xfId="0" applyBorder="1" applyFont="1"/>
    <xf borderId="31" fillId="10" fontId="5" numFmtId="38" xfId="0" applyAlignment="1" applyBorder="1" applyFont="1" applyNumberFormat="1">
      <alignment horizontal="center"/>
    </xf>
    <xf borderId="32" fillId="10" fontId="5" numFmtId="38" xfId="0" applyAlignment="1" applyBorder="1" applyFont="1" applyNumberFormat="1">
      <alignment horizontal="center"/>
    </xf>
    <xf borderId="16" fillId="0" fontId="1" numFmtId="38" xfId="0" applyAlignment="1" applyBorder="1" applyFont="1" applyNumberFormat="1">
      <alignment horizontal="center"/>
    </xf>
    <xf borderId="13" fillId="0" fontId="1" numFmtId="38" xfId="0" applyAlignment="1" applyBorder="1" applyFont="1" applyNumberFormat="1">
      <alignment horizontal="center"/>
    </xf>
    <xf borderId="16" fillId="0" fontId="5" numFmtId="38" xfId="0" applyAlignment="1" applyBorder="1" applyFont="1" applyNumberFormat="1">
      <alignment horizontal="center"/>
    </xf>
    <xf borderId="13" fillId="0" fontId="5" numFmtId="38" xfId="0" applyAlignment="1" applyBorder="1" applyFont="1" applyNumberFormat="1">
      <alignment horizontal="center"/>
    </xf>
    <xf borderId="23" fillId="9" fontId="13" numFmtId="0" xfId="0" applyBorder="1" applyFont="1"/>
    <xf borderId="32" fillId="10" fontId="5" numFmtId="0" xfId="0" applyBorder="1" applyFont="1"/>
    <xf borderId="23" fillId="13" fontId="13" numFmtId="0" xfId="0" applyBorder="1" applyFill="1" applyFont="1"/>
    <xf borderId="14" fillId="0" fontId="1" numFmtId="38" xfId="0" applyBorder="1" applyFont="1" applyNumberFormat="1"/>
    <xf borderId="23" fillId="14" fontId="13" numFmtId="0" xfId="0" applyBorder="1" applyFill="1" applyFont="1"/>
    <xf borderId="23" fillId="5" fontId="13" numFmtId="0" xfId="0" applyBorder="1" applyFont="1"/>
    <xf borderId="23" fillId="4" fontId="13" numFmtId="0" xfId="0" applyBorder="1" applyFont="1"/>
    <xf borderId="31" fillId="2" fontId="2" numFmtId="38" xfId="0" applyAlignment="1" applyBorder="1" applyFont="1" applyNumberFormat="1">
      <alignment horizontal="center"/>
    </xf>
    <xf borderId="32" fillId="2" fontId="2" numFmtId="38" xfId="0" applyAlignment="1" applyBorder="1" applyFont="1" applyNumberFormat="1">
      <alignment horizontal="center"/>
    </xf>
    <xf borderId="38" fillId="0" fontId="6" numFmtId="2" xfId="0" applyAlignment="1" applyBorder="1" applyFont="1" applyNumberFormat="1">
      <alignment horizontal="center"/>
    </xf>
    <xf borderId="0" fillId="0" fontId="6" numFmtId="38" xfId="0" applyAlignment="1" applyFont="1" applyNumberFormat="1">
      <alignment horizontal="center"/>
    </xf>
    <xf borderId="0" fillId="0" fontId="25" numFmtId="0" xfId="0" applyFont="1"/>
    <xf borderId="17" fillId="0" fontId="9" numFmtId="0" xfId="0" applyBorder="1" applyFont="1"/>
    <xf borderId="17" fillId="0" fontId="25" numFmtId="0" xfId="0" applyBorder="1" applyFont="1"/>
    <xf borderId="11" fillId="15" fontId="25" numFmtId="0" xfId="0" applyBorder="1" applyFill="1" applyFont="1"/>
    <xf borderId="1" fillId="15" fontId="26" numFmtId="0" xfId="0" applyAlignment="1" applyBorder="1" applyFont="1">
      <alignment horizontal="center"/>
    </xf>
    <xf borderId="11" fillId="15" fontId="27" numFmtId="0" xfId="0" applyAlignment="1" applyBorder="1" applyFont="1">
      <alignment horizontal="center"/>
    </xf>
    <xf borderId="0" fillId="0" fontId="9" numFmtId="0" xfId="0" applyFont="1"/>
    <xf borderId="12" fillId="15" fontId="9" numFmtId="0" xfId="0" applyBorder="1" applyFont="1"/>
    <xf borderId="12" fillId="15" fontId="28" numFmtId="0" xfId="0" applyBorder="1" applyFont="1"/>
    <xf borderId="12" fillId="15" fontId="25" numFmtId="0" xfId="0" applyBorder="1" applyFont="1"/>
    <xf borderId="0" fillId="0" fontId="28" numFmtId="0" xfId="0" applyFont="1"/>
    <xf borderId="0" fillId="0" fontId="29" numFmtId="164" xfId="0" applyFont="1" applyNumberFormat="1"/>
    <xf borderId="0" fillId="0" fontId="25" numFmtId="164" xfId="0" applyFont="1" applyNumberFormat="1"/>
    <xf borderId="0" fillId="0" fontId="25" numFmtId="167" xfId="0" applyFont="1" applyNumberFormat="1"/>
    <xf borderId="0" fillId="0" fontId="25" numFmtId="167" xfId="0" applyAlignment="1" applyFont="1" applyNumberFormat="1">
      <alignment horizontal="right"/>
    </xf>
    <xf borderId="0" fillId="0" fontId="28" numFmtId="165" xfId="0" applyFont="1" applyNumberFormat="1"/>
    <xf borderId="0" fillId="0" fontId="30" numFmtId="193" xfId="0" applyFont="1" applyNumberFormat="1"/>
    <xf borderId="0" fillId="0" fontId="25" numFmtId="193" xfId="0" applyFont="1" applyNumberFormat="1"/>
    <xf borderId="0" fillId="0" fontId="30" numFmtId="166" xfId="0" applyFont="1" applyNumberFormat="1"/>
    <xf borderId="0" fillId="0" fontId="25" numFmtId="166" xfId="0" applyFont="1" applyNumberFormat="1"/>
    <xf borderId="0" fillId="0" fontId="25" numFmtId="193" xfId="0" applyAlignment="1" applyFont="1" applyNumberFormat="1">
      <alignment horizontal="right"/>
    </xf>
    <xf borderId="11" fillId="15" fontId="9" numFmtId="0" xfId="0" applyBorder="1" applyFont="1"/>
    <xf borderId="0" fillId="0" fontId="28" numFmtId="193" xfId="0" applyFont="1" applyNumberFormat="1"/>
    <xf borderId="5" fillId="0" fontId="9" numFmtId="0" xfId="0" applyBorder="1" applyFont="1"/>
    <xf borderId="5" fillId="0" fontId="9" numFmtId="0" xfId="0" applyAlignment="1" applyBorder="1" applyFont="1">
      <alignment horizontal="right"/>
    </xf>
    <xf borderId="0" fillId="0" fontId="28" numFmtId="166" xfId="0" applyFont="1" applyNumberFormat="1"/>
    <xf borderId="0" fillId="0" fontId="25" numFmtId="171" xfId="0" applyFont="1" applyNumberFormat="1"/>
    <xf borderId="39" fillId="0" fontId="28" numFmtId="193" xfId="0" applyAlignment="1" applyBorder="1" applyFont="1" applyNumberFormat="1">
      <alignment horizontal="right"/>
    </xf>
    <xf borderId="40" fillId="0" fontId="28" numFmtId="193" xfId="0" applyAlignment="1" applyBorder="1" applyFont="1" applyNumberFormat="1">
      <alignment horizontal="right"/>
    </xf>
    <xf borderId="41" fillId="0" fontId="28" numFmtId="193" xfId="0" applyAlignment="1" applyBorder="1" applyFont="1" applyNumberFormat="1">
      <alignment horizontal="right"/>
    </xf>
    <xf borderId="0" fillId="0" fontId="28" numFmtId="193" xfId="0" applyAlignment="1" applyFont="1" applyNumberFormat="1">
      <alignment horizontal="right"/>
    </xf>
    <xf borderId="42" fillId="0" fontId="28" numFmtId="193" xfId="0" applyAlignment="1" applyBorder="1" applyFont="1" applyNumberFormat="1">
      <alignment horizontal="right"/>
    </xf>
    <xf borderId="4" fillId="0" fontId="28" numFmtId="193" xfId="0" applyAlignment="1" applyBorder="1" applyFont="1" applyNumberFormat="1">
      <alignment horizontal="right"/>
    </xf>
    <xf borderId="43" fillId="0" fontId="25" numFmtId="193" xfId="0" applyAlignment="1" applyBorder="1" applyFont="1" applyNumberFormat="1">
      <alignment horizontal="right"/>
    </xf>
    <xf borderId="44" fillId="0" fontId="25" numFmtId="193" xfId="0" applyAlignment="1" applyBorder="1" applyFont="1" applyNumberFormat="1">
      <alignment horizontal="right"/>
    </xf>
    <xf borderId="45" fillId="0" fontId="25" numFmtId="193" xfId="0" applyAlignment="1" applyBorder="1" applyFont="1" applyNumberFormat="1">
      <alignment horizontal="right"/>
    </xf>
    <xf borderId="13" fillId="0" fontId="9" numFmtId="0" xfId="0" applyBorder="1" applyFont="1"/>
    <xf borderId="13" fillId="0" fontId="9" numFmtId="167" xfId="0" applyBorder="1" applyFont="1" applyNumberFormat="1"/>
    <xf borderId="46" fillId="0" fontId="28" numFmtId="193" xfId="0" applyAlignment="1" applyBorder="1" applyFont="1" applyNumberFormat="1">
      <alignment horizontal="right"/>
    </xf>
    <xf borderId="46" fillId="0" fontId="25" numFmtId="193" xfId="0" applyAlignment="1" applyBorder="1" applyFont="1" applyNumberFormat="1">
      <alignment horizontal="right"/>
    </xf>
    <xf borderId="0" fillId="0" fontId="25" numFmtId="0" xfId="0" applyAlignment="1" applyFont="1">
      <alignment horizontal="right"/>
    </xf>
    <xf borderId="0" fillId="0" fontId="25" numFmtId="171" xfId="0" applyAlignment="1" applyFont="1" applyNumberFormat="1">
      <alignment horizontal="right"/>
    </xf>
    <xf borderId="5" fillId="0" fontId="25" numFmtId="0" xfId="0" applyBorder="1" applyFont="1"/>
    <xf borderId="0" fillId="0" fontId="12" numFmtId="164" xfId="0" applyAlignment="1" applyFont="1" applyNumberFormat="1">
      <alignment horizontal="right"/>
    </xf>
    <xf borderId="0" fillId="0" fontId="12" numFmtId="167" xfId="0" applyAlignment="1" applyFont="1" applyNumberFormat="1">
      <alignment horizontal="right"/>
    </xf>
    <xf borderId="0" fillId="0" fontId="11" numFmtId="0" xfId="0" applyAlignment="1" applyFont="1">
      <alignment horizontal="right"/>
    </xf>
    <xf borderId="0" fillId="0" fontId="12" numFmtId="183" xfId="0" applyAlignment="1" applyFont="1" applyNumberFormat="1">
      <alignment horizontal="right"/>
    </xf>
    <xf borderId="0" fillId="0" fontId="12" numFmtId="194" xfId="0" applyAlignment="1" applyFont="1" applyNumberFormat="1">
      <alignment horizontal="right"/>
    </xf>
    <xf borderId="0" fillId="0" fontId="11" numFmtId="183" xfId="0" applyAlignment="1" applyFont="1" applyNumberFormat="1">
      <alignment horizontal="right"/>
    </xf>
    <xf borderId="0" fillId="0" fontId="11" numFmtId="194" xfId="0" applyAlignment="1" applyFont="1" applyNumberFormat="1">
      <alignment horizontal="right"/>
    </xf>
    <xf borderId="0" fillId="0" fontId="1" numFmtId="194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0" fillId="0" fontId="1" numFmtId="190" xfId="0" applyAlignment="1" applyFont="1" applyNumberFormat="1">
      <alignment horizontal="right"/>
    </xf>
    <xf borderId="0" fillId="0" fontId="1" numFmtId="183" xfId="0" applyAlignment="1" applyFont="1" applyNumberFormat="1">
      <alignment horizontal="right"/>
    </xf>
    <xf borderId="17" fillId="0" fontId="25" numFmtId="167" xfId="0" applyBorder="1" applyFont="1" applyNumberFormat="1"/>
    <xf borderId="16" fillId="0" fontId="9" numFmtId="0" xfId="0" applyAlignment="1" applyBorder="1" applyFont="1">
      <alignment horizontal="center"/>
    </xf>
    <xf borderId="13" fillId="0" fontId="3" numFmtId="0" xfId="0" applyBorder="1" applyFont="1"/>
    <xf borderId="34" fillId="0" fontId="3" numFmtId="0" xfId="0" applyBorder="1" applyFont="1"/>
    <xf borderId="16" fillId="0" fontId="9" numFmtId="195" xfId="0" applyAlignment="1" applyBorder="1" applyFont="1" applyNumberFormat="1">
      <alignment horizontal="center"/>
    </xf>
    <xf borderId="0" fillId="0" fontId="9" numFmtId="167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15" fillId="0" fontId="9" numFmtId="0" xfId="0" applyAlignment="1" applyBorder="1" applyFont="1">
      <alignment horizontal="center"/>
    </xf>
    <xf borderId="5" fillId="0" fontId="3" numFmtId="0" xfId="0" applyBorder="1" applyFont="1"/>
    <xf borderId="28" fillId="0" fontId="3" numFmtId="0" xfId="0" applyBorder="1" applyFont="1"/>
    <xf borderId="15" fillId="0" fontId="9" numFmtId="167" xfId="0" applyAlignment="1" applyBorder="1" applyFont="1" applyNumberFormat="1">
      <alignment horizontal="center"/>
    </xf>
    <xf borderId="0" fillId="0" fontId="25" numFmtId="0" xfId="0" applyAlignment="1" applyFont="1">
      <alignment horizontal="center"/>
    </xf>
    <xf borderId="0" fillId="0" fontId="29" numFmtId="14" xfId="0" applyFont="1" applyNumberFormat="1"/>
    <xf borderId="0" fillId="0" fontId="28" numFmtId="167" xfId="0" applyFont="1" applyNumberFormat="1"/>
    <xf borderId="0" fillId="0" fontId="31" numFmtId="167" xfId="0" applyFont="1" applyNumberFormat="1"/>
    <xf borderId="0" fillId="0" fontId="29" numFmtId="167" xfId="0" applyFont="1" applyNumberFormat="1"/>
    <xf borderId="0" fillId="0" fontId="29" numFmtId="165" xfId="0" applyFont="1" applyNumberFormat="1"/>
    <xf borderId="0" fillId="0" fontId="32" numFmtId="0" xfId="0" applyFont="1"/>
    <xf borderId="0" fillId="0" fontId="32" numFmtId="0" xfId="0" applyAlignment="1" applyFont="1">
      <alignment horizontal="left"/>
    </xf>
    <xf borderId="0" fillId="0" fontId="32" numFmtId="166" xfId="0" applyFont="1" applyNumberFormat="1"/>
    <xf borderId="0" fillId="0" fontId="32" numFmtId="167" xfId="0" applyFont="1" applyNumberFormat="1"/>
    <xf borderId="0" fillId="0" fontId="29" numFmtId="166" xfId="0" applyFont="1" applyNumberFormat="1"/>
    <xf borderId="0" fillId="0" fontId="33" numFmtId="166" xfId="0" applyFont="1" applyNumberFormat="1"/>
    <xf borderId="0" fillId="0" fontId="33" numFmtId="167" xfId="0" applyFont="1" applyNumberFormat="1"/>
    <xf borderId="0" fillId="0" fontId="32" numFmtId="165" xfId="0" applyFont="1" applyNumberFormat="1"/>
    <xf borderId="0" fillId="0" fontId="34" numFmtId="0" xfId="0" applyFont="1"/>
    <xf borderId="0" fillId="0" fontId="35" numFmtId="0" xfId="0" applyAlignment="1" applyFont="1">
      <alignment horizontal="right"/>
    </xf>
    <xf borderId="0" fillId="0" fontId="36" numFmtId="167" xfId="0" applyAlignment="1" applyFont="1" applyNumberFormat="1">
      <alignment horizontal="right"/>
    </xf>
    <xf borderId="0" fillId="0" fontId="25" numFmtId="0" xfId="0" applyAlignment="1" applyFont="1">
      <alignment horizontal="left"/>
    </xf>
    <xf borderId="0" fillId="0" fontId="30" numFmtId="167" xfId="0" applyFont="1" applyNumberFormat="1"/>
    <xf borderId="0" fillId="0" fontId="25" numFmtId="165" xfId="0" applyFont="1" applyNumberFormat="1"/>
    <xf borderId="0" fillId="0" fontId="25" numFmtId="196" xfId="0" applyFont="1" applyNumberFormat="1"/>
    <xf borderId="5" fillId="0" fontId="9" numFmtId="0" xfId="0" applyAlignment="1" applyBorder="1" applyFont="1">
      <alignment horizontal="center"/>
    </xf>
    <xf borderId="25" fillId="11" fontId="9" numFmtId="0" xfId="0" applyAlignment="1" applyBorder="1" applyFont="1">
      <alignment horizontal="center"/>
    </xf>
    <xf borderId="12" fillId="11" fontId="9" numFmtId="0" xfId="0" applyAlignment="1" applyBorder="1" applyFont="1">
      <alignment horizontal="center"/>
    </xf>
    <xf borderId="0" fillId="0" fontId="25" numFmtId="183" xfId="0" applyFont="1" applyNumberFormat="1"/>
    <xf borderId="16" fillId="0" fontId="25" numFmtId="183" xfId="0" applyBorder="1" applyFont="1" applyNumberFormat="1"/>
    <xf borderId="14" fillId="0" fontId="25" numFmtId="183" xfId="0" applyBorder="1" applyFont="1" applyNumberFormat="1"/>
    <xf borderId="14" fillId="0" fontId="9" numFmtId="0" xfId="0" applyBorder="1" applyFont="1"/>
    <xf borderId="5" fillId="0" fontId="9" numFmtId="14" xfId="0" applyBorder="1" applyFont="1" applyNumberFormat="1"/>
    <xf borderId="15" fillId="0" fontId="9" numFmtId="14" xfId="0" applyBorder="1" applyFont="1" applyNumberFormat="1"/>
    <xf borderId="14" fillId="0" fontId="25" numFmtId="0" xfId="0" applyBorder="1" applyFont="1"/>
    <xf borderId="13" fillId="0" fontId="9" numFmtId="165" xfId="0" applyBorder="1" applyFont="1" applyNumberFormat="1"/>
    <xf borderId="13" fillId="0" fontId="9" numFmtId="196" xfId="0" applyBorder="1" applyFont="1" applyNumberFormat="1"/>
    <xf borderId="0" fillId="0" fontId="9" numFmtId="164" xfId="0" applyFont="1" applyNumberFormat="1"/>
    <xf borderId="14" fillId="0" fontId="9" numFmtId="164" xfId="0" applyBorder="1" applyFont="1" applyNumberFormat="1"/>
    <xf borderId="0" fillId="0" fontId="9" numFmtId="196" xfId="0" applyFont="1" applyNumberFormat="1"/>
    <xf borderId="0" fillId="0" fontId="9" numFmtId="167" xfId="0" applyFont="1" applyNumberFormat="1"/>
    <xf borderId="5" fillId="0" fontId="25" numFmtId="167" xfId="0" applyBorder="1" applyFont="1" applyNumberFormat="1"/>
    <xf borderId="5" fillId="0" fontId="25" numFmtId="165" xfId="0" applyBorder="1" applyFont="1" applyNumberFormat="1"/>
    <xf borderId="5" fillId="0" fontId="25" numFmtId="196" xfId="0" applyBorder="1" applyFont="1" applyNumberFormat="1"/>
    <xf borderId="0" fillId="0" fontId="9" numFmtId="165" xfId="0" applyFont="1" applyNumberFormat="1"/>
    <xf borderId="0" fillId="0" fontId="9" numFmtId="9" xfId="0" applyFont="1" applyNumberFormat="1"/>
    <xf borderId="0" fillId="0" fontId="37" numFmtId="165" xfId="0" applyFont="1" applyNumberFormat="1"/>
    <xf borderId="0" fillId="0" fontId="38" numFmtId="167" xfId="0" applyFont="1" applyNumberFormat="1"/>
    <xf borderId="0" fillId="0" fontId="32" numFmtId="196" xfId="0" applyFont="1" applyNumberFormat="1"/>
    <xf borderId="14" fillId="0" fontId="32" numFmtId="0" xfId="0" applyBorder="1" applyFont="1"/>
    <xf borderId="5" fillId="0" fontId="28" numFmtId="165" xfId="0" applyBorder="1" applyFont="1" applyNumberFormat="1"/>
    <xf borderId="5" fillId="0" fontId="30" numFmtId="167" xfId="0" applyBorder="1" applyFont="1" applyNumberFormat="1"/>
    <xf borderId="0" fillId="0" fontId="39" numFmtId="165" xfId="0" applyFont="1" applyNumberFormat="1"/>
    <xf borderId="0" fillId="0" fontId="40" numFmtId="167" xfId="0" applyFont="1" applyNumberFormat="1"/>
    <xf borderId="0" fillId="0" fontId="9" numFmtId="170" xfId="0" applyFont="1" applyNumberFormat="1"/>
    <xf borderId="0" fillId="0" fontId="28" numFmtId="164" xfId="0" applyFont="1" applyNumberFormat="1"/>
    <xf borderId="5" fillId="0" fontId="28" numFmtId="197" xfId="0" applyBorder="1" applyFont="1" applyNumberFormat="1"/>
    <xf borderId="11" fillId="16" fontId="9" numFmtId="0" xfId="0" applyBorder="1" applyFill="1" applyFont="1"/>
    <xf borderId="11" fillId="16" fontId="9" numFmtId="167" xfId="0" applyBorder="1" applyFont="1" applyNumberFormat="1"/>
    <xf borderId="11" fillId="16" fontId="9" numFmtId="165" xfId="0" applyBorder="1" applyFont="1" applyNumberFormat="1"/>
    <xf borderId="11" fillId="16" fontId="9" numFmtId="196" xfId="0" applyBorder="1" applyFont="1" applyNumberFormat="1"/>
    <xf borderId="11" fillId="9" fontId="9" numFmtId="0" xfId="0" applyBorder="1" applyFont="1"/>
    <xf borderId="11" fillId="9" fontId="25" numFmtId="164" xfId="0" applyBorder="1" applyFont="1" applyNumberFormat="1"/>
    <xf borderId="23" fillId="9" fontId="25" numFmtId="164" xfId="0" applyBorder="1" applyFont="1" applyNumberFormat="1"/>
    <xf borderId="0" fillId="0" fontId="41" numFmtId="0" xfId="0" applyFont="1"/>
    <xf borderId="0" fillId="0" fontId="42" numFmtId="183" xfId="0" applyFont="1" applyNumberFormat="1"/>
    <xf borderId="0" fillId="0" fontId="41" numFmtId="164" xfId="0" applyFont="1" applyNumberFormat="1"/>
    <xf borderId="0" fillId="0" fontId="41" numFmtId="196" xfId="0" applyFont="1" applyNumberFormat="1"/>
    <xf borderId="0" fillId="0" fontId="41" numFmtId="167" xfId="0" applyFont="1" applyNumberFormat="1"/>
    <xf borderId="0" fillId="0" fontId="32" numFmtId="164" xfId="0" applyFont="1" applyNumberFormat="1"/>
    <xf borderId="14" fillId="0" fontId="32" numFmtId="164" xfId="0" applyBorder="1" applyFont="1" applyNumberFormat="1"/>
    <xf borderId="14" fillId="0" fontId="25" numFmtId="164" xfId="0" applyBorder="1" applyFont="1" applyNumberFormat="1"/>
    <xf borderId="11" fillId="11" fontId="25" numFmtId="0" xfId="0" applyBorder="1" applyFont="1"/>
    <xf borderId="0" fillId="0" fontId="25" numFmtId="170" xfId="0" applyFont="1" applyNumberFormat="1"/>
    <xf borderId="0" fillId="0" fontId="28" numFmtId="198" xfId="0" applyAlignment="1" applyFont="1" applyNumberFormat="1">
      <alignment horizontal="left"/>
    </xf>
    <xf borderId="0" fillId="0" fontId="28" numFmtId="197" xfId="0" applyFont="1" applyNumberFormat="1"/>
    <xf borderId="21" fillId="9" fontId="9" numFmtId="195" xfId="0" applyAlignment="1" applyBorder="1" applyFont="1" applyNumberFormat="1">
      <alignment horizontal="center"/>
    </xf>
    <xf borderId="30" fillId="9" fontId="9" numFmtId="0" xfId="0" applyAlignment="1" applyBorder="1" applyFont="1">
      <alignment horizontal="center"/>
    </xf>
    <xf borderId="22" fillId="9" fontId="9" numFmtId="0" xfId="0" applyAlignment="1" applyBorder="1" applyFont="1">
      <alignment horizontal="center"/>
    </xf>
    <xf borderId="47" fillId="9" fontId="9" numFmtId="195" xfId="0" applyAlignment="1" applyBorder="1" applyFont="1" applyNumberFormat="1">
      <alignment horizontal="center"/>
    </xf>
    <xf borderId="48" fillId="0" fontId="3" numFmtId="0" xfId="0" applyBorder="1" applyFont="1"/>
    <xf borderId="49" fillId="0" fontId="3" numFmtId="0" xfId="0" applyBorder="1" applyFont="1"/>
    <xf borderId="50" fillId="9" fontId="9" numFmtId="0" xfId="0" applyAlignment="1" applyBorder="1" applyFont="1">
      <alignment horizontal="center"/>
    </xf>
    <xf borderId="51" fillId="0" fontId="3" numFmtId="0" xfId="0" applyBorder="1" applyFont="1"/>
    <xf borderId="0" fillId="0" fontId="32" numFmtId="193" xfId="0" applyFont="1" applyNumberFormat="1"/>
    <xf borderId="17" fillId="0" fontId="9" numFmtId="0" xfId="0" applyAlignment="1" applyBorder="1" applyFont="1">
      <alignment horizontal="center"/>
    </xf>
    <xf borderId="17" fillId="0" fontId="3" numFmtId="0" xfId="0" applyBorder="1" applyFont="1"/>
    <xf borderId="0" fillId="0" fontId="25" numFmtId="199" xfId="0" applyFont="1" applyNumberFormat="1"/>
    <xf borderId="0" fillId="0" fontId="43" numFmtId="0" xfId="0" applyFont="1"/>
    <xf borderId="0" fillId="0" fontId="44" numFmtId="0" xfId="0" applyAlignment="1" applyFont="1">
      <alignment horizontal="right"/>
    </xf>
    <xf borderId="0" fillId="0" fontId="25" numFmtId="0" xfId="0" applyAlignment="1" applyFont="1">
      <alignment vertical="center"/>
    </xf>
    <xf borderId="0" fillId="0" fontId="31" numFmtId="0" xfId="0" applyAlignment="1" applyFont="1">
      <alignment vertical="center"/>
    </xf>
    <xf borderId="0" fillId="0" fontId="31" numFmtId="179" xfId="0" applyAlignment="1" applyFont="1" applyNumberFormat="1">
      <alignment horizontal="left" vertical="center"/>
    </xf>
    <xf borderId="0" fillId="0" fontId="28" numFmtId="167" xfId="0" applyAlignment="1" applyFont="1" applyNumberFormat="1">
      <alignment vertical="center"/>
    </xf>
    <xf borderId="0" fillId="0" fontId="25" numFmtId="167" xfId="0" applyAlignment="1" applyFont="1" applyNumberFormat="1">
      <alignment vertical="center"/>
    </xf>
    <xf borderId="0" fillId="0" fontId="28" numFmtId="197" xfId="0" applyAlignment="1" applyFont="1" applyNumberFormat="1">
      <alignment vertical="center"/>
    </xf>
    <xf borderId="30" fillId="17" fontId="9" numFmtId="0" xfId="0" applyAlignment="1" applyBorder="1" applyFill="1" applyFont="1">
      <alignment vertical="center"/>
    </xf>
    <xf borderId="30" fillId="17" fontId="9" numFmtId="167" xfId="0" applyAlignment="1" applyBorder="1" applyFont="1" applyNumberFormat="1">
      <alignment vertical="center"/>
    </xf>
    <xf borderId="30" fillId="17" fontId="9" numFmtId="197" xfId="0" applyAlignment="1" applyBorder="1" applyFont="1" applyNumberFormat="1">
      <alignment vertical="center"/>
    </xf>
    <xf borderId="30" fillId="16" fontId="9" numFmtId="0" xfId="0" applyAlignment="1" applyBorder="1" applyFont="1">
      <alignment vertical="center"/>
    </xf>
    <xf borderId="30" fillId="16" fontId="45" numFmtId="167" xfId="0" applyAlignment="1" applyBorder="1" applyFont="1" applyNumberFormat="1">
      <alignment vertical="center"/>
    </xf>
    <xf borderId="30" fillId="16" fontId="9" numFmtId="167" xfId="0" applyAlignment="1" applyBorder="1" applyFont="1" applyNumberFormat="1">
      <alignment vertical="center"/>
    </xf>
    <xf borderId="30" fillId="16" fontId="45" numFmtId="197" xfId="0" applyAlignment="1" applyBorder="1" applyFont="1" applyNumberFormat="1">
      <alignment vertical="center"/>
    </xf>
    <xf borderId="30" fillId="18" fontId="9" numFmtId="0" xfId="0" applyAlignment="1" applyBorder="1" applyFill="1" applyFont="1">
      <alignment vertical="center"/>
    </xf>
    <xf borderId="30" fillId="18" fontId="9" numFmtId="167" xfId="0" applyAlignment="1" applyBorder="1" applyFont="1" applyNumberFormat="1">
      <alignment vertical="center"/>
    </xf>
    <xf borderId="30" fillId="15" fontId="9" numFmtId="197" xfId="0" applyAlignment="1" applyBorder="1" applyFont="1" applyNumberFormat="1">
      <alignment vertical="center"/>
    </xf>
    <xf borderId="0" fillId="0" fontId="45" numFmtId="167" xfId="0" applyFont="1" applyNumberFormat="1"/>
    <xf borderId="0" fillId="0" fontId="46" numFmtId="0" xfId="0" applyFont="1"/>
    <xf borderId="11" fillId="11" fontId="47" numFmtId="0" xfId="0" applyBorder="1" applyFont="1"/>
    <xf borderId="0" fillId="0" fontId="48" numFmtId="0" xfId="0" applyFont="1"/>
    <xf borderId="17" fillId="0" fontId="47" numFmtId="0" xfId="0" applyAlignment="1" applyBorder="1" applyFont="1">
      <alignment horizontal="center"/>
    </xf>
    <xf borderId="52" fillId="19" fontId="49" numFmtId="0" xfId="0" applyAlignment="1" applyBorder="1" applyFill="1" applyFont="1">
      <alignment horizontal="right"/>
    </xf>
    <xf borderId="53" fillId="19" fontId="49" numFmtId="0" xfId="0" applyAlignment="1" applyBorder="1" applyFont="1">
      <alignment horizontal="right"/>
    </xf>
    <xf borderId="11" fillId="20" fontId="46" numFmtId="14" xfId="0" applyBorder="1" applyFill="1" applyFont="1" applyNumberFormat="1"/>
    <xf borderId="52" fillId="20" fontId="1" numFmtId="14" xfId="0" applyAlignment="1" applyBorder="1" applyFont="1" applyNumberFormat="1">
      <alignment horizontal="right"/>
    </xf>
    <xf borderId="52" fillId="20" fontId="1" numFmtId="10" xfId="0" applyAlignment="1" applyBorder="1" applyFont="1" applyNumberFormat="1">
      <alignment horizontal="right"/>
    </xf>
    <xf borderId="11" fillId="20" fontId="46" numFmtId="0" xfId="0" applyBorder="1" applyFont="1"/>
    <xf borderId="0" fillId="0" fontId="46" numFmtId="14" xfId="0" applyFont="1" applyNumberFormat="1"/>
    <xf borderId="52" fillId="0" fontId="1" numFmtId="14" xfId="0" applyAlignment="1" applyBorder="1" applyFont="1" applyNumberFormat="1">
      <alignment horizontal="right"/>
    </xf>
    <xf borderId="52" fillId="0" fontId="1" numFmtId="10" xfId="0" applyAlignment="1" applyBorder="1" applyFont="1" applyNumberFormat="1">
      <alignment horizontal="right"/>
    </xf>
    <xf borderId="52" fillId="19" fontId="1" numFmtId="14" xfId="0" applyAlignment="1" applyBorder="1" applyFont="1" applyNumberFormat="1">
      <alignment horizontal="right"/>
    </xf>
    <xf borderId="52" fillId="19" fontId="1" numFmtId="10" xfId="0" applyAlignment="1" applyBorder="1" applyFont="1" applyNumberFormat="1">
      <alignment horizontal="right"/>
    </xf>
    <xf borderId="0" fillId="0" fontId="50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771027411283604"/>
          <c:y val="0.06406527444938948"/>
          <c:w val="0.9330573414737121"/>
          <c:h val="0.7718304233709917"/>
        </c:manualLayout>
      </c:layout>
      <c:lineChart>
        <c:varyColors val="0"/>
        <c:ser>
          <c:idx val="0"/>
          <c:order val="0"/>
          <c:tx>
            <c:v>1-month Term SOFR</c:v>
          </c:tx>
          <c:spPr>
            <a:ln cmpd="sng">
              <a:solidFill>
                <a:srgbClr val="004578"/>
              </a:solidFill>
            </a:ln>
          </c:spPr>
          <c:marker>
            <c:symbol val="none"/>
          </c:marker>
          <c:cat>
            <c:strRef>
              <c:f>'1-month SOFR - UST '!$P$10:$P$130</c:f>
            </c:strRef>
          </c:cat>
          <c:val>
            <c:numRef>
              <c:f>'1-month SOFR - UST '!$Q$10:$Q$130</c:f>
              <c:numCache/>
            </c:numRef>
          </c:val>
          <c:smooth val="0"/>
        </c:ser>
        <c:axId val="1837524822"/>
        <c:axId val="1874336495"/>
      </c:lineChart>
      <c:catAx>
        <c:axId val="1837524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4336495"/>
      </c:catAx>
      <c:valAx>
        <c:axId val="1874336495"/>
        <c:scaling>
          <c:orientation val="minMax"/>
          <c:max val="0.055841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524822"/>
        <c:minorUnit val="0.0025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9</xdr:row>
      <xdr:rowOff>0</xdr:rowOff>
    </xdr:from>
    <xdr:ext cx="7886700" cy="6819900"/>
    <xdr:sp>
      <xdr:nvSpPr>
        <xdr:cNvPr id="3" name="Shape 3"/>
        <xdr:cNvSpPr/>
      </xdr:nvSpPr>
      <xdr:spPr>
        <a:xfrm>
          <a:off x="1404798" y="371638"/>
          <a:ext cx="7882404" cy="68167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9</xdr:row>
      <xdr:rowOff>0</xdr:rowOff>
    </xdr:from>
    <xdr:ext cx="7886700" cy="6819900"/>
    <xdr:sp>
      <xdr:nvSpPr>
        <xdr:cNvPr id="3" name="Shape 3"/>
        <xdr:cNvSpPr/>
      </xdr:nvSpPr>
      <xdr:spPr>
        <a:xfrm>
          <a:off x="1404798" y="371638"/>
          <a:ext cx="7882404" cy="68167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0</xdr:rowOff>
    </xdr:from>
    <xdr:ext cx="11591925" cy="3505200"/>
    <xdr:graphicFrame>
      <xdr:nvGraphicFramePr>
        <xdr:cNvPr descr="Line graph of 1-month Term SOFR Forward Curves" id="65506087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1771650" cy="561975"/>
    <xdr:pic>
      <xdr:nvPicPr>
        <xdr:cNvPr descr="Chatham Financial Logo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chathamdirect.com/rates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7.57"/>
    <col customWidth="1" min="3" max="3" width="12.57"/>
    <col customWidth="1" min="4" max="4" width="9.57"/>
    <col customWidth="1" min="5" max="5" width="10.57"/>
    <col customWidth="1" min="6" max="6" width="9.57"/>
    <col customWidth="1" min="7" max="7" width="3.57"/>
    <col customWidth="1" min="8" max="8" width="27.57"/>
    <col customWidth="1" min="9" max="9" width="12.57"/>
    <col customWidth="1" min="10" max="10" width="10.57"/>
    <col customWidth="1" min="11" max="12" width="9.57"/>
    <col customWidth="1" min="13" max="19" width="8.71"/>
    <col customWidth="1" min="20" max="25" width="10.43"/>
    <col customWidth="1" min="26" max="27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1"/>
      <c r="B3" s="2" t="s">
        <v>0</v>
      </c>
      <c r="C3" s="3"/>
      <c r="D3" s="3"/>
      <c r="E3" s="3"/>
      <c r="F3" s="4"/>
      <c r="G3" s="1"/>
      <c r="H3" s="2" t="s">
        <v>1</v>
      </c>
      <c r="I3" s="3"/>
      <c r="J3" s="3"/>
      <c r="K3" s="3"/>
      <c r="L3" s="4"/>
      <c r="M3" s="1"/>
      <c r="N3" s="1"/>
      <c r="O3" s="5" t="s">
        <v>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</row>
    <row r="4" ht="14.25" customHeight="1">
      <c r="A4" s="1"/>
      <c r="B4" s="6"/>
      <c r="C4" s="6"/>
      <c r="D4" s="6" t="s">
        <v>3</v>
      </c>
      <c r="E4" s="6"/>
      <c r="F4" s="6"/>
      <c r="G4" s="1"/>
      <c r="H4" s="6"/>
      <c r="I4" s="6"/>
      <c r="J4" s="6"/>
      <c r="K4" s="6"/>
      <c r="L4" s="6" t="s">
        <v>3</v>
      </c>
      <c r="M4" s="1"/>
      <c r="N4" s="1"/>
      <c r="O4" s="1"/>
      <c r="P4" s="1"/>
      <c r="Q4" s="1"/>
      <c r="R4" s="1"/>
      <c r="S4" s="7"/>
      <c r="T4" s="8" t="s">
        <v>4</v>
      </c>
      <c r="U4" s="1"/>
      <c r="V4" s="1"/>
      <c r="W4" s="1"/>
      <c r="X4" s="1"/>
      <c r="Y4" s="1"/>
      <c r="Z4" s="1"/>
      <c r="AA4" s="1"/>
    </row>
    <row r="5" ht="14.25" customHeight="1">
      <c r="A5" s="1"/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1"/>
      <c r="H5" s="9" t="s">
        <v>7</v>
      </c>
      <c r="I5" s="9" t="s">
        <v>6</v>
      </c>
      <c r="J5" s="9" t="s">
        <v>8</v>
      </c>
      <c r="K5" s="9" t="s">
        <v>10</v>
      </c>
      <c r="L5" s="9" t="s">
        <v>7</v>
      </c>
      <c r="M5" s="1"/>
      <c r="N5" s="1"/>
      <c r="O5" s="1"/>
      <c r="P5" s="1"/>
      <c r="Q5" s="1"/>
      <c r="R5" s="1"/>
      <c r="S5" s="7"/>
      <c r="T5" s="8" t="s">
        <v>11</v>
      </c>
      <c r="U5" s="1"/>
      <c r="V5" s="1"/>
      <c r="W5" s="1"/>
      <c r="X5" s="1"/>
      <c r="Y5" s="1"/>
      <c r="Z5" s="1"/>
      <c r="AA5" s="1"/>
    </row>
    <row r="6" ht="14.25" customHeight="1">
      <c r="A6" s="1"/>
      <c r="B6" s="1" t="s">
        <v>12</v>
      </c>
      <c r="C6" s="10">
        <f>Model!I16</f>
        <v>23187000</v>
      </c>
      <c r="D6" s="11">
        <f t="shared" ref="D6:D7" si="1">C6/$C$8</f>
        <v>1</v>
      </c>
      <c r="E6" s="12">
        <f>C6/Model!$C$10</f>
        <v>175659.0909</v>
      </c>
      <c r="F6" s="11" t="str">
        <f t="shared" ref="F6:F8" si="2">C6/$I$19</f>
        <v>#ERROR!</v>
      </c>
      <c r="G6" s="1"/>
      <c r="H6" s="1" t="s">
        <v>13</v>
      </c>
      <c r="I6" s="10">
        <f>Model!N4</f>
        <v>36436801.58</v>
      </c>
      <c r="J6" s="12">
        <f>I6/Model!$C$10</f>
        <v>276036.3756</v>
      </c>
      <c r="K6" s="12">
        <f>I6/Model!$C$14</f>
        <v>259.5454107</v>
      </c>
      <c r="L6" s="11" t="str">
        <f t="shared" ref="L6:L16" si="3">I6/$I$17</f>
        <v>#ERROR!</v>
      </c>
      <c r="M6" s="1"/>
      <c r="N6" s="1"/>
      <c r="O6" s="1"/>
      <c r="P6" s="1"/>
      <c r="Q6" s="1"/>
      <c r="R6" s="6" t="s">
        <v>14</v>
      </c>
      <c r="S6" s="13" t="s">
        <v>14</v>
      </c>
      <c r="T6" s="6" t="s">
        <v>14</v>
      </c>
      <c r="U6" s="6" t="s">
        <v>14</v>
      </c>
      <c r="V6" s="6" t="s">
        <v>14</v>
      </c>
      <c r="W6" s="6" t="s">
        <v>14</v>
      </c>
      <c r="X6" s="6" t="s">
        <v>14</v>
      </c>
      <c r="Y6" s="6" t="s">
        <v>14</v>
      </c>
      <c r="Z6" s="1"/>
      <c r="AA6" s="6" t="s">
        <v>15</v>
      </c>
    </row>
    <row r="7" ht="14.25" customHeight="1">
      <c r="A7" s="1"/>
      <c r="B7" s="14" t="s">
        <v>16</v>
      </c>
      <c r="C7" s="15" t="str">
        <f>Model!J54</f>
        <v/>
      </c>
      <c r="D7" s="16">
        <f t="shared" si="1"/>
        <v>0</v>
      </c>
      <c r="E7" s="17">
        <f>C7/Model!$C$10</f>
        <v>0</v>
      </c>
      <c r="F7" s="16" t="str">
        <f t="shared" si="2"/>
        <v>#ERROR!</v>
      </c>
      <c r="G7" s="1"/>
      <c r="H7" s="1" t="s">
        <v>17</v>
      </c>
      <c r="I7" s="10">
        <f>Model!N6</f>
        <v>0</v>
      </c>
      <c r="J7" s="12">
        <f>I7/Model!$C$10</f>
        <v>0</v>
      </c>
      <c r="K7" s="12">
        <f>I7/Model!$C$14</f>
        <v>0</v>
      </c>
      <c r="L7" s="11" t="str">
        <f t="shared" si="3"/>
        <v>#ERROR!</v>
      </c>
      <c r="M7" s="1"/>
      <c r="N7" s="1"/>
      <c r="O7" s="1"/>
      <c r="P7" s="1"/>
      <c r="Q7" s="1"/>
      <c r="R7" s="18">
        <v>2026.0</v>
      </c>
      <c r="S7" s="19">
        <f t="shared" ref="S7:Y7" si="4">+R7+1</f>
        <v>2027</v>
      </c>
      <c r="T7" s="9">
        <f t="shared" si="4"/>
        <v>2028</v>
      </c>
      <c r="U7" s="9">
        <f t="shared" si="4"/>
        <v>2029</v>
      </c>
      <c r="V7" s="9">
        <f t="shared" si="4"/>
        <v>2030</v>
      </c>
      <c r="W7" s="9">
        <f t="shared" si="4"/>
        <v>2031</v>
      </c>
      <c r="X7" s="9">
        <f t="shared" si="4"/>
        <v>2032</v>
      </c>
      <c r="Y7" s="9">
        <f t="shared" si="4"/>
        <v>2033</v>
      </c>
      <c r="Z7" s="1"/>
      <c r="AA7" s="20" t="s">
        <v>18</v>
      </c>
    </row>
    <row r="8" ht="14.25" customHeight="1">
      <c r="A8" s="1"/>
      <c r="B8" s="21" t="s">
        <v>19</v>
      </c>
      <c r="C8" s="22">
        <f t="shared" ref="C8:D8" si="5">SUM(C6:C7)</f>
        <v>23187000</v>
      </c>
      <c r="D8" s="23">
        <f t="shared" si="5"/>
        <v>1</v>
      </c>
      <c r="E8" s="22">
        <f>C8/Model!$C$10</f>
        <v>175659.0909</v>
      </c>
      <c r="F8" s="23" t="str">
        <f t="shared" si="2"/>
        <v>#ERROR!</v>
      </c>
      <c r="G8" s="1"/>
      <c r="H8" s="1" t="s">
        <v>20</v>
      </c>
      <c r="I8" s="10" t="str">
        <f>Model!#REF!</f>
        <v>#ERROR!</v>
      </c>
      <c r="J8" s="12" t="str">
        <f>I8/Model!$C$10</f>
        <v>#ERROR!</v>
      </c>
      <c r="K8" s="12" t="str">
        <f>I8/Model!$C$14</f>
        <v>#ERROR!</v>
      </c>
      <c r="L8" s="11" t="str">
        <f t="shared" si="3"/>
        <v>#ERROR!</v>
      </c>
      <c r="M8" s="1"/>
      <c r="N8" s="1"/>
      <c r="O8" s="1" t="s">
        <v>21</v>
      </c>
      <c r="P8" s="1"/>
      <c r="Q8" s="1"/>
      <c r="R8" s="24" t="s">
        <v>22</v>
      </c>
      <c r="S8" s="25" t="s">
        <v>22</v>
      </c>
      <c r="T8" s="26">
        <f t="array" ref="T8">INDEX('Index Analysis'!$C$12:$R$12,MATCH(Summary!T$7,'Index Analysis'!$C$6:$R$6))</f>
        <v>0.74594</v>
      </c>
      <c r="U8" s="26">
        <f t="array" ref="U8">INDEX('Index Analysis'!$C$12:$R$12,MATCH(Summary!U$7,'Index Analysis'!$C$6:$R$6))</f>
        <v>0.7683182</v>
      </c>
      <c r="V8" s="26">
        <f t="array" ref="V8">INDEX('Index Analysis'!$C$12:$R$12,MATCH(Summary!V$7,'Index Analysis'!$C$6:$R$6))</f>
        <v>0.772159791</v>
      </c>
      <c r="W8" s="26">
        <f t="array" ref="W8">INDEX('Index Analysis'!$C$12:$R$12,MATCH(Summary!W$7,'Index Analysis'!$C$6:$R$6))</f>
        <v>0.772159791</v>
      </c>
      <c r="X8" s="26">
        <f t="array" ref="X8">INDEX('Index Analysis'!$C$12:$R$12,MATCH(Summary!X$7,'Index Analysis'!$C$6:$R$6))</f>
        <v>0.772159791</v>
      </c>
      <c r="Y8" s="26">
        <f t="array" ref="Y8">INDEX('Index Analysis'!$C$12:$R$12,MATCH(Summary!Y$7,'Index Analysis'!$C$6:$R$6))</f>
        <v>0.772159791</v>
      </c>
      <c r="Z8" s="1"/>
      <c r="AA8" s="27">
        <f t="shared" ref="AA8:AA10" si="6">IFERROR(+(Y8/T8)^(1/(Y$7-T$7))-1,0)</f>
        <v>0.006933192815</v>
      </c>
    </row>
    <row r="9" ht="14.25" customHeight="1">
      <c r="A9" s="1"/>
      <c r="B9" s="1"/>
      <c r="C9" s="12"/>
      <c r="D9" s="1"/>
      <c r="E9" s="12"/>
      <c r="F9" s="11"/>
      <c r="G9" s="1"/>
      <c r="H9" s="1" t="s">
        <v>23</v>
      </c>
      <c r="I9" s="12">
        <v>3142555.296604973</v>
      </c>
      <c r="J9" s="12">
        <f>I9/Model!$C$10</f>
        <v>23807.2371</v>
      </c>
      <c r="K9" s="12">
        <f>I9/Model!$C$14</f>
        <v>22.38494516</v>
      </c>
      <c r="L9" s="11" t="str">
        <f t="shared" si="3"/>
        <v>#ERROR!</v>
      </c>
      <c r="M9" s="1"/>
      <c r="N9" s="1"/>
      <c r="O9" s="1" t="s">
        <v>24</v>
      </c>
      <c r="P9" s="1"/>
      <c r="Q9" s="1"/>
      <c r="R9" s="28" t="s">
        <v>22</v>
      </c>
      <c r="S9" s="25" t="s">
        <v>22</v>
      </c>
      <c r="T9" s="29">
        <f t="array" ref="T9">INDEX('Index Analysis'!$C$13:$R$13,MATCH(Summary!T$7,'Index Analysis'!$C$6:$R$6))</f>
        <v>311.0986099</v>
      </c>
      <c r="U9" s="29">
        <f t="array" ref="U9">INDEX('Index Analysis'!$C$13:$R$13,MATCH(Summary!U$7,'Index Analysis'!$C$6:$R$6))</f>
        <v>323.0397687</v>
      </c>
      <c r="V9" s="29">
        <f t="array" ref="V9">INDEX('Index Analysis'!$C$13:$R$13,MATCH(Summary!V$7,'Index Analysis'!$C$6:$R$6))</f>
        <v>329.5005641</v>
      </c>
      <c r="W9" s="29">
        <f t="array" ref="W9">INDEX('Index Analysis'!$C$13:$R$13,MATCH(Summary!W$7,'Index Analysis'!$C$6:$R$6))</f>
        <v>343.504338</v>
      </c>
      <c r="X9" s="29">
        <f t="array" ref="X9">INDEX('Index Analysis'!$C$13:$R$13,MATCH(Summary!X$7,'Index Analysis'!$C$6:$R$6))</f>
        <v>357.2445115</v>
      </c>
      <c r="Y9" s="29">
        <f t="array" ref="Y9">INDEX('Index Analysis'!$C$13:$R$13,MATCH(Summary!Y$7,'Index Analysis'!$C$6:$R$6))</f>
        <v>364.3894018</v>
      </c>
      <c r="Z9" s="1"/>
      <c r="AA9" s="27">
        <f t="shared" si="6"/>
        <v>0.03212793672</v>
      </c>
    </row>
    <row r="10" ht="14.25" customHeight="1">
      <c r="A10" s="1"/>
      <c r="B10" s="1" t="s">
        <v>25</v>
      </c>
      <c r="C10" s="12" t="str">
        <f>D10*C12</f>
        <v>#ERROR!</v>
      </c>
      <c r="D10" s="11">
        <v>0.9</v>
      </c>
      <c r="E10" s="12" t="str">
        <f>C10/Model!$C$10</f>
        <v>#ERROR!</v>
      </c>
      <c r="F10" s="11" t="str">
        <f t="shared" ref="F10:F12" si="7">C10/$I$19</f>
        <v>#ERROR!</v>
      </c>
      <c r="G10" s="1"/>
      <c r="H10" s="1" t="s">
        <v>26</v>
      </c>
      <c r="I10" s="12">
        <v>2694240.073198578</v>
      </c>
      <c r="J10" s="12">
        <f>I10/Model!$C$10</f>
        <v>20410.90965</v>
      </c>
      <c r="K10" s="12">
        <f>I10/Model!$C$14</f>
        <v>19.1915211</v>
      </c>
      <c r="L10" s="11" t="str">
        <f t="shared" si="3"/>
        <v>#ERROR!</v>
      </c>
      <c r="M10" s="1"/>
      <c r="N10" s="1"/>
      <c r="O10" s="1" t="s">
        <v>27</v>
      </c>
      <c r="P10" s="1"/>
      <c r="Q10" s="1"/>
      <c r="R10" s="28" t="s">
        <v>22</v>
      </c>
      <c r="S10" s="25" t="s">
        <v>22</v>
      </c>
      <c r="T10" s="29">
        <f t="array" ref="T10">INDEX('Index Analysis'!$C$14:$R$14,MATCH(Summary!T$7,'Index Analysis'!$C$6:$R$6))</f>
        <v>232.0608971</v>
      </c>
      <c r="U10" s="29">
        <f t="array" ref="U10">INDEX('Index Analysis'!$C$14:$R$14,MATCH(Summary!U$7,'Index Analysis'!$C$6:$R$6))</f>
        <v>248.1973336</v>
      </c>
      <c r="V10" s="29">
        <f t="array" ref="V10">INDEX('Index Analysis'!$C$14:$R$14,MATCH(Summary!V$7,'Index Analysis'!$C$6:$R$6))</f>
        <v>254.4270867</v>
      </c>
      <c r="W10" s="29">
        <f t="array" ref="W10">INDEX('Index Analysis'!$C$14:$R$14,MATCH(Summary!W$7,'Index Analysis'!$C$6:$R$6))</f>
        <v>265.2402379</v>
      </c>
      <c r="X10" s="29">
        <f t="array" ref="X10">INDEX('Index Analysis'!$C$14:$R$14,MATCH(Summary!X$7,'Index Analysis'!$C$6:$R$6))</f>
        <v>275.8498474</v>
      </c>
      <c r="Y10" s="29">
        <f t="array" ref="Y10">INDEX('Index Analysis'!$C$14:$R$14,MATCH(Summary!Y$7,'Index Analysis'!$C$6:$R$6))</f>
        <v>281.3668443</v>
      </c>
      <c r="Z10" s="1"/>
      <c r="AA10" s="27">
        <f t="shared" si="6"/>
        <v>0.03928387871</v>
      </c>
    </row>
    <row r="11" ht="14.25" customHeight="1">
      <c r="A11" s="1"/>
      <c r="B11" s="14" t="s">
        <v>28</v>
      </c>
      <c r="C11" s="17" t="str">
        <f>D11*C12</f>
        <v>#ERROR!</v>
      </c>
      <c r="D11" s="16">
        <v>0.1</v>
      </c>
      <c r="E11" s="17" t="str">
        <f>C11/Model!$C$10</f>
        <v>#ERROR!</v>
      </c>
      <c r="F11" s="16" t="str">
        <f t="shared" si="7"/>
        <v>#ERROR!</v>
      </c>
      <c r="G11" s="1"/>
      <c r="H11" s="1" t="s">
        <v>29</v>
      </c>
      <c r="I11" s="12">
        <v>5.7063595298766345E7</v>
      </c>
      <c r="J11" s="12">
        <f>I11/Model!$C$10</f>
        <v>432299.9644</v>
      </c>
      <c r="K11" s="12">
        <f>I11/Model!$C$14</f>
        <v>406.4735004</v>
      </c>
      <c r="L11" s="11" t="str">
        <f t="shared" si="3"/>
        <v>#ERROR!</v>
      </c>
      <c r="M11" s="1"/>
      <c r="N11" s="1"/>
      <c r="O11" s="1" t="s">
        <v>30</v>
      </c>
      <c r="P11" s="1"/>
      <c r="Q11" s="1"/>
      <c r="R11" s="24" t="s">
        <v>22</v>
      </c>
      <c r="S11" s="25" t="s">
        <v>22</v>
      </c>
      <c r="T11" s="24" t="s">
        <v>22</v>
      </c>
      <c r="U11" s="30">
        <f t="shared" ref="U11:Y11" si="8">+U10/T10-1</f>
        <v>0.06953535354</v>
      </c>
      <c r="V11" s="30">
        <f t="shared" si="8"/>
        <v>0.0251</v>
      </c>
      <c r="W11" s="30">
        <f t="shared" si="8"/>
        <v>0.0425</v>
      </c>
      <c r="X11" s="30">
        <f t="shared" si="8"/>
        <v>0.04</v>
      </c>
      <c r="Y11" s="30">
        <f t="shared" si="8"/>
        <v>0.02</v>
      </c>
      <c r="Z11" s="1"/>
      <c r="AA11" s="6"/>
    </row>
    <row r="12" ht="14.25" customHeight="1">
      <c r="A12" s="1"/>
      <c r="B12" s="21" t="s">
        <v>31</v>
      </c>
      <c r="C12" s="22" t="str">
        <f>I17-C8</f>
        <v>#ERROR!</v>
      </c>
      <c r="D12" s="23">
        <f>SUM(D10:D11)</f>
        <v>1</v>
      </c>
      <c r="E12" s="22" t="str">
        <f>C12/Model!$C$10</f>
        <v>#ERROR!</v>
      </c>
      <c r="F12" s="23" t="str">
        <f t="shared" si="7"/>
        <v>#ERROR!</v>
      </c>
      <c r="G12" s="1"/>
      <c r="H12" s="1" t="s">
        <v>32</v>
      </c>
      <c r="I12" s="12">
        <v>5241613.0650662165</v>
      </c>
      <c r="J12" s="12">
        <f>I12/Model!$C$10</f>
        <v>39709.18989</v>
      </c>
      <c r="K12" s="12">
        <f>I12/Model!$C$14</f>
        <v>37.33688351</v>
      </c>
      <c r="L12" s="11" t="str">
        <f t="shared" si="3"/>
        <v>#ERROR!</v>
      </c>
      <c r="M12" s="1"/>
      <c r="N12" s="1"/>
      <c r="O12" s="1" t="s">
        <v>33</v>
      </c>
      <c r="P12" s="1"/>
      <c r="Q12" s="1"/>
      <c r="R12" s="24" t="s">
        <v>22</v>
      </c>
      <c r="S12" s="25" t="s">
        <v>22</v>
      </c>
      <c r="T12" s="26">
        <f t="array" ref="T12">INDEX('Index Analysis'!$C$33:$R$33,MATCH(Summary!T$7,'Index Analysis'!$C$6:$R$6))</f>
        <v>0.99</v>
      </c>
      <c r="U12" s="26">
        <f t="array" ref="U12">INDEX('Index Analysis'!$C$33:$R$33,MATCH(Summary!U$7,'Index Analysis'!$C$6:$R$6))</f>
        <v>1</v>
      </c>
      <c r="V12" s="26">
        <f t="array" ref="V12">INDEX('Index Analysis'!$C$33:$R$33,MATCH(Summary!V$7,'Index Analysis'!$C$6:$R$6))</f>
        <v>1</v>
      </c>
      <c r="W12" s="26">
        <f t="array" ref="W12">INDEX('Index Analysis'!$C$33:$R$33,MATCH(Summary!W$7,'Index Analysis'!$C$6:$R$6))</f>
        <v>1</v>
      </c>
      <c r="X12" s="26">
        <f t="array" ref="X12">INDEX('Index Analysis'!$C$33:$R$33,MATCH(Summary!X$7,'Index Analysis'!$C$6:$R$6))</f>
        <v>1</v>
      </c>
      <c r="Y12" s="26">
        <f t="array" ref="Y12">INDEX('Index Analysis'!$C$33:$R$33,MATCH(Summary!Y$7,'Index Analysis'!$C$6:$R$6))</f>
        <v>1</v>
      </c>
      <c r="Z12" s="1"/>
      <c r="AA12" s="27">
        <f>IFERROR(+(Y12/T12)^(1/(Y$7-T$7))-1,0)</f>
        <v>0.00201208871</v>
      </c>
    </row>
    <row r="13" ht="14.25" customHeight="1">
      <c r="A13" s="1"/>
      <c r="B13" s="1"/>
      <c r="C13" s="12"/>
      <c r="D13" s="1"/>
      <c r="E13" s="12"/>
      <c r="F13" s="11"/>
      <c r="G13" s="1"/>
      <c r="H13" s="1" t="s">
        <v>34</v>
      </c>
      <c r="I13" s="12">
        <v>1893105.0573050447</v>
      </c>
      <c r="J13" s="12">
        <f>I13/Model!$C$10</f>
        <v>14341.70498</v>
      </c>
      <c r="K13" s="12">
        <f>I13/Model!$C$14</f>
        <v>13.48490286</v>
      </c>
      <c r="L13" s="11" t="str">
        <f t="shared" si="3"/>
        <v>#ERROR!</v>
      </c>
      <c r="M13" s="1"/>
      <c r="N13" s="1"/>
      <c r="O13" s="1"/>
      <c r="P13" s="1"/>
      <c r="Q13" s="1"/>
      <c r="R13" s="31"/>
      <c r="S13" s="32"/>
      <c r="T13" s="1"/>
      <c r="U13" s="1"/>
      <c r="V13" s="1"/>
      <c r="W13" s="1"/>
      <c r="X13" s="1"/>
      <c r="Y13" s="1"/>
      <c r="Z13" s="1"/>
      <c r="AA13" s="6"/>
    </row>
    <row r="14" ht="14.25" customHeight="1">
      <c r="A14" s="1"/>
      <c r="B14" s="1"/>
      <c r="C14" s="12"/>
      <c r="D14" s="1"/>
      <c r="E14" s="12"/>
      <c r="F14" s="11"/>
      <c r="G14" s="1"/>
      <c r="H14" s="1" t="s">
        <v>35</v>
      </c>
      <c r="I14" s="12">
        <v>1896183.606719662</v>
      </c>
      <c r="J14" s="12">
        <f>I14/Model!$C$10</f>
        <v>14365.02732</v>
      </c>
      <c r="K14" s="12">
        <f>I14/Model!$C$14</f>
        <v>13.50683188</v>
      </c>
      <c r="L14" s="11" t="str">
        <f t="shared" si="3"/>
        <v>#ERROR!</v>
      </c>
      <c r="M14" s="1"/>
      <c r="N14" s="1"/>
      <c r="O14" s="1" t="s">
        <v>36</v>
      </c>
      <c r="P14" s="1"/>
      <c r="Q14" s="1"/>
      <c r="R14" s="31"/>
      <c r="S14" s="32"/>
      <c r="T14" s="1"/>
      <c r="U14" s="1"/>
      <c r="V14" s="1"/>
      <c r="W14" s="1"/>
      <c r="X14" s="1"/>
      <c r="Y14" s="1"/>
      <c r="Z14" s="1"/>
      <c r="AA14" s="6"/>
    </row>
    <row r="15" ht="14.25" customHeight="1">
      <c r="A15" s="1"/>
      <c r="B15" s="1"/>
      <c r="C15" s="12"/>
      <c r="D15" s="1"/>
      <c r="E15" s="12"/>
      <c r="F15" s="11"/>
      <c r="G15" s="1"/>
      <c r="H15" s="1" t="s">
        <v>37</v>
      </c>
      <c r="I15" s="12">
        <f>Model!E42+I23</f>
        <v>323653.8012</v>
      </c>
      <c r="J15" s="12">
        <f>I15/Model!$C$10</f>
        <v>2451.922736</v>
      </c>
      <c r="K15" s="12">
        <f>I15/Model!$C$14</f>
        <v>2.305439971</v>
      </c>
      <c r="L15" s="11" t="str">
        <f t="shared" si="3"/>
        <v>#ERROR!</v>
      </c>
      <c r="M15" s="1"/>
      <c r="N15" s="1"/>
      <c r="O15" s="1"/>
      <c r="P15" s="1"/>
      <c r="Q15" s="1"/>
      <c r="R15" s="31"/>
      <c r="S15" s="32"/>
      <c r="T15" s="1"/>
      <c r="U15" s="1"/>
      <c r="V15" s="1"/>
      <c r="W15" s="1"/>
      <c r="X15" s="1"/>
      <c r="Y15" s="1"/>
      <c r="Z15" s="1"/>
      <c r="AA15" s="6"/>
    </row>
    <row r="16" ht="14.25" customHeight="1">
      <c r="A16" s="1"/>
      <c r="B16" s="1"/>
      <c r="C16" s="12"/>
      <c r="D16" s="1"/>
      <c r="E16" s="12"/>
      <c r="F16" s="11"/>
      <c r="G16" s="1"/>
      <c r="H16" s="14" t="s">
        <v>38</v>
      </c>
      <c r="I16" s="15" t="str">
        <f>SUM(Model!#REF!,Model!N8,Model!N13)</f>
        <v>#ERROR!</v>
      </c>
      <c r="J16" s="17" t="str">
        <f>I16/Model!$C$10</f>
        <v>#ERROR!</v>
      </c>
      <c r="K16" s="17" t="str">
        <f>I16/Model!$C$14</f>
        <v>#ERROR!</v>
      </c>
      <c r="L16" s="16" t="str">
        <f t="shared" si="3"/>
        <v>#ERROR!</v>
      </c>
      <c r="M16" s="1"/>
      <c r="N16" s="1"/>
      <c r="O16" s="33" t="s">
        <v>39</v>
      </c>
      <c r="P16" s="1"/>
      <c r="Q16" s="1"/>
      <c r="R16" s="34" t="s">
        <v>22</v>
      </c>
      <c r="S16" s="25" t="s">
        <v>22</v>
      </c>
      <c r="T16" s="35">
        <f t="array" ref="T16">INDEX(Proforma!$J$22:$AL$22,MATCH(Summary!T$7,Proforma!$J$6:$AL$6))/1000</f>
        <v>11180.69402</v>
      </c>
      <c r="U16" s="35">
        <f t="array" ref="U16">INDEX(Proforma!$J$22:$AL$22,MATCH(Summary!U$7,Proforma!$J$6:$AL$6))/1000</f>
        <v>11990.90958</v>
      </c>
      <c r="V16" s="35">
        <f t="array" ref="V16">INDEX(Proforma!$J$22:$AL$22,MATCH(Summary!V$7,Proforma!$J$6:$AL$6))/1000</f>
        <v>12258.29704</v>
      </c>
      <c r="W16" s="35">
        <f t="array" ref="W16">INDEX(Proforma!$J$22:$AL$22,MATCH(Summary!W$7,Proforma!$J$6:$AL$6))/1000</f>
        <v>12258.29704</v>
      </c>
      <c r="X16" s="35">
        <f t="array" ref="X16">INDEX(Proforma!$J$22:$AL$22,MATCH(Summary!X$7,Proforma!$J$6:$AL$6))/1000</f>
        <v>12258.29704</v>
      </c>
      <c r="Y16" s="35">
        <f t="array" ref="Y16">INDEX(Proforma!$J$22:$AL$22,MATCH(Summary!Y$7,Proforma!$J$6:$AL$6))/1000</f>
        <v>12258.29704</v>
      </c>
      <c r="Z16" s="1"/>
      <c r="AA16" s="36">
        <f t="shared" ref="AA16:AA23" si="9">IFERROR(+(Y16/T16)^(1/(Y$7-T$7))-1,0)</f>
        <v>0.01857327159</v>
      </c>
    </row>
    <row r="17" ht="14.25" customHeight="1">
      <c r="A17" s="1"/>
      <c r="B17" s="1"/>
      <c r="C17" s="12"/>
      <c r="D17" s="1"/>
      <c r="E17" s="12"/>
      <c r="F17" s="11"/>
      <c r="G17" s="1"/>
      <c r="H17" s="21" t="s">
        <v>19</v>
      </c>
      <c r="I17" s="22" t="str">
        <f>SUM(I6:I16)</f>
        <v>#ERROR!</v>
      </c>
      <c r="J17" s="22" t="str">
        <f>I17/Model!$C$10</f>
        <v>#ERROR!</v>
      </c>
      <c r="K17" s="22" t="str">
        <f>I17/Model!$C$14</f>
        <v>#ERROR!</v>
      </c>
      <c r="L17" s="23" t="str">
        <f>SUM(L6:L16)</f>
        <v>#ERROR!</v>
      </c>
      <c r="M17" s="1"/>
      <c r="N17" s="1"/>
      <c r="O17" s="33" t="s">
        <v>40</v>
      </c>
      <c r="P17" s="1"/>
      <c r="Q17" s="1"/>
      <c r="R17" s="34" t="s">
        <v>22</v>
      </c>
      <c r="S17" s="25" t="s">
        <v>22</v>
      </c>
      <c r="T17" s="35">
        <f t="array" ref="T17">INDEX(Proforma!$J$23:$AL$23,MATCH(Summary!T$7,Proforma!$J$6:$AL$6))/1000</f>
        <v>3382.293789</v>
      </c>
      <c r="U17" s="35">
        <f t="array" ref="U17">INDEX(Proforma!$J$23:$AL$23,MATCH(Summary!U$7,Proforma!$J$6:$AL$6))/1000</f>
        <v>3545.706765</v>
      </c>
      <c r="V17" s="35">
        <f t="array" ref="V17">INDEX(Proforma!$J$23:$AL$23,MATCH(Summary!V$7,Proforma!$J$6:$AL$6))/1000</f>
        <v>3607.004624</v>
      </c>
      <c r="W17" s="35">
        <f t="array" ref="W17">INDEX(Proforma!$J$23:$AL$23,MATCH(Summary!W$7,Proforma!$J$6:$AL$6))/1000</f>
        <v>3607.004624</v>
      </c>
      <c r="X17" s="35">
        <f t="array" ref="X17">INDEX(Proforma!$J$23:$AL$23,MATCH(Summary!X$7,Proforma!$J$6:$AL$6))/1000</f>
        <v>3607.004624</v>
      </c>
      <c r="Y17" s="35">
        <f t="array" ref="Y17">INDEX(Proforma!$J$23:$AL$23,MATCH(Summary!Y$7,Proforma!$J$6:$AL$6))/1000</f>
        <v>3607.004624</v>
      </c>
      <c r="Z17" s="1"/>
      <c r="AA17" s="36">
        <f t="shared" si="9"/>
        <v>0.01294782018</v>
      </c>
    </row>
    <row r="18" ht="14.25" customHeight="1">
      <c r="A18" s="1"/>
      <c r="B18" s="1"/>
      <c r="C18" s="12"/>
      <c r="D18" s="1"/>
      <c r="E18" s="12"/>
      <c r="F18" s="11"/>
      <c r="G18" s="1"/>
      <c r="H18" s="1"/>
      <c r="I18" s="12"/>
      <c r="J18" s="12"/>
      <c r="K18" s="12"/>
      <c r="L18" s="1"/>
      <c r="M18" s="1"/>
      <c r="N18" s="1"/>
      <c r="O18" s="33" t="s">
        <v>41</v>
      </c>
      <c r="P18" s="1"/>
      <c r="Q18" s="1"/>
      <c r="R18" s="34"/>
      <c r="S18" s="25"/>
      <c r="T18" s="35">
        <f t="array" ref="T18">INDEX(Proforma!$J$24:$AL$24,MATCH(Summary!T$7,Proforma!$J$6:$AL$6))/1000</f>
        <v>0</v>
      </c>
      <c r="U18" s="35">
        <f t="array" ref="U18">INDEX(Proforma!$J$24:$AL$24,MATCH(Summary!U$7,Proforma!$J$6:$AL$6))/1000</f>
        <v>0</v>
      </c>
      <c r="V18" s="35">
        <f t="array" ref="V18">INDEX(Proforma!$J$24:$AL$24,MATCH(Summary!V$7,Proforma!$J$6:$AL$6))/1000</f>
        <v>0</v>
      </c>
      <c r="W18" s="35">
        <f t="array" ref="W18">INDEX(Proforma!$J$24:$AL$24,MATCH(Summary!W$7,Proforma!$J$6:$AL$6))/1000</f>
        <v>0</v>
      </c>
      <c r="X18" s="35">
        <f t="array" ref="X18">INDEX(Proforma!$J$24:$AL$24,MATCH(Summary!X$7,Proforma!$J$6:$AL$6))/1000</f>
        <v>0</v>
      </c>
      <c r="Y18" s="35">
        <f t="array" ref="Y18">INDEX(Proforma!$J$24:$AL$24,MATCH(Summary!Y$7,Proforma!$J$6:$AL$6))/1000</f>
        <v>0</v>
      </c>
      <c r="Z18" s="1"/>
      <c r="AA18" s="36">
        <f t="shared" si="9"/>
        <v>0</v>
      </c>
    </row>
    <row r="19" ht="14.25" customHeight="1">
      <c r="A19" s="1"/>
      <c r="B19" s="37" t="s">
        <v>42</v>
      </c>
      <c r="C19" s="38" t="str">
        <f>SUM(C12,C8)</f>
        <v>#ERROR!</v>
      </c>
      <c r="D19" s="39" t="str">
        <f>SUM(C8,C12)/C19</f>
        <v>#ERROR!</v>
      </c>
      <c r="E19" s="38" t="str">
        <f>C19/Model!$C$10</f>
        <v>#ERROR!</v>
      </c>
      <c r="F19" s="39" t="str">
        <f>C19/$I$19</f>
        <v>#ERROR!</v>
      </c>
      <c r="G19" s="1"/>
      <c r="H19" s="37" t="s">
        <v>42</v>
      </c>
      <c r="I19" s="38" t="str">
        <f>I17</f>
        <v>#ERROR!</v>
      </c>
      <c r="J19" s="38" t="str">
        <f>I19/Model!$C$10</f>
        <v>#ERROR!</v>
      </c>
      <c r="K19" s="38" t="str">
        <f>I19/Model!$C$14</f>
        <v>#ERROR!</v>
      </c>
      <c r="L19" s="39" t="str">
        <f>I19/$I$17</f>
        <v>#ERROR!</v>
      </c>
      <c r="M19" s="1"/>
      <c r="N19" s="1"/>
      <c r="O19" s="33" t="s">
        <v>43</v>
      </c>
      <c r="P19" s="1"/>
      <c r="Q19" s="1"/>
      <c r="R19" s="34"/>
      <c r="S19" s="25"/>
      <c r="T19" s="35">
        <f t="array" ref="T19">INDEX(Proforma!$J$25:$AL$25,MATCH(Summary!T$7,Proforma!$J$6:$AL$6))/1000</f>
        <v>150.3241684</v>
      </c>
      <c r="U19" s="35">
        <f t="array" ref="U19">INDEX(Proforma!$J$25:$AL$25,MATCH(Summary!U$7,Proforma!$J$6:$AL$6))/1000</f>
        <v>157.5869673</v>
      </c>
      <c r="V19" s="35">
        <f t="array" ref="V19">INDEX(Proforma!$J$25:$AL$25,MATCH(Summary!V$7,Proforma!$J$6:$AL$6))/1000</f>
        <v>160.3113166</v>
      </c>
      <c r="W19" s="35">
        <f t="array" ref="W19">INDEX(Proforma!$J$25:$AL$25,MATCH(Summary!W$7,Proforma!$J$6:$AL$6))/1000</f>
        <v>160.3113166</v>
      </c>
      <c r="X19" s="35">
        <f t="array" ref="X19">INDEX(Proforma!$J$25:$AL$25,MATCH(Summary!X$7,Proforma!$J$6:$AL$6))/1000</f>
        <v>160.3113166</v>
      </c>
      <c r="Y19" s="35">
        <f t="array" ref="Y19">INDEX(Proforma!$J$25:$AL$25,MATCH(Summary!Y$7,Proforma!$J$6:$AL$6))/1000</f>
        <v>160.3113166</v>
      </c>
      <c r="Z19" s="1"/>
      <c r="AA19" s="36">
        <f t="shared" si="9"/>
        <v>0.01294782018</v>
      </c>
    </row>
    <row r="20" ht="14.25" customHeight="1">
      <c r="A20" s="1"/>
      <c r="B20" s="1"/>
      <c r="C20" s="12"/>
      <c r="D20" s="1"/>
      <c r="E20" s="12"/>
      <c r="F20" s="12"/>
      <c r="G20" s="1"/>
      <c r="H20" s="1"/>
      <c r="I20" s="12"/>
      <c r="J20" s="12"/>
      <c r="K20" s="12"/>
      <c r="L20" s="1"/>
      <c r="M20" s="1"/>
      <c r="N20" s="1"/>
      <c r="O20" s="33" t="s">
        <v>44</v>
      </c>
      <c r="P20" s="1"/>
      <c r="Q20" s="1"/>
      <c r="R20" s="34"/>
      <c r="S20" s="25"/>
      <c r="T20" s="35">
        <f t="array" ref="T20">INDEX(Proforma!$J$26:$AL$26,MATCH(Summary!T$7,Proforma!$J$6:$AL$6))/1000</f>
        <v>1352.917515</v>
      </c>
      <c r="U20" s="35">
        <f t="array" ref="U20">INDEX(Proforma!$J$26:$AL$26,MATCH(Summary!U$7,Proforma!$J$6:$AL$6))/1000</f>
        <v>1418.282706</v>
      </c>
      <c r="V20" s="35">
        <f t="array" ref="V20">INDEX(Proforma!$J$26:$AL$26,MATCH(Summary!V$7,Proforma!$J$6:$AL$6))/1000</f>
        <v>1442.801849</v>
      </c>
      <c r="W20" s="35">
        <f t="array" ref="W20">INDEX(Proforma!$J$26:$AL$26,MATCH(Summary!W$7,Proforma!$J$6:$AL$6))/1000</f>
        <v>1442.801849</v>
      </c>
      <c r="X20" s="35">
        <f t="array" ref="X20">INDEX(Proforma!$J$26:$AL$26,MATCH(Summary!X$7,Proforma!$J$6:$AL$6))/1000</f>
        <v>1442.801849</v>
      </c>
      <c r="Y20" s="35">
        <f t="array" ref="Y20">INDEX(Proforma!$J$26:$AL$26,MATCH(Summary!Y$7,Proforma!$J$6:$AL$6))/1000</f>
        <v>1442.801849</v>
      </c>
      <c r="Z20" s="1"/>
      <c r="AA20" s="36">
        <f t="shared" si="9"/>
        <v>0.01294782018</v>
      </c>
    </row>
    <row r="21" ht="14.25" customHeight="1">
      <c r="A21" s="1"/>
      <c r="B21" s="1"/>
      <c r="C21" s="12"/>
      <c r="D21" s="1"/>
      <c r="E21" s="12"/>
      <c r="F21" s="12"/>
      <c r="G21" s="1"/>
      <c r="H21" s="1"/>
      <c r="I21" s="12" t="str">
        <f>ROUND(I19,-3)</f>
        <v>#ERROR!</v>
      </c>
      <c r="J21" s="12"/>
      <c r="K21" s="12"/>
      <c r="L21" s="1"/>
      <c r="M21" s="1"/>
      <c r="N21" s="1"/>
      <c r="O21" s="33" t="s">
        <v>45</v>
      </c>
      <c r="P21" s="1"/>
      <c r="Q21" s="1"/>
      <c r="R21" s="34"/>
      <c r="S21" s="25"/>
      <c r="T21" s="35">
        <f t="array" ref="T21">INDEX(Proforma!$J$27:$AL$27,MATCH(Summary!T$7,Proforma!$J$6:$AL$6))/1000</f>
        <v>503.8078411</v>
      </c>
      <c r="U21" s="35">
        <f t="array" ref="U21">INDEX(Proforma!$J$27:$AL$27,MATCH(Summary!U$7,Proforma!$J$6:$AL$6))/1000</f>
        <v>512.7659586</v>
      </c>
      <c r="V21" s="35">
        <f t="array" ref="V21">INDEX(Proforma!$J$27:$AL$27,MATCH(Summary!V$7,Proforma!$J$6:$AL$6))/1000</f>
        <v>519.0354331</v>
      </c>
      <c r="W21" s="35">
        <f t="array" ref="W21">INDEX(Proforma!$J$27:$AL$27,MATCH(Summary!W$7,Proforma!$J$6:$AL$6))/1000</f>
        <v>519.0354331</v>
      </c>
      <c r="X21" s="35">
        <f t="array" ref="X21">INDEX(Proforma!$J$27:$AL$27,MATCH(Summary!X$7,Proforma!$J$6:$AL$6))/1000</f>
        <v>519.0354331</v>
      </c>
      <c r="Y21" s="35">
        <f t="array" ref="Y21">INDEX(Proforma!$J$27:$AL$27,MATCH(Summary!Y$7,Proforma!$J$6:$AL$6))/1000</f>
        <v>519.0354331</v>
      </c>
      <c r="Z21" s="1"/>
      <c r="AA21" s="36">
        <f t="shared" si="9"/>
        <v>0.005973213916</v>
      </c>
    </row>
    <row r="22" ht="14.25" customHeight="1">
      <c r="A22" s="1"/>
      <c r="B22" s="1"/>
      <c r="C22" s="12"/>
      <c r="D22" s="1"/>
      <c r="E22" s="12"/>
      <c r="F22" s="12"/>
      <c r="G22" s="1"/>
      <c r="H22" s="1"/>
      <c r="I22" s="12"/>
      <c r="J22" s="12"/>
      <c r="K22" s="12"/>
      <c r="L22" s="1"/>
      <c r="M22" s="1"/>
      <c r="N22" s="1"/>
      <c r="O22" s="33" t="s">
        <v>46</v>
      </c>
      <c r="P22" s="1"/>
      <c r="Q22" s="1"/>
      <c r="R22" s="34"/>
      <c r="S22" s="25"/>
      <c r="T22" s="35">
        <f t="array" ref="T22">INDEX(Proforma!$J$28:$AL$28,MATCH(Summary!T$7,Proforma!$J$6:$AL$6))/1000</f>
        <v>23.66480618</v>
      </c>
      <c r="U22" s="35">
        <f t="array" ref="U22">INDEX(Proforma!$J$28:$AL$28,MATCH(Summary!U$7,Proforma!$J$6:$AL$6))/1000</f>
        <v>24.37475037</v>
      </c>
      <c r="V22" s="35">
        <f t="array" ref="V22">INDEX(Proforma!$J$28:$AL$28,MATCH(Summary!V$7,Proforma!$J$6:$AL$6))/1000</f>
        <v>25.10599288</v>
      </c>
      <c r="W22" s="35">
        <f t="array" ref="W22">INDEX(Proforma!$J$28:$AL$28,MATCH(Summary!W$7,Proforma!$J$6:$AL$6))/1000</f>
        <v>25.10599288</v>
      </c>
      <c r="X22" s="35">
        <f t="array" ref="X22">INDEX(Proforma!$J$28:$AL$28,MATCH(Summary!X$7,Proforma!$J$6:$AL$6))/1000</f>
        <v>25.10599288</v>
      </c>
      <c r="Y22" s="35">
        <f t="array" ref="Y22">INDEX(Proforma!$J$28:$AL$28,MATCH(Summary!Y$7,Proforma!$J$6:$AL$6))/1000</f>
        <v>25.10599288</v>
      </c>
      <c r="Z22" s="1"/>
      <c r="AA22" s="36">
        <f t="shared" si="9"/>
        <v>0.01189369502</v>
      </c>
    </row>
    <row r="23" ht="14.25" customHeight="1">
      <c r="A23" s="1"/>
      <c r="B23" s="1"/>
      <c r="C23" s="12"/>
      <c r="D23" s="1"/>
      <c r="E23" s="12"/>
      <c r="F23" s="12"/>
      <c r="G23" s="1"/>
      <c r="H23" s="1"/>
      <c r="I23" s="12">
        <v>253.80116960406303</v>
      </c>
      <c r="J23" s="12"/>
      <c r="K23" s="12"/>
      <c r="L23" s="1"/>
      <c r="M23" s="1"/>
      <c r="N23" s="1"/>
      <c r="O23" s="1" t="s">
        <v>47</v>
      </c>
      <c r="P23" s="1"/>
      <c r="Q23" s="1"/>
      <c r="R23" s="34" t="s">
        <v>22</v>
      </c>
      <c r="S23" s="25" t="s">
        <v>22</v>
      </c>
      <c r="T23" s="35">
        <f t="array" ref="T23">INDEX(Proforma!$J$29:$AL$29,MATCH(Summary!T$7,Proforma!$J$6:$AL$6))/1000</f>
        <v>16593.70214</v>
      </c>
      <c r="U23" s="35">
        <f t="array" ref="U23">INDEX(Proforma!$J$29:$AL$29,MATCH(Summary!U$7,Proforma!$J$6:$AL$6))/1000</f>
        <v>17649.62673</v>
      </c>
      <c r="V23" s="35">
        <f t="array" ref="V23">INDEX(Proforma!$J$29:$AL$29,MATCH(Summary!V$7,Proforma!$J$6:$AL$6))/1000</f>
        <v>18012.55625</v>
      </c>
      <c r="W23" s="35">
        <f t="array" ref="W23">INDEX(Proforma!$J$29:$AL$29,MATCH(Summary!W$7,Proforma!$J$6:$AL$6))/1000</f>
        <v>18012.55625</v>
      </c>
      <c r="X23" s="35">
        <f t="array" ref="X23">INDEX(Proforma!$J$29:$AL$29,MATCH(Summary!X$7,Proforma!$J$6:$AL$6))/1000</f>
        <v>18012.55625</v>
      </c>
      <c r="Y23" s="35">
        <f t="array" ref="Y23">INDEX(Proforma!$J$29:$AL$29,MATCH(Summary!Y$7,Proforma!$J$6:$AL$6))/1000</f>
        <v>18012.55625</v>
      </c>
      <c r="Z23" s="1"/>
      <c r="AA23" s="36">
        <f t="shared" si="9"/>
        <v>0.01654453984</v>
      </c>
    </row>
    <row r="24" ht="14.25" customHeight="1">
      <c r="A24" s="1"/>
      <c r="B24" s="1"/>
      <c r="C24" s="12"/>
      <c r="D24" s="1"/>
      <c r="E24" s="12"/>
      <c r="F24" s="12"/>
      <c r="G24" s="1"/>
      <c r="H24" s="1"/>
      <c r="I24" s="12"/>
      <c r="J24" s="12"/>
      <c r="K24" s="12"/>
      <c r="L24" s="1"/>
      <c r="M24" s="1"/>
      <c r="N24" s="1"/>
      <c r="O24" s="1"/>
      <c r="P24" s="1"/>
      <c r="Q24" s="1"/>
      <c r="R24" s="31"/>
      <c r="S24" s="32"/>
      <c r="T24" s="8" t="b">
        <f t="shared" ref="T24:Y24" si="10">SUM(T16:T22)=T23</f>
        <v>1</v>
      </c>
      <c r="U24" s="8" t="b">
        <f t="shared" si="10"/>
        <v>1</v>
      </c>
      <c r="V24" s="8" t="b">
        <f t="shared" si="10"/>
        <v>1</v>
      </c>
      <c r="W24" s="8" t="b">
        <f t="shared" si="10"/>
        <v>1</v>
      </c>
      <c r="X24" s="8" t="b">
        <f t="shared" si="10"/>
        <v>1</v>
      </c>
      <c r="Y24" s="8" t="b">
        <f t="shared" si="10"/>
        <v>1</v>
      </c>
      <c r="Z24" s="1"/>
      <c r="AA24" s="6"/>
    </row>
    <row r="25" ht="14.25" customHeight="1">
      <c r="A25" s="1"/>
      <c r="B25" s="1"/>
      <c r="C25" s="12"/>
      <c r="D25" s="1"/>
      <c r="E25" s="12"/>
      <c r="F25" s="1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31"/>
      <c r="S25" s="32"/>
      <c r="T25" s="8"/>
      <c r="U25" s="8"/>
      <c r="V25" s="8"/>
      <c r="W25" s="8"/>
      <c r="X25" s="8"/>
      <c r="Y25" s="8"/>
      <c r="Z25" s="1"/>
      <c r="AA25" s="6"/>
    </row>
    <row r="26" ht="14.25" customHeight="1">
      <c r="A26" s="1"/>
      <c r="B26" s="1"/>
      <c r="C26" s="12"/>
      <c r="D26" s="1"/>
      <c r="E26" s="12"/>
      <c r="F26" s="12"/>
      <c r="G26" s="1"/>
      <c r="H26" s="1"/>
      <c r="I26" s="1"/>
      <c r="J26" s="1"/>
      <c r="K26" s="1"/>
      <c r="L26" s="1"/>
      <c r="M26" s="1"/>
      <c r="N26" s="1"/>
      <c r="O26" s="1" t="s">
        <v>48</v>
      </c>
      <c r="P26" s="1"/>
      <c r="Q26" s="1"/>
      <c r="R26" s="34" t="s">
        <v>22</v>
      </c>
      <c r="S26" s="25" t="s">
        <v>22</v>
      </c>
      <c r="T26" s="35">
        <f t="array" ref="T26">INDEX(Proforma!$J$63:$AL$63,MATCH(Summary!T$7,Proforma!$J$6:$AL$6))/1000</f>
        <v>7452.954652</v>
      </c>
      <c r="U26" s="35">
        <f t="array" ref="U26">INDEX(Proforma!$J$63:$AL$63,MATCH(Summary!U$7,Proforma!$J$6:$AL$6))/1000</f>
        <v>8063.700491</v>
      </c>
      <c r="V26" s="35">
        <f t="array" ref="V26">INDEX(Proforma!$J$63:$AL$63,MATCH(Summary!V$7,Proforma!$J$6:$AL$6))/1000</f>
        <v>8258.197581</v>
      </c>
      <c r="W26" s="35">
        <f t="array" ref="W26">INDEX(Proforma!$J$63:$AL$63,MATCH(Summary!W$7,Proforma!$J$6:$AL$6))/1000</f>
        <v>8258.197581</v>
      </c>
      <c r="X26" s="35">
        <f t="array" ref="X26">INDEX(Proforma!$J$63:$AL$63,MATCH(Summary!X$7,Proforma!$J$6:$AL$6))/1000</f>
        <v>8258.197581</v>
      </c>
      <c r="Y26" s="35">
        <f t="array" ref="Y26">INDEX(Proforma!$J$63:$AL$63,MATCH(Summary!Y$7,Proforma!$J$6:$AL$6))/1000</f>
        <v>8258.197581</v>
      </c>
      <c r="Z26" s="1"/>
      <c r="AA26" s="36">
        <f t="shared" ref="AA26:AA28" si="11">IFERROR(+(Y26/T26)^(1/(Y$7-T$7))-1,0)</f>
        <v>0.02073112563</v>
      </c>
    </row>
    <row r="27" ht="14.25" customHeight="1">
      <c r="A27" s="1"/>
      <c r="B27" s="1"/>
      <c r="C27" s="12"/>
      <c r="D27" s="1"/>
      <c r="E27" s="12"/>
      <c r="F27" s="12"/>
      <c r="G27" s="1"/>
      <c r="H27" s="1"/>
      <c r="I27" s="1"/>
      <c r="J27" s="1"/>
      <c r="K27" s="1"/>
      <c r="L27" s="1"/>
      <c r="M27" s="1"/>
      <c r="N27" s="1"/>
      <c r="O27" s="1" t="s">
        <v>49</v>
      </c>
      <c r="P27" s="1"/>
      <c r="Q27" s="1"/>
      <c r="R27" s="34" t="s">
        <v>22</v>
      </c>
      <c r="S27" s="25" t="s">
        <v>22</v>
      </c>
      <c r="T27" s="35">
        <f t="array" ref="T27">INDEX(Proforma!$J$77:$AL$77,MATCH(Summary!T$7,Proforma!$J$6:$AL$6))/1000</f>
        <v>5056.307006</v>
      </c>
      <c r="U27" s="35">
        <f t="array" ref="U27">INDEX(Proforma!$J$77:$AL$77,MATCH(Summary!U$7,Proforma!$J$6:$AL$6))/1000</f>
        <v>5577.014727</v>
      </c>
      <c r="V27" s="35">
        <f t="array" ref="V27">INDEX(Proforma!$J$77:$AL$77,MATCH(Summary!V$7,Proforma!$J$6:$AL$6))/1000</f>
        <v>5702.32442</v>
      </c>
      <c r="W27" s="35">
        <f t="array" ref="W27">INDEX(Proforma!$J$77:$AL$77,MATCH(Summary!W$7,Proforma!$J$6:$AL$6))/1000</f>
        <v>5702.32442</v>
      </c>
      <c r="X27" s="35">
        <f t="array" ref="X27">INDEX(Proforma!$J$77:$AL$77,MATCH(Summary!X$7,Proforma!$J$6:$AL$6))/1000</f>
        <v>5702.32442</v>
      </c>
      <c r="Y27" s="35">
        <f t="array" ref="Y27">INDEX(Proforma!$J$77:$AL$77,MATCH(Summary!Y$7,Proforma!$J$6:$AL$6))/1000</f>
        <v>5702.32442</v>
      </c>
      <c r="Z27" s="1"/>
      <c r="AA27" s="36">
        <f t="shared" si="11"/>
        <v>0.02433897457</v>
      </c>
    </row>
    <row r="28" ht="14.25" customHeight="1">
      <c r="A28" s="1"/>
      <c r="B28" s="1"/>
      <c r="C28" s="12"/>
      <c r="D28" s="1"/>
      <c r="E28" s="12"/>
      <c r="F28" s="12"/>
      <c r="G28" s="1"/>
      <c r="H28" s="1"/>
      <c r="I28" s="1"/>
      <c r="J28" s="1"/>
      <c r="K28" s="1"/>
      <c r="L28" s="1"/>
      <c r="M28" s="1"/>
      <c r="N28" s="1"/>
      <c r="O28" s="1" t="s">
        <v>50</v>
      </c>
      <c r="P28" s="1"/>
      <c r="Q28" s="1"/>
      <c r="R28" s="34"/>
      <c r="S28" s="25"/>
      <c r="T28" s="35">
        <f t="array" ref="T28">INDEX(Proforma!$J$79:$AL$79,MATCH(Summary!T$7,Proforma!$J$6:$AL$6))/1000</f>
        <v>663.7480856</v>
      </c>
      <c r="U28" s="35">
        <f t="array" ref="U28">INDEX(Proforma!$J$79:$AL$79,MATCH(Summary!U$7,Proforma!$J$6:$AL$6))/1000</f>
        <v>705.9850691</v>
      </c>
      <c r="V28" s="35">
        <f t="array" ref="V28">INDEX(Proforma!$J$79:$AL$79,MATCH(Summary!V$7,Proforma!$J$6:$AL$6))/1000</f>
        <v>720.5022501</v>
      </c>
      <c r="W28" s="35">
        <f t="array" ref="W28">INDEX(Proforma!$J$79:$AL$79,MATCH(Summary!W$7,Proforma!$J$6:$AL$6))/1000</f>
        <v>720.5022501</v>
      </c>
      <c r="X28" s="35">
        <f t="array" ref="X28">INDEX(Proforma!$J$79:$AL$79,MATCH(Summary!X$7,Proforma!$J$6:$AL$6))/1000</f>
        <v>720.5022501</v>
      </c>
      <c r="Y28" s="35">
        <f t="array" ref="Y28">INDEX(Proforma!$J$79:$AL$79,MATCH(Summary!Y$7,Proforma!$J$6:$AL$6))/1000</f>
        <v>720.5022501</v>
      </c>
      <c r="Z28" s="1"/>
      <c r="AA28" s="36">
        <f t="shared" si="11"/>
        <v>0.01654453984</v>
      </c>
    </row>
    <row r="29" ht="14.25" customHeight="1">
      <c r="A29" s="1"/>
      <c r="B29" s="1"/>
      <c r="C29" s="12"/>
      <c r="D29" s="1"/>
      <c r="E29" s="12"/>
      <c r="F29" s="1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31"/>
      <c r="S29" s="32"/>
      <c r="T29" s="35"/>
      <c r="U29" s="35"/>
      <c r="V29" s="35"/>
      <c r="W29" s="35"/>
      <c r="X29" s="35"/>
      <c r="Y29" s="35"/>
      <c r="Z29" s="1"/>
      <c r="AA29" s="6"/>
    </row>
    <row r="30" ht="14.25" customHeight="1">
      <c r="A30" s="1"/>
      <c r="B30" s="1"/>
      <c r="C30" s="12"/>
      <c r="D30" s="1"/>
      <c r="E30" s="12"/>
      <c r="F30" s="12"/>
      <c r="G30" s="1"/>
      <c r="H30" s="1"/>
      <c r="I30" s="1"/>
      <c r="J30" s="1"/>
      <c r="K30" s="1"/>
      <c r="L30" s="1"/>
      <c r="M30" s="1"/>
      <c r="N30" s="1"/>
      <c r="O30" s="1" t="s">
        <v>51</v>
      </c>
      <c r="P30" s="1"/>
      <c r="Q30" s="1"/>
      <c r="R30" s="34" t="s">
        <v>22</v>
      </c>
      <c r="S30" s="25" t="s">
        <v>22</v>
      </c>
      <c r="T30" s="35">
        <f t="array" ref="T30">INDEX(Proforma!$J$81:$AL$81,MATCH(Summary!T$7,Proforma!$J$6:$AL$6))/1000</f>
        <v>4392.558921</v>
      </c>
      <c r="U30" s="35">
        <f t="array" ref="U30">INDEX(Proforma!$J$81:$AL$81,MATCH(Summary!U$7,Proforma!$J$6:$AL$6))/1000</f>
        <v>4871.029657</v>
      </c>
      <c r="V30" s="35">
        <f t="array" ref="V30">INDEX(Proforma!$J$81:$AL$81,MATCH(Summary!V$7,Proforma!$J$6:$AL$6))/1000</f>
        <v>4981.82217</v>
      </c>
      <c r="W30" s="35">
        <f t="array" ref="W30">INDEX(Proforma!$J$81:$AL$81,MATCH(Summary!W$7,Proforma!$J$6:$AL$6))/1000</f>
        <v>4981.82217</v>
      </c>
      <c r="X30" s="35">
        <f t="array" ref="X30">INDEX(Proforma!$J$81:$AL$81,MATCH(Summary!X$7,Proforma!$J$6:$AL$6))/1000</f>
        <v>4981.82217</v>
      </c>
      <c r="Y30" s="35">
        <f t="array" ref="Y30">INDEX(Proforma!$J$81:$AL$81,MATCH(Summary!Y$7,Proforma!$J$6:$AL$6))/1000</f>
        <v>4981.82217</v>
      </c>
      <c r="Z30" s="1"/>
      <c r="AA30" s="36">
        <f>IFERROR(+(Y30/T30)^(1/(Y$7-T$7))-1,0)</f>
        <v>0.02549636442</v>
      </c>
    </row>
    <row r="31" ht="14.25" customHeight="1">
      <c r="A31" s="1"/>
      <c r="B31" s="1"/>
      <c r="C31" s="12"/>
      <c r="D31" s="1"/>
      <c r="E31" s="12"/>
      <c r="F31" s="12"/>
      <c r="G31" s="1"/>
      <c r="H31" s="1"/>
      <c r="I31" s="1"/>
      <c r="J31" s="1"/>
      <c r="K31" s="1"/>
      <c r="L31" s="1"/>
      <c r="M31" s="1"/>
      <c r="N31" s="1"/>
      <c r="O31" s="8" t="s">
        <v>52</v>
      </c>
      <c r="P31" s="8"/>
      <c r="Q31" s="8"/>
      <c r="R31" s="8"/>
      <c r="S31" s="40"/>
      <c r="T31" s="41">
        <f>+(T30*1000)/Model!$N$14</f>
        <v>0.103177887</v>
      </c>
      <c r="U31" s="41">
        <f>+(U30*1000)/Model!$N$14</f>
        <v>0.1144168028</v>
      </c>
      <c r="V31" s="41">
        <f>+(V30*1000)/Model!$N$14</f>
        <v>0.1170192351</v>
      </c>
      <c r="W31" s="41">
        <f>+(W30*1000)/Model!$N$14</f>
        <v>0.1170192351</v>
      </c>
      <c r="X31" s="41">
        <f>+(X30*1000)/Model!$N$14</f>
        <v>0.1170192351</v>
      </c>
      <c r="Y31" s="41">
        <f>+(Y30*1000)/Model!$N$14</f>
        <v>0.1170192351</v>
      </c>
      <c r="Z31" s="8"/>
      <c r="AA31" s="42"/>
    </row>
    <row r="32" ht="14.25" customHeight="1">
      <c r="A32" s="1"/>
      <c r="B32" s="1"/>
      <c r="C32" s="12"/>
      <c r="D32" s="1"/>
      <c r="E32" s="12"/>
      <c r="F32" s="1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1"/>
      <c r="C33" s="12"/>
      <c r="D33" s="1"/>
      <c r="E33" s="12"/>
      <c r="F33" s="1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1"/>
      <c r="C34" s="12"/>
      <c r="D34" s="1"/>
      <c r="E34" s="12"/>
      <c r="F34" s="1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1"/>
      <c r="C35" s="12"/>
      <c r="D35" s="1"/>
      <c r="E35" s="12"/>
      <c r="F35" s="1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1"/>
      <c r="C36" s="12"/>
      <c r="D36" s="1"/>
      <c r="E36" s="12"/>
      <c r="F36" s="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1"/>
      <c r="C37" s="12"/>
      <c r="D37" s="1"/>
      <c r="E37" s="12"/>
      <c r="F37" s="1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1"/>
      <c r="C38" s="12"/>
      <c r="D38" s="1"/>
      <c r="E38" s="12"/>
      <c r="F38" s="1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1"/>
      <c r="C39" s="12"/>
      <c r="D39" s="1"/>
      <c r="E39" s="12"/>
      <c r="F39" s="1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1"/>
      <c r="C40" s="12"/>
      <c r="D40" s="1"/>
      <c r="E40" s="12"/>
      <c r="F40" s="12"/>
      <c r="G40" s="1"/>
      <c r="H40" s="1"/>
      <c r="I40" s="12"/>
      <c r="J40" s="12"/>
      <c r="K40" s="1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1"/>
      <c r="C41" s="12"/>
      <c r="D41" s="1"/>
      <c r="E41" s="12"/>
      <c r="F41" s="12"/>
      <c r="G41" s="1"/>
      <c r="H41" s="1"/>
      <c r="I41" s="12"/>
      <c r="J41" s="12"/>
      <c r="K41" s="1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1"/>
      <c r="C42" s="12"/>
      <c r="D42" s="1"/>
      <c r="E42" s="12"/>
      <c r="F42" s="12"/>
      <c r="G42" s="1"/>
      <c r="H42" s="1"/>
      <c r="I42" s="12"/>
      <c r="J42" s="12"/>
      <c r="K42" s="1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1"/>
      <c r="C43" s="12"/>
      <c r="D43" s="1"/>
      <c r="E43" s="12"/>
      <c r="F43" s="12"/>
      <c r="G43" s="1"/>
      <c r="H43" s="1"/>
      <c r="I43" s="12"/>
      <c r="J43" s="12"/>
      <c r="K43" s="1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1"/>
      <c r="C44" s="12"/>
      <c r="D44" s="1"/>
      <c r="E44" s="12"/>
      <c r="F44" s="12"/>
      <c r="G44" s="1"/>
      <c r="H44" s="1"/>
      <c r="I44" s="12"/>
      <c r="J44" s="12"/>
      <c r="K44" s="1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"/>
      <c r="C45" s="12"/>
      <c r="D45" s="1"/>
      <c r="E45" s="12"/>
      <c r="F45" s="12"/>
      <c r="G45" s="1"/>
      <c r="H45" s="1"/>
      <c r="I45" s="12"/>
      <c r="J45" s="12"/>
      <c r="K45" s="1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1"/>
      <c r="C46" s="12"/>
      <c r="D46" s="1"/>
      <c r="E46" s="12"/>
      <c r="F46" s="12"/>
      <c r="G46" s="1"/>
      <c r="H46" s="1"/>
      <c r="I46" s="12"/>
      <c r="J46" s="12"/>
      <c r="K46" s="1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1"/>
      <c r="C47" s="12"/>
      <c r="D47" s="1"/>
      <c r="E47" s="12"/>
      <c r="F47" s="12"/>
      <c r="G47" s="1"/>
      <c r="H47" s="1"/>
      <c r="I47" s="12"/>
      <c r="J47" s="12"/>
      <c r="K47" s="1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1"/>
      <c r="C48" s="12"/>
      <c r="D48" s="1"/>
      <c r="E48" s="12"/>
      <c r="F48" s="12"/>
      <c r="G48" s="1"/>
      <c r="H48" s="1"/>
      <c r="I48" s="12"/>
      <c r="J48" s="12"/>
      <c r="K48" s="1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1"/>
      <c r="C49" s="12"/>
      <c r="D49" s="1"/>
      <c r="E49" s="12"/>
      <c r="F49" s="12"/>
      <c r="G49" s="1"/>
      <c r="H49" s="1"/>
      <c r="I49" s="12"/>
      <c r="J49" s="12"/>
      <c r="K49" s="1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1"/>
      <c r="C50" s="12"/>
      <c r="D50" s="1"/>
      <c r="E50" s="12"/>
      <c r="F50" s="12"/>
      <c r="G50" s="1"/>
      <c r="H50" s="1"/>
      <c r="I50" s="12"/>
      <c r="J50" s="12"/>
      <c r="K50" s="1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1"/>
      <c r="C51" s="12"/>
      <c r="D51" s="1"/>
      <c r="E51" s="12"/>
      <c r="F51" s="12"/>
      <c r="G51" s="1"/>
      <c r="H51" s="1"/>
      <c r="I51" s="12"/>
      <c r="J51" s="12"/>
      <c r="K51" s="1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1"/>
      <c r="C52" s="12"/>
      <c r="D52" s="1"/>
      <c r="E52" s="12"/>
      <c r="F52" s="12"/>
      <c r="G52" s="1"/>
      <c r="H52" s="1"/>
      <c r="I52" s="12"/>
      <c r="J52" s="12"/>
      <c r="K52" s="1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1"/>
      <c r="C53" s="12"/>
      <c r="D53" s="1"/>
      <c r="E53" s="12"/>
      <c r="F53" s="12"/>
      <c r="G53" s="1"/>
      <c r="H53" s="1"/>
      <c r="I53" s="12"/>
      <c r="J53" s="12"/>
      <c r="K53" s="1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1"/>
      <c r="C54" s="12"/>
      <c r="D54" s="1"/>
      <c r="E54" s="12"/>
      <c r="F54" s="12"/>
      <c r="G54" s="1"/>
      <c r="H54" s="1"/>
      <c r="I54" s="12"/>
      <c r="J54" s="12"/>
      <c r="K54" s="1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1"/>
      <c r="C55" s="12"/>
      <c r="D55" s="1"/>
      <c r="E55" s="12"/>
      <c r="F55" s="12"/>
      <c r="G55" s="1"/>
      <c r="H55" s="1"/>
      <c r="I55" s="12"/>
      <c r="J55" s="12"/>
      <c r="K55" s="1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1"/>
      <c r="C56" s="12"/>
      <c r="D56" s="1"/>
      <c r="E56" s="12"/>
      <c r="F56" s="12"/>
      <c r="G56" s="1"/>
      <c r="H56" s="1"/>
      <c r="I56" s="12"/>
      <c r="J56" s="12"/>
      <c r="K56" s="1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1"/>
      <c r="C57" s="12"/>
      <c r="D57" s="1"/>
      <c r="E57" s="12"/>
      <c r="F57" s="12"/>
      <c r="G57" s="1"/>
      <c r="H57" s="1"/>
      <c r="I57" s="12"/>
      <c r="J57" s="12"/>
      <c r="K57" s="1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1"/>
      <c r="C58" s="12"/>
      <c r="D58" s="1"/>
      <c r="E58" s="12"/>
      <c r="F58" s="12"/>
      <c r="G58" s="1"/>
      <c r="H58" s="1"/>
      <c r="I58" s="12"/>
      <c r="J58" s="12"/>
      <c r="K58" s="1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1"/>
      <c r="C59" s="12"/>
      <c r="D59" s="1"/>
      <c r="E59" s="12"/>
      <c r="F59" s="12"/>
      <c r="G59" s="1"/>
      <c r="H59" s="1"/>
      <c r="I59" s="12"/>
      <c r="J59" s="12"/>
      <c r="K59" s="1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1"/>
      <c r="C60" s="12"/>
      <c r="D60" s="1"/>
      <c r="E60" s="12"/>
      <c r="F60" s="12"/>
      <c r="G60" s="1"/>
      <c r="H60" s="1"/>
      <c r="I60" s="12"/>
      <c r="J60" s="12"/>
      <c r="K60" s="1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1"/>
      <c r="C61" s="12"/>
      <c r="D61" s="1"/>
      <c r="E61" s="12"/>
      <c r="F61" s="12"/>
      <c r="G61" s="1"/>
      <c r="H61" s="1"/>
      <c r="I61" s="12"/>
      <c r="J61" s="12"/>
      <c r="K61" s="1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1"/>
      <c r="C62" s="12"/>
      <c r="D62" s="1"/>
      <c r="E62" s="12"/>
      <c r="F62" s="12"/>
      <c r="G62" s="1"/>
      <c r="H62" s="1"/>
      <c r="I62" s="12"/>
      <c r="J62" s="12"/>
      <c r="K62" s="1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1"/>
      <c r="C63" s="12"/>
      <c r="D63" s="1"/>
      <c r="E63" s="12"/>
      <c r="F63" s="12"/>
      <c r="G63" s="1"/>
      <c r="H63" s="1"/>
      <c r="I63" s="12"/>
      <c r="J63" s="12"/>
      <c r="K63" s="1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1"/>
      <c r="C64" s="12"/>
      <c r="D64" s="1"/>
      <c r="E64" s="12"/>
      <c r="F64" s="12"/>
      <c r="G64" s="1"/>
      <c r="H64" s="1"/>
      <c r="I64" s="12"/>
      <c r="J64" s="12"/>
      <c r="K64" s="1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"/>
      <c r="C65" s="12"/>
      <c r="D65" s="1"/>
      <c r="E65" s="12"/>
      <c r="F65" s="12"/>
      <c r="G65" s="1"/>
      <c r="H65" s="1"/>
      <c r="I65" s="12"/>
      <c r="J65" s="12"/>
      <c r="K65" s="1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"/>
      <c r="C66" s="12"/>
      <c r="D66" s="1"/>
      <c r="E66" s="12"/>
      <c r="F66" s="12"/>
      <c r="G66" s="1"/>
      <c r="H66" s="1"/>
      <c r="I66" s="12"/>
      <c r="J66" s="12"/>
      <c r="K66" s="1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"/>
      <c r="C67" s="12"/>
      <c r="D67" s="1"/>
      <c r="E67" s="12"/>
      <c r="F67" s="12"/>
      <c r="G67" s="1"/>
      <c r="H67" s="1"/>
      <c r="I67" s="12"/>
      <c r="J67" s="12"/>
      <c r="K67" s="1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"/>
      <c r="C68" s="12"/>
      <c r="D68" s="1"/>
      <c r="E68" s="12"/>
      <c r="F68" s="12"/>
      <c r="G68" s="1"/>
      <c r="H68" s="1"/>
      <c r="I68" s="12"/>
      <c r="J68" s="12"/>
      <c r="K68" s="1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"/>
      <c r="C69" s="12"/>
      <c r="D69" s="1"/>
      <c r="E69" s="12"/>
      <c r="F69" s="12"/>
      <c r="G69" s="1"/>
      <c r="H69" s="1"/>
      <c r="I69" s="12"/>
      <c r="J69" s="12"/>
      <c r="K69" s="1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"/>
      <c r="C70" s="12"/>
      <c r="D70" s="1"/>
      <c r="E70" s="12"/>
      <c r="F70" s="12"/>
      <c r="G70" s="1"/>
      <c r="H70" s="1"/>
      <c r="I70" s="12"/>
      <c r="J70" s="12"/>
      <c r="K70" s="1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"/>
      <c r="C71" s="12"/>
      <c r="D71" s="1"/>
      <c r="E71" s="12"/>
      <c r="F71" s="12"/>
      <c r="G71" s="1"/>
      <c r="H71" s="1"/>
      <c r="I71" s="12"/>
      <c r="J71" s="12"/>
      <c r="K71" s="1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"/>
      <c r="C72" s="12"/>
      <c r="D72" s="1"/>
      <c r="E72" s="12"/>
      <c r="F72" s="12"/>
      <c r="G72" s="1"/>
      <c r="H72" s="1"/>
      <c r="I72" s="12"/>
      <c r="J72" s="12"/>
      <c r="K72" s="1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"/>
      <c r="C73" s="12"/>
      <c r="D73" s="1"/>
      <c r="E73" s="12"/>
      <c r="F73" s="12"/>
      <c r="G73" s="1"/>
      <c r="H73" s="1"/>
      <c r="I73" s="12"/>
      <c r="J73" s="12"/>
      <c r="K73" s="1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"/>
      <c r="C74" s="12"/>
      <c r="D74" s="1"/>
      <c r="E74" s="12"/>
      <c r="F74" s="12"/>
      <c r="G74" s="1"/>
      <c r="H74" s="1"/>
      <c r="I74" s="12"/>
      <c r="J74" s="12"/>
      <c r="K74" s="1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"/>
      <c r="C75" s="12"/>
      <c r="D75" s="1"/>
      <c r="E75" s="12"/>
      <c r="F75" s="12"/>
      <c r="G75" s="1"/>
      <c r="H75" s="1"/>
      <c r="I75" s="12"/>
      <c r="J75" s="12"/>
      <c r="K75" s="1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"/>
      <c r="C76" s="12"/>
      <c r="D76" s="1"/>
      <c r="E76" s="12"/>
      <c r="F76" s="12"/>
      <c r="G76" s="1"/>
      <c r="H76" s="1"/>
      <c r="I76" s="12"/>
      <c r="J76" s="12"/>
      <c r="K76" s="1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"/>
      <c r="C77" s="12"/>
      <c r="D77" s="1"/>
      <c r="E77" s="12"/>
      <c r="F77" s="12"/>
      <c r="G77" s="1"/>
      <c r="H77" s="1"/>
      <c r="I77" s="12"/>
      <c r="J77" s="12"/>
      <c r="K77" s="1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"/>
      <c r="C78" s="12"/>
      <c r="D78" s="1"/>
      <c r="E78" s="12"/>
      <c r="F78" s="12"/>
      <c r="G78" s="1"/>
      <c r="H78" s="1"/>
      <c r="I78" s="12"/>
      <c r="J78" s="12"/>
      <c r="K78" s="1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"/>
      <c r="C79" s="12"/>
      <c r="D79" s="1"/>
      <c r="E79" s="12"/>
      <c r="F79" s="12"/>
      <c r="G79" s="1"/>
      <c r="H79" s="1"/>
      <c r="I79" s="12"/>
      <c r="J79" s="12"/>
      <c r="K79" s="1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"/>
      <c r="C80" s="12"/>
      <c r="D80" s="1"/>
      <c r="E80" s="12"/>
      <c r="F80" s="12"/>
      <c r="G80" s="1"/>
      <c r="H80" s="1"/>
      <c r="I80" s="12"/>
      <c r="J80" s="12"/>
      <c r="K80" s="1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"/>
      <c r="C81" s="12"/>
      <c r="D81" s="1"/>
      <c r="E81" s="12"/>
      <c r="F81" s="12"/>
      <c r="G81" s="1"/>
      <c r="H81" s="1"/>
      <c r="I81" s="12"/>
      <c r="J81" s="12"/>
      <c r="K81" s="1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"/>
      <c r="C82" s="12"/>
      <c r="D82" s="1"/>
      <c r="E82" s="12"/>
      <c r="F82" s="12"/>
      <c r="G82" s="1"/>
      <c r="H82" s="1"/>
      <c r="I82" s="12"/>
      <c r="J82" s="12"/>
      <c r="K82" s="1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"/>
      <c r="C83" s="12"/>
      <c r="D83" s="1"/>
      <c r="E83" s="12"/>
      <c r="F83" s="12"/>
      <c r="G83" s="1"/>
      <c r="H83" s="1"/>
      <c r="I83" s="12"/>
      <c r="J83" s="12"/>
      <c r="K83" s="1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1"/>
      <c r="C84" s="12"/>
      <c r="D84" s="1"/>
      <c r="E84" s="12"/>
      <c r="F84" s="12"/>
      <c r="G84" s="1"/>
      <c r="H84" s="1"/>
      <c r="I84" s="12"/>
      <c r="J84" s="12"/>
      <c r="K84" s="1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1"/>
      <c r="C85" s="12"/>
      <c r="D85" s="1"/>
      <c r="E85" s="12"/>
      <c r="F85" s="12"/>
      <c r="G85" s="1"/>
      <c r="H85" s="1"/>
      <c r="I85" s="12"/>
      <c r="J85" s="12"/>
      <c r="K85" s="1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1"/>
      <c r="C86" s="12"/>
      <c r="D86" s="1"/>
      <c r="E86" s="12"/>
      <c r="F86" s="12"/>
      <c r="G86" s="1"/>
      <c r="H86" s="1"/>
      <c r="I86" s="12"/>
      <c r="J86" s="12"/>
      <c r="K86" s="1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1"/>
      <c r="C87" s="12"/>
      <c r="D87" s="1"/>
      <c r="E87" s="12"/>
      <c r="F87" s="12"/>
      <c r="G87" s="1"/>
      <c r="H87" s="1"/>
      <c r="I87" s="12"/>
      <c r="J87" s="12"/>
      <c r="K87" s="1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12"/>
      <c r="D88" s="1"/>
      <c r="E88" s="12"/>
      <c r="F88" s="12"/>
      <c r="G88" s="1"/>
      <c r="H88" s="1"/>
      <c r="I88" s="12"/>
      <c r="J88" s="12"/>
      <c r="K88" s="1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12"/>
      <c r="D89" s="1"/>
      <c r="E89" s="12"/>
      <c r="F89" s="12"/>
      <c r="G89" s="1"/>
      <c r="H89" s="1"/>
      <c r="I89" s="12"/>
      <c r="J89" s="12"/>
      <c r="K89" s="1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12"/>
      <c r="D90" s="1"/>
      <c r="E90" s="12"/>
      <c r="F90" s="12"/>
      <c r="G90" s="1"/>
      <c r="H90" s="1"/>
      <c r="I90" s="12"/>
      <c r="J90" s="12"/>
      <c r="K90" s="1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12"/>
      <c r="D91" s="1"/>
      <c r="E91" s="12"/>
      <c r="F91" s="12"/>
      <c r="G91" s="1"/>
      <c r="H91" s="1"/>
      <c r="I91" s="12"/>
      <c r="J91" s="12"/>
      <c r="K91" s="1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12"/>
      <c r="D92" s="1"/>
      <c r="E92" s="12"/>
      <c r="F92" s="12"/>
      <c r="G92" s="1"/>
      <c r="H92" s="1"/>
      <c r="I92" s="12"/>
      <c r="J92" s="12"/>
      <c r="K92" s="1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12"/>
      <c r="D93" s="1"/>
      <c r="E93" s="12"/>
      <c r="F93" s="12"/>
      <c r="G93" s="1"/>
      <c r="H93" s="1"/>
      <c r="I93" s="12"/>
      <c r="J93" s="12"/>
      <c r="K93" s="1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12"/>
      <c r="D94" s="1"/>
      <c r="E94" s="12"/>
      <c r="F94" s="12"/>
      <c r="G94" s="1"/>
      <c r="H94" s="1"/>
      <c r="I94" s="12"/>
      <c r="J94" s="12"/>
      <c r="K94" s="1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12"/>
      <c r="D95" s="1"/>
      <c r="E95" s="12"/>
      <c r="F95" s="12"/>
      <c r="G95" s="1"/>
      <c r="H95" s="1"/>
      <c r="I95" s="12"/>
      <c r="J95" s="12"/>
      <c r="K95" s="1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12"/>
      <c r="D96" s="1"/>
      <c r="E96" s="12"/>
      <c r="F96" s="12"/>
      <c r="G96" s="1"/>
      <c r="H96" s="1"/>
      <c r="I96" s="12"/>
      <c r="J96" s="12"/>
      <c r="K96" s="1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12"/>
      <c r="D97" s="1"/>
      <c r="E97" s="12"/>
      <c r="F97" s="12"/>
      <c r="G97" s="1"/>
      <c r="H97" s="1"/>
      <c r="I97" s="12"/>
      <c r="J97" s="12"/>
      <c r="K97" s="1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12"/>
      <c r="D98" s="1"/>
      <c r="E98" s="12"/>
      <c r="F98" s="12"/>
      <c r="G98" s="1"/>
      <c r="H98" s="1"/>
      <c r="I98" s="12"/>
      <c r="J98" s="12"/>
      <c r="K98" s="1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12"/>
      <c r="D99" s="1"/>
      <c r="E99" s="12"/>
      <c r="F99" s="12"/>
      <c r="G99" s="1"/>
      <c r="H99" s="1"/>
      <c r="I99" s="12"/>
      <c r="J99" s="12"/>
      <c r="K99" s="1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12"/>
      <c r="D100" s="1"/>
      <c r="E100" s="12"/>
      <c r="F100" s="12"/>
      <c r="G100" s="1"/>
      <c r="H100" s="1"/>
      <c r="I100" s="12"/>
      <c r="J100" s="12"/>
      <c r="K100" s="1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12"/>
      <c r="D101" s="1"/>
      <c r="E101" s="12"/>
      <c r="F101" s="12"/>
      <c r="G101" s="1"/>
      <c r="H101" s="1"/>
      <c r="I101" s="12"/>
      <c r="J101" s="12"/>
      <c r="K101" s="1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12"/>
      <c r="D102" s="1"/>
      <c r="E102" s="12"/>
      <c r="F102" s="12"/>
      <c r="G102" s="1"/>
      <c r="H102" s="1"/>
      <c r="I102" s="12"/>
      <c r="J102" s="12"/>
      <c r="K102" s="1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12"/>
      <c r="D103" s="1"/>
      <c r="E103" s="12"/>
      <c r="F103" s="12"/>
      <c r="G103" s="1"/>
      <c r="H103" s="1"/>
      <c r="I103" s="12"/>
      <c r="J103" s="12"/>
      <c r="K103" s="1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12"/>
      <c r="D104" s="1"/>
      <c r="E104" s="12"/>
      <c r="F104" s="12"/>
      <c r="G104" s="1"/>
      <c r="H104" s="1"/>
      <c r="I104" s="12"/>
      <c r="J104" s="12"/>
      <c r="K104" s="1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12"/>
      <c r="D105" s="1"/>
      <c r="E105" s="12"/>
      <c r="F105" s="12"/>
      <c r="G105" s="1"/>
      <c r="H105" s="1"/>
      <c r="I105" s="12"/>
      <c r="J105" s="12"/>
      <c r="K105" s="1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12"/>
      <c r="D106" s="1"/>
      <c r="E106" s="12"/>
      <c r="F106" s="12"/>
      <c r="G106" s="1"/>
      <c r="H106" s="1"/>
      <c r="I106" s="12"/>
      <c r="J106" s="12"/>
      <c r="K106" s="1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12"/>
      <c r="D107" s="1"/>
      <c r="E107" s="12"/>
      <c r="F107" s="12"/>
      <c r="G107" s="1"/>
      <c r="H107" s="1"/>
      <c r="I107" s="12"/>
      <c r="J107" s="12"/>
      <c r="K107" s="1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12"/>
      <c r="D108" s="1"/>
      <c r="E108" s="12"/>
      <c r="F108" s="12"/>
      <c r="G108" s="1"/>
      <c r="H108" s="1"/>
      <c r="I108" s="12"/>
      <c r="J108" s="12"/>
      <c r="K108" s="1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12"/>
      <c r="D109" s="1"/>
      <c r="E109" s="12"/>
      <c r="F109" s="12"/>
      <c r="G109" s="1"/>
      <c r="H109" s="1"/>
      <c r="I109" s="12"/>
      <c r="J109" s="12"/>
      <c r="K109" s="1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12"/>
      <c r="D110" s="1"/>
      <c r="E110" s="12"/>
      <c r="F110" s="12"/>
      <c r="G110" s="1"/>
      <c r="H110" s="1"/>
      <c r="I110" s="12"/>
      <c r="J110" s="12"/>
      <c r="K110" s="1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12"/>
      <c r="D111" s="1"/>
      <c r="E111" s="12"/>
      <c r="F111" s="12"/>
      <c r="G111" s="1"/>
      <c r="H111" s="1"/>
      <c r="I111" s="12"/>
      <c r="J111" s="12"/>
      <c r="K111" s="1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12"/>
      <c r="D112" s="1"/>
      <c r="E112" s="12"/>
      <c r="F112" s="12"/>
      <c r="G112" s="1"/>
      <c r="H112" s="1"/>
      <c r="I112" s="12"/>
      <c r="J112" s="12"/>
      <c r="K112" s="1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12"/>
      <c r="D113" s="1"/>
      <c r="E113" s="12"/>
      <c r="F113" s="12"/>
      <c r="G113" s="1"/>
      <c r="H113" s="1"/>
      <c r="I113" s="12"/>
      <c r="J113" s="12"/>
      <c r="K113" s="1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12"/>
      <c r="D114" s="1"/>
      <c r="E114" s="12"/>
      <c r="F114" s="12"/>
      <c r="G114" s="1"/>
      <c r="H114" s="1"/>
      <c r="I114" s="12"/>
      <c r="J114" s="12"/>
      <c r="K114" s="1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12"/>
      <c r="D115" s="1"/>
      <c r="E115" s="12"/>
      <c r="F115" s="12"/>
      <c r="G115" s="1"/>
      <c r="H115" s="1"/>
      <c r="I115" s="12"/>
      <c r="J115" s="12"/>
      <c r="K115" s="1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12"/>
      <c r="D116" s="1"/>
      <c r="E116" s="12"/>
      <c r="F116" s="12"/>
      <c r="G116" s="1"/>
      <c r="H116" s="1"/>
      <c r="I116" s="12"/>
      <c r="J116" s="12"/>
      <c r="K116" s="1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12"/>
      <c r="D117" s="1"/>
      <c r="E117" s="12"/>
      <c r="F117" s="12"/>
      <c r="G117" s="1"/>
      <c r="H117" s="1"/>
      <c r="I117" s="12"/>
      <c r="J117" s="12"/>
      <c r="K117" s="1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12"/>
      <c r="D118" s="1"/>
      <c r="E118" s="12"/>
      <c r="F118" s="12"/>
      <c r="G118" s="1"/>
      <c r="H118" s="1"/>
      <c r="I118" s="12"/>
      <c r="J118" s="12"/>
      <c r="K118" s="1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12"/>
      <c r="D119" s="1"/>
      <c r="E119" s="12"/>
      <c r="F119" s="12"/>
      <c r="G119" s="1"/>
      <c r="H119" s="1"/>
      <c r="I119" s="12"/>
      <c r="J119" s="12"/>
      <c r="K119" s="1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12"/>
      <c r="D120" s="1"/>
      <c r="E120" s="12"/>
      <c r="F120" s="12"/>
      <c r="G120" s="1"/>
      <c r="H120" s="1"/>
      <c r="I120" s="12"/>
      <c r="J120" s="12"/>
      <c r="K120" s="1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12"/>
      <c r="D121" s="1"/>
      <c r="E121" s="12"/>
      <c r="F121" s="12"/>
      <c r="G121" s="1"/>
      <c r="H121" s="1"/>
      <c r="I121" s="12"/>
      <c r="J121" s="12"/>
      <c r="K121" s="1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12"/>
      <c r="D122" s="1"/>
      <c r="E122" s="12"/>
      <c r="F122" s="12"/>
      <c r="G122" s="1"/>
      <c r="H122" s="1"/>
      <c r="I122" s="12"/>
      <c r="J122" s="12"/>
      <c r="K122" s="1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12"/>
      <c r="D123" s="1"/>
      <c r="E123" s="12"/>
      <c r="F123" s="12"/>
      <c r="G123" s="1"/>
      <c r="H123" s="1"/>
      <c r="I123" s="12"/>
      <c r="J123" s="12"/>
      <c r="K123" s="1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12"/>
      <c r="D124" s="1"/>
      <c r="E124" s="12"/>
      <c r="F124" s="12"/>
      <c r="G124" s="1"/>
      <c r="H124" s="1"/>
      <c r="I124" s="12"/>
      <c r="J124" s="12"/>
      <c r="K124" s="1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12"/>
      <c r="D125" s="1"/>
      <c r="E125" s="12"/>
      <c r="F125" s="12"/>
      <c r="G125" s="1"/>
      <c r="H125" s="1"/>
      <c r="I125" s="12"/>
      <c r="J125" s="12"/>
      <c r="K125" s="1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12"/>
      <c r="D126" s="1"/>
      <c r="E126" s="12"/>
      <c r="F126" s="12"/>
      <c r="G126" s="1"/>
      <c r="H126" s="1"/>
      <c r="I126" s="12"/>
      <c r="J126" s="12"/>
      <c r="K126" s="1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12"/>
      <c r="D127" s="1"/>
      <c r="E127" s="12"/>
      <c r="F127" s="12"/>
      <c r="G127" s="1"/>
      <c r="H127" s="1"/>
      <c r="I127" s="12"/>
      <c r="J127" s="12"/>
      <c r="K127" s="1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12"/>
      <c r="D128" s="1"/>
      <c r="E128" s="12"/>
      <c r="F128" s="12"/>
      <c r="G128" s="1"/>
      <c r="H128" s="1"/>
      <c r="I128" s="12"/>
      <c r="J128" s="12"/>
      <c r="K128" s="1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12"/>
      <c r="D129" s="1"/>
      <c r="E129" s="12"/>
      <c r="F129" s="12"/>
      <c r="G129" s="1"/>
      <c r="H129" s="1"/>
      <c r="I129" s="12"/>
      <c r="J129" s="12"/>
      <c r="K129" s="1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12"/>
      <c r="D130" s="1"/>
      <c r="E130" s="12"/>
      <c r="F130" s="12"/>
      <c r="G130" s="1"/>
      <c r="H130" s="1"/>
      <c r="I130" s="12"/>
      <c r="J130" s="12"/>
      <c r="K130" s="1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12"/>
      <c r="D131" s="1"/>
      <c r="E131" s="12"/>
      <c r="F131" s="12"/>
      <c r="G131" s="1"/>
      <c r="H131" s="1"/>
      <c r="I131" s="12"/>
      <c r="J131" s="12"/>
      <c r="K131" s="1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12"/>
      <c r="D132" s="1"/>
      <c r="E132" s="12"/>
      <c r="F132" s="12"/>
      <c r="G132" s="1"/>
      <c r="H132" s="1"/>
      <c r="I132" s="12"/>
      <c r="J132" s="12"/>
      <c r="K132" s="1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12"/>
      <c r="D133" s="1"/>
      <c r="E133" s="12"/>
      <c r="F133" s="12"/>
      <c r="G133" s="1"/>
      <c r="H133" s="1"/>
      <c r="I133" s="12"/>
      <c r="J133" s="12"/>
      <c r="K133" s="1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12"/>
      <c r="D134" s="1"/>
      <c r="E134" s="12"/>
      <c r="F134" s="12"/>
      <c r="G134" s="1"/>
      <c r="H134" s="1"/>
      <c r="I134" s="12"/>
      <c r="J134" s="12"/>
      <c r="K134" s="1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12"/>
      <c r="D135" s="1"/>
      <c r="E135" s="12"/>
      <c r="F135" s="12"/>
      <c r="G135" s="1"/>
      <c r="H135" s="1"/>
      <c r="I135" s="12"/>
      <c r="J135" s="12"/>
      <c r="K135" s="1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12"/>
      <c r="D136" s="1"/>
      <c r="E136" s="12"/>
      <c r="F136" s="12"/>
      <c r="G136" s="1"/>
      <c r="H136" s="1"/>
      <c r="I136" s="12"/>
      <c r="J136" s="12"/>
      <c r="K136" s="1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12"/>
      <c r="D137" s="1"/>
      <c r="E137" s="12"/>
      <c r="F137" s="12"/>
      <c r="G137" s="1"/>
      <c r="H137" s="1"/>
      <c r="I137" s="12"/>
      <c r="J137" s="12"/>
      <c r="K137" s="1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12"/>
      <c r="D138" s="1"/>
      <c r="E138" s="12"/>
      <c r="F138" s="12"/>
      <c r="G138" s="1"/>
      <c r="H138" s="1"/>
      <c r="I138" s="12"/>
      <c r="J138" s="12"/>
      <c r="K138" s="1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12"/>
      <c r="D139" s="1"/>
      <c r="E139" s="12"/>
      <c r="F139" s="12"/>
      <c r="G139" s="1"/>
      <c r="H139" s="1"/>
      <c r="I139" s="12"/>
      <c r="J139" s="12"/>
      <c r="K139" s="1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12"/>
      <c r="D140" s="1"/>
      <c r="E140" s="12"/>
      <c r="F140" s="12"/>
      <c r="G140" s="1"/>
      <c r="H140" s="1"/>
      <c r="I140" s="12"/>
      <c r="J140" s="12"/>
      <c r="K140" s="1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12"/>
      <c r="D141" s="1"/>
      <c r="E141" s="12"/>
      <c r="F141" s="12"/>
      <c r="G141" s="1"/>
      <c r="H141" s="1"/>
      <c r="I141" s="12"/>
      <c r="J141" s="12"/>
      <c r="K141" s="1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12"/>
      <c r="D142" s="1"/>
      <c r="E142" s="12"/>
      <c r="F142" s="12"/>
      <c r="G142" s="1"/>
      <c r="H142" s="1"/>
      <c r="I142" s="12"/>
      <c r="J142" s="12"/>
      <c r="K142" s="1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12"/>
      <c r="D143" s="1"/>
      <c r="E143" s="12"/>
      <c r="F143" s="12"/>
      <c r="G143" s="1"/>
      <c r="H143" s="1"/>
      <c r="I143" s="12"/>
      <c r="J143" s="12"/>
      <c r="K143" s="1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12"/>
      <c r="D144" s="1"/>
      <c r="E144" s="12"/>
      <c r="F144" s="12"/>
      <c r="G144" s="1"/>
      <c r="H144" s="1"/>
      <c r="I144" s="12"/>
      <c r="J144" s="12"/>
      <c r="K144" s="1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12"/>
      <c r="D145" s="1"/>
      <c r="E145" s="12"/>
      <c r="F145" s="12"/>
      <c r="G145" s="1"/>
      <c r="H145" s="1"/>
      <c r="I145" s="12"/>
      <c r="J145" s="12"/>
      <c r="K145" s="1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12"/>
      <c r="D146" s="1"/>
      <c r="E146" s="12"/>
      <c r="F146" s="12"/>
      <c r="G146" s="1"/>
      <c r="H146" s="1"/>
      <c r="I146" s="12"/>
      <c r="J146" s="12"/>
      <c r="K146" s="1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12"/>
      <c r="D147" s="1"/>
      <c r="E147" s="12"/>
      <c r="F147" s="12"/>
      <c r="G147" s="1"/>
      <c r="H147" s="1"/>
      <c r="I147" s="12"/>
      <c r="J147" s="12"/>
      <c r="K147" s="1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12"/>
      <c r="D148" s="1"/>
      <c r="E148" s="12"/>
      <c r="F148" s="12"/>
      <c r="G148" s="1"/>
      <c r="H148" s="1"/>
      <c r="I148" s="12"/>
      <c r="J148" s="12"/>
      <c r="K148" s="1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12"/>
      <c r="D149" s="1"/>
      <c r="E149" s="12"/>
      <c r="F149" s="12"/>
      <c r="G149" s="1"/>
      <c r="H149" s="1"/>
      <c r="I149" s="12"/>
      <c r="J149" s="12"/>
      <c r="K149" s="1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12"/>
      <c r="D150" s="1"/>
      <c r="E150" s="12"/>
      <c r="F150" s="12"/>
      <c r="G150" s="1"/>
      <c r="H150" s="1"/>
      <c r="I150" s="12"/>
      <c r="J150" s="12"/>
      <c r="K150" s="1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12"/>
      <c r="D151" s="1"/>
      <c r="E151" s="12"/>
      <c r="F151" s="12"/>
      <c r="G151" s="1"/>
      <c r="H151" s="1"/>
      <c r="I151" s="12"/>
      <c r="J151" s="12"/>
      <c r="K151" s="1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12"/>
      <c r="D152" s="1"/>
      <c r="E152" s="12"/>
      <c r="F152" s="12"/>
      <c r="G152" s="1"/>
      <c r="H152" s="1"/>
      <c r="I152" s="12"/>
      <c r="J152" s="12"/>
      <c r="K152" s="1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12"/>
      <c r="D153" s="1"/>
      <c r="E153" s="12"/>
      <c r="F153" s="12"/>
      <c r="G153" s="1"/>
      <c r="H153" s="1"/>
      <c r="I153" s="12"/>
      <c r="J153" s="12"/>
      <c r="K153" s="1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12"/>
      <c r="D154" s="1"/>
      <c r="E154" s="12"/>
      <c r="F154" s="12"/>
      <c r="G154" s="1"/>
      <c r="H154" s="1"/>
      <c r="I154" s="12"/>
      <c r="J154" s="12"/>
      <c r="K154" s="1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12"/>
      <c r="D155" s="1"/>
      <c r="E155" s="12"/>
      <c r="F155" s="12"/>
      <c r="G155" s="1"/>
      <c r="H155" s="1"/>
      <c r="I155" s="12"/>
      <c r="J155" s="12"/>
      <c r="K155" s="1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12"/>
      <c r="D156" s="1"/>
      <c r="E156" s="12"/>
      <c r="F156" s="12"/>
      <c r="G156" s="1"/>
      <c r="H156" s="1"/>
      <c r="I156" s="12"/>
      <c r="J156" s="12"/>
      <c r="K156" s="1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12"/>
      <c r="D157" s="1"/>
      <c r="E157" s="12"/>
      <c r="F157" s="12"/>
      <c r="G157" s="1"/>
      <c r="H157" s="1"/>
      <c r="I157" s="12"/>
      <c r="J157" s="12"/>
      <c r="K157" s="1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12"/>
      <c r="D158" s="1"/>
      <c r="E158" s="12"/>
      <c r="F158" s="12"/>
      <c r="G158" s="1"/>
      <c r="H158" s="1"/>
      <c r="I158" s="12"/>
      <c r="J158" s="12"/>
      <c r="K158" s="1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12"/>
      <c r="D159" s="1"/>
      <c r="E159" s="12"/>
      <c r="F159" s="12"/>
      <c r="G159" s="1"/>
      <c r="H159" s="1"/>
      <c r="I159" s="12"/>
      <c r="J159" s="12"/>
      <c r="K159" s="1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12"/>
      <c r="D160" s="1"/>
      <c r="E160" s="12"/>
      <c r="F160" s="12"/>
      <c r="G160" s="1"/>
      <c r="H160" s="1"/>
      <c r="I160" s="12"/>
      <c r="J160" s="12"/>
      <c r="K160" s="1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12"/>
      <c r="D161" s="1"/>
      <c r="E161" s="12"/>
      <c r="F161" s="12"/>
      <c r="G161" s="1"/>
      <c r="H161" s="1"/>
      <c r="I161" s="12"/>
      <c r="J161" s="12"/>
      <c r="K161" s="1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12"/>
      <c r="D162" s="1"/>
      <c r="E162" s="12"/>
      <c r="F162" s="12"/>
      <c r="G162" s="1"/>
      <c r="H162" s="1"/>
      <c r="I162" s="12"/>
      <c r="J162" s="12"/>
      <c r="K162" s="1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12"/>
      <c r="D163" s="1"/>
      <c r="E163" s="12"/>
      <c r="F163" s="12"/>
      <c r="G163" s="1"/>
      <c r="H163" s="1"/>
      <c r="I163" s="12"/>
      <c r="J163" s="12"/>
      <c r="K163" s="1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12"/>
      <c r="D164" s="1"/>
      <c r="E164" s="12"/>
      <c r="F164" s="12"/>
      <c r="G164" s="1"/>
      <c r="H164" s="1"/>
      <c r="I164" s="12"/>
      <c r="J164" s="12"/>
      <c r="K164" s="1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12"/>
      <c r="D165" s="1"/>
      <c r="E165" s="12"/>
      <c r="F165" s="12"/>
      <c r="G165" s="1"/>
      <c r="H165" s="1"/>
      <c r="I165" s="12"/>
      <c r="J165" s="12"/>
      <c r="K165" s="1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12"/>
      <c r="D166" s="1"/>
      <c r="E166" s="12"/>
      <c r="F166" s="12"/>
      <c r="G166" s="1"/>
      <c r="H166" s="1"/>
      <c r="I166" s="12"/>
      <c r="J166" s="12"/>
      <c r="K166" s="1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12"/>
      <c r="D167" s="1"/>
      <c r="E167" s="12"/>
      <c r="F167" s="12"/>
      <c r="G167" s="1"/>
      <c r="H167" s="1"/>
      <c r="I167" s="12"/>
      <c r="J167" s="12"/>
      <c r="K167" s="1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12"/>
      <c r="D168" s="1"/>
      <c r="E168" s="12"/>
      <c r="F168" s="12"/>
      <c r="G168" s="1"/>
      <c r="H168" s="1"/>
      <c r="I168" s="12"/>
      <c r="J168" s="12"/>
      <c r="K168" s="1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12"/>
      <c r="D169" s="1"/>
      <c r="E169" s="12"/>
      <c r="F169" s="12"/>
      <c r="G169" s="1"/>
      <c r="H169" s="1"/>
      <c r="I169" s="12"/>
      <c r="J169" s="12"/>
      <c r="K169" s="1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12"/>
      <c r="D170" s="1"/>
      <c r="E170" s="12"/>
      <c r="F170" s="12"/>
      <c r="G170" s="1"/>
      <c r="H170" s="1"/>
      <c r="I170" s="12"/>
      <c r="J170" s="12"/>
      <c r="K170" s="1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12"/>
      <c r="D171" s="1"/>
      <c r="E171" s="12"/>
      <c r="F171" s="12"/>
      <c r="G171" s="1"/>
      <c r="H171" s="1"/>
      <c r="I171" s="12"/>
      <c r="J171" s="12"/>
      <c r="K171" s="1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12"/>
      <c r="D172" s="1"/>
      <c r="E172" s="12"/>
      <c r="F172" s="12"/>
      <c r="G172" s="1"/>
      <c r="H172" s="1"/>
      <c r="I172" s="12"/>
      <c r="J172" s="12"/>
      <c r="K172" s="1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12"/>
      <c r="D173" s="1"/>
      <c r="E173" s="12"/>
      <c r="F173" s="12"/>
      <c r="G173" s="1"/>
      <c r="H173" s="1"/>
      <c r="I173" s="12"/>
      <c r="J173" s="12"/>
      <c r="K173" s="1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12"/>
      <c r="D174" s="1"/>
      <c r="E174" s="12"/>
      <c r="F174" s="12"/>
      <c r="G174" s="1"/>
      <c r="H174" s="1"/>
      <c r="I174" s="12"/>
      <c r="J174" s="12"/>
      <c r="K174" s="1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12"/>
      <c r="D175" s="1"/>
      <c r="E175" s="12"/>
      <c r="F175" s="12"/>
      <c r="G175" s="1"/>
      <c r="H175" s="1"/>
      <c r="I175" s="12"/>
      <c r="J175" s="12"/>
      <c r="K175" s="1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12"/>
      <c r="D176" s="1"/>
      <c r="E176" s="12"/>
      <c r="F176" s="12"/>
      <c r="G176" s="1"/>
      <c r="H176" s="1"/>
      <c r="I176" s="12"/>
      <c r="J176" s="12"/>
      <c r="K176" s="1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12"/>
      <c r="D177" s="1"/>
      <c r="E177" s="12"/>
      <c r="F177" s="12"/>
      <c r="G177" s="1"/>
      <c r="H177" s="1"/>
      <c r="I177" s="12"/>
      <c r="J177" s="12"/>
      <c r="K177" s="1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12"/>
      <c r="D178" s="1"/>
      <c r="E178" s="12"/>
      <c r="F178" s="12"/>
      <c r="G178" s="1"/>
      <c r="H178" s="1"/>
      <c r="I178" s="12"/>
      <c r="J178" s="12"/>
      <c r="K178" s="1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12"/>
      <c r="D179" s="1"/>
      <c r="E179" s="12"/>
      <c r="F179" s="12"/>
      <c r="G179" s="1"/>
      <c r="H179" s="1"/>
      <c r="I179" s="12"/>
      <c r="J179" s="12"/>
      <c r="K179" s="1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12"/>
      <c r="D180" s="1"/>
      <c r="E180" s="12"/>
      <c r="F180" s="12"/>
      <c r="G180" s="1"/>
      <c r="H180" s="1"/>
      <c r="I180" s="12"/>
      <c r="J180" s="12"/>
      <c r="K180" s="1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12"/>
      <c r="D181" s="1"/>
      <c r="E181" s="12"/>
      <c r="F181" s="12"/>
      <c r="G181" s="1"/>
      <c r="H181" s="1"/>
      <c r="I181" s="12"/>
      <c r="J181" s="12"/>
      <c r="K181" s="1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12"/>
      <c r="D182" s="1"/>
      <c r="E182" s="12"/>
      <c r="F182" s="12"/>
      <c r="G182" s="1"/>
      <c r="H182" s="1"/>
      <c r="I182" s="12"/>
      <c r="J182" s="12"/>
      <c r="K182" s="1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12"/>
      <c r="D183" s="1"/>
      <c r="E183" s="12"/>
      <c r="F183" s="12"/>
      <c r="G183" s="1"/>
      <c r="H183" s="1"/>
      <c r="I183" s="12"/>
      <c r="J183" s="12"/>
      <c r="K183" s="1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12"/>
      <c r="D184" s="1"/>
      <c r="E184" s="12"/>
      <c r="F184" s="12"/>
      <c r="G184" s="1"/>
      <c r="H184" s="1"/>
      <c r="I184" s="12"/>
      <c r="J184" s="12"/>
      <c r="K184" s="1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12"/>
      <c r="D185" s="1"/>
      <c r="E185" s="12"/>
      <c r="F185" s="12"/>
      <c r="G185" s="1"/>
      <c r="H185" s="1"/>
      <c r="I185" s="12"/>
      <c r="J185" s="12"/>
      <c r="K185" s="1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2"/>
      <c r="D186" s="1"/>
      <c r="E186" s="12"/>
      <c r="F186" s="12"/>
      <c r="G186" s="1"/>
      <c r="H186" s="1"/>
      <c r="I186" s="12"/>
      <c r="J186" s="12"/>
      <c r="K186" s="1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12"/>
      <c r="D187" s="1"/>
      <c r="E187" s="12"/>
      <c r="F187" s="12"/>
      <c r="G187" s="1"/>
      <c r="H187" s="1"/>
      <c r="I187" s="12"/>
      <c r="J187" s="12"/>
      <c r="K187" s="1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12"/>
      <c r="D188" s="1"/>
      <c r="E188" s="12"/>
      <c r="F188" s="12"/>
      <c r="G188" s="1"/>
      <c r="H188" s="1"/>
      <c r="I188" s="12"/>
      <c r="J188" s="12"/>
      <c r="K188" s="1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12"/>
      <c r="D189" s="1"/>
      <c r="E189" s="12"/>
      <c r="F189" s="12"/>
      <c r="G189" s="1"/>
      <c r="H189" s="1"/>
      <c r="I189" s="12"/>
      <c r="J189" s="12"/>
      <c r="K189" s="1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12"/>
      <c r="D190" s="1"/>
      <c r="E190" s="12"/>
      <c r="F190" s="12"/>
      <c r="G190" s="1"/>
      <c r="H190" s="1"/>
      <c r="I190" s="12"/>
      <c r="J190" s="12"/>
      <c r="K190" s="1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12"/>
      <c r="D191" s="1"/>
      <c r="E191" s="12"/>
      <c r="F191" s="12"/>
      <c r="G191" s="1"/>
      <c r="H191" s="1"/>
      <c r="I191" s="12"/>
      <c r="J191" s="12"/>
      <c r="K191" s="1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12"/>
      <c r="D192" s="1"/>
      <c r="E192" s="12"/>
      <c r="F192" s="12"/>
      <c r="G192" s="1"/>
      <c r="H192" s="1"/>
      <c r="I192" s="12"/>
      <c r="J192" s="12"/>
      <c r="K192" s="1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12"/>
      <c r="D193" s="1"/>
      <c r="E193" s="12"/>
      <c r="F193" s="12"/>
      <c r="G193" s="1"/>
      <c r="H193" s="1"/>
      <c r="I193" s="12"/>
      <c r="J193" s="12"/>
      <c r="K193" s="1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12"/>
      <c r="D194" s="1"/>
      <c r="E194" s="12"/>
      <c r="F194" s="12"/>
      <c r="G194" s="1"/>
      <c r="H194" s="1"/>
      <c r="I194" s="12"/>
      <c r="J194" s="12"/>
      <c r="K194" s="1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12"/>
      <c r="D195" s="1"/>
      <c r="E195" s="12"/>
      <c r="F195" s="12"/>
      <c r="G195" s="1"/>
      <c r="H195" s="1"/>
      <c r="I195" s="12"/>
      <c r="J195" s="12"/>
      <c r="K195" s="1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12"/>
      <c r="D196" s="1"/>
      <c r="E196" s="12"/>
      <c r="F196" s="12"/>
      <c r="G196" s="1"/>
      <c r="H196" s="1"/>
      <c r="I196" s="12"/>
      <c r="J196" s="12"/>
      <c r="K196" s="1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12"/>
      <c r="D197" s="1"/>
      <c r="E197" s="12"/>
      <c r="F197" s="12"/>
      <c r="G197" s="1"/>
      <c r="H197" s="1"/>
      <c r="I197" s="12"/>
      <c r="J197" s="12"/>
      <c r="K197" s="1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12"/>
      <c r="D198" s="1"/>
      <c r="E198" s="12"/>
      <c r="F198" s="12"/>
      <c r="G198" s="1"/>
      <c r="H198" s="1"/>
      <c r="I198" s="12"/>
      <c r="J198" s="12"/>
      <c r="K198" s="1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12"/>
      <c r="D199" s="1"/>
      <c r="E199" s="12"/>
      <c r="F199" s="12"/>
      <c r="G199" s="1"/>
      <c r="H199" s="1"/>
      <c r="I199" s="12"/>
      <c r="J199" s="12"/>
      <c r="K199" s="1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12"/>
      <c r="D200" s="1"/>
      <c r="E200" s="12"/>
      <c r="F200" s="12"/>
      <c r="G200" s="1"/>
      <c r="H200" s="1"/>
      <c r="I200" s="12"/>
      <c r="J200" s="12"/>
      <c r="K200" s="1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12"/>
      <c r="D201" s="1"/>
      <c r="E201" s="12"/>
      <c r="F201" s="12"/>
      <c r="G201" s="1"/>
      <c r="H201" s="1"/>
      <c r="I201" s="12"/>
      <c r="J201" s="12"/>
      <c r="K201" s="1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12"/>
      <c r="D202" s="1"/>
      <c r="E202" s="12"/>
      <c r="F202" s="12"/>
      <c r="G202" s="1"/>
      <c r="H202" s="1"/>
      <c r="I202" s="12"/>
      <c r="J202" s="12"/>
      <c r="K202" s="1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12"/>
      <c r="D203" s="1"/>
      <c r="E203" s="12"/>
      <c r="F203" s="12"/>
      <c r="G203" s="1"/>
      <c r="H203" s="1"/>
      <c r="I203" s="12"/>
      <c r="J203" s="12"/>
      <c r="K203" s="1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12"/>
      <c r="D204" s="1"/>
      <c r="E204" s="12"/>
      <c r="F204" s="12"/>
      <c r="G204" s="1"/>
      <c r="H204" s="1"/>
      <c r="I204" s="12"/>
      <c r="J204" s="12"/>
      <c r="K204" s="1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12"/>
      <c r="D205" s="1"/>
      <c r="E205" s="12"/>
      <c r="F205" s="12"/>
      <c r="G205" s="1"/>
      <c r="H205" s="1"/>
      <c r="I205" s="12"/>
      <c r="J205" s="12"/>
      <c r="K205" s="1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2"/>
      <c r="D206" s="1"/>
      <c r="E206" s="12"/>
      <c r="F206" s="12"/>
      <c r="G206" s="1"/>
      <c r="H206" s="1"/>
      <c r="I206" s="12"/>
      <c r="J206" s="12"/>
      <c r="K206" s="1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12"/>
      <c r="D207" s="1"/>
      <c r="E207" s="12"/>
      <c r="F207" s="12"/>
      <c r="G207" s="1"/>
      <c r="H207" s="1"/>
      <c r="I207" s="12"/>
      <c r="J207" s="12"/>
      <c r="K207" s="1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12"/>
      <c r="D208" s="1"/>
      <c r="E208" s="12"/>
      <c r="F208" s="12"/>
      <c r="G208" s="1"/>
      <c r="H208" s="1"/>
      <c r="I208" s="12"/>
      <c r="J208" s="12"/>
      <c r="K208" s="1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12"/>
      <c r="D209" s="1"/>
      <c r="E209" s="12"/>
      <c r="F209" s="12"/>
      <c r="G209" s="1"/>
      <c r="H209" s="1"/>
      <c r="I209" s="12"/>
      <c r="J209" s="12"/>
      <c r="K209" s="1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12"/>
      <c r="D210" s="1"/>
      <c r="E210" s="12"/>
      <c r="F210" s="12"/>
      <c r="G210" s="1"/>
      <c r="H210" s="1"/>
      <c r="I210" s="12"/>
      <c r="J210" s="12"/>
      <c r="K210" s="1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12"/>
      <c r="D211" s="1"/>
      <c r="E211" s="12"/>
      <c r="F211" s="12"/>
      <c r="G211" s="1"/>
      <c r="H211" s="1"/>
      <c r="I211" s="12"/>
      <c r="J211" s="12"/>
      <c r="K211" s="1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12"/>
      <c r="D212" s="1"/>
      <c r="E212" s="12"/>
      <c r="F212" s="12"/>
      <c r="G212" s="1"/>
      <c r="H212" s="1"/>
      <c r="I212" s="12"/>
      <c r="J212" s="12"/>
      <c r="K212" s="1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12"/>
      <c r="D213" s="1"/>
      <c r="E213" s="12"/>
      <c r="F213" s="12"/>
      <c r="G213" s="1"/>
      <c r="H213" s="1"/>
      <c r="I213" s="12"/>
      <c r="J213" s="12"/>
      <c r="K213" s="1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12"/>
      <c r="D214" s="1"/>
      <c r="E214" s="12"/>
      <c r="F214" s="12"/>
      <c r="G214" s="1"/>
      <c r="H214" s="1"/>
      <c r="I214" s="12"/>
      <c r="J214" s="12"/>
      <c r="K214" s="1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12"/>
      <c r="D215" s="1"/>
      <c r="E215" s="12"/>
      <c r="F215" s="12"/>
      <c r="G215" s="1"/>
      <c r="H215" s="1"/>
      <c r="I215" s="12"/>
      <c r="J215" s="12"/>
      <c r="K215" s="1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12"/>
      <c r="D216" s="1"/>
      <c r="E216" s="12"/>
      <c r="F216" s="12"/>
      <c r="G216" s="1"/>
      <c r="H216" s="1"/>
      <c r="I216" s="12"/>
      <c r="J216" s="12"/>
      <c r="K216" s="1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12"/>
      <c r="D217" s="1"/>
      <c r="E217" s="12"/>
      <c r="F217" s="12"/>
      <c r="G217" s="1"/>
      <c r="H217" s="1"/>
      <c r="I217" s="12"/>
      <c r="J217" s="12"/>
      <c r="K217" s="1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12"/>
      <c r="D218" s="1"/>
      <c r="E218" s="12"/>
      <c r="F218" s="12"/>
      <c r="G218" s="1"/>
      <c r="H218" s="1"/>
      <c r="I218" s="12"/>
      <c r="J218" s="12"/>
      <c r="K218" s="1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12"/>
      <c r="D219" s="1"/>
      <c r="E219" s="12"/>
      <c r="F219" s="12"/>
      <c r="G219" s="1"/>
      <c r="H219" s="1"/>
      <c r="I219" s="12"/>
      <c r="J219" s="12"/>
      <c r="K219" s="1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12"/>
      <c r="D220" s="1"/>
      <c r="E220" s="12"/>
      <c r="F220" s="12"/>
      <c r="G220" s="1"/>
      <c r="H220" s="1"/>
      <c r="I220" s="12"/>
      <c r="J220" s="12"/>
      <c r="K220" s="1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12"/>
      <c r="D221" s="1"/>
      <c r="E221" s="12"/>
      <c r="F221" s="12"/>
      <c r="G221" s="1"/>
      <c r="H221" s="1"/>
      <c r="I221" s="12"/>
      <c r="J221" s="12"/>
      <c r="K221" s="1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12"/>
      <c r="D222" s="1"/>
      <c r="E222" s="12"/>
      <c r="F222" s="12"/>
      <c r="G222" s="1"/>
      <c r="H222" s="1"/>
      <c r="I222" s="12"/>
      <c r="J222" s="12"/>
      <c r="K222" s="1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12"/>
      <c r="D223" s="1"/>
      <c r="E223" s="12"/>
      <c r="F223" s="12"/>
      <c r="G223" s="1"/>
      <c r="H223" s="1"/>
      <c r="I223" s="12"/>
      <c r="J223" s="12"/>
      <c r="K223" s="1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12"/>
      <c r="D224" s="1"/>
      <c r="E224" s="12"/>
      <c r="F224" s="12"/>
      <c r="G224" s="1"/>
      <c r="H224" s="1"/>
      <c r="I224" s="12"/>
      <c r="J224" s="12"/>
      <c r="K224" s="1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12"/>
      <c r="D225" s="1"/>
      <c r="E225" s="12"/>
      <c r="F225" s="12"/>
      <c r="G225" s="1"/>
      <c r="H225" s="1"/>
      <c r="I225" s="12"/>
      <c r="J225" s="12"/>
      <c r="K225" s="1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2"/>
      <c r="D226" s="1"/>
      <c r="E226" s="12"/>
      <c r="F226" s="12"/>
      <c r="G226" s="1"/>
      <c r="H226" s="1"/>
      <c r="I226" s="12"/>
      <c r="J226" s="12"/>
      <c r="K226" s="1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12"/>
      <c r="D227" s="1"/>
      <c r="E227" s="12"/>
      <c r="F227" s="12"/>
      <c r="G227" s="1"/>
      <c r="H227" s="1"/>
      <c r="I227" s="12"/>
      <c r="J227" s="12"/>
      <c r="K227" s="1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12"/>
      <c r="D228" s="1"/>
      <c r="E228" s="12"/>
      <c r="F228" s="12"/>
      <c r="G228" s="1"/>
      <c r="H228" s="1"/>
      <c r="I228" s="12"/>
      <c r="J228" s="12"/>
      <c r="K228" s="1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12"/>
      <c r="D229" s="1"/>
      <c r="E229" s="12"/>
      <c r="F229" s="12"/>
      <c r="G229" s="1"/>
      <c r="H229" s="1"/>
      <c r="I229" s="12"/>
      <c r="J229" s="12"/>
      <c r="K229" s="1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12"/>
      <c r="D230" s="1"/>
      <c r="E230" s="12"/>
      <c r="F230" s="12"/>
      <c r="G230" s="1"/>
      <c r="H230" s="1"/>
      <c r="I230" s="12"/>
      <c r="J230" s="12"/>
      <c r="K230" s="1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12"/>
      <c r="D231" s="1"/>
      <c r="E231" s="12"/>
      <c r="F231" s="12"/>
      <c r="G231" s="1"/>
      <c r="H231" s="1"/>
      <c r="I231" s="12"/>
      <c r="J231" s="12"/>
      <c r="K231" s="1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12"/>
      <c r="D232" s="1"/>
      <c r="E232" s="12"/>
      <c r="F232" s="12"/>
      <c r="G232" s="1"/>
      <c r="H232" s="1"/>
      <c r="I232" s="12"/>
      <c r="J232" s="12"/>
      <c r="K232" s="1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12"/>
      <c r="D233" s="1"/>
      <c r="E233" s="12"/>
      <c r="F233" s="12"/>
      <c r="G233" s="1"/>
      <c r="H233" s="1"/>
      <c r="I233" s="12"/>
      <c r="J233" s="12"/>
      <c r="K233" s="1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12"/>
      <c r="D234" s="1"/>
      <c r="E234" s="12"/>
      <c r="F234" s="12"/>
      <c r="G234" s="1"/>
      <c r="H234" s="1"/>
      <c r="I234" s="12"/>
      <c r="J234" s="12"/>
      <c r="K234" s="1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12"/>
      <c r="D235" s="1"/>
      <c r="E235" s="12"/>
      <c r="F235" s="12"/>
      <c r="G235" s="1"/>
      <c r="H235" s="1"/>
      <c r="I235" s="12"/>
      <c r="J235" s="12"/>
      <c r="K235" s="1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1"/>
      <c r="C236" s="12"/>
      <c r="D236" s="1"/>
      <c r="E236" s="12"/>
      <c r="F236" s="12"/>
      <c r="G236" s="1"/>
      <c r="H236" s="1"/>
      <c r="I236" s="12"/>
      <c r="J236" s="12"/>
      <c r="K236" s="1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1"/>
      <c r="C237" s="12"/>
      <c r="D237" s="1"/>
      <c r="E237" s="12"/>
      <c r="F237" s="12"/>
      <c r="G237" s="1"/>
      <c r="H237" s="1"/>
      <c r="I237" s="12"/>
      <c r="J237" s="12"/>
      <c r="K237" s="1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1"/>
      <c r="C238" s="12"/>
      <c r="D238" s="1"/>
      <c r="E238" s="12"/>
      <c r="F238" s="12"/>
      <c r="G238" s="1"/>
      <c r="H238" s="1"/>
      <c r="I238" s="12"/>
      <c r="J238" s="12"/>
      <c r="K238" s="1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1"/>
      <c r="C239" s="12"/>
      <c r="D239" s="1"/>
      <c r="E239" s="12"/>
      <c r="F239" s="12"/>
      <c r="G239" s="1"/>
      <c r="H239" s="1"/>
      <c r="I239" s="12"/>
      <c r="J239" s="12"/>
      <c r="K239" s="1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1"/>
      <c r="C240" s="12"/>
      <c r="D240" s="1"/>
      <c r="E240" s="12"/>
      <c r="F240" s="12"/>
      <c r="G240" s="1"/>
      <c r="H240" s="1"/>
      <c r="I240" s="12"/>
      <c r="J240" s="12"/>
      <c r="K240" s="1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1"/>
      <c r="C241" s="12"/>
      <c r="D241" s="1"/>
      <c r="E241" s="12"/>
      <c r="F241" s="12"/>
      <c r="G241" s="1"/>
      <c r="H241" s="1"/>
      <c r="I241" s="12"/>
      <c r="J241" s="12"/>
      <c r="K241" s="1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1"/>
      <c r="C242" s="12"/>
      <c r="D242" s="1"/>
      <c r="E242" s="12"/>
      <c r="F242" s="12"/>
      <c r="G242" s="1"/>
      <c r="H242" s="1"/>
      <c r="I242" s="12"/>
      <c r="J242" s="12"/>
      <c r="K242" s="1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1"/>
      <c r="C243" s="12"/>
      <c r="D243" s="1"/>
      <c r="E243" s="12"/>
      <c r="F243" s="12"/>
      <c r="G243" s="1"/>
      <c r="H243" s="1"/>
      <c r="I243" s="12"/>
      <c r="J243" s="12"/>
      <c r="K243" s="1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1"/>
      <c r="C244" s="12"/>
      <c r="D244" s="1"/>
      <c r="E244" s="12"/>
      <c r="F244" s="12"/>
      <c r="G244" s="1"/>
      <c r="H244" s="1"/>
      <c r="I244" s="12"/>
      <c r="J244" s="12"/>
      <c r="K244" s="1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1"/>
      <c r="C245" s="12"/>
      <c r="D245" s="1"/>
      <c r="E245" s="12"/>
      <c r="F245" s="12"/>
      <c r="G245" s="1"/>
      <c r="H245" s="1"/>
      <c r="I245" s="12"/>
      <c r="J245" s="12"/>
      <c r="K245" s="1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1"/>
      <c r="C246" s="12"/>
      <c r="D246" s="1"/>
      <c r="E246" s="12"/>
      <c r="F246" s="12"/>
      <c r="G246" s="1"/>
      <c r="H246" s="1"/>
      <c r="I246" s="12"/>
      <c r="J246" s="12"/>
      <c r="K246" s="1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4.25" customHeight="1">
      <c r="A247" s="1"/>
      <c r="B247" s="1"/>
      <c r="C247" s="12"/>
      <c r="D247" s="1"/>
      <c r="E247" s="12"/>
      <c r="F247" s="12"/>
      <c r="G247" s="1"/>
      <c r="H247" s="1"/>
      <c r="I247" s="12"/>
      <c r="J247" s="12"/>
      <c r="K247" s="1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4.25" customHeight="1">
      <c r="A248" s="1"/>
      <c r="B248" s="1"/>
      <c r="C248" s="12"/>
      <c r="D248" s="1"/>
      <c r="E248" s="12"/>
      <c r="F248" s="12"/>
      <c r="G248" s="1"/>
      <c r="H248" s="1"/>
      <c r="I248" s="12"/>
      <c r="J248" s="12"/>
      <c r="K248" s="1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4.25" customHeight="1">
      <c r="A249" s="1"/>
      <c r="B249" s="1"/>
      <c r="C249" s="12"/>
      <c r="D249" s="1"/>
      <c r="E249" s="12"/>
      <c r="F249" s="12"/>
      <c r="G249" s="1"/>
      <c r="H249" s="1"/>
      <c r="I249" s="12"/>
      <c r="J249" s="12"/>
      <c r="K249" s="1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4.25" customHeight="1">
      <c r="A250" s="1"/>
      <c r="B250" s="1"/>
      <c r="C250" s="12"/>
      <c r="D250" s="1"/>
      <c r="E250" s="12"/>
      <c r="F250" s="12"/>
      <c r="G250" s="1"/>
      <c r="H250" s="1"/>
      <c r="I250" s="12"/>
      <c r="J250" s="12"/>
      <c r="K250" s="1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4.25" customHeight="1">
      <c r="A251" s="1"/>
      <c r="B251" s="1"/>
      <c r="C251" s="12"/>
      <c r="D251" s="1"/>
      <c r="E251" s="12"/>
      <c r="F251" s="12"/>
      <c r="G251" s="1"/>
      <c r="H251" s="1"/>
      <c r="I251" s="12"/>
      <c r="J251" s="12"/>
      <c r="K251" s="1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4.25" customHeight="1">
      <c r="A252" s="1"/>
      <c r="B252" s="1"/>
      <c r="C252" s="12"/>
      <c r="D252" s="1"/>
      <c r="E252" s="12"/>
      <c r="F252" s="12"/>
      <c r="G252" s="1"/>
      <c r="H252" s="1"/>
      <c r="I252" s="12"/>
      <c r="J252" s="12"/>
      <c r="K252" s="1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4.25" customHeight="1">
      <c r="A253" s="1"/>
      <c r="B253" s="1"/>
      <c r="C253" s="12"/>
      <c r="D253" s="1"/>
      <c r="E253" s="12"/>
      <c r="F253" s="12"/>
      <c r="G253" s="1"/>
      <c r="H253" s="1"/>
      <c r="I253" s="12"/>
      <c r="J253" s="12"/>
      <c r="K253" s="1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4.25" customHeight="1">
      <c r="A254" s="1"/>
      <c r="B254" s="1"/>
      <c r="C254" s="12"/>
      <c r="D254" s="1"/>
      <c r="E254" s="12"/>
      <c r="F254" s="12"/>
      <c r="G254" s="1"/>
      <c r="H254" s="1"/>
      <c r="I254" s="12"/>
      <c r="J254" s="12"/>
      <c r="K254" s="1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4.25" customHeight="1">
      <c r="A255" s="1"/>
      <c r="B255" s="1"/>
      <c r="C255" s="12"/>
      <c r="D255" s="1"/>
      <c r="E255" s="12"/>
      <c r="F255" s="12"/>
      <c r="G255" s="1"/>
      <c r="H255" s="1"/>
      <c r="I255" s="12"/>
      <c r="J255" s="12"/>
      <c r="K255" s="1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4.25" customHeight="1">
      <c r="A256" s="1"/>
      <c r="B256" s="1"/>
      <c r="C256" s="12"/>
      <c r="D256" s="1"/>
      <c r="E256" s="12"/>
      <c r="F256" s="12"/>
      <c r="G256" s="1"/>
      <c r="H256" s="1"/>
      <c r="I256" s="12"/>
      <c r="J256" s="12"/>
      <c r="K256" s="1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4.25" customHeight="1">
      <c r="A257" s="1"/>
      <c r="B257" s="1"/>
      <c r="C257" s="12"/>
      <c r="D257" s="1"/>
      <c r="E257" s="12"/>
      <c r="F257" s="12"/>
      <c r="G257" s="1"/>
      <c r="H257" s="1"/>
      <c r="I257" s="12"/>
      <c r="J257" s="12"/>
      <c r="K257" s="1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4.25" customHeight="1">
      <c r="A258" s="1"/>
      <c r="B258" s="1"/>
      <c r="C258" s="12"/>
      <c r="D258" s="1"/>
      <c r="E258" s="12"/>
      <c r="F258" s="12"/>
      <c r="G258" s="1"/>
      <c r="H258" s="1"/>
      <c r="I258" s="12"/>
      <c r="J258" s="12"/>
      <c r="K258" s="1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4.25" customHeight="1">
      <c r="A259" s="1"/>
      <c r="B259" s="1"/>
      <c r="C259" s="12"/>
      <c r="D259" s="1"/>
      <c r="E259" s="12"/>
      <c r="F259" s="12"/>
      <c r="G259" s="1"/>
      <c r="H259" s="1"/>
      <c r="I259" s="12"/>
      <c r="J259" s="12"/>
      <c r="K259" s="1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4.25" customHeight="1">
      <c r="A260" s="1"/>
      <c r="B260" s="1"/>
      <c r="C260" s="12"/>
      <c r="D260" s="1"/>
      <c r="E260" s="12"/>
      <c r="F260" s="12"/>
      <c r="G260" s="1"/>
      <c r="H260" s="1"/>
      <c r="I260" s="12"/>
      <c r="J260" s="12"/>
      <c r="K260" s="1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4.25" customHeight="1">
      <c r="A261" s="1"/>
      <c r="B261" s="1"/>
      <c r="C261" s="12"/>
      <c r="D261" s="1"/>
      <c r="E261" s="12"/>
      <c r="F261" s="12"/>
      <c r="G261" s="1"/>
      <c r="H261" s="1"/>
      <c r="I261" s="12"/>
      <c r="J261" s="12"/>
      <c r="K261" s="1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4.25" customHeight="1">
      <c r="A262" s="1"/>
      <c r="B262" s="1"/>
      <c r="C262" s="12"/>
      <c r="D262" s="1"/>
      <c r="E262" s="12"/>
      <c r="F262" s="12"/>
      <c r="G262" s="1"/>
      <c r="H262" s="1"/>
      <c r="I262" s="12"/>
      <c r="J262" s="12"/>
      <c r="K262" s="1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4.25" customHeight="1">
      <c r="A263" s="1"/>
      <c r="B263" s="1"/>
      <c r="C263" s="12"/>
      <c r="D263" s="1"/>
      <c r="E263" s="12"/>
      <c r="F263" s="12"/>
      <c r="G263" s="1"/>
      <c r="H263" s="1"/>
      <c r="I263" s="12"/>
      <c r="J263" s="12"/>
      <c r="K263" s="1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4.25" customHeight="1">
      <c r="A264" s="1"/>
      <c r="B264" s="1"/>
      <c r="C264" s="12"/>
      <c r="D264" s="1"/>
      <c r="E264" s="12"/>
      <c r="F264" s="12"/>
      <c r="G264" s="1"/>
      <c r="H264" s="1"/>
      <c r="I264" s="12"/>
      <c r="J264" s="12"/>
      <c r="K264" s="1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4.25" customHeight="1">
      <c r="A265" s="1"/>
      <c r="B265" s="1"/>
      <c r="C265" s="12"/>
      <c r="D265" s="1"/>
      <c r="E265" s="12"/>
      <c r="F265" s="12"/>
      <c r="G265" s="1"/>
      <c r="H265" s="1"/>
      <c r="I265" s="12"/>
      <c r="J265" s="12"/>
      <c r="K265" s="1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4.25" customHeight="1">
      <c r="A266" s="1"/>
      <c r="B266" s="1"/>
      <c r="C266" s="12"/>
      <c r="D266" s="1"/>
      <c r="E266" s="12"/>
      <c r="F266" s="12"/>
      <c r="G266" s="1"/>
      <c r="H266" s="1"/>
      <c r="I266" s="12"/>
      <c r="J266" s="12"/>
      <c r="K266" s="1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4.25" customHeight="1">
      <c r="A267" s="1"/>
      <c r="B267" s="1"/>
      <c r="C267" s="12"/>
      <c r="D267" s="1"/>
      <c r="E267" s="12"/>
      <c r="F267" s="12"/>
      <c r="G267" s="1"/>
      <c r="H267" s="1"/>
      <c r="I267" s="12"/>
      <c r="J267" s="12"/>
      <c r="K267" s="1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4.25" customHeight="1">
      <c r="A268" s="1"/>
      <c r="B268" s="1"/>
      <c r="C268" s="12"/>
      <c r="D268" s="1"/>
      <c r="E268" s="12"/>
      <c r="F268" s="12"/>
      <c r="G268" s="1"/>
      <c r="H268" s="1"/>
      <c r="I268" s="12"/>
      <c r="J268" s="12"/>
      <c r="K268" s="1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4.25" customHeight="1">
      <c r="A269" s="1"/>
      <c r="B269" s="1"/>
      <c r="C269" s="12"/>
      <c r="D269" s="1"/>
      <c r="E269" s="12"/>
      <c r="F269" s="12"/>
      <c r="G269" s="1"/>
      <c r="H269" s="1"/>
      <c r="I269" s="12"/>
      <c r="J269" s="12"/>
      <c r="K269" s="1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4.25" customHeight="1">
      <c r="A270" s="1"/>
      <c r="B270" s="1"/>
      <c r="C270" s="12"/>
      <c r="D270" s="1"/>
      <c r="E270" s="12"/>
      <c r="F270" s="12"/>
      <c r="G270" s="1"/>
      <c r="H270" s="1"/>
      <c r="I270" s="12"/>
      <c r="J270" s="12"/>
      <c r="K270" s="1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4.25" customHeight="1">
      <c r="A271" s="1"/>
      <c r="B271" s="1"/>
      <c r="C271" s="12"/>
      <c r="D271" s="1"/>
      <c r="E271" s="12"/>
      <c r="F271" s="12"/>
      <c r="G271" s="1"/>
      <c r="H271" s="1"/>
      <c r="I271" s="12"/>
      <c r="J271" s="12"/>
      <c r="K271" s="1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4.25" customHeight="1">
      <c r="A272" s="1"/>
      <c r="B272" s="1"/>
      <c r="C272" s="12"/>
      <c r="D272" s="1"/>
      <c r="E272" s="12"/>
      <c r="F272" s="12"/>
      <c r="G272" s="1"/>
      <c r="H272" s="1"/>
      <c r="I272" s="12"/>
      <c r="J272" s="12"/>
      <c r="K272" s="1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4.25" customHeight="1">
      <c r="A273" s="1"/>
      <c r="B273" s="1"/>
      <c r="C273" s="12"/>
      <c r="D273" s="1"/>
      <c r="E273" s="12"/>
      <c r="F273" s="12"/>
      <c r="G273" s="1"/>
      <c r="H273" s="1"/>
      <c r="I273" s="12"/>
      <c r="J273" s="12"/>
      <c r="K273" s="1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4.25" customHeight="1">
      <c r="A274" s="1"/>
      <c r="B274" s="1"/>
      <c r="C274" s="12"/>
      <c r="D274" s="1"/>
      <c r="E274" s="12"/>
      <c r="F274" s="12"/>
      <c r="G274" s="1"/>
      <c r="H274" s="1"/>
      <c r="I274" s="12"/>
      <c r="J274" s="12"/>
      <c r="K274" s="1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4.25" customHeight="1">
      <c r="A275" s="1"/>
      <c r="B275" s="1"/>
      <c r="C275" s="12"/>
      <c r="D275" s="1"/>
      <c r="E275" s="12"/>
      <c r="F275" s="12"/>
      <c r="G275" s="1"/>
      <c r="H275" s="1"/>
      <c r="I275" s="12"/>
      <c r="J275" s="12"/>
      <c r="K275" s="1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4.25" customHeight="1">
      <c r="A276" s="1"/>
      <c r="B276" s="1"/>
      <c r="C276" s="12"/>
      <c r="D276" s="1"/>
      <c r="E276" s="12"/>
      <c r="F276" s="12"/>
      <c r="G276" s="1"/>
      <c r="H276" s="1"/>
      <c r="I276" s="12"/>
      <c r="J276" s="12"/>
      <c r="K276" s="1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4.25" customHeight="1">
      <c r="A277" s="1"/>
      <c r="B277" s="1"/>
      <c r="C277" s="12"/>
      <c r="D277" s="1"/>
      <c r="E277" s="12"/>
      <c r="F277" s="12"/>
      <c r="G277" s="1"/>
      <c r="H277" s="1"/>
      <c r="I277" s="12"/>
      <c r="J277" s="12"/>
      <c r="K277" s="1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4.25" customHeight="1">
      <c r="A278" s="1"/>
      <c r="B278" s="1"/>
      <c r="C278" s="12"/>
      <c r="D278" s="1"/>
      <c r="E278" s="12"/>
      <c r="F278" s="12"/>
      <c r="G278" s="1"/>
      <c r="H278" s="1"/>
      <c r="I278" s="12"/>
      <c r="J278" s="12"/>
      <c r="K278" s="1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4.25" customHeight="1">
      <c r="A279" s="1"/>
      <c r="B279" s="1"/>
      <c r="C279" s="12"/>
      <c r="D279" s="1"/>
      <c r="E279" s="12"/>
      <c r="F279" s="12"/>
      <c r="G279" s="1"/>
      <c r="H279" s="1"/>
      <c r="I279" s="12"/>
      <c r="J279" s="12"/>
      <c r="K279" s="1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4.25" customHeight="1">
      <c r="A280" s="1"/>
      <c r="B280" s="1"/>
      <c r="C280" s="12"/>
      <c r="D280" s="1"/>
      <c r="E280" s="12"/>
      <c r="F280" s="12"/>
      <c r="G280" s="1"/>
      <c r="H280" s="1"/>
      <c r="I280" s="12"/>
      <c r="J280" s="12"/>
      <c r="K280" s="1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4.25" customHeight="1">
      <c r="A281" s="1"/>
      <c r="B281" s="1"/>
      <c r="C281" s="12"/>
      <c r="D281" s="1"/>
      <c r="E281" s="12"/>
      <c r="F281" s="12"/>
      <c r="G281" s="1"/>
      <c r="H281" s="1"/>
      <c r="I281" s="12"/>
      <c r="J281" s="12"/>
      <c r="K281" s="1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4.25" customHeight="1">
      <c r="A282" s="1"/>
      <c r="B282" s="1"/>
      <c r="C282" s="12"/>
      <c r="D282" s="1"/>
      <c r="E282" s="12"/>
      <c r="F282" s="12"/>
      <c r="G282" s="1"/>
      <c r="H282" s="1"/>
      <c r="I282" s="12"/>
      <c r="J282" s="12"/>
      <c r="K282" s="1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4.25" customHeight="1">
      <c r="A283" s="1"/>
      <c r="B283" s="1"/>
      <c r="C283" s="12"/>
      <c r="D283" s="1"/>
      <c r="E283" s="12"/>
      <c r="F283" s="12"/>
      <c r="G283" s="1"/>
      <c r="H283" s="1"/>
      <c r="I283" s="12"/>
      <c r="J283" s="12"/>
      <c r="K283" s="1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4.25" customHeight="1">
      <c r="A284" s="1"/>
      <c r="B284" s="1"/>
      <c r="C284" s="12"/>
      <c r="D284" s="1"/>
      <c r="E284" s="12"/>
      <c r="F284" s="12"/>
      <c r="G284" s="1"/>
      <c r="H284" s="1"/>
      <c r="I284" s="12"/>
      <c r="J284" s="12"/>
      <c r="K284" s="1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4.25" customHeight="1">
      <c r="A285" s="1"/>
      <c r="B285" s="1"/>
      <c r="C285" s="12"/>
      <c r="D285" s="1"/>
      <c r="E285" s="12"/>
      <c r="F285" s="12"/>
      <c r="G285" s="1"/>
      <c r="H285" s="1"/>
      <c r="I285" s="12"/>
      <c r="J285" s="12"/>
      <c r="K285" s="1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4.25" customHeight="1">
      <c r="A286" s="1"/>
      <c r="B286" s="1"/>
      <c r="C286" s="12"/>
      <c r="D286" s="1"/>
      <c r="E286" s="12"/>
      <c r="F286" s="12"/>
      <c r="G286" s="1"/>
      <c r="H286" s="1"/>
      <c r="I286" s="12"/>
      <c r="J286" s="12"/>
      <c r="K286" s="1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4.25" customHeight="1">
      <c r="A287" s="1"/>
      <c r="B287" s="1"/>
      <c r="C287" s="12"/>
      <c r="D287" s="1"/>
      <c r="E287" s="12"/>
      <c r="F287" s="12"/>
      <c r="G287" s="1"/>
      <c r="H287" s="1"/>
      <c r="I287" s="12"/>
      <c r="J287" s="12"/>
      <c r="K287" s="1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4.25" customHeight="1">
      <c r="A288" s="1"/>
      <c r="B288" s="1"/>
      <c r="C288" s="12"/>
      <c r="D288" s="1"/>
      <c r="E288" s="12"/>
      <c r="F288" s="12"/>
      <c r="G288" s="1"/>
      <c r="H288" s="1"/>
      <c r="I288" s="12"/>
      <c r="J288" s="12"/>
      <c r="K288" s="1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4.25" customHeight="1">
      <c r="A289" s="1"/>
      <c r="B289" s="1"/>
      <c r="C289" s="12"/>
      <c r="D289" s="1"/>
      <c r="E289" s="12"/>
      <c r="F289" s="12"/>
      <c r="G289" s="1"/>
      <c r="H289" s="1"/>
      <c r="I289" s="12"/>
      <c r="J289" s="12"/>
      <c r="K289" s="1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4.25" customHeight="1">
      <c r="A290" s="1"/>
      <c r="B290" s="1"/>
      <c r="C290" s="12"/>
      <c r="D290" s="1"/>
      <c r="E290" s="12"/>
      <c r="F290" s="12"/>
      <c r="G290" s="1"/>
      <c r="H290" s="1"/>
      <c r="I290" s="12"/>
      <c r="J290" s="12"/>
      <c r="K290" s="1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4.25" customHeight="1">
      <c r="A291" s="1"/>
      <c r="B291" s="1"/>
      <c r="C291" s="12"/>
      <c r="D291" s="1"/>
      <c r="E291" s="12"/>
      <c r="F291" s="12"/>
      <c r="G291" s="1"/>
      <c r="H291" s="1"/>
      <c r="I291" s="12"/>
      <c r="J291" s="12"/>
      <c r="K291" s="1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4.25" customHeight="1">
      <c r="A292" s="1"/>
      <c r="B292" s="1"/>
      <c r="C292" s="12"/>
      <c r="D292" s="1"/>
      <c r="E292" s="12"/>
      <c r="F292" s="12"/>
      <c r="G292" s="1"/>
      <c r="H292" s="1"/>
      <c r="I292" s="12"/>
      <c r="J292" s="12"/>
      <c r="K292" s="1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4.25" customHeight="1">
      <c r="A293" s="1"/>
      <c r="B293" s="1"/>
      <c r="C293" s="12"/>
      <c r="D293" s="1"/>
      <c r="E293" s="12"/>
      <c r="F293" s="12"/>
      <c r="G293" s="1"/>
      <c r="H293" s="1"/>
      <c r="I293" s="12"/>
      <c r="J293" s="12"/>
      <c r="K293" s="1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4.25" customHeight="1">
      <c r="A294" s="1"/>
      <c r="B294" s="1"/>
      <c r="C294" s="12"/>
      <c r="D294" s="1"/>
      <c r="E294" s="12"/>
      <c r="F294" s="12"/>
      <c r="G294" s="1"/>
      <c r="H294" s="1"/>
      <c r="I294" s="12"/>
      <c r="J294" s="12"/>
      <c r="K294" s="1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4.25" customHeight="1">
      <c r="A295" s="1"/>
      <c r="B295" s="1"/>
      <c r="C295" s="12"/>
      <c r="D295" s="1"/>
      <c r="E295" s="12"/>
      <c r="F295" s="12"/>
      <c r="G295" s="1"/>
      <c r="H295" s="1"/>
      <c r="I295" s="12"/>
      <c r="J295" s="12"/>
      <c r="K295" s="1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4.25" customHeight="1">
      <c r="A296" s="1"/>
      <c r="B296" s="1"/>
      <c r="C296" s="12"/>
      <c r="D296" s="1"/>
      <c r="E296" s="12"/>
      <c r="F296" s="12"/>
      <c r="G296" s="1"/>
      <c r="H296" s="1"/>
      <c r="I296" s="12"/>
      <c r="J296" s="12"/>
      <c r="K296" s="1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4.25" customHeight="1">
      <c r="A297" s="1"/>
      <c r="B297" s="1"/>
      <c r="C297" s="12"/>
      <c r="D297" s="1"/>
      <c r="E297" s="12"/>
      <c r="F297" s="12"/>
      <c r="G297" s="1"/>
      <c r="H297" s="1"/>
      <c r="I297" s="12"/>
      <c r="J297" s="12"/>
      <c r="K297" s="1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4.25" customHeight="1">
      <c r="A298" s="1"/>
      <c r="B298" s="1"/>
      <c r="C298" s="12"/>
      <c r="D298" s="1"/>
      <c r="E298" s="12"/>
      <c r="F298" s="12"/>
      <c r="G298" s="1"/>
      <c r="H298" s="1"/>
      <c r="I298" s="12"/>
      <c r="J298" s="12"/>
      <c r="K298" s="1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4.25" customHeight="1">
      <c r="A299" s="1"/>
      <c r="B299" s="1"/>
      <c r="C299" s="12"/>
      <c r="D299" s="1"/>
      <c r="E299" s="12"/>
      <c r="F299" s="12"/>
      <c r="G299" s="1"/>
      <c r="H299" s="1"/>
      <c r="I299" s="12"/>
      <c r="J299" s="12"/>
      <c r="K299" s="1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4.25" customHeight="1">
      <c r="A300" s="1"/>
      <c r="B300" s="1"/>
      <c r="C300" s="12"/>
      <c r="D300" s="1"/>
      <c r="E300" s="12"/>
      <c r="F300" s="12"/>
      <c r="G300" s="1"/>
      <c r="H300" s="1"/>
      <c r="I300" s="12"/>
      <c r="J300" s="12"/>
      <c r="K300" s="1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4.25" customHeight="1">
      <c r="A301" s="1"/>
      <c r="B301" s="1"/>
      <c r="C301" s="12"/>
      <c r="D301" s="1"/>
      <c r="E301" s="12"/>
      <c r="F301" s="12"/>
      <c r="G301" s="1"/>
      <c r="H301" s="1"/>
      <c r="I301" s="12"/>
      <c r="J301" s="12"/>
      <c r="K301" s="1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4.25" customHeight="1">
      <c r="A302" s="1"/>
      <c r="B302" s="1"/>
      <c r="C302" s="12"/>
      <c r="D302" s="1"/>
      <c r="E302" s="12"/>
      <c r="F302" s="12"/>
      <c r="G302" s="1"/>
      <c r="H302" s="1"/>
      <c r="I302" s="12"/>
      <c r="J302" s="12"/>
      <c r="K302" s="1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4.25" customHeight="1">
      <c r="A303" s="1"/>
      <c r="B303" s="1"/>
      <c r="C303" s="12"/>
      <c r="D303" s="1"/>
      <c r="E303" s="12"/>
      <c r="F303" s="12"/>
      <c r="G303" s="1"/>
      <c r="H303" s="1"/>
      <c r="I303" s="12"/>
      <c r="J303" s="12"/>
      <c r="K303" s="1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4.25" customHeight="1">
      <c r="A304" s="1"/>
      <c r="B304" s="1"/>
      <c r="C304" s="12"/>
      <c r="D304" s="1"/>
      <c r="E304" s="12"/>
      <c r="F304" s="12"/>
      <c r="G304" s="1"/>
      <c r="H304" s="1"/>
      <c r="I304" s="12"/>
      <c r="J304" s="12"/>
      <c r="K304" s="1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4.25" customHeight="1">
      <c r="A305" s="1"/>
      <c r="B305" s="1"/>
      <c r="C305" s="12"/>
      <c r="D305" s="1"/>
      <c r="E305" s="12"/>
      <c r="F305" s="12"/>
      <c r="G305" s="1"/>
      <c r="H305" s="1"/>
      <c r="I305" s="12"/>
      <c r="J305" s="12"/>
      <c r="K305" s="1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4.25" customHeight="1">
      <c r="A306" s="1"/>
      <c r="B306" s="1"/>
      <c r="C306" s="12"/>
      <c r="D306" s="1"/>
      <c r="E306" s="12"/>
      <c r="F306" s="12"/>
      <c r="G306" s="1"/>
      <c r="H306" s="1"/>
      <c r="I306" s="12"/>
      <c r="J306" s="12"/>
      <c r="K306" s="1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4.25" customHeight="1">
      <c r="A307" s="1"/>
      <c r="B307" s="1"/>
      <c r="C307" s="12"/>
      <c r="D307" s="1"/>
      <c r="E307" s="12"/>
      <c r="F307" s="12"/>
      <c r="G307" s="1"/>
      <c r="H307" s="1"/>
      <c r="I307" s="12"/>
      <c r="J307" s="12"/>
      <c r="K307" s="1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4.25" customHeight="1">
      <c r="A308" s="1"/>
      <c r="B308" s="1"/>
      <c r="C308" s="12"/>
      <c r="D308" s="1"/>
      <c r="E308" s="12"/>
      <c r="F308" s="12"/>
      <c r="G308" s="1"/>
      <c r="H308" s="1"/>
      <c r="I308" s="12"/>
      <c r="J308" s="12"/>
      <c r="K308" s="1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4.25" customHeight="1">
      <c r="A309" s="1"/>
      <c r="B309" s="1"/>
      <c r="C309" s="12"/>
      <c r="D309" s="1"/>
      <c r="E309" s="12"/>
      <c r="F309" s="12"/>
      <c r="G309" s="1"/>
      <c r="H309" s="1"/>
      <c r="I309" s="12"/>
      <c r="J309" s="12"/>
      <c r="K309" s="1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4.25" customHeight="1">
      <c r="A310" s="1"/>
      <c r="B310" s="1"/>
      <c r="C310" s="12"/>
      <c r="D310" s="1"/>
      <c r="E310" s="12"/>
      <c r="F310" s="12"/>
      <c r="G310" s="1"/>
      <c r="H310" s="1"/>
      <c r="I310" s="12"/>
      <c r="J310" s="12"/>
      <c r="K310" s="1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4.25" customHeight="1">
      <c r="A311" s="1"/>
      <c r="B311" s="1"/>
      <c r="C311" s="12"/>
      <c r="D311" s="1"/>
      <c r="E311" s="12"/>
      <c r="F311" s="12"/>
      <c r="G311" s="1"/>
      <c r="H311" s="1"/>
      <c r="I311" s="12"/>
      <c r="J311" s="12"/>
      <c r="K311" s="1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4.25" customHeight="1">
      <c r="A312" s="1"/>
      <c r="B312" s="1"/>
      <c r="C312" s="12"/>
      <c r="D312" s="1"/>
      <c r="E312" s="12"/>
      <c r="F312" s="12"/>
      <c r="G312" s="1"/>
      <c r="H312" s="1"/>
      <c r="I312" s="12"/>
      <c r="J312" s="12"/>
      <c r="K312" s="1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4.25" customHeight="1">
      <c r="A313" s="1"/>
      <c r="B313" s="1"/>
      <c r="C313" s="12"/>
      <c r="D313" s="1"/>
      <c r="E313" s="12"/>
      <c r="F313" s="12"/>
      <c r="G313" s="1"/>
      <c r="H313" s="1"/>
      <c r="I313" s="12"/>
      <c r="J313" s="12"/>
      <c r="K313" s="1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4.25" customHeight="1">
      <c r="A314" s="1"/>
      <c r="B314" s="1"/>
      <c r="C314" s="12"/>
      <c r="D314" s="1"/>
      <c r="E314" s="12"/>
      <c r="F314" s="12"/>
      <c r="G314" s="1"/>
      <c r="H314" s="1"/>
      <c r="I314" s="12"/>
      <c r="J314" s="12"/>
      <c r="K314" s="1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4.25" customHeight="1">
      <c r="A315" s="1"/>
      <c r="B315" s="1"/>
      <c r="C315" s="12"/>
      <c r="D315" s="1"/>
      <c r="E315" s="12"/>
      <c r="F315" s="12"/>
      <c r="G315" s="1"/>
      <c r="H315" s="1"/>
      <c r="I315" s="12"/>
      <c r="J315" s="12"/>
      <c r="K315" s="1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4.25" customHeight="1">
      <c r="A316" s="1"/>
      <c r="B316" s="1"/>
      <c r="C316" s="12"/>
      <c r="D316" s="1"/>
      <c r="E316" s="12"/>
      <c r="F316" s="12"/>
      <c r="G316" s="1"/>
      <c r="H316" s="1"/>
      <c r="I316" s="12"/>
      <c r="J316" s="12"/>
      <c r="K316" s="1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4.25" customHeight="1">
      <c r="A317" s="1"/>
      <c r="B317" s="1"/>
      <c r="C317" s="12"/>
      <c r="D317" s="1"/>
      <c r="E317" s="12"/>
      <c r="F317" s="12"/>
      <c r="G317" s="1"/>
      <c r="H317" s="1"/>
      <c r="I317" s="12"/>
      <c r="J317" s="12"/>
      <c r="K317" s="1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4.25" customHeight="1">
      <c r="A318" s="1"/>
      <c r="B318" s="1"/>
      <c r="C318" s="12"/>
      <c r="D318" s="1"/>
      <c r="E318" s="12"/>
      <c r="F318" s="12"/>
      <c r="G318" s="1"/>
      <c r="H318" s="1"/>
      <c r="I318" s="12"/>
      <c r="J318" s="12"/>
      <c r="K318" s="1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4.25" customHeight="1">
      <c r="A319" s="1"/>
      <c r="B319" s="1"/>
      <c r="C319" s="12"/>
      <c r="D319" s="1"/>
      <c r="E319" s="12"/>
      <c r="F319" s="12"/>
      <c r="G319" s="1"/>
      <c r="H319" s="1"/>
      <c r="I319" s="12"/>
      <c r="J319" s="12"/>
      <c r="K319" s="1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4.25" customHeight="1">
      <c r="A320" s="1"/>
      <c r="B320" s="1"/>
      <c r="C320" s="12"/>
      <c r="D320" s="1"/>
      <c r="E320" s="12"/>
      <c r="F320" s="12"/>
      <c r="G320" s="1"/>
      <c r="H320" s="1"/>
      <c r="I320" s="12"/>
      <c r="J320" s="12"/>
      <c r="K320" s="1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4.25" customHeight="1">
      <c r="A321" s="1"/>
      <c r="B321" s="1"/>
      <c r="C321" s="12"/>
      <c r="D321" s="1"/>
      <c r="E321" s="12"/>
      <c r="F321" s="12"/>
      <c r="G321" s="1"/>
      <c r="H321" s="1"/>
      <c r="I321" s="12"/>
      <c r="J321" s="12"/>
      <c r="K321" s="1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4.25" customHeight="1">
      <c r="A322" s="1"/>
      <c r="B322" s="1"/>
      <c r="C322" s="12"/>
      <c r="D322" s="1"/>
      <c r="E322" s="12"/>
      <c r="F322" s="12"/>
      <c r="G322" s="1"/>
      <c r="H322" s="1"/>
      <c r="I322" s="12"/>
      <c r="J322" s="12"/>
      <c r="K322" s="1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4.25" customHeight="1">
      <c r="A323" s="1"/>
      <c r="B323" s="1"/>
      <c r="C323" s="12"/>
      <c r="D323" s="1"/>
      <c r="E323" s="12"/>
      <c r="F323" s="12"/>
      <c r="G323" s="1"/>
      <c r="H323" s="1"/>
      <c r="I323" s="12"/>
      <c r="J323" s="12"/>
      <c r="K323" s="1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4.25" customHeight="1">
      <c r="A324" s="1"/>
      <c r="B324" s="1"/>
      <c r="C324" s="12"/>
      <c r="D324" s="1"/>
      <c r="E324" s="12"/>
      <c r="F324" s="12"/>
      <c r="G324" s="1"/>
      <c r="H324" s="1"/>
      <c r="I324" s="12"/>
      <c r="J324" s="12"/>
      <c r="K324" s="1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4.25" customHeight="1">
      <c r="A325" s="1"/>
      <c r="B325" s="1"/>
      <c r="C325" s="12"/>
      <c r="D325" s="1"/>
      <c r="E325" s="12"/>
      <c r="F325" s="12"/>
      <c r="G325" s="1"/>
      <c r="H325" s="1"/>
      <c r="I325" s="12"/>
      <c r="J325" s="12"/>
      <c r="K325" s="1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4.25" customHeight="1">
      <c r="A326" s="1"/>
      <c r="B326" s="1"/>
      <c r="C326" s="12"/>
      <c r="D326" s="1"/>
      <c r="E326" s="12"/>
      <c r="F326" s="12"/>
      <c r="G326" s="1"/>
      <c r="H326" s="1"/>
      <c r="I326" s="12"/>
      <c r="J326" s="12"/>
      <c r="K326" s="1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4.25" customHeight="1">
      <c r="A327" s="1"/>
      <c r="B327" s="1"/>
      <c r="C327" s="12"/>
      <c r="D327" s="1"/>
      <c r="E327" s="12"/>
      <c r="F327" s="12"/>
      <c r="G327" s="1"/>
      <c r="H327" s="1"/>
      <c r="I327" s="12"/>
      <c r="J327" s="12"/>
      <c r="K327" s="1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4.25" customHeight="1">
      <c r="A328" s="1"/>
      <c r="B328" s="1"/>
      <c r="C328" s="12"/>
      <c r="D328" s="1"/>
      <c r="E328" s="12"/>
      <c r="F328" s="12"/>
      <c r="G328" s="1"/>
      <c r="H328" s="1"/>
      <c r="I328" s="12"/>
      <c r="J328" s="12"/>
      <c r="K328" s="1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4.25" customHeight="1">
      <c r="A329" s="1"/>
      <c r="B329" s="1"/>
      <c r="C329" s="12"/>
      <c r="D329" s="1"/>
      <c r="E329" s="12"/>
      <c r="F329" s="12"/>
      <c r="G329" s="1"/>
      <c r="H329" s="1"/>
      <c r="I329" s="12"/>
      <c r="J329" s="12"/>
      <c r="K329" s="1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4.25" customHeight="1">
      <c r="A330" s="1"/>
      <c r="B330" s="1"/>
      <c r="C330" s="12"/>
      <c r="D330" s="1"/>
      <c r="E330" s="12"/>
      <c r="F330" s="12"/>
      <c r="G330" s="1"/>
      <c r="H330" s="1"/>
      <c r="I330" s="12"/>
      <c r="J330" s="12"/>
      <c r="K330" s="1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4.25" customHeight="1">
      <c r="A331" s="1"/>
      <c r="B331" s="1"/>
      <c r="C331" s="12"/>
      <c r="D331" s="1"/>
      <c r="E331" s="12"/>
      <c r="F331" s="12"/>
      <c r="G331" s="1"/>
      <c r="H331" s="1"/>
      <c r="I331" s="12"/>
      <c r="J331" s="12"/>
      <c r="K331" s="1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4.25" customHeight="1">
      <c r="A332" s="1"/>
      <c r="B332" s="1"/>
      <c r="C332" s="12"/>
      <c r="D332" s="1"/>
      <c r="E332" s="12"/>
      <c r="F332" s="12"/>
      <c r="G332" s="1"/>
      <c r="H332" s="1"/>
      <c r="I332" s="12"/>
      <c r="J332" s="12"/>
      <c r="K332" s="1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4.25" customHeight="1">
      <c r="A333" s="1"/>
      <c r="B333" s="1"/>
      <c r="C333" s="12"/>
      <c r="D333" s="1"/>
      <c r="E333" s="12"/>
      <c r="F333" s="12"/>
      <c r="G333" s="1"/>
      <c r="H333" s="1"/>
      <c r="I333" s="12"/>
      <c r="J333" s="12"/>
      <c r="K333" s="1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4.25" customHeight="1">
      <c r="A334" s="1"/>
      <c r="B334" s="1"/>
      <c r="C334" s="12"/>
      <c r="D334" s="1"/>
      <c r="E334" s="12"/>
      <c r="F334" s="12"/>
      <c r="G334" s="1"/>
      <c r="H334" s="1"/>
      <c r="I334" s="12"/>
      <c r="J334" s="12"/>
      <c r="K334" s="1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4.25" customHeight="1">
      <c r="A335" s="1"/>
      <c r="B335" s="1"/>
      <c r="C335" s="12"/>
      <c r="D335" s="1"/>
      <c r="E335" s="12"/>
      <c r="F335" s="12"/>
      <c r="G335" s="1"/>
      <c r="H335" s="1"/>
      <c r="I335" s="12"/>
      <c r="J335" s="12"/>
      <c r="K335" s="1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4.25" customHeight="1">
      <c r="A336" s="1"/>
      <c r="B336" s="1"/>
      <c r="C336" s="12"/>
      <c r="D336" s="1"/>
      <c r="E336" s="12"/>
      <c r="F336" s="12"/>
      <c r="G336" s="1"/>
      <c r="H336" s="1"/>
      <c r="I336" s="12"/>
      <c r="J336" s="12"/>
      <c r="K336" s="1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4.25" customHeight="1">
      <c r="A337" s="1"/>
      <c r="B337" s="1"/>
      <c r="C337" s="12"/>
      <c r="D337" s="1"/>
      <c r="E337" s="12"/>
      <c r="F337" s="12"/>
      <c r="G337" s="1"/>
      <c r="H337" s="1"/>
      <c r="I337" s="12"/>
      <c r="J337" s="12"/>
      <c r="K337" s="1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4.25" customHeight="1">
      <c r="A338" s="1"/>
      <c r="B338" s="1"/>
      <c r="C338" s="12"/>
      <c r="D338" s="1"/>
      <c r="E338" s="12"/>
      <c r="F338" s="12"/>
      <c r="G338" s="1"/>
      <c r="H338" s="1"/>
      <c r="I338" s="12"/>
      <c r="J338" s="12"/>
      <c r="K338" s="1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4.25" customHeight="1">
      <c r="A339" s="1"/>
      <c r="B339" s="1"/>
      <c r="C339" s="12"/>
      <c r="D339" s="1"/>
      <c r="E339" s="12"/>
      <c r="F339" s="12"/>
      <c r="G339" s="1"/>
      <c r="H339" s="1"/>
      <c r="I339" s="12"/>
      <c r="J339" s="12"/>
      <c r="K339" s="1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4.25" customHeight="1">
      <c r="A340" s="1"/>
      <c r="B340" s="1"/>
      <c r="C340" s="12"/>
      <c r="D340" s="1"/>
      <c r="E340" s="12"/>
      <c r="F340" s="12"/>
      <c r="G340" s="1"/>
      <c r="H340" s="1"/>
      <c r="I340" s="12"/>
      <c r="J340" s="12"/>
      <c r="K340" s="1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4.25" customHeight="1">
      <c r="A341" s="1"/>
      <c r="B341" s="1"/>
      <c r="C341" s="12"/>
      <c r="D341" s="1"/>
      <c r="E341" s="12"/>
      <c r="F341" s="12"/>
      <c r="G341" s="1"/>
      <c r="H341" s="1"/>
      <c r="I341" s="12"/>
      <c r="J341" s="12"/>
      <c r="K341" s="1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4.25" customHeight="1">
      <c r="A342" s="1"/>
      <c r="B342" s="1"/>
      <c r="C342" s="12"/>
      <c r="D342" s="1"/>
      <c r="E342" s="12"/>
      <c r="F342" s="12"/>
      <c r="G342" s="1"/>
      <c r="H342" s="1"/>
      <c r="I342" s="12"/>
      <c r="J342" s="12"/>
      <c r="K342" s="1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4.25" customHeight="1">
      <c r="A343" s="1"/>
      <c r="B343" s="1"/>
      <c r="C343" s="12"/>
      <c r="D343" s="1"/>
      <c r="E343" s="12"/>
      <c r="F343" s="12"/>
      <c r="G343" s="1"/>
      <c r="H343" s="1"/>
      <c r="I343" s="12"/>
      <c r="J343" s="12"/>
      <c r="K343" s="1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4.25" customHeight="1">
      <c r="A344" s="1"/>
      <c r="B344" s="1"/>
      <c r="C344" s="12"/>
      <c r="D344" s="1"/>
      <c r="E344" s="12"/>
      <c r="F344" s="12"/>
      <c r="G344" s="1"/>
      <c r="H344" s="1"/>
      <c r="I344" s="12"/>
      <c r="J344" s="12"/>
      <c r="K344" s="1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4.25" customHeight="1">
      <c r="A345" s="1"/>
      <c r="B345" s="1"/>
      <c r="C345" s="12"/>
      <c r="D345" s="1"/>
      <c r="E345" s="12"/>
      <c r="F345" s="12"/>
      <c r="G345" s="1"/>
      <c r="H345" s="1"/>
      <c r="I345" s="12"/>
      <c r="J345" s="12"/>
      <c r="K345" s="1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4.25" customHeight="1">
      <c r="A346" s="1"/>
      <c r="B346" s="1"/>
      <c r="C346" s="12"/>
      <c r="D346" s="1"/>
      <c r="E346" s="12"/>
      <c r="F346" s="12"/>
      <c r="G346" s="1"/>
      <c r="H346" s="1"/>
      <c r="I346" s="12"/>
      <c r="J346" s="12"/>
      <c r="K346" s="1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4.25" customHeight="1">
      <c r="A347" s="1"/>
      <c r="B347" s="1"/>
      <c r="C347" s="12"/>
      <c r="D347" s="1"/>
      <c r="E347" s="12"/>
      <c r="F347" s="12"/>
      <c r="G347" s="1"/>
      <c r="H347" s="1"/>
      <c r="I347" s="12"/>
      <c r="J347" s="12"/>
      <c r="K347" s="1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4.25" customHeight="1">
      <c r="A348" s="1"/>
      <c r="B348" s="1"/>
      <c r="C348" s="12"/>
      <c r="D348" s="1"/>
      <c r="E348" s="12"/>
      <c r="F348" s="12"/>
      <c r="G348" s="1"/>
      <c r="H348" s="1"/>
      <c r="I348" s="12"/>
      <c r="J348" s="12"/>
      <c r="K348" s="1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4.25" customHeight="1">
      <c r="A349" s="1"/>
      <c r="B349" s="1"/>
      <c r="C349" s="12"/>
      <c r="D349" s="1"/>
      <c r="E349" s="12"/>
      <c r="F349" s="12"/>
      <c r="G349" s="1"/>
      <c r="H349" s="1"/>
      <c r="I349" s="12"/>
      <c r="J349" s="12"/>
      <c r="K349" s="1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4.25" customHeight="1">
      <c r="A350" s="1"/>
      <c r="B350" s="1"/>
      <c r="C350" s="12"/>
      <c r="D350" s="1"/>
      <c r="E350" s="12"/>
      <c r="F350" s="12"/>
      <c r="G350" s="1"/>
      <c r="H350" s="1"/>
      <c r="I350" s="12"/>
      <c r="J350" s="12"/>
      <c r="K350" s="1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4.25" customHeight="1">
      <c r="A351" s="1"/>
      <c r="B351" s="1"/>
      <c r="C351" s="12"/>
      <c r="D351" s="1"/>
      <c r="E351" s="12"/>
      <c r="F351" s="12"/>
      <c r="G351" s="1"/>
      <c r="H351" s="1"/>
      <c r="I351" s="12"/>
      <c r="J351" s="12"/>
      <c r="K351" s="1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4.25" customHeight="1">
      <c r="A352" s="1"/>
      <c r="B352" s="1"/>
      <c r="C352" s="12"/>
      <c r="D352" s="1"/>
      <c r="E352" s="12"/>
      <c r="F352" s="12"/>
      <c r="G352" s="1"/>
      <c r="H352" s="1"/>
      <c r="I352" s="12"/>
      <c r="J352" s="12"/>
      <c r="K352" s="1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4.25" customHeight="1">
      <c r="A353" s="1"/>
      <c r="B353" s="1"/>
      <c r="C353" s="12"/>
      <c r="D353" s="1"/>
      <c r="E353" s="12"/>
      <c r="F353" s="12"/>
      <c r="G353" s="1"/>
      <c r="H353" s="1"/>
      <c r="I353" s="12"/>
      <c r="J353" s="12"/>
      <c r="K353" s="1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4.25" customHeight="1">
      <c r="A354" s="1"/>
      <c r="B354" s="1"/>
      <c r="C354" s="12"/>
      <c r="D354" s="1"/>
      <c r="E354" s="12"/>
      <c r="F354" s="12"/>
      <c r="G354" s="1"/>
      <c r="H354" s="1"/>
      <c r="I354" s="12"/>
      <c r="J354" s="12"/>
      <c r="K354" s="1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4.25" customHeight="1">
      <c r="A355" s="1"/>
      <c r="B355" s="1"/>
      <c r="C355" s="12"/>
      <c r="D355" s="1"/>
      <c r="E355" s="12"/>
      <c r="F355" s="12"/>
      <c r="G355" s="1"/>
      <c r="H355" s="1"/>
      <c r="I355" s="12"/>
      <c r="J355" s="12"/>
      <c r="K355" s="1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4.25" customHeight="1">
      <c r="A356" s="1"/>
      <c r="B356" s="1"/>
      <c r="C356" s="12"/>
      <c r="D356" s="1"/>
      <c r="E356" s="12"/>
      <c r="F356" s="12"/>
      <c r="G356" s="1"/>
      <c r="H356" s="1"/>
      <c r="I356" s="12"/>
      <c r="J356" s="12"/>
      <c r="K356" s="1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4.25" customHeight="1">
      <c r="A357" s="1"/>
      <c r="B357" s="1"/>
      <c r="C357" s="12"/>
      <c r="D357" s="1"/>
      <c r="E357" s="12"/>
      <c r="F357" s="12"/>
      <c r="G357" s="1"/>
      <c r="H357" s="1"/>
      <c r="I357" s="12"/>
      <c r="J357" s="12"/>
      <c r="K357" s="1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4.25" customHeight="1">
      <c r="A358" s="1"/>
      <c r="B358" s="1"/>
      <c r="C358" s="12"/>
      <c r="D358" s="1"/>
      <c r="E358" s="12"/>
      <c r="F358" s="12"/>
      <c r="G358" s="1"/>
      <c r="H358" s="1"/>
      <c r="I358" s="12"/>
      <c r="J358" s="12"/>
      <c r="K358" s="1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4.25" customHeight="1">
      <c r="A359" s="1"/>
      <c r="B359" s="1"/>
      <c r="C359" s="12"/>
      <c r="D359" s="1"/>
      <c r="E359" s="12"/>
      <c r="F359" s="12"/>
      <c r="G359" s="1"/>
      <c r="H359" s="1"/>
      <c r="I359" s="12"/>
      <c r="J359" s="12"/>
      <c r="K359" s="1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4.25" customHeight="1">
      <c r="A360" s="1"/>
      <c r="B360" s="1"/>
      <c r="C360" s="12"/>
      <c r="D360" s="1"/>
      <c r="E360" s="12"/>
      <c r="F360" s="12"/>
      <c r="G360" s="1"/>
      <c r="H360" s="1"/>
      <c r="I360" s="12"/>
      <c r="J360" s="12"/>
      <c r="K360" s="1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4.25" customHeight="1">
      <c r="A361" s="1"/>
      <c r="B361" s="1"/>
      <c r="C361" s="12"/>
      <c r="D361" s="1"/>
      <c r="E361" s="12"/>
      <c r="F361" s="12"/>
      <c r="G361" s="1"/>
      <c r="H361" s="1"/>
      <c r="I361" s="12"/>
      <c r="J361" s="12"/>
      <c r="K361" s="1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4.25" customHeight="1">
      <c r="A362" s="1"/>
      <c r="B362" s="1"/>
      <c r="C362" s="12"/>
      <c r="D362" s="1"/>
      <c r="E362" s="12"/>
      <c r="F362" s="12"/>
      <c r="G362" s="1"/>
      <c r="H362" s="1"/>
      <c r="I362" s="12"/>
      <c r="J362" s="12"/>
      <c r="K362" s="1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4.25" customHeight="1">
      <c r="A363" s="1"/>
      <c r="B363" s="1"/>
      <c r="C363" s="12"/>
      <c r="D363" s="1"/>
      <c r="E363" s="12"/>
      <c r="F363" s="12"/>
      <c r="G363" s="1"/>
      <c r="H363" s="1"/>
      <c r="I363" s="12"/>
      <c r="J363" s="12"/>
      <c r="K363" s="1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4.25" customHeight="1">
      <c r="A364" s="1"/>
      <c r="B364" s="1"/>
      <c r="C364" s="12"/>
      <c r="D364" s="1"/>
      <c r="E364" s="12"/>
      <c r="F364" s="12"/>
      <c r="G364" s="1"/>
      <c r="H364" s="1"/>
      <c r="I364" s="12"/>
      <c r="J364" s="12"/>
      <c r="K364" s="1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4.25" customHeight="1">
      <c r="A365" s="1"/>
      <c r="B365" s="1"/>
      <c r="C365" s="12"/>
      <c r="D365" s="1"/>
      <c r="E365" s="12"/>
      <c r="F365" s="12"/>
      <c r="G365" s="1"/>
      <c r="H365" s="1"/>
      <c r="I365" s="12"/>
      <c r="J365" s="12"/>
      <c r="K365" s="1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4.25" customHeight="1">
      <c r="A366" s="1"/>
      <c r="B366" s="1"/>
      <c r="C366" s="12"/>
      <c r="D366" s="1"/>
      <c r="E366" s="12"/>
      <c r="F366" s="12"/>
      <c r="G366" s="1"/>
      <c r="H366" s="1"/>
      <c r="I366" s="12"/>
      <c r="J366" s="12"/>
      <c r="K366" s="1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4.25" customHeight="1">
      <c r="A367" s="1"/>
      <c r="B367" s="1"/>
      <c r="C367" s="12"/>
      <c r="D367" s="1"/>
      <c r="E367" s="12"/>
      <c r="F367" s="12"/>
      <c r="G367" s="1"/>
      <c r="H367" s="1"/>
      <c r="I367" s="12"/>
      <c r="J367" s="12"/>
      <c r="K367" s="1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4.25" customHeight="1">
      <c r="A368" s="1"/>
      <c r="B368" s="1"/>
      <c r="C368" s="12"/>
      <c r="D368" s="1"/>
      <c r="E368" s="12"/>
      <c r="F368" s="12"/>
      <c r="G368" s="1"/>
      <c r="H368" s="1"/>
      <c r="I368" s="12"/>
      <c r="J368" s="12"/>
      <c r="K368" s="1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4.25" customHeight="1">
      <c r="A369" s="1"/>
      <c r="B369" s="1"/>
      <c r="C369" s="12"/>
      <c r="D369" s="1"/>
      <c r="E369" s="12"/>
      <c r="F369" s="12"/>
      <c r="G369" s="1"/>
      <c r="H369" s="1"/>
      <c r="I369" s="12"/>
      <c r="J369" s="12"/>
      <c r="K369" s="1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4.25" customHeight="1">
      <c r="A370" s="1"/>
      <c r="B370" s="1"/>
      <c r="C370" s="12"/>
      <c r="D370" s="1"/>
      <c r="E370" s="12"/>
      <c r="F370" s="12"/>
      <c r="G370" s="1"/>
      <c r="H370" s="1"/>
      <c r="I370" s="12"/>
      <c r="J370" s="12"/>
      <c r="K370" s="1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4.25" customHeight="1">
      <c r="A371" s="1"/>
      <c r="B371" s="1"/>
      <c r="C371" s="12"/>
      <c r="D371" s="1"/>
      <c r="E371" s="12"/>
      <c r="F371" s="12"/>
      <c r="G371" s="1"/>
      <c r="H371" s="1"/>
      <c r="I371" s="12"/>
      <c r="J371" s="12"/>
      <c r="K371" s="1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4.25" customHeight="1">
      <c r="A372" s="1"/>
      <c r="B372" s="1"/>
      <c r="C372" s="12"/>
      <c r="D372" s="1"/>
      <c r="E372" s="12"/>
      <c r="F372" s="12"/>
      <c r="G372" s="1"/>
      <c r="H372" s="1"/>
      <c r="I372" s="12"/>
      <c r="J372" s="12"/>
      <c r="K372" s="1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4.25" customHeight="1">
      <c r="A373" s="1"/>
      <c r="B373" s="1"/>
      <c r="C373" s="12"/>
      <c r="D373" s="1"/>
      <c r="E373" s="12"/>
      <c r="F373" s="12"/>
      <c r="G373" s="1"/>
      <c r="H373" s="1"/>
      <c r="I373" s="12"/>
      <c r="J373" s="12"/>
      <c r="K373" s="1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4.25" customHeight="1">
      <c r="A374" s="1"/>
      <c r="B374" s="1"/>
      <c r="C374" s="12"/>
      <c r="D374" s="1"/>
      <c r="E374" s="12"/>
      <c r="F374" s="12"/>
      <c r="G374" s="1"/>
      <c r="H374" s="1"/>
      <c r="I374" s="12"/>
      <c r="J374" s="12"/>
      <c r="K374" s="1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4.25" customHeight="1">
      <c r="A375" s="1"/>
      <c r="B375" s="1"/>
      <c r="C375" s="12"/>
      <c r="D375" s="1"/>
      <c r="E375" s="12"/>
      <c r="F375" s="12"/>
      <c r="G375" s="1"/>
      <c r="H375" s="1"/>
      <c r="I375" s="12"/>
      <c r="J375" s="12"/>
      <c r="K375" s="1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4.25" customHeight="1">
      <c r="A376" s="1"/>
      <c r="B376" s="1"/>
      <c r="C376" s="12"/>
      <c r="D376" s="1"/>
      <c r="E376" s="12"/>
      <c r="F376" s="12"/>
      <c r="G376" s="1"/>
      <c r="H376" s="1"/>
      <c r="I376" s="12"/>
      <c r="J376" s="12"/>
      <c r="K376" s="1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4.25" customHeight="1">
      <c r="A377" s="1"/>
      <c r="B377" s="1"/>
      <c r="C377" s="12"/>
      <c r="D377" s="1"/>
      <c r="E377" s="12"/>
      <c r="F377" s="12"/>
      <c r="G377" s="1"/>
      <c r="H377" s="1"/>
      <c r="I377" s="12"/>
      <c r="J377" s="12"/>
      <c r="K377" s="1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4.25" customHeight="1">
      <c r="A378" s="1"/>
      <c r="B378" s="1"/>
      <c r="C378" s="12"/>
      <c r="D378" s="1"/>
      <c r="E378" s="12"/>
      <c r="F378" s="12"/>
      <c r="G378" s="1"/>
      <c r="H378" s="1"/>
      <c r="I378" s="12"/>
      <c r="J378" s="12"/>
      <c r="K378" s="1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4.25" customHeight="1">
      <c r="A379" s="1"/>
      <c r="B379" s="1"/>
      <c r="C379" s="12"/>
      <c r="D379" s="1"/>
      <c r="E379" s="12"/>
      <c r="F379" s="12"/>
      <c r="G379" s="1"/>
      <c r="H379" s="1"/>
      <c r="I379" s="12"/>
      <c r="J379" s="12"/>
      <c r="K379" s="1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4.25" customHeight="1">
      <c r="A380" s="1"/>
      <c r="B380" s="1"/>
      <c r="C380" s="12"/>
      <c r="D380" s="1"/>
      <c r="E380" s="12"/>
      <c r="F380" s="12"/>
      <c r="G380" s="1"/>
      <c r="H380" s="1"/>
      <c r="I380" s="12"/>
      <c r="J380" s="12"/>
      <c r="K380" s="1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4.25" customHeight="1">
      <c r="A381" s="1"/>
      <c r="B381" s="1"/>
      <c r="C381" s="12"/>
      <c r="D381" s="1"/>
      <c r="E381" s="12"/>
      <c r="F381" s="12"/>
      <c r="G381" s="1"/>
      <c r="H381" s="1"/>
      <c r="I381" s="12"/>
      <c r="J381" s="12"/>
      <c r="K381" s="1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4.25" customHeight="1">
      <c r="A382" s="1"/>
      <c r="B382" s="1"/>
      <c r="C382" s="12"/>
      <c r="D382" s="1"/>
      <c r="E382" s="12"/>
      <c r="F382" s="12"/>
      <c r="G382" s="1"/>
      <c r="H382" s="1"/>
      <c r="I382" s="12"/>
      <c r="J382" s="12"/>
      <c r="K382" s="1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4.25" customHeight="1">
      <c r="A383" s="1"/>
      <c r="B383" s="1"/>
      <c r="C383" s="12"/>
      <c r="D383" s="1"/>
      <c r="E383" s="12"/>
      <c r="F383" s="12"/>
      <c r="G383" s="1"/>
      <c r="H383" s="1"/>
      <c r="I383" s="12"/>
      <c r="J383" s="12"/>
      <c r="K383" s="1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4.25" customHeight="1">
      <c r="A384" s="1"/>
      <c r="B384" s="1"/>
      <c r="C384" s="12"/>
      <c r="D384" s="1"/>
      <c r="E384" s="12"/>
      <c r="F384" s="12"/>
      <c r="G384" s="1"/>
      <c r="H384" s="1"/>
      <c r="I384" s="12"/>
      <c r="J384" s="12"/>
      <c r="K384" s="1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4.25" customHeight="1">
      <c r="A385" s="1"/>
      <c r="B385" s="1"/>
      <c r="C385" s="12"/>
      <c r="D385" s="1"/>
      <c r="E385" s="12"/>
      <c r="F385" s="12"/>
      <c r="G385" s="1"/>
      <c r="H385" s="1"/>
      <c r="I385" s="12"/>
      <c r="J385" s="12"/>
      <c r="K385" s="1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4.25" customHeight="1">
      <c r="A386" s="1"/>
      <c r="B386" s="1"/>
      <c r="C386" s="12"/>
      <c r="D386" s="1"/>
      <c r="E386" s="12"/>
      <c r="F386" s="12"/>
      <c r="G386" s="1"/>
      <c r="H386" s="1"/>
      <c r="I386" s="12"/>
      <c r="J386" s="12"/>
      <c r="K386" s="1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4.25" customHeight="1">
      <c r="A387" s="1"/>
      <c r="B387" s="1"/>
      <c r="C387" s="12"/>
      <c r="D387" s="1"/>
      <c r="E387" s="12"/>
      <c r="F387" s="12"/>
      <c r="G387" s="1"/>
      <c r="H387" s="1"/>
      <c r="I387" s="12"/>
      <c r="J387" s="12"/>
      <c r="K387" s="1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4.25" customHeight="1">
      <c r="A388" s="1"/>
      <c r="B388" s="1"/>
      <c r="C388" s="12"/>
      <c r="D388" s="1"/>
      <c r="E388" s="12"/>
      <c r="F388" s="12"/>
      <c r="G388" s="1"/>
      <c r="H388" s="1"/>
      <c r="I388" s="12"/>
      <c r="J388" s="12"/>
      <c r="K388" s="1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4.25" customHeight="1">
      <c r="A389" s="1"/>
      <c r="B389" s="1"/>
      <c r="C389" s="12"/>
      <c r="D389" s="1"/>
      <c r="E389" s="12"/>
      <c r="F389" s="12"/>
      <c r="G389" s="1"/>
      <c r="H389" s="1"/>
      <c r="I389" s="12"/>
      <c r="J389" s="12"/>
      <c r="K389" s="1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4.25" customHeight="1">
      <c r="A390" s="1"/>
      <c r="B390" s="1"/>
      <c r="C390" s="12"/>
      <c r="D390" s="1"/>
      <c r="E390" s="12"/>
      <c r="F390" s="12"/>
      <c r="G390" s="1"/>
      <c r="H390" s="1"/>
      <c r="I390" s="12"/>
      <c r="J390" s="12"/>
      <c r="K390" s="1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4.25" customHeight="1">
      <c r="A391" s="1"/>
      <c r="B391" s="1"/>
      <c r="C391" s="12"/>
      <c r="D391" s="1"/>
      <c r="E391" s="12"/>
      <c r="F391" s="12"/>
      <c r="G391" s="1"/>
      <c r="H391" s="1"/>
      <c r="I391" s="12"/>
      <c r="J391" s="12"/>
      <c r="K391" s="1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4.25" customHeight="1">
      <c r="A392" s="1"/>
      <c r="B392" s="1"/>
      <c r="C392" s="12"/>
      <c r="D392" s="1"/>
      <c r="E392" s="12"/>
      <c r="F392" s="12"/>
      <c r="G392" s="1"/>
      <c r="H392" s="1"/>
      <c r="I392" s="12"/>
      <c r="J392" s="12"/>
      <c r="K392" s="1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4.25" customHeight="1">
      <c r="A393" s="1"/>
      <c r="B393" s="1"/>
      <c r="C393" s="12"/>
      <c r="D393" s="1"/>
      <c r="E393" s="12"/>
      <c r="F393" s="12"/>
      <c r="G393" s="1"/>
      <c r="H393" s="1"/>
      <c r="I393" s="12"/>
      <c r="J393" s="12"/>
      <c r="K393" s="1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4.25" customHeight="1">
      <c r="A394" s="1"/>
      <c r="B394" s="1"/>
      <c r="C394" s="12"/>
      <c r="D394" s="1"/>
      <c r="E394" s="12"/>
      <c r="F394" s="12"/>
      <c r="G394" s="1"/>
      <c r="H394" s="1"/>
      <c r="I394" s="12"/>
      <c r="J394" s="12"/>
      <c r="K394" s="1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4.25" customHeight="1">
      <c r="A395" s="1"/>
      <c r="B395" s="1"/>
      <c r="C395" s="12"/>
      <c r="D395" s="1"/>
      <c r="E395" s="12"/>
      <c r="F395" s="12"/>
      <c r="G395" s="1"/>
      <c r="H395" s="1"/>
      <c r="I395" s="12"/>
      <c r="J395" s="12"/>
      <c r="K395" s="1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4.25" customHeight="1">
      <c r="A396" s="1"/>
      <c r="B396" s="1"/>
      <c r="C396" s="12"/>
      <c r="D396" s="1"/>
      <c r="E396" s="12"/>
      <c r="F396" s="12"/>
      <c r="G396" s="1"/>
      <c r="H396" s="1"/>
      <c r="I396" s="12"/>
      <c r="J396" s="12"/>
      <c r="K396" s="1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4.25" customHeight="1">
      <c r="A397" s="1"/>
      <c r="B397" s="1"/>
      <c r="C397" s="12"/>
      <c r="D397" s="1"/>
      <c r="E397" s="12"/>
      <c r="F397" s="12"/>
      <c r="G397" s="1"/>
      <c r="H397" s="1"/>
      <c r="I397" s="12"/>
      <c r="J397" s="12"/>
      <c r="K397" s="1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4.25" customHeight="1">
      <c r="A398" s="1"/>
      <c r="B398" s="1"/>
      <c r="C398" s="12"/>
      <c r="D398" s="1"/>
      <c r="E398" s="12"/>
      <c r="F398" s="12"/>
      <c r="G398" s="1"/>
      <c r="H398" s="1"/>
      <c r="I398" s="12"/>
      <c r="J398" s="12"/>
      <c r="K398" s="1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4.25" customHeight="1">
      <c r="A399" s="1"/>
      <c r="B399" s="1"/>
      <c r="C399" s="12"/>
      <c r="D399" s="1"/>
      <c r="E399" s="12"/>
      <c r="F399" s="12"/>
      <c r="G399" s="1"/>
      <c r="H399" s="1"/>
      <c r="I399" s="12"/>
      <c r="J399" s="12"/>
      <c r="K399" s="1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4.25" customHeight="1">
      <c r="A400" s="1"/>
      <c r="B400" s="1"/>
      <c r="C400" s="12"/>
      <c r="D400" s="1"/>
      <c r="E400" s="12"/>
      <c r="F400" s="12"/>
      <c r="G400" s="1"/>
      <c r="H400" s="1"/>
      <c r="I400" s="12"/>
      <c r="J400" s="12"/>
      <c r="K400" s="1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4.25" customHeight="1">
      <c r="A401" s="1"/>
      <c r="B401" s="1"/>
      <c r="C401" s="12"/>
      <c r="D401" s="1"/>
      <c r="E401" s="12"/>
      <c r="F401" s="12"/>
      <c r="G401" s="1"/>
      <c r="H401" s="1"/>
      <c r="I401" s="12"/>
      <c r="J401" s="12"/>
      <c r="K401" s="1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4.25" customHeight="1">
      <c r="A402" s="1"/>
      <c r="B402" s="1"/>
      <c r="C402" s="12"/>
      <c r="D402" s="1"/>
      <c r="E402" s="12"/>
      <c r="F402" s="12"/>
      <c r="G402" s="1"/>
      <c r="H402" s="1"/>
      <c r="I402" s="12"/>
      <c r="J402" s="12"/>
      <c r="K402" s="1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4.25" customHeight="1">
      <c r="A403" s="1"/>
      <c r="B403" s="1"/>
      <c r="C403" s="12"/>
      <c r="D403" s="1"/>
      <c r="E403" s="12"/>
      <c r="F403" s="12"/>
      <c r="G403" s="1"/>
      <c r="H403" s="1"/>
      <c r="I403" s="12"/>
      <c r="J403" s="12"/>
      <c r="K403" s="1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4.25" customHeight="1">
      <c r="A404" s="1"/>
      <c r="B404" s="1"/>
      <c r="C404" s="12"/>
      <c r="D404" s="1"/>
      <c r="E404" s="12"/>
      <c r="F404" s="12"/>
      <c r="G404" s="1"/>
      <c r="H404" s="1"/>
      <c r="I404" s="12"/>
      <c r="J404" s="12"/>
      <c r="K404" s="1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4.25" customHeight="1">
      <c r="A405" s="1"/>
      <c r="B405" s="1"/>
      <c r="C405" s="12"/>
      <c r="D405" s="1"/>
      <c r="E405" s="12"/>
      <c r="F405" s="12"/>
      <c r="G405" s="1"/>
      <c r="H405" s="1"/>
      <c r="I405" s="12"/>
      <c r="J405" s="12"/>
      <c r="K405" s="1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4.25" customHeight="1">
      <c r="A406" s="1"/>
      <c r="B406" s="1"/>
      <c r="C406" s="12"/>
      <c r="D406" s="1"/>
      <c r="E406" s="12"/>
      <c r="F406" s="12"/>
      <c r="G406" s="1"/>
      <c r="H406" s="1"/>
      <c r="I406" s="12"/>
      <c r="J406" s="12"/>
      <c r="K406" s="1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4.25" customHeight="1">
      <c r="A407" s="1"/>
      <c r="B407" s="1"/>
      <c r="C407" s="12"/>
      <c r="D407" s="1"/>
      <c r="E407" s="12"/>
      <c r="F407" s="12"/>
      <c r="G407" s="1"/>
      <c r="H407" s="1"/>
      <c r="I407" s="12"/>
      <c r="J407" s="12"/>
      <c r="K407" s="1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4.25" customHeight="1">
      <c r="A408" s="1"/>
      <c r="B408" s="1"/>
      <c r="C408" s="12"/>
      <c r="D408" s="1"/>
      <c r="E408" s="12"/>
      <c r="F408" s="12"/>
      <c r="G408" s="1"/>
      <c r="H408" s="1"/>
      <c r="I408" s="12"/>
      <c r="J408" s="12"/>
      <c r="K408" s="1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4.25" customHeight="1">
      <c r="A409" s="1"/>
      <c r="B409" s="1"/>
      <c r="C409" s="12"/>
      <c r="D409" s="1"/>
      <c r="E409" s="12"/>
      <c r="F409" s="12"/>
      <c r="G409" s="1"/>
      <c r="H409" s="1"/>
      <c r="I409" s="12"/>
      <c r="J409" s="12"/>
      <c r="K409" s="1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4.25" customHeight="1">
      <c r="A410" s="1"/>
      <c r="B410" s="1"/>
      <c r="C410" s="12"/>
      <c r="D410" s="1"/>
      <c r="E410" s="12"/>
      <c r="F410" s="12"/>
      <c r="G410" s="1"/>
      <c r="H410" s="1"/>
      <c r="I410" s="12"/>
      <c r="J410" s="12"/>
      <c r="K410" s="1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4.25" customHeight="1">
      <c r="A411" s="1"/>
      <c r="B411" s="1"/>
      <c r="C411" s="12"/>
      <c r="D411" s="1"/>
      <c r="E411" s="12"/>
      <c r="F411" s="12"/>
      <c r="G411" s="1"/>
      <c r="H411" s="1"/>
      <c r="I411" s="12"/>
      <c r="J411" s="12"/>
      <c r="K411" s="1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4.25" customHeight="1">
      <c r="A412" s="1"/>
      <c r="B412" s="1"/>
      <c r="C412" s="12"/>
      <c r="D412" s="1"/>
      <c r="E412" s="12"/>
      <c r="F412" s="12"/>
      <c r="G412" s="1"/>
      <c r="H412" s="1"/>
      <c r="I412" s="12"/>
      <c r="J412" s="12"/>
      <c r="K412" s="1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4.25" customHeight="1">
      <c r="A413" s="1"/>
      <c r="B413" s="1"/>
      <c r="C413" s="12"/>
      <c r="D413" s="1"/>
      <c r="E413" s="12"/>
      <c r="F413" s="12"/>
      <c r="G413" s="1"/>
      <c r="H413" s="1"/>
      <c r="I413" s="12"/>
      <c r="J413" s="12"/>
      <c r="K413" s="1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4.25" customHeight="1">
      <c r="A414" s="1"/>
      <c r="B414" s="1"/>
      <c r="C414" s="12"/>
      <c r="D414" s="1"/>
      <c r="E414" s="12"/>
      <c r="F414" s="12"/>
      <c r="G414" s="1"/>
      <c r="H414" s="1"/>
      <c r="I414" s="12"/>
      <c r="J414" s="12"/>
      <c r="K414" s="1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4.25" customHeight="1">
      <c r="A415" s="1"/>
      <c r="B415" s="1"/>
      <c r="C415" s="12"/>
      <c r="D415" s="1"/>
      <c r="E415" s="12"/>
      <c r="F415" s="12"/>
      <c r="G415" s="1"/>
      <c r="H415" s="1"/>
      <c r="I415" s="12"/>
      <c r="J415" s="12"/>
      <c r="K415" s="1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4.25" customHeight="1">
      <c r="A416" s="1"/>
      <c r="B416" s="1"/>
      <c r="C416" s="12"/>
      <c r="D416" s="1"/>
      <c r="E416" s="12"/>
      <c r="F416" s="12"/>
      <c r="G416" s="1"/>
      <c r="H416" s="1"/>
      <c r="I416" s="12"/>
      <c r="J416" s="12"/>
      <c r="K416" s="1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4.25" customHeight="1">
      <c r="A417" s="1"/>
      <c r="B417" s="1"/>
      <c r="C417" s="12"/>
      <c r="D417" s="1"/>
      <c r="E417" s="12"/>
      <c r="F417" s="12"/>
      <c r="G417" s="1"/>
      <c r="H417" s="1"/>
      <c r="I417" s="12"/>
      <c r="J417" s="12"/>
      <c r="K417" s="1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4.25" customHeight="1">
      <c r="A418" s="1"/>
      <c r="B418" s="1"/>
      <c r="C418" s="12"/>
      <c r="D418" s="1"/>
      <c r="E418" s="12"/>
      <c r="F418" s="12"/>
      <c r="G418" s="1"/>
      <c r="H418" s="1"/>
      <c r="I418" s="12"/>
      <c r="J418" s="12"/>
      <c r="K418" s="1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4.25" customHeight="1">
      <c r="A419" s="1"/>
      <c r="B419" s="1"/>
      <c r="C419" s="12"/>
      <c r="D419" s="1"/>
      <c r="E419" s="12"/>
      <c r="F419" s="12"/>
      <c r="G419" s="1"/>
      <c r="H419" s="1"/>
      <c r="I419" s="12"/>
      <c r="J419" s="12"/>
      <c r="K419" s="1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4.25" customHeight="1">
      <c r="A420" s="1"/>
      <c r="B420" s="1"/>
      <c r="C420" s="12"/>
      <c r="D420" s="1"/>
      <c r="E420" s="12"/>
      <c r="F420" s="12"/>
      <c r="G420" s="1"/>
      <c r="H420" s="1"/>
      <c r="I420" s="12"/>
      <c r="J420" s="12"/>
      <c r="K420" s="1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4.25" customHeight="1">
      <c r="A421" s="1"/>
      <c r="B421" s="1"/>
      <c r="C421" s="12"/>
      <c r="D421" s="1"/>
      <c r="E421" s="12"/>
      <c r="F421" s="12"/>
      <c r="G421" s="1"/>
      <c r="H421" s="1"/>
      <c r="I421" s="12"/>
      <c r="J421" s="12"/>
      <c r="K421" s="1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4.25" customHeight="1">
      <c r="A422" s="1"/>
      <c r="B422" s="1"/>
      <c r="C422" s="12"/>
      <c r="D422" s="1"/>
      <c r="E422" s="12"/>
      <c r="F422" s="12"/>
      <c r="G422" s="1"/>
      <c r="H422" s="1"/>
      <c r="I422" s="12"/>
      <c r="J422" s="12"/>
      <c r="K422" s="1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4.25" customHeight="1">
      <c r="A423" s="1"/>
      <c r="B423" s="1"/>
      <c r="C423" s="12"/>
      <c r="D423" s="1"/>
      <c r="E423" s="12"/>
      <c r="F423" s="12"/>
      <c r="G423" s="1"/>
      <c r="H423" s="1"/>
      <c r="I423" s="12"/>
      <c r="J423" s="12"/>
      <c r="K423" s="1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4.25" customHeight="1">
      <c r="A424" s="1"/>
      <c r="B424" s="1"/>
      <c r="C424" s="12"/>
      <c r="D424" s="1"/>
      <c r="E424" s="12"/>
      <c r="F424" s="12"/>
      <c r="G424" s="1"/>
      <c r="H424" s="1"/>
      <c r="I424" s="12"/>
      <c r="J424" s="12"/>
      <c r="K424" s="1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4.25" customHeight="1">
      <c r="A425" s="1"/>
      <c r="B425" s="1"/>
      <c r="C425" s="12"/>
      <c r="D425" s="1"/>
      <c r="E425" s="12"/>
      <c r="F425" s="12"/>
      <c r="G425" s="1"/>
      <c r="H425" s="1"/>
      <c r="I425" s="12"/>
      <c r="J425" s="12"/>
      <c r="K425" s="1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4.25" customHeight="1">
      <c r="A426" s="1"/>
      <c r="B426" s="1"/>
      <c r="C426" s="12"/>
      <c r="D426" s="1"/>
      <c r="E426" s="12"/>
      <c r="F426" s="12"/>
      <c r="G426" s="1"/>
      <c r="H426" s="1"/>
      <c r="I426" s="12"/>
      <c r="J426" s="12"/>
      <c r="K426" s="1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4.25" customHeight="1">
      <c r="A427" s="1"/>
      <c r="B427" s="1"/>
      <c r="C427" s="12"/>
      <c r="D427" s="1"/>
      <c r="E427" s="12"/>
      <c r="F427" s="12"/>
      <c r="G427" s="1"/>
      <c r="H427" s="1"/>
      <c r="I427" s="12"/>
      <c r="J427" s="12"/>
      <c r="K427" s="1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4.25" customHeight="1">
      <c r="A428" s="1"/>
      <c r="B428" s="1"/>
      <c r="C428" s="12"/>
      <c r="D428" s="1"/>
      <c r="E428" s="12"/>
      <c r="F428" s="12"/>
      <c r="G428" s="1"/>
      <c r="H428" s="1"/>
      <c r="I428" s="12"/>
      <c r="J428" s="12"/>
      <c r="K428" s="1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4.25" customHeight="1">
      <c r="A429" s="1"/>
      <c r="B429" s="1"/>
      <c r="C429" s="12"/>
      <c r="D429" s="1"/>
      <c r="E429" s="12"/>
      <c r="F429" s="12"/>
      <c r="G429" s="1"/>
      <c r="H429" s="1"/>
      <c r="I429" s="12"/>
      <c r="J429" s="12"/>
      <c r="K429" s="1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4.25" customHeight="1">
      <c r="A430" s="1"/>
      <c r="B430" s="1"/>
      <c r="C430" s="12"/>
      <c r="D430" s="1"/>
      <c r="E430" s="12"/>
      <c r="F430" s="12"/>
      <c r="G430" s="1"/>
      <c r="H430" s="1"/>
      <c r="I430" s="12"/>
      <c r="J430" s="12"/>
      <c r="K430" s="1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4.25" customHeight="1">
      <c r="A431" s="1"/>
      <c r="B431" s="1"/>
      <c r="C431" s="12"/>
      <c r="D431" s="1"/>
      <c r="E431" s="12"/>
      <c r="F431" s="12"/>
      <c r="G431" s="1"/>
      <c r="H431" s="1"/>
      <c r="I431" s="12"/>
      <c r="J431" s="12"/>
      <c r="K431" s="1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4.25" customHeight="1">
      <c r="A432" s="1"/>
      <c r="B432" s="1"/>
      <c r="C432" s="12"/>
      <c r="D432" s="1"/>
      <c r="E432" s="12"/>
      <c r="F432" s="12"/>
      <c r="G432" s="1"/>
      <c r="H432" s="1"/>
      <c r="I432" s="12"/>
      <c r="J432" s="12"/>
      <c r="K432" s="1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4.25" customHeight="1">
      <c r="A433" s="1"/>
      <c r="B433" s="1"/>
      <c r="C433" s="12"/>
      <c r="D433" s="1"/>
      <c r="E433" s="12"/>
      <c r="F433" s="12"/>
      <c r="G433" s="1"/>
      <c r="H433" s="1"/>
      <c r="I433" s="12"/>
      <c r="J433" s="12"/>
      <c r="K433" s="1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4.25" customHeight="1">
      <c r="A434" s="1"/>
      <c r="B434" s="1"/>
      <c r="C434" s="12"/>
      <c r="D434" s="1"/>
      <c r="E434" s="12"/>
      <c r="F434" s="12"/>
      <c r="G434" s="1"/>
      <c r="H434" s="1"/>
      <c r="I434" s="12"/>
      <c r="J434" s="12"/>
      <c r="K434" s="1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4.25" customHeight="1">
      <c r="A435" s="1"/>
      <c r="B435" s="1"/>
      <c r="C435" s="12"/>
      <c r="D435" s="1"/>
      <c r="E435" s="12"/>
      <c r="F435" s="12"/>
      <c r="G435" s="1"/>
      <c r="H435" s="1"/>
      <c r="I435" s="12"/>
      <c r="J435" s="12"/>
      <c r="K435" s="1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4.25" customHeight="1">
      <c r="A436" s="1"/>
      <c r="B436" s="1"/>
      <c r="C436" s="12"/>
      <c r="D436" s="1"/>
      <c r="E436" s="12"/>
      <c r="F436" s="12"/>
      <c r="G436" s="1"/>
      <c r="H436" s="1"/>
      <c r="I436" s="12"/>
      <c r="J436" s="12"/>
      <c r="K436" s="1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4.25" customHeight="1">
      <c r="A437" s="1"/>
      <c r="B437" s="1"/>
      <c r="C437" s="12"/>
      <c r="D437" s="1"/>
      <c r="E437" s="12"/>
      <c r="F437" s="12"/>
      <c r="G437" s="1"/>
      <c r="H437" s="1"/>
      <c r="I437" s="12"/>
      <c r="J437" s="12"/>
      <c r="K437" s="1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4.25" customHeight="1">
      <c r="A438" s="1"/>
      <c r="B438" s="1"/>
      <c r="C438" s="12"/>
      <c r="D438" s="1"/>
      <c r="E438" s="12"/>
      <c r="F438" s="12"/>
      <c r="G438" s="1"/>
      <c r="H438" s="1"/>
      <c r="I438" s="12"/>
      <c r="J438" s="12"/>
      <c r="K438" s="1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4.25" customHeight="1">
      <c r="A439" s="1"/>
      <c r="B439" s="1"/>
      <c r="C439" s="12"/>
      <c r="D439" s="1"/>
      <c r="E439" s="12"/>
      <c r="F439" s="12"/>
      <c r="G439" s="1"/>
      <c r="H439" s="1"/>
      <c r="I439" s="12"/>
      <c r="J439" s="12"/>
      <c r="K439" s="1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4.25" customHeight="1">
      <c r="A440" s="1"/>
      <c r="B440" s="1"/>
      <c r="C440" s="12"/>
      <c r="D440" s="1"/>
      <c r="E440" s="12"/>
      <c r="F440" s="12"/>
      <c r="G440" s="1"/>
      <c r="H440" s="1"/>
      <c r="I440" s="12"/>
      <c r="J440" s="12"/>
      <c r="K440" s="1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4.25" customHeight="1">
      <c r="A441" s="1"/>
      <c r="B441" s="1"/>
      <c r="C441" s="12"/>
      <c r="D441" s="1"/>
      <c r="E441" s="12"/>
      <c r="F441" s="12"/>
      <c r="G441" s="1"/>
      <c r="H441" s="1"/>
      <c r="I441" s="12"/>
      <c r="J441" s="12"/>
      <c r="K441" s="1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4.25" customHeight="1">
      <c r="A442" s="1"/>
      <c r="B442" s="1"/>
      <c r="C442" s="12"/>
      <c r="D442" s="1"/>
      <c r="E442" s="12"/>
      <c r="F442" s="12"/>
      <c r="G442" s="1"/>
      <c r="H442" s="1"/>
      <c r="I442" s="12"/>
      <c r="J442" s="12"/>
      <c r="K442" s="1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4.25" customHeight="1">
      <c r="A443" s="1"/>
      <c r="B443" s="1"/>
      <c r="C443" s="12"/>
      <c r="D443" s="1"/>
      <c r="E443" s="12"/>
      <c r="F443" s="12"/>
      <c r="G443" s="1"/>
      <c r="H443" s="1"/>
      <c r="I443" s="12"/>
      <c r="J443" s="12"/>
      <c r="K443" s="1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4.25" customHeight="1">
      <c r="A444" s="1"/>
      <c r="B444" s="1"/>
      <c r="C444" s="12"/>
      <c r="D444" s="1"/>
      <c r="E444" s="12"/>
      <c r="F444" s="12"/>
      <c r="G444" s="1"/>
      <c r="H444" s="1"/>
      <c r="I444" s="12"/>
      <c r="J444" s="12"/>
      <c r="K444" s="1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4.25" customHeight="1">
      <c r="A445" s="1"/>
      <c r="B445" s="1"/>
      <c r="C445" s="12"/>
      <c r="D445" s="1"/>
      <c r="E445" s="12"/>
      <c r="F445" s="12"/>
      <c r="G445" s="1"/>
      <c r="H445" s="1"/>
      <c r="I445" s="12"/>
      <c r="J445" s="12"/>
      <c r="K445" s="1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4.25" customHeight="1">
      <c r="A446" s="1"/>
      <c r="B446" s="1"/>
      <c r="C446" s="12"/>
      <c r="D446" s="1"/>
      <c r="E446" s="12"/>
      <c r="F446" s="12"/>
      <c r="G446" s="1"/>
      <c r="H446" s="1"/>
      <c r="I446" s="12"/>
      <c r="J446" s="12"/>
      <c r="K446" s="1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4.25" customHeight="1">
      <c r="A447" s="1"/>
      <c r="B447" s="1"/>
      <c r="C447" s="12"/>
      <c r="D447" s="1"/>
      <c r="E447" s="12"/>
      <c r="F447" s="12"/>
      <c r="G447" s="1"/>
      <c r="H447" s="1"/>
      <c r="I447" s="12"/>
      <c r="J447" s="12"/>
      <c r="K447" s="1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4.25" customHeight="1">
      <c r="A448" s="1"/>
      <c r="B448" s="1"/>
      <c r="C448" s="12"/>
      <c r="D448" s="1"/>
      <c r="E448" s="12"/>
      <c r="F448" s="12"/>
      <c r="G448" s="1"/>
      <c r="H448" s="1"/>
      <c r="I448" s="12"/>
      <c r="J448" s="12"/>
      <c r="K448" s="1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4.25" customHeight="1">
      <c r="A449" s="1"/>
      <c r="B449" s="1"/>
      <c r="C449" s="12"/>
      <c r="D449" s="1"/>
      <c r="E449" s="12"/>
      <c r="F449" s="12"/>
      <c r="G449" s="1"/>
      <c r="H449" s="1"/>
      <c r="I449" s="12"/>
      <c r="J449" s="12"/>
      <c r="K449" s="1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4.25" customHeight="1">
      <c r="A450" s="1"/>
      <c r="B450" s="1"/>
      <c r="C450" s="12"/>
      <c r="D450" s="1"/>
      <c r="E450" s="12"/>
      <c r="F450" s="12"/>
      <c r="G450" s="1"/>
      <c r="H450" s="1"/>
      <c r="I450" s="12"/>
      <c r="J450" s="12"/>
      <c r="K450" s="1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4.25" customHeight="1">
      <c r="A451" s="1"/>
      <c r="B451" s="1"/>
      <c r="C451" s="12"/>
      <c r="D451" s="1"/>
      <c r="E451" s="12"/>
      <c r="F451" s="12"/>
      <c r="G451" s="1"/>
      <c r="H451" s="1"/>
      <c r="I451" s="12"/>
      <c r="J451" s="12"/>
      <c r="K451" s="1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4.25" customHeight="1">
      <c r="A452" s="1"/>
      <c r="B452" s="1"/>
      <c r="C452" s="12"/>
      <c r="D452" s="1"/>
      <c r="E452" s="12"/>
      <c r="F452" s="12"/>
      <c r="G452" s="1"/>
      <c r="H452" s="1"/>
      <c r="I452" s="12"/>
      <c r="J452" s="12"/>
      <c r="K452" s="1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4.25" customHeight="1">
      <c r="A453" s="1"/>
      <c r="B453" s="1"/>
      <c r="C453" s="12"/>
      <c r="D453" s="1"/>
      <c r="E453" s="12"/>
      <c r="F453" s="12"/>
      <c r="G453" s="1"/>
      <c r="H453" s="1"/>
      <c r="I453" s="12"/>
      <c r="J453" s="12"/>
      <c r="K453" s="1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4.25" customHeight="1">
      <c r="A454" s="1"/>
      <c r="B454" s="1"/>
      <c r="C454" s="12"/>
      <c r="D454" s="1"/>
      <c r="E454" s="12"/>
      <c r="F454" s="12"/>
      <c r="G454" s="1"/>
      <c r="H454" s="1"/>
      <c r="I454" s="12"/>
      <c r="J454" s="12"/>
      <c r="K454" s="1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4.25" customHeight="1">
      <c r="A455" s="1"/>
      <c r="B455" s="1"/>
      <c r="C455" s="12"/>
      <c r="D455" s="1"/>
      <c r="E455" s="12"/>
      <c r="F455" s="12"/>
      <c r="G455" s="1"/>
      <c r="H455" s="1"/>
      <c r="I455" s="12"/>
      <c r="J455" s="12"/>
      <c r="K455" s="1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4.25" customHeight="1">
      <c r="A456" s="1"/>
      <c r="B456" s="1"/>
      <c r="C456" s="12"/>
      <c r="D456" s="1"/>
      <c r="E456" s="12"/>
      <c r="F456" s="12"/>
      <c r="G456" s="1"/>
      <c r="H456" s="1"/>
      <c r="I456" s="12"/>
      <c r="J456" s="12"/>
      <c r="K456" s="1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4.25" customHeight="1">
      <c r="A457" s="1"/>
      <c r="B457" s="1"/>
      <c r="C457" s="12"/>
      <c r="D457" s="1"/>
      <c r="E457" s="12"/>
      <c r="F457" s="12"/>
      <c r="G457" s="1"/>
      <c r="H457" s="1"/>
      <c r="I457" s="12"/>
      <c r="J457" s="12"/>
      <c r="K457" s="1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4.25" customHeight="1">
      <c r="A458" s="1"/>
      <c r="B458" s="1"/>
      <c r="C458" s="12"/>
      <c r="D458" s="1"/>
      <c r="E458" s="12"/>
      <c r="F458" s="12"/>
      <c r="G458" s="1"/>
      <c r="H458" s="1"/>
      <c r="I458" s="12"/>
      <c r="J458" s="12"/>
      <c r="K458" s="1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4.25" customHeight="1">
      <c r="A459" s="1"/>
      <c r="B459" s="1"/>
      <c r="C459" s="12"/>
      <c r="D459" s="1"/>
      <c r="E459" s="12"/>
      <c r="F459" s="12"/>
      <c r="G459" s="1"/>
      <c r="H459" s="1"/>
      <c r="I459" s="12"/>
      <c r="J459" s="12"/>
      <c r="K459" s="1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4.25" customHeight="1">
      <c r="A460" s="1"/>
      <c r="B460" s="1"/>
      <c r="C460" s="12"/>
      <c r="D460" s="1"/>
      <c r="E460" s="12"/>
      <c r="F460" s="12"/>
      <c r="G460" s="1"/>
      <c r="H460" s="1"/>
      <c r="I460" s="12"/>
      <c r="J460" s="12"/>
      <c r="K460" s="1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4.25" customHeight="1">
      <c r="A461" s="1"/>
      <c r="B461" s="1"/>
      <c r="C461" s="12"/>
      <c r="D461" s="1"/>
      <c r="E461" s="12"/>
      <c r="F461" s="12"/>
      <c r="G461" s="1"/>
      <c r="H461" s="1"/>
      <c r="I461" s="12"/>
      <c r="J461" s="12"/>
      <c r="K461" s="1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4.25" customHeight="1">
      <c r="A462" s="1"/>
      <c r="B462" s="1"/>
      <c r="C462" s="12"/>
      <c r="D462" s="1"/>
      <c r="E462" s="12"/>
      <c r="F462" s="12"/>
      <c r="G462" s="1"/>
      <c r="H462" s="1"/>
      <c r="I462" s="12"/>
      <c r="J462" s="12"/>
      <c r="K462" s="1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4.25" customHeight="1">
      <c r="A463" s="1"/>
      <c r="B463" s="1"/>
      <c r="C463" s="12"/>
      <c r="D463" s="1"/>
      <c r="E463" s="12"/>
      <c r="F463" s="12"/>
      <c r="G463" s="1"/>
      <c r="H463" s="1"/>
      <c r="I463" s="12"/>
      <c r="J463" s="12"/>
      <c r="K463" s="1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4.25" customHeight="1">
      <c r="A464" s="1"/>
      <c r="B464" s="1"/>
      <c r="C464" s="12"/>
      <c r="D464" s="1"/>
      <c r="E464" s="12"/>
      <c r="F464" s="12"/>
      <c r="G464" s="1"/>
      <c r="H464" s="1"/>
      <c r="I464" s="12"/>
      <c r="J464" s="12"/>
      <c r="K464" s="1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4.25" customHeight="1">
      <c r="A465" s="1"/>
      <c r="B465" s="1"/>
      <c r="C465" s="12"/>
      <c r="D465" s="1"/>
      <c r="E465" s="12"/>
      <c r="F465" s="12"/>
      <c r="G465" s="1"/>
      <c r="H465" s="1"/>
      <c r="I465" s="12"/>
      <c r="J465" s="12"/>
      <c r="K465" s="1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4.25" customHeight="1">
      <c r="A466" s="1"/>
      <c r="B466" s="1"/>
      <c r="C466" s="12"/>
      <c r="D466" s="1"/>
      <c r="E466" s="12"/>
      <c r="F466" s="12"/>
      <c r="G466" s="1"/>
      <c r="H466" s="1"/>
      <c r="I466" s="12"/>
      <c r="J466" s="12"/>
      <c r="K466" s="1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4.25" customHeight="1">
      <c r="A467" s="1"/>
      <c r="B467" s="1"/>
      <c r="C467" s="12"/>
      <c r="D467" s="1"/>
      <c r="E467" s="12"/>
      <c r="F467" s="12"/>
      <c r="G467" s="1"/>
      <c r="H467" s="1"/>
      <c r="I467" s="12"/>
      <c r="J467" s="12"/>
      <c r="K467" s="1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4.25" customHeight="1">
      <c r="A468" s="1"/>
      <c r="B468" s="1"/>
      <c r="C468" s="12"/>
      <c r="D468" s="1"/>
      <c r="E468" s="12"/>
      <c r="F468" s="12"/>
      <c r="G468" s="1"/>
      <c r="H468" s="1"/>
      <c r="I468" s="12"/>
      <c r="J468" s="12"/>
      <c r="K468" s="1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4.25" customHeight="1">
      <c r="A469" s="1"/>
      <c r="B469" s="1"/>
      <c r="C469" s="12"/>
      <c r="D469" s="1"/>
      <c r="E469" s="12"/>
      <c r="F469" s="12"/>
      <c r="G469" s="1"/>
      <c r="H469" s="1"/>
      <c r="I469" s="12"/>
      <c r="J469" s="12"/>
      <c r="K469" s="1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4.25" customHeight="1">
      <c r="A470" s="1"/>
      <c r="B470" s="1"/>
      <c r="C470" s="12"/>
      <c r="D470" s="1"/>
      <c r="E470" s="12"/>
      <c r="F470" s="12"/>
      <c r="G470" s="1"/>
      <c r="H470" s="1"/>
      <c r="I470" s="12"/>
      <c r="J470" s="12"/>
      <c r="K470" s="1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4.25" customHeight="1">
      <c r="A471" s="1"/>
      <c r="B471" s="1"/>
      <c r="C471" s="12"/>
      <c r="D471" s="1"/>
      <c r="E471" s="12"/>
      <c r="F471" s="12"/>
      <c r="G471" s="1"/>
      <c r="H471" s="1"/>
      <c r="I471" s="12"/>
      <c r="J471" s="12"/>
      <c r="K471" s="1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4.25" customHeight="1">
      <c r="A472" s="1"/>
      <c r="B472" s="1"/>
      <c r="C472" s="12"/>
      <c r="D472" s="1"/>
      <c r="E472" s="12"/>
      <c r="F472" s="12"/>
      <c r="G472" s="1"/>
      <c r="H472" s="1"/>
      <c r="I472" s="12"/>
      <c r="J472" s="12"/>
      <c r="K472" s="1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4.25" customHeight="1">
      <c r="A473" s="1"/>
      <c r="B473" s="1"/>
      <c r="C473" s="12"/>
      <c r="D473" s="1"/>
      <c r="E473" s="12"/>
      <c r="F473" s="12"/>
      <c r="G473" s="1"/>
      <c r="H473" s="1"/>
      <c r="I473" s="12"/>
      <c r="J473" s="12"/>
      <c r="K473" s="1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4.25" customHeight="1">
      <c r="A474" s="1"/>
      <c r="B474" s="1"/>
      <c r="C474" s="12"/>
      <c r="D474" s="1"/>
      <c r="E474" s="12"/>
      <c r="F474" s="12"/>
      <c r="G474" s="1"/>
      <c r="H474" s="1"/>
      <c r="I474" s="12"/>
      <c r="J474" s="12"/>
      <c r="K474" s="1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4.25" customHeight="1">
      <c r="A475" s="1"/>
      <c r="B475" s="1"/>
      <c r="C475" s="12"/>
      <c r="D475" s="1"/>
      <c r="E475" s="12"/>
      <c r="F475" s="12"/>
      <c r="G475" s="1"/>
      <c r="H475" s="1"/>
      <c r="I475" s="12"/>
      <c r="J475" s="12"/>
      <c r="K475" s="1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4.25" customHeight="1">
      <c r="A476" s="1"/>
      <c r="B476" s="1"/>
      <c r="C476" s="12"/>
      <c r="D476" s="1"/>
      <c r="E476" s="12"/>
      <c r="F476" s="12"/>
      <c r="G476" s="1"/>
      <c r="H476" s="1"/>
      <c r="I476" s="12"/>
      <c r="J476" s="12"/>
      <c r="K476" s="1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4.25" customHeight="1">
      <c r="A477" s="1"/>
      <c r="B477" s="1"/>
      <c r="C477" s="12"/>
      <c r="D477" s="1"/>
      <c r="E477" s="12"/>
      <c r="F477" s="12"/>
      <c r="G477" s="1"/>
      <c r="H477" s="1"/>
      <c r="I477" s="12"/>
      <c r="J477" s="12"/>
      <c r="K477" s="1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4.25" customHeight="1">
      <c r="A478" s="1"/>
      <c r="B478" s="1"/>
      <c r="C478" s="12"/>
      <c r="D478" s="1"/>
      <c r="E478" s="12"/>
      <c r="F478" s="12"/>
      <c r="G478" s="1"/>
      <c r="H478" s="1"/>
      <c r="I478" s="12"/>
      <c r="J478" s="12"/>
      <c r="K478" s="1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4.25" customHeight="1">
      <c r="A479" s="1"/>
      <c r="B479" s="1"/>
      <c r="C479" s="12"/>
      <c r="D479" s="1"/>
      <c r="E479" s="12"/>
      <c r="F479" s="12"/>
      <c r="G479" s="1"/>
      <c r="H479" s="1"/>
      <c r="I479" s="12"/>
      <c r="J479" s="12"/>
      <c r="K479" s="1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4.25" customHeight="1">
      <c r="A480" s="1"/>
      <c r="B480" s="1"/>
      <c r="C480" s="12"/>
      <c r="D480" s="1"/>
      <c r="E480" s="12"/>
      <c r="F480" s="12"/>
      <c r="G480" s="1"/>
      <c r="H480" s="1"/>
      <c r="I480" s="12"/>
      <c r="J480" s="12"/>
      <c r="K480" s="1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4.25" customHeight="1">
      <c r="A481" s="1"/>
      <c r="B481" s="1"/>
      <c r="C481" s="12"/>
      <c r="D481" s="1"/>
      <c r="E481" s="12"/>
      <c r="F481" s="12"/>
      <c r="G481" s="1"/>
      <c r="H481" s="1"/>
      <c r="I481" s="12"/>
      <c r="J481" s="12"/>
      <c r="K481" s="1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4.25" customHeight="1">
      <c r="A482" s="1"/>
      <c r="B482" s="1"/>
      <c r="C482" s="12"/>
      <c r="D482" s="1"/>
      <c r="E482" s="12"/>
      <c r="F482" s="12"/>
      <c r="G482" s="1"/>
      <c r="H482" s="1"/>
      <c r="I482" s="12"/>
      <c r="J482" s="12"/>
      <c r="K482" s="1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4.25" customHeight="1">
      <c r="A483" s="1"/>
      <c r="B483" s="1"/>
      <c r="C483" s="12"/>
      <c r="D483" s="1"/>
      <c r="E483" s="12"/>
      <c r="F483" s="12"/>
      <c r="G483" s="1"/>
      <c r="H483" s="1"/>
      <c r="I483" s="12"/>
      <c r="J483" s="12"/>
      <c r="K483" s="1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4.25" customHeight="1">
      <c r="A484" s="1"/>
      <c r="B484" s="1"/>
      <c r="C484" s="12"/>
      <c r="D484" s="1"/>
      <c r="E484" s="12"/>
      <c r="F484" s="12"/>
      <c r="G484" s="1"/>
      <c r="H484" s="1"/>
      <c r="I484" s="12"/>
      <c r="J484" s="12"/>
      <c r="K484" s="1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4.25" customHeight="1">
      <c r="A485" s="1"/>
      <c r="B485" s="1"/>
      <c r="C485" s="12"/>
      <c r="D485" s="1"/>
      <c r="E485" s="12"/>
      <c r="F485" s="12"/>
      <c r="G485" s="1"/>
      <c r="H485" s="1"/>
      <c r="I485" s="12"/>
      <c r="J485" s="12"/>
      <c r="K485" s="1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4.25" customHeight="1">
      <c r="A486" s="1"/>
      <c r="B486" s="1"/>
      <c r="C486" s="12"/>
      <c r="D486" s="1"/>
      <c r="E486" s="12"/>
      <c r="F486" s="12"/>
      <c r="G486" s="1"/>
      <c r="H486" s="1"/>
      <c r="I486" s="12"/>
      <c r="J486" s="12"/>
      <c r="K486" s="1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4.25" customHeight="1">
      <c r="A487" s="1"/>
      <c r="B487" s="1"/>
      <c r="C487" s="12"/>
      <c r="D487" s="1"/>
      <c r="E487" s="12"/>
      <c r="F487" s="12"/>
      <c r="G487" s="1"/>
      <c r="H487" s="1"/>
      <c r="I487" s="12"/>
      <c r="J487" s="12"/>
      <c r="K487" s="1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4.25" customHeight="1">
      <c r="A488" s="1"/>
      <c r="B488" s="1"/>
      <c r="C488" s="12"/>
      <c r="D488" s="1"/>
      <c r="E488" s="12"/>
      <c r="F488" s="12"/>
      <c r="G488" s="1"/>
      <c r="H488" s="1"/>
      <c r="I488" s="12"/>
      <c r="J488" s="12"/>
      <c r="K488" s="1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4.25" customHeight="1">
      <c r="A489" s="1"/>
      <c r="B489" s="1"/>
      <c r="C489" s="12"/>
      <c r="D489" s="1"/>
      <c r="E489" s="12"/>
      <c r="F489" s="12"/>
      <c r="G489" s="1"/>
      <c r="H489" s="1"/>
      <c r="I489" s="12"/>
      <c r="J489" s="12"/>
      <c r="K489" s="1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4.25" customHeight="1">
      <c r="A490" s="1"/>
      <c r="B490" s="1"/>
      <c r="C490" s="12"/>
      <c r="D490" s="1"/>
      <c r="E490" s="12"/>
      <c r="F490" s="12"/>
      <c r="G490" s="1"/>
      <c r="H490" s="1"/>
      <c r="I490" s="12"/>
      <c r="J490" s="12"/>
      <c r="K490" s="1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4.25" customHeight="1">
      <c r="A491" s="1"/>
      <c r="B491" s="1"/>
      <c r="C491" s="12"/>
      <c r="D491" s="1"/>
      <c r="E491" s="12"/>
      <c r="F491" s="12"/>
      <c r="G491" s="1"/>
      <c r="H491" s="1"/>
      <c r="I491" s="12"/>
      <c r="J491" s="12"/>
      <c r="K491" s="1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4.25" customHeight="1">
      <c r="A492" s="1"/>
      <c r="B492" s="1"/>
      <c r="C492" s="12"/>
      <c r="D492" s="1"/>
      <c r="E492" s="12"/>
      <c r="F492" s="12"/>
      <c r="G492" s="1"/>
      <c r="H492" s="1"/>
      <c r="I492" s="12"/>
      <c r="J492" s="12"/>
      <c r="K492" s="1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4.25" customHeight="1">
      <c r="A493" s="1"/>
      <c r="B493" s="1"/>
      <c r="C493" s="12"/>
      <c r="D493" s="1"/>
      <c r="E493" s="12"/>
      <c r="F493" s="12"/>
      <c r="G493" s="1"/>
      <c r="H493" s="1"/>
      <c r="I493" s="12"/>
      <c r="J493" s="12"/>
      <c r="K493" s="1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4.25" customHeight="1">
      <c r="A494" s="1"/>
      <c r="B494" s="1"/>
      <c r="C494" s="12"/>
      <c r="D494" s="1"/>
      <c r="E494" s="12"/>
      <c r="F494" s="12"/>
      <c r="G494" s="1"/>
      <c r="H494" s="1"/>
      <c r="I494" s="12"/>
      <c r="J494" s="12"/>
      <c r="K494" s="1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4.25" customHeight="1">
      <c r="A495" s="1"/>
      <c r="B495" s="1"/>
      <c r="C495" s="12"/>
      <c r="D495" s="1"/>
      <c r="E495" s="12"/>
      <c r="F495" s="12"/>
      <c r="G495" s="1"/>
      <c r="H495" s="1"/>
      <c r="I495" s="12"/>
      <c r="J495" s="12"/>
      <c r="K495" s="1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4.25" customHeight="1">
      <c r="A496" s="1"/>
      <c r="B496" s="1"/>
      <c r="C496" s="12"/>
      <c r="D496" s="1"/>
      <c r="E496" s="12"/>
      <c r="F496" s="12"/>
      <c r="G496" s="1"/>
      <c r="H496" s="1"/>
      <c r="I496" s="12"/>
      <c r="J496" s="12"/>
      <c r="K496" s="1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4.25" customHeight="1">
      <c r="A497" s="1"/>
      <c r="B497" s="1"/>
      <c r="C497" s="12"/>
      <c r="D497" s="1"/>
      <c r="E497" s="12"/>
      <c r="F497" s="12"/>
      <c r="G497" s="1"/>
      <c r="H497" s="1"/>
      <c r="I497" s="12"/>
      <c r="J497" s="12"/>
      <c r="K497" s="1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4.25" customHeight="1">
      <c r="A498" s="1"/>
      <c r="B498" s="1"/>
      <c r="C498" s="12"/>
      <c r="D498" s="1"/>
      <c r="E498" s="12"/>
      <c r="F498" s="12"/>
      <c r="G498" s="1"/>
      <c r="H498" s="1"/>
      <c r="I498" s="12"/>
      <c r="J498" s="12"/>
      <c r="K498" s="1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4.25" customHeight="1">
      <c r="A499" s="1"/>
      <c r="B499" s="1"/>
      <c r="C499" s="12"/>
      <c r="D499" s="1"/>
      <c r="E499" s="12"/>
      <c r="F499" s="12"/>
      <c r="G499" s="1"/>
      <c r="H499" s="1"/>
      <c r="I499" s="12"/>
      <c r="J499" s="12"/>
      <c r="K499" s="1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4.25" customHeight="1">
      <c r="A500" s="1"/>
      <c r="B500" s="1"/>
      <c r="C500" s="12"/>
      <c r="D500" s="1"/>
      <c r="E500" s="12"/>
      <c r="F500" s="12"/>
      <c r="G500" s="1"/>
      <c r="H500" s="1"/>
      <c r="I500" s="12"/>
      <c r="J500" s="12"/>
      <c r="K500" s="1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4.25" customHeight="1">
      <c r="A501" s="1"/>
      <c r="B501" s="1"/>
      <c r="C501" s="12"/>
      <c r="D501" s="1"/>
      <c r="E501" s="12"/>
      <c r="F501" s="12"/>
      <c r="G501" s="1"/>
      <c r="H501" s="1"/>
      <c r="I501" s="12"/>
      <c r="J501" s="12"/>
      <c r="K501" s="1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4.25" customHeight="1">
      <c r="A502" s="1"/>
      <c r="B502" s="1"/>
      <c r="C502" s="12"/>
      <c r="D502" s="1"/>
      <c r="E502" s="12"/>
      <c r="F502" s="12"/>
      <c r="G502" s="1"/>
      <c r="H502" s="1"/>
      <c r="I502" s="12"/>
      <c r="J502" s="12"/>
      <c r="K502" s="1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4.25" customHeight="1">
      <c r="A503" s="1"/>
      <c r="B503" s="1"/>
      <c r="C503" s="12"/>
      <c r="D503" s="1"/>
      <c r="E503" s="12"/>
      <c r="F503" s="12"/>
      <c r="G503" s="1"/>
      <c r="H503" s="1"/>
      <c r="I503" s="12"/>
      <c r="J503" s="12"/>
      <c r="K503" s="1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4.25" customHeight="1">
      <c r="A504" s="1"/>
      <c r="B504" s="1"/>
      <c r="C504" s="12"/>
      <c r="D504" s="1"/>
      <c r="E504" s="12"/>
      <c r="F504" s="12"/>
      <c r="G504" s="1"/>
      <c r="H504" s="1"/>
      <c r="I504" s="12"/>
      <c r="J504" s="12"/>
      <c r="K504" s="1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4.25" customHeight="1">
      <c r="A505" s="1"/>
      <c r="B505" s="1"/>
      <c r="C505" s="12"/>
      <c r="D505" s="1"/>
      <c r="E505" s="12"/>
      <c r="F505" s="12"/>
      <c r="G505" s="1"/>
      <c r="H505" s="1"/>
      <c r="I505" s="12"/>
      <c r="J505" s="12"/>
      <c r="K505" s="1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4.25" customHeight="1">
      <c r="A506" s="1"/>
      <c r="B506" s="1"/>
      <c r="C506" s="12"/>
      <c r="D506" s="1"/>
      <c r="E506" s="12"/>
      <c r="F506" s="12"/>
      <c r="G506" s="1"/>
      <c r="H506" s="1"/>
      <c r="I506" s="12"/>
      <c r="J506" s="12"/>
      <c r="K506" s="1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4.25" customHeight="1">
      <c r="A507" s="1"/>
      <c r="B507" s="1"/>
      <c r="C507" s="12"/>
      <c r="D507" s="1"/>
      <c r="E507" s="12"/>
      <c r="F507" s="12"/>
      <c r="G507" s="1"/>
      <c r="H507" s="1"/>
      <c r="I507" s="12"/>
      <c r="J507" s="12"/>
      <c r="K507" s="1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4.25" customHeight="1">
      <c r="A508" s="1"/>
      <c r="B508" s="1"/>
      <c r="C508" s="12"/>
      <c r="D508" s="1"/>
      <c r="E508" s="12"/>
      <c r="F508" s="12"/>
      <c r="G508" s="1"/>
      <c r="H508" s="1"/>
      <c r="I508" s="12"/>
      <c r="J508" s="12"/>
      <c r="K508" s="1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4.25" customHeight="1">
      <c r="A509" s="1"/>
      <c r="B509" s="1"/>
      <c r="C509" s="12"/>
      <c r="D509" s="1"/>
      <c r="E509" s="12"/>
      <c r="F509" s="12"/>
      <c r="G509" s="1"/>
      <c r="H509" s="1"/>
      <c r="I509" s="12"/>
      <c r="J509" s="12"/>
      <c r="K509" s="1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4.25" customHeight="1">
      <c r="A510" s="1"/>
      <c r="B510" s="1"/>
      <c r="C510" s="12"/>
      <c r="D510" s="1"/>
      <c r="E510" s="12"/>
      <c r="F510" s="12"/>
      <c r="G510" s="1"/>
      <c r="H510" s="1"/>
      <c r="I510" s="12"/>
      <c r="J510" s="12"/>
      <c r="K510" s="1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4.25" customHeight="1">
      <c r="A511" s="1"/>
      <c r="B511" s="1"/>
      <c r="C511" s="12"/>
      <c r="D511" s="1"/>
      <c r="E511" s="12"/>
      <c r="F511" s="12"/>
      <c r="G511" s="1"/>
      <c r="H511" s="1"/>
      <c r="I511" s="12"/>
      <c r="J511" s="12"/>
      <c r="K511" s="1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4.25" customHeight="1">
      <c r="A512" s="1"/>
      <c r="B512" s="1"/>
      <c r="C512" s="12"/>
      <c r="D512" s="1"/>
      <c r="E512" s="12"/>
      <c r="F512" s="12"/>
      <c r="G512" s="1"/>
      <c r="H512" s="1"/>
      <c r="I512" s="12"/>
      <c r="J512" s="12"/>
      <c r="K512" s="1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4.25" customHeight="1">
      <c r="A513" s="1"/>
      <c r="B513" s="1"/>
      <c r="C513" s="12"/>
      <c r="D513" s="1"/>
      <c r="E513" s="12"/>
      <c r="F513" s="12"/>
      <c r="G513" s="1"/>
      <c r="H513" s="1"/>
      <c r="I513" s="12"/>
      <c r="J513" s="12"/>
      <c r="K513" s="1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4.25" customHeight="1">
      <c r="A514" s="1"/>
      <c r="B514" s="1"/>
      <c r="C514" s="12"/>
      <c r="D514" s="1"/>
      <c r="E514" s="12"/>
      <c r="F514" s="12"/>
      <c r="G514" s="1"/>
      <c r="H514" s="1"/>
      <c r="I514" s="12"/>
      <c r="J514" s="12"/>
      <c r="K514" s="1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4.25" customHeight="1">
      <c r="A515" s="1"/>
      <c r="B515" s="1"/>
      <c r="C515" s="12"/>
      <c r="D515" s="1"/>
      <c r="E515" s="12"/>
      <c r="F515" s="12"/>
      <c r="G515" s="1"/>
      <c r="H515" s="1"/>
      <c r="I515" s="12"/>
      <c r="J515" s="12"/>
      <c r="K515" s="1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4.25" customHeight="1">
      <c r="A516" s="1"/>
      <c r="B516" s="1"/>
      <c r="C516" s="12"/>
      <c r="D516" s="1"/>
      <c r="E516" s="12"/>
      <c r="F516" s="12"/>
      <c r="G516" s="1"/>
      <c r="H516" s="1"/>
      <c r="I516" s="12"/>
      <c r="J516" s="12"/>
      <c r="K516" s="1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4.25" customHeight="1">
      <c r="A517" s="1"/>
      <c r="B517" s="1"/>
      <c r="C517" s="12"/>
      <c r="D517" s="1"/>
      <c r="E517" s="12"/>
      <c r="F517" s="12"/>
      <c r="G517" s="1"/>
      <c r="H517" s="1"/>
      <c r="I517" s="12"/>
      <c r="J517" s="12"/>
      <c r="K517" s="1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4.25" customHeight="1">
      <c r="A518" s="1"/>
      <c r="B518" s="1"/>
      <c r="C518" s="12"/>
      <c r="D518" s="1"/>
      <c r="E518" s="12"/>
      <c r="F518" s="12"/>
      <c r="G518" s="1"/>
      <c r="H518" s="1"/>
      <c r="I518" s="12"/>
      <c r="J518" s="12"/>
      <c r="K518" s="1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4.25" customHeight="1">
      <c r="A519" s="1"/>
      <c r="B519" s="1"/>
      <c r="C519" s="12"/>
      <c r="D519" s="1"/>
      <c r="E519" s="12"/>
      <c r="F519" s="12"/>
      <c r="G519" s="1"/>
      <c r="H519" s="1"/>
      <c r="I519" s="12"/>
      <c r="J519" s="12"/>
      <c r="K519" s="1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4.25" customHeight="1">
      <c r="A520" s="1"/>
      <c r="B520" s="1"/>
      <c r="C520" s="12"/>
      <c r="D520" s="1"/>
      <c r="E520" s="12"/>
      <c r="F520" s="12"/>
      <c r="G520" s="1"/>
      <c r="H520" s="1"/>
      <c r="I520" s="12"/>
      <c r="J520" s="12"/>
      <c r="K520" s="1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4.25" customHeight="1">
      <c r="A521" s="1"/>
      <c r="B521" s="1"/>
      <c r="C521" s="12"/>
      <c r="D521" s="1"/>
      <c r="E521" s="12"/>
      <c r="F521" s="12"/>
      <c r="G521" s="1"/>
      <c r="H521" s="1"/>
      <c r="I521" s="12"/>
      <c r="J521" s="12"/>
      <c r="K521" s="1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4.25" customHeight="1">
      <c r="A522" s="1"/>
      <c r="B522" s="1"/>
      <c r="C522" s="12"/>
      <c r="D522" s="1"/>
      <c r="E522" s="12"/>
      <c r="F522" s="12"/>
      <c r="G522" s="1"/>
      <c r="H522" s="1"/>
      <c r="I522" s="12"/>
      <c r="J522" s="12"/>
      <c r="K522" s="1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4.25" customHeight="1">
      <c r="A523" s="1"/>
      <c r="B523" s="1"/>
      <c r="C523" s="12"/>
      <c r="D523" s="1"/>
      <c r="E523" s="12"/>
      <c r="F523" s="12"/>
      <c r="G523" s="1"/>
      <c r="H523" s="1"/>
      <c r="I523" s="12"/>
      <c r="J523" s="12"/>
      <c r="K523" s="1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4.25" customHeight="1">
      <c r="A524" s="1"/>
      <c r="B524" s="1"/>
      <c r="C524" s="12"/>
      <c r="D524" s="1"/>
      <c r="E524" s="12"/>
      <c r="F524" s="12"/>
      <c r="G524" s="1"/>
      <c r="H524" s="1"/>
      <c r="I524" s="12"/>
      <c r="J524" s="12"/>
      <c r="K524" s="1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4.25" customHeight="1">
      <c r="A525" s="1"/>
      <c r="B525" s="1"/>
      <c r="C525" s="12"/>
      <c r="D525" s="1"/>
      <c r="E525" s="12"/>
      <c r="F525" s="12"/>
      <c r="G525" s="1"/>
      <c r="H525" s="1"/>
      <c r="I525" s="12"/>
      <c r="J525" s="12"/>
      <c r="K525" s="1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4.25" customHeight="1">
      <c r="A526" s="1"/>
      <c r="B526" s="1"/>
      <c r="C526" s="12"/>
      <c r="D526" s="1"/>
      <c r="E526" s="12"/>
      <c r="F526" s="12"/>
      <c r="G526" s="1"/>
      <c r="H526" s="1"/>
      <c r="I526" s="12"/>
      <c r="J526" s="12"/>
      <c r="K526" s="1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4.25" customHeight="1">
      <c r="A527" s="1"/>
      <c r="B527" s="1"/>
      <c r="C527" s="12"/>
      <c r="D527" s="1"/>
      <c r="E527" s="12"/>
      <c r="F527" s="12"/>
      <c r="G527" s="1"/>
      <c r="H527" s="1"/>
      <c r="I527" s="12"/>
      <c r="J527" s="12"/>
      <c r="K527" s="1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4.25" customHeight="1">
      <c r="A528" s="1"/>
      <c r="B528" s="1"/>
      <c r="C528" s="12"/>
      <c r="D528" s="1"/>
      <c r="E528" s="12"/>
      <c r="F528" s="12"/>
      <c r="G528" s="1"/>
      <c r="H528" s="1"/>
      <c r="I528" s="12"/>
      <c r="J528" s="12"/>
      <c r="K528" s="1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4.25" customHeight="1">
      <c r="A529" s="1"/>
      <c r="B529" s="1"/>
      <c r="C529" s="12"/>
      <c r="D529" s="1"/>
      <c r="E529" s="12"/>
      <c r="F529" s="12"/>
      <c r="G529" s="1"/>
      <c r="H529" s="1"/>
      <c r="I529" s="12"/>
      <c r="J529" s="12"/>
      <c r="K529" s="1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4.25" customHeight="1">
      <c r="A530" s="1"/>
      <c r="B530" s="1"/>
      <c r="C530" s="12"/>
      <c r="D530" s="1"/>
      <c r="E530" s="12"/>
      <c r="F530" s="12"/>
      <c r="G530" s="1"/>
      <c r="H530" s="1"/>
      <c r="I530" s="12"/>
      <c r="J530" s="12"/>
      <c r="K530" s="1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4.25" customHeight="1">
      <c r="A531" s="1"/>
      <c r="B531" s="1"/>
      <c r="C531" s="12"/>
      <c r="D531" s="1"/>
      <c r="E531" s="12"/>
      <c r="F531" s="12"/>
      <c r="G531" s="1"/>
      <c r="H531" s="1"/>
      <c r="I531" s="12"/>
      <c r="J531" s="12"/>
      <c r="K531" s="1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4.25" customHeight="1">
      <c r="A532" s="1"/>
      <c r="B532" s="1"/>
      <c r="C532" s="12"/>
      <c r="D532" s="1"/>
      <c r="E532" s="12"/>
      <c r="F532" s="12"/>
      <c r="G532" s="1"/>
      <c r="H532" s="1"/>
      <c r="I532" s="12"/>
      <c r="J532" s="12"/>
      <c r="K532" s="1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4.25" customHeight="1">
      <c r="A533" s="1"/>
      <c r="B533" s="1"/>
      <c r="C533" s="12"/>
      <c r="D533" s="1"/>
      <c r="E533" s="12"/>
      <c r="F533" s="12"/>
      <c r="G533" s="1"/>
      <c r="H533" s="1"/>
      <c r="I533" s="12"/>
      <c r="J533" s="12"/>
      <c r="K533" s="1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4.25" customHeight="1">
      <c r="A534" s="1"/>
      <c r="B534" s="1"/>
      <c r="C534" s="12"/>
      <c r="D534" s="1"/>
      <c r="E534" s="12"/>
      <c r="F534" s="12"/>
      <c r="G534" s="1"/>
      <c r="H534" s="1"/>
      <c r="I534" s="12"/>
      <c r="J534" s="12"/>
      <c r="K534" s="1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4.25" customHeight="1">
      <c r="A535" s="1"/>
      <c r="B535" s="1"/>
      <c r="C535" s="12"/>
      <c r="D535" s="1"/>
      <c r="E535" s="12"/>
      <c r="F535" s="12"/>
      <c r="G535" s="1"/>
      <c r="H535" s="1"/>
      <c r="I535" s="12"/>
      <c r="J535" s="12"/>
      <c r="K535" s="1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4.25" customHeight="1">
      <c r="A536" s="1"/>
      <c r="B536" s="1"/>
      <c r="C536" s="12"/>
      <c r="D536" s="1"/>
      <c r="E536" s="12"/>
      <c r="F536" s="12"/>
      <c r="G536" s="1"/>
      <c r="H536" s="1"/>
      <c r="I536" s="12"/>
      <c r="J536" s="12"/>
      <c r="K536" s="1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4.25" customHeight="1">
      <c r="A537" s="1"/>
      <c r="B537" s="1"/>
      <c r="C537" s="12"/>
      <c r="D537" s="1"/>
      <c r="E537" s="12"/>
      <c r="F537" s="12"/>
      <c r="G537" s="1"/>
      <c r="H537" s="1"/>
      <c r="I537" s="12"/>
      <c r="J537" s="12"/>
      <c r="K537" s="1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4.25" customHeight="1">
      <c r="A538" s="1"/>
      <c r="B538" s="1"/>
      <c r="C538" s="12"/>
      <c r="D538" s="1"/>
      <c r="E538" s="12"/>
      <c r="F538" s="12"/>
      <c r="G538" s="1"/>
      <c r="H538" s="1"/>
      <c r="I538" s="12"/>
      <c r="J538" s="12"/>
      <c r="K538" s="1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4.25" customHeight="1">
      <c r="A539" s="1"/>
      <c r="B539" s="1"/>
      <c r="C539" s="12"/>
      <c r="D539" s="1"/>
      <c r="E539" s="12"/>
      <c r="F539" s="12"/>
      <c r="G539" s="1"/>
      <c r="H539" s="1"/>
      <c r="I539" s="12"/>
      <c r="J539" s="12"/>
      <c r="K539" s="1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4.25" customHeight="1">
      <c r="A540" s="1"/>
      <c r="B540" s="1"/>
      <c r="C540" s="12"/>
      <c r="D540" s="1"/>
      <c r="E540" s="12"/>
      <c r="F540" s="12"/>
      <c r="G540" s="1"/>
      <c r="H540" s="1"/>
      <c r="I540" s="12"/>
      <c r="J540" s="12"/>
      <c r="K540" s="1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4.25" customHeight="1">
      <c r="A541" s="1"/>
      <c r="B541" s="1"/>
      <c r="C541" s="12"/>
      <c r="D541" s="1"/>
      <c r="E541" s="12"/>
      <c r="F541" s="12"/>
      <c r="G541" s="1"/>
      <c r="H541" s="1"/>
      <c r="I541" s="12"/>
      <c r="J541" s="12"/>
      <c r="K541" s="1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4.25" customHeight="1">
      <c r="A542" s="1"/>
      <c r="B542" s="1"/>
      <c r="C542" s="12"/>
      <c r="D542" s="1"/>
      <c r="E542" s="12"/>
      <c r="F542" s="12"/>
      <c r="G542" s="1"/>
      <c r="H542" s="1"/>
      <c r="I542" s="12"/>
      <c r="J542" s="12"/>
      <c r="K542" s="1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4.25" customHeight="1">
      <c r="A543" s="1"/>
      <c r="B543" s="1"/>
      <c r="C543" s="12"/>
      <c r="D543" s="1"/>
      <c r="E543" s="12"/>
      <c r="F543" s="12"/>
      <c r="G543" s="1"/>
      <c r="H543" s="1"/>
      <c r="I543" s="12"/>
      <c r="J543" s="12"/>
      <c r="K543" s="1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4.25" customHeight="1">
      <c r="A544" s="1"/>
      <c r="B544" s="1"/>
      <c r="C544" s="12"/>
      <c r="D544" s="1"/>
      <c r="E544" s="12"/>
      <c r="F544" s="12"/>
      <c r="G544" s="1"/>
      <c r="H544" s="1"/>
      <c r="I544" s="12"/>
      <c r="J544" s="12"/>
      <c r="K544" s="1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4.25" customHeight="1">
      <c r="A545" s="1"/>
      <c r="B545" s="1"/>
      <c r="C545" s="12"/>
      <c r="D545" s="1"/>
      <c r="E545" s="12"/>
      <c r="F545" s="12"/>
      <c r="G545" s="1"/>
      <c r="H545" s="1"/>
      <c r="I545" s="12"/>
      <c r="J545" s="12"/>
      <c r="K545" s="1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4.25" customHeight="1">
      <c r="A546" s="1"/>
      <c r="B546" s="1"/>
      <c r="C546" s="12"/>
      <c r="D546" s="1"/>
      <c r="E546" s="12"/>
      <c r="F546" s="12"/>
      <c r="G546" s="1"/>
      <c r="H546" s="1"/>
      <c r="I546" s="12"/>
      <c r="J546" s="12"/>
      <c r="K546" s="1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4.25" customHeight="1">
      <c r="A547" s="1"/>
      <c r="B547" s="1"/>
      <c r="C547" s="12"/>
      <c r="D547" s="1"/>
      <c r="E547" s="12"/>
      <c r="F547" s="12"/>
      <c r="G547" s="1"/>
      <c r="H547" s="1"/>
      <c r="I547" s="12"/>
      <c r="J547" s="12"/>
      <c r="K547" s="1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4.25" customHeight="1">
      <c r="A548" s="1"/>
      <c r="B548" s="1"/>
      <c r="C548" s="12"/>
      <c r="D548" s="1"/>
      <c r="E548" s="12"/>
      <c r="F548" s="12"/>
      <c r="G548" s="1"/>
      <c r="H548" s="1"/>
      <c r="I548" s="12"/>
      <c r="J548" s="12"/>
      <c r="K548" s="1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4.25" customHeight="1">
      <c r="A549" s="1"/>
      <c r="B549" s="1"/>
      <c r="C549" s="12"/>
      <c r="D549" s="1"/>
      <c r="E549" s="12"/>
      <c r="F549" s="12"/>
      <c r="G549" s="1"/>
      <c r="H549" s="1"/>
      <c r="I549" s="12"/>
      <c r="J549" s="12"/>
      <c r="K549" s="1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4.25" customHeight="1">
      <c r="A550" s="1"/>
      <c r="B550" s="1"/>
      <c r="C550" s="12"/>
      <c r="D550" s="1"/>
      <c r="E550" s="12"/>
      <c r="F550" s="12"/>
      <c r="G550" s="1"/>
      <c r="H550" s="1"/>
      <c r="I550" s="12"/>
      <c r="J550" s="12"/>
      <c r="K550" s="1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4.25" customHeight="1">
      <c r="A551" s="1"/>
      <c r="B551" s="1"/>
      <c r="C551" s="12"/>
      <c r="D551" s="1"/>
      <c r="E551" s="12"/>
      <c r="F551" s="12"/>
      <c r="G551" s="1"/>
      <c r="H551" s="1"/>
      <c r="I551" s="12"/>
      <c r="J551" s="12"/>
      <c r="K551" s="1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4.25" customHeight="1">
      <c r="A552" s="1"/>
      <c r="B552" s="1"/>
      <c r="C552" s="12"/>
      <c r="D552" s="1"/>
      <c r="E552" s="12"/>
      <c r="F552" s="12"/>
      <c r="G552" s="1"/>
      <c r="H552" s="1"/>
      <c r="I552" s="12"/>
      <c r="J552" s="12"/>
      <c r="K552" s="1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4.25" customHeight="1">
      <c r="A553" s="1"/>
      <c r="B553" s="1"/>
      <c r="C553" s="12"/>
      <c r="D553" s="1"/>
      <c r="E553" s="12"/>
      <c r="F553" s="12"/>
      <c r="G553" s="1"/>
      <c r="H553" s="1"/>
      <c r="I553" s="12"/>
      <c r="J553" s="12"/>
      <c r="K553" s="1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4.25" customHeight="1">
      <c r="A554" s="1"/>
      <c r="B554" s="1"/>
      <c r="C554" s="12"/>
      <c r="D554" s="1"/>
      <c r="E554" s="12"/>
      <c r="F554" s="12"/>
      <c r="G554" s="1"/>
      <c r="H554" s="1"/>
      <c r="I554" s="12"/>
      <c r="J554" s="12"/>
      <c r="K554" s="1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4.25" customHeight="1">
      <c r="A555" s="1"/>
      <c r="B555" s="1"/>
      <c r="C555" s="12"/>
      <c r="D555" s="1"/>
      <c r="E555" s="12"/>
      <c r="F555" s="12"/>
      <c r="G555" s="1"/>
      <c r="H555" s="1"/>
      <c r="I555" s="12"/>
      <c r="J555" s="12"/>
      <c r="K555" s="1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4.25" customHeight="1">
      <c r="A556" s="1"/>
      <c r="B556" s="1"/>
      <c r="C556" s="12"/>
      <c r="D556" s="1"/>
      <c r="E556" s="12"/>
      <c r="F556" s="12"/>
      <c r="G556" s="1"/>
      <c r="H556" s="1"/>
      <c r="I556" s="12"/>
      <c r="J556" s="12"/>
      <c r="K556" s="1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4.25" customHeight="1">
      <c r="A557" s="1"/>
      <c r="B557" s="1"/>
      <c r="C557" s="12"/>
      <c r="D557" s="1"/>
      <c r="E557" s="12"/>
      <c r="F557" s="12"/>
      <c r="G557" s="1"/>
      <c r="H557" s="1"/>
      <c r="I557" s="12"/>
      <c r="J557" s="12"/>
      <c r="K557" s="1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4.25" customHeight="1">
      <c r="A558" s="1"/>
      <c r="B558" s="1"/>
      <c r="C558" s="12"/>
      <c r="D558" s="1"/>
      <c r="E558" s="12"/>
      <c r="F558" s="12"/>
      <c r="G558" s="1"/>
      <c r="H558" s="1"/>
      <c r="I558" s="12"/>
      <c r="J558" s="12"/>
      <c r="K558" s="1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4.25" customHeight="1">
      <c r="A559" s="1"/>
      <c r="B559" s="1"/>
      <c r="C559" s="12"/>
      <c r="D559" s="1"/>
      <c r="E559" s="12"/>
      <c r="F559" s="12"/>
      <c r="G559" s="1"/>
      <c r="H559" s="1"/>
      <c r="I559" s="12"/>
      <c r="J559" s="12"/>
      <c r="K559" s="1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4.25" customHeight="1">
      <c r="A560" s="1"/>
      <c r="B560" s="1"/>
      <c r="C560" s="12"/>
      <c r="D560" s="1"/>
      <c r="E560" s="12"/>
      <c r="F560" s="12"/>
      <c r="G560" s="1"/>
      <c r="H560" s="1"/>
      <c r="I560" s="12"/>
      <c r="J560" s="12"/>
      <c r="K560" s="1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4.25" customHeight="1">
      <c r="A561" s="1"/>
      <c r="B561" s="1"/>
      <c r="C561" s="12"/>
      <c r="D561" s="1"/>
      <c r="E561" s="12"/>
      <c r="F561" s="12"/>
      <c r="G561" s="1"/>
      <c r="H561" s="1"/>
      <c r="I561" s="12"/>
      <c r="J561" s="12"/>
      <c r="K561" s="1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4.25" customHeight="1">
      <c r="A562" s="1"/>
      <c r="B562" s="1"/>
      <c r="C562" s="12"/>
      <c r="D562" s="1"/>
      <c r="E562" s="12"/>
      <c r="F562" s="12"/>
      <c r="G562" s="1"/>
      <c r="H562" s="1"/>
      <c r="I562" s="12"/>
      <c r="J562" s="12"/>
      <c r="K562" s="1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4.25" customHeight="1">
      <c r="A563" s="1"/>
      <c r="B563" s="1"/>
      <c r="C563" s="12"/>
      <c r="D563" s="1"/>
      <c r="E563" s="12"/>
      <c r="F563" s="12"/>
      <c r="G563" s="1"/>
      <c r="H563" s="1"/>
      <c r="I563" s="12"/>
      <c r="J563" s="12"/>
      <c r="K563" s="1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4.25" customHeight="1">
      <c r="A564" s="1"/>
      <c r="B564" s="1"/>
      <c r="C564" s="12"/>
      <c r="D564" s="1"/>
      <c r="E564" s="12"/>
      <c r="F564" s="12"/>
      <c r="G564" s="1"/>
      <c r="H564" s="1"/>
      <c r="I564" s="12"/>
      <c r="J564" s="12"/>
      <c r="K564" s="1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4.25" customHeight="1">
      <c r="A565" s="1"/>
      <c r="B565" s="1"/>
      <c r="C565" s="12"/>
      <c r="D565" s="1"/>
      <c r="E565" s="12"/>
      <c r="F565" s="12"/>
      <c r="G565" s="1"/>
      <c r="H565" s="1"/>
      <c r="I565" s="12"/>
      <c r="J565" s="12"/>
      <c r="K565" s="1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4.25" customHeight="1">
      <c r="A566" s="1"/>
      <c r="B566" s="1"/>
      <c r="C566" s="12"/>
      <c r="D566" s="1"/>
      <c r="E566" s="12"/>
      <c r="F566" s="12"/>
      <c r="G566" s="1"/>
      <c r="H566" s="1"/>
      <c r="I566" s="12"/>
      <c r="J566" s="12"/>
      <c r="K566" s="1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4.25" customHeight="1">
      <c r="A567" s="1"/>
      <c r="B567" s="1"/>
      <c r="C567" s="12"/>
      <c r="D567" s="1"/>
      <c r="E567" s="12"/>
      <c r="F567" s="12"/>
      <c r="G567" s="1"/>
      <c r="H567" s="1"/>
      <c r="I567" s="12"/>
      <c r="J567" s="12"/>
      <c r="K567" s="1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4.25" customHeight="1">
      <c r="A568" s="1"/>
      <c r="B568" s="1"/>
      <c r="C568" s="12"/>
      <c r="D568" s="1"/>
      <c r="E568" s="12"/>
      <c r="F568" s="12"/>
      <c r="G568" s="1"/>
      <c r="H568" s="1"/>
      <c r="I568" s="12"/>
      <c r="J568" s="12"/>
      <c r="K568" s="1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4.25" customHeight="1">
      <c r="A569" s="1"/>
      <c r="B569" s="1"/>
      <c r="C569" s="12"/>
      <c r="D569" s="1"/>
      <c r="E569" s="12"/>
      <c r="F569" s="12"/>
      <c r="G569" s="1"/>
      <c r="H569" s="1"/>
      <c r="I569" s="12"/>
      <c r="J569" s="12"/>
      <c r="K569" s="1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4.25" customHeight="1">
      <c r="A570" s="1"/>
      <c r="B570" s="1"/>
      <c r="C570" s="12"/>
      <c r="D570" s="1"/>
      <c r="E570" s="12"/>
      <c r="F570" s="12"/>
      <c r="G570" s="1"/>
      <c r="H570" s="1"/>
      <c r="I570" s="12"/>
      <c r="J570" s="12"/>
      <c r="K570" s="1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4.25" customHeight="1">
      <c r="A571" s="1"/>
      <c r="B571" s="1"/>
      <c r="C571" s="12"/>
      <c r="D571" s="1"/>
      <c r="E571" s="12"/>
      <c r="F571" s="12"/>
      <c r="G571" s="1"/>
      <c r="H571" s="1"/>
      <c r="I571" s="12"/>
      <c r="J571" s="12"/>
      <c r="K571" s="1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4.25" customHeight="1">
      <c r="A572" s="1"/>
      <c r="B572" s="1"/>
      <c r="C572" s="12"/>
      <c r="D572" s="1"/>
      <c r="E572" s="12"/>
      <c r="F572" s="12"/>
      <c r="G572" s="1"/>
      <c r="H572" s="1"/>
      <c r="I572" s="12"/>
      <c r="J572" s="12"/>
      <c r="K572" s="1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4.25" customHeight="1">
      <c r="A573" s="1"/>
      <c r="B573" s="1"/>
      <c r="C573" s="12"/>
      <c r="D573" s="1"/>
      <c r="E573" s="12"/>
      <c r="F573" s="12"/>
      <c r="G573" s="1"/>
      <c r="H573" s="1"/>
      <c r="I573" s="12"/>
      <c r="J573" s="12"/>
      <c r="K573" s="1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4.25" customHeight="1">
      <c r="A574" s="1"/>
      <c r="B574" s="1"/>
      <c r="C574" s="12"/>
      <c r="D574" s="1"/>
      <c r="E574" s="12"/>
      <c r="F574" s="12"/>
      <c r="G574" s="1"/>
      <c r="H574" s="1"/>
      <c r="I574" s="12"/>
      <c r="J574" s="12"/>
      <c r="K574" s="1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4.25" customHeight="1">
      <c r="A575" s="1"/>
      <c r="B575" s="1"/>
      <c r="C575" s="12"/>
      <c r="D575" s="1"/>
      <c r="E575" s="12"/>
      <c r="F575" s="12"/>
      <c r="G575" s="1"/>
      <c r="H575" s="1"/>
      <c r="I575" s="12"/>
      <c r="J575" s="12"/>
      <c r="K575" s="1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4.25" customHeight="1">
      <c r="A576" s="1"/>
      <c r="B576" s="1"/>
      <c r="C576" s="12"/>
      <c r="D576" s="1"/>
      <c r="E576" s="12"/>
      <c r="F576" s="12"/>
      <c r="G576" s="1"/>
      <c r="H576" s="1"/>
      <c r="I576" s="12"/>
      <c r="J576" s="12"/>
      <c r="K576" s="1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4.25" customHeight="1">
      <c r="A577" s="1"/>
      <c r="B577" s="1"/>
      <c r="C577" s="12"/>
      <c r="D577" s="1"/>
      <c r="E577" s="12"/>
      <c r="F577" s="12"/>
      <c r="G577" s="1"/>
      <c r="H577" s="1"/>
      <c r="I577" s="12"/>
      <c r="J577" s="12"/>
      <c r="K577" s="1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4.25" customHeight="1">
      <c r="A578" s="1"/>
      <c r="B578" s="1"/>
      <c r="C578" s="12"/>
      <c r="D578" s="1"/>
      <c r="E578" s="12"/>
      <c r="F578" s="12"/>
      <c r="G578" s="1"/>
      <c r="H578" s="1"/>
      <c r="I578" s="12"/>
      <c r="J578" s="12"/>
      <c r="K578" s="1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4.25" customHeight="1">
      <c r="A579" s="1"/>
      <c r="B579" s="1"/>
      <c r="C579" s="12"/>
      <c r="D579" s="1"/>
      <c r="E579" s="12"/>
      <c r="F579" s="12"/>
      <c r="G579" s="1"/>
      <c r="H579" s="1"/>
      <c r="I579" s="12"/>
      <c r="J579" s="12"/>
      <c r="K579" s="1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4.25" customHeight="1">
      <c r="A580" s="1"/>
      <c r="B580" s="1"/>
      <c r="C580" s="12"/>
      <c r="D580" s="1"/>
      <c r="E580" s="12"/>
      <c r="F580" s="12"/>
      <c r="G580" s="1"/>
      <c r="H580" s="1"/>
      <c r="I580" s="12"/>
      <c r="J580" s="12"/>
      <c r="K580" s="1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4.25" customHeight="1">
      <c r="A581" s="1"/>
      <c r="B581" s="1"/>
      <c r="C581" s="12"/>
      <c r="D581" s="1"/>
      <c r="E581" s="12"/>
      <c r="F581" s="12"/>
      <c r="G581" s="1"/>
      <c r="H581" s="1"/>
      <c r="I581" s="12"/>
      <c r="J581" s="12"/>
      <c r="K581" s="1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4.25" customHeight="1">
      <c r="A582" s="1"/>
      <c r="B582" s="1"/>
      <c r="C582" s="12"/>
      <c r="D582" s="1"/>
      <c r="E582" s="12"/>
      <c r="F582" s="12"/>
      <c r="G582" s="1"/>
      <c r="H582" s="1"/>
      <c r="I582" s="12"/>
      <c r="J582" s="12"/>
      <c r="K582" s="1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4.25" customHeight="1">
      <c r="A583" s="1"/>
      <c r="B583" s="1"/>
      <c r="C583" s="12"/>
      <c r="D583" s="1"/>
      <c r="E583" s="12"/>
      <c r="F583" s="12"/>
      <c r="G583" s="1"/>
      <c r="H583" s="1"/>
      <c r="I583" s="12"/>
      <c r="J583" s="12"/>
      <c r="K583" s="1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4.25" customHeight="1">
      <c r="A584" s="1"/>
      <c r="B584" s="1"/>
      <c r="C584" s="12"/>
      <c r="D584" s="1"/>
      <c r="E584" s="12"/>
      <c r="F584" s="12"/>
      <c r="G584" s="1"/>
      <c r="H584" s="1"/>
      <c r="I584" s="12"/>
      <c r="J584" s="12"/>
      <c r="K584" s="1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4.25" customHeight="1">
      <c r="A585" s="1"/>
      <c r="B585" s="1"/>
      <c r="C585" s="12"/>
      <c r="D585" s="1"/>
      <c r="E585" s="12"/>
      <c r="F585" s="12"/>
      <c r="G585" s="1"/>
      <c r="H585" s="1"/>
      <c r="I585" s="12"/>
      <c r="J585" s="12"/>
      <c r="K585" s="1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4.25" customHeight="1">
      <c r="A586" s="1"/>
      <c r="B586" s="1"/>
      <c r="C586" s="12"/>
      <c r="D586" s="1"/>
      <c r="E586" s="12"/>
      <c r="F586" s="12"/>
      <c r="G586" s="1"/>
      <c r="H586" s="1"/>
      <c r="I586" s="12"/>
      <c r="J586" s="12"/>
      <c r="K586" s="1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4.25" customHeight="1">
      <c r="A587" s="1"/>
      <c r="B587" s="1"/>
      <c r="C587" s="12"/>
      <c r="D587" s="1"/>
      <c r="E587" s="12"/>
      <c r="F587" s="12"/>
      <c r="G587" s="1"/>
      <c r="H587" s="1"/>
      <c r="I587" s="12"/>
      <c r="J587" s="12"/>
      <c r="K587" s="1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4.25" customHeight="1">
      <c r="A588" s="1"/>
      <c r="B588" s="1"/>
      <c r="C588" s="12"/>
      <c r="D588" s="1"/>
      <c r="E588" s="12"/>
      <c r="F588" s="12"/>
      <c r="G588" s="1"/>
      <c r="H588" s="1"/>
      <c r="I588" s="12"/>
      <c r="J588" s="12"/>
      <c r="K588" s="1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4.25" customHeight="1">
      <c r="A589" s="1"/>
      <c r="B589" s="1"/>
      <c r="C589" s="12"/>
      <c r="D589" s="1"/>
      <c r="E589" s="12"/>
      <c r="F589" s="12"/>
      <c r="G589" s="1"/>
      <c r="H589" s="1"/>
      <c r="I589" s="12"/>
      <c r="J589" s="12"/>
      <c r="K589" s="1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4.25" customHeight="1">
      <c r="A590" s="1"/>
      <c r="B590" s="1"/>
      <c r="C590" s="12"/>
      <c r="D590" s="1"/>
      <c r="E590" s="12"/>
      <c r="F590" s="12"/>
      <c r="G590" s="1"/>
      <c r="H590" s="1"/>
      <c r="I590" s="12"/>
      <c r="J590" s="12"/>
      <c r="K590" s="1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4.25" customHeight="1">
      <c r="A591" s="1"/>
      <c r="B591" s="1"/>
      <c r="C591" s="12"/>
      <c r="D591" s="1"/>
      <c r="E591" s="12"/>
      <c r="F591" s="12"/>
      <c r="G591" s="1"/>
      <c r="H591" s="1"/>
      <c r="I591" s="12"/>
      <c r="J591" s="12"/>
      <c r="K591" s="1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4.25" customHeight="1">
      <c r="A592" s="1"/>
      <c r="B592" s="1"/>
      <c r="C592" s="12"/>
      <c r="D592" s="1"/>
      <c r="E592" s="12"/>
      <c r="F592" s="12"/>
      <c r="G592" s="1"/>
      <c r="H592" s="1"/>
      <c r="I592" s="12"/>
      <c r="J592" s="12"/>
      <c r="K592" s="1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4.25" customHeight="1">
      <c r="A593" s="1"/>
      <c r="B593" s="1"/>
      <c r="C593" s="12"/>
      <c r="D593" s="1"/>
      <c r="E593" s="12"/>
      <c r="F593" s="12"/>
      <c r="G593" s="1"/>
      <c r="H593" s="1"/>
      <c r="I593" s="12"/>
      <c r="J593" s="12"/>
      <c r="K593" s="1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4.25" customHeight="1">
      <c r="A594" s="1"/>
      <c r="B594" s="1"/>
      <c r="C594" s="12"/>
      <c r="D594" s="1"/>
      <c r="E594" s="12"/>
      <c r="F594" s="12"/>
      <c r="G594" s="1"/>
      <c r="H594" s="1"/>
      <c r="I594" s="12"/>
      <c r="J594" s="12"/>
      <c r="K594" s="1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4.25" customHeight="1">
      <c r="A595" s="1"/>
      <c r="B595" s="1"/>
      <c r="C595" s="12"/>
      <c r="D595" s="1"/>
      <c r="E595" s="12"/>
      <c r="F595" s="12"/>
      <c r="G595" s="1"/>
      <c r="H595" s="1"/>
      <c r="I595" s="12"/>
      <c r="J595" s="12"/>
      <c r="K595" s="1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4.25" customHeight="1">
      <c r="A596" s="1"/>
      <c r="B596" s="1"/>
      <c r="C596" s="12"/>
      <c r="D596" s="1"/>
      <c r="E596" s="12"/>
      <c r="F596" s="12"/>
      <c r="G596" s="1"/>
      <c r="H596" s="1"/>
      <c r="I596" s="12"/>
      <c r="J596" s="12"/>
      <c r="K596" s="1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4.25" customHeight="1">
      <c r="A597" s="1"/>
      <c r="B597" s="1"/>
      <c r="C597" s="12"/>
      <c r="D597" s="1"/>
      <c r="E597" s="12"/>
      <c r="F597" s="12"/>
      <c r="G597" s="1"/>
      <c r="H597" s="1"/>
      <c r="I597" s="12"/>
      <c r="J597" s="12"/>
      <c r="K597" s="1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4.25" customHeight="1">
      <c r="A598" s="1"/>
      <c r="B598" s="1"/>
      <c r="C598" s="12"/>
      <c r="D598" s="1"/>
      <c r="E598" s="12"/>
      <c r="F598" s="12"/>
      <c r="G598" s="1"/>
      <c r="H598" s="1"/>
      <c r="I598" s="12"/>
      <c r="J598" s="12"/>
      <c r="K598" s="1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4.25" customHeight="1">
      <c r="A599" s="1"/>
      <c r="B599" s="1"/>
      <c r="C599" s="12"/>
      <c r="D599" s="1"/>
      <c r="E599" s="12"/>
      <c r="F599" s="12"/>
      <c r="G599" s="1"/>
      <c r="H599" s="1"/>
      <c r="I599" s="12"/>
      <c r="J599" s="12"/>
      <c r="K599" s="1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4.25" customHeight="1">
      <c r="A600" s="1"/>
      <c r="B600" s="1"/>
      <c r="C600" s="12"/>
      <c r="D600" s="1"/>
      <c r="E600" s="12"/>
      <c r="F600" s="12"/>
      <c r="G600" s="1"/>
      <c r="H600" s="1"/>
      <c r="I600" s="12"/>
      <c r="J600" s="12"/>
      <c r="K600" s="1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4.25" customHeight="1">
      <c r="A601" s="1"/>
      <c r="B601" s="1"/>
      <c r="C601" s="12"/>
      <c r="D601" s="1"/>
      <c r="E601" s="12"/>
      <c r="F601" s="12"/>
      <c r="G601" s="1"/>
      <c r="H601" s="1"/>
      <c r="I601" s="12"/>
      <c r="J601" s="12"/>
      <c r="K601" s="1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4.25" customHeight="1">
      <c r="A602" s="1"/>
      <c r="B602" s="1"/>
      <c r="C602" s="12"/>
      <c r="D602" s="1"/>
      <c r="E602" s="12"/>
      <c r="F602" s="12"/>
      <c r="G602" s="1"/>
      <c r="H602" s="1"/>
      <c r="I602" s="12"/>
      <c r="J602" s="12"/>
      <c r="K602" s="1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4.25" customHeight="1">
      <c r="A603" s="1"/>
      <c r="B603" s="1"/>
      <c r="C603" s="12"/>
      <c r="D603" s="1"/>
      <c r="E603" s="12"/>
      <c r="F603" s="12"/>
      <c r="G603" s="1"/>
      <c r="H603" s="1"/>
      <c r="I603" s="12"/>
      <c r="J603" s="12"/>
      <c r="K603" s="1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4.25" customHeight="1">
      <c r="A604" s="1"/>
      <c r="B604" s="1"/>
      <c r="C604" s="12"/>
      <c r="D604" s="1"/>
      <c r="E604" s="12"/>
      <c r="F604" s="12"/>
      <c r="G604" s="1"/>
      <c r="H604" s="1"/>
      <c r="I604" s="12"/>
      <c r="J604" s="12"/>
      <c r="K604" s="1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4.25" customHeight="1">
      <c r="A605" s="1"/>
      <c r="B605" s="1"/>
      <c r="C605" s="12"/>
      <c r="D605" s="1"/>
      <c r="E605" s="12"/>
      <c r="F605" s="12"/>
      <c r="G605" s="1"/>
      <c r="H605" s="1"/>
      <c r="I605" s="12"/>
      <c r="J605" s="12"/>
      <c r="K605" s="1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4.25" customHeight="1">
      <c r="A606" s="1"/>
      <c r="B606" s="1"/>
      <c r="C606" s="12"/>
      <c r="D606" s="1"/>
      <c r="E606" s="12"/>
      <c r="F606" s="12"/>
      <c r="G606" s="1"/>
      <c r="H606" s="1"/>
      <c r="I606" s="12"/>
      <c r="J606" s="12"/>
      <c r="K606" s="1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4.25" customHeight="1">
      <c r="A607" s="1"/>
      <c r="B607" s="1"/>
      <c r="C607" s="12"/>
      <c r="D607" s="1"/>
      <c r="E607" s="12"/>
      <c r="F607" s="12"/>
      <c r="G607" s="1"/>
      <c r="H607" s="1"/>
      <c r="I607" s="12"/>
      <c r="J607" s="12"/>
      <c r="K607" s="1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4.25" customHeight="1">
      <c r="A608" s="1"/>
      <c r="B608" s="1"/>
      <c r="C608" s="12"/>
      <c r="D608" s="1"/>
      <c r="E608" s="12"/>
      <c r="F608" s="12"/>
      <c r="G608" s="1"/>
      <c r="H608" s="1"/>
      <c r="I608" s="12"/>
      <c r="J608" s="12"/>
      <c r="K608" s="1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4.25" customHeight="1">
      <c r="A609" s="1"/>
      <c r="B609" s="1"/>
      <c r="C609" s="12"/>
      <c r="D609" s="1"/>
      <c r="E609" s="12"/>
      <c r="F609" s="12"/>
      <c r="G609" s="1"/>
      <c r="H609" s="1"/>
      <c r="I609" s="12"/>
      <c r="J609" s="12"/>
      <c r="K609" s="1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4.25" customHeight="1">
      <c r="A610" s="1"/>
      <c r="B610" s="1"/>
      <c r="C610" s="12"/>
      <c r="D610" s="1"/>
      <c r="E610" s="12"/>
      <c r="F610" s="12"/>
      <c r="G610" s="1"/>
      <c r="H610" s="1"/>
      <c r="I610" s="12"/>
      <c r="J610" s="12"/>
      <c r="K610" s="1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4.25" customHeight="1">
      <c r="A611" s="1"/>
      <c r="B611" s="1"/>
      <c r="C611" s="12"/>
      <c r="D611" s="1"/>
      <c r="E611" s="12"/>
      <c r="F611" s="12"/>
      <c r="G611" s="1"/>
      <c r="H611" s="1"/>
      <c r="I611" s="12"/>
      <c r="J611" s="12"/>
      <c r="K611" s="1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4.25" customHeight="1">
      <c r="A612" s="1"/>
      <c r="B612" s="1"/>
      <c r="C612" s="12"/>
      <c r="D612" s="1"/>
      <c r="E612" s="12"/>
      <c r="F612" s="12"/>
      <c r="G612" s="1"/>
      <c r="H612" s="1"/>
      <c r="I612" s="12"/>
      <c r="J612" s="12"/>
      <c r="K612" s="1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4.25" customHeight="1">
      <c r="A613" s="1"/>
      <c r="B613" s="1"/>
      <c r="C613" s="12"/>
      <c r="D613" s="1"/>
      <c r="E613" s="12"/>
      <c r="F613" s="12"/>
      <c r="G613" s="1"/>
      <c r="H613" s="1"/>
      <c r="I613" s="12"/>
      <c r="J613" s="12"/>
      <c r="K613" s="1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4.25" customHeight="1">
      <c r="A614" s="1"/>
      <c r="B614" s="1"/>
      <c r="C614" s="12"/>
      <c r="D614" s="1"/>
      <c r="E614" s="12"/>
      <c r="F614" s="12"/>
      <c r="G614" s="1"/>
      <c r="H614" s="1"/>
      <c r="I614" s="12"/>
      <c r="J614" s="12"/>
      <c r="K614" s="1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4.25" customHeight="1">
      <c r="A615" s="1"/>
      <c r="B615" s="1"/>
      <c r="C615" s="12"/>
      <c r="D615" s="1"/>
      <c r="E615" s="12"/>
      <c r="F615" s="12"/>
      <c r="G615" s="1"/>
      <c r="H615" s="1"/>
      <c r="I615" s="12"/>
      <c r="J615" s="12"/>
      <c r="K615" s="1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4.25" customHeight="1">
      <c r="A616" s="1"/>
      <c r="B616" s="1"/>
      <c r="C616" s="12"/>
      <c r="D616" s="1"/>
      <c r="E616" s="12"/>
      <c r="F616" s="12"/>
      <c r="G616" s="1"/>
      <c r="H616" s="1"/>
      <c r="I616" s="12"/>
      <c r="J616" s="12"/>
      <c r="K616" s="1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4.25" customHeight="1">
      <c r="A617" s="1"/>
      <c r="B617" s="1"/>
      <c r="C617" s="12"/>
      <c r="D617" s="1"/>
      <c r="E617" s="12"/>
      <c r="F617" s="12"/>
      <c r="G617" s="1"/>
      <c r="H617" s="1"/>
      <c r="I617" s="12"/>
      <c r="J617" s="12"/>
      <c r="K617" s="1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4.25" customHeight="1">
      <c r="A618" s="1"/>
      <c r="B618" s="1"/>
      <c r="C618" s="12"/>
      <c r="D618" s="1"/>
      <c r="E618" s="12"/>
      <c r="F618" s="12"/>
      <c r="G618" s="1"/>
      <c r="H618" s="1"/>
      <c r="I618" s="12"/>
      <c r="J618" s="12"/>
      <c r="K618" s="1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4.25" customHeight="1">
      <c r="A619" s="1"/>
      <c r="B619" s="1"/>
      <c r="C619" s="12"/>
      <c r="D619" s="1"/>
      <c r="E619" s="12"/>
      <c r="F619" s="12"/>
      <c r="G619" s="1"/>
      <c r="H619" s="1"/>
      <c r="I619" s="12"/>
      <c r="J619" s="12"/>
      <c r="K619" s="1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4.25" customHeight="1">
      <c r="A620" s="1"/>
      <c r="B620" s="1"/>
      <c r="C620" s="12"/>
      <c r="D620" s="1"/>
      <c r="E620" s="12"/>
      <c r="F620" s="12"/>
      <c r="G620" s="1"/>
      <c r="H620" s="1"/>
      <c r="I620" s="12"/>
      <c r="J620" s="12"/>
      <c r="K620" s="1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4.25" customHeight="1">
      <c r="A621" s="1"/>
      <c r="B621" s="1"/>
      <c r="C621" s="12"/>
      <c r="D621" s="1"/>
      <c r="E621" s="12"/>
      <c r="F621" s="12"/>
      <c r="G621" s="1"/>
      <c r="H621" s="1"/>
      <c r="I621" s="12"/>
      <c r="J621" s="12"/>
      <c r="K621" s="1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4.25" customHeight="1">
      <c r="A622" s="1"/>
      <c r="B622" s="1"/>
      <c r="C622" s="12"/>
      <c r="D622" s="1"/>
      <c r="E622" s="12"/>
      <c r="F622" s="12"/>
      <c r="G622" s="1"/>
      <c r="H622" s="1"/>
      <c r="I622" s="12"/>
      <c r="J622" s="12"/>
      <c r="K622" s="1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4.25" customHeight="1">
      <c r="A623" s="1"/>
      <c r="B623" s="1"/>
      <c r="C623" s="12"/>
      <c r="D623" s="1"/>
      <c r="E623" s="12"/>
      <c r="F623" s="12"/>
      <c r="G623" s="1"/>
      <c r="H623" s="1"/>
      <c r="I623" s="12"/>
      <c r="J623" s="12"/>
      <c r="K623" s="1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4.25" customHeight="1">
      <c r="A624" s="1"/>
      <c r="B624" s="1"/>
      <c r="C624" s="12"/>
      <c r="D624" s="1"/>
      <c r="E624" s="12"/>
      <c r="F624" s="12"/>
      <c r="G624" s="1"/>
      <c r="H624" s="1"/>
      <c r="I624" s="12"/>
      <c r="J624" s="12"/>
      <c r="K624" s="1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4.25" customHeight="1">
      <c r="A625" s="1"/>
      <c r="B625" s="1"/>
      <c r="C625" s="12"/>
      <c r="D625" s="1"/>
      <c r="E625" s="12"/>
      <c r="F625" s="12"/>
      <c r="G625" s="1"/>
      <c r="H625" s="1"/>
      <c r="I625" s="12"/>
      <c r="J625" s="12"/>
      <c r="K625" s="1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4.25" customHeight="1">
      <c r="A626" s="1"/>
      <c r="B626" s="1"/>
      <c r="C626" s="12"/>
      <c r="D626" s="1"/>
      <c r="E626" s="12"/>
      <c r="F626" s="12"/>
      <c r="G626" s="1"/>
      <c r="H626" s="1"/>
      <c r="I626" s="12"/>
      <c r="J626" s="12"/>
      <c r="K626" s="1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4.25" customHeight="1">
      <c r="A627" s="1"/>
      <c r="B627" s="1"/>
      <c r="C627" s="12"/>
      <c r="D627" s="1"/>
      <c r="E627" s="12"/>
      <c r="F627" s="12"/>
      <c r="G627" s="1"/>
      <c r="H627" s="1"/>
      <c r="I627" s="12"/>
      <c r="J627" s="12"/>
      <c r="K627" s="1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4.25" customHeight="1">
      <c r="A628" s="1"/>
      <c r="B628" s="1"/>
      <c r="C628" s="12"/>
      <c r="D628" s="1"/>
      <c r="E628" s="12"/>
      <c r="F628" s="12"/>
      <c r="G628" s="1"/>
      <c r="H628" s="1"/>
      <c r="I628" s="12"/>
      <c r="J628" s="12"/>
      <c r="K628" s="1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4.25" customHeight="1">
      <c r="A629" s="1"/>
      <c r="B629" s="1"/>
      <c r="C629" s="12"/>
      <c r="D629" s="1"/>
      <c r="E629" s="12"/>
      <c r="F629" s="12"/>
      <c r="G629" s="1"/>
      <c r="H629" s="1"/>
      <c r="I629" s="12"/>
      <c r="J629" s="12"/>
      <c r="K629" s="1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4.25" customHeight="1">
      <c r="A630" s="1"/>
      <c r="B630" s="1"/>
      <c r="C630" s="12"/>
      <c r="D630" s="1"/>
      <c r="E630" s="12"/>
      <c r="F630" s="12"/>
      <c r="G630" s="1"/>
      <c r="H630" s="1"/>
      <c r="I630" s="12"/>
      <c r="J630" s="12"/>
      <c r="K630" s="1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4.25" customHeight="1">
      <c r="A631" s="1"/>
      <c r="B631" s="1"/>
      <c r="C631" s="12"/>
      <c r="D631" s="1"/>
      <c r="E631" s="12"/>
      <c r="F631" s="12"/>
      <c r="G631" s="1"/>
      <c r="H631" s="1"/>
      <c r="I631" s="12"/>
      <c r="J631" s="12"/>
      <c r="K631" s="1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4.25" customHeight="1">
      <c r="A632" s="1"/>
      <c r="B632" s="1"/>
      <c r="C632" s="12"/>
      <c r="D632" s="1"/>
      <c r="E632" s="12"/>
      <c r="F632" s="12"/>
      <c r="G632" s="1"/>
      <c r="H632" s="1"/>
      <c r="I632" s="12"/>
      <c r="J632" s="12"/>
      <c r="K632" s="1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4.25" customHeight="1">
      <c r="A633" s="1"/>
      <c r="B633" s="1"/>
      <c r="C633" s="12"/>
      <c r="D633" s="1"/>
      <c r="E633" s="12"/>
      <c r="F633" s="12"/>
      <c r="G633" s="1"/>
      <c r="H633" s="1"/>
      <c r="I633" s="12"/>
      <c r="J633" s="12"/>
      <c r="K633" s="1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4.25" customHeight="1">
      <c r="A634" s="1"/>
      <c r="B634" s="1"/>
      <c r="C634" s="12"/>
      <c r="D634" s="1"/>
      <c r="E634" s="12"/>
      <c r="F634" s="12"/>
      <c r="G634" s="1"/>
      <c r="H634" s="1"/>
      <c r="I634" s="12"/>
      <c r="J634" s="12"/>
      <c r="K634" s="1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4.25" customHeight="1">
      <c r="A635" s="1"/>
      <c r="B635" s="1"/>
      <c r="C635" s="12"/>
      <c r="D635" s="1"/>
      <c r="E635" s="12"/>
      <c r="F635" s="12"/>
      <c r="G635" s="1"/>
      <c r="H635" s="1"/>
      <c r="I635" s="12"/>
      <c r="J635" s="12"/>
      <c r="K635" s="1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4.25" customHeight="1">
      <c r="A636" s="1"/>
      <c r="B636" s="1"/>
      <c r="C636" s="12"/>
      <c r="D636" s="1"/>
      <c r="E636" s="12"/>
      <c r="F636" s="12"/>
      <c r="G636" s="1"/>
      <c r="H636" s="1"/>
      <c r="I636" s="12"/>
      <c r="J636" s="12"/>
      <c r="K636" s="1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4.25" customHeight="1">
      <c r="A637" s="1"/>
      <c r="B637" s="1"/>
      <c r="C637" s="12"/>
      <c r="D637" s="1"/>
      <c r="E637" s="12"/>
      <c r="F637" s="12"/>
      <c r="G637" s="1"/>
      <c r="H637" s="1"/>
      <c r="I637" s="12"/>
      <c r="J637" s="12"/>
      <c r="K637" s="1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4.25" customHeight="1">
      <c r="A638" s="1"/>
      <c r="B638" s="1"/>
      <c r="C638" s="12"/>
      <c r="D638" s="1"/>
      <c r="E638" s="12"/>
      <c r="F638" s="12"/>
      <c r="G638" s="1"/>
      <c r="H638" s="1"/>
      <c r="I638" s="12"/>
      <c r="J638" s="12"/>
      <c r="K638" s="1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4.25" customHeight="1">
      <c r="A639" s="1"/>
      <c r="B639" s="1"/>
      <c r="C639" s="12"/>
      <c r="D639" s="1"/>
      <c r="E639" s="12"/>
      <c r="F639" s="12"/>
      <c r="G639" s="1"/>
      <c r="H639" s="1"/>
      <c r="I639" s="12"/>
      <c r="J639" s="12"/>
      <c r="K639" s="1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4.25" customHeight="1">
      <c r="A640" s="1"/>
      <c r="B640" s="1"/>
      <c r="C640" s="12"/>
      <c r="D640" s="1"/>
      <c r="E640" s="12"/>
      <c r="F640" s="12"/>
      <c r="G640" s="1"/>
      <c r="H640" s="1"/>
      <c r="I640" s="12"/>
      <c r="J640" s="12"/>
      <c r="K640" s="1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4.25" customHeight="1">
      <c r="A641" s="1"/>
      <c r="B641" s="1"/>
      <c r="C641" s="12"/>
      <c r="D641" s="1"/>
      <c r="E641" s="12"/>
      <c r="F641" s="12"/>
      <c r="G641" s="1"/>
      <c r="H641" s="1"/>
      <c r="I641" s="12"/>
      <c r="J641" s="12"/>
      <c r="K641" s="1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4.25" customHeight="1">
      <c r="A642" s="1"/>
      <c r="B642" s="1"/>
      <c r="C642" s="12"/>
      <c r="D642" s="1"/>
      <c r="E642" s="12"/>
      <c r="F642" s="12"/>
      <c r="G642" s="1"/>
      <c r="H642" s="1"/>
      <c r="I642" s="12"/>
      <c r="J642" s="12"/>
      <c r="K642" s="1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4.25" customHeight="1">
      <c r="A643" s="1"/>
      <c r="B643" s="1"/>
      <c r="C643" s="12"/>
      <c r="D643" s="1"/>
      <c r="E643" s="12"/>
      <c r="F643" s="12"/>
      <c r="G643" s="1"/>
      <c r="H643" s="1"/>
      <c r="I643" s="12"/>
      <c r="J643" s="12"/>
      <c r="K643" s="1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4.25" customHeight="1">
      <c r="A644" s="1"/>
      <c r="B644" s="1"/>
      <c r="C644" s="12"/>
      <c r="D644" s="1"/>
      <c r="E644" s="12"/>
      <c r="F644" s="12"/>
      <c r="G644" s="1"/>
      <c r="H644" s="1"/>
      <c r="I644" s="12"/>
      <c r="J644" s="12"/>
      <c r="K644" s="1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4.25" customHeight="1">
      <c r="A645" s="1"/>
      <c r="B645" s="1"/>
      <c r="C645" s="12"/>
      <c r="D645" s="1"/>
      <c r="E645" s="12"/>
      <c r="F645" s="12"/>
      <c r="G645" s="1"/>
      <c r="H645" s="1"/>
      <c r="I645" s="12"/>
      <c r="J645" s="12"/>
      <c r="K645" s="1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4.25" customHeight="1">
      <c r="A646" s="1"/>
      <c r="B646" s="1"/>
      <c r="C646" s="12"/>
      <c r="D646" s="1"/>
      <c r="E646" s="12"/>
      <c r="F646" s="12"/>
      <c r="G646" s="1"/>
      <c r="H646" s="1"/>
      <c r="I646" s="12"/>
      <c r="J646" s="12"/>
      <c r="K646" s="1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4.25" customHeight="1">
      <c r="A647" s="1"/>
      <c r="B647" s="1"/>
      <c r="C647" s="12"/>
      <c r="D647" s="1"/>
      <c r="E647" s="12"/>
      <c r="F647" s="12"/>
      <c r="G647" s="1"/>
      <c r="H647" s="1"/>
      <c r="I647" s="12"/>
      <c r="J647" s="12"/>
      <c r="K647" s="1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4.25" customHeight="1">
      <c r="A648" s="1"/>
      <c r="B648" s="1"/>
      <c r="C648" s="12"/>
      <c r="D648" s="1"/>
      <c r="E648" s="12"/>
      <c r="F648" s="12"/>
      <c r="G648" s="1"/>
      <c r="H648" s="1"/>
      <c r="I648" s="12"/>
      <c r="J648" s="12"/>
      <c r="K648" s="1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4.25" customHeight="1">
      <c r="A649" s="1"/>
      <c r="B649" s="1"/>
      <c r="C649" s="12"/>
      <c r="D649" s="1"/>
      <c r="E649" s="12"/>
      <c r="F649" s="12"/>
      <c r="G649" s="1"/>
      <c r="H649" s="1"/>
      <c r="I649" s="12"/>
      <c r="J649" s="12"/>
      <c r="K649" s="1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4.25" customHeight="1">
      <c r="A650" s="1"/>
      <c r="B650" s="1"/>
      <c r="C650" s="12"/>
      <c r="D650" s="1"/>
      <c r="E650" s="12"/>
      <c r="F650" s="12"/>
      <c r="G650" s="1"/>
      <c r="H650" s="1"/>
      <c r="I650" s="12"/>
      <c r="J650" s="12"/>
      <c r="K650" s="1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4.25" customHeight="1">
      <c r="A651" s="1"/>
      <c r="B651" s="1"/>
      <c r="C651" s="12"/>
      <c r="D651" s="1"/>
      <c r="E651" s="12"/>
      <c r="F651" s="12"/>
      <c r="G651" s="1"/>
      <c r="H651" s="1"/>
      <c r="I651" s="12"/>
      <c r="J651" s="12"/>
      <c r="K651" s="1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4.25" customHeight="1">
      <c r="A652" s="1"/>
      <c r="B652" s="1"/>
      <c r="C652" s="12"/>
      <c r="D652" s="1"/>
      <c r="E652" s="12"/>
      <c r="F652" s="12"/>
      <c r="G652" s="1"/>
      <c r="H652" s="1"/>
      <c r="I652" s="12"/>
      <c r="J652" s="12"/>
      <c r="K652" s="1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4.25" customHeight="1">
      <c r="A653" s="1"/>
      <c r="B653" s="1"/>
      <c r="C653" s="12"/>
      <c r="D653" s="1"/>
      <c r="E653" s="12"/>
      <c r="F653" s="12"/>
      <c r="G653" s="1"/>
      <c r="H653" s="1"/>
      <c r="I653" s="12"/>
      <c r="J653" s="12"/>
      <c r="K653" s="1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4.25" customHeight="1">
      <c r="A654" s="1"/>
      <c r="B654" s="1"/>
      <c r="C654" s="12"/>
      <c r="D654" s="1"/>
      <c r="E654" s="12"/>
      <c r="F654" s="12"/>
      <c r="G654" s="1"/>
      <c r="H654" s="1"/>
      <c r="I654" s="12"/>
      <c r="J654" s="12"/>
      <c r="K654" s="1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4.25" customHeight="1">
      <c r="A655" s="1"/>
      <c r="B655" s="1"/>
      <c r="C655" s="12"/>
      <c r="D655" s="1"/>
      <c r="E655" s="12"/>
      <c r="F655" s="12"/>
      <c r="G655" s="1"/>
      <c r="H655" s="1"/>
      <c r="I655" s="12"/>
      <c r="J655" s="12"/>
      <c r="K655" s="1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4.25" customHeight="1">
      <c r="A656" s="1"/>
      <c r="B656" s="1"/>
      <c r="C656" s="12"/>
      <c r="D656" s="1"/>
      <c r="E656" s="12"/>
      <c r="F656" s="12"/>
      <c r="G656" s="1"/>
      <c r="H656" s="1"/>
      <c r="I656" s="12"/>
      <c r="J656" s="12"/>
      <c r="K656" s="1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4.25" customHeight="1">
      <c r="A657" s="1"/>
      <c r="B657" s="1"/>
      <c r="C657" s="12"/>
      <c r="D657" s="1"/>
      <c r="E657" s="12"/>
      <c r="F657" s="12"/>
      <c r="G657" s="1"/>
      <c r="H657" s="1"/>
      <c r="I657" s="12"/>
      <c r="J657" s="12"/>
      <c r="K657" s="1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4.25" customHeight="1">
      <c r="A658" s="1"/>
      <c r="B658" s="1"/>
      <c r="C658" s="12"/>
      <c r="D658" s="1"/>
      <c r="E658" s="12"/>
      <c r="F658" s="12"/>
      <c r="G658" s="1"/>
      <c r="H658" s="1"/>
      <c r="I658" s="12"/>
      <c r="J658" s="12"/>
      <c r="K658" s="1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4.25" customHeight="1">
      <c r="A659" s="1"/>
      <c r="B659" s="1"/>
      <c r="C659" s="12"/>
      <c r="D659" s="1"/>
      <c r="E659" s="12"/>
      <c r="F659" s="12"/>
      <c r="G659" s="1"/>
      <c r="H659" s="1"/>
      <c r="I659" s="12"/>
      <c r="J659" s="12"/>
      <c r="K659" s="1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4.25" customHeight="1">
      <c r="A660" s="1"/>
      <c r="B660" s="1"/>
      <c r="C660" s="12"/>
      <c r="D660" s="1"/>
      <c r="E660" s="12"/>
      <c r="F660" s="12"/>
      <c r="G660" s="1"/>
      <c r="H660" s="1"/>
      <c r="I660" s="12"/>
      <c r="J660" s="12"/>
      <c r="K660" s="1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4.25" customHeight="1">
      <c r="A661" s="1"/>
      <c r="B661" s="1"/>
      <c r="C661" s="12"/>
      <c r="D661" s="1"/>
      <c r="E661" s="12"/>
      <c r="F661" s="12"/>
      <c r="G661" s="1"/>
      <c r="H661" s="1"/>
      <c r="I661" s="12"/>
      <c r="J661" s="12"/>
      <c r="K661" s="1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4.25" customHeight="1">
      <c r="A662" s="1"/>
      <c r="B662" s="1"/>
      <c r="C662" s="12"/>
      <c r="D662" s="1"/>
      <c r="E662" s="12"/>
      <c r="F662" s="12"/>
      <c r="G662" s="1"/>
      <c r="H662" s="1"/>
      <c r="I662" s="12"/>
      <c r="J662" s="12"/>
      <c r="K662" s="1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4.25" customHeight="1">
      <c r="A663" s="1"/>
      <c r="B663" s="1"/>
      <c r="C663" s="12"/>
      <c r="D663" s="1"/>
      <c r="E663" s="12"/>
      <c r="F663" s="12"/>
      <c r="G663" s="1"/>
      <c r="H663" s="1"/>
      <c r="I663" s="12"/>
      <c r="J663" s="12"/>
      <c r="K663" s="1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4.25" customHeight="1">
      <c r="A664" s="1"/>
      <c r="B664" s="1"/>
      <c r="C664" s="12"/>
      <c r="D664" s="1"/>
      <c r="E664" s="12"/>
      <c r="F664" s="12"/>
      <c r="G664" s="1"/>
      <c r="H664" s="1"/>
      <c r="I664" s="12"/>
      <c r="J664" s="12"/>
      <c r="K664" s="1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4.25" customHeight="1">
      <c r="A665" s="1"/>
      <c r="B665" s="1"/>
      <c r="C665" s="12"/>
      <c r="D665" s="1"/>
      <c r="E665" s="12"/>
      <c r="F665" s="12"/>
      <c r="G665" s="1"/>
      <c r="H665" s="1"/>
      <c r="I665" s="12"/>
      <c r="J665" s="12"/>
      <c r="K665" s="1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4.25" customHeight="1">
      <c r="A666" s="1"/>
      <c r="B666" s="1"/>
      <c r="C666" s="12"/>
      <c r="D666" s="1"/>
      <c r="E666" s="12"/>
      <c r="F666" s="12"/>
      <c r="G666" s="1"/>
      <c r="H666" s="1"/>
      <c r="I666" s="12"/>
      <c r="J666" s="12"/>
      <c r="K666" s="1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4.25" customHeight="1">
      <c r="A667" s="1"/>
      <c r="B667" s="1"/>
      <c r="C667" s="12"/>
      <c r="D667" s="1"/>
      <c r="E667" s="12"/>
      <c r="F667" s="12"/>
      <c r="G667" s="1"/>
      <c r="H667" s="1"/>
      <c r="I667" s="12"/>
      <c r="J667" s="12"/>
      <c r="K667" s="1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4.25" customHeight="1">
      <c r="A668" s="1"/>
      <c r="B668" s="1"/>
      <c r="C668" s="12"/>
      <c r="D668" s="1"/>
      <c r="E668" s="12"/>
      <c r="F668" s="12"/>
      <c r="G668" s="1"/>
      <c r="H668" s="1"/>
      <c r="I668" s="12"/>
      <c r="J668" s="12"/>
      <c r="K668" s="1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4.25" customHeight="1">
      <c r="A669" s="1"/>
      <c r="B669" s="1"/>
      <c r="C669" s="12"/>
      <c r="D669" s="1"/>
      <c r="E669" s="12"/>
      <c r="F669" s="12"/>
      <c r="G669" s="1"/>
      <c r="H669" s="1"/>
      <c r="I669" s="12"/>
      <c r="J669" s="12"/>
      <c r="K669" s="1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4.25" customHeight="1">
      <c r="A670" s="1"/>
      <c r="B670" s="1"/>
      <c r="C670" s="12"/>
      <c r="D670" s="1"/>
      <c r="E670" s="12"/>
      <c r="F670" s="12"/>
      <c r="G670" s="1"/>
      <c r="H670" s="1"/>
      <c r="I670" s="12"/>
      <c r="J670" s="12"/>
      <c r="K670" s="1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4.25" customHeight="1">
      <c r="A671" s="1"/>
      <c r="B671" s="1"/>
      <c r="C671" s="12"/>
      <c r="D671" s="1"/>
      <c r="E671" s="12"/>
      <c r="F671" s="12"/>
      <c r="G671" s="1"/>
      <c r="H671" s="1"/>
      <c r="I671" s="12"/>
      <c r="J671" s="12"/>
      <c r="K671" s="1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4.25" customHeight="1">
      <c r="A672" s="1"/>
      <c r="B672" s="1"/>
      <c r="C672" s="12"/>
      <c r="D672" s="1"/>
      <c r="E672" s="12"/>
      <c r="F672" s="12"/>
      <c r="G672" s="1"/>
      <c r="H672" s="1"/>
      <c r="I672" s="12"/>
      <c r="J672" s="12"/>
      <c r="K672" s="1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4.25" customHeight="1">
      <c r="A673" s="1"/>
      <c r="B673" s="1"/>
      <c r="C673" s="12"/>
      <c r="D673" s="1"/>
      <c r="E673" s="12"/>
      <c r="F673" s="12"/>
      <c r="G673" s="1"/>
      <c r="H673" s="1"/>
      <c r="I673" s="12"/>
      <c r="J673" s="12"/>
      <c r="K673" s="1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4.25" customHeight="1">
      <c r="A674" s="1"/>
      <c r="B674" s="1"/>
      <c r="C674" s="12"/>
      <c r="D674" s="1"/>
      <c r="E674" s="12"/>
      <c r="F674" s="12"/>
      <c r="G674" s="1"/>
      <c r="H674" s="1"/>
      <c r="I674" s="12"/>
      <c r="J674" s="12"/>
      <c r="K674" s="1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4.25" customHeight="1">
      <c r="A675" s="1"/>
      <c r="B675" s="1"/>
      <c r="C675" s="12"/>
      <c r="D675" s="1"/>
      <c r="E675" s="12"/>
      <c r="F675" s="12"/>
      <c r="G675" s="1"/>
      <c r="H675" s="1"/>
      <c r="I675" s="12"/>
      <c r="J675" s="12"/>
      <c r="K675" s="1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4.25" customHeight="1">
      <c r="A676" s="1"/>
      <c r="B676" s="1"/>
      <c r="C676" s="12"/>
      <c r="D676" s="1"/>
      <c r="E676" s="12"/>
      <c r="F676" s="12"/>
      <c r="G676" s="1"/>
      <c r="H676" s="1"/>
      <c r="I676" s="12"/>
      <c r="J676" s="12"/>
      <c r="K676" s="1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4.25" customHeight="1">
      <c r="A677" s="1"/>
      <c r="B677" s="1"/>
      <c r="C677" s="12"/>
      <c r="D677" s="1"/>
      <c r="E677" s="12"/>
      <c r="F677" s="12"/>
      <c r="G677" s="1"/>
      <c r="H677" s="1"/>
      <c r="I677" s="12"/>
      <c r="J677" s="12"/>
      <c r="K677" s="1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4.25" customHeight="1">
      <c r="A678" s="1"/>
      <c r="B678" s="1"/>
      <c r="C678" s="12"/>
      <c r="D678" s="1"/>
      <c r="E678" s="12"/>
      <c r="F678" s="12"/>
      <c r="G678" s="1"/>
      <c r="H678" s="1"/>
      <c r="I678" s="12"/>
      <c r="J678" s="12"/>
      <c r="K678" s="1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4.25" customHeight="1">
      <c r="A679" s="1"/>
      <c r="B679" s="1"/>
      <c r="C679" s="12"/>
      <c r="D679" s="1"/>
      <c r="E679" s="12"/>
      <c r="F679" s="12"/>
      <c r="G679" s="1"/>
      <c r="H679" s="1"/>
      <c r="I679" s="12"/>
      <c r="J679" s="12"/>
      <c r="K679" s="1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4.25" customHeight="1">
      <c r="A680" s="1"/>
      <c r="B680" s="1"/>
      <c r="C680" s="12"/>
      <c r="D680" s="1"/>
      <c r="E680" s="12"/>
      <c r="F680" s="12"/>
      <c r="G680" s="1"/>
      <c r="H680" s="1"/>
      <c r="I680" s="12"/>
      <c r="J680" s="12"/>
      <c r="K680" s="1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4.25" customHeight="1">
      <c r="A681" s="1"/>
      <c r="B681" s="1"/>
      <c r="C681" s="12"/>
      <c r="D681" s="1"/>
      <c r="E681" s="12"/>
      <c r="F681" s="12"/>
      <c r="G681" s="1"/>
      <c r="H681" s="1"/>
      <c r="I681" s="12"/>
      <c r="J681" s="12"/>
      <c r="K681" s="1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4.25" customHeight="1">
      <c r="A682" s="1"/>
      <c r="B682" s="1"/>
      <c r="C682" s="12"/>
      <c r="D682" s="1"/>
      <c r="E682" s="12"/>
      <c r="F682" s="12"/>
      <c r="G682" s="1"/>
      <c r="H682" s="1"/>
      <c r="I682" s="12"/>
      <c r="J682" s="12"/>
      <c r="K682" s="1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4.25" customHeight="1">
      <c r="A683" s="1"/>
      <c r="B683" s="1"/>
      <c r="C683" s="12"/>
      <c r="D683" s="1"/>
      <c r="E683" s="12"/>
      <c r="F683" s="12"/>
      <c r="G683" s="1"/>
      <c r="H683" s="1"/>
      <c r="I683" s="12"/>
      <c r="J683" s="12"/>
      <c r="K683" s="1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4.25" customHeight="1">
      <c r="A684" s="1"/>
      <c r="B684" s="1"/>
      <c r="C684" s="12"/>
      <c r="D684" s="1"/>
      <c r="E684" s="12"/>
      <c r="F684" s="12"/>
      <c r="G684" s="1"/>
      <c r="H684" s="1"/>
      <c r="I684" s="12"/>
      <c r="J684" s="12"/>
      <c r="K684" s="1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4.25" customHeight="1">
      <c r="A685" s="1"/>
      <c r="B685" s="1"/>
      <c r="C685" s="12"/>
      <c r="D685" s="1"/>
      <c r="E685" s="12"/>
      <c r="F685" s="12"/>
      <c r="G685" s="1"/>
      <c r="H685" s="1"/>
      <c r="I685" s="12"/>
      <c r="J685" s="12"/>
      <c r="K685" s="1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4.25" customHeight="1">
      <c r="A686" s="1"/>
      <c r="B686" s="1"/>
      <c r="C686" s="12"/>
      <c r="D686" s="1"/>
      <c r="E686" s="12"/>
      <c r="F686" s="12"/>
      <c r="G686" s="1"/>
      <c r="H686" s="1"/>
      <c r="I686" s="12"/>
      <c r="J686" s="12"/>
      <c r="K686" s="1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4.25" customHeight="1">
      <c r="A687" s="1"/>
      <c r="B687" s="1"/>
      <c r="C687" s="12"/>
      <c r="D687" s="1"/>
      <c r="E687" s="12"/>
      <c r="F687" s="12"/>
      <c r="G687" s="1"/>
      <c r="H687" s="1"/>
      <c r="I687" s="12"/>
      <c r="J687" s="12"/>
      <c r="K687" s="1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4.25" customHeight="1">
      <c r="A688" s="1"/>
      <c r="B688" s="1"/>
      <c r="C688" s="12"/>
      <c r="D688" s="1"/>
      <c r="E688" s="12"/>
      <c r="F688" s="12"/>
      <c r="G688" s="1"/>
      <c r="H688" s="1"/>
      <c r="I688" s="12"/>
      <c r="J688" s="12"/>
      <c r="K688" s="1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4.25" customHeight="1">
      <c r="A689" s="1"/>
      <c r="B689" s="1"/>
      <c r="C689" s="12"/>
      <c r="D689" s="1"/>
      <c r="E689" s="12"/>
      <c r="F689" s="12"/>
      <c r="G689" s="1"/>
      <c r="H689" s="1"/>
      <c r="I689" s="12"/>
      <c r="J689" s="12"/>
      <c r="K689" s="1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4.25" customHeight="1">
      <c r="A690" s="1"/>
      <c r="B690" s="1"/>
      <c r="C690" s="12"/>
      <c r="D690" s="1"/>
      <c r="E690" s="12"/>
      <c r="F690" s="12"/>
      <c r="G690" s="1"/>
      <c r="H690" s="1"/>
      <c r="I690" s="12"/>
      <c r="J690" s="12"/>
      <c r="K690" s="1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4.25" customHeight="1">
      <c r="A691" s="1"/>
      <c r="B691" s="1"/>
      <c r="C691" s="12"/>
      <c r="D691" s="1"/>
      <c r="E691" s="12"/>
      <c r="F691" s="12"/>
      <c r="G691" s="1"/>
      <c r="H691" s="1"/>
      <c r="I691" s="12"/>
      <c r="J691" s="12"/>
      <c r="K691" s="1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4.25" customHeight="1">
      <c r="A692" s="1"/>
      <c r="B692" s="1"/>
      <c r="C692" s="12"/>
      <c r="D692" s="1"/>
      <c r="E692" s="12"/>
      <c r="F692" s="12"/>
      <c r="G692" s="1"/>
      <c r="H692" s="1"/>
      <c r="I692" s="12"/>
      <c r="J692" s="12"/>
      <c r="K692" s="1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4.25" customHeight="1">
      <c r="A693" s="1"/>
      <c r="B693" s="1"/>
      <c r="C693" s="12"/>
      <c r="D693" s="1"/>
      <c r="E693" s="12"/>
      <c r="F693" s="12"/>
      <c r="G693" s="1"/>
      <c r="H693" s="1"/>
      <c r="I693" s="12"/>
      <c r="J693" s="12"/>
      <c r="K693" s="1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4.25" customHeight="1">
      <c r="A694" s="1"/>
      <c r="B694" s="1"/>
      <c r="C694" s="12"/>
      <c r="D694" s="1"/>
      <c r="E694" s="12"/>
      <c r="F694" s="12"/>
      <c r="G694" s="1"/>
      <c r="H694" s="1"/>
      <c r="I694" s="12"/>
      <c r="J694" s="12"/>
      <c r="K694" s="1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4.25" customHeight="1">
      <c r="A695" s="1"/>
      <c r="B695" s="1"/>
      <c r="C695" s="12"/>
      <c r="D695" s="1"/>
      <c r="E695" s="12"/>
      <c r="F695" s="12"/>
      <c r="G695" s="1"/>
      <c r="H695" s="1"/>
      <c r="I695" s="12"/>
      <c r="J695" s="12"/>
      <c r="K695" s="1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4.25" customHeight="1">
      <c r="A696" s="1"/>
      <c r="B696" s="1"/>
      <c r="C696" s="12"/>
      <c r="D696" s="1"/>
      <c r="E696" s="12"/>
      <c r="F696" s="12"/>
      <c r="G696" s="1"/>
      <c r="H696" s="1"/>
      <c r="I696" s="12"/>
      <c r="J696" s="12"/>
      <c r="K696" s="1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4.25" customHeight="1">
      <c r="A697" s="1"/>
      <c r="B697" s="1"/>
      <c r="C697" s="12"/>
      <c r="D697" s="1"/>
      <c r="E697" s="12"/>
      <c r="F697" s="12"/>
      <c r="G697" s="1"/>
      <c r="H697" s="1"/>
      <c r="I697" s="12"/>
      <c r="J697" s="12"/>
      <c r="K697" s="1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4.25" customHeight="1">
      <c r="A698" s="1"/>
      <c r="B698" s="1"/>
      <c r="C698" s="12"/>
      <c r="D698" s="1"/>
      <c r="E698" s="12"/>
      <c r="F698" s="12"/>
      <c r="G698" s="1"/>
      <c r="H698" s="1"/>
      <c r="I698" s="12"/>
      <c r="J698" s="12"/>
      <c r="K698" s="1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4.25" customHeight="1">
      <c r="A699" s="1"/>
      <c r="B699" s="1"/>
      <c r="C699" s="12"/>
      <c r="D699" s="1"/>
      <c r="E699" s="12"/>
      <c r="F699" s="12"/>
      <c r="G699" s="1"/>
      <c r="H699" s="1"/>
      <c r="I699" s="12"/>
      <c r="J699" s="12"/>
      <c r="K699" s="1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4.25" customHeight="1">
      <c r="A700" s="1"/>
      <c r="B700" s="1"/>
      <c r="C700" s="12"/>
      <c r="D700" s="1"/>
      <c r="E700" s="12"/>
      <c r="F700" s="12"/>
      <c r="G700" s="1"/>
      <c r="H700" s="1"/>
      <c r="I700" s="12"/>
      <c r="J700" s="12"/>
      <c r="K700" s="1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4.25" customHeight="1">
      <c r="A701" s="1"/>
      <c r="B701" s="1"/>
      <c r="C701" s="12"/>
      <c r="D701" s="1"/>
      <c r="E701" s="12"/>
      <c r="F701" s="12"/>
      <c r="G701" s="1"/>
      <c r="H701" s="1"/>
      <c r="I701" s="12"/>
      <c r="J701" s="12"/>
      <c r="K701" s="1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4.25" customHeight="1">
      <c r="A702" s="1"/>
      <c r="B702" s="1"/>
      <c r="C702" s="12"/>
      <c r="D702" s="1"/>
      <c r="E702" s="12"/>
      <c r="F702" s="12"/>
      <c r="G702" s="1"/>
      <c r="H702" s="1"/>
      <c r="I702" s="12"/>
      <c r="J702" s="12"/>
      <c r="K702" s="1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4.25" customHeight="1">
      <c r="A703" s="1"/>
      <c r="B703" s="1"/>
      <c r="C703" s="12"/>
      <c r="D703" s="1"/>
      <c r="E703" s="12"/>
      <c r="F703" s="12"/>
      <c r="G703" s="1"/>
      <c r="H703" s="1"/>
      <c r="I703" s="12"/>
      <c r="J703" s="12"/>
      <c r="K703" s="1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4.25" customHeight="1">
      <c r="A704" s="1"/>
      <c r="B704" s="1"/>
      <c r="C704" s="12"/>
      <c r="D704" s="1"/>
      <c r="E704" s="12"/>
      <c r="F704" s="12"/>
      <c r="G704" s="1"/>
      <c r="H704" s="1"/>
      <c r="I704" s="12"/>
      <c r="J704" s="12"/>
      <c r="K704" s="1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4.25" customHeight="1">
      <c r="A705" s="1"/>
      <c r="B705" s="1"/>
      <c r="C705" s="12"/>
      <c r="D705" s="1"/>
      <c r="E705" s="12"/>
      <c r="F705" s="12"/>
      <c r="G705" s="1"/>
      <c r="H705" s="1"/>
      <c r="I705" s="12"/>
      <c r="J705" s="12"/>
      <c r="K705" s="1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4.25" customHeight="1">
      <c r="A706" s="1"/>
      <c r="B706" s="1"/>
      <c r="C706" s="12"/>
      <c r="D706" s="1"/>
      <c r="E706" s="12"/>
      <c r="F706" s="12"/>
      <c r="G706" s="1"/>
      <c r="H706" s="1"/>
      <c r="I706" s="12"/>
      <c r="J706" s="12"/>
      <c r="K706" s="1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4.25" customHeight="1">
      <c r="A707" s="1"/>
      <c r="B707" s="1"/>
      <c r="C707" s="12"/>
      <c r="D707" s="1"/>
      <c r="E707" s="12"/>
      <c r="F707" s="12"/>
      <c r="G707" s="1"/>
      <c r="H707" s="1"/>
      <c r="I707" s="12"/>
      <c r="J707" s="12"/>
      <c r="K707" s="1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4.25" customHeight="1">
      <c r="A708" s="1"/>
      <c r="B708" s="1"/>
      <c r="C708" s="12"/>
      <c r="D708" s="1"/>
      <c r="E708" s="12"/>
      <c r="F708" s="12"/>
      <c r="G708" s="1"/>
      <c r="H708" s="1"/>
      <c r="I708" s="12"/>
      <c r="J708" s="12"/>
      <c r="K708" s="1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4.25" customHeight="1">
      <c r="A709" s="1"/>
      <c r="B709" s="1"/>
      <c r="C709" s="12"/>
      <c r="D709" s="1"/>
      <c r="E709" s="12"/>
      <c r="F709" s="12"/>
      <c r="G709" s="1"/>
      <c r="H709" s="1"/>
      <c r="I709" s="12"/>
      <c r="J709" s="12"/>
      <c r="K709" s="1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4.25" customHeight="1">
      <c r="A710" s="1"/>
      <c r="B710" s="1"/>
      <c r="C710" s="12"/>
      <c r="D710" s="1"/>
      <c r="E710" s="12"/>
      <c r="F710" s="12"/>
      <c r="G710" s="1"/>
      <c r="H710" s="1"/>
      <c r="I710" s="12"/>
      <c r="J710" s="12"/>
      <c r="K710" s="1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4.25" customHeight="1">
      <c r="A711" s="1"/>
      <c r="B711" s="1"/>
      <c r="C711" s="12"/>
      <c r="D711" s="1"/>
      <c r="E711" s="12"/>
      <c r="F711" s="12"/>
      <c r="G711" s="1"/>
      <c r="H711" s="1"/>
      <c r="I711" s="12"/>
      <c r="J711" s="12"/>
      <c r="K711" s="1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4.25" customHeight="1">
      <c r="A712" s="1"/>
      <c r="B712" s="1"/>
      <c r="C712" s="12"/>
      <c r="D712" s="1"/>
      <c r="E712" s="12"/>
      <c r="F712" s="12"/>
      <c r="G712" s="1"/>
      <c r="H712" s="1"/>
      <c r="I712" s="12"/>
      <c r="J712" s="12"/>
      <c r="K712" s="1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4.25" customHeight="1">
      <c r="A713" s="1"/>
      <c r="B713" s="1"/>
      <c r="C713" s="12"/>
      <c r="D713" s="1"/>
      <c r="E713" s="12"/>
      <c r="F713" s="12"/>
      <c r="G713" s="1"/>
      <c r="H713" s="1"/>
      <c r="I713" s="12"/>
      <c r="J713" s="12"/>
      <c r="K713" s="1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4.25" customHeight="1">
      <c r="A714" s="1"/>
      <c r="B714" s="1"/>
      <c r="C714" s="12"/>
      <c r="D714" s="1"/>
      <c r="E714" s="12"/>
      <c r="F714" s="12"/>
      <c r="G714" s="1"/>
      <c r="H714" s="1"/>
      <c r="I714" s="12"/>
      <c r="J714" s="12"/>
      <c r="K714" s="1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4.25" customHeight="1">
      <c r="A715" s="1"/>
      <c r="B715" s="1"/>
      <c r="C715" s="12"/>
      <c r="D715" s="1"/>
      <c r="E715" s="12"/>
      <c r="F715" s="12"/>
      <c r="G715" s="1"/>
      <c r="H715" s="1"/>
      <c r="I715" s="12"/>
      <c r="J715" s="12"/>
      <c r="K715" s="1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4.25" customHeight="1">
      <c r="A716" s="1"/>
      <c r="B716" s="1"/>
      <c r="C716" s="12"/>
      <c r="D716" s="1"/>
      <c r="E716" s="12"/>
      <c r="F716" s="12"/>
      <c r="G716" s="1"/>
      <c r="H716" s="1"/>
      <c r="I716" s="12"/>
      <c r="J716" s="12"/>
      <c r="K716" s="1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4.25" customHeight="1">
      <c r="A717" s="1"/>
      <c r="B717" s="1"/>
      <c r="C717" s="12"/>
      <c r="D717" s="1"/>
      <c r="E717" s="12"/>
      <c r="F717" s="12"/>
      <c r="G717" s="1"/>
      <c r="H717" s="1"/>
      <c r="I717" s="12"/>
      <c r="J717" s="12"/>
      <c r="K717" s="1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4.25" customHeight="1">
      <c r="A718" s="1"/>
      <c r="B718" s="1"/>
      <c r="C718" s="12"/>
      <c r="D718" s="1"/>
      <c r="E718" s="12"/>
      <c r="F718" s="12"/>
      <c r="G718" s="1"/>
      <c r="H718" s="1"/>
      <c r="I718" s="12"/>
      <c r="J718" s="12"/>
      <c r="K718" s="1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4.25" customHeight="1">
      <c r="A719" s="1"/>
      <c r="B719" s="1"/>
      <c r="C719" s="12"/>
      <c r="D719" s="1"/>
      <c r="E719" s="12"/>
      <c r="F719" s="12"/>
      <c r="G719" s="1"/>
      <c r="H719" s="1"/>
      <c r="I719" s="12"/>
      <c r="J719" s="12"/>
      <c r="K719" s="1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4.25" customHeight="1">
      <c r="A720" s="1"/>
      <c r="B720" s="1"/>
      <c r="C720" s="12"/>
      <c r="D720" s="1"/>
      <c r="E720" s="12"/>
      <c r="F720" s="12"/>
      <c r="G720" s="1"/>
      <c r="H720" s="1"/>
      <c r="I720" s="12"/>
      <c r="J720" s="12"/>
      <c r="K720" s="1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4.25" customHeight="1">
      <c r="A721" s="1"/>
      <c r="B721" s="1"/>
      <c r="C721" s="12"/>
      <c r="D721" s="1"/>
      <c r="E721" s="12"/>
      <c r="F721" s="12"/>
      <c r="G721" s="1"/>
      <c r="H721" s="1"/>
      <c r="I721" s="12"/>
      <c r="J721" s="12"/>
      <c r="K721" s="1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4.25" customHeight="1">
      <c r="A722" s="1"/>
      <c r="B722" s="1"/>
      <c r="C722" s="12"/>
      <c r="D722" s="1"/>
      <c r="E722" s="12"/>
      <c r="F722" s="12"/>
      <c r="G722" s="1"/>
      <c r="H722" s="1"/>
      <c r="I722" s="12"/>
      <c r="J722" s="12"/>
      <c r="K722" s="1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4.25" customHeight="1">
      <c r="A723" s="1"/>
      <c r="B723" s="1"/>
      <c r="C723" s="12"/>
      <c r="D723" s="1"/>
      <c r="E723" s="12"/>
      <c r="F723" s="12"/>
      <c r="G723" s="1"/>
      <c r="H723" s="1"/>
      <c r="I723" s="12"/>
      <c r="J723" s="12"/>
      <c r="K723" s="1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4.25" customHeight="1">
      <c r="A724" s="1"/>
      <c r="B724" s="1"/>
      <c r="C724" s="12"/>
      <c r="D724" s="1"/>
      <c r="E724" s="12"/>
      <c r="F724" s="12"/>
      <c r="G724" s="1"/>
      <c r="H724" s="1"/>
      <c r="I724" s="12"/>
      <c r="J724" s="12"/>
      <c r="K724" s="1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4.25" customHeight="1">
      <c r="A725" s="1"/>
      <c r="B725" s="1"/>
      <c r="C725" s="12"/>
      <c r="D725" s="1"/>
      <c r="E725" s="12"/>
      <c r="F725" s="12"/>
      <c r="G725" s="1"/>
      <c r="H725" s="1"/>
      <c r="I725" s="12"/>
      <c r="J725" s="12"/>
      <c r="K725" s="1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4.25" customHeight="1">
      <c r="A726" s="1"/>
      <c r="B726" s="1"/>
      <c r="C726" s="12"/>
      <c r="D726" s="1"/>
      <c r="E726" s="12"/>
      <c r="F726" s="12"/>
      <c r="G726" s="1"/>
      <c r="H726" s="1"/>
      <c r="I726" s="12"/>
      <c r="J726" s="12"/>
      <c r="K726" s="1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4.25" customHeight="1">
      <c r="A727" s="1"/>
      <c r="B727" s="1"/>
      <c r="C727" s="12"/>
      <c r="D727" s="1"/>
      <c r="E727" s="12"/>
      <c r="F727" s="12"/>
      <c r="G727" s="1"/>
      <c r="H727" s="1"/>
      <c r="I727" s="12"/>
      <c r="J727" s="12"/>
      <c r="K727" s="1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4.25" customHeight="1">
      <c r="A728" s="1"/>
      <c r="B728" s="1"/>
      <c r="C728" s="12"/>
      <c r="D728" s="1"/>
      <c r="E728" s="12"/>
      <c r="F728" s="12"/>
      <c r="G728" s="1"/>
      <c r="H728" s="1"/>
      <c r="I728" s="12"/>
      <c r="J728" s="12"/>
      <c r="K728" s="1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4.25" customHeight="1">
      <c r="A729" s="1"/>
      <c r="B729" s="1"/>
      <c r="C729" s="12"/>
      <c r="D729" s="1"/>
      <c r="E729" s="12"/>
      <c r="F729" s="12"/>
      <c r="G729" s="1"/>
      <c r="H729" s="1"/>
      <c r="I729" s="12"/>
      <c r="J729" s="12"/>
      <c r="K729" s="1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4.25" customHeight="1">
      <c r="A730" s="1"/>
      <c r="B730" s="1"/>
      <c r="C730" s="12"/>
      <c r="D730" s="1"/>
      <c r="E730" s="12"/>
      <c r="F730" s="12"/>
      <c r="G730" s="1"/>
      <c r="H730" s="1"/>
      <c r="I730" s="12"/>
      <c r="J730" s="12"/>
      <c r="K730" s="1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4.25" customHeight="1">
      <c r="A731" s="1"/>
      <c r="B731" s="1"/>
      <c r="C731" s="12"/>
      <c r="D731" s="1"/>
      <c r="E731" s="12"/>
      <c r="F731" s="12"/>
      <c r="G731" s="1"/>
      <c r="H731" s="1"/>
      <c r="I731" s="12"/>
      <c r="J731" s="12"/>
      <c r="K731" s="1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4.25" customHeight="1">
      <c r="A732" s="1"/>
      <c r="B732" s="1"/>
      <c r="C732" s="12"/>
      <c r="D732" s="1"/>
      <c r="E732" s="12"/>
      <c r="F732" s="12"/>
      <c r="G732" s="1"/>
      <c r="H732" s="1"/>
      <c r="I732" s="12"/>
      <c r="J732" s="12"/>
      <c r="K732" s="1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4.25" customHeight="1">
      <c r="A733" s="1"/>
      <c r="B733" s="1"/>
      <c r="C733" s="12"/>
      <c r="D733" s="1"/>
      <c r="E733" s="12"/>
      <c r="F733" s="12"/>
      <c r="G733" s="1"/>
      <c r="H733" s="1"/>
      <c r="I733" s="12"/>
      <c r="J733" s="12"/>
      <c r="K733" s="1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4.25" customHeight="1">
      <c r="A734" s="1"/>
      <c r="B734" s="1"/>
      <c r="C734" s="12"/>
      <c r="D734" s="1"/>
      <c r="E734" s="12"/>
      <c r="F734" s="12"/>
      <c r="G734" s="1"/>
      <c r="H734" s="1"/>
      <c r="I734" s="12"/>
      <c r="J734" s="12"/>
      <c r="K734" s="1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4.25" customHeight="1">
      <c r="A735" s="1"/>
      <c r="B735" s="1"/>
      <c r="C735" s="12"/>
      <c r="D735" s="1"/>
      <c r="E735" s="12"/>
      <c r="F735" s="12"/>
      <c r="G735" s="1"/>
      <c r="H735" s="1"/>
      <c r="I735" s="12"/>
      <c r="J735" s="12"/>
      <c r="K735" s="1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4.25" customHeight="1">
      <c r="A736" s="1"/>
      <c r="B736" s="1"/>
      <c r="C736" s="12"/>
      <c r="D736" s="1"/>
      <c r="E736" s="12"/>
      <c r="F736" s="12"/>
      <c r="G736" s="1"/>
      <c r="H736" s="1"/>
      <c r="I736" s="12"/>
      <c r="J736" s="12"/>
      <c r="K736" s="1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4.25" customHeight="1">
      <c r="A737" s="1"/>
      <c r="B737" s="1"/>
      <c r="C737" s="12"/>
      <c r="D737" s="1"/>
      <c r="E737" s="12"/>
      <c r="F737" s="12"/>
      <c r="G737" s="1"/>
      <c r="H737" s="1"/>
      <c r="I737" s="12"/>
      <c r="J737" s="12"/>
      <c r="K737" s="1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4.25" customHeight="1">
      <c r="A738" s="1"/>
      <c r="B738" s="1"/>
      <c r="C738" s="12"/>
      <c r="D738" s="1"/>
      <c r="E738" s="12"/>
      <c r="F738" s="12"/>
      <c r="G738" s="1"/>
      <c r="H738" s="1"/>
      <c r="I738" s="12"/>
      <c r="J738" s="12"/>
      <c r="K738" s="1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4.25" customHeight="1">
      <c r="A739" s="1"/>
      <c r="B739" s="1"/>
      <c r="C739" s="12"/>
      <c r="D739" s="1"/>
      <c r="E739" s="12"/>
      <c r="F739" s="12"/>
      <c r="G739" s="1"/>
      <c r="H739" s="1"/>
      <c r="I739" s="12"/>
      <c r="J739" s="12"/>
      <c r="K739" s="1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4.25" customHeight="1">
      <c r="A740" s="1"/>
      <c r="B740" s="1"/>
      <c r="C740" s="12"/>
      <c r="D740" s="1"/>
      <c r="E740" s="12"/>
      <c r="F740" s="12"/>
      <c r="G740" s="1"/>
      <c r="H740" s="1"/>
      <c r="I740" s="12"/>
      <c r="J740" s="12"/>
      <c r="K740" s="1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4.25" customHeight="1">
      <c r="A741" s="1"/>
      <c r="B741" s="1"/>
      <c r="C741" s="12"/>
      <c r="D741" s="1"/>
      <c r="E741" s="12"/>
      <c r="F741" s="12"/>
      <c r="G741" s="1"/>
      <c r="H741" s="1"/>
      <c r="I741" s="12"/>
      <c r="J741" s="12"/>
      <c r="K741" s="1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4.25" customHeight="1">
      <c r="A742" s="1"/>
      <c r="B742" s="1"/>
      <c r="C742" s="12"/>
      <c r="D742" s="1"/>
      <c r="E742" s="12"/>
      <c r="F742" s="12"/>
      <c r="G742" s="1"/>
      <c r="H742" s="1"/>
      <c r="I742" s="12"/>
      <c r="J742" s="12"/>
      <c r="K742" s="1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4.25" customHeight="1">
      <c r="A743" s="1"/>
      <c r="B743" s="1"/>
      <c r="C743" s="12"/>
      <c r="D743" s="1"/>
      <c r="E743" s="12"/>
      <c r="F743" s="12"/>
      <c r="G743" s="1"/>
      <c r="H743" s="1"/>
      <c r="I743" s="12"/>
      <c r="J743" s="12"/>
      <c r="K743" s="1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4.25" customHeight="1">
      <c r="A744" s="1"/>
      <c r="B744" s="1"/>
      <c r="C744" s="12"/>
      <c r="D744" s="1"/>
      <c r="E744" s="12"/>
      <c r="F744" s="12"/>
      <c r="G744" s="1"/>
      <c r="H744" s="1"/>
      <c r="I744" s="12"/>
      <c r="J744" s="12"/>
      <c r="K744" s="1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4.25" customHeight="1">
      <c r="A745" s="1"/>
      <c r="B745" s="1"/>
      <c r="C745" s="12"/>
      <c r="D745" s="1"/>
      <c r="E745" s="12"/>
      <c r="F745" s="12"/>
      <c r="G745" s="1"/>
      <c r="H745" s="1"/>
      <c r="I745" s="12"/>
      <c r="J745" s="12"/>
      <c r="K745" s="1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4.25" customHeight="1">
      <c r="A746" s="1"/>
      <c r="B746" s="1"/>
      <c r="C746" s="12"/>
      <c r="D746" s="1"/>
      <c r="E746" s="12"/>
      <c r="F746" s="12"/>
      <c r="G746" s="1"/>
      <c r="H746" s="1"/>
      <c r="I746" s="12"/>
      <c r="J746" s="12"/>
      <c r="K746" s="1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4.25" customHeight="1">
      <c r="A747" s="1"/>
      <c r="B747" s="1"/>
      <c r="C747" s="12"/>
      <c r="D747" s="1"/>
      <c r="E747" s="12"/>
      <c r="F747" s="12"/>
      <c r="G747" s="1"/>
      <c r="H747" s="1"/>
      <c r="I747" s="12"/>
      <c r="J747" s="12"/>
      <c r="K747" s="1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4.25" customHeight="1">
      <c r="A748" s="1"/>
      <c r="B748" s="1"/>
      <c r="C748" s="12"/>
      <c r="D748" s="1"/>
      <c r="E748" s="12"/>
      <c r="F748" s="12"/>
      <c r="G748" s="1"/>
      <c r="H748" s="1"/>
      <c r="I748" s="12"/>
      <c r="J748" s="12"/>
      <c r="K748" s="1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4.25" customHeight="1">
      <c r="A749" s="1"/>
      <c r="B749" s="1"/>
      <c r="C749" s="12"/>
      <c r="D749" s="1"/>
      <c r="E749" s="12"/>
      <c r="F749" s="12"/>
      <c r="G749" s="1"/>
      <c r="H749" s="1"/>
      <c r="I749" s="12"/>
      <c r="J749" s="12"/>
      <c r="K749" s="1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4.25" customHeight="1">
      <c r="A750" s="1"/>
      <c r="B750" s="1"/>
      <c r="C750" s="12"/>
      <c r="D750" s="1"/>
      <c r="E750" s="12"/>
      <c r="F750" s="12"/>
      <c r="G750" s="1"/>
      <c r="H750" s="1"/>
      <c r="I750" s="12"/>
      <c r="J750" s="12"/>
      <c r="K750" s="1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4.25" customHeight="1">
      <c r="A751" s="1"/>
      <c r="B751" s="1"/>
      <c r="C751" s="12"/>
      <c r="D751" s="1"/>
      <c r="E751" s="12"/>
      <c r="F751" s="12"/>
      <c r="G751" s="1"/>
      <c r="H751" s="1"/>
      <c r="I751" s="12"/>
      <c r="J751" s="12"/>
      <c r="K751" s="1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4.25" customHeight="1">
      <c r="A752" s="1"/>
      <c r="B752" s="1"/>
      <c r="C752" s="12"/>
      <c r="D752" s="1"/>
      <c r="E752" s="12"/>
      <c r="F752" s="12"/>
      <c r="G752" s="1"/>
      <c r="H752" s="1"/>
      <c r="I752" s="12"/>
      <c r="J752" s="12"/>
      <c r="K752" s="1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4.25" customHeight="1">
      <c r="A753" s="1"/>
      <c r="B753" s="1"/>
      <c r="C753" s="12"/>
      <c r="D753" s="1"/>
      <c r="E753" s="12"/>
      <c r="F753" s="12"/>
      <c r="G753" s="1"/>
      <c r="H753" s="1"/>
      <c r="I753" s="12"/>
      <c r="J753" s="12"/>
      <c r="K753" s="1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4.25" customHeight="1">
      <c r="A754" s="1"/>
      <c r="B754" s="1"/>
      <c r="C754" s="12"/>
      <c r="D754" s="1"/>
      <c r="E754" s="12"/>
      <c r="F754" s="12"/>
      <c r="G754" s="1"/>
      <c r="H754" s="1"/>
      <c r="I754" s="12"/>
      <c r="J754" s="12"/>
      <c r="K754" s="1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4.25" customHeight="1">
      <c r="A755" s="1"/>
      <c r="B755" s="1"/>
      <c r="C755" s="12"/>
      <c r="D755" s="1"/>
      <c r="E755" s="12"/>
      <c r="F755" s="12"/>
      <c r="G755" s="1"/>
      <c r="H755" s="1"/>
      <c r="I755" s="12"/>
      <c r="J755" s="12"/>
      <c r="K755" s="1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4.25" customHeight="1">
      <c r="A756" s="1"/>
      <c r="B756" s="1"/>
      <c r="C756" s="12"/>
      <c r="D756" s="1"/>
      <c r="E756" s="12"/>
      <c r="F756" s="12"/>
      <c r="G756" s="1"/>
      <c r="H756" s="1"/>
      <c r="I756" s="12"/>
      <c r="J756" s="12"/>
      <c r="K756" s="1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4.25" customHeight="1">
      <c r="A757" s="1"/>
      <c r="B757" s="1"/>
      <c r="C757" s="12"/>
      <c r="D757" s="1"/>
      <c r="E757" s="12"/>
      <c r="F757" s="12"/>
      <c r="G757" s="1"/>
      <c r="H757" s="1"/>
      <c r="I757" s="12"/>
      <c r="J757" s="12"/>
      <c r="K757" s="1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4.25" customHeight="1">
      <c r="A758" s="1"/>
      <c r="B758" s="1"/>
      <c r="C758" s="12"/>
      <c r="D758" s="1"/>
      <c r="E758" s="12"/>
      <c r="F758" s="12"/>
      <c r="G758" s="1"/>
      <c r="H758" s="1"/>
      <c r="I758" s="12"/>
      <c r="J758" s="12"/>
      <c r="K758" s="1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4.25" customHeight="1">
      <c r="A759" s="1"/>
      <c r="B759" s="1"/>
      <c r="C759" s="12"/>
      <c r="D759" s="1"/>
      <c r="E759" s="12"/>
      <c r="F759" s="12"/>
      <c r="G759" s="1"/>
      <c r="H759" s="1"/>
      <c r="I759" s="12"/>
      <c r="J759" s="12"/>
      <c r="K759" s="1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4.25" customHeight="1">
      <c r="A760" s="1"/>
      <c r="B760" s="1"/>
      <c r="C760" s="12"/>
      <c r="D760" s="1"/>
      <c r="E760" s="12"/>
      <c r="F760" s="12"/>
      <c r="G760" s="1"/>
      <c r="H760" s="1"/>
      <c r="I760" s="12"/>
      <c r="J760" s="12"/>
      <c r="K760" s="1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4.25" customHeight="1">
      <c r="A761" s="1"/>
      <c r="B761" s="1"/>
      <c r="C761" s="12"/>
      <c r="D761" s="1"/>
      <c r="E761" s="12"/>
      <c r="F761" s="12"/>
      <c r="G761" s="1"/>
      <c r="H761" s="1"/>
      <c r="I761" s="12"/>
      <c r="J761" s="12"/>
      <c r="K761" s="1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4.25" customHeight="1">
      <c r="A762" s="1"/>
      <c r="B762" s="1"/>
      <c r="C762" s="12"/>
      <c r="D762" s="1"/>
      <c r="E762" s="12"/>
      <c r="F762" s="12"/>
      <c r="G762" s="1"/>
      <c r="H762" s="1"/>
      <c r="I762" s="12"/>
      <c r="J762" s="12"/>
      <c r="K762" s="1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4.25" customHeight="1">
      <c r="A763" s="1"/>
      <c r="B763" s="1"/>
      <c r="C763" s="12"/>
      <c r="D763" s="1"/>
      <c r="E763" s="12"/>
      <c r="F763" s="12"/>
      <c r="G763" s="1"/>
      <c r="H763" s="1"/>
      <c r="I763" s="12"/>
      <c r="J763" s="12"/>
      <c r="K763" s="1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4.25" customHeight="1">
      <c r="A764" s="1"/>
      <c r="B764" s="1"/>
      <c r="C764" s="12"/>
      <c r="D764" s="1"/>
      <c r="E764" s="12"/>
      <c r="F764" s="12"/>
      <c r="G764" s="1"/>
      <c r="H764" s="1"/>
      <c r="I764" s="12"/>
      <c r="J764" s="12"/>
      <c r="K764" s="1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4.25" customHeight="1">
      <c r="A765" s="1"/>
      <c r="B765" s="1"/>
      <c r="C765" s="12"/>
      <c r="D765" s="1"/>
      <c r="E765" s="12"/>
      <c r="F765" s="12"/>
      <c r="G765" s="1"/>
      <c r="H765" s="1"/>
      <c r="I765" s="12"/>
      <c r="J765" s="12"/>
      <c r="K765" s="1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4.25" customHeight="1">
      <c r="A766" s="1"/>
      <c r="B766" s="1"/>
      <c r="C766" s="12"/>
      <c r="D766" s="1"/>
      <c r="E766" s="12"/>
      <c r="F766" s="12"/>
      <c r="G766" s="1"/>
      <c r="H766" s="1"/>
      <c r="I766" s="12"/>
      <c r="J766" s="12"/>
      <c r="K766" s="1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4.25" customHeight="1">
      <c r="A767" s="1"/>
      <c r="B767" s="1"/>
      <c r="C767" s="12"/>
      <c r="D767" s="1"/>
      <c r="E767" s="12"/>
      <c r="F767" s="12"/>
      <c r="G767" s="1"/>
      <c r="H767" s="1"/>
      <c r="I767" s="12"/>
      <c r="J767" s="12"/>
      <c r="K767" s="1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4.25" customHeight="1">
      <c r="A768" s="1"/>
      <c r="B768" s="1"/>
      <c r="C768" s="12"/>
      <c r="D768" s="1"/>
      <c r="E768" s="12"/>
      <c r="F768" s="12"/>
      <c r="G768" s="1"/>
      <c r="H768" s="1"/>
      <c r="I768" s="12"/>
      <c r="J768" s="12"/>
      <c r="K768" s="1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4.25" customHeight="1">
      <c r="A769" s="1"/>
      <c r="B769" s="1"/>
      <c r="C769" s="12"/>
      <c r="D769" s="1"/>
      <c r="E769" s="12"/>
      <c r="F769" s="12"/>
      <c r="G769" s="1"/>
      <c r="H769" s="1"/>
      <c r="I769" s="12"/>
      <c r="J769" s="12"/>
      <c r="K769" s="1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4.25" customHeight="1">
      <c r="A770" s="1"/>
      <c r="B770" s="1"/>
      <c r="C770" s="12"/>
      <c r="D770" s="1"/>
      <c r="E770" s="12"/>
      <c r="F770" s="12"/>
      <c r="G770" s="1"/>
      <c r="H770" s="1"/>
      <c r="I770" s="12"/>
      <c r="J770" s="12"/>
      <c r="K770" s="1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4.25" customHeight="1">
      <c r="A771" s="1"/>
      <c r="B771" s="1"/>
      <c r="C771" s="12"/>
      <c r="D771" s="1"/>
      <c r="E771" s="12"/>
      <c r="F771" s="12"/>
      <c r="G771" s="1"/>
      <c r="H771" s="1"/>
      <c r="I771" s="12"/>
      <c r="J771" s="12"/>
      <c r="K771" s="1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4.25" customHeight="1">
      <c r="A772" s="1"/>
      <c r="B772" s="1"/>
      <c r="C772" s="12"/>
      <c r="D772" s="1"/>
      <c r="E772" s="12"/>
      <c r="F772" s="12"/>
      <c r="G772" s="1"/>
      <c r="H772" s="1"/>
      <c r="I772" s="12"/>
      <c r="J772" s="12"/>
      <c r="K772" s="1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4.25" customHeight="1">
      <c r="A773" s="1"/>
      <c r="B773" s="1"/>
      <c r="C773" s="12"/>
      <c r="D773" s="1"/>
      <c r="E773" s="12"/>
      <c r="F773" s="12"/>
      <c r="G773" s="1"/>
      <c r="H773" s="1"/>
      <c r="I773" s="12"/>
      <c r="J773" s="12"/>
      <c r="K773" s="1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4.25" customHeight="1">
      <c r="A774" s="1"/>
      <c r="B774" s="1"/>
      <c r="C774" s="12"/>
      <c r="D774" s="1"/>
      <c r="E774" s="12"/>
      <c r="F774" s="12"/>
      <c r="G774" s="1"/>
      <c r="H774" s="1"/>
      <c r="I774" s="12"/>
      <c r="J774" s="12"/>
      <c r="K774" s="1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4.25" customHeight="1">
      <c r="A775" s="1"/>
      <c r="B775" s="1"/>
      <c r="C775" s="12"/>
      <c r="D775" s="1"/>
      <c r="E775" s="12"/>
      <c r="F775" s="12"/>
      <c r="G775" s="1"/>
      <c r="H775" s="1"/>
      <c r="I775" s="12"/>
      <c r="J775" s="12"/>
      <c r="K775" s="1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4.25" customHeight="1">
      <c r="A776" s="1"/>
      <c r="B776" s="1"/>
      <c r="C776" s="12"/>
      <c r="D776" s="1"/>
      <c r="E776" s="12"/>
      <c r="F776" s="12"/>
      <c r="G776" s="1"/>
      <c r="H776" s="1"/>
      <c r="I776" s="12"/>
      <c r="J776" s="12"/>
      <c r="K776" s="1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4.25" customHeight="1">
      <c r="A777" s="1"/>
      <c r="B777" s="1"/>
      <c r="C777" s="12"/>
      <c r="D777" s="1"/>
      <c r="E777" s="12"/>
      <c r="F777" s="12"/>
      <c r="G777" s="1"/>
      <c r="H777" s="1"/>
      <c r="I777" s="12"/>
      <c r="J777" s="12"/>
      <c r="K777" s="1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4.25" customHeight="1">
      <c r="A778" s="1"/>
      <c r="B778" s="1"/>
      <c r="C778" s="12"/>
      <c r="D778" s="1"/>
      <c r="E778" s="12"/>
      <c r="F778" s="12"/>
      <c r="G778" s="1"/>
      <c r="H778" s="1"/>
      <c r="I778" s="12"/>
      <c r="J778" s="12"/>
      <c r="K778" s="1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4.25" customHeight="1">
      <c r="A779" s="1"/>
      <c r="B779" s="1"/>
      <c r="C779" s="12"/>
      <c r="D779" s="1"/>
      <c r="E779" s="12"/>
      <c r="F779" s="12"/>
      <c r="G779" s="1"/>
      <c r="H779" s="1"/>
      <c r="I779" s="12"/>
      <c r="J779" s="12"/>
      <c r="K779" s="1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4.25" customHeight="1">
      <c r="A780" s="1"/>
      <c r="B780" s="1"/>
      <c r="C780" s="12"/>
      <c r="D780" s="1"/>
      <c r="E780" s="12"/>
      <c r="F780" s="12"/>
      <c r="G780" s="1"/>
      <c r="H780" s="1"/>
      <c r="I780" s="12"/>
      <c r="J780" s="12"/>
      <c r="K780" s="1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4.25" customHeight="1">
      <c r="A781" s="1"/>
      <c r="B781" s="1"/>
      <c r="C781" s="12"/>
      <c r="D781" s="1"/>
      <c r="E781" s="12"/>
      <c r="F781" s="12"/>
      <c r="G781" s="1"/>
      <c r="H781" s="1"/>
      <c r="I781" s="12"/>
      <c r="J781" s="12"/>
      <c r="K781" s="1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4.25" customHeight="1">
      <c r="A782" s="1"/>
      <c r="B782" s="1"/>
      <c r="C782" s="12"/>
      <c r="D782" s="1"/>
      <c r="E782" s="12"/>
      <c r="F782" s="12"/>
      <c r="G782" s="1"/>
      <c r="H782" s="1"/>
      <c r="I782" s="12"/>
      <c r="J782" s="12"/>
      <c r="K782" s="1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4.25" customHeight="1">
      <c r="A783" s="1"/>
      <c r="B783" s="1"/>
      <c r="C783" s="12"/>
      <c r="D783" s="1"/>
      <c r="E783" s="12"/>
      <c r="F783" s="12"/>
      <c r="G783" s="1"/>
      <c r="H783" s="1"/>
      <c r="I783" s="12"/>
      <c r="J783" s="12"/>
      <c r="K783" s="1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4.25" customHeight="1">
      <c r="A784" s="1"/>
      <c r="B784" s="1"/>
      <c r="C784" s="12"/>
      <c r="D784" s="1"/>
      <c r="E784" s="12"/>
      <c r="F784" s="12"/>
      <c r="G784" s="1"/>
      <c r="H784" s="1"/>
      <c r="I784" s="12"/>
      <c r="J784" s="12"/>
      <c r="K784" s="1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4.25" customHeight="1">
      <c r="A785" s="1"/>
      <c r="B785" s="1"/>
      <c r="C785" s="12"/>
      <c r="D785" s="1"/>
      <c r="E785" s="12"/>
      <c r="F785" s="12"/>
      <c r="G785" s="1"/>
      <c r="H785" s="1"/>
      <c r="I785" s="12"/>
      <c r="J785" s="12"/>
      <c r="K785" s="1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4.25" customHeight="1">
      <c r="A786" s="1"/>
      <c r="B786" s="1"/>
      <c r="C786" s="12"/>
      <c r="D786" s="1"/>
      <c r="E786" s="12"/>
      <c r="F786" s="12"/>
      <c r="G786" s="1"/>
      <c r="H786" s="1"/>
      <c r="I786" s="12"/>
      <c r="J786" s="12"/>
      <c r="K786" s="1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4.25" customHeight="1">
      <c r="A787" s="1"/>
      <c r="B787" s="1"/>
      <c r="C787" s="12"/>
      <c r="D787" s="1"/>
      <c r="E787" s="12"/>
      <c r="F787" s="12"/>
      <c r="G787" s="1"/>
      <c r="H787" s="1"/>
      <c r="I787" s="12"/>
      <c r="J787" s="12"/>
      <c r="K787" s="1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4.25" customHeight="1">
      <c r="A788" s="1"/>
      <c r="B788" s="1"/>
      <c r="C788" s="12"/>
      <c r="D788" s="1"/>
      <c r="E788" s="12"/>
      <c r="F788" s="12"/>
      <c r="G788" s="1"/>
      <c r="H788" s="1"/>
      <c r="I788" s="12"/>
      <c r="J788" s="12"/>
      <c r="K788" s="1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4.25" customHeight="1">
      <c r="A789" s="1"/>
      <c r="B789" s="1"/>
      <c r="C789" s="12"/>
      <c r="D789" s="1"/>
      <c r="E789" s="12"/>
      <c r="F789" s="12"/>
      <c r="G789" s="1"/>
      <c r="H789" s="1"/>
      <c r="I789" s="12"/>
      <c r="J789" s="12"/>
      <c r="K789" s="1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4.25" customHeight="1">
      <c r="A790" s="1"/>
      <c r="B790" s="1"/>
      <c r="C790" s="12"/>
      <c r="D790" s="1"/>
      <c r="E790" s="12"/>
      <c r="F790" s="12"/>
      <c r="G790" s="1"/>
      <c r="H790" s="1"/>
      <c r="I790" s="12"/>
      <c r="J790" s="12"/>
      <c r="K790" s="1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4.25" customHeight="1">
      <c r="A791" s="1"/>
      <c r="B791" s="1"/>
      <c r="C791" s="12"/>
      <c r="D791" s="1"/>
      <c r="E791" s="12"/>
      <c r="F791" s="12"/>
      <c r="G791" s="1"/>
      <c r="H791" s="1"/>
      <c r="I791" s="12"/>
      <c r="J791" s="12"/>
      <c r="K791" s="1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4.25" customHeight="1">
      <c r="A792" s="1"/>
      <c r="B792" s="1"/>
      <c r="C792" s="12"/>
      <c r="D792" s="1"/>
      <c r="E792" s="12"/>
      <c r="F792" s="12"/>
      <c r="G792" s="1"/>
      <c r="H792" s="1"/>
      <c r="I792" s="12"/>
      <c r="J792" s="12"/>
      <c r="K792" s="1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4.25" customHeight="1">
      <c r="A793" s="1"/>
      <c r="B793" s="1"/>
      <c r="C793" s="12"/>
      <c r="D793" s="1"/>
      <c r="E793" s="12"/>
      <c r="F793" s="12"/>
      <c r="G793" s="1"/>
      <c r="H793" s="1"/>
      <c r="I793" s="12"/>
      <c r="J793" s="12"/>
      <c r="K793" s="1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4.25" customHeight="1">
      <c r="A794" s="1"/>
      <c r="B794" s="1"/>
      <c r="C794" s="12"/>
      <c r="D794" s="1"/>
      <c r="E794" s="12"/>
      <c r="F794" s="12"/>
      <c r="G794" s="1"/>
      <c r="H794" s="1"/>
      <c r="I794" s="12"/>
      <c r="J794" s="12"/>
      <c r="K794" s="1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4.25" customHeight="1">
      <c r="A795" s="1"/>
      <c r="B795" s="1"/>
      <c r="C795" s="12"/>
      <c r="D795" s="1"/>
      <c r="E795" s="12"/>
      <c r="F795" s="12"/>
      <c r="G795" s="1"/>
      <c r="H795" s="1"/>
      <c r="I795" s="12"/>
      <c r="J795" s="12"/>
      <c r="K795" s="1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4.25" customHeight="1">
      <c r="A796" s="1"/>
      <c r="B796" s="1"/>
      <c r="C796" s="12"/>
      <c r="D796" s="1"/>
      <c r="E796" s="12"/>
      <c r="F796" s="12"/>
      <c r="G796" s="1"/>
      <c r="H796" s="1"/>
      <c r="I796" s="12"/>
      <c r="J796" s="12"/>
      <c r="K796" s="1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4.25" customHeight="1">
      <c r="A797" s="1"/>
      <c r="B797" s="1"/>
      <c r="C797" s="12"/>
      <c r="D797" s="1"/>
      <c r="E797" s="12"/>
      <c r="F797" s="12"/>
      <c r="G797" s="1"/>
      <c r="H797" s="1"/>
      <c r="I797" s="12"/>
      <c r="J797" s="12"/>
      <c r="K797" s="1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4.25" customHeight="1">
      <c r="A798" s="1"/>
      <c r="B798" s="1"/>
      <c r="C798" s="12"/>
      <c r="D798" s="1"/>
      <c r="E798" s="12"/>
      <c r="F798" s="12"/>
      <c r="G798" s="1"/>
      <c r="H798" s="1"/>
      <c r="I798" s="12"/>
      <c r="J798" s="12"/>
      <c r="K798" s="1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4.25" customHeight="1">
      <c r="A799" s="1"/>
      <c r="B799" s="1"/>
      <c r="C799" s="12"/>
      <c r="D799" s="1"/>
      <c r="E799" s="12"/>
      <c r="F799" s="12"/>
      <c r="G799" s="1"/>
      <c r="H799" s="1"/>
      <c r="I799" s="12"/>
      <c r="J799" s="12"/>
      <c r="K799" s="1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4.25" customHeight="1">
      <c r="A800" s="1"/>
      <c r="B800" s="1"/>
      <c r="C800" s="12"/>
      <c r="D800" s="1"/>
      <c r="E800" s="12"/>
      <c r="F800" s="12"/>
      <c r="G800" s="1"/>
      <c r="H800" s="1"/>
      <c r="I800" s="12"/>
      <c r="J800" s="12"/>
      <c r="K800" s="1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4.25" customHeight="1">
      <c r="A801" s="1"/>
      <c r="B801" s="1"/>
      <c r="C801" s="12"/>
      <c r="D801" s="1"/>
      <c r="E801" s="12"/>
      <c r="F801" s="12"/>
      <c r="G801" s="1"/>
      <c r="H801" s="1"/>
      <c r="I801" s="12"/>
      <c r="J801" s="12"/>
      <c r="K801" s="1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4.25" customHeight="1">
      <c r="A802" s="1"/>
      <c r="B802" s="1"/>
      <c r="C802" s="12"/>
      <c r="D802" s="1"/>
      <c r="E802" s="12"/>
      <c r="F802" s="12"/>
      <c r="G802" s="1"/>
      <c r="H802" s="1"/>
      <c r="I802" s="12"/>
      <c r="J802" s="12"/>
      <c r="K802" s="1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4.25" customHeight="1">
      <c r="A803" s="1"/>
      <c r="B803" s="1"/>
      <c r="C803" s="12"/>
      <c r="D803" s="1"/>
      <c r="E803" s="12"/>
      <c r="F803" s="12"/>
      <c r="G803" s="1"/>
      <c r="H803" s="1"/>
      <c r="I803" s="12"/>
      <c r="J803" s="12"/>
      <c r="K803" s="1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4.25" customHeight="1">
      <c r="A804" s="1"/>
      <c r="B804" s="1"/>
      <c r="C804" s="12"/>
      <c r="D804" s="1"/>
      <c r="E804" s="12"/>
      <c r="F804" s="12"/>
      <c r="G804" s="1"/>
      <c r="H804" s="1"/>
      <c r="I804" s="12"/>
      <c r="J804" s="12"/>
      <c r="K804" s="1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4.25" customHeight="1">
      <c r="A805" s="1"/>
      <c r="B805" s="1"/>
      <c r="C805" s="12"/>
      <c r="D805" s="1"/>
      <c r="E805" s="12"/>
      <c r="F805" s="12"/>
      <c r="G805" s="1"/>
      <c r="H805" s="1"/>
      <c r="I805" s="12"/>
      <c r="J805" s="12"/>
      <c r="K805" s="1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4.25" customHeight="1">
      <c r="A806" s="1"/>
      <c r="B806" s="1"/>
      <c r="C806" s="12"/>
      <c r="D806" s="1"/>
      <c r="E806" s="12"/>
      <c r="F806" s="12"/>
      <c r="G806" s="1"/>
      <c r="H806" s="1"/>
      <c r="I806" s="12"/>
      <c r="J806" s="12"/>
      <c r="K806" s="1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4.25" customHeight="1">
      <c r="A807" s="1"/>
      <c r="B807" s="1"/>
      <c r="C807" s="12"/>
      <c r="D807" s="1"/>
      <c r="E807" s="12"/>
      <c r="F807" s="12"/>
      <c r="G807" s="1"/>
      <c r="H807" s="1"/>
      <c r="I807" s="12"/>
      <c r="J807" s="12"/>
      <c r="K807" s="1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4.25" customHeight="1">
      <c r="A808" s="1"/>
      <c r="B808" s="1"/>
      <c r="C808" s="12"/>
      <c r="D808" s="1"/>
      <c r="E808" s="12"/>
      <c r="F808" s="12"/>
      <c r="G808" s="1"/>
      <c r="H808" s="1"/>
      <c r="I808" s="12"/>
      <c r="J808" s="12"/>
      <c r="K808" s="1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4.25" customHeight="1">
      <c r="A809" s="1"/>
      <c r="B809" s="1"/>
      <c r="C809" s="12"/>
      <c r="D809" s="1"/>
      <c r="E809" s="12"/>
      <c r="F809" s="12"/>
      <c r="G809" s="1"/>
      <c r="H809" s="1"/>
      <c r="I809" s="12"/>
      <c r="J809" s="12"/>
      <c r="K809" s="1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4.25" customHeight="1">
      <c r="A810" s="1"/>
      <c r="B810" s="1"/>
      <c r="C810" s="12"/>
      <c r="D810" s="1"/>
      <c r="E810" s="12"/>
      <c r="F810" s="12"/>
      <c r="G810" s="1"/>
      <c r="H810" s="1"/>
      <c r="I810" s="12"/>
      <c r="J810" s="12"/>
      <c r="K810" s="1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4.25" customHeight="1">
      <c r="A811" s="1"/>
      <c r="B811" s="1"/>
      <c r="C811" s="12"/>
      <c r="D811" s="1"/>
      <c r="E811" s="12"/>
      <c r="F811" s="12"/>
      <c r="G811" s="1"/>
      <c r="H811" s="1"/>
      <c r="I811" s="12"/>
      <c r="J811" s="12"/>
      <c r="K811" s="1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4.25" customHeight="1">
      <c r="A812" s="1"/>
      <c r="B812" s="1"/>
      <c r="C812" s="12"/>
      <c r="D812" s="1"/>
      <c r="E812" s="12"/>
      <c r="F812" s="12"/>
      <c r="G812" s="1"/>
      <c r="H812" s="1"/>
      <c r="I812" s="12"/>
      <c r="J812" s="12"/>
      <c r="K812" s="1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4.25" customHeight="1">
      <c r="A813" s="1"/>
      <c r="B813" s="1"/>
      <c r="C813" s="12"/>
      <c r="D813" s="1"/>
      <c r="E813" s="12"/>
      <c r="F813" s="12"/>
      <c r="G813" s="1"/>
      <c r="H813" s="1"/>
      <c r="I813" s="12"/>
      <c r="J813" s="12"/>
      <c r="K813" s="1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4.25" customHeight="1">
      <c r="A814" s="1"/>
      <c r="B814" s="1"/>
      <c r="C814" s="12"/>
      <c r="D814" s="1"/>
      <c r="E814" s="12"/>
      <c r="F814" s="12"/>
      <c r="G814" s="1"/>
      <c r="H814" s="1"/>
      <c r="I814" s="12"/>
      <c r="J814" s="12"/>
      <c r="K814" s="1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4.25" customHeight="1">
      <c r="A815" s="1"/>
      <c r="B815" s="1"/>
      <c r="C815" s="12"/>
      <c r="D815" s="1"/>
      <c r="E815" s="12"/>
      <c r="F815" s="12"/>
      <c r="G815" s="1"/>
      <c r="H815" s="1"/>
      <c r="I815" s="12"/>
      <c r="J815" s="12"/>
      <c r="K815" s="1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4.25" customHeight="1">
      <c r="A816" s="1"/>
      <c r="B816" s="1"/>
      <c r="C816" s="12"/>
      <c r="D816" s="1"/>
      <c r="E816" s="12"/>
      <c r="F816" s="12"/>
      <c r="G816" s="1"/>
      <c r="H816" s="1"/>
      <c r="I816" s="12"/>
      <c r="J816" s="12"/>
      <c r="K816" s="1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4.25" customHeight="1">
      <c r="A817" s="1"/>
      <c r="B817" s="1"/>
      <c r="C817" s="12"/>
      <c r="D817" s="1"/>
      <c r="E817" s="12"/>
      <c r="F817" s="12"/>
      <c r="G817" s="1"/>
      <c r="H817" s="1"/>
      <c r="I817" s="12"/>
      <c r="J817" s="12"/>
      <c r="K817" s="1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4.25" customHeight="1">
      <c r="A818" s="1"/>
      <c r="B818" s="1"/>
      <c r="C818" s="12"/>
      <c r="D818" s="1"/>
      <c r="E818" s="12"/>
      <c r="F818" s="12"/>
      <c r="G818" s="1"/>
      <c r="H818" s="1"/>
      <c r="I818" s="12"/>
      <c r="J818" s="12"/>
      <c r="K818" s="1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4.25" customHeight="1">
      <c r="A819" s="1"/>
      <c r="B819" s="1"/>
      <c r="C819" s="12"/>
      <c r="D819" s="1"/>
      <c r="E819" s="12"/>
      <c r="F819" s="12"/>
      <c r="G819" s="1"/>
      <c r="H819" s="1"/>
      <c r="I819" s="12"/>
      <c r="J819" s="12"/>
      <c r="K819" s="1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4.25" customHeight="1">
      <c r="A820" s="1"/>
      <c r="B820" s="1"/>
      <c r="C820" s="12"/>
      <c r="D820" s="1"/>
      <c r="E820" s="12"/>
      <c r="F820" s="12"/>
      <c r="G820" s="1"/>
      <c r="H820" s="1"/>
      <c r="I820" s="12"/>
      <c r="J820" s="12"/>
      <c r="K820" s="1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4.25" customHeight="1">
      <c r="A821" s="1"/>
      <c r="B821" s="1"/>
      <c r="C821" s="12"/>
      <c r="D821" s="1"/>
      <c r="E821" s="12"/>
      <c r="F821" s="12"/>
      <c r="G821" s="1"/>
      <c r="H821" s="1"/>
      <c r="I821" s="12"/>
      <c r="J821" s="12"/>
      <c r="K821" s="1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4.25" customHeight="1">
      <c r="A822" s="1"/>
      <c r="B822" s="1"/>
      <c r="C822" s="12"/>
      <c r="D822" s="1"/>
      <c r="E822" s="12"/>
      <c r="F822" s="12"/>
      <c r="G822" s="1"/>
      <c r="H822" s="1"/>
      <c r="I822" s="12"/>
      <c r="J822" s="12"/>
      <c r="K822" s="1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4.25" customHeight="1">
      <c r="A823" s="1"/>
      <c r="B823" s="1"/>
      <c r="C823" s="12"/>
      <c r="D823" s="1"/>
      <c r="E823" s="12"/>
      <c r="F823" s="12"/>
      <c r="G823" s="1"/>
      <c r="H823" s="1"/>
      <c r="I823" s="12"/>
      <c r="J823" s="12"/>
      <c r="K823" s="1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4.25" customHeight="1">
      <c r="A824" s="1"/>
      <c r="B824" s="1"/>
      <c r="C824" s="12"/>
      <c r="D824" s="1"/>
      <c r="E824" s="12"/>
      <c r="F824" s="12"/>
      <c r="G824" s="1"/>
      <c r="H824" s="1"/>
      <c r="I824" s="12"/>
      <c r="J824" s="12"/>
      <c r="K824" s="1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4.25" customHeight="1">
      <c r="A825" s="1"/>
      <c r="B825" s="1"/>
      <c r="C825" s="12"/>
      <c r="D825" s="1"/>
      <c r="E825" s="12"/>
      <c r="F825" s="12"/>
      <c r="G825" s="1"/>
      <c r="H825" s="1"/>
      <c r="I825" s="12"/>
      <c r="J825" s="12"/>
      <c r="K825" s="1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4.25" customHeight="1">
      <c r="A826" s="1"/>
      <c r="B826" s="1"/>
      <c r="C826" s="12"/>
      <c r="D826" s="1"/>
      <c r="E826" s="12"/>
      <c r="F826" s="12"/>
      <c r="G826" s="1"/>
      <c r="H826" s="1"/>
      <c r="I826" s="12"/>
      <c r="J826" s="12"/>
      <c r="K826" s="1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4.25" customHeight="1">
      <c r="A827" s="1"/>
      <c r="B827" s="1"/>
      <c r="C827" s="12"/>
      <c r="D827" s="1"/>
      <c r="E827" s="12"/>
      <c r="F827" s="12"/>
      <c r="G827" s="1"/>
      <c r="H827" s="1"/>
      <c r="I827" s="12"/>
      <c r="J827" s="12"/>
      <c r="K827" s="1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4.25" customHeight="1">
      <c r="A828" s="1"/>
      <c r="B828" s="1"/>
      <c r="C828" s="12"/>
      <c r="D828" s="1"/>
      <c r="E828" s="12"/>
      <c r="F828" s="12"/>
      <c r="G828" s="1"/>
      <c r="H828" s="1"/>
      <c r="I828" s="12"/>
      <c r="J828" s="12"/>
      <c r="K828" s="1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4.25" customHeight="1">
      <c r="A829" s="1"/>
      <c r="B829" s="1"/>
      <c r="C829" s="12"/>
      <c r="D829" s="1"/>
      <c r="E829" s="12"/>
      <c r="F829" s="12"/>
      <c r="G829" s="1"/>
      <c r="H829" s="1"/>
      <c r="I829" s="12"/>
      <c r="J829" s="12"/>
      <c r="K829" s="1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4.25" customHeight="1">
      <c r="A830" s="1"/>
      <c r="B830" s="1"/>
      <c r="C830" s="12"/>
      <c r="D830" s="1"/>
      <c r="E830" s="12"/>
      <c r="F830" s="12"/>
      <c r="G830" s="1"/>
      <c r="H830" s="1"/>
      <c r="I830" s="12"/>
      <c r="J830" s="12"/>
      <c r="K830" s="1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4.25" customHeight="1">
      <c r="A831" s="1"/>
      <c r="B831" s="1"/>
      <c r="C831" s="12"/>
      <c r="D831" s="1"/>
      <c r="E831" s="12"/>
      <c r="F831" s="12"/>
      <c r="G831" s="1"/>
      <c r="H831" s="1"/>
      <c r="I831" s="12"/>
      <c r="J831" s="12"/>
      <c r="K831" s="1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4.25" customHeight="1">
      <c r="A832" s="1"/>
      <c r="B832" s="1"/>
      <c r="C832" s="12"/>
      <c r="D832" s="1"/>
      <c r="E832" s="12"/>
      <c r="F832" s="12"/>
      <c r="G832" s="1"/>
      <c r="H832" s="1"/>
      <c r="I832" s="12"/>
      <c r="J832" s="12"/>
      <c r="K832" s="1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4.25" customHeight="1">
      <c r="A833" s="1"/>
      <c r="B833" s="1"/>
      <c r="C833" s="12"/>
      <c r="D833" s="1"/>
      <c r="E833" s="12"/>
      <c r="F833" s="12"/>
      <c r="G833" s="1"/>
      <c r="H833" s="1"/>
      <c r="I833" s="12"/>
      <c r="J833" s="12"/>
      <c r="K833" s="1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4.25" customHeight="1">
      <c r="A834" s="1"/>
      <c r="B834" s="1"/>
      <c r="C834" s="12"/>
      <c r="D834" s="1"/>
      <c r="E834" s="12"/>
      <c r="F834" s="12"/>
      <c r="G834" s="1"/>
      <c r="H834" s="1"/>
      <c r="I834" s="12"/>
      <c r="J834" s="12"/>
      <c r="K834" s="1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4.25" customHeight="1">
      <c r="A835" s="1"/>
      <c r="B835" s="1"/>
      <c r="C835" s="12"/>
      <c r="D835" s="1"/>
      <c r="E835" s="12"/>
      <c r="F835" s="12"/>
      <c r="G835" s="1"/>
      <c r="H835" s="1"/>
      <c r="I835" s="12"/>
      <c r="J835" s="12"/>
      <c r="K835" s="1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4.25" customHeight="1">
      <c r="A836" s="1"/>
      <c r="B836" s="1"/>
      <c r="C836" s="12"/>
      <c r="D836" s="1"/>
      <c r="E836" s="12"/>
      <c r="F836" s="12"/>
      <c r="G836" s="1"/>
      <c r="H836" s="1"/>
      <c r="I836" s="12"/>
      <c r="J836" s="12"/>
      <c r="K836" s="1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4.25" customHeight="1">
      <c r="A837" s="1"/>
      <c r="B837" s="1"/>
      <c r="C837" s="12"/>
      <c r="D837" s="1"/>
      <c r="E837" s="12"/>
      <c r="F837" s="12"/>
      <c r="G837" s="1"/>
      <c r="H837" s="1"/>
      <c r="I837" s="12"/>
      <c r="J837" s="12"/>
      <c r="K837" s="1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4.25" customHeight="1">
      <c r="A838" s="1"/>
      <c r="B838" s="1"/>
      <c r="C838" s="12"/>
      <c r="D838" s="1"/>
      <c r="E838" s="12"/>
      <c r="F838" s="12"/>
      <c r="G838" s="1"/>
      <c r="H838" s="1"/>
      <c r="I838" s="12"/>
      <c r="J838" s="12"/>
      <c r="K838" s="1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4.25" customHeight="1">
      <c r="A839" s="1"/>
      <c r="B839" s="1"/>
      <c r="C839" s="12"/>
      <c r="D839" s="1"/>
      <c r="E839" s="12"/>
      <c r="F839" s="12"/>
      <c r="G839" s="1"/>
      <c r="H839" s="1"/>
      <c r="I839" s="12"/>
      <c r="J839" s="12"/>
      <c r="K839" s="1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4.25" customHeight="1">
      <c r="A840" s="1"/>
      <c r="B840" s="1"/>
      <c r="C840" s="12"/>
      <c r="D840" s="1"/>
      <c r="E840" s="12"/>
      <c r="F840" s="12"/>
      <c r="G840" s="1"/>
      <c r="H840" s="1"/>
      <c r="I840" s="12"/>
      <c r="J840" s="12"/>
      <c r="K840" s="1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4.25" customHeight="1">
      <c r="A841" s="1"/>
      <c r="B841" s="1"/>
      <c r="C841" s="12"/>
      <c r="D841" s="1"/>
      <c r="E841" s="12"/>
      <c r="F841" s="12"/>
      <c r="G841" s="1"/>
      <c r="H841" s="1"/>
      <c r="I841" s="12"/>
      <c r="J841" s="12"/>
      <c r="K841" s="1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4.25" customHeight="1">
      <c r="A842" s="1"/>
      <c r="B842" s="1"/>
      <c r="C842" s="12"/>
      <c r="D842" s="1"/>
      <c r="E842" s="12"/>
      <c r="F842" s="12"/>
      <c r="G842" s="1"/>
      <c r="H842" s="1"/>
      <c r="I842" s="12"/>
      <c r="J842" s="12"/>
      <c r="K842" s="1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4.25" customHeight="1">
      <c r="A843" s="1"/>
      <c r="B843" s="1"/>
      <c r="C843" s="12"/>
      <c r="D843" s="1"/>
      <c r="E843" s="12"/>
      <c r="F843" s="12"/>
      <c r="G843" s="1"/>
      <c r="H843" s="1"/>
      <c r="I843" s="12"/>
      <c r="J843" s="12"/>
      <c r="K843" s="1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4.25" customHeight="1">
      <c r="A844" s="1"/>
      <c r="B844" s="1"/>
      <c r="C844" s="12"/>
      <c r="D844" s="1"/>
      <c r="E844" s="12"/>
      <c r="F844" s="12"/>
      <c r="G844" s="1"/>
      <c r="H844" s="1"/>
      <c r="I844" s="12"/>
      <c r="J844" s="12"/>
      <c r="K844" s="1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4.25" customHeight="1">
      <c r="A845" s="1"/>
      <c r="B845" s="1"/>
      <c r="C845" s="12"/>
      <c r="D845" s="1"/>
      <c r="E845" s="12"/>
      <c r="F845" s="12"/>
      <c r="G845" s="1"/>
      <c r="H845" s="1"/>
      <c r="I845" s="12"/>
      <c r="J845" s="12"/>
      <c r="K845" s="1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4.25" customHeight="1">
      <c r="A846" s="1"/>
      <c r="B846" s="1"/>
      <c r="C846" s="12"/>
      <c r="D846" s="1"/>
      <c r="E846" s="12"/>
      <c r="F846" s="12"/>
      <c r="G846" s="1"/>
      <c r="H846" s="1"/>
      <c r="I846" s="12"/>
      <c r="J846" s="12"/>
      <c r="K846" s="1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4.25" customHeight="1">
      <c r="A847" s="1"/>
      <c r="B847" s="1"/>
      <c r="C847" s="12"/>
      <c r="D847" s="1"/>
      <c r="E847" s="12"/>
      <c r="F847" s="12"/>
      <c r="G847" s="1"/>
      <c r="H847" s="1"/>
      <c r="I847" s="12"/>
      <c r="J847" s="12"/>
      <c r="K847" s="1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4.25" customHeight="1">
      <c r="A848" s="1"/>
      <c r="B848" s="1"/>
      <c r="C848" s="12"/>
      <c r="D848" s="1"/>
      <c r="E848" s="12"/>
      <c r="F848" s="12"/>
      <c r="G848" s="1"/>
      <c r="H848" s="1"/>
      <c r="I848" s="12"/>
      <c r="J848" s="12"/>
      <c r="K848" s="1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4.25" customHeight="1">
      <c r="A849" s="1"/>
      <c r="B849" s="1"/>
      <c r="C849" s="12"/>
      <c r="D849" s="1"/>
      <c r="E849" s="12"/>
      <c r="F849" s="12"/>
      <c r="G849" s="1"/>
      <c r="H849" s="1"/>
      <c r="I849" s="12"/>
      <c r="J849" s="12"/>
      <c r="K849" s="1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4.25" customHeight="1">
      <c r="A850" s="1"/>
      <c r="B850" s="1"/>
      <c r="C850" s="12"/>
      <c r="D850" s="1"/>
      <c r="E850" s="12"/>
      <c r="F850" s="12"/>
      <c r="G850" s="1"/>
      <c r="H850" s="1"/>
      <c r="I850" s="12"/>
      <c r="J850" s="12"/>
      <c r="K850" s="1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4.25" customHeight="1">
      <c r="A851" s="1"/>
      <c r="B851" s="1"/>
      <c r="C851" s="12"/>
      <c r="D851" s="1"/>
      <c r="E851" s="12"/>
      <c r="F851" s="12"/>
      <c r="G851" s="1"/>
      <c r="H851" s="1"/>
      <c r="I851" s="12"/>
      <c r="J851" s="12"/>
      <c r="K851" s="1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4.25" customHeight="1">
      <c r="A852" s="1"/>
      <c r="B852" s="1"/>
      <c r="C852" s="12"/>
      <c r="D852" s="1"/>
      <c r="E852" s="12"/>
      <c r="F852" s="12"/>
      <c r="G852" s="1"/>
      <c r="H852" s="1"/>
      <c r="I852" s="12"/>
      <c r="J852" s="12"/>
      <c r="K852" s="1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4.25" customHeight="1">
      <c r="A853" s="1"/>
      <c r="B853" s="1"/>
      <c r="C853" s="12"/>
      <c r="D853" s="1"/>
      <c r="E853" s="12"/>
      <c r="F853" s="12"/>
      <c r="G853" s="1"/>
      <c r="H853" s="1"/>
      <c r="I853" s="12"/>
      <c r="J853" s="12"/>
      <c r="K853" s="1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4.25" customHeight="1">
      <c r="A854" s="1"/>
      <c r="B854" s="1"/>
      <c r="C854" s="12"/>
      <c r="D854" s="1"/>
      <c r="E854" s="12"/>
      <c r="F854" s="12"/>
      <c r="G854" s="1"/>
      <c r="H854" s="1"/>
      <c r="I854" s="12"/>
      <c r="J854" s="12"/>
      <c r="K854" s="1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4.25" customHeight="1">
      <c r="A855" s="1"/>
      <c r="B855" s="1"/>
      <c r="C855" s="12"/>
      <c r="D855" s="1"/>
      <c r="E855" s="12"/>
      <c r="F855" s="12"/>
      <c r="G855" s="1"/>
      <c r="H855" s="1"/>
      <c r="I855" s="12"/>
      <c r="J855" s="12"/>
      <c r="K855" s="1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4.25" customHeight="1">
      <c r="A856" s="1"/>
      <c r="B856" s="1"/>
      <c r="C856" s="12"/>
      <c r="D856" s="1"/>
      <c r="E856" s="12"/>
      <c r="F856" s="12"/>
      <c r="G856" s="1"/>
      <c r="H856" s="1"/>
      <c r="I856" s="12"/>
      <c r="J856" s="12"/>
      <c r="K856" s="1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4.25" customHeight="1">
      <c r="A857" s="1"/>
      <c r="B857" s="1"/>
      <c r="C857" s="12"/>
      <c r="D857" s="1"/>
      <c r="E857" s="12"/>
      <c r="F857" s="12"/>
      <c r="G857" s="1"/>
      <c r="H857" s="1"/>
      <c r="I857" s="12"/>
      <c r="J857" s="12"/>
      <c r="K857" s="1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4.25" customHeight="1">
      <c r="A858" s="1"/>
      <c r="B858" s="1"/>
      <c r="C858" s="12"/>
      <c r="D858" s="1"/>
      <c r="E858" s="12"/>
      <c r="F858" s="12"/>
      <c r="G858" s="1"/>
      <c r="H858" s="1"/>
      <c r="I858" s="12"/>
      <c r="J858" s="12"/>
      <c r="K858" s="1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4.25" customHeight="1">
      <c r="A859" s="1"/>
      <c r="B859" s="1"/>
      <c r="C859" s="12"/>
      <c r="D859" s="1"/>
      <c r="E859" s="12"/>
      <c r="F859" s="12"/>
      <c r="G859" s="1"/>
      <c r="H859" s="1"/>
      <c r="I859" s="12"/>
      <c r="J859" s="12"/>
      <c r="K859" s="1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4.25" customHeight="1">
      <c r="A860" s="1"/>
      <c r="B860" s="1"/>
      <c r="C860" s="12"/>
      <c r="D860" s="1"/>
      <c r="E860" s="12"/>
      <c r="F860" s="12"/>
      <c r="G860" s="1"/>
      <c r="H860" s="1"/>
      <c r="I860" s="12"/>
      <c r="J860" s="12"/>
      <c r="K860" s="1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4.25" customHeight="1">
      <c r="A861" s="1"/>
      <c r="B861" s="1"/>
      <c r="C861" s="12"/>
      <c r="D861" s="1"/>
      <c r="E861" s="12"/>
      <c r="F861" s="12"/>
      <c r="G861" s="1"/>
      <c r="H861" s="1"/>
      <c r="I861" s="12"/>
      <c r="J861" s="12"/>
      <c r="K861" s="1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4.25" customHeight="1">
      <c r="A862" s="1"/>
      <c r="B862" s="1"/>
      <c r="C862" s="12"/>
      <c r="D862" s="1"/>
      <c r="E862" s="12"/>
      <c r="F862" s="12"/>
      <c r="G862" s="1"/>
      <c r="H862" s="1"/>
      <c r="I862" s="12"/>
      <c r="J862" s="12"/>
      <c r="K862" s="1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4.25" customHeight="1">
      <c r="A863" s="1"/>
      <c r="B863" s="1"/>
      <c r="C863" s="12"/>
      <c r="D863" s="1"/>
      <c r="E863" s="12"/>
      <c r="F863" s="12"/>
      <c r="G863" s="1"/>
      <c r="H863" s="1"/>
      <c r="I863" s="12"/>
      <c r="J863" s="12"/>
      <c r="K863" s="1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4.25" customHeight="1">
      <c r="A864" s="1"/>
      <c r="B864" s="1"/>
      <c r="C864" s="12"/>
      <c r="D864" s="1"/>
      <c r="E864" s="12"/>
      <c r="F864" s="12"/>
      <c r="G864" s="1"/>
      <c r="H864" s="1"/>
      <c r="I864" s="12"/>
      <c r="J864" s="12"/>
      <c r="K864" s="1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4.25" customHeight="1">
      <c r="A865" s="1"/>
      <c r="B865" s="1"/>
      <c r="C865" s="12"/>
      <c r="D865" s="1"/>
      <c r="E865" s="12"/>
      <c r="F865" s="12"/>
      <c r="G865" s="1"/>
      <c r="H865" s="1"/>
      <c r="I865" s="12"/>
      <c r="J865" s="12"/>
      <c r="K865" s="1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4.25" customHeight="1">
      <c r="A866" s="1"/>
      <c r="B866" s="1"/>
      <c r="C866" s="12"/>
      <c r="D866" s="1"/>
      <c r="E866" s="12"/>
      <c r="F866" s="12"/>
      <c r="G866" s="1"/>
      <c r="H866" s="1"/>
      <c r="I866" s="12"/>
      <c r="J866" s="12"/>
      <c r="K866" s="1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4.25" customHeight="1">
      <c r="A867" s="1"/>
      <c r="B867" s="1"/>
      <c r="C867" s="12"/>
      <c r="D867" s="1"/>
      <c r="E867" s="12"/>
      <c r="F867" s="12"/>
      <c r="G867" s="1"/>
      <c r="H867" s="1"/>
      <c r="I867" s="12"/>
      <c r="J867" s="12"/>
      <c r="K867" s="1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4.25" customHeight="1">
      <c r="A868" s="1"/>
      <c r="B868" s="1"/>
      <c r="C868" s="12"/>
      <c r="D868" s="1"/>
      <c r="E868" s="12"/>
      <c r="F868" s="12"/>
      <c r="G868" s="1"/>
      <c r="H868" s="1"/>
      <c r="I868" s="12"/>
      <c r="J868" s="12"/>
      <c r="K868" s="1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4.25" customHeight="1">
      <c r="A869" s="1"/>
      <c r="B869" s="1"/>
      <c r="C869" s="12"/>
      <c r="D869" s="1"/>
      <c r="E869" s="12"/>
      <c r="F869" s="12"/>
      <c r="G869" s="1"/>
      <c r="H869" s="1"/>
      <c r="I869" s="12"/>
      <c r="J869" s="12"/>
      <c r="K869" s="1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4.25" customHeight="1">
      <c r="A870" s="1"/>
      <c r="B870" s="1"/>
      <c r="C870" s="12"/>
      <c r="D870" s="1"/>
      <c r="E870" s="12"/>
      <c r="F870" s="12"/>
      <c r="G870" s="1"/>
      <c r="H870" s="1"/>
      <c r="I870" s="12"/>
      <c r="J870" s="12"/>
      <c r="K870" s="1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4.25" customHeight="1">
      <c r="A871" s="1"/>
      <c r="B871" s="1"/>
      <c r="C871" s="12"/>
      <c r="D871" s="1"/>
      <c r="E871" s="12"/>
      <c r="F871" s="12"/>
      <c r="G871" s="1"/>
      <c r="H871" s="1"/>
      <c r="I871" s="12"/>
      <c r="J871" s="12"/>
      <c r="K871" s="1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4.25" customHeight="1">
      <c r="A872" s="1"/>
      <c r="B872" s="1"/>
      <c r="C872" s="12"/>
      <c r="D872" s="1"/>
      <c r="E872" s="12"/>
      <c r="F872" s="12"/>
      <c r="G872" s="1"/>
      <c r="H872" s="1"/>
      <c r="I872" s="12"/>
      <c r="J872" s="12"/>
      <c r="K872" s="1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4.25" customHeight="1">
      <c r="A873" s="1"/>
      <c r="B873" s="1"/>
      <c r="C873" s="12"/>
      <c r="D873" s="1"/>
      <c r="E873" s="12"/>
      <c r="F873" s="12"/>
      <c r="G873" s="1"/>
      <c r="H873" s="1"/>
      <c r="I873" s="12"/>
      <c r="J873" s="12"/>
      <c r="K873" s="1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4.25" customHeight="1">
      <c r="A874" s="1"/>
      <c r="B874" s="1"/>
      <c r="C874" s="12"/>
      <c r="D874" s="1"/>
      <c r="E874" s="12"/>
      <c r="F874" s="12"/>
      <c r="G874" s="1"/>
      <c r="H874" s="1"/>
      <c r="I874" s="12"/>
      <c r="J874" s="12"/>
      <c r="K874" s="1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4.25" customHeight="1">
      <c r="A875" s="1"/>
      <c r="B875" s="1"/>
      <c r="C875" s="12"/>
      <c r="D875" s="1"/>
      <c r="E875" s="12"/>
      <c r="F875" s="12"/>
      <c r="G875" s="1"/>
      <c r="H875" s="1"/>
      <c r="I875" s="12"/>
      <c r="J875" s="12"/>
      <c r="K875" s="1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4.25" customHeight="1">
      <c r="A876" s="1"/>
      <c r="B876" s="1"/>
      <c r="C876" s="12"/>
      <c r="D876" s="1"/>
      <c r="E876" s="12"/>
      <c r="F876" s="12"/>
      <c r="G876" s="1"/>
      <c r="H876" s="1"/>
      <c r="I876" s="12"/>
      <c r="J876" s="12"/>
      <c r="K876" s="1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4.25" customHeight="1">
      <c r="A877" s="1"/>
      <c r="B877" s="1"/>
      <c r="C877" s="12"/>
      <c r="D877" s="1"/>
      <c r="E877" s="12"/>
      <c r="F877" s="12"/>
      <c r="G877" s="1"/>
      <c r="H877" s="1"/>
      <c r="I877" s="12"/>
      <c r="J877" s="12"/>
      <c r="K877" s="1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4.25" customHeight="1">
      <c r="A878" s="1"/>
      <c r="B878" s="1"/>
      <c r="C878" s="12"/>
      <c r="D878" s="1"/>
      <c r="E878" s="12"/>
      <c r="F878" s="12"/>
      <c r="G878" s="1"/>
      <c r="H878" s="1"/>
      <c r="I878" s="12"/>
      <c r="J878" s="12"/>
      <c r="K878" s="1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4.25" customHeight="1">
      <c r="A879" s="1"/>
      <c r="B879" s="1"/>
      <c r="C879" s="12"/>
      <c r="D879" s="1"/>
      <c r="E879" s="12"/>
      <c r="F879" s="12"/>
      <c r="G879" s="1"/>
      <c r="H879" s="1"/>
      <c r="I879" s="12"/>
      <c r="J879" s="12"/>
      <c r="K879" s="1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4.25" customHeight="1">
      <c r="A880" s="1"/>
      <c r="B880" s="1"/>
      <c r="C880" s="12"/>
      <c r="D880" s="1"/>
      <c r="E880" s="12"/>
      <c r="F880" s="12"/>
      <c r="G880" s="1"/>
      <c r="H880" s="1"/>
      <c r="I880" s="12"/>
      <c r="J880" s="12"/>
      <c r="K880" s="1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4.25" customHeight="1">
      <c r="A881" s="1"/>
      <c r="B881" s="1"/>
      <c r="C881" s="12"/>
      <c r="D881" s="1"/>
      <c r="E881" s="12"/>
      <c r="F881" s="12"/>
      <c r="G881" s="1"/>
      <c r="H881" s="1"/>
      <c r="I881" s="12"/>
      <c r="J881" s="12"/>
      <c r="K881" s="1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4.25" customHeight="1">
      <c r="A882" s="1"/>
      <c r="B882" s="1"/>
      <c r="C882" s="12"/>
      <c r="D882" s="1"/>
      <c r="E882" s="12"/>
      <c r="F882" s="12"/>
      <c r="G882" s="1"/>
      <c r="H882" s="1"/>
      <c r="I882" s="12"/>
      <c r="J882" s="12"/>
      <c r="K882" s="1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4.25" customHeight="1">
      <c r="A883" s="1"/>
      <c r="B883" s="1"/>
      <c r="C883" s="12"/>
      <c r="D883" s="1"/>
      <c r="E883" s="12"/>
      <c r="F883" s="12"/>
      <c r="G883" s="1"/>
      <c r="H883" s="1"/>
      <c r="I883" s="12"/>
      <c r="J883" s="12"/>
      <c r="K883" s="1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4.25" customHeight="1">
      <c r="A884" s="1"/>
      <c r="B884" s="1"/>
      <c r="C884" s="12"/>
      <c r="D884" s="1"/>
      <c r="E884" s="12"/>
      <c r="F884" s="12"/>
      <c r="G884" s="1"/>
      <c r="H884" s="1"/>
      <c r="I884" s="12"/>
      <c r="J884" s="12"/>
      <c r="K884" s="1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4.25" customHeight="1">
      <c r="A885" s="1"/>
      <c r="B885" s="1"/>
      <c r="C885" s="12"/>
      <c r="D885" s="1"/>
      <c r="E885" s="12"/>
      <c r="F885" s="12"/>
      <c r="G885" s="1"/>
      <c r="H885" s="1"/>
      <c r="I885" s="12"/>
      <c r="J885" s="12"/>
      <c r="K885" s="1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4.25" customHeight="1">
      <c r="A886" s="1"/>
      <c r="B886" s="1"/>
      <c r="C886" s="12"/>
      <c r="D886" s="1"/>
      <c r="E886" s="12"/>
      <c r="F886" s="12"/>
      <c r="G886" s="1"/>
      <c r="H886" s="1"/>
      <c r="I886" s="12"/>
      <c r="J886" s="12"/>
      <c r="K886" s="1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4.25" customHeight="1">
      <c r="A887" s="1"/>
      <c r="B887" s="1"/>
      <c r="C887" s="12"/>
      <c r="D887" s="1"/>
      <c r="E887" s="12"/>
      <c r="F887" s="12"/>
      <c r="G887" s="1"/>
      <c r="H887" s="1"/>
      <c r="I887" s="12"/>
      <c r="J887" s="12"/>
      <c r="K887" s="1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4.25" customHeight="1">
      <c r="A888" s="1"/>
      <c r="B888" s="1"/>
      <c r="C888" s="12"/>
      <c r="D888" s="1"/>
      <c r="E888" s="12"/>
      <c r="F888" s="12"/>
      <c r="G888" s="1"/>
      <c r="H888" s="1"/>
      <c r="I888" s="12"/>
      <c r="J888" s="12"/>
      <c r="K888" s="1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4.25" customHeight="1">
      <c r="A889" s="1"/>
      <c r="B889" s="1"/>
      <c r="C889" s="12"/>
      <c r="D889" s="1"/>
      <c r="E889" s="12"/>
      <c r="F889" s="12"/>
      <c r="G889" s="1"/>
      <c r="H889" s="1"/>
      <c r="I889" s="12"/>
      <c r="J889" s="12"/>
      <c r="K889" s="1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4.25" customHeight="1">
      <c r="A890" s="1"/>
      <c r="B890" s="1"/>
      <c r="C890" s="12"/>
      <c r="D890" s="1"/>
      <c r="E890" s="12"/>
      <c r="F890" s="12"/>
      <c r="G890" s="1"/>
      <c r="H890" s="1"/>
      <c r="I890" s="12"/>
      <c r="J890" s="12"/>
      <c r="K890" s="1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4.25" customHeight="1">
      <c r="A891" s="1"/>
      <c r="B891" s="1"/>
      <c r="C891" s="12"/>
      <c r="D891" s="1"/>
      <c r="E891" s="12"/>
      <c r="F891" s="12"/>
      <c r="G891" s="1"/>
      <c r="H891" s="1"/>
      <c r="I891" s="12"/>
      <c r="J891" s="12"/>
      <c r="K891" s="1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4.25" customHeight="1">
      <c r="A892" s="1"/>
      <c r="B892" s="1"/>
      <c r="C892" s="12"/>
      <c r="D892" s="1"/>
      <c r="E892" s="12"/>
      <c r="F892" s="12"/>
      <c r="G892" s="1"/>
      <c r="H892" s="1"/>
      <c r="I892" s="12"/>
      <c r="J892" s="12"/>
      <c r="K892" s="1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4.25" customHeight="1">
      <c r="A893" s="1"/>
      <c r="B893" s="1"/>
      <c r="C893" s="12"/>
      <c r="D893" s="1"/>
      <c r="E893" s="12"/>
      <c r="F893" s="12"/>
      <c r="G893" s="1"/>
      <c r="H893" s="1"/>
      <c r="I893" s="12"/>
      <c r="J893" s="12"/>
      <c r="K893" s="1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4.25" customHeight="1">
      <c r="A894" s="1"/>
      <c r="B894" s="1"/>
      <c r="C894" s="12"/>
      <c r="D894" s="1"/>
      <c r="E894" s="12"/>
      <c r="F894" s="12"/>
      <c r="G894" s="1"/>
      <c r="H894" s="1"/>
      <c r="I894" s="12"/>
      <c r="J894" s="12"/>
      <c r="K894" s="1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4.25" customHeight="1">
      <c r="A895" s="1"/>
      <c r="B895" s="1"/>
      <c r="C895" s="12"/>
      <c r="D895" s="1"/>
      <c r="E895" s="12"/>
      <c r="F895" s="12"/>
      <c r="G895" s="1"/>
      <c r="H895" s="1"/>
      <c r="I895" s="12"/>
      <c r="J895" s="12"/>
      <c r="K895" s="1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4.25" customHeight="1">
      <c r="A896" s="1"/>
      <c r="B896" s="1"/>
      <c r="C896" s="12"/>
      <c r="D896" s="1"/>
      <c r="E896" s="12"/>
      <c r="F896" s="12"/>
      <c r="G896" s="1"/>
      <c r="H896" s="1"/>
      <c r="I896" s="12"/>
      <c r="J896" s="12"/>
      <c r="K896" s="1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4.25" customHeight="1">
      <c r="A897" s="1"/>
      <c r="B897" s="1"/>
      <c r="C897" s="12"/>
      <c r="D897" s="1"/>
      <c r="E897" s="12"/>
      <c r="F897" s="12"/>
      <c r="G897" s="1"/>
      <c r="H897" s="1"/>
      <c r="I897" s="12"/>
      <c r="J897" s="12"/>
      <c r="K897" s="1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4.25" customHeight="1">
      <c r="A898" s="1"/>
      <c r="B898" s="1"/>
      <c r="C898" s="12"/>
      <c r="D898" s="1"/>
      <c r="E898" s="12"/>
      <c r="F898" s="12"/>
      <c r="G898" s="1"/>
      <c r="H898" s="1"/>
      <c r="I898" s="12"/>
      <c r="J898" s="12"/>
      <c r="K898" s="1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4.25" customHeight="1">
      <c r="A899" s="1"/>
      <c r="B899" s="1"/>
      <c r="C899" s="12"/>
      <c r="D899" s="1"/>
      <c r="E899" s="12"/>
      <c r="F899" s="12"/>
      <c r="G899" s="1"/>
      <c r="H899" s="1"/>
      <c r="I899" s="12"/>
      <c r="J899" s="12"/>
      <c r="K899" s="1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4.25" customHeight="1">
      <c r="A900" s="1"/>
      <c r="B900" s="1"/>
      <c r="C900" s="12"/>
      <c r="D900" s="1"/>
      <c r="E900" s="12"/>
      <c r="F900" s="12"/>
      <c r="G900" s="1"/>
      <c r="H900" s="1"/>
      <c r="I900" s="12"/>
      <c r="J900" s="12"/>
      <c r="K900" s="1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4.25" customHeight="1">
      <c r="A901" s="1"/>
      <c r="B901" s="1"/>
      <c r="C901" s="12"/>
      <c r="D901" s="1"/>
      <c r="E901" s="12"/>
      <c r="F901" s="12"/>
      <c r="G901" s="1"/>
      <c r="H901" s="1"/>
      <c r="I901" s="12"/>
      <c r="J901" s="12"/>
      <c r="K901" s="1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4.25" customHeight="1">
      <c r="A902" s="1"/>
      <c r="B902" s="1"/>
      <c r="C902" s="12"/>
      <c r="D902" s="1"/>
      <c r="E902" s="12"/>
      <c r="F902" s="12"/>
      <c r="G902" s="1"/>
      <c r="H902" s="1"/>
      <c r="I902" s="12"/>
      <c r="J902" s="12"/>
      <c r="K902" s="1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4.25" customHeight="1">
      <c r="A903" s="1"/>
      <c r="B903" s="1"/>
      <c r="C903" s="12"/>
      <c r="D903" s="1"/>
      <c r="E903" s="12"/>
      <c r="F903" s="12"/>
      <c r="G903" s="1"/>
      <c r="H903" s="1"/>
      <c r="I903" s="12"/>
      <c r="J903" s="12"/>
      <c r="K903" s="1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4.25" customHeight="1">
      <c r="A904" s="1"/>
      <c r="B904" s="1"/>
      <c r="C904" s="12"/>
      <c r="D904" s="1"/>
      <c r="E904" s="12"/>
      <c r="F904" s="12"/>
      <c r="G904" s="1"/>
      <c r="H904" s="1"/>
      <c r="I904" s="12"/>
      <c r="J904" s="12"/>
      <c r="K904" s="1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4.25" customHeight="1">
      <c r="A905" s="1"/>
      <c r="B905" s="1"/>
      <c r="C905" s="12"/>
      <c r="D905" s="1"/>
      <c r="E905" s="12"/>
      <c r="F905" s="12"/>
      <c r="G905" s="1"/>
      <c r="H905" s="1"/>
      <c r="I905" s="12"/>
      <c r="J905" s="12"/>
      <c r="K905" s="1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4.25" customHeight="1">
      <c r="A906" s="1"/>
      <c r="B906" s="1"/>
      <c r="C906" s="12"/>
      <c r="D906" s="1"/>
      <c r="E906" s="12"/>
      <c r="F906" s="12"/>
      <c r="G906" s="1"/>
      <c r="H906" s="1"/>
      <c r="I906" s="12"/>
      <c r="J906" s="12"/>
      <c r="K906" s="1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4.25" customHeight="1">
      <c r="A907" s="1"/>
      <c r="B907" s="1"/>
      <c r="C907" s="12"/>
      <c r="D907" s="1"/>
      <c r="E907" s="12"/>
      <c r="F907" s="12"/>
      <c r="G907" s="1"/>
      <c r="H907" s="1"/>
      <c r="I907" s="12"/>
      <c r="J907" s="12"/>
      <c r="K907" s="1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4.25" customHeight="1">
      <c r="A908" s="1"/>
      <c r="B908" s="1"/>
      <c r="C908" s="12"/>
      <c r="D908" s="1"/>
      <c r="E908" s="12"/>
      <c r="F908" s="12"/>
      <c r="G908" s="1"/>
      <c r="H908" s="1"/>
      <c r="I908" s="12"/>
      <c r="J908" s="12"/>
      <c r="K908" s="1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4.25" customHeight="1">
      <c r="A909" s="1"/>
      <c r="B909" s="1"/>
      <c r="C909" s="12"/>
      <c r="D909" s="1"/>
      <c r="E909" s="12"/>
      <c r="F909" s="12"/>
      <c r="G909" s="1"/>
      <c r="H909" s="1"/>
      <c r="I909" s="12"/>
      <c r="J909" s="12"/>
      <c r="K909" s="1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4.25" customHeight="1">
      <c r="A910" s="1"/>
      <c r="B910" s="1"/>
      <c r="C910" s="12"/>
      <c r="D910" s="1"/>
      <c r="E910" s="12"/>
      <c r="F910" s="12"/>
      <c r="G910" s="1"/>
      <c r="H910" s="1"/>
      <c r="I910" s="12"/>
      <c r="J910" s="12"/>
      <c r="K910" s="1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4.25" customHeight="1">
      <c r="A911" s="1"/>
      <c r="B911" s="1"/>
      <c r="C911" s="12"/>
      <c r="D911" s="1"/>
      <c r="E911" s="12"/>
      <c r="F911" s="12"/>
      <c r="G911" s="1"/>
      <c r="H911" s="1"/>
      <c r="I911" s="12"/>
      <c r="J911" s="12"/>
      <c r="K911" s="1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4.25" customHeight="1">
      <c r="A912" s="1"/>
      <c r="B912" s="1"/>
      <c r="C912" s="12"/>
      <c r="D912" s="1"/>
      <c r="E912" s="12"/>
      <c r="F912" s="12"/>
      <c r="G912" s="1"/>
      <c r="H912" s="1"/>
      <c r="I912" s="12"/>
      <c r="J912" s="12"/>
      <c r="K912" s="1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4.25" customHeight="1">
      <c r="A913" s="1"/>
      <c r="B913" s="1"/>
      <c r="C913" s="12"/>
      <c r="D913" s="1"/>
      <c r="E913" s="12"/>
      <c r="F913" s="12"/>
      <c r="G913" s="1"/>
      <c r="H913" s="1"/>
      <c r="I913" s="12"/>
      <c r="J913" s="12"/>
      <c r="K913" s="1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4.25" customHeight="1">
      <c r="A914" s="1"/>
      <c r="B914" s="1"/>
      <c r="C914" s="12"/>
      <c r="D914" s="1"/>
      <c r="E914" s="12"/>
      <c r="F914" s="12"/>
      <c r="G914" s="1"/>
      <c r="H914" s="1"/>
      <c r="I914" s="12"/>
      <c r="J914" s="12"/>
      <c r="K914" s="1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4.25" customHeight="1">
      <c r="A915" s="1"/>
      <c r="B915" s="1"/>
      <c r="C915" s="12"/>
      <c r="D915" s="1"/>
      <c r="E915" s="12"/>
      <c r="F915" s="12"/>
      <c r="G915" s="1"/>
      <c r="H915" s="1"/>
      <c r="I915" s="12"/>
      <c r="J915" s="12"/>
      <c r="K915" s="1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4.25" customHeight="1">
      <c r="A916" s="1"/>
      <c r="B916" s="1"/>
      <c r="C916" s="12"/>
      <c r="D916" s="1"/>
      <c r="E916" s="12"/>
      <c r="F916" s="12"/>
      <c r="G916" s="1"/>
      <c r="H916" s="1"/>
      <c r="I916" s="12"/>
      <c r="J916" s="12"/>
      <c r="K916" s="1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4.25" customHeight="1">
      <c r="A917" s="1"/>
      <c r="B917" s="1"/>
      <c r="C917" s="12"/>
      <c r="D917" s="1"/>
      <c r="E917" s="12"/>
      <c r="F917" s="12"/>
      <c r="G917" s="1"/>
      <c r="H917" s="1"/>
      <c r="I917" s="12"/>
      <c r="J917" s="12"/>
      <c r="K917" s="1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4.25" customHeight="1">
      <c r="A918" s="1"/>
      <c r="B918" s="1"/>
      <c r="C918" s="12"/>
      <c r="D918" s="1"/>
      <c r="E918" s="12"/>
      <c r="F918" s="12"/>
      <c r="G918" s="1"/>
      <c r="H918" s="1"/>
      <c r="I918" s="12"/>
      <c r="J918" s="12"/>
      <c r="K918" s="1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4.25" customHeight="1">
      <c r="A919" s="1"/>
      <c r="B919" s="1"/>
      <c r="C919" s="12"/>
      <c r="D919" s="1"/>
      <c r="E919" s="12"/>
      <c r="F919" s="12"/>
      <c r="G919" s="1"/>
      <c r="H919" s="1"/>
      <c r="I919" s="12"/>
      <c r="J919" s="12"/>
      <c r="K919" s="1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4.25" customHeight="1">
      <c r="A920" s="1"/>
      <c r="B920" s="1"/>
      <c r="C920" s="12"/>
      <c r="D920" s="1"/>
      <c r="E920" s="12"/>
      <c r="F920" s="12"/>
      <c r="G920" s="1"/>
      <c r="H920" s="1"/>
      <c r="I920" s="12"/>
      <c r="J920" s="12"/>
      <c r="K920" s="1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4.25" customHeight="1">
      <c r="A921" s="1"/>
      <c r="B921" s="1"/>
      <c r="C921" s="12"/>
      <c r="D921" s="1"/>
      <c r="E921" s="12"/>
      <c r="F921" s="12"/>
      <c r="G921" s="1"/>
      <c r="H921" s="1"/>
      <c r="I921" s="12"/>
      <c r="J921" s="12"/>
      <c r="K921" s="1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4.25" customHeight="1">
      <c r="A922" s="1"/>
      <c r="B922" s="1"/>
      <c r="C922" s="12"/>
      <c r="D922" s="1"/>
      <c r="E922" s="12"/>
      <c r="F922" s="12"/>
      <c r="G922" s="1"/>
      <c r="H922" s="1"/>
      <c r="I922" s="12"/>
      <c r="J922" s="12"/>
      <c r="K922" s="1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4.25" customHeight="1">
      <c r="A923" s="1"/>
      <c r="B923" s="1"/>
      <c r="C923" s="12"/>
      <c r="D923" s="1"/>
      <c r="E923" s="12"/>
      <c r="F923" s="12"/>
      <c r="G923" s="1"/>
      <c r="H923" s="1"/>
      <c r="I923" s="12"/>
      <c r="J923" s="12"/>
      <c r="K923" s="1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4.25" customHeight="1">
      <c r="A924" s="1"/>
      <c r="B924" s="1"/>
      <c r="C924" s="12"/>
      <c r="D924" s="1"/>
      <c r="E924" s="12"/>
      <c r="F924" s="12"/>
      <c r="G924" s="1"/>
      <c r="H924" s="1"/>
      <c r="I924" s="12"/>
      <c r="J924" s="12"/>
      <c r="K924" s="1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4.25" customHeight="1">
      <c r="A925" s="1"/>
      <c r="B925" s="1"/>
      <c r="C925" s="12"/>
      <c r="D925" s="1"/>
      <c r="E925" s="12"/>
      <c r="F925" s="12"/>
      <c r="G925" s="1"/>
      <c r="H925" s="1"/>
      <c r="I925" s="12"/>
      <c r="J925" s="12"/>
      <c r="K925" s="1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4.25" customHeight="1">
      <c r="A926" s="1"/>
      <c r="B926" s="1"/>
      <c r="C926" s="12"/>
      <c r="D926" s="1"/>
      <c r="E926" s="12"/>
      <c r="F926" s="12"/>
      <c r="G926" s="1"/>
      <c r="H926" s="1"/>
      <c r="I926" s="12"/>
      <c r="J926" s="12"/>
      <c r="K926" s="1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4.25" customHeight="1">
      <c r="A927" s="1"/>
      <c r="B927" s="1"/>
      <c r="C927" s="12"/>
      <c r="D927" s="1"/>
      <c r="E927" s="12"/>
      <c r="F927" s="12"/>
      <c r="G927" s="1"/>
      <c r="H927" s="1"/>
      <c r="I927" s="12"/>
      <c r="J927" s="12"/>
      <c r="K927" s="1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4.25" customHeight="1">
      <c r="A928" s="1"/>
      <c r="B928" s="1"/>
      <c r="C928" s="12"/>
      <c r="D928" s="1"/>
      <c r="E928" s="12"/>
      <c r="F928" s="12"/>
      <c r="G928" s="1"/>
      <c r="H928" s="1"/>
      <c r="I928" s="12"/>
      <c r="J928" s="12"/>
      <c r="K928" s="1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4.25" customHeight="1">
      <c r="A929" s="1"/>
      <c r="B929" s="1"/>
      <c r="C929" s="12"/>
      <c r="D929" s="1"/>
      <c r="E929" s="12"/>
      <c r="F929" s="12"/>
      <c r="G929" s="1"/>
      <c r="H929" s="1"/>
      <c r="I929" s="12"/>
      <c r="J929" s="12"/>
      <c r="K929" s="1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4.25" customHeight="1">
      <c r="A930" s="1"/>
      <c r="B930" s="1"/>
      <c r="C930" s="12"/>
      <c r="D930" s="1"/>
      <c r="E930" s="12"/>
      <c r="F930" s="12"/>
      <c r="G930" s="1"/>
      <c r="H930" s="1"/>
      <c r="I930" s="12"/>
      <c r="J930" s="12"/>
      <c r="K930" s="1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4.25" customHeight="1">
      <c r="A931" s="1"/>
      <c r="B931" s="1"/>
      <c r="C931" s="12"/>
      <c r="D931" s="1"/>
      <c r="E931" s="12"/>
      <c r="F931" s="12"/>
      <c r="G931" s="1"/>
      <c r="H931" s="1"/>
      <c r="I931" s="12"/>
      <c r="J931" s="12"/>
      <c r="K931" s="1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4.25" customHeight="1">
      <c r="A932" s="1"/>
      <c r="B932" s="1"/>
      <c r="C932" s="12"/>
      <c r="D932" s="1"/>
      <c r="E932" s="12"/>
      <c r="F932" s="12"/>
      <c r="G932" s="1"/>
      <c r="H932" s="1"/>
      <c r="I932" s="12"/>
      <c r="J932" s="12"/>
      <c r="K932" s="1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4.25" customHeight="1">
      <c r="A933" s="1"/>
      <c r="B933" s="1"/>
      <c r="C933" s="12"/>
      <c r="D933" s="1"/>
      <c r="E933" s="12"/>
      <c r="F933" s="12"/>
      <c r="G933" s="1"/>
      <c r="H933" s="1"/>
      <c r="I933" s="12"/>
      <c r="J933" s="12"/>
      <c r="K933" s="1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4.25" customHeight="1">
      <c r="A934" s="1"/>
      <c r="B934" s="1"/>
      <c r="C934" s="12"/>
      <c r="D934" s="1"/>
      <c r="E934" s="12"/>
      <c r="F934" s="12"/>
      <c r="G934" s="1"/>
      <c r="H934" s="1"/>
      <c r="I934" s="12"/>
      <c r="J934" s="12"/>
      <c r="K934" s="1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4.25" customHeight="1">
      <c r="A935" s="1"/>
      <c r="B935" s="1"/>
      <c r="C935" s="12"/>
      <c r="D935" s="1"/>
      <c r="E935" s="12"/>
      <c r="F935" s="12"/>
      <c r="G935" s="1"/>
      <c r="H935" s="1"/>
      <c r="I935" s="12"/>
      <c r="J935" s="12"/>
      <c r="K935" s="1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4.25" customHeight="1">
      <c r="A936" s="1"/>
      <c r="B936" s="1"/>
      <c r="C936" s="12"/>
      <c r="D936" s="1"/>
      <c r="E936" s="12"/>
      <c r="F936" s="12"/>
      <c r="G936" s="1"/>
      <c r="H936" s="1"/>
      <c r="I936" s="12"/>
      <c r="J936" s="12"/>
      <c r="K936" s="1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4.25" customHeight="1">
      <c r="A937" s="1"/>
      <c r="B937" s="1"/>
      <c r="C937" s="12"/>
      <c r="D937" s="1"/>
      <c r="E937" s="12"/>
      <c r="F937" s="12"/>
      <c r="G937" s="1"/>
      <c r="H937" s="1"/>
      <c r="I937" s="12"/>
      <c r="J937" s="12"/>
      <c r="K937" s="1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4.25" customHeight="1">
      <c r="A938" s="1"/>
      <c r="B938" s="1"/>
      <c r="C938" s="12"/>
      <c r="D938" s="1"/>
      <c r="E938" s="12"/>
      <c r="F938" s="12"/>
      <c r="G938" s="1"/>
      <c r="H938" s="1"/>
      <c r="I938" s="12"/>
      <c r="J938" s="12"/>
      <c r="K938" s="1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4.25" customHeight="1">
      <c r="A939" s="1"/>
      <c r="B939" s="1"/>
      <c r="C939" s="12"/>
      <c r="D939" s="1"/>
      <c r="E939" s="12"/>
      <c r="F939" s="12"/>
      <c r="G939" s="1"/>
      <c r="H939" s="1"/>
      <c r="I939" s="12"/>
      <c r="J939" s="12"/>
      <c r="K939" s="1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4.25" customHeight="1">
      <c r="A940" s="1"/>
      <c r="B940" s="1"/>
      <c r="C940" s="12"/>
      <c r="D940" s="1"/>
      <c r="E940" s="12"/>
      <c r="F940" s="12"/>
      <c r="G940" s="1"/>
      <c r="H940" s="1"/>
      <c r="I940" s="12"/>
      <c r="J940" s="12"/>
      <c r="K940" s="1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4.25" customHeight="1">
      <c r="A941" s="1"/>
      <c r="B941" s="1"/>
      <c r="C941" s="12"/>
      <c r="D941" s="1"/>
      <c r="E941" s="12"/>
      <c r="F941" s="12"/>
      <c r="G941" s="1"/>
      <c r="H941" s="1"/>
      <c r="I941" s="12"/>
      <c r="J941" s="12"/>
      <c r="K941" s="1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4.25" customHeight="1">
      <c r="A942" s="1"/>
      <c r="B942" s="1"/>
      <c r="C942" s="12"/>
      <c r="D942" s="1"/>
      <c r="E942" s="12"/>
      <c r="F942" s="12"/>
      <c r="G942" s="1"/>
      <c r="H942" s="1"/>
      <c r="I942" s="12"/>
      <c r="J942" s="12"/>
      <c r="K942" s="1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4.25" customHeight="1">
      <c r="A943" s="1"/>
      <c r="B943" s="1"/>
      <c r="C943" s="12"/>
      <c r="D943" s="1"/>
      <c r="E943" s="12"/>
      <c r="F943" s="12"/>
      <c r="G943" s="1"/>
      <c r="H943" s="1"/>
      <c r="I943" s="12"/>
      <c r="J943" s="12"/>
      <c r="K943" s="1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4.25" customHeight="1">
      <c r="A944" s="1"/>
      <c r="B944" s="1"/>
      <c r="C944" s="12"/>
      <c r="D944" s="1"/>
      <c r="E944" s="12"/>
      <c r="F944" s="12"/>
      <c r="G944" s="1"/>
      <c r="H944" s="1"/>
      <c r="I944" s="12"/>
      <c r="J944" s="12"/>
      <c r="K944" s="1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4.25" customHeight="1">
      <c r="A945" s="1"/>
      <c r="B945" s="1"/>
      <c r="C945" s="12"/>
      <c r="D945" s="1"/>
      <c r="E945" s="12"/>
      <c r="F945" s="12"/>
      <c r="G945" s="1"/>
      <c r="H945" s="1"/>
      <c r="I945" s="12"/>
      <c r="J945" s="12"/>
      <c r="K945" s="1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4.25" customHeight="1">
      <c r="A946" s="1"/>
      <c r="B946" s="1"/>
      <c r="C946" s="12"/>
      <c r="D946" s="1"/>
      <c r="E946" s="12"/>
      <c r="F946" s="12"/>
      <c r="G946" s="1"/>
      <c r="H946" s="1"/>
      <c r="I946" s="12"/>
      <c r="J946" s="12"/>
      <c r="K946" s="1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4.25" customHeight="1">
      <c r="A947" s="1"/>
      <c r="B947" s="1"/>
      <c r="C947" s="12"/>
      <c r="D947" s="1"/>
      <c r="E947" s="12"/>
      <c r="F947" s="12"/>
      <c r="G947" s="1"/>
      <c r="H947" s="1"/>
      <c r="I947" s="12"/>
      <c r="J947" s="12"/>
      <c r="K947" s="1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4.25" customHeight="1">
      <c r="A948" s="1"/>
      <c r="B948" s="1"/>
      <c r="C948" s="12"/>
      <c r="D948" s="1"/>
      <c r="E948" s="12"/>
      <c r="F948" s="12"/>
      <c r="G948" s="1"/>
      <c r="H948" s="1"/>
      <c r="I948" s="12"/>
      <c r="J948" s="12"/>
      <c r="K948" s="1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4.25" customHeight="1">
      <c r="A949" s="1"/>
      <c r="B949" s="1"/>
      <c r="C949" s="12"/>
      <c r="D949" s="1"/>
      <c r="E949" s="12"/>
      <c r="F949" s="12"/>
      <c r="G949" s="1"/>
      <c r="H949" s="1"/>
      <c r="I949" s="12"/>
      <c r="J949" s="12"/>
      <c r="K949" s="1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4.25" customHeight="1">
      <c r="A950" s="1"/>
      <c r="B950" s="1"/>
      <c r="C950" s="12"/>
      <c r="D950" s="1"/>
      <c r="E950" s="12"/>
      <c r="F950" s="12"/>
      <c r="G950" s="1"/>
      <c r="H950" s="1"/>
      <c r="I950" s="12"/>
      <c r="J950" s="12"/>
      <c r="K950" s="1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4.25" customHeight="1">
      <c r="A951" s="1"/>
      <c r="B951" s="1"/>
      <c r="C951" s="12"/>
      <c r="D951" s="1"/>
      <c r="E951" s="12"/>
      <c r="F951" s="12"/>
      <c r="G951" s="1"/>
      <c r="H951" s="1"/>
      <c r="I951" s="12"/>
      <c r="J951" s="12"/>
      <c r="K951" s="1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4.25" customHeight="1">
      <c r="A952" s="1"/>
      <c r="B952" s="1"/>
      <c r="C952" s="12"/>
      <c r="D952" s="1"/>
      <c r="E952" s="12"/>
      <c r="F952" s="12"/>
      <c r="G952" s="1"/>
      <c r="H952" s="1"/>
      <c r="I952" s="12"/>
      <c r="J952" s="12"/>
      <c r="K952" s="1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4.25" customHeight="1">
      <c r="A953" s="1"/>
      <c r="B953" s="1"/>
      <c r="C953" s="12"/>
      <c r="D953" s="1"/>
      <c r="E953" s="12"/>
      <c r="F953" s="12"/>
      <c r="G953" s="1"/>
      <c r="H953" s="1"/>
      <c r="I953" s="12"/>
      <c r="J953" s="12"/>
      <c r="K953" s="1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4.25" customHeight="1">
      <c r="A954" s="1"/>
      <c r="B954" s="1"/>
      <c r="C954" s="12"/>
      <c r="D954" s="1"/>
      <c r="E954" s="12"/>
      <c r="F954" s="12"/>
      <c r="G954" s="1"/>
      <c r="H954" s="1"/>
      <c r="I954" s="12"/>
      <c r="J954" s="12"/>
      <c r="K954" s="1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4.25" customHeight="1">
      <c r="A955" s="1"/>
      <c r="B955" s="1"/>
      <c r="C955" s="12"/>
      <c r="D955" s="1"/>
      <c r="E955" s="12"/>
      <c r="F955" s="12"/>
      <c r="G955" s="1"/>
      <c r="H955" s="1"/>
      <c r="I955" s="12"/>
      <c r="J955" s="12"/>
      <c r="K955" s="1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4.25" customHeight="1">
      <c r="A956" s="1"/>
      <c r="B956" s="1"/>
      <c r="C956" s="12"/>
      <c r="D956" s="1"/>
      <c r="E956" s="12"/>
      <c r="F956" s="12"/>
      <c r="G956" s="1"/>
      <c r="H956" s="1"/>
      <c r="I956" s="12"/>
      <c r="J956" s="12"/>
      <c r="K956" s="1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4.25" customHeight="1">
      <c r="A957" s="1"/>
      <c r="B957" s="1"/>
      <c r="C957" s="12"/>
      <c r="D957" s="1"/>
      <c r="E957" s="12"/>
      <c r="F957" s="12"/>
      <c r="G957" s="1"/>
      <c r="H957" s="1"/>
      <c r="I957" s="12"/>
      <c r="J957" s="12"/>
      <c r="K957" s="1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4.25" customHeight="1">
      <c r="A958" s="1"/>
      <c r="B958" s="1"/>
      <c r="C958" s="12"/>
      <c r="D958" s="1"/>
      <c r="E958" s="12"/>
      <c r="F958" s="12"/>
      <c r="G958" s="1"/>
      <c r="H958" s="1"/>
      <c r="I958" s="12"/>
      <c r="J958" s="12"/>
      <c r="K958" s="1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4.25" customHeight="1">
      <c r="A959" s="1"/>
      <c r="B959" s="1"/>
      <c r="C959" s="12"/>
      <c r="D959" s="1"/>
      <c r="E959" s="12"/>
      <c r="F959" s="12"/>
      <c r="G959" s="1"/>
      <c r="H959" s="1"/>
      <c r="I959" s="12"/>
      <c r="J959" s="12"/>
      <c r="K959" s="1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4.25" customHeight="1">
      <c r="A960" s="1"/>
      <c r="B960" s="1"/>
      <c r="C960" s="12"/>
      <c r="D960" s="1"/>
      <c r="E960" s="12"/>
      <c r="F960" s="12"/>
      <c r="G960" s="1"/>
      <c r="H960" s="1"/>
      <c r="I960" s="12"/>
      <c r="J960" s="12"/>
      <c r="K960" s="1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4.25" customHeight="1">
      <c r="A961" s="1"/>
      <c r="B961" s="1"/>
      <c r="C961" s="12"/>
      <c r="D961" s="1"/>
      <c r="E961" s="12"/>
      <c r="F961" s="12"/>
      <c r="G961" s="1"/>
      <c r="H961" s="1"/>
      <c r="I961" s="12"/>
      <c r="J961" s="12"/>
      <c r="K961" s="1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4.25" customHeight="1">
      <c r="A962" s="1"/>
      <c r="B962" s="1"/>
      <c r="C962" s="12"/>
      <c r="D962" s="1"/>
      <c r="E962" s="12"/>
      <c r="F962" s="12"/>
      <c r="G962" s="1"/>
      <c r="H962" s="1"/>
      <c r="I962" s="12"/>
      <c r="J962" s="12"/>
      <c r="K962" s="1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4.25" customHeight="1">
      <c r="A963" s="1"/>
      <c r="B963" s="1"/>
      <c r="C963" s="12"/>
      <c r="D963" s="1"/>
      <c r="E963" s="12"/>
      <c r="F963" s="12"/>
      <c r="G963" s="1"/>
      <c r="H963" s="1"/>
      <c r="I963" s="12"/>
      <c r="J963" s="12"/>
      <c r="K963" s="1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4.25" customHeight="1">
      <c r="A964" s="1"/>
      <c r="B964" s="1"/>
      <c r="C964" s="12"/>
      <c r="D964" s="1"/>
      <c r="E964" s="12"/>
      <c r="F964" s="12"/>
      <c r="G964" s="1"/>
      <c r="H964" s="1"/>
      <c r="I964" s="12"/>
      <c r="J964" s="12"/>
      <c r="K964" s="1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4.25" customHeight="1">
      <c r="A965" s="1"/>
      <c r="B965" s="1"/>
      <c r="C965" s="12"/>
      <c r="D965" s="1"/>
      <c r="E965" s="12"/>
      <c r="F965" s="12"/>
      <c r="G965" s="1"/>
      <c r="H965" s="1"/>
      <c r="I965" s="12"/>
      <c r="J965" s="12"/>
      <c r="K965" s="1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4.25" customHeight="1">
      <c r="A966" s="1"/>
      <c r="B966" s="1"/>
      <c r="C966" s="12"/>
      <c r="D966" s="1"/>
      <c r="E966" s="12"/>
      <c r="F966" s="12"/>
      <c r="G966" s="1"/>
      <c r="H966" s="1"/>
      <c r="I966" s="12"/>
      <c r="J966" s="12"/>
      <c r="K966" s="1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4.25" customHeight="1">
      <c r="A967" s="1"/>
      <c r="B967" s="1"/>
      <c r="C967" s="12"/>
      <c r="D967" s="1"/>
      <c r="E967" s="12"/>
      <c r="F967" s="12"/>
      <c r="G967" s="1"/>
      <c r="H967" s="1"/>
      <c r="I967" s="12"/>
      <c r="J967" s="12"/>
      <c r="K967" s="1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4.25" customHeight="1">
      <c r="A968" s="1"/>
      <c r="B968" s="1"/>
      <c r="C968" s="12"/>
      <c r="D968" s="1"/>
      <c r="E968" s="12"/>
      <c r="F968" s="12"/>
      <c r="G968" s="1"/>
      <c r="H968" s="1"/>
      <c r="I968" s="12"/>
      <c r="J968" s="12"/>
      <c r="K968" s="1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4.25" customHeight="1">
      <c r="A969" s="1"/>
      <c r="B969" s="1"/>
      <c r="C969" s="12"/>
      <c r="D969" s="1"/>
      <c r="E969" s="12"/>
      <c r="F969" s="12"/>
      <c r="G969" s="1"/>
      <c r="H969" s="1"/>
      <c r="I969" s="12"/>
      <c r="J969" s="12"/>
      <c r="K969" s="1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4.25" customHeight="1">
      <c r="A970" s="1"/>
      <c r="B970" s="1"/>
      <c r="C970" s="12"/>
      <c r="D970" s="1"/>
      <c r="E970" s="12"/>
      <c r="F970" s="12"/>
      <c r="G970" s="1"/>
      <c r="H970" s="1"/>
      <c r="I970" s="12"/>
      <c r="J970" s="12"/>
      <c r="K970" s="1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4.25" customHeight="1">
      <c r="A971" s="1"/>
      <c r="B971" s="1"/>
      <c r="C971" s="12"/>
      <c r="D971" s="1"/>
      <c r="E971" s="12"/>
      <c r="F971" s="12"/>
      <c r="G971" s="1"/>
      <c r="H971" s="1"/>
      <c r="I971" s="12"/>
      <c r="J971" s="12"/>
      <c r="K971" s="1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4.25" customHeight="1">
      <c r="A972" s="1"/>
      <c r="B972" s="1"/>
      <c r="C972" s="12"/>
      <c r="D972" s="1"/>
      <c r="E972" s="12"/>
      <c r="F972" s="12"/>
      <c r="G972" s="1"/>
      <c r="H972" s="1"/>
      <c r="I972" s="12"/>
      <c r="J972" s="12"/>
      <c r="K972" s="1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4.25" customHeight="1">
      <c r="A973" s="1"/>
      <c r="B973" s="1"/>
      <c r="C973" s="12"/>
      <c r="D973" s="1"/>
      <c r="E973" s="12"/>
      <c r="F973" s="12"/>
      <c r="G973" s="1"/>
      <c r="H973" s="1"/>
      <c r="I973" s="12"/>
      <c r="J973" s="12"/>
      <c r="K973" s="1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4.25" customHeight="1">
      <c r="A974" s="1"/>
      <c r="B974" s="1"/>
      <c r="C974" s="12"/>
      <c r="D974" s="1"/>
      <c r="E974" s="12"/>
      <c r="F974" s="12"/>
      <c r="G974" s="1"/>
      <c r="H974" s="1"/>
      <c r="I974" s="12"/>
      <c r="J974" s="12"/>
      <c r="K974" s="1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4.25" customHeight="1">
      <c r="A975" s="1"/>
      <c r="B975" s="1"/>
      <c r="C975" s="12"/>
      <c r="D975" s="1"/>
      <c r="E975" s="12"/>
      <c r="F975" s="12"/>
      <c r="G975" s="1"/>
      <c r="H975" s="1"/>
      <c r="I975" s="12"/>
      <c r="J975" s="12"/>
      <c r="K975" s="1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4.25" customHeight="1">
      <c r="A976" s="1"/>
      <c r="B976" s="1"/>
      <c r="C976" s="12"/>
      <c r="D976" s="1"/>
      <c r="E976" s="12"/>
      <c r="F976" s="12"/>
      <c r="G976" s="1"/>
      <c r="H976" s="1"/>
      <c r="I976" s="12"/>
      <c r="J976" s="12"/>
      <c r="K976" s="1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4.25" customHeight="1">
      <c r="A977" s="1"/>
      <c r="B977" s="1"/>
      <c r="C977" s="12"/>
      <c r="D977" s="1"/>
      <c r="E977" s="12"/>
      <c r="F977" s="12"/>
      <c r="G977" s="1"/>
      <c r="H977" s="1"/>
      <c r="I977" s="12"/>
      <c r="J977" s="12"/>
      <c r="K977" s="1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4.25" customHeight="1">
      <c r="A978" s="1"/>
      <c r="B978" s="1"/>
      <c r="C978" s="12"/>
      <c r="D978" s="1"/>
      <c r="E978" s="12"/>
      <c r="F978" s="12"/>
      <c r="G978" s="1"/>
      <c r="H978" s="1"/>
      <c r="I978" s="12"/>
      <c r="J978" s="12"/>
      <c r="K978" s="1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4.25" customHeight="1">
      <c r="A979" s="1"/>
      <c r="B979" s="1"/>
      <c r="C979" s="12"/>
      <c r="D979" s="1"/>
      <c r="E979" s="12"/>
      <c r="F979" s="12"/>
      <c r="G979" s="1"/>
      <c r="H979" s="1"/>
      <c r="I979" s="12"/>
      <c r="J979" s="12"/>
      <c r="K979" s="1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4.25" customHeight="1">
      <c r="A980" s="1"/>
      <c r="B980" s="1"/>
      <c r="C980" s="12"/>
      <c r="D980" s="1"/>
      <c r="E980" s="12"/>
      <c r="F980" s="12"/>
      <c r="G980" s="1"/>
      <c r="H980" s="1"/>
      <c r="I980" s="12"/>
      <c r="J980" s="12"/>
      <c r="K980" s="1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4.25" customHeight="1">
      <c r="A981" s="1"/>
      <c r="B981" s="1"/>
      <c r="C981" s="12"/>
      <c r="D981" s="1"/>
      <c r="E981" s="12"/>
      <c r="F981" s="12"/>
      <c r="G981" s="1"/>
      <c r="H981" s="1"/>
      <c r="I981" s="12"/>
      <c r="J981" s="12"/>
      <c r="K981" s="1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4.25" customHeight="1">
      <c r="A982" s="1"/>
      <c r="B982" s="1"/>
      <c r="C982" s="12"/>
      <c r="D982" s="1"/>
      <c r="E982" s="12"/>
      <c r="F982" s="12"/>
      <c r="G982" s="1"/>
      <c r="H982" s="1"/>
      <c r="I982" s="12"/>
      <c r="J982" s="12"/>
      <c r="K982" s="1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4.25" customHeight="1">
      <c r="A983" s="1"/>
      <c r="B983" s="1"/>
      <c r="C983" s="12"/>
      <c r="D983" s="1"/>
      <c r="E983" s="12"/>
      <c r="F983" s="12"/>
      <c r="G983" s="1"/>
      <c r="H983" s="1"/>
      <c r="I983" s="12"/>
      <c r="J983" s="12"/>
      <c r="K983" s="1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4.25" customHeight="1">
      <c r="A984" s="1"/>
      <c r="B984" s="1"/>
      <c r="C984" s="12"/>
      <c r="D984" s="1"/>
      <c r="E984" s="12"/>
      <c r="F984" s="12"/>
      <c r="G984" s="1"/>
      <c r="H984" s="1"/>
      <c r="I984" s="12"/>
      <c r="J984" s="12"/>
      <c r="K984" s="1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4.25" customHeight="1">
      <c r="A985" s="1"/>
      <c r="B985" s="1"/>
      <c r="C985" s="12"/>
      <c r="D985" s="1"/>
      <c r="E985" s="12"/>
      <c r="F985" s="12"/>
      <c r="G985" s="1"/>
      <c r="H985" s="1"/>
      <c r="I985" s="12"/>
      <c r="J985" s="12"/>
      <c r="K985" s="1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4.25" customHeight="1">
      <c r="A986" s="1"/>
      <c r="B986" s="1"/>
      <c r="C986" s="12"/>
      <c r="D986" s="1"/>
      <c r="E986" s="12"/>
      <c r="F986" s="12"/>
      <c r="G986" s="1"/>
      <c r="H986" s="1"/>
      <c r="I986" s="12"/>
      <c r="J986" s="12"/>
      <c r="K986" s="1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4.25" customHeight="1">
      <c r="A987" s="1"/>
      <c r="B987" s="1"/>
      <c r="C987" s="12"/>
      <c r="D987" s="1"/>
      <c r="E987" s="12"/>
      <c r="F987" s="12"/>
      <c r="G987" s="1"/>
      <c r="H987" s="1"/>
      <c r="I987" s="12"/>
      <c r="J987" s="12"/>
      <c r="K987" s="1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4.25" customHeight="1">
      <c r="A988" s="1"/>
      <c r="B988" s="1"/>
      <c r="C988" s="12"/>
      <c r="D988" s="1"/>
      <c r="E988" s="12"/>
      <c r="F988" s="12"/>
      <c r="G988" s="1"/>
      <c r="H988" s="1"/>
      <c r="I988" s="12"/>
      <c r="J988" s="12"/>
      <c r="K988" s="1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4.25" customHeight="1">
      <c r="A989" s="1"/>
      <c r="B989" s="1"/>
      <c r="C989" s="12"/>
      <c r="D989" s="1"/>
      <c r="E989" s="12"/>
      <c r="F989" s="12"/>
      <c r="G989" s="1"/>
      <c r="H989" s="1"/>
      <c r="I989" s="12"/>
      <c r="J989" s="12"/>
      <c r="K989" s="1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4.25" customHeight="1">
      <c r="A990" s="1"/>
      <c r="B990" s="1"/>
      <c r="C990" s="12"/>
      <c r="D990" s="1"/>
      <c r="E990" s="12"/>
      <c r="F990" s="12"/>
      <c r="G990" s="1"/>
      <c r="H990" s="1"/>
      <c r="I990" s="12"/>
      <c r="J990" s="12"/>
      <c r="K990" s="1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4.25" customHeight="1">
      <c r="A991" s="1"/>
      <c r="B991" s="1"/>
      <c r="C991" s="12"/>
      <c r="D991" s="1"/>
      <c r="E991" s="12"/>
      <c r="F991" s="12"/>
      <c r="G991" s="1"/>
      <c r="H991" s="1"/>
      <c r="I991" s="12"/>
      <c r="J991" s="12"/>
      <c r="K991" s="1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4.25" customHeight="1">
      <c r="A992" s="1"/>
      <c r="B992" s="1"/>
      <c r="C992" s="12"/>
      <c r="D992" s="1"/>
      <c r="E992" s="12"/>
      <c r="F992" s="12"/>
      <c r="G992" s="1"/>
      <c r="H992" s="1"/>
      <c r="I992" s="12"/>
      <c r="J992" s="12"/>
      <c r="K992" s="1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4.25" customHeight="1">
      <c r="A993" s="1"/>
      <c r="B993" s="1"/>
      <c r="C993" s="12"/>
      <c r="D993" s="1"/>
      <c r="E993" s="12"/>
      <c r="F993" s="12"/>
      <c r="G993" s="1"/>
      <c r="H993" s="1"/>
      <c r="I993" s="12"/>
      <c r="J993" s="12"/>
      <c r="K993" s="1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4.25" customHeight="1">
      <c r="A994" s="1"/>
      <c r="B994" s="1"/>
      <c r="C994" s="12"/>
      <c r="D994" s="1"/>
      <c r="E994" s="12"/>
      <c r="F994" s="12"/>
      <c r="G994" s="1"/>
      <c r="H994" s="1"/>
      <c r="I994" s="12"/>
      <c r="J994" s="12"/>
      <c r="K994" s="1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4.25" customHeight="1">
      <c r="A995" s="1"/>
      <c r="B995" s="1"/>
      <c r="C995" s="12"/>
      <c r="D995" s="1"/>
      <c r="E995" s="12"/>
      <c r="F995" s="12"/>
      <c r="G995" s="1"/>
      <c r="H995" s="1"/>
      <c r="I995" s="12"/>
      <c r="J995" s="12"/>
      <c r="K995" s="1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4.25" customHeight="1">
      <c r="A996" s="1"/>
      <c r="B996" s="1"/>
      <c r="C996" s="12"/>
      <c r="D996" s="1"/>
      <c r="E996" s="12"/>
      <c r="F996" s="12"/>
      <c r="G996" s="1"/>
      <c r="H996" s="1"/>
      <c r="I996" s="12"/>
      <c r="J996" s="12"/>
      <c r="K996" s="1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4.25" customHeight="1">
      <c r="A997" s="1"/>
      <c r="B997" s="1"/>
      <c r="C997" s="12"/>
      <c r="D997" s="1"/>
      <c r="E997" s="12"/>
      <c r="F997" s="12"/>
      <c r="G997" s="1"/>
      <c r="H997" s="1"/>
      <c r="I997" s="12"/>
      <c r="J997" s="12"/>
      <c r="K997" s="1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4.25" customHeight="1">
      <c r="A998" s="1"/>
      <c r="B998" s="1"/>
      <c r="C998" s="12"/>
      <c r="D998" s="1"/>
      <c r="E998" s="12"/>
      <c r="F998" s="12"/>
      <c r="G998" s="1"/>
      <c r="H998" s="1"/>
      <c r="I998" s="12"/>
      <c r="J998" s="12"/>
      <c r="K998" s="1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4.25" customHeight="1">
      <c r="A999" s="1"/>
      <c r="B999" s="1"/>
      <c r="C999" s="12"/>
      <c r="D999" s="1"/>
      <c r="E999" s="12"/>
      <c r="F999" s="12"/>
      <c r="G999" s="1"/>
      <c r="H999" s="1"/>
      <c r="I999" s="12"/>
      <c r="J999" s="12"/>
      <c r="K999" s="1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4.25" customHeight="1">
      <c r="A1000" s="1"/>
      <c r="B1000" s="1"/>
      <c r="C1000" s="12"/>
      <c r="D1000" s="1"/>
      <c r="E1000" s="12"/>
      <c r="F1000" s="12"/>
      <c r="G1000" s="1"/>
      <c r="H1000" s="1"/>
      <c r="I1000" s="12"/>
      <c r="J1000" s="12"/>
      <c r="K1000" s="1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">
    <mergeCell ref="B3:F3"/>
    <mergeCell ref="H3:L3"/>
    <mergeCell ref="O3:AA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.57"/>
    <col customWidth="1" min="2" max="2" width="31.57"/>
    <col customWidth="1" min="3" max="3" width="26.43"/>
    <col customWidth="1" min="4" max="4" width="15.86"/>
    <col customWidth="1" min="5" max="5" width="24.14"/>
    <col customWidth="1" min="6" max="9" width="15.86"/>
    <col customWidth="1" min="10" max="10" width="13.29"/>
    <col customWidth="1" min="11" max="11" width="12.57"/>
    <col customWidth="1" min="12" max="12" width="15.86"/>
    <col customWidth="1" min="13" max="13" width="7.0"/>
    <col customWidth="1" min="14" max="14" width="12.71"/>
    <col customWidth="1" min="15" max="16" width="15.86"/>
    <col customWidth="1" min="17" max="17" width="30.14"/>
    <col customWidth="1" min="18" max="18" width="13.14"/>
    <col customWidth="1" min="19" max="19" width="17.14"/>
    <col customWidth="1" min="20" max="24" width="12.86"/>
    <col customWidth="1" min="25" max="25" width="4.43"/>
    <col customWidth="1" min="26" max="26" width="13.0"/>
    <col customWidth="1" min="27" max="27" width="14.57"/>
    <col customWidth="1" min="28" max="153" width="12.86"/>
  </cols>
  <sheetData>
    <row r="1" ht="14.25" customHeight="1"/>
    <row r="2" ht="14.25" customHeight="1">
      <c r="B2" s="5" t="s">
        <v>53</v>
      </c>
      <c r="C2" s="4"/>
      <c r="G2" s="5" t="s">
        <v>54</v>
      </c>
      <c r="H2" s="3"/>
      <c r="I2" s="4"/>
      <c r="K2" s="43" t="s">
        <v>55</v>
      </c>
      <c r="L2" s="44"/>
      <c r="M2" s="44"/>
      <c r="N2" s="44"/>
      <c r="O2" s="44"/>
      <c r="P2" s="45"/>
    </row>
    <row r="3" ht="14.25" customHeight="1">
      <c r="B3" s="46" t="s">
        <v>56</v>
      </c>
      <c r="C3" s="47" t="s">
        <v>57</v>
      </c>
      <c r="G3" s="46" t="s">
        <v>58</v>
      </c>
      <c r="I3" s="48">
        <f>O27</f>
        <v>0</v>
      </c>
      <c r="K3" s="14"/>
      <c r="L3" s="14"/>
      <c r="M3" s="14"/>
      <c r="N3" s="9" t="s">
        <v>6</v>
      </c>
      <c r="O3" s="9" t="s">
        <v>59</v>
      </c>
      <c r="P3" s="9" t="s">
        <v>60</v>
      </c>
    </row>
    <row r="4" ht="14.25" customHeight="1">
      <c r="B4" s="46" t="s">
        <v>61</v>
      </c>
      <c r="C4" s="47" t="s">
        <v>62</v>
      </c>
      <c r="G4" s="46" t="s">
        <v>63</v>
      </c>
      <c r="I4" s="49">
        <f>$P$27</f>
        <v>45930</v>
      </c>
      <c r="K4" s="46" t="s">
        <v>64</v>
      </c>
      <c r="L4" s="1"/>
      <c r="M4" s="1"/>
      <c r="N4" s="34">
        <f>$C$21</f>
        <v>36436801.58</v>
      </c>
      <c r="O4" s="34">
        <f t="shared" ref="O4:O14" si="1">N4/$C$10</f>
        <v>276036.3756</v>
      </c>
      <c r="P4" s="24">
        <f t="shared" ref="P4:P13" si="2">N4/$N$14</f>
        <v>0.8558729125</v>
      </c>
    </row>
    <row r="5" ht="14.25" customHeight="1">
      <c r="B5" s="46" t="s">
        <v>65</v>
      </c>
      <c r="C5" s="47" t="s">
        <v>66</v>
      </c>
      <c r="E5" s="50"/>
      <c r="G5" s="46" t="s">
        <v>67</v>
      </c>
      <c r="I5" s="51">
        <f>4*12</f>
        <v>48</v>
      </c>
      <c r="K5" s="1" t="s">
        <v>68</v>
      </c>
      <c r="L5" s="1"/>
      <c r="M5" s="52">
        <f>$I$24</f>
        <v>0.02</v>
      </c>
      <c r="N5" s="53">
        <f t="shared" ref="N5:N6" si="3">M5*N4</f>
        <v>728736.0316</v>
      </c>
      <c r="O5" s="34">
        <f t="shared" si="1"/>
        <v>5520.727512</v>
      </c>
      <c r="P5" s="24">
        <f t="shared" si="2"/>
        <v>0.01711745825</v>
      </c>
    </row>
    <row r="6" ht="14.25" customHeight="1">
      <c r="B6" s="46" t="s">
        <v>69</v>
      </c>
      <c r="C6" s="47" t="s">
        <v>70</v>
      </c>
      <c r="E6" s="54"/>
      <c r="G6" s="46" t="s">
        <v>71</v>
      </c>
      <c r="I6" s="49">
        <f>EOMONTH(I4,I5)</f>
        <v>47391</v>
      </c>
      <c r="J6" s="55"/>
      <c r="K6" s="46" t="s">
        <v>17</v>
      </c>
      <c r="N6" s="53">
        <f t="shared" si="3"/>
        <v>0</v>
      </c>
      <c r="O6" s="34">
        <f t="shared" si="1"/>
        <v>0</v>
      </c>
      <c r="P6" s="24">
        <f t="shared" si="2"/>
        <v>0</v>
      </c>
    </row>
    <row r="7" ht="14.25" customHeight="1">
      <c r="B7" s="46" t="s">
        <v>72</v>
      </c>
      <c r="C7" s="47" t="s">
        <v>73</v>
      </c>
      <c r="E7" s="12"/>
      <c r="G7" s="46" t="s">
        <v>74</v>
      </c>
      <c r="I7" s="50">
        <f>($N$4+$N$5+$N$6+$N$7+$N$10+$N$12)</f>
        <v>42392978.71</v>
      </c>
      <c r="K7" s="1" t="s">
        <v>75</v>
      </c>
      <c r="L7" s="1"/>
      <c r="M7" s="8"/>
      <c r="N7" s="34">
        <f>E43</f>
        <v>4943400</v>
      </c>
      <c r="O7" s="34">
        <f t="shared" si="1"/>
        <v>37450</v>
      </c>
      <c r="P7" s="24">
        <f t="shared" si="2"/>
        <v>0.1161167274</v>
      </c>
    </row>
    <row r="8" ht="14.25" customHeight="1">
      <c r="B8" s="46" t="s">
        <v>76</v>
      </c>
      <c r="C8" s="47">
        <v>2027.0</v>
      </c>
      <c r="E8" s="12"/>
      <c r="G8" s="46" t="s">
        <v>77</v>
      </c>
      <c r="I8" s="56">
        <f>I9*I7</f>
        <v>27555436.16</v>
      </c>
      <c r="J8" s="12"/>
      <c r="K8" s="1" t="s">
        <v>78</v>
      </c>
      <c r="N8" s="50">
        <f>SUM(N9)</f>
        <v>463740</v>
      </c>
      <c r="O8" s="34">
        <f t="shared" si="1"/>
        <v>3513.181818</v>
      </c>
      <c r="P8" s="24">
        <f t="shared" si="2"/>
        <v>0.01089290188</v>
      </c>
    </row>
    <row r="9" ht="14.25" customHeight="1">
      <c r="B9" s="46" t="s">
        <v>79</v>
      </c>
      <c r="C9" s="57">
        <v>132.0</v>
      </c>
      <c r="E9" s="12"/>
      <c r="G9" s="46" t="s">
        <v>9</v>
      </c>
      <c r="I9" s="58">
        <v>0.65</v>
      </c>
      <c r="J9" s="12"/>
      <c r="K9" s="59" t="s">
        <v>80</v>
      </c>
      <c r="M9" s="52">
        <f>$I$24</f>
        <v>0.02</v>
      </c>
      <c r="N9" s="60">
        <f>M9*$I$16</f>
        <v>463740</v>
      </c>
      <c r="O9" s="61">
        <f t="shared" si="1"/>
        <v>3513.181818</v>
      </c>
      <c r="P9" s="62">
        <f t="shared" si="2"/>
        <v>0.01089290188</v>
      </c>
      <c r="Q9" s="12"/>
      <c r="R9" s="12"/>
    </row>
    <row r="10" ht="14.25" customHeight="1">
      <c r="B10" s="46" t="s">
        <v>81</v>
      </c>
      <c r="C10" s="57">
        <v>132.0</v>
      </c>
      <c r="E10" s="12"/>
      <c r="G10" s="46" t="s">
        <v>82</v>
      </c>
      <c r="I10" s="56">
        <f>$C$21*I11</f>
        <v>23683921.03</v>
      </c>
      <c r="K10" s="1" t="s">
        <v>83</v>
      </c>
      <c r="N10" s="63">
        <f>Proforma!O70/12*6</f>
        <v>284041.1018</v>
      </c>
      <c r="O10" s="61">
        <f t="shared" si="1"/>
        <v>2151.826529</v>
      </c>
      <c r="P10" s="62">
        <f t="shared" si="2"/>
        <v>0.006671910665</v>
      </c>
    </row>
    <row r="11" ht="14.25" customHeight="1">
      <c r="B11" s="46" t="s">
        <v>84</v>
      </c>
      <c r="C11" s="57">
        <v>1.0</v>
      </c>
      <c r="E11" s="12"/>
      <c r="G11" s="46" t="s">
        <v>82</v>
      </c>
      <c r="I11" s="58">
        <v>0.65</v>
      </c>
      <c r="K11" s="1" t="s">
        <v>85</v>
      </c>
      <c r="N11" s="63">
        <f>Proforma!O71/12*3</f>
        <v>299057.1448</v>
      </c>
      <c r="O11" s="61">
        <f t="shared" si="1"/>
        <v>2265.58443</v>
      </c>
      <c r="P11" s="62">
        <f t="shared" si="2"/>
        <v>0.007024626159</v>
      </c>
    </row>
    <row r="12" ht="14.25" customHeight="1">
      <c r="B12" s="46" t="s">
        <v>86</v>
      </c>
      <c r="C12" s="57">
        <v>5.0</v>
      </c>
      <c r="E12" s="12"/>
      <c r="G12" s="46" t="s">
        <v>87</v>
      </c>
      <c r="I12" s="56">
        <f>I14/I15</f>
        <v>23187055.55</v>
      </c>
      <c r="K12" s="1" t="s">
        <v>88</v>
      </c>
      <c r="N12" s="53">
        <v>0.0</v>
      </c>
      <c r="O12" s="61">
        <f t="shared" si="1"/>
        <v>0</v>
      </c>
      <c r="P12" s="62">
        <f t="shared" si="2"/>
        <v>0</v>
      </c>
    </row>
    <row r="13" ht="14.25" customHeight="1">
      <c r="B13" s="46" t="s">
        <v>89</v>
      </c>
      <c r="C13" s="57">
        <v>0.0</v>
      </c>
      <c r="E13" s="12"/>
      <c r="G13" s="46" t="s">
        <v>90</v>
      </c>
      <c r="I13" s="49">
        <f>C20</f>
        <v>45930</v>
      </c>
      <c r="J13" s="56"/>
      <c r="K13" s="14" t="s">
        <v>91</v>
      </c>
      <c r="L13" s="14"/>
      <c r="M13" s="14"/>
      <c r="N13" s="64">
        <v>0.0</v>
      </c>
      <c r="O13" s="65">
        <f t="shared" si="1"/>
        <v>0</v>
      </c>
      <c r="P13" s="66">
        <f t="shared" si="2"/>
        <v>0</v>
      </c>
      <c r="Q13" s="67">
        <f>'Debt &amp; Refi'!E23</f>
        <v>980000</v>
      </c>
    </row>
    <row r="14" ht="14.25" customHeight="1">
      <c r="B14" s="46" t="s">
        <v>92</v>
      </c>
      <c r="C14" s="57">
        <v>140387.0</v>
      </c>
      <c r="E14" s="12"/>
      <c r="G14" s="46" t="s">
        <v>93</v>
      </c>
      <c r="I14" s="56">
        <f t="array" ref="I14">INDEX(Proforma!$AR$83:$DK$83,MATCH($I$13,Proforma!$AR$25:$DK$25))</f>
        <v>2550576.11</v>
      </c>
      <c r="K14" s="21" t="s">
        <v>94</v>
      </c>
      <c r="L14" s="21"/>
      <c r="M14" s="68"/>
      <c r="N14" s="69">
        <f>SUM(N4:N7,N8,N13)</f>
        <v>42572677.61</v>
      </c>
      <c r="O14" s="69">
        <f t="shared" si="1"/>
        <v>322520.2849</v>
      </c>
      <c r="P14" s="70">
        <f>SUM(P4:P7,P8,P13)</f>
        <v>1</v>
      </c>
      <c r="Q14" s="12"/>
      <c r="R14" s="12"/>
    </row>
    <row r="15" ht="14.25" customHeight="1">
      <c r="E15" s="12"/>
      <c r="G15" s="46" t="s">
        <v>95</v>
      </c>
      <c r="I15" s="58">
        <v>0.11</v>
      </c>
    </row>
    <row r="16" ht="14.25" customHeight="1">
      <c r="B16" s="5" t="s">
        <v>96</v>
      </c>
      <c r="C16" s="4"/>
      <c r="E16" s="12"/>
      <c r="G16" s="46" t="s">
        <v>97</v>
      </c>
      <c r="I16" s="71">
        <f>ROUND(MIN(I10,I12),-3)</f>
        <v>23187000</v>
      </c>
      <c r="K16" s="43" t="s">
        <v>98</v>
      </c>
      <c r="L16" s="44"/>
      <c r="M16" s="44"/>
      <c r="N16" s="44"/>
      <c r="O16" s="44"/>
      <c r="P16" s="45"/>
    </row>
    <row r="17" ht="14.25" customHeight="1">
      <c r="B17" s="46" t="s">
        <v>99</v>
      </c>
      <c r="C17" s="72">
        <v>7620000.0</v>
      </c>
      <c r="G17" s="46" t="s">
        <v>100</v>
      </c>
      <c r="I17" s="73">
        <v>1.0</v>
      </c>
      <c r="K17" s="14"/>
      <c r="L17" s="14"/>
      <c r="M17" s="74"/>
      <c r="N17" s="9" t="s">
        <v>6</v>
      </c>
      <c r="O17" s="9" t="s">
        <v>59</v>
      </c>
      <c r="P17" s="9" t="s">
        <v>60</v>
      </c>
      <c r="Q17" s="75"/>
    </row>
    <row r="18" ht="14.25" customHeight="1">
      <c r="B18" s="46" t="s">
        <v>101</v>
      </c>
      <c r="C18" s="76">
        <v>0.07</v>
      </c>
      <c r="G18" s="46" t="s">
        <v>102</v>
      </c>
      <c r="I18" s="58">
        <v>0.035</v>
      </c>
      <c r="K18" s="1" t="s">
        <v>103</v>
      </c>
      <c r="L18" s="1"/>
      <c r="M18" s="77"/>
      <c r="N18" s="34">
        <f>SUM(N19)</f>
        <v>23187000</v>
      </c>
      <c r="O18" s="34">
        <f t="shared" ref="O18:O23" si="4">N18/$C$10</f>
        <v>175659.0909</v>
      </c>
      <c r="P18" s="24">
        <f t="shared" ref="P18:P22" si="5">N18/$N$23</f>
        <v>0.544645094</v>
      </c>
    </row>
    <row r="19" ht="14.25" customHeight="1">
      <c r="B19" s="46" t="s">
        <v>104</v>
      </c>
      <c r="C19" s="67">
        <f t="array" ref="C19">INDEX(Proforma!$AR$83:$DK$83,MATCH($C$20,Proforma!$AR$25:$DK$25))</f>
        <v>2550576.11</v>
      </c>
      <c r="G19" s="46" t="s">
        <v>105</v>
      </c>
      <c r="I19" s="78">
        <f t="array" ref="I19">INDEX('1-month SOFR - UST '!$Q$9:$Q$1048576,MATCH(I$4,'1-month SOFR - UST '!$O$9:$O$1048576,0))</f>
        <v>0.0415518</v>
      </c>
      <c r="K19" s="59" t="s">
        <v>106</v>
      </c>
      <c r="L19" s="8"/>
      <c r="M19" s="79">
        <f>I18</f>
        <v>0.035</v>
      </c>
      <c r="N19" s="80">
        <f>I16</f>
        <v>23187000</v>
      </c>
      <c r="O19" s="61">
        <f t="shared" si="4"/>
        <v>175659.0909</v>
      </c>
      <c r="P19" s="62">
        <f t="shared" si="5"/>
        <v>0.544645094</v>
      </c>
    </row>
    <row r="20" ht="14.25" customHeight="1">
      <c r="B20" s="46" t="s">
        <v>107</v>
      </c>
      <c r="C20" s="49">
        <f>I4</f>
        <v>45930</v>
      </c>
      <c r="G20" s="46" t="s">
        <v>108</v>
      </c>
      <c r="I20" s="58">
        <v>0.0</v>
      </c>
      <c r="K20" s="46" t="s">
        <v>109</v>
      </c>
      <c r="N20" s="53">
        <v>0.0</v>
      </c>
      <c r="O20" s="34">
        <f t="shared" si="4"/>
        <v>0</v>
      </c>
      <c r="P20" s="24">
        <f t="shared" si="5"/>
        <v>0</v>
      </c>
    </row>
    <row r="21" ht="14.25" customHeight="1">
      <c r="B21" s="46" t="s">
        <v>64</v>
      </c>
      <c r="C21" s="81">
        <f>C19/C18</f>
        <v>36436801.58</v>
      </c>
      <c r="D21" s="12"/>
      <c r="E21" s="12"/>
      <c r="G21" s="46" t="s">
        <v>110</v>
      </c>
      <c r="I21" s="58">
        <v>1.0</v>
      </c>
      <c r="K21" s="46" t="s">
        <v>111</v>
      </c>
      <c r="N21" s="53">
        <v>0.0</v>
      </c>
      <c r="O21" s="34">
        <f t="shared" si="4"/>
        <v>0</v>
      </c>
      <c r="P21" s="24">
        <f t="shared" si="5"/>
        <v>0</v>
      </c>
    </row>
    <row r="22" ht="14.25" customHeight="1">
      <c r="B22" s="59" t="s">
        <v>59</v>
      </c>
      <c r="C22" s="82">
        <f>$C$21/$C$9</f>
        <v>276036.3756</v>
      </c>
      <c r="D22" s="12"/>
      <c r="E22" s="12"/>
      <c r="G22" s="46" t="s">
        <v>112</v>
      </c>
      <c r="I22" s="83">
        <f>4*12</f>
        <v>48</v>
      </c>
      <c r="K22" s="1" t="s">
        <v>113</v>
      </c>
      <c r="L22" s="1"/>
      <c r="M22" s="1"/>
      <c r="N22" s="34">
        <f>N14-SUM(N18,N20,N21)</f>
        <v>19385677.61</v>
      </c>
      <c r="O22" s="34">
        <f t="shared" si="4"/>
        <v>146861.194</v>
      </c>
      <c r="P22" s="24">
        <f t="shared" si="5"/>
        <v>0.455354906</v>
      </c>
      <c r="Q22" s="8"/>
    </row>
    <row r="23" ht="14.25" customHeight="1">
      <c r="D23" s="12"/>
      <c r="E23" s="12"/>
      <c r="G23" s="46" t="s">
        <v>114</v>
      </c>
      <c r="I23" s="83">
        <v>30.0</v>
      </c>
      <c r="K23" s="84" t="s">
        <v>115</v>
      </c>
      <c r="L23" s="84"/>
      <c r="M23" s="84"/>
      <c r="N23" s="85">
        <f>SUM(N18,N20:N22)</f>
        <v>42572677.61</v>
      </c>
      <c r="O23" s="85">
        <f t="shared" si="4"/>
        <v>322520.2849</v>
      </c>
      <c r="P23" s="86">
        <f>+N23/$N$23</f>
        <v>1</v>
      </c>
      <c r="Q23" s="8"/>
    </row>
    <row r="24" ht="14.25" customHeight="1">
      <c r="B24" s="5" t="s">
        <v>116</v>
      </c>
      <c r="C24" s="4"/>
      <c r="D24" s="12"/>
      <c r="E24" s="12"/>
      <c r="G24" s="46" t="s">
        <v>117</v>
      </c>
      <c r="I24" s="58">
        <v>0.02</v>
      </c>
      <c r="N24" s="50">
        <f>SUM(N18,N20:N22)</f>
        <v>42572677.61</v>
      </c>
    </row>
    <row r="25" ht="14.25" customHeight="1">
      <c r="B25" s="46" t="s">
        <v>118</v>
      </c>
      <c r="C25" s="48">
        <f>O37</f>
        <v>52</v>
      </c>
      <c r="D25" s="12"/>
      <c r="E25" s="12"/>
      <c r="G25" s="46" t="s">
        <v>119</v>
      </c>
      <c r="I25" s="73">
        <v>1.0</v>
      </c>
      <c r="K25" s="5" t="s">
        <v>120</v>
      </c>
      <c r="L25" s="3"/>
      <c r="M25" s="3"/>
      <c r="N25" s="3"/>
      <c r="O25" s="3"/>
      <c r="P25" s="4"/>
    </row>
    <row r="26" ht="14.25" customHeight="1">
      <c r="B26" s="46" t="s">
        <v>121</v>
      </c>
      <c r="C26" s="49">
        <f>$P$37</f>
        <v>47514</v>
      </c>
      <c r="E26" s="12"/>
      <c r="K26" s="1"/>
      <c r="N26" s="9" t="s">
        <v>122</v>
      </c>
      <c r="O26" s="9" t="s">
        <v>123</v>
      </c>
      <c r="P26" s="9" t="s">
        <v>124</v>
      </c>
    </row>
    <row r="27" ht="14.25" customHeight="1">
      <c r="B27" s="46" t="s">
        <v>125</v>
      </c>
      <c r="C27" s="67">
        <f>N39</f>
        <v>4440847.534</v>
      </c>
      <c r="D27" s="12"/>
      <c r="E27" s="12"/>
      <c r="G27" s="5" t="s">
        <v>126</v>
      </c>
      <c r="H27" s="3"/>
      <c r="I27" s="4"/>
      <c r="K27" s="46" t="s">
        <v>127</v>
      </c>
      <c r="N27" s="87">
        <v>45930.0</v>
      </c>
      <c r="O27" s="88">
        <v>0.0</v>
      </c>
      <c r="P27" s="89">
        <f t="shared" ref="P27:P28" si="6">+EOMONTH(N27,O27)</f>
        <v>45930</v>
      </c>
    </row>
    <row r="28" ht="14.25" customHeight="1">
      <c r="B28" s="46" t="s">
        <v>128</v>
      </c>
      <c r="C28" s="58">
        <v>0.065</v>
      </c>
      <c r="D28" s="54"/>
      <c r="E28" s="55"/>
      <c r="G28" s="46" t="s">
        <v>58</v>
      </c>
      <c r="I28" s="48">
        <f>O29</f>
        <v>30</v>
      </c>
      <c r="K28" s="1" t="s">
        <v>129</v>
      </c>
      <c r="N28" s="89">
        <f>P27</f>
        <v>45930</v>
      </c>
      <c r="O28" s="90">
        <f>I22</f>
        <v>48</v>
      </c>
      <c r="P28" s="89">
        <f t="shared" si="6"/>
        <v>47391</v>
      </c>
    </row>
    <row r="29" ht="14.25" customHeight="1">
      <c r="B29" s="46" t="s">
        <v>130</v>
      </c>
      <c r="C29" s="72">
        <f>$C$27/$C$28</f>
        <v>68320731.3</v>
      </c>
      <c r="D29" s="91"/>
      <c r="G29" s="46" t="s">
        <v>63</v>
      </c>
      <c r="I29" s="49">
        <f>$P$35</f>
        <v>46843</v>
      </c>
      <c r="K29" s="1" t="s">
        <v>131</v>
      </c>
      <c r="N29" s="89">
        <f>N27</f>
        <v>45930</v>
      </c>
      <c r="O29" s="90">
        <f>DATEDIF(N29,P29,"M")</f>
        <v>30</v>
      </c>
      <c r="P29" s="89">
        <f>P35</f>
        <v>46843</v>
      </c>
    </row>
    <row r="30" ht="14.25" customHeight="1">
      <c r="B30" s="59" t="s">
        <v>59</v>
      </c>
      <c r="C30" s="82">
        <f>$C$29/$C$10</f>
        <v>517581.2977</v>
      </c>
      <c r="G30" s="46" t="s">
        <v>132</v>
      </c>
      <c r="I30" s="83">
        <v>360.0</v>
      </c>
      <c r="K30" s="1" t="s">
        <v>133</v>
      </c>
      <c r="N30" s="89">
        <f>P27</f>
        <v>45930</v>
      </c>
      <c r="O30" s="88"/>
      <c r="P30" s="89">
        <f t="shared" ref="P30:P31" si="7">+EOMONTH(N30,O30-1)</f>
        <v>45900</v>
      </c>
    </row>
    <row r="31" ht="14.25" customHeight="1">
      <c r="B31" s="46" t="s">
        <v>134</v>
      </c>
      <c r="C31" s="58">
        <v>0.015</v>
      </c>
      <c r="G31" s="46" t="s">
        <v>71</v>
      </c>
      <c r="I31" s="49">
        <f>EOMONTH(I29,I30)</f>
        <v>57800</v>
      </c>
      <c r="K31" s="1" t="s">
        <v>4</v>
      </c>
      <c r="N31" s="87">
        <v>46053.0</v>
      </c>
      <c r="O31" s="88">
        <v>8.0</v>
      </c>
      <c r="P31" s="89">
        <f t="shared" si="7"/>
        <v>46265</v>
      </c>
    </row>
    <row r="32" ht="14.25" customHeight="1">
      <c r="B32" s="46" t="s">
        <v>135</v>
      </c>
      <c r="C32" s="92">
        <v>0.5</v>
      </c>
      <c r="G32" s="46" t="s">
        <v>136</v>
      </c>
      <c r="I32" s="56">
        <f>$I$33*O39</f>
        <v>51240548.47</v>
      </c>
      <c r="K32" s="1" t="s">
        <v>137</v>
      </c>
      <c r="N32" s="89">
        <f t="shared" ref="N32:N33" si="8">+EOMONTH(P31,0)</f>
        <v>46265</v>
      </c>
      <c r="O32" s="88">
        <v>0.0</v>
      </c>
      <c r="P32" s="89">
        <f t="shared" ref="P32:P36" si="9">+EOMONTH(N32,O32)</f>
        <v>46265</v>
      </c>
    </row>
    <row r="33" ht="14.25" customHeight="1">
      <c r="B33" s="46" t="s">
        <v>138</v>
      </c>
      <c r="C33" s="93">
        <f>$O$37/12</f>
        <v>4.333333333</v>
      </c>
      <c r="G33" s="46" t="s">
        <v>139</v>
      </c>
      <c r="I33" s="58">
        <v>0.75</v>
      </c>
      <c r="K33" s="1" t="s">
        <v>140</v>
      </c>
      <c r="N33" s="89">
        <f t="shared" si="8"/>
        <v>46265</v>
      </c>
      <c r="O33" s="88">
        <v>2.0</v>
      </c>
      <c r="P33" s="89">
        <f t="shared" si="9"/>
        <v>46326</v>
      </c>
    </row>
    <row r="34" ht="14.25" customHeight="1">
      <c r="G34" s="46" t="s">
        <v>141</v>
      </c>
      <c r="I34" s="94">
        <f>MIN('Debt &amp; Refi'!$E$34:$E$36)</f>
        <v>40371341.22</v>
      </c>
      <c r="K34" s="1" t="s">
        <v>142</v>
      </c>
      <c r="N34" s="49">
        <f>P32</f>
        <v>46265</v>
      </c>
      <c r="O34" s="88">
        <v>12.0</v>
      </c>
      <c r="P34" s="89">
        <f t="shared" si="9"/>
        <v>46630</v>
      </c>
    </row>
    <row r="35" ht="14.25" customHeight="1">
      <c r="E35" s="1"/>
      <c r="G35" s="46" t="s">
        <v>143</v>
      </c>
      <c r="I35" s="67">
        <f>-I34</f>
        <v>-40371341.22</v>
      </c>
      <c r="K35" s="1" t="s">
        <v>144</v>
      </c>
      <c r="N35" s="89">
        <f>+EOMONTH(P34,3)</f>
        <v>46721</v>
      </c>
      <c r="O35" s="88">
        <v>4.0</v>
      </c>
      <c r="P35" s="89">
        <f t="shared" si="9"/>
        <v>46843</v>
      </c>
    </row>
    <row r="36" ht="14.25" customHeight="1">
      <c r="B36" s="5" t="s">
        <v>145</v>
      </c>
      <c r="C36" s="3"/>
      <c r="D36" s="3"/>
      <c r="E36" s="4"/>
      <c r="G36" s="46" t="s">
        <v>146</v>
      </c>
      <c r="I36" s="94">
        <f>SUM(I34:I35)</f>
        <v>0</v>
      </c>
      <c r="K36" s="1" t="s">
        <v>147</v>
      </c>
      <c r="N36" s="89">
        <f>+EOMONTH(P35,0)+1</f>
        <v>46844</v>
      </c>
      <c r="O36" s="88">
        <v>8.0</v>
      </c>
      <c r="P36" s="89">
        <f t="shared" si="9"/>
        <v>47118</v>
      </c>
      <c r="T36" s="12"/>
    </row>
    <row r="37" ht="14.25" customHeight="1">
      <c r="B37" s="95">
        <f>35000*C9</f>
        <v>4620000</v>
      </c>
      <c r="C37" s="96" t="s">
        <v>59</v>
      </c>
      <c r="D37" s="96" t="s">
        <v>10</v>
      </c>
      <c r="E37" s="9" t="s">
        <v>42</v>
      </c>
      <c r="G37" s="46" t="s">
        <v>100</v>
      </c>
      <c r="I37" s="73">
        <v>1.0</v>
      </c>
      <c r="K37" s="1" t="s">
        <v>148</v>
      </c>
      <c r="N37" s="89">
        <f>N27</f>
        <v>45930</v>
      </c>
      <c r="O37" s="90">
        <f>DATEDIF(N37,P37,"M")</f>
        <v>52</v>
      </c>
      <c r="P37" s="87">
        <v>47514.0</v>
      </c>
      <c r="T37" s="12"/>
    </row>
    <row r="38" ht="14.25" customHeight="1">
      <c r="B38" s="46" t="s">
        <v>4</v>
      </c>
      <c r="C38" s="50">
        <f t="shared" ref="C38:C43" si="10">E38/$C$10</f>
        <v>35000</v>
      </c>
      <c r="D38" s="50">
        <f t="shared" ref="D38:D43" si="11">E38/$C$14</f>
        <v>32.90903004</v>
      </c>
      <c r="E38" s="97">
        <f>SUM(E39:E41)</f>
        <v>4620000</v>
      </c>
      <c r="G38" s="46" t="s">
        <v>102</v>
      </c>
      <c r="I38" s="58">
        <v>0.04</v>
      </c>
      <c r="K38" s="1" t="s">
        <v>149</v>
      </c>
      <c r="N38" s="67">
        <f t="array" ref="N38">INDEX(Proforma!$AR$83:$DK$83,MATCH(Model!$P$38,Proforma!$AR$25:$DK$25))</f>
        <v>4440847.534</v>
      </c>
      <c r="O38" s="67">
        <f t="array" ref="O38">INDEX(Proforma!$AR$83:$DK$83,MATCH(Model!$P$38,Proforma!$AR$25:$DK$25))/$C$28</f>
        <v>68320731.3</v>
      </c>
      <c r="P38" s="89">
        <f>EOMONTH(P27,36)</f>
        <v>47026</v>
      </c>
      <c r="T38" s="12"/>
    </row>
    <row r="39" ht="14.25" customHeight="1">
      <c r="B39" s="59" t="s">
        <v>150</v>
      </c>
      <c r="C39" s="98">
        <f t="shared" si="10"/>
        <v>26250</v>
      </c>
      <c r="D39" s="98">
        <f t="shared" si="11"/>
        <v>24.68177253</v>
      </c>
      <c r="E39" s="99">
        <f>75%*$B$37</f>
        <v>3465000</v>
      </c>
      <c r="G39" s="46" t="s">
        <v>151</v>
      </c>
      <c r="I39" s="46" t="s">
        <v>152</v>
      </c>
      <c r="K39" s="1" t="s">
        <v>153</v>
      </c>
      <c r="N39" s="67">
        <f t="array" ref="N39">INDEX(Proforma!$AR$83:$DK$83,MATCH(Model!$P$39,Proforma!$AR$25:$DK$25))</f>
        <v>4440847.534</v>
      </c>
      <c r="O39" s="67">
        <f>C29</f>
        <v>68320731.3</v>
      </c>
      <c r="P39" s="87">
        <v>47026.0</v>
      </c>
      <c r="T39" s="12"/>
    </row>
    <row r="40" ht="14.25" customHeight="1">
      <c r="B40" s="59" t="s">
        <v>154</v>
      </c>
      <c r="C40" s="98">
        <f t="shared" si="10"/>
        <v>7000</v>
      </c>
      <c r="D40" s="98">
        <f t="shared" si="11"/>
        <v>6.581806008</v>
      </c>
      <c r="E40" s="99">
        <f>20%*$B$37</f>
        <v>924000</v>
      </c>
      <c r="G40" s="46" t="s">
        <v>105</v>
      </c>
      <c r="I40" s="78">
        <f t="array" ref="I40">INDEX('1-month SOFR - UST '!$Q$9:$Q$1048576,MATCH(I$29,'1-month SOFR - UST '!$O$9:$O$1048576,0))</f>
        <v>0.0327905</v>
      </c>
      <c r="T40" s="12"/>
    </row>
    <row r="41" ht="14.25" customHeight="1">
      <c r="B41" s="59" t="s">
        <v>155</v>
      </c>
      <c r="C41" s="98">
        <f t="shared" si="10"/>
        <v>1750</v>
      </c>
      <c r="D41" s="98">
        <f t="shared" si="11"/>
        <v>1.645451502</v>
      </c>
      <c r="E41" s="99">
        <f>5%*$B$37</f>
        <v>231000</v>
      </c>
      <c r="G41" s="46" t="s">
        <v>108</v>
      </c>
      <c r="I41" s="58">
        <v>0.0</v>
      </c>
      <c r="K41" s="1"/>
      <c r="N41" s="67"/>
      <c r="O41" s="67"/>
      <c r="P41" s="100"/>
      <c r="T41" s="12"/>
    </row>
    <row r="42" ht="14.25" customHeight="1">
      <c r="B42" s="14" t="s">
        <v>156</v>
      </c>
      <c r="C42" s="17">
        <f t="shared" si="10"/>
        <v>2450</v>
      </c>
      <c r="D42" s="17">
        <f t="shared" si="11"/>
        <v>2.303632103</v>
      </c>
      <c r="E42" s="99">
        <f>7%*$B$37</f>
        <v>323400</v>
      </c>
      <c r="G42" s="46" t="s">
        <v>110</v>
      </c>
      <c r="I42" s="58">
        <v>1.0</v>
      </c>
      <c r="K42" s="1"/>
      <c r="N42" s="67"/>
      <c r="O42" s="67"/>
      <c r="P42" s="100"/>
      <c r="T42" s="12"/>
    </row>
    <row r="43" ht="14.25" customHeight="1">
      <c r="C43" s="101">
        <f t="shared" si="10"/>
        <v>37450</v>
      </c>
      <c r="D43" s="101">
        <f t="shared" si="11"/>
        <v>35.21266214</v>
      </c>
      <c r="E43" s="102">
        <f>SUM(E38,E42)</f>
        <v>4943400</v>
      </c>
      <c r="G43" s="46" t="s">
        <v>112</v>
      </c>
      <c r="I43" s="83">
        <f>4*12</f>
        <v>48</v>
      </c>
      <c r="K43" s="1"/>
      <c r="N43" s="67"/>
      <c r="O43" s="67"/>
      <c r="P43" s="100"/>
      <c r="T43" s="12"/>
    </row>
    <row r="44" ht="14.25" customHeight="1">
      <c r="C44" s="98">
        <f>B37/C10</f>
        <v>35000</v>
      </c>
      <c r="D44" s="98">
        <f>B37/C14</f>
        <v>32.90903004</v>
      </c>
      <c r="E44" s="103">
        <f>E42/E43</f>
        <v>0.06542056075</v>
      </c>
      <c r="G44" s="46" t="s">
        <v>114</v>
      </c>
      <c r="I44" s="83">
        <v>30.0</v>
      </c>
      <c r="K44" s="1"/>
      <c r="N44" s="67"/>
      <c r="O44" s="67"/>
      <c r="P44" s="100"/>
      <c r="T44" s="12"/>
    </row>
    <row r="45" ht="14.25" customHeight="1">
      <c r="B45" s="104" t="s">
        <v>157</v>
      </c>
      <c r="C45" s="4"/>
      <c r="E45" s="54"/>
      <c r="G45" s="46" t="s">
        <v>117</v>
      </c>
      <c r="I45" s="58">
        <v>0.01</v>
      </c>
      <c r="K45" s="1"/>
      <c r="N45" s="67"/>
      <c r="O45" s="67"/>
      <c r="P45" s="100"/>
      <c r="T45" s="12"/>
    </row>
    <row r="46" ht="14.25" customHeight="1">
      <c r="B46" s="46" t="s">
        <v>158</v>
      </c>
      <c r="C46" s="72">
        <f>SUM(N4:N8)</f>
        <v>42572677.61</v>
      </c>
      <c r="E46" s="54"/>
      <c r="G46" s="46" t="s">
        <v>119</v>
      </c>
      <c r="I46" s="73">
        <v>1.0</v>
      </c>
      <c r="K46" s="1"/>
      <c r="N46" s="67"/>
      <c r="O46" s="67"/>
      <c r="P46" s="100"/>
      <c r="T46" s="12"/>
    </row>
    <row r="47" ht="14.25" customHeight="1">
      <c r="B47" s="105" t="s">
        <v>59</v>
      </c>
      <c r="C47" s="98">
        <f>C10</f>
        <v>132</v>
      </c>
      <c r="E47" s="54"/>
      <c r="K47" s="1"/>
      <c r="N47" s="67"/>
      <c r="O47" s="67"/>
      <c r="P47" s="100"/>
      <c r="T47" s="12"/>
    </row>
    <row r="48" ht="14.25" customHeight="1">
      <c r="B48" s="54" t="s">
        <v>159</v>
      </c>
      <c r="C48" s="106">
        <f>C33</f>
        <v>4.333333333</v>
      </c>
      <c r="K48" s="1"/>
      <c r="N48" s="67"/>
      <c r="O48" s="67"/>
      <c r="P48" s="100"/>
      <c r="T48" s="12"/>
    </row>
    <row r="49" ht="14.25" customHeight="1">
      <c r="B49" s="46" t="s">
        <v>160</v>
      </c>
      <c r="C49" s="67">
        <f>N39</f>
        <v>4440847.534</v>
      </c>
      <c r="E49" s="11"/>
      <c r="K49" s="1"/>
      <c r="N49" s="67"/>
      <c r="O49" s="67"/>
      <c r="P49" s="100"/>
      <c r="T49" s="12"/>
    </row>
    <row r="50" ht="14.25" customHeight="1">
      <c r="B50" s="46" t="s">
        <v>128</v>
      </c>
      <c r="C50" s="107">
        <f t="shared" ref="C50:C52" si="12">C28</f>
        <v>0.065</v>
      </c>
      <c r="K50" s="1"/>
      <c r="N50" s="67"/>
      <c r="O50" s="67"/>
      <c r="P50" s="100"/>
      <c r="T50" s="12"/>
    </row>
    <row r="51" ht="14.25" customHeight="1">
      <c r="B51" s="46" t="s">
        <v>161</v>
      </c>
      <c r="C51" s="72">
        <f t="shared" si="12"/>
        <v>68320731.3</v>
      </c>
      <c r="K51" s="1"/>
      <c r="N51" s="67"/>
      <c r="O51" s="67"/>
      <c r="P51" s="100"/>
      <c r="T51" s="12"/>
    </row>
    <row r="52" ht="14.25" customHeight="1">
      <c r="B52" s="59" t="s">
        <v>59</v>
      </c>
      <c r="C52" s="82">
        <f t="shared" si="12"/>
        <v>517581.2977</v>
      </c>
      <c r="K52" s="108"/>
      <c r="L52" s="108"/>
      <c r="M52" s="108"/>
      <c r="N52" s="108"/>
      <c r="O52" s="108"/>
      <c r="P52" s="108"/>
      <c r="T52" s="12"/>
    </row>
    <row r="53" ht="14.25" customHeight="1">
      <c r="B53" s="108" t="s">
        <v>162</v>
      </c>
      <c r="C53" s="72">
        <f>C51*$C$31</f>
        <v>1024810.969</v>
      </c>
      <c r="K53" s="108"/>
      <c r="L53" s="108"/>
      <c r="M53" s="108"/>
      <c r="N53" s="108"/>
      <c r="O53" s="108"/>
      <c r="P53" s="108"/>
      <c r="T53" s="12"/>
    </row>
    <row r="54" ht="14.25" customHeight="1">
      <c r="K54" s="108"/>
      <c r="L54" s="108"/>
      <c r="M54" s="108"/>
      <c r="N54" s="108"/>
      <c r="O54" s="108"/>
      <c r="P54" s="108"/>
      <c r="T54" s="12"/>
    </row>
    <row r="55" ht="14.25" customHeight="1">
      <c r="K55" s="108"/>
      <c r="L55" s="108"/>
      <c r="M55" s="108"/>
      <c r="N55" s="108"/>
      <c r="O55" s="108"/>
      <c r="P55" s="108"/>
      <c r="T55" s="12"/>
    </row>
    <row r="56" ht="14.25" customHeight="1">
      <c r="K56" s="108"/>
      <c r="L56" s="108"/>
      <c r="M56" s="108"/>
      <c r="N56" s="108"/>
      <c r="O56" s="108"/>
      <c r="P56" s="108"/>
      <c r="T56" s="12"/>
    </row>
    <row r="57" ht="14.25" customHeight="1">
      <c r="K57" s="108"/>
      <c r="L57" s="108"/>
      <c r="M57" s="108"/>
      <c r="N57" s="108"/>
      <c r="O57" s="108"/>
      <c r="P57" s="108"/>
      <c r="T57" s="12"/>
    </row>
    <row r="58" ht="14.25" customHeight="1">
      <c r="B58" s="108"/>
      <c r="C58" s="108"/>
      <c r="D58" s="108"/>
      <c r="E58" s="108"/>
      <c r="K58" s="108"/>
      <c r="L58" s="108"/>
      <c r="M58" s="108"/>
      <c r="N58" s="108"/>
      <c r="O58" s="108"/>
      <c r="P58" s="108"/>
      <c r="Q58" s="108"/>
      <c r="R58" s="108"/>
      <c r="S58" s="108"/>
      <c r="T58" s="12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</row>
    <row r="59" ht="14.25" customHeight="1">
      <c r="B59" s="108"/>
      <c r="C59" s="108"/>
      <c r="D59" s="108"/>
      <c r="E59" s="108"/>
      <c r="Q59" s="108"/>
      <c r="R59" s="108"/>
      <c r="S59" s="108"/>
      <c r="T59" s="12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</row>
    <row r="60" ht="14.25" customHeight="1">
      <c r="A60" s="108"/>
      <c r="B60" s="108"/>
      <c r="C60" s="108"/>
      <c r="D60" s="108"/>
      <c r="E60" s="108"/>
      <c r="K60" s="108"/>
      <c r="L60" s="108"/>
      <c r="M60" s="108"/>
      <c r="N60" s="108"/>
      <c r="O60" s="108"/>
      <c r="P60" s="108"/>
      <c r="Q60" s="108"/>
      <c r="R60" s="108"/>
      <c r="S60" s="108"/>
      <c r="T60" s="12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8"/>
      <c r="BJ60" s="108"/>
      <c r="BK60" s="108"/>
      <c r="BL60" s="108"/>
      <c r="BM60" s="108"/>
      <c r="BN60" s="108"/>
      <c r="BO60" s="108"/>
      <c r="BP60" s="108"/>
      <c r="BQ60" s="108"/>
      <c r="BR60" s="108"/>
      <c r="BS60" s="108"/>
      <c r="BT60" s="108"/>
      <c r="BU60" s="108"/>
      <c r="BV60" s="108"/>
      <c r="BW60" s="108"/>
      <c r="BX60" s="108"/>
      <c r="BY60" s="108"/>
      <c r="BZ60" s="108"/>
      <c r="CA60" s="108"/>
      <c r="CB60" s="108"/>
      <c r="CC60" s="108"/>
      <c r="CD60" s="108"/>
      <c r="CE60" s="108"/>
      <c r="CF60" s="108"/>
      <c r="CG60" s="108"/>
      <c r="CH60" s="108"/>
      <c r="CI60" s="108"/>
      <c r="CJ60" s="108"/>
      <c r="CK60" s="108"/>
      <c r="CL60" s="108"/>
      <c r="CM60" s="108"/>
      <c r="CN60" s="108"/>
      <c r="CO60" s="108"/>
      <c r="CP60" s="108"/>
      <c r="CQ60" s="108"/>
      <c r="CR60" s="108"/>
      <c r="CS60" s="108"/>
      <c r="CT60" s="108"/>
      <c r="CU60" s="108"/>
      <c r="CV60" s="108"/>
      <c r="CW60" s="108"/>
      <c r="CX60" s="108"/>
      <c r="CY60" s="108"/>
      <c r="CZ60" s="108"/>
      <c r="DA60" s="108"/>
      <c r="DB60" s="108"/>
      <c r="DC60" s="108"/>
      <c r="DD60" s="108"/>
      <c r="DE60" s="108"/>
      <c r="DF60" s="108"/>
      <c r="DG60" s="108"/>
      <c r="DH60" s="108"/>
      <c r="DI60" s="108"/>
      <c r="DJ60" s="108"/>
      <c r="DK60" s="108"/>
      <c r="DL60" s="108"/>
      <c r="DM60" s="108"/>
      <c r="DN60" s="108"/>
      <c r="DO60" s="108"/>
      <c r="DP60" s="108"/>
      <c r="DQ60" s="108"/>
      <c r="DR60" s="108"/>
      <c r="DS60" s="108"/>
      <c r="DT60" s="108"/>
      <c r="DU60" s="108"/>
      <c r="DV60" s="108"/>
      <c r="DW60" s="108"/>
      <c r="DX60" s="108"/>
      <c r="DY60" s="108"/>
      <c r="DZ60" s="108"/>
      <c r="EA60" s="108"/>
      <c r="EB60" s="108"/>
      <c r="EC60" s="108"/>
      <c r="ED60" s="108"/>
      <c r="EE60" s="108"/>
      <c r="EF60" s="108"/>
      <c r="EG60" s="108"/>
      <c r="EH60" s="108"/>
      <c r="EI60" s="108"/>
      <c r="EJ60" s="108"/>
      <c r="EK60" s="108"/>
      <c r="EL60" s="108"/>
      <c r="EM60" s="108"/>
      <c r="EN60" s="108"/>
      <c r="EO60" s="108"/>
      <c r="EP60" s="108"/>
      <c r="EQ60" s="108"/>
      <c r="ER60" s="108"/>
      <c r="ES60" s="108"/>
      <c r="ET60" s="108"/>
      <c r="EU60" s="108"/>
      <c r="EV60" s="108"/>
      <c r="EW60" s="108"/>
    </row>
    <row r="61" ht="14.25" customHeight="1">
      <c r="A61" s="108"/>
      <c r="B61" s="108"/>
      <c r="C61" s="108"/>
      <c r="D61" s="108"/>
      <c r="E61" s="108"/>
      <c r="K61" s="108"/>
      <c r="L61" s="108"/>
      <c r="M61" s="108"/>
      <c r="N61" s="108"/>
      <c r="O61" s="108"/>
      <c r="P61" s="108"/>
      <c r="Q61" s="108"/>
      <c r="R61" s="108"/>
      <c r="S61" s="108"/>
      <c r="T61" s="12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/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8"/>
      <c r="CA61" s="108"/>
      <c r="CB61" s="108"/>
      <c r="CC61" s="108"/>
      <c r="CD61" s="108"/>
      <c r="CE61" s="108"/>
      <c r="CF61" s="108"/>
      <c r="CG61" s="108"/>
      <c r="CH61" s="108"/>
      <c r="CI61" s="108"/>
      <c r="CJ61" s="108"/>
      <c r="CK61" s="108"/>
      <c r="CL61" s="108"/>
      <c r="CM61" s="108"/>
      <c r="CN61" s="108"/>
      <c r="CO61" s="108"/>
      <c r="CP61" s="108"/>
      <c r="CQ61" s="108"/>
      <c r="CR61" s="108"/>
      <c r="CS61" s="108"/>
      <c r="CT61" s="108"/>
      <c r="CU61" s="108"/>
      <c r="CV61" s="108"/>
      <c r="CW61" s="108"/>
      <c r="CX61" s="108"/>
      <c r="CY61" s="108"/>
      <c r="CZ61" s="108"/>
      <c r="DA61" s="108"/>
      <c r="DB61" s="108"/>
      <c r="DC61" s="108"/>
      <c r="DD61" s="108"/>
      <c r="DE61" s="108"/>
      <c r="DF61" s="108"/>
      <c r="DG61" s="108"/>
      <c r="DH61" s="108"/>
      <c r="DI61" s="108"/>
      <c r="DJ61" s="108"/>
      <c r="DK61" s="108"/>
      <c r="DL61" s="108"/>
      <c r="DM61" s="108"/>
      <c r="DN61" s="108"/>
      <c r="DO61" s="108"/>
      <c r="DP61" s="108"/>
      <c r="DQ61" s="108"/>
      <c r="DR61" s="108"/>
      <c r="DS61" s="108"/>
      <c r="DT61" s="108"/>
      <c r="DU61" s="108"/>
      <c r="DV61" s="108"/>
      <c r="DW61" s="108"/>
      <c r="DX61" s="108"/>
      <c r="DY61" s="108"/>
      <c r="DZ61" s="108"/>
      <c r="EA61" s="108"/>
      <c r="EB61" s="108"/>
      <c r="EC61" s="108"/>
      <c r="ED61" s="108"/>
      <c r="EE61" s="108"/>
      <c r="EF61" s="108"/>
      <c r="EG61" s="108"/>
      <c r="EH61" s="108"/>
      <c r="EI61" s="108"/>
      <c r="EJ61" s="108"/>
      <c r="EK61" s="108"/>
      <c r="EL61" s="108"/>
      <c r="EM61" s="108"/>
      <c r="EN61" s="108"/>
      <c r="EO61" s="108"/>
      <c r="EP61" s="108"/>
      <c r="EQ61" s="108"/>
      <c r="ER61" s="108"/>
      <c r="ES61" s="108"/>
      <c r="ET61" s="108"/>
      <c r="EU61" s="108"/>
      <c r="EV61" s="108"/>
      <c r="EW61" s="108"/>
    </row>
    <row r="62" ht="14.25" customHeight="1">
      <c r="A62" s="108"/>
      <c r="B62" s="108"/>
      <c r="C62" s="108"/>
      <c r="D62" s="108"/>
      <c r="E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8"/>
      <c r="BJ62" s="108"/>
      <c r="BK62" s="108"/>
      <c r="BL62" s="108"/>
      <c r="BM62" s="108"/>
      <c r="BN62" s="108"/>
      <c r="BO62" s="108"/>
      <c r="BP62" s="108"/>
      <c r="BQ62" s="108"/>
      <c r="BR62" s="108"/>
      <c r="BS62" s="108"/>
      <c r="BT62" s="108"/>
      <c r="BU62" s="108"/>
      <c r="BV62" s="108"/>
      <c r="BW62" s="108"/>
      <c r="BX62" s="108"/>
      <c r="BY62" s="108"/>
      <c r="BZ62" s="108"/>
      <c r="CA62" s="108"/>
      <c r="CB62" s="108"/>
      <c r="CC62" s="108"/>
      <c r="CD62" s="108"/>
      <c r="CE62" s="108"/>
      <c r="CF62" s="108"/>
      <c r="CG62" s="108"/>
      <c r="CH62" s="108"/>
      <c r="CI62" s="108"/>
      <c r="CJ62" s="108"/>
      <c r="CK62" s="108"/>
      <c r="CL62" s="108"/>
      <c r="CM62" s="108"/>
      <c r="CN62" s="108"/>
      <c r="CO62" s="108"/>
      <c r="CP62" s="108"/>
      <c r="CQ62" s="108"/>
      <c r="CR62" s="108"/>
      <c r="CS62" s="108"/>
      <c r="CT62" s="108"/>
      <c r="CU62" s="108"/>
      <c r="CV62" s="108"/>
      <c r="CW62" s="108"/>
      <c r="CX62" s="108"/>
      <c r="CY62" s="108"/>
      <c r="CZ62" s="108"/>
      <c r="DA62" s="108"/>
      <c r="DB62" s="108"/>
      <c r="DC62" s="108"/>
      <c r="DD62" s="108"/>
      <c r="DE62" s="108"/>
      <c r="DF62" s="108"/>
      <c r="DG62" s="108"/>
      <c r="DH62" s="108"/>
      <c r="DI62" s="108"/>
      <c r="DJ62" s="108"/>
      <c r="DK62" s="108"/>
      <c r="DL62" s="108"/>
      <c r="DM62" s="108"/>
      <c r="DN62" s="108"/>
      <c r="DO62" s="108"/>
      <c r="DP62" s="108"/>
      <c r="DQ62" s="108"/>
      <c r="DR62" s="108"/>
      <c r="DS62" s="108"/>
      <c r="DT62" s="108"/>
      <c r="DU62" s="108"/>
      <c r="DV62" s="108"/>
      <c r="DW62" s="108"/>
      <c r="DX62" s="108"/>
      <c r="DY62" s="108"/>
      <c r="DZ62" s="108"/>
      <c r="EA62" s="108"/>
      <c r="EB62" s="108"/>
      <c r="EC62" s="108"/>
      <c r="ED62" s="108"/>
      <c r="EE62" s="108"/>
      <c r="EF62" s="108"/>
      <c r="EG62" s="108"/>
      <c r="EH62" s="108"/>
      <c r="EI62" s="108"/>
      <c r="EJ62" s="108"/>
      <c r="EK62" s="108"/>
      <c r="EL62" s="108"/>
      <c r="EM62" s="108"/>
      <c r="EN62" s="108"/>
      <c r="EO62" s="108"/>
      <c r="EP62" s="108"/>
      <c r="EQ62" s="108"/>
      <c r="ER62" s="108"/>
      <c r="ES62" s="108"/>
      <c r="ET62" s="108"/>
      <c r="EU62" s="108"/>
      <c r="EV62" s="108"/>
      <c r="EW62" s="108"/>
    </row>
    <row r="63" ht="14.25" customHeight="1">
      <c r="A63" s="108"/>
      <c r="B63" s="108"/>
      <c r="C63" s="108"/>
      <c r="D63" s="108"/>
      <c r="E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08"/>
      <c r="BH63" s="108"/>
      <c r="BI63" s="108"/>
      <c r="BJ63" s="108"/>
      <c r="BK63" s="108"/>
      <c r="BL63" s="108"/>
      <c r="BM63" s="108"/>
      <c r="BN63" s="108"/>
      <c r="BO63" s="108"/>
      <c r="BP63" s="108"/>
      <c r="BQ63" s="108"/>
      <c r="BR63" s="108"/>
      <c r="BS63" s="108"/>
      <c r="BT63" s="108"/>
      <c r="BU63" s="108"/>
      <c r="BV63" s="108"/>
      <c r="BW63" s="108"/>
      <c r="BX63" s="108"/>
      <c r="BY63" s="108"/>
      <c r="BZ63" s="108"/>
      <c r="CA63" s="108"/>
      <c r="CB63" s="108"/>
      <c r="CC63" s="108"/>
      <c r="CD63" s="108"/>
      <c r="CE63" s="108"/>
      <c r="CF63" s="108"/>
      <c r="CG63" s="108"/>
      <c r="CH63" s="108"/>
      <c r="CI63" s="108"/>
      <c r="CJ63" s="108"/>
      <c r="CK63" s="108"/>
      <c r="CL63" s="108"/>
      <c r="CM63" s="108"/>
      <c r="CN63" s="108"/>
      <c r="CO63" s="108"/>
      <c r="CP63" s="108"/>
      <c r="CQ63" s="108"/>
      <c r="CR63" s="108"/>
      <c r="CS63" s="108"/>
      <c r="CT63" s="108"/>
      <c r="CU63" s="108"/>
      <c r="CV63" s="108"/>
      <c r="CW63" s="108"/>
      <c r="CX63" s="108"/>
      <c r="CY63" s="108"/>
      <c r="CZ63" s="108"/>
      <c r="DA63" s="108"/>
      <c r="DB63" s="108"/>
      <c r="DC63" s="108"/>
      <c r="DD63" s="108"/>
      <c r="DE63" s="108"/>
      <c r="DF63" s="108"/>
      <c r="DG63" s="108"/>
      <c r="DH63" s="108"/>
      <c r="DI63" s="108"/>
      <c r="DJ63" s="108"/>
      <c r="DK63" s="108"/>
      <c r="DL63" s="108"/>
      <c r="DM63" s="108"/>
      <c r="DN63" s="108"/>
      <c r="DO63" s="108"/>
      <c r="DP63" s="108"/>
      <c r="DQ63" s="108"/>
      <c r="DR63" s="108"/>
      <c r="DS63" s="108"/>
      <c r="DT63" s="108"/>
      <c r="DU63" s="108"/>
      <c r="DV63" s="108"/>
      <c r="DW63" s="108"/>
      <c r="DX63" s="108"/>
      <c r="DY63" s="108"/>
      <c r="DZ63" s="108"/>
      <c r="EA63" s="108"/>
      <c r="EB63" s="108"/>
      <c r="EC63" s="108"/>
      <c r="ED63" s="108"/>
      <c r="EE63" s="108"/>
      <c r="EF63" s="108"/>
      <c r="EG63" s="108"/>
      <c r="EH63" s="108"/>
      <c r="EI63" s="108"/>
      <c r="EJ63" s="108"/>
      <c r="EK63" s="108"/>
      <c r="EL63" s="108"/>
      <c r="EM63" s="108"/>
      <c r="EN63" s="108"/>
      <c r="EO63" s="108"/>
      <c r="EP63" s="108"/>
      <c r="EQ63" s="108"/>
      <c r="ER63" s="108"/>
      <c r="ES63" s="108"/>
      <c r="ET63" s="108"/>
      <c r="EU63" s="108"/>
      <c r="EV63" s="108"/>
      <c r="EW63" s="108"/>
    </row>
    <row r="64" ht="14.25" customHeight="1">
      <c r="A64" s="108"/>
      <c r="B64" s="108"/>
      <c r="C64" s="108"/>
      <c r="D64" s="108"/>
      <c r="E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/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8"/>
      <c r="CA64" s="108"/>
      <c r="CB64" s="108"/>
      <c r="CC64" s="108"/>
      <c r="CD64" s="108"/>
      <c r="CE64" s="108"/>
      <c r="CF64" s="108"/>
      <c r="CG64" s="108"/>
      <c r="CH64" s="108"/>
      <c r="CI64" s="108"/>
      <c r="CJ64" s="108"/>
      <c r="CK64" s="108"/>
      <c r="CL64" s="108"/>
      <c r="CM64" s="108"/>
      <c r="CN64" s="108"/>
      <c r="CO64" s="108"/>
      <c r="CP64" s="108"/>
      <c r="CQ64" s="108"/>
      <c r="CR64" s="108"/>
      <c r="CS64" s="108"/>
      <c r="CT64" s="108"/>
      <c r="CU64" s="108"/>
      <c r="CV64" s="108"/>
      <c r="CW64" s="108"/>
      <c r="CX64" s="108"/>
      <c r="CY64" s="108"/>
      <c r="CZ64" s="108"/>
      <c r="DA64" s="108"/>
      <c r="DB64" s="108"/>
      <c r="DC64" s="108"/>
      <c r="DD64" s="108"/>
      <c r="DE64" s="108"/>
      <c r="DF64" s="108"/>
      <c r="DG64" s="108"/>
      <c r="DH64" s="108"/>
      <c r="DI64" s="108"/>
      <c r="DJ64" s="108"/>
      <c r="DK64" s="108"/>
      <c r="DL64" s="108"/>
      <c r="DM64" s="108"/>
      <c r="DN64" s="108"/>
      <c r="DO64" s="108"/>
      <c r="DP64" s="108"/>
      <c r="DQ64" s="108"/>
      <c r="DR64" s="108"/>
      <c r="DS64" s="108"/>
      <c r="DT64" s="108"/>
      <c r="DU64" s="108"/>
      <c r="DV64" s="108"/>
      <c r="DW64" s="108"/>
      <c r="DX64" s="108"/>
      <c r="DY64" s="108"/>
      <c r="DZ64" s="108"/>
      <c r="EA64" s="108"/>
      <c r="EB64" s="108"/>
      <c r="EC64" s="108"/>
      <c r="ED64" s="108"/>
      <c r="EE64" s="108"/>
      <c r="EF64" s="108"/>
      <c r="EG64" s="108"/>
      <c r="EH64" s="108"/>
      <c r="EI64" s="108"/>
      <c r="EJ64" s="108"/>
      <c r="EK64" s="108"/>
      <c r="EL64" s="108"/>
      <c r="EM64" s="108"/>
      <c r="EN64" s="108"/>
      <c r="EO64" s="108"/>
      <c r="EP64" s="108"/>
      <c r="EQ64" s="108"/>
      <c r="ER64" s="108"/>
      <c r="ES64" s="108"/>
      <c r="ET64" s="108"/>
      <c r="EU64" s="108"/>
      <c r="EV64" s="108"/>
      <c r="EW64" s="108"/>
    </row>
    <row r="65" ht="14.2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8"/>
      <c r="BN65" s="108"/>
      <c r="BO65" s="108"/>
      <c r="BP65" s="108"/>
      <c r="BQ65" s="108"/>
      <c r="BR65" s="108"/>
      <c r="BS65" s="108"/>
      <c r="BT65" s="108"/>
      <c r="BU65" s="108"/>
      <c r="BV65" s="108"/>
      <c r="BW65" s="108"/>
      <c r="BX65" s="108"/>
      <c r="BY65" s="108"/>
      <c r="BZ65" s="108"/>
      <c r="CA65" s="108"/>
      <c r="CB65" s="108"/>
      <c r="CC65" s="108"/>
      <c r="CD65" s="108"/>
      <c r="CE65" s="108"/>
      <c r="CF65" s="108"/>
      <c r="CG65" s="108"/>
      <c r="CH65" s="108"/>
      <c r="CI65" s="108"/>
      <c r="CJ65" s="108"/>
      <c r="CK65" s="108"/>
      <c r="CL65" s="108"/>
      <c r="CM65" s="108"/>
      <c r="CN65" s="108"/>
      <c r="CO65" s="108"/>
      <c r="CP65" s="108"/>
      <c r="CQ65" s="108"/>
      <c r="CR65" s="108"/>
      <c r="CS65" s="108"/>
      <c r="CT65" s="108"/>
      <c r="CU65" s="108"/>
      <c r="CV65" s="108"/>
      <c r="CW65" s="108"/>
      <c r="CX65" s="108"/>
      <c r="CY65" s="108"/>
      <c r="CZ65" s="108"/>
      <c r="DA65" s="108"/>
      <c r="DB65" s="108"/>
      <c r="DC65" s="108"/>
      <c r="DD65" s="108"/>
      <c r="DE65" s="108"/>
      <c r="DF65" s="108"/>
      <c r="DG65" s="108"/>
      <c r="DH65" s="108"/>
      <c r="DI65" s="108"/>
      <c r="DJ65" s="108"/>
      <c r="DK65" s="108"/>
      <c r="DL65" s="108"/>
      <c r="DM65" s="108"/>
      <c r="DN65" s="108"/>
      <c r="DO65" s="108"/>
      <c r="DP65" s="108"/>
      <c r="DQ65" s="108"/>
      <c r="DR65" s="108"/>
      <c r="DS65" s="108"/>
      <c r="DT65" s="108"/>
      <c r="DU65" s="108"/>
      <c r="DV65" s="108"/>
      <c r="DW65" s="108"/>
      <c r="DX65" s="108"/>
      <c r="DY65" s="108"/>
      <c r="DZ65" s="108"/>
      <c r="EA65" s="108"/>
      <c r="EB65" s="108"/>
      <c r="EC65" s="108"/>
      <c r="ED65" s="108"/>
      <c r="EE65" s="108"/>
      <c r="EF65" s="108"/>
      <c r="EG65" s="108"/>
      <c r="EH65" s="108"/>
      <c r="EI65" s="108"/>
      <c r="EJ65" s="108"/>
      <c r="EK65" s="108"/>
      <c r="EL65" s="108"/>
      <c r="EM65" s="108"/>
      <c r="EN65" s="108"/>
      <c r="EO65" s="108"/>
      <c r="EP65" s="108"/>
      <c r="EQ65" s="108"/>
      <c r="ER65" s="108"/>
      <c r="ES65" s="108"/>
      <c r="ET65" s="108"/>
      <c r="EU65" s="108"/>
      <c r="EV65" s="108"/>
      <c r="EW65" s="108"/>
    </row>
    <row r="66" ht="14.2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08"/>
      <c r="BL66" s="108"/>
      <c r="BM66" s="108"/>
      <c r="BN66" s="108"/>
      <c r="BO66" s="108"/>
      <c r="BP66" s="108"/>
      <c r="BQ66" s="108"/>
      <c r="BR66" s="108"/>
      <c r="BS66" s="108"/>
      <c r="BT66" s="108"/>
      <c r="BU66" s="108"/>
      <c r="BV66" s="108"/>
      <c r="BW66" s="108"/>
      <c r="BX66" s="108"/>
      <c r="BY66" s="108"/>
      <c r="BZ66" s="108"/>
      <c r="CA66" s="108"/>
      <c r="CB66" s="108"/>
      <c r="CC66" s="108"/>
      <c r="CD66" s="108"/>
      <c r="CE66" s="108"/>
      <c r="CF66" s="108"/>
      <c r="CG66" s="108"/>
      <c r="CH66" s="108"/>
      <c r="CI66" s="108"/>
      <c r="CJ66" s="108"/>
      <c r="CK66" s="108"/>
      <c r="CL66" s="108"/>
      <c r="CM66" s="108"/>
      <c r="CN66" s="108"/>
      <c r="CO66" s="108"/>
      <c r="CP66" s="108"/>
      <c r="CQ66" s="108"/>
      <c r="CR66" s="108"/>
      <c r="CS66" s="108"/>
      <c r="CT66" s="108"/>
      <c r="CU66" s="108"/>
      <c r="CV66" s="108"/>
      <c r="CW66" s="108"/>
      <c r="CX66" s="108"/>
      <c r="CY66" s="108"/>
      <c r="CZ66" s="108"/>
      <c r="DA66" s="108"/>
      <c r="DB66" s="108"/>
      <c r="DC66" s="108"/>
      <c r="DD66" s="108"/>
      <c r="DE66" s="108"/>
      <c r="DF66" s="108"/>
      <c r="DG66" s="108"/>
      <c r="DH66" s="108"/>
      <c r="DI66" s="108"/>
      <c r="DJ66" s="108"/>
      <c r="DK66" s="108"/>
      <c r="DL66" s="108"/>
      <c r="DM66" s="108"/>
      <c r="DN66" s="108"/>
      <c r="DO66" s="108"/>
      <c r="DP66" s="108"/>
      <c r="DQ66" s="108"/>
      <c r="DR66" s="108"/>
      <c r="DS66" s="108"/>
      <c r="DT66" s="108"/>
      <c r="DU66" s="108"/>
      <c r="DV66" s="108"/>
      <c r="DW66" s="108"/>
      <c r="DX66" s="108"/>
      <c r="DY66" s="108"/>
      <c r="DZ66" s="108"/>
      <c r="EA66" s="108"/>
      <c r="EB66" s="108"/>
      <c r="EC66" s="108"/>
      <c r="ED66" s="108"/>
      <c r="EE66" s="108"/>
      <c r="EF66" s="108"/>
      <c r="EG66" s="108"/>
      <c r="EH66" s="108"/>
      <c r="EI66" s="108"/>
      <c r="EJ66" s="108"/>
      <c r="EK66" s="108"/>
      <c r="EL66" s="108"/>
      <c r="EM66" s="108"/>
      <c r="EN66" s="108"/>
      <c r="EO66" s="108"/>
      <c r="EP66" s="108"/>
      <c r="EQ66" s="108"/>
      <c r="ER66" s="108"/>
      <c r="ES66" s="108"/>
      <c r="ET66" s="108"/>
      <c r="EU66" s="108"/>
      <c r="EV66" s="108"/>
      <c r="EW66" s="108"/>
    </row>
    <row r="67" ht="14.2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  <c r="BM67" s="108"/>
      <c r="BN67" s="108"/>
      <c r="BO67" s="108"/>
      <c r="BP67" s="108"/>
      <c r="BQ67" s="108"/>
      <c r="BR67" s="108"/>
      <c r="BS67" s="108"/>
      <c r="BT67" s="108"/>
      <c r="BU67" s="108"/>
      <c r="BV67" s="108"/>
      <c r="BW67" s="108"/>
      <c r="BX67" s="108"/>
      <c r="BY67" s="108"/>
      <c r="BZ67" s="108"/>
      <c r="CA67" s="108"/>
      <c r="CB67" s="108"/>
      <c r="CC67" s="108"/>
      <c r="CD67" s="108"/>
      <c r="CE67" s="108"/>
      <c r="CF67" s="108"/>
      <c r="CG67" s="108"/>
      <c r="CH67" s="108"/>
      <c r="CI67" s="108"/>
      <c r="CJ67" s="108"/>
      <c r="CK67" s="108"/>
      <c r="CL67" s="108"/>
      <c r="CM67" s="108"/>
      <c r="CN67" s="108"/>
      <c r="CO67" s="108"/>
      <c r="CP67" s="108"/>
      <c r="CQ67" s="108"/>
      <c r="CR67" s="108"/>
      <c r="CS67" s="108"/>
      <c r="CT67" s="108"/>
      <c r="CU67" s="108"/>
      <c r="CV67" s="108"/>
      <c r="CW67" s="108"/>
      <c r="CX67" s="108"/>
      <c r="CY67" s="108"/>
      <c r="CZ67" s="108"/>
      <c r="DA67" s="108"/>
      <c r="DB67" s="108"/>
      <c r="DC67" s="108"/>
      <c r="DD67" s="108"/>
      <c r="DE67" s="108"/>
      <c r="DF67" s="108"/>
      <c r="DG67" s="108"/>
      <c r="DH67" s="108"/>
      <c r="DI67" s="108"/>
      <c r="DJ67" s="108"/>
      <c r="DK67" s="108"/>
      <c r="DL67" s="108"/>
      <c r="DM67" s="108"/>
      <c r="DN67" s="108"/>
      <c r="DO67" s="108"/>
      <c r="DP67" s="108"/>
      <c r="DQ67" s="108"/>
      <c r="DR67" s="108"/>
      <c r="DS67" s="108"/>
      <c r="DT67" s="108"/>
      <c r="DU67" s="108"/>
      <c r="DV67" s="108"/>
      <c r="DW67" s="108"/>
      <c r="DX67" s="108"/>
      <c r="DY67" s="108"/>
      <c r="DZ67" s="108"/>
      <c r="EA67" s="108"/>
      <c r="EB67" s="108"/>
      <c r="EC67" s="108"/>
      <c r="ED67" s="108"/>
      <c r="EE67" s="108"/>
      <c r="EF67" s="108"/>
      <c r="EG67" s="108"/>
      <c r="EH67" s="108"/>
      <c r="EI67" s="108"/>
      <c r="EJ67" s="108"/>
      <c r="EK67" s="108"/>
      <c r="EL67" s="108"/>
      <c r="EM67" s="108"/>
      <c r="EN67" s="108"/>
      <c r="EO67" s="108"/>
      <c r="EP67" s="108"/>
      <c r="EQ67" s="108"/>
      <c r="ER67" s="108"/>
      <c r="ES67" s="108"/>
      <c r="ET67" s="108"/>
      <c r="EU67" s="108"/>
      <c r="EV67" s="108"/>
      <c r="EW67" s="108"/>
    </row>
    <row r="68" ht="14.25" customHeight="1">
      <c r="A68" s="109"/>
      <c r="B68" s="110" t="s">
        <v>163</v>
      </c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09"/>
      <c r="DC68" s="109"/>
      <c r="DD68" s="109"/>
      <c r="DE68" s="109"/>
      <c r="DF68" s="109"/>
      <c r="DG68" s="109"/>
      <c r="DH68" s="109"/>
      <c r="DI68" s="109"/>
      <c r="DJ68" s="109"/>
      <c r="DK68" s="109"/>
      <c r="DL68" s="109"/>
      <c r="DM68" s="109"/>
      <c r="DN68" s="109"/>
      <c r="DO68" s="109"/>
      <c r="DP68" s="109"/>
      <c r="DQ68" s="109"/>
      <c r="DR68" s="109"/>
      <c r="DS68" s="109"/>
      <c r="DT68" s="109"/>
      <c r="DU68" s="109"/>
      <c r="DV68" s="109"/>
      <c r="DW68" s="109"/>
      <c r="DX68" s="109"/>
      <c r="DY68" s="109"/>
      <c r="DZ68" s="109"/>
      <c r="EA68" s="109"/>
      <c r="EB68" s="109"/>
      <c r="EC68" s="109"/>
      <c r="ED68" s="109"/>
      <c r="EE68" s="109"/>
      <c r="EF68" s="109"/>
      <c r="EG68" s="109"/>
      <c r="EH68" s="109"/>
      <c r="EI68" s="109"/>
      <c r="EJ68" s="109"/>
      <c r="EK68" s="109"/>
      <c r="EL68" s="109"/>
      <c r="EM68" s="109"/>
      <c r="EN68" s="109"/>
      <c r="EO68" s="109"/>
      <c r="EP68" s="109"/>
      <c r="EQ68" s="109"/>
      <c r="ER68" s="109"/>
      <c r="ES68" s="109"/>
      <c r="ET68" s="109"/>
      <c r="EU68" s="109"/>
      <c r="EV68" s="109"/>
      <c r="EW68" s="109"/>
    </row>
    <row r="69" ht="14.25" customHeight="1">
      <c r="B69" s="21"/>
      <c r="C69" s="21" t="s">
        <v>164</v>
      </c>
      <c r="D69" s="111">
        <f>YEAR($N$27)</f>
        <v>2025</v>
      </c>
      <c r="E69" s="6">
        <f t="shared" ref="E69:O69" si="13">D69+1</f>
        <v>2026</v>
      </c>
      <c r="F69" s="6">
        <f t="shared" si="13"/>
        <v>2027</v>
      </c>
      <c r="G69" s="6">
        <f t="shared" si="13"/>
        <v>2028</v>
      </c>
      <c r="H69" s="6">
        <f t="shared" si="13"/>
        <v>2029</v>
      </c>
      <c r="I69" s="6">
        <f t="shared" si="13"/>
        <v>2030</v>
      </c>
      <c r="J69" s="6">
        <f t="shared" si="13"/>
        <v>2031</v>
      </c>
      <c r="K69" s="6">
        <f t="shared" si="13"/>
        <v>2032</v>
      </c>
      <c r="L69" s="6">
        <f t="shared" si="13"/>
        <v>2033</v>
      </c>
      <c r="M69" s="6">
        <f t="shared" si="13"/>
        <v>2034</v>
      </c>
      <c r="N69" s="6">
        <f t="shared" si="13"/>
        <v>2035</v>
      </c>
      <c r="O69" s="6">
        <f t="shared" si="13"/>
        <v>2036</v>
      </c>
      <c r="Q69" s="21" t="s">
        <v>164</v>
      </c>
      <c r="S69" s="111">
        <f t="shared" ref="S69:EU69" si="14">YEAR(S71)</f>
        <v>2025</v>
      </c>
      <c r="T69" s="6">
        <f t="shared" si="14"/>
        <v>2025</v>
      </c>
      <c r="U69" s="6">
        <f t="shared" si="14"/>
        <v>2025</v>
      </c>
      <c r="V69" s="6">
        <f t="shared" si="14"/>
        <v>2025</v>
      </c>
      <c r="W69" s="6">
        <f t="shared" si="14"/>
        <v>2026</v>
      </c>
      <c r="X69" s="6">
        <f t="shared" si="14"/>
        <v>2026</v>
      </c>
      <c r="Y69" s="6">
        <f t="shared" si="14"/>
        <v>2026</v>
      </c>
      <c r="Z69" s="6">
        <f t="shared" si="14"/>
        <v>2026</v>
      </c>
      <c r="AA69" s="6">
        <f t="shared" si="14"/>
        <v>2026</v>
      </c>
      <c r="AB69" s="6">
        <f t="shared" si="14"/>
        <v>2026</v>
      </c>
      <c r="AC69" s="6">
        <f t="shared" si="14"/>
        <v>2026</v>
      </c>
      <c r="AD69" s="6">
        <f t="shared" si="14"/>
        <v>2026</v>
      </c>
      <c r="AE69" s="6">
        <f t="shared" si="14"/>
        <v>2026</v>
      </c>
      <c r="AF69" s="6">
        <f t="shared" si="14"/>
        <v>2026</v>
      </c>
      <c r="AG69" s="6">
        <f t="shared" si="14"/>
        <v>2026</v>
      </c>
      <c r="AH69" s="6">
        <f t="shared" si="14"/>
        <v>2026</v>
      </c>
      <c r="AI69" s="6">
        <f t="shared" si="14"/>
        <v>2027</v>
      </c>
      <c r="AJ69" s="6">
        <f t="shared" si="14"/>
        <v>2027</v>
      </c>
      <c r="AK69" s="6">
        <f t="shared" si="14"/>
        <v>2027</v>
      </c>
      <c r="AL69" s="6">
        <f t="shared" si="14"/>
        <v>2027</v>
      </c>
      <c r="AM69" s="6">
        <f t="shared" si="14"/>
        <v>2027</v>
      </c>
      <c r="AN69" s="6">
        <f t="shared" si="14"/>
        <v>2027</v>
      </c>
      <c r="AO69" s="6">
        <f t="shared" si="14"/>
        <v>2027</v>
      </c>
      <c r="AP69" s="6">
        <f t="shared" si="14"/>
        <v>2027</v>
      </c>
      <c r="AQ69" s="6">
        <f t="shared" si="14"/>
        <v>2027</v>
      </c>
      <c r="AR69" s="6">
        <f t="shared" si="14"/>
        <v>2027</v>
      </c>
      <c r="AS69" s="6">
        <f t="shared" si="14"/>
        <v>2027</v>
      </c>
      <c r="AT69" s="6">
        <f t="shared" si="14"/>
        <v>2027</v>
      </c>
      <c r="AU69" s="6">
        <f t="shared" si="14"/>
        <v>2028</v>
      </c>
      <c r="AV69" s="6">
        <f t="shared" si="14"/>
        <v>2028</v>
      </c>
      <c r="AW69" s="6">
        <f t="shared" si="14"/>
        <v>2028</v>
      </c>
      <c r="AX69" s="6">
        <f t="shared" si="14"/>
        <v>2028</v>
      </c>
      <c r="AY69" s="6">
        <f t="shared" si="14"/>
        <v>2028</v>
      </c>
      <c r="AZ69" s="6">
        <f t="shared" si="14"/>
        <v>2028</v>
      </c>
      <c r="BA69" s="6">
        <f t="shared" si="14"/>
        <v>2028</v>
      </c>
      <c r="BB69" s="6">
        <f t="shared" si="14"/>
        <v>2028</v>
      </c>
      <c r="BC69" s="6">
        <f t="shared" si="14"/>
        <v>2028</v>
      </c>
      <c r="BD69" s="6">
        <f t="shared" si="14"/>
        <v>2028</v>
      </c>
      <c r="BE69" s="6">
        <f t="shared" si="14"/>
        <v>2028</v>
      </c>
      <c r="BF69" s="6">
        <f t="shared" si="14"/>
        <v>2028</v>
      </c>
      <c r="BG69" s="6">
        <f t="shared" si="14"/>
        <v>2029</v>
      </c>
      <c r="BH69" s="6">
        <f t="shared" si="14"/>
        <v>2029</v>
      </c>
      <c r="BI69" s="6">
        <f t="shared" si="14"/>
        <v>2029</v>
      </c>
      <c r="BJ69" s="6">
        <f t="shared" si="14"/>
        <v>2029</v>
      </c>
      <c r="BK69" s="6">
        <f t="shared" si="14"/>
        <v>2029</v>
      </c>
      <c r="BL69" s="6">
        <f t="shared" si="14"/>
        <v>2029</v>
      </c>
      <c r="BM69" s="6">
        <f t="shared" si="14"/>
        <v>2029</v>
      </c>
      <c r="BN69" s="6">
        <f t="shared" si="14"/>
        <v>2029</v>
      </c>
      <c r="BO69" s="6">
        <f t="shared" si="14"/>
        <v>2029</v>
      </c>
      <c r="BP69" s="6">
        <f t="shared" si="14"/>
        <v>2029</v>
      </c>
      <c r="BQ69" s="6">
        <f t="shared" si="14"/>
        <v>2029</v>
      </c>
      <c r="BR69" s="6">
        <f t="shared" si="14"/>
        <v>2029</v>
      </c>
      <c r="BS69" s="6">
        <f t="shared" si="14"/>
        <v>2030</v>
      </c>
      <c r="BT69" s="6">
        <f t="shared" si="14"/>
        <v>2030</v>
      </c>
      <c r="BU69" s="6">
        <f t="shared" si="14"/>
        <v>2030</v>
      </c>
      <c r="BV69" s="6">
        <f t="shared" si="14"/>
        <v>2030</v>
      </c>
      <c r="BW69" s="6">
        <f t="shared" si="14"/>
        <v>2030</v>
      </c>
      <c r="BX69" s="6">
        <f t="shared" si="14"/>
        <v>2030</v>
      </c>
      <c r="BY69" s="6">
        <f t="shared" si="14"/>
        <v>2030</v>
      </c>
      <c r="BZ69" s="6">
        <f t="shared" si="14"/>
        <v>2030</v>
      </c>
      <c r="CA69" s="6">
        <f t="shared" si="14"/>
        <v>2030</v>
      </c>
      <c r="CB69" s="6">
        <f t="shared" si="14"/>
        <v>2030</v>
      </c>
      <c r="CC69" s="6">
        <f t="shared" si="14"/>
        <v>2030</v>
      </c>
      <c r="CD69" s="6">
        <f t="shared" si="14"/>
        <v>2030</v>
      </c>
      <c r="CE69" s="6">
        <f t="shared" si="14"/>
        <v>2031</v>
      </c>
      <c r="CF69" s="6">
        <f t="shared" si="14"/>
        <v>2031</v>
      </c>
      <c r="CG69" s="6">
        <f t="shared" si="14"/>
        <v>2031</v>
      </c>
      <c r="CH69" s="6">
        <f t="shared" si="14"/>
        <v>2031</v>
      </c>
      <c r="CI69" s="6">
        <f t="shared" si="14"/>
        <v>2031</v>
      </c>
      <c r="CJ69" s="6">
        <f t="shared" si="14"/>
        <v>2031</v>
      </c>
      <c r="CK69" s="6">
        <f t="shared" si="14"/>
        <v>2031</v>
      </c>
      <c r="CL69" s="6">
        <f t="shared" si="14"/>
        <v>2031</v>
      </c>
      <c r="CM69" s="6">
        <f t="shared" si="14"/>
        <v>2031</v>
      </c>
      <c r="CN69" s="6">
        <f t="shared" si="14"/>
        <v>2031</v>
      </c>
      <c r="CO69" s="6">
        <f t="shared" si="14"/>
        <v>2031</v>
      </c>
      <c r="CP69" s="6">
        <f t="shared" si="14"/>
        <v>2031</v>
      </c>
      <c r="CQ69" s="6">
        <f t="shared" si="14"/>
        <v>2032</v>
      </c>
      <c r="CR69" s="6">
        <f t="shared" si="14"/>
        <v>2032</v>
      </c>
      <c r="CS69" s="6">
        <f t="shared" si="14"/>
        <v>2032</v>
      </c>
      <c r="CT69" s="6">
        <f t="shared" si="14"/>
        <v>2032</v>
      </c>
      <c r="CU69" s="6">
        <f t="shared" si="14"/>
        <v>2032</v>
      </c>
      <c r="CV69" s="6">
        <f t="shared" si="14"/>
        <v>2032</v>
      </c>
      <c r="CW69" s="6">
        <f t="shared" si="14"/>
        <v>2032</v>
      </c>
      <c r="CX69" s="6">
        <f t="shared" si="14"/>
        <v>2032</v>
      </c>
      <c r="CY69" s="6">
        <f t="shared" si="14"/>
        <v>2032</v>
      </c>
      <c r="CZ69" s="6">
        <f t="shared" si="14"/>
        <v>2032</v>
      </c>
      <c r="DA69" s="6">
        <f t="shared" si="14"/>
        <v>2032</v>
      </c>
      <c r="DB69" s="6">
        <f t="shared" si="14"/>
        <v>2032</v>
      </c>
      <c r="DC69" s="6">
        <f t="shared" si="14"/>
        <v>2033</v>
      </c>
      <c r="DD69" s="6">
        <f t="shared" si="14"/>
        <v>2033</v>
      </c>
      <c r="DE69" s="6">
        <f t="shared" si="14"/>
        <v>2033</v>
      </c>
      <c r="DF69" s="6">
        <f t="shared" si="14"/>
        <v>2033</v>
      </c>
      <c r="DG69" s="6">
        <f t="shared" si="14"/>
        <v>2033</v>
      </c>
      <c r="DH69" s="6">
        <f t="shared" si="14"/>
        <v>2033</v>
      </c>
      <c r="DI69" s="6">
        <f t="shared" si="14"/>
        <v>2033</v>
      </c>
      <c r="DJ69" s="6">
        <f t="shared" si="14"/>
        <v>2033</v>
      </c>
      <c r="DK69" s="6">
        <f t="shared" si="14"/>
        <v>2033</v>
      </c>
      <c r="DL69" s="6">
        <f t="shared" si="14"/>
        <v>2033</v>
      </c>
      <c r="DM69" s="6">
        <f t="shared" si="14"/>
        <v>2033</v>
      </c>
      <c r="DN69" s="6">
        <f t="shared" si="14"/>
        <v>2033</v>
      </c>
      <c r="DO69" s="6">
        <f t="shared" si="14"/>
        <v>2034</v>
      </c>
      <c r="DP69" s="6">
        <f t="shared" si="14"/>
        <v>2034</v>
      </c>
      <c r="DQ69" s="6">
        <f t="shared" si="14"/>
        <v>2034</v>
      </c>
      <c r="DR69" s="6">
        <f t="shared" si="14"/>
        <v>2034</v>
      </c>
      <c r="DS69" s="6">
        <f t="shared" si="14"/>
        <v>2034</v>
      </c>
      <c r="DT69" s="6">
        <f t="shared" si="14"/>
        <v>2034</v>
      </c>
      <c r="DU69" s="6">
        <f t="shared" si="14"/>
        <v>2034</v>
      </c>
      <c r="DV69" s="6">
        <f t="shared" si="14"/>
        <v>2034</v>
      </c>
      <c r="DW69" s="6">
        <f t="shared" si="14"/>
        <v>2034</v>
      </c>
      <c r="DX69" s="6">
        <f t="shared" si="14"/>
        <v>2034</v>
      </c>
      <c r="DY69" s="6">
        <f t="shared" si="14"/>
        <v>2034</v>
      </c>
      <c r="DZ69" s="6">
        <f t="shared" si="14"/>
        <v>2034</v>
      </c>
      <c r="EA69" s="6">
        <f t="shared" si="14"/>
        <v>2035</v>
      </c>
      <c r="EB69" s="6">
        <f t="shared" si="14"/>
        <v>2035</v>
      </c>
      <c r="EC69" s="6">
        <f t="shared" si="14"/>
        <v>2035</v>
      </c>
      <c r="ED69" s="6">
        <f t="shared" si="14"/>
        <v>2035</v>
      </c>
      <c r="EE69" s="6">
        <f t="shared" si="14"/>
        <v>2035</v>
      </c>
      <c r="EF69" s="6">
        <f t="shared" si="14"/>
        <v>2035</v>
      </c>
      <c r="EG69" s="6">
        <f t="shared" si="14"/>
        <v>2035</v>
      </c>
      <c r="EH69" s="6">
        <f t="shared" si="14"/>
        <v>2035</v>
      </c>
      <c r="EI69" s="6">
        <f t="shared" si="14"/>
        <v>2035</v>
      </c>
      <c r="EJ69" s="6">
        <f t="shared" si="14"/>
        <v>2035</v>
      </c>
      <c r="EK69" s="6">
        <f t="shared" si="14"/>
        <v>2035</v>
      </c>
      <c r="EL69" s="6">
        <f t="shared" si="14"/>
        <v>2035</v>
      </c>
      <c r="EM69" s="6">
        <f t="shared" si="14"/>
        <v>2036</v>
      </c>
      <c r="EN69" s="6">
        <f t="shared" si="14"/>
        <v>2036</v>
      </c>
      <c r="EO69" s="6">
        <f t="shared" si="14"/>
        <v>2036</v>
      </c>
      <c r="EP69" s="6">
        <f t="shared" si="14"/>
        <v>2036</v>
      </c>
      <c r="EQ69" s="6">
        <f t="shared" si="14"/>
        <v>2036</v>
      </c>
      <c r="ER69" s="6">
        <f t="shared" si="14"/>
        <v>2036</v>
      </c>
      <c r="ES69" s="6">
        <f t="shared" si="14"/>
        <v>2036</v>
      </c>
      <c r="ET69" s="6">
        <f t="shared" si="14"/>
        <v>2036</v>
      </c>
      <c r="EU69" s="6">
        <f t="shared" si="14"/>
        <v>2036</v>
      </c>
    </row>
    <row r="70" ht="14.25" customHeight="1">
      <c r="B70" s="21"/>
      <c r="C70" s="21" t="s">
        <v>165</v>
      </c>
      <c r="D70" s="112">
        <v>0.0</v>
      </c>
      <c r="E70" s="6">
        <f t="shared" ref="E70:O70" si="15">D70+1</f>
        <v>1</v>
      </c>
      <c r="F70" s="6">
        <f t="shared" si="15"/>
        <v>2</v>
      </c>
      <c r="G70" s="6">
        <f t="shared" si="15"/>
        <v>3</v>
      </c>
      <c r="H70" s="6">
        <f t="shared" si="15"/>
        <v>4</v>
      </c>
      <c r="I70" s="6">
        <f t="shared" si="15"/>
        <v>5</v>
      </c>
      <c r="J70" s="6">
        <f t="shared" si="15"/>
        <v>6</v>
      </c>
      <c r="K70" s="6">
        <f t="shared" si="15"/>
        <v>7</v>
      </c>
      <c r="L70" s="6">
        <f t="shared" si="15"/>
        <v>8</v>
      </c>
      <c r="M70" s="6">
        <f t="shared" si="15"/>
        <v>9</v>
      </c>
      <c r="N70" s="6">
        <f t="shared" si="15"/>
        <v>10</v>
      </c>
      <c r="O70" s="6">
        <f t="shared" si="15"/>
        <v>11</v>
      </c>
      <c r="P70" s="21"/>
      <c r="Q70" s="21" t="s">
        <v>166</v>
      </c>
      <c r="S70" s="112">
        <v>0.0</v>
      </c>
      <c r="T70" s="6">
        <f t="shared" ref="T70:EU70" si="16">S70+1</f>
        <v>1</v>
      </c>
      <c r="U70" s="6">
        <f t="shared" si="16"/>
        <v>2</v>
      </c>
      <c r="V70" s="6">
        <f t="shared" si="16"/>
        <v>3</v>
      </c>
      <c r="W70" s="6">
        <f t="shared" si="16"/>
        <v>4</v>
      </c>
      <c r="X70" s="6">
        <f t="shared" si="16"/>
        <v>5</v>
      </c>
      <c r="Y70" s="6">
        <f t="shared" si="16"/>
        <v>6</v>
      </c>
      <c r="Z70" s="6">
        <f t="shared" si="16"/>
        <v>7</v>
      </c>
      <c r="AA70" s="6">
        <f t="shared" si="16"/>
        <v>8</v>
      </c>
      <c r="AB70" s="6">
        <f t="shared" si="16"/>
        <v>9</v>
      </c>
      <c r="AC70" s="6">
        <f t="shared" si="16"/>
        <v>10</v>
      </c>
      <c r="AD70" s="6">
        <f t="shared" si="16"/>
        <v>11</v>
      </c>
      <c r="AE70" s="6">
        <f t="shared" si="16"/>
        <v>12</v>
      </c>
      <c r="AF70" s="6">
        <f t="shared" si="16"/>
        <v>13</v>
      </c>
      <c r="AG70" s="6">
        <f t="shared" si="16"/>
        <v>14</v>
      </c>
      <c r="AH70" s="6">
        <f t="shared" si="16"/>
        <v>15</v>
      </c>
      <c r="AI70" s="6">
        <f t="shared" si="16"/>
        <v>16</v>
      </c>
      <c r="AJ70" s="6">
        <f t="shared" si="16"/>
        <v>17</v>
      </c>
      <c r="AK70" s="6">
        <f t="shared" si="16"/>
        <v>18</v>
      </c>
      <c r="AL70" s="6">
        <f t="shared" si="16"/>
        <v>19</v>
      </c>
      <c r="AM70" s="6">
        <f t="shared" si="16"/>
        <v>20</v>
      </c>
      <c r="AN70" s="6">
        <f t="shared" si="16"/>
        <v>21</v>
      </c>
      <c r="AO70" s="6">
        <f t="shared" si="16"/>
        <v>22</v>
      </c>
      <c r="AP70" s="6">
        <f t="shared" si="16"/>
        <v>23</v>
      </c>
      <c r="AQ70" s="6">
        <f t="shared" si="16"/>
        <v>24</v>
      </c>
      <c r="AR70" s="6">
        <f t="shared" si="16"/>
        <v>25</v>
      </c>
      <c r="AS70" s="6">
        <f t="shared" si="16"/>
        <v>26</v>
      </c>
      <c r="AT70" s="6">
        <f t="shared" si="16"/>
        <v>27</v>
      </c>
      <c r="AU70" s="6">
        <f t="shared" si="16"/>
        <v>28</v>
      </c>
      <c r="AV70" s="6">
        <f t="shared" si="16"/>
        <v>29</v>
      </c>
      <c r="AW70" s="6">
        <f t="shared" si="16"/>
        <v>30</v>
      </c>
      <c r="AX70" s="6">
        <f t="shared" si="16"/>
        <v>31</v>
      </c>
      <c r="AY70" s="6">
        <f t="shared" si="16"/>
        <v>32</v>
      </c>
      <c r="AZ70" s="6">
        <f t="shared" si="16"/>
        <v>33</v>
      </c>
      <c r="BA70" s="6">
        <f t="shared" si="16"/>
        <v>34</v>
      </c>
      <c r="BB70" s="6">
        <f t="shared" si="16"/>
        <v>35</v>
      </c>
      <c r="BC70" s="6">
        <f t="shared" si="16"/>
        <v>36</v>
      </c>
      <c r="BD70" s="6">
        <f t="shared" si="16"/>
        <v>37</v>
      </c>
      <c r="BE70" s="6">
        <f t="shared" si="16"/>
        <v>38</v>
      </c>
      <c r="BF70" s="6">
        <f t="shared" si="16"/>
        <v>39</v>
      </c>
      <c r="BG70" s="6">
        <f t="shared" si="16"/>
        <v>40</v>
      </c>
      <c r="BH70" s="6">
        <f t="shared" si="16"/>
        <v>41</v>
      </c>
      <c r="BI70" s="6">
        <f t="shared" si="16"/>
        <v>42</v>
      </c>
      <c r="BJ70" s="6">
        <f t="shared" si="16"/>
        <v>43</v>
      </c>
      <c r="BK70" s="6">
        <f t="shared" si="16"/>
        <v>44</v>
      </c>
      <c r="BL70" s="6">
        <f t="shared" si="16"/>
        <v>45</v>
      </c>
      <c r="BM70" s="6">
        <f t="shared" si="16"/>
        <v>46</v>
      </c>
      <c r="BN70" s="6">
        <f t="shared" si="16"/>
        <v>47</v>
      </c>
      <c r="BO70" s="6">
        <f t="shared" si="16"/>
        <v>48</v>
      </c>
      <c r="BP70" s="6">
        <f t="shared" si="16"/>
        <v>49</v>
      </c>
      <c r="BQ70" s="6">
        <f t="shared" si="16"/>
        <v>50</v>
      </c>
      <c r="BR70" s="6">
        <f t="shared" si="16"/>
        <v>51</v>
      </c>
      <c r="BS70" s="6">
        <f t="shared" si="16"/>
        <v>52</v>
      </c>
      <c r="BT70" s="6">
        <f t="shared" si="16"/>
        <v>53</v>
      </c>
      <c r="BU70" s="6">
        <f t="shared" si="16"/>
        <v>54</v>
      </c>
      <c r="BV70" s="6">
        <f t="shared" si="16"/>
        <v>55</v>
      </c>
      <c r="BW70" s="6">
        <f t="shared" si="16"/>
        <v>56</v>
      </c>
      <c r="BX70" s="6">
        <f t="shared" si="16"/>
        <v>57</v>
      </c>
      <c r="BY70" s="6">
        <f t="shared" si="16"/>
        <v>58</v>
      </c>
      <c r="BZ70" s="6">
        <f t="shared" si="16"/>
        <v>59</v>
      </c>
      <c r="CA70" s="6">
        <f t="shared" si="16"/>
        <v>60</v>
      </c>
      <c r="CB70" s="6">
        <f t="shared" si="16"/>
        <v>61</v>
      </c>
      <c r="CC70" s="6">
        <f t="shared" si="16"/>
        <v>62</v>
      </c>
      <c r="CD70" s="6">
        <f t="shared" si="16"/>
        <v>63</v>
      </c>
      <c r="CE70" s="6">
        <f t="shared" si="16"/>
        <v>64</v>
      </c>
      <c r="CF70" s="6">
        <f t="shared" si="16"/>
        <v>65</v>
      </c>
      <c r="CG70" s="6">
        <f t="shared" si="16"/>
        <v>66</v>
      </c>
      <c r="CH70" s="6">
        <f t="shared" si="16"/>
        <v>67</v>
      </c>
      <c r="CI70" s="6">
        <f t="shared" si="16"/>
        <v>68</v>
      </c>
      <c r="CJ70" s="6">
        <f t="shared" si="16"/>
        <v>69</v>
      </c>
      <c r="CK70" s="6">
        <f t="shared" si="16"/>
        <v>70</v>
      </c>
      <c r="CL70" s="6">
        <f t="shared" si="16"/>
        <v>71</v>
      </c>
      <c r="CM70" s="6">
        <f t="shared" si="16"/>
        <v>72</v>
      </c>
      <c r="CN70" s="6">
        <f t="shared" si="16"/>
        <v>73</v>
      </c>
      <c r="CO70" s="6">
        <f t="shared" si="16"/>
        <v>74</v>
      </c>
      <c r="CP70" s="6">
        <f t="shared" si="16"/>
        <v>75</v>
      </c>
      <c r="CQ70" s="6">
        <f t="shared" si="16"/>
        <v>76</v>
      </c>
      <c r="CR70" s="6">
        <f t="shared" si="16"/>
        <v>77</v>
      </c>
      <c r="CS70" s="6">
        <f t="shared" si="16"/>
        <v>78</v>
      </c>
      <c r="CT70" s="6">
        <f t="shared" si="16"/>
        <v>79</v>
      </c>
      <c r="CU70" s="6">
        <f t="shared" si="16"/>
        <v>80</v>
      </c>
      <c r="CV70" s="6">
        <f t="shared" si="16"/>
        <v>81</v>
      </c>
      <c r="CW70" s="6">
        <f t="shared" si="16"/>
        <v>82</v>
      </c>
      <c r="CX70" s="6">
        <f t="shared" si="16"/>
        <v>83</v>
      </c>
      <c r="CY70" s="6">
        <f t="shared" si="16"/>
        <v>84</v>
      </c>
      <c r="CZ70" s="6">
        <f t="shared" si="16"/>
        <v>85</v>
      </c>
      <c r="DA70" s="6">
        <f t="shared" si="16"/>
        <v>86</v>
      </c>
      <c r="DB70" s="6">
        <f t="shared" si="16"/>
        <v>87</v>
      </c>
      <c r="DC70" s="6">
        <f t="shared" si="16"/>
        <v>88</v>
      </c>
      <c r="DD70" s="6">
        <f t="shared" si="16"/>
        <v>89</v>
      </c>
      <c r="DE70" s="6">
        <f t="shared" si="16"/>
        <v>90</v>
      </c>
      <c r="DF70" s="6">
        <f t="shared" si="16"/>
        <v>91</v>
      </c>
      <c r="DG70" s="6">
        <f t="shared" si="16"/>
        <v>92</v>
      </c>
      <c r="DH70" s="6">
        <f t="shared" si="16"/>
        <v>93</v>
      </c>
      <c r="DI70" s="6">
        <f t="shared" si="16"/>
        <v>94</v>
      </c>
      <c r="DJ70" s="6">
        <f t="shared" si="16"/>
        <v>95</v>
      </c>
      <c r="DK70" s="6">
        <f t="shared" si="16"/>
        <v>96</v>
      </c>
      <c r="DL70" s="6">
        <f t="shared" si="16"/>
        <v>97</v>
      </c>
      <c r="DM70" s="6">
        <f t="shared" si="16"/>
        <v>98</v>
      </c>
      <c r="DN70" s="6">
        <f t="shared" si="16"/>
        <v>99</v>
      </c>
      <c r="DO70" s="6">
        <f t="shared" si="16"/>
        <v>100</v>
      </c>
      <c r="DP70" s="6">
        <f t="shared" si="16"/>
        <v>101</v>
      </c>
      <c r="DQ70" s="6">
        <f t="shared" si="16"/>
        <v>102</v>
      </c>
      <c r="DR70" s="6">
        <f t="shared" si="16"/>
        <v>103</v>
      </c>
      <c r="DS70" s="6">
        <f t="shared" si="16"/>
        <v>104</v>
      </c>
      <c r="DT70" s="6">
        <f t="shared" si="16"/>
        <v>105</v>
      </c>
      <c r="DU70" s="6">
        <f t="shared" si="16"/>
        <v>106</v>
      </c>
      <c r="DV70" s="6">
        <f t="shared" si="16"/>
        <v>107</v>
      </c>
      <c r="DW70" s="6">
        <f t="shared" si="16"/>
        <v>108</v>
      </c>
      <c r="DX70" s="6">
        <f t="shared" si="16"/>
        <v>109</v>
      </c>
      <c r="DY70" s="6">
        <f t="shared" si="16"/>
        <v>110</v>
      </c>
      <c r="DZ70" s="6">
        <f t="shared" si="16"/>
        <v>111</v>
      </c>
      <c r="EA70" s="6">
        <f t="shared" si="16"/>
        <v>112</v>
      </c>
      <c r="EB70" s="6">
        <f t="shared" si="16"/>
        <v>113</v>
      </c>
      <c r="EC70" s="6">
        <f t="shared" si="16"/>
        <v>114</v>
      </c>
      <c r="ED70" s="6">
        <f t="shared" si="16"/>
        <v>115</v>
      </c>
      <c r="EE70" s="6">
        <f t="shared" si="16"/>
        <v>116</v>
      </c>
      <c r="EF70" s="6">
        <f t="shared" si="16"/>
        <v>117</v>
      </c>
      <c r="EG70" s="6">
        <f t="shared" si="16"/>
        <v>118</v>
      </c>
      <c r="EH70" s="6">
        <f t="shared" si="16"/>
        <v>119</v>
      </c>
      <c r="EI70" s="6">
        <f t="shared" si="16"/>
        <v>120</v>
      </c>
      <c r="EJ70" s="6">
        <f t="shared" si="16"/>
        <v>121</v>
      </c>
      <c r="EK70" s="6">
        <f t="shared" si="16"/>
        <v>122</v>
      </c>
      <c r="EL70" s="6">
        <f t="shared" si="16"/>
        <v>123</v>
      </c>
      <c r="EM70" s="6">
        <f t="shared" si="16"/>
        <v>124</v>
      </c>
      <c r="EN70" s="6">
        <f t="shared" si="16"/>
        <v>125</v>
      </c>
      <c r="EO70" s="6">
        <f t="shared" si="16"/>
        <v>126</v>
      </c>
      <c r="EP70" s="6">
        <f t="shared" si="16"/>
        <v>127</v>
      </c>
      <c r="EQ70" s="6">
        <f t="shared" si="16"/>
        <v>128</v>
      </c>
      <c r="ER70" s="6">
        <f t="shared" si="16"/>
        <v>129</v>
      </c>
      <c r="ES70" s="6">
        <f t="shared" si="16"/>
        <v>130</v>
      </c>
      <c r="ET70" s="6">
        <f t="shared" si="16"/>
        <v>131</v>
      </c>
      <c r="EU70" s="6">
        <f t="shared" si="16"/>
        <v>132</v>
      </c>
    </row>
    <row r="71" ht="14.25" customHeight="1">
      <c r="B71" s="113"/>
      <c r="C71" s="113" t="s">
        <v>167</v>
      </c>
      <c r="D71" s="114">
        <v>46022.0</v>
      </c>
      <c r="E71" s="115">
        <f t="shared" ref="E71:O71" si="17">EOMONTH(D71,12)</f>
        <v>46387</v>
      </c>
      <c r="F71" s="115">
        <f t="shared" si="17"/>
        <v>46752</v>
      </c>
      <c r="G71" s="115">
        <f t="shared" si="17"/>
        <v>47118</v>
      </c>
      <c r="H71" s="115">
        <f t="shared" si="17"/>
        <v>47483</v>
      </c>
      <c r="I71" s="115">
        <f t="shared" si="17"/>
        <v>47848</v>
      </c>
      <c r="J71" s="115">
        <f t="shared" si="17"/>
        <v>48213</v>
      </c>
      <c r="K71" s="115">
        <f t="shared" si="17"/>
        <v>48579</v>
      </c>
      <c r="L71" s="115">
        <f t="shared" si="17"/>
        <v>48944</v>
      </c>
      <c r="M71" s="115">
        <f t="shared" si="17"/>
        <v>49309</v>
      </c>
      <c r="N71" s="115">
        <f t="shared" si="17"/>
        <v>49674</v>
      </c>
      <c r="O71" s="115">
        <f t="shared" si="17"/>
        <v>50040</v>
      </c>
      <c r="P71" s="116"/>
      <c r="Q71" s="113" t="s">
        <v>167</v>
      </c>
      <c r="R71" s="14"/>
      <c r="S71" s="117">
        <f>$N$27</f>
        <v>45930</v>
      </c>
      <c r="T71" s="115">
        <f t="shared" ref="T71:EU71" si="18">EOMONTH(S71,1)</f>
        <v>45961</v>
      </c>
      <c r="U71" s="115">
        <f t="shared" si="18"/>
        <v>45991</v>
      </c>
      <c r="V71" s="115">
        <f t="shared" si="18"/>
        <v>46022</v>
      </c>
      <c r="W71" s="115">
        <f t="shared" si="18"/>
        <v>46053</v>
      </c>
      <c r="X71" s="115">
        <f t="shared" si="18"/>
        <v>46081</v>
      </c>
      <c r="Y71" s="115">
        <f t="shared" si="18"/>
        <v>46112</v>
      </c>
      <c r="Z71" s="115">
        <f t="shared" si="18"/>
        <v>46142</v>
      </c>
      <c r="AA71" s="115">
        <f t="shared" si="18"/>
        <v>46173</v>
      </c>
      <c r="AB71" s="115">
        <f t="shared" si="18"/>
        <v>46203</v>
      </c>
      <c r="AC71" s="115">
        <f t="shared" si="18"/>
        <v>46234</v>
      </c>
      <c r="AD71" s="115">
        <f t="shared" si="18"/>
        <v>46265</v>
      </c>
      <c r="AE71" s="115">
        <f t="shared" si="18"/>
        <v>46295</v>
      </c>
      <c r="AF71" s="115">
        <f t="shared" si="18"/>
        <v>46326</v>
      </c>
      <c r="AG71" s="115">
        <f t="shared" si="18"/>
        <v>46356</v>
      </c>
      <c r="AH71" s="115">
        <f t="shared" si="18"/>
        <v>46387</v>
      </c>
      <c r="AI71" s="115">
        <f t="shared" si="18"/>
        <v>46418</v>
      </c>
      <c r="AJ71" s="115">
        <f t="shared" si="18"/>
        <v>46446</v>
      </c>
      <c r="AK71" s="115">
        <f t="shared" si="18"/>
        <v>46477</v>
      </c>
      <c r="AL71" s="115">
        <f t="shared" si="18"/>
        <v>46507</v>
      </c>
      <c r="AM71" s="115">
        <f t="shared" si="18"/>
        <v>46538</v>
      </c>
      <c r="AN71" s="115">
        <f t="shared" si="18"/>
        <v>46568</v>
      </c>
      <c r="AO71" s="115">
        <f t="shared" si="18"/>
        <v>46599</v>
      </c>
      <c r="AP71" s="115">
        <f t="shared" si="18"/>
        <v>46630</v>
      </c>
      <c r="AQ71" s="115">
        <f t="shared" si="18"/>
        <v>46660</v>
      </c>
      <c r="AR71" s="115">
        <f t="shared" si="18"/>
        <v>46691</v>
      </c>
      <c r="AS71" s="115">
        <f t="shared" si="18"/>
        <v>46721</v>
      </c>
      <c r="AT71" s="115">
        <f t="shared" si="18"/>
        <v>46752</v>
      </c>
      <c r="AU71" s="115">
        <f t="shared" si="18"/>
        <v>46783</v>
      </c>
      <c r="AV71" s="115">
        <f t="shared" si="18"/>
        <v>46812</v>
      </c>
      <c r="AW71" s="115">
        <f t="shared" si="18"/>
        <v>46843</v>
      </c>
      <c r="AX71" s="115">
        <f t="shared" si="18"/>
        <v>46873</v>
      </c>
      <c r="AY71" s="115">
        <f t="shared" si="18"/>
        <v>46904</v>
      </c>
      <c r="AZ71" s="115">
        <f t="shared" si="18"/>
        <v>46934</v>
      </c>
      <c r="BA71" s="115">
        <f t="shared" si="18"/>
        <v>46965</v>
      </c>
      <c r="BB71" s="115">
        <f t="shared" si="18"/>
        <v>46996</v>
      </c>
      <c r="BC71" s="115">
        <f t="shared" si="18"/>
        <v>47026</v>
      </c>
      <c r="BD71" s="115">
        <f t="shared" si="18"/>
        <v>47057</v>
      </c>
      <c r="BE71" s="115">
        <f t="shared" si="18"/>
        <v>47087</v>
      </c>
      <c r="BF71" s="115">
        <f t="shared" si="18"/>
        <v>47118</v>
      </c>
      <c r="BG71" s="115">
        <f t="shared" si="18"/>
        <v>47149</v>
      </c>
      <c r="BH71" s="115">
        <f t="shared" si="18"/>
        <v>47177</v>
      </c>
      <c r="BI71" s="115">
        <f t="shared" si="18"/>
        <v>47208</v>
      </c>
      <c r="BJ71" s="115">
        <f t="shared" si="18"/>
        <v>47238</v>
      </c>
      <c r="BK71" s="115">
        <f t="shared" si="18"/>
        <v>47269</v>
      </c>
      <c r="BL71" s="115">
        <f t="shared" si="18"/>
        <v>47299</v>
      </c>
      <c r="BM71" s="115">
        <f t="shared" si="18"/>
        <v>47330</v>
      </c>
      <c r="BN71" s="115">
        <f t="shared" si="18"/>
        <v>47361</v>
      </c>
      <c r="BO71" s="115">
        <f t="shared" si="18"/>
        <v>47391</v>
      </c>
      <c r="BP71" s="115">
        <f t="shared" si="18"/>
        <v>47422</v>
      </c>
      <c r="BQ71" s="115">
        <f t="shared" si="18"/>
        <v>47452</v>
      </c>
      <c r="BR71" s="115">
        <f t="shared" si="18"/>
        <v>47483</v>
      </c>
      <c r="BS71" s="115">
        <f t="shared" si="18"/>
        <v>47514</v>
      </c>
      <c r="BT71" s="115">
        <f t="shared" si="18"/>
        <v>47542</v>
      </c>
      <c r="BU71" s="115">
        <f t="shared" si="18"/>
        <v>47573</v>
      </c>
      <c r="BV71" s="115">
        <f t="shared" si="18"/>
        <v>47603</v>
      </c>
      <c r="BW71" s="115">
        <f t="shared" si="18"/>
        <v>47634</v>
      </c>
      <c r="BX71" s="115">
        <f t="shared" si="18"/>
        <v>47664</v>
      </c>
      <c r="BY71" s="115">
        <f t="shared" si="18"/>
        <v>47695</v>
      </c>
      <c r="BZ71" s="115">
        <f t="shared" si="18"/>
        <v>47726</v>
      </c>
      <c r="CA71" s="115">
        <f t="shared" si="18"/>
        <v>47756</v>
      </c>
      <c r="CB71" s="115">
        <f t="shared" si="18"/>
        <v>47787</v>
      </c>
      <c r="CC71" s="115">
        <f t="shared" si="18"/>
        <v>47817</v>
      </c>
      <c r="CD71" s="115">
        <f t="shared" si="18"/>
        <v>47848</v>
      </c>
      <c r="CE71" s="115">
        <f t="shared" si="18"/>
        <v>47879</v>
      </c>
      <c r="CF71" s="115">
        <f t="shared" si="18"/>
        <v>47907</v>
      </c>
      <c r="CG71" s="115">
        <f t="shared" si="18"/>
        <v>47938</v>
      </c>
      <c r="CH71" s="115">
        <f t="shared" si="18"/>
        <v>47968</v>
      </c>
      <c r="CI71" s="115">
        <f t="shared" si="18"/>
        <v>47999</v>
      </c>
      <c r="CJ71" s="115">
        <f t="shared" si="18"/>
        <v>48029</v>
      </c>
      <c r="CK71" s="115">
        <f t="shared" si="18"/>
        <v>48060</v>
      </c>
      <c r="CL71" s="115">
        <f t="shared" si="18"/>
        <v>48091</v>
      </c>
      <c r="CM71" s="115">
        <f t="shared" si="18"/>
        <v>48121</v>
      </c>
      <c r="CN71" s="115">
        <f t="shared" si="18"/>
        <v>48152</v>
      </c>
      <c r="CO71" s="115">
        <f t="shared" si="18"/>
        <v>48182</v>
      </c>
      <c r="CP71" s="115">
        <f t="shared" si="18"/>
        <v>48213</v>
      </c>
      <c r="CQ71" s="115">
        <f t="shared" si="18"/>
        <v>48244</v>
      </c>
      <c r="CR71" s="115">
        <f t="shared" si="18"/>
        <v>48273</v>
      </c>
      <c r="CS71" s="115">
        <f t="shared" si="18"/>
        <v>48304</v>
      </c>
      <c r="CT71" s="115">
        <f t="shared" si="18"/>
        <v>48334</v>
      </c>
      <c r="CU71" s="115">
        <f t="shared" si="18"/>
        <v>48365</v>
      </c>
      <c r="CV71" s="115">
        <f t="shared" si="18"/>
        <v>48395</v>
      </c>
      <c r="CW71" s="115">
        <f t="shared" si="18"/>
        <v>48426</v>
      </c>
      <c r="CX71" s="115">
        <f t="shared" si="18"/>
        <v>48457</v>
      </c>
      <c r="CY71" s="115">
        <f t="shared" si="18"/>
        <v>48487</v>
      </c>
      <c r="CZ71" s="115">
        <f t="shared" si="18"/>
        <v>48518</v>
      </c>
      <c r="DA71" s="115">
        <f t="shared" si="18"/>
        <v>48548</v>
      </c>
      <c r="DB71" s="115">
        <f t="shared" si="18"/>
        <v>48579</v>
      </c>
      <c r="DC71" s="115">
        <f t="shared" si="18"/>
        <v>48610</v>
      </c>
      <c r="DD71" s="115">
        <f t="shared" si="18"/>
        <v>48638</v>
      </c>
      <c r="DE71" s="115">
        <f t="shared" si="18"/>
        <v>48669</v>
      </c>
      <c r="DF71" s="115">
        <f t="shared" si="18"/>
        <v>48699</v>
      </c>
      <c r="DG71" s="115">
        <f t="shared" si="18"/>
        <v>48730</v>
      </c>
      <c r="DH71" s="115">
        <f t="shared" si="18"/>
        <v>48760</v>
      </c>
      <c r="DI71" s="115">
        <f t="shared" si="18"/>
        <v>48791</v>
      </c>
      <c r="DJ71" s="115">
        <f t="shared" si="18"/>
        <v>48822</v>
      </c>
      <c r="DK71" s="115">
        <f t="shared" si="18"/>
        <v>48852</v>
      </c>
      <c r="DL71" s="115">
        <f t="shared" si="18"/>
        <v>48883</v>
      </c>
      <c r="DM71" s="115">
        <f t="shared" si="18"/>
        <v>48913</v>
      </c>
      <c r="DN71" s="115">
        <f t="shared" si="18"/>
        <v>48944</v>
      </c>
      <c r="DO71" s="115">
        <f t="shared" si="18"/>
        <v>48975</v>
      </c>
      <c r="DP71" s="115">
        <f t="shared" si="18"/>
        <v>49003</v>
      </c>
      <c r="DQ71" s="115">
        <f t="shared" si="18"/>
        <v>49034</v>
      </c>
      <c r="DR71" s="115">
        <f t="shared" si="18"/>
        <v>49064</v>
      </c>
      <c r="DS71" s="115">
        <f t="shared" si="18"/>
        <v>49095</v>
      </c>
      <c r="DT71" s="115">
        <f t="shared" si="18"/>
        <v>49125</v>
      </c>
      <c r="DU71" s="115">
        <f t="shared" si="18"/>
        <v>49156</v>
      </c>
      <c r="DV71" s="115">
        <f t="shared" si="18"/>
        <v>49187</v>
      </c>
      <c r="DW71" s="115">
        <f t="shared" si="18"/>
        <v>49217</v>
      </c>
      <c r="DX71" s="115">
        <f t="shared" si="18"/>
        <v>49248</v>
      </c>
      <c r="DY71" s="115">
        <f t="shared" si="18"/>
        <v>49278</v>
      </c>
      <c r="DZ71" s="115">
        <f t="shared" si="18"/>
        <v>49309</v>
      </c>
      <c r="EA71" s="115">
        <f t="shared" si="18"/>
        <v>49340</v>
      </c>
      <c r="EB71" s="115">
        <f t="shared" si="18"/>
        <v>49368</v>
      </c>
      <c r="EC71" s="115">
        <f t="shared" si="18"/>
        <v>49399</v>
      </c>
      <c r="ED71" s="115">
        <f t="shared" si="18"/>
        <v>49429</v>
      </c>
      <c r="EE71" s="115">
        <f t="shared" si="18"/>
        <v>49460</v>
      </c>
      <c r="EF71" s="115">
        <f t="shared" si="18"/>
        <v>49490</v>
      </c>
      <c r="EG71" s="115">
        <f t="shared" si="18"/>
        <v>49521</v>
      </c>
      <c r="EH71" s="115">
        <f t="shared" si="18"/>
        <v>49552</v>
      </c>
      <c r="EI71" s="115">
        <f t="shared" si="18"/>
        <v>49582</v>
      </c>
      <c r="EJ71" s="115">
        <f t="shared" si="18"/>
        <v>49613</v>
      </c>
      <c r="EK71" s="115">
        <f t="shared" si="18"/>
        <v>49643</v>
      </c>
      <c r="EL71" s="115">
        <f t="shared" si="18"/>
        <v>49674</v>
      </c>
      <c r="EM71" s="115">
        <f t="shared" si="18"/>
        <v>49705</v>
      </c>
      <c r="EN71" s="115">
        <f t="shared" si="18"/>
        <v>49734</v>
      </c>
      <c r="EO71" s="115">
        <f t="shared" si="18"/>
        <v>49765</v>
      </c>
      <c r="EP71" s="115">
        <f t="shared" si="18"/>
        <v>49795</v>
      </c>
      <c r="EQ71" s="115">
        <f t="shared" si="18"/>
        <v>49826</v>
      </c>
      <c r="ER71" s="115">
        <f t="shared" si="18"/>
        <v>49856</v>
      </c>
      <c r="ES71" s="115">
        <f t="shared" si="18"/>
        <v>49887</v>
      </c>
      <c r="ET71" s="115">
        <f t="shared" si="18"/>
        <v>49918</v>
      </c>
      <c r="EU71" s="115">
        <f t="shared" si="18"/>
        <v>49948</v>
      </c>
    </row>
    <row r="72" ht="14.25" customHeight="1">
      <c r="B72" s="46" t="s">
        <v>99</v>
      </c>
      <c r="C72" s="108">
        <f t="shared" ref="C72:C85" si="20">SUM(D72:O72)</f>
        <v>17264784.31</v>
      </c>
      <c r="D72" s="118">
        <f t="shared" ref="D72:O72" si="19">SUMIF($S$69:$EU$69,D$69,$S72:$EU72)</f>
        <v>1013045.709</v>
      </c>
      <c r="E72" s="108">
        <f t="shared" si="19"/>
        <v>3025953.003</v>
      </c>
      <c r="F72" s="108">
        <f t="shared" si="19"/>
        <v>3995804.303</v>
      </c>
      <c r="G72" s="108">
        <f t="shared" si="19"/>
        <v>4253257.721</v>
      </c>
      <c r="H72" s="108">
        <f t="shared" si="19"/>
        <v>4594429.211</v>
      </c>
      <c r="I72" s="108">
        <f t="shared" si="19"/>
        <v>382294.3672</v>
      </c>
      <c r="J72" s="108">
        <f t="shared" si="19"/>
        <v>0</v>
      </c>
      <c r="K72" s="108">
        <f t="shared" si="19"/>
        <v>0</v>
      </c>
      <c r="L72" s="108">
        <f t="shared" si="19"/>
        <v>0</v>
      </c>
      <c r="M72" s="108">
        <f t="shared" si="19"/>
        <v>0</v>
      </c>
      <c r="N72" s="108">
        <f t="shared" si="19"/>
        <v>0</v>
      </c>
      <c r="O72" s="108">
        <f t="shared" si="19"/>
        <v>0</v>
      </c>
      <c r="P72" s="108"/>
      <c r="Q72" s="46" t="str">
        <f t="shared" ref="Q72:Q85" si="22">B72</f>
        <v>NOI</v>
      </c>
      <c r="R72" s="108">
        <f t="shared" ref="R72:R85" si="23">SUM(S72:EU72)</f>
        <v>17264784.31</v>
      </c>
      <c r="S72" s="119">
        <f t="array" ref="S72">IFERROR(IF(S71&lt;=$P$37,INDEX(Proforma!$AR$81:$DK$81,MATCH(S71,Proforma!$AR$25:$DK$25)),0),0)</f>
        <v>242326.7573</v>
      </c>
      <c r="T72" s="108">
        <f t="array" ref="T72">IFERROR(IF(T71&lt;=$P$37,INDEX(Proforma!$AR$81:$DK$81,MATCH(T71,Proforma!$AR$25:$DK$25)),0),0)</f>
        <v>271587.8051</v>
      </c>
      <c r="U72" s="108">
        <f t="array" ref="U72">IFERROR(IF(U71&lt;=$P$37,INDEX(Proforma!$AR$81:$DK$81,MATCH(U71,Proforma!$AR$25:$DK$25)),0),0)</f>
        <v>256096.8904</v>
      </c>
      <c r="V72" s="108">
        <f t="array" ref="V72">IFERROR(IF(V71&lt;=$P$37,INDEX(Proforma!$AR$81:$DK$81,MATCH(V71,Proforma!$AR$25:$DK$25)),0),0)</f>
        <v>243034.2557</v>
      </c>
      <c r="W72" s="108">
        <f t="array" ref="W72">IFERROR(IF(W71&lt;=$P$37,INDEX(Proforma!$AR$81:$DK$81,MATCH(W71,Proforma!$AR$25:$DK$25)),0),0)</f>
        <v>188446.9619</v>
      </c>
      <c r="X72" s="108">
        <f t="array" ref="X72">IFERROR(IF(X71&lt;=$P$37,INDEX(Proforma!$AR$81:$DK$81,MATCH(X71,Proforma!$AR$25:$DK$25)),0),0)</f>
        <v>147515.0281</v>
      </c>
      <c r="Y72" s="108">
        <f t="array" ref="Y72">IFERROR(IF(Y71&lt;=$P$37,INDEX(Proforma!$AR$81:$DK$81,MATCH(Y71,Proforma!$AR$25:$DK$25)),0),0)</f>
        <v>148004.3605</v>
      </c>
      <c r="Z72" s="108">
        <f t="array" ref="Z72">IFERROR(IF(Z71&lt;=$P$37,INDEX(Proforma!$AR$81:$DK$81,MATCH(Z71,Proforma!$AR$25:$DK$25)),0),0)</f>
        <v>136916.7625</v>
      </c>
      <c r="AA72" s="108">
        <f t="array" ref="AA72">IFERROR(IF(AA71&lt;=$P$37,INDEX(Proforma!$AR$81:$DK$81,MATCH(AA71,Proforma!$AR$25:$DK$25)),0),0)</f>
        <v>123994.6246</v>
      </c>
      <c r="AB72" s="108">
        <f t="array" ref="AB72">IFERROR(IF(AB71&lt;=$P$37,INDEX(Proforma!$AR$81:$DK$81,MATCH(AB71,Proforma!$AR$25:$DK$25)),0),0)</f>
        <v>176157.0629</v>
      </c>
      <c r="AC72" s="108">
        <f t="array" ref="AC72">IFERROR(IF(AC71&lt;=$P$37,INDEX(Proforma!$AR$81:$DK$81,MATCH(AC71,Proforma!$AR$25:$DK$25)),0),0)</f>
        <v>196224.3477</v>
      </c>
      <c r="AD72" s="108">
        <f t="array" ref="AD72">IFERROR(IF(AD71&lt;=$P$37,INDEX(Proforma!$AR$81:$DK$81,MATCH(AD71,Proforma!$AR$25:$DK$25)),0),0)</f>
        <v>270804.9135</v>
      </c>
      <c r="AE72" s="108">
        <f t="array" ref="AE72">IFERROR(IF(AE71&lt;=$P$37,INDEX(Proforma!$AR$81:$DK$81,MATCH(AE71,Proforma!$AR$25:$DK$25)),0),0)</f>
        <v>391793.0975</v>
      </c>
      <c r="AF72" s="108">
        <f t="array" ref="AF72">IFERROR(IF(AF71&lt;=$P$37,INDEX(Proforma!$AR$81:$DK$81,MATCH(AF71,Proforma!$AR$25:$DK$25)),0),0)</f>
        <v>439102.2624</v>
      </c>
      <c r="AG72" s="108">
        <f t="array" ref="AG72">IFERROR(IF(AG71&lt;=$P$37,INDEX(Proforma!$AR$81:$DK$81,MATCH(AG71,Proforma!$AR$25:$DK$25)),0),0)</f>
        <v>414056.603</v>
      </c>
      <c r="AH72" s="108">
        <f t="array" ref="AH72">IFERROR(IF(AH71&lt;=$P$37,INDEX(Proforma!$AR$81:$DK$81,MATCH(AH71,Proforma!$AR$25:$DK$25)),0),0)</f>
        <v>392936.9785</v>
      </c>
      <c r="AI72" s="108">
        <f t="array" ref="AI72">IFERROR(IF(AI71&lt;=$P$37,INDEX(Proforma!$AR$81:$DK$81,MATCH(AI71,Proforma!$AR$25:$DK$25)),0),0)</f>
        <v>304680.4229</v>
      </c>
      <c r="AJ72" s="108">
        <f t="array" ref="AJ72">IFERROR(IF(AJ71&lt;=$P$37,INDEX(Proforma!$AR$81:$DK$81,MATCH(AJ71,Proforma!$AR$25:$DK$25)),0),0)</f>
        <v>238501.8082</v>
      </c>
      <c r="AK72" s="108">
        <f t="array" ref="AK72">IFERROR(IF(AK71&lt;=$P$37,INDEX(Proforma!$AR$81:$DK$81,MATCH(AK71,Proforma!$AR$25:$DK$25)),0),0)</f>
        <v>239292.9592</v>
      </c>
      <c r="AL72" s="108">
        <f t="array" ref="AL72">IFERROR(IF(AL71&lt;=$P$37,INDEX(Proforma!$AR$81:$DK$81,MATCH(AL71,Proforma!$AR$25:$DK$25)),0),0)</f>
        <v>221366.5674</v>
      </c>
      <c r="AM72" s="108">
        <f t="array" ref="AM72">IFERROR(IF(AM71&lt;=$P$37,INDEX(Proforma!$AR$81:$DK$81,MATCH(AM71,Proforma!$AR$25:$DK$25)),0),0)</f>
        <v>200474.0977</v>
      </c>
      <c r="AN72" s="108">
        <f t="array" ref="AN72">IFERROR(IF(AN71&lt;=$P$37,INDEX(Proforma!$AR$81:$DK$81,MATCH(AN71,Proforma!$AR$25:$DK$25)),0),0)</f>
        <v>284810.155</v>
      </c>
      <c r="AO72" s="108">
        <f t="array" ref="AO72">IFERROR(IF(AO71&lt;=$P$37,INDEX(Proforma!$AR$81:$DK$81,MATCH(AO71,Proforma!$AR$25:$DK$25)),0),0)</f>
        <v>317254.8745</v>
      </c>
      <c r="AP72" s="108">
        <f t="array" ref="AP72">IFERROR(IF(AP71&lt;=$P$37,INDEX(Proforma!$AR$81:$DK$81,MATCH(AP71,Proforma!$AR$25:$DK$25)),0),0)</f>
        <v>437836.486</v>
      </c>
      <c r="AQ72" s="108">
        <f t="array" ref="AQ72">IFERROR(IF(AQ71&lt;=$P$37,INDEX(Proforma!$AR$81:$DK$81,MATCH(AQ71,Proforma!$AR$25:$DK$25)),0),0)</f>
        <v>418990.3554</v>
      </c>
      <c r="AR72" s="108">
        <f t="array" ref="AR72">IFERROR(IF(AR71&lt;=$P$37,INDEX(Proforma!$AR$81:$DK$81,MATCH(AR71,Proforma!$AR$25:$DK$25)),0),0)</f>
        <v>469583.5995</v>
      </c>
      <c r="AS72" s="108">
        <f t="array" ref="AS72">IFERROR(IF(AS71&lt;=$P$37,INDEX(Proforma!$AR$81:$DK$81,MATCH(AS71,Proforma!$AR$25:$DK$25)),0),0)</f>
        <v>442799.3355</v>
      </c>
      <c r="AT72" s="108">
        <f t="array" ref="AT72">IFERROR(IF(AT71&lt;=$P$37,INDEX(Proforma!$AR$81:$DK$81,MATCH(AT71,Proforma!$AR$25:$DK$25)),0),0)</f>
        <v>420213.6417</v>
      </c>
      <c r="AU72" s="108">
        <f t="array" ref="AU72">IFERROR(IF(AU71&lt;=$P$37,INDEX(Proforma!$AR$81:$DK$81,MATCH(AU71,Proforma!$AR$25:$DK$25)),0),0)</f>
        <v>325830.5455</v>
      </c>
      <c r="AV72" s="108">
        <f t="array" ref="AV72">IFERROR(IF(AV71&lt;=$P$37,INDEX(Proforma!$AR$81:$DK$81,MATCH(AV71,Proforma!$AR$25:$DK$25)),0),0)</f>
        <v>255057.9834</v>
      </c>
      <c r="AW72" s="108">
        <f t="array" ref="AW72">IFERROR(IF(AW71&lt;=$P$37,INDEX(Proforma!$AR$81:$DK$81,MATCH(AW71,Proforma!$AR$25:$DK$25)),0),0)</f>
        <v>255904.054</v>
      </c>
      <c r="AX72" s="108">
        <f t="array" ref="AX72">IFERROR(IF(AX71&lt;=$P$37,INDEX(Proforma!$AR$81:$DK$81,MATCH(AX71,Proforma!$AR$25:$DK$25)),0),0)</f>
        <v>236733.2588</v>
      </c>
      <c r="AY72" s="108">
        <f t="array" ref="AY72">IFERROR(IF(AY71&lt;=$P$37,INDEX(Proforma!$AR$81:$DK$81,MATCH(AY71,Proforma!$AR$25:$DK$25)),0),0)</f>
        <v>214390.4882</v>
      </c>
      <c r="AZ72" s="108">
        <f t="array" ref="AZ72">IFERROR(IF(AZ71&lt;=$P$37,INDEX(Proforma!$AR$81:$DK$81,MATCH(AZ71,Proforma!$AR$25:$DK$25)),0),0)</f>
        <v>304580.9353</v>
      </c>
      <c r="BA72" s="108">
        <f t="array" ref="BA72">IFERROR(IF(BA71&lt;=$P$37,INDEX(Proforma!$AR$81:$DK$81,MATCH(BA71,Proforma!$AR$25:$DK$25)),0),0)</f>
        <v>339277.8828</v>
      </c>
      <c r="BB72" s="108">
        <f t="array" ref="BB72">IFERROR(IF(BB71&lt;=$P$37,INDEX(Proforma!$AR$81:$DK$81,MATCH(BB71,Proforma!$AR$25:$DK$25)),0),0)</f>
        <v>468229.9561</v>
      </c>
      <c r="BC72" s="108">
        <f t="array" ref="BC72">IFERROR(IF(BC71&lt;=$P$37,INDEX(Proforma!$AR$81:$DK$81,MATCH(BC71,Proforma!$AR$25:$DK$25)),0),0)</f>
        <v>443309.4117</v>
      </c>
      <c r="BD72" s="108">
        <f t="array" ref="BD72">IFERROR(IF(BD71&lt;=$P$37,INDEX(Proforma!$AR$81:$DK$81,MATCH(BD71,Proforma!$AR$25:$DK$25)),0),0)</f>
        <v>496839.1911</v>
      </c>
      <c r="BE72" s="108">
        <f t="array" ref="BE72">IFERROR(IF(BE71&lt;=$P$37,INDEX(Proforma!$AR$81:$DK$81,MATCH(BE71,Proforma!$AR$25:$DK$25)),0),0)</f>
        <v>468500.3137</v>
      </c>
      <c r="BF72" s="108">
        <f t="array" ref="BF72">IFERROR(IF(BF71&lt;=$P$37,INDEX(Proforma!$AR$81:$DK$81,MATCH(BF71,Proforma!$AR$25:$DK$25)),0),0)</f>
        <v>444603.7</v>
      </c>
      <c r="BG72" s="108">
        <f t="array" ref="BG72">IFERROR(IF(BG71&lt;=$P$37,INDEX(Proforma!$AR$81:$DK$81,MATCH(BG71,Proforma!$AR$25:$DK$25)),0),0)</f>
        <v>344742.4161</v>
      </c>
      <c r="BH72" s="108">
        <f t="array" ref="BH72">IFERROR(IF(BH71&lt;=$P$37,INDEX(Proforma!$AR$81:$DK$81,MATCH(BH71,Proforma!$AR$25:$DK$25)),0),0)</f>
        <v>269862.0699</v>
      </c>
      <c r="BI72" s="108">
        <f t="array" ref="BI72">IFERROR(IF(BI71&lt;=$P$37,INDEX(Proforma!$AR$81:$DK$81,MATCH(BI71,Proforma!$AR$25:$DK$25)),0),0)</f>
        <v>270757.2482</v>
      </c>
      <c r="BJ72" s="108">
        <f t="array" ref="BJ72">IFERROR(IF(BJ71&lt;=$P$37,INDEX(Proforma!$AR$81:$DK$81,MATCH(BJ71,Proforma!$AR$25:$DK$25)),0),0)</f>
        <v>250473.7408</v>
      </c>
      <c r="BK72" s="108">
        <f t="array" ref="BK72">IFERROR(IF(BK71&lt;=$P$37,INDEX(Proforma!$AR$81:$DK$81,MATCH(BK71,Proforma!$AR$25:$DK$25)),0),0)</f>
        <v>226834.1502</v>
      </c>
      <c r="BL72" s="108">
        <f t="array" ref="BL72">IFERROR(IF(BL71&lt;=$P$37,INDEX(Proforma!$AR$81:$DK$81,MATCH(BL71,Proforma!$AR$25:$DK$25)),0),0)</f>
        <v>322259.4351</v>
      </c>
      <c r="BM72" s="108">
        <f t="array" ref="BM72">IFERROR(IF(BM71&lt;=$P$37,INDEX(Proforma!$AR$81:$DK$81,MATCH(BM71,Proforma!$AR$25:$DK$25)),0),0)</f>
        <v>358970.2643</v>
      </c>
      <c r="BN72" s="108">
        <f t="array" ref="BN72">IFERROR(IF(BN71&lt;=$P$37,INDEX(Proforma!$AR$81:$DK$81,MATCH(BN71,Proforma!$AR$25:$DK$25)),0),0)</f>
        <v>495406.9795</v>
      </c>
      <c r="BO72" s="108">
        <f t="array" ref="BO72">IFERROR(IF(BO71&lt;=$P$37,INDEX(Proforma!$AR$81:$DK$81,MATCH(BO71,Proforma!$AR$25:$DK$25)),0),0)</f>
        <v>491598.0254</v>
      </c>
      <c r="BP72" s="108">
        <f t="array" ref="BP72">IFERROR(IF(BP71&lt;=$P$37,INDEX(Proforma!$AR$81:$DK$81,MATCH(BP71,Proforma!$AR$25:$DK$25)),0),0)</f>
        <v>550958.6732</v>
      </c>
      <c r="BQ72" s="108">
        <f t="array" ref="BQ72">IFERROR(IF(BQ71&lt;=$P$37,INDEX(Proforma!$AR$81:$DK$81,MATCH(BQ71,Proforma!$AR$25:$DK$25)),0),0)</f>
        <v>519532.9109</v>
      </c>
      <c r="BR72" s="108">
        <f t="array" ref="BR72">IFERROR(IF(BR71&lt;=$P$37,INDEX(Proforma!$AR$81:$DK$81,MATCH(BR71,Proforma!$AR$25:$DK$25)),0),0)</f>
        <v>493033.2974</v>
      </c>
      <c r="BS72" s="108">
        <f t="array" ref="BS72">IFERROR(IF(BS71&lt;=$P$37,INDEX(Proforma!$AR$81:$DK$81,MATCH(BS71,Proforma!$AR$25:$DK$25)),0),0)</f>
        <v>382294.3672</v>
      </c>
      <c r="BT72" s="108">
        <f t="array" ref="BT72">IFERROR(IF(BT71&lt;=$P$37,INDEX(Proforma!$AR$81:$DK$81,MATCH(BT71,Proforma!$AR$25:$DK$25)),0),0)</f>
        <v>0</v>
      </c>
      <c r="BU72" s="108">
        <f t="array" ref="BU72">IFERROR(IF(BU71&lt;=$P$37,INDEX(Proforma!$AR$81:$DK$81,MATCH(BU71,Proforma!$AR$25:$DK$25)),0),0)</f>
        <v>0</v>
      </c>
      <c r="BV72" s="108">
        <f t="array" ref="BV72">IFERROR(IF(BV71&lt;=$P$37,INDEX(Proforma!$AR$81:$DK$81,MATCH(BV71,Proforma!$AR$25:$DK$25)),0),0)</f>
        <v>0</v>
      </c>
      <c r="BW72" s="108">
        <f t="array" ref="BW72">IFERROR(IF(BW71&lt;=$P$37,INDEX(Proforma!$AR$81:$DK$81,MATCH(BW71,Proforma!$AR$25:$DK$25)),0),0)</f>
        <v>0</v>
      </c>
      <c r="BX72" s="108">
        <f t="array" ref="BX72">IFERROR(IF(BX71&lt;=$P$37,INDEX(Proforma!$AR$81:$DK$81,MATCH(BX71,Proforma!$AR$25:$DK$25)),0),0)</f>
        <v>0</v>
      </c>
      <c r="BY72" s="108">
        <f t="array" ref="BY72">IFERROR(IF(BY71&lt;=$P$37,INDEX(Proforma!$AR$81:$DK$81,MATCH(BY71,Proforma!$AR$25:$DK$25)),0),0)</f>
        <v>0</v>
      </c>
      <c r="BZ72" s="108">
        <f t="array" ref="BZ72">IFERROR(IF(BZ71&lt;=$P$37,INDEX(Proforma!$AR$81:$DK$81,MATCH(BZ71,Proforma!$AR$25:$DK$25)),0),0)</f>
        <v>0</v>
      </c>
      <c r="CA72" s="108">
        <f t="array" ref="CA72">IFERROR(IF(CA71&lt;=$P$37,INDEX(Proforma!$AR$81:$DK$81,MATCH(CA71,Proforma!$AR$25:$DK$25)),0),0)</f>
        <v>0</v>
      </c>
      <c r="CB72" s="108">
        <f t="array" ref="CB72">IFERROR(IF(CB71&lt;=$P$37,INDEX(Proforma!$AR$81:$DK$81,MATCH(CB71,Proforma!$AR$25:$DK$25)),0),0)</f>
        <v>0</v>
      </c>
      <c r="CC72" s="108">
        <f t="array" ref="CC72">IFERROR(IF(CC71&lt;=$P$37,INDEX(Proforma!$AR$81:$DK$81,MATCH(CC71,Proforma!$AR$25:$DK$25)),0),0)</f>
        <v>0</v>
      </c>
      <c r="CD72" s="108">
        <f t="array" ref="CD72">IFERROR(IF(CD71&lt;=$P$37,INDEX(Proforma!$AR$81:$DK$81,MATCH(CD71,Proforma!$AR$25:$DK$25)),0),0)</f>
        <v>0</v>
      </c>
      <c r="CE72" s="108">
        <f t="array" ref="CE72">IFERROR(IF(CE71&lt;=$P$37,INDEX(Proforma!$AR$81:$DK$81,MATCH(CE71,Proforma!$AR$25:$DK$25)),0),0)</f>
        <v>0</v>
      </c>
      <c r="CF72" s="108">
        <f t="array" ref="CF72">IFERROR(IF(CF71&lt;=$P$37,INDEX(Proforma!$AR$81:$DK$81,MATCH(CF71,Proforma!$AR$25:$DK$25)),0),0)</f>
        <v>0</v>
      </c>
      <c r="CG72" s="108">
        <f t="array" ref="CG72">IFERROR(IF(CG71&lt;=$P$37,INDEX(Proforma!$AR$81:$DK$81,MATCH(CG71,Proforma!$AR$25:$DK$25)),0),0)</f>
        <v>0</v>
      </c>
      <c r="CH72" s="108">
        <f t="array" ref="CH72">IFERROR(IF(CH71&lt;=$P$37,INDEX(Proforma!$AR$81:$DK$81,MATCH(CH71,Proforma!$AR$25:$DK$25)),0),0)</f>
        <v>0</v>
      </c>
      <c r="CI72" s="108">
        <f t="array" ref="CI72">IFERROR(IF(CI71&lt;=$P$37,INDEX(Proforma!$AR$81:$DK$81,MATCH(CI71,Proforma!$AR$25:$DK$25)),0),0)</f>
        <v>0</v>
      </c>
      <c r="CJ72" s="108">
        <f t="array" ref="CJ72">IFERROR(IF(CJ71&lt;=$P$37,INDEX(Proforma!$AR$81:$DK$81,MATCH(CJ71,Proforma!$AR$25:$DK$25)),0),0)</f>
        <v>0</v>
      </c>
      <c r="CK72" s="108">
        <f t="array" ref="CK72">IFERROR(IF(CK71&lt;=$P$37,INDEX(Proforma!$AR$81:$DK$81,MATCH(CK71,Proforma!$AR$25:$DK$25)),0),0)</f>
        <v>0</v>
      </c>
      <c r="CL72" s="108">
        <f t="array" ref="CL72">IFERROR(IF(CL71&lt;=$P$37,INDEX(Proforma!$AR$81:$DK$81,MATCH(CL71,Proforma!$AR$25:$DK$25)),0),0)</f>
        <v>0</v>
      </c>
      <c r="CM72" s="108">
        <f t="array" ref="CM72">IFERROR(IF(CM71&lt;=$P$37,INDEX(Proforma!$AR$81:$DK$81,MATCH(CM71,Proforma!$AR$25:$DK$25)),0),0)</f>
        <v>0</v>
      </c>
      <c r="CN72" s="108">
        <f t="array" ref="CN72">IFERROR(IF(CN71&lt;=$P$37,INDEX(Proforma!$AR$81:$DK$81,MATCH(CN71,Proforma!$AR$25:$DK$25)),0),0)</f>
        <v>0</v>
      </c>
      <c r="CO72" s="108">
        <f t="array" ref="CO72">IFERROR(IF(CO71&lt;=$P$37,INDEX(Proforma!$AR$81:$DK$81,MATCH(CO71,Proforma!$AR$25:$DK$25)),0),0)</f>
        <v>0</v>
      </c>
      <c r="CP72" s="108">
        <f t="array" ref="CP72">IFERROR(IF(CP71&lt;=$P$37,INDEX(Proforma!$AR$81:$DK$81,MATCH(CP71,Proforma!$AR$25:$DK$25)),0),0)</f>
        <v>0</v>
      </c>
      <c r="CQ72" s="108">
        <f t="array" ref="CQ72">IFERROR(IF(CQ71&lt;=$P$37,INDEX(Proforma!$AR$81:$DK$81,MATCH(CQ71,Proforma!$AR$25:$DK$25)),0),0)</f>
        <v>0</v>
      </c>
      <c r="CR72" s="108">
        <f t="array" ref="CR72">IFERROR(IF(CR71&lt;=$P$37,INDEX(Proforma!$AR$81:$DK$81,MATCH(CR71,Proforma!$AR$25:$DK$25)),0),0)</f>
        <v>0</v>
      </c>
      <c r="CS72" s="108">
        <f t="array" ref="CS72">IFERROR(IF(CS71&lt;=$P$37,INDEX(Proforma!$AR$81:$DK$81,MATCH(CS71,Proforma!$AR$25:$DK$25)),0),0)</f>
        <v>0</v>
      </c>
      <c r="CT72" s="108">
        <f t="array" ref="CT72">IFERROR(IF(CT71&lt;=$P$37,INDEX(Proforma!$AR$81:$DK$81,MATCH(CT71,Proforma!$AR$25:$DK$25)),0),0)</f>
        <v>0</v>
      </c>
      <c r="CU72" s="108">
        <f t="array" ref="CU72">IFERROR(IF(CU71&lt;=$P$37,INDEX(Proforma!$AR$81:$DK$81,MATCH(CU71,Proforma!$AR$25:$DK$25)),0),0)</f>
        <v>0</v>
      </c>
      <c r="CV72" s="108">
        <f t="array" ref="CV72">IFERROR(IF(CV71&lt;=$P$37,INDEX(Proforma!$AR$81:$DK$81,MATCH(CV71,Proforma!$AR$25:$DK$25)),0),0)</f>
        <v>0</v>
      </c>
      <c r="CW72" s="108">
        <f t="array" ref="CW72">IFERROR(IF(CW71&lt;=$P$37,INDEX(Proforma!$AR$81:$DK$81,MATCH(CW71,Proforma!$AR$25:$DK$25)),0),0)</f>
        <v>0</v>
      </c>
      <c r="CX72" s="108">
        <f t="array" ref="CX72">IFERROR(IF(CX71&lt;=$P$37,INDEX(Proforma!$AR$81:$DK$81,MATCH(CX71,Proforma!$AR$25:$DK$25)),0),0)</f>
        <v>0</v>
      </c>
      <c r="CY72" s="108">
        <f t="array" ref="CY72">IFERROR(IF(CY71&lt;=$P$37,INDEX(Proforma!$AR$81:$DK$81,MATCH(CY71,Proforma!$AR$25:$DK$25)),0),0)</f>
        <v>0</v>
      </c>
      <c r="CZ72" s="108">
        <f t="array" ref="CZ72">IFERROR(IF(CZ71&lt;=$P$37,INDEX(Proforma!$AR$81:$DK$81,MATCH(CZ71,Proforma!$AR$25:$DK$25)),0),0)</f>
        <v>0</v>
      </c>
      <c r="DA72" s="108">
        <f t="array" ref="DA72">IFERROR(IF(DA71&lt;=$P$37,INDEX(Proforma!$AR$81:$DK$81,MATCH(DA71,Proforma!$AR$25:$DK$25)),0),0)</f>
        <v>0</v>
      </c>
      <c r="DB72" s="108">
        <f t="array" ref="DB72">IFERROR(IF(DB71&lt;=$P$37,INDEX(Proforma!$AR$81:$DK$81,MATCH(DB71,Proforma!$AR$25:$DK$25)),0),0)</f>
        <v>0</v>
      </c>
      <c r="DC72" s="108">
        <f t="array" ref="DC72">IFERROR(IF(DC71&lt;=$P$37,INDEX(Proforma!$AR$81:$DK$81,MATCH(DC71,Proforma!$AR$25:$DK$25)),0),0)</f>
        <v>0</v>
      </c>
      <c r="DD72" s="108">
        <f t="array" ref="DD72">IFERROR(IF(DD71&lt;=$P$37,INDEX(Proforma!$AR$81:$DK$81,MATCH(DD71,Proforma!$AR$25:$DK$25)),0),0)</f>
        <v>0</v>
      </c>
      <c r="DE72" s="108">
        <f t="array" ref="DE72">IFERROR(IF(DE71&lt;=$P$37,INDEX(Proforma!$AR$81:$DK$81,MATCH(DE71,Proforma!$AR$25:$DK$25)),0),0)</f>
        <v>0</v>
      </c>
      <c r="DF72" s="108">
        <f t="array" ref="DF72">IFERROR(IF(DF71&lt;=$P$37,INDEX(Proforma!$AR$81:$DK$81,MATCH(DF71,Proforma!$AR$25:$DK$25)),0),0)</f>
        <v>0</v>
      </c>
      <c r="DG72" s="108">
        <f t="array" ref="DG72">IFERROR(IF(DG71&lt;=$P$37,INDEX(Proforma!$AR$81:$DK$81,MATCH(DG71,Proforma!$AR$25:$DK$25)),0),0)</f>
        <v>0</v>
      </c>
      <c r="DH72" s="108">
        <f t="array" ref="DH72">IFERROR(IF(DH71&lt;=$P$37,INDEX(Proforma!$AR$81:$DK$81,MATCH(DH71,Proforma!$AR$25:$DK$25)),0),0)</f>
        <v>0</v>
      </c>
      <c r="DI72" s="108">
        <f t="array" ref="DI72">IFERROR(IF(DI71&lt;=$P$37,INDEX(Proforma!$AR$81:$DK$81,MATCH(DI71,Proforma!$AR$25:$DK$25)),0),0)</f>
        <v>0</v>
      </c>
      <c r="DJ72" s="108">
        <f t="array" ref="DJ72">IFERROR(IF(DJ71&lt;=$P$37,INDEX(Proforma!$AR$81:$DK$81,MATCH(DJ71,Proforma!$AR$25:$DK$25)),0),0)</f>
        <v>0</v>
      </c>
      <c r="DK72" s="108">
        <f t="array" ref="DK72">IFERROR(IF(DK71&lt;=$P$37,INDEX(Proforma!$AR$81:$DK$81,MATCH(DK71,Proforma!$AR$25:$DK$25)),0),0)</f>
        <v>0</v>
      </c>
      <c r="DL72" s="108">
        <f t="array" ref="DL72">IFERROR(IF(DL71&lt;=$P$37,INDEX(Proforma!$AR$81:$DK$81,MATCH(DL71,Proforma!$AR$25:$DK$25)),0),0)</f>
        <v>0</v>
      </c>
      <c r="DM72" s="108">
        <f t="array" ref="DM72">IFERROR(IF(DM71&lt;=$P$37,INDEX(Proforma!$AR$81:$DK$81,MATCH(DM71,Proforma!$AR$25:$DK$25)),0),0)</f>
        <v>0</v>
      </c>
      <c r="DN72" s="108">
        <f t="array" ref="DN72">IFERROR(IF(DN71&lt;=$P$37,INDEX(Proforma!$AR$81:$DK$81,MATCH(DN71,Proforma!$AR$25:$DK$25)),0),0)</f>
        <v>0</v>
      </c>
      <c r="DO72" s="108">
        <f t="array" ref="DO72">IFERROR(IF(DO71&lt;=$P$37,INDEX(Proforma!$AR$81:$DK$81,MATCH(DO71,Proforma!$AR$25:$DK$25)),0),0)</f>
        <v>0</v>
      </c>
      <c r="DP72" s="108">
        <f t="array" ref="DP72">IFERROR(IF(DP71&lt;=$P$37,INDEX(Proforma!$AR$81:$DK$81,MATCH(DP71,Proforma!$AR$25:$DK$25)),0),0)</f>
        <v>0</v>
      </c>
      <c r="DQ72" s="108">
        <f t="array" ref="DQ72">IFERROR(IF(DQ71&lt;=$P$37,INDEX(Proforma!$AR$81:$DK$81,MATCH(DQ71,Proforma!$AR$25:$DK$25)),0),0)</f>
        <v>0</v>
      </c>
      <c r="DR72" s="108">
        <f t="array" ref="DR72">IFERROR(IF(DR71&lt;=$P$37,INDEX(Proforma!$AR$81:$DK$81,MATCH(DR71,Proforma!$AR$25:$DK$25)),0),0)</f>
        <v>0</v>
      </c>
      <c r="DS72" s="108">
        <f t="array" ref="DS72">IFERROR(IF(DS71&lt;=$P$37,INDEX(Proforma!$AR$81:$DK$81,MATCH(DS71,Proforma!$AR$25:$DK$25)),0),0)</f>
        <v>0</v>
      </c>
      <c r="DT72" s="108">
        <f t="array" ref="DT72">IFERROR(IF(DT71&lt;=$P$37,INDEX(Proforma!$AR$81:$DK$81,MATCH(DT71,Proforma!$AR$25:$DK$25)),0),0)</f>
        <v>0</v>
      </c>
      <c r="DU72" s="108">
        <f t="array" ref="DU72">IFERROR(IF(DU71&lt;=$P$37,INDEX(Proforma!$AR$81:$DK$81,MATCH(DU71,Proforma!$AR$25:$DK$25)),0),0)</f>
        <v>0</v>
      </c>
      <c r="DV72" s="108">
        <f t="array" ref="DV72">IFERROR(IF(DV71&lt;=$P$37,INDEX(Proforma!$AR$81:$DK$81,MATCH(DV71,Proforma!$AR$25:$DK$25)),0),0)</f>
        <v>0</v>
      </c>
      <c r="DW72" s="108">
        <f t="array" ref="DW72">IFERROR(IF(DW71&lt;=$P$37,INDEX(Proforma!$AR$81:$DK$81,MATCH(DW71,Proforma!$AR$25:$DK$25)),0),0)</f>
        <v>0</v>
      </c>
      <c r="DX72" s="108">
        <f t="array" ref="DX72">IFERROR(IF(DX71&lt;=$P$37,INDEX(Proforma!$AR$81:$DK$81,MATCH(DX71,Proforma!$AR$25:$DK$25)),0),0)</f>
        <v>0</v>
      </c>
      <c r="DY72" s="108">
        <f t="array" ref="DY72">IFERROR(IF(DY71&lt;=$P$37,INDEX(Proforma!$AR$81:$DK$81,MATCH(DY71,Proforma!$AR$25:$DK$25)),0),0)</f>
        <v>0</v>
      </c>
      <c r="DZ72" s="108">
        <f t="array" ref="DZ72">IFERROR(IF(DZ71&lt;=$P$37,INDEX(Proforma!$AR$81:$DK$81,MATCH(DZ71,Proforma!$AR$25:$DK$25)),0),0)</f>
        <v>0</v>
      </c>
      <c r="EA72" s="108">
        <f t="array" ref="EA72">IFERROR(IF(EA71&lt;=$P$37,INDEX(Proforma!$AR$81:$DK$81,MATCH(EA71,Proforma!$AR$25:$DK$25)),0),0)</f>
        <v>0</v>
      </c>
      <c r="EB72" s="108">
        <f t="array" ref="EB72">IFERROR(IF(EB71&lt;=$P$37,INDEX(Proforma!$AR$81:$DK$81,MATCH(EB71,Proforma!$AR$25:$DK$25)),0),0)</f>
        <v>0</v>
      </c>
      <c r="EC72" s="108">
        <f t="array" ref="EC72">IFERROR(IF(EC71&lt;=$P$37,INDEX(Proforma!$AR$81:$DK$81,MATCH(EC71,Proforma!$AR$25:$DK$25)),0),0)</f>
        <v>0</v>
      </c>
      <c r="ED72" s="108">
        <f t="array" ref="ED72">IFERROR(IF(ED71&lt;=$P$37,INDEX(Proforma!$AR$81:$DK$81,MATCH(ED71,Proforma!$AR$25:$DK$25)),0),0)</f>
        <v>0</v>
      </c>
      <c r="EE72" s="108">
        <f t="array" ref="EE72">IFERROR(IF(EE71&lt;=$P$37,INDEX(Proforma!$AR$81:$DK$81,MATCH(EE71,Proforma!$AR$25:$DK$25)),0),0)</f>
        <v>0</v>
      </c>
      <c r="EF72" s="108">
        <f t="array" ref="EF72">IFERROR(IF(EF71&lt;=$P$37,INDEX(Proforma!$AR$81:$DK$81,MATCH(EF71,Proforma!$AR$25:$DK$25)),0),0)</f>
        <v>0</v>
      </c>
      <c r="EG72" s="108">
        <f t="array" ref="EG72">IFERROR(IF(EG71&lt;=$P$37,INDEX(Proforma!$AR$81:$DK$81,MATCH(EG71,Proforma!$AR$25:$DK$25)),0),0)</f>
        <v>0</v>
      </c>
      <c r="EH72" s="108">
        <f t="array" ref="EH72">IFERROR(IF(EH71&lt;=$P$37,INDEX(Proforma!$AR$81:$DK$81,MATCH(EH71,Proforma!$AR$25:$DK$25)),0),0)</f>
        <v>0</v>
      </c>
      <c r="EI72" s="108">
        <f t="array" ref="EI72">IFERROR(IF(EI71&lt;=$P$37,INDEX(Proforma!$AR$81:$DK$81,MATCH(EI71,Proforma!$AR$25:$DK$25)),0),0)</f>
        <v>0</v>
      </c>
      <c r="EJ72" s="108">
        <f t="array" ref="EJ72">IFERROR(IF(EJ71&lt;=$P$37,INDEX(Proforma!$AR$81:$DK$81,MATCH(EJ71,Proforma!$AR$25:$DK$25)),0),0)</f>
        <v>0</v>
      </c>
      <c r="EK72" s="108">
        <f t="array" ref="EK72">IFERROR(IF(EK71&lt;=$P$37,INDEX(Proforma!$AR$81:$DK$81,MATCH(EK71,Proforma!$AR$25:$DK$25)),0),0)</f>
        <v>0</v>
      </c>
      <c r="EL72" s="108">
        <f t="array" ref="EL72">IFERROR(IF(EL71&lt;=$P$37,INDEX(Proforma!$AR$81:$DK$81,MATCH(EL71,Proforma!$AR$25:$DK$25)),0),0)</f>
        <v>0</v>
      </c>
      <c r="EM72" s="108">
        <f t="array" ref="EM72">IFERROR(IF(EM71&lt;=$P$37,INDEX(Proforma!$AR$81:$DK$81,MATCH(EM71,Proforma!$AR$25:$DK$25)),0),0)</f>
        <v>0</v>
      </c>
      <c r="EN72" s="108">
        <f t="array" ref="EN72">IFERROR(IF(EN71&lt;=$P$37,INDEX(Proforma!$AR$81:$DK$81,MATCH(EN71,Proforma!$AR$25:$DK$25)),0),0)</f>
        <v>0</v>
      </c>
      <c r="EO72" s="108">
        <f t="array" ref="EO72">IFERROR(IF(EO71&lt;=$P$37,INDEX(Proforma!$AR$81:$DK$81,MATCH(EO71,Proforma!$AR$25:$DK$25)),0),0)</f>
        <v>0</v>
      </c>
      <c r="EP72" s="108">
        <f t="array" ref="EP72">IFERROR(IF(EP71&lt;=$P$37,INDEX(Proforma!$AR$81:$DK$81,MATCH(EP71,Proforma!$AR$25:$DK$25)),0),0)</f>
        <v>0</v>
      </c>
      <c r="EQ72" s="108">
        <f t="array" ref="EQ72">IFERROR(IF(EQ71&lt;=$P$37,INDEX(Proforma!$AR$81:$DK$81,MATCH(EQ71,Proforma!$AR$25:$DK$25)),0),0)</f>
        <v>0</v>
      </c>
      <c r="ER72" s="108">
        <f t="array" ref="ER72">IFERROR(IF(ER71&lt;=$P$37,INDEX(Proforma!$AR$81:$DK$81,MATCH(ER71,Proforma!$AR$25:$DK$25)),0),0)</f>
        <v>0</v>
      </c>
      <c r="ES72" s="108">
        <f t="array" ref="ES72">IFERROR(IF(ES71&lt;=$P$37,INDEX(Proforma!$AR$81:$DK$81,MATCH(ES71,Proforma!$AR$25:$DK$25)),0),0)</f>
        <v>0</v>
      </c>
      <c r="ET72" s="108">
        <f t="array" ref="ET72">IFERROR(IF(ET71&lt;=$P$37,INDEX(Proforma!$AR$81:$DK$81,MATCH(ET71,Proforma!$AR$25:$DK$25)),0),0)</f>
        <v>0</v>
      </c>
      <c r="EU72" s="108">
        <f t="array" ref="EU72">IFERROR(IF(EU71&lt;=$P$37,INDEX(Proforma!$AR$81:$DK$81,MATCH(EU71,Proforma!$AR$25:$DK$25)),0),0)</f>
        <v>0</v>
      </c>
      <c r="EW72" s="46" t="s">
        <v>168</v>
      </c>
    </row>
    <row r="73" ht="14.25" customHeight="1">
      <c r="B73" s="46" t="s">
        <v>64</v>
      </c>
      <c r="C73" s="108">
        <f t="shared" si="20"/>
        <v>-36436801.58</v>
      </c>
      <c r="D73" s="118">
        <f t="shared" ref="D73:O73" si="21">SUMIF($S$69:$EU$69,D$69,$S73:$EU73)</f>
        <v>-36436801.58</v>
      </c>
      <c r="E73" s="108">
        <f t="shared" si="21"/>
        <v>0</v>
      </c>
      <c r="F73" s="108">
        <f t="shared" si="21"/>
        <v>0</v>
      </c>
      <c r="G73" s="108">
        <f t="shared" si="21"/>
        <v>0</v>
      </c>
      <c r="H73" s="108">
        <f t="shared" si="21"/>
        <v>0</v>
      </c>
      <c r="I73" s="108">
        <f t="shared" si="21"/>
        <v>0</v>
      </c>
      <c r="J73" s="108">
        <f t="shared" si="21"/>
        <v>0</v>
      </c>
      <c r="K73" s="108">
        <f t="shared" si="21"/>
        <v>0</v>
      </c>
      <c r="L73" s="108">
        <f t="shared" si="21"/>
        <v>0</v>
      </c>
      <c r="M73" s="108">
        <f t="shared" si="21"/>
        <v>0</v>
      </c>
      <c r="N73" s="108">
        <f t="shared" si="21"/>
        <v>0</v>
      </c>
      <c r="O73" s="108">
        <f t="shared" si="21"/>
        <v>0</v>
      </c>
      <c r="P73" s="108"/>
      <c r="Q73" s="46" t="str">
        <f t="shared" si="22"/>
        <v>Hotel Purchase Price</v>
      </c>
      <c r="R73" s="108">
        <f t="shared" si="23"/>
        <v>-36436801.58</v>
      </c>
      <c r="S73" s="118">
        <f t="shared" ref="S73:EU73" si="24">-IF(S$71=$P$27,$C$21,0)</f>
        <v>-36436801.58</v>
      </c>
      <c r="T73" s="108">
        <f t="shared" si="24"/>
        <v>0</v>
      </c>
      <c r="U73" s="108">
        <f t="shared" si="24"/>
        <v>0</v>
      </c>
      <c r="V73" s="108">
        <f t="shared" si="24"/>
        <v>0</v>
      </c>
      <c r="W73" s="108">
        <f t="shared" si="24"/>
        <v>0</v>
      </c>
      <c r="X73" s="108">
        <f t="shared" si="24"/>
        <v>0</v>
      </c>
      <c r="Y73" s="108">
        <f t="shared" si="24"/>
        <v>0</v>
      </c>
      <c r="Z73" s="108">
        <f t="shared" si="24"/>
        <v>0</v>
      </c>
      <c r="AA73" s="108">
        <f t="shared" si="24"/>
        <v>0</v>
      </c>
      <c r="AB73" s="108">
        <f t="shared" si="24"/>
        <v>0</v>
      </c>
      <c r="AC73" s="108">
        <f t="shared" si="24"/>
        <v>0</v>
      </c>
      <c r="AD73" s="108">
        <f t="shared" si="24"/>
        <v>0</v>
      </c>
      <c r="AE73" s="108">
        <f t="shared" si="24"/>
        <v>0</v>
      </c>
      <c r="AF73" s="108">
        <f t="shared" si="24"/>
        <v>0</v>
      </c>
      <c r="AG73" s="108">
        <f t="shared" si="24"/>
        <v>0</v>
      </c>
      <c r="AH73" s="108">
        <f t="shared" si="24"/>
        <v>0</v>
      </c>
      <c r="AI73" s="108">
        <f t="shared" si="24"/>
        <v>0</v>
      </c>
      <c r="AJ73" s="108">
        <f t="shared" si="24"/>
        <v>0</v>
      </c>
      <c r="AK73" s="108">
        <f t="shared" si="24"/>
        <v>0</v>
      </c>
      <c r="AL73" s="108">
        <f t="shared" si="24"/>
        <v>0</v>
      </c>
      <c r="AM73" s="108">
        <f t="shared" si="24"/>
        <v>0</v>
      </c>
      <c r="AN73" s="108">
        <f t="shared" si="24"/>
        <v>0</v>
      </c>
      <c r="AO73" s="108">
        <f t="shared" si="24"/>
        <v>0</v>
      </c>
      <c r="AP73" s="108">
        <f t="shared" si="24"/>
        <v>0</v>
      </c>
      <c r="AQ73" s="108">
        <f t="shared" si="24"/>
        <v>0</v>
      </c>
      <c r="AR73" s="108">
        <f t="shared" si="24"/>
        <v>0</v>
      </c>
      <c r="AS73" s="108">
        <f t="shared" si="24"/>
        <v>0</v>
      </c>
      <c r="AT73" s="108">
        <f t="shared" si="24"/>
        <v>0</v>
      </c>
      <c r="AU73" s="108">
        <f t="shared" si="24"/>
        <v>0</v>
      </c>
      <c r="AV73" s="108">
        <f t="shared" si="24"/>
        <v>0</v>
      </c>
      <c r="AW73" s="108">
        <f t="shared" si="24"/>
        <v>0</v>
      </c>
      <c r="AX73" s="108">
        <f t="shared" si="24"/>
        <v>0</v>
      </c>
      <c r="AY73" s="108">
        <f t="shared" si="24"/>
        <v>0</v>
      </c>
      <c r="AZ73" s="108">
        <f t="shared" si="24"/>
        <v>0</v>
      </c>
      <c r="BA73" s="108">
        <f t="shared" si="24"/>
        <v>0</v>
      </c>
      <c r="BB73" s="108">
        <f t="shared" si="24"/>
        <v>0</v>
      </c>
      <c r="BC73" s="108">
        <f t="shared" si="24"/>
        <v>0</v>
      </c>
      <c r="BD73" s="108">
        <f t="shared" si="24"/>
        <v>0</v>
      </c>
      <c r="BE73" s="108">
        <f t="shared" si="24"/>
        <v>0</v>
      </c>
      <c r="BF73" s="108">
        <f t="shared" si="24"/>
        <v>0</v>
      </c>
      <c r="BG73" s="108">
        <f t="shared" si="24"/>
        <v>0</v>
      </c>
      <c r="BH73" s="108">
        <f t="shared" si="24"/>
        <v>0</v>
      </c>
      <c r="BI73" s="108">
        <f t="shared" si="24"/>
        <v>0</v>
      </c>
      <c r="BJ73" s="108">
        <f t="shared" si="24"/>
        <v>0</v>
      </c>
      <c r="BK73" s="108">
        <f t="shared" si="24"/>
        <v>0</v>
      </c>
      <c r="BL73" s="108">
        <f t="shared" si="24"/>
        <v>0</v>
      </c>
      <c r="BM73" s="108">
        <f t="shared" si="24"/>
        <v>0</v>
      </c>
      <c r="BN73" s="108">
        <f t="shared" si="24"/>
        <v>0</v>
      </c>
      <c r="BO73" s="108">
        <f t="shared" si="24"/>
        <v>0</v>
      </c>
      <c r="BP73" s="108">
        <f t="shared" si="24"/>
        <v>0</v>
      </c>
      <c r="BQ73" s="108">
        <f t="shared" si="24"/>
        <v>0</v>
      </c>
      <c r="BR73" s="108">
        <f t="shared" si="24"/>
        <v>0</v>
      </c>
      <c r="BS73" s="108">
        <f t="shared" si="24"/>
        <v>0</v>
      </c>
      <c r="BT73" s="108">
        <f t="shared" si="24"/>
        <v>0</v>
      </c>
      <c r="BU73" s="108">
        <f t="shared" si="24"/>
        <v>0</v>
      </c>
      <c r="BV73" s="108">
        <f t="shared" si="24"/>
        <v>0</v>
      </c>
      <c r="BW73" s="108">
        <f t="shared" si="24"/>
        <v>0</v>
      </c>
      <c r="BX73" s="108">
        <f t="shared" si="24"/>
        <v>0</v>
      </c>
      <c r="BY73" s="108">
        <f t="shared" si="24"/>
        <v>0</v>
      </c>
      <c r="BZ73" s="108">
        <f t="shared" si="24"/>
        <v>0</v>
      </c>
      <c r="CA73" s="108">
        <f t="shared" si="24"/>
        <v>0</v>
      </c>
      <c r="CB73" s="108">
        <f t="shared" si="24"/>
        <v>0</v>
      </c>
      <c r="CC73" s="108">
        <f t="shared" si="24"/>
        <v>0</v>
      </c>
      <c r="CD73" s="108">
        <f t="shared" si="24"/>
        <v>0</v>
      </c>
      <c r="CE73" s="108">
        <f t="shared" si="24"/>
        <v>0</v>
      </c>
      <c r="CF73" s="108">
        <f t="shared" si="24"/>
        <v>0</v>
      </c>
      <c r="CG73" s="108">
        <f t="shared" si="24"/>
        <v>0</v>
      </c>
      <c r="CH73" s="108">
        <f t="shared" si="24"/>
        <v>0</v>
      </c>
      <c r="CI73" s="108">
        <f t="shared" si="24"/>
        <v>0</v>
      </c>
      <c r="CJ73" s="108">
        <f t="shared" si="24"/>
        <v>0</v>
      </c>
      <c r="CK73" s="108">
        <f t="shared" si="24"/>
        <v>0</v>
      </c>
      <c r="CL73" s="108">
        <f t="shared" si="24"/>
        <v>0</v>
      </c>
      <c r="CM73" s="108">
        <f t="shared" si="24"/>
        <v>0</v>
      </c>
      <c r="CN73" s="108">
        <f t="shared" si="24"/>
        <v>0</v>
      </c>
      <c r="CO73" s="108">
        <f t="shared" si="24"/>
        <v>0</v>
      </c>
      <c r="CP73" s="108">
        <f t="shared" si="24"/>
        <v>0</v>
      </c>
      <c r="CQ73" s="108">
        <f t="shared" si="24"/>
        <v>0</v>
      </c>
      <c r="CR73" s="108">
        <f t="shared" si="24"/>
        <v>0</v>
      </c>
      <c r="CS73" s="108">
        <f t="shared" si="24"/>
        <v>0</v>
      </c>
      <c r="CT73" s="108">
        <f t="shared" si="24"/>
        <v>0</v>
      </c>
      <c r="CU73" s="108">
        <f t="shared" si="24"/>
        <v>0</v>
      </c>
      <c r="CV73" s="108">
        <f t="shared" si="24"/>
        <v>0</v>
      </c>
      <c r="CW73" s="108">
        <f t="shared" si="24"/>
        <v>0</v>
      </c>
      <c r="CX73" s="108">
        <f t="shared" si="24"/>
        <v>0</v>
      </c>
      <c r="CY73" s="108">
        <f t="shared" si="24"/>
        <v>0</v>
      </c>
      <c r="CZ73" s="108">
        <f t="shared" si="24"/>
        <v>0</v>
      </c>
      <c r="DA73" s="108">
        <f t="shared" si="24"/>
        <v>0</v>
      </c>
      <c r="DB73" s="108">
        <f t="shared" si="24"/>
        <v>0</v>
      </c>
      <c r="DC73" s="108">
        <f t="shared" si="24"/>
        <v>0</v>
      </c>
      <c r="DD73" s="108">
        <f t="shared" si="24"/>
        <v>0</v>
      </c>
      <c r="DE73" s="108">
        <f t="shared" si="24"/>
        <v>0</v>
      </c>
      <c r="DF73" s="108">
        <f t="shared" si="24"/>
        <v>0</v>
      </c>
      <c r="DG73" s="108">
        <f t="shared" si="24"/>
        <v>0</v>
      </c>
      <c r="DH73" s="108">
        <f t="shared" si="24"/>
        <v>0</v>
      </c>
      <c r="DI73" s="108">
        <f t="shared" si="24"/>
        <v>0</v>
      </c>
      <c r="DJ73" s="108">
        <f t="shared" si="24"/>
        <v>0</v>
      </c>
      <c r="DK73" s="108">
        <f t="shared" si="24"/>
        <v>0</v>
      </c>
      <c r="DL73" s="108">
        <f t="shared" si="24"/>
        <v>0</v>
      </c>
      <c r="DM73" s="108">
        <f t="shared" si="24"/>
        <v>0</v>
      </c>
      <c r="DN73" s="108">
        <f t="shared" si="24"/>
        <v>0</v>
      </c>
      <c r="DO73" s="108">
        <f t="shared" si="24"/>
        <v>0</v>
      </c>
      <c r="DP73" s="108">
        <f t="shared" si="24"/>
        <v>0</v>
      </c>
      <c r="DQ73" s="108">
        <f t="shared" si="24"/>
        <v>0</v>
      </c>
      <c r="DR73" s="108">
        <f t="shared" si="24"/>
        <v>0</v>
      </c>
      <c r="DS73" s="108">
        <f t="shared" si="24"/>
        <v>0</v>
      </c>
      <c r="DT73" s="108">
        <f t="shared" si="24"/>
        <v>0</v>
      </c>
      <c r="DU73" s="108">
        <f t="shared" si="24"/>
        <v>0</v>
      </c>
      <c r="DV73" s="108">
        <f t="shared" si="24"/>
        <v>0</v>
      </c>
      <c r="DW73" s="108">
        <f t="shared" si="24"/>
        <v>0</v>
      </c>
      <c r="DX73" s="108">
        <f t="shared" si="24"/>
        <v>0</v>
      </c>
      <c r="DY73" s="108">
        <f t="shared" si="24"/>
        <v>0</v>
      </c>
      <c r="DZ73" s="108">
        <f t="shared" si="24"/>
        <v>0</v>
      </c>
      <c r="EA73" s="108">
        <f t="shared" si="24"/>
        <v>0</v>
      </c>
      <c r="EB73" s="108">
        <f t="shared" si="24"/>
        <v>0</v>
      </c>
      <c r="EC73" s="108">
        <f t="shared" si="24"/>
        <v>0</v>
      </c>
      <c r="ED73" s="108">
        <f t="shared" si="24"/>
        <v>0</v>
      </c>
      <c r="EE73" s="108">
        <f t="shared" si="24"/>
        <v>0</v>
      </c>
      <c r="EF73" s="108">
        <f t="shared" si="24"/>
        <v>0</v>
      </c>
      <c r="EG73" s="108">
        <f t="shared" si="24"/>
        <v>0</v>
      </c>
      <c r="EH73" s="108">
        <f t="shared" si="24"/>
        <v>0</v>
      </c>
      <c r="EI73" s="108">
        <f t="shared" si="24"/>
        <v>0</v>
      </c>
      <c r="EJ73" s="108">
        <f t="shared" si="24"/>
        <v>0</v>
      </c>
      <c r="EK73" s="108">
        <f t="shared" si="24"/>
        <v>0</v>
      </c>
      <c r="EL73" s="108">
        <f t="shared" si="24"/>
        <v>0</v>
      </c>
      <c r="EM73" s="108">
        <f t="shared" si="24"/>
        <v>0</v>
      </c>
      <c r="EN73" s="108">
        <f t="shared" si="24"/>
        <v>0</v>
      </c>
      <c r="EO73" s="108">
        <f t="shared" si="24"/>
        <v>0</v>
      </c>
      <c r="EP73" s="108">
        <f t="shared" si="24"/>
        <v>0</v>
      </c>
      <c r="EQ73" s="108">
        <f t="shared" si="24"/>
        <v>0</v>
      </c>
      <c r="ER73" s="108">
        <f t="shared" si="24"/>
        <v>0</v>
      </c>
      <c r="ES73" s="108">
        <f t="shared" si="24"/>
        <v>0</v>
      </c>
      <c r="ET73" s="108">
        <f t="shared" si="24"/>
        <v>0</v>
      </c>
      <c r="EU73" s="108">
        <f t="shared" si="24"/>
        <v>0</v>
      </c>
      <c r="EW73" s="46" t="s">
        <v>168</v>
      </c>
    </row>
    <row r="74" ht="14.25" customHeight="1">
      <c r="B74" s="46" t="s">
        <v>169</v>
      </c>
      <c r="C74" s="108">
        <f t="shared" si="20"/>
        <v>0</v>
      </c>
      <c r="D74" s="118">
        <f t="shared" ref="D74:O74" si="25">SUMIF($S$69:$EU$69,D$69,$S74:$EU74)</f>
        <v>0</v>
      </c>
      <c r="E74" s="108">
        <f t="shared" si="25"/>
        <v>0</v>
      </c>
      <c r="F74" s="108">
        <f t="shared" si="25"/>
        <v>0</v>
      </c>
      <c r="G74" s="108">
        <f t="shared" si="25"/>
        <v>0</v>
      </c>
      <c r="H74" s="108">
        <f t="shared" si="25"/>
        <v>0</v>
      </c>
      <c r="I74" s="108">
        <f t="shared" si="25"/>
        <v>0</v>
      </c>
      <c r="J74" s="108">
        <f t="shared" si="25"/>
        <v>0</v>
      </c>
      <c r="K74" s="108">
        <f t="shared" si="25"/>
        <v>0</v>
      </c>
      <c r="L74" s="108">
        <f t="shared" si="25"/>
        <v>0</v>
      </c>
      <c r="M74" s="108">
        <f t="shared" si="25"/>
        <v>0</v>
      </c>
      <c r="N74" s="108">
        <f t="shared" si="25"/>
        <v>0</v>
      </c>
      <c r="O74" s="108">
        <f t="shared" si="25"/>
        <v>0</v>
      </c>
      <c r="P74" s="108"/>
      <c r="Q74" s="46" t="str">
        <f t="shared" si="22"/>
        <v>Working Capital</v>
      </c>
      <c r="R74" s="108">
        <f t="shared" si="23"/>
        <v>0</v>
      </c>
      <c r="S74" s="118">
        <f t="shared" ref="S74:EU74" si="26">-IF(S$71=$P$32,$N$6,0)</f>
        <v>0</v>
      </c>
      <c r="T74" s="108">
        <f t="shared" si="26"/>
        <v>0</v>
      </c>
      <c r="U74" s="108">
        <f t="shared" si="26"/>
        <v>0</v>
      </c>
      <c r="V74" s="108">
        <f t="shared" si="26"/>
        <v>0</v>
      </c>
      <c r="W74" s="108">
        <f t="shared" si="26"/>
        <v>0</v>
      </c>
      <c r="X74" s="108">
        <f t="shared" si="26"/>
        <v>0</v>
      </c>
      <c r="Y74" s="108">
        <f t="shared" si="26"/>
        <v>0</v>
      </c>
      <c r="Z74" s="108">
        <f t="shared" si="26"/>
        <v>0</v>
      </c>
      <c r="AA74" s="108">
        <f t="shared" si="26"/>
        <v>0</v>
      </c>
      <c r="AB74" s="108">
        <f t="shared" si="26"/>
        <v>0</v>
      </c>
      <c r="AC74" s="108">
        <f t="shared" si="26"/>
        <v>0</v>
      </c>
      <c r="AD74" s="108">
        <f t="shared" si="26"/>
        <v>0</v>
      </c>
      <c r="AE74" s="108">
        <f t="shared" si="26"/>
        <v>0</v>
      </c>
      <c r="AF74" s="108">
        <f t="shared" si="26"/>
        <v>0</v>
      </c>
      <c r="AG74" s="108">
        <f t="shared" si="26"/>
        <v>0</v>
      </c>
      <c r="AH74" s="108">
        <f t="shared" si="26"/>
        <v>0</v>
      </c>
      <c r="AI74" s="108">
        <f t="shared" si="26"/>
        <v>0</v>
      </c>
      <c r="AJ74" s="108">
        <f t="shared" si="26"/>
        <v>0</v>
      </c>
      <c r="AK74" s="108">
        <f t="shared" si="26"/>
        <v>0</v>
      </c>
      <c r="AL74" s="108">
        <f t="shared" si="26"/>
        <v>0</v>
      </c>
      <c r="AM74" s="108">
        <f t="shared" si="26"/>
        <v>0</v>
      </c>
      <c r="AN74" s="108">
        <f t="shared" si="26"/>
        <v>0</v>
      </c>
      <c r="AO74" s="108">
        <f t="shared" si="26"/>
        <v>0</v>
      </c>
      <c r="AP74" s="108">
        <f t="shared" si="26"/>
        <v>0</v>
      </c>
      <c r="AQ74" s="108">
        <f t="shared" si="26"/>
        <v>0</v>
      </c>
      <c r="AR74" s="108">
        <f t="shared" si="26"/>
        <v>0</v>
      </c>
      <c r="AS74" s="108">
        <f t="shared" si="26"/>
        <v>0</v>
      </c>
      <c r="AT74" s="108">
        <f t="shared" si="26"/>
        <v>0</v>
      </c>
      <c r="AU74" s="108">
        <f t="shared" si="26"/>
        <v>0</v>
      </c>
      <c r="AV74" s="108">
        <f t="shared" si="26"/>
        <v>0</v>
      </c>
      <c r="AW74" s="108">
        <f t="shared" si="26"/>
        <v>0</v>
      </c>
      <c r="AX74" s="108">
        <f t="shared" si="26"/>
        <v>0</v>
      </c>
      <c r="AY74" s="108">
        <f t="shared" si="26"/>
        <v>0</v>
      </c>
      <c r="AZ74" s="108">
        <f t="shared" si="26"/>
        <v>0</v>
      </c>
      <c r="BA74" s="108">
        <f t="shared" si="26"/>
        <v>0</v>
      </c>
      <c r="BB74" s="108">
        <f t="shared" si="26"/>
        <v>0</v>
      </c>
      <c r="BC74" s="108">
        <f t="shared" si="26"/>
        <v>0</v>
      </c>
      <c r="BD74" s="108">
        <f t="shared" si="26"/>
        <v>0</v>
      </c>
      <c r="BE74" s="108">
        <f t="shared" si="26"/>
        <v>0</v>
      </c>
      <c r="BF74" s="108">
        <f t="shared" si="26"/>
        <v>0</v>
      </c>
      <c r="BG74" s="108">
        <f t="shared" si="26"/>
        <v>0</v>
      </c>
      <c r="BH74" s="108">
        <f t="shared" si="26"/>
        <v>0</v>
      </c>
      <c r="BI74" s="108">
        <f t="shared" si="26"/>
        <v>0</v>
      </c>
      <c r="BJ74" s="108">
        <f t="shared" si="26"/>
        <v>0</v>
      </c>
      <c r="BK74" s="108">
        <f t="shared" si="26"/>
        <v>0</v>
      </c>
      <c r="BL74" s="108">
        <f t="shared" si="26"/>
        <v>0</v>
      </c>
      <c r="BM74" s="108">
        <f t="shared" si="26"/>
        <v>0</v>
      </c>
      <c r="BN74" s="108">
        <f t="shared" si="26"/>
        <v>0</v>
      </c>
      <c r="BO74" s="108">
        <f t="shared" si="26"/>
        <v>0</v>
      </c>
      <c r="BP74" s="108">
        <f t="shared" si="26"/>
        <v>0</v>
      </c>
      <c r="BQ74" s="108">
        <f t="shared" si="26"/>
        <v>0</v>
      </c>
      <c r="BR74" s="108">
        <f t="shared" si="26"/>
        <v>0</v>
      </c>
      <c r="BS74" s="108">
        <f t="shared" si="26"/>
        <v>0</v>
      </c>
      <c r="BT74" s="108">
        <f t="shared" si="26"/>
        <v>0</v>
      </c>
      <c r="BU74" s="108">
        <f t="shared" si="26"/>
        <v>0</v>
      </c>
      <c r="BV74" s="108">
        <f t="shared" si="26"/>
        <v>0</v>
      </c>
      <c r="BW74" s="108">
        <f t="shared" si="26"/>
        <v>0</v>
      </c>
      <c r="BX74" s="108">
        <f t="shared" si="26"/>
        <v>0</v>
      </c>
      <c r="BY74" s="108">
        <f t="shared" si="26"/>
        <v>0</v>
      </c>
      <c r="BZ74" s="108">
        <f t="shared" si="26"/>
        <v>0</v>
      </c>
      <c r="CA74" s="108">
        <f t="shared" si="26"/>
        <v>0</v>
      </c>
      <c r="CB74" s="108">
        <f t="shared" si="26"/>
        <v>0</v>
      </c>
      <c r="CC74" s="108">
        <f t="shared" si="26"/>
        <v>0</v>
      </c>
      <c r="CD74" s="108">
        <f t="shared" si="26"/>
        <v>0</v>
      </c>
      <c r="CE74" s="108">
        <f t="shared" si="26"/>
        <v>0</v>
      </c>
      <c r="CF74" s="108">
        <f t="shared" si="26"/>
        <v>0</v>
      </c>
      <c r="CG74" s="108">
        <f t="shared" si="26"/>
        <v>0</v>
      </c>
      <c r="CH74" s="108">
        <f t="shared" si="26"/>
        <v>0</v>
      </c>
      <c r="CI74" s="108">
        <f t="shared" si="26"/>
        <v>0</v>
      </c>
      <c r="CJ74" s="108">
        <f t="shared" si="26"/>
        <v>0</v>
      </c>
      <c r="CK74" s="108">
        <f t="shared" si="26"/>
        <v>0</v>
      </c>
      <c r="CL74" s="108">
        <f t="shared" si="26"/>
        <v>0</v>
      </c>
      <c r="CM74" s="108">
        <f t="shared" si="26"/>
        <v>0</v>
      </c>
      <c r="CN74" s="108">
        <f t="shared" si="26"/>
        <v>0</v>
      </c>
      <c r="CO74" s="108">
        <f t="shared" si="26"/>
        <v>0</v>
      </c>
      <c r="CP74" s="108">
        <f t="shared" si="26"/>
        <v>0</v>
      </c>
      <c r="CQ74" s="108">
        <f t="shared" si="26"/>
        <v>0</v>
      </c>
      <c r="CR74" s="108">
        <f t="shared" si="26"/>
        <v>0</v>
      </c>
      <c r="CS74" s="108">
        <f t="shared" si="26"/>
        <v>0</v>
      </c>
      <c r="CT74" s="108">
        <f t="shared" si="26"/>
        <v>0</v>
      </c>
      <c r="CU74" s="108">
        <f t="shared" si="26"/>
        <v>0</v>
      </c>
      <c r="CV74" s="108">
        <f t="shared" si="26"/>
        <v>0</v>
      </c>
      <c r="CW74" s="108">
        <f t="shared" si="26"/>
        <v>0</v>
      </c>
      <c r="CX74" s="108">
        <f t="shared" si="26"/>
        <v>0</v>
      </c>
      <c r="CY74" s="108">
        <f t="shared" si="26"/>
        <v>0</v>
      </c>
      <c r="CZ74" s="108">
        <f t="shared" si="26"/>
        <v>0</v>
      </c>
      <c r="DA74" s="108">
        <f t="shared" si="26"/>
        <v>0</v>
      </c>
      <c r="DB74" s="108">
        <f t="shared" si="26"/>
        <v>0</v>
      </c>
      <c r="DC74" s="108">
        <f t="shared" si="26"/>
        <v>0</v>
      </c>
      <c r="DD74" s="108">
        <f t="shared" si="26"/>
        <v>0</v>
      </c>
      <c r="DE74" s="108">
        <f t="shared" si="26"/>
        <v>0</v>
      </c>
      <c r="DF74" s="108">
        <f t="shared" si="26"/>
        <v>0</v>
      </c>
      <c r="DG74" s="108">
        <f t="shared" si="26"/>
        <v>0</v>
      </c>
      <c r="DH74" s="108">
        <f t="shared" si="26"/>
        <v>0</v>
      </c>
      <c r="DI74" s="108">
        <f t="shared" si="26"/>
        <v>0</v>
      </c>
      <c r="DJ74" s="108">
        <f t="shared" si="26"/>
        <v>0</v>
      </c>
      <c r="DK74" s="108">
        <f t="shared" si="26"/>
        <v>0</v>
      </c>
      <c r="DL74" s="108">
        <f t="shared" si="26"/>
        <v>0</v>
      </c>
      <c r="DM74" s="108">
        <f t="shared" si="26"/>
        <v>0</v>
      </c>
      <c r="DN74" s="108">
        <f t="shared" si="26"/>
        <v>0</v>
      </c>
      <c r="DO74" s="108">
        <f t="shared" si="26"/>
        <v>0</v>
      </c>
      <c r="DP74" s="108">
        <f t="shared" si="26"/>
        <v>0</v>
      </c>
      <c r="DQ74" s="108">
        <f t="shared" si="26"/>
        <v>0</v>
      </c>
      <c r="DR74" s="108">
        <f t="shared" si="26"/>
        <v>0</v>
      </c>
      <c r="DS74" s="108">
        <f t="shared" si="26"/>
        <v>0</v>
      </c>
      <c r="DT74" s="108">
        <f t="shared" si="26"/>
        <v>0</v>
      </c>
      <c r="DU74" s="108">
        <f t="shared" si="26"/>
        <v>0</v>
      </c>
      <c r="DV74" s="108">
        <f t="shared" si="26"/>
        <v>0</v>
      </c>
      <c r="DW74" s="108">
        <f t="shared" si="26"/>
        <v>0</v>
      </c>
      <c r="DX74" s="108">
        <f t="shared" si="26"/>
        <v>0</v>
      </c>
      <c r="DY74" s="108">
        <f t="shared" si="26"/>
        <v>0</v>
      </c>
      <c r="DZ74" s="108">
        <f t="shared" si="26"/>
        <v>0</v>
      </c>
      <c r="EA74" s="108">
        <f t="shared" si="26"/>
        <v>0</v>
      </c>
      <c r="EB74" s="108">
        <f t="shared" si="26"/>
        <v>0</v>
      </c>
      <c r="EC74" s="108">
        <f t="shared" si="26"/>
        <v>0</v>
      </c>
      <c r="ED74" s="108">
        <f t="shared" si="26"/>
        <v>0</v>
      </c>
      <c r="EE74" s="108">
        <f t="shared" si="26"/>
        <v>0</v>
      </c>
      <c r="EF74" s="108">
        <f t="shared" si="26"/>
        <v>0</v>
      </c>
      <c r="EG74" s="108">
        <f t="shared" si="26"/>
        <v>0</v>
      </c>
      <c r="EH74" s="108">
        <f t="shared" si="26"/>
        <v>0</v>
      </c>
      <c r="EI74" s="108">
        <f t="shared" si="26"/>
        <v>0</v>
      </c>
      <c r="EJ74" s="108">
        <f t="shared" si="26"/>
        <v>0</v>
      </c>
      <c r="EK74" s="108">
        <f t="shared" si="26"/>
        <v>0</v>
      </c>
      <c r="EL74" s="108">
        <f t="shared" si="26"/>
        <v>0</v>
      </c>
      <c r="EM74" s="108">
        <f t="shared" si="26"/>
        <v>0</v>
      </c>
      <c r="EN74" s="108">
        <f t="shared" si="26"/>
        <v>0</v>
      </c>
      <c r="EO74" s="108">
        <f t="shared" si="26"/>
        <v>0</v>
      </c>
      <c r="EP74" s="108">
        <f t="shared" si="26"/>
        <v>0</v>
      </c>
      <c r="EQ74" s="108">
        <f t="shared" si="26"/>
        <v>0</v>
      </c>
      <c r="ER74" s="108">
        <f t="shared" si="26"/>
        <v>0</v>
      </c>
      <c r="ES74" s="108">
        <f t="shared" si="26"/>
        <v>0</v>
      </c>
      <c r="ET74" s="108">
        <f t="shared" si="26"/>
        <v>0</v>
      </c>
      <c r="EU74" s="108">
        <f t="shared" si="26"/>
        <v>0</v>
      </c>
      <c r="EW74" s="46" t="s">
        <v>168</v>
      </c>
    </row>
    <row r="75" ht="14.25" customHeight="1">
      <c r="B75" s="1" t="s">
        <v>170</v>
      </c>
      <c r="C75" s="108">
        <f t="shared" si="20"/>
        <v>-284041.1018</v>
      </c>
      <c r="D75" s="118">
        <f t="shared" ref="D75:O75" si="27">SUMIF($S$69:$EU$69,D$69,$S75:$EU75)</f>
        <v>-284041.1018</v>
      </c>
      <c r="E75" s="108">
        <f t="shared" si="27"/>
        <v>0</v>
      </c>
      <c r="F75" s="108">
        <f t="shared" si="27"/>
        <v>0</v>
      </c>
      <c r="G75" s="108">
        <f t="shared" si="27"/>
        <v>0</v>
      </c>
      <c r="H75" s="108">
        <f t="shared" si="27"/>
        <v>0</v>
      </c>
      <c r="I75" s="108">
        <f t="shared" si="27"/>
        <v>0</v>
      </c>
      <c r="J75" s="108">
        <f t="shared" si="27"/>
        <v>0</v>
      </c>
      <c r="K75" s="108">
        <f t="shared" si="27"/>
        <v>0</v>
      </c>
      <c r="L75" s="108">
        <f t="shared" si="27"/>
        <v>0</v>
      </c>
      <c r="M75" s="108">
        <f t="shared" si="27"/>
        <v>0</v>
      </c>
      <c r="N75" s="108">
        <f t="shared" si="27"/>
        <v>0</v>
      </c>
      <c r="O75" s="108">
        <f t="shared" si="27"/>
        <v>0</v>
      </c>
      <c r="P75" s="108"/>
      <c r="Q75" s="46" t="str">
        <f t="shared" si="22"/>
        <v>Tax Reserve</v>
      </c>
      <c r="R75" s="108">
        <f t="shared" si="23"/>
        <v>-284041.1018</v>
      </c>
      <c r="S75" s="118">
        <f t="shared" ref="S75:EU75" si="28">-IF(S$71=$I$4,$N$10,0)</f>
        <v>-284041.1018</v>
      </c>
      <c r="T75" s="108">
        <f t="shared" si="28"/>
        <v>0</v>
      </c>
      <c r="U75" s="108">
        <f t="shared" si="28"/>
        <v>0</v>
      </c>
      <c r="V75" s="108">
        <f t="shared" si="28"/>
        <v>0</v>
      </c>
      <c r="W75" s="108">
        <f t="shared" si="28"/>
        <v>0</v>
      </c>
      <c r="X75" s="108">
        <f t="shared" si="28"/>
        <v>0</v>
      </c>
      <c r="Y75" s="108">
        <f t="shared" si="28"/>
        <v>0</v>
      </c>
      <c r="Z75" s="108">
        <f t="shared" si="28"/>
        <v>0</v>
      </c>
      <c r="AA75" s="108">
        <f t="shared" si="28"/>
        <v>0</v>
      </c>
      <c r="AB75" s="108">
        <f t="shared" si="28"/>
        <v>0</v>
      </c>
      <c r="AC75" s="108">
        <f t="shared" si="28"/>
        <v>0</v>
      </c>
      <c r="AD75" s="108">
        <f t="shared" si="28"/>
        <v>0</v>
      </c>
      <c r="AE75" s="108">
        <f t="shared" si="28"/>
        <v>0</v>
      </c>
      <c r="AF75" s="108">
        <f t="shared" si="28"/>
        <v>0</v>
      </c>
      <c r="AG75" s="108">
        <f t="shared" si="28"/>
        <v>0</v>
      </c>
      <c r="AH75" s="108">
        <f t="shared" si="28"/>
        <v>0</v>
      </c>
      <c r="AI75" s="108">
        <f t="shared" si="28"/>
        <v>0</v>
      </c>
      <c r="AJ75" s="108">
        <f t="shared" si="28"/>
        <v>0</v>
      </c>
      <c r="AK75" s="108">
        <f t="shared" si="28"/>
        <v>0</v>
      </c>
      <c r="AL75" s="108">
        <f t="shared" si="28"/>
        <v>0</v>
      </c>
      <c r="AM75" s="108">
        <f t="shared" si="28"/>
        <v>0</v>
      </c>
      <c r="AN75" s="108">
        <f t="shared" si="28"/>
        <v>0</v>
      </c>
      <c r="AO75" s="108">
        <f t="shared" si="28"/>
        <v>0</v>
      </c>
      <c r="AP75" s="108">
        <f t="shared" si="28"/>
        <v>0</v>
      </c>
      <c r="AQ75" s="108">
        <f t="shared" si="28"/>
        <v>0</v>
      </c>
      <c r="AR75" s="108">
        <f t="shared" si="28"/>
        <v>0</v>
      </c>
      <c r="AS75" s="108">
        <f t="shared" si="28"/>
        <v>0</v>
      </c>
      <c r="AT75" s="108">
        <f t="shared" si="28"/>
        <v>0</v>
      </c>
      <c r="AU75" s="108">
        <f t="shared" si="28"/>
        <v>0</v>
      </c>
      <c r="AV75" s="108">
        <f t="shared" si="28"/>
        <v>0</v>
      </c>
      <c r="AW75" s="108">
        <f t="shared" si="28"/>
        <v>0</v>
      </c>
      <c r="AX75" s="108">
        <f t="shared" si="28"/>
        <v>0</v>
      </c>
      <c r="AY75" s="108">
        <f t="shared" si="28"/>
        <v>0</v>
      </c>
      <c r="AZ75" s="108">
        <f t="shared" si="28"/>
        <v>0</v>
      </c>
      <c r="BA75" s="108">
        <f t="shared" si="28"/>
        <v>0</v>
      </c>
      <c r="BB75" s="108">
        <f t="shared" si="28"/>
        <v>0</v>
      </c>
      <c r="BC75" s="108">
        <f t="shared" si="28"/>
        <v>0</v>
      </c>
      <c r="BD75" s="108">
        <f t="shared" si="28"/>
        <v>0</v>
      </c>
      <c r="BE75" s="108">
        <f t="shared" si="28"/>
        <v>0</v>
      </c>
      <c r="BF75" s="108">
        <f t="shared" si="28"/>
        <v>0</v>
      </c>
      <c r="BG75" s="108">
        <f t="shared" si="28"/>
        <v>0</v>
      </c>
      <c r="BH75" s="108">
        <f t="shared" si="28"/>
        <v>0</v>
      </c>
      <c r="BI75" s="108">
        <f t="shared" si="28"/>
        <v>0</v>
      </c>
      <c r="BJ75" s="108">
        <f t="shared" si="28"/>
        <v>0</v>
      </c>
      <c r="BK75" s="108">
        <f t="shared" si="28"/>
        <v>0</v>
      </c>
      <c r="BL75" s="108">
        <f t="shared" si="28"/>
        <v>0</v>
      </c>
      <c r="BM75" s="108">
        <f t="shared" si="28"/>
        <v>0</v>
      </c>
      <c r="BN75" s="108">
        <f t="shared" si="28"/>
        <v>0</v>
      </c>
      <c r="BO75" s="108">
        <f t="shared" si="28"/>
        <v>0</v>
      </c>
      <c r="BP75" s="108">
        <f t="shared" si="28"/>
        <v>0</v>
      </c>
      <c r="BQ75" s="108">
        <f t="shared" si="28"/>
        <v>0</v>
      </c>
      <c r="BR75" s="108">
        <f t="shared" si="28"/>
        <v>0</v>
      </c>
      <c r="BS75" s="108">
        <f t="shared" si="28"/>
        <v>0</v>
      </c>
      <c r="BT75" s="108">
        <f t="shared" si="28"/>
        <v>0</v>
      </c>
      <c r="BU75" s="108">
        <f t="shared" si="28"/>
        <v>0</v>
      </c>
      <c r="BV75" s="108">
        <f t="shared" si="28"/>
        <v>0</v>
      </c>
      <c r="BW75" s="108">
        <f t="shared" si="28"/>
        <v>0</v>
      </c>
      <c r="BX75" s="108">
        <f t="shared" si="28"/>
        <v>0</v>
      </c>
      <c r="BY75" s="108">
        <f t="shared" si="28"/>
        <v>0</v>
      </c>
      <c r="BZ75" s="108">
        <f t="shared" si="28"/>
        <v>0</v>
      </c>
      <c r="CA75" s="108">
        <f t="shared" si="28"/>
        <v>0</v>
      </c>
      <c r="CB75" s="108">
        <f t="shared" si="28"/>
        <v>0</v>
      </c>
      <c r="CC75" s="108">
        <f t="shared" si="28"/>
        <v>0</v>
      </c>
      <c r="CD75" s="108">
        <f t="shared" si="28"/>
        <v>0</v>
      </c>
      <c r="CE75" s="108">
        <f t="shared" si="28"/>
        <v>0</v>
      </c>
      <c r="CF75" s="108">
        <f t="shared" si="28"/>
        <v>0</v>
      </c>
      <c r="CG75" s="108">
        <f t="shared" si="28"/>
        <v>0</v>
      </c>
      <c r="CH75" s="108">
        <f t="shared" si="28"/>
        <v>0</v>
      </c>
      <c r="CI75" s="108">
        <f t="shared" si="28"/>
        <v>0</v>
      </c>
      <c r="CJ75" s="108">
        <f t="shared" si="28"/>
        <v>0</v>
      </c>
      <c r="CK75" s="108">
        <f t="shared" si="28"/>
        <v>0</v>
      </c>
      <c r="CL75" s="108">
        <f t="shared" si="28"/>
        <v>0</v>
      </c>
      <c r="CM75" s="108">
        <f t="shared" si="28"/>
        <v>0</v>
      </c>
      <c r="CN75" s="108">
        <f t="shared" si="28"/>
        <v>0</v>
      </c>
      <c r="CO75" s="108">
        <f t="shared" si="28"/>
        <v>0</v>
      </c>
      <c r="CP75" s="108">
        <f t="shared" si="28"/>
        <v>0</v>
      </c>
      <c r="CQ75" s="108">
        <f t="shared" si="28"/>
        <v>0</v>
      </c>
      <c r="CR75" s="108">
        <f t="shared" si="28"/>
        <v>0</v>
      </c>
      <c r="CS75" s="108">
        <f t="shared" si="28"/>
        <v>0</v>
      </c>
      <c r="CT75" s="108">
        <f t="shared" si="28"/>
        <v>0</v>
      </c>
      <c r="CU75" s="108">
        <f t="shared" si="28"/>
        <v>0</v>
      </c>
      <c r="CV75" s="108">
        <f t="shared" si="28"/>
        <v>0</v>
      </c>
      <c r="CW75" s="108">
        <f t="shared" si="28"/>
        <v>0</v>
      </c>
      <c r="CX75" s="108">
        <f t="shared" si="28"/>
        <v>0</v>
      </c>
      <c r="CY75" s="108">
        <f t="shared" si="28"/>
        <v>0</v>
      </c>
      <c r="CZ75" s="108">
        <f t="shared" si="28"/>
        <v>0</v>
      </c>
      <c r="DA75" s="108">
        <f t="shared" si="28"/>
        <v>0</v>
      </c>
      <c r="DB75" s="108">
        <f t="shared" si="28"/>
        <v>0</v>
      </c>
      <c r="DC75" s="108">
        <f t="shared" si="28"/>
        <v>0</v>
      </c>
      <c r="DD75" s="108">
        <f t="shared" si="28"/>
        <v>0</v>
      </c>
      <c r="DE75" s="108">
        <f t="shared" si="28"/>
        <v>0</v>
      </c>
      <c r="DF75" s="108">
        <f t="shared" si="28"/>
        <v>0</v>
      </c>
      <c r="DG75" s="108">
        <f t="shared" si="28"/>
        <v>0</v>
      </c>
      <c r="DH75" s="108">
        <f t="shared" si="28"/>
        <v>0</v>
      </c>
      <c r="DI75" s="108">
        <f t="shared" si="28"/>
        <v>0</v>
      </c>
      <c r="DJ75" s="108">
        <f t="shared" si="28"/>
        <v>0</v>
      </c>
      <c r="DK75" s="108">
        <f t="shared" si="28"/>
        <v>0</v>
      </c>
      <c r="DL75" s="108">
        <f t="shared" si="28"/>
        <v>0</v>
      </c>
      <c r="DM75" s="108">
        <f t="shared" si="28"/>
        <v>0</v>
      </c>
      <c r="DN75" s="108">
        <f t="shared" si="28"/>
        <v>0</v>
      </c>
      <c r="DO75" s="108">
        <f t="shared" si="28"/>
        <v>0</v>
      </c>
      <c r="DP75" s="108">
        <f t="shared" si="28"/>
        <v>0</v>
      </c>
      <c r="DQ75" s="108">
        <f t="shared" si="28"/>
        <v>0</v>
      </c>
      <c r="DR75" s="108">
        <f t="shared" si="28"/>
        <v>0</v>
      </c>
      <c r="DS75" s="108">
        <f t="shared" si="28"/>
        <v>0</v>
      </c>
      <c r="DT75" s="108">
        <f t="shared" si="28"/>
        <v>0</v>
      </c>
      <c r="DU75" s="108">
        <f t="shared" si="28"/>
        <v>0</v>
      </c>
      <c r="DV75" s="108">
        <f t="shared" si="28"/>
        <v>0</v>
      </c>
      <c r="DW75" s="108">
        <f t="shared" si="28"/>
        <v>0</v>
      </c>
      <c r="DX75" s="108">
        <f t="shared" si="28"/>
        <v>0</v>
      </c>
      <c r="DY75" s="108">
        <f t="shared" si="28"/>
        <v>0</v>
      </c>
      <c r="DZ75" s="108">
        <f t="shared" si="28"/>
        <v>0</v>
      </c>
      <c r="EA75" s="108">
        <f t="shared" si="28"/>
        <v>0</v>
      </c>
      <c r="EB75" s="108">
        <f t="shared" si="28"/>
        <v>0</v>
      </c>
      <c r="EC75" s="108">
        <f t="shared" si="28"/>
        <v>0</v>
      </c>
      <c r="ED75" s="108">
        <f t="shared" si="28"/>
        <v>0</v>
      </c>
      <c r="EE75" s="108">
        <f t="shared" si="28"/>
        <v>0</v>
      </c>
      <c r="EF75" s="108">
        <f t="shared" si="28"/>
        <v>0</v>
      </c>
      <c r="EG75" s="108">
        <f t="shared" si="28"/>
        <v>0</v>
      </c>
      <c r="EH75" s="108">
        <f t="shared" si="28"/>
        <v>0</v>
      </c>
      <c r="EI75" s="108">
        <f t="shared" si="28"/>
        <v>0</v>
      </c>
      <c r="EJ75" s="108">
        <f t="shared" si="28"/>
        <v>0</v>
      </c>
      <c r="EK75" s="108">
        <f t="shared" si="28"/>
        <v>0</v>
      </c>
      <c r="EL75" s="108">
        <f t="shared" si="28"/>
        <v>0</v>
      </c>
      <c r="EM75" s="108">
        <f t="shared" si="28"/>
        <v>0</v>
      </c>
      <c r="EN75" s="108">
        <f t="shared" si="28"/>
        <v>0</v>
      </c>
      <c r="EO75" s="108">
        <f t="shared" si="28"/>
        <v>0</v>
      </c>
      <c r="EP75" s="108">
        <f t="shared" si="28"/>
        <v>0</v>
      </c>
      <c r="EQ75" s="108">
        <f t="shared" si="28"/>
        <v>0</v>
      </c>
      <c r="ER75" s="108">
        <f t="shared" si="28"/>
        <v>0</v>
      </c>
      <c r="ES75" s="108">
        <f t="shared" si="28"/>
        <v>0</v>
      </c>
      <c r="ET75" s="108">
        <f t="shared" si="28"/>
        <v>0</v>
      </c>
      <c r="EU75" s="108">
        <f t="shared" si="28"/>
        <v>0</v>
      </c>
      <c r="EW75" s="46" t="s">
        <v>168</v>
      </c>
    </row>
    <row r="76" ht="14.25" customHeight="1">
      <c r="B76" s="1" t="s">
        <v>171</v>
      </c>
      <c r="C76" s="108">
        <f t="shared" si="20"/>
        <v>-299057.1448</v>
      </c>
      <c r="D76" s="118">
        <f t="shared" ref="D76:O76" si="29">SUMIF($S$69:$EU$69,D$69,$S76:$EU76)</f>
        <v>-299057.1448</v>
      </c>
      <c r="E76" s="108">
        <f t="shared" si="29"/>
        <v>0</v>
      </c>
      <c r="F76" s="108">
        <f t="shared" si="29"/>
        <v>0</v>
      </c>
      <c r="G76" s="108">
        <f t="shared" si="29"/>
        <v>0</v>
      </c>
      <c r="H76" s="108">
        <f t="shared" si="29"/>
        <v>0</v>
      </c>
      <c r="I76" s="108">
        <f t="shared" si="29"/>
        <v>0</v>
      </c>
      <c r="J76" s="108">
        <f t="shared" si="29"/>
        <v>0</v>
      </c>
      <c r="K76" s="108">
        <f t="shared" si="29"/>
        <v>0</v>
      </c>
      <c r="L76" s="108">
        <f t="shared" si="29"/>
        <v>0</v>
      </c>
      <c r="M76" s="108">
        <f t="shared" si="29"/>
        <v>0</v>
      </c>
      <c r="N76" s="108">
        <f t="shared" si="29"/>
        <v>0</v>
      </c>
      <c r="O76" s="108">
        <f t="shared" si="29"/>
        <v>0</v>
      </c>
      <c r="P76" s="108"/>
      <c r="Q76" s="46" t="str">
        <f t="shared" si="22"/>
        <v>Insurance Reserve</v>
      </c>
      <c r="R76" s="108">
        <f t="shared" si="23"/>
        <v>-299057.1448</v>
      </c>
      <c r="S76" s="118">
        <f t="shared" ref="S76:EU76" si="30">-IF(S$71=$I$4,$N$11,0)</f>
        <v>-299057.1448</v>
      </c>
      <c r="T76" s="108">
        <f t="shared" si="30"/>
        <v>0</v>
      </c>
      <c r="U76" s="108">
        <f t="shared" si="30"/>
        <v>0</v>
      </c>
      <c r="V76" s="108">
        <f t="shared" si="30"/>
        <v>0</v>
      </c>
      <c r="W76" s="108">
        <f t="shared" si="30"/>
        <v>0</v>
      </c>
      <c r="X76" s="108">
        <f t="shared" si="30"/>
        <v>0</v>
      </c>
      <c r="Y76" s="108">
        <f t="shared" si="30"/>
        <v>0</v>
      </c>
      <c r="Z76" s="108">
        <f t="shared" si="30"/>
        <v>0</v>
      </c>
      <c r="AA76" s="108">
        <f t="shared" si="30"/>
        <v>0</v>
      </c>
      <c r="AB76" s="108">
        <f t="shared" si="30"/>
        <v>0</v>
      </c>
      <c r="AC76" s="108">
        <f t="shared" si="30"/>
        <v>0</v>
      </c>
      <c r="AD76" s="108">
        <f t="shared" si="30"/>
        <v>0</v>
      </c>
      <c r="AE76" s="108">
        <f t="shared" si="30"/>
        <v>0</v>
      </c>
      <c r="AF76" s="108">
        <f t="shared" si="30"/>
        <v>0</v>
      </c>
      <c r="AG76" s="108">
        <f t="shared" si="30"/>
        <v>0</v>
      </c>
      <c r="AH76" s="108">
        <f t="shared" si="30"/>
        <v>0</v>
      </c>
      <c r="AI76" s="108">
        <f t="shared" si="30"/>
        <v>0</v>
      </c>
      <c r="AJ76" s="108">
        <f t="shared" si="30"/>
        <v>0</v>
      </c>
      <c r="AK76" s="108">
        <f t="shared" si="30"/>
        <v>0</v>
      </c>
      <c r="AL76" s="108">
        <f t="shared" si="30"/>
        <v>0</v>
      </c>
      <c r="AM76" s="108">
        <f t="shared" si="30"/>
        <v>0</v>
      </c>
      <c r="AN76" s="108">
        <f t="shared" si="30"/>
        <v>0</v>
      </c>
      <c r="AO76" s="108">
        <f t="shared" si="30"/>
        <v>0</v>
      </c>
      <c r="AP76" s="108">
        <f t="shared" si="30"/>
        <v>0</v>
      </c>
      <c r="AQ76" s="108">
        <f t="shared" si="30"/>
        <v>0</v>
      </c>
      <c r="AR76" s="108">
        <f t="shared" si="30"/>
        <v>0</v>
      </c>
      <c r="AS76" s="108">
        <f t="shared" si="30"/>
        <v>0</v>
      </c>
      <c r="AT76" s="108">
        <f t="shared" si="30"/>
        <v>0</v>
      </c>
      <c r="AU76" s="108">
        <f t="shared" si="30"/>
        <v>0</v>
      </c>
      <c r="AV76" s="108">
        <f t="shared" si="30"/>
        <v>0</v>
      </c>
      <c r="AW76" s="108">
        <f t="shared" si="30"/>
        <v>0</v>
      </c>
      <c r="AX76" s="108">
        <f t="shared" si="30"/>
        <v>0</v>
      </c>
      <c r="AY76" s="108">
        <f t="shared" si="30"/>
        <v>0</v>
      </c>
      <c r="AZ76" s="108">
        <f t="shared" si="30"/>
        <v>0</v>
      </c>
      <c r="BA76" s="108">
        <f t="shared" si="30"/>
        <v>0</v>
      </c>
      <c r="BB76" s="108">
        <f t="shared" si="30"/>
        <v>0</v>
      </c>
      <c r="BC76" s="108">
        <f t="shared" si="30"/>
        <v>0</v>
      </c>
      <c r="BD76" s="108">
        <f t="shared" si="30"/>
        <v>0</v>
      </c>
      <c r="BE76" s="108">
        <f t="shared" si="30"/>
        <v>0</v>
      </c>
      <c r="BF76" s="108">
        <f t="shared" si="30"/>
        <v>0</v>
      </c>
      <c r="BG76" s="108">
        <f t="shared" si="30"/>
        <v>0</v>
      </c>
      <c r="BH76" s="108">
        <f t="shared" si="30"/>
        <v>0</v>
      </c>
      <c r="BI76" s="108">
        <f t="shared" si="30"/>
        <v>0</v>
      </c>
      <c r="BJ76" s="108">
        <f t="shared" si="30"/>
        <v>0</v>
      </c>
      <c r="BK76" s="108">
        <f t="shared" si="30"/>
        <v>0</v>
      </c>
      <c r="BL76" s="108">
        <f t="shared" si="30"/>
        <v>0</v>
      </c>
      <c r="BM76" s="108">
        <f t="shared" si="30"/>
        <v>0</v>
      </c>
      <c r="BN76" s="108">
        <f t="shared" si="30"/>
        <v>0</v>
      </c>
      <c r="BO76" s="108">
        <f t="shared" si="30"/>
        <v>0</v>
      </c>
      <c r="BP76" s="108">
        <f t="shared" si="30"/>
        <v>0</v>
      </c>
      <c r="BQ76" s="108">
        <f t="shared" si="30"/>
        <v>0</v>
      </c>
      <c r="BR76" s="108">
        <f t="shared" si="30"/>
        <v>0</v>
      </c>
      <c r="BS76" s="108">
        <f t="shared" si="30"/>
        <v>0</v>
      </c>
      <c r="BT76" s="108">
        <f t="shared" si="30"/>
        <v>0</v>
      </c>
      <c r="BU76" s="108">
        <f t="shared" si="30"/>
        <v>0</v>
      </c>
      <c r="BV76" s="108">
        <f t="shared" si="30"/>
        <v>0</v>
      </c>
      <c r="BW76" s="108">
        <f t="shared" si="30"/>
        <v>0</v>
      </c>
      <c r="BX76" s="108">
        <f t="shared" si="30"/>
        <v>0</v>
      </c>
      <c r="BY76" s="108">
        <f t="shared" si="30"/>
        <v>0</v>
      </c>
      <c r="BZ76" s="108">
        <f t="shared" si="30"/>
        <v>0</v>
      </c>
      <c r="CA76" s="108">
        <f t="shared" si="30"/>
        <v>0</v>
      </c>
      <c r="CB76" s="108">
        <f t="shared" si="30"/>
        <v>0</v>
      </c>
      <c r="CC76" s="108">
        <f t="shared" si="30"/>
        <v>0</v>
      </c>
      <c r="CD76" s="108">
        <f t="shared" si="30"/>
        <v>0</v>
      </c>
      <c r="CE76" s="108">
        <f t="shared" si="30"/>
        <v>0</v>
      </c>
      <c r="CF76" s="108">
        <f t="shared" si="30"/>
        <v>0</v>
      </c>
      <c r="CG76" s="108">
        <f t="shared" si="30"/>
        <v>0</v>
      </c>
      <c r="CH76" s="108">
        <f t="shared" si="30"/>
        <v>0</v>
      </c>
      <c r="CI76" s="108">
        <f t="shared" si="30"/>
        <v>0</v>
      </c>
      <c r="CJ76" s="108">
        <f t="shared" si="30"/>
        <v>0</v>
      </c>
      <c r="CK76" s="108">
        <f t="shared" si="30"/>
        <v>0</v>
      </c>
      <c r="CL76" s="108">
        <f t="shared" si="30"/>
        <v>0</v>
      </c>
      <c r="CM76" s="108">
        <f t="shared" si="30"/>
        <v>0</v>
      </c>
      <c r="CN76" s="108">
        <f t="shared" si="30"/>
        <v>0</v>
      </c>
      <c r="CO76" s="108">
        <f t="shared" si="30"/>
        <v>0</v>
      </c>
      <c r="CP76" s="108">
        <f t="shared" si="30"/>
        <v>0</v>
      </c>
      <c r="CQ76" s="108">
        <f t="shared" si="30"/>
        <v>0</v>
      </c>
      <c r="CR76" s="108">
        <f t="shared" si="30"/>
        <v>0</v>
      </c>
      <c r="CS76" s="108">
        <f t="shared" si="30"/>
        <v>0</v>
      </c>
      <c r="CT76" s="108">
        <f t="shared" si="30"/>
        <v>0</v>
      </c>
      <c r="CU76" s="108">
        <f t="shared" si="30"/>
        <v>0</v>
      </c>
      <c r="CV76" s="108">
        <f t="shared" si="30"/>
        <v>0</v>
      </c>
      <c r="CW76" s="108">
        <f t="shared" si="30"/>
        <v>0</v>
      </c>
      <c r="CX76" s="108">
        <f t="shared" si="30"/>
        <v>0</v>
      </c>
      <c r="CY76" s="108">
        <f t="shared" si="30"/>
        <v>0</v>
      </c>
      <c r="CZ76" s="108">
        <f t="shared" si="30"/>
        <v>0</v>
      </c>
      <c r="DA76" s="108">
        <f t="shared" si="30"/>
        <v>0</v>
      </c>
      <c r="DB76" s="108">
        <f t="shared" si="30"/>
        <v>0</v>
      </c>
      <c r="DC76" s="108">
        <f t="shared" si="30"/>
        <v>0</v>
      </c>
      <c r="DD76" s="108">
        <f t="shared" si="30"/>
        <v>0</v>
      </c>
      <c r="DE76" s="108">
        <f t="shared" si="30"/>
        <v>0</v>
      </c>
      <c r="DF76" s="108">
        <f t="shared" si="30"/>
        <v>0</v>
      </c>
      <c r="DG76" s="108">
        <f t="shared" si="30"/>
        <v>0</v>
      </c>
      <c r="DH76" s="108">
        <f t="shared" si="30"/>
        <v>0</v>
      </c>
      <c r="DI76" s="108">
        <f t="shared" si="30"/>
        <v>0</v>
      </c>
      <c r="DJ76" s="108">
        <f t="shared" si="30"/>
        <v>0</v>
      </c>
      <c r="DK76" s="108">
        <f t="shared" si="30"/>
        <v>0</v>
      </c>
      <c r="DL76" s="108">
        <f t="shared" si="30"/>
        <v>0</v>
      </c>
      <c r="DM76" s="108">
        <f t="shared" si="30"/>
        <v>0</v>
      </c>
      <c r="DN76" s="108">
        <f t="shared" si="30"/>
        <v>0</v>
      </c>
      <c r="DO76" s="108">
        <f t="shared" si="30"/>
        <v>0</v>
      </c>
      <c r="DP76" s="108">
        <f t="shared" si="30"/>
        <v>0</v>
      </c>
      <c r="DQ76" s="108">
        <f t="shared" si="30"/>
        <v>0</v>
      </c>
      <c r="DR76" s="108">
        <f t="shared" si="30"/>
        <v>0</v>
      </c>
      <c r="DS76" s="108">
        <f t="shared" si="30"/>
        <v>0</v>
      </c>
      <c r="DT76" s="108">
        <f t="shared" si="30"/>
        <v>0</v>
      </c>
      <c r="DU76" s="108">
        <f t="shared" si="30"/>
        <v>0</v>
      </c>
      <c r="DV76" s="108">
        <f t="shared" si="30"/>
        <v>0</v>
      </c>
      <c r="DW76" s="108">
        <f t="shared" si="30"/>
        <v>0</v>
      </c>
      <c r="DX76" s="108">
        <f t="shared" si="30"/>
        <v>0</v>
      </c>
      <c r="DY76" s="108">
        <f t="shared" si="30"/>
        <v>0</v>
      </c>
      <c r="DZ76" s="108">
        <f t="shared" si="30"/>
        <v>0</v>
      </c>
      <c r="EA76" s="108">
        <f t="shared" si="30"/>
        <v>0</v>
      </c>
      <c r="EB76" s="108">
        <f t="shared" si="30"/>
        <v>0</v>
      </c>
      <c r="EC76" s="108">
        <f t="shared" si="30"/>
        <v>0</v>
      </c>
      <c r="ED76" s="108">
        <f t="shared" si="30"/>
        <v>0</v>
      </c>
      <c r="EE76" s="108">
        <f t="shared" si="30"/>
        <v>0</v>
      </c>
      <c r="EF76" s="108">
        <f t="shared" si="30"/>
        <v>0</v>
      </c>
      <c r="EG76" s="108">
        <f t="shared" si="30"/>
        <v>0</v>
      </c>
      <c r="EH76" s="108">
        <f t="shared" si="30"/>
        <v>0</v>
      </c>
      <c r="EI76" s="108">
        <f t="shared" si="30"/>
        <v>0</v>
      </c>
      <c r="EJ76" s="108">
        <f t="shared" si="30"/>
        <v>0</v>
      </c>
      <c r="EK76" s="108">
        <f t="shared" si="30"/>
        <v>0</v>
      </c>
      <c r="EL76" s="108">
        <f t="shared" si="30"/>
        <v>0</v>
      </c>
      <c r="EM76" s="108">
        <f t="shared" si="30"/>
        <v>0</v>
      </c>
      <c r="EN76" s="108">
        <f t="shared" si="30"/>
        <v>0</v>
      </c>
      <c r="EO76" s="108">
        <f t="shared" si="30"/>
        <v>0</v>
      </c>
      <c r="EP76" s="108">
        <f t="shared" si="30"/>
        <v>0</v>
      </c>
      <c r="EQ76" s="108">
        <f t="shared" si="30"/>
        <v>0</v>
      </c>
      <c r="ER76" s="108">
        <f t="shared" si="30"/>
        <v>0</v>
      </c>
      <c r="ES76" s="108">
        <f t="shared" si="30"/>
        <v>0</v>
      </c>
      <c r="ET76" s="108">
        <f t="shared" si="30"/>
        <v>0</v>
      </c>
      <c r="EU76" s="108">
        <f t="shared" si="30"/>
        <v>0</v>
      </c>
      <c r="EW76" s="46" t="s">
        <v>168</v>
      </c>
    </row>
    <row r="77" ht="14.25" customHeight="1">
      <c r="B77" s="1" t="s">
        <v>88</v>
      </c>
      <c r="C77" s="108">
        <f t="shared" si="20"/>
        <v>0</v>
      </c>
      <c r="D77" s="118">
        <f t="shared" ref="D77:O77" si="31">SUMIF($S$69:$EU$69,D$69,$S77:$EU77)</f>
        <v>0</v>
      </c>
      <c r="E77" s="108">
        <f t="shared" si="31"/>
        <v>0</v>
      </c>
      <c r="F77" s="108">
        <f t="shared" si="31"/>
        <v>0</v>
      </c>
      <c r="G77" s="108">
        <f t="shared" si="31"/>
        <v>0</v>
      </c>
      <c r="H77" s="108">
        <f t="shared" si="31"/>
        <v>0</v>
      </c>
      <c r="I77" s="108">
        <f t="shared" si="31"/>
        <v>0</v>
      </c>
      <c r="J77" s="108">
        <f t="shared" si="31"/>
        <v>0</v>
      </c>
      <c r="K77" s="108">
        <f t="shared" si="31"/>
        <v>0</v>
      </c>
      <c r="L77" s="108">
        <f t="shared" si="31"/>
        <v>0</v>
      </c>
      <c r="M77" s="108">
        <f t="shared" si="31"/>
        <v>0</v>
      </c>
      <c r="N77" s="108">
        <f t="shared" si="31"/>
        <v>0</v>
      </c>
      <c r="O77" s="108">
        <f t="shared" si="31"/>
        <v>0</v>
      </c>
      <c r="P77" s="108"/>
      <c r="Q77" s="46" t="str">
        <f t="shared" si="22"/>
        <v>Capex Reserve</v>
      </c>
      <c r="R77" s="108">
        <f t="shared" si="23"/>
        <v>0</v>
      </c>
      <c r="S77" s="118">
        <f t="shared" ref="S77:EU77" si="32">-IF(S$71=$I$4,$N$12,0)</f>
        <v>0</v>
      </c>
      <c r="T77" s="108">
        <f t="shared" si="32"/>
        <v>0</v>
      </c>
      <c r="U77" s="108">
        <f t="shared" si="32"/>
        <v>0</v>
      </c>
      <c r="V77" s="108">
        <f t="shared" si="32"/>
        <v>0</v>
      </c>
      <c r="W77" s="108">
        <f t="shared" si="32"/>
        <v>0</v>
      </c>
      <c r="X77" s="108">
        <f t="shared" si="32"/>
        <v>0</v>
      </c>
      <c r="Y77" s="108">
        <f t="shared" si="32"/>
        <v>0</v>
      </c>
      <c r="Z77" s="108">
        <f t="shared" si="32"/>
        <v>0</v>
      </c>
      <c r="AA77" s="108">
        <f t="shared" si="32"/>
        <v>0</v>
      </c>
      <c r="AB77" s="108">
        <f t="shared" si="32"/>
        <v>0</v>
      </c>
      <c r="AC77" s="108">
        <f t="shared" si="32"/>
        <v>0</v>
      </c>
      <c r="AD77" s="108">
        <f t="shared" si="32"/>
        <v>0</v>
      </c>
      <c r="AE77" s="108">
        <f t="shared" si="32"/>
        <v>0</v>
      </c>
      <c r="AF77" s="108">
        <f t="shared" si="32"/>
        <v>0</v>
      </c>
      <c r="AG77" s="108">
        <f t="shared" si="32"/>
        <v>0</v>
      </c>
      <c r="AH77" s="108">
        <f t="shared" si="32"/>
        <v>0</v>
      </c>
      <c r="AI77" s="108">
        <f t="shared" si="32"/>
        <v>0</v>
      </c>
      <c r="AJ77" s="108">
        <f t="shared" si="32"/>
        <v>0</v>
      </c>
      <c r="AK77" s="108">
        <f t="shared" si="32"/>
        <v>0</v>
      </c>
      <c r="AL77" s="108">
        <f t="shared" si="32"/>
        <v>0</v>
      </c>
      <c r="AM77" s="108">
        <f t="shared" si="32"/>
        <v>0</v>
      </c>
      <c r="AN77" s="108">
        <f t="shared" si="32"/>
        <v>0</v>
      </c>
      <c r="AO77" s="108">
        <f t="shared" si="32"/>
        <v>0</v>
      </c>
      <c r="AP77" s="108">
        <f t="shared" si="32"/>
        <v>0</v>
      </c>
      <c r="AQ77" s="108">
        <f t="shared" si="32"/>
        <v>0</v>
      </c>
      <c r="AR77" s="108">
        <f t="shared" si="32"/>
        <v>0</v>
      </c>
      <c r="AS77" s="108">
        <f t="shared" si="32"/>
        <v>0</v>
      </c>
      <c r="AT77" s="108">
        <f t="shared" si="32"/>
        <v>0</v>
      </c>
      <c r="AU77" s="108">
        <f t="shared" si="32"/>
        <v>0</v>
      </c>
      <c r="AV77" s="108">
        <f t="shared" si="32"/>
        <v>0</v>
      </c>
      <c r="AW77" s="108">
        <f t="shared" si="32"/>
        <v>0</v>
      </c>
      <c r="AX77" s="108">
        <f t="shared" si="32"/>
        <v>0</v>
      </c>
      <c r="AY77" s="108">
        <f t="shared" si="32"/>
        <v>0</v>
      </c>
      <c r="AZ77" s="108">
        <f t="shared" si="32"/>
        <v>0</v>
      </c>
      <c r="BA77" s="108">
        <f t="shared" si="32"/>
        <v>0</v>
      </c>
      <c r="BB77" s="108">
        <f t="shared" si="32"/>
        <v>0</v>
      </c>
      <c r="BC77" s="108">
        <f t="shared" si="32"/>
        <v>0</v>
      </c>
      <c r="BD77" s="108">
        <f t="shared" si="32"/>
        <v>0</v>
      </c>
      <c r="BE77" s="108">
        <f t="shared" si="32"/>
        <v>0</v>
      </c>
      <c r="BF77" s="108">
        <f t="shared" si="32"/>
        <v>0</v>
      </c>
      <c r="BG77" s="108">
        <f t="shared" si="32"/>
        <v>0</v>
      </c>
      <c r="BH77" s="108">
        <f t="shared" si="32"/>
        <v>0</v>
      </c>
      <c r="BI77" s="108">
        <f t="shared" si="32"/>
        <v>0</v>
      </c>
      <c r="BJ77" s="108">
        <f t="shared" si="32"/>
        <v>0</v>
      </c>
      <c r="BK77" s="108">
        <f t="shared" si="32"/>
        <v>0</v>
      </c>
      <c r="BL77" s="108">
        <f t="shared" si="32"/>
        <v>0</v>
      </c>
      <c r="BM77" s="108">
        <f t="shared" si="32"/>
        <v>0</v>
      </c>
      <c r="BN77" s="108">
        <f t="shared" si="32"/>
        <v>0</v>
      </c>
      <c r="BO77" s="108">
        <f t="shared" si="32"/>
        <v>0</v>
      </c>
      <c r="BP77" s="108">
        <f t="shared" si="32"/>
        <v>0</v>
      </c>
      <c r="BQ77" s="108">
        <f t="shared" si="32"/>
        <v>0</v>
      </c>
      <c r="BR77" s="108">
        <f t="shared" si="32"/>
        <v>0</v>
      </c>
      <c r="BS77" s="108">
        <f t="shared" si="32"/>
        <v>0</v>
      </c>
      <c r="BT77" s="108">
        <f t="shared" si="32"/>
        <v>0</v>
      </c>
      <c r="BU77" s="108">
        <f t="shared" si="32"/>
        <v>0</v>
      </c>
      <c r="BV77" s="108">
        <f t="shared" si="32"/>
        <v>0</v>
      </c>
      <c r="BW77" s="108">
        <f t="shared" si="32"/>
        <v>0</v>
      </c>
      <c r="BX77" s="108">
        <f t="shared" si="32"/>
        <v>0</v>
      </c>
      <c r="BY77" s="108">
        <f t="shared" si="32"/>
        <v>0</v>
      </c>
      <c r="BZ77" s="108">
        <f t="shared" si="32"/>
        <v>0</v>
      </c>
      <c r="CA77" s="108">
        <f t="shared" si="32"/>
        <v>0</v>
      </c>
      <c r="CB77" s="108">
        <f t="shared" si="32"/>
        <v>0</v>
      </c>
      <c r="CC77" s="108">
        <f t="shared" si="32"/>
        <v>0</v>
      </c>
      <c r="CD77" s="108">
        <f t="shared" si="32"/>
        <v>0</v>
      </c>
      <c r="CE77" s="108">
        <f t="shared" si="32"/>
        <v>0</v>
      </c>
      <c r="CF77" s="108">
        <f t="shared" si="32"/>
        <v>0</v>
      </c>
      <c r="CG77" s="108">
        <f t="shared" si="32"/>
        <v>0</v>
      </c>
      <c r="CH77" s="108">
        <f t="shared" si="32"/>
        <v>0</v>
      </c>
      <c r="CI77" s="108">
        <f t="shared" si="32"/>
        <v>0</v>
      </c>
      <c r="CJ77" s="108">
        <f t="shared" si="32"/>
        <v>0</v>
      </c>
      <c r="CK77" s="108">
        <f t="shared" si="32"/>
        <v>0</v>
      </c>
      <c r="CL77" s="108">
        <f t="shared" si="32"/>
        <v>0</v>
      </c>
      <c r="CM77" s="108">
        <f t="shared" si="32"/>
        <v>0</v>
      </c>
      <c r="CN77" s="108">
        <f t="shared" si="32"/>
        <v>0</v>
      </c>
      <c r="CO77" s="108">
        <f t="shared" si="32"/>
        <v>0</v>
      </c>
      <c r="CP77" s="108">
        <f t="shared" si="32"/>
        <v>0</v>
      </c>
      <c r="CQ77" s="108">
        <f t="shared" si="32"/>
        <v>0</v>
      </c>
      <c r="CR77" s="108">
        <f t="shared" si="32"/>
        <v>0</v>
      </c>
      <c r="CS77" s="108">
        <f t="shared" si="32"/>
        <v>0</v>
      </c>
      <c r="CT77" s="108">
        <f t="shared" si="32"/>
        <v>0</v>
      </c>
      <c r="CU77" s="108">
        <f t="shared" si="32"/>
        <v>0</v>
      </c>
      <c r="CV77" s="108">
        <f t="shared" si="32"/>
        <v>0</v>
      </c>
      <c r="CW77" s="108">
        <f t="shared" si="32"/>
        <v>0</v>
      </c>
      <c r="CX77" s="108">
        <f t="shared" si="32"/>
        <v>0</v>
      </c>
      <c r="CY77" s="108">
        <f t="shared" si="32"/>
        <v>0</v>
      </c>
      <c r="CZ77" s="108">
        <f t="shared" si="32"/>
        <v>0</v>
      </c>
      <c r="DA77" s="108">
        <f t="shared" si="32"/>
        <v>0</v>
      </c>
      <c r="DB77" s="108">
        <f t="shared" si="32"/>
        <v>0</v>
      </c>
      <c r="DC77" s="108">
        <f t="shared" si="32"/>
        <v>0</v>
      </c>
      <c r="DD77" s="108">
        <f t="shared" si="32"/>
        <v>0</v>
      </c>
      <c r="DE77" s="108">
        <f t="shared" si="32"/>
        <v>0</v>
      </c>
      <c r="DF77" s="108">
        <f t="shared" si="32"/>
        <v>0</v>
      </c>
      <c r="DG77" s="108">
        <f t="shared" si="32"/>
        <v>0</v>
      </c>
      <c r="DH77" s="108">
        <f t="shared" si="32"/>
        <v>0</v>
      </c>
      <c r="DI77" s="108">
        <f t="shared" si="32"/>
        <v>0</v>
      </c>
      <c r="DJ77" s="108">
        <f t="shared" si="32"/>
        <v>0</v>
      </c>
      <c r="DK77" s="108">
        <f t="shared" si="32"/>
        <v>0</v>
      </c>
      <c r="DL77" s="108">
        <f t="shared" si="32"/>
        <v>0</v>
      </c>
      <c r="DM77" s="108">
        <f t="shared" si="32"/>
        <v>0</v>
      </c>
      <c r="DN77" s="108">
        <f t="shared" si="32"/>
        <v>0</v>
      </c>
      <c r="DO77" s="108">
        <f t="shared" si="32"/>
        <v>0</v>
      </c>
      <c r="DP77" s="108">
        <f t="shared" si="32"/>
        <v>0</v>
      </c>
      <c r="DQ77" s="108">
        <f t="shared" si="32"/>
        <v>0</v>
      </c>
      <c r="DR77" s="108">
        <f t="shared" si="32"/>
        <v>0</v>
      </c>
      <c r="DS77" s="108">
        <f t="shared" si="32"/>
        <v>0</v>
      </c>
      <c r="DT77" s="108">
        <f t="shared" si="32"/>
        <v>0</v>
      </c>
      <c r="DU77" s="108">
        <f t="shared" si="32"/>
        <v>0</v>
      </c>
      <c r="DV77" s="108">
        <f t="shared" si="32"/>
        <v>0</v>
      </c>
      <c r="DW77" s="108">
        <f t="shared" si="32"/>
        <v>0</v>
      </c>
      <c r="DX77" s="108">
        <f t="shared" si="32"/>
        <v>0</v>
      </c>
      <c r="DY77" s="108">
        <f t="shared" si="32"/>
        <v>0</v>
      </c>
      <c r="DZ77" s="108">
        <f t="shared" si="32"/>
        <v>0</v>
      </c>
      <c r="EA77" s="108">
        <f t="shared" si="32"/>
        <v>0</v>
      </c>
      <c r="EB77" s="108">
        <f t="shared" si="32"/>
        <v>0</v>
      </c>
      <c r="EC77" s="108">
        <f t="shared" si="32"/>
        <v>0</v>
      </c>
      <c r="ED77" s="108">
        <f t="shared" si="32"/>
        <v>0</v>
      </c>
      <c r="EE77" s="108">
        <f t="shared" si="32"/>
        <v>0</v>
      </c>
      <c r="EF77" s="108">
        <f t="shared" si="32"/>
        <v>0</v>
      </c>
      <c r="EG77" s="108">
        <f t="shared" si="32"/>
        <v>0</v>
      </c>
      <c r="EH77" s="108">
        <f t="shared" si="32"/>
        <v>0</v>
      </c>
      <c r="EI77" s="108">
        <f t="shared" si="32"/>
        <v>0</v>
      </c>
      <c r="EJ77" s="108">
        <f t="shared" si="32"/>
        <v>0</v>
      </c>
      <c r="EK77" s="108">
        <f t="shared" si="32"/>
        <v>0</v>
      </c>
      <c r="EL77" s="108">
        <f t="shared" si="32"/>
        <v>0</v>
      </c>
      <c r="EM77" s="108">
        <f t="shared" si="32"/>
        <v>0</v>
      </c>
      <c r="EN77" s="108">
        <f t="shared" si="32"/>
        <v>0</v>
      </c>
      <c r="EO77" s="108">
        <f t="shared" si="32"/>
        <v>0</v>
      </c>
      <c r="EP77" s="108">
        <f t="shared" si="32"/>
        <v>0</v>
      </c>
      <c r="EQ77" s="108">
        <f t="shared" si="32"/>
        <v>0</v>
      </c>
      <c r="ER77" s="108">
        <f t="shared" si="32"/>
        <v>0</v>
      </c>
      <c r="ES77" s="108">
        <f t="shared" si="32"/>
        <v>0</v>
      </c>
      <c r="ET77" s="108">
        <f t="shared" si="32"/>
        <v>0</v>
      </c>
      <c r="EU77" s="108">
        <f t="shared" si="32"/>
        <v>0</v>
      </c>
      <c r="EW77" s="46" t="s">
        <v>168</v>
      </c>
    </row>
    <row r="78" ht="14.25" customHeight="1">
      <c r="B78" s="46" t="s">
        <v>4</v>
      </c>
      <c r="C78" s="108">
        <f t="shared" si="20"/>
        <v>-4943400</v>
      </c>
      <c r="D78" s="118">
        <f t="shared" ref="D78:O78" si="33">SUMIF($S$69:$EU$69,D$69,$S78:$EU78)</f>
        <v>0</v>
      </c>
      <c r="E78" s="108">
        <f t="shared" si="33"/>
        <v>-4943400</v>
      </c>
      <c r="F78" s="108">
        <f t="shared" si="33"/>
        <v>0</v>
      </c>
      <c r="G78" s="108">
        <f t="shared" si="33"/>
        <v>0</v>
      </c>
      <c r="H78" s="108">
        <f t="shared" si="33"/>
        <v>0</v>
      </c>
      <c r="I78" s="108">
        <f t="shared" si="33"/>
        <v>0</v>
      </c>
      <c r="J78" s="108">
        <f t="shared" si="33"/>
        <v>0</v>
      </c>
      <c r="K78" s="108">
        <f t="shared" si="33"/>
        <v>0</v>
      </c>
      <c r="L78" s="108">
        <f t="shared" si="33"/>
        <v>0</v>
      </c>
      <c r="M78" s="108">
        <f t="shared" si="33"/>
        <v>0</v>
      </c>
      <c r="N78" s="108">
        <f t="shared" si="33"/>
        <v>0</v>
      </c>
      <c r="O78" s="108">
        <f t="shared" si="33"/>
        <v>0</v>
      </c>
      <c r="P78" s="108"/>
      <c r="Q78" s="46" t="str">
        <f t="shared" si="22"/>
        <v>Renovation</v>
      </c>
      <c r="R78" s="108">
        <f t="shared" si="23"/>
        <v>-4943400</v>
      </c>
      <c r="S78" s="118">
        <f t="shared" ref="S78:EU78" si="34">-IF(AND(S71&gt;=$N$31,S71&lt;=$P$31),$E$43/$O$31,0)</f>
        <v>0</v>
      </c>
      <c r="T78" s="108">
        <f t="shared" si="34"/>
        <v>0</v>
      </c>
      <c r="U78" s="108">
        <f t="shared" si="34"/>
        <v>0</v>
      </c>
      <c r="V78" s="108">
        <f t="shared" si="34"/>
        <v>0</v>
      </c>
      <c r="W78" s="108">
        <f t="shared" si="34"/>
        <v>-617925</v>
      </c>
      <c r="X78" s="108">
        <f t="shared" si="34"/>
        <v>-617925</v>
      </c>
      <c r="Y78" s="108">
        <f t="shared" si="34"/>
        <v>-617925</v>
      </c>
      <c r="Z78" s="108">
        <f t="shared" si="34"/>
        <v>-617925</v>
      </c>
      <c r="AA78" s="108">
        <f t="shared" si="34"/>
        <v>-617925</v>
      </c>
      <c r="AB78" s="108">
        <f t="shared" si="34"/>
        <v>-617925</v>
      </c>
      <c r="AC78" s="108">
        <f t="shared" si="34"/>
        <v>-617925</v>
      </c>
      <c r="AD78" s="108">
        <f t="shared" si="34"/>
        <v>-617925</v>
      </c>
      <c r="AE78" s="108">
        <f t="shared" si="34"/>
        <v>0</v>
      </c>
      <c r="AF78" s="108">
        <f t="shared" si="34"/>
        <v>0</v>
      </c>
      <c r="AG78" s="108">
        <f t="shared" si="34"/>
        <v>0</v>
      </c>
      <c r="AH78" s="108">
        <f t="shared" si="34"/>
        <v>0</v>
      </c>
      <c r="AI78" s="108">
        <f t="shared" si="34"/>
        <v>0</v>
      </c>
      <c r="AJ78" s="108">
        <f t="shared" si="34"/>
        <v>0</v>
      </c>
      <c r="AK78" s="108">
        <f t="shared" si="34"/>
        <v>0</v>
      </c>
      <c r="AL78" s="108">
        <f t="shared" si="34"/>
        <v>0</v>
      </c>
      <c r="AM78" s="108">
        <f t="shared" si="34"/>
        <v>0</v>
      </c>
      <c r="AN78" s="108">
        <f t="shared" si="34"/>
        <v>0</v>
      </c>
      <c r="AO78" s="108">
        <f t="shared" si="34"/>
        <v>0</v>
      </c>
      <c r="AP78" s="108">
        <f t="shared" si="34"/>
        <v>0</v>
      </c>
      <c r="AQ78" s="108">
        <f t="shared" si="34"/>
        <v>0</v>
      </c>
      <c r="AR78" s="108">
        <f t="shared" si="34"/>
        <v>0</v>
      </c>
      <c r="AS78" s="108">
        <f t="shared" si="34"/>
        <v>0</v>
      </c>
      <c r="AT78" s="108">
        <f t="shared" si="34"/>
        <v>0</v>
      </c>
      <c r="AU78" s="108">
        <f t="shared" si="34"/>
        <v>0</v>
      </c>
      <c r="AV78" s="108">
        <f t="shared" si="34"/>
        <v>0</v>
      </c>
      <c r="AW78" s="108">
        <f t="shared" si="34"/>
        <v>0</v>
      </c>
      <c r="AX78" s="108">
        <f t="shared" si="34"/>
        <v>0</v>
      </c>
      <c r="AY78" s="108">
        <f t="shared" si="34"/>
        <v>0</v>
      </c>
      <c r="AZ78" s="108">
        <f t="shared" si="34"/>
        <v>0</v>
      </c>
      <c r="BA78" s="108">
        <f t="shared" si="34"/>
        <v>0</v>
      </c>
      <c r="BB78" s="108">
        <f t="shared" si="34"/>
        <v>0</v>
      </c>
      <c r="BC78" s="108">
        <f t="shared" si="34"/>
        <v>0</v>
      </c>
      <c r="BD78" s="108">
        <f t="shared" si="34"/>
        <v>0</v>
      </c>
      <c r="BE78" s="108">
        <f t="shared" si="34"/>
        <v>0</v>
      </c>
      <c r="BF78" s="108">
        <f t="shared" si="34"/>
        <v>0</v>
      </c>
      <c r="BG78" s="108">
        <f t="shared" si="34"/>
        <v>0</v>
      </c>
      <c r="BH78" s="108">
        <f t="shared" si="34"/>
        <v>0</v>
      </c>
      <c r="BI78" s="108">
        <f t="shared" si="34"/>
        <v>0</v>
      </c>
      <c r="BJ78" s="108">
        <f t="shared" si="34"/>
        <v>0</v>
      </c>
      <c r="BK78" s="108">
        <f t="shared" si="34"/>
        <v>0</v>
      </c>
      <c r="BL78" s="108">
        <f t="shared" si="34"/>
        <v>0</v>
      </c>
      <c r="BM78" s="108">
        <f t="shared" si="34"/>
        <v>0</v>
      </c>
      <c r="BN78" s="108">
        <f t="shared" si="34"/>
        <v>0</v>
      </c>
      <c r="BO78" s="108">
        <f t="shared" si="34"/>
        <v>0</v>
      </c>
      <c r="BP78" s="108">
        <f t="shared" si="34"/>
        <v>0</v>
      </c>
      <c r="BQ78" s="108">
        <f t="shared" si="34"/>
        <v>0</v>
      </c>
      <c r="BR78" s="108">
        <f t="shared" si="34"/>
        <v>0</v>
      </c>
      <c r="BS78" s="108">
        <f t="shared" si="34"/>
        <v>0</v>
      </c>
      <c r="BT78" s="108">
        <f t="shared" si="34"/>
        <v>0</v>
      </c>
      <c r="BU78" s="108">
        <f t="shared" si="34"/>
        <v>0</v>
      </c>
      <c r="BV78" s="108">
        <f t="shared" si="34"/>
        <v>0</v>
      </c>
      <c r="BW78" s="108">
        <f t="shared" si="34"/>
        <v>0</v>
      </c>
      <c r="BX78" s="108">
        <f t="shared" si="34"/>
        <v>0</v>
      </c>
      <c r="BY78" s="108">
        <f t="shared" si="34"/>
        <v>0</v>
      </c>
      <c r="BZ78" s="108">
        <f t="shared" si="34"/>
        <v>0</v>
      </c>
      <c r="CA78" s="108">
        <f t="shared" si="34"/>
        <v>0</v>
      </c>
      <c r="CB78" s="108">
        <f t="shared" si="34"/>
        <v>0</v>
      </c>
      <c r="CC78" s="108">
        <f t="shared" si="34"/>
        <v>0</v>
      </c>
      <c r="CD78" s="108">
        <f t="shared" si="34"/>
        <v>0</v>
      </c>
      <c r="CE78" s="108">
        <f t="shared" si="34"/>
        <v>0</v>
      </c>
      <c r="CF78" s="108">
        <f t="shared" si="34"/>
        <v>0</v>
      </c>
      <c r="CG78" s="108">
        <f t="shared" si="34"/>
        <v>0</v>
      </c>
      <c r="CH78" s="108">
        <f t="shared" si="34"/>
        <v>0</v>
      </c>
      <c r="CI78" s="108">
        <f t="shared" si="34"/>
        <v>0</v>
      </c>
      <c r="CJ78" s="108">
        <f t="shared" si="34"/>
        <v>0</v>
      </c>
      <c r="CK78" s="108">
        <f t="shared" si="34"/>
        <v>0</v>
      </c>
      <c r="CL78" s="108">
        <f t="shared" si="34"/>
        <v>0</v>
      </c>
      <c r="CM78" s="108">
        <f t="shared" si="34"/>
        <v>0</v>
      </c>
      <c r="CN78" s="108">
        <f t="shared" si="34"/>
        <v>0</v>
      </c>
      <c r="CO78" s="108">
        <f t="shared" si="34"/>
        <v>0</v>
      </c>
      <c r="CP78" s="108">
        <f t="shared" si="34"/>
        <v>0</v>
      </c>
      <c r="CQ78" s="108">
        <f t="shared" si="34"/>
        <v>0</v>
      </c>
      <c r="CR78" s="108">
        <f t="shared" si="34"/>
        <v>0</v>
      </c>
      <c r="CS78" s="108">
        <f t="shared" si="34"/>
        <v>0</v>
      </c>
      <c r="CT78" s="108">
        <f t="shared" si="34"/>
        <v>0</v>
      </c>
      <c r="CU78" s="108">
        <f t="shared" si="34"/>
        <v>0</v>
      </c>
      <c r="CV78" s="108">
        <f t="shared" si="34"/>
        <v>0</v>
      </c>
      <c r="CW78" s="108">
        <f t="shared" si="34"/>
        <v>0</v>
      </c>
      <c r="CX78" s="108">
        <f t="shared" si="34"/>
        <v>0</v>
      </c>
      <c r="CY78" s="108">
        <f t="shared" si="34"/>
        <v>0</v>
      </c>
      <c r="CZ78" s="108">
        <f t="shared" si="34"/>
        <v>0</v>
      </c>
      <c r="DA78" s="108">
        <f t="shared" si="34"/>
        <v>0</v>
      </c>
      <c r="DB78" s="108">
        <f t="shared" si="34"/>
        <v>0</v>
      </c>
      <c r="DC78" s="108">
        <f t="shared" si="34"/>
        <v>0</v>
      </c>
      <c r="DD78" s="108">
        <f t="shared" si="34"/>
        <v>0</v>
      </c>
      <c r="DE78" s="108">
        <f t="shared" si="34"/>
        <v>0</v>
      </c>
      <c r="DF78" s="108">
        <f t="shared" si="34"/>
        <v>0</v>
      </c>
      <c r="DG78" s="108">
        <f t="shared" si="34"/>
        <v>0</v>
      </c>
      <c r="DH78" s="108">
        <f t="shared" si="34"/>
        <v>0</v>
      </c>
      <c r="DI78" s="108">
        <f t="shared" si="34"/>
        <v>0</v>
      </c>
      <c r="DJ78" s="108">
        <f t="shared" si="34"/>
        <v>0</v>
      </c>
      <c r="DK78" s="108">
        <f t="shared" si="34"/>
        <v>0</v>
      </c>
      <c r="DL78" s="108">
        <f t="shared" si="34"/>
        <v>0</v>
      </c>
      <c r="DM78" s="108">
        <f t="shared" si="34"/>
        <v>0</v>
      </c>
      <c r="DN78" s="108">
        <f t="shared" si="34"/>
        <v>0</v>
      </c>
      <c r="DO78" s="108">
        <f t="shared" si="34"/>
        <v>0</v>
      </c>
      <c r="DP78" s="108">
        <f t="shared" si="34"/>
        <v>0</v>
      </c>
      <c r="DQ78" s="108">
        <f t="shared" si="34"/>
        <v>0</v>
      </c>
      <c r="DR78" s="108">
        <f t="shared" si="34"/>
        <v>0</v>
      </c>
      <c r="DS78" s="108">
        <f t="shared" si="34"/>
        <v>0</v>
      </c>
      <c r="DT78" s="108">
        <f t="shared" si="34"/>
        <v>0</v>
      </c>
      <c r="DU78" s="108">
        <f t="shared" si="34"/>
        <v>0</v>
      </c>
      <c r="DV78" s="108">
        <f t="shared" si="34"/>
        <v>0</v>
      </c>
      <c r="DW78" s="108">
        <f t="shared" si="34"/>
        <v>0</v>
      </c>
      <c r="DX78" s="108">
        <f t="shared" si="34"/>
        <v>0</v>
      </c>
      <c r="DY78" s="108">
        <f t="shared" si="34"/>
        <v>0</v>
      </c>
      <c r="DZ78" s="108">
        <f t="shared" si="34"/>
        <v>0</v>
      </c>
      <c r="EA78" s="108">
        <f t="shared" si="34"/>
        <v>0</v>
      </c>
      <c r="EB78" s="108">
        <f t="shared" si="34"/>
        <v>0</v>
      </c>
      <c r="EC78" s="108">
        <f t="shared" si="34"/>
        <v>0</v>
      </c>
      <c r="ED78" s="108">
        <f t="shared" si="34"/>
        <v>0</v>
      </c>
      <c r="EE78" s="108">
        <f t="shared" si="34"/>
        <v>0</v>
      </c>
      <c r="EF78" s="108">
        <f t="shared" si="34"/>
        <v>0</v>
      </c>
      <c r="EG78" s="108">
        <f t="shared" si="34"/>
        <v>0</v>
      </c>
      <c r="EH78" s="108">
        <f t="shared" si="34"/>
        <v>0</v>
      </c>
      <c r="EI78" s="108">
        <f t="shared" si="34"/>
        <v>0</v>
      </c>
      <c r="EJ78" s="108">
        <f t="shared" si="34"/>
        <v>0</v>
      </c>
      <c r="EK78" s="108">
        <f t="shared" si="34"/>
        <v>0</v>
      </c>
      <c r="EL78" s="108">
        <f t="shared" si="34"/>
        <v>0</v>
      </c>
      <c r="EM78" s="108">
        <f t="shared" si="34"/>
        <v>0</v>
      </c>
      <c r="EN78" s="108">
        <f t="shared" si="34"/>
        <v>0</v>
      </c>
      <c r="EO78" s="108">
        <f t="shared" si="34"/>
        <v>0</v>
      </c>
      <c r="EP78" s="108">
        <f t="shared" si="34"/>
        <v>0</v>
      </c>
      <c r="EQ78" s="108">
        <f t="shared" si="34"/>
        <v>0</v>
      </c>
      <c r="ER78" s="108">
        <f t="shared" si="34"/>
        <v>0</v>
      </c>
      <c r="ES78" s="108">
        <f t="shared" si="34"/>
        <v>0</v>
      </c>
      <c r="ET78" s="108">
        <f t="shared" si="34"/>
        <v>0</v>
      </c>
      <c r="EU78" s="108">
        <f t="shared" si="34"/>
        <v>0</v>
      </c>
      <c r="EW78" s="46" t="s">
        <v>168</v>
      </c>
    </row>
    <row r="79" ht="14.25" customHeight="1">
      <c r="B79" s="46" t="s">
        <v>172</v>
      </c>
      <c r="C79" s="108">
        <f t="shared" si="20"/>
        <v>-728736.0316</v>
      </c>
      <c r="D79" s="118">
        <f t="shared" ref="D79:O79" si="35">SUMIF($S$69:$EU$69,D$69,$S79:$EU79)</f>
        <v>-728736.0316</v>
      </c>
      <c r="E79" s="108">
        <f t="shared" si="35"/>
        <v>0</v>
      </c>
      <c r="F79" s="108">
        <f t="shared" si="35"/>
        <v>0</v>
      </c>
      <c r="G79" s="108">
        <f t="shared" si="35"/>
        <v>0</v>
      </c>
      <c r="H79" s="108">
        <f t="shared" si="35"/>
        <v>0</v>
      </c>
      <c r="I79" s="108">
        <f t="shared" si="35"/>
        <v>0</v>
      </c>
      <c r="J79" s="108">
        <f t="shared" si="35"/>
        <v>0</v>
      </c>
      <c r="K79" s="108">
        <f t="shared" si="35"/>
        <v>0</v>
      </c>
      <c r="L79" s="108">
        <f t="shared" si="35"/>
        <v>0</v>
      </c>
      <c r="M79" s="108">
        <f t="shared" si="35"/>
        <v>0</v>
      </c>
      <c r="N79" s="108">
        <f t="shared" si="35"/>
        <v>0</v>
      </c>
      <c r="O79" s="108">
        <f t="shared" si="35"/>
        <v>0</v>
      </c>
      <c r="P79" s="108"/>
      <c r="Q79" s="46" t="str">
        <f t="shared" si="22"/>
        <v>Acq. Closing Costs</v>
      </c>
      <c r="R79" s="108">
        <f t="shared" si="23"/>
        <v>-728736.0316</v>
      </c>
      <c r="S79" s="118">
        <f t="shared" ref="S79:EU79" si="36">-IF(S73&lt;0,$N$5,0)</f>
        <v>-728736.0316</v>
      </c>
      <c r="T79" s="108">
        <f t="shared" si="36"/>
        <v>0</v>
      </c>
      <c r="U79" s="108">
        <f t="shared" si="36"/>
        <v>0</v>
      </c>
      <c r="V79" s="108">
        <f t="shared" si="36"/>
        <v>0</v>
      </c>
      <c r="W79" s="108">
        <f t="shared" si="36"/>
        <v>0</v>
      </c>
      <c r="X79" s="108">
        <f t="shared" si="36"/>
        <v>0</v>
      </c>
      <c r="Y79" s="108">
        <f t="shared" si="36"/>
        <v>0</v>
      </c>
      <c r="Z79" s="108">
        <f t="shared" si="36"/>
        <v>0</v>
      </c>
      <c r="AA79" s="108">
        <f t="shared" si="36"/>
        <v>0</v>
      </c>
      <c r="AB79" s="108">
        <f t="shared" si="36"/>
        <v>0</v>
      </c>
      <c r="AC79" s="108">
        <f t="shared" si="36"/>
        <v>0</v>
      </c>
      <c r="AD79" s="108">
        <f t="shared" si="36"/>
        <v>0</v>
      </c>
      <c r="AE79" s="108">
        <f t="shared" si="36"/>
        <v>0</v>
      </c>
      <c r="AF79" s="108">
        <f t="shared" si="36"/>
        <v>0</v>
      </c>
      <c r="AG79" s="108">
        <f t="shared" si="36"/>
        <v>0</v>
      </c>
      <c r="AH79" s="108">
        <f t="shared" si="36"/>
        <v>0</v>
      </c>
      <c r="AI79" s="108">
        <f t="shared" si="36"/>
        <v>0</v>
      </c>
      <c r="AJ79" s="108">
        <f t="shared" si="36"/>
        <v>0</v>
      </c>
      <c r="AK79" s="108">
        <f t="shared" si="36"/>
        <v>0</v>
      </c>
      <c r="AL79" s="108">
        <f t="shared" si="36"/>
        <v>0</v>
      </c>
      <c r="AM79" s="108">
        <f t="shared" si="36"/>
        <v>0</v>
      </c>
      <c r="AN79" s="108">
        <f t="shared" si="36"/>
        <v>0</v>
      </c>
      <c r="AO79" s="108">
        <f t="shared" si="36"/>
        <v>0</v>
      </c>
      <c r="AP79" s="108">
        <f t="shared" si="36"/>
        <v>0</v>
      </c>
      <c r="AQ79" s="108">
        <f t="shared" si="36"/>
        <v>0</v>
      </c>
      <c r="AR79" s="108">
        <f t="shared" si="36"/>
        <v>0</v>
      </c>
      <c r="AS79" s="108">
        <f t="shared" si="36"/>
        <v>0</v>
      </c>
      <c r="AT79" s="108">
        <f t="shared" si="36"/>
        <v>0</v>
      </c>
      <c r="AU79" s="108">
        <f t="shared" si="36"/>
        <v>0</v>
      </c>
      <c r="AV79" s="108">
        <f t="shared" si="36"/>
        <v>0</v>
      </c>
      <c r="AW79" s="108">
        <f t="shared" si="36"/>
        <v>0</v>
      </c>
      <c r="AX79" s="108">
        <f t="shared" si="36"/>
        <v>0</v>
      </c>
      <c r="AY79" s="108">
        <f t="shared" si="36"/>
        <v>0</v>
      </c>
      <c r="AZ79" s="108">
        <f t="shared" si="36"/>
        <v>0</v>
      </c>
      <c r="BA79" s="108">
        <f t="shared" si="36"/>
        <v>0</v>
      </c>
      <c r="BB79" s="108">
        <f t="shared" si="36"/>
        <v>0</v>
      </c>
      <c r="BC79" s="108">
        <f t="shared" si="36"/>
        <v>0</v>
      </c>
      <c r="BD79" s="108">
        <f t="shared" si="36"/>
        <v>0</v>
      </c>
      <c r="BE79" s="108">
        <f t="shared" si="36"/>
        <v>0</v>
      </c>
      <c r="BF79" s="108">
        <f t="shared" si="36"/>
        <v>0</v>
      </c>
      <c r="BG79" s="108">
        <f t="shared" si="36"/>
        <v>0</v>
      </c>
      <c r="BH79" s="108">
        <f t="shared" si="36"/>
        <v>0</v>
      </c>
      <c r="BI79" s="108">
        <f t="shared" si="36"/>
        <v>0</v>
      </c>
      <c r="BJ79" s="108">
        <f t="shared" si="36"/>
        <v>0</v>
      </c>
      <c r="BK79" s="108">
        <f t="shared" si="36"/>
        <v>0</v>
      </c>
      <c r="BL79" s="108">
        <f t="shared" si="36"/>
        <v>0</v>
      </c>
      <c r="BM79" s="108">
        <f t="shared" si="36"/>
        <v>0</v>
      </c>
      <c r="BN79" s="108">
        <f t="shared" si="36"/>
        <v>0</v>
      </c>
      <c r="BO79" s="108">
        <f t="shared" si="36"/>
        <v>0</v>
      </c>
      <c r="BP79" s="108">
        <f t="shared" si="36"/>
        <v>0</v>
      </c>
      <c r="BQ79" s="108">
        <f t="shared" si="36"/>
        <v>0</v>
      </c>
      <c r="BR79" s="108">
        <f t="shared" si="36"/>
        <v>0</v>
      </c>
      <c r="BS79" s="108">
        <f t="shared" si="36"/>
        <v>0</v>
      </c>
      <c r="BT79" s="108">
        <f t="shared" si="36"/>
        <v>0</v>
      </c>
      <c r="BU79" s="108">
        <f t="shared" si="36"/>
        <v>0</v>
      </c>
      <c r="BV79" s="108">
        <f t="shared" si="36"/>
        <v>0</v>
      </c>
      <c r="BW79" s="108">
        <f t="shared" si="36"/>
        <v>0</v>
      </c>
      <c r="BX79" s="108">
        <f t="shared" si="36"/>
        <v>0</v>
      </c>
      <c r="BY79" s="108">
        <f t="shared" si="36"/>
        <v>0</v>
      </c>
      <c r="BZ79" s="108">
        <f t="shared" si="36"/>
        <v>0</v>
      </c>
      <c r="CA79" s="108">
        <f t="shared" si="36"/>
        <v>0</v>
      </c>
      <c r="CB79" s="108">
        <f t="shared" si="36"/>
        <v>0</v>
      </c>
      <c r="CC79" s="108">
        <f t="shared" si="36"/>
        <v>0</v>
      </c>
      <c r="CD79" s="108">
        <f t="shared" si="36"/>
        <v>0</v>
      </c>
      <c r="CE79" s="108">
        <f t="shared" si="36"/>
        <v>0</v>
      </c>
      <c r="CF79" s="108">
        <f t="shared" si="36"/>
        <v>0</v>
      </c>
      <c r="CG79" s="108">
        <f t="shared" si="36"/>
        <v>0</v>
      </c>
      <c r="CH79" s="108">
        <f t="shared" si="36"/>
        <v>0</v>
      </c>
      <c r="CI79" s="108">
        <f t="shared" si="36"/>
        <v>0</v>
      </c>
      <c r="CJ79" s="108">
        <f t="shared" si="36"/>
        <v>0</v>
      </c>
      <c r="CK79" s="108">
        <f t="shared" si="36"/>
        <v>0</v>
      </c>
      <c r="CL79" s="108">
        <f t="shared" si="36"/>
        <v>0</v>
      </c>
      <c r="CM79" s="108">
        <f t="shared" si="36"/>
        <v>0</v>
      </c>
      <c r="CN79" s="108">
        <f t="shared" si="36"/>
        <v>0</v>
      </c>
      <c r="CO79" s="108">
        <f t="shared" si="36"/>
        <v>0</v>
      </c>
      <c r="CP79" s="108">
        <f t="shared" si="36"/>
        <v>0</v>
      </c>
      <c r="CQ79" s="108">
        <f t="shared" si="36"/>
        <v>0</v>
      </c>
      <c r="CR79" s="108">
        <f t="shared" si="36"/>
        <v>0</v>
      </c>
      <c r="CS79" s="108">
        <f t="shared" si="36"/>
        <v>0</v>
      </c>
      <c r="CT79" s="108">
        <f t="shared" si="36"/>
        <v>0</v>
      </c>
      <c r="CU79" s="108">
        <f t="shared" si="36"/>
        <v>0</v>
      </c>
      <c r="CV79" s="108">
        <f t="shared" si="36"/>
        <v>0</v>
      </c>
      <c r="CW79" s="108">
        <f t="shared" si="36"/>
        <v>0</v>
      </c>
      <c r="CX79" s="108">
        <f t="shared" si="36"/>
        <v>0</v>
      </c>
      <c r="CY79" s="108">
        <f t="shared" si="36"/>
        <v>0</v>
      </c>
      <c r="CZ79" s="108">
        <f t="shared" si="36"/>
        <v>0</v>
      </c>
      <c r="DA79" s="108">
        <f t="shared" si="36"/>
        <v>0</v>
      </c>
      <c r="DB79" s="108">
        <f t="shared" si="36"/>
        <v>0</v>
      </c>
      <c r="DC79" s="108">
        <f t="shared" si="36"/>
        <v>0</v>
      </c>
      <c r="DD79" s="108">
        <f t="shared" si="36"/>
        <v>0</v>
      </c>
      <c r="DE79" s="108">
        <f t="shared" si="36"/>
        <v>0</v>
      </c>
      <c r="DF79" s="108">
        <f t="shared" si="36"/>
        <v>0</v>
      </c>
      <c r="DG79" s="108">
        <f t="shared" si="36"/>
        <v>0</v>
      </c>
      <c r="DH79" s="108">
        <f t="shared" si="36"/>
        <v>0</v>
      </c>
      <c r="DI79" s="108">
        <f t="shared" si="36"/>
        <v>0</v>
      </c>
      <c r="DJ79" s="108">
        <f t="shared" si="36"/>
        <v>0</v>
      </c>
      <c r="DK79" s="108">
        <f t="shared" si="36"/>
        <v>0</v>
      </c>
      <c r="DL79" s="108">
        <f t="shared" si="36"/>
        <v>0</v>
      </c>
      <c r="DM79" s="108">
        <f t="shared" si="36"/>
        <v>0</v>
      </c>
      <c r="DN79" s="108">
        <f t="shared" si="36"/>
        <v>0</v>
      </c>
      <c r="DO79" s="108">
        <f t="shared" si="36"/>
        <v>0</v>
      </c>
      <c r="DP79" s="108">
        <f t="shared" si="36"/>
        <v>0</v>
      </c>
      <c r="DQ79" s="108">
        <f t="shared" si="36"/>
        <v>0</v>
      </c>
      <c r="DR79" s="108">
        <f t="shared" si="36"/>
        <v>0</v>
      </c>
      <c r="DS79" s="108">
        <f t="shared" si="36"/>
        <v>0</v>
      </c>
      <c r="DT79" s="108">
        <f t="shared" si="36"/>
        <v>0</v>
      </c>
      <c r="DU79" s="108">
        <f t="shared" si="36"/>
        <v>0</v>
      </c>
      <c r="DV79" s="108">
        <f t="shared" si="36"/>
        <v>0</v>
      </c>
      <c r="DW79" s="108">
        <f t="shared" si="36"/>
        <v>0</v>
      </c>
      <c r="DX79" s="108">
        <f t="shared" si="36"/>
        <v>0</v>
      </c>
      <c r="DY79" s="108">
        <f t="shared" si="36"/>
        <v>0</v>
      </c>
      <c r="DZ79" s="108">
        <f t="shared" si="36"/>
        <v>0</v>
      </c>
      <c r="EA79" s="108">
        <f t="shared" si="36"/>
        <v>0</v>
      </c>
      <c r="EB79" s="108">
        <f t="shared" si="36"/>
        <v>0</v>
      </c>
      <c r="EC79" s="108">
        <f t="shared" si="36"/>
        <v>0</v>
      </c>
      <c r="ED79" s="108">
        <f t="shared" si="36"/>
        <v>0</v>
      </c>
      <c r="EE79" s="108">
        <f t="shared" si="36"/>
        <v>0</v>
      </c>
      <c r="EF79" s="108">
        <f t="shared" si="36"/>
        <v>0</v>
      </c>
      <c r="EG79" s="108">
        <f t="shared" si="36"/>
        <v>0</v>
      </c>
      <c r="EH79" s="108">
        <f t="shared" si="36"/>
        <v>0</v>
      </c>
      <c r="EI79" s="108">
        <f t="shared" si="36"/>
        <v>0</v>
      </c>
      <c r="EJ79" s="108">
        <f t="shared" si="36"/>
        <v>0</v>
      </c>
      <c r="EK79" s="108">
        <f t="shared" si="36"/>
        <v>0</v>
      </c>
      <c r="EL79" s="108">
        <f t="shared" si="36"/>
        <v>0</v>
      </c>
      <c r="EM79" s="108">
        <f t="shared" si="36"/>
        <v>0</v>
      </c>
      <c r="EN79" s="108">
        <f t="shared" si="36"/>
        <v>0</v>
      </c>
      <c r="EO79" s="108">
        <f t="shared" si="36"/>
        <v>0</v>
      </c>
      <c r="EP79" s="108">
        <f t="shared" si="36"/>
        <v>0</v>
      </c>
      <c r="EQ79" s="108">
        <f t="shared" si="36"/>
        <v>0</v>
      </c>
      <c r="ER79" s="108">
        <f t="shared" si="36"/>
        <v>0</v>
      </c>
      <c r="ES79" s="108">
        <f t="shared" si="36"/>
        <v>0</v>
      </c>
      <c r="ET79" s="108">
        <f t="shared" si="36"/>
        <v>0</v>
      </c>
      <c r="EU79" s="108">
        <f t="shared" si="36"/>
        <v>0</v>
      </c>
      <c r="EW79" s="46" t="s">
        <v>168</v>
      </c>
    </row>
    <row r="80" ht="14.25" customHeight="1">
      <c r="B80" s="46" t="s">
        <v>109</v>
      </c>
      <c r="C80" s="108">
        <f t="shared" si="20"/>
        <v>0</v>
      </c>
      <c r="D80" s="118">
        <f t="shared" ref="D80:O80" si="37">SUMIF($S$69:$EU$69,D$69,$S80:$EU80)</f>
        <v>0</v>
      </c>
      <c r="E80" s="108">
        <f t="shared" si="37"/>
        <v>0</v>
      </c>
      <c r="F80" s="108">
        <f t="shared" si="37"/>
        <v>0</v>
      </c>
      <c r="G80" s="108">
        <f t="shared" si="37"/>
        <v>0</v>
      </c>
      <c r="H80" s="108">
        <f t="shared" si="37"/>
        <v>0</v>
      </c>
      <c r="I80" s="108">
        <f t="shared" si="37"/>
        <v>0</v>
      </c>
      <c r="J80" s="108">
        <f t="shared" si="37"/>
        <v>0</v>
      </c>
      <c r="K80" s="108">
        <f t="shared" si="37"/>
        <v>0</v>
      </c>
      <c r="L80" s="108">
        <f t="shared" si="37"/>
        <v>0</v>
      </c>
      <c r="M80" s="108">
        <f t="shared" si="37"/>
        <v>0</v>
      </c>
      <c r="N80" s="108">
        <f t="shared" si="37"/>
        <v>0</v>
      </c>
      <c r="O80" s="108">
        <f t="shared" si="37"/>
        <v>0</v>
      </c>
      <c r="P80" s="108"/>
      <c r="Q80" s="46" t="str">
        <f t="shared" si="22"/>
        <v>Tax Incentive Financing</v>
      </c>
      <c r="R80" s="108">
        <f t="shared" si="23"/>
        <v>0</v>
      </c>
      <c r="S80" s="118">
        <f t="shared" ref="S80:EU80" si="38">IF(S$71=$P$27,$N$20,0)</f>
        <v>0</v>
      </c>
      <c r="T80" s="108">
        <f t="shared" si="38"/>
        <v>0</v>
      </c>
      <c r="U80" s="108">
        <f t="shared" si="38"/>
        <v>0</v>
      </c>
      <c r="V80" s="108">
        <f t="shared" si="38"/>
        <v>0</v>
      </c>
      <c r="W80" s="108">
        <f t="shared" si="38"/>
        <v>0</v>
      </c>
      <c r="X80" s="108">
        <f t="shared" si="38"/>
        <v>0</v>
      </c>
      <c r="Y80" s="108">
        <f t="shared" si="38"/>
        <v>0</v>
      </c>
      <c r="Z80" s="108">
        <f t="shared" si="38"/>
        <v>0</v>
      </c>
      <c r="AA80" s="108">
        <f t="shared" si="38"/>
        <v>0</v>
      </c>
      <c r="AB80" s="108">
        <f t="shared" si="38"/>
        <v>0</v>
      </c>
      <c r="AC80" s="108">
        <f t="shared" si="38"/>
        <v>0</v>
      </c>
      <c r="AD80" s="108">
        <f t="shared" si="38"/>
        <v>0</v>
      </c>
      <c r="AE80" s="108">
        <f t="shared" si="38"/>
        <v>0</v>
      </c>
      <c r="AF80" s="108">
        <f t="shared" si="38"/>
        <v>0</v>
      </c>
      <c r="AG80" s="108">
        <f t="shared" si="38"/>
        <v>0</v>
      </c>
      <c r="AH80" s="108">
        <f t="shared" si="38"/>
        <v>0</v>
      </c>
      <c r="AI80" s="108">
        <f t="shared" si="38"/>
        <v>0</v>
      </c>
      <c r="AJ80" s="108">
        <f t="shared" si="38"/>
        <v>0</v>
      </c>
      <c r="AK80" s="108">
        <f t="shared" si="38"/>
        <v>0</v>
      </c>
      <c r="AL80" s="108">
        <f t="shared" si="38"/>
        <v>0</v>
      </c>
      <c r="AM80" s="108">
        <f t="shared" si="38"/>
        <v>0</v>
      </c>
      <c r="AN80" s="108">
        <f t="shared" si="38"/>
        <v>0</v>
      </c>
      <c r="AO80" s="108">
        <f t="shared" si="38"/>
        <v>0</v>
      </c>
      <c r="AP80" s="108">
        <f t="shared" si="38"/>
        <v>0</v>
      </c>
      <c r="AQ80" s="108">
        <f t="shared" si="38"/>
        <v>0</v>
      </c>
      <c r="AR80" s="108">
        <f t="shared" si="38"/>
        <v>0</v>
      </c>
      <c r="AS80" s="108">
        <f t="shared" si="38"/>
        <v>0</v>
      </c>
      <c r="AT80" s="108">
        <f t="shared" si="38"/>
        <v>0</v>
      </c>
      <c r="AU80" s="108">
        <f t="shared" si="38"/>
        <v>0</v>
      </c>
      <c r="AV80" s="108">
        <f t="shared" si="38"/>
        <v>0</v>
      </c>
      <c r="AW80" s="108">
        <f t="shared" si="38"/>
        <v>0</v>
      </c>
      <c r="AX80" s="108">
        <f t="shared" si="38"/>
        <v>0</v>
      </c>
      <c r="AY80" s="108">
        <f t="shared" si="38"/>
        <v>0</v>
      </c>
      <c r="AZ80" s="108">
        <f t="shared" si="38"/>
        <v>0</v>
      </c>
      <c r="BA80" s="108">
        <f t="shared" si="38"/>
        <v>0</v>
      </c>
      <c r="BB80" s="108">
        <f t="shared" si="38"/>
        <v>0</v>
      </c>
      <c r="BC80" s="108">
        <f t="shared" si="38"/>
        <v>0</v>
      </c>
      <c r="BD80" s="108">
        <f t="shared" si="38"/>
        <v>0</v>
      </c>
      <c r="BE80" s="108">
        <f t="shared" si="38"/>
        <v>0</v>
      </c>
      <c r="BF80" s="108">
        <f t="shared" si="38"/>
        <v>0</v>
      </c>
      <c r="BG80" s="108">
        <f t="shared" si="38"/>
        <v>0</v>
      </c>
      <c r="BH80" s="108">
        <f t="shared" si="38"/>
        <v>0</v>
      </c>
      <c r="BI80" s="108">
        <f t="shared" si="38"/>
        <v>0</v>
      </c>
      <c r="BJ80" s="108">
        <f t="shared" si="38"/>
        <v>0</v>
      </c>
      <c r="BK80" s="108">
        <f t="shared" si="38"/>
        <v>0</v>
      </c>
      <c r="BL80" s="108">
        <f t="shared" si="38"/>
        <v>0</v>
      </c>
      <c r="BM80" s="108">
        <f t="shared" si="38"/>
        <v>0</v>
      </c>
      <c r="BN80" s="108">
        <f t="shared" si="38"/>
        <v>0</v>
      </c>
      <c r="BO80" s="108">
        <f t="shared" si="38"/>
        <v>0</v>
      </c>
      <c r="BP80" s="108">
        <f t="shared" si="38"/>
        <v>0</v>
      </c>
      <c r="BQ80" s="108">
        <f t="shared" si="38"/>
        <v>0</v>
      </c>
      <c r="BR80" s="108">
        <f t="shared" si="38"/>
        <v>0</v>
      </c>
      <c r="BS80" s="108">
        <f t="shared" si="38"/>
        <v>0</v>
      </c>
      <c r="BT80" s="108">
        <f t="shared" si="38"/>
        <v>0</v>
      </c>
      <c r="BU80" s="108">
        <f t="shared" si="38"/>
        <v>0</v>
      </c>
      <c r="BV80" s="108">
        <f t="shared" si="38"/>
        <v>0</v>
      </c>
      <c r="BW80" s="108">
        <f t="shared" si="38"/>
        <v>0</v>
      </c>
      <c r="BX80" s="108">
        <f t="shared" si="38"/>
        <v>0</v>
      </c>
      <c r="BY80" s="108">
        <f t="shared" si="38"/>
        <v>0</v>
      </c>
      <c r="BZ80" s="108">
        <f t="shared" si="38"/>
        <v>0</v>
      </c>
      <c r="CA80" s="108">
        <f t="shared" si="38"/>
        <v>0</v>
      </c>
      <c r="CB80" s="108">
        <f t="shared" si="38"/>
        <v>0</v>
      </c>
      <c r="CC80" s="108">
        <f t="shared" si="38"/>
        <v>0</v>
      </c>
      <c r="CD80" s="108">
        <f t="shared" si="38"/>
        <v>0</v>
      </c>
      <c r="CE80" s="108">
        <f t="shared" si="38"/>
        <v>0</v>
      </c>
      <c r="CF80" s="108">
        <f t="shared" si="38"/>
        <v>0</v>
      </c>
      <c r="CG80" s="108">
        <f t="shared" si="38"/>
        <v>0</v>
      </c>
      <c r="CH80" s="108">
        <f t="shared" si="38"/>
        <v>0</v>
      </c>
      <c r="CI80" s="108">
        <f t="shared" si="38"/>
        <v>0</v>
      </c>
      <c r="CJ80" s="108">
        <f t="shared" si="38"/>
        <v>0</v>
      </c>
      <c r="CK80" s="108">
        <f t="shared" si="38"/>
        <v>0</v>
      </c>
      <c r="CL80" s="108">
        <f t="shared" si="38"/>
        <v>0</v>
      </c>
      <c r="CM80" s="108">
        <f t="shared" si="38"/>
        <v>0</v>
      </c>
      <c r="CN80" s="108">
        <f t="shared" si="38"/>
        <v>0</v>
      </c>
      <c r="CO80" s="108">
        <f t="shared" si="38"/>
        <v>0</v>
      </c>
      <c r="CP80" s="108">
        <f t="shared" si="38"/>
        <v>0</v>
      </c>
      <c r="CQ80" s="108">
        <f t="shared" si="38"/>
        <v>0</v>
      </c>
      <c r="CR80" s="108">
        <f t="shared" si="38"/>
        <v>0</v>
      </c>
      <c r="CS80" s="108">
        <f t="shared" si="38"/>
        <v>0</v>
      </c>
      <c r="CT80" s="108">
        <f t="shared" si="38"/>
        <v>0</v>
      </c>
      <c r="CU80" s="108">
        <f t="shared" si="38"/>
        <v>0</v>
      </c>
      <c r="CV80" s="108">
        <f t="shared" si="38"/>
        <v>0</v>
      </c>
      <c r="CW80" s="108">
        <f t="shared" si="38"/>
        <v>0</v>
      </c>
      <c r="CX80" s="108">
        <f t="shared" si="38"/>
        <v>0</v>
      </c>
      <c r="CY80" s="108">
        <f t="shared" si="38"/>
        <v>0</v>
      </c>
      <c r="CZ80" s="108">
        <f t="shared" si="38"/>
        <v>0</v>
      </c>
      <c r="DA80" s="108">
        <f t="shared" si="38"/>
        <v>0</v>
      </c>
      <c r="DB80" s="108">
        <f t="shared" si="38"/>
        <v>0</v>
      </c>
      <c r="DC80" s="108">
        <f t="shared" si="38"/>
        <v>0</v>
      </c>
      <c r="DD80" s="108">
        <f t="shared" si="38"/>
        <v>0</v>
      </c>
      <c r="DE80" s="108">
        <f t="shared" si="38"/>
        <v>0</v>
      </c>
      <c r="DF80" s="108">
        <f t="shared" si="38"/>
        <v>0</v>
      </c>
      <c r="DG80" s="108">
        <f t="shared" si="38"/>
        <v>0</v>
      </c>
      <c r="DH80" s="108">
        <f t="shared" si="38"/>
        <v>0</v>
      </c>
      <c r="DI80" s="108">
        <f t="shared" si="38"/>
        <v>0</v>
      </c>
      <c r="DJ80" s="108">
        <f t="shared" si="38"/>
        <v>0</v>
      </c>
      <c r="DK80" s="108">
        <f t="shared" si="38"/>
        <v>0</v>
      </c>
      <c r="DL80" s="108">
        <f t="shared" si="38"/>
        <v>0</v>
      </c>
      <c r="DM80" s="108">
        <f t="shared" si="38"/>
        <v>0</v>
      </c>
      <c r="DN80" s="108">
        <f t="shared" si="38"/>
        <v>0</v>
      </c>
      <c r="DO80" s="108">
        <f t="shared" si="38"/>
        <v>0</v>
      </c>
      <c r="DP80" s="108">
        <f t="shared" si="38"/>
        <v>0</v>
      </c>
      <c r="DQ80" s="108">
        <f t="shared" si="38"/>
        <v>0</v>
      </c>
      <c r="DR80" s="108">
        <f t="shared" si="38"/>
        <v>0</v>
      </c>
      <c r="DS80" s="108">
        <f t="shared" si="38"/>
        <v>0</v>
      </c>
      <c r="DT80" s="108">
        <f t="shared" si="38"/>
        <v>0</v>
      </c>
      <c r="DU80" s="108">
        <f t="shared" si="38"/>
        <v>0</v>
      </c>
      <c r="DV80" s="108">
        <f t="shared" si="38"/>
        <v>0</v>
      </c>
      <c r="DW80" s="108">
        <f t="shared" si="38"/>
        <v>0</v>
      </c>
      <c r="DX80" s="108">
        <f t="shared" si="38"/>
        <v>0</v>
      </c>
      <c r="DY80" s="108">
        <f t="shared" si="38"/>
        <v>0</v>
      </c>
      <c r="DZ80" s="108">
        <f t="shared" si="38"/>
        <v>0</v>
      </c>
      <c r="EA80" s="108">
        <f t="shared" si="38"/>
        <v>0</v>
      </c>
      <c r="EB80" s="108">
        <f t="shared" si="38"/>
        <v>0</v>
      </c>
      <c r="EC80" s="108">
        <f t="shared" si="38"/>
        <v>0</v>
      </c>
      <c r="ED80" s="108">
        <f t="shared" si="38"/>
        <v>0</v>
      </c>
      <c r="EE80" s="108">
        <f t="shared" si="38"/>
        <v>0</v>
      </c>
      <c r="EF80" s="108">
        <f t="shared" si="38"/>
        <v>0</v>
      </c>
      <c r="EG80" s="108">
        <f t="shared" si="38"/>
        <v>0</v>
      </c>
      <c r="EH80" s="108">
        <f t="shared" si="38"/>
        <v>0</v>
      </c>
      <c r="EI80" s="108">
        <f t="shared" si="38"/>
        <v>0</v>
      </c>
      <c r="EJ80" s="108">
        <f t="shared" si="38"/>
        <v>0</v>
      </c>
      <c r="EK80" s="108">
        <f t="shared" si="38"/>
        <v>0</v>
      </c>
      <c r="EL80" s="108">
        <f t="shared" si="38"/>
        <v>0</v>
      </c>
      <c r="EM80" s="108">
        <f t="shared" si="38"/>
        <v>0</v>
      </c>
      <c r="EN80" s="108">
        <f t="shared" si="38"/>
        <v>0</v>
      </c>
      <c r="EO80" s="108">
        <f t="shared" si="38"/>
        <v>0</v>
      </c>
      <c r="EP80" s="108">
        <f t="shared" si="38"/>
        <v>0</v>
      </c>
      <c r="EQ80" s="108">
        <f t="shared" si="38"/>
        <v>0</v>
      </c>
      <c r="ER80" s="108">
        <f t="shared" si="38"/>
        <v>0</v>
      </c>
      <c r="ES80" s="108">
        <f t="shared" si="38"/>
        <v>0</v>
      </c>
      <c r="ET80" s="108">
        <f t="shared" si="38"/>
        <v>0</v>
      </c>
      <c r="EU80" s="108">
        <f t="shared" si="38"/>
        <v>0</v>
      </c>
      <c r="EW80" s="46" t="s">
        <v>168</v>
      </c>
    </row>
    <row r="81" ht="14.25" customHeight="1">
      <c r="B81" s="46" t="s">
        <v>173</v>
      </c>
      <c r="C81" s="108">
        <f t="shared" si="20"/>
        <v>0</v>
      </c>
      <c r="D81" s="118">
        <f t="shared" ref="D81:O81" si="39">SUMIF($S$69:$EU$69,D$69,$S81:$EU81)</f>
        <v>0</v>
      </c>
      <c r="E81" s="108">
        <f t="shared" si="39"/>
        <v>0</v>
      </c>
      <c r="F81" s="108">
        <f t="shared" si="39"/>
        <v>0</v>
      </c>
      <c r="G81" s="108">
        <f t="shared" si="39"/>
        <v>0</v>
      </c>
      <c r="H81" s="108">
        <f t="shared" si="39"/>
        <v>0</v>
      </c>
      <c r="I81" s="108">
        <f t="shared" si="39"/>
        <v>0</v>
      </c>
      <c r="J81" s="108">
        <f t="shared" si="39"/>
        <v>0</v>
      </c>
      <c r="K81" s="108">
        <f t="shared" si="39"/>
        <v>0</v>
      </c>
      <c r="L81" s="108">
        <f t="shared" si="39"/>
        <v>0</v>
      </c>
      <c r="M81" s="108">
        <f t="shared" si="39"/>
        <v>0</v>
      </c>
      <c r="N81" s="108">
        <f t="shared" si="39"/>
        <v>0</v>
      </c>
      <c r="O81" s="108">
        <f t="shared" si="39"/>
        <v>0</v>
      </c>
      <c r="P81" s="108"/>
      <c r="Q81" s="46" t="str">
        <f t="shared" si="22"/>
        <v>Key Money</v>
      </c>
      <c r="R81" s="108">
        <f t="shared" si="23"/>
        <v>0</v>
      </c>
      <c r="S81" s="118">
        <f t="shared" ref="S81:EU81" si="40">IF(S$71=$P$33,$N$21,0)</f>
        <v>0</v>
      </c>
      <c r="T81" s="108">
        <f t="shared" si="40"/>
        <v>0</v>
      </c>
      <c r="U81" s="108">
        <f t="shared" si="40"/>
        <v>0</v>
      </c>
      <c r="V81" s="108">
        <f t="shared" si="40"/>
        <v>0</v>
      </c>
      <c r="W81" s="108">
        <f t="shared" si="40"/>
        <v>0</v>
      </c>
      <c r="X81" s="108">
        <f t="shared" si="40"/>
        <v>0</v>
      </c>
      <c r="Y81" s="108">
        <f t="shared" si="40"/>
        <v>0</v>
      </c>
      <c r="Z81" s="108">
        <f t="shared" si="40"/>
        <v>0</v>
      </c>
      <c r="AA81" s="108">
        <f t="shared" si="40"/>
        <v>0</v>
      </c>
      <c r="AB81" s="108">
        <f t="shared" si="40"/>
        <v>0</v>
      </c>
      <c r="AC81" s="108">
        <f t="shared" si="40"/>
        <v>0</v>
      </c>
      <c r="AD81" s="108">
        <f t="shared" si="40"/>
        <v>0</v>
      </c>
      <c r="AE81" s="108">
        <f t="shared" si="40"/>
        <v>0</v>
      </c>
      <c r="AF81" s="108">
        <f t="shared" si="40"/>
        <v>0</v>
      </c>
      <c r="AG81" s="108">
        <f t="shared" si="40"/>
        <v>0</v>
      </c>
      <c r="AH81" s="108">
        <f t="shared" si="40"/>
        <v>0</v>
      </c>
      <c r="AI81" s="108">
        <f t="shared" si="40"/>
        <v>0</v>
      </c>
      <c r="AJ81" s="108">
        <f t="shared" si="40"/>
        <v>0</v>
      </c>
      <c r="AK81" s="108">
        <f t="shared" si="40"/>
        <v>0</v>
      </c>
      <c r="AL81" s="108">
        <f t="shared" si="40"/>
        <v>0</v>
      </c>
      <c r="AM81" s="108">
        <f t="shared" si="40"/>
        <v>0</v>
      </c>
      <c r="AN81" s="108">
        <f t="shared" si="40"/>
        <v>0</v>
      </c>
      <c r="AO81" s="108">
        <f t="shared" si="40"/>
        <v>0</v>
      </c>
      <c r="AP81" s="108">
        <f t="shared" si="40"/>
        <v>0</v>
      </c>
      <c r="AQ81" s="108">
        <f t="shared" si="40"/>
        <v>0</v>
      </c>
      <c r="AR81" s="108">
        <f t="shared" si="40"/>
        <v>0</v>
      </c>
      <c r="AS81" s="108">
        <f t="shared" si="40"/>
        <v>0</v>
      </c>
      <c r="AT81" s="108">
        <f t="shared" si="40"/>
        <v>0</v>
      </c>
      <c r="AU81" s="108">
        <f t="shared" si="40"/>
        <v>0</v>
      </c>
      <c r="AV81" s="108">
        <f t="shared" si="40"/>
        <v>0</v>
      </c>
      <c r="AW81" s="108">
        <f t="shared" si="40"/>
        <v>0</v>
      </c>
      <c r="AX81" s="108">
        <f t="shared" si="40"/>
        <v>0</v>
      </c>
      <c r="AY81" s="108">
        <f t="shared" si="40"/>
        <v>0</v>
      </c>
      <c r="AZ81" s="108">
        <f t="shared" si="40"/>
        <v>0</v>
      </c>
      <c r="BA81" s="108">
        <f t="shared" si="40"/>
        <v>0</v>
      </c>
      <c r="BB81" s="108">
        <f t="shared" si="40"/>
        <v>0</v>
      </c>
      <c r="BC81" s="108">
        <f t="shared" si="40"/>
        <v>0</v>
      </c>
      <c r="BD81" s="108">
        <f t="shared" si="40"/>
        <v>0</v>
      </c>
      <c r="BE81" s="108">
        <f t="shared" si="40"/>
        <v>0</v>
      </c>
      <c r="BF81" s="108">
        <f t="shared" si="40"/>
        <v>0</v>
      </c>
      <c r="BG81" s="108">
        <f t="shared" si="40"/>
        <v>0</v>
      </c>
      <c r="BH81" s="108">
        <f t="shared" si="40"/>
        <v>0</v>
      </c>
      <c r="BI81" s="108">
        <f t="shared" si="40"/>
        <v>0</v>
      </c>
      <c r="BJ81" s="108">
        <f t="shared" si="40"/>
        <v>0</v>
      </c>
      <c r="BK81" s="108">
        <f t="shared" si="40"/>
        <v>0</v>
      </c>
      <c r="BL81" s="108">
        <f t="shared" si="40"/>
        <v>0</v>
      </c>
      <c r="BM81" s="108">
        <f t="shared" si="40"/>
        <v>0</v>
      </c>
      <c r="BN81" s="108">
        <f t="shared" si="40"/>
        <v>0</v>
      </c>
      <c r="BO81" s="108">
        <f t="shared" si="40"/>
        <v>0</v>
      </c>
      <c r="BP81" s="108">
        <f t="shared" si="40"/>
        <v>0</v>
      </c>
      <c r="BQ81" s="108">
        <f t="shared" si="40"/>
        <v>0</v>
      </c>
      <c r="BR81" s="108">
        <f t="shared" si="40"/>
        <v>0</v>
      </c>
      <c r="BS81" s="108">
        <f t="shared" si="40"/>
        <v>0</v>
      </c>
      <c r="BT81" s="108">
        <f t="shared" si="40"/>
        <v>0</v>
      </c>
      <c r="BU81" s="108">
        <f t="shared" si="40"/>
        <v>0</v>
      </c>
      <c r="BV81" s="108">
        <f t="shared" si="40"/>
        <v>0</v>
      </c>
      <c r="BW81" s="108">
        <f t="shared" si="40"/>
        <v>0</v>
      </c>
      <c r="BX81" s="108">
        <f t="shared" si="40"/>
        <v>0</v>
      </c>
      <c r="BY81" s="108">
        <f t="shared" si="40"/>
        <v>0</v>
      </c>
      <c r="BZ81" s="108">
        <f t="shared" si="40"/>
        <v>0</v>
      </c>
      <c r="CA81" s="108">
        <f t="shared" si="40"/>
        <v>0</v>
      </c>
      <c r="CB81" s="108">
        <f t="shared" si="40"/>
        <v>0</v>
      </c>
      <c r="CC81" s="108">
        <f t="shared" si="40"/>
        <v>0</v>
      </c>
      <c r="CD81" s="108">
        <f t="shared" si="40"/>
        <v>0</v>
      </c>
      <c r="CE81" s="108">
        <f t="shared" si="40"/>
        <v>0</v>
      </c>
      <c r="CF81" s="108">
        <f t="shared" si="40"/>
        <v>0</v>
      </c>
      <c r="CG81" s="108">
        <f t="shared" si="40"/>
        <v>0</v>
      </c>
      <c r="CH81" s="108">
        <f t="shared" si="40"/>
        <v>0</v>
      </c>
      <c r="CI81" s="108">
        <f t="shared" si="40"/>
        <v>0</v>
      </c>
      <c r="CJ81" s="108">
        <f t="shared" si="40"/>
        <v>0</v>
      </c>
      <c r="CK81" s="108">
        <f t="shared" si="40"/>
        <v>0</v>
      </c>
      <c r="CL81" s="108">
        <f t="shared" si="40"/>
        <v>0</v>
      </c>
      <c r="CM81" s="108">
        <f t="shared" si="40"/>
        <v>0</v>
      </c>
      <c r="CN81" s="108">
        <f t="shared" si="40"/>
        <v>0</v>
      </c>
      <c r="CO81" s="108">
        <f t="shared" si="40"/>
        <v>0</v>
      </c>
      <c r="CP81" s="108">
        <f t="shared" si="40"/>
        <v>0</v>
      </c>
      <c r="CQ81" s="108">
        <f t="shared" si="40"/>
        <v>0</v>
      </c>
      <c r="CR81" s="108">
        <f t="shared" si="40"/>
        <v>0</v>
      </c>
      <c r="CS81" s="108">
        <f t="shared" si="40"/>
        <v>0</v>
      </c>
      <c r="CT81" s="108">
        <f t="shared" si="40"/>
        <v>0</v>
      </c>
      <c r="CU81" s="108">
        <f t="shared" si="40"/>
        <v>0</v>
      </c>
      <c r="CV81" s="108">
        <f t="shared" si="40"/>
        <v>0</v>
      </c>
      <c r="CW81" s="108">
        <f t="shared" si="40"/>
        <v>0</v>
      </c>
      <c r="CX81" s="108">
        <f t="shared" si="40"/>
        <v>0</v>
      </c>
      <c r="CY81" s="108">
        <f t="shared" si="40"/>
        <v>0</v>
      </c>
      <c r="CZ81" s="108">
        <f t="shared" si="40"/>
        <v>0</v>
      </c>
      <c r="DA81" s="108">
        <f t="shared" si="40"/>
        <v>0</v>
      </c>
      <c r="DB81" s="108">
        <f t="shared" si="40"/>
        <v>0</v>
      </c>
      <c r="DC81" s="108">
        <f t="shared" si="40"/>
        <v>0</v>
      </c>
      <c r="DD81" s="108">
        <f t="shared" si="40"/>
        <v>0</v>
      </c>
      <c r="DE81" s="108">
        <f t="shared" si="40"/>
        <v>0</v>
      </c>
      <c r="DF81" s="108">
        <f t="shared" si="40"/>
        <v>0</v>
      </c>
      <c r="DG81" s="108">
        <f t="shared" si="40"/>
        <v>0</v>
      </c>
      <c r="DH81" s="108">
        <f t="shared" si="40"/>
        <v>0</v>
      </c>
      <c r="DI81" s="108">
        <f t="shared" si="40"/>
        <v>0</v>
      </c>
      <c r="DJ81" s="108">
        <f t="shared" si="40"/>
        <v>0</v>
      </c>
      <c r="DK81" s="108">
        <f t="shared" si="40"/>
        <v>0</v>
      </c>
      <c r="DL81" s="108">
        <f t="shared" si="40"/>
        <v>0</v>
      </c>
      <c r="DM81" s="108">
        <f t="shared" si="40"/>
        <v>0</v>
      </c>
      <c r="DN81" s="108">
        <f t="shared" si="40"/>
        <v>0</v>
      </c>
      <c r="DO81" s="108">
        <f t="shared" si="40"/>
        <v>0</v>
      </c>
      <c r="DP81" s="108">
        <f t="shared" si="40"/>
        <v>0</v>
      </c>
      <c r="DQ81" s="108">
        <f t="shared" si="40"/>
        <v>0</v>
      </c>
      <c r="DR81" s="108">
        <f t="shared" si="40"/>
        <v>0</v>
      </c>
      <c r="DS81" s="108">
        <f t="shared" si="40"/>
        <v>0</v>
      </c>
      <c r="DT81" s="108">
        <f t="shared" si="40"/>
        <v>0</v>
      </c>
      <c r="DU81" s="108">
        <f t="shared" si="40"/>
        <v>0</v>
      </c>
      <c r="DV81" s="108">
        <f t="shared" si="40"/>
        <v>0</v>
      </c>
      <c r="DW81" s="108">
        <f t="shared" si="40"/>
        <v>0</v>
      </c>
      <c r="DX81" s="108">
        <f t="shared" si="40"/>
        <v>0</v>
      </c>
      <c r="DY81" s="108">
        <f t="shared" si="40"/>
        <v>0</v>
      </c>
      <c r="DZ81" s="108">
        <f t="shared" si="40"/>
        <v>0</v>
      </c>
      <c r="EA81" s="108">
        <f t="shared" si="40"/>
        <v>0</v>
      </c>
      <c r="EB81" s="108">
        <f t="shared" si="40"/>
        <v>0</v>
      </c>
      <c r="EC81" s="108">
        <f t="shared" si="40"/>
        <v>0</v>
      </c>
      <c r="ED81" s="108">
        <f t="shared" si="40"/>
        <v>0</v>
      </c>
      <c r="EE81" s="108">
        <f t="shared" si="40"/>
        <v>0</v>
      </c>
      <c r="EF81" s="108">
        <f t="shared" si="40"/>
        <v>0</v>
      </c>
      <c r="EG81" s="108">
        <f t="shared" si="40"/>
        <v>0</v>
      </c>
      <c r="EH81" s="108">
        <f t="shared" si="40"/>
        <v>0</v>
      </c>
      <c r="EI81" s="108">
        <f t="shared" si="40"/>
        <v>0</v>
      </c>
      <c r="EJ81" s="108">
        <f t="shared" si="40"/>
        <v>0</v>
      </c>
      <c r="EK81" s="108">
        <f t="shared" si="40"/>
        <v>0</v>
      </c>
      <c r="EL81" s="108">
        <f t="shared" si="40"/>
        <v>0</v>
      </c>
      <c r="EM81" s="108">
        <f t="shared" si="40"/>
        <v>0</v>
      </c>
      <c r="EN81" s="108">
        <f t="shared" si="40"/>
        <v>0</v>
      </c>
      <c r="EO81" s="108">
        <f t="shared" si="40"/>
        <v>0</v>
      </c>
      <c r="EP81" s="108">
        <f t="shared" si="40"/>
        <v>0</v>
      </c>
      <c r="EQ81" s="108">
        <f t="shared" si="40"/>
        <v>0</v>
      </c>
      <c r="ER81" s="108">
        <f t="shared" si="40"/>
        <v>0</v>
      </c>
      <c r="ES81" s="108">
        <f t="shared" si="40"/>
        <v>0</v>
      </c>
      <c r="ET81" s="108">
        <f t="shared" si="40"/>
        <v>0</v>
      </c>
      <c r="EU81" s="108">
        <f t="shared" si="40"/>
        <v>0</v>
      </c>
      <c r="EW81" s="46" t="s">
        <v>168</v>
      </c>
    </row>
    <row r="82" ht="14.25" customHeight="1">
      <c r="B82" s="46" t="s">
        <v>174</v>
      </c>
      <c r="C82" s="108">
        <f t="shared" si="20"/>
        <v>68320731.3</v>
      </c>
      <c r="D82" s="118">
        <f t="shared" ref="D82:O82" si="41">SUMIF($S$69:$EU$69,D$69,$S82:$EU82)</f>
        <v>0</v>
      </c>
      <c r="E82" s="108">
        <f t="shared" si="41"/>
        <v>0</v>
      </c>
      <c r="F82" s="108">
        <f t="shared" si="41"/>
        <v>0</v>
      </c>
      <c r="G82" s="108">
        <f t="shared" si="41"/>
        <v>0</v>
      </c>
      <c r="H82" s="108">
        <f t="shared" si="41"/>
        <v>0</v>
      </c>
      <c r="I82" s="108">
        <f t="shared" si="41"/>
        <v>68320731.3</v>
      </c>
      <c r="J82" s="108">
        <f t="shared" si="41"/>
        <v>0</v>
      </c>
      <c r="K82" s="108">
        <f t="shared" si="41"/>
        <v>0</v>
      </c>
      <c r="L82" s="108">
        <f t="shared" si="41"/>
        <v>0</v>
      </c>
      <c r="M82" s="108">
        <f t="shared" si="41"/>
        <v>0</v>
      </c>
      <c r="N82" s="108">
        <f t="shared" si="41"/>
        <v>0</v>
      </c>
      <c r="O82" s="108">
        <f t="shared" si="41"/>
        <v>0</v>
      </c>
      <c r="P82" s="108"/>
      <c r="Q82" s="46" t="str">
        <f t="shared" si="22"/>
        <v>Sales Proceeds</v>
      </c>
      <c r="R82" s="108">
        <f t="shared" si="23"/>
        <v>68320731.3</v>
      </c>
      <c r="S82" s="118">
        <f t="shared" ref="S82:EU82" si="42">IF(S71=$P$37,$C$29,0)</f>
        <v>0</v>
      </c>
      <c r="T82" s="108">
        <f t="shared" si="42"/>
        <v>0</v>
      </c>
      <c r="U82" s="108">
        <f t="shared" si="42"/>
        <v>0</v>
      </c>
      <c r="V82" s="108">
        <f t="shared" si="42"/>
        <v>0</v>
      </c>
      <c r="W82" s="108">
        <f t="shared" si="42"/>
        <v>0</v>
      </c>
      <c r="X82" s="108">
        <f t="shared" si="42"/>
        <v>0</v>
      </c>
      <c r="Y82" s="108">
        <f t="shared" si="42"/>
        <v>0</v>
      </c>
      <c r="Z82" s="108">
        <f t="shared" si="42"/>
        <v>0</v>
      </c>
      <c r="AA82" s="108">
        <f t="shared" si="42"/>
        <v>0</v>
      </c>
      <c r="AB82" s="108">
        <f t="shared" si="42"/>
        <v>0</v>
      </c>
      <c r="AC82" s="108">
        <f t="shared" si="42"/>
        <v>0</v>
      </c>
      <c r="AD82" s="108">
        <f t="shared" si="42"/>
        <v>0</v>
      </c>
      <c r="AE82" s="108">
        <f t="shared" si="42"/>
        <v>0</v>
      </c>
      <c r="AF82" s="108">
        <f t="shared" si="42"/>
        <v>0</v>
      </c>
      <c r="AG82" s="108">
        <f t="shared" si="42"/>
        <v>0</v>
      </c>
      <c r="AH82" s="108">
        <f t="shared" si="42"/>
        <v>0</v>
      </c>
      <c r="AI82" s="108">
        <f t="shared" si="42"/>
        <v>0</v>
      </c>
      <c r="AJ82" s="108">
        <f t="shared" si="42"/>
        <v>0</v>
      </c>
      <c r="AK82" s="108">
        <f t="shared" si="42"/>
        <v>0</v>
      </c>
      <c r="AL82" s="108">
        <f t="shared" si="42"/>
        <v>0</v>
      </c>
      <c r="AM82" s="108">
        <f t="shared" si="42"/>
        <v>0</v>
      </c>
      <c r="AN82" s="108">
        <f t="shared" si="42"/>
        <v>0</v>
      </c>
      <c r="AO82" s="108">
        <f t="shared" si="42"/>
        <v>0</v>
      </c>
      <c r="AP82" s="108">
        <f t="shared" si="42"/>
        <v>0</v>
      </c>
      <c r="AQ82" s="108">
        <f t="shared" si="42"/>
        <v>0</v>
      </c>
      <c r="AR82" s="108">
        <f t="shared" si="42"/>
        <v>0</v>
      </c>
      <c r="AS82" s="108">
        <f t="shared" si="42"/>
        <v>0</v>
      </c>
      <c r="AT82" s="108">
        <f t="shared" si="42"/>
        <v>0</v>
      </c>
      <c r="AU82" s="108">
        <f t="shared" si="42"/>
        <v>0</v>
      </c>
      <c r="AV82" s="108">
        <f t="shared" si="42"/>
        <v>0</v>
      </c>
      <c r="AW82" s="108">
        <f t="shared" si="42"/>
        <v>0</v>
      </c>
      <c r="AX82" s="108">
        <f t="shared" si="42"/>
        <v>0</v>
      </c>
      <c r="AY82" s="108">
        <f t="shared" si="42"/>
        <v>0</v>
      </c>
      <c r="AZ82" s="108">
        <f t="shared" si="42"/>
        <v>0</v>
      </c>
      <c r="BA82" s="108">
        <f t="shared" si="42"/>
        <v>0</v>
      </c>
      <c r="BB82" s="108">
        <f t="shared" si="42"/>
        <v>0</v>
      </c>
      <c r="BC82" s="108">
        <f t="shared" si="42"/>
        <v>0</v>
      </c>
      <c r="BD82" s="108">
        <f t="shared" si="42"/>
        <v>0</v>
      </c>
      <c r="BE82" s="108">
        <f t="shared" si="42"/>
        <v>0</v>
      </c>
      <c r="BF82" s="108">
        <f t="shared" si="42"/>
        <v>0</v>
      </c>
      <c r="BG82" s="108">
        <f t="shared" si="42"/>
        <v>0</v>
      </c>
      <c r="BH82" s="108">
        <f t="shared" si="42"/>
        <v>0</v>
      </c>
      <c r="BI82" s="108">
        <f t="shared" si="42"/>
        <v>0</v>
      </c>
      <c r="BJ82" s="108">
        <f t="shared" si="42"/>
        <v>0</v>
      </c>
      <c r="BK82" s="108">
        <f t="shared" si="42"/>
        <v>0</v>
      </c>
      <c r="BL82" s="108">
        <f t="shared" si="42"/>
        <v>0</v>
      </c>
      <c r="BM82" s="108">
        <f t="shared" si="42"/>
        <v>0</v>
      </c>
      <c r="BN82" s="108">
        <f t="shared" si="42"/>
        <v>0</v>
      </c>
      <c r="BO82" s="108">
        <f t="shared" si="42"/>
        <v>0</v>
      </c>
      <c r="BP82" s="108">
        <f t="shared" si="42"/>
        <v>0</v>
      </c>
      <c r="BQ82" s="108">
        <f t="shared" si="42"/>
        <v>0</v>
      </c>
      <c r="BR82" s="108">
        <f t="shared" si="42"/>
        <v>0</v>
      </c>
      <c r="BS82" s="108">
        <f t="shared" si="42"/>
        <v>68320731.3</v>
      </c>
      <c r="BT82" s="108">
        <f t="shared" si="42"/>
        <v>0</v>
      </c>
      <c r="BU82" s="108">
        <f t="shared" si="42"/>
        <v>0</v>
      </c>
      <c r="BV82" s="108">
        <f t="shared" si="42"/>
        <v>0</v>
      </c>
      <c r="BW82" s="108">
        <f t="shared" si="42"/>
        <v>0</v>
      </c>
      <c r="BX82" s="108">
        <f t="shared" si="42"/>
        <v>0</v>
      </c>
      <c r="BY82" s="108">
        <f t="shared" si="42"/>
        <v>0</v>
      </c>
      <c r="BZ82" s="108">
        <f t="shared" si="42"/>
        <v>0</v>
      </c>
      <c r="CA82" s="108">
        <f t="shared" si="42"/>
        <v>0</v>
      </c>
      <c r="CB82" s="108">
        <f t="shared" si="42"/>
        <v>0</v>
      </c>
      <c r="CC82" s="108">
        <f t="shared" si="42"/>
        <v>0</v>
      </c>
      <c r="CD82" s="108">
        <f t="shared" si="42"/>
        <v>0</v>
      </c>
      <c r="CE82" s="108">
        <f t="shared" si="42"/>
        <v>0</v>
      </c>
      <c r="CF82" s="108">
        <f t="shared" si="42"/>
        <v>0</v>
      </c>
      <c r="CG82" s="108">
        <f t="shared" si="42"/>
        <v>0</v>
      </c>
      <c r="CH82" s="108">
        <f t="shared" si="42"/>
        <v>0</v>
      </c>
      <c r="CI82" s="108">
        <f t="shared" si="42"/>
        <v>0</v>
      </c>
      <c r="CJ82" s="108">
        <f t="shared" si="42"/>
        <v>0</v>
      </c>
      <c r="CK82" s="108">
        <f t="shared" si="42"/>
        <v>0</v>
      </c>
      <c r="CL82" s="108">
        <f t="shared" si="42"/>
        <v>0</v>
      </c>
      <c r="CM82" s="108">
        <f t="shared" si="42"/>
        <v>0</v>
      </c>
      <c r="CN82" s="108">
        <f t="shared" si="42"/>
        <v>0</v>
      </c>
      <c r="CO82" s="108">
        <f t="shared" si="42"/>
        <v>0</v>
      </c>
      <c r="CP82" s="108">
        <f t="shared" si="42"/>
        <v>0</v>
      </c>
      <c r="CQ82" s="108">
        <f t="shared" si="42"/>
        <v>0</v>
      </c>
      <c r="CR82" s="108">
        <f t="shared" si="42"/>
        <v>0</v>
      </c>
      <c r="CS82" s="108">
        <f t="shared" si="42"/>
        <v>0</v>
      </c>
      <c r="CT82" s="108">
        <f t="shared" si="42"/>
        <v>0</v>
      </c>
      <c r="CU82" s="108">
        <f t="shared" si="42"/>
        <v>0</v>
      </c>
      <c r="CV82" s="108">
        <f t="shared" si="42"/>
        <v>0</v>
      </c>
      <c r="CW82" s="108">
        <f t="shared" si="42"/>
        <v>0</v>
      </c>
      <c r="CX82" s="108">
        <f t="shared" si="42"/>
        <v>0</v>
      </c>
      <c r="CY82" s="108">
        <f t="shared" si="42"/>
        <v>0</v>
      </c>
      <c r="CZ82" s="108">
        <f t="shared" si="42"/>
        <v>0</v>
      </c>
      <c r="DA82" s="108">
        <f t="shared" si="42"/>
        <v>0</v>
      </c>
      <c r="DB82" s="108">
        <f t="shared" si="42"/>
        <v>0</v>
      </c>
      <c r="DC82" s="108">
        <f t="shared" si="42"/>
        <v>0</v>
      </c>
      <c r="DD82" s="108">
        <f t="shared" si="42"/>
        <v>0</v>
      </c>
      <c r="DE82" s="108">
        <f t="shared" si="42"/>
        <v>0</v>
      </c>
      <c r="DF82" s="108">
        <f t="shared" si="42"/>
        <v>0</v>
      </c>
      <c r="DG82" s="108">
        <f t="shared" si="42"/>
        <v>0</v>
      </c>
      <c r="DH82" s="108">
        <f t="shared" si="42"/>
        <v>0</v>
      </c>
      <c r="DI82" s="108">
        <f t="shared" si="42"/>
        <v>0</v>
      </c>
      <c r="DJ82" s="108">
        <f t="shared" si="42"/>
        <v>0</v>
      </c>
      <c r="DK82" s="108">
        <f t="shared" si="42"/>
        <v>0</v>
      </c>
      <c r="DL82" s="108">
        <f t="shared" si="42"/>
        <v>0</v>
      </c>
      <c r="DM82" s="108">
        <f t="shared" si="42"/>
        <v>0</v>
      </c>
      <c r="DN82" s="108">
        <f t="shared" si="42"/>
        <v>0</v>
      </c>
      <c r="DO82" s="108">
        <f t="shared" si="42"/>
        <v>0</v>
      </c>
      <c r="DP82" s="108">
        <f t="shared" si="42"/>
        <v>0</v>
      </c>
      <c r="DQ82" s="108">
        <f t="shared" si="42"/>
        <v>0</v>
      </c>
      <c r="DR82" s="108">
        <f t="shared" si="42"/>
        <v>0</v>
      </c>
      <c r="DS82" s="108">
        <f t="shared" si="42"/>
        <v>0</v>
      </c>
      <c r="DT82" s="108">
        <f t="shared" si="42"/>
        <v>0</v>
      </c>
      <c r="DU82" s="108">
        <f t="shared" si="42"/>
        <v>0</v>
      </c>
      <c r="DV82" s="108">
        <f t="shared" si="42"/>
        <v>0</v>
      </c>
      <c r="DW82" s="108">
        <f t="shared" si="42"/>
        <v>0</v>
      </c>
      <c r="DX82" s="108">
        <f t="shared" si="42"/>
        <v>0</v>
      </c>
      <c r="DY82" s="108">
        <f t="shared" si="42"/>
        <v>0</v>
      </c>
      <c r="DZ82" s="108">
        <f t="shared" si="42"/>
        <v>0</v>
      </c>
      <c r="EA82" s="108">
        <f t="shared" si="42"/>
        <v>0</v>
      </c>
      <c r="EB82" s="108">
        <f t="shared" si="42"/>
        <v>0</v>
      </c>
      <c r="EC82" s="108">
        <f t="shared" si="42"/>
        <v>0</v>
      </c>
      <c r="ED82" s="108">
        <f t="shared" si="42"/>
        <v>0</v>
      </c>
      <c r="EE82" s="108">
        <f t="shared" si="42"/>
        <v>0</v>
      </c>
      <c r="EF82" s="108">
        <f t="shared" si="42"/>
        <v>0</v>
      </c>
      <c r="EG82" s="108">
        <f t="shared" si="42"/>
        <v>0</v>
      </c>
      <c r="EH82" s="108">
        <f t="shared" si="42"/>
        <v>0</v>
      </c>
      <c r="EI82" s="108">
        <f t="shared" si="42"/>
        <v>0</v>
      </c>
      <c r="EJ82" s="108">
        <f t="shared" si="42"/>
        <v>0</v>
      </c>
      <c r="EK82" s="108">
        <f t="shared" si="42"/>
        <v>0</v>
      </c>
      <c r="EL82" s="108">
        <f t="shared" si="42"/>
        <v>0</v>
      </c>
      <c r="EM82" s="108">
        <f t="shared" si="42"/>
        <v>0</v>
      </c>
      <c r="EN82" s="108">
        <f t="shared" si="42"/>
        <v>0</v>
      </c>
      <c r="EO82" s="108">
        <f t="shared" si="42"/>
        <v>0</v>
      </c>
      <c r="EP82" s="108">
        <f t="shared" si="42"/>
        <v>0</v>
      </c>
      <c r="EQ82" s="108">
        <f t="shared" si="42"/>
        <v>0</v>
      </c>
      <c r="ER82" s="108">
        <f t="shared" si="42"/>
        <v>0</v>
      </c>
      <c r="ES82" s="108">
        <f t="shared" si="42"/>
        <v>0</v>
      </c>
      <c r="ET82" s="108">
        <f t="shared" si="42"/>
        <v>0</v>
      </c>
      <c r="EU82" s="108">
        <f t="shared" si="42"/>
        <v>0</v>
      </c>
      <c r="EW82" s="46" t="s">
        <v>168</v>
      </c>
    </row>
    <row r="83" ht="14.25" customHeight="1">
      <c r="B83" s="46" t="s">
        <v>175</v>
      </c>
      <c r="C83" s="108">
        <f t="shared" si="20"/>
        <v>-1024810.969</v>
      </c>
      <c r="D83" s="118">
        <f t="shared" ref="D83:O83" si="43">SUMIF($S$69:$EU$69,D$69,$S83:$EU83)</f>
        <v>0</v>
      </c>
      <c r="E83" s="108">
        <f t="shared" si="43"/>
        <v>0</v>
      </c>
      <c r="F83" s="108">
        <f t="shared" si="43"/>
        <v>0</v>
      </c>
      <c r="G83" s="108">
        <f t="shared" si="43"/>
        <v>0</v>
      </c>
      <c r="H83" s="108">
        <f t="shared" si="43"/>
        <v>0</v>
      </c>
      <c r="I83" s="108">
        <f t="shared" si="43"/>
        <v>-1024810.969</v>
      </c>
      <c r="J83" s="108">
        <f t="shared" si="43"/>
        <v>0</v>
      </c>
      <c r="K83" s="108">
        <f t="shared" si="43"/>
        <v>0</v>
      </c>
      <c r="L83" s="108">
        <f t="shared" si="43"/>
        <v>0</v>
      </c>
      <c r="M83" s="108">
        <f t="shared" si="43"/>
        <v>0</v>
      </c>
      <c r="N83" s="108">
        <f t="shared" si="43"/>
        <v>0</v>
      </c>
      <c r="O83" s="108">
        <f t="shared" si="43"/>
        <v>0</v>
      </c>
      <c r="P83" s="108"/>
      <c r="Q83" s="46" t="str">
        <f t="shared" si="22"/>
        <v>Sales Costs</v>
      </c>
      <c r="R83" s="108">
        <f t="shared" si="23"/>
        <v>-1024810.969</v>
      </c>
      <c r="S83" s="118">
        <f t="shared" ref="S83:EU83" si="44">-(S82*$C$31)</f>
        <v>0</v>
      </c>
      <c r="T83" s="108">
        <f t="shared" si="44"/>
        <v>0</v>
      </c>
      <c r="U83" s="108">
        <f t="shared" si="44"/>
        <v>0</v>
      </c>
      <c r="V83" s="108">
        <f t="shared" si="44"/>
        <v>0</v>
      </c>
      <c r="W83" s="108">
        <f t="shared" si="44"/>
        <v>0</v>
      </c>
      <c r="X83" s="108">
        <f t="shared" si="44"/>
        <v>0</v>
      </c>
      <c r="Y83" s="108">
        <f t="shared" si="44"/>
        <v>0</v>
      </c>
      <c r="Z83" s="108">
        <f t="shared" si="44"/>
        <v>0</v>
      </c>
      <c r="AA83" s="108">
        <f t="shared" si="44"/>
        <v>0</v>
      </c>
      <c r="AB83" s="108">
        <f t="shared" si="44"/>
        <v>0</v>
      </c>
      <c r="AC83" s="108">
        <f t="shared" si="44"/>
        <v>0</v>
      </c>
      <c r="AD83" s="108">
        <f t="shared" si="44"/>
        <v>0</v>
      </c>
      <c r="AE83" s="108">
        <f t="shared" si="44"/>
        <v>0</v>
      </c>
      <c r="AF83" s="108">
        <f t="shared" si="44"/>
        <v>0</v>
      </c>
      <c r="AG83" s="108">
        <f t="shared" si="44"/>
        <v>0</v>
      </c>
      <c r="AH83" s="108">
        <f t="shared" si="44"/>
        <v>0</v>
      </c>
      <c r="AI83" s="108">
        <f t="shared" si="44"/>
        <v>0</v>
      </c>
      <c r="AJ83" s="108">
        <f t="shared" si="44"/>
        <v>0</v>
      </c>
      <c r="AK83" s="108">
        <f t="shared" si="44"/>
        <v>0</v>
      </c>
      <c r="AL83" s="108">
        <f t="shared" si="44"/>
        <v>0</v>
      </c>
      <c r="AM83" s="108">
        <f t="shared" si="44"/>
        <v>0</v>
      </c>
      <c r="AN83" s="108">
        <f t="shared" si="44"/>
        <v>0</v>
      </c>
      <c r="AO83" s="108">
        <f t="shared" si="44"/>
        <v>0</v>
      </c>
      <c r="AP83" s="108">
        <f t="shared" si="44"/>
        <v>0</v>
      </c>
      <c r="AQ83" s="108">
        <f t="shared" si="44"/>
        <v>0</v>
      </c>
      <c r="AR83" s="108">
        <f t="shared" si="44"/>
        <v>0</v>
      </c>
      <c r="AS83" s="108">
        <f t="shared" si="44"/>
        <v>0</v>
      </c>
      <c r="AT83" s="108">
        <f t="shared" si="44"/>
        <v>0</v>
      </c>
      <c r="AU83" s="108">
        <f t="shared" si="44"/>
        <v>0</v>
      </c>
      <c r="AV83" s="108">
        <f t="shared" si="44"/>
        <v>0</v>
      </c>
      <c r="AW83" s="108">
        <f t="shared" si="44"/>
        <v>0</v>
      </c>
      <c r="AX83" s="108">
        <f t="shared" si="44"/>
        <v>0</v>
      </c>
      <c r="AY83" s="108">
        <f t="shared" si="44"/>
        <v>0</v>
      </c>
      <c r="AZ83" s="108">
        <f t="shared" si="44"/>
        <v>0</v>
      </c>
      <c r="BA83" s="108">
        <f t="shared" si="44"/>
        <v>0</v>
      </c>
      <c r="BB83" s="108">
        <f t="shared" si="44"/>
        <v>0</v>
      </c>
      <c r="BC83" s="108">
        <f t="shared" si="44"/>
        <v>0</v>
      </c>
      <c r="BD83" s="108">
        <f t="shared" si="44"/>
        <v>0</v>
      </c>
      <c r="BE83" s="108">
        <f t="shared" si="44"/>
        <v>0</v>
      </c>
      <c r="BF83" s="108">
        <f t="shared" si="44"/>
        <v>0</v>
      </c>
      <c r="BG83" s="108">
        <f t="shared" si="44"/>
        <v>0</v>
      </c>
      <c r="BH83" s="108">
        <f t="shared" si="44"/>
        <v>0</v>
      </c>
      <c r="BI83" s="108">
        <f t="shared" si="44"/>
        <v>0</v>
      </c>
      <c r="BJ83" s="108">
        <f t="shared" si="44"/>
        <v>0</v>
      </c>
      <c r="BK83" s="108">
        <f t="shared" si="44"/>
        <v>0</v>
      </c>
      <c r="BL83" s="108">
        <f t="shared" si="44"/>
        <v>0</v>
      </c>
      <c r="BM83" s="108">
        <f t="shared" si="44"/>
        <v>0</v>
      </c>
      <c r="BN83" s="108">
        <f t="shared" si="44"/>
        <v>0</v>
      </c>
      <c r="BO83" s="108">
        <f t="shared" si="44"/>
        <v>0</v>
      </c>
      <c r="BP83" s="108">
        <f t="shared" si="44"/>
        <v>0</v>
      </c>
      <c r="BQ83" s="108">
        <f t="shared" si="44"/>
        <v>0</v>
      </c>
      <c r="BR83" s="108">
        <f t="shared" si="44"/>
        <v>0</v>
      </c>
      <c r="BS83" s="108">
        <f t="shared" si="44"/>
        <v>-1024810.969</v>
      </c>
      <c r="BT83" s="108">
        <f t="shared" si="44"/>
        <v>0</v>
      </c>
      <c r="BU83" s="108">
        <f t="shared" si="44"/>
        <v>0</v>
      </c>
      <c r="BV83" s="108">
        <f t="shared" si="44"/>
        <v>0</v>
      </c>
      <c r="BW83" s="108">
        <f t="shared" si="44"/>
        <v>0</v>
      </c>
      <c r="BX83" s="108">
        <f t="shared" si="44"/>
        <v>0</v>
      </c>
      <c r="BY83" s="108">
        <f t="shared" si="44"/>
        <v>0</v>
      </c>
      <c r="BZ83" s="108">
        <f t="shared" si="44"/>
        <v>0</v>
      </c>
      <c r="CA83" s="108">
        <f t="shared" si="44"/>
        <v>0</v>
      </c>
      <c r="CB83" s="108">
        <f t="shared" si="44"/>
        <v>0</v>
      </c>
      <c r="CC83" s="108">
        <f t="shared" si="44"/>
        <v>0</v>
      </c>
      <c r="CD83" s="108">
        <f t="shared" si="44"/>
        <v>0</v>
      </c>
      <c r="CE83" s="108">
        <f t="shared" si="44"/>
        <v>0</v>
      </c>
      <c r="CF83" s="108">
        <f t="shared" si="44"/>
        <v>0</v>
      </c>
      <c r="CG83" s="108">
        <f t="shared" si="44"/>
        <v>0</v>
      </c>
      <c r="CH83" s="108">
        <f t="shared" si="44"/>
        <v>0</v>
      </c>
      <c r="CI83" s="108">
        <f t="shared" si="44"/>
        <v>0</v>
      </c>
      <c r="CJ83" s="108">
        <f t="shared" si="44"/>
        <v>0</v>
      </c>
      <c r="CK83" s="108">
        <f t="shared" si="44"/>
        <v>0</v>
      </c>
      <c r="CL83" s="108">
        <f t="shared" si="44"/>
        <v>0</v>
      </c>
      <c r="CM83" s="108">
        <f t="shared" si="44"/>
        <v>0</v>
      </c>
      <c r="CN83" s="108">
        <f t="shared" si="44"/>
        <v>0</v>
      </c>
      <c r="CO83" s="108">
        <f t="shared" si="44"/>
        <v>0</v>
      </c>
      <c r="CP83" s="108">
        <f t="shared" si="44"/>
        <v>0</v>
      </c>
      <c r="CQ83" s="108">
        <f t="shared" si="44"/>
        <v>0</v>
      </c>
      <c r="CR83" s="108">
        <f t="shared" si="44"/>
        <v>0</v>
      </c>
      <c r="CS83" s="108">
        <f t="shared" si="44"/>
        <v>0</v>
      </c>
      <c r="CT83" s="108">
        <f t="shared" si="44"/>
        <v>0</v>
      </c>
      <c r="CU83" s="108">
        <f t="shared" si="44"/>
        <v>0</v>
      </c>
      <c r="CV83" s="108">
        <f t="shared" si="44"/>
        <v>0</v>
      </c>
      <c r="CW83" s="108">
        <f t="shared" si="44"/>
        <v>0</v>
      </c>
      <c r="CX83" s="108">
        <f t="shared" si="44"/>
        <v>0</v>
      </c>
      <c r="CY83" s="108">
        <f t="shared" si="44"/>
        <v>0</v>
      </c>
      <c r="CZ83" s="108">
        <f t="shared" si="44"/>
        <v>0</v>
      </c>
      <c r="DA83" s="108">
        <f t="shared" si="44"/>
        <v>0</v>
      </c>
      <c r="DB83" s="108">
        <f t="shared" si="44"/>
        <v>0</v>
      </c>
      <c r="DC83" s="108">
        <f t="shared" si="44"/>
        <v>0</v>
      </c>
      <c r="DD83" s="108">
        <f t="shared" si="44"/>
        <v>0</v>
      </c>
      <c r="DE83" s="108">
        <f t="shared" si="44"/>
        <v>0</v>
      </c>
      <c r="DF83" s="108">
        <f t="shared" si="44"/>
        <v>0</v>
      </c>
      <c r="DG83" s="108">
        <f t="shared" si="44"/>
        <v>0</v>
      </c>
      <c r="DH83" s="108">
        <f t="shared" si="44"/>
        <v>0</v>
      </c>
      <c r="DI83" s="108">
        <f t="shared" si="44"/>
        <v>0</v>
      </c>
      <c r="DJ83" s="108">
        <f t="shared" si="44"/>
        <v>0</v>
      </c>
      <c r="DK83" s="108">
        <f t="shared" si="44"/>
        <v>0</v>
      </c>
      <c r="DL83" s="108">
        <f t="shared" si="44"/>
        <v>0</v>
      </c>
      <c r="DM83" s="108">
        <f t="shared" si="44"/>
        <v>0</v>
      </c>
      <c r="DN83" s="108">
        <f t="shared" si="44"/>
        <v>0</v>
      </c>
      <c r="DO83" s="108">
        <f t="shared" si="44"/>
        <v>0</v>
      </c>
      <c r="DP83" s="108">
        <f t="shared" si="44"/>
        <v>0</v>
      </c>
      <c r="DQ83" s="108">
        <f t="shared" si="44"/>
        <v>0</v>
      </c>
      <c r="DR83" s="108">
        <f t="shared" si="44"/>
        <v>0</v>
      </c>
      <c r="DS83" s="108">
        <f t="shared" si="44"/>
        <v>0</v>
      </c>
      <c r="DT83" s="108">
        <f t="shared" si="44"/>
        <v>0</v>
      </c>
      <c r="DU83" s="108">
        <f t="shared" si="44"/>
        <v>0</v>
      </c>
      <c r="DV83" s="108">
        <f t="shared" si="44"/>
        <v>0</v>
      </c>
      <c r="DW83" s="108">
        <f t="shared" si="44"/>
        <v>0</v>
      </c>
      <c r="DX83" s="108">
        <f t="shared" si="44"/>
        <v>0</v>
      </c>
      <c r="DY83" s="108">
        <f t="shared" si="44"/>
        <v>0</v>
      </c>
      <c r="DZ83" s="108">
        <f t="shared" si="44"/>
        <v>0</v>
      </c>
      <c r="EA83" s="108">
        <f t="shared" si="44"/>
        <v>0</v>
      </c>
      <c r="EB83" s="108">
        <f t="shared" si="44"/>
        <v>0</v>
      </c>
      <c r="EC83" s="108">
        <f t="shared" si="44"/>
        <v>0</v>
      </c>
      <c r="ED83" s="108">
        <f t="shared" si="44"/>
        <v>0</v>
      </c>
      <c r="EE83" s="108">
        <f t="shared" si="44"/>
        <v>0</v>
      </c>
      <c r="EF83" s="108">
        <f t="shared" si="44"/>
        <v>0</v>
      </c>
      <c r="EG83" s="108">
        <f t="shared" si="44"/>
        <v>0</v>
      </c>
      <c r="EH83" s="108">
        <f t="shared" si="44"/>
        <v>0</v>
      </c>
      <c r="EI83" s="108">
        <f t="shared" si="44"/>
        <v>0</v>
      </c>
      <c r="EJ83" s="108">
        <f t="shared" si="44"/>
        <v>0</v>
      </c>
      <c r="EK83" s="108">
        <f t="shared" si="44"/>
        <v>0</v>
      </c>
      <c r="EL83" s="108">
        <f t="shared" si="44"/>
        <v>0</v>
      </c>
      <c r="EM83" s="108">
        <f t="shared" si="44"/>
        <v>0</v>
      </c>
      <c r="EN83" s="108">
        <f t="shared" si="44"/>
        <v>0</v>
      </c>
      <c r="EO83" s="108">
        <f t="shared" si="44"/>
        <v>0</v>
      </c>
      <c r="EP83" s="108">
        <f t="shared" si="44"/>
        <v>0</v>
      </c>
      <c r="EQ83" s="108">
        <f t="shared" si="44"/>
        <v>0</v>
      </c>
      <c r="ER83" s="108">
        <f t="shared" si="44"/>
        <v>0</v>
      </c>
      <c r="ES83" s="108">
        <f t="shared" si="44"/>
        <v>0</v>
      </c>
      <c r="ET83" s="108">
        <f t="shared" si="44"/>
        <v>0</v>
      </c>
      <c r="EU83" s="108">
        <f t="shared" si="44"/>
        <v>0</v>
      </c>
      <c r="EW83" s="46" t="s">
        <v>168</v>
      </c>
    </row>
    <row r="84" ht="14.25" customHeight="1">
      <c r="B84" s="120" t="s">
        <v>135</v>
      </c>
      <c r="C84" s="121">
        <f t="shared" si="20"/>
        <v>-717367.6786</v>
      </c>
      <c r="D84" s="122">
        <f t="shared" ref="D84:O84" si="45">SUMIF($S$69:$EU$69,D$69,$S84:$EU84)</f>
        <v>0</v>
      </c>
      <c r="E84" s="123">
        <f t="shared" si="45"/>
        <v>0</v>
      </c>
      <c r="F84" s="123">
        <f t="shared" si="45"/>
        <v>0</v>
      </c>
      <c r="G84" s="123">
        <f t="shared" si="45"/>
        <v>0</v>
      </c>
      <c r="H84" s="123">
        <f t="shared" si="45"/>
        <v>0</v>
      </c>
      <c r="I84" s="123">
        <f t="shared" si="45"/>
        <v>-717367.6786</v>
      </c>
      <c r="J84" s="123">
        <f t="shared" si="45"/>
        <v>0</v>
      </c>
      <c r="K84" s="123">
        <f t="shared" si="45"/>
        <v>0</v>
      </c>
      <c r="L84" s="123">
        <f t="shared" si="45"/>
        <v>0</v>
      </c>
      <c r="M84" s="123">
        <f t="shared" si="45"/>
        <v>0</v>
      </c>
      <c r="N84" s="123">
        <f t="shared" si="45"/>
        <v>0</v>
      </c>
      <c r="O84" s="123">
        <f t="shared" si="45"/>
        <v>0</v>
      </c>
      <c r="P84" s="108"/>
      <c r="Q84" s="120" t="str">
        <f t="shared" si="22"/>
        <v>Transfer Tax</v>
      </c>
      <c r="R84" s="121">
        <f t="shared" si="23"/>
        <v>-717367.6786</v>
      </c>
      <c r="S84" s="122">
        <f t="shared" ref="S84:EU84" si="46">-(S82/100)*1.05</f>
        <v>0</v>
      </c>
      <c r="T84" s="123">
        <f t="shared" si="46"/>
        <v>0</v>
      </c>
      <c r="U84" s="123">
        <f t="shared" si="46"/>
        <v>0</v>
      </c>
      <c r="V84" s="123">
        <f t="shared" si="46"/>
        <v>0</v>
      </c>
      <c r="W84" s="123">
        <f t="shared" si="46"/>
        <v>0</v>
      </c>
      <c r="X84" s="123">
        <f t="shared" si="46"/>
        <v>0</v>
      </c>
      <c r="Y84" s="123">
        <f t="shared" si="46"/>
        <v>0</v>
      </c>
      <c r="Z84" s="123">
        <f t="shared" si="46"/>
        <v>0</v>
      </c>
      <c r="AA84" s="123">
        <f t="shared" si="46"/>
        <v>0</v>
      </c>
      <c r="AB84" s="123">
        <f t="shared" si="46"/>
        <v>0</v>
      </c>
      <c r="AC84" s="123">
        <f t="shared" si="46"/>
        <v>0</v>
      </c>
      <c r="AD84" s="123">
        <f t="shared" si="46"/>
        <v>0</v>
      </c>
      <c r="AE84" s="123">
        <f t="shared" si="46"/>
        <v>0</v>
      </c>
      <c r="AF84" s="123">
        <f t="shared" si="46"/>
        <v>0</v>
      </c>
      <c r="AG84" s="123">
        <f t="shared" si="46"/>
        <v>0</v>
      </c>
      <c r="AH84" s="123">
        <f t="shared" si="46"/>
        <v>0</v>
      </c>
      <c r="AI84" s="123">
        <f t="shared" si="46"/>
        <v>0</v>
      </c>
      <c r="AJ84" s="123">
        <f t="shared" si="46"/>
        <v>0</v>
      </c>
      <c r="AK84" s="123">
        <f t="shared" si="46"/>
        <v>0</v>
      </c>
      <c r="AL84" s="123">
        <f t="shared" si="46"/>
        <v>0</v>
      </c>
      <c r="AM84" s="123">
        <f t="shared" si="46"/>
        <v>0</v>
      </c>
      <c r="AN84" s="123">
        <f t="shared" si="46"/>
        <v>0</v>
      </c>
      <c r="AO84" s="123">
        <f t="shared" si="46"/>
        <v>0</v>
      </c>
      <c r="AP84" s="123">
        <f t="shared" si="46"/>
        <v>0</v>
      </c>
      <c r="AQ84" s="123">
        <f t="shared" si="46"/>
        <v>0</v>
      </c>
      <c r="AR84" s="123">
        <f t="shared" si="46"/>
        <v>0</v>
      </c>
      <c r="AS84" s="123">
        <f t="shared" si="46"/>
        <v>0</v>
      </c>
      <c r="AT84" s="123">
        <f t="shared" si="46"/>
        <v>0</v>
      </c>
      <c r="AU84" s="123">
        <f t="shared" si="46"/>
        <v>0</v>
      </c>
      <c r="AV84" s="123">
        <f t="shared" si="46"/>
        <v>0</v>
      </c>
      <c r="AW84" s="123">
        <f t="shared" si="46"/>
        <v>0</v>
      </c>
      <c r="AX84" s="123">
        <f t="shared" si="46"/>
        <v>0</v>
      </c>
      <c r="AY84" s="123">
        <f t="shared" si="46"/>
        <v>0</v>
      </c>
      <c r="AZ84" s="123">
        <f t="shared" si="46"/>
        <v>0</v>
      </c>
      <c r="BA84" s="123">
        <f t="shared" si="46"/>
        <v>0</v>
      </c>
      <c r="BB84" s="123">
        <f t="shared" si="46"/>
        <v>0</v>
      </c>
      <c r="BC84" s="123">
        <f t="shared" si="46"/>
        <v>0</v>
      </c>
      <c r="BD84" s="123">
        <f t="shared" si="46"/>
        <v>0</v>
      </c>
      <c r="BE84" s="123">
        <f t="shared" si="46"/>
        <v>0</v>
      </c>
      <c r="BF84" s="123">
        <f t="shared" si="46"/>
        <v>0</v>
      </c>
      <c r="BG84" s="123">
        <f t="shared" si="46"/>
        <v>0</v>
      </c>
      <c r="BH84" s="123">
        <f t="shared" si="46"/>
        <v>0</v>
      </c>
      <c r="BI84" s="123">
        <f t="shared" si="46"/>
        <v>0</v>
      </c>
      <c r="BJ84" s="123">
        <f t="shared" si="46"/>
        <v>0</v>
      </c>
      <c r="BK84" s="123">
        <f t="shared" si="46"/>
        <v>0</v>
      </c>
      <c r="BL84" s="123">
        <f t="shared" si="46"/>
        <v>0</v>
      </c>
      <c r="BM84" s="123">
        <f t="shared" si="46"/>
        <v>0</v>
      </c>
      <c r="BN84" s="123">
        <f t="shared" si="46"/>
        <v>0</v>
      </c>
      <c r="BO84" s="123">
        <f t="shared" si="46"/>
        <v>0</v>
      </c>
      <c r="BP84" s="123">
        <f t="shared" si="46"/>
        <v>0</v>
      </c>
      <c r="BQ84" s="123">
        <f t="shared" si="46"/>
        <v>0</v>
      </c>
      <c r="BR84" s="123">
        <f t="shared" si="46"/>
        <v>0</v>
      </c>
      <c r="BS84" s="123">
        <f t="shared" si="46"/>
        <v>-717367.6786</v>
      </c>
      <c r="BT84" s="123">
        <f t="shared" si="46"/>
        <v>0</v>
      </c>
      <c r="BU84" s="123">
        <f t="shared" si="46"/>
        <v>0</v>
      </c>
      <c r="BV84" s="123">
        <f t="shared" si="46"/>
        <v>0</v>
      </c>
      <c r="BW84" s="123">
        <f t="shared" si="46"/>
        <v>0</v>
      </c>
      <c r="BX84" s="123">
        <f t="shared" si="46"/>
        <v>0</v>
      </c>
      <c r="BY84" s="123">
        <f t="shared" si="46"/>
        <v>0</v>
      </c>
      <c r="BZ84" s="123">
        <f t="shared" si="46"/>
        <v>0</v>
      </c>
      <c r="CA84" s="123">
        <f t="shared" si="46"/>
        <v>0</v>
      </c>
      <c r="CB84" s="123">
        <f t="shared" si="46"/>
        <v>0</v>
      </c>
      <c r="CC84" s="123">
        <f t="shared" si="46"/>
        <v>0</v>
      </c>
      <c r="CD84" s="123">
        <f t="shared" si="46"/>
        <v>0</v>
      </c>
      <c r="CE84" s="123">
        <f t="shared" si="46"/>
        <v>0</v>
      </c>
      <c r="CF84" s="123">
        <f t="shared" si="46"/>
        <v>0</v>
      </c>
      <c r="CG84" s="123">
        <f t="shared" si="46"/>
        <v>0</v>
      </c>
      <c r="CH84" s="123">
        <f t="shared" si="46"/>
        <v>0</v>
      </c>
      <c r="CI84" s="123">
        <f t="shared" si="46"/>
        <v>0</v>
      </c>
      <c r="CJ84" s="123">
        <f t="shared" si="46"/>
        <v>0</v>
      </c>
      <c r="CK84" s="123">
        <f t="shared" si="46"/>
        <v>0</v>
      </c>
      <c r="CL84" s="123">
        <f t="shared" si="46"/>
        <v>0</v>
      </c>
      <c r="CM84" s="123">
        <f t="shared" si="46"/>
        <v>0</v>
      </c>
      <c r="CN84" s="123">
        <f t="shared" si="46"/>
        <v>0</v>
      </c>
      <c r="CO84" s="123">
        <f t="shared" si="46"/>
        <v>0</v>
      </c>
      <c r="CP84" s="123">
        <f t="shared" si="46"/>
        <v>0</v>
      </c>
      <c r="CQ84" s="123">
        <f t="shared" si="46"/>
        <v>0</v>
      </c>
      <c r="CR84" s="123">
        <f t="shared" si="46"/>
        <v>0</v>
      </c>
      <c r="CS84" s="123">
        <f t="shared" si="46"/>
        <v>0</v>
      </c>
      <c r="CT84" s="123">
        <f t="shared" si="46"/>
        <v>0</v>
      </c>
      <c r="CU84" s="123">
        <f t="shared" si="46"/>
        <v>0</v>
      </c>
      <c r="CV84" s="123">
        <f t="shared" si="46"/>
        <v>0</v>
      </c>
      <c r="CW84" s="123">
        <f t="shared" si="46"/>
        <v>0</v>
      </c>
      <c r="CX84" s="123">
        <f t="shared" si="46"/>
        <v>0</v>
      </c>
      <c r="CY84" s="123">
        <f t="shared" si="46"/>
        <v>0</v>
      </c>
      <c r="CZ84" s="123">
        <f t="shared" si="46"/>
        <v>0</v>
      </c>
      <c r="DA84" s="123">
        <f t="shared" si="46"/>
        <v>0</v>
      </c>
      <c r="DB84" s="123">
        <f t="shared" si="46"/>
        <v>0</v>
      </c>
      <c r="DC84" s="123">
        <f t="shared" si="46"/>
        <v>0</v>
      </c>
      <c r="DD84" s="123">
        <f t="shared" si="46"/>
        <v>0</v>
      </c>
      <c r="DE84" s="123">
        <f t="shared" si="46"/>
        <v>0</v>
      </c>
      <c r="DF84" s="123">
        <f t="shared" si="46"/>
        <v>0</v>
      </c>
      <c r="DG84" s="123">
        <f t="shared" si="46"/>
        <v>0</v>
      </c>
      <c r="DH84" s="123">
        <f t="shared" si="46"/>
        <v>0</v>
      </c>
      <c r="DI84" s="123">
        <f t="shared" si="46"/>
        <v>0</v>
      </c>
      <c r="DJ84" s="123">
        <f t="shared" si="46"/>
        <v>0</v>
      </c>
      <c r="DK84" s="123">
        <f t="shared" si="46"/>
        <v>0</v>
      </c>
      <c r="DL84" s="123">
        <f t="shared" si="46"/>
        <v>0</v>
      </c>
      <c r="DM84" s="123">
        <f t="shared" si="46"/>
        <v>0</v>
      </c>
      <c r="DN84" s="123">
        <f t="shared" si="46"/>
        <v>0</v>
      </c>
      <c r="DO84" s="123">
        <f t="shared" si="46"/>
        <v>0</v>
      </c>
      <c r="DP84" s="123">
        <f t="shared" si="46"/>
        <v>0</v>
      </c>
      <c r="DQ84" s="123">
        <f t="shared" si="46"/>
        <v>0</v>
      </c>
      <c r="DR84" s="123">
        <f t="shared" si="46"/>
        <v>0</v>
      </c>
      <c r="DS84" s="123">
        <f t="shared" si="46"/>
        <v>0</v>
      </c>
      <c r="DT84" s="123">
        <f t="shared" si="46"/>
        <v>0</v>
      </c>
      <c r="DU84" s="123">
        <f t="shared" si="46"/>
        <v>0</v>
      </c>
      <c r="DV84" s="123">
        <f t="shared" si="46"/>
        <v>0</v>
      </c>
      <c r="DW84" s="123">
        <f t="shared" si="46"/>
        <v>0</v>
      </c>
      <c r="DX84" s="123">
        <f t="shared" si="46"/>
        <v>0</v>
      </c>
      <c r="DY84" s="123">
        <f t="shared" si="46"/>
        <v>0</v>
      </c>
      <c r="DZ84" s="123">
        <f t="shared" si="46"/>
        <v>0</v>
      </c>
      <c r="EA84" s="123">
        <f t="shared" si="46"/>
        <v>0</v>
      </c>
      <c r="EB84" s="123">
        <f t="shared" si="46"/>
        <v>0</v>
      </c>
      <c r="EC84" s="123">
        <f t="shared" si="46"/>
        <v>0</v>
      </c>
      <c r="ED84" s="123">
        <f t="shared" si="46"/>
        <v>0</v>
      </c>
      <c r="EE84" s="123">
        <f t="shared" si="46"/>
        <v>0</v>
      </c>
      <c r="EF84" s="123">
        <f t="shared" si="46"/>
        <v>0</v>
      </c>
      <c r="EG84" s="123">
        <f t="shared" si="46"/>
        <v>0</v>
      </c>
      <c r="EH84" s="123">
        <f t="shared" si="46"/>
        <v>0</v>
      </c>
      <c r="EI84" s="123">
        <f t="shared" si="46"/>
        <v>0</v>
      </c>
      <c r="EJ84" s="123">
        <f t="shared" si="46"/>
        <v>0</v>
      </c>
      <c r="EK84" s="123">
        <f t="shared" si="46"/>
        <v>0</v>
      </c>
      <c r="EL84" s="123">
        <f t="shared" si="46"/>
        <v>0</v>
      </c>
      <c r="EM84" s="123">
        <f t="shared" si="46"/>
        <v>0</v>
      </c>
      <c r="EN84" s="123">
        <f t="shared" si="46"/>
        <v>0</v>
      </c>
      <c r="EO84" s="123">
        <f t="shared" si="46"/>
        <v>0</v>
      </c>
      <c r="EP84" s="123">
        <f t="shared" si="46"/>
        <v>0</v>
      </c>
      <c r="EQ84" s="123">
        <f t="shared" si="46"/>
        <v>0</v>
      </c>
      <c r="ER84" s="123">
        <f t="shared" si="46"/>
        <v>0</v>
      </c>
      <c r="ES84" s="123">
        <f t="shared" si="46"/>
        <v>0</v>
      </c>
      <c r="ET84" s="123">
        <f t="shared" si="46"/>
        <v>0</v>
      </c>
      <c r="EU84" s="123">
        <f t="shared" si="46"/>
        <v>0</v>
      </c>
      <c r="EW84" s="46" t="s">
        <v>168</v>
      </c>
    </row>
    <row r="85" ht="14.25" customHeight="1">
      <c r="B85" s="21" t="s">
        <v>176</v>
      </c>
      <c r="C85" s="124">
        <f t="shared" si="20"/>
        <v>41151301.11</v>
      </c>
      <c r="D85" s="125">
        <f t="shared" ref="D85:O85" si="47">SUM(D72:D84)</f>
        <v>-36735590.15</v>
      </c>
      <c r="E85" s="124">
        <f t="shared" si="47"/>
        <v>-1917446.997</v>
      </c>
      <c r="F85" s="124">
        <f t="shared" si="47"/>
        <v>3995804.303</v>
      </c>
      <c r="G85" s="124">
        <f t="shared" si="47"/>
        <v>4253257.721</v>
      </c>
      <c r="H85" s="124">
        <f t="shared" si="47"/>
        <v>4594429.211</v>
      </c>
      <c r="I85" s="124">
        <f t="shared" si="47"/>
        <v>66960847.02</v>
      </c>
      <c r="J85" s="124">
        <f t="shared" si="47"/>
        <v>0</v>
      </c>
      <c r="K85" s="124">
        <f t="shared" si="47"/>
        <v>0</v>
      </c>
      <c r="L85" s="124">
        <f t="shared" si="47"/>
        <v>0</v>
      </c>
      <c r="M85" s="124">
        <f t="shared" si="47"/>
        <v>0</v>
      </c>
      <c r="N85" s="124">
        <f t="shared" si="47"/>
        <v>0</v>
      </c>
      <c r="O85" s="124">
        <f t="shared" si="47"/>
        <v>0</v>
      </c>
      <c r="P85" s="108"/>
      <c r="Q85" s="21" t="str">
        <f t="shared" si="22"/>
        <v>Unlevered CFs</v>
      </c>
      <c r="R85" s="124">
        <f t="shared" si="23"/>
        <v>41151301.11</v>
      </c>
      <c r="S85" s="125">
        <f t="shared" ref="S85:EU85" si="48">IF(S71&lt;=$C$26,SUM(S72:S84),0)</f>
        <v>-37506309.1</v>
      </c>
      <c r="T85" s="124">
        <f t="shared" si="48"/>
        <v>271587.8051</v>
      </c>
      <c r="U85" s="124">
        <f t="shared" si="48"/>
        <v>256096.8904</v>
      </c>
      <c r="V85" s="124">
        <f t="shared" si="48"/>
        <v>243034.2557</v>
      </c>
      <c r="W85" s="124">
        <f t="shared" si="48"/>
        <v>-429478.0381</v>
      </c>
      <c r="X85" s="124">
        <f t="shared" si="48"/>
        <v>-470409.9719</v>
      </c>
      <c r="Y85" s="124">
        <f t="shared" si="48"/>
        <v>-469920.6395</v>
      </c>
      <c r="Z85" s="124">
        <f t="shared" si="48"/>
        <v>-481008.2375</v>
      </c>
      <c r="AA85" s="124">
        <f t="shared" si="48"/>
        <v>-493930.3754</v>
      </c>
      <c r="AB85" s="124">
        <f t="shared" si="48"/>
        <v>-441767.9371</v>
      </c>
      <c r="AC85" s="124">
        <f t="shared" si="48"/>
        <v>-421700.6523</v>
      </c>
      <c r="AD85" s="124">
        <f t="shared" si="48"/>
        <v>-347120.0865</v>
      </c>
      <c r="AE85" s="124">
        <f t="shared" si="48"/>
        <v>391793.0975</v>
      </c>
      <c r="AF85" s="124">
        <f t="shared" si="48"/>
        <v>439102.2624</v>
      </c>
      <c r="AG85" s="124">
        <f t="shared" si="48"/>
        <v>414056.603</v>
      </c>
      <c r="AH85" s="124">
        <f t="shared" si="48"/>
        <v>392936.9785</v>
      </c>
      <c r="AI85" s="124">
        <f t="shared" si="48"/>
        <v>304680.4229</v>
      </c>
      <c r="AJ85" s="124">
        <f t="shared" si="48"/>
        <v>238501.8082</v>
      </c>
      <c r="AK85" s="124">
        <f t="shared" si="48"/>
        <v>239292.9592</v>
      </c>
      <c r="AL85" s="124">
        <f t="shared" si="48"/>
        <v>221366.5674</v>
      </c>
      <c r="AM85" s="124">
        <f t="shared" si="48"/>
        <v>200474.0977</v>
      </c>
      <c r="AN85" s="124">
        <f t="shared" si="48"/>
        <v>284810.155</v>
      </c>
      <c r="AO85" s="124">
        <f t="shared" si="48"/>
        <v>317254.8745</v>
      </c>
      <c r="AP85" s="124">
        <f t="shared" si="48"/>
        <v>437836.486</v>
      </c>
      <c r="AQ85" s="124">
        <f t="shared" si="48"/>
        <v>418990.3554</v>
      </c>
      <c r="AR85" s="124">
        <f t="shared" si="48"/>
        <v>469583.5995</v>
      </c>
      <c r="AS85" s="124">
        <f t="shared" si="48"/>
        <v>442799.3355</v>
      </c>
      <c r="AT85" s="124">
        <f t="shared" si="48"/>
        <v>420213.6417</v>
      </c>
      <c r="AU85" s="124">
        <f t="shared" si="48"/>
        <v>325830.5455</v>
      </c>
      <c r="AV85" s="124">
        <f t="shared" si="48"/>
        <v>255057.9834</v>
      </c>
      <c r="AW85" s="124">
        <f t="shared" si="48"/>
        <v>255904.054</v>
      </c>
      <c r="AX85" s="124">
        <f t="shared" si="48"/>
        <v>236733.2588</v>
      </c>
      <c r="AY85" s="124">
        <f t="shared" si="48"/>
        <v>214390.4882</v>
      </c>
      <c r="AZ85" s="124">
        <f t="shared" si="48"/>
        <v>304580.9353</v>
      </c>
      <c r="BA85" s="124">
        <f t="shared" si="48"/>
        <v>339277.8828</v>
      </c>
      <c r="BB85" s="124">
        <f t="shared" si="48"/>
        <v>468229.9561</v>
      </c>
      <c r="BC85" s="124">
        <f t="shared" si="48"/>
        <v>443309.4117</v>
      </c>
      <c r="BD85" s="124">
        <f t="shared" si="48"/>
        <v>496839.1911</v>
      </c>
      <c r="BE85" s="124">
        <f t="shared" si="48"/>
        <v>468500.3137</v>
      </c>
      <c r="BF85" s="124">
        <f t="shared" si="48"/>
        <v>444603.7</v>
      </c>
      <c r="BG85" s="124">
        <f t="shared" si="48"/>
        <v>344742.4161</v>
      </c>
      <c r="BH85" s="124">
        <f t="shared" si="48"/>
        <v>269862.0699</v>
      </c>
      <c r="BI85" s="124">
        <f t="shared" si="48"/>
        <v>270757.2482</v>
      </c>
      <c r="BJ85" s="124">
        <f t="shared" si="48"/>
        <v>250473.7408</v>
      </c>
      <c r="BK85" s="124">
        <f t="shared" si="48"/>
        <v>226834.1502</v>
      </c>
      <c r="BL85" s="124">
        <f t="shared" si="48"/>
        <v>322259.4351</v>
      </c>
      <c r="BM85" s="124">
        <f t="shared" si="48"/>
        <v>358970.2643</v>
      </c>
      <c r="BN85" s="124">
        <f t="shared" si="48"/>
        <v>495406.9795</v>
      </c>
      <c r="BO85" s="124">
        <f t="shared" si="48"/>
        <v>491598.0254</v>
      </c>
      <c r="BP85" s="124">
        <f t="shared" si="48"/>
        <v>550958.6732</v>
      </c>
      <c r="BQ85" s="124">
        <f t="shared" si="48"/>
        <v>519532.9109</v>
      </c>
      <c r="BR85" s="124">
        <f t="shared" si="48"/>
        <v>493033.2974</v>
      </c>
      <c r="BS85" s="124">
        <f t="shared" si="48"/>
        <v>66960847.02</v>
      </c>
      <c r="BT85" s="124">
        <f t="shared" si="48"/>
        <v>0</v>
      </c>
      <c r="BU85" s="124">
        <f t="shared" si="48"/>
        <v>0</v>
      </c>
      <c r="BV85" s="124">
        <f t="shared" si="48"/>
        <v>0</v>
      </c>
      <c r="BW85" s="124">
        <f t="shared" si="48"/>
        <v>0</v>
      </c>
      <c r="BX85" s="124">
        <f t="shared" si="48"/>
        <v>0</v>
      </c>
      <c r="BY85" s="124">
        <f t="shared" si="48"/>
        <v>0</v>
      </c>
      <c r="BZ85" s="124">
        <f t="shared" si="48"/>
        <v>0</v>
      </c>
      <c r="CA85" s="124">
        <f t="shared" si="48"/>
        <v>0</v>
      </c>
      <c r="CB85" s="124">
        <f t="shared" si="48"/>
        <v>0</v>
      </c>
      <c r="CC85" s="124">
        <f t="shared" si="48"/>
        <v>0</v>
      </c>
      <c r="CD85" s="124">
        <f t="shared" si="48"/>
        <v>0</v>
      </c>
      <c r="CE85" s="124">
        <f t="shared" si="48"/>
        <v>0</v>
      </c>
      <c r="CF85" s="124">
        <f t="shared" si="48"/>
        <v>0</v>
      </c>
      <c r="CG85" s="124">
        <f t="shared" si="48"/>
        <v>0</v>
      </c>
      <c r="CH85" s="124">
        <f t="shared" si="48"/>
        <v>0</v>
      </c>
      <c r="CI85" s="124">
        <f t="shared" si="48"/>
        <v>0</v>
      </c>
      <c r="CJ85" s="124">
        <f t="shared" si="48"/>
        <v>0</v>
      </c>
      <c r="CK85" s="124">
        <f t="shared" si="48"/>
        <v>0</v>
      </c>
      <c r="CL85" s="124">
        <f t="shared" si="48"/>
        <v>0</v>
      </c>
      <c r="CM85" s="124">
        <f t="shared" si="48"/>
        <v>0</v>
      </c>
      <c r="CN85" s="124">
        <f t="shared" si="48"/>
        <v>0</v>
      </c>
      <c r="CO85" s="124">
        <f t="shared" si="48"/>
        <v>0</v>
      </c>
      <c r="CP85" s="124">
        <f t="shared" si="48"/>
        <v>0</v>
      </c>
      <c r="CQ85" s="124">
        <f t="shared" si="48"/>
        <v>0</v>
      </c>
      <c r="CR85" s="124">
        <f t="shared" si="48"/>
        <v>0</v>
      </c>
      <c r="CS85" s="124">
        <f t="shared" si="48"/>
        <v>0</v>
      </c>
      <c r="CT85" s="124">
        <f t="shared" si="48"/>
        <v>0</v>
      </c>
      <c r="CU85" s="124">
        <f t="shared" si="48"/>
        <v>0</v>
      </c>
      <c r="CV85" s="124">
        <f t="shared" si="48"/>
        <v>0</v>
      </c>
      <c r="CW85" s="124">
        <f t="shared" si="48"/>
        <v>0</v>
      </c>
      <c r="CX85" s="124">
        <f t="shared" si="48"/>
        <v>0</v>
      </c>
      <c r="CY85" s="124">
        <f t="shared" si="48"/>
        <v>0</v>
      </c>
      <c r="CZ85" s="124">
        <f t="shared" si="48"/>
        <v>0</v>
      </c>
      <c r="DA85" s="124">
        <f t="shared" si="48"/>
        <v>0</v>
      </c>
      <c r="DB85" s="124">
        <f t="shared" si="48"/>
        <v>0</v>
      </c>
      <c r="DC85" s="124">
        <f t="shared" si="48"/>
        <v>0</v>
      </c>
      <c r="DD85" s="124">
        <f t="shared" si="48"/>
        <v>0</v>
      </c>
      <c r="DE85" s="124">
        <f t="shared" si="48"/>
        <v>0</v>
      </c>
      <c r="DF85" s="124">
        <f t="shared" si="48"/>
        <v>0</v>
      </c>
      <c r="DG85" s="124">
        <f t="shared" si="48"/>
        <v>0</v>
      </c>
      <c r="DH85" s="124">
        <f t="shared" si="48"/>
        <v>0</v>
      </c>
      <c r="DI85" s="124">
        <f t="shared" si="48"/>
        <v>0</v>
      </c>
      <c r="DJ85" s="124">
        <f t="shared" si="48"/>
        <v>0</v>
      </c>
      <c r="DK85" s="124">
        <f t="shared" si="48"/>
        <v>0</v>
      </c>
      <c r="DL85" s="124">
        <f t="shared" si="48"/>
        <v>0</v>
      </c>
      <c r="DM85" s="124">
        <f t="shared" si="48"/>
        <v>0</v>
      </c>
      <c r="DN85" s="124">
        <f t="shared" si="48"/>
        <v>0</v>
      </c>
      <c r="DO85" s="124">
        <f t="shared" si="48"/>
        <v>0</v>
      </c>
      <c r="DP85" s="124">
        <f t="shared" si="48"/>
        <v>0</v>
      </c>
      <c r="DQ85" s="124">
        <f t="shared" si="48"/>
        <v>0</v>
      </c>
      <c r="DR85" s="124">
        <f t="shared" si="48"/>
        <v>0</v>
      </c>
      <c r="DS85" s="124">
        <f t="shared" si="48"/>
        <v>0</v>
      </c>
      <c r="DT85" s="124">
        <f t="shared" si="48"/>
        <v>0</v>
      </c>
      <c r="DU85" s="124">
        <f t="shared" si="48"/>
        <v>0</v>
      </c>
      <c r="DV85" s="124">
        <f t="shared" si="48"/>
        <v>0</v>
      </c>
      <c r="DW85" s="124">
        <f t="shared" si="48"/>
        <v>0</v>
      </c>
      <c r="DX85" s="124">
        <f t="shared" si="48"/>
        <v>0</v>
      </c>
      <c r="DY85" s="124">
        <f t="shared" si="48"/>
        <v>0</v>
      </c>
      <c r="DZ85" s="124">
        <f t="shared" si="48"/>
        <v>0</v>
      </c>
      <c r="EA85" s="124">
        <f t="shared" si="48"/>
        <v>0</v>
      </c>
      <c r="EB85" s="124">
        <f t="shared" si="48"/>
        <v>0</v>
      </c>
      <c r="EC85" s="124">
        <f t="shared" si="48"/>
        <v>0</v>
      </c>
      <c r="ED85" s="124">
        <f t="shared" si="48"/>
        <v>0</v>
      </c>
      <c r="EE85" s="124">
        <f t="shared" si="48"/>
        <v>0</v>
      </c>
      <c r="EF85" s="124">
        <f t="shared" si="48"/>
        <v>0</v>
      </c>
      <c r="EG85" s="124">
        <f t="shared" si="48"/>
        <v>0</v>
      </c>
      <c r="EH85" s="124">
        <f t="shared" si="48"/>
        <v>0</v>
      </c>
      <c r="EI85" s="124">
        <f t="shared" si="48"/>
        <v>0</v>
      </c>
      <c r="EJ85" s="124">
        <f t="shared" si="48"/>
        <v>0</v>
      </c>
      <c r="EK85" s="124">
        <f t="shared" si="48"/>
        <v>0</v>
      </c>
      <c r="EL85" s="124">
        <f t="shared" si="48"/>
        <v>0</v>
      </c>
      <c r="EM85" s="124">
        <f t="shared" si="48"/>
        <v>0</v>
      </c>
      <c r="EN85" s="124">
        <f t="shared" si="48"/>
        <v>0</v>
      </c>
      <c r="EO85" s="124">
        <f t="shared" si="48"/>
        <v>0</v>
      </c>
      <c r="EP85" s="124">
        <f t="shared" si="48"/>
        <v>0</v>
      </c>
      <c r="EQ85" s="124">
        <f t="shared" si="48"/>
        <v>0</v>
      </c>
      <c r="ER85" s="124">
        <f t="shared" si="48"/>
        <v>0</v>
      </c>
      <c r="ES85" s="124">
        <f t="shared" si="48"/>
        <v>0</v>
      </c>
      <c r="ET85" s="124">
        <f t="shared" si="48"/>
        <v>0</v>
      </c>
      <c r="EU85" s="124">
        <f t="shared" si="48"/>
        <v>0</v>
      </c>
      <c r="EW85" s="46" t="s">
        <v>168</v>
      </c>
    </row>
    <row r="86" ht="14.25" customHeight="1">
      <c r="C86" s="126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R86" s="108"/>
      <c r="S86" s="118"/>
      <c r="T86" s="108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56"/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6"/>
      <c r="CO86" s="56"/>
      <c r="CP86" s="56"/>
      <c r="CQ86" s="56"/>
      <c r="CR86" s="56"/>
      <c r="CS86" s="56"/>
      <c r="CT86" s="56"/>
      <c r="CU86" s="56"/>
      <c r="CV86" s="56"/>
      <c r="CW86" s="56"/>
      <c r="CX86" s="56"/>
      <c r="CY86" s="56"/>
      <c r="CZ86" s="56"/>
      <c r="DA86" s="56"/>
      <c r="DB86" s="56"/>
      <c r="DC86" s="56"/>
      <c r="DD86" s="56"/>
      <c r="DE86" s="56"/>
      <c r="DF86" s="56"/>
      <c r="DG86" s="56"/>
      <c r="DH86" s="56"/>
      <c r="DI86" s="56"/>
      <c r="DJ86" s="56"/>
      <c r="DK86" s="56"/>
      <c r="DL86" s="56"/>
      <c r="DM86" s="56"/>
      <c r="DN86" s="56"/>
      <c r="DO86" s="56"/>
      <c r="DP86" s="56"/>
      <c r="DQ86" s="56"/>
      <c r="DR86" s="56"/>
      <c r="DS86" s="56"/>
      <c r="DT86" s="56"/>
      <c r="DU86" s="56"/>
      <c r="DV86" s="56"/>
      <c r="DW86" s="56"/>
      <c r="DX86" s="56"/>
      <c r="DY86" s="56"/>
      <c r="DZ86" s="56"/>
      <c r="EA86" s="56"/>
      <c r="EB86" s="56"/>
      <c r="EC86" s="56"/>
      <c r="ED86" s="56"/>
      <c r="EE86" s="56"/>
      <c r="EF86" s="56"/>
      <c r="EG86" s="56"/>
      <c r="EH86" s="56"/>
      <c r="EI86" s="56"/>
      <c r="EJ86" s="56"/>
      <c r="EK86" s="56"/>
      <c r="EL86" s="56"/>
      <c r="EM86" s="56"/>
      <c r="EN86" s="56"/>
      <c r="EO86" s="56"/>
      <c r="EP86" s="56"/>
      <c r="EQ86" s="56"/>
      <c r="ER86" s="56"/>
      <c r="ES86" s="56"/>
      <c r="ET86" s="56"/>
      <c r="EU86" s="56"/>
      <c r="EW86" s="46" t="s">
        <v>168</v>
      </c>
    </row>
    <row r="87" ht="14.25" customHeight="1">
      <c r="B87" s="46" t="s">
        <v>177</v>
      </c>
      <c r="C87" s="108">
        <f t="shared" ref="C87:C96" si="50">SUM(D87:O87)</f>
        <v>23187000</v>
      </c>
      <c r="D87" s="118">
        <f t="shared" ref="D87:O87" si="49">SUMIF($S$69:$EU$69,D$69,$S87:$EU87)</f>
        <v>23187000</v>
      </c>
      <c r="E87" s="108">
        <f t="shared" si="49"/>
        <v>0</v>
      </c>
      <c r="F87" s="108">
        <f t="shared" si="49"/>
        <v>0</v>
      </c>
      <c r="G87" s="108">
        <f t="shared" si="49"/>
        <v>0</v>
      </c>
      <c r="H87" s="108">
        <f t="shared" si="49"/>
        <v>0</v>
      </c>
      <c r="I87" s="108">
        <f t="shared" si="49"/>
        <v>0</v>
      </c>
      <c r="J87" s="108">
        <f t="shared" si="49"/>
        <v>0</v>
      </c>
      <c r="K87" s="108">
        <f t="shared" si="49"/>
        <v>0</v>
      </c>
      <c r="L87" s="108">
        <f t="shared" si="49"/>
        <v>0</v>
      </c>
      <c r="M87" s="108">
        <f t="shared" si="49"/>
        <v>0</v>
      </c>
      <c r="N87" s="108">
        <f t="shared" si="49"/>
        <v>0</v>
      </c>
      <c r="O87" s="108">
        <f t="shared" si="49"/>
        <v>0</v>
      </c>
      <c r="P87" s="108"/>
      <c r="Q87" s="46" t="str">
        <f t="shared" ref="Q87:Q96" si="52">B87</f>
        <v>Sr. Loan Addition</v>
      </c>
      <c r="R87" s="108">
        <f t="shared" ref="R87:R96" si="53">SUM(S87:EU87)</f>
        <v>23187000</v>
      </c>
      <c r="S87" s="118">
        <f t="array" ref="S87">IF(S71&gt;$P$37,0,INDEX('Debt &amp; Refi'!$I$18:$NH$18,MATCH(S71,'Debt &amp; Refi'!$I$4:$NH$4,0)))</f>
        <v>23187000</v>
      </c>
      <c r="T87" s="108">
        <f t="array" ref="T87">IF(T71&gt;$P$37,0,INDEX('Debt &amp; Refi'!$I$18:$NH$18,MATCH(T71,'Debt &amp; Refi'!$I$4:$NH$4,0)))</f>
        <v>0</v>
      </c>
      <c r="U87" s="108">
        <f t="array" ref="U87">IF(U71&gt;$P$37,0,INDEX('Debt &amp; Refi'!$I$18:$NH$18,MATCH(U71,'Debt &amp; Refi'!$I$4:$NH$4,0)))</f>
        <v>0</v>
      </c>
      <c r="V87" s="108">
        <f t="array" ref="V87">IF(V71&gt;$P$37,0,INDEX('Debt &amp; Refi'!$I$18:$NH$18,MATCH(V71,'Debt &amp; Refi'!$I$4:$NH$4,0)))</f>
        <v>0</v>
      </c>
      <c r="W87" s="108">
        <f t="array" ref="W87">IF(W71&gt;$P$37,0,INDEX('Debt &amp; Refi'!$I$18:$NH$18,MATCH(W71,'Debt &amp; Refi'!$I$4:$NH$4,0)))</f>
        <v>0</v>
      </c>
      <c r="X87" s="108">
        <f t="array" ref="X87">IF(X71&gt;$P$37,0,INDEX('Debt &amp; Refi'!$I$18:$NH$18,MATCH(X71,'Debt &amp; Refi'!$I$4:$NH$4,0)))</f>
        <v>0</v>
      </c>
      <c r="Y87" s="108">
        <f t="array" ref="Y87">IF(Y71&gt;$P$37,0,INDEX('Debt &amp; Refi'!$I$18:$NH$18,MATCH(Y71,'Debt &amp; Refi'!$I$4:$NH$4,0)))</f>
        <v>0</v>
      </c>
      <c r="Z87" s="108">
        <f t="array" ref="Z87">IF(Z71&gt;$P$37,0,INDEX('Debt &amp; Refi'!$I$18:$NH$18,MATCH(Z71,'Debt &amp; Refi'!$I$4:$NH$4,0)))</f>
        <v>0</v>
      </c>
      <c r="AA87" s="108">
        <f t="array" ref="AA87">IF(AA71&gt;$P$37,0,INDEX('Debt &amp; Refi'!$I$18:$NH$18,MATCH(AA71,'Debt &amp; Refi'!$I$4:$NH$4,0)))</f>
        <v>0</v>
      </c>
      <c r="AB87" s="108">
        <f t="array" ref="AB87">IF(AB71&gt;$P$37,0,INDEX('Debt &amp; Refi'!$I$18:$NH$18,MATCH(AB71,'Debt &amp; Refi'!$I$4:$NH$4,0)))</f>
        <v>0</v>
      </c>
      <c r="AC87" s="108">
        <f t="array" ref="AC87">IF(AC71&gt;$P$37,0,INDEX('Debt &amp; Refi'!$I$18:$NH$18,MATCH(AC71,'Debt &amp; Refi'!$I$4:$NH$4,0)))</f>
        <v>0</v>
      </c>
      <c r="AD87" s="108">
        <f t="array" ref="AD87">IF(AD71&gt;$P$37,0,INDEX('Debt &amp; Refi'!$I$18:$NH$18,MATCH(AD71,'Debt &amp; Refi'!$I$4:$NH$4,0)))</f>
        <v>0</v>
      </c>
      <c r="AE87" s="108">
        <f t="array" ref="AE87">IF(AE71&gt;$P$37,0,INDEX('Debt &amp; Refi'!$I$18:$NH$18,MATCH(AE71,'Debt &amp; Refi'!$I$4:$NH$4,0)))</f>
        <v>0</v>
      </c>
      <c r="AF87" s="108">
        <f t="array" ref="AF87">IF(AF71&gt;$P$37,0,INDEX('Debt &amp; Refi'!$I$18:$NH$18,MATCH(AF71,'Debt &amp; Refi'!$I$4:$NH$4,0)))</f>
        <v>0</v>
      </c>
      <c r="AG87" s="108">
        <f t="array" ref="AG87">IF(AG71&gt;$P$37,0,INDEX('Debt &amp; Refi'!$I$18:$NH$18,MATCH(AG71,'Debt &amp; Refi'!$I$4:$NH$4,0)))</f>
        <v>0</v>
      </c>
      <c r="AH87" s="108">
        <f t="array" ref="AH87">IF(AH71&gt;$P$37,0,INDEX('Debt &amp; Refi'!$I$18:$NH$18,MATCH(AH71,'Debt &amp; Refi'!$I$4:$NH$4,0)))</f>
        <v>0</v>
      </c>
      <c r="AI87" s="108">
        <f t="array" ref="AI87">IF(AI71&gt;$P$37,0,INDEX('Debt &amp; Refi'!$I$18:$NH$18,MATCH(AI71,'Debt &amp; Refi'!$I$4:$NH$4,0)))</f>
        <v>0</v>
      </c>
      <c r="AJ87" s="108">
        <f t="array" ref="AJ87">IF(AJ71&gt;$P$37,0,INDEX('Debt &amp; Refi'!$I$18:$NH$18,MATCH(AJ71,'Debt &amp; Refi'!$I$4:$NH$4,0)))</f>
        <v>0</v>
      </c>
      <c r="AK87" s="108">
        <f t="array" ref="AK87">IF(AK71&gt;$P$37,0,INDEX('Debt &amp; Refi'!$I$18:$NH$18,MATCH(AK71,'Debt &amp; Refi'!$I$4:$NH$4,0)))</f>
        <v>0</v>
      </c>
      <c r="AL87" s="108">
        <f t="array" ref="AL87">IF(AL71&gt;$P$37,0,INDEX('Debt &amp; Refi'!$I$18:$NH$18,MATCH(AL71,'Debt &amp; Refi'!$I$4:$NH$4,0)))</f>
        <v>0</v>
      </c>
      <c r="AM87" s="108">
        <f t="array" ref="AM87">IF(AM71&gt;$P$37,0,INDEX('Debt &amp; Refi'!$I$18:$NH$18,MATCH(AM71,'Debt &amp; Refi'!$I$4:$NH$4,0)))</f>
        <v>0</v>
      </c>
      <c r="AN87" s="108">
        <f t="array" ref="AN87">IF(AN71&gt;$P$37,0,INDEX('Debt &amp; Refi'!$I$18:$NH$18,MATCH(AN71,'Debt &amp; Refi'!$I$4:$NH$4,0)))</f>
        <v>0</v>
      </c>
      <c r="AO87" s="108">
        <f t="array" ref="AO87">IF(AO71&gt;$P$37,0,INDEX('Debt &amp; Refi'!$I$18:$NH$18,MATCH(AO71,'Debt &amp; Refi'!$I$4:$NH$4,0)))</f>
        <v>0</v>
      </c>
      <c r="AP87" s="108">
        <f t="array" ref="AP87">IF(AP71&gt;$P$37,0,INDEX('Debt &amp; Refi'!$I$18:$NH$18,MATCH(AP71,'Debt &amp; Refi'!$I$4:$NH$4,0)))</f>
        <v>0</v>
      </c>
      <c r="AQ87" s="108">
        <f t="array" ref="AQ87">IF(AQ71&gt;$P$37,0,INDEX('Debt &amp; Refi'!$I$18:$NH$18,MATCH(AQ71,'Debt &amp; Refi'!$I$4:$NH$4,0)))</f>
        <v>0</v>
      </c>
      <c r="AR87" s="108">
        <f t="array" ref="AR87">IF(AR71&gt;$P$37,0,INDEX('Debt &amp; Refi'!$I$18:$NH$18,MATCH(AR71,'Debt &amp; Refi'!$I$4:$NH$4,0)))</f>
        <v>0</v>
      </c>
      <c r="AS87" s="108">
        <f t="array" ref="AS87">IF(AS71&gt;$P$37,0,INDEX('Debt &amp; Refi'!$I$18:$NH$18,MATCH(AS71,'Debt &amp; Refi'!$I$4:$NH$4,0)))</f>
        <v>0</v>
      </c>
      <c r="AT87" s="108">
        <f t="array" ref="AT87">IF(AT71&gt;$P$37,0,INDEX('Debt &amp; Refi'!$I$18:$NH$18,MATCH(AT71,'Debt &amp; Refi'!$I$4:$NH$4,0)))</f>
        <v>0</v>
      </c>
      <c r="AU87" s="108">
        <f t="array" ref="AU87">IF(AU71&gt;$P$37,0,INDEX('Debt &amp; Refi'!$I$18:$NH$18,MATCH(AU71,'Debt &amp; Refi'!$I$4:$NH$4,0)))</f>
        <v>0</v>
      </c>
      <c r="AV87" s="108">
        <f t="array" ref="AV87">IF(AV71&gt;$P$37,0,INDEX('Debt &amp; Refi'!$I$18:$NH$18,MATCH(AV71,'Debt &amp; Refi'!$I$4:$NH$4,0)))</f>
        <v>0</v>
      </c>
      <c r="AW87" s="108">
        <f t="array" ref="AW87">IF(AW71&gt;$P$37,0,INDEX('Debt &amp; Refi'!$I$18:$NH$18,MATCH(AW71,'Debt &amp; Refi'!$I$4:$NH$4,0)))</f>
        <v>0</v>
      </c>
      <c r="AX87" s="108">
        <f t="array" ref="AX87">IF(AX71&gt;$P$37,0,INDEX('Debt &amp; Refi'!$I$18:$NH$18,MATCH(AX71,'Debt &amp; Refi'!$I$4:$NH$4,0)))</f>
        <v>0</v>
      </c>
      <c r="AY87" s="108">
        <f t="array" ref="AY87">IF(AY71&gt;$P$37,0,INDEX('Debt &amp; Refi'!$I$18:$NH$18,MATCH(AY71,'Debt &amp; Refi'!$I$4:$NH$4,0)))</f>
        <v>0</v>
      </c>
      <c r="AZ87" s="108">
        <f t="array" ref="AZ87">IF(AZ71&gt;$P$37,0,INDEX('Debt &amp; Refi'!$I$18:$NH$18,MATCH(AZ71,'Debt &amp; Refi'!$I$4:$NH$4,0)))</f>
        <v>0</v>
      </c>
      <c r="BA87" s="108">
        <f t="array" ref="BA87">IF(BA71&gt;$P$37,0,INDEX('Debt &amp; Refi'!$I$18:$NH$18,MATCH(BA71,'Debt &amp; Refi'!$I$4:$NH$4,0)))</f>
        <v>0</v>
      </c>
      <c r="BB87" s="108">
        <f t="array" ref="BB87">IF(BB71&gt;$P$37,0,INDEX('Debt &amp; Refi'!$I$18:$NH$18,MATCH(BB71,'Debt &amp; Refi'!$I$4:$NH$4,0)))</f>
        <v>0</v>
      </c>
      <c r="BC87" s="108">
        <f t="array" ref="BC87">IF(BC71&gt;$P$37,0,INDEX('Debt &amp; Refi'!$I$18:$NH$18,MATCH(BC71,'Debt &amp; Refi'!$I$4:$NH$4,0)))</f>
        <v>0</v>
      </c>
      <c r="BD87" s="108">
        <f t="array" ref="BD87">IF(BD71&gt;$P$37,0,INDEX('Debt &amp; Refi'!$I$18:$NH$18,MATCH(BD71,'Debt &amp; Refi'!$I$4:$NH$4,0)))</f>
        <v>0</v>
      </c>
      <c r="BE87" s="108">
        <f t="array" ref="BE87">IF(BE71&gt;$P$37,0,INDEX('Debt &amp; Refi'!$I$18:$NH$18,MATCH(BE71,'Debt &amp; Refi'!$I$4:$NH$4,0)))</f>
        <v>0</v>
      </c>
      <c r="BF87" s="108">
        <f t="array" ref="BF87">IF(BF71&gt;$P$37,0,INDEX('Debt &amp; Refi'!$I$18:$NH$18,MATCH(BF71,'Debt &amp; Refi'!$I$4:$NH$4,0)))</f>
        <v>0</v>
      </c>
      <c r="BG87" s="108">
        <f t="array" ref="BG87">IF(BG71&gt;$P$37,0,INDEX('Debt &amp; Refi'!$I$18:$NH$18,MATCH(BG71,'Debt &amp; Refi'!$I$4:$NH$4,0)))</f>
        <v>0</v>
      </c>
      <c r="BH87" s="108">
        <f t="array" ref="BH87">IF(BH71&gt;$P$37,0,INDEX('Debt &amp; Refi'!$I$18:$NH$18,MATCH(BH71,'Debt &amp; Refi'!$I$4:$NH$4,0)))</f>
        <v>0</v>
      </c>
      <c r="BI87" s="108">
        <f t="array" ref="BI87">IF(BI71&gt;$P$37,0,INDEX('Debt &amp; Refi'!$I$18:$NH$18,MATCH(BI71,'Debt &amp; Refi'!$I$4:$NH$4,0)))</f>
        <v>0</v>
      </c>
      <c r="BJ87" s="108">
        <f t="array" ref="BJ87">IF(BJ71&gt;$P$37,0,INDEX('Debt &amp; Refi'!$I$18:$NH$18,MATCH(BJ71,'Debt &amp; Refi'!$I$4:$NH$4,0)))</f>
        <v>0</v>
      </c>
      <c r="BK87" s="108">
        <f t="array" ref="BK87">IF(BK71&gt;$P$37,0,INDEX('Debt &amp; Refi'!$I$18:$NH$18,MATCH(BK71,'Debt &amp; Refi'!$I$4:$NH$4,0)))</f>
        <v>0</v>
      </c>
      <c r="BL87" s="108">
        <f t="array" ref="BL87">IF(BL71&gt;$P$37,0,INDEX('Debt &amp; Refi'!$I$18:$NH$18,MATCH(BL71,'Debt &amp; Refi'!$I$4:$NH$4,0)))</f>
        <v>0</v>
      </c>
      <c r="BM87" s="108">
        <f t="array" ref="BM87">IF(BM71&gt;$P$37,0,INDEX('Debt &amp; Refi'!$I$18:$NH$18,MATCH(BM71,'Debt &amp; Refi'!$I$4:$NH$4,0)))</f>
        <v>0</v>
      </c>
      <c r="BN87" s="108">
        <f t="array" ref="BN87">IF(BN71&gt;$P$37,0,INDEX('Debt &amp; Refi'!$I$18:$NH$18,MATCH(BN71,'Debt &amp; Refi'!$I$4:$NH$4,0)))</f>
        <v>0</v>
      </c>
      <c r="BO87" s="108">
        <f t="array" ref="BO87">IF(BO71&gt;$P$37,0,INDEX('Debt &amp; Refi'!$I$18:$NH$18,MATCH(BO71,'Debt &amp; Refi'!$I$4:$NH$4,0)))</f>
        <v>0</v>
      </c>
      <c r="BP87" s="108">
        <f t="array" ref="BP87">IF(BP71&gt;$P$37,0,INDEX('Debt &amp; Refi'!$I$18:$NH$18,MATCH(BP71,'Debt &amp; Refi'!$I$4:$NH$4,0)))</f>
        <v>0</v>
      </c>
      <c r="BQ87" s="108">
        <f t="array" ref="BQ87">IF(BQ71&gt;$P$37,0,INDEX('Debt &amp; Refi'!$I$18:$NH$18,MATCH(BQ71,'Debt &amp; Refi'!$I$4:$NH$4,0)))</f>
        <v>0</v>
      </c>
      <c r="BR87" s="108">
        <f t="array" ref="BR87">IF(BR71&gt;$P$37,0,INDEX('Debt &amp; Refi'!$I$18:$NH$18,MATCH(BR71,'Debt &amp; Refi'!$I$4:$NH$4,0)))</f>
        <v>0</v>
      </c>
      <c r="BS87" s="108">
        <f t="array" ref="BS87">IF(BS71&gt;$P$37,0,INDEX('Debt &amp; Refi'!$I$18:$NH$18,MATCH(BS71,'Debt &amp; Refi'!$I$4:$NH$4,0)))</f>
        <v>0</v>
      </c>
      <c r="BT87" s="108">
        <f t="array" ref="BT87">IF(BT71&gt;$P$37,0,INDEX('Debt &amp; Refi'!$I$18:$NH$18,MATCH(BT71,'Debt &amp; Refi'!$I$4:$NH$4,0)))</f>
        <v>0</v>
      </c>
      <c r="BU87" s="108">
        <f t="array" ref="BU87">IF(BU71&gt;$P$37,0,INDEX('Debt &amp; Refi'!$I$18:$NH$18,MATCH(BU71,'Debt &amp; Refi'!$I$4:$NH$4,0)))</f>
        <v>0</v>
      </c>
      <c r="BV87" s="108">
        <f t="array" ref="BV87">IF(BV71&gt;$P$37,0,INDEX('Debt &amp; Refi'!$I$18:$NH$18,MATCH(BV71,'Debt &amp; Refi'!$I$4:$NH$4,0)))</f>
        <v>0</v>
      </c>
      <c r="BW87" s="108">
        <f t="array" ref="BW87">IF(BW71&gt;$P$37,0,INDEX('Debt &amp; Refi'!$I$18:$NH$18,MATCH(BW71,'Debt &amp; Refi'!$I$4:$NH$4,0)))</f>
        <v>0</v>
      </c>
      <c r="BX87" s="108">
        <f t="array" ref="BX87">IF(BX71&gt;$P$37,0,INDEX('Debt &amp; Refi'!$I$18:$NH$18,MATCH(BX71,'Debt &amp; Refi'!$I$4:$NH$4,0)))</f>
        <v>0</v>
      </c>
      <c r="BY87" s="108">
        <f t="array" ref="BY87">IF(BY71&gt;$P$37,0,INDEX('Debt &amp; Refi'!$I$18:$NH$18,MATCH(BY71,'Debt &amp; Refi'!$I$4:$NH$4,0)))</f>
        <v>0</v>
      </c>
      <c r="BZ87" s="108">
        <f t="array" ref="BZ87">IF(BZ71&gt;$P$37,0,INDEX('Debt &amp; Refi'!$I$18:$NH$18,MATCH(BZ71,'Debt &amp; Refi'!$I$4:$NH$4,0)))</f>
        <v>0</v>
      </c>
      <c r="CA87" s="108">
        <f t="array" ref="CA87">IF(CA71&gt;$P$37,0,INDEX('Debt &amp; Refi'!$I$18:$NH$18,MATCH(CA71,'Debt &amp; Refi'!$I$4:$NH$4,0)))</f>
        <v>0</v>
      </c>
      <c r="CB87" s="108">
        <f t="array" ref="CB87">IF(CB71&gt;$P$37,0,INDEX('Debt &amp; Refi'!$I$18:$NH$18,MATCH(CB71,'Debt &amp; Refi'!$I$4:$NH$4,0)))</f>
        <v>0</v>
      </c>
      <c r="CC87" s="108">
        <f t="array" ref="CC87">IF(CC71&gt;$P$37,0,INDEX('Debt &amp; Refi'!$I$18:$NH$18,MATCH(CC71,'Debt &amp; Refi'!$I$4:$NH$4,0)))</f>
        <v>0</v>
      </c>
      <c r="CD87" s="108">
        <f t="array" ref="CD87">IF(CD71&gt;$P$37,0,INDEX('Debt &amp; Refi'!$I$18:$NH$18,MATCH(CD71,'Debt &amp; Refi'!$I$4:$NH$4,0)))</f>
        <v>0</v>
      </c>
      <c r="CE87" s="108">
        <f t="array" ref="CE87">IF(CE71&gt;$P$37,0,INDEX('Debt &amp; Refi'!$I$18:$NH$18,MATCH(CE71,'Debt &amp; Refi'!$I$4:$NH$4,0)))</f>
        <v>0</v>
      </c>
      <c r="CF87" s="108">
        <f t="array" ref="CF87">IF(CF71&gt;$P$37,0,INDEX('Debt &amp; Refi'!$I$18:$NH$18,MATCH(CF71,'Debt &amp; Refi'!$I$4:$NH$4,0)))</f>
        <v>0</v>
      </c>
      <c r="CG87" s="108">
        <f t="array" ref="CG87">IF(CG71&gt;$P$37,0,INDEX('Debt &amp; Refi'!$I$18:$NH$18,MATCH(CG71,'Debt &amp; Refi'!$I$4:$NH$4,0)))</f>
        <v>0</v>
      </c>
      <c r="CH87" s="108">
        <f t="array" ref="CH87">IF(CH71&gt;$P$37,0,INDEX('Debt &amp; Refi'!$I$18:$NH$18,MATCH(CH71,'Debt &amp; Refi'!$I$4:$NH$4,0)))</f>
        <v>0</v>
      </c>
      <c r="CI87" s="108">
        <f t="array" ref="CI87">IF(CI71&gt;$P$37,0,INDEX('Debt &amp; Refi'!$I$18:$NH$18,MATCH(CI71,'Debt &amp; Refi'!$I$4:$NH$4,0)))</f>
        <v>0</v>
      </c>
      <c r="CJ87" s="108">
        <f t="array" ref="CJ87">IF(CJ71&gt;$P$37,0,INDEX('Debt &amp; Refi'!$I$18:$NH$18,MATCH(CJ71,'Debt &amp; Refi'!$I$4:$NH$4,0)))</f>
        <v>0</v>
      </c>
      <c r="CK87" s="108">
        <f t="array" ref="CK87">IF(CK71&gt;$P$37,0,INDEX('Debt &amp; Refi'!$I$18:$NH$18,MATCH(CK71,'Debt &amp; Refi'!$I$4:$NH$4,0)))</f>
        <v>0</v>
      </c>
      <c r="CL87" s="108">
        <f t="array" ref="CL87">IF(CL71&gt;$P$37,0,INDEX('Debt &amp; Refi'!$I$18:$NH$18,MATCH(CL71,'Debt &amp; Refi'!$I$4:$NH$4,0)))</f>
        <v>0</v>
      </c>
      <c r="CM87" s="108">
        <f t="array" ref="CM87">IF(CM71&gt;$P$37,0,INDEX('Debt &amp; Refi'!$I$18:$NH$18,MATCH(CM71,'Debt &amp; Refi'!$I$4:$NH$4,0)))</f>
        <v>0</v>
      </c>
      <c r="CN87" s="108">
        <f t="array" ref="CN87">IF(CN71&gt;$P$37,0,INDEX('Debt &amp; Refi'!$I$18:$NH$18,MATCH(CN71,'Debt &amp; Refi'!$I$4:$NH$4,0)))</f>
        <v>0</v>
      </c>
      <c r="CO87" s="108">
        <f t="array" ref="CO87">IF(CO71&gt;$P$37,0,INDEX('Debt &amp; Refi'!$I$18:$NH$18,MATCH(CO71,'Debt &amp; Refi'!$I$4:$NH$4,0)))</f>
        <v>0</v>
      </c>
      <c r="CP87" s="108">
        <f t="array" ref="CP87">IF(CP71&gt;$P$37,0,INDEX('Debt &amp; Refi'!$I$18:$NH$18,MATCH(CP71,'Debt &amp; Refi'!$I$4:$NH$4,0)))</f>
        <v>0</v>
      </c>
      <c r="CQ87" s="108">
        <f t="array" ref="CQ87">IF(CQ71&gt;$P$37,0,INDEX('Debt &amp; Refi'!$I$18:$NH$18,MATCH(CQ71,'Debt &amp; Refi'!$I$4:$NH$4,0)))</f>
        <v>0</v>
      </c>
      <c r="CR87" s="108">
        <f t="array" ref="CR87">IF(CR71&gt;$P$37,0,INDEX('Debt &amp; Refi'!$I$18:$NH$18,MATCH(CR71,'Debt &amp; Refi'!$I$4:$NH$4,0)))</f>
        <v>0</v>
      </c>
      <c r="CS87" s="108">
        <f t="array" ref="CS87">IF(CS71&gt;$P$37,0,INDEX('Debt &amp; Refi'!$I$18:$NH$18,MATCH(CS71,'Debt &amp; Refi'!$I$4:$NH$4,0)))</f>
        <v>0</v>
      </c>
      <c r="CT87" s="108">
        <f t="array" ref="CT87">IF(CT71&gt;$P$37,0,INDEX('Debt &amp; Refi'!$I$18:$NH$18,MATCH(CT71,'Debt &amp; Refi'!$I$4:$NH$4,0)))</f>
        <v>0</v>
      </c>
      <c r="CU87" s="108">
        <f t="array" ref="CU87">IF(CU71&gt;$P$37,0,INDEX('Debt &amp; Refi'!$I$18:$NH$18,MATCH(CU71,'Debt &amp; Refi'!$I$4:$NH$4,0)))</f>
        <v>0</v>
      </c>
      <c r="CV87" s="108">
        <f t="array" ref="CV87">IF(CV71&gt;$P$37,0,INDEX('Debt &amp; Refi'!$I$18:$NH$18,MATCH(CV71,'Debt &amp; Refi'!$I$4:$NH$4,0)))</f>
        <v>0</v>
      </c>
      <c r="CW87" s="108">
        <f t="array" ref="CW87">IF(CW71&gt;$P$37,0,INDEX('Debt &amp; Refi'!$I$18:$NH$18,MATCH(CW71,'Debt &amp; Refi'!$I$4:$NH$4,0)))</f>
        <v>0</v>
      </c>
      <c r="CX87" s="108">
        <f t="array" ref="CX87">IF(CX71&gt;$P$37,0,INDEX('Debt &amp; Refi'!$I$18:$NH$18,MATCH(CX71,'Debt &amp; Refi'!$I$4:$NH$4,0)))</f>
        <v>0</v>
      </c>
      <c r="CY87" s="108">
        <f t="array" ref="CY87">IF(CY71&gt;$P$37,0,INDEX('Debt &amp; Refi'!$I$18:$NH$18,MATCH(CY71,'Debt &amp; Refi'!$I$4:$NH$4,0)))</f>
        <v>0</v>
      </c>
      <c r="CZ87" s="108">
        <f t="array" ref="CZ87">IF(CZ71&gt;$P$37,0,INDEX('Debt &amp; Refi'!$I$18:$NH$18,MATCH(CZ71,'Debt &amp; Refi'!$I$4:$NH$4,0)))</f>
        <v>0</v>
      </c>
      <c r="DA87" s="108">
        <f t="array" ref="DA87">IF(DA71&gt;$P$37,0,INDEX('Debt &amp; Refi'!$I$18:$NH$18,MATCH(DA71,'Debt &amp; Refi'!$I$4:$NH$4,0)))</f>
        <v>0</v>
      </c>
      <c r="DB87" s="108">
        <f t="array" ref="DB87">IF(DB71&gt;$P$37,0,INDEX('Debt &amp; Refi'!$I$18:$NH$18,MATCH(DB71,'Debt &amp; Refi'!$I$4:$NH$4,0)))</f>
        <v>0</v>
      </c>
      <c r="DC87" s="108">
        <f t="array" ref="DC87">IF(DC71&gt;$P$37,0,INDEX('Debt &amp; Refi'!$I$18:$NH$18,MATCH(DC71,'Debt &amp; Refi'!$I$4:$NH$4,0)))</f>
        <v>0</v>
      </c>
      <c r="DD87" s="108">
        <f t="array" ref="DD87">IF(DD71&gt;$P$37,0,INDEX('Debt &amp; Refi'!$I$18:$NH$18,MATCH(DD71,'Debt &amp; Refi'!$I$4:$NH$4,0)))</f>
        <v>0</v>
      </c>
      <c r="DE87" s="108">
        <f t="array" ref="DE87">IF(DE71&gt;$P$37,0,INDEX('Debt &amp; Refi'!$I$18:$NH$18,MATCH(DE71,'Debt &amp; Refi'!$I$4:$NH$4,0)))</f>
        <v>0</v>
      </c>
      <c r="DF87" s="108">
        <f t="array" ref="DF87">IF(DF71&gt;$P$37,0,INDEX('Debt &amp; Refi'!$I$18:$NH$18,MATCH(DF71,'Debt &amp; Refi'!$I$4:$NH$4,0)))</f>
        <v>0</v>
      </c>
      <c r="DG87" s="108">
        <f t="array" ref="DG87">IF(DG71&gt;$P$37,0,INDEX('Debt &amp; Refi'!$I$18:$NH$18,MATCH(DG71,'Debt &amp; Refi'!$I$4:$NH$4,0)))</f>
        <v>0</v>
      </c>
      <c r="DH87" s="108">
        <f t="array" ref="DH87">IF(DH71&gt;$P$37,0,INDEX('Debt &amp; Refi'!$I$18:$NH$18,MATCH(DH71,'Debt &amp; Refi'!$I$4:$NH$4,0)))</f>
        <v>0</v>
      </c>
      <c r="DI87" s="108">
        <f t="array" ref="DI87">IF(DI71&gt;$P$37,0,INDEX('Debt &amp; Refi'!$I$18:$NH$18,MATCH(DI71,'Debt &amp; Refi'!$I$4:$NH$4,0)))</f>
        <v>0</v>
      </c>
      <c r="DJ87" s="108">
        <f t="array" ref="DJ87">IF(DJ71&gt;$P$37,0,INDEX('Debt &amp; Refi'!$I$18:$NH$18,MATCH(DJ71,'Debt &amp; Refi'!$I$4:$NH$4,0)))</f>
        <v>0</v>
      </c>
      <c r="DK87" s="108">
        <f t="array" ref="DK87">IF(DK71&gt;$P$37,0,INDEX('Debt &amp; Refi'!$I$18:$NH$18,MATCH(DK71,'Debt &amp; Refi'!$I$4:$NH$4,0)))</f>
        <v>0</v>
      </c>
      <c r="DL87" s="108">
        <f t="array" ref="DL87">IF(DL71&gt;$P$37,0,INDEX('Debt &amp; Refi'!$I$18:$NH$18,MATCH(DL71,'Debt &amp; Refi'!$I$4:$NH$4,0)))</f>
        <v>0</v>
      </c>
      <c r="DM87" s="108">
        <f t="array" ref="DM87">IF(DM71&gt;$P$37,0,INDEX('Debt &amp; Refi'!$I$18:$NH$18,MATCH(DM71,'Debt &amp; Refi'!$I$4:$NH$4,0)))</f>
        <v>0</v>
      </c>
      <c r="DN87" s="108">
        <f t="array" ref="DN87">IF(DN71&gt;$P$37,0,INDEX('Debt &amp; Refi'!$I$18:$NH$18,MATCH(DN71,'Debt &amp; Refi'!$I$4:$NH$4,0)))</f>
        <v>0</v>
      </c>
      <c r="DO87" s="108">
        <f t="array" ref="DO87">IF(DO71&gt;$P$37,0,INDEX('Debt &amp; Refi'!$I$18:$NH$18,MATCH(DO71,'Debt &amp; Refi'!$I$4:$NH$4,0)))</f>
        <v>0</v>
      </c>
      <c r="DP87" s="108">
        <f t="array" ref="DP87">IF(DP71&gt;$P$37,0,INDEX('Debt &amp; Refi'!$I$18:$NH$18,MATCH(DP71,'Debt &amp; Refi'!$I$4:$NH$4,0)))</f>
        <v>0</v>
      </c>
      <c r="DQ87" s="108">
        <f t="array" ref="DQ87">IF(DQ71&gt;$P$37,0,INDEX('Debt &amp; Refi'!$I$18:$NH$18,MATCH(DQ71,'Debt &amp; Refi'!$I$4:$NH$4,0)))</f>
        <v>0</v>
      </c>
      <c r="DR87" s="108">
        <f t="array" ref="DR87">IF(DR71&gt;$P$37,0,INDEX('Debt &amp; Refi'!$I$18:$NH$18,MATCH(DR71,'Debt &amp; Refi'!$I$4:$NH$4,0)))</f>
        <v>0</v>
      </c>
      <c r="DS87" s="108">
        <f t="array" ref="DS87">IF(DS71&gt;$P$37,0,INDEX('Debt &amp; Refi'!$I$18:$NH$18,MATCH(DS71,'Debt &amp; Refi'!$I$4:$NH$4,0)))</f>
        <v>0</v>
      </c>
      <c r="DT87" s="108">
        <f t="array" ref="DT87">IF(DT71&gt;$P$37,0,INDEX('Debt &amp; Refi'!$I$18:$NH$18,MATCH(DT71,'Debt &amp; Refi'!$I$4:$NH$4,0)))</f>
        <v>0</v>
      </c>
      <c r="DU87" s="108">
        <f t="array" ref="DU87">IF(DU71&gt;$P$37,0,INDEX('Debt &amp; Refi'!$I$18:$NH$18,MATCH(DU71,'Debt &amp; Refi'!$I$4:$NH$4,0)))</f>
        <v>0</v>
      </c>
      <c r="DV87" s="108">
        <f t="array" ref="DV87">IF(DV71&gt;$P$37,0,INDEX('Debt &amp; Refi'!$I$18:$NH$18,MATCH(DV71,'Debt &amp; Refi'!$I$4:$NH$4,0)))</f>
        <v>0</v>
      </c>
      <c r="DW87" s="108">
        <f t="array" ref="DW87">IF(DW71&gt;$P$37,0,INDEX('Debt &amp; Refi'!$I$18:$NH$18,MATCH(DW71,'Debt &amp; Refi'!$I$4:$NH$4,0)))</f>
        <v>0</v>
      </c>
      <c r="DX87" s="108">
        <f t="array" ref="DX87">IF(DX71&gt;$P$37,0,INDEX('Debt &amp; Refi'!$I$18:$NH$18,MATCH(DX71,'Debt &amp; Refi'!$I$4:$NH$4,0)))</f>
        <v>0</v>
      </c>
      <c r="DY87" s="108">
        <f t="array" ref="DY87">IF(DY71&gt;$P$37,0,INDEX('Debt &amp; Refi'!$I$18:$NH$18,MATCH(DY71,'Debt &amp; Refi'!$I$4:$NH$4,0)))</f>
        <v>0</v>
      </c>
      <c r="DZ87" s="108">
        <f t="array" ref="DZ87">IF(DZ71&gt;$P$37,0,INDEX('Debt &amp; Refi'!$I$18:$NH$18,MATCH(DZ71,'Debt &amp; Refi'!$I$4:$NH$4,0)))</f>
        <v>0</v>
      </c>
      <c r="EA87" s="108">
        <f t="array" ref="EA87">IF(EA71&gt;$P$37,0,INDEX('Debt &amp; Refi'!$I$18:$NH$18,MATCH(EA71,'Debt &amp; Refi'!$I$4:$NH$4,0)))</f>
        <v>0</v>
      </c>
      <c r="EB87" s="108">
        <f t="array" ref="EB87">IF(EB71&gt;$P$37,0,INDEX('Debt &amp; Refi'!$I$18:$NH$18,MATCH(EB71,'Debt &amp; Refi'!$I$4:$NH$4,0)))</f>
        <v>0</v>
      </c>
      <c r="EC87" s="108">
        <f t="array" ref="EC87">IF(EC71&gt;$P$37,0,INDEX('Debt &amp; Refi'!$I$18:$NH$18,MATCH(EC71,'Debt &amp; Refi'!$I$4:$NH$4,0)))</f>
        <v>0</v>
      </c>
      <c r="ED87" s="108">
        <f t="array" ref="ED87">IF(ED71&gt;$P$37,0,INDEX('Debt &amp; Refi'!$I$18:$NH$18,MATCH(ED71,'Debt &amp; Refi'!$I$4:$NH$4,0)))</f>
        <v>0</v>
      </c>
      <c r="EE87" s="108">
        <f t="array" ref="EE87">IF(EE71&gt;$P$37,0,INDEX('Debt &amp; Refi'!$I$18:$NH$18,MATCH(EE71,'Debt &amp; Refi'!$I$4:$NH$4,0)))</f>
        <v>0</v>
      </c>
      <c r="EF87" s="108">
        <f t="array" ref="EF87">IF(EF71&gt;$P$37,0,INDEX('Debt &amp; Refi'!$I$18:$NH$18,MATCH(EF71,'Debt &amp; Refi'!$I$4:$NH$4,0)))</f>
        <v>0</v>
      </c>
      <c r="EG87" s="108">
        <f t="array" ref="EG87">IF(EG71&gt;$P$37,0,INDEX('Debt &amp; Refi'!$I$18:$NH$18,MATCH(EG71,'Debt &amp; Refi'!$I$4:$NH$4,0)))</f>
        <v>0</v>
      </c>
      <c r="EH87" s="108">
        <f t="array" ref="EH87">IF(EH71&gt;$P$37,0,INDEX('Debt &amp; Refi'!$I$18:$NH$18,MATCH(EH71,'Debt &amp; Refi'!$I$4:$NH$4,0)))</f>
        <v>0</v>
      </c>
      <c r="EI87" s="108">
        <f t="array" ref="EI87">IF(EI71&gt;$P$37,0,INDEX('Debt &amp; Refi'!$I$18:$NH$18,MATCH(EI71,'Debt &amp; Refi'!$I$4:$NH$4,0)))</f>
        <v>0</v>
      </c>
      <c r="EJ87" s="108">
        <f t="array" ref="EJ87">IF(EJ71&gt;$P$37,0,INDEX('Debt &amp; Refi'!$I$18:$NH$18,MATCH(EJ71,'Debt &amp; Refi'!$I$4:$NH$4,0)))</f>
        <v>0</v>
      </c>
      <c r="EK87" s="108">
        <f t="array" ref="EK87">IF(EK71&gt;$P$37,0,INDEX('Debt &amp; Refi'!$I$18:$NH$18,MATCH(EK71,'Debt &amp; Refi'!$I$4:$NH$4,0)))</f>
        <v>0</v>
      </c>
      <c r="EL87" s="108">
        <f t="array" ref="EL87">IF(EL71&gt;$P$37,0,INDEX('Debt &amp; Refi'!$I$18:$NH$18,MATCH(EL71,'Debt &amp; Refi'!$I$4:$NH$4,0)))</f>
        <v>0</v>
      </c>
      <c r="EM87" s="108">
        <f t="array" ref="EM87">IF(EM71&gt;$P$37,0,INDEX('Debt &amp; Refi'!$I$18:$NH$18,MATCH(EM71,'Debt &amp; Refi'!$I$4:$NH$4,0)))</f>
        <v>0</v>
      </c>
      <c r="EN87" s="108">
        <f t="array" ref="EN87">IF(EN71&gt;$P$37,0,INDEX('Debt &amp; Refi'!$I$18:$NH$18,MATCH(EN71,'Debt &amp; Refi'!$I$4:$NH$4,0)))</f>
        <v>0</v>
      </c>
      <c r="EO87" s="108">
        <f t="array" ref="EO87">IF(EO71&gt;$P$37,0,INDEX('Debt &amp; Refi'!$I$18:$NH$18,MATCH(EO71,'Debt &amp; Refi'!$I$4:$NH$4,0)))</f>
        <v>0</v>
      </c>
      <c r="EP87" s="108">
        <f t="array" ref="EP87">IF(EP71&gt;$P$37,0,INDEX('Debt &amp; Refi'!$I$18:$NH$18,MATCH(EP71,'Debt &amp; Refi'!$I$4:$NH$4,0)))</f>
        <v>0</v>
      </c>
      <c r="EQ87" s="108">
        <f t="array" ref="EQ87">IF(EQ71&gt;$P$37,0,INDEX('Debt &amp; Refi'!$I$18:$NH$18,MATCH(EQ71,'Debt &amp; Refi'!$I$4:$NH$4,0)))</f>
        <v>0</v>
      </c>
      <c r="ER87" s="108">
        <f t="array" ref="ER87">IF(ER71&gt;$P$37,0,INDEX('Debt &amp; Refi'!$I$18:$NH$18,MATCH(ER71,'Debt &amp; Refi'!$I$4:$NH$4,0)))</f>
        <v>0</v>
      </c>
      <c r="ES87" s="108">
        <f t="array" ref="ES87">IF(ES71&gt;$P$37,0,INDEX('Debt &amp; Refi'!$I$18:$NH$18,MATCH(ES71,'Debt &amp; Refi'!$I$4:$NH$4,0)))</f>
        <v>0</v>
      </c>
      <c r="ET87" s="108">
        <f t="array" ref="ET87">IF(ET71&gt;$P$37,0,INDEX('Debt &amp; Refi'!$I$18:$NH$18,MATCH(ET71,'Debt &amp; Refi'!$I$4:$NH$4,0)))</f>
        <v>0</v>
      </c>
      <c r="EU87" s="108">
        <f t="array" ref="EU87">IF(EU71&gt;$P$37,0,INDEX('Debt &amp; Refi'!$I$18:$NH$18,MATCH(EU71,'Debt &amp; Refi'!$I$4:$NH$4,0)))</f>
        <v>0</v>
      </c>
      <c r="EW87" s="46" t="s">
        <v>168</v>
      </c>
    </row>
    <row r="88" ht="14.25" customHeight="1">
      <c r="B88" s="46" t="s">
        <v>178</v>
      </c>
      <c r="C88" s="108">
        <f t="shared" si="50"/>
        <v>-463740</v>
      </c>
      <c r="D88" s="118">
        <f t="shared" ref="D88:O88" si="51">SUMIF($S$69:$EU$69,D$69,$S88:$EU88)</f>
        <v>-463740</v>
      </c>
      <c r="E88" s="108">
        <f t="shared" si="51"/>
        <v>0</v>
      </c>
      <c r="F88" s="108">
        <f t="shared" si="51"/>
        <v>0</v>
      </c>
      <c r="G88" s="108">
        <f t="shared" si="51"/>
        <v>0</v>
      </c>
      <c r="H88" s="108">
        <f t="shared" si="51"/>
        <v>0</v>
      </c>
      <c r="I88" s="108">
        <f t="shared" si="51"/>
        <v>0</v>
      </c>
      <c r="J88" s="108">
        <f t="shared" si="51"/>
        <v>0</v>
      </c>
      <c r="K88" s="108">
        <f t="shared" si="51"/>
        <v>0</v>
      </c>
      <c r="L88" s="108">
        <f t="shared" si="51"/>
        <v>0</v>
      </c>
      <c r="M88" s="108">
        <f t="shared" si="51"/>
        <v>0</v>
      </c>
      <c r="N88" s="108">
        <f t="shared" si="51"/>
        <v>0</v>
      </c>
      <c r="O88" s="108">
        <f t="shared" si="51"/>
        <v>0</v>
      </c>
      <c r="P88" s="108"/>
      <c r="Q88" s="46" t="str">
        <f t="shared" si="52"/>
        <v>Sr. Loan Costs</v>
      </c>
      <c r="R88" s="108">
        <f t="shared" si="53"/>
        <v>-463740</v>
      </c>
      <c r="S88" s="118">
        <f t="shared" ref="S88:EU88" si="54">IF(S$71=$I$4,-$N$8,0)</f>
        <v>-463740</v>
      </c>
      <c r="T88" s="108">
        <f t="shared" si="54"/>
        <v>0</v>
      </c>
      <c r="U88" s="108">
        <f t="shared" si="54"/>
        <v>0</v>
      </c>
      <c r="V88" s="108">
        <f t="shared" si="54"/>
        <v>0</v>
      </c>
      <c r="W88" s="108">
        <f t="shared" si="54"/>
        <v>0</v>
      </c>
      <c r="X88" s="108">
        <f t="shared" si="54"/>
        <v>0</v>
      </c>
      <c r="Y88" s="108">
        <f t="shared" si="54"/>
        <v>0</v>
      </c>
      <c r="Z88" s="108">
        <f t="shared" si="54"/>
        <v>0</v>
      </c>
      <c r="AA88" s="108">
        <f t="shared" si="54"/>
        <v>0</v>
      </c>
      <c r="AB88" s="108">
        <f t="shared" si="54"/>
        <v>0</v>
      </c>
      <c r="AC88" s="108">
        <f t="shared" si="54"/>
        <v>0</v>
      </c>
      <c r="AD88" s="108">
        <f t="shared" si="54"/>
        <v>0</v>
      </c>
      <c r="AE88" s="108">
        <f t="shared" si="54"/>
        <v>0</v>
      </c>
      <c r="AF88" s="108">
        <f t="shared" si="54"/>
        <v>0</v>
      </c>
      <c r="AG88" s="108">
        <f t="shared" si="54"/>
        <v>0</v>
      </c>
      <c r="AH88" s="108">
        <f t="shared" si="54"/>
        <v>0</v>
      </c>
      <c r="AI88" s="108">
        <f t="shared" si="54"/>
        <v>0</v>
      </c>
      <c r="AJ88" s="108">
        <f t="shared" si="54"/>
        <v>0</v>
      </c>
      <c r="AK88" s="108">
        <f t="shared" si="54"/>
        <v>0</v>
      </c>
      <c r="AL88" s="108">
        <f t="shared" si="54"/>
        <v>0</v>
      </c>
      <c r="AM88" s="108">
        <f t="shared" si="54"/>
        <v>0</v>
      </c>
      <c r="AN88" s="108">
        <f t="shared" si="54"/>
        <v>0</v>
      </c>
      <c r="AO88" s="108">
        <f t="shared" si="54"/>
        <v>0</v>
      </c>
      <c r="AP88" s="108">
        <f t="shared" si="54"/>
        <v>0</v>
      </c>
      <c r="AQ88" s="108">
        <f t="shared" si="54"/>
        <v>0</v>
      </c>
      <c r="AR88" s="108">
        <f t="shared" si="54"/>
        <v>0</v>
      </c>
      <c r="AS88" s="108">
        <f t="shared" si="54"/>
        <v>0</v>
      </c>
      <c r="AT88" s="108">
        <f t="shared" si="54"/>
        <v>0</v>
      </c>
      <c r="AU88" s="108">
        <f t="shared" si="54"/>
        <v>0</v>
      </c>
      <c r="AV88" s="108">
        <f t="shared" si="54"/>
        <v>0</v>
      </c>
      <c r="AW88" s="108">
        <f t="shared" si="54"/>
        <v>0</v>
      </c>
      <c r="AX88" s="108">
        <f t="shared" si="54"/>
        <v>0</v>
      </c>
      <c r="AY88" s="108">
        <f t="shared" si="54"/>
        <v>0</v>
      </c>
      <c r="AZ88" s="108">
        <f t="shared" si="54"/>
        <v>0</v>
      </c>
      <c r="BA88" s="108">
        <f t="shared" si="54"/>
        <v>0</v>
      </c>
      <c r="BB88" s="108">
        <f t="shared" si="54"/>
        <v>0</v>
      </c>
      <c r="BC88" s="108">
        <f t="shared" si="54"/>
        <v>0</v>
      </c>
      <c r="BD88" s="108">
        <f t="shared" si="54"/>
        <v>0</v>
      </c>
      <c r="BE88" s="108">
        <f t="shared" si="54"/>
        <v>0</v>
      </c>
      <c r="BF88" s="108">
        <f t="shared" si="54"/>
        <v>0</v>
      </c>
      <c r="BG88" s="108">
        <f t="shared" si="54"/>
        <v>0</v>
      </c>
      <c r="BH88" s="108">
        <f t="shared" si="54"/>
        <v>0</v>
      </c>
      <c r="BI88" s="108">
        <f t="shared" si="54"/>
        <v>0</v>
      </c>
      <c r="BJ88" s="108">
        <f t="shared" si="54"/>
        <v>0</v>
      </c>
      <c r="BK88" s="108">
        <f t="shared" si="54"/>
        <v>0</v>
      </c>
      <c r="BL88" s="108">
        <f t="shared" si="54"/>
        <v>0</v>
      </c>
      <c r="BM88" s="108">
        <f t="shared" si="54"/>
        <v>0</v>
      </c>
      <c r="BN88" s="108">
        <f t="shared" si="54"/>
        <v>0</v>
      </c>
      <c r="BO88" s="108">
        <f t="shared" si="54"/>
        <v>0</v>
      </c>
      <c r="BP88" s="108">
        <f t="shared" si="54"/>
        <v>0</v>
      </c>
      <c r="BQ88" s="108">
        <f t="shared" si="54"/>
        <v>0</v>
      </c>
      <c r="BR88" s="108">
        <f t="shared" si="54"/>
        <v>0</v>
      </c>
      <c r="BS88" s="108">
        <f t="shared" si="54"/>
        <v>0</v>
      </c>
      <c r="BT88" s="108">
        <f t="shared" si="54"/>
        <v>0</v>
      </c>
      <c r="BU88" s="108">
        <f t="shared" si="54"/>
        <v>0</v>
      </c>
      <c r="BV88" s="108">
        <f t="shared" si="54"/>
        <v>0</v>
      </c>
      <c r="BW88" s="108">
        <f t="shared" si="54"/>
        <v>0</v>
      </c>
      <c r="BX88" s="108">
        <f t="shared" si="54"/>
        <v>0</v>
      </c>
      <c r="BY88" s="108">
        <f t="shared" si="54"/>
        <v>0</v>
      </c>
      <c r="BZ88" s="108">
        <f t="shared" si="54"/>
        <v>0</v>
      </c>
      <c r="CA88" s="108">
        <f t="shared" si="54"/>
        <v>0</v>
      </c>
      <c r="CB88" s="108">
        <f t="shared" si="54"/>
        <v>0</v>
      </c>
      <c r="CC88" s="108">
        <f t="shared" si="54"/>
        <v>0</v>
      </c>
      <c r="CD88" s="108">
        <f t="shared" si="54"/>
        <v>0</v>
      </c>
      <c r="CE88" s="108">
        <f t="shared" si="54"/>
        <v>0</v>
      </c>
      <c r="CF88" s="108">
        <f t="shared" si="54"/>
        <v>0</v>
      </c>
      <c r="CG88" s="108">
        <f t="shared" si="54"/>
        <v>0</v>
      </c>
      <c r="CH88" s="108">
        <f t="shared" si="54"/>
        <v>0</v>
      </c>
      <c r="CI88" s="108">
        <f t="shared" si="54"/>
        <v>0</v>
      </c>
      <c r="CJ88" s="108">
        <f t="shared" si="54"/>
        <v>0</v>
      </c>
      <c r="CK88" s="108">
        <f t="shared" si="54"/>
        <v>0</v>
      </c>
      <c r="CL88" s="108">
        <f t="shared" si="54"/>
        <v>0</v>
      </c>
      <c r="CM88" s="108">
        <f t="shared" si="54"/>
        <v>0</v>
      </c>
      <c r="CN88" s="108">
        <f t="shared" si="54"/>
        <v>0</v>
      </c>
      <c r="CO88" s="108">
        <f t="shared" si="54"/>
        <v>0</v>
      </c>
      <c r="CP88" s="108">
        <f t="shared" si="54"/>
        <v>0</v>
      </c>
      <c r="CQ88" s="108">
        <f t="shared" si="54"/>
        <v>0</v>
      </c>
      <c r="CR88" s="108">
        <f t="shared" si="54"/>
        <v>0</v>
      </c>
      <c r="CS88" s="108">
        <f t="shared" si="54"/>
        <v>0</v>
      </c>
      <c r="CT88" s="108">
        <f t="shared" si="54"/>
        <v>0</v>
      </c>
      <c r="CU88" s="108">
        <f t="shared" si="54"/>
        <v>0</v>
      </c>
      <c r="CV88" s="108">
        <f t="shared" si="54"/>
        <v>0</v>
      </c>
      <c r="CW88" s="108">
        <f t="shared" si="54"/>
        <v>0</v>
      </c>
      <c r="CX88" s="108">
        <f t="shared" si="54"/>
        <v>0</v>
      </c>
      <c r="CY88" s="108">
        <f t="shared" si="54"/>
        <v>0</v>
      </c>
      <c r="CZ88" s="108">
        <f t="shared" si="54"/>
        <v>0</v>
      </c>
      <c r="DA88" s="108">
        <f t="shared" si="54"/>
        <v>0</v>
      </c>
      <c r="DB88" s="108">
        <f t="shared" si="54"/>
        <v>0</v>
      </c>
      <c r="DC88" s="108">
        <f t="shared" si="54"/>
        <v>0</v>
      </c>
      <c r="DD88" s="108">
        <f t="shared" si="54"/>
        <v>0</v>
      </c>
      <c r="DE88" s="108">
        <f t="shared" si="54"/>
        <v>0</v>
      </c>
      <c r="DF88" s="108">
        <f t="shared" si="54"/>
        <v>0</v>
      </c>
      <c r="DG88" s="108">
        <f t="shared" si="54"/>
        <v>0</v>
      </c>
      <c r="DH88" s="108">
        <f t="shared" si="54"/>
        <v>0</v>
      </c>
      <c r="DI88" s="108">
        <f t="shared" si="54"/>
        <v>0</v>
      </c>
      <c r="DJ88" s="108">
        <f t="shared" si="54"/>
        <v>0</v>
      </c>
      <c r="DK88" s="108">
        <f t="shared" si="54"/>
        <v>0</v>
      </c>
      <c r="DL88" s="108">
        <f t="shared" si="54"/>
        <v>0</v>
      </c>
      <c r="DM88" s="108">
        <f t="shared" si="54"/>
        <v>0</v>
      </c>
      <c r="DN88" s="108">
        <f t="shared" si="54"/>
        <v>0</v>
      </c>
      <c r="DO88" s="108">
        <f t="shared" si="54"/>
        <v>0</v>
      </c>
      <c r="DP88" s="108">
        <f t="shared" si="54"/>
        <v>0</v>
      </c>
      <c r="DQ88" s="108">
        <f t="shared" si="54"/>
        <v>0</v>
      </c>
      <c r="DR88" s="108">
        <f t="shared" si="54"/>
        <v>0</v>
      </c>
      <c r="DS88" s="108">
        <f t="shared" si="54"/>
        <v>0</v>
      </c>
      <c r="DT88" s="108">
        <f t="shared" si="54"/>
        <v>0</v>
      </c>
      <c r="DU88" s="108">
        <f t="shared" si="54"/>
        <v>0</v>
      </c>
      <c r="DV88" s="108">
        <f t="shared" si="54"/>
        <v>0</v>
      </c>
      <c r="DW88" s="108">
        <f t="shared" si="54"/>
        <v>0</v>
      </c>
      <c r="DX88" s="108">
        <f t="shared" si="54"/>
        <v>0</v>
      </c>
      <c r="DY88" s="108">
        <f t="shared" si="54"/>
        <v>0</v>
      </c>
      <c r="DZ88" s="108">
        <f t="shared" si="54"/>
        <v>0</v>
      </c>
      <c r="EA88" s="108">
        <f t="shared" si="54"/>
        <v>0</v>
      </c>
      <c r="EB88" s="108">
        <f t="shared" si="54"/>
        <v>0</v>
      </c>
      <c r="EC88" s="108">
        <f t="shared" si="54"/>
        <v>0</v>
      </c>
      <c r="ED88" s="108">
        <f t="shared" si="54"/>
        <v>0</v>
      </c>
      <c r="EE88" s="108">
        <f t="shared" si="54"/>
        <v>0</v>
      </c>
      <c r="EF88" s="108">
        <f t="shared" si="54"/>
        <v>0</v>
      </c>
      <c r="EG88" s="108">
        <f t="shared" si="54"/>
        <v>0</v>
      </c>
      <c r="EH88" s="108">
        <f t="shared" si="54"/>
        <v>0</v>
      </c>
      <c r="EI88" s="108">
        <f t="shared" si="54"/>
        <v>0</v>
      </c>
      <c r="EJ88" s="108">
        <f t="shared" si="54"/>
        <v>0</v>
      </c>
      <c r="EK88" s="108">
        <f t="shared" si="54"/>
        <v>0</v>
      </c>
      <c r="EL88" s="108">
        <f t="shared" si="54"/>
        <v>0</v>
      </c>
      <c r="EM88" s="108">
        <f t="shared" si="54"/>
        <v>0</v>
      </c>
      <c r="EN88" s="108">
        <f t="shared" si="54"/>
        <v>0</v>
      </c>
      <c r="EO88" s="108">
        <f t="shared" si="54"/>
        <v>0</v>
      </c>
      <c r="EP88" s="108">
        <f t="shared" si="54"/>
        <v>0</v>
      </c>
      <c r="EQ88" s="108">
        <f t="shared" si="54"/>
        <v>0</v>
      </c>
      <c r="ER88" s="108">
        <f t="shared" si="54"/>
        <v>0</v>
      </c>
      <c r="ES88" s="108">
        <f t="shared" si="54"/>
        <v>0</v>
      </c>
      <c r="ET88" s="108">
        <f t="shared" si="54"/>
        <v>0</v>
      </c>
      <c r="EU88" s="108">
        <f t="shared" si="54"/>
        <v>0</v>
      </c>
      <c r="EW88" s="46" t="s">
        <v>168</v>
      </c>
    </row>
    <row r="89" ht="14.25" customHeight="1">
      <c r="B89" s="46" t="s">
        <v>179</v>
      </c>
      <c r="C89" s="108">
        <f t="shared" si="50"/>
        <v>0</v>
      </c>
      <c r="D89" s="118">
        <f t="shared" ref="D89:O89" si="55">SUMIF($S$69:$EU$69,D$69,$S89:$EU89)</f>
        <v>0</v>
      </c>
      <c r="E89" s="108">
        <f t="shared" si="55"/>
        <v>0</v>
      </c>
      <c r="F89" s="108">
        <f t="shared" si="55"/>
        <v>0</v>
      </c>
      <c r="G89" s="108">
        <f t="shared" si="55"/>
        <v>0</v>
      </c>
      <c r="H89" s="108">
        <f t="shared" si="55"/>
        <v>0</v>
      </c>
      <c r="I89" s="108">
        <f t="shared" si="55"/>
        <v>0</v>
      </c>
      <c r="J89" s="108">
        <f t="shared" si="55"/>
        <v>0</v>
      </c>
      <c r="K89" s="108">
        <f t="shared" si="55"/>
        <v>0</v>
      </c>
      <c r="L89" s="108">
        <f t="shared" si="55"/>
        <v>0</v>
      </c>
      <c r="M89" s="108">
        <f t="shared" si="55"/>
        <v>0</v>
      </c>
      <c r="N89" s="108">
        <f t="shared" si="55"/>
        <v>0</v>
      </c>
      <c r="O89" s="108">
        <f t="shared" si="55"/>
        <v>0</v>
      </c>
      <c r="P89" s="108"/>
      <c r="Q89" s="46" t="str">
        <f t="shared" si="52"/>
        <v>Sr. Loan Interest Reserve</v>
      </c>
      <c r="R89" s="108">
        <f t="shared" si="53"/>
        <v>0</v>
      </c>
      <c r="S89" s="118">
        <f>IF(S$71=$I$4,-$N$13,IF(S$71=$C$26,'Debt &amp; Refi'!$AG$22,0))</f>
        <v>0</v>
      </c>
      <c r="T89" s="108">
        <f>IF(T$71=$I$4,-$N$13,IF(T$71=$C$26,'Debt &amp; Refi'!$AG$22,0))</f>
        <v>0</v>
      </c>
      <c r="U89" s="108">
        <f>IF(U$71=$I$4,-$N$13,IF(U$71=$C$26,'Debt &amp; Refi'!$AG$22,0))</f>
        <v>0</v>
      </c>
      <c r="V89" s="108">
        <f>IF(V$71=$I$4,-$N$13,IF(V$71=$C$26,'Debt &amp; Refi'!$AG$22,0))</f>
        <v>0</v>
      </c>
      <c r="W89" s="108">
        <f>IF(W$71=$I$4,-$N$13,IF(W$71=$C$26,'Debt &amp; Refi'!$AG$22,0))</f>
        <v>0</v>
      </c>
      <c r="X89" s="108">
        <f>IF(X$71=$I$4,-$N$13,IF(X$71=$C$26,'Debt &amp; Refi'!$AG$22,0))</f>
        <v>0</v>
      </c>
      <c r="Y89" s="108">
        <f>IF(Y$71=$I$4,-$N$13,IF(Y$71=$C$26,'Debt &amp; Refi'!$AG$22,0))</f>
        <v>0</v>
      </c>
      <c r="Z89" s="108">
        <f>IF(Z$71=$I$4,-$N$13,IF(Z$71=$C$26,'Debt &amp; Refi'!$AG$22,0))</f>
        <v>0</v>
      </c>
      <c r="AA89" s="108">
        <f>IF(AA$71=$I$4,-$N$13,IF(AA$71=$C$26,'Debt &amp; Refi'!$AG$22,0))</f>
        <v>0</v>
      </c>
      <c r="AB89" s="108">
        <f>IF(AB$71=$I$4,-$N$13,IF(AB$71=$C$26,'Debt &amp; Refi'!$AG$22,0))</f>
        <v>0</v>
      </c>
      <c r="AC89" s="108">
        <f>IF(AC$71=$I$4,-$N$13,IF(AC$71=$C$26,'Debt &amp; Refi'!$AG$22,0))</f>
        <v>0</v>
      </c>
      <c r="AD89" s="108">
        <f>IF(AD$71=$I$4,-$N$13,IF(AD$71=$C$26,'Debt &amp; Refi'!$AG$22,0))</f>
        <v>0</v>
      </c>
      <c r="AE89" s="108">
        <f>IF(AE$71=$I$4,-$N$13,IF(AE$71=$C$26,'Debt &amp; Refi'!$AG$22,0))</f>
        <v>0</v>
      </c>
      <c r="AF89" s="108">
        <f>IF(AF$71=$I$4,-$N$13,IF(AF$71=$C$26,'Debt &amp; Refi'!$AG$22,0))</f>
        <v>0</v>
      </c>
      <c r="AG89" s="108">
        <f>IF(AG$71=$I$4,-$N$13,IF(AG$71=$C$26,'Debt &amp; Refi'!$AG$22,0))</f>
        <v>0</v>
      </c>
      <c r="AH89" s="108">
        <f>IF(AH$71=$I$4,-$N$13,IF(AH$71=$C$26,'Debt &amp; Refi'!$AG$22,0))</f>
        <v>0</v>
      </c>
      <c r="AI89" s="108">
        <f>IF(AI$71=$I$4,-$N$13,IF(AI$71=$C$26,'Debt &amp; Refi'!$AG$22,0))</f>
        <v>0</v>
      </c>
      <c r="AJ89" s="108">
        <f>IF(AJ$71=$I$4,-$N$13,IF(AJ$71=$C$26,'Debt &amp; Refi'!$AG$22,0))</f>
        <v>0</v>
      </c>
      <c r="AK89" s="108">
        <f>IF(AK$71=$I$4,-$N$13,IF(AK$71=$C$26,'Debt &amp; Refi'!$AG$22,0))</f>
        <v>0</v>
      </c>
      <c r="AL89" s="108">
        <f>IF(AL$71=$I$4,-$N$13,IF(AL$71=$C$26,'Debt &amp; Refi'!$AG$22,0))</f>
        <v>0</v>
      </c>
      <c r="AM89" s="108">
        <f>IF(AM$71=$I$4,-$N$13,IF(AM$71=$C$26,'Debt &amp; Refi'!$AG$22,0))</f>
        <v>0</v>
      </c>
      <c r="AN89" s="108">
        <f>IF(AN$71=$I$4,-$N$13,IF(AN$71=$C$26,'Debt &amp; Refi'!$AG$22,0))</f>
        <v>0</v>
      </c>
      <c r="AO89" s="108">
        <f>IF(AO$71=$I$4,-$N$13,IF(AO$71=$C$26,'Debt &amp; Refi'!$AG$22,0))</f>
        <v>0</v>
      </c>
      <c r="AP89" s="108">
        <f>IF(AP$71=$I$4,-$N$13,IF(AP$71=$C$26,'Debt &amp; Refi'!$AG$22,0))</f>
        <v>0</v>
      </c>
      <c r="AQ89" s="108">
        <f>IF(AQ$71=$I$4,-$N$13,IF(AQ$71=$C$26,'Debt &amp; Refi'!$AG$22,0))</f>
        <v>0</v>
      </c>
      <c r="AR89" s="108">
        <f>IF(AR$71=$I$4,-$N$13,IF(AR$71=$C$26,'Debt &amp; Refi'!$AG$22,0))</f>
        <v>0</v>
      </c>
      <c r="AS89" s="108">
        <f>IF(AS$71=$I$4,-$N$13,IF(AS$71=$C$26,'Debt &amp; Refi'!$AG$22,0))</f>
        <v>0</v>
      </c>
      <c r="AT89" s="108">
        <f>IF(AT$71=$I$4,-$N$13,IF(AT$71=$C$26,'Debt &amp; Refi'!$AG$22,0))</f>
        <v>0</v>
      </c>
      <c r="AU89" s="108">
        <f>IF(AU$71=$I$4,-$N$13,IF(AU$71=$C$26,'Debt &amp; Refi'!$AG$22,0))</f>
        <v>0</v>
      </c>
      <c r="AV89" s="108">
        <f>IF(AV$71=$I$4,-$N$13,IF(AV$71=$C$26,'Debt &amp; Refi'!$AG$22,0))</f>
        <v>0</v>
      </c>
      <c r="AW89" s="108">
        <f>IF(AW$71=$I$4,-$N$13,IF(AW$71=$C$26,'Debt &amp; Refi'!$AG$22,0))</f>
        <v>0</v>
      </c>
      <c r="AX89" s="108">
        <f>IF(AX$71=$I$4,-$N$13,IF(AX$71=$C$26,'Debt &amp; Refi'!$AG$22,0))</f>
        <v>0</v>
      </c>
      <c r="AY89" s="108">
        <f>IF(AY$71=$I$4,-$N$13,IF(AY$71=$C$26,'Debt &amp; Refi'!$AG$22,0))</f>
        <v>0</v>
      </c>
      <c r="AZ89" s="108">
        <f>IF(AZ$71=$I$4,-$N$13,IF(AZ$71=$C$26,'Debt &amp; Refi'!$AG$22,0))</f>
        <v>0</v>
      </c>
      <c r="BA89" s="108">
        <f>IF(BA$71=$I$4,-$N$13,IF(BA$71=$C$26,'Debt &amp; Refi'!$AG$22,0))</f>
        <v>0</v>
      </c>
      <c r="BB89" s="108">
        <f>IF(BB$71=$I$4,-$N$13,IF(BB$71=$C$26,'Debt &amp; Refi'!$AG$22,0))</f>
        <v>0</v>
      </c>
      <c r="BC89" s="108">
        <f>IF(BC$71=$I$4,-$N$13,IF(BC$71=$C$26,'Debt &amp; Refi'!$AG$22,0))</f>
        <v>0</v>
      </c>
      <c r="BD89" s="108">
        <f>IF(BD$71=$I$4,-$N$13,IF(BD$71=$C$26,'Debt &amp; Refi'!$AG$22,0))</f>
        <v>0</v>
      </c>
      <c r="BE89" s="108">
        <f>IF(BE$71=$I$4,-$N$13,IF(BE$71=$C$26,'Debt &amp; Refi'!$AG$22,0))</f>
        <v>0</v>
      </c>
      <c r="BF89" s="108">
        <f>IF(BF$71=$I$4,-$N$13,IF(BF$71=$C$26,'Debt &amp; Refi'!$AG$22,0))</f>
        <v>0</v>
      </c>
      <c r="BG89" s="108">
        <f>IF(BG$71=$I$4,-$N$13,IF(BG$71=$C$26,'Debt &amp; Refi'!$AG$22,0))</f>
        <v>0</v>
      </c>
      <c r="BH89" s="108">
        <f>IF(BH$71=$I$4,-$N$13,IF(BH$71=$C$26,'Debt &amp; Refi'!$AG$22,0))</f>
        <v>0</v>
      </c>
      <c r="BI89" s="108">
        <f>IF(BI$71=$I$4,-$N$13,IF(BI$71=$C$26,'Debt &amp; Refi'!$AG$22,0))</f>
        <v>0</v>
      </c>
      <c r="BJ89" s="108">
        <f>IF(BJ$71=$I$4,-$N$13,IF(BJ$71=$C$26,'Debt &amp; Refi'!$AG$22,0))</f>
        <v>0</v>
      </c>
      <c r="BK89" s="108">
        <f>IF(BK$71=$I$4,-$N$13,IF(BK$71=$C$26,'Debt &amp; Refi'!$AG$22,0))</f>
        <v>0</v>
      </c>
      <c r="BL89" s="108">
        <f>IF(BL$71=$I$4,-$N$13,IF(BL$71=$C$26,'Debt &amp; Refi'!$AG$22,0))</f>
        <v>0</v>
      </c>
      <c r="BM89" s="108">
        <f>IF(BM$71=$I$4,-$N$13,IF(BM$71=$C$26,'Debt &amp; Refi'!$AG$22,0))</f>
        <v>0</v>
      </c>
      <c r="BN89" s="108">
        <f>IF(BN$71=$I$4,-$N$13,IF(BN$71=$C$26,'Debt &amp; Refi'!$AG$22,0))</f>
        <v>0</v>
      </c>
      <c r="BO89" s="108">
        <f>IF(BO$71=$I$4,-$N$13,IF(BO$71=$C$26,'Debt &amp; Refi'!$AG$22,0))</f>
        <v>0</v>
      </c>
      <c r="BP89" s="108">
        <f>IF(BP$71=$I$4,-$N$13,IF(BP$71=$C$26,'Debt &amp; Refi'!$AG$22,0))</f>
        <v>0</v>
      </c>
      <c r="BQ89" s="108">
        <f>IF(BQ$71=$I$4,-$N$13,IF(BQ$71=$C$26,'Debt &amp; Refi'!$AG$22,0))</f>
        <v>0</v>
      </c>
      <c r="BR89" s="108">
        <f>IF(BR$71=$I$4,-$N$13,IF(BR$71=$C$26,'Debt &amp; Refi'!$AG$22,0))</f>
        <v>0</v>
      </c>
      <c r="BS89" s="108" t="str">
        <f>IF(BS$71=$I$4,-$N$13,IF(BS$71=$C$26,'Debt &amp; Refi'!$AG$22,0))</f>
        <v/>
      </c>
      <c r="BT89" s="108">
        <f>IF(BT$71=$I$4,-$N$13,IF(BT$71=$C$26,'Debt &amp; Refi'!$AG$22,0))</f>
        <v>0</v>
      </c>
      <c r="BU89" s="108">
        <f>IF(BU$71=$I$4,-$N$13,IF(BU$71=$C$26,'Debt &amp; Refi'!$AG$22,0))</f>
        <v>0</v>
      </c>
      <c r="BV89" s="108">
        <f>IF(BV$71=$I$4,-$N$13,IF(BV$71=$C$26,'Debt &amp; Refi'!$AG$22,0))</f>
        <v>0</v>
      </c>
      <c r="BW89" s="108">
        <f>IF(BW$71=$I$4,-$N$13,IF(BW$71=$C$26,'Debt &amp; Refi'!$AG$22,0))</f>
        <v>0</v>
      </c>
      <c r="BX89" s="108">
        <f>IF(BX$71=$I$4,-$N$13,IF(BX$71=$C$26,'Debt &amp; Refi'!$AG$22,0))</f>
        <v>0</v>
      </c>
      <c r="BY89" s="108">
        <f>IF(BY$71=$I$4,-$N$13,IF(BY$71=$C$26,'Debt &amp; Refi'!$AG$22,0))</f>
        <v>0</v>
      </c>
      <c r="BZ89" s="108">
        <f>IF(BZ$71=$I$4,-$N$13,IF(BZ$71=$C$26,'Debt &amp; Refi'!$AG$22,0))</f>
        <v>0</v>
      </c>
      <c r="CA89" s="108">
        <f>IF(CA$71=$I$4,-$N$13,IF(CA$71=$C$26,'Debt &amp; Refi'!$AG$22,0))</f>
        <v>0</v>
      </c>
      <c r="CB89" s="108">
        <f>IF(CB$71=$I$4,-$N$13,IF(CB$71=$C$26,'Debt &amp; Refi'!$AG$22,0))</f>
        <v>0</v>
      </c>
      <c r="CC89" s="108">
        <f>IF(CC$71=$I$4,-$N$13,IF(CC$71=$C$26,'Debt &amp; Refi'!$AG$22,0))</f>
        <v>0</v>
      </c>
      <c r="CD89" s="108">
        <f>IF(CD$71=$I$4,-$N$13,IF(CD$71=$C$26,'Debt &amp; Refi'!$AG$22,0))</f>
        <v>0</v>
      </c>
      <c r="CE89" s="108">
        <f>IF(CE$71=$I$4,-$N$13,IF(CE$71=$C$26,'Debt &amp; Refi'!$AG$22,0))</f>
        <v>0</v>
      </c>
      <c r="CF89" s="108">
        <f>IF(CF$71=$I$4,-$N$13,IF(CF$71=$C$26,'Debt &amp; Refi'!$AG$22,0))</f>
        <v>0</v>
      </c>
      <c r="CG89" s="108">
        <f>IF(CG$71=$I$4,-$N$13,IF(CG$71=$C$26,'Debt &amp; Refi'!$AG$22,0))</f>
        <v>0</v>
      </c>
      <c r="CH89" s="108">
        <f>IF(CH$71=$I$4,-$N$13,IF(CH$71=$C$26,'Debt &amp; Refi'!$AG$22,0))</f>
        <v>0</v>
      </c>
      <c r="CI89" s="108">
        <f>IF(CI$71=$I$4,-$N$13,IF(CI$71=$C$26,'Debt &amp; Refi'!$AG$22,0))</f>
        <v>0</v>
      </c>
      <c r="CJ89" s="108">
        <f>IF(CJ$71=$I$4,-$N$13,IF(CJ$71=$C$26,'Debt &amp; Refi'!$AG$22,0))</f>
        <v>0</v>
      </c>
      <c r="CK89" s="108">
        <f>IF(CK$71=$I$4,-$N$13,IF(CK$71=$C$26,'Debt &amp; Refi'!$AG$22,0))</f>
        <v>0</v>
      </c>
      <c r="CL89" s="108">
        <f>IF(CL$71=$I$4,-$N$13,IF(CL$71=$C$26,'Debt &amp; Refi'!$AG$22,0))</f>
        <v>0</v>
      </c>
      <c r="CM89" s="108">
        <f>IF(CM$71=$I$4,-$N$13,IF(CM$71=$C$26,'Debt &amp; Refi'!$AG$22,0))</f>
        <v>0</v>
      </c>
      <c r="CN89" s="108">
        <f>IF(CN$71=$I$4,-$N$13,IF(CN$71=$C$26,'Debt &amp; Refi'!$AG$22,0))</f>
        <v>0</v>
      </c>
      <c r="CO89" s="108">
        <f>IF(CO$71=$I$4,-$N$13,IF(CO$71=$C$26,'Debt &amp; Refi'!$AG$22,0))</f>
        <v>0</v>
      </c>
      <c r="CP89" s="108">
        <f>IF(CP$71=$I$4,-$N$13,IF(CP$71=$C$26,'Debt &amp; Refi'!$AG$22,0))</f>
        <v>0</v>
      </c>
      <c r="CQ89" s="108">
        <f>IF(CQ$71=$I$4,-$N$13,IF(CQ$71=$C$26,'Debt &amp; Refi'!$AG$22,0))</f>
        <v>0</v>
      </c>
      <c r="CR89" s="108">
        <f>IF(CR$71=$I$4,-$N$13,IF(CR$71=$C$26,'Debt &amp; Refi'!$AG$22,0))</f>
        <v>0</v>
      </c>
      <c r="CS89" s="108">
        <f>IF(CS$71=$I$4,-$N$13,IF(CS$71=$C$26,'Debt &amp; Refi'!$AG$22,0))</f>
        <v>0</v>
      </c>
      <c r="CT89" s="108">
        <f>IF(CT$71=$I$4,-$N$13,IF(CT$71=$C$26,'Debt &amp; Refi'!$AG$22,0))</f>
        <v>0</v>
      </c>
      <c r="CU89" s="108">
        <f>IF(CU$71=$I$4,-$N$13,IF(CU$71=$C$26,'Debt &amp; Refi'!$AG$22,0))</f>
        <v>0</v>
      </c>
      <c r="CV89" s="108">
        <f>IF(CV$71=$I$4,-$N$13,IF(CV$71=$C$26,'Debt &amp; Refi'!$AG$22,0))</f>
        <v>0</v>
      </c>
      <c r="CW89" s="108">
        <f>IF(CW$71=$I$4,-$N$13,IF(CW$71=$C$26,'Debt &amp; Refi'!$AG$22,0))</f>
        <v>0</v>
      </c>
      <c r="CX89" s="108">
        <f>IF(CX$71=$I$4,-$N$13,IF(CX$71=$C$26,'Debt &amp; Refi'!$AG$22,0))</f>
        <v>0</v>
      </c>
      <c r="CY89" s="108">
        <f>IF(CY$71=$I$4,-$N$13,IF(CY$71=$C$26,'Debt &amp; Refi'!$AG$22,0))</f>
        <v>0</v>
      </c>
      <c r="CZ89" s="108">
        <f>IF(CZ$71=$I$4,-$N$13,IF(CZ$71=$C$26,'Debt &amp; Refi'!$AG$22,0))</f>
        <v>0</v>
      </c>
      <c r="DA89" s="108">
        <f>IF(DA$71=$I$4,-$N$13,IF(DA$71=$C$26,'Debt &amp; Refi'!$AG$22,0))</f>
        <v>0</v>
      </c>
      <c r="DB89" s="108">
        <f>IF(DB$71=$I$4,-$N$13,IF(DB$71=$C$26,'Debt &amp; Refi'!$AG$22,0))</f>
        <v>0</v>
      </c>
      <c r="DC89" s="108">
        <f>IF(DC$71=$I$4,-$N$13,IF(DC$71=$C$26,'Debt &amp; Refi'!$AG$22,0))</f>
        <v>0</v>
      </c>
      <c r="DD89" s="108">
        <f>IF(DD$71=$I$4,-$N$13,IF(DD$71=$C$26,'Debt &amp; Refi'!$AG$22,0))</f>
        <v>0</v>
      </c>
      <c r="DE89" s="108">
        <f>IF(DE$71=$I$4,-$N$13,IF(DE$71=$C$26,'Debt &amp; Refi'!$AG$22,0))</f>
        <v>0</v>
      </c>
      <c r="DF89" s="108">
        <f>IF(DF$71=$I$4,-$N$13,IF(DF$71=$C$26,'Debt &amp; Refi'!$AG$22,0))</f>
        <v>0</v>
      </c>
      <c r="DG89" s="108">
        <f>IF(DG$71=$I$4,-$N$13,IF(DG$71=$C$26,'Debt &amp; Refi'!$AG$22,0))</f>
        <v>0</v>
      </c>
      <c r="DH89" s="108">
        <f>IF(DH$71=$I$4,-$N$13,IF(DH$71=$C$26,'Debt &amp; Refi'!$AG$22,0))</f>
        <v>0</v>
      </c>
      <c r="DI89" s="108">
        <f>IF(DI$71=$I$4,-$N$13,IF(DI$71=$C$26,'Debt &amp; Refi'!$AG$22,0))</f>
        <v>0</v>
      </c>
      <c r="DJ89" s="108">
        <f>IF(DJ$71=$I$4,-$N$13,IF(DJ$71=$C$26,'Debt &amp; Refi'!$AG$22,0))</f>
        <v>0</v>
      </c>
      <c r="DK89" s="108">
        <f>IF(DK$71=$I$4,-$N$13,IF(DK$71=$C$26,'Debt &amp; Refi'!$AG$22,0))</f>
        <v>0</v>
      </c>
      <c r="DL89" s="108">
        <f>IF(DL$71=$I$4,-$N$13,IF(DL$71=$C$26,'Debt &amp; Refi'!$AG$22,0))</f>
        <v>0</v>
      </c>
      <c r="DM89" s="108">
        <f>IF(DM$71=$I$4,-$N$13,IF(DM$71=$C$26,'Debt &amp; Refi'!$AG$22,0))</f>
        <v>0</v>
      </c>
      <c r="DN89" s="108">
        <f>IF(DN$71=$I$4,-$N$13,IF(DN$71=$C$26,'Debt &amp; Refi'!$AG$22,0))</f>
        <v>0</v>
      </c>
      <c r="DO89" s="108">
        <f>IF(DO$71=$I$4,-$N$13,IF(DO$71=$C$26,'Debt &amp; Refi'!$AG$22,0))</f>
        <v>0</v>
      </c>
      <c r="DP89" s="108">
        <f>IF(DP$71=$I$4,-$N$13,IF(DP$71=$C$26,'Debt &amp; Refi'!$AG$22,0))</f>
        <v>0</v>
      </c>
      <c r="DQ89" s="108">
        <f>IF(DQ$71=$I$4,-$N$13,IF(DQ$71=$C$26,'Debt &amp; Refi'!$AG$22,0))</f>
        <v>0</v>
      </c>
      <c r="DR89" s="108">
        <f>IF(DR$71=$I$4,-$N$13,IF(DR$71=$C$26,'Debt &amp; Refi'!$AG$22,0))</f>
        <v>0</v>
      </c>
      <c r="DS89" s="108">
        <f>IF(DS$71=$I$4,-$N$13,IF(DS$71=$C$26,'Debt &amp; Refi'!$AG$22,0))</f>
        <v>0</v>
      </c>
      <c r="DT89" s="108">
        <f>IF(DT$71=$I$4,-$N$13,IF(DT$71=$C$26,'Debt &amp; Refi'!$AG$22,0))</f>
        <v>0</v>
      </c>
      <c r="DU89" s="108">
        <f>IF(DU$71=$I$4,-$N$13,IF(DU$71=$C$26,'Debt &amp; Refi'!$AG$22,0))</f>
        <v>0</v>
      </c>
      <c r="DV89" s="108">
        <f>IF(DV$71=$I$4,-$N$13,IF(DV$71=$C$26,'Debt &amp; Refi'!$AG$22,0))</f>
        <v>0</v>
      </c>
      <c r="DW89" s="108">
        <f>IF(DW$71=$I$4,-$N$13,IF(DW$71=$C$26,'Debt &amp; Refi'!$AG$22,0))</f>
        <v>0</v>
      </c>
      <c r="DX89" s="108">
        <f>IF(DX$71=$I$4,-$N$13,IF(DX$71=$C$26,'Debt &amp; Refi'!$AG$22,0))</f>
        <v>0</v>
      </c>
      <c r="DY89" s="108">
        <f>IF(DY$71=$I$4,-$N$13,IF(DY$71=$C$26,'Debt &amp; Refi'!$AG$22,0))</f>
        <v>0</v>
      </c>
      <c r="DZ89" s="108">
        <f>IF(DZ$71=$I$4,-$N$13,IF(DZ$71=$C$26,'Debt &amp; Refi'!$AG$22,0))</f>
        <v>0</v>
      </c>
      <c r="EA89" s="108">
        <f>IF(EA$71=$I$4,-$N$13,IF(EA$71=$C$26,'Debt &amp; Refi'!$AG$22,0))</f>
        <v>0</v>
      </c>
      <c r="EB89" s="108">
        <f>IF(EB$71=$I$4,-$N$13,IF(EB$71=$C$26,'Debt &amp; Refi'!$AG$22,0))</f>
        <v>0</v>
      </c>
      <c r="EC89" s="108">
        <f>IF(EC$71=$I$4,-$N$13,IF(EC$71=$C$26,'Debt &amp; Refi'!$AG$22,0))</f>
        <v>0</v>
      </c>
      <c r="ED89" s="108">
        <f>IF(ED$71=$I$4,-$N$13,IF(ED$71=$C$26,'Debt &amp; Refi'!$AG$22,0))</f>
        <v>0</v>
      </c>
      <c r="EE89" s="108">
        <f>IF(EE$71=$I$4,-$N$13,IF(EE$71=$C$26,'Debt &amp; Refi'!$AG$22,0))</f>
        <v>0</v>
      </c>
      <c r="EF89" s="108">
        <f>IF(EF$71=$I$4,-$N$13,IF(EF$71=$C$26,'Debt &amp; Refi'!$AG$22,0))</f>
        <v>0</v>
      </c>
      <c r="EG89" s="108">
        <f>IF(EG$71=$I$4,-$N$13,IF(EG$71=$C$26,'Debt &amp; Refi'!$AG$22,0))</f>
        <v>0</v>
      </c>
      <c r="EH89" s="108">
        <f>IF(EH$71=$I$4,-$N$13,IF(EH$71=$C$26,'Debt &amp; Refi'!$AG$22,0))</f>
        <v>0</v>
      </c>
      <c r="EI89" s="108">
        <f>IF(EI$71=$I$4,-$N$13,IF(EI$71=$C$26,'Debt &amp; Refi'!$AG$22,0))</f>
        <v>0</v>
      </c>
      <c r="EJ89" s="108">
        <f>IF(EJ$71=$I$4,-$N$13,IF(EJ$71=$C$26,'Debt &amp; Refi'!$AG$22,0))</f>
        <v>0</v>
      </c>
      <c r="EK89" s="108">
        <f>IF(EK$71=$I$4,-$N$13,IF(EK$71=$C$26,'Debt &amp; Refi'!$AG$22,0))</f>
        <v>0</v>
      </c>
      <c r="EL89" s="108">
        <f>IF(EL$71=$I$4,-$N$13,IF(EL$71=$C$26,'Debt &amp; Refi'!$AG$22,0))</f>
        <v>0</v>
      </c>
      <c r="EM89" s="108">
        <f>IF(EM$71=$I$4,-$N$13,IF(EM$71=$C$26,'Debt &amp; Refi'!$AG$22,0))</f>
        <v>0</v>
      </c>
      <c r="EN89" s="108">
        <f>IF(EN$71=$I$4,-$N$13,IF(EN$71=$C$26,'Debt &amp; Refi'!$AG$22,0))</f>
        <v>0</v>
      </c>
      <c r="EO89" s="108">
        <f>IF(EO$71=$I$4,-$N$13,IF(EO$71=$C$26,'Debt &amp; Refi'!$AG$22,0))</f>
        <v>0</v>
      </c>
      <c r="EP89" s="108">
        <f>IF(EP$71=$I$4,-$N$13,IF(EP$71=$C$26,'Debt &amp; Refi'!$AG$22,0))</f>
        <v>0</v>
      </c>
      <c r="EQ89" s="108">
        <f>IF(EQ$71=$I$4,-$N$13,IF(EQ$71=$C$26,'Debt &amp; Refi'!$AG$22,0))</f>
        <v>0</v>
      </c>
      <c r="ER89" s="108">
        <f>IF(ER$71=$I$4,-$N$13,IF(ER$71=$C$26,'Debt &amp; Refi'!$AG$22,0))</f>
        <v>0</v>
      </c>
      <c r="ES89" s="108">
        <f>IF(ES$71=$I$4,-$N$13,IF(ES$71=$C$26,'Debt &amp; Refi'!$AG$22,0))</f>
        <v>0</v>
      </c>
      <c r="ET89" s="108">
        <f>IF(ET$71=$I$4,-$N$13,IF(ET$71=$C$26,'Debt &amp; Refi'!$AG$22,0))</f>
        <v>0</v>
      </c>
      <c r="EU89" s="108">
        <f>IF(EU$71=$I$4,-$N$13,IF(EU$71=$C$26,'Debt &amp; Refi'!$AG$22,0))</f>
        <v>0</v>
      </c>
    </row>
    <row r="90" ht="14.25" customHeight="1">
      <c r="B90" s="46" t="s">
        <v>180</v>
      </c>
      <c r="C90" s="108">
        <f t="shared" si="50"/>
        <v>-3967378.207</v>
      </c>
      <c r="D90" s="118">
        <f t="shared" ref="D90:O90" si="56">SUMIF($S$69:$EU$69,D$69,$S90:$EU90)</f>
        <v>-429219.3876</v>
      </c>
      <c r="E90" s="108">
        <f t="shared" si="56"/>
        <v>-1597891.914</v>
      </c>
      <c r="F90" s="108">
        <f t="shared" si="56"/>
        <v>-1548068.462</v>
      </c>
      <c r="G90" s="108">
        <f t="shared" si="56"/>
        <v>-392198.4438</v>
      </c>
      <c r="H90" s="108">
        <f t="shared" si="56"/>
        <v>0</v>
      </c>
      <c r="I90" s="108">
        <f t="shared" si="56"/>
        <v>0</v>
      </c>
      <c r="J90" s="108">
        <f t="shared" si="56"/>
        <v>0</v>
      </c>
      <c r="K90" s="108">
        <f t="shared" si="56"/>
        <v>0</v>
      </c>
      <c r="L90" s="108">
        <f t="shared" si="56"/>
        <v>0</v>
      </c>
      <c r="M90" s="108">
        <f t="shared" si="56"/>
        <v>0</v>
      </c>
      <c r="N90" s="108">
        <f t="shared" si="56"/>
        <v>0</v>
      </c>
      <c r="O90" s="108">
        <f t="shared" si="56"/>
        <v>0</v>
      </c>
      <c r="P90" s="108"/>
      <c r="Q90" s="46" t="str">
        <f t="shared" si="52"/>
        <v>Sr. Loan Debt Service</v>
      </c>
      <c r="R90" s="108">
        <f t="shared" si="53"/>
        <v>-3967378.207</v>
      </c>
      <c r="S90" s="118">
        <f t="array" ref="S90">IF(S71&gt;$P$37,0,-INDEX('Debt &amp; Refi'!$I$14:$NH$14,MATCH(S71,'Debt &amp; Refi'!$I$4:$NH$4,0)))</f>
        <v>0</v>
      </c>
      <c r="T90" s="108">
        <f t="array" ref="T90">IF(T71&gt;$P$37,0,-INDEX('Debt &amp; Refi'!$I$14:$NH$14,MATCH(T71,'Debt &amp; Refi'!$I$4:$NH$4,0)))</f>
        <v>-145030.2408</v>
      </c>
      <c r="U90" s="108">
        <f t="array" ref="U90">IF(U71&gt;$P$37,0,-INDEX('Debt &amp; Refi'!$I$14:$NH$14,MATCH(U71,'Debt &amp; Refi'!$I$4:$NH$4,0)))</f>
        <v>-144190.2918</v>
      </c>
      <c r="V90" s="108">
        <f t="array" ref="V90">IF(V71&gt;$P$37,0,-INDEX('Debt &amp; Refi'!$I$14:$NH$14,MATCH(V71,'Debt &amp; Refi'!$I$4:$NH$4,0)))</f>
        <v>-139998.8551</v>
      </c>
      <c r="W90" s="108">
        <f t="array" ref="W90">IF(W71&gt;$P$37,0,-INDEX('Debt &amp; Refi'!$I$14:$NH$14,MATCH(W71,'Debt &amp; Refi'!$I$4:$NH$4,0)))</f>
        <v>-139078.7176</v>
      </c>
      <c r="X90" s="108">
        <f t="array" ref="X90">IF(X71&gt;$P$37,0,-INDEX('Debt &amp; Refi'!$I$14:$NH$14,MATCH(X71,'Debt &amp; Refi'!$I$4:$NH$4,0)))</f>
        <v>-138207.8525</v>
      </c>
      <c r="Y90" s="108">
        <f t="array" ref="Y90">IF(Y71&gt;$P$37,0,-INDEX('Debt &amp; Refi'!$I$14:$NH$14,MATCH(Y71,'Debt &amp; Refi'!$I$4:$NH$4,0)))</f>
        <v>-137219.8931</v>
      </c>
      <c r="Z90" s="108">
        <f t="array" ref="Z90">IF(Z71&gt;$P$37,0,-INDEX('Debt &amp; Refi'!$I$14:$NH$14,MATCH(Z71,'Debt &amp; Refi'!$I$4:$NH$4,0)))</f>
        <v>-135992.3347</v>
      </c>
      <c r="AA90" s="108">
        <f t="array" ref="AA90">IF(AA71&gt;$P$37,0,-INDEX('Debt &amp; Refi'!$I$14:$NH$14,MATCH(AA71,'Debt &amp; Refi'!$I$4:$NH$4,0)))</f>
        <v>-135259.4323</v>
      </c>
      <c r="AB90" s="108">
        <f t="array" ref="AB90">IF(AB71&gt;$P$37,0,-INDEX('Debt &amp; Refi'!$I$14:$NH$14,MATCH(AB71,'Debt &amp; Refi'!$I$4:$NH$4,0)))</f>
        <v>-132416.3196</v>
      </c>
      <c r="AC90" s="108">
        <f t="array" ref="AC90">IF(AC71&gt;$P$37,0,-INDEX('Debt &amp; Refi'!$I$14:$NH$14,MATCH(AC71,'Debt &amp; Refi'!$I$4:$NH$4,0)))</f>
        <v>-131864.8555</v>
      </c>
      <c r="AD90" s="108">
        <f t="array" ref="AD90">IF(AD71&gt;$P$37,0,-INDEX('Debt &amp; Refi'!$I$14:$NH$14,MATCH(AD71,'Debt &amp; Refi'!$I$4:$NH$4,0)))</f>
        <v>-131870.8454</v>
      </c>
      <c r="AE90" s="108">
        <f t="array" ref="AE90">IF(AE71&gt;$P$37,0,-INDEX('Debt &amp; Refi'!$I$14:$NH$14,MATCH(AE71,'Debt &amp; Refi'!$I$4:$NH$4,0)))</f>
        <v>-129335.5402</v>
      </c>
      <c r="AF90" s="108">
        <f t="array" ref="AF90">IF(AF71&gt;$P$37,0,-INDEX('Debt &amp; Refi'!$I$14:$NH$14,MATCH(AF71,'Debt &amp; Refi'!$I$4:$NH$4,0)))</f>
        <v>-129157.7732</v>
      </c>
      <c r="AG90" s="108">
        <f t="array" ref="AG90">IF(AG71&gt;$P$37,0,-INDEX('Debt &amp; Refi'!$I$14:$NH$14,MATCH(AG71,'Debt &amp; Refi'!$I$4:$NH$4,0)))</f>
        <v>-129160.4784</v>
      </c>
      <c r="AH90" s="108">
        <f t="array" ref="AH90">IF(AH71&gt;$P$37,0,-INDEX('Debt &amp; Refi'!$I$14:$NH$14,MATCH(AH71,'Debt &amp; Refi'!$I$4:$NH$4,0)))</f>
        <v>-128327.8718</v>
      </c>
      <c r="AI90" s="108">
        <f t="array" ref="AI90">IF(AI71&gt;$P$37,0,-INDEX('Debt &amp; Refi'!$I$14:$NH$14,MATCH(AI71,'Debt &amp; Refi'!$I$4:$NH$4,0)))</f>
        <v>-128270.6772</v>
      </c>
      <c r="AJ90" s="108">
        <f t="array" ref="AJ90">IF(AJ71&gt;$P$37,0,-INDEX('Debt &amp; Refi'!$I$14:$NH$14,MATCH(AJ71,'Debt &amp; Refi'!$I$4:$NH$4,0)))</f>
        <v>-128262.755</v>
      </c>
      <c r="AK90" s="108">
        <f t="array" ref="AK90">IF(AK71&gt;$P$37,0,-INDEX('Debt &amp; Refi'!$I$14:$NH$14,MATCH(AK71,'Debt &amp; Refi'!$I$4:$NH$4,0)))</f>
        <v>-128295.9897</v>
      </c>
      <c r="AL90" s="108">
        <f t="array" ref="AL90">IF(AL71&gt;$P$37,0,-INDEX('Debt &amp; Refi'!$I$14:$NH$14,MATCH(AL71,'Debt &amp; Refi'!$I$4:$NH$4,0)))</f>
        <v>-128436.6575</v>
      </c>
      <c r="AM90" s="108">
        <f t="array" ref="AM90">IF(AM71&gt;$P$37,0,-INDEX('Debt &amp; Refi'!$I$14:$NH$14,MATCH(AM71,'Debt &amp; Refi'!$I$4:$NH$4,0)))</f>
        <v>-128615.5839</v>
      </c>
      <c r="AN90" s="108">
        <f t="array" ref="AN90">IF(AN71&gt;$P$37,0,-INDEX('Debt &amp; Refi'!$I$14:$NH$14,MATCH(AN71,'Debt &amp; Refi'!$I$4:$NH$4,0)))</f>
        <v>-128794.5102</v>
      </c>
      <c r="AO90" s="108">
        <f t="array" ref="AO90">IF(AO71&gt;$P$37,0,-INDEX('Debt &amp; Refi'!$I$14:$NH$14,MATCH(AO71,'Debt &amp; Refi'!$I$4:$NH$4,0)))</f>
        <v>-128980.5859</v>
      </c>
      <c r="AP90" s="108">
        <f t="array" ref="AP90">IF(AP71&gt;$P$37,0,-INDEX('Debt &amp; Refi'!$I$14:$NH$14,MATCH(AP71,'Debt &amp; Refi'!$I$4:$NH$4,0)))</f>
        <v>-129201.2488</v>
      </c>
      <c r="AQ90" s="108">
        <f t="array" ref="AQ90">IF(AQ71&gt;$P$37,0,-INDEX('Debt &amp; Refi'!$I$14:$NH$14,MATCH(AQ71,'Debt &amp; Refi'!$I$4:$NH$4,0)))</f>
        <v>-129426.1627</v>
      </c>
      <c r="AR90" s="108">
        <f t="array" ref="AR90">IF(AR71&gt;$P$37,0,-INDEX('Debt &amp; Refi'!$I$14:$NH$14,MATCH(AR71,'Debt &amp; Refi'!$I$4:$NH$4,0)))</f>
        <v>-129662.8634</v>
      </c>
      <c r="AS90" s="108">
        <f t="array" ref="AS90">IF(AS71&gt;$P$37,0,-INDEX('Debt &amp; Refi'!$I$14:$NH$14,MATCH(AS71,'Debt &amp; Refi'!$I$4:$NH$4,0)))</f>
        <v>-129923.9103</v>
      </c>
      <c r="AT90" s="108">
        <f t="array" ref="AT90">IF(AT71&gt;$P$37,0,-INDEX('Debt &amp; Refi'!$I$14:$NH$14,MATCH(AT71,'Debt &amp; Refi'!$I$4:$NH$4,0)))</f>
        <v>-130197.5169</v>
      </c>
      <c r="AU90" s="108">
        <f t="array" ref="AU90">IF(AU71&gt;$P$37,0,-INDEX('Debt &amp; Refi'!$I$14:$NH$14,MATCH(AU71,'Debt &amp; Refi'!$I$4:$NH$4,0)))</f>
        <v>-130476.1474</v>
      </c>
      <c r="AV90" s="108">
        <f t="array" ref="AV90">IF(AV71&gt;$P$37,0,-INDEX('Debt &amp; Refi'!$I$14:$NH$14,MATCH(AV71,'Debt &amp; Refi'!$I$4:$NH$4,0)))</f>
        <v>-130734.1028</v>
      </c>
      <c r="AW90" s="108">
        <f t="array" ref="AW90">IF(AW71&gt;$P$37,0,-INDEX('Debt &amp; Refi'!$I$14:$NH$14,MATCH(AW71,'Debt &amp; Refi'!$I$4:$NH$4,0)))</f>
        <v>-130988.1936</v>
      </c>
      <c r="AX90" s="108">
        <f t="array" ref="AX90">IF(AX71&gt;$P$37,0,-INDEX('Debt &amp; Refi'!$I$14:$NH$14,MATCH(AX71,'Debt &amp; Refi'!$I$4:$NH$4,0)))</f>
        <v>0</v>
      </c>
      <c r="AY90" s="108">
        <f t="array" ref="AY90">IF(AY71&gt;$P$37,0,-INDEX('Debt &amp; Refi'!$I$14:$NH$14,MATCH(AY71,'Debt &amp; Refi'!$I$4:$NH$4,0)))</f>
        <v>0</v>
      </c>
      <c r="AZ90" s="108">
        <f t="array" ref="AZ90">IF(AZ71&gt;$P$37,0,-INDEX('Debt &amp; Refi'!$I$14:$NH$14,MATCH(AZ71,'Debt &amp; Refi'!$I$4:$NH$4,0)))</f>
        <v>0</v>
      </c>
      <c r="BA90" s="108">
        <f t="array" ref="BA90">IF(BA71&gt;$P$37,0,-INDEX('Debt &amp; Refi'!$I$14:$NH$14,MATCH(BA71,'Debt &amp; Refi'!$I$4:$NH$4,0)))</f>
        <v>0</v>
      </c>
      <c r="BB90" s="108">
        <f t="array" ref="BB90">IF(BB71&gt;$P$37,0,-INDEX('Debt &amp; Refi'!$I$14:$NH$14,MATCH(BB71,'Debt &amp; Refi'!$I$4:$NH$4,0)))</f>
        <v>0</v>
      </c>
      <c r="BC90" s="108">
        <f t="array" ref="BC90">IF(BC71&gt;$P$37,0,-INDEX('Debt &amp; Refi'!$I$14:$NH$14,MATCH(BC71,'Debt &amp; Refi'!$I$4:$NH$4,0)))</f>
        <v>0</v>
      </c>
      <c r="BD90" s="108">
        <f t="array" ref="BD90">IF(BD71&gt;$P$37,0,-INDEX('Debt &amp; Refi'!$I$14:$NH$14,MATCH(BD71,'Debt &amp; Refi'!$I$4:$NH$4,0)))</f>
        <v>0</v>
      </c>
      <c r="BE90" s="108">
        <f t="array" ref="BE90">IF(BE71&gt;$P$37,0,-INDEX('Debt &amp; Refi'!$I$14:$NH$14,MATCH(BE71,'Debt &amp; Refi'!$I$4:$NH$4,0)))</f>
        <v>0</v>
      </c>
      <c r="BF90" s="108">
        <f t="array" ref="BF90">IF(BF71&gt;$P$37,0,-INDEX('Debt &amp; Refi'!$I$14:$NH$14,MATCH(BF71,'Debt &amp; Refi'!$I$4:$NH$4,0)))</f>
        <v>0</v>
      </c>
      <c r="BG90" s="108">
        <f t="array" ref="BG90">IF(BG71&gt;$P$37,0,-INDEX('Debt &amp; Refi'!$I$14:$NH$14,MATCH(BG71,'Debt &amp; Refi'!$I$4:$NH$4,0)))</f>
        <v>0</v>
      </c>
      <c r="BH90" s="108">
        <f t="array" ref="BH90">IF(BH71&gt;$P$37,0,-INDEX('Debt &amp; Refi'!$I$14:$NH$14,MATCH(BH71,'Debt &amp; Refi'!$I$4:$NH$4,0)))</f>
        <v>0</v>
      </c>
      <c r="BI90" s="108">
        <f t="array" ref="BI90">IF(BI71&gt;$P$37,0,-INDEX('Debt &amp; Refi'!$I$14:$NH$14,MATCH(BI71,'Debt &amp; Refi'!$I$4:$NH$4,0)))</f>
        <v>0</v>
      </c>
      <c r="BJ90" s="108">
        <f t="array" ref="BJ90">IF(BJ71&gt;$P$37,0,-INDEX('Debt &amp; Refi'!$I$14:$NH$14,MATCH(BJ71,'Debt &amp; Refi'!$I$4:$NH$4,0)))</f>
        <v>0</v>
      </c>
      <c r="BK90" s="108">
        <f t="array" ref="BK90">IF(BK71&gt;$P$37,0,-INDEX('Debt &amp; Refi'!$I$14:$NH$14,MATCH(BK71,'Debt &amp; Refi'!$I$4:$NH$4,0)))</f>
        <v>0</v>
      </c>
      <c r="BL90" s="108">
        <f t="array" ref="BL90">IF(BL71&gt;$P$37,0,-INDEX('Debt &amp; Refi'!$I$14:$NH$14,MATCH(BL71,'Debt &amp; Refi'!$I$4:$NH$4,0)))</f>
        <v>0</v>
      </c>
      <c r="BM90" s="108">
        <f t="array" ref="BM90">IF(BM71&gt;$P$37,0,-INDEX('Debt &amp; Refi'!$I$14:$NH$14,MATCH(BM71,'Debt &amp; Refi'!$I$4:$NH$4,0)))</f>
        <v>0</v>
      </c>
      <c r="BN90" s="108">
        <f t="array" ref="BN90">IF(BN71&gt;$P$37,0,-INDEX('Debt &amp; Refi'!$I$14:$NH$14,MATCH(BN71,'Debt &amp; Refi'!$I$4:$NH$4,0)))</f>
        <v>0</v>
      </c>
      <c r="BO90" s="108">
        <f t="array" ref="BO90">IF(BO71&gt;$P$37,0,-INDEX('Debt &amp; Refi'!$I$14:$NH$14,MATCH(BO71,'Debt &amp; Refi'!$I$4:$NH$4,0)))</f>
        <v>0</v>
      </c>
      <c r="BP90" s="108">
        <f t="array" ref="BP90">IF(BP71&gt;$P$37,0,-INDEX('Debt &amp; Refi'!$I$14:$NH$14,MATCH(BP71,'Debt &amp; Refi'!$I$4:$NH$4,0)))</f>
        <v>0</v>
      </c>
      <c r="BQ90" s="108">
        <f t="array" ref="BQ90">IF(BQ71&gt;$P$37,0,-INDEX('Debt &amp; Refi'!$I$14:$NH$14,MATCH(BQ71,'Debt &amp; Refi'!$I$4:$NH$4,0)))</f>
        <v>0</v>
      </c>
      <c r="BR90" s="108">
        <f t="array" ref="BR90">IF(BR71&gt;$P$37,0,-INDEX('Debt &amp; Refi'!$I$14:$NH$14,MATCH(BR71,'Debt &amp; Refi'!$I$4:$NH$4,0)))</f>
        <v>0</v>
      </c>
      <c r="BS90" s="108">
        <f t="array" ref="BS90">IF(BS71&gt;$P$37,0,-INDEX('Debt &amp; Refi'!$I$14:$NH$14,MATCH(BS71,'Debt &amp; Refi'!$I$4:$NH$4,0)))</f>
        <v>0</v>
      </c>
      <c r="BT90" s="108">
        <f t="array" ref="BT90">IF(BT71&gt;$P$37,0,-INDEX('Debt &amp; Refi'!$I$14:$NH$14,MATCH(BT71,'Debt &amp; Refi'!$I$4:$NH$4,0)))</f>
        <v>0</v>
      </c>
      <c r="BU90" s="108">
        <f t="array" ref="BU90">IF(BU71&gt;$P$37,0,-INDEX('Debt &amp; Refi'!$I$14:$NH$14,MATCH(BU71,'Debt &amp; Refi'!$I$4:$NH$4,0)))</f>
        <v>0</v>
      </c>
      <c r="BV90" s="108">
        <f t="array" ref="BV90">IF(BV71&gt;$P$37,0,-INDEX('Debt &amp; Refi'!$I$14:$NH$14,MATCH(BV71,'Debt &amp; Refi'!$I$4:$NH$4,0)))</f>
        <v>0</v>
      </c>
      <c r="BW90" s="108">
        <f t="array" ref="BW90">IF(BW71&gt;$P$37,0,-INDEX('Debt &amp; Refi'!$I$14:$NH$14,MATCH(BW71,'Debt &amp; Refi'!$I$4:$NH$4,0)))</f>
        <v>0</v>
      </c>
      <c r="BX90" s="108">
        <f t="array" ref="BX90">IF(BX71&gt;$P$37,0,-INDEX('Debt &amp; Refi'!$I$14:$NH$14,MATCH(BX71,'Debt &amp; Refi'!$I$4:$NH$4,0)))</f>
        <v>0</v>
      </c>
      <c r="BY90" s="108">
        <f t="array" ref="BY90">IF(BY71&gt;$P$37,0,-INDEX('Debt &amp; Refi'!$I$14:$NH$14,MATCH(BY71,'Debt &amp; Refi'!$I$4:$NH$4,0)))</f>
        <v>0</v>
      </c>
      <c r="BZ90" s="108">
        <f t="array" ref="BZ90">IF(BZ71&gt;$P$37,0,-INDEX('Debt &amp; Refi'!$I$14:$NH$14,MATCH(BZ71,'Debt &amp; Refi'!$I$4:$NH$4,0)))</f>
        <v>0</v>
      </c>
      <c r="CA90" s="108">
        <f t="array" ref="CA90">IF(CA71&gt;$P$37,0,-INDEX('Debt &amp; Refi'!$I$14:$NH$14,MATCH(CA71,'Debt &amp; Refi'!$I$4:$NH$4,0)))</f>
        <v>0</v>
      </c>
      <c r="CB90" s="108">
        <f t="array" ref="CB90">IF(CB71&gt;$P$37,0,-INDEX('Debt &amp; Refi'!$I$14:$NH$14,MATCH(CB71,'Debt &amp; Refi'!$I$4:$NH$4,0)))</f>
        <v>0</v>
      </c>
      <c r="CC90" s="108">
        <f t="array" ref="CC90">IF(CC71&gt;$P$37,0,-INDEX('Debt &amp; Refi'!$I$14:$NH$14,MATCH(CC71,'Debt &amp; Refi'!$I$4:$NH$4,0)))</f>
        <v>0</v>
      </c>
      <c r="CD90" s="108">
        <f t="array" ref="CD90">IF(CD71&gt;$P$37,0,-INDEX('Debt &amp; Refi'!$I$14:$NH$14,MATCH(CD71,'Debt &amp; Refi'!$I$4:$NH$4,0)))</f>
        <v>0</v>
      </c>
      <c r="CE90" s="108">
        <f t="array" ref="CE90">IF(CE71&gt;$P$37,0,-INDEX('Debt &amp; Refi'!$I$14:$NH$14,MATCH(CE71,'Debt &amp; Refi'!$I$4:$NH$4,0)))</f>
        <v>0</v>
      </c>
      <c r="CF90" s="108">
        <f t="array" ref="CF90">IF(CF71&gt;$P$37,0,-INDEX('Debt &amp; Refi'!$I$14:$NH$14,MATCH(CF71,'Debt &amp; Refi'!$I$4:$NH$4,0)))</f>
        <v>0</v>
      </c>
      <c r="CG90" s="108">
        <f t="array" ref="CG90">IF(CG71&gt;$P$37,0,-INDEX('Debt &amp; Refi'!$I$14:$NH$14,MATCH(CG71,'Debt &amp; Refi'!$I$4:$NH$4,0)))</f>
        <v>0</v>
      </c>
      <c r="CH90" s="108">
        <f t="array" ref="CH90">IF(CH71&gt;$P$37,0,-INDEX('Debt &amp; Refi'!$I$14:$NH$14,MATCH(CH71,'Debt &amp; Refi'!$I$4:$NH$4,0)))</f>
        <v>0</v>
      </c>
      <c r="CI90" s="108">
        <f t="array" ref="CI90">IF(CI71&gt;$P$37,0,-INDEX('Debt &amp; Refi'!$I$14:$NH$14,MATCH(CI71,'Debt &amp; Refi'!$I$4:$NH$4,0)))</f>
        <v>0</v>
      </c>
      <c r="CJ90" s="108">
        <f t="array" ref="CJ90">IF(CJ71&gt;$P$37,0,-INDEX('Debt &amp; Refi'!$I$14:$NH$14,MATCH(CJ71,'Debt &amp; Refi'!$I$4:$NH$4,0)))</f>
        <v>0</v>
      </c>
      <c r="CK90" s="108">
        <f t="array" ref="CK90">IF(CK71&gt;$P$37,0,-INDEX('Debt &amp; Refi'!$I$14:$NH$14,MATCH(CK71,'Debt &amp; Refi'!$I$4:$NH$4,0)))</f>
        <v>0</v>
      </c>
      <c r="CL90" s="108">
        <f t="array" ref="CL90">IF(CL71&gt;$P$37,0,-INDEX('Debt &amp; Refi'!$I$14:$NH$14,MATCH(CL71,'Debt &amp; Refi'!$I$4:$NH$4,0)))</f>
        <v>0</v>
      </c>
      <c r="CM90" s="108">
        <f t="array" ref="CM90">IF(CM71&gt;$P$37,0,-INDEX('Debt &amp; Refi'!$I$14:$NH$14,MATCH(CM71,'Debt &amp; Refi'!$I$4:$NH$4,0)))</f>
        <v>0</v>
      </c>
      <c r="CN90" s="108">
        <f t="array" ref="CN90">IF(CN71&gt;$P$37,0,-INDEX('Debt &amp; Refi'!$I$14:$NH$14,MATCH(CN71,'Debt &amp; Refi'!$I$4:$NH$4,0)))</f>
        <v>0</v>
      </c>
      <c r="CO90" s="108">
        <f t="array" ref="CO90">IF(CO71&gt;$P$37,0,-INDEX('Debt &amp; Refi'!$I$14:$NH$14,MATCH(CO71,'Debt &amp; Refi'!$I$4:$NH$4,0)))</f>
        <v>0</v>
      </c>
      <c r="CP90" s="108">
        <f t="array" ref="CP90">IF(CP71&gt;$P$37,0,-INDEX('Debt &amp; Refi'!$I$14:$NH$14,MATCH(CP71,'Debt &amp; Refi'!$I$4:$NH$4,0)))</f>
        <v>0</v>
      </c>
      <c r="CQ90" s="108">
        <f t="array" ref="CQ90">IF(CQ71&gt;$P$37,0,-INDEX('Debt &amp; Refi'!$I$14:$NH$14,MATCH(CQ71,'Debt &amp; Refi'!$I$4:$NH$4,0)))</f>
        <v>0</v>
      </c>
      <c r="CR90" s="108">
        <f t="array" ref="CR90">IF(CR71&gt;$P$37,0,-INDEX('Debt &amp; Refi'!$I$14:$NH$14,MATCH(CR71,'Debt &amp; Refi'!$I$4:$NH$4,0)))</f>
        <v>0</v>
      </c>
      <c r="CS90" s="108">
        <f t="array" ref="CS90">IF(CS71&gt;$P$37,0,-INDEX('Debt &amp; Refi'!$I$14:$NH$14,MATCH(CS71,'Debt &amp; Refi'!$I$4:$NH$4,0)))</f>
        <v>0</v>
      </c>
      <c r="CT90" s="108">
        <f t="array" ref="CT90">IF(CT71&gt;$P$37,0,-INDEX('Debt &amp; Refi'!$I$14:$NH$14,MATCH(CT71,'Debt &amp; Refi'!$I$4:$NH$4,0)))</f>
        <v>0</v>
      </c>
      <c r="CU90" s="108">
        <f t="array" ref="CU90">IF(CU71&gt;$P$37,0,-INDEX('Debt &amp; Refi'!$I$14:$NH$14,MATCH(CU71,'Debt &amp; Refi'!$I$4:$NH$4,0)))</f>
        <v>0</v>
      </c>
      <c r="CV90" s="108">
        <f t="array" ref="CV90">IF(CV71&gt;$P$37,0,-INDEX('Debt &amp; Refi'!$I$14:$NH$14,MATCH(CV71,'Debt &amp; Refi'!$I$4:$NH$4,0)))</f>
        <v>0</v>
      </c>
      <c r="CW90" s="108">
        <f t="array" ref="CW90">IF(CW71&gt;$P$37,0,-INDEX('Debt &amp; Refi'!$I$14:$NH$14,MATCH(CW71,'Debt &amp; Refi'!$I$4:$NH$4,0)))</f>
        <v>0</v>
      </c>
      <c r="CX90" s="108">
        <f t="array" ref="CX90">IF(CX71&gt;$P$37,0,-INDEX('Debt &amp; Refi'!$I$14:$NH$14,MATCH(CX71,'Debt &amp; Refi'!$I$4:$NH$4,0)))</f>
        <v>0</v>
      </c>
      <c r="CY90" s="108">
        <f t="array" ref="CY90">IF(CY71&gt;$P$37,0,-INDEX('Debt &amp; Refi'!$I$14:$NH$14,MATCH(CY71,'Debt &amp; Refi'!$I$4:$NH$4,0)))</f>
        <v>0</v>
      </c>
      <c r="CZ90" s="108">
        <f t="array" ref="CZ90">IF(CZ71&gt;$P$37,0,-INDEX('Debt &amp; Refi'!$I$14:$NH$14,MATCH(CZ71,'Debt &amp; Refi'!$I$4:$NH$4,0)))</f>
        <v>0</v>
      </c>
      <c r="DA90" s="108">
        <f t="array" ref="DA90">IF(DA71&gt;$P$37,0,-INDEX('Debt &amp; Refi'!$I$14:$NH$14,MATCH(DA71,'Debt &amp; Refi'!$I$4:$NH$4,0)))</f>
        <v>0</v>
      </c>
      <c r="DB90" s="108">
        <f t="array" ref="DB90">IF(DB71&gt;$P$37,0,-INDEX('Debt &amp; Refi'!$I$14:$NH$14,MATCH(DB71,'Debt &amp; Refi'!$I$4:$NH$4,0)))</f>
        <v>0</v>
      </c>
      <c r="DC90" s="108">
        <f t="array" ref="DC90">IF(DC71&gt;$P$37,0,-INDEX('Debt &amp; Refi'!$I$14:$NH$14,MATCH(DC71,'Debt &amp; Refi'!$I$4:$NH$4,0)))</f>
        <v>0</v>
      </c>
      <c r="DD90" s="108">
        <f t="array" ref="DD90">IF(DD71&gt;$P$37,0,-INDEX('Debt &amp; Refi'!$I$14:$NH$14,MATCH(DD71,'Debt &amp; Refi'!$I$4:$NH$4,0)))</f>
        <v>0</v>
      </c>
      <c r="DE90" s="108">
        <f t="array" ref="DE90">IF(DE71&gt;$P$37,0,-INDEX('Debt &amp; Refi'!$I$14:$NH$14,MATCH(DE71,'Debt &amp; Refi'!$I$4:$NH$4,0)))</f>
        <v>0</v>
      </c>
      <c r="DF90" s="108">
        <f t="array" ref="DF90">IF(DF71&gt;$P$37,0,-INDEX('Debt &amp; Refi'!$I$14:$NH$14,MATCH(DF71,'Debt &amp; Refi'!$I$4:$NH$4,0)))</f>
        <v>0</v>
      </c>
      <c r="DG90" s="108">
        <f t="array" ref="DG90">IF(DG71&gt;$P$37,0,-INDEX('Debt &amp; Refi'!$I$14:$NH$14,MATCH(DG71,'Debt &amp; Refi'!$I$4:$NH$4,0)))</f>
        <v>0</v>
      </c>
      <c r="DH90" s="108">
        <f t="array" ref="DH90">IF(DH71&gt;$P$37,0,-INDEX('Debt &amp; Refi'!$I$14:$NH$14,MATCH(DH71,'Debt &amp; Refi'!$I$4:$NH$4,0)))</f>
        <v>0</v>
      </c>
      <c r="DI90" s="108">
        <f t="array" ref="DI90">IF(DI71&gt;$P$37,0,-INDEX('Debt &amp; Refi'!$I$14:$NH$14,MATCH(DI71,'Debt &amp; Refi'!$I$4:$NH$4,0)))</f>
        <v>0</v>
      </c>
      <c r="DJ90" s="108">
        <f t="array" ref="DJ90">IF(DJ71&gt;$P$37,0,-INDEX('Debt &amp; Refi'!$I$14:$NH$14,MATCH(DJ71,'Debt &amp; Refi'!$I$4:$NH$4,0)))</f>
        <v>0</v>
      </c>
      <c r="DK90" s="108">
        <f t="array" ref="DK90">IF(DK71&gt;$P$37,0,-INDEX('Debt &amp; Refi'!$I$14:$NH$14,MATCH(DK71,'Debt &amp; Refi'!$I$4:$NH$4,0)))</f>
        <v>0</v>
      </c>
      <c r="DL90" s="108">
        <f t="array" ref="DL90">IF(DL71&gt;$P$37,0,-INDEX('Debt &amp; Refi'!$I$14:$NH$14,MATCH(DL71,'Debt &amp; Refi'!$I$4:$NH$4,0)))</f>
        <v>0</v>
      </c>
      <c r="DM90" s="108">
        <f t="array" ref="DM90">IF(DM71&gt;$P$37,0,-INDEX('Debt &amp; Refi'!$I$14:$NH$14,MATCH(DM71,'Debt &amp; Refi'!$I$4:$NH$4,0)))</f>
        <v>0</v>
      </c>
      <c r="DN90" s="108">
        <f t="array" ref="DN90">IF(DN71&gt;$P$37,0,-INDEX('Debt &amp; Refi'!$I$14:$NH$14,MATCH(DN71,'Debt &amp; Refi'!$I$4:$NH$4,0)))</f>
        <v>0</v>
      </c>
      <c r="DO90" s="108">
        <f t="array" ref="DO90">IF(DO71&gt;$P$37,0,-INDEX('Debt &amp; Refi'!$I$14:$NH$14,MATCH(DO71,'Debt &amp; Refi'!$I$4:$NH$4,0)))</f>
        <v>0</v>
      </c>
      <c r="DP90" s="108">
        <f t="array" ref="DP90">IF(DP71&gt;$P$37,0,-INDEX('Debt &amp; Refi'!$I$14:$NH$14,MATCH(DP71,'Debt &amp; Refi'!$I$4:$NH$4,0)))</f>
        <v>0</v>
      </c>
      <c r="DQ90" s="108">
        <f t="array" ref="DQ90">IF(DQ71&gt;$P$37,0,-INDEX('Debt &amp; Refi'!$I$14:$NH$14,MATCH(DQ71,'Debt &amp; Refi'!$I$4:$NH$4,0)))</f>
        <v>0</v>
      </c>
      <c r="DR90" s="108">
        <f t="array" ref="DR90">IF(DR71&gt;$P$37,0,-INDEX('Debt &amp; Refi'!$I$14:$NH$14,MATCH(DR71,'Debt &amp; Refi'!$I$4:$NH$4,0)))</f>
        <v>0</v>
      </c>
      <c r="DS90" s="108">
        <f t="array" ref="DS90">IF(DS71&gt;$P$37,0,-INDEX('Debt &amp; Refi'!$I$14:$NH$14,MATCH(DS71,'Debt &amp; Refi'!$I$4:$NH$4,0)))</f>
        <v>0</v>
      </c>
      <c r="DT90" s="108">
        <f t="array" ref="DT90">IF(DT71&gt;$P$37,0,-INDEX('Debt &amp; Refi'!$I$14:$NH$14,MATCH(DT71,'Debt &amp; Refi'!$I$4:$NH$4,0)))</f>
        <v>0</v>
      </c>
      <c r="DU90" s="108">
        <f t="array" ref="DU90">IF(DU71&gt;$P$37,0,-INDEX('Debt &amp; Refi'!$I$14:$NH$14,MATCH(DU71,'Debt &amp; Refi'!$I$4:$NH$4,0)))</f>
        <v>0</v>
      </c>
      <c r="DV90" s="108">
        <f t="array" ref="DV90">IF(DV71&gt;$P$37,0,-INDEX('Debt &amp; Refi'!$I$14:$NH$14,MATCH(DV71,'Debt &amp; Refi'!$I$4:$NH$4,0)))</f>
        <v>0</v>
      </c>
      <c r="DW90" s="108">
        <f t="array" ref="DW90">IF(DW71&gt;$P$37,0,-INDEX('Debt &amp; Refi'!$I$14:$NH$14,MATCH(DW71,'Debt &amp; Refi'!$I$4:$NH$4,0)))</f>
        <v>0</v>
      </c>
      <c r="DX90" s="108">
        <f t="array" ref="DX90">IF(DX71&gt;$P$37,0,-INDEX('Debt &amp; Refi'!$I$14:$NH$14,MATCH(DX71,'Debt &amp; Refi'!$I$4:$NH$4,0)))</f>
        <v>0</v>
      </c>
      <c r="DY90" s="108">
        <f t="array" ref="DY90">IF(DY71&gt;$P$37,0,-INDEX('Debt &amp; Refi'!$I$14:$NH$14,MATCH(DY71,'Debt &amp; Refi'!$I$4:$NH$4,0)))</f>
        <v>0</v>
      </c>
      <c r="DZ90" s="108">
        <f t="array" ref="DZ90">IF(DZ71&gt;$P$37,0,-INDEX('Debt &amp; Refi'!$I$14:$NH$14,MATCH(DZ71,'Debt &amp; Refi'!$I$4:$NH$4,0)))</f>
        <v>0</v>
      </c>
      <c r="EA90" s="108">
        <f t="array" ref="EA90">IF(EA71&gt;$P$37,0,-INDEX('Debt &amp; Refi'!$I$14:$NH$14,MATCH(EA71,'Debt &amp; Refi'!$I$4:$NH$4,0)))</f>
        <v>0</v>
      </c>
      <c r="EB90" s="108">
        <f t="array" ref="EB90">IF(EB71&gt;$P$37,0,-INDEX('Debt &amp; Refi'!$I$14:$NH$14,MATCH(EB71,'Debt &amp; Refi'!$I$4:$NH$4,0)))</f>
        <v>0</v>
      </c>
      <c r="EC90" s="108">
        <f t="array" ref="EC90">IF(EC71&gt;$P$37,0,-INDEX('Debt &amp; Refi'!$I$14:$NH$14,MATCH(EC71,'Debt &amp; Refi'!$I$4:$NH$4,0)))</f>
        <v>0</v>
      </c>
      <c r="ED90" s="108">
        <f t="array" ref="ED90">IF(ED71&gt;$P$37,0,-INDEX('Debt &amp; Refi'!$I$14:$NH$14,MATCH(ED71,'Debt &amp; Refi'!$I$4:$NH$4,0)))</f>
        <v>0</v>
      </c>
      <c r="EE90" s="108">
        <f t="array" ref="EE90">IF(EE71&gt;$P$37,0,-INDEX('Debt &amp; Refi'!$I$14:$NH$14,MATCH(EE71,'Debt &amp; Refi'!$I$4:$NH$4,0)))</f>
        <v>0</v>
      </c>
      <c r="EF90" s="108">
        <f t="array" ref="EF90">IF(EF71&gt;$P$37,0,-INDEX('Debt &amp; Refi'!$I$14:$NH$14,MATCH(EF71,'Debt &amp; Refi'!$I$4:$NH$4,0)))</f>
        <v>0</v>
      </c>
      <c r="EG90" s="108">
        <f t="array" ref="EG90">IF(EG71&gt;$P$37,0,-INDEX('Debt &amp; Refi'!$I$14:$NH$14,MATCH(EG71,'Debt &amp; Refi'!$I$4:$NH$4,0)))</f>
        <v>0</v>
      </c>
      <c r="EH90" s="108">
        <f t="array" ref="EH90">IF(EH71&gt;$P$37,0,-INDEX('Debt &amp; Refi'!$I$14:$NH$14,MATCH(EH71,'Debt &amp; Refi'!$I$4:$NH$4,0)))</f>
        <v>0</v>
      </c>
      <c r="EI90" s="108">
        <f t="array" ref="EI90">IF(EI71&gt;$P$37,0,-INDEX('Debt &amp; Refi'!$I$14:$NH$14,MATCH(EI71,'Debt &amp; Refi'!$I$4:$NH$4,0)))</f>
        <v>0</v>
      </c>
      <c r="EJ90" s="108">
        <f t="array" ref="EJ90">IF(EJ71&gt;$P$37,0,-INDEX('Debt &amp; Refi'!$I$14:$NH$14,MATCH(EJ71,'Debt &amp; Refi'!$I$4:$NH$4,0)))</f>
        <v>0</v>
      </c>
      <c r="EK90" s="108">
        <f t="array" ref="EK90">IF(EK71&gt;$P$37,0,-INDEX('Debt &amp; Refi'!$I$14:$NH$14,MATCH(EK71,'Debt &amp; Refi'!$I$4:$NH$4,0)))</f>
        <v>0</v>
      </c>
      <c r="EL90" s="108">
        <f t="array" ref="EL90">IF(EL71&gt;$P$37,0,-INDEX('Debt &amp; Refi'!$I$14:$NH$14,MATCH(EL71,'Debt &amp; Refi'!$I$4:$NH$4,0)))</f>
        <v>0</v>
      </c>
      <c r="EM90" s="108">
        <f t="array" ref="EM90">IF(EM71&gt;$P$37,0,-INDEX('Debt &amp; Refi'!$I$14:$NH$14,MATCH(EM71,'Debt &amp; Refi'!$I$4:$NH$4,0)))</f>
        <v>0</v>
      </c>
      <c r="EN90" s="108">
        <f t="array" ref="EN90">IF(EN71&gt;$P$37,0,-INDEX('Debt &amp; Refi'!$I$14:$NH$14,MATCH(EN71,'Debt &amp; Refi'!$I$4:$NH$4,0)))</f>
        <v>0</v>
      </c>
      <c r="EO90" s="108">
        <f t="array" ref="EO90">IF(EO71&gt;$P$37,0,-INDEX('Debt &amp; Refi'!$I$14:$NH$14,MATCH(EO71,'Debt &amp; Refi'!$I$4:$NH$4,0)))</f>
        <v>0</v>
      </c>
      <c r="EP90" s="108">
        <f t="array" ref="EP90">IF(EP71&gt;$P$37,0,-INDEX('Debt &amp; Refi'!$I$14:$NH$14,MATCH(EP71,'Debt &amp; Refi'!$I$4:$NH$4,0)))</f>
        <v>0</v>
      </c>
      <c r="EQ90" s="108">
        <f t="array" ref="EQ90">IF(EQ71&gt;$P$37,0,-INDEX('Debt &amp; Refi'!$I$14:$NH$14,MATCH(EQ71,'Debt &amp; Refi'!$I$4:$NH$4,0)))</f>
        <v>0</v>
      </c>
      <c r="ER90" s="108">
        <f t="array" ref="ER90">IF(ER71&gt;$P$37,0,-INDEX('Debt &amp; Refi'!$I$14:$NH$14,MATCH(ER71,'Debt &amp; Refi'!$I$4:$NH$4,0)))</f>
        <v>0</v>
      </c>
      <c r="ES90" s="108">
        <f t="array" ref="ES90">IF(ES71&gt;$P$37,0,-INDEX('Debt &amp; Refi'!$I$14:$NH$14,MATCH(ES71,'Debt &amp; Refi'!$I$4:$NH$4,0)))</f>
        <v>0</v>
      </c>
      <c r="ET90" s="108">
        <f t="array" ref="ET90">IF(ET71&gt;$P$37,0,-INDEX('Debt &amp; Refi'!$I$14:$NH$14,MATCH(ET71,'Debt &amp; Refi'!$I$4:$NH$4,0)))</f>
        <v>0</v>
      </c>
      <c r="EU90" s="108">
        <f t="array" ref="EU90">IF(EU71&gt;$P$37,0,-INDEX('Debt &amp; Refi'!$I$14:$NH$14,MATCH(EU71,'Debt &amp; Refi'!$I$4:$NH$4,0)))</f>
        <v>0</v>
      </c>
      <c r="EW90" s="46" t="s">
        <v>168</v>
      </c>
    </row>
    <row r="91" ht="14.25" customHeight="1">
      <c r="B91" s="46" t="s">
        <v>181</v>
      </c>
      <c r="C91" s="108">
        <f t="shared" si="50"/>
        <v>-23187000</v>
      </c>
      <c r="D91" s="118">
        <f t="shared" ref="D91:O91" si="57">SUMIF($S$69:$EU$69,D$69,$S91:$EU91)</f>
        <v>0</v>
      </c>
      <c r="E91" s="108">
        <f t="shared" si="57"/>
        <v>0</v>
      </c>
      <c r="F91" s="108">
        <f t="shared" si="57"/>
        <v>0</v>
      </c>
      <c r="G91" s="108">
        <f t="shared" si="57"/>
        <v>-23187000</v>
      </c>
      <c r="H91" s="108">
        <f t="shared" si="57"/>
        <v>0</v>
      </c>
      <c r="I91" s="108">
        <f t="shared" si="57"/>
        <v>0</v>
      </c>
      <c r="J91" s="108">
        <f t="shared" si="57"/>
        <v>0</v>
      </c>
      <c r="K91" s="108">
        <f t="shared" si="57"/>
        <v>0</v>
      </c>
      <c r="L91" s="108">
        <f t="shared" si="57"/>
        <v>0</v>
      </c>
      <c r="M91" s="108">
        <f t="shared" si="57"/>
        <v>0</v>
      </c>
      <c r="N91" s="108">
        <f t="shared" si="57"/>
        <v>0</v>
      </c>
      <c r="O91" s="108">
        <f t="shared" si="57"/>
        <v>0</v>
      </c>
      <c r="P91" s="108"/>
      <c r="Q91" s="46" t="str">
        <f t="shared" si="52"/>
        <v>Sr. Loan Maturity</v>
      </c>
      <c r="R91" s="108">
        <f t="shared" si="53"/>
        <v>-23187000</v>
      </c>
      <c r="S91" s="118">
        <f t="array" ref="S91">IF(S71&gt;$P$37,0,-INDEX('Debt &amp; Refi'!$I$19:$NH$19,MATCH(S71,'Debt &amp; Refi'!$I$4:$NH$4,0)))</f>
        <v>0</v>
      </c>
      <c r="T91" s="108">
        <f t="array" ref="T91">IF(T71&gt;$P$37,0,-INDEX('Debt &amp; Refi'!$I$19:$NH$19,MATCH(T71,'Debt &amp; Refi'!$I$4:$NH$4,0)))</f>
        <v>0</v>
      </c>
      <c r="U91" s="108">
        <f t="array" ref="U91">IF(U71&gt;$P$37,0,-INDEX('Debt &amp; Refi'!$I$19:$NH$19,MATCH(U71,'Debt &amp; Refi'!$I$4:$NH$4,0)))</f>
        <v>0</v>
      </c>
      <c r="V91" s="108">
        <f t="array" ref="V91">IF(V71&gt;$P$37,0,-INDEX('Debt &amp; Refi'!$I$19:$NH$19,MATCH(V71,'Debt &amp; Refi'!$I$4:$NH$4,0)))</f>
        <v>0</v>
      </c>
      <c r="W91" s="108">
        <f t="array" ref="W91">IF(W71&gt;$P$37,0,-INDEX('Debt &amp; Refi'!$I$19:$NH$19,MATCH(W71,'Debt &amp; Refi'!$I$4:$NH$4,0)))</f>
        <v>0</v>
      </c>
      <c r="X91" s="108">
        <f t="array" ref="X91">IF(X71&gt;$P$37,0,-INDEX('Debt &amp; Refi'!$I$19:$NH$19,MATCH(X71,'Debt &amp; Refi'!$I$4:$NH$4,0)))</f>
        <v>0</v>
      </c>
      <c r="Y91" s="108">
        <f t="array" ref="Y91">IF(Y71&gt;$P$37,0,-INDEX('Debt &amp; Refi'!$I$19:$NH$19,MATCH(Y71,'Debt &amp; Refi'!$I$4:$NH$4,0)))</f>
        <v>0</v>
      </c>
      <c r="Z91" s="108">
        <f t="array" ref="Z91">IF(Z71&gt;$P$37,0,-INDEX('Debt &amp; Refi'!$I$19:$NH$19,MATCH(Z71,'Debt &amp; Refi'!$I$4:$NH$4,0)))</f>
        <v>0</v>
      </c>
      <c r="AA91" s="108">
        <f t="array" ref="AA91">IF(AA71&gt;$P$37,0,-INDEX('Debt &amp; Refi'!$I$19:$NH$19,MATCH(AA71,'Debt &amp; Refi'!$I$4:$NH$4,0)))</f>
        <v>0</v>
      </c>
      <c r="AB91" s="108">
        <f t="array" ref="AB91">IF(AB71&gt;$P$37,0,-INDEX('Debt &amp; Refi'!$I$19:$NH$19,MATCH(AB71,'Debt &amp; Refi'!$I$4:$NH$4,0)))</f>
        <v>0</v>
      </c>
      <c r="AC91" s="108">
        <f t="array" ref="AC91">IF(AC71&gt;$P$37,0,-INDEX('Debt &amp; Refi'!$I$19:$NH$19,MATCH(AC71,'Debt &amp; Refi'!$I$4:$NH$4,0)))</f>
        <v>0</v>
      </c>
      <c r="AD91" s="108">
        <f t="array" ref="AD91">IF(AD71&gt;$P$37,0,-INDEX('Debt &amp; Refi'!$I$19:$NH$19,MATCH(AD71,'Debt &amp; Refi'!$I$4:$NH$4,0)))</f>
        <v>0</v>
      </c>
      <c r="AE91" s="108">
        <f t="array" ref="AE91">IF(AE71&gt;$P$37,0,-INDEX('Debt &amp; Refi'!$I$19:$NH$19,MATCH(AE71,'Debt &amp; Refi'!$I$4:$NH$4,0)))</f>
        <v>0</v>
      </c>
      <c r="AF91" s="108">
        <f t="array" ref="AF91">IF(AF71&gt;$P$37,0,-INDEX('Debt &amp; Refi'!$I$19:$NH$19,MATCH(AF71,'Debt &amp; Refi'!$I$4:$NH$4,0)))</f>
        <v>0</v>
      </c>
      <c r="AG91" s="108">
        <f t="array" ref="AG91">IF(AG71&gt;$P$37,0,-INDEX('Debt &amp; Refi'!$I$19:$NH$19,MATCH(AG71,'Debt &amp; Refi'!$I$4:$NH$4,0)))</f>
        <v>0</v>
      </c>
      <c r="AH91" s="108">
        <f t="array" ref="AH91">IF(AH71&gt;$P$37,0,-INDEX('Debt &amp; Refi'!$I$19:$NH$19,MATCH(AH71,'Debt &amp; Refi'!$I$4:$NH$4,0)))</f>
        <v>0</v>
      </c>
      <c r="AI91" s="108">
        <f t="array" ref="AI91">IF(AI71&gt;$P$37,0,-INDEX('Debt &amp; Refi'!$I$19:$NH$19,MATCH(AI71,'Debt &amp; Refi'!$I$4:$NH$4,0)))</f>
        <v>0</v>
      </c>
      <c r="AJ91" s="108">
        <f t="array" ref="AJ91">IF(AJ71&gt;$P$37,0,-INDEX('Debt &amp; Refi'!$I$19:$NH$19,MATCH(AJ71,'Debt &amp; Refi'!$I$4:$NH$4,0)))</f>
        <v>0</v>
      </c>
      <c r="AK91" s="108">
        <f t="array" ref="AK91">IF(AK71&gt;$P$37,0,-INDEX('Debt &amp; Refi'!$I$19:$NH$19,MATCH(AK71,'Debt &amp; Refi'!$I$4:$NH$4,0)))</f>
        <v>0</v>
      </c>
      <c r="AL91" s="108">
        <f t="array" ref="AL91">IF(AL71&gt;$P$37,0,-INDEX('Debt &amp; Refi'!$I$19:$NH$19,MATCH(AL71,'Debt &amp; Refi'!$I$4:$NH$4,0)))</f>
        <v>0</v>
      </c>
      <c r="AM91" s="108">
        <f t="array" ref="AM91">IF(AM71&gt;$P$37,0,-INDEX('Debt &amp; Refi'!$I$19:$NH$19,MATCH(AM71,'Debt &amp; Refi'!$I$4:$NH$4,0)))</f>
        <v>0</v>
      </c>
      <c r="AN91" s="108">
        <f t="array" ref="AN91">IF(AN71&gt;$P$37,0,-INDEX('Debt &amp; Refi'!$I$19:$NH$19,MATCH(AN71,'Debt &amp; Refi'!$I$4:$NH$4,0)))</f>
        <v>0</v>
      </c>
      <c r="AO91" s="108">
        <f t="array" ref="AO91">IF(AO71&gt;$P$37,0,-INDEX('Debt &amp; Refi'!$I$19:$NH$19,MATCH(AO71,'Debt &amp; Refi'!$I$4:$NH$4,0)))</f>
        <v>0</v>
      </c>
      <c r="AP91" s="108">
        <f t="array" ref="AP91">IF(AP71&gt;$P$37,0,-INDEX('Debt &amp; Refi'!$I$19:$NH$19,MATCH(AP71,'Debt &amp; Refi'!$I$4:$NH$4,0)))</f>
        <v>0</v>
      </c>
      <c r="AQ91" s="108">
        <f t="array" ref="AQ91">IF(AQ71&gt;$P$37,0,-INDEX('Debt &amp; Refi'!$I$19:$NH$19,MATCH(AQ71,'Debt &amp; Refi'!$I$4:$NH$4,0)))</f>
        <v>0</v>
      </c>
      <c r="AR91" s="108">
        <f t="array" ref="AR91">IF(AR71&gt;$P$37,0,-INDEX('Debt &amp; Refi'!$I$19:$NH$19,MATCH(AR71,'Debt &amp; Refi'!$I$4:$NH$4,0)))</f>
        <v>0</v>
      </c>
      <c r="AS91" s="108">
        <f t="array" ref="AS91">IF(AS71&gt;$P$37,0,-INDEX('Debt &amp; Refi'!$I$19:$NH$19,MATCH(AS71,'Debt &amp; Refi'!$I$4:$NH$4,0)))</f>
        <v>0</v>
      </c>
      <c r="AT91" s="108">
        <f t="array" ref="AT91">IF(AT71&gt;$P$37,0,-INDEX('Debt &amp; Refi'!$I$19:$NH$19,MATCH(AT71,'Debt &amp; Refi'!$I$4:$NH$4,0)))</f>
        <v>0</v>
      </c>
      <c r="AU91" s="108">
        <f t="array" ref="AU91">IF(AU71&gt;$P$37,0,-INDEX('Debt &amp; Refi'!$I$19:$NH$19,MATCH(AU71,'Debt &amp; Refi'!$I$4:$NH$4,0)))</f>
        <v>0</v>
      </c>
      <c r="AV91" s="108">
        <f t="array" ref="AV91">IF(AV71&gt;$P$37,0,-INDEX('Debt &amp; Refi'!$I$19:$NH$19,MATCH(AV71,'Debt &amp; Refi'!$I$4:$NH$4,0)))</f>
        <v>0</v>
      </c>
      <c r="AW91" s="108">
        <f t="array" ref="AW91">IF(AW71&gt;$P$37,0,-INDEX('Debt &amp; Refi'!$I$19:$NH$19,MATCH(AW71,'Debt &amp; Refi'!$I$4:$NH$4,0)))</f>
        <v>-23187000</v>
      </c>
      <c r="AX91" s="108">
        <f t="array" ref="AX91">IF(AX71&gt;$P$37,0,-INDEX('Debt &amp; Refi'!$I$19:$NH$19,MATCH(AX71,'Debt &amp; Refi'!$I$4:$NH$4,0)))</f>
        <v>0</v>
      </c>
      <c r="AY91" s="108">
        <f t="array" ref="AY91">IF(AY71&gt;$P$37,0,-INDEX('Debt &amp; Refi'!$I$19:$NH$19,MATCH(AY71,'Debt &amp; Refi'!$I$4:$NH$4,0)))</f>
        <v>0</v>
      </c>
      <c r="AZ91" s="108">
        <f t="array" ref="AZ91">IF(AZ71&gt;$P$37,0,-INDEX('Debt &amp; Refi'!$I$19:$NH$19,MATCH(AZ71,'Debt &amp; Refi'!$I$4:$NH$4,0)))</f>
        <v>0</v>
      </c>
      <c r="BA91" s="108">
        <f t="array" ref="BA91">IF(BA71&gt;$P$37,0,-INDEX('Debt &amp; Refi'!$I$19:$NH$19,MATCH(BA71,'Debt &amp; Refi'!$I$4:$NH$4,0)))</f>
        <v>0</v>
      </c>
      <c r="BB91" s="108">
        <f t="array" ref="BB91">IF(BB71&gt;$P$37,0,-INDEX('Debt &amp; Refi'!$I$19:$NH$19,MATCH(BB71,'Debt &amp; Refi'!$I$4:$NH$4,0)))</f>
        <v>0</v>
      </c>
      <c r="BC91" s="108">
        <f t="array" ref="BC91">IF(BC71&gt;$P$37,0,-INDEX('Debt &amp; Refi'!$I$19:$NH$19,MATCH(BC71,'Debt &amp; Refi'!$I$4:$NH$4,0)))</f>
        <v>0</v>
      </c>
      <c r="BD91" s="108">
        <f t="array" ref="BD91">IF(BD71&gt;$P$37,0,-INDEX('Debt &amp; Refi'!$I$19:$NH$19,MATCH(BD71,'Debt &amp; Refi'!$I$4:$NH$4,0)))</f>
        <v>0</v>
      </c>
      <c r="BE91" s="108">
        <f t="array" ref="BE91">IF(BE71&gt;$P$37,0,-INDEX('Debt &amp; Refi'!$I$19:$NH$19,MATCH(BE71,'Debt &amp; Refi'!$I$4:$NH$4,0)))</f>
        <v>0</v>
      </c>
      <c r="BF91" s="108">
        <f t="array" ref="BF91">IF(BF71&gt;$P$37,0,-INDEX('Debt &amp; Refi'!$I$19:$NH$19,MATCH(BF71,'Debt &amp; Refi'!$I$4:$NH$4,0)))</f>
        <v>0</v>
      </c>
      <c r="BG91" s="108">
        <f t="array" ref="BG91">IF(BG71&gt;$P$37,0,-INDEX('Debt &amp; Refi'!$I$19:$NH$19,MATCH(BG71,'Debt &amp; Refi'!$I$4:$NH$4,0)))</f>
        <v>0</v>
      </c>
      <c r="BH91" s="108">
        <f t="array" ref="BH91">IF(BH71&gt;$P$37,0,-INDEX('Debt &amp; Refi'!$I$19:$NH$19,MATCH(BH71,'Debt &amp; Refi'!$I$4:$NH$4,0)))</f>
        <v>0</v>
      </c>
      <c r="BI91" s="108">
        <f t="array" ref="BI91">IF(BI71&gt;$P$37,0,-INDEX('Debt &amp; Refi'!$I$19:$NH$19,MATCH(BI71,'Debt &amp; Refi'!$I$4:$NH$4,0)))</f>
        <v>0</v>
      </c>
      <c r="BJ91" s="108">
        <f t="array" ref="BJ91">IF(BJ71&gt;$P$37,0,-INDEX('Debt &amp; Refi'!$I$19:$NH$19,MATCH(BJ71,'Debt &amp; Refi'!$I$4:$NH$4,0)))</f>
        <v>0</v>
      </c>
      <c r="BK91" s="108">
        <f t="array" ref="BK91">IF(BK71&gt;$P$37,0,-INDEX('Debt &amp; Refi'!$I$19:$NH$19,MATCH(BK71,'Debt &amp; Refi'!$I$4:$NH$4,0)))</f>
        <v>0</v>
      </c>
      <c r="BL91" s="108">
        <f t="array" ref="BL91">IF(BL71&gt;$P$37,0,-INDEX('Debt &amp; Refi'!$I$19:$NH$19,MATCH(BL71,'Debt &amp; Refi'!$I$4:$NH$4,0)))</f>
        <v>0</v>
      </c>
      <c r="BM91" s="108">
        <f t="array" ref="BM91">IF(BM71&gt;$P$37,0,-INDEX('Debt &amp; Refi'!$I$19:$NH$19,MATCH(BM71,'Debt &amp; Refi'!$I$4:$NH$4,0)))</f>
        <v>0</v>
      </c>
      <c r="BN91" s="108">
        <f t="array" ref="BN91">IF(BN71&gt;$P$37,0,-INDEX('Debt &amp; Refi'!$I$19:$NH$19,MATCH(BN71,'Debt &amp; Refi'!$I$4:$NH$4,0)))</f>
        <v>0</v>
      </c>
      <c r="BO91" s="108">
        <f t="array" ref="BO91">IF(BO71&gt;$P$37,0,-INDEX('Debt &amp; Refi'!$I$19:$NH$19,MATCH(BO71,'Debt &amp; Refi'!$I$4:$NH$4,0)))</f>
        <v>0</v>
      </c>
      <c r="BP91" s="108">
        <f t="array" ref="BP91">IF(BP71&gt;$P$37,0,-INDEX('Debt &amp; Refi'!$I$19:$NH$19,MATCH(BP71,'Debt &amp; Refi'!$I$4:$NH$4,0)))</f>
        <v>0</v>
      </c>
      <c r="BQ91" s="108">
        <f t="array" ref="BQ91">IF(BQ71&gt;$P$37,0,-INDEX('Debt &amp; Refi'!$I$19:$NH$19,MATCH(BQ71,'Debt &amp; Refi'!$I$4:$NH$4,0)))</f>
        <v>0</v>
      </c>
      <c r="BR91" s="108">
        <f t="array" ref="BR91">IF(BR71&gt;$P$37,0,-INDEX('Debt &amp; Refi'!$I$19:$NH$19,MATCH(BR71,'Debt &amp; Refi'!$I$4:$NH$4,0)))</f>
        <v>0</v>
      </c>
      <c r="BS91" s="108">
        <f t="array" ref="BS91">IF(BS71&gt;$P$37,0,-INDEX('Debt &amp; Refi'!$I$19:$NH$19,MATCH(BS71,'Debt &amp; Refi'!$I$4:$NH$4,0)))</f>
        <v>0</v>
      </c>
      <c r="BT91" s="108">
        <f t="array" ref="BT91">IF(BT71&gt;$P$37,0,-INDEX('Debt &amp; Refi'!$I$19:$NH$19,MATCH(BT71,'Debt &amp; Refi'!$I$4:$NH$4,0)))</f>
        <v>0</v>
      </c>
      <c r="BU91" s="108">
        <f t="array" ref="BU91">IF(BU71&gt;$P$37,0,-INDEX('Debt &amp; Refi'!$I$19:$NH$19,MATCH(BU71,'Debt &amp; Refi'!$I$4:$NH$4,0)))</f>
        <v>0</v>
      </c>
      <c r="BV91" s="108">
        <f t="array" ref="BV91">IF(BV71&gt;$P$37,0,-INDEX('Debt &amp; Refi'!$I$19:$NH$19,MATCH(BV71,'Debt &amp; Refi'!$I$4:$NH$4,0)))</f>
        <v>0</v>
      </c>
      <c r="BW91" s="108">
        <f t="array" ref="BW91">IF(BW71&gt;$P$37,0,-INDEX('Debt &amp; Refi'!$I$19:$NH$19,MATCH(BW71,'Debt &amp; Refi'!$I$4:$NH$4,0)))</f>
        <v>0</v>
      </c>
      <c r="BX91" s="108">
        <f t="array" ref="BX91">IF(BX71&gt;$P$37,0,-INDEX('Debt &amp; Refi'!$I$19:$NH$19,MATCH(BX71,'Debt &amp; Refi'!$I$4:$NH$4,0)))</f>
        <v>0</v>
      </c>
      <c r="BY91" s="108">
        <f t="array" ref="BY91">IF(BY71&gt;$P$37,0,-INDEX('Debt &amp; Refi'!$I$19:$NH$19,MATCH(BY71,'Debt &amp; Refi'!$I$4:$NH$4,0)))</f>
        <v>0</v>
      </c>
      <c r="BZ91" s="108">
        <f t="array" ref="BZ91">IF(BZ71&gt;$P$37,0,-INDEX('Debt &amp; Refi'!$I$19:$NH$19,MATCH(BZ71,'Debt &amp; Refi'!$I$4:$NH$4,0)))</f>
        <v>0</v>
      </c>
      <c r="CA91" s="108">
        <f t="array" ref="CA91">IF(CA71&gt;$P$37,0,-INDEX('Debt &amp; Refi'!$I$19:$NH$19,MATCH(CA71,'Debt &amp; Refi'!$I$4:$NH$4,0)))</f>
        <v>0</v>
      </c>
      <c r="CB91" s="108">
        <f t="array" ref="CB91">IF(CB71&gt;$P$37,0,-INDEX('Debt &amp; Refi'!$I$19:$NH$19,MATCH(CB71,'Debt &amp; Refi'!$I$4:$NH$4,0)))</f>
        <v>0</v>
      </c>
      <c r="CC91" s="108">
        <f t="array" ref="CC91">IF(CC71&gt;$P$37,0,-INDEX('Debt &amp; Refi'!$I$19:$NH$19,MATCH(CC71,'Debt &amp; Refi'!$I$4:$NH$4,0)))</f>
        <v>0</v>
      </c>
      <c r="CD91" s="108">
        <f t="array" ref="CD91">IF(CD71&gt;$P$37,0,-INDEX('Debt &amp; Refi'!$I$19:$NH$19,MATCH(CD71,'Debt &amp; Refi'!$I$4:$NH$4,0)))</f>
        <v>0</v>
      </c>
      <c r="CE91" s="108">
        <f t="array" ref="CE91">IF(CE71&gt;$P$37,0,-INDEX('Debt &amp; Refi'!$I$19:$NH$19,MATCH(CE71,'Debt &amp; Refi'!$I$4:$NH$4,0)))</f>
        <v>0</v>
      </c>
      <c r="CF91" s="108">
        <f t="array" ref="CF91">IF(CF71&gt;$P$37,0,-INDEX('Debt &amp; Refi'!$I$19:$NH$19,MATCH(CF71,'Debt &amp; Refi'!$I$4:$NH$4,0)))</f>
        <v>0</v>
      </c>
      <c r="CG91" s="108">
        <f t="array" ref="CG91">IF(CG71&gt;$P$37,0,-INDEX('Debt &amp; Refi'!$I$19:$NH$19,MATCH(CG71,'Debt &amp; Refi'!$I$4:$NH$4,0)))</f>
        <v>0</v>
      </c>
      <c r="CH91" s="108">
        <f t="array" ref="CH91">IF(CH71&gt;$P$37,0,-INDEX('Debt &amp; Refi'!$I$19:$NH$19,MATCH(CH71,'Debt &amp; Refi'!$I$4:$NH$4,0)))</f>
        <v>0</v>
      </c>
      <c r="CI91" s="108">
        <f t="array" ref="CI91">IF(CI71&gt;$P$37,0,-INDEX('Debt &amp; Refi'!$I$19:$NH$19,MATCH(CI71,'Debt &amp; Refi'!$I$4:$NH$4,0)))</f>
        <v>0</v>
      </c>
      <c r="CJ91" s="108">
        <f t="array" ref="CJ91">IF(CJ71&gt;$P$37,0,-INDEX('Debt &amp; Refi'!$I$19:$NH$19,MATCH(CJ71,'Debt &amp; Refi'!$I$4:$NH$4,0)))</f>
        <v>0</v>
      </c>
      <c r="CK91" s="108">
        <f t="array" ref="CK91">IF(CK71&gt;$P$37,0,-INDEX('Debt &amp; Refi'!$I$19:$NH$19,MATCH(CK71,'Debt &amp; Refi'!$I$4:$NH$4,0)))</f>
        <v>0</v>
      </c>
      <c r="CL91" s="108">
        <f t="array" ref="CL91">IF(CL71&gt;$P$37,0,-INDEX('Debt &amp; Refi'!$I$19:$NH$19,MATCH(CL71,'Debt &amp; Refi'!$I$4:$NH$4,0)))</f>
        <v>0</v>
      </c>
      <c r="CM91" s="108">
        <f t="array" ref="CM91">IF(CM71&gt;$P$37,0,-INDEX('Debt &amp; Refi'!$I$19:$NH$19,MATCH(CM71,'Debt &amp; Refi'!$I$4:$NH$4,0)))</f>
        <v>0</v>
      </c>
      <c r="CN91" s="108">
        <f t="array" ref="CN91">IF(CN71&gt;$P$37,0,-INDEX('Debt &amp; Refi'!$I$19:$NH$19,MATCH(CN71,'Debt &amp; Refi'!$I$4:$NH$4,0)))</f>
        <v>0</v>
      </c>
      <c r="CO91" s="108">
        <f t="array" ref="CO91">IF(CO71&gt;$P$37,0,-INDEX('Debt &amp; Refi'!$I$19:$NH$19,MATCH(CO71,'Debt &amp; Refi'!$I$4:$NH$4,0)))</f>
        <v>0</v>
      </c>
      <c r="CP91" s="108">
        <f t="array" ref="CP91">IF(CP71&gt;$P$37,0,-INDEX('Debt &amp; Refi'!$I$19:$NH$19,MATCH(CP71,'Debt &amp; Refi'!$I$4:$NH$4,0)))</f>
        <v>0</v>
      </c>
      <c r="CQ91" s="108">
        <f t="array" ref="CQ91">IF(CQ71&gt;$P$37,0,-INDEX('Debt &amp; Refi'!$I$19:$NH$19,MATCH(CQ71,'Debt &amp; Refi'!$I$4:$NH$4,0)))</f>
        <v>0</v>
      </c>
      <c r="CR91" s="108">
        <f t="array" ref="CR91">IF(CR71&gt;$P$37,0,-INDEX('Debt &amp; Refi'!$I$19:$NH$19,MATCH(CR71,'Debt &amp; Refi'!$I$4:$NH$4,0)))</f>
        <v>0</v>
      </c>
      <c r="CS91" s="108">
        <f t="array" ref="CS91">IF(CS71&gt;$P$37,0,-INDEX('Debt &amp; Refi'!$I$19:$NH$19,MATCH(CS71,'Debt &amp; Refi'!$I$4:$NH$4,0)))</f>
        <v>0</v>
      </c>
      <c r="CT91" s="108">
        <f t="array" ref="CT91">IF(CT71&gt;$P$37,0,-INDEX('Debt &amp; Refi'!$I$19:$NH$19,MATCH(CT71,'Debt &amp; Refi'!$I$4:$NH$4,0)))</f>
        <v>0</v>
      </c>
      <c r="CU91" s="108">
        <f t="array" ref="CU91">IF(CU71&gt;$P$37,0,-INDEX('Debt &amp; Refi'!$I$19:$NH$19,MATCH(CU71,'Debt &amp; Refi'!$I$4:$NH$4,0)))</f>
        <v>0</v>
      </c>
      <c r="CV91" s="108">
        <f t="array" ref="CV91">IF(CV71&gt;$P$37,0,-INDEX('Debt &amp; Refi'!$I$19:$NH$19,MATCH(CV71,'Debt &amp; Refi'!$I$4:$NH$4,0)))</f>
        <v>0</v>
      </c>
      <c r="CW91" s="108">
        <f t="array" ref="CW91">IF(CW71&gt;$P$37,0,-INDEX('Debt &amp; Refi'!$I$19:$NH$19,MATCH(CW71,'Debt &amp; Refi'!$I$4:$NH$4,0)))</f>
        <v>0</v>
      </c>
      <c r="CX91" s="108">
        <f t="array" ref="CX91">IF(CX71&gt;$P$37,0,-INDEX('Debt &amp; Refi'!$I$19:$NH$19,MATCH(CX71,'Debt &amp; Refi'!$I$4:$NH$4,0)))</f>
        <v>0</v>
      </c>
      <c r="CY91" s="108">
        <f t="array" ref="CY91">IF(CY71&gt;$P$37,0,-INDEX('Debt &amp; Refi'!$I$19:$NH$19,MATCH(CY71,'Debt &amp; Refi'!$I$4:$NH$4,0)))</f>
        <v>0</v>
      </c>
      <c r="CZ91" s="108">
        <f t="array" ref="CZ91">IF(CZ71&gt;$P$37,0,-INDEX('Debt &amp; Refi'!$I$19:$NH$19,MATCH(CZ71,'Debt &amp; Refi'!$I$4:$NH$4,0)))</f>
        <v>0</v>
      </c>
      <c r="DA91" s="108">
        <f t="array" ref="DA91">IF(DA71&gt;$P$37,0,-INDEX('Debt &amp; Refi'!$I$19:$NH$19,MATCH(DA71,'Debt &amp; Refi'!$I$4:$NH$4,0)))</f>
        <v>0</v>
      </c>
      <c r="DB91" s="108">
        <f t="array" ref="DB91">IF(DB71&gt;$P$37,0,-INDEX('Debt &amp; Refi'!$I$19:$NH$19,MATCH(DB71,'Debt &amp; Refi'!$I$4:$NH$4,0)))</f>
        <v>0</v>
      </c>
      <c r="DC91" s="108">
        <f t="array" ref="DC91">IF(DC71&gt;$P$37,0,-INDEX('Debt &amp; Refi'!$I$19:$NH$19,MATCH(DC71,'Debt &amp; Refi'!$I$4:$NH$4,0)))</f>
        <v>0</v>
      </c>
      <c r="DD91" s="108">
        <f t="array" ref="DD91">IF(DD71&gt;$P$37,0,-INDEX('Debt &amp; Refi'!$I$19:$NH$19,MATCH(DD71,'Debt &amp; Refi'!$I$4:$NH$4,0)))</f>
        <v>0</v>
      </c>
      <c r="DE91" s="108">
        <f t="array" ref="DE91">IF(DE71&gt;$P$37,0,-INDEX('Debt &amp; Refi'!$I$19:$NH$19,MATCH(DE71,'Debt &amp; Refi'!$I$4:$NH$4,0)))</f>
        <v>0</v>
      </c>
      <c r="DF91" s="108">
        <f t="array" ref="DF91">IF(DF71&gt;$P$37,0,-INDEX('Debt &amp; Refi'!$I$19:$NH$19,MATCH(DF71,'Debt &amp; Refi'!$I$4:$NH$4,0)))</f>
        <v>0</v>
      </c>
      <c r="DG91" s="108">
        <f t="array" ref="DG91">IF(DG71&gt;$P$37,0,-INDEX('Debt &amp; Refi'!$I$19:$NH$19,MATCH(DG71,'Debt &amp; Refi'!$I$4:$NH$4,0)))</f>
        <v>0</v>
      </c>
      <c r="DH91" s="108">
        <f t="array" ref="DH91">IF(DH71&gt;$P$37,0,-INDEX('Debt &amp; Refi'!$I$19:$NH$19,MATCH(DH71,'Debt &amp; Refi'!$I$4:$NH$4,0)))</f>
        <v>0</v>
      </c>
      <c r="DI91" s="108">
        <f t="array" ref="DI91">IF(DI71&gt;$P$37,0,-INDEX('Debt &amp; Refi'!$I$19:$NH$19,MATCH(DI71,'Debt &amp; Refi'!$I$4:$NH$4,0)))</f>
        <v>0</v>
      </c>
      <c r="DJ91" s="108">
        <f t="array" ref="DJ91">IF(DJ71&gt;$P$37,0,-INDEX('Debt &amp; Refi'!$I$19:$NH$19,MATCH(DJ71,'Debt &amp; Refi'!$I$4:$NH$4,0)))</f>
        <v>0</v>
      </c>
      <c r="DK91" s="108">
        <f t="array" ref="DK91">IF(DK71&gt;$P$37,0,-INDEX('Debt &amp; Refi'!$I$19:$NH$19,MATCH(DK71,'Debt &amp; Refi'!$I$4:$NH$4,0)))</f>
        <v>0</v>
      </c>
      <c r="DL91" s="108">
        <f t="array" ref="DL91">IF(DL71&gt;$P$37,0,-INDEX('Debt &amp; Refi'!$I$19:$NH$19,MATCH(DL71,'Debt &amp; Refi'!$I$4:$NH$4,0)))</f>
        <v>0</v>
      </c>
      <c r="DM91" s="108">
        <f t="array" ref="DM91">IF(DM71&gt;$P$37,0,-INDEX('Debt &amp; Refi'!$I$19:$NH$19,MATCH(DM71,'Debt &amp; Refi'!$I$4:$NH$4,0)))</f>
        <v>0</v>
      </c>
      <c r="DN91" s="108">
        <f t="array" ref="DN91">IF(DN71&gt;$P$37,0,-INDEX('Debt &amp; Refi'!$I$19:$NH$19,MATCH(DN71,'Debt &amp; Refi'!$I$4:$NH$4,0)))</f>
        <v>0</v>
      </c>
      <c r="DO91" s="108">
        <f t="array" ref="DO91">IF(DO71&gt;$P$37,0,-INDEX('Debt &amp; Refi'!$I$19:$NH$19,MATCH(DO71,'Debt &amp; Refi'!$I$4:$NH$4,0)))</f>
        <v>0</v>
      </c>
      <c r="DP91" s="108">
        <f t="array" ref="DP91">IF(DP71&gt;$P$37,0,-INDEX('Debt &amp; Refi'!$I$19:$NH$19,MATCH(DP71,'Debt &amp; Refi'!$I$4:$NH$4,0)))</f>
        <v>0</v>
      </c>
      <c r="DQ91" s="108">
        <f t="array" ref="DQ91">IF(DQ71&gt;$P$37,0,-INDEX('Debt &amp; Refi'!$I$19:$NH$19,MATCH(DQ71,'Debt &amp; Refi'!$I$4:$NH$4,0)))</f>
        <v>0</v>
      </c>
      <c r="DR91" s="108">
        <f t="array" ref="DR91">IF(DR71&gt;$P$37,0,-INDEX('Debt &amp; Refi'!$I$19:$NH$19,MATCH(DR71,'Debt &amp; Refi'!$I$4:$NH$4,0)))</f>
        <v>0</v>
      </c>
      <c r="DS91" s="108">
        <f t="array" ref="DS91">IF(DS71&gt;$P$37,0,-INDEX('Debt &amp; Refi'!$I$19:$NH$19,MATCH(DS71,'Debt &amp; Refi'!$I$4:$NH$4,0)))</f>
        <v>0</v>
      </c>
      <c r="DT91" s="108">
        <f t="array" ref="DT91">IF(DT71&gt;$P$37,0,-INDEX('Debt &amp; Refi'!$I$19:$NH$19,MATCH(DT71,'Debt &amp; Refi'!$I$4:$NH$4,0)))</f>
        <v>0</v>
      </c>
      <c r="DU91" s="108">
        <f t="array" ref="DU91">IF(DU71&gt;$P$37,0,-INDEX('Debt &amp; Refi'!$I$19:$NH$19,MATCH(DU71,'Debt &amp; Refi'!$I$4:$NH$4,0)))</f>
        <v>0</v>
      </c>
      <c r="DV91" s="108">
        <f t="array" ref="DV91">IF(DV71&gt;$P$37,0,-INDEX('Debt &amp; Refi'!$I$19:$NH$19,MATCH(DV71,'Debt &amp; Refi'!$I$4:$NH$4,0)))</f>
        <v>0</v>
      </c>
      <c r="DW91" s="108">
        <f t="array" ref="DW91">IF(DW71&gt;$P$37,0,-INDEX('Debt &amp; Refi'!$I$19:$NH$19,MATCH(DW71,'Debt &amp; Refi'!$I$4:$NH$4,0)))</f>
        <v>0</v>
      </c>
      <c r="DX91" s="108">
        <f t="array" ref="DX91">IF(DX71&gt;$P$37,0,-INDEX('Debt &amp; Refi'!$I$19:$NH$19,MATCH(DX71,'Debt &amp; Refi'!$I$4:$NH$4,0)))</f>
        <v>0</v>
      </c>
      <c r="DY91" s="108">
        <f t="array" ref="DY91">IF(DY71&gt;$P$37,0,-INDEX('Debt &amp; Refi'!$I$19:$NH$19,MATCH(DY71,'Debt &amp; Refi'!$I$4:$NH$4,0)))</f>
        <v>0</v>
      </c>
      <c r="DZ91" s="108">
        <f t="array" ref="DZ91">IF(DZ71&gt;$P$37,0,-INDEX('Debt &amp; Refi'!$I$19:$NH$19,MATCH(DZ71,'Debt &amp; Refi'!$I$4:$NH$4,0)))</f>
        <v>0</v>
      </c>
      <c r="EA91" s="108">
        <f t="array" ref="EA91">IF(EA71&gt;$P$37,0,-INDEX('Debt &amp; Refi'!$I$19:$NH$19,MATCH(EA71,'Debt &amp; Refi'!$I$4:$NH$4,0)))</f>
        <v>0</v>
      </c>
      <c r="EB91" s="108">
        <f t="array" ref="EB91">IF(EB71&gt;$P$37,0,-INDEX('Debt &amp; Refi'!$I$19:$NH$19,MATCH(EB71,'Debt &amp; Refi'!$I$4:$NH$4,0)))</f>
        <v>0</v>
      </c>
      <c r="EC91" s="108">
        <f t="array" ref="EC91">IF(EC71&gt;$P$37,0,-INDEX('Debt &amp; Refi'!$I$19:$NH$19,MATCH(EC71,'Debt &amp; Refi'!$I$4:$NH$4,0)))</f>
        <v>0</v>
      </c>
      <c r="ED91" s="108">
        <f t="array" ref="ED91">IF(ED71&gt;$P$37,0,-INDEX('Debt &amp; Refi'!$I$19:$NH$19,MATCH(ED71,'Debt &amp; Refi'!$I$4:$NH$4,0)))</f>
        <v>0</v>
      </c>
      <c r="EE91" s="108">
        <f t="array" ref="EE91">IF(EE71&gt;$P$37,0,-INDEX('Debt &amp; Refi'!$I$19:$NH$19,MATCH(EE71,'Debt &amp; Refi'!$I$4:$NH$4,0)))</f>
        <v>0</v>
      </c>
      <c r="EF91" s="108">
        <f t="array" ref="EF91">IF(EF71&gt;$P$37,0,-INDEX('Debt &amp; Refi'!$I$19:$NH$19,MATCH(EF71,'Debt &amp; Refi'!$I$4:$NH$4,0)))</f>
        <v>0</v>
      </c>
      <c r="EG91" s="108">
        <f t="array" ref="EG91">IF(EG71&gt;$P$37,0,-INDEX('Debt &amp; Refi'!$I$19:$NH$19,MATCH(EG71,'Debt &amp; Refi'!$I$4:$NH$4,0)))</f>
        <v>0</v>
      </c>
      <c r="EH91" s="108">
        <f t="array" ref="EH91">IF(EH71&gt;$P$37,0,-INDEX('Debt &amp; Refi'!$I$19:$NH$19,MATCH(EH71,'Debt &amp; Refi'!$I$4:$NH$4,0)))</f>
        <v>0</v>
      </c>
      <c r="EI91" s="108">
        <f t="array" ref="EI91">IF(EI71&gt;$P$37,0,-INDEX('Debt &amp; Refi'!$I$19:$NH$19,MATCH(EI71,'Debt &amp; Refi'!$I$4:$NH$4,0)))</f>
        <v>0</v>
      </c>
      <c r="EJ91" s="108">
        <f t="array" ref="EJ91">IF(EJ71&gt;$P$37,0,-INDEX('Debt &amp; Refi'!$I$19:$NH$19,MATCH(EJ71,'Debt &amp; Refi'!$I$4:$NH$4,0)))</f>
        <v>0</v>
      </c>
      <c r="EK91" s="108">
        <f t="array" ref="EK91">IF(EK71&gt;$P$37,0,-INDEX('Debt &amp; Refi'!$I$19:$NH$19,MATCH(EK71,'Debt &amp; Refi'!$I$4:$NH$4,0)))</f>
        <v>0</v>
      </c>
      <c r="EL91" s="108">
        <f t="array" ref="EL91">IF(EL71&gt;$P$37,0,-INDEX('Debt &amp; Refi'!$I$19:$NH$19,MATCH(EL71,'Debt &amp; Refi'!$I$4:$NH$4,0)))</f>
        <v>0</v>
      </c>
      <c r="EM91" s="108">
        <f t="array" ref="EM91">IF(EM71&gt;$P$37,0,-INDEX('Debt &amp; Refi'!$I$19:$NH$19,MATCH(EM71,'Debt &amp; Refi'!$I$4:$NH$4,0)))</f>
        <v>0</v>
      </c>
      <c r="EN91" s="108">
        <f t="array" ref="EN91">IF(EN71&gt;$P$37,0,-INDEX('Debt &amp; Refi'!$I$19:$NH$19,MATCH(EN71,'Debt &amp; Refi'!$I$4:$NH$4,0)))</f>
        <v>0</v>
      </c>
      <c r="EO91" s="108">
        <f t="array" ref="EO91">IF(EO71&gt;$P$37,0,-INDEX('Debt &amp; Refi'!$I$19:$NH$19,MATCH(EO71,'Debt &amp; Refi'!$I$4:$NH$4,0)))</f>
        <v>0</v>
      </c>
      <c r="EP91" s="108">
        <f t="array" ref="EP91">IF(EP71&gt;$P$37,0,-INDEX('Debt &amp; Refi'!$I$19:$NH$19,MATCH(EP71,'Debt &amp; Refi'!$I$4:$NH$4,0)))</f>
        <v>0</v>
      </c>
      <c r="EQ91" s="108">
        <f t="array" ref="EQ91">IF(EQ71&gt;$P$37,0,-INDEX('Debt &amp; Refi'!$I$19:$NH$19,MATCH(EQ71,'Debt &amp; Refi'!$I$4:$NH$4,0)))</f>
        <v>0</v>
      </c>
      <c r="ER91" s="108">
        <f t="array" ref="ER91">IF(ER71&gt;$P$37,0,-INDEX('Debt &amp; Refi'!$I$19:$NH$19,MATCH(ER71,'Debt &amp; Refi'!$I$4:$NH$4,0)))</f>
        <v>0</v>
      </c>
      <c r="ES91" s="108">
        <f t="array" ref="ES91">IF(ES71&gt;$P$37,0,-INDEX('Debt &amp; Refi'!$I$19:$NH$19,MATCH(ES71,'Debt &amp; Refi'!$I$4:$NH$4,0)))</f>
        <v>0</v>
      </c>
      <c r="ET91" s="108">
        <f t="array" ref="ET91">IF(ET71&gt;$P$37,0,-INDEX('Debt &amp; Refi'!$I$19:$NH$19,MATCH(ET71,'Debt &amp; Refi'!$I$4:$NH$4,0)))</f>
        <v>0</v>
      </c>
      <c r="EU91" s="108">
        <f t="array" ref="EU91">IF(EU71&gt;$P$37,0,-INDEX('Debt &amp; Refi'!$I$19:$NH$19,MATCH(EU71,'Debt &amp; Refi'!$I$4:$NH$4,0)))</f>
        <v>0</v>
      </c>
      <c r="EW91" s="46" t="s">
        <v>168</v>
      </c>
    </row>
    <row r="92" ht="14.25" customHeight="1">
      <c r="B92" s="46" t="s">
        <v>182</v>
      </c>
      <c r="C92" s="108">
        <f t="shared" si="50"/>
        <v>51240548.47</v>
      </c>
      <c r="D92" s="118">
        <f t="shared" ref="D92:O92" si="58">SUMIF($S$69:$EU$69,D$69,$S92:$EU92)</f>
        <v>0</v>
      </c>
      <c r="E92" s="108">
        <f t="shared" si="58"/>
        <v>0</v>
      </c>
      <c r="F92" s="108">
        <f t="shared" si="58"/>
        <v>0</v>
      </c>
      <c r="G92" s="108">
        <f t="shared" si="58"/>
        <v>51240548.47</v>
      </c>
      <c r="H92" s="108">
        <f t="shared" si="58"/>
        <v>0</v>
      </c>
      <c r="I92" s="108">
        <f t="shared" si="58"/>
        <v>0</v>
      </c>
      <c r="J92" s="108">
        <f t="shared" si="58"/>
        <v>0</v>
      </c>
      <c r="K92" s="108">
        <f t="shared" si="58"/>
        <v>0</v>
      </c>
      <c r="L92" s="108">
        <f t="shared" si="58"/>
        <v>0</v>
      </c>
      <c r="M92" s="108">
        <f t="shared" si="58"/>
        <v>0</v>
      </c>
      <c r="N92" s="108">
        <f t="shared" si="58"/>
        <v>0</v>
      </c>
      <c r="O92" s="108">
        <f t="shared" si="58"/>
        <v>0</v>
      </c>
      <c r="P92" s="108"/>
      <c r="Q92" s="46" t="str">
        <f t="shared" si="52"/>
        <v>Refi. Loan Additon</v>
      </c>
      <c r="R92" s="108">
        <f t="shared" si="53"/>
        <v>51240548.47</v>
      </c>
      <c r="S92" s="118">
        <f t="array" ref="S92">IF(S71&gt;$P$37,0,INDEX('Debt &amp; Refi'!$I$41:$NH$41,MATCH(Model!S71,'Debt &amp; Refi'!$I$4:$NH$4,0)))</f>
        <v>0</v>
      </c>
      <c r="T92" s="108">
        <f t="array" ref="T92">IF(T71&gt;$P$37,0,INDEX('Debt &amp; Refi'!$I$41:$NH$41,MATCH(Model!T71,'Debt &amp; Refi'!$I$4:$NH$4,0)))</f>
        <v>0</v>
      </c>
      <c r="U92" s="108">
        <f t="array" ref="U92">IF(U71&gt;$P$37,0,INDEX('Debt &amp; Refi'!$I$41:$NH$41,MATCH(Model!U71,'Debt &amp; Refi'!$I$4:$NH$4,0)))</f>
        <v>0</v>
      </c>
      <c r="V92" s="108">
        <f t="array" ref="V92">IF(V71&gt;$P$37,0,INDEX('Debt &amp; Refi'!$I$41:$NH$41,MATCH(Model!V71,'Debt &amp; Refi'!$I$4:$NH$4,0)))</f>
        <v>0</v>
      </c>
      <c r="W92" s="108">
        <f t="array" ref="W92">IF(W71&gt;$P$37,0,INDEX('Debt &amp; Refi'!$I$41:$NH$41,MATCH(Model!W71,'Debt &amp; Refi'!$I$4:$NH$4,0)))</f>
        <v>0</v>
      </c>
      <c r="X92" s="108">
        <f t="array" ref="X92">IF(X71&gt;$P$37,0,INDEX('Debt &amp; Refi'!$I$41:$NH$41,MATCH(Model!X71,'Debt &amp; Refi'!$I$4:$NH$4,0)))</f>
        <v>0</v>
      </c>
      <c r="Y92" s="108">
        <f t="array" ref="Y92">IF(Y71&gt;$P$37,0,INDEX('Debt &amp; Refi'!$I$41:$NH$41,MATCH(Model!Y71,'Debt &amp; Refi'!$I$4:$NH$4,0)))</f>
        <v>0</v>
      </c>
      <c r="Z92" s="108">
        <f t="array" ref="Z92">IF(Z71&gt;$P$37,0,INDEX('Debt &amp; Refi'!$I$41:$NH$41,MATCH(Model!Z71,'Debt &amp; Refi'!$I$4:$NH$4,0)))</f>
        <v>0</v>
      </c>
      <c r="AA92" s="108">
        <f t="array" ref="AA92">IF(AA71&gt;$P$37,0,INDEX('Debt &amp; Refi'!$I$41:$NH$41,MATCH(Model!AA71,'Debt &amp; Refi'!$I$4:$NH$4,0)))</f>
        <v>0</v>
      </c>
      <c r="AB92" s="108">
        <f t="array" ref="AB92">IF(AB71&gt;$P$37,0,INDEX('Debt &amp; Refi'!$I$41:$NH$41,MATCH(Model!AB71,'Debt &amp; Refi'!$I$4:$NH$4,0)))</f>
        <v>0</v>
      </c>
      <c r="AC92" s="108">
        <f t="array" ref="AC92">IF(AC71&gt;$P$37,0,INDEX('Debt &amp; Refi'!$I$41:$NH$41,MATCH(Model!AC71,'Debt &amp; Refi'!$I$4:$NH$4,0)))</f>
        <v>0</v>
      </c>
      <c r="AD92" s="108">
        <f t="array" ref="AD92">IF(AD71&gt;$P$37,0,INDEX('Debt &amp; Refi'!$I$41:$NH$41,MATCH(Model!AD71,'Debt &amp; Refi'!$I$4:$NH$4,0)))</f>
        <v>0</v>
      </c>
      <c r="AE92" s="108">
        <f t="array" ref="AE92">IF(AE71&gt;$P$37,0,INDEX('Debt &amp; Refi'!$I$41:$NH$41,MATCH(Model!AE71,'Debt &amp; Refi'!$I$4:$NH$4,0)))</f>
        <v>0</v>
      </c>
      <c r="AF92" s="108">
        <f t="array" ref="AF92">IF(AF71&gt;$P$37,0,INDEX('Debt &amp; Refi'!$I$41:$NH$41,MATCH(Model!AF71,'Debt &amp; Refi'!$I$4:$NH$4,0)))</f>
        <v>0</v>
      </c>
      <c r="AG92" s="108">
        <f t="array" ref="AG92">IF(AG71&gt;$P$37,0,INDEX('Debt &amp; Refi'!$I$41:$NH$41,MATCH(Model!AG71,'Debt &amp; Refi'!$I$4:$NH$4,0)))</f>
        <v>0</v>
      </c>
      <c r="AH92" s="108">
        <f t="array" ref="AH92">IF(AH71&gt;$P$37,0,INDEX('Debt &amp; Refi'!$I$41:$NH$41,MATCH(Model!AH71,'Debt &amp; Refi'!$I$4:$NH$4,0)))</f>
        <v>0</v>
      </c>
      <c r="AI92" s="108">
        <f t="array" ref="AI92">IF(AI71&gt;$P$37,0,INDEX('Debt &amp; Refi'!$I$41:$NH$41,MATCH(Model!AI71,'Debt &amp; Refi'!$I$4:$NH$4,0)))</f>
        <v>0</v>
      </c>
      <c r="AJ92" s="108">
        <f t="array" ref="AJ92">IF(AJ71&gt;$P$37,0,INDEX('Debt &amp; Refi'!$I$41:$NH$41,MATCH(Model!AJ71,'Debt &amp; Refi'!$I$4:$NH$4,0)))</f>
        <v>0</v>
      </c>
      <c r="AK92" s="108">
        <f t="array" ref="AK92">IF(AK71&gt;$P$37,0,INDEX('Debt &amp; Refi'!$I$41:$NH$41,MATCH(Model!AK71,'Debt &amp; Refi'!$I$4:$NH$4,0)))</f>
        <v>0</v>
      </c>
      <c r="AL92" s="108">
        <f t="array" ref="AL92">IF(AL71&gt;$P$37,0,INDEX('Debt &amp; Refi'!$I$41:$NH$41,MATCH(Model!AL71,'Debt &amp; Refi'!$I$4:$NH$4,0)))</f>
        <v>0</v>
      </c>
      <c r="AM92" s="108">
        <f t="array" ref="AM92">IF(AM71&gt;$P$37,0,INDEX('Debt &amp; Refi'!$I$41:$NH$41,MATCH(Model!AM71,'Debt &amp; Refi'!$I$4:$NH$4,0)))</f>
        <v>0</v>
      </c>
      <c r="AN92" s="108">
        <f t="array" ref="AN92">IF(AN71&gt;$P$37,0,INDEX('Debt &amp; Refi'!$I$41:$NH$41,MATCH(Model!AN71,'Debt &amp; Refi'!$I$4:$NH$4,0)))</f>
        <v>0</v>
      </c>
      <c r="AO92" s="108">
        <f t="array" ref="AO92">IF(AO71&gt;$P$37,0,INDEX('Debt &amp; Refi'!$I$41:$NH$41,MATCH(Model!AO71,'Debt &amp; Refi'!$I$4:$NH$4,0)))</f>
        <v>0</v>
      </c>
      <c r="AP92" s="108">
        <f t="array" ref="AP92">IF(AP71&gt;$P$37,0,INDEX('Debt &amp; Refi'!$I$41:$NH$41,MATCH(Model!AP71,'Debt &amp; Refi'!$I$4:$NH$4,0)))</f>
        <v>0</v>
      </c>
      <c r="AQ92" s="108">
        <f t="array" ref="AQ92">IF(AQ71&gt;$P$37,0,INDEX('Debt &amp; Refi'!$I$41:$NH$41,MATCH(Model!AQ71,'Debt &amp; Refi'!$I$4:$NH$4,0)))</f>
        <v>0</v>
      </c>
      <c r="AR92" s="108">
        <f t="array" ref="AR92">IF(AR71&gt;$P$37,0,INDEX('Debt &amp; Refi'!$I$41:$NH$41,MATCH(Model!AR71,'Debt &amp; Refi'!$I$4:$NH$4,0)))</f>
        <v>0</v>
      </c>
      <c r="AS92" s="108">
        <f t="array" ref="AS92">IF(AS71&gt;$P$37,0,INDEX('Debt &amp; Refi'!$I$41:$NH$41,MATCH(Model!AS71,'Debt &amp; Refi'!$I$4:$NH$4,0)))</f>
        <v>0</v>
      </c>
      <c r="AT92" s="108">
        <f t="array" ref="AT92">IF(AT71&gt;$P$37,0,INDEX('Debt &amp; Refi'!$I$41:$NH$41,MATCH(Model!AT71,'Debt &amp; Refi'!$I$4:$NH$4,0)))</f>
        <v>0</v>
      </c>
      <c r="AU92" s="108">
        <f t="array" ref="AU92">IF(AU71&gt;$P$37,0,INDEX('Debt &amp; Refi'!$I$41:$NH$41,MATCH(Model!AU71,'Debt &amp; Refi'!$I$4:$NH$4,0)))</f>
        <v>0</v>
      </c>
      <c r="AV92" s="108">
        <f t="array" ref="AV92">IF(AV71&gt;$P$37,0,INDEX('Debt &amp; Refi'!$I$41:$NH$41,MATCH(Model!AV71,'Debt &amp; Refi'!$I$4:$NH$4,0)))</f>
        <v>0</v>
      </c>
      <c r="AW92" s="108">
        <f t="array" ref="AW92">IF(AW71&gt;$P$37,0,INDEX('Debt &amp; Refi'!$I$41:$NH$41,MATCH(Model!AW71,'Debt &amp; Refi'!$I$4:$NH$4,0)))</f>
        <v>51240548.47</v>
      </c>
      <c r="AX92" s="108">
        <f t="array" ref="AX92">IF(AX71&gt;$P$37,0,INDEX('Debt &amp; Refi'!$I$41:$NH$41,MATCH(Model!AX71,'Debt &amp; Refi'!$I$4:$NH$4,0)))</f>
        <v>0</v>
      </c>
      <c r="AY92" s="108">
        <f t="array" ref="AY92">IF(AY71&gt;$P$37,0,INDEX('Debt &amp; Refi'!$I$41:$NH$41,MATCH(Model!AY71,'Debt &amp; Refi'!$I$4:$NH$4,0)))</f>
        <v>0</v>
      </c>
      <c r="AZ92" s="108">
        <f t="array" ref="AZ92">IF(AZ71&gt;$P$37,0,INDEX('Debt &amp; Refi'!$I$41:$NH$41,MATCH(Model!AZ71,'Debt &amp; Refi'!$I$4:$NH$4,0)))</f>
        <v>0</v>
      </c>
      <c r="BA92" s="108">
        <f t="array" ref="BA92">IF(BA71&gt;$P$37,0,INDEX('Debt &amp; Refi'!$I$41:$NH$41,MATCH(Model!BA71,'Debt &amp; Refi'!$I$4:$NH$4,0)))</f>
        <v>0</v>
      </c>
      <c r="BB92" s="108">
        <f t="array" ref="BB92">IF(BB71&gt;$P$37,0,INDEX('Debt &amp; Refi'!$I$41:$NH$41,MATCH(Model!BB71,'Debt &amp; Refi'!$I$4:$NH$4,0)))</f>
        <v>0</v>
      </c>
      <c r="BC92" s="108">
        <f t="array" ref="BC92">IF(BC71&gt;$P$37,0,INDEX('Debt &amp; Refi'!$I$41:$NH$41,MATCH(Model!BC71,'Debt &amp; Refi'!$I$4:$NH$4,0)))</f>
        <v>0</v>
      </c>
      <c r="BD92" s="108">
        <f t="array" ref="BD92">IF(BD71&gt;$P$37,0,INDEX('Debt &amp; Refi'!$I$41:$NH$41,MATCH(Model!BD71,'Debt &amp; Refi'!$I$4:$NH$4,0)))</f>
        <v>0</v>
      </c>
      <c r="BE92" s="108">
        <f t="array" ref="BE92">IF(BE71&gt;$P$37,0,INDEX('Debt &amp; Refi'!$I$41:$NH$41,MATCH(Model!BE71,'Debt &amp; Refi'!$I$4:$NH$4,0)))</f>
        <v>0</v>
      </c>
      <c r="BF92" s="108">
        <f t="array" ref="BF92">IF(BF71&gt;$P$37,0,INDEX('Debt &amp; Refi'!$I$41:$NH$41,MATCH(Model!BF71,'Debt &amp; Refi'!$I$4:$NH$4,0)))</f>
        <v>0</v>
      </c>
      <c r="BG92" s="108">
        <f t="array" ref="BG92">IF(BG71&gt;$P$37,0,INDEX('Debt &amp; Refi'!$I$41:$NH$41,MATCH(Model!BG71,'Debt &amp; Refi'!$I$4:$NH$4,0)))</f>
        <v>0</v>
      </c>
      <c r="BH92" s="108">
        <f t="array" ref="BH92">IF(BH71&gt;$P$37,0,INDEX('Debt &amp; Refi'!$I$41:$NH$41,MATCH(Model!BH71,'Debt &amp; Refi'!$I$4:$NH$4,0)))</f>
        <v>0</v>
      </c>
      <c r="BI92" s="108">
        <f t="array" ref="BI92">IF(BI71&gt;$P$37,0,INDEX('Debt &amp; Refi'!$I$41:$NH$41,MATCH(Model!BI71,'Debt &amp; Refi'!$I$4:$NH$4,0)))</f>
        <v>0</v>
      </c>
      <c r="BJ92" s="108">
        <f t="array" ref="BJ92">IF(BJ71&gt;$P$37,0,INDEX('Debt &amp; Refi'!$I$41:$NH$41,MATCH(Model!BJ71,'Debt &amp; Refi'!$I$4:$NH$4,0)))</f>
        <v>0</v>
      </c>
      <c r="BK92" s="108">
        <f t="array" ref="BK92">IF(BK71&gt;$P$37,0,INDEX('Debt &amp; Refi'!$I$41:$NH$41,MATCH(Model!BK71,'Debt &amp; Refi'!$I$4:$NH$4,0)))</f>
        <v>0</v>
      </c>
      <c r="BL92" s="108">
        <f t="array" ref="BL92">IF(BL71&gt;$P$37,0,INDEX('Debt &amp; Refi'!$I$41:$NH$41,MATCH(Model!BL71,'Debt &amp; Refi'!$I$4:$NH$4,0)))</f>
        <v>0</v>
      </c>
      <c r="BM92" s="108">
        <f t="array" ref="BM92">IF(BM71&gt;$P$37,0,INDEX('Debt &amp; Refi'!$I$41:$NH$41,MATCH(Model!BM71,'Debt &amp; Refi'!$I$4:$NH$4,0)))</f>
        <v>0</v>
      </c>
      <c r="BN92" s="108">
        <f t="array" ref="BN92">IF(BN71&gt;$P$37,0,INDEX('Debt &amp; Refi'!$I$41:$NH$41,MATCH(Model!BN71,'Debt &amp; Refi'!$I$4:$NH$4,0)))</f>
        <v>0</v>
      </c>
      <c r="BO92" s="108">
        <f t="array" ref="BO92">IF(BO71&gt;$P$37,0,INDEX('Debt &amp; Refi'!$I$41:$NH$41,MATCH(Model!BO71,'Debt &amp; Refi'!$I$4:$NH$4,0)))</f>
        <v>0</v>
      </c>
      <c r="BP92" s="108">
        <f t="array" ref="BP92">IF(BP71&gt;$P$37,0,INDEX('Debt &amp; Refi'!$I$41:$NH$41,MATCH(Model!BP71,'Debt &amp; Refi'!$I$4:$NH$4,0)))</f>
        <v>0</v>
      </c>
      <c r="BQ92" s="108">
        <f t="array" ref="BQ92">IF(BQ71&gt;$P$37,0,INDEX('Debt &amp; Refi'!$I$41:$NH$41,MATCH(Model!BQ71,'Debt &amp; Refi'!$I$4:$NH$4,0)))</f>
        <v>0</v>
      </c>
      <c r="BR92" s="108">
        <f t="array" ref="BR92">IF(BR71&gt;$P$37,0,INDEX('Debt &amp; Refi'!$I$41:$NH$41,MATCH(Model!BR71,'Debt &amp; Refi'!$I$4:$NH$4,0)))</f>
        <v>0</v>
      </c>
      <c r="BS92" s="108">
        <f t="array" ref="BS92">IF(BS71&gt;$P$37,0,INDEX('Debt &amp; Refi'!$I$41:$NH$41,MATCH(Model!BS71,'Debt &amp; Refi'!$I$4:$NH$4,0)))</f>
        <v>0</v>
      </c>
      <c r="BT92" s="108">
        <f t="array" ref="BT92">IF(BT71&gt;$P$37,0,INDEX('Debt &amp; Refi'!$I$41:$NH$41,MATCH(Model!BT71,'Debt &amp; Refi'!$I$4:$NH$4,0)))</f>
        <v>0</v>
      </c>
      <c r="BU92" s="108">
        <f t="array" ref="BU92">IF(BU71&gt;$P$37,0,INDEX('Debt &amp; Refi'!$I$41:$NH$41,MATCH(Model!BU71,'Debt &amp; Refi'!$I$4:$NH$4,0)))</f>
        <v>0</v>
      </c>
      <c r="BV92" s="108">
        <f t="array" ref="BV92">IF(BV71&gt;$P$37,0,INDEX('Debt &amp; Refi'!$I$41:$NH$41,MATCH(Model!BV71,'Debt &amp; Refi'!$I$4:$NH$4,0)))</f>
        <v>0</v>
      </c>
      <c r="BW92" s="108">
        <f t="array" ref="BW92">IF(BW71&gt;$P$37,0,INDEX('Debt &amp; Refi'!$I$41:$NH$41,MATCH(Model!BW71,'Debt &amp; Refi'!$I$4:$NH$4,0)))</f>
        <v>0</v>
      </c>
      <c r="BX92" s="108">
        <f t="array" ref="BX92">IF(BX71&gt;$P$37,0,INDEX('Debt &amp; Refi'!$I$41:$NH$41,MATCH(Model!BX71,'Debt &amp; Refi'!$I$4:$NH$4,0)))</f>
        <v>0</v>
      </c>
      <c r="BY92" s="108">
        <f t="array" ref="BY92">IF(BY71&gt;$P$37,0,INDEX('Debt &amp; Refi'!$I$41:$NH$41,MATCH(Model!BY71,'Debt &amp; Refi'!$I$4:$NH$4,0)))</f>
        <v>0</v>
      </c>
      <c r="BZ92" s="108">
        <f t="array" ref="BZ92">IF(BZ71&gt;$P$37,0,INDEX('Debt &amp; Refi'!$I$41:$NH$41,MATCH(Model!BZ71,'Debt &amp; Refi'!$I$4:$NH$4,0)))</f>
        <v>0</v>
      </c>
      <c r="CA92" s="108">
        <f t="array" ref="CA92">IF(CA71&gt;$P$37,0,INDEX('Debt &amp; Refi'!$I$41:$NH$41,MATCH(Model!CA71,'Debt &amp; Refi'!$I$4:$NH$4,0)))</f>
        <v>0</v>
      </c>
      <c r="CB92" s="108">
        <f t="array" ref="CB92">IF(CB71&gt;$P$37,0,INDEX('Debt &amp; Refi'!$I$41:$NH$41,MATCH(Model!CB71,'Debt &amp; Refi'!$I$4:$NH$4,0)))</f>
        <v>0</v>
      </c>
      <c r="CC92" s="108">
        <f t="array" ref="CC92">IF(CC71&gt;$P$37,0,INDEX('Debt &amp; Refi'!$I$41:$NH$41,MATCH(Model!CC71,'Debt &amp; Refi'!$I$4:$NH$4,0)))</f>
        <v>0</v>
      </c>
      <c r="CD92" s="108">
        <f t="array" ref="CD92">IF(CD71&gt;$P$37,0,INDEX('Debt &amp; Refi'!$I$41:$NH$41,MATCH(Model!CD71,'Debt &amp; Refi'!$I$4:$NH$4,0)))</f>
        <v>0</v>
      </c>
      <c r="CE92" s="108">
        <f t="array" ref="CE92">IF(CE71&gt;$P$37,0,INDEX('Debt &amp; Refi'!$I$41:$NH$41,MATCH(Model!CE71,'Debt &amp; Refi'!$I$4:$NH$4,0)))</f>
        <v>0</v>
      </c>
      <c r="CF92" s="108">
        <f t="array" ref="CF92">IF(CF71&gt;$P$37,0,INDEX('Debt &amp; Refi'!$I$41:$NH$41,MATCH(Model!CF71,'Debt &amp; Refi'!$I$4:$NH$4,0)))</f>
        <v>0</v>
      </c>
      <c r="CG92" s="108">
        <f t="array" ref="CG92">IF(CG71&gt;$P$37,0,INDEX('Debt &amp; Refi'!$I$41:$NH$41,MATCH(Model!CG71,'Debt &amp; Refi'!$I$4:$NH$4,0)))</f>
        <v>0</v>
      </c>
      <c r="CH92" s="108">
        <f t="array" ref="CH92">IF(CH71&gt;$P$37,0,INDEX('Debt &amp; Refi'!$I$41:$NH$41,MATCH(Model!CH71,'Debt &amp; Refi'!$I$4:$NH$4,0)))</f>
        <v>0</v>
      </c>
      <c r="CI92" s="108">
        <f t="array" ref="CI92">IF(CI71&gt;$P$37,0,INDEX('Debt &amp; Refi'!$I$41:$NH$41,MATCH(Model!CI71,'Debt &amp; Refi'!$I$4:$NH$4,0)))</f>
        <v>0</v>
      </c>
      <c r="CJ92" s="108">
        <f t="array" ref="CJ92">IF(CJ71&gt;$P$37,0,INDEX('Debt &amp; Refi'!$I$41:$NH$41,MATCH(Model!CJ71,'Debt &amp; Refi'!$I$4:$NH$4,0)))</f>
        <v>0</v>
      </c>
      <c r="CK92" s="108">
        <f t="array" ref="CK92">IF(CK71&gt;$P$37,0,INDEX('Debt &amp; Refi'!$I$41:$NH$41,MATCH(Model!CK71,'Debt &amp; Refi'!$I$4:$NH$4,0)))</f>
        <v>0</v>
      </c>
      <c r="CL92" s="108">
        <f t="array" ref="CL92">IF(CL71&gt;$P$37,0,INDEX('Debt &amp; Refi'!$I$41:$NH$41,MATCH(Model!CL71,'Debt &amp; Refi'!$I$4:$NH$4,0)))</f>
        <v>0</v>
      </c>
      <c r="CM92" s="108">
        <f t="array" ref="CM92">IF(CM71&gt;$P$37,0,INDEX('Debt &amp; Refi'!$I$41:$NH$41,MATCH(Model!CM71,'Debt &amp; Refi'!$I$4:$NH$4,0)))</f>
        <v>0</v>
      </c>
      <c r="CN92" s="108">
        <f t="array" ref="CN92">IF(CN71&gt;$P$37,0,INDEX('Debt &amp; Refi'!$I$41:$NH$41,MATCH(Model!CN71,'Debt &amp; Refi'!$I$4:$NH$4,0)))</f>
        <v>0</v>
      </c>
      <c r="CO92" s="108">
        <f t="array" ref="CO92">IF(CO71&gt;$P$37,0,INDEX('Debt &amp; Refi'!$I$41:$NH$41,MATCH(Model!CO71,'Debt &amp; Refi'!$I$4:$NH$4,0)))</f>
        <v>0</v>
      </c>
      <c r="CP92" s="108">
        <f t="array" ref="CP92">IF(CP71&gt;$P$37,0,INDEX('Debt &amp; Refi'!$I$41:$NH$41,MATCH(Model!CP71,'Debt &amp; Refi'!$I$4:$NH$4,0)))</f>
        <v>0</v>
      </c>
      <c r="CQ92" s="108">
        <f t="array" ref="CQ92">IF(CQ71&gt;$P$37,0,INDEX('Debt &amp; Refi'!$I$41:$NH$41,MATCH(Model!CQ71,'Debt &amp; Refi'!$I$4:$NH$4,0)))</f>
        <v>0</v>
      </c>
      <c r="CR92" s="108">
        <f t="array" ref="CR92">IF(CR71&gt;$P$37,0,INDEX('Debt &amp; Refi'!$I$41:$NH$41,MATCH(Model!CR71,'Debt &amp; Refi'!$I$4:$NH$4,0)))</f>
        <v>0</v>
      </c>
      <c r="CS92" s="108">
        <f t="array" ref="CS92">IF(CS71&gt;$P$37,0,INDEX('Debt &amp; Refi'!$I$41:$NH$41,MATCH(Model!CS71,'Debt &amp; Refi'!$I$4:$NH$4,0)))</f>
        <v>0</v>
      </c>
      <c r="CT92" s="108">
        <f t="array" ref="CT92">IF(CT71&gt;$P$37,0,INDEX('Debt &amp; Refi'!$I$41:$NH$41,MATCH(Model!CT71,'Debt &amp; Refi'!$I$4:$NH$4,0)))</f>
        <v>0</v>
      </c>
      <c r="CU92" s="108">
        <f t="array" ref="CU92">IF(CU71&gt;$P$37,0,INDEX('Debt &amp; Refi'!$I$41:$NH$41,MATCH(Model!CU71,'Debt &amp; Refi'!$I$4:$NH$4,0)))</f>
        <v>0</v>
      </c>
      <c r="CV92" s="108">
        <f t="array" ref="CV92">IF(CV71&gt;$P$37,0,INDEX('Debt &amp; Refi'!$I$41:$NH$41,MATCH(Model!CV71,'Debt &amp; Refi'!$I$4:$NH$4,0)))</f>
        <v>0</v>
      </c>
      <c r="CW92" s="108">
        <f t="array" ref="CW92">IF(CW71&gt;$P$37,0,INDEX('Debt &amp; Refi'!$I$41:$NH$41,MATCH(Model!CW71,'Debt &amp; Refi'!$I$4:$NH$4,0)))</f>
        <v>0</v>
      </c>
      <c r="CX92" s="108">
        <f t="array" ref="CX92">IF(CX71&gt;$P$37,0,INDEX('Debt &amp; Refi'!$I$41:$NH$41,MATCH(Model!CX71,'Debt &amp; Refi'!$I$4:$NH$4,0)))</f>
        <v>0</v>
      </c>
      <c r="CY92" s="108">
        <f t="array" ref="CY92">IF(CY71&gt;$P$37,0,INDEX('Debt &amp; Refi'!$I$41:$NH$41,MATCH(Model!CY71,'Debt &amp; Refi'!$I$4:$NH$4,0)))</f>
        <v>0</v>
      </c>
      <c r="CZ92" s="108">
        <f t="array" ref="CZ92">IF(CZ71&gt;$P$37,0,INDEX('Debt &amp; Refi'!$I$41:$NH$41,MATCH(Model!CZ71,'Debt &amp; Refi'!$I$4:$NH$4,0)))</f>
        <v>0</v>
      </c>
      <c r="DA92" s="108">
        <f t="array" ref="DA92">IF(DA71&gt;$P$37,0,INDEX('Debt &amp; Refi'!$I$41:$NH$41,MATCH(Model!DA71,'Debt &amp; Refi'!$I$4:$NH$4,0)))</f>
        <v>0</v>
      </c>
      <c r="DB92" s="108">
        <f t="array" ref="DB92">IF(DB71&gt;$P$37,0,INDEX('Debt &amp; Refi'!$I$41:$NH$41,MATCH(Model!DB71,'Debt &amp; Refi'!$I$4:$NH$4,0)))</f>
        <v>0</v>
      </c>
      <c r="DC92" s="108">
        <f t="array" ref="DC92">IF(DC71&gt;$P$37,0,INDEX('Debt &amp; Refi'!$I$41:$NH$41,MATCH(Model!DC71,'Debt &amp; Refi'!$I$4:$NH$4,0)))</f>
        <v>0</v>
      </c>
      <c r="DD92" s="108">
        <f t="array" ref="DD92">IF(DD71&gt;$P$37,0,INDEX('Debt &amp; Refi'!$I$41:$NH$41,MATCH(Model!DD71,'Debt &amp; Refi'!$I$4:$NH$4,0)))</f>
        <v>0</v>
      </c>
      <c r="DE92" s="108">
        <f t="array" ref="DE92">IF(DE71&gt;$P$37,0,INDEX('Debt &amp; Refi'!$I$41:$NH$41,MATCH(Model!DE71,'Debt &amp; Refi'!$I$4:$NH$4,0)))</f>
        <v>0</v>
      </c>
      <c r="DF92" s="108">
        <f t="array" ref="DF92">IF(DF71&gt;$P$37,0,INDEX('Debt &amp; Refi'!$I$41:$NH$41,MATCH(Model!DF71,'Debt &amp; Refi'!$I$4:$NH$4,0)))</f>
        <v>0</v>
      </c>
      <c r="DG92" s="108">
        <f t="array" ref="DG92">IF(DG71&gt;$P$37,0,INDEX('Debt &amp; Refi'!$I$41:$NH$41,MATCH(Model!DG71,'Debt &amp; Refi'!$I$4:$NH$4,0)))</f>
        <v>0</v>
      </c>
      <c r="DH92" s="108">
        <f t="array" ref="DH92">IF(DH71&gt;$P$37,0,INDEX('Debt &amp; Refi'!$I$41:$NH$41,MATCH(Model!DH71,'Debt &amp; Refi'!$I$4:$NH$4,0)))</f>
        <v>0</v>
      </c>
      <c r="DI92" s="108">
        <f t="array" ref="DI92">IF(DI71&gt;$P$37,0,INDEX('Debt &amp; Refi'!$I$41:$NH$41,MATCH(Model!DI71,'Debt &amp; Refi'!$I$4:$NH$4,0)))</f>
        <v>0</v>
      </c>
      <c r="DJ92" s="108">
        <f t="array" ref="DJ92">IF(DJ71&gt;$P$37,0,INDEX('Debt &amp; Refi'!$I$41:$NH$41,MATCH(Model!DJ71,'Debt &amp; Refi'!$I$4:$NH$4,0)))</f>
        <v>0</v>
      </c>
      <c r="DK92" s="108">
        <f t="array" ref="DK92">IF(DK71&gt;$P$37,0,INDEX('Debt &amp; Refi'!$I$41:$NH$41,MATCH(Model!DK71,'Debt &amp; Refi'!$I$4:$NH$4,0)))</f>
        <v>0</v>
      </c>
      <c r="DL92" s="108">
        <f t="array" ref="DL92">IF(DL71&gt;$P$37,0,INDEX('Debt &amp; Refi'!$I$41:$NH$41,MATCH(Model!DL71,'Debt &amp; Refi'!$I$4:$NH$4,0)))</f>
        <v>0</v>
      </c>
      <c r="DM92" s="108">
        <f t="array" ref="DM92">IF(DM71&gt;$P$37,0,INDEX('Debt &amp; Refi'!$I$41:$NH$41,MATCH(Model!DM71,'Debt &amp; Refi'!$I$4:$NH$4,0)))</f>
        <v>0</v>
      </c>
      <c r="DN92" s="108">
        <f t="array" ref="DN92">IF(DN71&gt;$P$37,0,INDEX('Debt &amp; Refi'!$I$41:$NH$41,MATCH(Model!DN71,'Debt &amp; Refi'!$I$4:$NH$4,0)))</f>
        <v>0</v>
      </c>
      <c r="DO92" s="108">
        <f t="array" ref="DO92">IF(DO71&gt;$P$37,0,INDEX('Debt &amp; Refi'!$I$41:$NH$41,MATCH(Model!DO71,'Debt &amp; Refi'!$I$4:$NH$4,0)))</f>
        <v>0</v>
      </c>
      <c r="DP92" s="108">
        <f t="array" ref="DP92">IF(DP71&gt;$P$37,0,INDEX('Debt &amp; Refi'!$I$41:$NH$41,MATCH(Model!DP71,'Debt &amp; Refi'!$I$4:$NH$4,0)))</f>
        <v>0</v>
      </c>
      <c r="DQ92" s="108">
        <f t="array" ref="DQ92">IF(DQ71&gt;$P$37,0,INDEX('Debt &amp; Refi'!$I$41:$NH$41,MATCH(Model!DQ71,'Debt &amp; Refi'!$I$4:$NH$4,0)))</f>
        <v>0</v>
      </c>
      <c r="DR92" s="108">
        <f t="array" ref="DR92">IF(DR71&gt;$P$37,0,INDEX('Debt &amp; Refi'!$I$41:$NH$41,MATCH(Model!DR71,'Debt &amp; Refi'!$I$4:$NH$4,0)))</f>
        <v>0</v>
      </c>
      <c r="DS92" s="108">
        <f t="array" ref="DS92">IF(DS71&gt;$P$37,0,INDEX('Debt &amp; Refi'!$I$41:$NH$41,MATCH(Model!DS71,'Debt &amp; Refi'!$I$4:$NH$4,0)))</f>
        <v>0</v>
      </c>
      <c r="DT92" s="108">
        <f t="array" ref="DT92">IF(DT71&gt;$P$37,0,INDEX('Debt &amp; Refi'!$I$41:$NH$41,MATCH(Model!DT71,'Debt &amp; Refi'!$I$4:$NH$4,0)))</f>
        <v>0</v>
      </c>
      <c r="DU92" s="108">
        <f t="array" ref="DU92">IF(DU71&gt;$P$37,0,INDEX('Debt &amp; Refi'!$I$41:$NH$41,MATCH(Model!DU71,'Debt &amp; Refi'!$I$4:$NH$4,0)))</f>
        <v>0</v>
      </c>
      <c r="DV92" s="108">
        <f t="array" ref="DV92">IF(DV71&gt;$P$37,0,INDEX('Debt &amp; Refi'!$I$41:$NH$41,MATCH(Model!DV71,'Debt &amp; Refi'!$I$4:$NH$4,0)))</f>
        <v>0</v>
      </c>
      <c r="DW92" s="108">
        <f t="array" ref="DW92">IF(DW71&gt;$P$37,0,INDEX('Debt &amp; Refi'!$I$41:$NH$41,MATCH(Model!DW71,'Debt &amp; Refi'!$I$4:$NH$4,0)))</f>
        <v>0</v>
      </c>
      <c r="DX92" s="108">
        <f t="array" ref="DX92">IF(DX71&gt;$P$37,0,INDEX('Debt &amp; Refi'!$I$41:$NH$41,MATCH(Model!DX71,'Debt &amp; Refi'!$I$4:$NH$4,0)))</f>
        <v>0</v>
      </c>
      <c r="DY92" s="108">
        <f t="array" ref="DY92">IF(DY71&gt;$P$37,0,INDEX('Debt &amp; Refi'!$I$41:$NH$41,MATCH(Model!DY71,'Debt &amp; Refi'!$I$4:$NH$4,0)))</f>
        <v>0</v>
      </c>
      <c r="DZ92" s="108">
        <f t="array" ref="DZ92">IF(DZ71&gt;$P$37,0,INDEX('Debt &amp; Refi'!$I$41:$NH$41,MATCH(Model!DZ71,'Debt &amp; Refi'!$I$4:$NH$4,0)))</f>
        <v>0</v>
      </c>
      <c r="EA92" s="108">
        <f t="array" ref="EA92">IF(EA71&gt;$P$37,0,INDEX('Debt &amp; Refi'!$I$41:$NH$41,MATCH(Model!EA71,'Debt &amp; Refi'!$I$4:$NH$4,0)))</f>
        <v>0</v>
      </c>
      <c r="EB92" s="108">
        <f t="array" ref="EB92">IF(EB71&gt;$P$37,0,INDEX('Debt &amp; Refi'!$I$41:$NH$41,MATCH(Model!EB71,'Debt &amp; Refi'!$I$4:$NH$4,0)))</f>
        <v>0</v>
      </c>
      <c r="EC92" s="108">
        <f t="array" ref="EC92">IF(EC71&gt;$P$37,0,INDEX('Debt &amp; Refi'!$I$41:$NH$41,MATCH(Model!EC71,'Debt &amp; Refi'!$I$4:$NH$4,0)))</f>
        <v>0</v>
      </c>
      <c r="ED92" s="108">
        <f t="array" ref="ED92">IF(ED71&gt;$P$37,0,INDEX('Debt &amp; Refi'!$I$41:$NH$41,MATCH(Model!ED71,'Debt &amp; Refi'!$I$4:$NH$4,0)))</f>
        <v>0</v>
      </c>
      <c r="EE92" s="108">
        <f t="array" ref="EE92">IF(EE71&gt;$P$37,0,INDEX('Debt &amp; Refi'!$I$41:$NH$41,MATCH(Model!EE71,'Debt &amp; Refi'!$I$4:$NH$4,0)))</f>
        <v>0</v>
      </c>
      <c r="EF92" s="108">
        <f t="array" ref="EF92">IF(EF71&gt;$P$37,0,INDEX('Debt &amp; Refi'!$I$41:$NH$41,MATCH(Model!EF71,'Debt &amp; Refi'!$I$4:$NH$4,0)))</f>
        <v>0</v>
      </c>
      <c r="EG92" s="108">
        <f t="array" ref="EG92">IF(EG71&gt;$P$37,0,INDEX('Debt &amp; Refi'!$I$41:$NH$41,MATCH(Model!EG71,'Debt &amp; Refi'!$I$4:$NH$4,0)))</f>
        <v>0</v>
      </c>
      <c r="EH92" s="108">
        <f t="array" ref="EH92">IF(EH71&gt;$P$37,0,INDEX('Debt &amp; Refi'!$I$41:$NH$41,MATCH(Model!EH71,'Debt &amp; Refi'!$I$4:$NH$4,0)))</f>
        <v>0</v>
      </c>
      <c r="EI92" s="108">
        <f t="array" ref="EI92">IF(EI71&gt;$P$37,0,INDEX('Debt &amp; Refi'!$I$41:$NH$41,MATCH(Model!EI71,'Debt &amp; Refi'!$I$4:$NH$4,0)))</f>
        <v>0</v>
      </c>
      <c r="EJ92" s="108">
        <f t="array" ref="EJ92">IF(EJ71&gt;$P$37,0,INDEX('Debt &amp; Refi'!$I$41:$NH$41,MATCH(Model!EJ71,'Debt &amp; Refi'!$I$4:$NH$4,0)))</f>
        <v>0</v>
      </c>
      <c r="EK92" s="108">
        <f t="array" ref="EK92">IF(EK71&gt;$P$37,0,INDEX('Debt &amp; Refi'!$I$41:$NH$41,MATCH(Model!EK71,'Debt &amp; Refi'!$I$4:$NH$4,0)))</f>
        <v>0</v>
      </c>
      <c r="EL92" s="108">
        <f t="array" ref="EL92">IF(EL71&gt;$P$37,0,INDEX('Debt &amp; Refi'!$I$41:$NH$41,MATCH(Model!EL71,'Debt &amp; Refi'!$I$4:$NH$4,0)))</f>
        <v>0</v>
      </c>
      <c r="EM92" s="108">
        <f t="array" ref="EM92">IF(EM71&gt;$P$37,0,INDEX('Debt &amp; Refi'!$I$41:$NH$41,MATCH(Model!EM71,'Debt &amp; Refi'!$I$4:$NH$4,0)))</f>
        <v>0</v>
      </c>
      <c r="EN92" s="108">
        <f t="array" ref="EN92">IF(EN71&gt;$P$37,0,INDEX('Debt &amp; Refi'!$I$41:$NH$41,MATCH(Model!EN71,'Debt &amp; Refi'!$I$4:$NH$4,0)))</f>
        <v>0</v>
      </c>
      <c r="EO92" s="108">
        <f t="array" ref="EO92">IF(EO71&gt;$P$37,0,INDEX('Debt &amp; Refi'!$I$41:$NH$41,MATCH(Model!EO71,'Debt &amp; Refi'!$I$4:$NH$4,0)))</f>
        <v>0</v>
      </c>
      <c r="EP92" s="108">
        <f t="array" ref="EP92">IF(EP71&gt;$P$37,0,INDEX('Debt &amp; Refi'!$I$41:$NH$41,MATCH(Model!EP71,'Debt &amp; Refi'!$I$4:$NH$4,0)))</f>
        <v>0</v>
      </c>
      <c r="EQ92" s="108">
        <f t="array" ref="EQ92">IF(EQ71&gt;$P$37,0,INDEX('Debt &amp; Refi'!$I$41:$NH$41,MATCH(Model!EQ71,'Debt &amp; Refi'!$I$4:$NH$4,0)))</f>
        <v>0</v>
      </c>
      <c r="ER92" s="108">
        <f t="array" ref="ER92">IF(ER71&gt;$P$37,0,INDEX('Debt &amp; Refi'!$I$41:$NH$41,MATCH(Model!ER71,'Debt &amp; Refi'!$I$4:$NH$4,0)))</f>
        <v>0</v>
      </c>
      <c r="ES92" s="108">
        <f t="array" ref="ES92">IF(ES71&gt;$P$37,0,INDEX('Debt &amp; Refi'!$I$41:$NH$41,MATCH(Model!ES71,'Debt &amp; Refi'!$I$4:$NH$4,0)))</f>
        <v>0</v>
      </c>
      <c r="ET92" s="108">
        <f t="array" ref="ET92">IF(ET71&gt;$P$37,0,INDEX('Debt &amp; Refi'!$I$41:$NH$41,MATCH(Model!ET71,'Debt &amp; Refi'!$I$4:$NH$4,0)))</f>
        <v>0</v>
      </c>
      <c r="EU92" s="108">
        <f t="array" ref="EU92">IF(EU71&gt;$P$37,0,INDEX('Debt &amp; Refi'!$I$41:$NH$41,MATCH(Model!EU71,'Debt &amp; Refi'!$I$4:$NH$4,0)))</f>
        <v>0</v>
      </c>
      <c r="EW92" s="46" t="s">
        <v>168</v>
      </c>
    </row>
    <row r="93" ht="14.25" customHeight="1">
      <c r="B93" s="46" t="s">
        <v>183</v>
      </c>
      <c r="C93" s="108">
        <f t="shared" si="50"/>
        <v>-512405.4847</v>
      </c>
      <c r="D93" s="118">
        <f t="shared" ref="D93:O93" si="59">SUMIF($S$69:$EU$69,D$69,$S93:$EU93)</f>
        <v>0</v>
      </c>
      <c r="E93" s="108">
        <f t="shared" si="59"/>
        <v>0</v>
      </c>
      <c r="F93" s="108">
        <f t="shared" si="59"/>
        <v>0</v>
      </c>
      <c r="G93" s="108">
        <f t="shared" si="59"/>
        <v>-512405.4847</v>
      </c>
      <c r="H93" s="108">
        <f t="shared" si="59"/>
        <v>0</v>
      </c>
      <c r="I93" s="108">
        <f t="shared" si="59"/>
        <v>0</v>
      </c>
      <c r="J93" s="108">
        <f t="shared" si="59"/>
        <v>0</v>
      </c>
      <c r="K93" s="108">
        <f t="shared" si="59"/>
        <v>0</v>
      </c>
      <c r="L93" s="108">
        <f t="shared" si="59"/>
        <v>0</v>
      </c>
      <c r="M93" s="108">
        <f t="shared" si="59"/>
        <v>0</v>
      </c>
      <c r="N93" s="108">
        <f t="shared" si="59"/>
        <v>0</v>
      </c>
      <c r="O93" s="108">
        <f t="shared" si="59"/>
        <v>0</v>
      </c>
      <c r="P93" s="108"/>
      <c r="Q93" s="46" t="str">
        <f t="shared" si="52"/>
        <v>Refi. Loan Costs</v>
      </c>
      <c r="R93" s="108">
        <f t="shared" si="53"/>
        <v>-512405.4847</v>
      </c>
      <c r="S93" s="118">
        <f t="shared" ref="S93:EU93" si="60">-S92*$I$45</f>
        <v>0</v>
      </c>
      <c r="T93" s="108">
        <f t="shared" si="60"/>
        <v>0</v>
      </c>
      <c r="U93" s="108">
        <f t="shared" si="60"/>
        <v>0</v>
      </c>
      <c r="V93" s="108">
        <f t="shared" si="60"/>
        <v>0</v>
      </c>
      <c r="W93" s="108">
        <f t="shared" si="60"/>
        <v>0</v>
      </c>
      <c r="X93" s="108">
        <f t="shared" si="60"/>
        <v>0</v>
      </c>
      <c r="Y93" s="108">
        <f t="shared" si="60"/>
        <v>0</v>
      </c>
      <c r="Z93" s="108">
        <f t="shared" si="60"/>
        <v>0</v>
      </c>
      <c r="AA93" s="108">
        <f t="shared" si="60"/>
        <v>0</v>
      </c>
      <c r="AB93" s="108">
        <f t="shared" si="60"/>
        <v>0</v>
      </c>
      <c r="AC93" s="108">
        <f t="shared" si="60"/>
        <v>0</v>
      </c>
      <c r="AD93" s="108">
        <f t="shared" si="60"/>
        <v>0</v>
      </c>
      <c r="AE93" s="108">
        <f t="shared" si="60"/>
        <v>0</v>
      </c>
      <c r="AF93" s="108">
        <f t="shared" si="60"/>
        <v>0</v>
      </c>
      <c r="AG93" s="108">
        <f t="shared" si="60"/>
        <v>0</v>
      </c>
      <c r="AH93" s="108">
        <f t="shared" si="60"/>
        <v>0</v>
      </c>
      <c r="AI93" s="108">
        <f t="shared" si="60"/>
        <v>0</v>
      </c>
      <c r="AJ93" s="108">
        <f t="shared" si="60"/>
        <v>0</v>
      </c>
      <c r="AK93" s="108">
        <f t="shared" si="60"/>
        <v>0</v>
      </c>
      <c r="AL93" s="108">
        <f t="shared" si="60"/>
        <v>0</v>
      </c>
      <c r="AM93" s="108">
        <f t="shared" si="60"/>
        <v>0</v>
      </c>
      <c r="AN93" s="108">
        <f t="shared" si="60"/>
        <v>0</v>
      </c>
      <c r="AO93" s="108">
        <f t="shared" si="60"/>
        <v>0</v>
      </c>
      <c r="AP93" s="108">
        <f t="shared" si="60"/>
        <v>0</v>
      </c>
      <c r="AQ93" s="108">
        <f t="shared" si="60"/>
        <v>0</v>
      </c>
      <c r="AR93" s="108">
        <f t="shared" si="60"/>
        <v>0</v>
      </c>
      <c r="AS93" s="108">
        <f t="shared" si="60"/>
        <v>0</v>
      </c>
      <c r="AT93" s="108">
        <f t="shared" si="60"/>
        <v>0</v>
      </c>
      <c r="AU93" s="108">
        <f t="shared" si="60"/>
        <v>0</v>
      </c>
      <c r="AV93" s="108">
        <f t="shared" si="60"/>
        <v>0</v>
      </c>
      <c r="AW93" s="108">
        <f t="shared" si="60"/>
        <v>-512405.4847</v>
      </c>
      <c r="AX93" s="108">
        <f t="shared" si="60"/>
        <v>0</v>
      </c>
      <c r="AY93" s="108">
        <f t="shared" si="60"/>
        <v>0</v>
      </c>
      <c r="AZ93" s="108">
        <f t="shared" si="60"/>
        <v>0</v>
      </c>
      <c r="BA93" s="108">
        <f t="shared" si="60"/>
        <v>0</v>
      </c>
      <c r="BB93" s="108">
        <f t="shared" si="60"/>
        <v>0</v>
      </c>
      <c r="BC93" s="108">
        <f t="shared" si="60"/>
        <v>0</v>
      </c>
      <c r="BD93" s="108">
        <f t="shared" si="60"/>
        <v>0</v>
      </c>
      <c r="BE93" s="108">
        <f t="shared" si="60"/>
        <v>0</v>
      </c>
      <c r="BF93" s="108">
        <f t="shared" si="60"/>
        <v>0</v>
      </c>
      <c r="BG93" s="108">
        <f t="shared" si="60"/>
        <v>0</v>
      </c>
      <c r="BH93" s="108">
        <f t="shared" si="60"/>
        <v>0</v>
      </c>
      <c r="BI93" s="108">
        <f t="shared" si="60"/>
        <v>0</v>
      </c>
      <c r="BJ93" s="108">
        <f t="shared" si="60"/>
        <v>0</v>
      </c>
      <c r="BK93" s="108">
        <f t="shared" si="60"/>
        <v>0</v>
      </c>
      <c r="BL93" s="108">
        <f t="shared" si="60"/>
        <v>0</v>
      </c>
      <c r="BM93" s="108">
        <f t="shared" si="60"/>
        <v>0</v>
      </c>
      <c r="BN93" s="108">
        <f t="shared" si="60"/>
        <v>0</v>
      </c>
      <c r="BO93" s="108">
        <f t="shared" si="60"/>
        <v>0</v>
      </c>
      <c r="BP93" s="108">
        <f t="shared" si="60"/>
        <v>0</v>
      </c>
      <c r="BQ93" s="108">
        <f t="shared" si="60"/>
        <v>0</v>
      </c>
      <c r="BR93" s="108">
        <f t="shared" si="60"/>
        <v>0</v>
      </c>
      <c r="BS93" s="108">
        <f t="shared" si="60"/>
        <v>0</v>
      </c>
      <c r="BT93" s="108">
        <f t="shared" si="60"/>
        <v>0</v>
      </c>
      <c r="BU93" s="108">
        <f t="shared" si="60"/>
        <v>0</v>
      </c>
      <c r="BV93" s="108">
        <f t="shared" si="60"/>
        <v>0</v>
      </c>
      <c r="BW93" s="108">
        <f t="shared" si="60"/>
        <v>0</v>
      </c>
      <c r="BX93" s="108">
        <f t="shared" si="60"/>
        <v>0</v>
      </c>
      <c r="BY93" s="108">
        <f t="shared" si="60"/>
        <v>0</v>
      </c>
      <c r="BZ93" s="108">
        <f t="shared" si="60"/>
        <v>0</v>
      </c>
      <c r="CA93" s="108">
        <f t="shared" si="60"/>
        <v>0</v>
      </c>
      <c r="CB93" s="108">
        <f t="shared" si="60"/>
        <v>0</v>
      </c>
      <c r="CC93" s="108">
        <f t="shared" si="60"/>
        <v>0</v>
      </c>
      <c r="CD93" s="108">
        <f t="shared" si="60"/>
        <v>0</v>
      </c>
      <c r="CE93" s="108">
        <f t="shared" si="60"/>
        <v>0</v>
      </c>
      <c r="CF93" s="108">
        <f t="shared" si="60"/>
        <v>0</v>
      </c>
      <c r="CG93" s="108">
        <f t="shared" si="60"/>
        <v>0</v>
      </c>
      <c r="CH93" s="108">
        <f t="shared" si="60"/>
        <v>0</v>
      </c>
      <c r="CI93" s="108">
        <f t="shared" si="60"/>
        <v>0</v>
      </c>
      <c r="CJ93" s="108">
        <f t="shared" si="60"/>
        <v>0</v>
      </c>
      <c r="CK93" s="108">
        <f t="shared" si="60"/>
        <v>0</v>
      </c>
      <c r="CL93" s="108">
        <f t="shared" si="60"/>
        <v>0</v>
      </c>
      <c r="CM93" s="108">
        <f t="shared" si="60"/>
        <v>0</v>
      </c>
      <c r="CN93" s="108">
        <f t="shared" si="60"/>
        <v>0</v>
      </c>
      <c r="CO93" s="108">
        <f t="shared" si="60"/>
        <v>0</v>
      </c>
      <c r="CP93" s="108">
        <f t="shared" si="60"/>
        <v>0</v>
      </c>
      <c r="CQ93" s="108">
        <f t="shared" si="60"/>
        <v>0</v>
      </c>
      <c r="CR93" s="108">
        <f t="shared" si="60"/>
        <v>0</v>
      </c>
      <c r="CS93" s="108">
        <f t="shared" si="60"/>
        <v>0</v>
      </c>
      <c r="CT93" s="108">
        <f t="shared" si="60"/>
        <v>0</v>
      </c>
      <c r="CU93" s="108">
        <f t="shared" si="60"/>
        <v>0</v>
      </c>
      <c r="CV93" s="108">
        <f t="shared" si="60"/>
        <v>0</v>
      </c>
      <c r="CW93" s="108">
        <f t="shared" si="60"/>
        <v>0</v>
      </c>
      <c r="CX93" s="108">
        <f t="shared" si="60"/>
        <v>0</v>
      </c>
      <c r="CY93" s="108">
        <f t="shared" si="60"/>
        <v>0</v>
      </c>
      <c r="CZ93" s="108">
        <f t="shared" si="60"/>
        <v>0</v>
      </c>
      <c r="DA93" s="108">
        <f t="shared" si="60"/>
        <v>0</v>
      </c>
      <c r="DB93" s="108">
        <f t="shared" si="60"/>
        <v>0</v>
      </c>
      <c r="DC93" s="108">
        <f t="shared" si="60"/>
        <v>0</v>
      </c>
      <c r="DD93" s="108">
        <f t="shared" si="60"/>
        <v>0</v>
      </c>
      <c r="DE93" s="108">
        <f t="shared" si="60"/>
        <v>0</v>
      </c>
      <c r="DF93" s="108">
        <f t="shared" si="60"/>
        <v>0</v>
      </c>
      <c r="DG93" s="108">
        <f t="shared" si="60"/>
        <v>0</v>
      </c>
      <c r="DH93" s="108">
        <f t="shared" si="60"/>
        <v>0</v>
      </c>
      <c r="DI93" s="108">
        <f t="shared" si="60"/>
        <v>0</v>
      </c>
      <c r="DJ93" s="108">
        <f t="shared" si="60"/>
        <v>0</v>
      </c>
      <c r="DK93" s="108">
        <f t="shared" si="60"/>
        <v>0</v>
      </c>
      <c r="DL93" s="108">
        <f t="shared" si="60"/>
        <v>0</v>
      </c>
      <c r="DM93" s="108">
        <f t="shared" si="60"/>
        <v>0</v>
      </c>
      <c r="DN93" s="108">
        <f t="shared" si="60"/>
        <v>0</v>
      </c>
      <c r="DO93" s="108">
        <f t="shared" si="60"/>
        <v>0</v>
      </c>
      <c r="DP93" s="108">
        <f t="shared" si="60"/>
        <v>0</v>
      </c>
      <c r="DQ93" s="108">
        <f t="shared" si="60"/>
        <v>0</v>
      </c>
      <c r="DR93" s="108">
        <f t="shared" si="60"/>
        <v>0</v>
      </c>
      <c r="DS93" s="108">
        <f t="shared" si="60"/>
        <v>0</v>
      </c>
      <c r="DT93" s="108">
        <f t="shared" si="60"/>
        <v>0</v>
      </c>
      <c r="DU93" s="108">
        <f t="shared" si="60"/>
        <v>0</v>
      </c>
      <c r="DV93" s="108">
        <f t="shared" si="60"/>
        <v>0</v>
      </c>
      <c r="DW93" s="108">
        <f t="shared" si="60"/>
        <v>0</v>
      </c>
      <c r="DX93" s="108">
        <f t="shared" si="60"/>
        <v>0</v>
      </c>
      <c r="DY93" s="108">
        <f t="shared" si="60"/>
        <v>0</v>
      </c>
      <c r="DZ93" s="108">
        <f t="shared" si="60"/>
        <v>0</v>
      </c>
      <c r="EA93" s="108">
        <f t="shared" si="60"/>
        <v>0</v>
      </c>
      <c r="EB93" s="108">
        <f t="shared" si="60"/>
        <v>0</v>
      </c>
      <c r="EC93" s="108">
        <f t="shared" si="60"/>
        <v>0</v>
      </c>
      <c r="ED93" s="108">
        <f t="shared" si="60"/>
        <v>0</v>
      </c>
      <c r="EE93" s="108">
        <f t="shared" si="60"/>
        <v>0</v>
      </c>
      <c r="EF93" s="108">
        <f t="shared" si="60"/>
        <v>0</v>
      </c>
      <c r="EG93" s="108">
        <f t="shared" si="60"/>
        <v>0</v>
      </c>
      <c r="EH93" s="108">
        <f t="shared" si="60"/>
        <v>0</v>
      </c>
      <c r="EI93" s="108">
        <f t="shared" si="60"/>
        <v>0</v>
      </c>
      <c r="EJ93" s="108">
        <f t="shared" si="60"/>
        <v>0</v>
      </c>
      <c r="EK93" s="108">
        <f t="shared" si="60"/>
        <v>0</v>
      </c>
      <c r="EL93" s="108">
        <f t="shared" si="60"/>
        <v>0</v>
      </c>
      <c r="EM93" s="108">
        <f t="shared" si="60"/>
        <v>0</v>
      </c>
      <c r="EN93" s="108">
        <f t="shared" si="60"/>
        <v>0</v>
      </c>
      <c r="EO93" s="108">
        <f t="shared" si="60"/>
        <v>0</v>
      </c>
      <c r="EP93" s="108">
        <f t="shared" si="60"/>
        <v>0</v>
      </c>
      <c r="EQ93" s="108">
        <f t="shared" si="60"/>
        <v>0</v>
      </c>
      <c r="ER93" s="108">
        <f t="shared" si="60"/>
        <v>0</v>
      </c>
      <c r="ES93" s="108">
        <f t="shared" si="60"/>
        <v>0</v>
      </c>
      <c r="ET93" s="108">
        <f t="shared" si="60"/>
        <v>0</v>
      </c>
      <c r="EU93" s="108">
        <f t="shared" si="60"/>
        <v>0</v>
      </c>
      <c r="EW93" s="46" t="s">
        <v>168</v>
      </c>
    </row>
    <row r="94" ht="14.25" customHeight="1">
      <c r="B94" s="46" t="s">
        <v>184</v>
      </c>
      <c r="C94" s="108">
        <f t="shared" si="50"/>
        <v>-7124733.569</v>
      </c>
      <c r="D94" s="118">
        <f t="shared" ref="D94:O94" si="61">SUMIF($S$69:$EU$69,D$69,$S94:$EU94)</f>
        <v>0</v>
      </c>
      <c r="E94" s="108">
        <f t="shared" si="61"/>
        <v>0</v>
      </c>
      <c r="F94" s="108">
        <f t="shared" si="61"/>
        <v>0</v>
      </c>
      <c r="G94" s="108">
        <f t="shared" si="61"/>
        <v>-2821966.883</v>
      </c>
      <c r="H94" s="108">
        <f t="shared" si="61"/>
        <v>-3942432.972</v>
      </c>
      <c r="I94" s="108">
        <f t="shared" si="61"/>
        <v>-360333.714</v>
      </c>
      <c r="J94" s="108">
        <f t="shared" si="61"/>
        <v>0</v>
      </c>
      <c r="K94" s="108">
        <f t="shared" si="61"/>
        <v>0</v>
      </c>
      <c r="L94" s="108">
        <f t="shared" si="61"/>
        <v>0</v>
      </c>
      <c r="M94" s="108">
        <f t="shared" si="61"/>
        <v>0</v>
      </c>
      <c r="N94" s="108">
        <f t="shared" si="61"/>
        <v>0</v>
      </c>
      <c r="O94" s="108">
        <f t="shared" si="61"/>
        <v>0</v>
      </c>
      <c r="P94" s="108"/>
      <c r="Q94" s="46" t="str">
        <f t="shared" si="52"/>
        <v>Refi. Loan Debt Service</v>
      </c>
      <c r="R94" s="108">
        <f t="shared" si="53"/>
        <v>-7124733.569</v>
      </c>
      <c r="S94" s="118">
        <f t="array" ref="S94">IF(S71&gt;$P$37,0,-INDEX('Debt &amp; Refi'!$I$37:$NH$37,MATCH(S71,'Debt &amp; Refi'!$I$4:$NH$4,0)))</f>
        <v>0</v>
      </c>
      <c r="T94" s="108">
        <f t="array" ref="T94">IF(T71&gt;$P$37,0,-INDEX('Debt &amp; Refi'!$I$37:$NH$37,MATCH(T71,'Debt &amp; Refi'!$I$4:$NH$4,0)))</f>
        <v>0</v>
      </c>
      <c r="U94" s="108">
        <f t="array" ref="U94">IF(U71&gt;$P$37,0,-INDEX('Debt &amp; Refi'!$I$37:$NH$37,MATCH(U71,'Debt &amp; Refi'!$I$4:$NH$4,0)))</f>
        <v>0</v>
      </c>
      <c r="V94" s="108">
        <f t="array" ref="V94">IF(V71&gt;$P$37,0,-INDEX('Debt &amp; Refi'!$I$37:$NH$37,MATCH(V71,'Debt &amp; Refi'!$I$4:$NH$4,0)))</f>
        <v>0</v>
      </c>
      <c r="W94" s="108">
        <f t="array" ref="W94">IF(W71&gt;$P$37,0,-INDEX('Debt &amp; Refi'!$I$37:$NH$37,MATCH(W71,'Debt &amp; Refi'!$I$4:$NH$4,0)))</f>
        <v>0</v>
      </c>
      <c r="X94" s="108">
        <f t="array" ref="X94">IF(X71&gt;$P$37,0,-INDEX('Debt &amp; Refi'!$I$37:$NH$37,MATCH(X71,'Debt &amp; Refi'!$I$4:$NH$4,0)))</f>
        <v>0</v>
      </c>
      <c r="Y94" s="108">
        <f t="array" ref="Y94">IF(Y71&gt;$P$37,0,-INDEX('Debt &amp; Refi'!$I$37:$NH$37,MATCH(Y71,'Debt &amp; Refi'!$I$4:$NH$4,0)))</f>
        <v>0</v>
      </c>
      <c r="Z94" s="108">
        <f t="array" ref="Z94">IF(Z71&gt;$P$37,0,-INDEX('Debt &amp; Refi'!$I$37:$NH$37,MATCH(Z71,'Debt &amp; Refi'!$I$4:$NH$4,0)))</f>
        <v>0</v>
      </c>
      <c r="AA94" s="108">
        <f t="array" ref="AA94">IF(AA71&gt;$P$37,0,-INDEX('Debt &amp; Refi'!$I$37:$NH$37,MATCH(AA71,'Debt &amp; Refi'!$I$4:$NH$4,0)))</f>
        <v>0</v>
      </c>
      <c r="AB94" s="108">
        <f t="array" ref="AB94">IF(AB71&gt;$P$37,0,-INDEX('Debt &amp; Refi'!$I$37:$NH$37,MATCH(AB71,'Debt &amp; Refi'!$I$4:$NH$4,0)))</f>
        <v>0</v>
      </c>
      <c r="AC94" s="108">
        <f t="array" ref="AC94">IF(AC71&gt;$P$37,0,-INDEX('Debt &amp; Refi'!$I$37:$NH$37,MATCH(AC71,'Debt &amp; Refi'!$I$4:$NH$4,0)))</f>
        <v>0</v>
      </c>
      <c r="AD94" s="108">
        <f t="array" ref="AD94">IF(AD71&gt;$P$37,0,-INDEX('Debt &amp; Refi'!$I$37:$NH$37,MATCH(AD71,'Debt &amp; Refi'!$I$4:$NH$4,0)))</f>
        <v>0</v>
      </c>
      <c r="AE94" s="108">
        <f t="array" ref="AE94">IF(AE71&gt;$P$37,0,-INDEX('Debt &amp; Refi'!$I$37:$NH$37,MATCH(AE71,'Debt &amp; Refi'!$I$4:$NH$4,0)))</f>
        <v>0</v>
      </c>
      <c r="AF94" s="108">
        <f t="array" ref="AF94">IF(AF71&gt;$P$37,0,-INDEX('Debt &amp; Refi'!$I$37:$NH$37,MATCH(AF71,'Debt &amp; Refi'!$I$4:$NH$4,0)))</f>
        <v>0</v>
      </c>
      <c r="AG94" s="108">
        <f t="array" ref="AG94">IF(AG71&gt;$P$37,0,-INDEX('Debt &amp; Refi'!$I$37:$NH$37,MATCH(AG71,'Debt &amp; Refi'!$I$4:$NH$4,0)))</f>
        <v>0</v>
      </c>
      <c r="AH94" s="108">
        <f t="array" ref="AH94">IF(AH71&gt;$P$37,0,-INDEX('Debt &amp; Refi'!$I$37:$NH$37,MATCH(AH71,'Debt &amp; Refi'!$I$4:$NH$4,0)))</f>
        <v>0</v>
      </c>
      <c r="AI94" s="108">
        <f t="array" ref="AI94">IF(AI71&gt;$P$37,0,-INDEX('Debt &amp; Refi'!$I$37:$NH$37,MATCH(AI71,'Debt &amp; Refi'!$I$4:$NH$4,0)))</f>
        <v>0</v>
      </c>
      <c r="AJ94" s="108">
        <f t="array" ref="AJ94">IF(AJ71&gt;$P$37,0,-INDEX('Debt &amp; Refi'!$I$37:$NH$37,MATCH(AJ71,'Debt &amp; Refi'!$I$4:$NH$4,0)))</f>
        <v>0</v>
      </c>
      <c r="AK94" s="108">
        <f t="array" ref="AK94">IF(AK71&gt;$P$37,0,-INDEX('Debt &amp; Refi'!$I$37:$NH$37,MATCH(AK71,'Debt &amp; Refi'!$I$4:$NH$4,0)))</f>
        <v>0</v>
      </c>
      <c r="AL94" s="108">
        <f t="array" ref="AL94">IF(AL71&gt;$P$37,0,-INDEX('Debt &amp; Refi'!$I$37:$NH$37,MATCH(AL71,'Debt &amp; Refi'!$I$4:$NH$4,0)))</f>
        <v>0</v>
      </c>
      <c r="AM94" s="108">
        <f t="array" ref="AM94">IF(AM71&gt;$P$37,0,-INDEX('Debt &amp; Refi'!$I$37:$NH$37,MATCH(AM71,'Debt &amp; Refi'!$I$4:$NH$4,0)))</f>
        <v>0</v>
      </c>
      <c r="AN94" s="108">
        <f t="array" ref="AN94">IF(AN71&gt;$P$37,0,-INDEX('Debt &amp; Refi'!$I$37:$NH$37,MATCH(AN71,'Debt &amp; Refi'!$I$4:$NH$4,0)))</f>
        <v>0</v>
      </c>
      <c r="AO94" s="108">
        <f t="array" ref="AO94">IF(AO71&gt;$P$37,0,-INDEX('Debt &amp; Refi'!$I$37:$NH$37,MATCH(AO71,'Debt &amp; Refi'!$I$4:$NH$4,0)))</f>
        <v>0</v>
      </c>
      <c r="AP94" s="108">
        <f t="array" ref="AP94">IF(AP71&gt;$P$37,0,-INDEX('Debt &amp; Refi'!$I$37:$NH$37,MATCH(AP71,'Debt &amp; Refi'!$I$4:$NH$4,0)))</f>
        <v>0</v>
      </c>
      <c r="AQ94" s="108">
        <f t="array" ref="AQ94">IF(AQ71&gt;$P$37,0,-INDEX('Debt &amp; Refi'!$I$37:$NH$37,MATCH(AQ71,'Debt &amp; Refi'!$I$4:$NH$4,0)))</f>
        <v>0</v>
      </c>
      <c r="AR94" s="108">
        <f t="array" ref="AR94">IF(AR71&gt;$P$37,0,-INDEX('Debt &amp; Refi'!$I$37:$NH$37,MATCH(AR71,'Debt &amp; Refi'!$I$4:$NH$4,0)))</f>
        <v>0</v>
      </c>
      <c r="AS94" s="108">
        <f t="array" ref="AS94">IF(AS71&gt;$P$37,0,-INDEX('Debt &amp; Refi'!$I$37:$NH$37,MATCH(AS71,'Debt &amp; Refi'!$I$4:$NH$4,0)))</f>
        <v>0</v>
      </c>
      <c r="AT94" s="108">
        <f t="array" ref="AT94">IF(AT71&gt;$P$37,0,-INDEX('Debt &amp; Refi'!$I$37:$NH$37,MATCH(AT71,'Debt &amp; Refi'!$I$4:$NH$4,0)))</f>
        <v>0</v>
      </c>
      <c r="AU94" s="108">
        <f t="array" ref="AU94">IF(AU71&gt;$P$37,0,-INDEX('Debt &amp; Refi'!$I$37:$NH$37,MATCH(AU71,'Debt &amp; Refi'!$I$4:$NH$4,0)))</f>
        <v>0</v>
      </c>
      <c r="AV94" s="108">
        <f t="array" ref="AV94">IF(AV71&gt;$P$37,0,-INDEX('Debt &amp; Refi'!$I$37:$NH$37,MATCH(AV71,'Debt &amp; Refi'!$I$4:$NH$4,0)))</f>
        <v>0</v>
      </c>
      <c r="AW94" s="108">
        <f t="array" ref="AW94">IF(AW71&gt;$P$37,0,-INDEX('Debt &amp; Refi'!$I$37:$NH$37,MATCH(AW71,'Debt &amp; Refi'!$I$4:$NH$4,0)))</f>
        <v>0</v>
      </c>
      <c r="AX94" s="108">
        <f t="array" ref="AX94">IF(AX71&gt;$P$37,0,-INDEX('Debt &amp; Refi'!$I$37:$NH$37,MATCH(AX71,'Debt &amp; Refi'!$I$4:$NH$4,0)))</f>
        <v>-311363.1928</v>
      </c>
      <c r="AY94" s="108">
        <f t="array" ref="AY94">IF(AY71&gt;$P$37,0,-INDEX('Debt &amp; Refi'!$I$37:$NH$37,MATCH(AY71,'Debt &amp; Refi'!$I$4:$NH$4,0)))</f>
        <v>-311930.6819</v>
      </c>
      <c r="AZ94" s="108">
        <f t="array" ref="AZ94">IF(AZ71&gt;$P$37,0,-INDEX('Debt &amp; Refi'!$I$37:$NH$37,MATCH(AZ71,'Debt &amp; Refi'!$I$4:$NH$4,0)))</f>
        <v>-312477.6747</v>
      </c>
      <c r="BA94" s="108">
        <f t="array" ref="BA94">IF(BA71&gt;$P$37,0,-INDEX('Debt &amp; Refi'!$I$37:$NH$37,MATCH(BA71,'Debt &amp; Refi'!$I$4:$NH$4,0)))</f>
        <v>-313060.109</v>
      </c>
      <c r="BB94" s="108">
        <f t="array" ref="BB94">IF(BB71&gt;$P$37,0,-INDEX('Debt &amp; Refi'!$I$37:$NH$37,MATCH(BB71,'Debt &amp; Refi'!$I$4:$NH$4,0)))</f>
        <v>-313609.6638</v>
      </c>
      <c r="BC94" s="108">
        <f t="array" ref="BC94">IF(BC71&gt;$P$37,0,-INDEX('Debt &amp; Refi'!$I$37:$NH$37,MATCH(BC71,'Debt &amp; Refi'!$I$4:$NH$4,0)))</f>
        <v>-314096.8761</v>
      </c>
      <c r="BD94" s="108">
        <f t="array" ref="BD94">IF(BD71&gt;$P$37,0,-INDEX('Debt &amp; Refi'!$I$37:$NH$37,MATCH(BD71,'Debt &amp; Refi'!$I$4:$NH$4,0)))</f>
        <v>-314639.1719</v>
      </c>
      <c r="BE94" s="108">
        <f t="array" ref="BE94">IF(BE71&gt;$P$37,0,-INDEX('Debt &amp; Refi'!$I$37:$NH$37,MATCH(BE71,'Debt &amp; Refi'!$I$4:$NH$4,0)))</f>
        <v>-315146.4533</v>
      </c>
      <c r="BF94" s="108">
        <f t="array" ref="BF94">IF(BF71&gt;$P$37,0,-INDEX('Debt &amp; Refi'!$I$37:$NH$37,MATCH(BF71,'Debt &amp; Refi'!$I$4:$NH$4,0)))</f>
        <v>-315643.0596</v>
      </c>
      <c r="BG94" s="108">
        <f t="array" ref="BG94">IF(BG71&gt;$P$37,0,-INDEX('Debt &amp; Refi'!$I$37:$NH$37,MATCH(BG71,'Debt &amp; Refi'!$I$4:$NH$4,0)))</f>
        <v>-316161.4432</v>
      </c>
      <c r="BH94" s="108">
        <f t="array" ref="BH94">IF(BH71&gt;$P$37,0,-INDEX('Debt &amp; Refi'!$I$37:$NH$37,MATCH(BH71,'Debt &amp; Refi'!$I$4:$NH$4,0)))</f>
        <v>-316639.6883</v>
      </c>
      <c r="BI94" s="108">
        <f t="array" ref="BI94">IF(BI71&gt;$P$37,0,-INDEX('Debt &amp; Refi'!$I$37:$NH$37,MATCH(BI71,'Debt &amp; Refi'!$I$4:$NH$4,0)))</f>
        <v>-317164.9039</v>
      </c>
      <c r="BJ94" s="108">
        <f t="array" ref="BJ94">IF(BJ71&gt;$P$37,0,-INDEX('Debt &amp; Refi'!$I$37:$NH$37,MATCH(BJ71,'Debt &amp; Refi'!$I$4:$NH$4,0)))</f>
        <v>-317716.1668</v>
      </c>
      <c r="BK94" s="108">
        <f t="array" ref="BK94">IF(BK71&gt;$P$37,0,-INDEX('Debt &amp; Refi'!$I$37:$NH$37,MATCH(BK71,'Debt &amp; Refi'!$I$4:$NH$4,0)))</f>
        <v>-318260.1706</v>
      </c>
      <c r="BL94" s="108">
        <f t="array" ref="BL94">IF(BL71&gt;$P$37,0,-INDEX('Debt &amp; Refi'!$I$37:$NH$37,MATCH(BL71,'Debt &amp; Refi'!$I$4:$NH$4,0)))</f>
        <v>-318756.7769</v>
      </c>
      <c r="BM94" s="108">
        <f t="array" ref="BM94">IF(BM71&gt;$P$37,0,-INDEX('Debt &amp; Refi'!$I$37:$NH$37,MATCH(BM71,'Debt &amp; Refi'!$I$4:$NH$4,0)))</f>
        <v>-319324.266</v>
      </c>
      <c r="BN94" s="108">
        <f t="array" ref="BN94">IF(BN71&gt;$P$37,0,-INDEX('Debt &amp; Refi'!$I$37:$NH$37,MATCH(BN71,'Debt &amp; Refi'!$I$4:$NH$4,0)))</f>
        <v>-319885.777</v>
      </c>
      <c r="BO94" s="108">
        <f t="array" ref="BO94">IF(BO71&gt;$P$37,0,-INDEX('Debt &amp; Refi'!$I$37:$NH$37,MATCH(BO71,'Debt &amp; Refi'!$I$4:$NH$4,0)))</f>
        <v>-320416.9707</v>
      </c>
      <c r="BP94" s="108">
        <f t="array" ref="BP94">IF(BP71&gt;$P$37,0,-INDEX('Debt &amp; Refi'!$I$37:$NH$37,MATCH(BP71,'Debt &amp; Refi'!$I$4:$NH$4,0)))</f>
        <v>-358897.3286</v>
      </c>
      <c r="BQ94" s="108">
        <f t="array" ref="BQ94">IF(BQ71&gt;$P$37,0,-INDEX('Debt &amp; Refi'!$I$37:$NH$37,MATCH(BQ71,'Debt &amp; Refi'!$I$4:$NH$4,0)))</f>
        <v>-359359.8405</v>
      </c>
      <c r="BR94" s="108">
        <f t="array" ref="BR94">IF(BR71&gt;$P$37,0,-INDEX('Debt &amp; Refi'!$I$37:$NH$37,MATCH(BR71,'Debt &amp; Refi'!$I$4:$NH$4,0)))</f>
        <v>-359849.6398</v>
      </c>
      <c r="BS94" s="108">
        <f t="array" ref="BS94">IF(BS71&gt;$P$37,0,-INDEX('Debt &amp; Refi'!$I$37:$NH$37,MATCH(BS71,'Debt &amp; Refi'!$I$4:$NH$4,0)))</f>
        <v>-360333.714</v>
      </c>
      <c r="BT94" s="108">
        <f t="array" ref="BT94">IF(BT71&gt;$P$37,0,-INDEX('Debt &amp; Refi'!$I$37:$NH$37,MATCH(BT71,'Debt &amp; Refi'!$I$4:$NH$4,0)))</f>
        <v>0</v>
      </c>
      <c r="BU94" s="108">
        <f t="array" ref="BU94">IF(BU71&gt;$P$37,0,-INDEX('Debt &amp; Refi'!$I$37:$NH$37,MATCH(BU71,'Debt &amp; Refi'!$I$4:$NH$4,0)))</f>
        <v>0</v>
      </c>
      <c r="BV94" s="108">
        <f t="array" ref="BV94">IF(BV71&gt;$P$37,0,-INDEX('Debt &amp; Refi'!$I$37:$NH$37,MATCH(BV71,'Debt &amp; Refi'!$I$4:$NH$4,0)))</f>
        <v>0</v>
      </c>
      <c r="BW94" s="108">
        <f t="array" ref="BW94">IF(BW71&gt;$P$37,0,-INDEX('Debt &amp; Refi'!$I$37:$NH$37,MATCH(BW71,'Debt &amp; Refi'!$I$4:$NH$4,0)))</f>
        <v>0</v>
      </c>
      <c r="BX94" s="108">
        <f t="array" ref="BX94">IF(BX71&gt;$P$37,0,-INDEX('Debt &amp; Refi'!$I$37:$NH$37,MATCH(BX71,'Debt &amp; Refi'!$I$4:$NH$4,0)))</f>
        <v>0</v>
      </c>
      <c r="BY94" s="108">
        <f t="array" ref="BY94">IF(BY71&gt;$P$37,0,-INDEX('Debt &amp; Refi'!$I$37:$NH$37,MATCH(BY71,'Debt &amp; Refi'!$I$4:$NH$4,0)))</f>
        <v>0</v>
      </c>
      <c r="BZ94" s="108">
        <f t="array" ref="BZ94">IF(BZ71&gt;$P$37,0,-INDEX('Debt &amp; Refi'!$I$37:$NH$37,MATCH(BZ71,'Debt &amp; Refi'!$I$4:$NH$4,0)))</f>
        <v>0</v>
      </c>
      <c r="CA94" s="108">
        <f t="array" ref="CA94">IF(CA71&gt;$P$37,0,-INDEX('Debt &amp; Refi'!$I$37:$NH$37,MATCH(CA71,'Debt &amp; Refi'!$I$4:$NH$4,0)))</f>
        <v>0</v>
      </c>
      <c r="CB94" s="108">
        <f t="array" ref="CB94">IF(CB71&gt;$P$37,0,-INDEX('Debt &amp; Refi'!$I$37:$NH$37,MATCH(CB71,'Debt &amp; Refi'!$I$4:$NH$4,0)))</f>
        <v>0</v>
      </c>
      <c r="CC94" s="108">
        <f t="array" ref="CC94">IF(CC71&gt;$P$37,0,-INDEX('Debt &amp; Refi'!$I$37:$NH$37,MATCH(CC71,'Debt &amp; Refi'!$I$4:$NH$4,0)))</f>
        <v>0</v>
      </c>
      <c r="CD94" s="108">
        <f t="array" ref="CD94">IF(CD71&gt;$P$37,0,-INDEX('Debt &amp; Refi'!$I$37:$NH$37,MATCH(CD71,'Debt &amp; Refi'!$I$4:$NH$4,0)))</f>
        <v>0</v>
      </c>
      <c r="CE94" s="108">
        <f t="array" ref="CE94">IF(CE71&gt;$P$37,0,-INDEX('Debt &amp; Refi'!$I$37:$NH$37,MATCH(CE71,'Debt &amp; Refi'!$I$4:$NH$4,0)))</f>
        <v>0</v>
      </c>
      <c r="CF94" s="108">
        <f t="array" ref="CF94">IF(CF71&gt;$P$37,0,-INDEX('Debt &amp; Refi'!$I$37:$NH$37,MATCH(CF71,'Debt &amp; Refi'!$I$4:$NH$4,0)))</f>
        <v>0</v>
      </c>
      <c r="CG94" s="108">
        <f t="array" ref="CG94">IF(CG71&gt;$P$37,0,-INDEX('Debt &amp; Refi'!$I$37:$NH$37,MATCH(CG71,'Debt &amp; Refi'!$I$4:$NH$4,0)))</f>
        <v>0</v>
      </c>
      <c r="CH94" s="108">
        <f t="array" ref="CH94">IF(CH71&gt;$P$37,0,-INDEX('Debt &amp; Refi'!$I$37:$NH$37,MATCH(CH71,'Debt &amp; Refi'!$I$4:$NH$4,0)))</f>
        <v>0</v>
      </c>
      <c r="CI94" s="108">
        <f t="array" ref="CI94">IF(CI71&gt;$P$37,0,-INDEX('Debt &amp; Refi'!$I$37:$NH$37,MATCH(CI71,'Debt &amp; Refi'!$I$4:$NH$4,0)))</f>
        <v>0</v>
      </c>
      <c r="CJ94" s="108">
        <f t="array" ref="CJ94">IF(CJ71&gt;$P$37,0,-INDEX('Debt &amp; Refi'!$I$37:$NH$37,MATCH(CJ71,'Debt &amp; Refi'!$I$4:$NH$4,0)))</f>
        <v>0</v>
      </c>
      <c r="CK94" s="108">
        <f t="array" ref="CK94">IF(CK71&gt;$P$37,0,-INDEX('Debt &amp; Refi'!$I$37:$NH$37,MATCH(CK71,'Debt &amp; Refi'!$I$4:$NH$4,0)))</f>
        <v>0</v>
      </c>
      <c r="CL94" s="108">
        <f t="array" ref="CL94">IF(CL71&gt;$P$37,0,-INDEX('Debt &amp; Refi'!$I$37:$NH$37,MATCH(CL71,'Debt &amp; Refi'!$I$4:$NH$4,0)))</f>
        <v>0</v>
      </c>
      <c r="CM94" s="108">
        <f t="array" ref="CM94">IF(CM71&gt;$P$37,0,-INDEX('Debt &amp; Refi'!$I$37:$NH$37,MATCH(CM71,'Debt &amp; Refi'!$I$4:$NH$4,0)))</f>
        <v>0</v>
      </c>
      <c r="CN94" s="108">
        <f t="array" ref="CN94">IF(CN71&gt;$P$37,0,-INDEX('Debt &amp; Refi'!$I$37:$NH$37,MATCH(CN71,'Debt &amp; Refi'!$I$4:$NH$4,0)))</f>
        <v>0</v>
      </c>
      <c r="CO94" s="108">
        <f t="array" ref="CO94">IF(CO71&gt;$P$37,0,-INDEX('Debt &amp; Refi'!$I$37:$NH$37,MATCH(CO71,'Debt &amp; Refi'!$I$4:$NH$4,0)))</f>
        <v>0</v>
      </c>
      <c r="CP94" s="108">
        <f t="array" ref="CP94">IF(CP71&gt;$P$37,0,-INDEX('Debt &amp; Refi'!$I$37:$NH$37,MATCH(CP71,'Debt &amp; Refi'!$I$4:$NH$4,0)))</f>
        <v>0</v>
      </c>
      <c r="CQ94" s="108">
        <f t="array" ref="CQ94">IF(CQ71&gt;$P$37,0,-INDEX('Debt &amp; Refi'!$I$37:$NH$37,MATCH(CQ71,'Debt &amp; Refi'!$I$4:$NH$4,0)))</f>
        <v>0</v>
      </c>
      <c r="CR94" s="108">
        <f t="array" ref="CR94">IF(CR71&gt;$P$37,0,-INDEX('Debt &amp; Refi'!$I$37:$NH$37,MATCH(CR71,'Debt &amp; Refi'!$I$4:$NH$4,0)))</f>
        <v>0</v>
      </c>
      <c r="CS94" s="108">
        <f t="array" ref="CS94">IF(CS71&gt;$P$37,0,-INDEX('Debt &amp; Refi'!$I$37:$NH$37,MATCH(CS71,'Debt &amp; Refi'!$I$4:$NH$4,0)))</f>
        <v>0</v>
      </c>
      <c r="CT94" s="108">
        <f t="array" ref="CT94">IF(CT71&gt;$P$37,0,-INDEX('Debt &amp; Refi'!$I$37:$NH$37,MATCH(CT71,'Debt &amp; Refi'!$I$4:$NH$4,0)))</f>
        <v>0</v>
      </c>
      <c r="CU94" s="108">
        <f t="array" ref="CU94">IF(CU71&gt;$P$37,0,-INDEX('Debt &amp; Refi'!$I$37:$NH$37,MATCH(CU71,'Debt &amp; Refi'!$I$4:$NH$4,0)))</f>
        <v>0</v>
      </c>
      <c r="CV94" s="108">
        <f t="array" ref="CV94">IF(CV71&gt;$P$37,0,-INDEX('Debt &amp; Refi'!$I$37:$NH$37,MATCH(CV71,'Debt &amp; Refi'!$I$4:$NH$4,0)))</f>
        <v>0</v>
      </c>
      <c r="CW94" s="108">
        <f t="array" ref="CW94">IF(CW71&gt;$P$37,0,-INDEX('Debt &amp; Refi'!$I$37:$NH$37,MATCH(CW71,'Debt &amp; Refi'!$I$4:$NH$4,0)))</f>
        <v>0</v>
      </c>
      <c r="CX94" s="108">
        <f t="array" ref="CX94">IF(CX71&gt;$P$37,0,-INDEX('Debt &amp; Refi'!$I$37:$NH$37,MATCH(CX71,'Debt &amp; Refi'!$I$4:$NH$4,0)))</f>
        <v>0</v>
      </c>
      <c r="CY94" s="108">
        <f t="array" ref="CY94">IF(CY71&gt;$P$37,0,-INDEX('Debt &amp; Refi'!$I$37:$NH$37,MATCH(CY71,'Debt &amp; Refi'!$I$4:$NH$4,0)))</f>
        <v>0</v>
      </c>
      <c r="CZ94" s="108">
        <f t="array" ref="CZ94">IF(CZ71&gt;$P$37,0,-INDEX('Debt &amp; Refi'!$I$37:$NH$37,MATCH(CZ71,'Debt &amp; Refi'!$I$4:$NH$4,0)))</f>
        <v>0</v>
      </c>
      <c r="DA94" s="108">
        <f t="array" ref="DA94">IF(DA71&gt;$P$37,0,-INDEX('Debt &amp; Refi'!$I$37:$NH$37,MATCH(DA71,'Debt &amp; Refi'!$I$4:$NH$4,0)))</f>
        <v>0</v>
      </c>
      <c r="DB94" s="108">
        <f t="array" ref="DB94">IF(DB71&gt;$P$37,0,-INDEX('Debt &amp; Refi'!$I$37:$NH$37,MATCH(DB71,'Debt &amp; Refi'!$I$4:$NH$4,0)))</f>
        <v>0</v>
      </c>
      <c r="DC94" s="108">
        <f t="array" ref="DC94">IF(DC71&gt;$P$37,0,-INDEX('Debt &amp; Refi'!$I$37:$NH$37,MATCH(DC71,'Debt &amp; Refi'!$I$4:$NH$4,0)))</f>
        <v>0</v>
      </c>
      <c r="DD94" s="108">
        <f t="array" ref="DD94">IF(DD71&gt;$P$37,0,-INDEX('Debt &amp; Refi'!$I$37:$NH$37,MATCH(DD71,'Debt &amp; Refi'!$I$4:$NH$4,0)))</f>
        <v>0</v>
      </c>
      <c r="DE94" s="108">
        <f t="array" ref="DE94">IF(DE71&gt;$P$37,0,-INDEX('Debt &amp; Refi'!$I$37:$NH$37,MATCH(DE71,'Debt &amp; Refi'!$I$4:$NH$4,0)))</f>
        <v>0</v>
      </c>
      <c r="DF94" s="108">
        <f t="array" ref="DF94">IF(DF71&gt;$P$37,0,-INDEX('Debt &amp; Refi'!$I$37:$NH$37,MATCH(DF71,'Debt &amp; Refi'!$I$4:$NH$4,0)))</f>
        <v>0</v>
      </c>
      <c r="DG94" s="108">
        <f t="array" ref="DG94">IF(DG71&gt;$P$37,0,-INDEX('Debt &amp; Refi'!$I$37:$NH$37,MATCH(DG71,'Debt &amp; Refi'!$I$4:$NH$4,0)))</f>
        <v>0</v>
      </c>
      <c r="DH94" s="108">
        <f t="array" ref="DH94">IF(DH71&gt;$P$37,0,-INDEX('Debt &amp; Refi'!$I$37:$NH$37,MATCH(DH71,'Debt &amp; Refi'!$I$4:$NH$4,0)))</f>
        <v>0</v>
      </c>
      <c r="DI94" s="108">
        <f t="array" ref="DI94">IF(DI71&gt;$P$37,0,-INDEX('Debt &amp; Refi'!$I$37:$NH$37,MATCH(DI71,'Debt &amp; Refi'!$I$4:$NH$4,0)))</f>
        <v>0</v>
      </c>
      <c r="DJ94" s="108">
        <f t="array" ref="DJ94">IF(DJ71&gt;$P$37,0,-INDEX('Debt &amp; Refi'!$I$37:$NH$37,MATCH(DJ71,'Debt &amp; Refi'!$I$4:$NH$4,0)))</f>
        <v>0</v>
      </c>
      <c r="DK94" s="108">
        <f t="array" ref="DK94">IF(DK71&gt;$P$37,0,-INDEX('Debt &amp; Refi'!$I$37:$NH$37,MATCH(DK71,'Debt &amp; Refi'!$I$4:$NH$4,0)))</f>
        <v>0</v>
      </c>
      <c r="DL94" s="108">
        <f t="array" ref="DL94">IF(DL71&gt;$P$37,0,-INDEX('Debt &amp; Refi'!$I$37:$NH$37,MATCH(DL71,'Debt &amp; Refi'!$I$4:$NH$4,0)))</f>
        <v>0</v>
      </c>
      <c r="DM94" s="108">
        <f t="array" ref="DM94">IF(DM71&gt;$P$37,0,-INDEX('Debt &amp; Refi'!$I$37:$NH$37,MATCH(DM71,'Debt &amp; Refi'!$I$4:$NH$4,0)))</f>
        <v>0</v>
      </c>
      <c r="DN94" s="108">
        <f t="array" ref="DN94">IF(DN71&gt;$P$37,0,-INDEX('Debt &amp; Refi'!$I$37:$NH$37,MATCH(DN71,'Debt &amp; Refi'!$I$4:$NH$4,0)))</f>
        <v>0</v>
      </c>
      <c r="DO94" s="108">
        <f t="array" ref="DO94">IF(DO71&gt;$P$37,0,-INDEX('Debt &amp; Refi'!$I$37:$NH$37,MATCH(DO71,'Debt &amp; Refi'!$I$4:$NH$4,0)))</f>
        <v>0</v>
      </c>
      <c r="DP94" s="108">
        <f t="array" ref="DP94">IF(DP71&gt;$P$37,0,-INDEX('Debt &amp; Refi'!$I$37:$NH$37,MATCH(DP71,'Debt &amp; Refi'!$I$4:$NH$4,0)))</f>
        <v>0</v>
      </c>
      <c r="DQ94" s="108">
        <f t="array" ref="DQ94">IF(DQ71&gt;$P$37,0,-INDEX('Debt &amp; Refi'!$I$37:$NH$37,MATCH(DQ71,'Debt &amp; Refi'!$I$4:$NH$4,0)))</f>
        <v>0</v>
      </c>
      <c r="DR94" s="108">
        <f t="array" ref="DR94">IF(DR71&gt;$P$37,0,-INDEX('Debt &amp; Refi'!$I$37:$NH$37,MATCH(DR71,'Debt &amp; Refi'!$I$4:$NH$4,0)))</f>
        <v>0</v>
      </c>
      <c r="DS94" s="108">
        <f t="array" ref="DS94">IF(DS71&gt;$P$37,0,-INDEX('Debt &amp; Refi'!$I$37:$NH$37,MATCH(DS71,'Debt &amp; Refi'!$I$4:$NH$4,0)))</f>
        <v>0</v>
      </c>
      <c r="DT94" s="108">
        <f t="array" ref="DT94">IF(DT71&gt;$P$37,0,-INDEX('Debt &amp; Refi'!$I$37:$NH$37,MATCH(DT71,'Debt &amp; Refi'!$I$4:$NH$4,0)))</f>
        <v>0</v>
      </c>
      <c r="DU94" s="108">
        <f t="array" ref="DU94">IF(DU71&gt;$P$37,0,-INDEX('Debt &amp; Refi'!$I$37:$NH$37,MATCH(DU71,'Debt &amp; Refi'!$I$4:$NH$4,0)))</f>
        <v>0</v>
      </c>
      <c r="DV94" s="108">
        <f t="array" ref="DV94">IF(DV71&gt;$P$37,0,-INDEX('Debt &amp; Refi'!$I$37:$NH$37,MATCH(DV71,'Debt &amp; Refi'!$I$4:$NH$4,0)))</f>
        <v>0</v>
      </c>
      <c r="DW94" s="108">
        <f t="array" ref="DW94">IF(DW71&gt;$P$37,0,-INDEX('Debt &amp; Refi'!$I$37:$NH$37,MATCH(DW71,'Debt &amp; Refi'!$I$4:$NH$4,0)))</f>
        <v>0</v>
      </c>
      <c r="DX94" s="108">
        <f t="array" ref="DX94">IF(DX71&gt;$P$37,0,-INDEX('Debt &amp; Refi'!$I$37:$NH$37,MATCH(DX71,'Debt &amp; Refi'!$I$4:$NH$4,0)))</f>
        <v>0</v>
      </c>
      <c r="DY94" s="108">
        <f t="array" ref="DY94">IF(DY71&gt;$P$37,0,-INDEX('Debt &amp; Refi'!$I$37:$NH$37,MATCH(DY71,'Debt &amp; Refi'!$I$4:$NH$4,0)))</f>
        <v>0</v>
      </c>
      <c r="DZ94" s="108">
        <f t="array" ref="DZ94">IF(DZ71&gt;$P$37,0,-INDEX('Debt &amp; Refi'!$I$37:$NH$37,MATCH(DZ71,'Debt &amp; Refi'!$I$4:$NH$4,0)))</f>
        <v>0</v>
      </c>
      <c r="EA94" s="108">
        <f t="array" ref="EA94">IF(EA71&gt;$P$37,0,-INDEX('Debt &amp; Refi'!$I$37:$NH$37,MATCH(EA71,'Debt &amp; Refi'!$I$4:$NH$4,0)))</f>
        <v>0</v>
      </c>
      <c r="EB94" s="108">
        <f t="array" ref="EB94">IF(EB71&gt;$P$37,0,-INDEX('Debt &amp; Refi'!$I$37:$NH$37,MATCH(EB71,'Debt &amp; Refi'!$I$4:$NH$4,0)))</f>
        <v>0</v>
      </c>
      <c r="EC94" s="108">
        <f t="array" ref="EC94">IF(EC71&gt;$P$37,0,-INDEX('Debt &amp; Refi'!$I$37:$NH$37,MATCH(EC71,'Debt &amp; Refi'!$I$4:$NH$4,0)))</f>
        <v>0</v>
      </c>
      <c r="ED94" s="108">
        <f t="array" ref="ED94">IF(ED71&gt;$P$37,0,-INDEX('Debt &amp; Refi'!$I$37:$NH$37,MATCH(ED71,'Debt &amp; Refi'!$I$4:$NH$4,0)))</f>
        <v>0</v>
      </c>
      <c r="EE94" s="108">
        <f t="array" ref="EE94">IF(EE71&gt;$P$37,0,-INDEX('Debt &amp; Refi'!$I$37:$NH$37,MATCH(EE71,'Debt &amp; Refi'!$I$4:$NH$4,0)))</f>
        <v>0</v>
      </c>
      <c r="EF94" s="108">
        <f t="array" ref="EF94">IF(EF71&gt;$P$37,0,-INDEX('Debt &amp; Refi'!$I$37:$NH$37,MATCH(EF71,'Debt &amp; Refi'!$I$4:$NH$4,0)))</f>
        <v>0</v>
      </c>
      <c r="EG94" s="108">
        <f t="array" ref="EG94">IF(EG71&gt;$P$37,0,-INDEX('Debt &amp; Refi'!$I$37:$NH$37,MATCH(EG71,'Debt &amp; Refi'!$I$4:$NH$4,0)))</f>
        <v>0</v>
      </c>
      <c r="EH94" s="108">
        <f t="array" ref="EH94">IF(EH71&gt;$P$37,0,-INDEX('Debt &amp; Refi'!$I$37:$NH$37,MATCH(EH71,'Debt &amp; Refi'!$I$4:$NH$4,0)))</f>
        <v>0</v>
      </c>
      <c r="EI94" s="108">
        <f t="array" ref="EI94">IF(EI71&gt;$P$37,0,-INDEX('Debt &amp; Refi'!$I$37:$NH$37,MATCH(EI71,'Debt &amp; Refi'!$I$4:$NH$4,0)))</f>
        <v>0</v>
      </c>
      <c r="EJ94" s="108">
        <f t="array" ref="EJ94">IF(EJ71&gt;$P$37,0,-INDEX('Debt &amp; Refi'!$I$37:$NH$37,MATCH(EJ71,'Debt &amp; Refi'!$I$4:$NH$4,0)))</f>
        <v>0</v>
      </c>
      <c r="EK94" s="108">
        <f t="array" ref="EK94">IF(EK71&gt;$P$37,0,-INDEX('Debt &amp; Refi'!$I$37:$NH$37,MATCH(EK71,'Debt &amp; Refi'!$I$4:$NH$4,0)))</f>
        <v>0</v>
      </c>
      <c r="EL94" s="108">
        <f t="array" ref="EL94">IF(EL71&gt;$P$37,0,-INDEX('Debt &amp; Refi'!$I$37:$NH$37,MATCH(EL71,'Debt &amp; Refi'!$I$4:$NH$4,0)))</f>
        <v>0</v>
      </c>
      <c r="EM94" s="108">
        <f t="array" ref="EM94">IF(EM71&gt;$P$37,0,-INDEX('Debt &amp; Refi'!$I$37:$NH$37,MATCH(EM71,'Debt &amp; Refi'!$I$4:$NH$4,0)))</f>
        <v>0</v>
      </c>
      <c r="EN94" s="108">
        <f t="array" ref="EN94">IF(EN71&gt;$P$37,0,-INDEX('Debt &amp; Refi'!$I$37:$NH$37,MATCH(EN71,'Debt &amp; Refi'!$I$4:$NH$4,0)))</f>
        <v>0</v>
      </c>
      <c r="EO94" s="108">
        <f t="array" ref="EO94">IF(EO71&gt;$P$37,0,-INDEX('Debt &amp; Refi'!$I$37:$NH$37,MATCH(EO71,'Debt &amp; Refi'!$I$4:$NH$4,0)))</f>
        <v>0</v>
      </c>
      <c r="EP94" s="108">
        <f t="array" ref="EP94">IF(EP71&gt;$P$37,0,-INDEX('Debt &amp; Refi'!$I$37:$NH$37,MATCH(EP71,'Debt &amp; Refi'!$I$4:$NH$4,0)))</f>
        <v>0</v>
      </c>
      <c r="EQ94" s="108">
        <f t="array" ref="EQ94">IF(EQ71&gt;$P$37,0,-INDEX('Debt &amp; Refi'!$I$37:$NH$37,MATCH(EQ71,'Debt &amp; Refi'!$I$4:$NH$4,0)))</f>
        <v>0</v>
      </c>
      <c r="ER94" s="108">
        <f t="array" ref="ER94">IF(ER71&gt;$P$37,0,-INDEX('Debt &amp; Refi'!$I$37:$NH$37,MATCH(ER71,'Debt &amp; Refi'!$I$4:$NH$4,0)))</f>
        <v>0</v>
      </c>
      <c r="ES94" s="108">
        <f t="array" ref="ES94">IF(ES71&gt;$P$37,0,-INDEX('Debt &amp; Refi'!$I$37:$NH$37,MATCH(ES71,'Debt &amp; Refi'!$I$4:$NH$4,0)))</f>
        <v>0</v>
      </c>
      <c r="ET94" s="108">
        <f t="array" ref="ET94">IF(ET71&gt;$P$37,0,-INDEX('Debt &amp; Refi'!$I$37:$NH$37,MATCH(ET71,'Debt &amp; Refi'!$I$4:$NH$4,0)))</f>
        <v>0</v>
      </c>
      <c r="EU94" s="108">
        <f t="array" ref="EU94">IF(EU71&gt;$P$37,0,-INDEX('Debt &amp; Refi'!$I$37:$NH$37,MATCH(EU71,'Debt &amp; Refi'!$I$4:$NH$4,0)))</f>
        <v>0</v>
      </c>
      <c r="EW94" s="46" t="s">
        <v>168</v>
      </c>
    </row>
    <row r="95" ht="14.25" customHeight="1">
      <c r="B95" s="120" t="s">
        <v>185</v>
      </c>
      <c r="C95" s="123">
        <f t="shared" si="50"/>
        <v>-51088150.98</v>
      </c>
      <c r="D95" s="122">
        <f t="shared" ref="D95:O95" si="62">SUMIF($S$69:$EU$69,D$69,$S95:$EU95)</f>
        <v>0</v>
      </c>
      <c r="E95" s="123">
        <f t="shared" si="62"/>
        <v>0</v>
      </c>
      <c r="F95" s="123">
        <f t="shared" si="62"/>
        <v>0</v>
      </c>
      <c r="G95" s="123">
        <f t="shared" si="62"/>
        <v>0</v>
      </c>
      <c r="H95" s="123">
        <f t="shared" si="62"/>
        <v>0</v>
      </c>
      <c r="I95" s="123">
        <f t="shared" si="62"/>
        <v>-51088150.98</v>
      </c>
      <c r="J95" s="123">
        <f t="shared" si="62"/>
        <v>0</v>
      </c>
      <c r="K95" s="123">
        <f t="shared" si="62"/>
        <v>0</v>
      </c>
      <c r="L95" s="123">
        <f t="shared" si="62"/>
        <v>0</v>
      </c>
      <c r="M95" s="123">
        <f t="shared" si="62"/>
        <v>0</v>
      </c>
      <c r="N95" s="123">
        <f t="shared" si="62"/>
        <v>0</v>
      </c>
      <c r="O95" s="123">
        <f t="shared" si="62"/>
        <v>0</v>
      </c>
      <c r="P95" s="108"/>
      <c r="Q95" s="120" t="str">
        <f t="shared" si="52"/>
        <v>Refi. Loan Maturity</v>
      </c>
      <c r="R95" s="123">
        <f t="shared" si="53"/>
        <v>-51088150.98</v>
      </c>
      <c r="S95" s="122">
        <f t="array" ref="S95">IF(S71&gt;$P$37,0,-INDEX('Debt &amp; Refi'!$I$42:$NH$42,MATCH(Model!S71,'Debt &amp; Refi'!$I$4:$NH$4,0)))</f>
        <v>0</v>
      </c>
      <c r="T95" s="123">
        <f t="array" ref="T95">IF(T71&gt;$P$37,0,-INDEX('Debt &amp; Refi'!$I$42:$NH$42,MATCH(Model!T71,'Debt &amp; Refi'!$I$4:$NH$4,0)))</f>
        <v>0</v>
      </c>
      <c r="U95" s="123">
        <f t="array" ref="U95">IF(U71&gt;$P$37,0,-INDEX('Debt &amp; Refi'!$I$42:$NH$42,MATCH(Model!U71,'Debt &amp; Refi'!$I$4:$NH$4,0)))</f>
        <v>0</v>
      </c>
      <c r="V95" s="123">
        <f t="array" ref="V95">IF(V71&gt;$P$37,0,-INDEX('Debt &amp; Refi'!$I$42:$NH$42,MATCH(Model!V71,'Debt &amp; Refi'!$I$4:$NH$4,0)))</f>
        <v>0</v>
      </c>
      <c r="W95" s="123">
        <f t="array" ref="W95">IF(W71&gt;$P$37,0,-INDEX('Debt &amp; Refi'!$I$42:$NH$42,MATCH(Model!W71,'Debt &amp; Refi'!$I$4:$NH$4,0)))</f>
        <v>0</v>
      </c>
      <c r="X95" s="123">
        <f t="array" ref="X95">IF(X71&gt;$P$37,0,-INDEX('Debt &amp; Refi'!$I$42:$NH$42,MATCH(Model!X71,'Debt &amp; Refi'!$I$4:$NH$4,0)))</f>
        <v>0</v>
      </c>
      <c r="Y95" s="123">
        <f t="array" ref="Y95">IF(Y71&gt;$P$37,0,-INDEX('Debt &amp; Refi'!$I$42:$NH$42,MATCH(Model!Y71,'Debt &amp; Refi'!$I$4:$NH$4,0)))</f>
        <v>0</v>
      </c>
      <c r="Z95" s="123">
        <f t="array" ref="Z95">IF(Z71&gt;$P$37,0,-INDEX('Debt &amp; Refi'!$I$42:$NH$42,MATCH(Model!Z71,'Debt &amp; Refi'!$I$4:$NH$4,0)))</f>
        <v>0</v>
      </c>
      <c r="AA95" s="123">
        <f t="array" ref="AA95">IF(AA71&gt;$P$37,0,-INDEX('Debt &amp; Refi'!$I$42:$NH$42,MATCH(Model!AA71,'Debt &amp; Refi'!$I$4:$NH$4,0)))</f>
        <v>0</v>
      </c>
      <c r="AB95" s="123">
        <f t="array" ref="AB95">IF(AB71&gt;$P$37,0,-INDEX('Debt &amp; Refi'!$I$42:$NH$42,MATCH(Model!AB71,'Debt &amp; Refi'!$I$4:$NH$4,0)))</f>
        <v>0</v>
      </c>
      <c r="AC95" s="123">
        <f t="array" ref="AC95">IF(AC71&gt;$P$37,0,-INDEX('Debt &amp; Refi'!$I$42:$NH$42,MATCH(Model!AC71,'Debt &amp; Refi'!$I$4:$NH$4,0)))</f>
        <v>0</v>
      </c>
      <c r="AD95" s="123">
        <f t="array" ref="AD95">IF(AD71&gt;$P$37,0,-INDEX('Debt &amp; Refi'!$I$42:$NH$42,MATCH(Model!AD71,'Debt &amp; Refi'!$I$4:$NH$4,0)))</f>
        <v>0</v>
      </c>
      <c r="AE95" s="123">
        <f t="array" ref="AE95">IF(AE71&gt;$P$37,0,-INDEX('Debt &amp; Refi'!$I$42:$NH$42,MATCH(Model!AE71,'Debt &amp; Refi'!$I$4:$NH$4,0)))</f>
        <v>0</v>
      </c>
      <c r="AF95" s="123">
        <f t="array" ref="AF95">IF(AF71&gt;$P$37,0,-INDEX('Debt &amp; Refi'!$I$42:$NH$42,MATCH(Model!AF71,'Debt &amp; Refi'!$I$4:$NH$4,0)))</f>
        <v>0</v>
      </c>
      <c r="AG95" s="123">
        <f t="array" ref="AG95">IF(AG71&gt;$P$37,0,-INDEX('Debt &amp; Refi'!$I$42:$NH$42,MATCH(Model!AG71,'Debt &amp; Refi'!$I$4:$NH$4,0)))</f>
        <v>0</v>
      </c>
      <c r="AH95" s="123">
        <f t="array" ref="AH95">IF(AH71&gt;$P$37,0,-INDEX('Debt &amp; Refi'!$I$42:$NH$42,MATCH(Model!AH71,'Debt &amp; Refi'!$I$4:$NH$4,0)))</f>
        <v>0</v>
      </c>
      <c r="AI95" s="123">
        <f t="array" ref="AI95">IF(AI71&gt;$P$37,0,-INDEX('Debt &amp; Refi'!$I$42:$NH$42,MATCH(Model!AI71,'Debt &amp; Refi'!$I$4:$NH$4,0)))</f>
        <v>0</v>
      </c>
      <c r="AJ95" s="123">
        <f t="array" ref="AJ95">IF(AJ71&gt;$P$37,0,-INDEX('Debt &amp; Refi'!$I$42:$NH$42,MATCH(Model!AJ71,'Debt &amp; Refi'!$I$4:$NH$4,0)))</f>
        <v>0</v>
      </c>
      <c r="AK95" s="123">
        <f t="array" ref="AK95">IF(AK71&gt;$P$37,0,-INDEX('Debt &amp; Refi'!$I$42:$NH$42,MATCH(Model!AK71,'Debt &amp; Refi'!$I$4:$NH$4,0)))</f>
        <v>0</v>
      </c>
      <c r="AL95" s="123">
        <f t="array" ref="AL95">IF(AL71&gt;$P$37,0,-INDEX('Debt &amp; Refi'!$I$42:$NH$42,MATCH(Model!AL71,'Debt &amp; Refi'!$I$4:$NH$4,0)))</f>
        <v>0</v>
      </c>
      <c r="AM95" s="123">
        <f t="array" ref="AM95">IF(AM71&gt;$P$37,0,-INDEX('Debt &amp; Refi'!$I$42:$NH$42,MATCH(Model!AM71,'Debt &amp; Refi'!$I$4:$NH$4,0)))</f>
        <v>0</v>
      </c>
      <c r="AN95" s="123">
        <f t="array" ref="AN95">IF(AN71&gt;$P$37,0,-INDEX('Debt &amp; Refi'!$I$42:$NH$42,MATCH(Model!AN71,'Debt &amp; Refi'!$I$4:$NH$4,0)))</f>
        <v>0</v>
      </c>
      <c r="AO95" s="123">
        <f t="array" ref="AO95">IF(AO71&gt;$P$37,0,-INDEX('Debt &amp; Refi'!$I$42:$NH$42,MATCH(Model!AO71,'Debt &amp; Refi'!$I$4:$NH$4,0)))</f>
        <v>0</v>
      </c>
      <c r="AP95" s="123">
        <f t="array" ref="AP95">IF(AP71&gt;$P$37,0,-INDEX('Debt &amp; Refi'!$I$42:$NH$42,MATCH(Model!AP71,'Debt &amp; Refi'!$I$4:$NH$4,0)))</f>
        <v>0</v>
      </c>
      <c r="AQ95" s="123">
        <f t="array" ref="AQ95">IF(AQ71&gt;$P$37,0,-INDEX('Debt &amp; Refi'!$I$42:$NH$42,MATCH(Model!AQ71,'Debt &amp; Refi'!$I$4:$NH$4,0)))</f>
        <v>0</v>
      </c>
      <c r="AR95" s="123">
        <f t="array" ref="AR95">IF(AR71&gt;$P$37,0,-INDEX('Debt &amp; Refi'!$I$42:$NH$42,MATCH(Model!AR71,'Debt &amp; Refi'!$I$4:$NH$4,0)))</f>
        <v>0</v>
      </c>
      <c r="AS95" s="123">
        <f t="array" ref="AS95">IF(AS71&gt;$P$37,0,-INDEX('Debt &amp; Refi'!$I$42:$NH$42,MATCH(Model!AS71,'Debt &amp; Refi'!$I$4:$NH$4,0)))</f>
        <v>0</v>
      </c>
      <c r="AT95" s="123">
        <f t="array" ref="AT95">IF(AT71&gt;$P$37,0,-INDEX('Debt &amp; Refi'!$I$42:$NH$42,MATCH(Model!AT71,'Debt &amp; Refi'!$I$4:$NH$4,0)))</f>
        <v>0</v>
      </c>
      <c r="AU95" s="123">
        <f t="array" ref="AU95">IF(AU71&gt;$P$37,0,-INDEX('Debt &amp; Refi'!$I$42:$NH$42,MATCH(Model!AU71,'Debt &amp; Refi'!$I$4:$NH$4,0)))</f>
        <v>0</v>
      </c>
      <c r="AV95" s="123">
        <f t="array" ref="AV95">IF(AV71&gt;$P$37,0,-INDEX('Debt &amp; Refi'!$I$42:$NH$42,MATCH(Model!AV71,'Debt &amp; Refi'!$I$4:$NH$4,0)))</f>
        <v>0</v>
      </c>
      <c r="AW95" s="123">
        <f t="array" ref="AW95">IF(AW71&gt;$P$37,0,-INDEX('Debt &amp; Refi'!$I$42:$NH$42,MATCH(Model!AW71,'Debt &amp; Refi'!$I$4:$NH$4,0)))</f>
        <v>0</v>
      </c>
      <c r="AX95" s="123">
        <f t="array" ref="AX95">IF(AX71&gt;$P$37,0,-INDEX('Debt &amp; Refi'!$I$42:$NH$42,MATCH(Model!AX71,'Debt &amp; Refi'!$I$4:$NH$4,0)))</f>
        <v>0</v>
      </c>
      <c r="AY95" s="123">
        <f t="array" ref="AY95">IF(AY71&gt;$P$37,0,-INDEX('Debt &amp; Refi'!$I$42:$NH$42,MATCH(Model!AY71,'Debt &amp; Refi'!$I$4:$NH$4,0)))</f>
        <v>0</v>
      </c>
      <c r="AZ95" s="123">
        <f t="array" ref="AZ95">IF(AZ71&gt;$P$37,0,-INDEX('Debt &amp; Refi'!$I$42:$NH$42,MATCH(Model!AZ71,'Debt &amp; Refi'!$I$4:$NH$4,0)))</f>
        <v>0</v>
      </c>
      <c r="BA95" s="123">
        <f t="array" ref="BA95">IF(BA71&gt;$P$37,0,-INDEX('Debt &amp; Refi'!$I$42:$NH$42,MATCH(Model!BA71,'Debt &amp; Refi'!$I$4:$NH$4,0)))</f>
        <v>0</v>
      </c>
      <c r="BB95" s="123">
        <f t="array" ref="BB95">IF(BB71&gt;$P$37,0,-INDEX('Debt &amp; Refi'!$I$42:$NH$42,MATCH(Model!BB71,'Debt &amp; Refi'!$I$4:$NH$4,0)))</f>
        <v>0</v>
      </c>
      <c r="BC95" s="123">
        <f t="array" ref="BC95">IF(BC71&gt;$P$37,0,-INDEX('Debt &amp; Refi'!$I$42:$NH$42,MATCH(Model!BC71,'Debt &amp; Refi'!$I$4:$NH$4,0)))</f>
        <v>0</v>
      </c>
      <c r="BD95" s="123">
        <f t="array" ref="BD95">IF(BD71&gt;$P$37,0,-INDEX('Debt &amp; Refi'!$I$42:$NH$42,MATCH(Model!BD71,'Debt &amp; Refi'!$I$4:$NH$4,0)))</f>
        <v>0</v>
      </c>
      <c r="BE95" s="123">
        <f t="array" ref="BE95">IF(BE71&gt;$P$37,0,-INDEX('Debt &amp; Refi'!$I$42:$NH$42,MATCH(Model!BE71,'Debt &amp; Refi'!$I$4:$NH$4,0)))</f>
        <v>0</v>
      </c>
      <c r="BF95" s="123">
        <f t="array" ref="BF95">IF(BF71&gt;$P$37,0,-INDEX('Debt &amp; Refi'!$I$42:$NH$42,MATCH(Model!BF71,'Debt &amp; Refi'!$I$4:$NH$4,0)))</f>
        <v>0</v>
      </c>
      <c r="BG95" s="123">
        <f t="array" ref="BG95">IF(BG71&gt;$P$37,0,-INDEX('Debt &amp; Refi'!$I$42:$NH$42,MATCH(Model!BG71,'Debt &amp; Refi'!$I$4:$NH$4,0)))</f>
        <v>0</v>
      </c>
      <c r="BH95" s="123">
        <f t="array" ref="BH95">IF(BH71&gt;$P$37,0,-INDEX('Debt &amp; Refi'!$I$42:$NH$42,MATCH(Model!BH71,'Debt &amp; Refi'!$I$4:$NH$4,0)))</f>
        <v>0</v>
      </c>
      <c r="BI95" s="123">
        <f t="array" ref="BI95">IF(BI71&gt;$P$37,0,-INDEX('Debt &amp; Refi'!$I$42:$NH$42,MATCH(Model!BI71,'Debt &amp; Refi'!$I$4:$NH$4,0)))</f>
        <v>0</v>
      </c>
      <c r="BJ95" s="123">
        <f t="array" ref="BJ95">IF(BJ71&gt;$P$37,0,-INDEX('Debt &amp; Refi'!$I$42:$NH$42,MATCH(Model!BJ71,'Debt &amp; Refi'!$I$4:$NH$4,0)))</f>
        <v>0</v>
      </c>
      <c r="BK95" s="123">
        <f t="array" ref="BK95">IF(BK71&gt;$P$37,0,-INDEX('Debt &amp; Refi'!$I$42:$NH$42,MATCH(Model!BK71,'Debt &amp; Refi'!$I$4:$NH$4,0)))</f>
        <v>0</v>
      </c>
      <c r="BL95" s="123">
        <f t="array" ref="BL95">IF(BL71&gt;$P$37,0,-INDEX('Debt &amp; Refi'!$I$42:$NH$42,MATCH(Model!BL71,'Debt &amp; Refi'!$I$4:$NH$4,0)))</f>
        <v>0</v>
      </c>
      <c r="BM95" s="123">
        <f t="array" ref="BM95">IF(BM71&gt;$P$37,0,-INDEX('Debt &amp; Refi'!$I$42:$NH$42,MATCH(Model!BM71,'Debt &amp; Refi'!$I$4:$NH$4,0)))</f>
        <v>0</v>
      </c>
      <c r="BN95" s="123">
        <f t="array" ref="BN95">IF(BN71&gt;$P$37,0,-INDEX('Debt &amp; Refi'!$I$42:$NH$42,MATCH(Model!BN71,'Debt &amp; Refi'!$I$4:$NH$4,0)))</f>
        <v>0</v>
      </c>
      <c r="BO95" s="123">
        <f t="array" ref="BO95">IF(BO71&gt;$P$37,0,-INDEX('Debt &amp; Refi'!$I$42:$NH$42,MATCH(Model!BO71,'Debt &amp; Refi'!$I$4:$NH$4,0)))</f>
        <v>0</v>
      </c>
      <c r="BP95" s="123">
        <f t="array" ref="BP95">IF(BP71&gt;$P$37,0,-INDEX('Debt &amp; Refi'!$I$42:$NH$42,MATCH(Model!BP71,'Debt &amp; Refi'!$I$4:$NH$4,0)))</f>
        <v>0</v>
      </c>
      <c r="BQ95" s="123">
        <f t="array" ref="BQ95">IF(BQ71&gt;$P$37,0,-INDEX('Debt &amp; Refi'!$I$42:$NH$42,MATCH(Model!BQ71,'Debt &amp; Refi'!$I$4:$NH$4,0)))</f>
        <v>0</v>
      </c>
      <c r="BR95" s="123">
        <f t="array" ref="BR95">IF(BR71&gt;$P$37,0,-INDEX('Debt &amp; Refi'!$I$42:$NH$42,MATCH(Model!BR71,'Debt &amp; Refi'!$I$4:$NH$4,0)))</f>
        <v>0</v>
      </c>
      <c r="BS95" s="123">
        <f t="array" ref="BS95">IF(BS71&gt;$P$37,0,-INDEX('Debt &amp; Refi'!$I$42:$NH$42,MATCH(Model!BS71,'Debt &amp; Refi'!$I$4:$NH$4,0)))</f>
        <v>-51088150.98</v>
      </c>
      <c r="BT95" s="123">
        <f t="array" ref="BT95">IF(BT71&gt;$P$37,0,-INDEX('Debt &amp; Refi'!$I$42:$NH$42,MATCH(Model!BT71,'Debt &amp; Refi'!$I$4:$NH$4,0)))</f>
        <v>0</v>
      </c>
      <c r="BU95" s="123">
        <f t="array" ref="BU95">IF(BU71&gt;$P$37,0,-INDEX('Debt &amp; Refi'!$I$42:$NH$42,MATCH(Model!BU71,'Debt &amp; Refi'!$I$4:$NH$4,0)))</f>
        <v>0</v>
      </c>
      <c r="BV95" s="123">
        <f t="array" ref="BV95">IF(BV71&gt;$P$37,0,-INDEX('Debt &amp; Refi'!$I$42:$NH$42,MATCH(Model!BV71,'Debt &amp; Refi'!$I$4:$NH$4,0)))</f>
        <v>0</v>
      </c>
      <c r="BW95" s="123">
        <f t="array" ref="BW95">IF(BW71&gt;$P$37,0,-INDEX('Debt &amp; Refi'!$I$42:$NH$42,MATCH(Model!BW71,'Debt &amp; Refi'!$I$4:$NH$4,0)))</f>
        <v>0</v>
      </c>
      <c r="BX95" s="123">
        <f t="array" ref="BX95">IF(BX71&gt;$P$37,0,-INDEX('Debt &amp; Refi'!$I$42:$NH$42,MATCH(Model!BX71,'Debt &amp; Refi'!$I$4:$NH$4,0)))</f>
        <v>0</v>
      </c>
      <c r="BY95" s="123">
        <f t="array" ref="BY95">IF(BY71&gt;$P$37,0,-INDEX('Debt &amp; Refi'!$I$42:$NH$42,MATCH(Model!BY71,'Debt &amp; Refi'!$I$4:$NH$4,0)))</f>
        <v>0</v>
      </c>
      <c r="BZ95" s="123">
        <f t="array" ref="BZ95">IF(BZ71&gt;$P$37,0,-INDEX('Debt &amp; Refi'!$I$42:$NH$42,MATCH(Model!BZ71,'Debt &amp; Refi'!$I$4:$NH$4,0)))</f>
        <v>0</v>
      </c>
      <c r="CA95" s="123">
        <f t="array" ref="CA95">IF(CA71&gt;$P$37,0,-INDEX('Debt &amp; Refi'!$I$42:$NH$42,MATCH(Model!CA71,'Debt &amp; Refi'!$I$4:$NH$4,0)))</f>
        <v>0</v>
      </c>
      <c r="CB95" s="123">
        <f t="array" ref="CB95">IF(CB71&gt;$P$37,0,-INDEX('Debt &amp; Refi'!$I$42:$NH$42,MATCH(Model!CB71,'Debt &amp; Refi'!$I$4:$NH$4,0)))</f>
        <v>0</v>
      </c>
      <c r="CC95" s="123">
        <f t="array" ref="CC95">IF(CC71&gt;$P$37,0,-INDEX('Debt &amp; Refi'!$I$42:$NH$42,MATCH(Model!CC71,'Debt &amp; Refi'!$I$4:$NH$4,0)))</f>
        <v>0</v>
      </c>
      <c r="CD95" s="123">
        <f t="array" ref="CD95">IF(CD71&gt;$P$37,0,-INDEX('Debt &amp; Refi'!$I$42:$NH$42,MATCH(Model!CD71,'Debt &amp; Refi'!$I$4:$NH$4,0)))</f>
        <v>0</v>
      </c>
      <c r="CE95" s="123">
        <f t="array" ref="CE95">IF(CE71&gt;$P$37,0,-INDEX('Debt &amp; Refi'!$I$42:$NH$42,MATCH(Model!CE71,'Debt &amp; Refi'!$I$4:$NH$4,0)))</f>
        <v>0</v>
      </c>
      <c r="CF95" s="123">
        <f t="array" ref="CF95">IF(CF71&gt;$P$37,0,-INDEX('Debt &amp; Refi'!$I$42:$NH$42,MATCH(Model!CF71,'Debt &amp; Refi'!$I$4:$NH$4,0)))</f>
        <v>0</v>
      </c>
      <c r="CG95" s="123">
        <f t="array" ref="CG95">IF(CG71&gt;$P$37,0,-INDEX('Debt &amp; Refi'!$I$42:$NH$42,MATCH(Model!CG71,'Debt &amp; Refi'!$I$4:$NH$4,0)))</f>
        <v>0</v>
      </c>
      <c r="CH95" s="123">
        <f t="array" ref="CH95">IF(CH71&gt;$P$37,0,-INDEX('Debt &amp; Refi'!$I$42:$NH$42,MATCH(Model!CH71,'Debt &amp; Refi'!$I$4:$NH$4,0)))</f>
        <v>0</v>
      </c>
      <c r="CI95" s="123">
        <f t="array" ref="CI95">IF(CI71&gt;$P$37,0,-INDEX('Debt &amp; Refi'!$I$42:$NH$42,MATCH(Model!CI71,'Debt &amp; Refi'!$I$4:$NH$4,0)))</f>
        <v>0</v>
      </c>
      <c r="CJ95" s="123">
        <f t="array" ref="CJ95">IF(CJ71&gt;$P$37,0,-INDEX('Debt &amp; Refi'!$I$42:$NH$42,MATCH(Model!CJ71,'Debt &amp; Refi'!$I$4:$NH$4,0)))</f>
        <v>0</v>
      </c>
      <c r="CK95" s="123">
        <f t="array" ref="CK95">IF(CK71&gt;$P$37,0,-INDEX('Debt &amp; Refi'!$I$42:$NH$42,MATCH(Model!CK71,'Debt &amp; Refi'!$I$4:$NH$4,0)))</f>
        <v>0</v>
      </c>
      <c r="CL95" s="123">
        <f t="array" ref="CL95">IF(CL71&gt;$P$37,0,-INDEX('Debt &amp; Refi'!$I$42:$NH$42,MATCH(Model!CL71,'Debt &amp; Refi'!$I$4:$NH$4,0)))</f>
        <v>0</v>
      </c>
      <c r="CM95" s="123">
        <f t="array" ref="CM95">IF(CM71&gt;$P$37,0,-INDEX('Debt &amp; Refi'!$I$42:$NH$42,MATCH(Model!CM71,'Debt &amp; Refi'!$I$4:$NH$4,0)))</f>
        <v>0</v>
      </c>
      <c r="CN95" s="123">
        <f t="array" ref="CN95">IF(CN71&gt;$P$37,0,-INDEX('Debt &amp; Refi'!$I$42:$NH$42,MATCH(Model!CN71,'Debt &amp; Refi'!$I$4:$NH$4,0)))</f>
        <v>0</v>
      </c>
      <c r="CO95" s="123">
        <f t="array" ref="CO95">IF(CO71&gt;$P$37,0,-INDEX('Debt &amp; Refi'!$I$42:$NH$42,MATCH(Model!CO71,'Debt &amp; Refi'!$I$4:$NH$4,0)))</f>
        <v>0</v>
      </c>
      <c r="CP95" s="123">
        <f t="array" ref="CP95">IF(CP71&gt;$P$37,0,-INDEX('Debt &amp; Refi'!$I$42:$NH$42,MATCH(Model!CP71,'Debt &amp; Refi'!$I$4:$NH$4,0)))</f>
        <v>0</v>
      </c>
      <c r="CQ95" s="123">
        <f t="array" ref="CQ95">IF(CQ71&gt;$P$37,0,-INDEX('Debt &amp; Refi'!$I$42:$NH$42,MATCH(Model!CQ71,'Debt &amp; Refi'!$I$4:$NH$4,0)))</f>
        <v>0</v>
      </c>
      <c r="CR95" s="123">
        <f t="array" ref="CR95">IF(CR71&gt;$P$37,0,-INDEX('Debt &amp; Refi'!$I$42:$NH$42,MATCH(Model!CR71,'Debt &amp; Refi'!$I$4:$NH$4,0)))</f>
        <v>0</v>
      </c>
      <c r="CS95" s="123">
        <f t="array" ref="CS95">IF(CS71&gt;$P$37,0,-INDEX('Debt &amp; Refi'!$I$42:$NH$42,MATCH(Model!CS71,'Debt &amp; Refi'!$I$4:$NH$4,0)))</f>
        <v>0</v>
      </c>
      <c r="CT95" s="123">
        <f t="array" ref="CT95">IF(CT71&gt;$P$37,0,-INDEX('Debt &amp; Refi'!$I$42:$NH$42,MATCH(Model!CT71,'Debt &amp; Refi'!$I$4:$NH$4,0)))</f>
        <v>0</v>
      </c>
      <c r="CU95" s="123">
        <f t="array" ref="CU95">IF(CU71&gt;$P$37,0,-INDEX('Debt &amp; Refi'!$I$42:$NH$42,MATCH(Model!CU71,'Debt &amp; Refi'!$I$4:$NH$4,0)))</f>
        <v>0</v>
      </c>
      <c r="CV95" s="123">
        <f t="array" ref="CV95">IF(CV71&gt;$P$37,0,-INDEX('Debt &amp; Refi'!$I$42:$NH$42,MATCH(Model!CV71,'Debt &amp; Refi'!$I$4:$NH$4,0)))</f>
        <v>0</v>
      </c>
      <c r="CW95" s="123">
        <f t="array" ref="CW95">IF(CW71&gt;$P$37,0,-INDEX('Debt &amp; Refi'!$I$42:$NH$42,MATCH(Model!CW71,'Debt &amp; Refi'!$I$4:$NH$4,0)))</f>
        <v>0</v>
      </c>
      <c r="CX95" s="123">
        <f t="array" ref="CX95">IF(CX71&gt;$P$37,0,-INDEX('Debt &amp; Refi'!$I$42:$NH$42,MATCH(Model!CX71,'Debt &amp; Refi'!$I$4:$NH$4,0)))</f>
        <v>0</v>
      </c>
      <c r="CY95" s="123">
        <f t="array" ref="CY95">IF(CY71&gt;$P$37,0,-INDEX('Debt &amp; Refi'!$I$42:$NH$42,MATCH(Model!CY71,'Debt &amp; Refi'!$I$4:$NH$4,0)))</f>
        <v>0</v>
      </c>
      <c r="CZ95" s="123">
        <f t="array" ref="CZ95">IF(CZ71&gt;$P$37,0,-INDEX('Debt &amp; Refi'!$I$42:$NH$42,MATCH(Model!CZ71,'Debt &amp; Refi'!$I$4:$NH$4,0)))</f>
        <v>0</v>
      </c>
      <c r="DA95" s="123">
        <f t="array" ref="DA95">IF(DA71&gt;$P$37,0,-INDEX('Debt &amp; Refi'!$I$42:$NH$42,MATCH(Model!DA71,'Debt &amp; Refi'!$I$4:$NH$4,0)))</f>
        <v>0</v>
      </c>
      <c r="DB95" s="123">
        <f t="array" ref="DB95">IF(DB71&gt;$P$37,0,-INDEX('Debt &amp; Refi'!$I$42:$NH$42,MATCH(Model!DB71,'Debt &amp; Refi'!$I$4:$NH$4,0)))</f>
        <v>0</v>
      </c>
      <c r="DC95" s="123">
        <f t="array" ref="DC95">IF(DC71&gt;$P$37,0,-INDEX('Debt &amp; Refi'!$I$42:$NH$42,MATCH(Model!DC71,'Debt &amp; Refi'!$I$4:$NH$4,0)))</f>
        <v>0</v>
      </c>
      <c r="DD95" s="123">
        <f t="array" ref="DD95">IF(DD71&gt;$P$37,0,-INDEX('Debt &amp; Refi'!$I$42:$NH$42,MATCH(Model!DD71,'Debt &amp; Refi'!$I$4:$NH$4,0)))</f>
        <v>0</v>
      </c>
      <c r="DE95" s="123">
        <f t="array" ref="DE95">IF(DE71&gt;$P$37,0,-INDEX('Debt &amp; Refi'!$I$42:$NH$42,MATCH(Model!DE71,'Debt &amp; Refi'!$I$4:$NH$4,0)))</f>
        <v>0</v>
      </c>
      <c r="DF95" s="123">
        <f t="array" ref="DF95">IF(DF71&gt;$P$37,0,-INDEX('Debt &amp; Refi'!$I$42:$NH$42,MATCH(Model!DF71,'Debt &amp; Refi'!$I$4:$NH$4,0)))</f>
        <v>0</v>
      </c>
      <c r="DG95" s="123">
        <f t="array" ref="DG95">IF(DG71&gt;$P$37,0,-INDEX('Debt &amp; Refi'!$I$42:$NH$42,MATCH(Model!DG71,'Debt &amp; Refi'!$I$4:$NH$4,0)))</f>
        <v>0</v>
      </c>
      <c r="DH95" s="123">
        <f t="array" ref="DH95">IF(DH71&gt;$P$37,0,-INDEX('Debt &amp; Refi'!$I$42:$NH$42,MATCH(Model!DH71,'Debt &amp; Refi'!$I$4:$NH$4,0)))</f>
        <v>0</v>
      </c>
      <c r="DI95" s="123">
        <f t="array" ref="DI95">IF(DI71&gt;$P$37,0,-INDEX('Debt &amp; Refi'!$I$42:$NH$42,MATCH(Model!DI71,'Debt &amp; Refi'!$I$4:$NH$4,0)))</f>
        <v>0</v>
      </c>
      <c r="DJ95" s="123">
        <f t="array" ref="DJ95">IF(DJ71&gt;$P$37,0,-INDEX('Debt &amp; Refi'!$I$42:$NH$42,MATCH(Model!DJ71,'Debt &amp; Refi'!$I$4:$NH$4,0)))</f>
        <v>0</v>
      </c>
      <c r="DK95" s="123">
        <f t="array" ref="DK95">IF(DK71&gt;$P$37,0,-INDEX('Debt &amp; Refi'!$I$42:$NH$42,MATCH(Model!DK71,'Debt &amp; Refi'!$I$4:$NH$4,0)))</f>
        <v>0</v>
      </c>
      <c r="DL95" s="123">
        <f t="array" ref="DL95">IF(DL71&gt;$P$37,0,-INDEX('Debt &amp; Refi'!$I$42:$NH$42,MATCH(Model!DL71,'Debt &amp; Refi'!$I$4:$NH$4,0)))</f>
        <v>0</v>
      </c>
      <c r="DM95" s="123">
        <f t="array" ref="DM95">IF(DM71&gt;$P$37,0,-INDEX('Debt &amp; Refi'!$I$42:$NH$42,MATCH(Model!DM71,'Debt &amp; Refi'!$I$4:$NH$4,0)))</f>
        <v>0</v>
      </c>
      <c r="DN95" s="123">
        <f t="array" ref="DN95">IF(DN71&gt;$P$37,0,-INDEX('Debt &amp; Refi'!$I$42:$NH$42,MATCH(Model!DN71,'Debt &amp; Refi'!$I$4:$NH$4,0)))</f>
        <v>0</v>
      </c>
      <c r="DO95" s="123">
        <f t="array" ref="DO95">IF(DO71&gt;$P$37,0,-INDEX('Debt &amp; Refi'!$I$42:$NH$42,MATCH(Model!DO71,'Debt &amp; Refi'!$I$4:$NH$4,0)))</f>
        <v>0</v>
      </c>
      <c r="DP95" s="123">
        <f t="array" ref="DP95">IF(DP71&gt;$P$37,0,-INDEX('Debt &amp; Refi'!$I$42:$NH$42,MATCH(Model!DP71,'Debt &amp; Refi'!$I$4:$NH$4,0)))</f>
        <v>0</v>
      </c>
      <c r="DQ95" s="123">
        <f t="array" ref="DQ95">IF(DQ71&gt;$P$37,0,-INDEX('Debt &amp; Refi'!$I$42:$NH$42,MATCH(Model!DQ71,'Debt &amp; Refi'!$I$4:$NH$4,0)))</f>
        <v>0</v>
      </c>
      <c r="DR95" s="123">
        <f t="array" ref="DR95">IF(DR71&gt;$P$37,0,-INDEX('Debt &amp; Refi'!$I$42:$NH$42,MATCH(Model!DR71,'Debt &amp; Refi'!$I$4:$NH$4,0)))</f>
        <v>0</v>
      </c>
      <c r="DS95" s="123">
        <f t="array" ref="DS95">IF(DS71&gt;$P$37,0,-INDEX('Debt &amp; Refi'!$I$42:$NH$42,MATCH(Model!DS71,'Debt &amp; Refi'!$I$4:$NH$4,0)))</f>
        <v>0</v>
      </c>
      <c r="DT95" s="123">
        <f t="array" ref="DT95">IF(DT71&gt;$P$37,0,-INDEX('Debt &amp; Refi'!$I$42:$NH$42,MATCH(Model!DT71,'Debt &amp; Refi'!$I$4:$NH$4,0)))</f>
        <v>0</v>
      </c>
      <c r="DU95" s="123">
        <f t="array" ref="DU95">IF(DU71&gt;$P$37,0,-INDEX('Debt &amp; Refi'!$I$42:$NH$42,MATCH(Model!DU71,'Debt &amp; Refi'!$I$4:$NH$4,0)))</f>
        <v>0</v>
      </c>
      <c r="DV95" s="123">
        <f t="array" ref="DV95">IF(DV71&gt;$P$37,0,-INDEX('Debt &amp; Refi'!$I$42:$NH$42,MATCH(Model!DV71,'Debt &amp; Refi'!$I$4:$NH$4,0)))</f>
        <v>0</v>
      </c>
      <c r="DW95" s="123">
        <f t="array" ref="DW95">IF(DW71&gt;$P$37,0,-INDEX('Debt &amp; Refi'!$I$42:$NH$42,MATCH(Model!DW71,'Debt &amp; Refi'!$I$4:$NH$4,0)))</f>
        <v>0</v>
      </c>
      <c r="DX95" s="123">
        <f t="array" ref="DX95">IF(DX71&gt;$P$37,0,-INDEX('Debt &amp; Refi'!$I$42:$NH$42,MATCH(Model!DX71,'Debt &amp; Refi'!$I$4:$NH$4,0)))</f>
        <v>0</v>
      </c>
      <c r="DY95" s="123">
        <f t="array" ref="DY95">IF(DY71&gt;$P$37,0,-INDEX('Debt &amp; Refi'!$I$42:$NH$42,MATCH(Model!DY71,'Debt &amp; Refi'!$I$4:$NH$4,0)))</f>
        <v>0</v>
      </c>
      <c r="DZ95" s="123">
        <f t="array" ref="DZ95">IF(DZ71&gt;$P$37,0,-INDEX('Debt &amp; Refi'!$I$42:$NH$42,MATCH(Model!DZ71,'Debt &amp; Refi'!$I$4:$NH$4,0)))</f>
        <v>0</v>
      </c>
      <c r="EA95" s="123">
        <f t="array" ref="EA95">IF(EA71&gt;$P$37,0,-INDEX('Debt &amp; Refi'!$I$42:$NH$42,MATCH(Model!EA71,'Debt &amp; Refi'!$I$4:$NH$4,0)))</f>
        <v>0</v>
      </c>
      <c r="EB95" s="123">
        <f t="array" ref="EB95">IF(EB71&gt;$P$37,0,-INDEX('Debt &amp; Refi'!$I$42:$NH$42,MATCH(Model!EB71,'Debt &amp; Refi'!$I$4:$NH$4,0)))</f>
        <v>0</v>
      </c>
      <c r="EC95" s="123">
        <f t="array" ref="EC95">IF(EC71&gt;$P$37,0,-INDEX('Debt &amp; Refi'!$I$42:$NH$42,MATCH(Model!EC71,'Debt &amp; Refi'!$I$4:$NH$4,0)))</f>
        <v>0</v>
      </c>
      <c r="ED95" s="123">
        <f t="array" ref="ED95">IF(ED71&gt;$P$37,0,-INDEX('Debt &amp; Refi'!$I$42:$NH$42,MATCH(Model!ED71,'Debt &amp; Refi'!$I$4:$NH$4,0)))</f>
        <v>0</v>
      </c>
      <c r="EE95" s="123">
        <f t="array" ref="EE95">IF(EE71&gt;$P$37,0,-INDEX('Debt &amp; Refi'!$I$42:$NH$42,MATCH(Model!EE71,'Debt &amp; Refi'!$I$4:$NH$4,0)))</f>
        <v>0</v>
      </c>
      <c r="EF95" s="123">
        <f t="array" ref="EF95">IF(EF71&gt;$P$37,0,-INDEX('Debt &amp; Refi'!$I$42:$NH$42,MATCH(Model!EF71,'Debt &amp; Refi'!$I$4:$NH$4,0)))</f>
        <v>0</v>
      </c>
      <c r="EG95" s="123">
        <f t="array" ref="EG95">IF(EG71&gt;$P$37,0,-INDEX('Debt &amp; Refi'!$I$42:$NH$42,MATCH(Model!EG71,'Debt &amp; Refi'!$I$4:$NH$4,0)))</f>
        <v>0</v>
      </c>
      <c r="EH95" s="123">
        <f t="array" ref="EH95">IF(EH71&gt;$P$37,0,-INDEX('Debt &amp; Refi'!$I$42:$NH$42,MATCH(Model!EH71,'Debt &amp; Refi'!$I$4:$NH$4,0)))</f>
        <v>0</v>
      </c>
      <c r="EI95" s="123">
        <f t="array" ref="EI95">IF(EI71&gt;$P$37,0,-INDEX('Debt &amp; Refi'!$I$42:$NH$42,MATCH(Model!EI71,'Debt &amp; Refi'!$I$4:$NH$4,0)))</f>
        <v>0</v>
      </c>
      <c r="EJ95" s="123">
        <f t="array" ref="EJ95">IF(EJ71&gt;$P$37,0,-INDEX('Debt &amp; Refi'!$I$42:$NH$42,MATCH(Model!EJ71,'Debt &amp; Refi'!$I$4:$NH$4,0)))</f>
        <v>0</v>
      </c>
      <c r="EK95" s="123">
        <f t="array" ref="EK95">IF(EK71&gt;$P$37,0,-INDEX('Debt &amp; Refi'!$I$42:$NH$42,MATCH(Model!EK71,'Debt &amp; Refi'!$I$4:$NH$4,0)))</f>
        <v>0</v>
      </c>
      <c r="EL95" s="123">
        <f t="array" ref="EL95">IF(EL71&gt;$P$37,0,-INDEX('Debt &amp; Refi'!$I$42:$NH$42,MATCH(Model!EL71,'Debt &amp; Refi'!$I$4:$NH$4,0)))</f>
        <v>0</v>
      </c>
      <c r="EM95" s="123">
        <f t="array" ref="EM95">IF(EM71&gt;$P$37,0,-INDEX('Debt &amp; Refi'!$I$42:$NH$42,MATCH(Model!EM71,'Debt &amp; Refi'!$I$4:$NH$4,0)))</f>
        <v>0</v>
      </c>
      <c r="EN95" s="123">
        <f t="array" ref="EN95">IF(EN71&gt;$P$37,0,-INDEX('Debt &amp; Refi'!$I$42:$NH$42,MATCH(Model!EN71,'Debt &amp; Refi'!$I$4:$NH$4,0)))</f>
        <v>0</v>
      </c>
      <c r="EO95" s="123">
        <f t="array" ref="EO95">IF(EO71&gt;$P$37,0,-INDEX('Debt &amp; Refi'!$I$42:$NH$42,MATCH(Model!EO71,'Debt &amp; Refi'!$I$4:$NH$4,0)))</f>
        <v>0</v>
      </c>
      <c r="EP95" s="123">
        <f t="array" ref="EP95">IF(EP71&gt;$P$37,0,-INDEX('Debt &amp; Refi'!$I$42:$NH$42,MATCH(Model!EP71,'Debt &amp; Refi'!$I$4:$NH$4,0)))</f>
        <v>0</v>
      </c>
      <c r="EQ95" s="123">
        <f t="array" ref="EQ95">IF(EQ71&gt;$P$37,0,-INDEX('Debt &amp; Refi'!$I$42:$NH$42,MATCH(Model!EQ71,'Debt &amp; Refi'!$I$4:$NH$4,0)))</f>
        <v>0</v>
      </c>
      <c r="ER95" s="123">
        <f t="array" ref="ER95">IF(ER71&gt;$P$37,0,-INDEX('Debt &amp; Refi'!$I$42:$NH$42,MATCH(Model!ER71,'Debt &amp; Refi'!$I$4:$NH$4,0)))</f>
        <v>0</v>
      </c>
      <c r="ES95" s="123">
        <f t="array" ref="ES95">IF(ES71&gt;$P$37,0,-INDEX('Debt &amp; Refi'!$I$42:$NH$42,MATCH(Model!ES71,'Debt &amp; Refi'!$I$4:$NH$4,0)))</f>
        <v>0</v>
      </c>
      <c r="ET95" s="123">
        <f t="array" ref="ET95">IF(ET71&gt;$P$37,0,-INDEX('Debt &amp; Refi'!$I$42:$NH$42,MATCH(Model!ET71,'Debt &amp; Refi'!$I$4:$NH$4,0)))</f>
        <v>0</v>
      </c>
      <c r="EU95" s="123">
        <f t="array" ref="EU95">IF(EU71&gt;$P$37,0,-INDEX('Debt &amp; Refi'!$I$42:$NH$42,MATCH(Model!EU71,'Debt &amp; Refi'!$I$4:$NH$4,0)))</f>
        <v>0</v>
      </c>
      <c r="EW95" s="46" t="s">
        <v>168</v>
      </c>
    </row>
    <row r="96" ht="14.25" customHeight="1">
      <c r="B96" s="21" t="s">
        <v>186</v>
      </c>
      <c r="C96" s="124">
        <f t="shared" si="50"/>
        <v>29235441.34</v>
      </c>
      <c r="D96" s="125">
        <f t="shared" ref="D96:O96" si="63">SUM(D85,D87:D95)</f>
        <v>-14441549.53</v>
      </c>
      <c r="E96" s="124">
        <f t="shared" si="63"/>
        <v>-3515338.911</v>
      </c>
      <c r="F96" s="124">
        <f t="shared" si="63"/>
        <v>2447735.841</v>
      </c>
      <c r="G96" s="124">
        <f t="shared" si="63"/>
        <v>28580235.38</v>
      </c>
      <c r="H96" s="124">
        <f t="shared" si="63"/>
        <v>651996.2388</v>
      </c>
      <c r="I96" s="124">
        <f t="shared" si="63"/>
        <v>15512362.32</v>
      </c>
      <c r="J96" s="124">
        <f t="shared" si="63"/>
        <v>0</v>
      </c>
      <c r="K96" s="124">
        <f t="shared" si="63"/>
        <v>0</v>
      </c>
      <c r="L96" s="124">
        <f t="shared" si="63"/>
        <v>0</v>
      </c>
      <c r="M96" s="124">
        <f t="shared" si="63"/>
        <v>0</v>
      </c>
      <c r="N96" s="124">
        <f t="shared" si="63"/>
        <v>0</v>
      </c>
      <c r="O96" s="124">
        <f t="shared" si="63"/>
        <v>0</v>
      </c>
      <c r="P96" s="108"/>
      <c r="Q96" s="21" t="str">
        <f t="shared" si="52"/>
        <v>Levered CFs</v>
      </c>
      <c r="R96" s="124">
        <f t="shared" si="53"/>
        <v>29235441.34</v>
      </c>
      <c r="S96" s="125">
        <f t="shared" ref="S96:EU96" si="64">IF(S71&lt;=$C$26,SUM(S85,S87:S95,),0)</f>
        <v>-14783049.1</v>
      </c>
      <c r="T96" s="124">
        <f t="shared" si="64"/>
        <v>126557.5643</v>
      </c>
      <c r="U96" s="124">
        <f t="shared" si="64"/>
        <v>111906.5987</v>
      </c>
      <c r="V96" s="124">
        <f t="shared" si="64"/>
        <v>103035.4007</v>
      </c>
      <c r="W96" s="124">
        <f t="shared" si="64"/>
        <v>-568556.7557</v>
      </c>
      <c r="X96" s="124">
        <f t="shared" si="64"/>
        <v>-608617.8244</v>
      </c>
      <c r="Y96" s="124">
        <f t="shared" si="64"/>
        <v>-607140.5326</v>
      </c>
      <c r="Z96" s="124">
        <f t="shared" si="64"/>
        <v>-617000.5722</v>
      </c>
      <c r="AA96" s="124">
        <f t="shared" si="64"/>
        <v>-629189.8077</v>
      </c>
      <c r="AB96" s="124">
        <f t="shared" si="64"/>
        <v>-574184.2567</v>
      </c>
      <c r="AC96" s="124">
        <f t="shared" si="64"/>
        <v>-553565.5078</v>
      </c>
      <c r="AD96" s="124">
        <f t="shared" si="64"/>
        <v>-478990.9319</v>
      </c>
      <c r="AE96" s="124">
        <f t="shared" si="64"/>
        <v>262457.5573</v>
      </c>
      <c r="AF96" s="124">
        <f t="shared" si="64"/>
        <v>309944.4892</v>
      </c>
      <c r="AG96" s="124">
        <f t="shared" si="64"/>
        <v>284896.1246</v>
      </c>
      <c r="AH96" s="124">
        <f t="shared" si="64"/>
        <v>264609.1067</v>
      </c>
      <c r="AI96" s="124">
        <f t="shared" si="64"/>
        <v>176409.7457</v>
      </c>
      <c r="AJ96" s="124">
        <f t="shared" si="64"/>
        <v>110239.0532</v>
      </c>
      <c r="AK96" s="124">
        <f t="shared" si="64"/>
        <v>110996.9695</v>
      </c>
      <c r="AL96" s="124">
        <f t="shared" si="64"/>
        <v>92929.90989</v>
      </c>
      <c r="AM96" s="124">
        <f t="shared" si="64"/>
        <v>71858.51388</v>
      </c>
      <c r="AN96" s="124">
        <f t="shared" si="64"/>
        <v>156015.6448</v>
      </c>
      <c r="AO96" s="124">
        <f t="shared" si="64"/>
        <v>188274.2886</v>
      </c>
      <c r="AP96" s="124">
        <f t="shared" si="64"/>
        <v>308635.2371</v>
      </c>
      <c r="AQ96" s="124">
        <f t="shared" si="64"/>
        <v>289564.1926</v>
      </c>
      <c r="AR96" s="124">
        <f t="shared" si="64"/>
        <v>339920.7362</v>
      </c>
      <c r="AS96" s="124">
        <f t="shared" si="64"/>
        <v>312875.4252</v>
      </c>
      <c r="AT96" s="124">
        <f t="shared" si="64"/>
        <v>290016.1247</v>
      </c>
      <c r="AU96" s="124">
        <f t="shared" si="64"/>
        <v>195354.3981</v>
      </c>
      <c r="AV96" s="124">
        <f t="shared" si="64"/>
        <v>124323.8807</v>
      </c>
      <c r="AW96" s="124">
        <f t="shared" si="64"/>
        <v>27666058.85</v>
      </c>
      <c r="AX96" s="124">
        <f t="shared" si="64"/>
        <v>-74629.93402</v>
      </c>
      <c r="AY96" s="124">
        <f t="shared" si="64"/>
        <v>-97540.19366</v>
      </c>
      <c r="AZ96" s="124">
        <f t="shared" si="64"/>
        <v>-7896.739474</v>
      </c>
      <c r="BA96" s="124">
        <f t="shared" si="64"/>
        <v>26217.77379</v>
      </c>
      <c r="BB96" s="124">
        <f t="shared" si="64"/>
        <v>154620.2923</v>
      </c>
      <c r="BC96" s="124">
        <f t="shared" si="64"/>
        <v>129212.5356</v>
      </c>
      <c r="BD96" s="124">
        <f t="shared" si="64"/>
        <v>182200.0193</v>
      </c>
      <c r="BE96" s="124">
        <f t="shared" si="64"/>
        <v>153353.8604</v>
      </c>
      <c r="BF96" s="124">
        <f t="shared" si="64"/>
        <v>128960.6404</v>
      </c>
      <c r="BG96" s="124">
        <f t="shared" si="64"/>
        <v>28580.97293</v>
      </c>
      <c r="BH96" s="124">
        <f t="shared" si="64"/>
        <v>-46777.61836</v>
      </c>
      <c r="BI96" s="124">
        <f t="shared" si="64"/>
        <v>-46407.65568</v>
      </c>
      <c r="BJ96" s="124">
        <f t="shared" si="64"/>
        <v>-67242.42597</v>
      </c>
      <c r="BK96" s="124">
        <f t="shared" si="64"/>
        <v>-91426.02041</v>
      </c>
      <c r="BL96" s="124">
        <f t="shared" si="64"/>
        <v>3502.658142</v>
      </c>
      <c r="BM96" s="124">
        <f t="shared" si="64"/>
        <v>39645.99829</v>
      </c>
      <c r="BN96" s="124">
        <f t="shared" si="64"/>
        <v>175521.2025</v>
      </c>
      <c r="BO96" s="124">
        <f t="shared" si="64"/>
        <v>171181.0547</v>
      </c>
      <c r="BP96" s="124">
        <f t="shared" si="64"/>
        <v>192061.3446</v>
      </c>
      <c r="BQ96" s="124">
        <f t="shared" si="64"/>
        <v>160173.0705</v>
      </c>
      <c r="BR96" s="124">
        <f t="shared" si="64"/>
        <v>133183.6576</v>
      </c>
      <c r="BS96" s="124">
        <f t="shared" si="64"/>
        <v>15512362.32</v>
      </c>
      <c r="BT96" s="124">
        <f t="shared" si="64"/>
        <v>0</v>
      </c>
      <c r="BU96" s="124">
        <f t="shared" si="64"/>
        <v>0</v>
      </c>
      <c r="BV96" s="124">
        <f t="shared" si="64"/>
        <v>0</v>
      </c>
      <c r="BW96" s="124">
        <f t="shared" si="64"/>
        <v>0</v>
      </c>
      <c r="BX96" s="124">
        <f t="shared" si="64"/>
        <v>0</v>
      </c>
      <c r="BY96" s="124">
        <f t="shared" si="64"/>
        <v>0</v>
      </c>
      <c r="BZ96" s="124">
        <f t="shared" si="64"/>
        <v>0</v>
      </c>
      <c r="CA96" s="124">
        <f t="shared" si="64"/>
        <v>0</v>
      </c>
      <c r="CB96" s="124">
        <f t="shared" si="64"/>
        <v>0</v>
      </c>
      <c r="CC96" s="124">
        <f t="shared" si="64"/>
        <v>0</v>
      </c>
      <c r="CD96" s="124">
        <f t="shared" si="64"/>
        <v>0</v>
      </c>
      <c r="CE96" s="124">
        <f t="shared" si="64"/>
        <v>0</v>
      </c>
      <c r="CF96" s="124">
        <f t="shared" si="64"/>
        <v>0</v>
      </c>
      <c r="CG96" s="124">
        <f t="shared" si="64"/>
        <v>0</v>
      </c>
      <c r="CH96" s="124">
        <f t="shared" si="64"/>
        <v>0</v>
      </c>
      <c r="CI96" s="124">
        <f t="shared" si="64"/>
        <v>0</v>
      </c>
      <c r="CJ96" s="124">
        <f t="shared" si="64"/>
        <v>0</v>
      </c>
      <c r="CK96" s="124">
        <f t="shared" si="64"/>
        <v>0</v>
      </c>
      <c r="CL96" s="124">
        <f t="shared" si="64"/>
        <v>0</v>
      </c>
      <c r="CM96" s="124">
        <f t="shared" si="64"/>
        <v>0</v>
      </c>
      <c r="CN96" s="124">
        <f t="shared" si="64"/>
        <v>0</v>
      </c>
      <c r="CO96" s="124">
        <f t="shared" si="64"/>
        <v>0</v>
      </c>
      <c r="CP96" s="124">
        <f t="shared" si="64"/>
        <v>0</v>
      </c>
      <c r="CQ96" s="124">
        <f t="shared" si="64"/>
        <v>0</v>
      </c>
      <c r="CR96" s="124">
        <f t="shared" si="64"/>
        <v>0</v>
      </c>
      <c r="CS96" s="124">
        <f t="shared" si="64"/>
        <v>0</v>
      </c>
      <c r="CT96" s="124">
        <f t="shared" si="64"/>
        <v>0</v>
      </c>
      <c r="CU96" s="124">
        <f t="shared" si="64"/>
        <v>0</v>
      </c>
      <c r="CV96" s="124">
        <f t="shared" si="64"/>
        <v>0</v>
      </c>
      <c r="CW96" s="124">
        <f t="shared" si="64"/>
        <v>0</v>
      </c>
      <c r="CX96" s="124">
        <f t="shared" si="64"/>
        <v>0</v>
      </c>
      <c r="CY96" s="124">
        <f t="shared" si="64"/>
        <v>0</v>
      </c>
      <c r="CZ96" s="124">
        <f t="shared" si="64"/>
        <v>0</v>
      </c>
      <c r="DA96" s="124">
        <f t="shared" si="64"/>
        <v>0</v>
      </c>
      <c r="DB96" s="124">
        <f t="shared" si="64"/>
        <v>0</v>
      </c>
      <c r="DC96" s="124">
        <f t="shared" si="64"/>
        <v>0</v>
      </c>
      <c r="DD96" s="124">
        <f t="shared" si="64"/>
        <v>0</v>
      </c>
      <c r="DE96" s="124">
        <f t="shared" si="64"/>
        <v>0</v>
      </c>
      <c r="DF96" s="124">
        <f t="shared" si="64"/>
        <v>0</v>
      </c>
      <c r="DG96" s="124">
        <f t="shared" si="64"/>
        <v>0</v>
      </c>
      <c r="DH96" s="124">
        <f t="shared" si="64"/>
        <v>0</v>
      </c>
      <c r="DI96" s="124">
        <f t="shared" si="64"/>
        <v>0</v>
      </c>
      <c r="DJ96" s="124">
        <f t="shared" si="64"/>
        <v>0</v>
      </c>
      <c r="DK96" s="124">
        <f t="shared" si="64"/>
        <v>0</v>
      </c>
      <c r="DL96" s="124">
        <f t="shared" si="64"/>
        <v>0</v>
      </c>
      <c r="DM96" s="124">
        <f t="shared" si="64"/>
        <v>0</v>
      </c>
      <c r="DN96" s="124">
        <f t="shared" si="64"/>
        <v>0</v>
      </c>
      <c r="DO96" s="124">
        <f t="shared" si="64"/>
        <v>0</v>
      </c>
      <c r="DP96" s="124">
        <f t="shared" si="64"/>
        <v>0</v>
      </c>
      <c r="DQ96" s="124">
        <f t="shared" si="64"/>
        <v>0</v>
      </c>
      <c r="DR96" s="124">
        <f t="shared" si="64"/>
        <v>0</v>
      </c>
      <c r="DS96" s="124">
        <f t="shared" si="64"/>
        <v>0</v>
      </c>
      <c r="DT96" s="124">
        <f t="shared" si="64"/>
        <v>0</v>
      </c>
      <c r="DU96" s="124">
        <f t="shared" si="64"/>
        <v>0</v>
      </c>
      <c r="DV96" s="124">
        <f t="shared" si="64"/>
        <v>0</v>
      </c>
      <c r="DW96" s="124">
        <f t="shared" si="64"/>
        <v>0</v>
      </c>
      <c r="DX96" s="124">
        <f t="shared" si="64"/>
        <v>0</v>
      </c>
      <c r="DY96" s="124">
        <f t="shared" si="64"/>
        <v>0</v>
      </c>
      <c r="DZ96" s="124">
        <f t="shared" si="64"/>
        <v>0</v>
      </c>
      <c r="EA96" s="124">
        <f t="shared" si="64"/>
        <v>0</v>
      </c>
      <c r="EB96" s="124">
        <f t="shared" si="64"/>
        <v>0</v>
      </c>
      <c r="EC96" s="124">
        <f t="shared" si="64"/>
        <v>0</v>
      </c>
      <c r="ED96" s="124">
        <f t="shared" si="64"/>
        <v>0</v>
      </c>
      <c r="EE96" s="124">
        <f t="shared" si="64"/>
        <v>0</v>
      </c>
      <c r="EF96" s="124">
        <f t="shared" si="64"/>
        <v>0</v>
      </c>
      <c r="EG96" s="124">
        <f t="shared" si="64"/>
        <v>0</v>
      </c>
      <c r="EH96" s="124">
        <f t="shared" si="64"/>
        <v>0</v>
      </c>
      <c r="EI96" s="124">
        <f t="shared" si="64"/>
        <v>0</v>
      </c>
      <c r="EJ96" s="124">
        <f t="shared" si="64"/>
        <v>0</v>
      </c>
      <c r="EK96" s="124">
        <f t="shared" si="64"/>
        <v>0</v>
      </c>
      <c r="EL96" s="124">
        <f t="shared" si="64"/>
        <v>0</v>
      </c>
      <c r="EM96" s="124">
        <f t="shared" si="64"/>
        <v>0</v>
      </c>
      <c r="EN96" s="124">
        <f t="shared" si="64"/>
        <v>0</v>
      </c>
      <c r="EO96" s="124">
        <f t="shared" si="64"/>
        <v>0</v>
      </c>
      <c r="EP96" s="124">
        <f t="shared" si="64"/>
        <v>0</v>
      </c>
      <c r="EQ96" s="124">
        <f t="shared" si="64"/>
        <v>0</v>
      </c>
      <c r="ER96" s="124">
        <f t="shared" si="64"/>
        <v>0</v>
      </c>
      <c r="ES96" s="124">
        <f t="shared" si="64"/>
        <v>0</v>
      </c>
      <c r="ET96" s="124">
        <f t="shared" si="64"/>
        <v>0</v>
      </c>
      <c r="EU96" s="124">
        <f t="shared" si="64"/>
        <v>0</v>
      </c>
      <c r="EW96" s="46" t="s">
        <v>168</v>
      </c>
    </row>
    <row r="97" ht="14.25" customHeight="1">
      <c r="C97" s="56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</row>
    <row r="98" ht="14.25" customHeight="1" outlineLevel="1">
      <c r="B98" s="128" t="str">
        <f t="shared" ref="B98:C98" si="65">Q98</f>
        <v>Unlevered IRR</v>
      </c>
      <c r="C98" s="129">
        <f t="shared" si="65"/>
        <v>0.1953338579</v>
      </c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8" t="s">
        <v>187</v>
      </c>
      <c r="R98" s="129">
        <f>XIRR($S$85:$EU$85,$S$71:$EU$71)</f>
        <v>0.1953338579</v>
      </c>
    </row>
    <row r="99" ht="14.25" customHeight="1">
      <c r="B99" s="130" t="str">
        <f t="shared" ref="B99:C99" si="66">Q99</f>
        <v>Peak Equity</v>
      </c>
      <c r="C99" s="131">
        <f t="shared" si="66"/>
        <v>41061645.04</v>
      </c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30" t="s">
        <v>188</v>
      </c>
      <c r="R99" s="131">
        <f>-SUMIF($S$85:$EU$85,"&lt;=0",$S$85:$EU$85)</f>
        <v>41061645.04</v>
      </c>
      <c r="S99" s="108"/>
    </row>
    <row r="100" ht="14.25" customHeight="1">
      <c r="B100" s="130" t="str">
        <f t="shared" ref="B100:C100" si="67">Q100</f>
        <v>Equity Multiple</v>
      </c>
      <c r="C100" s="132">
        <f t="shared" si="67"/>
        <v>2.002183451</v>
      </c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130" t="s">
        <v>189</v>
      </c>
      <c r="R100" s="132">
        <f>+R101/R99+1</f>
        <v>2.002183451</v>
      </c>
      <c r="T100" s="108"/>
    </row>
    <row r="101" ht="14.25" customHeight="1">
      <c r="B101" s="133" t="str">
        <f t="shared" ref="B101:C101" si="68">Q101</f>
        <v>WDP</v>
      </c>
      <c r="C101" s="134">
        <f t="shared" si="68"/>
        <v>41151301.11</v>
      </c>
      <c r="E101" s="56"/>
      <c r="H101" s="56"/>
      <c r="I101" s="56"/>
      <c r="J101" s="56"/>
      <c r="K101" s="56"/>
      <c r="L101" s="56"/>
      <c r="Q101" s="133" t="s">
        <v>190</v>
      </c>
      <c r="R101" s="134">
        <f>+SUM($S$85:$EU$85)</f>
        <v>41151301.11</v>
      </c>
    </row>
    <row r="102" ht="14.25" customHeight="1"/>
    <row r="103" ht="14.25" customHeight="1" outlineLevel="1">
      <c r="B103" s="128" t="str">
        <f t="shared" ref="B103:C103" si="69">Q103</f>
        <v>Levered IRR</v>
      </c>
      <c r="C103" s="129">
        <f t="shared" si="69"/>
        <v>0.395855106</v>
      </c>
      <c r="D103" s="103"/>
      <c r="Q103" s="128" t="s">
        <v>191</v>
      </c>
      <c r="R103" s="129">
        <f>XIRR($S$96:$EU$96,$S$71:$EU$71)</f>
        <v>0.395855106</v>
      </c>
    </row>
    <row r="104" ht="14.25" customHeight="1">
      <c r="B104" s="130" t="str">
        <f t="shared" ref="B104:C104" si="70">Q104</f>
        <v>Peak Equity</v>
      </c>
      <c r="C104" s="135">
        <f t="shared" si="70"/>
        <v>19852215.88</v>
      </c>
      <c r="F104" s="56"/>
      <c r="Q104" s="130" t="s">
        <v>188</v>
      </c>
      <c r="R104" s="135">
        <f>-SUMIF($S$96:$EU$96,"&lt;=0",$S$96:$EU$96)</f>
        <v>19852215.88</v>
      </c>
    </row>
    <row r="105" ht="14.25" customHeight="1">
      <c r="B105" s="130" t="str">
        <f t="shared" ref="B105:C105" si="71">Q105</f>
        <v>Equity Multiple</v>
      </c>
      <c r="C105" s="132">
        <f t="shared" si="71"/>
        <v>2.47265381</v>
      </c>
      <c r="F105" s="103"/>
      <c r="Q105" s="130" t="s">
        <v>189</v>
      </c>
      <c r="R105" s="132">
        <f>+R106/R104+1</f>
        <v>2.47265381</v>
      </c>
    </row>
    <row r="106" ht="14.25" customHeight="1">
      <c r="B106" s="133" t="str">
        <f t="shared" ref="B106:C106" si="72">Q106</f>
        <v>WDP</v>
      </c>
      <c r="C106" s="134">
        <f t="shared" si="72"/>
        <v>29235441.34</v>
      </c>
      <c r="F106" s="12"/>
      <c r="Q106" s="133" t="s">
        <v>190</v>
      </c>
      <c r="R106" s="134">
        <f>+SUM($S$96:$EU$96)</f>
        <v>29235441.34</v>
      </c>
    </row>
    <row r="107" ht="14.25" customHeight="1">
      <c r="F107" s="54"/>
    </row>
    <row r="108" ht="14.25" customHeight="1"/>
    <row r="109" ht="14.25" customHeight="1">
      <c r="D109" s="136"/>
      <c r="E109" s="136"/>
      <c r="F109" s="136"/>
      <c r="G109" s="136"/>
      <c r="H109" s="136"/>
      <c r="J109" s="12"/>
      <c r="N109" s="12"/>
    </row>
    <row r="110" ht="14.25" customHeight="1">
      <c r="J110" s="12"/>
    </row>
    <row r="111" ht="14.25" customHeight="1">
      <c r="D111" s="137" t="s">
        <v>192</v>
      </c>
      <c r="E111" s="3"/>
      <c r="F111" s="3"/>
      <c r="G111" s="3"/>
      <c r="H111" s="3"/>
      <c r="I111" s="3"/>
      <c r="J111" s="3"/>
      <c r="K111" s="3"/>
      <c r="L111" s="4"/>
      <c r="P111" s="137" t="s">
        <v>192</v>
      </c>
      <c r="Q111" s="3"/>
      <c r="R111" s="3"/>
      <c r="S111" s="3"/>
      <c r="T111" s="3"/>
      <c r="U111" s="3"/>
      <c r="V111" s="3"/>
      <c r="W111" s="3"/>
      <c r="X111" s="4"/>
      <c r="AB111" s="137" t="s">
        <v>192</v>
      </c>
      <c r="AC111" s="3"/>
      <c r="AD111" s="3"/>
      <c r="AE111" s="3"/>
      <c r="AF111" s="3"/>
      <c r="AG111" s="3"/>
      <c r="AH111" s="3"/>
      <c r="AI111" s="3"/>
      <c r="AJ111" s="4"/>
    </row>
    <row r="112" ht="14.25" customHeight="1">
      <c r="B112" s="113" t="s">
        <v>189</v>
      </c>
      <c r="C112" s="138">
        <f>$R$105</f>
        <v>2.47265381</v>
      </c>
      <c r="D112" s="139">
        <f t="shared" ref="D112:G112" si="73">E112-0.25%</f>
        <v>0.055</v>
      </c>
      <c r="E112" s="139">
        <f t="shared" si="73"/>
        <v>0.0575</v>
      </c>
      <c r="F112" s="139">
        <f t="shared" si="73"/>
        <v>0.06</v>
      </c>
      <c r="G112" s="139">
        <f t="shared" si="73"/>
        <v>0.0625</v>
      </c>
      <c r="H112" s="140">
        <v>0.065</v>
      </c>
      <c r="I112" s="139">
        <f t="shared" ref="I112:L112" si="74">H112+0.25%</f>
        <v>0.0675</v>
      </c>
      <c r="J112" s="139">
        <f t="shared" si="74"/>
        <v>0.07</v>
      </c>
      <c r="K112" s="139">
        <f t="shared" si="74"/>
        <v>0.0725</v>
      </c>
      <c r="L112" s="139">
        <f t="shared" si="74"/>
        <v>0.075</v>
      </c>
      <c r="N112" s="113" t="s">
        <v>190</v>
      </c>
      <c r="O112" s="141">
        <f>$R$106</f>
        <v>29235441.34</v>
      </c>
      <c r="P112" s="139">
        <f t="shared" ref="P112:S112" si="75">Q112-0.25%</f>
        <v>0.055</v>
      </c>
      <c r="Q112" s="139">
        <f t="shared" si="75"/>
        <v>0.0575</v>
      </c>
      <c r="R112" s="139">
        <f t="shared" si="75"/>
        <v>0.06</v>
      </c>
      <c r="S112" s="139">
        <f t="shared" si="75"/>
        <v>0.0625</v>
      </c>
      <c r="T112" s="140">
        <v>0.065</v>
      </c>
      <c r="U112" s="139">
        <f t="shared" ref="U112:X112" si="76">T112+0.25%</f>
        <v>0.0675</v>
      </c>
      <c r="V112" s="139">
        <f t="shared" si="76"/>
        <v>0.07</v>
      </c>
      <c r="W112" s="139">
        <f t="shared" si="76"/>
        <v>0.0725</v>
      </c>
      <c r="X112" s="139">
        <f t="shared" si="76"/>
        <v>0.075</v>
      </c>
      <c r="Z112" s="113" t="s">
        <v>191</v>
      </c>
      <c r="AA112" s="139">
        <f>$R$103</f>
        <v>0.395855106</v>
      </c>
      <c r="AB112" s="139">
        <f t="shared" ref="AB112:AE112" si="77">AC112-0.25%</f>
        <v>0.055</v>
      </c>
      <c r="AC112" s="139">
        <f t="shared" si="77"/>
        <v>0.0575</v>
      </c>
      <c r="AD112" s="139">
        <f t="shared" si="77"/>
        <v>0.06</v>
      </c>
      <c r="AE112" s="139">
        <f t="shared" si="77"/>
        <v>0.0625</v>
      </c>
      <c r="AF112" s="140">
        <v>0.065</v>
      </c>
      <c r="AG112" s="139">
        <f t="shared" ref="AG112:AJ112" si="78">AF112+0.25%</f>
        <v>0.0675</v>
      </c>
      <c r="AH112" s="139">
        <f t="shared" si="78"/>
        <v>0.07</v>
      </c>
      <c r="AI112" s="139">
        <f t="shared" si="78"/>
        <v>0.0725</v>
      </c>
      <c r="AJ112" s="139">
        <f t="shared" si="78"/>
        <v>0.075</v>
      </c>
    </row>
    <row r="113" ht="14.25" customHeight="1">
      <c r="B113" s="21"/>
      <c r="C113" s="22">
        <f t="shared" ref="C113:C127" si="79">C114-250000</f>
        <v>64570731.3</v>
      </c>
      <c r="D113" s="142">
        <v>2.316684296175231</v>
      </c>
      <c r="E113" s="143">
        <v>2.316684296175231</v>
      </c>
      <c r="F113" s="143">
        <v>2.316684296175231</v>
      </c>
      <c r="G113" s="143">
        <v>2.316684296175231</v>
      </c>
      <c r="H113" s="143">
        <v>2.316684296175231</v>
      </c>
      <c r="I113" s="143">
        <v>2.316684296175231</v>
      </c>
      <c r="J113" s="143">
        <v>2.316684296175231</v>
      </c>
      <c r="K113" s="143">
        <v>2.316684296175231</v>
      </c>
      <c r="L113" s="143">
        <v>2.316684296175231</v>
      </c>
      <c r="N113" s="21"/>
      <c r="O113" s="22">
        <f t="shared" ref="O113:O127" si="80">O114-250000</f>
        <v>64570731.3</v>
      </c>
      <c r="P113" s="144">
        <v>2.5991890113756187E7</v>
      </c>
      <c r="Q113" s="12">
        <v>2.5991890113756187E7</v>
      </c>
      <c r="R113" s="12">
        <v>2.5991890113756187E7</v>
      </c>
      <c r="S113" s="12">
        <v>2.5991890113756187E7</v>
      </c>
      <c r="T113" s="12">
        <v>2.5991890113756187E7</v>
      </c>
      <c r="U113" s="12">
        <v>2.5991890113756187E7</v>
      </c>
      <c r="V113" s="12">
        <v>2.5991890113756187E7</v>
      </c>
      <c r="W113" s="12">
        <v>2.5991890113756187E7</v>
      </c>
      <c r="X113" s="12">
        <v>2.5991890113756187E7</v>
      </c>
      <c r="Z113" s="21"/>
      <c r="AA113" s="22">
        <f t="shared" ref="AA113:AA127" si="81">AA114-250000</f>
        <v>64570731.3</v>
      </c>
      <c r="AB113" s="145">
        <v>0.35836507678031926</v>
      </c>
      <c r="AC113" s="103">
        <v>0.35836507678031926</v>
      </c>
      <c r="AD113" s="103">
        <v>0.35836507678031926</v>
      </c>
      <c r="AE113" s="103">
        <v>0.35836507678031926</v>
      </c>
      <c r="AF113" s="103">
        <v>0.35836507678031926</v>
      </c>
      <c r="AG113" s="103">
        <v>0.35836507678031926</v>
      </c>
      <c r="AH113" s="103">
        <v>0.35836507678031926</v>
      </c>
      <c r="AI113" s="103">
        <v>0.35836507678031926</v>
      </c>
      <c r="AJ113" s="103">
        <v>0.35836507678031926</v>
      </c>
    </row>
    <row r="114" ht="14.25" customHeight="1">
      <c r="B114" s="21"/>
      <c r="C114" s="22">
        <f t="shared" si="79"/>
        <v>64820731.3</v>
      </c>
      <c r="D114" s="142">
        <v>2.3271725885686076</v>
      </c>
      <c r="E114" s="143">
        <v>2.3271725885686076</v>
      </c>
      <c r="F114" s="143">
        <v>2.3271725885686076</v>
      </c>
      <c r="G114" s="143">
        <v>2.3271725885686076</v>
      </c>
      <c r="H114" s="143">
        <v>2.3271725885686076</v>
      </c>
      <c r="I114" s="143">
        <v>2.3271725885686076</v>
      </c>
      <c r="J114" s="143">
        <v>2.3271725885686076</v>
      </c>
      <c r="K114" s="143">
        <v>2.3271725885686076</v>
      </c>
      <c r="L114" s="143">
        <v>2.3271725885686076</v>
      </c>
      <c r="N114" s="21"/>
      <c r="O114" s="22">
        <f t="shared" si="80"/>
        <v>64820731.3</v>
      </c>
      <c r="P114" s="144">
        <v>2.620812686196996E7</v>
      </c>
      <c r="Q114" s="12">
        <v>2.620812686196996E7</v>
      </c>
      <c r="R114" s="12">
        <v>2.620812686196996E7</v>
      </c>
      <c r="S114" s="12">
        <v>2.620812686196996E7</v>
      </c>
      <c r="T114" s="12">
        <v>2.620812686196996E7</v>
      </c>
      <c r="U114" s="12">
        <v>2.620812686196996E7</v>
      </c>
      <c r="V114" s="12">
        <v>2.620812686196996E7</v>
      </c>
      <c r="W114" s="12">
        <v>2.620812686196996E7</v>
      </c>
      <c r="X114" s="12">
        <v>2.620812686196996E7</v>
      </c>
      <c r="Z114" s="21"/>
      <c r="AA114" s="22">
        <f t="shared" si="81"/>
        <v>64820731.3</v>
      </c>
      <c r="AB114" s="145">
        <v>0.360903936624527</v>
      </c>
      <c r="AC114" s="103">
        <v>0.360903936624527</v>
      </c>
      <c r="AD114" s="103">
        <v>0.360903936624527</v>
      </c>
      <c r="AE114" s="103">
        <v>0.360903936624527</v>
      </c>
      <c r="AF114" s="103">
        <v>0.360903936624527</v>
      </c>
      <c r="AG114" s="103">
        <v>0.360903936624527</v>
      </c>
      <c r="AH114" s="103">
        <v>0.360903936624527</v>
      </c>
      <c r="AI114" s="103">
        <v>0.360903936624527</v>
      </c>
      <c r="AJ114" s="103">
        <v>0.360903936624527</v>
      </c>
    </row>
    <row r="115" ht="14.25" customHeight="1">
      <c r="B115" s="21"/>
      <c r="C115" s="22">
        <f t="shared" si="79"/>
        <v>65070731.3</v>
      </c>
      <c r="D115" s="142">
        <v>2.3376535251747104</v>
      </c>
      <c r="E115" s="143">
        <v>2.3376535251747104</v>
      </c>
      <c r="F115" s="143">
        <v>2.3376535251747104</v>
      </c>
      <c r="G115" s="143">
        <v>2.3376535251747104</v>
      </c>
      <c r="H115" s="143">
        <v>2.3376535251747104</v>
      </c>
      <c r="I115" s="143">
        <v>2.3376535251747104</v>
      </c>
      <c r="J115" s="143">
        <v>2.3376535251747104</v>
      </c>
      <c r="K115" s="143">
        <v>2.3376535251747104</v>
      </c>
      <c r="L115" s="143">
        <v>2.3376535251747104</v>
      </c>
      <c r="N115" s="21"/>
      <c r="O115" s="22">
        <f t="shared" si="80"/>
        <v>65070731.3</v>
      </c>
      <c r="P115" s="144">
        <v>2.642436361018371E7</v>
      </c>
      <c r="Q115" s="12">
        <v>2.642436361018371E7</v>
      </c>
      <c r="R115" s="12">
        <v>2.642436361018371E7</v>
      </c>
      <c r="S115" s="12">
        <v>2.642436361018371E7</v>
      </c>
      <c r="T115" s="12">
        <v>2.642436361018371E7</v>
      </c>
      <c r="U115" s="12">
        <v>2.642436361018371E7</v>
      </c>
      <c r="V115" s="12">
        <v>2.642436361018371E7</v>
      </c>
      <c r="W115" s="12">
        <v>2.642436361018371E7</v>
      </c>
      <c r="X115" s="12">
        <v>2.642436361018371E7</v>
      </c>
      <c r="Z115" s="21"/>
      <c r="AA115" s="22">
        <f t="shared" si="81"/>
        <v>65070731.3</v>
      </c>
      <c r="AB115" s="145">
        <v>0.3634370267391205</v>
      </c>
      <c r="AC115" s="103">
        <v>0.3634370267391205</v>
      </c>
      <c r="AD115" s="103">
        <v>0.3634370267391205</v>
      </c>
      <c r="AE115" s="103">
        <v>0.3634370267391205</v>
      </c>
      <c r="AF115" s="103">
        <v>0.3634370267391205</v>
      </c>
      <c r="AG115" s="103">
        <v>0.3634370267391205</v>
      </c>
      <c r="AH115" s="103">
        <v>0.3634370267391205</v>
      </c>
      <c r="AI115" s="103">
        <v>0.3634370267391205</v>
      </c>
      <c r="AJ115" s="103">
        <v>0.3634370267391205</v>
      </c>
    </row>
    <row r="116" ht="14.25" customHeight="1">
      <c r="B116" s="21"/>
      <c r="C116" s="22">
        <f t="shared" si="79"/>
        <v>65320731.3</v>
      </c>
      <c r="D116" s="142">
        <v>2.3481271137291158</v>
      </c>
      <c r="E116" s="143">
        <v>2.3481271137291158</v>
      </c>
      <c r="F116" s="143">
        <v>2.3481271137291158</v>
      </c>
      <c r="G116" s="143">
        <v>2.3481271137291158</v>
      </c>
      <c r="H116" s="143">
        <v>2.3481271137291158</v>
      </c>
      <c r="I116" s="143">
        <v>2.3481271137291158</v>
      </c>
      <c r="J116" s="143">
        <v>2.3481271137291158</v>
      </c>
      <c r="K116" s="143">
        <v>2.3481271137291158</v>
      </c>
      <c r="L116" s="143">
        <v>2.3481271137291158</v>
      </c>
      <c r="N116" s="21"/>
      <c r="O116" s="22">
        <f t="shared" si="80"/>
        <v>65320731.3</v>
      </c>
      <c r="P116" s="144">
        <v>2.664060035839747E7</v>
      </c>
      <c r="Q116" s="12">
        <v>2.664060035839747E7</v>
      </c>
      <c r="R116" s="12">
        <v>2.664060035839747E7</v>
      </c>
      <c r="S116" s="12">
        <v>2.664060035839747E7</v>
      </c>
      <c r="T116" s="12">
        <v>2.664060035839747E7</v>
      </c>
      <c r="U116" s="12">
        <v>2.664060035839747E7</v>
      </c>
      <c r="V116" s="12">
        <v>2.664060035839747E7</v>
      </c>
      <c r="W116" s="12">
        <v>2.664060035839747E7</v>
      </c>
      <c r="X116" s="12">
        <v>2.664060035839747E7</v>
      </c>
      <c r="Z116" s="21"/>
      <c r="AA116" s="22">
        <f t="shared" si="81"/>
        <v>65320731.3</v>
      </c>
      <c r="AB116" s="145">
        <v>0.3659643709659577</v>
      </c>
      <c r="AC116" s="103">
        <v>0.3659643709659577</v>
      </c>
      <c r="AD116" s="103">
        <v>0.3659643709659577</v>
      </c>
      <c r="AE116" s="103">
        <v>0.3659643709659577</v>
      </c>
      <c r="AF116" s="103">
        <v>0.3659643709659577</v>
      </c>
      <c r="AG116" s="103">
        <v>0.3659643709659577</v>
      </c>
      <c r="AH116" s="103">
        <v>0.3659643709659577</v>
      </c>
      <c r="AI116" s="103">
        <v>0.3659643709659577</v>
      </c>
      <c r="AJ116" s="103">
        <v>0.3659643709659577</v>
      </c>
    </row>
    <row r="117" ht="14.25" customHeight="1">
      <c r="B117" s="103"/>
      <c r="C117" s="22">
        <f t="shared" si="79"/>
        <v>65570731.3</v>
      </c>
      <c r="D117" s="142">
        <v>2.3585933619565527</v>
      </c>
      <c r="E117" s="143">
        <v>2.3585933619565527</v>
      </c>
      <c r="F117" s="143">
        <v>2.3585933619565527</v>
      </c>
      <c r="G117" s="143">
        <v>2.3585933619565527</v>
      </c>
      <c r="H117" s="143">
        <v>2.3585933619565527</v>
      </c>
      <c r="I117" s="143">
        <v>2.3585933619565527</v>
      </c>
      <c r="J117" s="143">
        <v>2.3585933619565527</v>
      </c>
      <c r="K117" s="143">
        <v>2.3585933619565527</v>
      </c>
      <c r="L117" s="143">
        <v>2.3585933619565527</v>
      </c>
      <c r="N117" s="103"/>
      <c r="O117" s="22">
        <f t="shared" si="80"/>
        <v>65570731.3</v>
      </c>
      <c r="P117" s="144">
        <v>2.685683710661123E7</v>
      </c>
      <c r="Q117" s="12">
        <v>2.685683710661123E7</v>
      </c>
      <c r="R117" s="12">
        <v>2.685683710661123E7</v>
      </c>
      <c r="S117" s="12">
        <v>2.685683710661123E7</v>
      </c>
      <c r="T117" s="12">
        <v>2.685683710661123E7</v>
      </c>
      <c r="U117" s="12">
        <v>2.685683710661123E7</v>
      </c>
      <c r="V117" s="12">
        <v>2.685683710661123E7</v>
      </c>
      <c r="W117" s="12">
        <v>2.685683710661123E7</v>
      </c>
      <c r="X117" s="12">
        <v>2.685683710661123E7</v>
      </c>
      <c r="Z117" s="103"/>
      <c r="AA117" s="22">
        <f t="shared" si="81"/>
        <v>65570731.3</v>
      </c>
      <c r="AB117" s="145">
        <v>0.36848600506782536</v>
      </c>
      <c r="AC117" s="103">
        <v>0.36848600506782536</v>
      </c>
      <c r="AD117" s="103">
        <v>0.36848600506782536</v>
      </c>
      <c r="AE117" s="103">
        <v>0.36848600506782536</v>
      </c>
      <c r="AF117" s="103">
        <v>0.36848600506782536</v>
      </c>
      <c r="AG117" s="103">
        <v>0.36848600506782536</v>
      </c>
      <c r="AH117" s="103">
        <v>0.36848600506782536</v>
      </c>
      <c r="AI117" s="103">
        <v>0.36848600506782536</v>
      </c>
      <c r="AJ117" s="103">
        <v>0.36848600506782536</v>
      </c>
    </row>
    <row r="118" ht="14.25" customHeight="1">
      <c r="B118" s="21"/>
      <c r="C118" s="22">
        <f t="shared" si="79"/>
        <v>65820731.3</v>
      </c>
      <c r="D118" s="142">
        <v>2.3690522775709297</v>
      </c>
      <c r="E118" s="143">
        <v>2.3690522775709297</v>
      </c>
      <c r="F118" s="143">
        <v>2.3690522775709297</v>
      </c>
      <c r="G118" s="143">
        <v>2.3690522775709297</v>
      </c>
      <c r="H118" s="143">
        <v>2.3690522775709297</v>
      </c>
      <c r="I118" s="143">
        <v>2.3690522775709297</v>
      </c>
      <c r="J118" s="143">
        <v>2.3690522775709297</v>
      </c>
      <c r="K118" s="143">
        <v>2.3690522775709297</v>
      </c>
      <c r="L118" s="143">
        <v>2.3690522775709297</v>
      </c>
      <c r="N118" s="21"/>
      <c r="O118" s="22">
        <f t="shared" si="80"/>
        <v>65820731.3</v>
      </c>
      <c r="P118" s="144">
        <v>2.7073073854824997E7</v>
      </c>
      <c r="Q118" s="12">
        <v>2.7073073854824997E7</v>
      </c>
      <c r="R118" s="12">
        <v>2.7073073854824997E7</v>
      </c>
      <c r="S118" s="12">
        <v>2.7073073854824997E7</v>
      </c>
      <c r="T118" s="12">
        <v>2.7073073854824997E7</v>
      </c>
      <c r="U118" s="12">
        <v>2.7073073854824997E7</v>
      </c>
      <c r="V118" s="12">
        <v>2.7073073854824997E7</v>
      </c>
      <c r="W118" s="12">
        <v>2.7073073854824997E7</v>
      </c>
      <c r="X118" s="12">
        <v>2.7073073854824997E7</v>
      </c>
      <c r="Z118" s="21"/>
      <c r="AA118" s="22">
        <f t="shared" si="81"/>
        <v>65820731.3</v>
      </c>
      <c r="AB118" s="145">
        <v>0.3710019409656524</v>
      </c>
      <c r="AC118" s="103">
        <v>0.3710019409656524</v>
      </c>
      <c r="AD118" s="103">
        <v>0.3710019409656524</v>
      </c>
      <c r="AE118" s="103">
        <v>0.3710019409656524</v>
      </c>
      <c r="AF118" s="103">
        <v>0.3710019409656524</v>
      </c>
      <c r="AG118" s="103">
        <v>0.3710019409656524</v>
      </c>
      <c r="AH118" s="103">
        <v>0.3710019409656524</v>
      </c>
      <c r="AI118" s="103">
        <v>0.3710019409656524</v>
      </c>
      <c r="AJ118" s="103">
        <v>0.3710019409656524</v>
      </c>
    </row>
    <row r="119" ht="14.25" customHeight="1">
      <c r="B119" s="103"/>
      <c r="C119" s="22">
        <f t="shared" si="79"/>
        <v>66070731.3</v>
      </c>
      <c r="D119" s="142">
        <v>2.3795038682753478</v>
      </c>
      <c r="E119" s="143">
        <v>2.3795038682753478</v>
      </c>
      <c r="F119" s="143">
        <v>2.3795038682753478</v>
      </c>
      <c r="G119" s="143">
        <v>2.3795038682753478</v>
      </c>
      <c r="H119" s="143">
        <v>2.3795038682753478</v>
      </c>
      <c r="I119" s="143">
        <v>2.3795038682753478</v>
      </c>
      <c r="J119" s="143">
        <v>2.3795038682753478</v>
      </c>
      <c r="K119" s="143">
        <v>2.3795038682753478</v>
      </c>
      <c r="L119" s="143">
        <v>2.3795038682753478</v>
      </c>
      <c r="N119" s="103"/>
      <c r="O119" s="22">
        <f t="shared" si="80"/>
        <v>66070731.3</v>
      </c>
      <c r="P119" s="144">
        <v>2.7289310603038758E7</v>
      </c>
      <c r="Q119" s="12">
        <v>2.7289310603038758E7</v>
      </c>
      <c r="R119" s="12">
        <v>2.7289310603038758E7</v>
      </c>
      <c r="S119" s="12">
        <v>2.7289310603038758E7</v>
      </c>
      <c r="T119" s="12">
        <v>2.7289310603038758E7</v>
      </c>
      <c r="U119" s="12">
        <v>2.7289310603038758E7</v>
      </c>
      <c r="V119" s="12">
        <v>2.7289310603038758E7</v>
      </c>
      <c r="W119" s="12">
        <v>2.7289310603038758E7</v>
      </c>
      <c r="X119" s="12">
        <v>2.7289310603038758E7</v>
      </c>
      <c r="Z119" s="103"/>
      <c r="AA119" s="22">
        <f t="shared" si="81"/>
        <v>66070731.3</v>
      </c>
      <c r="AB119" s="145">
        <v>0.37351223826408386</v>
      </c>
      <c r="AC119" s="103">
        <v>0.37351223826408386</v>
      </c>
      <c r="AD119" s="103">
        <v>0.37351223826408386</v>
      </c>
      <c r="AE119" s="103">
        <v>0.37351223826408386</v>
      </c>
      <c r="AF119" s="103">
        <v>0.37351223826408386</v>
      </c>
      <c r="AG119" s="103">
        <v>0.37351223826408386</v>
      </c>
      <c r="AH119" s="103">
        <v>0.37351223826408386</v>
      </c>
      <c r="AI119" s="103">
        <v>0.37351223826408386</v>
      </c>
      <c r="AJ119" s="103">
        <v>0.37351223826408386</v>
      </c>
    </row>
    <row r="120" ht="14.25" customHeight="1">
      <c r="B120" s="103"/>
      <c r="C120" s="22">
        <f t="shared" si="79"/>
        <v>66320731.3</v>
      </c>
      <c r="D120" s="142">
        <v>2.3899481417621233</v>
      </c>
      <c r="E120" s="143">
        <v>2.3899481417621233</v>
      </c>
      <c r="F120" s="143">
        <v>2.3899481417621233</v>
      </c>
      <c r="G120" s="143">
        <v>2.3899481417621233</v>
      </c>
      <c r="H120" s="143">
        <v>2.3899481417621233</v>
      </c>
      <c r="I120" s="143">
        <v>2.3899481417621233</v>
      </c>
      <c r="J120" s="143">
        <v>2.3899481417621233</v>
      </c>
      <c r="K120" s="143">
        <v>2.3899481417621233</v>
      </c>
      <c r="L120" s="143">
        <v>2.3899481417621233</v>
      </c>
      <c r="N120" s="103"/>
      <c r="O120" s="22">
        <f t="shared" si="80"/>
        <v>66320731.3</v>
      </c>
      <c r="P120" s="144">
        <v>2.750554735125252E7</v>
      </c>
      <c r="Q120" s="12">
        <v>2.750554735125252E7</v>
      </c>
      <c r="R120" s="12">
        <v>2.750554735125252E7</v>
      </c>
      <c r="S120" s="12">
        <v>2.750554735125252E7</v>
      </c>
      <c r="T120" s="12">
        <v>2.750554735125252E7</v>
      </c>
      <c r="U120" s="12">
        <v>2.750554735125252E7</v>
      </c>
      <c r="V120" s="12">
        <v>2.750554735125252E7</v>
      </c>
      <c r="W120" s="12">
        <v>2.750554735125252E7</v>
      </c>
      <c r="X120" s="12">
        <v>2.750554735125252E7</v>
      </c>
      <c r="Z120" s="103"/>
      <c r="AA120" s="22">
        <f t="shared" si="81"/>
        <v>66320731.3</v>
      </c>
      <c r="AB120" s="145">
        <v>0.3760168969631196</v>
      </c>
      <c r="AC120" s="103">
        <v>0.3760168969631196</v>
      </c>
      <c r="AD120" s="103">
        <v>0.3760168969631196</v>
      </c>
      <c r="AE120" s="103">
        <v>0.3760168969631196</v>
      </c>
      <c r="AF120" s="103">
        <v>0.3760168969631196</v>
      </c>
      <c r="AG120" s="103">
        <v>0.3760168969631196</v>
      </c>
      <c r="AH120" s="103">
        <v>0.3760168969631196</v>
      </c>
      <c r="AI120" s="103">
        <v>0.3760168969631196</v>
      </c>
      <c r="AJ120" s="103">
        <v>0.3760168969631196</v>
      </c>
    </row>
    <row r="121" ht="14.25" customHeight="1">
      <c r="B121" s="103"/>
      <c r="C121" s="22">
        <f t="shared" si="79"/>
        <v>66570731.3</v>
      </c>
      <c r="D121" s="142">
        <v>2.4003851057128056</v>
      </c>
      <c r="E121" s="143">
        <v>2.4003851057128056</v>
      </c>
      <c r="F121" s="143">
        <v>2.4003851057128056</v>
      </c>
      <c r="G121" s="143">
        <v>2.4003851057128056</v>
      </c>
      <c r="H121" s="143">
        <v>2.4003851057128056</v>
      </c>
      <c r="I121" s="143">
        <v>2.4003851057128056</v>
      </c>
      <c r="J121" s="143">
        <v>2.4003851057128056</v>
      </c>
      <c r="K121" s="143">
        <v>2.4003851057128056</v>
      </c>
      <c r="L121" s="143">
        <v>2.4003851057128056</v>
      </c>
      <c r="N121" s="103"/>
      <c r="O121" s="22">
        <f t="shared" si="80"/>
        <v>66570731.3</v>
      </c>
      <c r="P121" s="144">
        <v>2.7721784099466275E7</v>
      </c>
      <c r="Q121" s="12">
        <v>2.7721784099466275E7</v>
      </c>
      <c r="R121" s="12">
        <v>2.7721784099466275E7</v>
      </c>
      <c r="S121" s="12">
        <v>2.7721784099466275E7</v>
      </c>
      <c r="T121" s="12">
        <v>2.7721784099466275E7</v>
      </c>
      <c r="U121" s="12">
        <v>2.7721784099466275E7</v>
      </c>
      <c r="V121" s="12">
        <v>2.7721784099466275E7</v>
      </c>
      <c r="W121" s="12">
        <v>2.7721784099466275E7</v>
      </c>
      <c r="X121" s="12">
        <v>2.7721784099466275E7</v>
      </c>
      <c r="Z121" s="103"/>
      <c r="AA121" s="22">
        <f t="shared" si="81"/>
        <v>66570731.3</v>
      </c>
      <c r="AB121" s="145">
        <v>0.3785159647464753</v>
      </c>
      <c r="AC121" s="103">
        <v>0.3785159647464753</v>
      </c>
      <c r="AD121" s="103">
        <v>0.3785159647464753</v>
      </c>
      <c r="AE121" s="103">
        <v>0.3785159647464753</v>
      </c>
      <c r="AF121" s="103">
        <v>0.3785159647464753</v>
      </c>
      <c r="AG121" s="103">
        <v>0.3785159647464753</v>
      </c>
      <c r="AH121" s="103">
        <v>0.3785159647464753</v>
      </c>
      <c r="AI121" s="103">
        <v>0.3785159647464753</v>
      </c>
      <c r="AJ121" s="103">
        <v>0.3785159647464753</v>
      </c>
    </row>
    <row r="122" ht="14.25" customHeight="1">
      <c r="B122" s="103"/>
      <c r="C122" s="22">
        <f t="shared" si="79"/>
        <v>66820731.3</v>
      </c>
      <c r="D122" s="142">
        <v>2.4107409487116085</v>
      </c>
      <c r="E122" s="143">
        <v>2.4107409487116085</v>
      </c>
      <c r="F122" s="143">
        <v>2.4107409487116085</v>
      </c>
      <c r="G122" s="143">
        <v>2.4107409487116085</v>
      </c>
      <c r="H122" s="143">
        <v>2.4107409487116085</v>
      </c>
      <c r="I122" s="143">
        <v>2.4107409487116085</v>
      </c>
      <c r="J122" s="143">
        <v>2.4107409487116085</v>
      </c>
      <c r="K122" s="143">
        <v>2.4107409487116085</v>
      </c>
      <c r="L122" s="143">
        <v>2.4107409487116085</v>
      </c>
      <c r="N122" s="103"/>
      <c r="O122" s="22">
        <f t="shared" si="80"/>
        <v>66820731.3</v>
      </c>
      <c r="P122" s="144">
        <v>2.793802084768004E7</v>
      </c>
      <c r="Q122" s="12">
        <v>2.793802084768004E7</v>
      </c>
      <c r="R122" s="12">
        <v>2.793802084768004E7</v>
      </c>
      <c r="S122" s="12">
        <v>2.793802084768004E7</v>
      </c>
      <c r="T122" s="12">
        <v>2.793802084768004E7</v>
      </c>
      <c r="U122" s="12">
        <v>2.793802084768004E7</v>
      </c>
      <c r="V122" s="12">
        <v>2.793802084768004E7</v>
      </c>
      <c r="W122" s="12">
        <v>2.793802084768004E7</v>
      </c>
      <c r="X122" s="12">
        <v>2.793802084768004E7</v>
      </c>
      <c r="Z122" s="103"/>
      <c r="AA122" s="22">
        <f t="shared" si="81"/>
        <v>66820731.3</v>
      </c>
      <c r="AB122" s="145">
        <v>0.38100945353508</v>
      </c>
      <c r="AC122" s="103">
        <v>0.38100945353508</v>
      </c>
      <c r="AD122" s="103">
        <v>0.38100945353508</v>
      </c>
      <c r="AE122" s="103">
        <v>0.38100945353508</v>
      </c>
      <c r="AF122" s="103">
        <v>0.38100945353508</v>
      </c>
      <c r="AG122" s="103">
        <v>0.38100945353508</v>
      </c>
      <c r="AH122" s="103">
        <v>0.38100945353508</v>
      </c>
      <c r="AI122" s="103">
        <v>0.38100945353508</v>
      </c>
      <c r="AJ122" s="103">
        <v>0.38100945353508</v>
      </c>
    </row>
    <row r="123" ht="14.25" customHeight="1">
      <c r="B123" s="103"/>
      <c r="C123" s="22">
        <f t="shared" si="79"/>
        <v>67070731.3</v>
      </c>
      <c r="D123" s="142">
        <v>2.4210807762666215</v>
      </c>
      <c r="E123" s="143">
        <v>2.4210807762666215</v>
      </c>
      <c r="F123" s="143">
        <v>2.4210807762666215</v>
      </c>
      <c r="G123" s="143">
        <v>2.4210807762666215</v>
      </c>
      <c r="H123" s="143">
        <v>2.4210807762666215</v>
      </c>
      <c r="I123" s="143">
        <v>2.4210807762666215</v>
      </c>
      <c r="J123" s="143">
        <v>2.4210807762666215</v>
      </c>
      <c r="K123" s="143">
        <v>2.4210807762666215</v>
      </c>
      <c r="L123" s="143">
        <v>2.4210807762666215</v>
      </c>
      <c r="N123" s="103"/>
      <c r="O123" s="22">
        <f t="shared" si="80"/>
        <v>67070731.3</v>
      </c>
      <c r="P123" s="144">
        <v>2.8154257595893804E7</v>
      </c>
      <c r="Q123" s="12">
        <v>2.8154257595893804E7</v>
      </c>
      <c r="R123" s="12">
        <v>2.8154257595893804E7</v>
      </c>
      <c r="S123" s="12">
        <v>2.8154257595893804E7</v>
      </c>
      <c r="T123" s="12">
        <v>2.8154257595893804E7</v>
      </c>
      <c r="U123" s="12">
        <v>2.8154257595893804E7</v>
      </c>
      <c r="V123" s="12">
        <v>2.8154257595893804E7</v>
      </c>
      <c r="W123" s="12">
        <v>2.8154257595893804E7</v>
      </c>
      <c r="X123" s="12">
        <v>2.8154257595893804E7</v>
      </c>
      <c r="Z123" s="103"/>
      <c r="AA123" s="22">
        <f t="shared" si="81"/>
        <v>67070731.3</v>
      </c>
      <c r="AB123" s="145">
        <v>0.38349741101264956</v>
      </c>
      <c r="AC123" s="103">
        <v>0.38349741101264956</v>
      </c>
      <c r="AD123" s="103">
        <v>0.38349741101264956</v>
      </c>
      <c r="AE123" s="103">
        <v>0.38349741101264956</v>
      </c>
      <c r="AF123" s="103">
        <v>0.38349741101264956</v>
      </c>
      <c r="AG123" s="103">
        <v>0.38349741101264956</v>
      </c>
      <c r="AH123" s="103">
        <v>0.38349741101264956</v>
      </c>
      <c r="AI123" s="103">
        <v>0.38349741101264956</v>
      </c>
      <c r="AJ123" s="103">
        <v>0.38349741101264956</v>
      </c>
    </row>
    <row r="124" ht="14.25" customHeight="1">
      <c r="B124" s="103"/>
      <c r="C124" s="22">
        <f t="shared" si="79"/>
        <v>67320731.3</v>
      </c>
      <c r="D124" s="142">
        <v>2.4314121831642836</v>
      </c>
      <c r="E124" s="143">
        <v>2.4314121831642836</v>
      </c>
      <c r="F124" s="143">
        <v>2.4314121831642836</v>
      </c>
      <c r="G124" s="143">
        <v>2.4314121831642836</v>
      </c>
      <c r="H124" s="143">
        <v>2.4314121831642836</v>
      </c>
      <c r="I124" s="143">
        <v>2.4314121831642836</v>
      </c>
      <c r="J124" s="143">
        <v>2.4314121831642836</v>
      </c>
      <c r="K124" s="143">
        <v>2.4314121831642836</v>
      </c>
      <c r="L124" s="143">
        <v>2.4314121831642836</v>
      </c>
      <c r="N124" s="103"/>
      <c r="O124" s="22">
        <f t="shared" si="80"/>
        <v>67320731.3</v>
      </c>
      <c r="P124" s="144">
        <v>2.8370494344107576E7</v>
      </c>
      <c r="Q124" s="12">
        <v>2.8370494344107576E7</v>
      </c>
      <c r="R124" s="12">
        <v>2.8370494344107576E7</v>
      </c>
      <c r="S124" s="12">
        <v>2.8370494344107576E7</v>
      </c>
      <c r="T124" s="12">
        <v>2.8370494344107576E7</v>
      </c>
      <c r="U124" s="12">
        <v>2.8370494344107576E7</v>
      </c>
      <c r="V124" s="12">
        <v>2.8370494344107576E7</v>
      </c>
      <c r="W124" s="12">
        <v>2.8370494344107576E7</v>
      </c>
      <c r="X124" s="12">
        <v>2.8370494344107576E7</v>
      </c>
      <c r="Z124" s="103"/>
      <c r="AA124" s="22">
        <f t="shared" si="81"/>
        <v>67320731.3</v>
      </c>
      <c r="AB124" s="145">
        <v>0.385979861021042</v>
      </c>
      <c r="AC124" s="103">
        <v>0.385979861021042</v>
      </c>
      <c r="AD124" s="103">
        <v>0.385979861021042</v>
      </c>
      <c r="AE124" s="103">
        <v>0.385979861021042</v>
      </c>
      <c r="AF124" s="103">
        <v>0.385979861021042</v>
      </c>
      <c r="AG124" s="103">
        <v>0.385979861021042</v>
      </c>
      <c r="AH124" s="103">
        <v>0.385979861021042</v>
      </c>
      <c r="AI124" s="103">
        <v>0.385979861021042</v>
      </c>
      <c r="AJ124" s="103">
        <v>0.385979861021042</v>
      </c>
    </row>
    <row r="125" ht="14.25" customHeight="1">
      <c r="B125" s="103"/>
      <c r="C125" s="22">
        <f t="shared" si="79"/>
        <v>67570731.3</v>
      </c>
      <c r="D125" s="142">
        <v>2.4417351796869617</v>
      </c>
      <c r="E125" s="143">
        <v>2.4417351796869617</v>
      </c>
      <c r="F125" s="143">
        <v>2.4417351796869617</v>
      </c>
      <c r="G125" s="143">
        <v>2.4417351796869617</v>
      </c>
      <c r="H125" s="143">
        <v>2.4417351796869617</v>
      </c>
      <c r="I125" s="143">
        <v>2.4417351796869617</v>
      </c>
      <c r="J125" s="143">
        <v>2.4417351796869617</v>
      </c>
      <c r="K125" s="143">
        <v>2.4417351796869617</v>
      </c>
      <c r="L125" s="143">
        <v>2.4417351796869617</v>
      </c>
      <c r="N125" s="103"/>
      <c r="O125" s="22">
        <f t="shared" si="80"/>
        <v>67570731.3</v>
      </c>
      <c r="P125" s="144">
        <v>2.8586731092321333E7</v>
      </c>
      <c r="Q125" s="12">
        <v>2.8586731092321333E7</v>
      </c>
      <c r="R125" s="12">
        <v>2.8586731092321333E7</v>
      </c>
      <c r="S125" s="12">
        <v>2.8586731092321333E7</v>
      </c>
      <c r="T125" s="12">
        <v>2.8586731092321333E7</v>
      </c>
      <c r="U125" s="12">
        <v>2.8586731092321333E7</v>
      </c>
      <c r="V125" s="12">
        <v>2.8586731092321333E7</v>
      </c>
      <c r="W125" s="12">
        <v>2.8586731092321333E7</v>
      </c>
      <c r="X125" s="12">
        <v>2.8586731092321333E7</v>
      </c>
      <c r="Z125" s="103"/>
      <c r="AA125" s="22">
        <f t="shared" si="81"/>
        <v>67570731.3</v>
      </c>
      <c r="AB125" s="145">
        <v>0.38845682740211485</v>
      </c>
      <c r="AC125" s="103">
        <v>0.38845682740211485</v>
      </c>
      <c r="AD125" s="103">
        <v>0.38845682740211485</v>
      </c>
      <c r="AE125" s="103">
        <v>0.38845682740211485</v>
      </c>
      <c r="AF125" s="103">
        <v>0.38845682740211485</v>
      </c>
      <c r="AG125" s="103">
        <v>0.38845682740211485</v>
      </c>
      <c r="AH125" s="103">
        <v>0.38845682740211485</v>
      </c>
      <c r="AI125" s="103">
        <v>0.38845682740211485</v>
      </c>
      <c r="AJ125" s="103">
        <v>0.38845682740211485</v>
      </c>
    </row>
    <row r="126" ht="14.25" customHeight="1">
      <c r="B126" s="103"/>
      <c r="C126" s="22">
        <f t="shared" si="79"/>
        <v>67820731.3</v>
      </c>
      <c r="D126" s="142">
        <v>2.4520497761002895</v>
      </c>
      <c r="E126" s="143">
        <v>2.4520497761002895</v>
      </c>
      <c r="F126" s="143">
        <v>2.4520497761002895</v>
      </c>
      <c r="G126" s="143">
        <v>2.4520497761002895</v>
      </c>
      <c r="H126" s="143">
        <v>2.4520497761002895</v>
      </c>
      <c r="I126" s="143">
        <v>2.4520497761002895</v>
      </c>
      <c r="J126" s="143">
        <v>2.4520497761002895</v>
      </c>
      <c r="K126" s="143">
        <v>2.4520497761002895</v>
      </c>
      <c r="L126" s="143">
        <v>2.4520497761002895</v>
      </c>
      <c r="N126" s="103"/>
      <c r="O126" s="22">
        <f t="shared" si="80"/>
        <v>67820731.3</v>
      </c>
      <c r="P126" s="144">
        <v>2.880296784053507E7</v>
      </c>
      <c r="Q126" s="12">
        <v>2.880296784053507E7</v>
      </c>
      <c r="R126" s="12">
        <v>2.880296784053507E7</v>
      </c>
      <c r="S126" s="12">
        <v>2.880296784053507E7</v>
      </c>
      <c r="T126" s="12">
        <v>2.880296784053507E7</v>
      </c>
      <c r="U126" s="12">
        <v>2.880296784053507E7</v>
      </c>
      <c r="V126" s="12">
        <v>2.880296784053507E7</v>
      </c>
      <c r="W126" s="12">
        <v>2.880296784053507E7</v>
      </c>
      <c r="X126" s="12">
        <v>2.880296784053507E7</v>
      </c>
      <c r="Z126" s="103"/>
      <c r="AA126" s="22">
        <f t="shared" si="81"/>
        <v>67820731.3</v>
      </c>
      <c r="AB126" s="145">
        <v>0.3909283339977263</v>
      </c>
      <c r="AC126" s="103">
        <v>0.3909283339977263</v>
      </c>
      <c r="AD126" s="103">
        <v>0.3909283339977263</v>
      </c>
      <c r="AE126" s="103">
        <v>0.3909283339977263</v>
      </c>
      <c r="AF126" s="103">
        <v>0.3909283339977263</v>
      </c>
      <c r="AG126" s="103">
        <v>0.3909283339977263</v>
      </c>
      <c r="AH126" s="103">
        <v>0.3909283339977263</v>
      </c>
      <c r="AI126" s="103">
        <v>0.3909283339977263</v>
      </c>
      <c r="AJ126" s="103">
        <v>0.3909283339977263</v>
      </c>
    </row>
    <row r="127" ht="14.25" customHeight="1">
      <c r="B127" s="103"/>
      <c r="C127" s="22">
        <f t="shared" si="79"/>
        <v>68070731.3</v>
      </c>
      <c r="D127" s="142">
        <v>2.4623559826532038</v>
      </c>
      <c r="E127" s="143">
        <v>2.4623559826532038</v>
      </c>
      <c r="F127" s="143">
        <v>2.4623559826532038</v>
      </c>
      <c r="G127" s="143">
        <v>2.4623559826532038</v>
      </c>
      <c r="H127" s="143">
        <v>2.4623559826532038</v>
      </c>
      <c r="I127" s="143">
        <v>2.4623559826532038</v>
      </c>
      <c r="J127" s="143">
        <v>2.4623559826532038</v>
      </c>
      <c r="K127" s="143">
        <v>2.4623559826532038</v>
      </c>
      <c r="L127" s="143">
        <v>2.4623559826532038</v>
      </c>
      <c r="N127" s="103"/>
      <c r="O127" s="22">
        <f t="shared" si="80"/>
        <v>68070731.3</v>
      </c>
      <c r="P127" s="144">
        <v>2.9019204588748842E7</v>
      </c>
      <c r="Q127" s="12">
        <v>2.9019204588748842E7</v>
      </c>
      <c r="R127" s="12">
        <v>2.9019204588748842E7</v>
      </c>
      <c r="S127" s="12">
        <v>2.9019204588748842E7</v>
      </c>
      <c r="T127" s="12">
        <v>2.9019204588748842E7</v>
      </c>
      <c r="U127" s="12">
        <v>2.9019204588748842E7</v>
      </c>
      <c r="V127" s="12">
        <v>2.9019204588748842E7</v>
      </c>
      <c r="W127" s="12">
        <v>2.9019204588748842E7</v>
      </c>
      <c r="X127" s="12">
        <v>2.9019204588748842E7</v>
      </c>
      <c r="Z127" s="103"/>
      <c r="AA127" s="22">
        <f t="shared" si="81"/>
        <v>68070731.3</v>
      </c>
      <c r="AB127" s="145">
        <v>0.39339441657066354</v>
      </c>
      <c r="AC127" s="103">
        <v>0.39339441657066354</v>
      </c>
      <c r="AD127" s="103">
        <v>0.39339441657066354</v>
      </c>
      <c r="AE127" s="103">
        <v>0.39339441657066354</v>
      </c>
      <c r="AF127" s="103">
        <v>0.39339441657066354</v>
      </c>
      <c r="AG127" s="103">
        <v>0.39339441657066354</v>
      </c>
      <c r="AH127" s="103">
        <v>0.39339441657066354</v>
      </c>
      <c r="AI127" s="103">
        <v>0.39339441657066354</v>
      </c>
      <c r="AJ127" s="103">
        <v>0.39339441657066354</v>
      </c>
    </row>
    <row r="128" ht="14.25" customHeight="1">
      <c r="B128" s="21" t="s">
        <v>161</v>
      </c>
      <c r="C128" s="146">
        <v>6.832073129867677E7</v>
      </c>
      <c r="D128" s="142">
        <v>2.47265380957797</v>
      </c>
      <c r="E128" s="143">
        <v>2.47265380957797</v>
      </c>
      <c r="F128" s="143">
        <v>2.47265380957797</v>
      </c>
      <c r="G128" s="143">
        <v>2.47265380957797</v>
      </c>
      <c r="H128" s="147">
        <v>2.47265380957797</v>
      </c>
      <c r="I128" s="143">
        <v>2.47265380957797</v>
      </c>
      <c r="J128" s="143">
        <v>2.47265380957797</v>
      </c>
      <c r="K128" s="143">
        <v>2.47265380957797</v>
      </c>
      <c r="L128" s="143">
        <v>2.47265380957797</v>
      </c>
      <c r="N128" s="21" t="s">
        <v>161</v>
      </c>
      <c r="O128" s="146">
        <v>6.832073129867677E7</v>
      </c>
      <c r="P128" s="144">
        <v>2.9235441336962607E7</v>
      </c>
      <c r="Q128" s="12">
        <v>2.9235441336962607E7</v>
      </c>
      <c r="R128" s="12">
        <v>2.9235441336962607E7</v>
      </c>
      <c r="S128" s="12">
        <v>2.9235441336962607E7</v>
      </c>
      <c r="T128" s="148">
        <v>2.9235441336962607E7</v>
      </c>
      <c r="U128" s="12">
        <v>2.9235441336962607E7</v>
      </c>
      <c r="V128" s="12">
        <v>2.9235441336962607E7</v>
      </c>
      <c r="W128" s="12">
        <v>2.9235441336962607E7</v>
      </c>
      <c r="X128" s="12">
        <v>2.9235441336962607E7</v>
      </c>
      <c r="Z128" s="21" t="s">
        <v>161</v>
      </c>
      <c r="AA128" s="146">
        <v>6.832073129867677E7</v>
      </c>
      <c r="AB128" s="145">
        <v>0.39585511088371284</v>
      </c>
      <c r="AC128" s="103">
        <v>0.39585511088371284</v>
      </c>
      <c r="AD128" s="103">
        <v>0.39585511088371284</v>
      </c>
      <c r="AE128" s="103">
        <v>0.39585511088371284</v>
      </c>
      <c r="AF128" s="149">
        <v>0.39585511088371284</v>
      </c>
      <c r="AG128" s="103">
        <v>0.39585511088371284</v>
      </c>
      <c r="AH128" s="103">
        <v>0.39585511088371284</v>
      </c>
      <c r="AI128" s="103">
        <v>0.39585511088371284</v>
      </c>
      <c r="AJ128" s="103">
        <v>0.39585511088371284</v>
      </c>
    </row>
    <row r="129" ht="14.25" customHeight="1">
      <c r="B129" s="103"/>
      <c r="C129" s="22">
        <f t="shared" ref="C129:C143" si="82">C128+250000</f>
        <v>68570731.3</v>
      </c>
      <c r="D129" s="142">
        <v>2.4829432670902247</v>
      </c>
      <c r="E129" s="143">
        <v>2.4829432670902247</v>
      </c>
      <c r="F129" s="143">
        <v>2.4829432670902247</v>
      </c>
      <c r="G129" s="143">
        <v>2.4829432670902247</v>
      </c>
      <c r="H129" s="143">
        <v>2.4829432670902247</v>
      </c>
      <c r="I129" s="143">
        <v>2.4829432670902247</v>
      </c>
      <c r="J129" s="143">
        <v>2.4829432670902247</v>
      </c>
      <c r="K129" s="143">
        <v>2.4829432670902247</v>
      </c>
      <c r="L129" s="143">
        <v>2.4829432670902247</v>
      </c>
      <c r="N129" s="103"/>
      <c r="O129" s="22">
        <f t="shared" ref="O129:O143" si="83">O128+250000</f>
        <v>68570731.3</v>
      </c>
      <c r="P129" s="144">
        <v>2.9451678085176367E7</v>
      </c>
      <c r="Q129" s="12">
        <v>2.9451678085176367E7</v>
      </c>
      <c r="R129" s="12">
        <v>2.9451678085176367E7</v>
      </c>
      <c r="S129" s="12">
        <v>2.9451678085176367E7</v>
      </c>
      <c r="T129" s="12">
        <v>2.9451678085176367E7</v>
      </c>
      <c r="U129" s="12">
        <v>2.9451678085176367E7</v>
      </c>
      <c r="V129" s="12">
        <v>2.9451678085176367E7</v>
      </c>
      <c r="W129" s="12">
        <v>2.9451678085176367E7</v>
      </c>
      <c r="X129" s="12">
        <v>2.9451678085176367E7</v>
      </c>
      <c r="Z129" s="103"/>
      <c r="AA129" s="22">
        <f t="shared" ref="AA129:AA143" si="84">AA128+250000</f>
        <v>68570731.3</v>
      </c>
      <c r="AB129" s="145">
        <v>0.3983104169368743</v>
      </c>
      <c r="AC129" s="103">
        <v>0.3983104169368743</v>
      </c>
      <c r="AD129" s="103">
        <v>0.3983104169368743</v>
      </c>
      <c r="AE129" s="103">
        <v>0.3983104169368743</v>
      </c>
      <c r="AF129" s="103">
        <v>0.3983104169368743</v>
      </c>
      <c r="AG129" s="103">
        <v>0.3983104169368743</v>
      </c>
      <c r="AH129" s="103">
        <v>0.3983104169368743</v>
      </c>
      <c r="AI129" s="103">
        <v>0.3983104169368743</v>
      </c>
      <c r="AJ129" s="103">
        <v>0.3983104169368743</v>
      </c>
    </row>
    <row r="130" ht="14.25" customHeight="1">
      <c r="B130" s="103"/>
      <c r="C130" s="22">
        <f t="shared" si="82"/>
        <v>68820731.3</v>
      </c>
      <c r="D130" s="142">
        <v>2.493224365389004</v>
      </c>
      <c r="E130" s="143">
        <v>2.493224365389004</v>
      </c>
      <c r="F130" s="143">
        <v>2.493224365389004</v>
      </c>
      <c r="G130" s="143">
        <v>2.493224365389004</v>
      </c>
      <c r="H130" s="143">
        <v>2.493224365389004</v>
      </c>
      <c r="I130" s="143">
        <v>2.493224365389004</v>
      </c>
      <c r="J130" s="143">
        <v>2.493224365389004</v>
      </c>
      <c r="K130" s="143">
        <v>2.493224365389004</v>
      </c>
      <c r="L130" s="143">
        <v>2.493224365389004</v>
      </c>
      <c r="N130" s="103"/>
      <c r="O130" s="22">
        <f t="shared" si="83"/>
        <v>68820731.3</v>
      </c>
      <c r="P130" s="144">
        <v>2.9667914833390128E7</v>
      </c>
      <c r="Q130" s="12">
        <v>2.9667914833390128E7</v>
      </c>
      <c r="R130" s="12">
        <v>2.9667914833390128E7</v>
      </c>
      <c r="S130" s="12">
        <v>2.9667914833390128E7</v>
      </c>
      <c r="T130" s="12">
        <v>2.9667914833390128E7</v>
      </c>
      <c r="U130" s="12">
        <v>2.9667914833390128E7</v>
      </c>
      <c r="V130" s="12">
        <v>2.9667914833390128E7</v>
      </c>
      <c r="W130" s="12">
        <v>2.9667914833390128E7</v>
      </c>
      <c r="X130" s="12">
        <v>2.9667914833390128E7</v>
      </c>
      <c r="Z130" s="103"/>
      <c r="AA130" s="22">
        <f t="shared" si="84"/>
        <v>68820731.3</v>
      </c>
      <c r="AB130" s="145">
        <v>0.40076039433479305</v>
      </c>
      <c r="AC130" s="103">
        <v>0.40076039433479305</v>
      </c>
      <c r="AD130" s="103">
        <v>0.40076039433479305</v>
      </c>
      <c r="AE130" s="103">
        <v>0.40076039433479305</v>
      </c>
      <c r="AF130" s="103">
        <v>0.40076039433479305</v>
      </c>
      <c r="AG130" s="103">
        <v>0.40076039433479305</v>
      </c>
      <c r="AH130" s="103">
        <v>0.40076039433479305</v>
      </c>
      <c r="AI130" s="103">
        <v>0.40076039433479305</v>
      </c>
      <c r="AJ130" s="103">
        <v>0.40076039433479305</v>
      </c>
    </row>
    <row r="131" ht="14.25" customHeight="1">
      <c r="B131" s="103"/>
      <c r="C131" s="22">
        <f t="shared" si="82"/>
        <v>69070731.3</v>
      </c>
      <c r="D131" s="142">
        <v>2.503497114656781</v>
      </c>
      <c r="E131" s="143">
        <v>2.503497114656781</v>
      </c>
      <c r="F131" s="143">
        <v>2.503497114656781</v>
      </c>
      <c r="G131" s="143">
        <v>2.503497114656781</v>
      </c>
      <c r="H131" s="143">
        <v>2.503497114656781</v>
      </c>
      <c r="I131" s="143">
        <v>2.503497114656781</v>
      </c>
      <c r="J131" s="143">
        <v>2.503497114656781</v>
      </c>
      <c r="K131" s="143">
        <v>2.503497114656781</v>
      </c>
      <c r="L131" s="143">
        <v>2.503497114656781</v>
      </c>
      <c r="N131" s="103"/>
      <c r="O131" s="22">
        <f t="shared" si="83"/>
        <v>69070731.3</v>
      </c>
      <c r="P131" s="144">
        <v>2.9884151581603877E7</v>
      </c>
      <c r="Q131" s="12">
        <v>2.9884151581603877E7</v>
      </c>
      <c r="R131" s="12">
        <v>2.9884151581603877E7</v>
      </c>
      <c r="S131" s="12">
        <v>2.9884151581603877E7</v>
      </c>
      <c r="T131" s="12">
        <v>2.9884151581603877E7</v>
      </c>
      <c r="U131" s="12">
        <v>2.9884151581603877E7</v>
      </c>
      <c r="V131" s="12">
        <v>2.9884151581603877E7</v>
      </c>
      <c r="W131" s="12">
        <v>2.9884151581603877E7</v>
      </c>
      <c r="X131" s="12">
        <v>2.9884151581603877E7</v>
      </c>
      <c r="Z131" s="103"/>
      <c r="AA131" s="22">
        <f t="shared" si="84"/>
        <v>69070731.3</v>
      </c>
      <c r="AB131" s="145">
        <v>0.40320505499839787</v>
      </c>
      <c r="AC131" s="103">
        <v>0.40320505499839787</v>
      </c>
      <c r="AD131" s="103">
        <v>0.40320505499839787</v>
      </c>
      <c r="AE131" s="103">
        <v>0.40320505499839787</v>
      </c>
      <c r="AF131" s="103">
        <v>0.40320505499839787</v>
      </c>
      <c r="AG131" s="103">
        <v>0.40320505499839787</v>
      </c>
      <c r="AH131" s="103">
        <v>0.40320505499839787</v>
      </c>
      <c r="AI131" s="103">
        <v>0.40320505499839787</v>
      </c>
      <c r="AJ131" s="103">
        <v>0.40320505499839787</v>
      </c>
    </row>
    <row r="132" ht="14.25" customHeight="1">
      <c r="B132" s="103"/>
      <c r="C132" s="22">
        <f t="shared" si="82"/>
        <v>69320731.3</v>
      </c>
      <c r="D132" s="142">
        <v>2.513672998599807</v>
      </c>
      <c r="E132" s="143">
        <v>2.513672998599807</v>
      </c>
      <c r="F132" s="143">
        <v>2.513672998599807</v>
      </c>
      <c r="G132" s="143">
        <v>2.513672998599807</v>
      </c>
      <c r="H132" s="143">
        <v>2.513672998599807</v>
      </c>
      <c r="I132" s="143">
        <v>2.513672998599807</v>
      </c>
      <c r="J132" s="143">
        <v>2.513672998599807</v>
      </c>
      <c r="K132" s="143">
        <v>2.513672998599807</v>
      </c>
      <c r="L132" s="143">
        <v>2.513672998599807</v>
      </c>
      <c r="N132" s="103"/>
      <c r="O132" s="22">
        <f t="shared" si="83"/>
        <v>69320731.3</v>
      </c>
      <c r="P132" s="144">
        <v>3.0100388329817645E7</v>
      </c>
      <c r="Q132" s="12">
        <v>3.0100388329817645E7</v>
      </c>
      <c r="R132" s="12">
        <v>3.0100388329817645E7</v>
      </c>
      <c r="S132" s="12">
        <v>3.0100388329817645E7</v>
      </c>
      <c r="T132" s="12">
        <v>3.0100388329817645E7</v>
      </c>
      <c r="U132" s="12">
        <v>3.0100388329817645E7</v>
      </c>
      <c r="V132" s="12">
        <v>3.0100388329817645E7</v>
      </c>
      <c r="W132" s="12">
        <v>3.0100388329817645E7</v>
      </c>
      <c r="X132" s="12">
        <v>3.0100388329817645E7</v>
      </c>
      <c r="Z132" s="103"/>
      <c r="AA132" s="22">
        <f t="shared" si="84"/>
        <v>69320731.3</v>
      </c>
      <c r="AB132" s="145">
        <v>0.4056444227695466</v>
      </c>
      <c r="AC132" s="103">
        <v>0.4056444227695466</v>
      </c>
      <c r="AD132" s="103">
        <v>0.4056444227695466</v>
      </c>
      <c r="AE132" s="103">
        <v>0.4056444227695466</v>
      </c>
      <c r="AF132" s="103">
        <v>0.4056444227695466</v>
      </c>
      <c r="AG132" s="103">
        <v>0.4056444227695466</v>
      </c>
      <c r="AH132" s="103">
        <v>0.4056444227695466</v>
      </c>
      <c r="AI132" s="103">
        <v>0.4056444227695466</v>
      </c>
      <c r="AJ132" s="103">
        <v>0.4056444227695466</v>
      </c>
    </row>
    <row r="133" ht="14.25" customHeight="1">
      <c r="B133" s="103"/>
      <c r="C133" s="22">
        <f t="shared" si="82"/>
        <v>69570731.3</v>
      </c>
      <c r="D133" s="142">
        <v>2.5238391717490725</v>
      </c>
      <c r="E133" s="143">
        <v>2.5238391717490725</v>
      </c>
      <c r="F133" s="143">
        <v>2.5238391717490725</v>
      </c>
      <c r="G133" s="143">
        <v>2.5238391717490725</v>
      </c>
      <c r="H133" s="143">
        <v>2.5238391717490725</v>
      </c>
      <c r="I133" s="143">
        <v>2.5238391717490725</v>
      </c>
      <c r="J133" s="143">
        <v>2.5238391717490725</v>
      </c>
      <c r="K133" s="143">
        <v>2.5238391717490725</v>
      </c>
      <c r="L133" s="143">
        <v>2.5238391717490725</v>
      </c>
      <c r="N133" s="103"/>
      <c r="O133" s="22">
        <f t="shared" si="83"/>
        <v>69570731.3</v>
      </c>
      <c r="P133" s="144">
        <v>3.0316625078031406E7</v>
      </c>
      <c r="Q133" s="12">
        <v>3.0316625078031406E7</v>
      </c>
      <c r="R133" s="12">
        <v>3.0316625078031406E7</v>
      </c>
      <c r="S133" s="12">
        <v>3.0316625078031406E7</v>
      </c>
      <c r="T133" s="12">
        <v>3.0316625078031406E7</v>
      </c>
      <c r="U133" s="12">
        <v>3.0316625078031406E7</v>
      </c>
      <c r="V133" s="12">
        <v>3.0316625078031406E7</v>
      </c>
      <c r="W133" s="12">
        <v>3.0316625078031406E7</v>
      </c>
      <c r="X133" s="12">
        <v>3.0316625078031406E7</v>
      </c>
      <c r="Z133" s="103"/>
      <c r="AA133" s="22">
        <f t="shared" si="84"/>
        <v>69570731.3</v>
      </c>
      <c r="AB133" s="145">
        <v>0.40807853341102596</v>
      </c>
      <c r="AC133" s="103">
        <v>0.40807853341102596</v>
      </c>
      <c r="AD133" s="103">
        <v>0.40807853341102596</v>
      </c>
      <c r="AE133" s="103">
        <v>0.40807853341102596</v>
      </c>
      <c r="AF133" s="103">
        <v>0.40807853341102596</v>
      </c>
      <c r="AG133" s="103">
        <v>0.40807853341102596</v>
      </c>
      <c r="AH133" s="103">
        <v>0.40807853341102596</v>
      </c>
      <c r="AI133" s="103">
        <v>0.40807853341102596</v>
      </c>
      <c r="AJ133" s="103">
        <v>0.40807853341102596</v>
      </c>
    </row>
    <row r="134" ht="14.25" customHeight="1">
      <c r="B134" s="103"/>
      <c r="C134" s="22">
        <f t="shared" si="82"/>
        <v>69820731.3</v>
      </c>
      <c r="D134" s="142">
        <v>2.533995909195629</v>
      </c>
      <c r="E134" s="143">
        <v>2.533995909195629</v>
      </c>
      <c r="F134" s="143">
        <v>2.533995909195629</v>
      </c>
      <c r="G134" s="143">
        <v>2.533995909195629</v>
      </c>
      <c r="H134" s="143">
        <v>2.533995909195629</v>
      </c>
      <c r="I134" s="143">
        <v>2.533995909195629</v>
      </c>
      <c r="J134" s="143">
        <v>2.533995909195629</v>
      </c>
      <c r="K134" s="143">
        <v>2.533995909195629</v>
      </c>
      <c r="L134" s="143">
        <v>2.533995909195629</v>
      </c>
      <c r="N134" s="103"/>
      <c r="O134" s="22">
        <f t="shared" si="83"/>
        <v>69820731.3</v>
      </c>
      <c r="P134" s="144">
        <v>3.0532861826245163E7</v>
      </c>
      <c r="Q134" s="12">
        <v>3.0532861826245163E7</v>
      </c>
      <c r="R134" s="12">
        <v>3.0532861826245163E7</v>
      </c>
      <c r="S134" s="12">
        <v>3.0532861826245163E7</v>
      </c>
      <c r="T134" s="12">
        <v>3.0532861826245163E7</v>
      </c>
      <c r="U134" s="12">
        <v>3.0532861826245163E7</v>
      </c>
      <c r="V134" s="12">
        <v>3.0532861826245163E7</v>
      </c>
      <c r="W134" s="12">
        <v>3.0532861826245163E7</v>
      </c>
      <c r="X134" s="12">
        <v>3.0532861826245163E7</v>
      </c>
      <c r="Z134" s="103"/>
      <c r="AA134" s="22">
        <f t="shared" si="84"/>
        <v>69820731.3</v>
      </c>
      <c r="AB134" s="145">
        <v>0.4105073988437653</v>
      </c>
      <c r="AC134" s="103">
        <v>0.4105073988437653</v>
      </c>
      <c r="AD134" s="103">
        <v>0.4105073988437653</v>
      </c>
      <c r="AE134" s="103">
        <v>0.4105073988437653</v>
      </c>
      <c r="AF134" s="103">
        <v>0.4105073988437653</v>
      </c>
      <c r="AG134" s="103">
        <v>0.4105073988437653</v>
      </c>
      <c r="AH134" s="103">
        <v>0.4105073988437653</v>
      </c>
      <c r="AI134" s="103">
        <v>0.4105073988437653</v>
      </c>
      <c r="AJ134" s="103">
        <v>0.4105073988437653</v>
      </c>
    </row>
    <row r="135" ht="14.25" customHeight="1">
      <c r="B135" s="103"/>
      <c r="C135" s="22">
        <f t="shared" si="82"/>
        <v>70070731.3</v>
      </c>
      <c r="D135" s="142">
        <v>2.5441432240699613</v>
      </c>
      <c r="E135" s="143">
        <v>2.5441432240699613</v>
      </c>
      <c r="F135" s="143">
        <v>2.5441432240699613</v>
      </c>
      <c r="G135" s="143">
        <v>2.5441432240699613</v>
      </c>
      <c r="H135" s="143">
        <v>2.5441432240699613</v>
      </c>
      <c r="I135" s="143">
        <v>2.5441432240699613</v>
      </c>
      <c r="J135" s="143">
        <v>2.5441432240699613</v>
      </c>
      <c r="K135" s="143">
        <v>2.5441432240699613</v>
      </c>
      <c r="L135" s="143">
        <v>2.5441432240699613</v>
      </c>
      <c r="N135" s="103"/>
      <c r="O135" s="22">
        <f t="shared" si="83"/>
        <v>70070731.3</v>
      </c>
      <c r="P135" s="144">
        <v>3.0749098574458934E7</v>
      </c>
      <c r="Q135" s="12">
        <v>3.0749098574458934E7</v>
      </c>
      <c r="R135" s="12">
        <v>3.0749098574458934E7</v>
      </c>
      <c r="S135" s="12">
        <v>3.0749098574458934E7</v>
      </c>
      <c r="T135" s="12">
        <v>3.0749098574458934E7</v>
      </c>
      <c r="U135" s="12">
        <v>3.0749098574458934E7</v>
      </c>
      <c r="V135" s="12">
        <v>3.0749098574458934E7</v>
      </c>
      <c r="W135" s="12">
        <v>3.0749098574458934E7</v>
      </c>
      <c r="X135" s="12">
        <v>3.0749098574458934E7</v>
      </c>
      <c r="Z135" s="103"/>
      <c r="AA135" s="22">
        <f t="shared" si="84"/>
        <v>70070731.3</v>
      </c>
      <c r="AB135" s="145">
        <v>0.41293106675148017</v>
      </c>
      <c r="AC135" s="103">
        <v>0.41293106675148017</v>
      </c>
      <c r="AD135" s="103">
        <v>0.41293106675148017</v>
      </c>
      <c r="AE135" s="103">
        <v>0.41293106675148017</v>
      </c>
      <c r="AF135" s="103">
        <v>0.41293106675148017</v>
      </c>
      <c r="AG135" s="103">
        <v>0.41293106675148017</v>
      </c>
      <c r="AH135" s="103">
        <v>0.41293106675148017</v>
      </c>
      <c r="AI135" s="103">
        <v>0.41293106675148017</v>
      </c>
      <c r="AJ135" s="103">
        <v>0.41293106675148017</v>
      </c>
    </row>
    <row r="136" ht="14.25" customHeight="1">
      <c r="B136" s="103"/>
      <c r="C136" s="22">
        <f t="shared" si="82"/>
        <v>70320731.3</v>
      </c>
      <c r="D136" s="142">
        <v>2.554281129478201</v>
      </c>
      <c r="E136" s="143">
        <v>2.554281129478201</v>
      </c>
      <c r="F136" s="143">
        <v>2.554281129478201</v>
      </c>
      <c r="G136" s="143">
        <v>2.554281129478201</v>
      </c>
      <c r="H136" s="143">
        <v>2.554281129478201</v>
      </c>
      <c r="I136" s="143">
        <v>2.554281129478201</v>
      </c>
      <c r="J136" s="143">
        <v>2.554281129478201</v>
      </c>
      <c r="K136" s="143">
        <v>2.554281129478201</v>
      </c>
      <c r="L136" s="143">
        <v>2.554281129478201</v>
      </c>
      <c r="N136" s="103"/>
      <c r="O136" s="22">
        <f t="shared" si="83"/>
        <v>70320731.3</v>
      </c>
      <c r="P136" s="144">
        <v>3.0965335322672673E7</v>
      </c>
      <c r="Q136" s="12">
        <v>3.0965335322672673E7</v>
      </c>
      <c r="R136" s="12">
        <v>3.0965335322672673E7</v>
      </c>
      <c r="S136" s="12">
        <v>3.0965335322672673E7</v>
      </c>
      <c r="T136" s="12">
        <v>3.0965335322672673E7</v>
      </c>
      <c r="U136" s="12">
        <v>3.0965335322672673E7</v>
      </c>
      <c r="V136" s="12">
        <v>3.0965335322672673E7</v>
      </c>
      <c r="W136" s="12">
        <v>3.0965335322672673E7</v>
      </c>
      <c r="X136" s="12">
        <v>3.0965335322672673E7</v>
      </c>
      <c r="Z136" s="103"/>
      <c r="AA136" s="22">
        <f t="shared" si="84"/>
        <v>70320731.3</v>
      </c>
      <c r="AB136" s="145">
        <v>0.4153495490550996</v>
      </c>
      <c r="AC136" s="103">
        <v>0.4153495490550996</v>
      </c>
      <c r="AD136" s="103">
        <v>0.4153495490550996</v>
      </c>
      <c r="AE136" s="103">
        <v>0.4153495490550996</v>
      </c>
      <c r="AF136" s="103">
        <v>0.4153495490550996</v>
      </c>
      <c r="AG136" s="103">
        <v>0.4153495490550996</v>
      </c>
      <c r="AH136" s="103">
        <v>0.4153495490550996</v>
      </c>
      <c r="AI136" s="103">
        <v>0.4153495490550996</v>
      </c>
      <c r="AJ136" s="103">
        <v>0.4153495490550996</v>
      </c>
    </row>
    <row r="137" ht="14.25" customHeight="1">
      <c r="B137" s="103"/>
      <c r="C137" s="22">
        <f t="shared" si="82"/>
        <v>70570731.3</v>
      </c>
      <c r="D137" s="142">
        <v>2.5644096385021893</v>
      </c>
      <c r="E137" s="143">
        <v>2.5644096385021893</v>
      </c>
      <c r="F137" s="143">
        <v>2.5644096385021893</v>
      </c>
      <c r="G137" s="143">
        <v>2.5644096385021893</v>
      </c>
      <c r="H137" s="143">
        <v>2.5644096385021893</v>
      </c>
      <c r="I137" s="143">
        <v>2.5644096385021893</v>
      </c>
      <c r="J137" s="143">
        <v>2.5644096385021893</v>
      </c>
      <c r="K137" s="143">
        <v>2.5644096385021893</v>
      </c>
      <c r="L137" s="143">
        <v>2.5644096385021893</v>
      </c>
      <c r="N137" s="103"/>
      <c r="O137" s="22">
        <f t="shared" si="83"/>
        <v>70570731.3</v>
      </c>
      <c r="P137" s="144">
        <v>3.1181572070886448E7</v>
      </c>
      <c r="Q137" s="12">
        <v>3.1181572070886448E7</v>
      </c>
      <c r="R137" s="12">
        <v>3.1181572070886448E7</v>
      </c>
      <c r="S137" s="12">
        <v>3.1181572070886448E7</v>
      </c>
      <c r="T137" s="12">
        <v>3.1181572070886448E7</v>
      </c>
      <c r="U137" s="12">
        <v>3.1181572070886448E7</v>
      </c>
      <c r="V137" s="12">
        <v>3.1181572070886448E7</v>
      </c>
      <c r="W137" s="12">
        <v>3.1181572070886448E7</v>
      </c>
      <c r="X137" s="12">
        <v>3.1181572070886448E7</v>
      </c>
      <c r="Z137" s="103"/>
      <c r="AA137" s="22">
        <f t="shared" si="84"/>
        <v>70570731.3</v>
      </c>
      <c r="AB137" s="145">
        <v>0.41776286959648146</v>
      </c>
      <c r="AC137" s="103">
        <v>0.41776286959648146</v>
      </c>
      <c r="AD137" s="103">
        <v>0.41776286959648146</v>
      </c>
      <c r="AE137" s="103">
        <v>0.41776286959648146</v>
      </c>
      <c r="AF137" s="103">
        <v>0.41776286959648146</v>
      </c>
      <c r="AG137" s="103">
        <v>0.41776286959648146</v>
      </c>
      <c r="AH137" s="103">
        <v>0.41776286959648146</v>
      </c>
      <c r="AI137" s="103">
        <v>0.41776286959648146</v>
      </c>
      <c r="AJ137" s="103">
        <v>0.41776286959648146</v>
      </c>
    </row>
    <row r="138" ht="14.25" customHeight="1">
      <c r="B138" s="103"/>
      <c r="C138" s="22">
        <f t="shared" si="82"/>
        <v>70820731.3</v>
      </c>
      <c r="D138" s="142">
        <v>2.574528764199523</v>
      </c>
      <c r="E138" s="143">
        <v>2.574528764199523</v>
      </c>
      <c r="F138" s="143">
        <v>2.574528764199523</v>
      </c>
      <c r="G138" s="143">
        <v>2.574528764199523</v>
      </c>
      <c r="H138" s="143">
        <v>2.574528764199523</v>
      </c>
      <c r="I138" s="143">
        <v>2.574528764199523</v>
      </c>
      <c r="J138" s="143">
        <v>2.574528764199523</v>
      </c>
      <c r="K138" s="143">
        <v>2.574528764199523</v>
      </c>
      <c r="L138" s="143">
        <v>2.574528764199523</v>
      </c>
      <c r="N138" s="103"/>
      <c r="O138" s="22">
        <f t="shared" si="83"/>
        <v>70820731.3</v>
      </c>
      <c r="P138" s="144">
        <v>3.139780881910021E7</v>
      </c>
      <c r="Q138" s="12">
        <v>3.139780881910021E7</v>
      </c>
      <c r="R138" s="12">
        <v>3.139780881910021E7</v>
      </c>
      <c r="S138" s="12">
        <v>3.139780881910021E7</v>
      </c>
      <c r="T138" s="12">
        <v>3.139780881910021E7</v>
      </c>
      <c r="U138" s="12">
        <v>3.139780881910021E7</v>
      </c>
      <c r="V138" s="12">
        <v>3.139780881910021E7</v>
      </c>
      <c r="W138" s="12">
        <v>3.139780881910021E7</v>
      </c>
      <c r="X138" s="12">
        <v>3.139780881910021E7</v>
      </c>
      <c r="Z138" s="103"/>
      <c r="AA138" s="22">
        <f t="shared" si="84"/>
        <v>70820731.3</v>
      </c>
      <c r="AB138" s="145">
        <v>0.42017106413841265</v>
      </c>
      <c r="AC138" s="103">
        <v>0.42017106413841265</v>
      </c>
      <c r="AD138" s="103">
        <v>0.42017106413841265</v>
      </c>
      <c r="AE138" s="103">
        <v>0.42017106413841265</v>
      </c>
      <c r="AF138" s="103">
        <v>0.42017106413841265</v>
      </c>
      <c r="AG138" s="103">
        <v>0.42017106413841265</v>
      </c>
      <c r="AH138" s="103">
        <v>0.42017106413841265</v>
      </c>
      <c r="AI138" s="103">
        <v>0.42017106413841265</v>
      </c>
      <c r="AJ138" s="103">
        <v>0.42017106413841265</v>
      </c>
    </row>
    <row r="139" ht="14.25" customHeight="1">
      <c r="B139" s="103"/>
      <c r="C139" s="22">
        <f t="shared" si="82"/>
        <v>71070731.3</v>
      </c>
      <c r="D139" s="142">
        <v>2.584638519603621</v>
      </c>
      <c r="E139" s="143">
        <v>2.584638519603621</v>
      </c>
      <c r="F139" s="143">
        <v>2.584638519603621</v>
      </c>
      <c r="G139" s="143">
        <v>2.584638519603621</v>
      </c>
      <c r="H139" s="143">
        <v>2.584638519603621</v>
      </c>
      <c r="I139" s="143">
        <v>2.584638519603621</v>
      </c>
      <c r="J139" s="143">
        <v>2.584638519603621</v>
      </c>
      <c r="K139" s="143">
        <v>2.584638519603621</v>
      </c>
      <c r="L139" s="143">
        <v>2.584638519603621</v>
      </c>
      <c r="N139" s="103"/>
      <c r="O139" s="22">
        <f t="shared" si="83"/>
        <v>71070731.3</v>
      </c>
      <c r="P139" s="144">
        <v>3.161404556731397E7</v>
      </c>
      <c r="Q139" s="12">
        <v>3.161404556731397E7</v>
      </c>
      <c r="R139" s="12">
        <v>3.161404556731397E7</v>
      </c>
      <c r="S139" s="12">
        <v>3.161404556731397E7</v>
      </c>
      <c r="T139" s="12">
        <v>3.161404556731397E7</v>
      </c>
      <c r="U139" s="12">
        <v>3.161404556731397E7</v>
      </c>
      <c r="V139" s="12">
        <v>3.161404556731397E7</v>
      </c>
      <c r="W139" s="12">
        <v>3.161404556731397E7</v>
      </c>
      <c r="X139" s="12">
        <v>3.161404556731397E7</v>
      </c>
      <c r="Z139" s="103"/>
      <c r="AA139" s="22">
        <f t="shared" si="84"/>
        <v>71070731.3</v>
      </c>
      <c r="AB139" s="145">
        <v>0.422574156522751</v>
      </c>
      <c r="AC139" s="103">
        <v>0.422574156522751</v>
      </c>
      <c r="AD139" s="103">
        <v>0.422574156522751</v>
      </c>
      <c r="AE139" s="103">
        <v>0.422574156522751</v>
      </c>
      <c r="AF139" s="103">
        <v>0.422574156522751</v>
      </c>
      <c r="AG139" s="103">
        <v>0.422574156522751</v>
      </c>
      <c r="AH139" s="103">
        <v>0.422574156522751</v>
      </c>
      <c r="AI139" s="103">
        <v>0.422574156522751</v>
      </c>
      <c r="AJ139" s="103">
        <v>0.422574156522751</v>
      </c>
    </row>
    <row r="140" ht="14.25" customHeight="1">
      <c r="B140" s="103"/>
      <c r="C140" s="22">
        <f t="shared" si="82"/>
        <v>71320731.3</v>
      </c>
      <c r="D140" s="142">
        <v>2.5947389177237716</v>
      </c>
      <c r="E140" s="143">
        <v>2.5947389177237716</v>
      </c>
      <c r="F140" s="143">
        <v>2.5947389177237716</v>
      </c>
      <c r="G140" s="143">
        <v>2.5947389177237716</v>
      </c>
      <c r="H140" s="143">
        <v>2.5947389177237716</v>
      </c>
      <c r="I140" s="143">
        <v>2.5947389177237716</v>
      </c>
      <c r="J140" s="143">
        <v>2.5947389177237716</v>
      </c>
      <c r="K140" s="143">
        <v>2.5947389177237716</v>
      </c>
      <c r="L140" s="143">
        <v>2.5947389177237716</v>
      </c>
      <c r="N140" s="103"/>
      <c r="O140" s="22">
        <f t="shared" si="83"/>
        <v>71320731.3</v>
      </c>
      <c r="P140" s="144">
        <v>3.183028231552773E7</v>
      </c>
      <c r="Q140" s="12">
        <v>3.183028231552773E7</v>
      </c>
      <c r="R140" s="12">
        <v>3.183028231552773E7</v>
      </c>
      <c r="S140" s="12">
        <v>3.183028231552773E7</v>
      </c>
      <c r="T140" s="12">
        <v>3.183028231552773E7</v>
      </c>
      <c r="U140" s="12">
        <v>3.183028231552773E7</v>
      </c>
      <c r="V140" s="12">
        <v>3.183028231552773E7</v>
      </c>
      <c r="W140" s="12">
        <v>3.183028231552773E7</v>
      </c>
      <c r="X140" s="12">
        <v>3.183028231552773E7</v>
      </c>
      <c r="Z140" s="103"/>
      <c r="AA140" s="22">
        <f t="shared" si="84"/>
        <v>71320731.3</v>
      </c>
      <c r="AB140" s="145">
        <v>0.4249721705913545</v>
      </c>
      <c r="AC140" s="103">
        <v>0.4249721705913545</v>
      </c>
      <c r="AD140" s="103">
        <v>0.4249721705913545</v>
      </c>
      <c r="AE140" s="103">
        <v>0.4249721705913545</v>
      </c>
      <c r="AF140" s="103">
        <v>0.4249721705913545</v>
      </c>
      <c r="AG140" s="103">
        <v>0.4249721705913545</v>
      </c>
      <c r="AH140" s="103">
        <v>0.4249721705913545</v>
      </c>
      <c r="AI140" s="103">
        <v>0.4249721705913545</v>
      </c>
      <c r="AJ140" s="103">
        <v>0.4249721705913545</v>
      </c>
    </row>
    <row r="141" ht="14.25" customHeight="1">
      <c r="B141" s="103"/>
      <c r="C141" s="22">
        <f t="shared" si="82"/>
        <v>71570731.3</v>
      </c>
      <c r="D141" s="142">
        <v>2.6048299715451964</v>
      </c>
      <c r="E141" s="143">
        <v>2.6048299715451964</v>
      </c>
      <c r="F141" s="143">
        <v>2.6048299715451964</v>
      </c>
      <c r="G141" s="143">
        <v>2.6048299715451964</v>
      </c>
      <c r="H141" s="143">
        <v>2.6048299715451964</v>
      </c>
      <c r="I141" s="143">
        <v>2.6048299715451964</v>
      </c>
      <c r="J141" s="143">
        <v>2.6048299715451964</v>
      </c>
      <c r="K141" s="143">
        <v>2.6048299715451964</v>
      </c>
      <c r="L141" s="143">
        <v>2.6048299715451964</v>
      </c>
      <c r="N141" s="103"/>
      <c r="O141" s="22">
        <f t="shared" si="83"/>
        <v>71570731.3</v>
      </c>
      <c r="P141" s="144">
        <v>3.20465190637415E7</v>
      </c>
      <c r="Q141" s="12">
        <v>3.20465190637415E7</v>
      </c>
      <c r="R141" s="12">
        <v>3.20465190637415E7</v>
      </c>
      <c r="S141" s="12">
        <v>3.20465190637415E7</v>
      </c>
      <c r="T141" s="12">
        <v>3.20465190637415E7</v>
      </c>
      <c r="U141" s="12">
        <v>3.20465190637415E7</v>
      </c>
      <c r="V141" s="12">
        <v>3.20465190637415E7</v>
      </c>
      <c r="W141" s="12">
        <v>3.20465190637415E7</v>
      </c>
      <c r="X141" s="12">
        <v>3.20465190637415E7</v>
      </c>
      <c r="Z141" s="103"/>
      <c r="AA141" s="22">
        <f t="shared" si="84"/>
        <v>71570731.3</v>
      </c>
      <c r="AB141" s="145">
        <v>0.4273651301860809</v>
      </c>
      <c r="AC141" s="103">
        <v>0.4273651301860809</v>
      </c>
      <c r="AD141" s="103">
        <v>0.4273651301860809</v>
      </c>
      <c r="AE141" s="103">
        <v>0.4273651301860809</v>
      </c>
      <c r="AF141" s="103">
        <v>0.4273651301860809</v>
      </c>
      <c r="AG141" s="103">
        <v>0.4273651301860809</v>
      </c>
      <c r="AH141" s="103">
        <v>0.4273651301860809</v>
      </c>
      <c r="AI141" s="103">
        <v>0.4273651301860809</v>
      </c>
      <c r="AJ141" s="103">
        <v>0.4273651301860809</v>
      </c>
    </row>
    <row r="142" ht="14.25" customHeight="1">
      <c r="B142" s="103"/>
      <c r="C142" s="22">
        <f t="shared" si="82"/>
        <v>71820731.3</v>
      </c>
      <c r="D142" s="142">
        <v>2.6149116940290957</v>
      </c>
      <c r="E142" s="143">
        <v>2.6149116940290957</v>
      </c>
      <c r="F142" s="143">
        <v>2.6149116940290957</v>
      </c>
      <c r="G142" s="143">
        <v>2.6149116940290957</v>
      </c>
      <c r="H142" s="143">
        <v>2.6149116940290957</v>
      </c>
      <c r="I142" s="143">
        <v>2.6149116940290957</v>
      </c>
      <c r="J142" s="143">
        <v>2.6149116940290957</v>
      </c>
      <c r="K142" s="143">
        <v>2.6149116940290957</v>
      </c>
      <c r="L142" s="143">
        <v>2.6149116940290957</v>
      </c>
      <c r="N142" s="103"/>
      <c r="O142" s="22">
        <f t="shared" si="83"/>
        <v>71820731.3</v>
      </c>
      <c r="P142" s="144">
        <v>3.2262755811955243E7</v>
      </c>
      <c r="Q142" s="12">
        <v>3.2262755811955243E7</v>
      </c>
      <c r="R142" s="12">
        <v>3.2262755811955243E7</v>
      </c>
      <c r="S142" s="12">
        <v>3.2262755811955243E7</v>
      </c>
      <c r="T142" s="12">
        <v>3.2262755811955243E7</v>
      </c>
      <c r="U142" s="12">
        <v>3.2262755811955243E7</v>
      </c>
      <c r="V142" s="12">
        <v>3.2262755811955243E7</v>
      </c>
      <c r="W142" s="12">
        <v>3.2262755811955243E7</v>
      </c>
      <c r="X142" s="12">
        <v>3.2262755811955243E7</v>
      </c>
      <c r="Z142" s="103"/>
      <c r="AA142" s="22">
        <f t="shared" si="84"/>
        <v>71820731.3</v>
      </c>
      <c r="AB142" s="145">
        <v>0.4297530591487885</v>
      </c>
      <c r="AC142" s="103">
        <v>0.4297530591487885</v>
      </c>
      <c r="AD142" s="103">
        <v>0.4297530591487885</v>
      </c>
      <c r="AE142" s="103">
        <v>0.4297530591487885</v>
      </c>
      <c r="AF142" s="103">
        <v>0.4297530591487885</v>
      </c>
      <c r="AG142" s="103">
        <v>0.4297530591487885</v>
      </c>
      <c r="AH142" s="103">
        <v>0.4297530591487885</v>
      </c>
      <c r="AI142" s="103">
        <v>0.4297530591487885</v>
      </c>
      <c r="AJ142" s="103">
        <v>0.4297530591487885</v>
      </c>
    </row>
    <row r="143" ht="14.25" customHeight="1">
      <c r="B143" s="103"/>
      <c r="C143" s="22">
        <f t="shared" si="82"/>
        <v>72070731.3</v>
      </c>
      <c r="D143" s="142">
        <v>2.6249840981127184</v>
      </c>
      <c r="E143" s="143">
        <v>2.6249840981127184</v>
      </c>
      <c r="F143" s="143">
        <v>2.6249840981127184</v>
      </c>
      <c r="G143" s="143">
        <v>2.6249840981127184</v>
      </c>
      <c r="H143" s="143">
        <v>2.6249840981127184</v>
      </c>
      <c r="I143" s="143">
        <v>2.6249840981127184</v>
      </c>
      <c r="J143" s="143">
        <v>2.6249840981127184</v>
      </c>
      <c r="K143" s="143">
        <v>2.6249840981127184</v>
      </c>
      <c r="L143" s="143">
        <v>2.6249840981127184</v>
      </c>
      <c r="N143" s="103"/>
      <c r="O143" s="22">
        <f t="shared" si="83"/>
        <v>72070731.3</v>
      </c>
      <c r="P143" s="144">
        <v>3.2478992560169015E7</v>
      </c>
      <c r="Q143" s="12">
        <v>3.2478992560169015E7</v>
      </c>
      <c r="R143" s="12">
        <v>3.2478992560169015E7</v>
      </c>
      <c r="S143" s="12">
        <v>3.2478992560169015E7</v>
      </c>
      <c r="T143" s="12">
        <v>3.2478992560169015E7</v>
      </c>
      <c r="U143" s="12">
        <v>3.2478992560169015E7</v>
      </c>
      <c r="V143" s="12">
        <v>3.2478992560169015E7</v>
      </c>
      <c r="W143" s="12">
        <v>3.2478992560169015E7</v>
      </c>
      <c r="X143" s="12">
        <v>3.2478992560169015E7</v>
      </c>
      <c r="Z143" s="103"/>
      <c r="AA143" s="22">
        <f t="shared" si="84"/>
        <v>72070731.3</v>
      </c>
      <c r="AB143" s="145">
        <v>0.4321359813213349</v>
      </c>
      <c r="AC143" s="103">
        <v>0.4321359813213349</v>
      </c>
      <c r="AD143" s="103">
        <v>0.4321359813213349</v>
      </c>
      <c r="AE143" s="103">
        <v>0.4321359813213349</v>
      </c>
      <c r="AF143" s="103">
        <v>0.4321359813213349</v>
      </c>
      <c r="AG143" s="103">
        <v>0.4321359813213349</v>
      </c>
      <c r="AH143" s="103">
        <v>0.4321359813213349</v>
      </c>
      <c r="AI143" s="103">
        <v>0.4321359813213349</v>
      </c>
      <c r="AJ143" s="103">
        <v>0.4321359813213349</v>
      </c>
    </row>
    <row r="144" ht="14.25" customHeight="1"/>
    <row r="145" ht="14.25" customHeight="1">
      <c r="B145" s="103"/>
      <c r="D145" s="137" t="s">
        <v>192</v>
      </c>
      <c r="E145" s="3"/>
      <c r="F145" s="3"/>
      <c r="G145" s="3"/>
      <c r="H145" s="3"/>
      <c r="I145" s="3"/>
      <c r="J145" s="3"/>
      <c r="K145" s="3"/>
      <c r="L145" s="4"/>
      <c r="P145" s="137" t="s">
        <v>192</v>
      </c>
      <c r="Q145" s="3"/>
      <c r="R145" s="3"/>
      <c r="S145" s="3"/>
      <c r="T145" s="3"/>
      <c r="U145" s="3"/>
      <c r="V145" s="3"/>
      <c r="W145" s="3"/>
      <c r="X145" s="4"/>
      <c r="AB145" s="137" t="s">
        <v>192</v>
      </c>
      <c r="AC145" s="3"/>
      <c r="AD145" s="3"/>
      <c r="AE145" s="3"/>
      <c r="AF145" s="3"/>
      <c r="AG145" s="3"/>
      <c r="AH145" s="3"/>
      <c r="AI145" s="3"/>
      <c r="AJ145" s="4"/>
    </row>
    <row r="146" ht="14.25" customHeight="1">
      <c r="B146" s="113" t="s">
        <v>189</v>
      </c>
      <c r="C146" s="150">
        <f>$R$105</f>
        <v>2.47265381</v>
      </c>
      <c r="D146" s="139">
        <f t="shared" ref="D146:G146" si="85">E146-0.25%</f>
        <v>0.055</v>
      </c>
      <c r="E146" s="139">
        <f t="shared" si="85"/>
        <v>0.0575</v>
      </c>
      <c r="F146" s="139">
        <f t="shared" si="85"/>
        <v>0.06</v>
      </c>
      <c r="G146" s="139">
        <f t="shared" si="85"/>
        <v>0.0625</v>
      </c>
      <c r="H146" s="140">
        <v>0.065</v>
      </c>
      <c r="I146" s="139">
        <f t="shared" ref="I146:L146" si="86">H146+0.25%</f>
        <v>0.0675</v>
      </c>
      <c r="J146" s="139">
        <f t="shared" si="86"/>
        <v>0.07</v>
      </c>
      <c r="K146" s="139">
        <f t="shared" si="86"/>
        <v>0.0725</v>
      </c>
      <c r="L146" s="139">
        <f t="shared" si="86"/>
        <v>0.075</v>
      </c>
      <c r="N146" s="113" t="s">
        <v>190</v>
      </c>
      <c r="O146" s="141">
        <f>$R$106</f>
        <v>29235441.34</v>
      </c>
      <c r="P146" s="151">
        <f t="shared" ref="P146:S146" si="87">Q146-0.25%</f>
        <v>0.055</v>
      </c>
      <c r="Q146" s="139">
        <f t="shared" si="87"/>
        <v>0.0575</v>
      </c>
      <c r="R146" s="139">
        <f t="shared" si="87"/>
        <v>0.06</v>
      </c>
      <c r="S146" s="139">
        <f t="shared" si="87"/>
        <v>0.0625</v>
      </c>
      <c r="T146" s="140">
        <v>0.065</v>
      </c>
      <c r="U146" s="139">
        <f t="shared" ref="U146:X146" si="88">T146+0.25%</f>
        <v>0.0675</v>
      </c>
      <c r="V146" s="139">
        <f t="shared" si="88"/>
        <v>0.07</v>
      </c>
      <c r="W146" s="139">
        <f t="shared" si="88"/>
        <v>0.0725</v>
      </c>
      <c r="X146" s="139">
        <f t="shared" si="88"/>
        <v>0.075</v>
      </c>
      <c r="Z146" s="113" t="s">
        <v>191</v>
      </c>
      <c r="AA146" s="139">
        <f>$R$103</f>
        <v>0.395855106</v>
      </c>
      <c r="AB146" s="139">
        <f t="shared" ref="AB146:AE146" si="89">AC146-0.25%</f>
        <v>0.055</v>
      </c>
      <c r="AC146" s="139">
        <f t="shared" si="89"/>
        <v>0.0575</v>
      </c>
      <c r="AD146" s="139">
        <f t="shared" si="89"/>
        <v>0.06</v>
      </c>
      <c r="AE146" s="139">
        <f t="shared" si="89"/>
        <v>0.0625</v>
      </c>
      <c r="AF146" s="140">
        <v>0.065</v>
      </c>
      <c r="AG146" s="139">
        <f t="shared" ref="AG146:AJ146" si="90">AF146+0.25%</f>
        <v>0.0675</v>
      </c>
      <c r="AH146" s="139">
        <f t="shared" si="90"/>
        <v>0.07</v>
      </c>
      <c r="AI146" s="139">
        <f t="shared" si="90"/>
        <v>0.0725</v>
      </c>
      <c r="AJ146" s="139">
        <f t="shared" si="90"/>
        <v>0.075</v>
      </c>
    </row>
    <row r="147" ht="14.25" customHeight="1">
      <c r="B147" s="21"/>
      <c r="C147" s="22">
        <f t="shared" ref="C147:C161" si="91">C148-200000</f>
        <v>1620000</v>
      </c>
      <c r="D147" s="142">
        <v>3.53794500646975</v>
      </c>
      <c r="E147" s="143">
        <v>3.384925877011666</v>
      </c>
      <c r="F147" s="143">
        <v>3.239726308804581</v>
      </c>
      <c r="G147" s="143">
        <v>3.100444720341482</v>
      </c>
      <c r="H147" s="143">
        <v>2.9698229796425837</v>
      </c>
      <c r="I147" s="143">
        <v>2.8461212808911305</v>
      </c>
      <c r="J147" s="143">
        <v>2.7294260046204686</v>
      </c>
      <c r="K147" s="143">
        <v>2.619941972250957</v>
      </c>
      <c r="L147" s="143">
        <v>2.517020784152534</v>
      </c>
      <c r="N147" s="21"/>
      <c r="O147" s="22">
        <f t="shared" ref="O147:O161" si="92">O148-200000</f>
        <v>1620000</v>
      </c>
      <c r="P147" s="144">
        <v>4.330317062540768E7</v>
      </c>
      <c r="Q147" s="12">
        <v>4.026672973954279E7</v>
      </c>
      <c r="R147" s="12">
        <v>3.748332559416661E7</v>
      </c>
      <c r="S147" s="12">
        <v>3.492259378042053E7</v>
      </c>
      <c r="T147" s="12">
        <v>3.2558841336962614E7</v>
      </c>
      <c r="U147" s="12">
        <v>3.0370181667094156E7</v>
      </c>
      <c r="V147" s="12">
        <v>2.8337854830787748E7</v>
      </c>
      <c r="W147" s="12">
        <v>2.644568846595075E7</v>
      </c>
      <c r="X147" s="12">
        <v>2.467966652543621E7</v>
      </c>
      <c r="Z147" s="21"/>
      <c r="AA147" s="22">
        <f t="shared" ref="AA147:AA161" si="93">AA148-200000</f>
        <v>1620000</v>
      </c>
      <c r="AB147" s="145">
        <v>0.6016007840633394</v>
      </c>
      <c r="AC147" s="103">
        <v>0.5686111152172089</v>
      </c>
      <c r="AD147" s="103">
        <v>0.5375188171863556</v>
      </c>
      <c r="AE147" s="103">
        <v>0.5081451833248137</v>
      </c>
      <c r="AF147" s="103">
        <v>0.4803350269794463</v>
      </c>
      <c r="AG147" s="103">
        <v>0.45395269989967346</v>
      </c>
      <c r="AH147" s="103">
        <v>0.428879064321518</v>
      </c>
      <c r="AI147" s="103">
        <v>0.4050089418888091</v>
      </c>
      <c r="AJ147" s="103">
        <v>0.3822490751743316</v>
      </c>
    </row>
    <row r="148" ht="14.25" customHeight="1">
      <c r="B148" s="21"/>
      <c r="C148" s="22">
        <f t="shared" si="91"/>
        <v>1820000</v>
      </c>
      <c r="D148" s="142">
        <v>3.4969545742615766</v>
      </c>
      <c r="E148" s="143">
        <v>3.3452986739807002</v>
      </c>
      <c r="F148" s="143">
        <v>3.2014671095559377</v>
      </c>
      <c r="G148" s="143">
        <v>3.0635923240798957</v>
      </c>
      <c r="H148" s="143">
        <v>2.9343175021261363</v>
      </c>
      <c r="I148" s="143">
        <v>2.8119352912349527</v>
      </c>
      <c r="J148" s="143">
        <v>2.696513000215469</v>
      </c>
      <c r="K148" s="143">
        <v>2.5882333043589707</v>
      </c>
      <c r="L148" s="143">
        <v>2.486453101802633</v>
      </c>
      <c r="N148" s="21"/>
      <c r="O148" s="22">
        <f t="shared" si="92"/>
        <v>1820000</v>
      </c>
      <c r="P148" s="144">
        <v>4.310317062540768E7</v>
      </c>
      <c r="Q148" s="12">
        <v>4.006672973954279E7</v>
      </c>
      <c r="R148" s="12">
        <v>3.728332559416661E7</v>
      </c>
      <c r="S148" s="12">
        <v>3.472259378042053E7</v>
      </c>
      <c r="T148" s="12">
        <v>3.2358841336962614E7</v>
      </c>
      <c r="U148" s="12">
        <v>3.0170181667094156E7</v>
      </c>
      <c r="V148" s="12">
        <v>2.8137854830787748E7</v>
      </c>
      <c r="W148" s="12">
        <v>2.624568846595075E7</v>
      </c>
      <c r="X148" s="12">
        <v>2.447966652543621E7</v>
      </c>
      <c r="Z148" s="21"/>
      <c r="AA148" s="22">
        <f t="shared" si="93"/>
        <v>1820000</v>
      </c>
      <c r="AB148" s="145">
        <v>0.5957809865474702</v>
      </c>
      <c r="AC148" s="103">
        <v>0.5628740727901459</v>
      </c>
      <c r="AD148" s="103">
        <v>0.5318621575832366</v>
      </c>
      <c r="AE148" s="103">
        <v>0.5025667965412142</v>
      </c>
      <c r="AF148" s="103">
        <v>0.4748329102993012</v>
      </c>
      <c r="AG148" s="103">
        <v>0.4485250413417817</v>
      </c>
      <c r="AH148" s="103">
        <v>0.4235241711139679</v>
      </c>
      <c r="AI148" s="103">
        <v>0.3997252285480499</v>
      </c>
      <c r="AJ148" s="103">
        <v>0.3770350515842438</v>
      </c>
    </row>
    <row r="149" ht="14.25" customHeight="1">
      <c r="B149" s="21"/>
      <c r="C149" s="22">
        <f t="shared" si="91"/>
        <v>2020000</v>
      </c>
      <c r="D149" s="142">
        <v>3.4569030891573123</v>
      </c>
      <c r="E149" s="143">
        <v>3.306588563010132</v>
      </c>
      <c r="F149" s="143">
        <v>3.1641009992630273</v>
      </c>
      <c r="G149" s="143">
        <v>3.027605704351258</v>
      </c>
      <c r="H149" s="143">
        <v>2.8996509604875085</v>
      </c>
      <c r="I149" s="143">
        <v>2.778560799644083</v>
      </c>
      <c r="J149" s="143">
        <v>2.6643843063932207</v>
      </c>
      <c r="K149" s="143">
        <v>2.557282986457939</v>
      </c>
      <c r="L149" s="143">
        <v>2.4566189627361386</v>
      </c>
      <c r="N149" s="21"/>
      <c r="O149" s="22">
        <f t="shared" si="92"/>
        <v>2020000</v>
      </c>
      <c r="P149" s="144">
        <v>4.290317062540768E7</v>
      </c>
      <c r="Q149" s="12">
        <v>3.986672973954279E7</v>
      </c>
      <c r="R149" s="12">
        <v>3.708332559416661E7</v>
      </c>
      <c r="S149" s="12">
        <v>3.452259378042053E7</v>
      </c>
      <c r="T149" s="12">
        <v>3.2158841336962614E7</v>
      </c>
      <c r="U149" s="12">
        <v>2.9970181667094156E7</v>
      </c>
      <c r="V149" s="12">
        <v>2.7937854830787748E7</v>
      </c>
      <c r="W149" s="12">
        <v>2.604568846595075E7</v>
      </c>
      <c r="X149" s="12">
        <v>2.427966652543621E7</v>
      </c>
      <c r="Z149" s="21"/>
      <c r="AA149" s="22">
        <f t="shared" si="93"/>
        <v>2020000</v>
      </c>
      <c r="AB149" s="145">
        <v>0.59001858830452</v>
      </c>
      <c r="AC149" s="103">
        <v>0.5571944177150728</v>
      </c>
      <c r="AD149" s="103">
        <v>0.5262629091739656</v>
      </c>
      <c r="AE149" s="103">
        <v>0.4970457851886749</v>
      </c>
      <c r="AF149" s="103">
        <v>0.4693881452083588</v>
      </c>
      <c r="AG149" s="103">
        <v>0.44315467476844783</v>
      </c>
      <c r="AH149" s="103">
        <v>0.41822648644447324</v>
      </c>
      <c r="AI149" s="103">
        <v>0.3944986402988434</v>
      </c>
      <c r="AJ149" s="103">
        <v>0.37187803387641905</v>
      </c>
    </row>
    <row r="150" ht="14.25" customHeight="1">
      <c r="B150" s="21"/>
      <c r="C150" s="22">
        <f t="shared" si="91"/>
        <v>2220000</v>
      </c>
      <c r="D150" s="142">
        <v>3.4177586544974825</v>
      </c>
      <c r="E150" s="143">
        <v>3.268764071898482</v>
      </c>
      <c r="F150" s="143">
        <v>3.127597067479257</v>
      </c>
      <c r="G150" s="143">
        <v>2.992454705733082</v>
      </c>
      <c r="H150" s="143">
        <v>2.8657939679009923</v>
      </c>
      <c r="I150" s="143">
        <v>2.7459692503505146</v>
      </c>
      <c r="J150" s="143">
        <v>2.633012218298269</v>
      </c>
      <c r="K150" s="143">
        <v>2.527064134781752</v>
      </c>
      <c r="L150" s="143">
        <v>2.4274922753781643</v>
      </c>
      <c r="N150" s="21"/>
      <c r="O150" s="22">
        <f t="shared" si="92"/>
        <v>2220000</v>
      </c>
      <c r="P150" s="144">
        <v>4.270317062540768E7</v>
      </c>
      <c r="Q150" s="12">
        <v>3.966672973954279E7</v>
      </c>
      <c r="R150" s="12">
        <v>3.688332559416661E7</v>
      </c>
      <c r="S150" s="12">
        <v>3.432259378042053E7</v>
      </c>
      <c r="T150" s="12">
        <v>3.1958841336962614E7</v>
      </c>
      <c r="U150" s="12">
        <v>2.9770181667094156E7</v>
      </c>
      <c r="V150" s="12">
        <v>2.7737854830787748E7</v>
      </c>
      <c r="W150" s="12">
        <v>2.584568846595075E7</v>
      </c>
      <c r="X150" s="12">
        <v>2.4079666525436215E7</v>
      </c>
      <c r="Z150" s="21"/>
      <c r="AA150" s="22">
        <f t="shared" si="93"/>
        <v>2220000</v>
      </c>
      <c r="AB150" s="145">
        <v>0.5843127906322481</v>
      </c>
      <c r="AC150" s="103">
        <v>0.551571387052536</v>
      </c>
      <c r="AD150" s="103">
        <v>0.5207202732563019</v>
      </c>
      <c r="AE150" s="103">
        <v>0.49158135056495667</v>
      </c>
      <c r="AF150" s="103">
        <v>0.46399990916252143</v>
      </c>
      <c r="AG150" s="103">
        <v>0.4378407776355743</v>
      </c>
      <c r="AH150" s="103">
        <v>0.4129851877689362</v>
      </c>
      <c r="AI150" s="103">
        <v>0.38932830691337583</v>
      </c>
      <c r="AJ150" s="103">
        <v>0.36677716374397284</v>
      </c>
    </row>
    <row r="151" ht="14.25" customHeight="1">
      <c r="B151" s="103"/>
      <c r="C151" s="22">
        <f t="shared" si="91"/>
        <v>2420000</v>
      </c>
      <c r="D151" s="142">
        <v>3.379490802180655</v>
      </c>
      <c r="E151" s="143">
        <v>3.2317951522157804</v>
      </c>
      <c r="F151" s="143">
        <v>3.0919258139324968</v>
      </c>
      <c r="G151" s="143">
        <v>2.9581105571677724</v>
      </c>
      <c r="H151" s="143">
        <v>2.8327184942094927</v>
      </c>
      <c r="I151" s="143">
        <v>2.714133411849893</v>
      </c>
      <c r="J151" s="143">
        <v>2.6023703207453486</v>
      </c>
      <c r="K151" s="143">
        <v>2.4975511214421173</v>
      </c>
      <c r="L151" s="143">
        <v>2.39904817106437</v>
      </c>
      <c r="N151" s="103"/>
      <c r="O151" s="22">
        <f t="shared" si="92"/>
        <v>2420000</v>
      </c>
      <c r="P151" s="144">
        <v>4.250317062540768E7</v>
      </c>
      <c r="Q151" s="12">
        <v>3.946672973954279E7</v>
      </c>
      <c r="R151" s="12">
        <v>3.668332559416661E7</v>
      </c>
      <c r="S151" s="12">
        <v>3.412259378042053E7</v>
      </c>
      <c r="T151" s="12">
        <v>3.1758841336962614E7</v>
      </c>
      <c r="U151" s="12">
        <v>2.9570181667094156E7</v>
      </c>
      <c r="V151" s="12">
        <v>2.7537854830787748E7</v>
      </c>
      <c r="W151" s="12">
        <v>2.564568846595075E7</v>
      </c>
      <c r="X151" s="12">
        <v>2.3879666525436215E7</v>
      </c>
      <c r="Z151" s="103"/>
      <c r="AA151" s="22">
        <f t="shared" si="93"/>
        <v>2420000</v>
      </c>
      <c r="AB151" s="145">
        <v>0.5786628544330596</v>
      </c>
      <c r="AC151" s="103">
        <v>0.5460042059421539</v>
      </c>
      <c r="AD151" s="103">
        <v>0.5152334511280061</v>
      </c>
      <c r="AE151" s="103">
        <v>0.48617268204689035</v>
      </c>
      <c r="AF151" s="103">
        <v>0.4586673796176911</v>
      </c>
      <c r="AG151" s="103">
        <v>0.4325825035572053</v>
      </c>
      <c r="AH151" s="103">
        <v>0.40779942870140085</v>
      </c>
      <c r="AI151" s="103">
        <v>0.3842134177684785</v>
      </c>
      <c r="AJ151" s="103">
        <v>0.361731606721878</v>
      </c>
    </row>
    <row r="152" ht="14.25" customHeight="1">
      <c r="B152" s="21"/>
      <c r="C152" s="22">
        <f t="shared" si="91"/>
        <v>2620000</v>
      </c>
      <c r="D152" s="142">
        <v>3.342070413572833</v>
      </c>
      <c r="E152" s="143">
        <v>3.1956530996914294</v>
      </c>
      <c r="F152" s="143">
        <v>3.0570590690144477</v>
      </c>
      <c r="G152" s="143">
        <v>2.9245457934228325</v>
      </c>
      <c r="H152" s="143">
        <v>2.8003977885280458</v>
      </c>
      <c r="I152" s="143">
        <v>2.6830273010159864</v>
      </c>
      <c r="J152" s="143">
        <v>2.572433414039442</v>
      </c>
      <c r="K152" s="143">
        <v>2.468719501939572</v>
      </c>
      <c r="L152" s="143">
        <v>2.371262933223586</v>
      </c>
      <c r="N152" s="21"/>
      <c r="O152" s="22">
        <f t="shared" si="92"/>
        <v>2620000</v>
      </c>
      <c r="P152" s="144">
        <v>4.230317062540768E7</v>
      </c>
      <c r="Q152" s="12">
        <v>3.926672973954279E7</v>
      </c>
      <c r="R152" s="12">
        <v>3.648332559416661E7</v>
      </c>
      <c r="S152" s="12">
        <v>3.392259378042053E7</v>
      </c>
      <c r="T152" s="12">
        <v>3.1558841336962614E7</v>
      </c>
      <c r="U152" s="12">
        <v>2.9370181667094156E7</v>
      </c>
      <c r="V152" s="12">
        <v>2.7337854830787748E7</v>
      </c>
      <c r="W152" s="12">
        <v>2.544568846595075E7</v>
      </c>
      <c r="X152" s="12">
        <v>2.3679666525436215E7</v>
      </c>
      <c r="Z152" s="21"/>
      <c r="AA152" s="22">
        <f t="shared" si="93"/>
        <v>2620000</v>
      </c>
      <c r="AB152" s="145">
        <v>0.573068016767502</v>
      </c>
      <c r="AC152" s="103">
        <v>0.5404921114444733</v>
      </c>
      <c r="AD152" s="103">
        <v>0.5098016679286955</v>
      </c>
      <c r="AE152" s="103">
        <v>0.48081901669502247</v>
      </c>
      <c r="AF152" s="103">
        <v>0.45338976979255674</v>
      </c>
      <c r="AG152" s="103">
        <v>0.42737906575202944</v>
      </c>
      <c r="AH152" s="103">
        <v>0.40266838669776905</v>
      </c>
      <c r="AI152" s="103">
        <v>0.3791531264781952</v>
      </c>
      <c r="AJ152" s="103">
        <v>0.35674050450325023</v>
      </c>
    </row>
    <row r="153" ht="14.25" customHeight="1">
      <c r="B153" s="103"/>
      <c r="C153" s="22">
        <f t="shared" si="91"/>
        <v>2820000</v>
      </c>
      <c r="D153" s="142">
        <v>3.3054696456138206</v>
      </c>
      <c r="E153" s="143">
        <v>3.1603104798849273</v>
      </c>
      <c r="F153" s="143">
        <v>3.022969919589735</v>
      </c>
      <c r="G153" s="143">
        <v>2.891734181838074</v>
      </c>
      <c r="H153" s="143">
        <v>2.7688063070860345</v>
      </c>
      <c r="I153" s="143">
        <v>2.652626112374272</v>
      </c>
      <c r="J153" s="143">
        <v>2.5431774448576756</v>
      </c>
      <c r="K153" s="143">
        <v>2.4405459476380478</v>
      </c>
      <c r="L153" s="143">
        <v>2.344113931425241</v>
      </c>
      <c r="N153" s="103"/>
      <c r="O153" s="22">
        <f t="shared" si="92"/>
        <v>2820000</v>
      </c>
      <c r="P153" s="144">
        <v>4.210317062540768E7</v>
      </c>
      <c r="Q153" s="12">
        <v>3.906672973954279E7</v>
      </c>
      <c r="R153" s="12">
        <v>3.628332559416661E7</v>
      </c>
      <c r="S153" s="12">
        <v>3.372259378042053E7</v>
      </c>
      <c r="T153" s="12">
        <v>3.1358841336962614E7</v>
      </c>
      <c r="U153" s="12">
        <v>2.9170181667094156E7</v>
      </c>
      <c r="V153" s="12">
        <v>2.7137854830787748E7</v>
      </c>
      <c r="W153" s="12">
        <v>2.524568846595075E7</v>
      </c>
      <c r="X153" s="12">
        <v>2.3479666525436215E7</v>
      </c>
      <c r="Z153" s="103"/>
      <c r="AA153" s="22">
        <f t="shared" si="93"/>
        <v>2820000</v>
      </c>
      <c r="AB153" s="145">
        <v>0.5675275385379791</v>
      </c>
      <c r="AC153" s="103">
        <v>0.5350343406200408</v>
      </c>
      <c r="AD153" s="103">
        <v>0.5044241726398467</v>
      </c>
      <c r="AE153" s="103">
        <v>0.4755195558071136</v>
      </c>
      <c r="AF153" s="103">
        <v>0.4481663048267365</v>
      </c>
      <c r="AG153" s="103">
        <v>0.42222965359687803</v>
      </c>
      <c r="AH153" s="103">
        <v>0.3975912630558014</v>
      </c>
      <c r="AI153" s="103">
        <v>0.37414662241935726</v>
      </c>
      <c r="AJ153" s="103">
        <v>0.35180304646492</v>
      </c>
    </row>
    <row r="154" ht="14.25" customHeight="1">
      <c r="B154" s="103"/>
      <c r="C154" s="22">
        <f t="shared" si="91"/>
        <v>3020000</v>
      </c>
      <c r="D154" s="142">
        <v>3.269661861726483</v>
      </c>
      <c r="E154" s="143">
        <v>3.1257410587349566</v>
      </c>
      <c r="F154" s="143">
        <v>2.989632639714058</v>
      </c>
      <c r="G154" s="143">
        <v>2.8596506539492306</v>
      </c>
      <c r="H154" s="143">
        <v>2.7379196458990176</v>
      </c>
      <c r="I154" s="143">
        <v>2.622906152130027</v>
      </c>
      <c r="J154" s="143">
        <v>2.514579441794605</v>
      </c>
      <c r="K154" s="143">
        <v>2.413008182810965</v>
      </c>
      <c r="L154" s="143">
        <v>2.3175795599061093</v>
      </c>
      <c r="N154" s="103"/>
      <c r="O154" s="22">
        <f t="shared" si="92"/>
        <v>3020000</v>
      </c>
      <c r="P154" s="144">
        <v>4.190317062540769E7</v>
      </c>
      <c r="Q154" s="12">
        <v>3.88667297395428E7</v>
      </c>
      <c r="R154" s="12">
        <v>3.608332559416661E7</v>
      </c>
      <c r="S154" s="12">
        <v>3.3522593780420527E7</v>
      </c>
      <c r="T154" s="12">
        <v>3.1158841336962618E7</v>
      </c>
      <c r="U154" s="12">
        <v>2.8970181667094164E7</v>
      </c>
      <c r="V154" s="12">
        <v>2.6937854830787756E7</v>
      </c>
      <c r="W154" s="12">
        <v>2.5045688465950757E7</v>
      </c>
      <c r="X154" s="12">
        <v>2.3279666525436215E7</v>
      </c>
      <c r="Z154" s="103"/>
      <c r="AA154" s="22">
        <f t="shared" si="93"/>
        <v>3020000</v>
      </c>
      <c r="AB154" s="145">
        <v>0.5620407164096832</v>
      </c>
      <c r="AC154" s="103">
        <v>0.5296301782131194</v>
      </c>
      <c r="AD154" s="103">
        <v>0.4991002261638642</v>
      </c>
      <c r="AE154" s="103">
        <v>0.4702735722064971</v>
      </c>
      <c r="AF154" s="103">
        <v>0.4429961979389191</v>
      </c>
      <c r="AG154" s="103">
        <v>0.417133504152298</v>
      </c>
      <c r="AH154" s="103">
        <v>0.39256728291511533</v>
      </c>
      <c r="AI154" s="103">
        <v>0.36919310688972473</v>
      </c>
      <c r="AJ154" s="103">
        <v>0.3469184219837189</v>
      </c>
    </row>
    <row r="155" ht="14.25" customHeight="1">
      <c r="B155" s="103"/>
      <c r="C155" s="22">
        <f t="shared" si="91"/>
        <v>3220000</v>
      </c>
      <c r="D155" s="142">
        <v>3.234621567168586</v>
      </c>
      <c r="E155" s="143">
        <v>3.091919737617326</v>
      </c>
      <c r="F155" s="143">
        <v>2.957022625886574</v>
      </c>
      <c r="G155" s="143">
        <v>2.8282712416133977</v>
      </c>
      <c r="H155" s="143">
        <v>2.707714477897212</v>
      </c>
      <c r="I155" s="143">
        <v>2.593844776582169</v>
      </c>
      <c r="J155" s="143">
        <v>2.4866174552078997</v>
      </c>
      <c r="K155" s="143">
        <v>2.3860849259017796</v>
      </c>
      <c r="L155" s="143">
        <v>2.291639180225448</v>
      </c>
      <c r="N155" s="103"/>
      <c r="O155" s="22">
        <f t="shared" si="92"/>
        <v>3220000</v>
      </c>
      <c r="P155" s="144">
        <v>4.170317062540769E7</v>
      </c>
      <c r="Q155" s="12">
        <v>3.86667297395428E7</v>
      </c>
      <c r="R155" s="12">
        <v>3.588332559416661E7</v>
      </c>
      <c r="S155" s="12">
        <v>3.3322593780420523E7</v>
      </c>
      <c r="T155" s="12">
        <v>3.0958841336962618E7</v>
      </c>
      <c r="U155" s="12">
        <v>2.8770181667094164E7</v>
      </c>
      <c r="V155" s="12">
        <v>2.6737854830787756E7</v>
      </c>
      <c r="W155" s="12">
        <v>2.4845688465950757E7</v>
      </c>
      <c r="X155" s="12">
        <v>2.3079666525436215E7</v>
      </c>
      <c r="Z155" s="103"/>
      <c r="AA155" s="22">
        <f t="shared" si="93"/>
        <v>3220000</v>
      </c>
      <c r="AB155" s="145">
        <v>0.55660679936409</v>
      </c>
      <c r="AC155" s="103">
        <v>0.524278873205185</v>
      </c>
      <c r="AD155" s="103">
        <v>0.4938290655612946</v>
      </c>
      <c r="AE155" s="103">
        <v>0.46508029103279114</v>
      </c>
      <c r="AF155" s="103">
        <v>0.43787869811058044</v>
      </c>
      <c r="AG155" s="103">
        <v>0.41208985447883617</v>
      </c>
      <c r="AH155" s="103">
        <v>0.3875956475734711</v>
      </c>
      <c r="AI155" s="103">
        <v>0.36429180502891545</v>
      </c>
      <c r="AJ155" s="103">
        <v>0.34208584427833555</v>
      </c>
    </row>
    <row r="156" ht="14.25" customHeight="1">
      <c r="B156" s="103"/>
      <c r="C156" s="22">
        <f t="shared" si="91"/>
        <v>3420000</v>
      </c>
      <c r="D156" s="142">
        <v>3.2003243484974946</v>
      </c>
      <c r="E156" s="143">
        <v>3.0588224925739245</v>
      </c>
      <c r="F156" s="143">
        <v>2.9251163364940442</v>
      </c>
      <c r="G156" s="143">
        <v>2.797573017294269</v>
      </c>
      <c r="H156" s="143">
        <v>2.6781684941702166</v>
      </c>
      <c r="I156" s="143">
        <v>2.565420334586414</v>
      </c>
      <c r="J156" s="143">
        <v>2.4592705010333686</v>
      </c>
      <c r="K156" s="143">
        <v>2.3597558346734795</v>
      </c>
      <c r="L156" s="143">
        <v>2.2662730677286147</v>
      </c>
      <c r="N156" s="103"/>
      <c r="O156" s="22">
        <f t="shared" si="92"/>
        <v>3420000</v>
      </c>
      <c r="P156" s="144">
        <v>4.150317062540769E7</v>
      </c>
      <c r="Q156" s="12">
        <v>3.84667297395428E7</v>
      </c>
      <c r="R156" s="12">
        <v>3.568332559416661E7</v>
      </c>
      <c r="S156" s="12">
        <v>3.3122593780420523E7</v>
      </c>
      <c r="T156" s="12">
        <v>3.0758841336962618E7</v>
      </c>
      <c r="U156" s="12">
        <v>2.8570181667094164E7</v>
      </c>
      <c r="V156" s="12">
        <v>2.6537854830787756E7</v>
      </c>
      <c r="W156" s="12">
        <v>2.4645688465950757E7</v>
      </c>
      <c r="X156" s="12">
        <v>2.2879666525436215E7</v>
      </c>
      <c r="Z156" s="103"/>
      <c r="AA156" s="22">
        <f t="shared" si="93"/>
        <v>3420000</v>
      </c>
      <c r="AB156" s="145">
        <v>0.551225119829178</v>
      </c>
      <c r="AC156" s="103">
        <v>0.5189797341823579</v>
      </c>
      <c r="AD156" s="103">
        <v>0.48860998749732965</v>
      </c>
      <c r="AE156" s="103">
        <v>0.4599389851093293</v>
      </c>
      <c r="AF156" s="103">
        <v>0.4328130662441254</v>
      </c>
      <c r="AG156" s="103">
        <v>0.40709792971611025</v>
      </c>
      <c r="AH156" s="103">
        <v>0.3826756060123444</v>
      </c>
      <c r="AI156" s="103">
        <v>0.3594419300556183</v>
      </c>
      <c r="AJ156" s="103">
        <v>0.3373045146465302</v>
      </c>
    </row>
    <row r="157" ht="14.25" customHeight="1">
      <c r="B157" s="103"/>
      <c r="C157" s="22">
        <f t="shared" si="91"/>
        <v>3620000</v>
      </c>
      <c r="D157" s="142">
        <v>3.1667468168456514</v>
      </c>
      <c r="E157" s="143">
        <v>3.0264263174034487</v>
      </c>
      <c r="F157" s="143">
        <v>2.8938912351335184</v>
      </c>
      <c r="G157" s="143">
        <v>2.7675340381944946</v>
      </c>
      <c r="H157" s="143">
        <v>2.6492603490169593</v>
      </c>
      <c r="I157" s="143">
        <v>2.5376121137605114</v>
      </c>
      <c r="J157" s="143">
        <v>2.4325185082670684</v>
      </c>
      <c r="K157" s="143">
        <v>2.3340014549499095</v>
      </c>
      <c r="L157" s="143">
        <v>2.2414623615273337</v>
      </c>
      <c r="N157" s="103"/>
      <c r="O157" s="22">
        <f t="shared" si="92"/>
        <v>3620000</v>
      </c>
      <c r="P157" s="144">
        <v>4.130317062540769E7</v>
      </c>
      <c r="Q157" s="12">
        <v>3.82667297395428E7</v>
      </c>
      <c r="R157" s="12">
        <v>3.548332559416661E7</v>
      </c>
      <c r="S157" s="12">
        <v>3.2922593780420523E7</v>
      </c>
      <c r="T157" s="12">
        <v>3.0558841336962618E7</v>
      </c>
      <c r="U157" s="12">
        <v>2.8370181667094164E7</v>
      </c>
      <c r="V157" s="12">
        <v>2.6337854830787756E7</v>
      </c>
      <c r="W157" s="12">
        <v>2.4445688465950757E7</v>
      </c>
      <c r="X157" s="12">
        <v>2.2679666525436215E7</v>
      </c>
      <c r="Z157" s="103"/>
      <c r="AA157" s="22">
        <f t="shared" si="93"/>
        <v>3620000</v>
      </c>
      <c r="AB157" s="145">
        <v>0.5458949625492097</v>
      </c>
      <c r="AC157" s="103">
        <v>0.5137320339679717</v>
      </c>
      <c r="AD157" s="103">
        <v>0.4834422647953034</v>
      </c>
      <c r="AE157" s="103">
        <v>0.45484893918037406</v>
      </c>
      <c r="AF157" s="103">
        <v>0.42779856324195864</v>
      </c>
      <c r="AG157" s="103">
        <v>0.40215700268745425</v>
      </c>
      <c r="AH157" s="103">
        <v>0.3778064072132111</v>
      </c>
      <c r="AI157" s="103">
        <v>0.35464273095130927</v>
      </c>
      <c r="AJ157" s="103">
        <v>0.33257369399070746</v>
      </c>
    </row>
    <row r="158" ht="14.25" customHeight="1">
      <c r="B158" s="103"/>
      <c r="C158" s="22">
        <f t="shared" si="91"/>
        <v>3820000</v>
      </c>
      <c r="D158" s="142">
        <v>3.1338665547298756</v>
      </c>
      <c r="E158" s="143">
        <v>2.9947091703306143</v>
      </c>
      <c r="F158" s="143">
        <v>2.863325737526802</v>
      </c>
      <c r="G158" s="143">
        <v>2.7381332939490832</v>
      </c>
      <c r="H158" s="143">
        <v>2.6209696085164276</v>
      </c>
      <c r="I158" s="143">
        <v>2.5104002901506495</v>
      </c>
      <c r="J158" s="143">
        <v>2.4063422698382713</v>
      </c>
      <c r="K158" s="143">
        <v>2.3088031726774783</v>
      </c>
      <c r="L158" s="143">
        <v>2.2171890177300035</v>
      </c>
      <c r="N158" s="103"/>
      <c r="O158" s="22">
        <f t="shared" si="92"/>
        <v>3820000</v>
      </c>
      <c r="P158" s="144">
        <v>4.110317062540769E7</v>
      </c>
      <c r="Q158" s="12">
        <v>3.80667297395428E7</v>
      </c>
      <c r="R158" s="12">
        <v>3.528332559416661E7</v>
      </c>
      <c r="S158" s="12">
        <v>3.2722593780420523E7</v>
      </c>
      <c r="T158" s="12">
        <v>3.0358841336962618E7</v>
      </c>
      <c r="U158" s="12">
        <v>2.8170181667094164E7</v>
      </c>
      <c r="V158" s="12">
        <v>2.6137854830787756E7</v>
      </c>
      <c r="W158" s="12">
        <v>2.4245688465950757E7</v>
      </c>
      <c r="X158" s="12">
        <v>2.247966652543622E7</v>
      </c>
      <c r="Z158" s="103"/>
      <c r="AA158" s="22">
        <f t="shared" si="93"/>
        <v>3820000</v>
      </c>
      <c r="AB158" s="145">
        <v>0.5406156361103058</v>
      </c>
      <c r="AC158" s="103">
        <v>0.5085351049900053</v>
      </c>
      <c r="AD158" s="103">
        <v>0.4783251941204072</v>
      </c>
      <c r="AE158" s="103">
        <v>0.4498094260692598</v>
      </c>
      <c r="AF158" s="103">
        <v>0.4228344619274139</v>
      </c>
      <c r="AG158" s="103">
        <v>0.3972663342952729</v>
      </c>
      <c r="AH158" s="103">
        <v>0.3729873120784759</v>
      </c>
      <c r="AI158" s="103">
        <v>0.3498934686183931</v>
      </c>
      <c r="AJ158" s="103">
        <v>0.3278926074504853</v>
      </c>
    </row>
    <row r="159" ht="14.25" customHeight="1">
      <c r="B159" s="103"/>
      <c r="C159" s="22">
        <f t="shared" si="91"/>
        <v>4020000</v>
      </c>
      <c r="D159" s="142">
        <v>3.1016620661402783</v>
      </c>
      <c r="E159" s="143">
        <v>2.963649923994044</v>
      </c>
      <c r="F159" s="143">
        <v>2.8333991617639183</v>
      </c>
      <c r="G159" s="143">
        <v>2.7093506576178146</v>
      </c>
      <c r="H159" s="143">
        <v>2.5932767023587786</v>
      </c>
      <c r="I159" s="143">
        <v>2.483765881101986</v>
      </c>
      <c r="J159" s="143">
        <v>2.3807233966205903</v>
      </c>
      <c r="K159" s="143">
        <v>2.2841431690590017</v>
      </c>
      <c r="L159" s="143">
        <v>2.193435765678343</v>
      </c>
      <c r="N159" s="103"/>
      <c r="O159" s="22">
        <f t="shared" si="92"/>
        <v>4020000</v>
      </c>
      <c r="P159" s="144">
        <v>4.090317062540769E7</v>
      </c>
      <c r="Q159" s="12">
        <v>3.78667297395428E7</v>
      </c>
      <c r="R159" s="12">
        <v>3.508332559416661E7</v>
      </c>
      <c r="S159" s="12">
        <v>3.2522593780420523E7</v>
      </c>
      <c r="T159" s="12">
        <v>3.0158841336962618E7</v>
      </c>
      <c r="U159" s="12">
        <v>2.7970181667094164E7</v>
      </c>
      <c r="V159" s="12">
        <v>2.5937854830787756E7</v>
      </c>
      <c r="W159" s="12">
        <v>2.4045688465950754E7</v>
      </c>
      <c r="X159" s="12">
        <v>2.227966652543622E7</v>
      </c>
      <c r="Z159" s="103"/>
      <c r="AA159" s="22">
        <f t="shared" si="93"/>
        <v>4020000</v>
      </c>
      <c r="AB159" s="145">
        <v>0.5353864848613739</v>
      </c>
      <c r="AC159" s="103">
        <v>0.5033882439136506</v>
      </c>
      <c r="AD159" s="103">
        <v>0.4732580959796905</v>
      </c>
      <c r="AE159" s="103">
        <v>0.4448197543621063</v>
      </c>
      <c r="AF159" s="103">
        <v>0.417920070886612</v>
      </c>
      <c r="AG159" s="103">
        <v>0.39242520928382874</v>
      </c>
      <c r="AH159" s="103">
        <v>0.36821759343147276</v>
      </c>
      <c r="AI159" s="103">
        <v>0.3451933920383453</v>
      </c>
      <c r="AJ159" s="103">
        <v>0.32326051592826854</v>
      </c>
    </row>
    <row r="160" ht="14.25" customHeight="1">
      <c r="B160" s="103"/>
      <c r="C160" s="22">
        <f t="shared" si="91"/>
        <v>4220000</v>
      </c>
      <c r="D160" s="142">
        <v>3.070112729675271</v>
      </c>
      <c r="E160" s="143">
        <v>2.9332283185143755</v>
      </c>
      <c r="F160" s="143">
        <v>2.8040916816345387</v>
      </c>
      <c r="G160" s="143">
        <v>2.681166839736439</v>
      </c>
      <c r="H160" s="143">
        <v>2.566162878698207</v>
      </c>
      <c r="I160" s="143">
        <v>2.4576907010978406</v>
      </c>
      <c r="J160" s="143">
        <v>2.35564427434985</v>
      </c>
      <c r="K160" s="143">
        <v>2.2600043785324138</v>
      </c>
      <c r="L160" s="143">
        <v>2.1701860669672897</v>
      </c>
      <c r="N160" s="103"/>
      <c r="O160" s="22">
        <f t="shared" si="92"/>
        <v>4220000</v>
      </c>
      <c r="P160" s="144">
        <v>4.070317062540768E7</v>
      </c>
      <c r="Q160" s="12">
        <v>3.766672973954279E7</v>
      </c>
      <c r="R160" s="12">
        <v>3.488332559416661E7</v>
      </c>
      <c r="S160" s="12">
        <v>3.232259378042052E7</v>
      </c>
      <c r="T160" s="12">
        <v>2.9958841336962614E7</v>
      </c>
      <c r="U160" s="12">
        <v>2.7770181667094156E7</v>
      </c>
      <c r="V160" s="12">
        <v>2.5737854830787748E7</v>
      </c>
      <c r="W160" s="12">
        <v>2.384568846595075E7</v>
      </c>
      <c r="X160" s="12">
        <v>2.2079666525436215E7</v>
      </c>
      <c r="Z160" s="103"/>
      <c r="AA160" s="22">
        <f t="shared" si="93"/>
        <v>4220000</v>
      </c>
      <c r="AB160" s="145">
        <v>0.5302068412303924</v>
      </c>
      <c r="AC160" s="103">
        <v>0.49829078316688535</v>
      </c>
      <c r="AD160" s="103">
        <v>0.46824027895927434</v>
      </c>
      <c r="AE160" s="103">
        <v>0.4398792326450348</v>
      </c>
      <c r="AF160" s="103">
        <v>0.4130546867847442</v>
      </c>
      <c r="AG160" s="103">
        <v>0.38763293623924255</v>
      </c>
      <c r="AH160" s="103">
        <v>0.36349653601646426</v>
      </c>
      <c r="AI160" s="103">
        <v>0.34054178595542917</v>
      </c>
      <c r="AJ160" s="103">
        <v>0.3186767041683197</v>
      </c>
    </row>
    <row r="161" ht="14.25" customHeight="1">
      <c r="B161" s="103"/>
      <c r="C161" s="22">
        <f t="shared" si="91"/>
        <v>4420000</v>
      </c>
      <c r="D161" s="142">
        <v>3.0391987545079755</v>
      </c>
      <c r="E161" s="143">
        <v>2.903424917423514</v>
      </c>
      <c r="F161" s="143">
        <v>2.775384282826077</v>
      </c>
      <c r="G161" s="143">
        <v>2.6535633452062255</v>
      </c>
      <c r="H161" s="143">
        <v>2.539610161808704</v>
      </c>
      <c r="I161" s="143">
        <v>2.4321573203516524</v>
      </c>
      <c r="J161" s="143">
        <v>2.3310880232365983</v>
      </c>
      <c r="K161" s="143">
        <v>2.236370449386098</v>
      </c>
      <c r="L161" s="143">
        <v>2.147424077043829</v>
      </c>
      <c r="N161" s="103"/>
      <c r="O161" s="22">
        <f t="shared" si="92"/>
        <v>4420000</v>
      </c>
      <c r="P161" s="144">
        <v>4.050317062540768E7</v>
      </c>
      <c r="Q161" s="12">
        <v>3.746672973954279E7</v>
      </c>
      <c r="R161" s="12">
        <v>3.468332559416661E7</v>
      </c>
      <c r="S161" s="12">
        <v>3.212259378042052E7</v>
      </c>
      <c r="T161" s="12">
        <v>2.9758841336962614E7</v>
      </c>
      <c r="U161" s="12">
        <v>2.7570181667094156E7</v>
      </c>
      <c r="V161" s="12">
        <v>2.5537854830787748E7</v>
      </c>
      <c r="W161" s="12">
        <v>2.364568846595075E7</v>
      </c>
      <c r="X161" s="12">
        <v>2.1879666525436215E7</v>
      </c>
      <c r="Z161" s="103"/>
      <c r="AA161" s="22">
        <f t="shared" si="93"/>
        <v>4420000</v>
      </c>
      <c r="AB161" s="145">
        <v>0.525076061487198</v>
      </c>
      <c r="AC161" s="103">
        <v>0.4932420670986176</v>
      </c>
      <c r="AD161" s="103">
        <v>0.46327107548713686</v>
      </c>
      <c r="AE161" s="103">
        <v>0.43498718142509474</v>
      </c>
      <c r="AF161" s="103">
        <v>0.40823760628700256</v>
      </c>
      <c r="AG161" s="103">
        <v>0.38288879990577707</v>
      </c>
      <c r="AH161" s="103">
        <v>0.3588234484195709</v>
      </c>
      <c r="AI161" s="103">
        <v>0.3359379589557647</v>
      </c>
      <c r="AJ161" s="103">
        <v>0.3141404569149019</v>
      </c>
    </row>
    <row r="162" ht="14.25" customHeight="1">
      <c r="B162" s="21" t="s">
        <v>75</v>
      </c>
      <c r="C162" s="146">
        <v>4620000.0</v>
      </c>
      <c r="D162" s="142">
        <v>3.00890113898644</v>
      </c>
      <c r="E162" s="143">
        <v>2.8742210662535697</v>
      </c>
      <c r="F162" s="143">
        <v>2.7472587217850997</v>
      </c>
      <c r="G162" s="143">
        <v>2.6265224328193852</v>
      </c>
      <c r="H162" s="147">
        <v>2.5136013123417706</v>
      </c>
      <c r="I162" s="143">
        <v>2.4071490259535686</v>
      </c>
      <c r="J162" s="143">
        <v>2.3070384600786564</v>
      </c>
      <c r="K162" s="143">
        <v>2.2132257068198244</v>
      </c>
      <c r="L162" s="143">
        <v>2.125134609197348</v>
      </c>
      <c r="N162" s="21" t="s">
        <v>75</v>
      </c>
      <c r="O162" s="146">
        <v>4620000.0</v>
      </c>
      <c r="P162" s="144">
        <v>4.030317062540768E7</v>
      </c>
      <c r="Q162" s="12">
        <v>3.726672973954279E7</v>
      </c>
      <c r="R162" s="12">
        <v>3.448332559416661E7</v>
      </c>
      <c r="S162" s="12">
        <v>3.192259378042052E7</v>
      </c>
      <c r="T162" s="148">
        <v>2.9558841336962614E7</v>
      </c>
      <c r="U162" s="12">
        <v>2.7370181667094156E7</v>
      </c>
      <c r="V162" s="12">
        <v>2.5337854830787748E7</v>
      </c>
      <c r="W162" s="12">
        <v>2.344568846595075E7</v>
      </c>
      <c r="X162" s="12">
        <v>2.1679666525436215E7</v>
      </c>
      <c r="Z162" s="21" t="s">
        <v>75</v>
      </c>
      <c r="AA162" s="146">
        <v>4620000.0</v>
      </c>
      <c r="AB162" s="145">
        <v>0.5199934780597688</v>
      </c>
      <c r="AC162" s="103">
        <v>0.4882414400577545</v>
      </c>
      <c r="AD162" s="103">
        <v>0.45834981799125674</v>
      </c>
      <c r="AE162" s="103">
        <v>0.4301429450511932</v>
      </c>
      <c r="AF162" s="149">
        <v>0.4034681737422944</v>
      </c>
      <c r="AG162" s="103">
        <v>0.3781921327114105</v>
      </c>
      <c r="AH162" s="103">
        <v>0.3541976273059846</v>
      </c>
      <c r="AI162" s="103">
        <v>0.33138120770454405</v>
      </c>
      <c r="AJ162" s="103">
        <v>0.3096510589122773</v>
      </c>
    </row>
    <row r="163" ht="14.25" customHeight="1">
      <c r="B163" s="103"/>
      <c r="C163" s="22">
        <f t="shared" ref="C163:C177" si="94">C162+200000</f>
        <v>4820000</v>
      </c>
      <c r="D163" s="142">
        <v>2.9792016316856884</v>
      </c>
      <c r="E163" s="143">
        <v>2.845598853600092</v>
      </c>
      <c r="F163" s="143">
        <v>2.719697487055015</v>
      </c>
      <c r="G163" s="143">
        <v>2.600027077234256</v>
      </c>
      <c r="H163" s="143">
        <v>2.488119790001445</v>
      </c>
      <c r="I163" s="143">
        <v>2.3826497853896633</v>
      </c>
      <c r="J163" s="143">
        <v>2.283480062695002</v>
      </c>
      <c r="K163" s="143">
        <v>2.190555118275941</v>
      </c>
      <c r="L163" s="143">
        <v>2.1033031007695646</v>
      </c>
      <c r="N163" s="103"/>
      <c r="O163" s="22">
        <f t="shared" ref="O163:O177" si="95">O162+200000</f>
        <v>4820000</v>
      </c>
      <c r="P163" s="144">
        <v>4.010317062540768E7</v>
      </c>
      <c r="Q163" s="12">
        <v>3.706672973954278E7</v>
      </c>
      <c r="R163" s="12">
        <v>3.428332559416661E7</v>
      </c>
      <c r="S163" s="12">
        <v>3.1722593780420512E7</v>
      </c>
      <c r="T163" s="12">
        <v>2.9358841336962607E7</v>
      </c>
      <c r="U163" s="12">
        <v>2.717018166709415E7</v>
      </c>
      <c r="V163" s="12">
        <v>2.513785483078774E7</v>
      </c>
      <c r="W163" s="12">
        <v>2.324568846595074E7</v>
      </c>
      <c r="X163" s="12">
        <v>2.1479666525436208E7</v>
      </c>
      <c r="Z163" s="103"/>
      <c r="AA163" s="22">
        <f t="shared" ref="AA163:AA177" si="96">AA162+200000</f>
        <v>4820000</v>
      </c>
      <c r="AB163" s="145">
        <v>0.5149584829807282</v>
      </c>
      <c r="AC163" s="103">
        <v>0.4832882583141327</v>
      </c>
      <c r="AD163" s="103">
        <v>0.45347587466239925</v>
      </c>
      <c r="AE163" s="103">
        <v>0.4253458440303802</v>
      </c>
      <c r="AF163" s="103">
        <v>0.398745709657669</v>
      </c>
      <c r="AG163" s="103">
        <v>0.3735422551631927</v>
      </c>
      <c r="AH163" s="103">
        <v>0.3496184170246124</v>
      </c>
      <c r="AI163" s="103">
        <v>0.3268708288669586</v>
      </c>
      <c r="AJ163" s="103">
        <v>0.3052078306674957</v>
      </c>
    </row>
    <row r="164" ht="14.25" customHeight="1">
      <c r="B164" s="103"/>
      <c r="C164" s="22">
        <f t="shared" si="94"/>
        <v>5020000</v>
      </c>
      <c r="D164" s="142">
        <v>2.950082694743852</v>
      </c>
      <c r="E164" s="143">
        <v>2.8175410744888136</v>
      </c>
      <c r="F164" s="143">
        <v>2.69268376291787</v>
      </c>
      <c r="G164" s="143">
        <v>2.574060933228975</v>
      </c>
      <c r="H164" s="143">
        <v>2.463149718466829</v>
      </c>
      <c r="I164" s="143">
        <v>2.3586442122664604</v>
      </c>
      <c r="J164" s="143">
        <v>2.260397936516734</v>
      </c>
      <c r="K164" s="143">
        <v>2.16834426087969</v>
      </c>
      <c r="L164" s="143">
        <v>2.0819155814260246</v>
      </c>
      <c r="N164" s="103"/>
      <c r="O164" s="22">
        <f t="shared" si="95"/>
        <v>5020000</v>
      </c>
      <c r="P164" s="144">
        <v>3.990317062540768E7</v>
      </c>
      <c r="Q164" s="12">
        <v>3.686672973954278E7</v>
      </c>
      <c r="R164" s="12">
        <v>3.4083325594166614E7</v>
      </c>
      <c r="S164" s="12">
        <v>3.1522593780420516E7</v>
      </c>
      <c r="T164" s="12">
        <v>2.915884133696261E7</v>
      </c>
      <c r="U164" s="12">
        <v>2.6970181667094156E7</v>
      </c>
      <c r="V164" s="12">
        <v>2.4937854830787748E7</v>
      </c>
      <c r="W164" s="12">
        <v>2.3045688465950742E7</v>
      </c>
      <c r="X164" s="12">
        <v>2.127966652543621E7</v>
      </c>
      <c r="Z164" s="103"/>
      <c r="AA164" s="22">
        <f t="shared" si="96"/>
        <v>5020000</v>
      </c>
      <c r="AB164" s="145">
        <v>0.5099704444408416</v>
      </c>
      <c r="AC164" s="103">
        <v>0.4783819019794463</v>
      </c>
      <c r="AD164" s="103">
        <v>0.4486485898494721</v>
      </c>
      <c r="AE164" s="103">
        <v>0.42059524655342106</v>
      </c>
      <c r="AF164" s="103">
        <v>0.3940695822238922</v>
      </c>
      <c r="AG164" s="103">
        <v>0.3689385116100312</v>
      </c>
      <c r="AH164" s="103">
        <v>0.3450851261615753</v>
      </c>
      <c r="AI164" s="103">
        <v>0.32240617871284494</v>
      </c>
      <c r="AJ164" s="103">
        <v>0.30081009268760694</v>
      </c>
    </row>
    <row r="165" ht="14.25" customHeight="1">
      <c r="B165" s="103"/>
      <c r="C165" s="22">
        <f t="shared" si="94"/>
        <v>5220000</v>
      </c>
      <c r="D165" s="142">
        <v>2.9215274693276196</v>
      </c>
      <c r="E165" s="143">
        <v>2.7900311958884707</v>
      </c>
      <c r="F165" s="143">
        <v>2.666201395181634</v>
      </c>
      <c r="G165" s="143">
        <v>2.5486083020759347</v>
      </c>
      <c r="H165" s="143">
        <v>2.438675852405791</v>
      </c>
      <c r="I165" s="143">
        <v>2.33511753408676</v>
      </c>
      <c r="J165" s="143">
        <v>2.2377777831840104</v>
      </c>
      <c r="K165" s="143">
        <v>2.1465792908404393</v>
      </c>
      <c r="L165" s="143">
        <v>2.060958643343907</v>
      </c>
      <c r="N165" s="103"/>
      <c r="O165" s="22">
        <f t="shared" si="95"/>
        <v>5220000</v>
      </c>
      <c r="P165" s="144">
        <v>3.970317062540768E7</v>
      </c>
      <c r="Q165" s="12">
        <v>3.666672973954278E7</v>
      </c>
      <c r="R165" s="12">
        <v>3.388332559416661E7</v>
      </c>
      <c r="S165" s="12">
        <v>3.1322593780420516E7</v>
      </c>
      <c r="T165" s="12">
        <v>2.895884133696261E7</v>
      </c>
      <c r="U165" s="12">
        <v>2.6770181667094156E7</v>
      </c>
      <c r="V165" s="12">
        <v>2.4737854830787748E7</v>
      </c>
      <c r="W165" s="12">
        <v>2.2845688465950742E7</v>
      </c>
      <c r="X165" s="12">
        <v>2.107966652543621E7</v>
      </c>
      <c r="Z165" s="103"/>
      <c r="AA165" s="22">
        <f t="shared" si="96"/>
        <v>5220000</v>
      </c>
      <c r="AB165" s="145">
        <v>0.5050287425518034</v>
      </c>
      <c r="AC165" s="103">
        <v>0.47352173924446106</v>
      </c>
      <c r="AD165" s="103">
        <v>0.44386734366416924</v>
      </c>
      <c r="AE165" s="103">
        <v>0.415890508890152</v>
      </c>
      <c r="AF165" s="103">
        <v>0.3894391238689422</v>
      </c>
      <c r="AG165" s="103">
        <v>0.3643802464008331</v>
      </c>
      <c r="AH165" s="103">
        <v>0.34059711098670964</v>
      </c>
      <c r="AI165" s="103">
        <v>0.31798657774925243</v>
      </c>
      <c r="AJ165" s="103">
        <v>0.29645717740058897</v>
      </c>
    </row>
    <row r="166" ht="14.25" customHeight="1">
      <c r="B166" s="103"/>
      <c r="C166" s="22">
        <f t="shared" si="94"/>
        <v>5420000</v>
      </c>
      <c r="D166" s="142">
        <v>2.8935197430841146</v>
      </c>
      <c r="E166" s="143">
        <v>2.7630533242244413</v>
      </c>
      <c r="F166" s="143">
        <v>2.6402348589666946</v>
      </c>
      <c r="G166" s="143">
        <v>2.5236540998916754</v>
      </c>
      <c r="H166" s="143">
        <v>2.414683546435837</v>
      </c>
      <c r="I166" s="143">
        <v>2.3120555619349865</v>
      </c>
      <c r="J166" s="143">
        <v>2.21560587100984</v>
      </c>
      <c r="K166" s="143">
        <v>2.125246914677441</v>
      </c>
      <c r="L166" s="143">
        <v>2.040419413182458</v>
      </c>
      <c r="N166" s="103"/>
      <c r="O166" s="22">
        <f t="shared" si="95"/>
        <v>5420000</v>
      </c>
      <c r="P166" s="144">
        <v>3.950317062540768E7</v>
      </c>
      <c r="Q166" s="12">
        <v>3.646672973954278E7</v>
      </c>
      <c r="R166" s="12">
        <v>3.368332559416661E7</v>
      </c>
      <c r="S166" s="12">
        <v>3.1122593780420516E7</v>
      </c>
      <c r="T166" s="12">
        <v>2.875884133696261E7</v>
      </c>
      <c r="U166" s="12">
        <v>2.6570181667094156E7</v>
      </c>
      <c r="V166" s="12">
        <v>2.4537854830787748E7</v>
      </c>
      <c r="W166" s="12">
        <v>2.2645688465950742E7</v>
      </c>
      <c r="X166" s="12">
        <v>2.087966652543621E7</v>
      </c>
      <c r="Z166" s="103"/>
      <c r="AA166" s="22">
        <f t="shared" si="96"/>
        <v>5420000</v>
      </c>
      <c r="AB166" s="145">
        <v>0.5001327812671662</v>
      </c>
      <c r="AC166" s="103">
        <v>0.46870715022087095</v>
      </c>
      <c r="AD166" s="103">
        <v>0.4391315281391144</v>
      </c>
      <c r="AE166" s="103">
        <v>0.41123102307319637</v>
      </c>
      <c r="AF166" s="103">
        <v>0.38485371470451357</v>
      </c>
      <c r="AG166" s="103">
        <v>0.35986682772636425</v>
      </c>
      <c r="AH166" s="103">
        <v>0.33615371584892284</v>
      </c>
      <c r="AI166" s="103">
        <v>0.3136113822460175</v>
      </c>
      <c r="AJ166" s="103">
        <v>0.29214842915534966</v>
      </c>
    </row>
    <row r="167" ht="14.25" customHeight="1">
      <c r="B167" s="103"/>
      <c r="C167" s="22">
        <f t="shared" si="94"/>
        <v>5620000</v>
      </c>
      <c r="D167" s="142">
        <v>2.8660439194471685</v>
      </c>
      <c r="E167" s="143">
        <v>2.736592174759076</v>
      </c>
      <c r="F167" s="143">
        <v>2.614769228356594</v>
      </c>
      <c r="G167" s="143">
        <v>2.4991838278281118</v>
      </c>
      <c r="H167" s="143">
        <v>2.391158725899353</v>
      </c>
      <c r="I167" s="143">
        <v>2.2894446619413094</v>
      </c>
      <c r="J167" s="143">
        <v>2.193869007182514</v>
      </c>
      <c r="K167" s="143">
        <v>2.1043343621444226</v>
      </c>
      <c r="L167" s="143">
        <v>2.020285525712918</v>
      </c>
      <c r="N167" s="103"/>
      <c r="O167" s="22">
        <f t="shared" si="95"/>
        <v>5620000</v>
      </c>
      <c r="P167" s="144">
        <v>3.930317062540768E7</v>
      </c>
      <c r="Q167" s="12">
        <v>3.626672973954278E7</v>
      </c>
      <c r="R167" s="12">
        <v>3.3483325594166607E7</v>
      </c>
      <c r="S167" s="12">
        <v>3.0922593780420516E7</v>
      </c>
      <c r="T167" s="12">
        <v>2.855884133696261E7</v>
      </c>
      <c r="U167" s="12">
        <v>2.6370181667094156E7</v>
      </c>
      <c r="V167" s="12">
        <v>2.4337854830787748E7</v>
      </c>
      <c r="W167" s="12">
        <v>2.2445688465950742E7</v>
      </c>
      <c r="X167" s="12">
        <v>2.067966652543621E7</v>
      </c>
      <c r="Z167" s="103"/>
      <c r="AA167" s="22">
        <f t="shared" si="96"/>
        <v>5620000</v>
      </c>
      <c r="AB167" s="145">
        <v>0.49528195261955266</v>
      </c>
      <c r="AC167" s="103">
        <v>0.46393755078315735</v>
      </c>
      <c r="AD167" s="103">
        <v>0.43444049954414365</v>
      </c>
      <c r="AE167" s="103">
        <v>0.40661614537239077</v>
      </c>
      <c r="AF167" s="103">
        <v>0.38031273484230044</v>
      </c>
      <c r="AG167" s="103">
        <v>0.3553976356983185</v>
      </c>
      <c r="AH167" s="103">
        <v>0.331754332780838</v>
      </c>
      <c r="AI167" s="103">
        <v>0.3092799484729768</v>
      </c>
      <c r="AJ167" s="103">
        <v>0.28788320422172553</v>
      </c>
    </row>
    <row r="168" ht="14.25" customHeight="1">
      <c r="B168" s="103"/>
      <c r="C168" s="22">
        <f t="shared" si="94"/>
        <v>5820000</v>
      </c>
      <c r="D168" s="142">
        <v>2.8390849886758804</v>
      </c>
      <c r="E168" s="143">
        <v>2.7106330427147585</v>
      </c>
      <c r="F168" s="143">
        <v>2.589790147788335</v>
      </c>
      <c r="G168" s="143">
        <v>2.4751835439813368</v>
      </c>
      <c r="H168" s="143">
        <v>2.3680878593306844</v>
      </c>
      <c r="I168" s="143">
        <v>2.2672717284039643</v>
      </c>
      <c r="J168" s="143">
        <v>2.1725545115884417</v>
      </c>
      <c r="K168" s="143">
        <v>2.083829360737151</v>
      </c>
      <c r="L168" s="143">
        <v>2.0005450989944373</v>
      </c>
      <c r="N168" s="103"/>
      <c r="O168" s="22">
        <f t="shared" si="95"/>
        <v>5820000</v>
      </c>
      <c r="P168" s="144">
        <v>3.910317062540768E7</v>
      </c>
      <c r="Q168" s="12">
        <v>3.606672973954278E7</v>
      </c>
      <c r="R168" s="12">
        <v>3.3283325594166607E7</v>
      </c>
      <c r="S168" s="12">
        <v>3.0722593780420516E7</v>
      </c>
      <c r="T168" s="12">
        <v>2.835884133696261E7</v>
      </c>
      <c r="U168" s="12">
        <v>2.6170181667094156E7</v>
      </c>
      <c r="V168" s="12">
        <v>2.4137854830787748E7</v>
      </c>
      <c r="W168" s="12">
        <v>2.2245688465950742E7</v>
      </c>
      <c r="X168" s="12">
        <v>2.047966652543621E7</v>
      </c>
      <c r="Z168" s="103"/>
      <c r="AA168" s="22">
        <f t="shared" si="96"/>
        <v>5820000</v>
      </c>
      <c r="AB168" s="145">
        <v>0.49047568440437317</v>
      </c>
      <c r="AC168" s="103">
        <v>0.4592123448848725</v>
      </c>
      <c r="AD168" s="103">
        <v>0.4297936975955964</v>
      </c>
      <c r="AE168" s="103">
        <v>0.40204529166221614</v>
      </c>
      <c r="AF168" s="103">
        <v>0.3758155643939972</v>
      </c>
      <c r="AG168" s="103">
        <v>0.3509720265865326</v>
      </c>
      <c r="AH168" s="103">
        <v>0.3273983180522919</v>
      </c>
      <c r="AI168" s="103">
        <v>0.30499165654182425</v>
      </c>
      <c r="AJ168" s="103">
        <v>0.2836608707904815</v>
      </c>
    </row>
    <row r="169" ht="14.25" customHeight="1">
      <c r="B169" s="103"/>
      <c r="C169" s="22">
        <f t="shared" si="94"/>
        <v>6020000</v>
      </c>
      <c r="D169" s="142">
        <v>2.8126285005124707</v>
      </c>
      <c r="E169" s="143">
        <v>2.685161776025075</v>
      </c>
      <c r="F169" s="143">
        <v>2.5652838050670335</v>
      </c>
      <c r="G169" s="143">
        <v>2.451639836903621</v>
      </c>
      <c r="H169" s="143">
        <v>2.345457932501873</v>
      </c>
      <c r="I169" s="143">
        <v>2.245524158458429</v>
      </c>
      <c r="J169" s="143">
        <v>2.151650192146241</v>
      </c>
      <c r="K169" s="143">
        <v>2.0637201116770214</v>
      </c>
      <c r="L169" s="143">
        <v>1.9811867109912615</v>
      </c>
      <c r="N169" s="103"/>
      <c r="O169" s="22">
        <f t="shared" si="95"/>
        <v>6020000</v>
      </c>
      <c r="P169" s="144">
        <v>3.890317062540768E7</v>
      </c>
      <c r="Q169" s="12">
        <v>3.586672973954278E7</v>
      </c>
      <c r="R169" s="12">
        <v>3.3083325594166607E7</v>
      </c>
      <c r="S169" s="12">
        <v>3.0522593780420516E7</v>
      </c>
      <c r="T169" s="12">
        <v>2.815884133696261E7</v>
      </c>
      <c r="U169" s="12">
        <v>2.5970181667094156E7</v>
      </c>
      <c r="V169" s="12">
        <v>2.3937854830787748E7</v>
      </c>
      <c r="W169" s="12">
        <v>2.2045688465950742E7</v>
      </c>
      <c r="X169" s="12">
        <v>2.027966652543621E7</v>
      </c>
      <c r="Z169" s="103"/>
      <c r="AA169" s="22">
        <f t="shared" si="96"/>
        <v>6020000</v>
      </c>
      <c r="AB169" s="145">
        <v>0.4857134044170379</v>
      </c>
      <c r="AC169" s="103">
        <v>0.45453092455863964</v>
      </c>
      <c r="AD169" s="103">
        <v>0.42519050240516665</v>
      </c>
      <c r="AE169" s="103">
        <v>0.39751785397529604</v>
      </c>
      <c r="AF169" s="103">
        <v>0.37136159539222713</v>
      </c>
      <c r="AG169" s="103">
        <v>0.3465894162654878</v>
      </c>
      <c r="AH169" s="103">
        <v>0.3230850636959076</v>
      </c>
      <c r="AI169" s="103">
        <v>0.3007458746433258</v>
      </c>
      <c r="AJ169" s="103">
        <v>0.2794808089733124</v>
      </c>
    </row>
    <row r="170" ht="14.25" customHeight="1">
      <c r="B170" s="103"/>
      <c r="C170" s="22">
        <f t="shared" si="94"/>
        <v>6220000</v>
      </c>
      <c r="D170" s="142">
        <v>2.7866605383547727</v>
      </c>
      <c r="E170" s="143">
        <v>2.6601647496079917</v>
      </c>
      <c r="F170" s="143">
        <v>2.541236905898332</v>
      </c>
      <c r="G170" s="143">
        <v>2.428539800612884</v>
      </c>
      <c r="H170" s="143">
        <v>2.3232564239424556</v>
      </c>
      <c r="I170" s="143">
        <v>2.224189828190582</v>
      </c>
      <c r="J170" s="143">
        <v>2.131144321551277</v>
      </c>
      <c r="K170" s="143">
        <v>2.0439952672719315</v>
      </c>
      <c r="L170" s="143">
        <v>1.9621993775344975</v>
      </c>
      <c r="N170" s="103"/>
      <c r="O170" s="22">
        <f t="shared" si="95"/>
        <v>6220000</v>
      </c>
      <c r="P170" s="144">
        <v>3.870317062540768E7</v>
      </c>
      <c r="Q170" s="12">
        <v>3.566672973954278E7</v>
      </c>
      <c r="R170" s="12">
        <v>3.2883325594166607E7</v>
      </c>
      <c r="S170" s="12">
        <v>3.0322593780420516E7</v>
      </c>
      <c r="T170" s="12">
        <v>2.795884133696261E7</v>
      </c>
      <c r="U170" s="12">
        <v>2.5770181667094156E7</v>
      </c>
      <c r="V170" s="12">
        <v>2.3737854830787748E7</v>
      </c>
      <c r="W170" s="12">
        <v>2.1845688465950742E7</v>
      </c>
      <c r="X170" s="12">
        <v>2.007966652543621E7</v>
      </c>
      <c r="Z170" s="103"/>
      <c r="AA170" s="22">
        <f t="shared" si="96"/>
        <v>6220000</v>
      </c>
      <c r="AB170" s="145">
        <v>0.48099451661109915</v>
      </c>
      <c r="AC170" s="103">
        <v>0.44989275336265566</v>
      </c>
      <c r="AD170" s="103">
        <v>0.42063034176826475</v>
      </c>
      <c r="AE170" s="103">
        <v>0.3930332481861115</v>
      </c>
      <c r="AF170" s="103">
        <v>0.36695025563240047</v>
      </c>
      <c r="AG170" s="103">
        <v>0.3422492086887359</v>
      </c>
      <c r="AH170" s="103">
        <v>0.31881397366523745</v>
      </c>
      <c r="AI170" s="103">
        <v>0.2965420186519623</v>
      </c>
      <c r="AJ170" s="103">
        <v>0.27534241080284116</v>
      </c>
    </row>
    <row r="171" ht="14.25" customHeight="1">
      <c r="B171" s="103"/>
      <c r="C171" s="22">
        <f t="shared" si="94"/>
        <v>6420000</v>
      </c>
      <c r="D171" s="142">
        <v>2.7611676948463733</v>
      </c>
      <c r="E171" s="143">
        <v>2.6356288410627715</v>
      </c>
      <c r="F171" s="143">
        <v>2.5176366498399005</v>
      </c>
      <c r="G171" s="143">
        <v>2.4058710110017794</v>
      </c>
      <c r="H171" s="143">
        <v>2.301471281836562</v>
      </c>
      <c r="I171" s="143">
        <v>2.203257070098714</v>
      </c>
      <c r="J171" s="143">
        <v>2.111025615337427</v>
      </c>
      <c r="K171" s="143">
        <v>2.024643909563161</v>
      </c>
      <c r="L171" s="143">
        <v>1.943572531539111</v>
      </c>
      <c r="N171" s="103"/>
      <c r="O171" s="22">
        <f t="shared" si="95"/>
        <v>6420000</v>
      </c>
      <c r="P171" s="144">
        <v>3.850317062540768E7</v>
      </c>
      <c r="Q171" s="12">
        <v>3.546672973954278E7</v>
      </c>
      <c r="R171" s="12">
        <v>3.2683325594166607E7</v>
      </c>
      <c r="S171" s="12">
        <v>3.012259378042052E7</v>
      </c>
      <c r="T171" s="12">
        <v>2.775884133696261E7</v>
      </c>
      <c r="U171" s="12">
        <v>2.5570181667094156E7</v>
      </c>
      <c r="V171" s="12">
        <v>2.3537854830787748E7</v>
      </c>
      <c r="W171" s="12">
        <v>2.1645688465950746E7</v>
      </c>
      <c r="X171" s="12">
        <v>1.987966652543621E7</v>
      </c>
      <c r="Z171" s="103"/>
      <c r="AA171" s="22">
        <f t="shared" si="96"/>
        <v>6420000</v>
      </c>
      <c r="AB171" s="145">
        <v>0.47631849646568303</v>
      </c>
      <c r="AC171" s="103">
        <v>0.44529723525047304</v>
      </c>
      <c r="AD171" s="103">
        <v>0.4161126554012299</v>
      </c>
      <c r="AE171" s="103">
        <v>0.38859090209007263</v>
      </c>
      <c r="AF171" s="103">
        <v>0.3625809609889985</v>
      </c>
      <c r="AG171" s="103">
        <v>0.33795079588890076</v>
      </c>
      <c r="AH171" s="103">
        <v>0.31458443999290475</v>
      </c>
      <c r="AI171" s="103">
        <v>0.292379480600357</v>
      </c>
      <c r="AJ171" s="103">
        <v>0.2712450802326203</v>
      </c>
    </row>
    <row r="172" ht="14.25" customHeight="1">
      <c r="B172" s="103"/>
      <c r="C172" s="22">
        <f t="shared" si="94"/>
        <v>6620000</v>
      </c>
      <c r="D172" s="142">
        <v>2.736137048794439</v>
      </c>
      <c r="E172" s="143">
        <v>2.6115414076995505</v>
      </c>
      <c r="F172" s="143">
        <v>2.4944707075806334</v>
      </c>
      <c r="G172" s="143">
        <v>2.3836215035557924</v>
      </c>
      <c r="H172" s="143">
        <v>2.2800909022077565</v>
      </c>
      <c r="I172" s="143">
        <v>2.1827146518163607</v>
      </c>
      <c r="J172" s="143">
        <v>2.0912832111698583</v>
      </c>
      <c r="K172" s="143">
        <v>2.005655530173825</v>
      </c>
      <c r="L172" s="143">
        <v>1.9252960033935336</v>
      </c>
      <c r="N172" s="103"/>
      <c r="O172" s="22">
        <f t="shared" si="95"/>
        <v>6620000</v>
      </c>
      <c r="P172" s="144">
        <v>3.830317062540768E7</v>
      </c>
      <c r="Q172" s="12">
        <v>3.526672973954279E7</v>
      </c>
      <c r="R172" s="12">
        <v>3.2483325594166607E7</v>
      </c>
      <c r="S172" s="12">
        <v>2.992259378042052E7</v>
      </c>
      <c r="T172" s="12">
        <v>2.7558841336962614E7</v>
      </c>
      <c r="U172" s="12">
        <v>2.5370181667094156E7</v>
      </c>
      <c r="V172" s="12">
        <v>2.333785483078775E7</v>
      </c>
      <c r="W172" s="12">
        <v>2.1445688465950746E7</v>
      </c>
      <c r="X172" s="12">
        <v>1.9679666525436215E7</v>
      </c>
      <c r="Z172" s="103"/>
      <c r="AA172" s="22">
        <f t="shared" si="96"/>
        <v>6620000</v>
      </c>
      <c r="AB172" s="145">
        <v>0.4716847598552705</v>
      </c>
      <c r="AC172" s="103">
        <v>0.4407438218593597</v>
      </c>
      <c r="AD172" s="103">
        <v>0.4116368591785431</v>
      </c>
      <c r="AE172" s="103">
        <v>0.3841902434825898</v>
      </c>
      <c r="AF172" s="103">
        <v>0.35825311541557325</v>
      </c>
      <c r="AG172" s="103">
        <v>0.3336936175823213</v>
      </c>
      <c r="AH172" s="103">
        <v>0.3103959023952485</v>
      </c>
      <c r="AI172" s="103">
        <v>0.2882576763629914</v>
      </c>
      <c r="AJ172" s="103">
        <v>0.26718820929527287</v>
      </c>
    </row>
    <row r="173" ht="14.25" customHeight="1">
      <c r="B173" s="103"/>
      <c r="C173" s="22">
        <f t="shared" si="94"/>
        <v>6820000</v>
      </c>
      <c r="D173" s="142">
        <v>2.7115561433317374</v>
      </c>
      <c r="E173" s="143">
        <v>2.58789026481709</v>
      </c>
      <c r="F173" s="143">
        <v>2.47172719946279</v>
      </c>
      <c r="G173" s="143">
        <v>2.361779752296393</v>
      </c>
      <c r="H173" s="143">
        <v>2.2591041083086427</v>
      </c>
      <c r="I173" s="143">
        <v>2.1625517560144214</v>
      </c>
      <c r="J173" s="143">
        <v>2.071906649288966</v>
      </c>
      <c r="K173" s="143">
        <v>1.9870200112807552</v>
      </c>
      <c r="L173" s="143">
        <v>1.9073600024454047</v>
      </c>
      <c r="N173" s="103"/>
      <c r="O173" s="22">
        <f t="shared" si="95"/>
        <v>6820000</v>
      </c>
      <c r="P173" s="144">
        <v>3.810317062540768E7</v>
      </c>
      <c r="Q173" s="12">
        <v>3.506672973954279E7</v>
      </c>
      <c r="R173" s="12">
        <v>3.2283325594166607E7</v>
      </c>
      <c r="S173" s="12">
        <v>2.972259378042052E7</v>
      </c>
      <c r="T173" s="12">
        <v>2.7358841336962614E7</v>
      </c>
      <c r="U173" s="12">
        <v>2.5170181667094156E7</v>
      </c>
      <c r="V173" s="12">
        <v>2.313785483078775E7</v>
      </c>
      <c r="W173" s="12">
        <v>2.1245688465950746E7</v>
      </c>
      <c r="X173" s="12">
        <v>1.9479666525436215E7</v>
      </c>
      <c r="Z173" s="103"/>
      <c r="AA173" s="22">
        <f t="shared" si="96"/>
        <v>6820000</v>
      </c>
      <c r="AB173" s="145">
        <v>0.46709279417991634</v>
      </c>
      <c r="AC173" s="103">
        <v>0.4362319648265838</v>
      </c>
      <c r="AD173" s="103">
        <v>0.4072024166584015</v>
      </c>
      <c r="AE173" s="103">
        <v>0.37983072400093065</v>
      </c>
      <c r="AF173" s="103">
        <v>0.3539661705493927</v>
      </c>
      <c r="AG173" s="103">
        <v>0.32947708964347844</v>
      </c>
      <c r="AH173" s="103">
        <v>0.30624776482582095</v>
      </c>
      <c r="AI173" s="103">
        <v>0.28417603373527534</v>
      </c>
      <c r="AJ173" s="103">
        <v>0.263171237707138</v>
      </c>
    </row>
    <row r="174" ht="14.25" customHeight="1">
      <c r="B174" s="103"/>
      <c r="C174" s="22">
        <f t="shared" si="94"/>
        <v>7020000</v>
      </c>
      <c r="D174" s="142">
        <v>2.6874129652453034</v>
      </c>
      <c r="E174" s="143">
        <v>2.5646636651502837</v>
      </c>
      <c r="F174" s="143">
        <v>2.4493946751684765</v>
      </c>
      <c r="G174" s="143">
        <v>2.3403346498713686</v>
      </c>
      <c r="H174" s="143">
        <v>2.2385001311383244</v>
      </c>
      <c r="I174" s="143">
        <v>2.1427579614070167</v>
      </c>
      <c r="J174" s="143">
        <v>2.0528858540314943</v>
      </c>
      <c r="K174" s="143">
        <v>1.9687276076374163</v>
      </c>
      <c r="L174" s="143">
        <v>1.8897550995126364</v>
      </c>
      <c r="N174" s="103"/>
      <c r="O174" s="22">
        <f t="shared" si="95"/>
        <v>7020000</v>
      </c>
      <c r="P174" s="144">
        <v>3.790317062540768E7</v>
      </c>
      <c r="Q174" s="12">
        <v>3.486672973954279E7</v>
      </c>
      <c r="R174" s="12">
        <v>3.2083325594166607E7</v>
      </c>
      <c r="S174" s="12">
        <v>2.952259378042052E7</v>
      </c>
      <c r="T174" s="12">
        <v>2.7158841336962614E7</v>
      </c>
      <c r="U174" s="12">
        <v>2.497018166709416E7</v>
      </c>
      <c r="V174" s="12">
        <v>2.2937854830787756E7</v>
      </c>
      <c r="W174" s="12">
        <v>2.1045688465950746E7</v>
      </c>
      <c r="X174" s="12">
        <v>1.9279666525436215E7</v>
      </c>
      <c r="Z174" s="103"/>
      <c r="AA174" s="22">
        <f t="shared" si="96"/>
        <v>7020000</v>
      </c>
      <c r="AB174" s="145">
        <v>0.46254203915596015</v>
      </c>
      <c r="AC174" s="103">
        <v>0.4317611277103425</v>
      </c>
      <c r="AD174" s="103">
        <v>0.40280877947807314</v>
      </c>
      <c r="AE174" s="103">
        <v>0.37551177144050596</v>
      </c>
      <c r="AF174" s="103">
        <v>0.34971957802772524</v>
      </c>
      <c r="AG174" s="103">
        <v>0.3253006756305694</v>
      </c>
      <c r="AH174" s="103">
        <v>0.3021394908428193</v>
      </c>
      <c r="AI174" s="103">
        <v>0.28013396859169004</v>
      </c>
      <c r="AJ174" s="103">
        <v>0.2591935813426972</v>
      </c>
    </row>
    <row r="175" ht="14.25" customHeight="1">
      <c r="B175" s="103"/>
      <c r="C175" s="22">
        <f t="shared" si="94"/>
        <v>7220000</v>
      </c>
      <c r="D175" s="142">
        <v>2.663695925399684</v>
      </c>
      <c r="E175" s="143">
        <v>2.541850279414588</v>
      </c>
      <c r="F175" s="143">
        <v>2.427462094497489</v>
      </c>
      <c r="G175" s="143">
        <v>2.319275488720085</v>
      </c>
      <c r="H175" s="143">
        <v>2.218268591016362</v>
      </c>
      <c r="I175" s="143">
        <v>2.123323224791</v>
      </c>
      <c r="J175" s="143">
        <v>2.0342111163602574</v>
      </c>
      <c r="K175" s="143">
        <v>1.9507689295807344</v>
      </c>
      <c r="L175" s="143">
        <v>1.8724722103541516</v>
      </c>
      <c r="N175" s="103"/>
      <c r="O175" s="22">
        <f t="shared" si="95"/>
        <v>7220000</v>
      </c>
      <c r="P175" s="144">
        <v>3.770317062540768E7</v>
      </c>
      <c r="Q175" s="12">
        <v>3.466672973954278E7</v>
      </c>
      <c r="R175" s="12">
        <v>3.1883325594166607E7</v>
      </c>
      <c r="S175" s="12">
        <v>2.932259378042052E7</v>
      </c>
      <c r="T175" s="12">
        <v>2.6958841336962614E7</v>
      </c>
      <c r="U175" s="12">
        <v>2.477018166709416E7</v>
      </c>
      <c r="V175" s="12">
        <v>2.2737854830787756E7</v>
      </c>
      <c r="W175" s="12">
        <v>2.0845688465950746E7</v>
      </c>
      <c r="X175" s="12">
        <v>1.907966652543621E7</v>
      </c>
      <c r="Z175" s="103"/>
      <c r="AA175" s="22">
        <f t="shared" si="96"/>
        <v>7220000</v>
      </c>
      <c r="AB175" s="145">
        <v>0.45803198218345653</v>
      </c>
      <c r="AC175" s="103">
        <v>0.4273307859897614</v>
      </c>
      <c r="AD175" s="103">
        <v>0.3984554111957549</v>
      </c>
      <c r="AE175" s="103">
        <v>0.3712328493595123</v>
      </c>
      <c r="AF175" s="103">
        <v>0.3455127775669098</v>
      </c>
      <c r="AG175" s="103">
        <v>0.32116381525993354</v>
      </c>
      <c r="AH175" s="103">
        <v>0.2980705082416535</v>
      </c>
      <c r="AI175" s="103">
        <v>0.27613094449043274</v>
      </c>
      <c r="AJ175" s="103">
        <v>0.2552546918392181</v>
      </c>
    </row>
    <row r="176" ht="14.25" customHeight="1">
      <c r="B176" s="103"/>
      <c r="C176" s="22">
        <f t="shared" si="94"/>
        <v>7420000</v>
      </c>
      <c r="D176" s="142">
        <v>2.6403938401877287</v>
      </c>
      <c r="E176" s="143">
        <v>2.5194391778796725</v>
      </c>
      <c r="F176" s="143">
        <v>2.405918809168714</v>
      </c>
      <c r="G176" s="143">
        <v>2.298591943246563</v>
      </c>
      <c r="H176" s="143">
        <v>2.198399480146989</v>
      </c>
      <c r="I176" s="143">
        <v>2.104237864054089</v>
      </c>
      <c r="J176" s="143">
        <v>2.0158730773388083</v>
      </c>
      <c r="K176" s="143">
        <v>1.9331349269595917</v>
      </c>
      <c r="L176" s="143">
        <v>1.8555025800394227</v>
      </c>
      <c r="N176" s="103"/>
      <c r="O176" s="22">
        <f t="shared" si="95"/>
        <v>7420000</v>
      </c>
      <c r="P176" s="144">
        <v>3.750317062540768E7</v>
      </c>
      <c r="Q176" s="12">
        <v>3.446672973954278E7</v>
      </c>
      <c r="R176" s="12">
        <v>3.1683325594166607E7</v>
      </c>
      <c r="S176" s="12">
        <v>2.912259378042052E7</v>
      </c>
      <c r="T176" s="12">
        <v>2.6758841336962614E7</v>
      </c>
      <c r="U176" s="12">
        <v>2.457018166709416E7</v>
      </c>
      <c r="V176" s="12">
        <v>2.2537854830787756E7</v>
      </c>
      <c r="W176" s="12">
        <v>2.0645688465950746E7</v>
      </c>
      <c r="X176" s="12">
        <v>1.8879666525436215E7</v>
      </c>
      <c r="Z176" s="103"/>
      <c r="AA176" s="22">
        <f t="shared" si="96"/>
        <v>7420000</v>
      </c>
      <c r="AB176" s="145">
        <v>0.4535620987415313</v>
      </c>
      <c r="AC176" s="103">
        <v>0.4229403913021088</v>
      </c>
      <c r="AD176" s="103">
        <v>0.3941417753696441</v>
      </c>
      <c r="AE176" s="103">
        <v>0.3669934451580048</v>
      </c>
      <c r="AF176" s="103">
        <v>0.3413452446460724</v>
      </c>
      <c r="AG176" s="103">
        <v>0.3170659601688386</v>
      </c>
      <c r="AH176" s="103">
        <v>0.29404028058052056</v>
      </c>
      <c r="AI176" s="103">
        <v>0.2721664011478425</v>
      </c>
      <c r="AJ176" s="103">
        <v>0.25135400891304016</v>
      </c>
    </row>
    <row r="177" ht="14.25" customHeight="1">
      <c r="B177" s="103"/>
      <c r="C177" s="22">
        <f t="shared" si="94"/>
        <v>7620000</v>
      </c>
      <c r="D177" s="142">
        <v>2.617495913946551</v>
      </c>
      <c r="E177" s="143">
        <v>2.497419812909321</v>
      </c>
      <c r="F177" s="143">
        <v>2.384754545582055</v>
      </c>
      <c r="G177" s="143">
        <v>2.2782740529380283</v>
      </c>
      <c r="H177" s="143">
        <v>2.1788831461120406</v>
      </c>
      <c r="I177" s="143">
        <v>2.0854925420912185</v>
      </c>
      <c r="J177" s="143">
        <v>1.997862712491954</v>
      </c>
      <c r="K177" s="143">
        <v>1.9158168739271795</v>
      </c>
      <c r="L177" s="143">
        <v>1.8388377681602974</v>
      </c>
      <c r="N177" s="103"/>
      <c r="O177" s="22">
        <f t="shared" si="95"/>
        <v>7620000</v>
      </c>
      <c r="P177" s="144">
        <v>3.730317062540768E7</v>
      </c>
      <c r="Q177" s="12">
        <v>3.426672973954278E7</v>
      </c>
      <c r="R177" s="12">
        <v>3.1483325594166607E7</v>
      </c>
      <c r="S177" s="12">
        <v>2.892259378042052E7</v>
      </c>
      <c r="T177" s="12">
        <v>2.6558841336962614E7</v>
      </c>
      <c r="U177" s="12">
        <v>2.437018166709416E7</v>
      </c>
      <c r="V177" s="12">
        <v>2.2337854830787756E7</v>
      </c>
      <c r="W177" s="12">
        <v>2.0445688465950746E7</v>
      </c>
      <c r="X177" s="12">
        <v>1.8679666525436215E7</v>
      </c>
      <c r="Z177" s="103"/>
      <c r="AA177" s="22">
        <f t="shared" si="96"/>
        <v>7620000</v>
      </c>
      <c r="AB177" s="145">
        <v>0.4491318881511688</v>
      </c>
      <c r="AC177" s="103">
        <v>0.41858944296836853</v>
      </c>
      <c r="AD177" s="103">
        <v>0.38986735939979555</v>
      </c>
      <c r="AE177" s="103">
        <v>0.3627930104732513</v>
      </c>
      <c r="AF177" s="103">
        <v>0.3372164428234101</v>
      </c>
      <c r="AG177" s="103">
        <v>0.3130065858364106</v>
      </c>
      <c r="AH177" s="103">
        <v>0.2900482714176178</v>
      </c>
      <c r="AI177" s="103">
        <v>0.2682398140430451</v>
      </c>
      <c r="AJ177" s="103">
        <v>0.24749100804328922</v>
      </c>
    </row>
    <row r="178" ht="14.25" customHeight="1"/>
    <row r="179" ht="14.25" customHeight="1">
      <c r="B179" s="103"/>
      <c r="D179" s="137" t="s">
        <v>193</v>
      </c>
      <c r="E179" s="3"/>
      <c r="F179" s="3"/>
      <c r="G179" s="3"/>
      <c r="H179" s="3"/>
      <c r="I179" s="3"/>
      <c r="J179" s="3"/>
      <c r="K179" s="3"/>
      <c r="L179" s="4"/>
      <c r="P179" s="137" t="s">
        <v>193</v>
      </c>
      <c r="Q179" s="3"/>
      <c r="R179" s="3"/>
      <c r="S179" s="3"/>
      <c r="T179" s="3"/>
      <c r="U179" s="3"/>
      <c r="V179" s="3"/>
      <c r="W179" s="3"/>
      <c r="X179" s="4"/>
      <c r="AB179" s="137" t="s">
        <v>193</v>
      </c>
      <c r="AC179" s="3"/>
      <c r="AD179" s="3"/>
      <c r="AE179" s="3"/>
      <c r="AF179" s="3"/>
      <c r="AG179" s="3"/>
      <c r="AH179" s="3"/>
      <c r="AI179" s="3"/>
      <c r="AJ179" s="4"/>
    </row>
    <row r="180" ht="14.25" customHeight="1">
      <c r="B180" s="113" t="s">
        <v>189</v>
      </c>
      <c r="C180" s="150">
        <f>$R$105</f>
        <v>2.47265381</v>
      </c>
      <c r="D180" s="151">
        <f t="shared" ref="D180:G180" si="97">E180-0.25%</f>
        <v>0.045</v>
      </c>
      <c r="E180" s="139">
        <f t="shared" si="97"/>
        <v>0.0475</v>
      </c>
      <c r="F180" s="139">
        <f t="shared" si="97"/>
        <v>0.05</v>
      </c>
      <c r="G180" s="139">
        <f t="shared" si="97"/>
        <v>0.0525</v>
      </c>
      <c r="H180" s="140">
        <v>0.055</v>
      </c>
      <c r="I180" s="139">
        <f t="shared" ref="I180:L180" si="98">H180+0.25%</f>
        <v>0.0575</v>
      </c>
      <c r="J180" s="139">
        <f t="shared" si="98"/>
        <v>0.06</v>
      </c>
      <c r="K180" s="139">
        <f t="shared" si="98"/>
        <v>0.0625</v>
      </c>
      <c r="L180" s="139">
        <f t="shared" si="98"/>
        <v>0.065</v>
      </c>
      <c r="N180" s="113" t="s">
        <v>190</v>
      </c>
      <c r="O180" s="141">
        <f>$R$106</f>
        <v>29235441.34</v>
      </c>
      <c r="P180" s="151">
        <f t="shared" ref="P180:S180" si="99">Q180-0.25%</f>
        <v>0.045</v>
      </c>
      <c r="Q180" s="139">
        <f t="shared" si="99"/>
        <v>0.0475</v>
      </c>
      <c r="R180" s="139">
        <f t="shared" si="99"/>
        <v>0.05</v>
      </c>
      <c r="S180" s="139">
        <f t="shared" si="99"/>
        <v>0.0525</v>
      </c>
      <c r="T180" s="140">
        <v>0.055</v>
      </c>
      <c r="U180" s="139">
        <f t="shared" ref="U180:X180" si="100">T180+0.25%</f>
        <v>0.0575</v>
      </c>
      <c r="V180" s="139">
        <f t="shared" si="100"/>
        <v>0.06</v>
      </c>
      <c r="W180" s="139">
        <f t="shared" si="100"/>
        <v>0.0625</v>
      </c>
      <c r="X180" s="139">
        <f t="shared" si="100"/>
        <v>0.065</v>
      </c>
      <c r="Z180" s="113" t="s">
        <v>191</v>
      </c>
      <c r="AA180" s="139">
        <f>$R$103</f>
        <v>0.395855106</v>
      </c>
      <c r="AB180" s="151">
        <f t="shared" ref="AB180:AE180" si="101">AC180-0.25%</f>
        <v>0.045</v>
      </c>
      <c r="AC180" s="139">
        <f t="shared" si="101"/>
        <v>0.0475</v>
      </c>
      <c r="AD180" s="139">
        <f t="shared" si="101"/>
        <v>0.05</v>
      </c>
      <c r="AE180" s="139">
        <f t="shared" si="101"/>
        <v>0.0525</v>
      </c>
      <c r="AF180" s="140">
        <v>0.055</v>
      </c>
      <c r="AG180" s="139">
        <f t="shared" ref="AG180:AJ180" si="102">AF180+0.25%</f>
        <v>0.0575</v>
      </c>
      <c r="AH180" s="139">
        <f t="shared" si="102"/>
        <v>0.06</v>
      </c>
      <c r="AI180" s="139">
        <f t="shared" si="102"/>
        <v>0.0625</v>
      </c>
      <c r="AJ180" s="139">
        <f t="shared" si="102"/>
        <v>0.065</v>
      </c>
    </row>
    <row r="181" ht="14.25" customHeight="1">
      <c r="B181" s="21"/>
      <c r="C181" s="22">
        <f t="shared" ref="C181:C195" si="103">C182-500000</f>
        <v>15687000</v>
      </c>
      <c r="D181" s="142">
        <v>2.123148639856281</v>
      </c>
      <c r="E181" s="143">
        <v>2.1184268327313096</v>
      </c>
      <c r="F181" s="143">
        <v>2.113714167080171</v>
      </c>
      <c r="G181" s="143">
        <v>2.1090106163815374</v>
      </c>
      <c r="H181" s="143">
        <v>2.1043161542165745</v>
      </c>
      <c r="I181" s="143">
        <v>2.0996307542684454</v>
      </c>
      <c r="J181" s="143">
        <v>2.094954390321819</v>
      </c>
      <c r="K181" s="143">
        <v>2.0902870362623833</v>
      </c>
      <c r="L181" s="143">
        <v>2.0856286660763566</v>
      </c>
      <c r="N181" s="21"/>
      <c r="O181" s="22">
        <f t="shared" ref="O181:O195" si="104">O182-500000</f>
        <v>15687000</v>
      </c>
      <c r="P181" s="144">
        <v>3.0276543024462607E7</v>
      </c>
      <c r="Q181" s="12">
        <v>3.0178499274462607E7</v>
      </c>
      <c r="R181" s="12">
        <v>3.0080455524462607E7</v>
      </c>
      <c r="S181" s="12">
        <v>2.9982411774462607E7</v>
      </c>
      <c r="T181" s="12">
        <v>2.9884368024462607E7</v>
      </c>
      <c r="U181" s="12">
        <v>2.9786324274462607E7</v>
      </c>
      <c r="V181" s="12">
        <v>2.9688280524462607E7</v>
      </c>
      <c r="W181" s="12">
        <v>2.9590236774462607E7</v>
      </c>
      <c r="X181" s="12">
        <v>2.9492193024462607E7</v>
      </c>
      <c r="Z181" s="21"/>
      <c r="AA181" s="22">
        <f t="shared" ref="AA181:AA195" si="105">AA182-500000</f>
        <v>15687000</v>
      </c>
      <c r="AB181" s="145">
        <v>0.3201703846454622</v>
      </c>
      <c r="AC181" s="103">
        <v>0.31881815791130075</v>
      </c>
      <c r="AD181" s="103">
        <v>0.317468398809433</v>
      </c>
      <c r="AE181" s="103">
        <v>0.316121119260788</v>
      </c>
      <c r="AF181" s="103">
        <v>0.3147763073444366</v>
      </c>
      <c r="AG181" s="103">
        <v>0.31343395113945016</v>
      </c>
      <c r="AH181" s="103">
        <v>0.3120940625667572</v>
      </c>
      <c r="AI181" s="103">
        <v>0.31075662970542917</v>
      </c>
      <c r="AJ181" s="103">
        <v>0.3094216406345368</v>
      </c>
    </row>
    <row r="182" ht="14.25" customHeight="1">
      <c r="B182" s="21"/>
      <c r="C182" s="22">
        <f t="shared" si="103"/>
        <v>16187000</v>
      </c>
      <c r="D182" s="142">
        <v>2.138712605741472</v>
      </c>
      <c r="E182" s="143">
        <v>2.1337394948477337</v>
      </c>
      <c r="F182" s="143">
        <v>2.128776491604298</v>
      </c>
      <c r="G182" s="143">
        <v>2.123823565227353</v>
      </c>
      <c r="H182" s="143">
        <v>2.1188806850579684</v>
      </c>
      <c r="I182" s="143">
        <v>2.113947820561455</v>
      </c>
      <c r="J182" s="143">
        <v>2.1090249413267452</v>
      </c>
      <c r="K182" s="143">
        <v>2.10411201706577</v>
      </c>
      <c r="L182" s="143">
        <v>2.0992090176128233</v>
      </c>
      <c r="N182" s="21"/>
      <c r="O182" s="22">
        <f t="shared" si="104"/>
        <v>16187000</v>
      </c>
      <c r="P182" s="144">
        <v>3.0168491245295934E7</v>
      </c>
      <c r="Q182" s="12">
        <v>3.0067322495295953E7</v>
      </c>
      <c r="R182" s="12">
        <v>2.9966153745295953E7</v>
      </c>
      <c r="S182" s="12">
        <v>2.9864984995295934E7</v>
      </c>
      <c r="T182" s="12">
        <v>2.9763816245295953E7</v>
      </c>
      <c r="U182" s="12">
        <v>2.9662647495295953E7</v>
      </c>
      <c r="V182" s="12">
        <v>2.9561478745295934E7</v>
      </c>
      <c r="W182" s="12">
        <v>2.9460309995295953E7</v>
      </c>
      <c r="X182" s="12">
        <v>2.9359141245295953E7</v>
      </c>
      <c r="Z182" s="21"/>
      <c r="AA182" s="22">
        <f t="shared" si="105"/>
        <v>16187000</v>
      </c>
      <c r="AB182" s="145">
        <v>0.32351896166801464</v>
      </c>
      <c r="AC182" s="103">
        <v>0.32209858298301697</v>
      </c>
      <c r="AD182" s="103">
        <v>0.3206809461116792</v>
      </c>
      <c r="AE182" s="103">
        <v>0.31926605105400097</v>
      </c>
      <c r="AF182" s="103">
        <v>0.3178538739681245</v>
      </c>
      <c r="AG182" s="103">
        <v>0.31644441485404984</v>
      </c>
      <c r="AH182" s="103">
        <v>0.31503768563270573</v>
      </c>
      <c r="AI182" s="103">
        <v>0.31363366246223456</v>
      </c>
      <c r="AJ182" s="103">
        <v>0.3122323334217072</v>
      </c>
    </row>
    <row r="183" ht="14.25" customHeight="1">
      <c r="B183" s="21"/>
      <c r="C183" s="22">
        <f t="shared" si="103"/>
        <v>16687000</v>
      </c>
      <c r="D183" s="142">
        <v>2.1548306482326267</v>
      </c>
      <c r="E183" s="143">
        <v>2.149595725951487</v>
      </c>
      <c r="F183" s="143">
        <v>2.144371966214268</v>
      </c>
      <c r="G183" s="143">
        <v>2.139159333355774</v>
      </c>
      <c r="H183" s="143">
        <v>2.133957791862585</v>
      </c>
      <c r="I183" s="143">
        <v>2.1287673063722523</v>
      </c>
      <c r="J183" s="143">
        <v>2.123587841672494</v>
      </c>
      <c r="K183" s="143">
        <v>2.118419362700399</v>
      </c>
      <c r="L183" s="143">
        <v>2.113261834541639</v>
      </c>
      <c r="N183" s="21"/>
      <c r="O183" s="22">
        <f t="shared" si="104"/>
        <v>16687000</v>
      </c>
      <c r="P183" s="144">
        <v>3.006043946612928E7</v>
      </c>
      <c r="Q183" s="12">
        <v>2.9956145716129277E7</v>
      </c>
      <c r="R183" s="12">
        <v>2.9851851966129277E7</v>
      </c>
      <c r="S183" s="12">
        <v>2.974755821612928E7</v>
      </c>
      <c r="T183" s="12">
        <v>2.9643264466129277E7</v>
      </c>
      <c r="U183" s="12">
        <v>2.9538970716129277E7</v>
      </c>
      <c r="V183" s="12">
        <v>2.943467696612928E7</v>
      </c>
      <c r="W183" s="12">
        <v>2.9330383216129277E7</v>
      </c>
      <c r="X183" s="12">
        <v>2.9226089466129277E7</v>
      </c>
      <c r="Z183" s="21"/>
      <c r="AA183" s="22">
        <f t="shared" si="105"/>
        <v>16687000</v>
      </c>
      <c r="AB183" s="145">
        <v>0.32697440981864934</v>
      </c>
      <c r="AC183" s="103">
        <v>0.32548334002494816</v>
      </c>
      <c r="AD183" s="103">
        <v>0.3239952981472016</v>
      </c>
      <c r="AE183" s="103">
        <v>0.3225102722644807</v>
      </c>
      <c r="AF183" s="103">
        <v>0.3210282623767853</v>
      </c>
      <c r="AG183" s="103">
        <v>0.31954924464225776</v>
      </c>
      <c r="AH183" s="103">
        <v>0.31807324290275585</v>
      </c>
      <c r="AI183" s="103">
        <v>0.3166002213954926</v>
      </c>
      <c r="AJ183" s="103">
        <v>0.3151301801204681</v>
      </c>
    </row>
    <row r="184" ht="14.25" customHeight="1">
      <c r="B184" s="21"/>
      <c r="C184" s="22">
        <f t="shared" si="103"/>
        <v>17187000</v>
      </c>
      <c r="D184" s="142">
        <v>2.171532891193772</v>
      </c>
      <c r="E184" s="143">
        <v>2.1660249924658164</v>
      </c>
      <c r="F184" s="143">
        <v>2.1605294082080233</v>
      </c>
      <c r="G184" s="143">
        <v>2.1550460971677703</v>
      </c>
      <c r="H184" s="143">
        <v>2.1495750182764892</v>
      </c>
      <c r="I184" s="143">
        <v>2.144116130648638</v>
      </c>
      <c r="J184" s="143">
        <v>2.138669393580683</v>
      </c>
      <c r="K184" s="143">
        <v>2.1332347665500873</v>
      </c>
      <c r="L184" s="143">
        <v>2.1278122092143077</v>
      </c>
      <c r="N184" s="21"/>
      <c r="O184" s="22">
        <f t="shared" si="104"/>
        <v>17187000</v>
      </c>
      <c r="P184" s="144">
        <v>2.995238768696261E7</v>
      </c>
      <c r="Q184" s="12">
        <v>2.984496893696261E7</v>
      </c>
      <c r="R184" s="12">
        <v>2.973755018696261E7</v>
      </c>
      <c r="S184" s="12">
        <v>2.963013143696261E7</v>
      </c>
      <c r="T184" s="12">
        <v>2.952271268696261E7</v>
      </c>
      <c r="U184" s="12">
        <v>2.941529393696261E7</v>
      </c>
      <c r="V184" s="12">
        <v>2.930787518696261E7</v>
      </c>
      <c r="W184" s="12">
        <v>2.920045643696261E7</v>
      </c>
      <c r="X184" s="12">
        <v>2.909303768696261E7</v>
      </c>
      <c r="Z184" s="21"/>
      <c r="AA184" s="22">
        <f t="shared" si="105"/>
        <v>17187000</v>
      </c>
      <c r="AB184" s="145">
        <v>0.33054222464561467</v>
      </c>
      <c r="AC184" s="103">
        <v>0.3289777696132661</v>
      </c>
      <c r="AD184" s="103">
        <v>0.3274166405200959</v>
      </c>
      <c r="AE184" s="103">
        <v>0.3258588373661042</v>
      </c>
      <c r="AF184" s="103">
        <v>0.32430436015129094</v>
      </c>
      <c r="AG184" s="103">
        <v>0.32275319695472726</v>
      </c>
      <c r="AH184" s="103">
        <v>0.32120533585548416</v>
      </c>
      <c r="AI184" s="103">
        <v>0.3196607768535614</v>
      </c>
      <c r="AJ184" s="103">
        <v>0.31811950802803035</v>
      </c>
    </row>
    <row r="185" ht="14.25" customHeight="1">
      <c r="B185" s="103"/>
      <c r="C185" s="22">
        <f t="shared" si="103"/>
        <v>17687000</v>
      </c>
      <c r="D185" s="142">
        <v>2.1888516824798065</v>
      </c>
      <c r="E185" s="143">
        <v>2.183058929807511</v>
      </c>
      <c r="F185" s="143">
        <v>2.177279749793051</v>
      </c>
      <c r="G185" s="143">
        <v>2.171514094790304</v>
      </c>
      <c r="H185" s="143">
        <v>2.165761917375896</v>
      </c>
      <c r="I185" s="143">
        <v>2.160023170347904</v>
      </c>
      <c r="J185" s="143">
        <v>2.1542978067245677</v>
      </c>
      <c r="K185" s="143">
        <v>2.1485857797430032</v>
      </c>
      <c r="L185" s="143">
        <v>2.1428870428579327</v>
      </c>
      <c r="N185" s="103"/>
      <c r="O185" s="22">
        <f t="shared" si="104"/>
        <v>17687000</v>
      </c>
      <c r="P185" s="144">
        <v>2.9844335907795947E7</v>
      </c>
      <c r="Q185" s="12">
        <v>2.9733792157795954E7</v>
      </c>
      <c r="R185" s="12">
        <v>2.9623248407795943E7</v>
      </c>
      <c r="S185" s="12">
        <v>2.9512704657795947E7</v>
      </c>
      <c r="T185" s="12">
        <v>2.9402160907795954E7</v>
      </c>
      <c r="U185" s="12">
        <v>2.9291617157795943E7</v>
      </c>
      <c r="V185" s="12">
        <v>2.9181073407795947E7</v>
      </c>
      <c r="W185" s="12">
        <v>2.9070529657795954E7</v>
      </c>
      <c r="X185" s="12">
        <v>2.8959985907795947E7</v>
      </c>
      <c r="Z185" s="103"/>
      <c r="AA185" s="22">
        <f t="shared" si="105"/>
        <v>17687000</v>
      </c>
      <c r="AB185" s="145">
        <v>0.3342283189296723</v>
      </c>
      <c r="AC185" s="103">
        <v>0.33258759379386904</v>
      </c>
      <c r="AD185" s="103">
        <v>0.330950540304184</v>
      </c>
      <c r="AE185" s="103">
        <v>0.32931714653968813</v>
      </c>
      <c r="AF185" s="103">
        <v>0.3276874244213105</v>
      </c>
      <c r="AG185" s="103">
        <v>0.32606135010719306</v>
      </c>
      <c r="AH185" s="103">
        <v>0.3244389116764069</v>
      </c>
      <c r="AI185" s="103">
        <v>0.3228201091289521</v>
      </c>
      <c r="AJ185" s="103">
        <v>0.32120493054389965</v>
      </c>
    </row>
    <row r="186" ht="14.25" customHeight="1">
      <c r="B186" s="21"/>
      <c r="C186" s="22">
        <f t="shared" si="103"/>
        <v>18187000</v>
      </c>
      <c r="D186" s="142">
        <v>2.206821803037454</v>
      </c>
      <c r="E186" s="143">
        <v>2.200731545700095</v>
      </c>
      <c r="F186" s="143">
        <v>2.19465623572992</v>
      </c>
      <c r="G186" s="143">
        <v>2.188595818166212</v>
      </c>
      <c r="H186" s="143">
        <v>2.182550238317371</v>
      </c>
      <c r="I186" s="143">
        <v>2.1765194417592753</v>
      </c>
      <c r="J186" s="143">
        <v>2.1705033743336446</v>
      </c>
      <c r="K186" s="143">
        <v>2.164501982146419</v>
      </c>
      <c r="L186" s="143">
        <v>2.1585152115661503</v>
      </c>
      <c r="N186" s="21"/>
      <c r="O186" s="22">
        <f t="shared" si="104"/>
        <v>18187000</v>
      </c>
      <c r="P186" s="144">
        <v>2.9736284128629286E7</v>
      </c>
      <c r="Q186" s="12">
        <v>2.9622615378629282E7</v>
      </c>
      <c r="R186" s="12">
        <v>2.950894662862928E7</v>
      </c>
      <c r="S186" s="12">
        <v>2.9395277878629286E7</v>
      </c>
      <c r="T186" s="12">
        <v>2.9281609128629282E7</v>
      </c>
      <c r="U186" s="12">
        <v>2.916794037862928E7</v>
      </c>
      <c r="V186" s="12">
        <v>2.9054271628629286E7</v>
      </c>
      <c r="W186" s="12">
        <v>2.8940602878629282E7</v>
      </c>
      <c r="X186" s="12">
        <v>2.882693412862928E7</v>
      </c>
      <c r="Z186" s="21"/>
      <c r="AA186" s="22">
        <f t="shared" si="105"/>
        <v>18187000</v>
      </c>
      <c r="AB186" s="145">
        <v>0.33803901076316845</v>
      </c>
      <c r="AC186" s="103">
        <v>0.33631896376609804</v>
      </c>
      <c r="AD186" s="103">
        <v>0.3346029698848725</v>
      </c>
      <c r="AE186" s="103">
        <v>0.33289101719856273</v>
      </c>
      <c r="AF186" s="103">
        <v>0.33118308186531065</v>
      </c>
      <c r="AG186" s="103">
        <v>0.3294791758060456</v>
      </c>
      <c r="AH186" s="103">
        <v>0.32777927517890926</v>
      </c>
      <c r="AI186" s="103">
        <v>0.3260833680629731</v>
      </c>
      <c r="AJ186" s="103">
        <v>0.3243914425373078</v>
      </c>
    </row>
    <row r="187" ht="14.25" customHeight="1">
      <c r="B187" s="103"/>
      <c r="C187" s="22">
        <f t="shared" si="103"/>
        <v>18687000</v>
      </c>
      <c r="D187" s="142">
        <v>2.225480700050107</v>
      </c>
      <c r="E187" s="143">
        <v>2.219079446793316</v>
      </c>
      <c r="F187" s="143">
        <v>2.2126946435622954</v>
      </c>
      <c r="G187" s="143">
        <v>2.206326227028174</v>
      </c>
      <c r="H187" s="143">
        <v>2.199974134186733</v>
      </c>
      <c r="I187" s="143">
        <v>2.1936383023563293</v>
      </c>
      <c r="J187" s="143">
        <v>2.1873186691758315</v>
      </c>
      <c r="K187" s="143">
        <v>2.181015172602576</v>
      </c>
      <c r="L187" s="143">
        <v>2.1747277509103364</v>
      </c>
      <c r="N187" s="103"/>
      <c r="O187" s="22">
        <f t="shared" si="104"/>
        <v>18687000</v>
      </c>
      <c r="P187" s="144">
        <v>2.962823234946262E7</v>
      </c>
      <c r="Q187" s="12">
        <v>2.951143859946262E7</v>
      </c>
      <c r="R187" s="12">
        <v>2.939464484946262E7</v>
      </c>
      <c r="S187" s="12">
        <v>2.927785109946262E7</v>
      </c>
      <c r="T187" s="12">
        <v>2.916105734946262E7</v>
      </c>
      <c r="U187" s="12">
        <v>2.904426359946262E7</v>
      </c>
      <c r="V187" s="12">
        <v>2.892746984946262E7</v>
      </c>
      <c r="W187" s="12">
        <v>2.881067609946262E7</v>
      </c>
      <c r="X187" s="12">
        <v>2.869388234946262E7</v>
      </c>
      <c r="Z187" s="103"/>
      <c r="AA187" s="22">
        <f t="shared" si="105"/>
        <v>18687000</v>
      </c>
      <c r="AB187" s="145">
        <v>0.3419811308383941</v>
      </c>
      <c r="AC187" s="103">
        <v>0.340178519487381</v>
      </c>
      <c r="AD187" s="103">
        <v>0.3383803784847259</v>
      </c>
      <c r="AE187" s="103">
        <v>0.33658666014671335</v>
      </c>
      <c r="AF187" s="103">
        <v>0.3347973883152008</v>
      </c>
      <c r="AG187" s="103">
        <v>0.3330125272274018</v>
      </c>
      <c r="AH187" s="103">
        <v>0.33123208880424515</v>
      </c>
      <c r="AI187" s="103">
        <v>0.3294560372829437</v>
      </c>
      <c r="AJ187" s="103">
        <v>0.327684360742569</v>
      </c>
    </row>
    <row r="188" ht="14.25" customHeight="1">
      <c r="B188" s="103"/>
      <c r="C188" s="22">
        <f t="shared" si="103"/>
        <v>19187000</v>
      </c>
      <c r="D188" s="142">
        <v>2.2448687474150946</v>
      </c>
      <c r="E188" s="143">
        <v>2.2381420917665595</v>
      </c>
      <c r="F188" s="143">
        <v>2.2314335295032612</v>
      </c>
      <c r="G188" s="143">
        <v>2.224742987721757</v>
      </c>
      <c r="H188" s="143">
        <v>2.2180703939097475</v>
      </c>
      <c r="I188" s="143">
        <v>2.2114156759434493</v>
      </c>
      <c r="J188" s="143">
        <v>2.2047787620850015</v>
      </c>
      <c r="K188" s="143">
        <v>2.1981595809798895</v>
      </c>
      <c r="L188" s="143">
        <v>2.191558061654382</v>
      </c>
      <c r="N188" s="103"/>
      <c r="O188" s="22">
        <f t="shared" si="104"/>
        <v>19187000</v>
      </c>
      <c r="P188" s="144">
        <v>2.952018057029594E7</v>
      </c>
      <c r="Q188" s="12">
        <v>2.940026182029595E7</v>
      </c>
      <c r="R188" s="12">
        <v>2.928034307029596E7</v>
      </c>
      <c r="S188" s="12">
        <v>2.916042432029594E7</v>
      </c>
      <c r="T188" s="12">
        <v>2.904050557029595E7</v>
      </c>
      <c r="U188" s="12">
        <v>2.892058682029596E7</v>
      </c>
      <c r="V188" s="12">
        <v>2.880066807029594E7</v>
      </c>
      <c r="W188" s="12">
        <v>2.868074932029595E7</v>
      </c>
      <c r="X188" s="12">
        <v>2.856083057029596E7</v>
      </c>
      <c r="Z188" s="103"/>
      <c r="AA188" s="22">
        <f t="shared" si="105"/>
        <v>19187000</v>
      </c>
      <c r="AB188" s="145">
        <v>0.3460620105266572</v>
      </c>
      <c r="AC188" s="103">
        <v>0.34417337775230405</v>
      </c>
      <c r="AD188" s="103">
        <v>0.34228965640068065</v>
      </c>
      <c r="AE188" s="103">
        <v>0.3404108107089997</v>
      </c>
      <c r="AF188" s="103">
        <v>0.3385368406772614</v>
      </c>
      <c r="AG188" s="103">
        <v>0.3366677343845367</v>
      </c>
      <c r="AH188" s="103">
        <v>0.3348034679889679</v>
      </c>
      <c r="AI188" s="103">
        <v>0.3329440414905549</v>
      </c>
      <c r="AJ188" s="103">
        <v>0.3310894310474396</v>
      </c>
    </row>
    <row r="189" ht="14.25" customHeight="1">
      <c r="B189" s="103"/>
      <c r="C189" s="22">
        <f t="shared" si="103"/>
        <v>19687000</v>
      </c>
      <c r="D189" s="142">
        <v>2.265029537366205</v>
      </c>
      <c r="E189" s="143">
        <v>2.2579620745988294</v>
      </c>
      <c r="F189" s="143">
        <v>2.2509145035340516</v>
      </c>
      <c r="G189" s="143">
        <v>2.243886740310701</v>
      </c>
      <c r="H189" s="143">
        <v>2.23687870153835</v>
      </c>
      <c r="I189" s="143">
        <v>2.229890304294009</v>
      </c>
      <c r="J189" s="143">
        <v>2.222921466118851</v>
      </c>
      <c r="K189" s="143">
        <v>2.2159721050149823</v>
      </c>
      <c r="L189" s="143">
        <v>2.2090421394422153</v>
      </c>
      <c r="N189" s="103"/>
      <c r="O189" s="22">
        <f t="shared" si="104"/>
        <v>19687000</v>
      </c>
      <c r="P189" s="144">
        <v>2.941212879112928E7</v>
      </c>
      <c r="Q189" s="12">
        <v>2.928908504112928E7</v>
      </c>
      <c r="R189" s="12">
        <v>2.9166041291129295E7</v>
      </c>
      <c r="S189" s="12">
        <v>2.904299754112928E7</v>
      </c>
      <c r="T189" s="12">
        <v>2.8919953791129276E7</v>
      </c>
      <c r="U189" s="12">
        <v>2.8796910041129295E7</v>
      </c>
      <c r="V189" s="12">
        <v>2.867386629112928E7</v>
      </c>
      <c r="W189" s="12">
        <v>2.8550822541129276E7</v>
      </c>
      <c r="X189" s="12">
        <v>2.8427778791129295E7</v>
      </c>
      <c r="Z189" s="103"/>
      <c r="AA189" s="22">
        <f t="shared" si="105"/>
        <v>19687000</v>
      </c>
      <c r="AB189" s="145">
        <v>0.3502895891666413</v>
      </c>
      <c r="AC189" s="103">
        <v>0.3483112394809723</v>
      </c>
      <c r="AD189" s="103">
        <v>0.34633828997612004</v>
      </c>
      <c r="AE189" s="103">
        <v>0.34437069296836853</v>
      </c>
      <c r="AF189" s="103">
        <v>0.3424084722995757</v>
      </c>
      <c r="AG189" s="103">
        <v>0.34045158028602596</v>
      </c>
      <c r="AH189" s="103">
        <v>0.33850001692771914</v>
      </c>
      <c r="AI189" s="103">
        <v>0.3365537583827972</v>
      </c>
      <c r="AJ189" s="103">
        <v>0.3346127927303315</v>
      </c>
    </row>
    <row r="190" ht="14.25" customHeight="1">
      <c r="B190" s="103"/>
      <c r="C190" s="22">
        <f t="shared" si="103"/>
        <v>20187000</v>
      </c>
      <c r="D190" s="142">
        <v>2.2860102076745066</v>
      </c>
      <c r="E190" s="143">
        <v>2.2785854422850003</v>
      </c>
      <c r="F190" s="143">
        <v>2.2711825378459705</v>
      </c>
      <c r="G190" s="143">
        <v>2.2638013979506053</v>
      </c>
      <c r="H190" s="143">
        <v>2.256441926758133</v>
      </c>
      <c r="I190" s="143">
        <v>2.249104028989673</v>
      </c>
      <c r="J190" s="143">
        <v>2.241787609924126</v>
      </c>
      <c r="K190" s="143">
        <v>2.234492575394096</v>
      </c>
      <c r="L190" s="143">
        <v>2.227218831781852</v>
      </c>
      <c r="N190" s="103"/>
      <c r="O190" s="22">
        <f t="shared" si="104"/>
        <v>20187000</v>
      </c>
      <c r="P190" s="144">
        <v>2.9304077011962622E7</v>
      </c>
      <c r="Q190" s="12">
        <v>2.9177908261962622E7</v>
      </c>
      <c r="R190" s="12">
        <v>2.9051739511962622E7</v>
      </c>
      <c r="S190" s="12">
        <v>2.8925570761962622E7</v>
      </c>
      <c r="T190" s="12">
        <v>2.8799402011962622E7</v>
      </c>
      <c r="U190" s="12">
        <v>2.8673233261962622E7</v>
      </c>
      <c r="V190" s="12">
        <v>2.8547064511962622E7</v>
      </c>
      <c r="W190" s="12">
        <v>2.8420895761962622E7</v>
      </c>
      <c r="X190" s="12">
        <v>2.8294727011962622E7</v>
      </c>
      <c r="Z190" s="103"/>
      <c r="AA190" s="22">
        <f t="shared" si="105"/>
        <v>20187000</v>
      </c>
      <c r="AB190" s="145">
        <v>0.3546724259853363</v>
      </c>
      <c r="AC190" s="103">
        <v>0.35260041356086735</v>
      </c>
      <c r="AD190" s="103">
        <v>0.35053432583808897</v>
      </c>
      <c r="AE190" s="103">
        <v>0.34847413897514357</v>
      </c>
      <c r="AF190" s="103">
        <v>0.3464198291301729</v>
      </c>
      <c r="AG190" s="103">
        <v>0.3443713963031769</v>
      </c>
      <c r="AH190" s="103">
        <v>0.34232880473136895</v>
      </c>
      <c r="AI190" s="103">
        <v>0.3402920544147491</v>
      </c>
      <c r="AJ190" s="103">
        <v>0.33826110959053035</v>
      </c>
    </row>
    <row r="191" ht="14.25" customHeight="1">
      <c r="B191" s="103"/>
      <c r="C191" s="22">
        <f t="shared" si="103"/>
        <v>20687000</v>
      </c>
      <c r="D191" s="142">
        <v>2.3078618095966164</v>
      </c>
      <c r="E191" s="143">
        <v>2.3000620519862816</v>
      </c>
      <c r="F191" s="143">
        <v>2.2922863134376126</v>
      </c>
      <c r="G191" s="143">
        <v>2.284534483172475</v>
      </c>
      <c r="H191" s="143">
        <v>2.2768064510929156</v>
      </c>
      <c r="I191" s="143">
        <v>2.2691021077759466</v>
      </c>
      <c r="J191" s="143">
        <v>2.261421344468385</v>
      </c>
      <c r="K191" s="143">
        <v>2.2537640530817318</v>
      </c>
      <c r="L191" s="143">
        <v>2.2461301261871034</v>
      </c>
      <c r="N191" s="103"/>
      <c r="O191" s="22">
        <f t="shared" si="104"/>
        <v>20687000</v>
      </c>
      <c r="P191" s="144">
        <v>2.919602523279595E7</v>
      </c>
      <c r="Q191" s="12">
        <v>2.9066731482795943E7</v>
      </c>
      <c r="R191" s="12">
        <v>2.8937437732795946E7</v>
      </c>
      <c r="S191" s="12">
        <v>2.880814398279595E7</v>
      </c>
      <c r="T191" s="12">
        <v>2.8678850232795943E7</v>
      </c>
      <c r="U191" s="12">
        <v>2.8549556482795946E7</v>
      </c>
      <c r="V191" s="12">
        <v>2.842026273279595E7</v>
      </c>
      <c r="W191" s="12">
        <v>2.8290968982795943E7</v>
      </c>
      <c r="X191" s="12">
        <v>2.8161675232795946E7</v>
      </c>
      <c r="Z191" s="103"/>
      <c r="AA191" s="22">
        <f t="shared" si="105"/>
        <v>20687000</v>
      </c>
      <c r="AB191" s="145">
        <v>0.35921980738639836</v>
      </c>
      <c r="AC191" s="103">
        <v>0.3570499002933504</v>
      </c>
      <c r="AD191" s="103">
        <v>0.3548865020275116</v>
      </c>
      <c r="AE191" s="103">
        <v>0.35272958874702454</v>
      </c>
      <c r="AF191" s="103">
        <v>0.35057913661003126</v>
      </c>
      <c r="AG191" s="103">
        <v>0.3484351217746735</v>
      </c>
      <c r="AH191" s="103">
        <v>0.3462975442409516</v>
      </c>
      <c r="AI191" s="103">
        <v>0.34416635632514947</v>
      </c>
      <c r="AJ191" s="103">
        <v>0.34204155802726743</v>
      </c>
    </row>
    <row r="192" ht="14.25" customHeight="1">
      <c r="B192" s="103"/>
      <c r="C192" s="22">
        <f t="shared" si="103"/>
        <v>21187000</v>
      </c>
      <c r="D192" s="142">
        <v>2.3306397226160462</v>
      </c>
      <c r="E192" s="143">
        <v>2.3224459734457836</v>
      </c>
      <c r="F192" s="143">
        <v>2.314278610489901</v>
      </c>
      <c r="G192" s="143">
        <v>2.306137506496562</v>
      </c>
      <c r="H192" s="143">
        <v>2.2980225350308787</v>
      </c>
      <c r="I192" s="143">
        <v>2.289933570468356</v>
      </c>
      <c r="J192" s="143">
        <v>2.281870487988416</v>
      </c>
      <c r="K192" s="143">
        <v>2.2738331635679803</v>
      </c>
      <c r="L192" s="143">
        <v>2.2658214739751026</v>
      </c>
      <c r="N192" s="103"/>
      <c r="O192" s="22">
        <f t="shared" si="104"/>
        <v>21187000</v>
      </c>
      <c r="P192" s="144">
        <v>2.9087973453629274E7</v>
      </c>
      <c r="Q192" s="12">
        <v>2.8955554703629285E7</v>
      </c>
      <c r="R192" s="12">
        <v>2.882313595362929E7</v>
      </c>
      <c r="S192" s="12">
        <v>2.8690717203629274E7</v>
      </c>
      <c r="T192" s="12">
        <v>2.8558298453629285E7</v>
      </c>
      <c r="U192" s="12">
        <v>2.842587970362929E7</v>
      </c>
      <c r="V192" s="12">
        <v>2.8293460953629274E7</v>
      </c>
      <c r="W192" s="12">
        <v>2.8161042203629285E7</v>
      </c>
      <c r="X192" s="12">
        <v>2.802862345362929E7</v>
      </c>
      <c r="Z192" s="103"/>
      <c r="AA192" s="22">
        <f t="shared" si="105"/>
        <v>21187000</v>
      </c>
      <c r="AB192" s="145">
        <v>0.36394181847572327</v>
      </c>
      <c r="AC192" s="103">
        <v>0.3616694748401642</v>
      </c>
      <c r="AD192" s="103">
        <v>0.3594042718410494</v>
      </c>
      <c r="AE192" s="103">
        <v>0.3571462094783783</v>
      </c>
      <c r="AF192" s="103">
        <v>0.35489524006843565</v>
      </c>
      <c r="AG192" s="103">
        <v>0.3526513516902924</v>
      </c>
      <c r="AH192" s="103">
        <v>0.3504145085811615</v>
      </c>
      <c r="AI192" s="103">
        <v>0.34818469882011427</v>
      </c>
      <c r="AJ192" s="103">
        <v>0.34596188664436345</v>
      </c>
    </row>
    <row r="193" ht="14.25" customHeight="1">
      <c r="B193" s="103"/>
      <c r="C193" s="22">
        <f t="shared" si="103"/>
        <v>21687000</v>
      </c>
      <c r="D193" s="142">
        <v>2.354404123070575</v>
      </c>
      <c r="E193" s="143">
        <v>2.3457959435065945</v>
      </c>
      <c r="F193" s="143">
        <v>2.3372167491087037</v>
      </c>
      <c r="G193" s="143">
        <v>2.3286663937261785</v>
      </c>
      <c r="H193" s="143">
        <v>2.3201447321892186</v>
      </c>
      <c r="I193" s="143">
        <v>2.311651620300734</v>
      </c>
      <c r="J193" s="143">
        <v>2.303186914828207</v>
      </c>
      <c r="K193" s="143">
        <v>2.294750473495646</v>
      </c>
      <c r="L193" s="143">
        <v>2.2863421549756087</v>
      </c>
      <c r="N193" s="103"/>
      <c r="O193" s="22">
        <f t="shared" si="104"/>
        <v>21687000</v>
      </c>
      <c r="P193" s="144">
        <v>2.8979921674462616E7</v>
      </c>
      <c r="Q193" s="12">
        <v>2.8844377924462616E7</v>
      </c>
      <c r="R193" s="12">
        <v>2.8708834174462616E7</v>
      </c>
      <c r="S193" s="12">
        <v>2.8573290424462616E7</v>
      </c>
      <c r="T193" s="12">
        <v>2.8437746674462616E7</v>
      </c>
      <c r="U193" s="12">
        <v>2.8302202924462616E7</v>
      </c>
      <c r="V193" s="12">
        <v>2.8166659174462616E7</v>
      </c>
      <c r="W193" s="12">
        <v>2.8031115424462616E7</v>
      </c>
      <c r="X193" s="12">
        <v>2.7895571674462616E7</v>
      </c>
      <c r="Z193" s="103"/>
      <c r="AA193" s="22">
        <f t="shared" si="105"/>
        <v>21687000</v>
      </c>
      <c r="AB193" s="145">
        <v>0.368849390745163</v>
      </c>
      <c r="AC193" s="103">
        <v>0.3664697349071504</v>
      </c>
      <c r="AD193" s="103">
        <v>0.36409793496131915</v>
      </c>
      <c r="AE193" s="103">
        <v>0.36173395514488227</v>
      </c>
      <c r="AF193" s="103">
        <v>0.3593777835369111</v>
      </c>
      <c r="AG193" s="103">
        <v>0.3570293843746185</v>
      </c>
      <c r="AH193" s="103">
        <v>0.35468872189521783</v>
      </c>
      <c r="AI193" s="103">
        <v>0.35235578417778013</v>
      </c>
      <c r="AJ193" s="103">
        <v>0.35003052353858954</v>
      </c>
    </row>
    <row r="194" ht="14.25" customHeight="1">
      <c r="B194" s="103"/>
      <c r="C194" s="22">
        <f t="shared" si="103"/>
        <v>22187000</v>
      </c>
      <c r="D194" s="142">
        <v>2.379220515014564</v>
      </c>
      <c r="E194" s="143">
        <v>2.3701758807762463</v>
      </c>
      <c r="F194" s="143">
        <v>2.3611630881833596</v>
      </c>
      <c r="G194" s="143">
        <v>2.3521819693835413</v>
      </c>
      <c r="H194" s="143">
        <v>2.3432323577021292</v>
      </c>
      <c r="I194" s="143">
        <v>2.334314087631857</v>
      </c>
      <c r="J194" s="143">
        <v>2.325426994822646</v>
      </c>
      <c r="K194" s="143">
        <v>2.316570916071509</v>
      </c>
      <c r="L194" s="143">
        <v>2.3077456893125654</v>
      </c>
      <c r="N194" s="103"/>
      <c r="O194" s="22">
        <f t="shared" si="104"/>
        <v>22187000</v>
      </c>
      <c r="P194" s="144">
        <v>2.887186989529595E7</v>
      </c>
      <c r="Q194" s="12">
        <v>2.873320114529595E7</v>
      </c>
      <c r="R194" s="12">
        <v>2.8594532395295948E7</v>
      </c>
      <c r="S194" s="12">
        <v>2.845586364529595E7</v>
      </c>
      <c r="T194" s="12">
        <v>2.831719489529595E7</v>
      </c>
      <c r="U194" s="12">
        <v>2.8178526145295948E7</v>
      </c>
      <c r="V194" s="12">
        <v>2.803985739529595E7</v>
      </c>
      <c r="W194" s="12">
        <v>2.790118864529595E7</v>
      </c>
      <c r="X194" s="12">
        <v>2.7762519895295944E7</v>
      </c>
      <c r="Z194" s="103"/>
      <c r="AA194" s="22">
        <f t="shared" si="105"/>
        <v>22187000</v>
      </c>
      <c r="AB194" s="145">
        <v>0.37395448088645933</v>
      </c>
      <c r="AC194" s="103">
        <v>0.37146225571632385</v>
      </c>
      <c r="AD194" s="103">
        <v>0.3689786612987519</v>
      </c>
      <c r="AE194" s="103">
        <v>0.3665036737918854</v>
      </c>
      <c r="AF194" s="103">
        <v>0.3640372455120088</v>
      </c>
      <c r="AG194" s="103">
        <v>0.3615793645381927</v>
      </c>
      <c r="AH194" s="103">
        <v>0.35912998318672185</v>
      </c>
      <c r="AI194" s="103">
        <v>0.35668906569480907</v>
      </c>
      <c r="AJ194" s="103">
        <v>0.3542566001415254</v>
      </c>
    </row>
    <row r="195" ht="14.25" customHeight="1">
      <c r="B195" s="103"/>
      <c r="C195" s="22">
        <f t="shared" si="103"/>
        <v>22687000</v>
      </c>
      <c r="D195" s="142">
        <v>2.405160333176928</v>
      </c>
      <c r="E195" s="143">
        <v>2.3956554699326795</v>
      </c>
      <c r="F195" s="143">
        <v>2.386185591502298</v>
      </c>
      <c r="G195" s="143">
        <v>2.3767505050862434</v>
      </c>
      <c r="H195" s="143">
        <v>2.367350019299053</v>
      </c>
      <c r="I195" s="143">
        <v>2.3579839441564063</v>
      </c>
      <c r="J195" s="143">
        <v>2.348652091062324</v>
      </c>
      <c r="K195" s="143">
        <v>2.3393542727965064</v>
      </c>
      <c r="L195" s="143">
        <v>2.3300903035018177</v>
      </c>
      <c r="N195" s="103"/>
      <c r="O195" s="22">
        <f t="shared" si="104"/>
        <v>22687000</v>
      </c>
      <c r="P195" s="144">
        <v>2.8763818116129287E7</v>
      </c>
      <c r="Q195" s="12">
        <v>2.8622024366129287E7</v>
      </c>
      <c r="R195" s="12">
        <v>2.848023061612928E7</v>
      </c>
      <c r="S195" s="12">
        <v>2.8338436866129287E7</v>
      </c>
      <c r="T195" s="12">
        <v>2.8196643116129287E7</v>
      </c>
      <c r="U195" s="12">
        <v>2.8054849366129283E7</v>
      </c>
      <c r="V195" s="12">
        <v>2.7913055616129283E7</v>
      </c>
      <c r="W195" s="12">
        <v>2.7771261866129287E7</v>
      </c>
      <c r="X195" s="12">
        <v>2.7629468116129283E7</v>
      </c>
      <c r="Z195" s="103"/>
      <c r="AA195" s="22">
        <f t="shared" si="105"/>
        <v>22687000</v>
      </c>
      <c r="AB195" s="145">
        <v>0.37927009463310246</v>
      </c>
      <c r="AC195" s="103">
        <v>0.37665963768959054</v>
      </c>
      <c r="AD195" s="103">
        <v>0.3740586698055268</v>
      </c>
      <c r="AE195" s="103">
        <v>0.37146715521812435</v>
      </c>
      <c r="AF195" s="103">
        <v>0.3688850462436676</v>
      </c>
      <c r="AG195" s="103">
        <v>0.3663123190402985</v>
      </c>
      <c r="AH195" s="103">
        <v>0.3637489378452302</v>
      </c>
      <c r="AI195" s="103">
        <v>0.3611948549747467</v>
      </c>
      <c r="AJ195" s="103">
        <v>0.3586500346660614</v>
      </c>
    </row>
    <row r="196" ht="14.25" customHeight="1">
      <c r="B196" s="21" t="s">
        <v>194</v>
      </c>
      <c r="C196" s="146">
        <v>2.3187E7</v>
      </c>
      <c r="D196" s="142">
        <v>2.4323016297023723</v>
      </c>
      <c r="E196" s="143">
        <v>2.4223108269194276</v>
      </c>
      <c r="F196" s="143">
        <v>2.412358471947943</v>
      </c>
      <c r="G196" s="143">
        <v>2.402444343274894</v>
      </c>
      <c r="H196" s="147">
        <v>2.3925682210856225</v>
      </c>
      <c r="I196" s="143">
        <v>2.382729887247598</v>
      </c>
      <c r="J196" s="143">
        <v>2.372929125294352</v>
      </c>
      <c r="K196" s="143">
        <v>2.363165720409607</v>
      </c>
      <c r="L196" s="143">
        <v>2.3534394594115775</v>
      </c>
      <c r="N196" s="21" t="s">
        <v>194</v>
      </c>
      <c r="O196" s="146">
        <v>2.3187E7</v>
      </c>
      <c r="P196" s="144">
        <v>2.8655766336962614E7</v>
      </c>
      <c r="Q196" s="12">
        <v>2.8510847586962614E7</v>
      </c>
      <c r="R196" s="12">
        <v>2.836592883696261E7</v>
      </c>
      <c r="S196" s="12">
        <v>2.822101008696261E7</v>
      </c>
      <c r="T196" s="148">
        <v>2.807609133696261E7</v>
      </c>
      <c r="U196" s="12">
        <v>2.793117258696261E7</v>
      </c>
      <c r="V196" s="12">
        <v>2.778625383696261E7</v>
      </c>
      <c r="W196" s="12">
        <v>2.764133508696261E7</v>
      </c>
      <c r="X196" s="12">
        <v>2.7496416336962614E7</v>
      </c>
      <c r="Z196" s="21" t="s">
        <v>194</v>
      </c>
      <c r="AA196" s="146">
        <v>2.3187E7</v>
      </c>
      <c r="AB196" s="145">
        <v>0.38481052517890924</v>
      </c>
      <c r="AC196" s="103">
        <v>0.382075697183609</v>
      </c>
      <c r="AD196" s="103">
        <v>0.37935130000114436</v>
      </c>
      <c r="AE196" s="103">
        <v>0.3766372978687287</v>
      </c>
      <c r="AF196" s="149">
        <v>0.3739336550235748</v>
      </c>
      <c r="AG196" s="103">
        <v>0.3712402999401092</v>
      </c>
      <c r="AH196" s="103">
        <v>0.36855722069740304</v>
      </c>
      <c r="AI196" s="103">
        <v>0.3658843576908112</v>
      </c>
      <c r="AJ196" s="103">
        <v>0.3632216632366182</v>
      </c>
    </row>
    <row r="197" ht="14.25" customHeight="1">
      <c r="B197" s="103"/>
      <c r="C197" s="22">
        <f t="shared" ref="C197:C235" si="106">C196+500000</f>
        <v>23687000</v>
      </c>
      <c r="D197" s="142">
        <v>2.4607298585802497</v>
      </c>
      <c r="E197" s="143">
        <v>2.450225258402954</v>
      </c>
      <c r="F197" s="143">
        <v>2.4397629266300944</v>
      </c>
      <c r="G197" s="143">
        <v>2.4293426086545438</v>
      </c>
      <c r="H197" s="143">
        <v>2.4189640519099367</v>
      </c>
      <c r="I197" s="143">
        <v>2.4086270058502652</v>
      </c>
      <c r="J197" s="143">
        <v>2.398331221929719</v>
      </c>
      <c r="K197" s="143">
        <v>2.388076453582766</v>
      </c>
      <c r="L197" s="143">
        <v>2.377862456204465</v>
      </c>
      <c r="N197" s="103"/>
      <c r="O197" s="22">
        <f t="shared" ref="O197:O235" si="107">O196+500000</f>
        <v>23687000</v>
      </c>
      <c r="P197" s="144">
        <v>2.854771455779595E7</v>
      </c>
      <c r="Q197" s="12">
        <v>2.839967080779595E7</v>
      </c>
      <c r="R197" s="12">
        <v>2.8251627057795953E7</v>
      </c>
      <c r="S197" s="12">
        <v>2.810358330779595E7</v>
      </c>
      <c r="T197" s="12">
        <v>2.7955539557795946E7</v>
      </c>
      <c r="U197" s="12">
        <v>2.7807495807795953E7</v>
      </c>
      <c r="V197" s="12">
        <v>2.7659452057795946E7</v>
      </c>
      <c r="W197" s="12">
        <v>2.7511408307795946E7</v>
      </c>
      <c r="X197" s="12">
        <v>2.7363364557795953E7</v>
      </c>
      <c r="Z197" s="103"/>
      <c r="AA197" s="22">
        <f t="shared" ref="AA197:AA235" si="108">AA196+500000</f>
        <v>23687000</v>
      </c>
      <c r="AB197" s="145">
        <v>0.39059140086174016</v>
      </c>
      <c r="AC197" s="103">
        <v>0.3877255499362945</v>
      </c>
      <c r="AD197" s="103">
        <v>0.3848711907863618</v>
      </c>
      <c r="AE197" s="103">
        <v>0.3820282638072967</v>
      </c>
      <c r="AF197" s="103">
        <v>0.37919672131538384</v>
      </c>
      <c r="AG197" s="103">
        <v>0.3763765037059784</v>
      </c>
      <c r="AH197" s="103">
        <v>0.37356756329536434</v>
      </c>
      <c r="AI197" s="103">
        <v>0.37076985239982607</v>
      </c>
      <c r="AJ197" s="103">
        <v>0.36798331141471863</v>
      </c>
    </row>
    <row r="198" ht="14.25" customHeight="1">
      <c r="B198" s="103"/>
      <c r="C198" s="22">
        <f t="shared" si="106"/>
        <v>24187000</v>
      </c>
      <c r="D198" s="142">
        <v>2.4905387743665703</v>
      </c>
      <c r="E198" s="143">
        <v>2.4794901314528257</v>
      </c>
      <c r="F198" s="143">
        <v>2.468487978295622</v>
      </c>
      <c r="G198" s="143">
        <v>2.457532022086153</v>
      </c>
      <c r="H198" s="143">
        <v>2.4466219724694187</v>
      </c>
      <c r="I198" s="143">
        <v>2.435757541518565</v>
      </c>
      <c r="J198" s="143">
        <v>2.4249384437095527</v>
      </c>
      <c r="K198" s="143">
        <v>2.4141643958961536</v>
      </c>
      <c r="L198" s="143">
        <v>2.403435117285242</v>
      </c>
      <c r="N198" s="103"/>
      <c r="O198" s="22">
        <f t="shared" si="107"/>
        <v>24187000</v>
      </c>
      <c r="P198" s="144">
        <v>2.843966277862928E7</v>
      </c>
      <c r="Q198" s="12">
        <v>2.8288494028629273E7</v>
      </c>
      <c r="R198" s="12">
        <v>2.8137325278629288E7</v>
      </c>
      <c r="S198" s="12">
        <v>2.798615652862928E7</v>
      </c>
      <c r="T198" s="12">
        <v>2.7834987778629273E7</v>
      </c>
      <c r="U198" s="12">
        <v>2.7683819028629284E7</v>
      </c>
      <c r="V198" s="12">
        <v>2.753265027862928E7</v>
      </c>
      <c r="W198" s="12">
        <v>2.7381481528629277E7</v>
      </c>
      <c r="X198" s="12">
        <v>2.7230312778629288E7</v>
      </c>
      <c r="Z198" s="103"/>
      <c r="AA198" s="22">
        <f t="shared" si="108"/>
        <v>24187000</v>
      </c>
      <c r="AB198" s="145">
        <v>0.39662993550300596</v>
      </c>
      <c r="AC198" s="103">
        <v>0.39362584948539736</v>
      </c>
      <c r="AD198" s="103">
        <v>0.39063442349433897</v>
      </c>
      <c r="AE198" s="103">
        <v>0.38765556216239927</v>
      </c>
      <c r="AF198" s="103">
        <v>0.3846892297267913</v>
      </c>
      <c r="AG198" s="103">
        <v>0.38173536658287044</v>
      </c>
      <c r="AH198" s="103">
        <v>0.37879390120506284</v>
      </c>
      <c r="AI198" s="103">
        <v>0.37586477398872364</v>
      </c>
      <c r="AJ198" s="103">
        <v>0.3729479372501373</v>
      </c>
    </row>
    <row r="199" ht="14.25" customHeight="1">
      <c r="B199" s="103"/>
      <c r="C199" s="22">
        <f t="shared" si="106"/>
        <v>24687000</v>
      </c>
      <c r="D199" s="142">
        <v>2.521831465110947</v>
      </c>
      <c r="E199" s="143">
        <v>2.510205872570618</v>
      </c>
      <c r="F199" s="143">
        <v>2.4986314413818205</v>
      </c>
      <c r="G199" s="143">
        <v>2.487107834563398</v>
      </c>
      <c r="H199" s="143">
        <v>2.475634718087137</v>
      </c>
      <c r="I199" s="143">
        <v>2.4642117608454983</v>
      </c>
      <c r="J199" s="143">
        <v>2.4528386346197597</v>
      </c>
      <c r="K199" s="143">
        <v>2.441515014048581</v>
      </c>
      <c r="L199" s="143">
        <v>2.430240576596977</v>
      </c>
      <c r="N199" s="103"/>
      <c r="O199" s="22">
        <f t="shared" si="107"/>
        <v>24687000</v>
      </c>
      <c r="P199" s="144">
        <v>2.8331610999462612E7</v>
      </c>
      <c r="Q199" s="12">
        <v>2.8177317249462612E7</v>
      </c>
      <c r="R199" s="12">
        <v>2.802302349946261E7</v>
      </c>
      <c r="S199" s="12">
        <v>2.7868729749462612E7</v>
      </c>
      <c r="T199" s="12">
        <v>2.7714435999462612E7</v>
      </c>
      <c r="U199" s="12">
        <v>2.756014224946261E7</v>
      </c>
      <c r="V199" s="12">
        <v>2.740584849946261E7</v>
      </c>
      <c r="W199" s="12">
        <v>2.725155474946261E7</v>
      </c>
      <c r="X199" s="12">
        <v>2.7097260999462605E7</v>
      </c>
      <c r="Z199" s="103"/>
      <c r="AA199" s="22">
        <f t="shared" si="108"/>
        <v>24687000</v>
      </c>
      <c r="AB199" s="145">
        <v>0.4029451072216035</v>
      </c>
      <c r="AC199" s="103">
        <v>0.3997949302196504</v>
      </c>
      <c r="AD199" s="103">
        <v>0.39665868878364563</v>
      </c>
      <c r="AE199" s="103">
        <v>0.3935362875461579</v>
      </c>
      <c r="AF199" s="103">
        <v>0.3904276907444</v>
      </c>
      <c r="AG199" s="103">
        <v>0.38733280301094053</v>
      </c>
      <c r="AH199" s="103">
        <v>0.38425156474113475</v>
      </c>
      <c r="AI199" s="103">
        <v>0.38118391633033744</v>
      </c>
      <c r="AJ199" s="103">
        <v>0.37812977433204653</v>
      </c>
    </row>
    <row r="200" ht="14.25" customHeight="1">
      <c r="B200" s="103"/>
      <c r="C200" s="22">
        <f t="shared" si="106"/>
        <v>25187000</v>
      </c>
      <c r="D200" s="142">
        <v>2.5547215434659796</v>
      </c>
      <c r="E200" s="143">
        <v>2.5424831190825907</v>
      </c>
      <c r="F200" s="143">
        <v>2.5303010348004227</v>
      </c>
      <c r="G200" s="143">
        <v>2.5181749024668756</v>
      </c>
      <c r="H200" s="143">
        <v>2.5061043374867307</v>
      </c>
      <c r="I200" s="143">
        <v>2.4940889587814796</v>
      </c>
      <c r="J200" s="143">
        <v>2.48212838874923</v>
      </c>
      <c r="K200" s="143">
        <v>2.4702222532251468</v>
      </c>
      <c r="L200" s="143">
        <v>2.458196456616628</v>
      </c>
      <c r="N200" s="103"/>
      <c r="O200" s="22">
        <f t="shared" si="107"/>
        <v>25187000</v>
      </c>
      <c r="P200" s="144">
        <v>2.8223559220295943E7</v>
      </c>
      <c r="Q200" s="12">
        <v>2.806614047029595E7</v>
      </c>
      <c r="R200" s="12">
        <v>2.790872172029595E7</v>
      </c>
      <c r="S200" s="12">
        <v>2.7751302970295943E7</v>
      </c>
      <c r="T200" s="12">
        <v>2.759388422029595E7</v>
      </c>
      <c r="U200" s="12">
        <v>2.743646547029595E7</v>
      </c>
      <c r="V200" s="12">
        <v>2.7279046720295943E7</v>
      </c>
      <c r="W200" s="12">
        <v>2.712162797029595E7</v>
      </c>
      <c r="X200" s="12">
        <v>2.6964209220295947E7</v>
      </c>
      <c r="Z200" s="103"/>
      <c r="AA200" s="22">
        <f t="shared" si="108"/>
        <v>25187000</v>
      </c>
      <c r="AB200" s="145">
        <v>0.4095579326152802</v>
      </c>
      <c r="AC200" s="103">
        <v>0.406253057718277</v>
      </c>
      <c r="AD200" s="103">
        <v>0.4029635488986969</v>
      </c>
      <c r="AE200" s="103">
        <v>0.3996893227100373</v>
      </c>
      <c r="AF200" s="103">
        <v>0.39643028378486633</v>
      </c>
      <c r="AG200" s="103">
        <v>0.3931863605976105</v>
      </c>
      <c r="AH200" s="103">
        <v>0.3899574577808379</v>
      </c>
      <c r="AI200" s="103">
        <v>0.3867435276508331</v>
      </c>
      <c r="AJ200" s="103">
        <v>0.3835444629192353</v>
      </c>
    </row>
    <row r="201" ht="14.25" customHeight="1">
      <c r="B201" s="103"/>
      <c r="C201" s="22">
        <f t="shared" si="106"/>
        <v>25687000</v>
      </c>
      <c r="D201" s="142">
        <v>2.5893345249807034</v>
      </c>
      <c r="E201" s="143">
        <v>2.5764440507134423</v>
      </c>
      <c r="F201" s="143">
        <v>2.5636156681283726</v>
      </c>
      <c r="G201" s="143">
        <v>2.550848929672463</v>
      </c>
      <c r="H201" s="143">
        <v>2.5381433920836174</v>
      </c>
      <c r="I201" s="143">
        <v>2.5254986163393784</v>
      </c>
      <c r="J201" s="143">
        <v>2.5129141676063536</v>
      </c>
      <c r="K201" s="143">
        <v>2.5003166637647745</v>
      </c>
      <c r="L201" s="143">
        <v>2.4874109677974428</v>
      </c>
      <c r="N201" s="103"/>
      <c r="O201" s="22">
        <f t="shared" si="107"/>
        <v>25687000</v>
      </c>
      <c r="P201" s="144">
        <v>2.8115507441129282E7</v>
      </c>
      <c r="Q201" s="12">
        <v>2.7954963691129282E7</v>
      </c>
      <c r="R201" s="12">
        <v>2.7794419941129282E7</v>
      </c>
      <c r="S201" s="12">
        <v>2.7633876191129282E7</v>
      </c>
      <c r="T201" s="12">
        <v>2.747333244112928E7</v>
      </c>
      <c r="U201" s="12">
        <v>2.7312788691129282E7</v>
      </c>
      <c r="V201" s="12">
        <v>2.7152244941129282E7</v>
      </c>
      <c r="W201" s="12">
        <v>2.6991701191129282E7</v>
      </c>
      <c r="X201" s="12">
        <v>2.6831157441129282E7</v>
      </c>
      <c r="Z201" s="103"/>
      <c r="AA201" s="22">
        <f t="shared" si="108"/>
        <v>25687000</v>
      </c>
      <c r="AB201" s="145">
        <v>0.4164916813373566</v>
      </c>
      <c r="AC201" s="103">
        <v>0.4130227267742158</v>
      </c>
      <c r="AD201" s="103">
        <v>0.40957071185112004</v>
      </c>
      <c r="AE201" s="103">
        <v>0.4061355531215668</v>
      </c>
      <c r="AF201" s="103">
        <v>0.40271714329719543</v>
      </c>
      <c r="AG201" s="103">
        <v>0.3993154108524323</v>
      </c>
      <c r="AH201" s="103">
        <v>0.3959302604198457</v>
      </c>
      <c r="AI201" s="103">
        <v>0.3925615727901459</v>
      </c>
      <c r="AJ201" s="103">
        <v>0.3892092764377594</v>
      </c>
    </row>
    <row r="202" ht="14.25" customHeight="1">
      <c r="B202" s="103"/>
      <c r="C202" s="22">
        <f t="shared" si="106"/>
        <v>26187000</v>
      </c>
      <c r="D202" s="142">
        <v>2.6258094288199967</v>
      </c>
      <c r="E202" s="143">
        <v>2.6122239351179397</v>
      </c>
      <c r="F202" s="143">
        <v>2.5987069335719717</v>
      </c>
      <c r="G202" s="143">
        <v>2.5852579075229434</v>
      </c>
      <c r="H202" s="143">
        <v>2.5718763454951143</v>
      </c>
      <c r="I202" s="143">
        <v>2.5585617411313133</v>
      </c>
      <c r="J202" s="143">
        <v>2.5453135931290674</v>
      </c>
      <c r="K202" s="143">
        <v>2.5317125753223246</v>
      </c>
      <c r="L202" s="143">
        <v>2.518129368996686</v>
      </c>
      <c r="N202" s="103"/>
      <c r="O202" s="22">
        <f t="shared" si="107"/>
        <v>26187000</v>
      </c>
      <c r="P202" s="144">
        <v>2.8007455661962613E7</v>
      </c>
      <c r="Q202" s="12">
        <v>2.7843786911962613E7</v>
      </c>
      <c r="R202" s="12">
        <v>2.7680118161962613E7</v>
      </c>
      <c r="S202" s="12">
        <v>2.7516449411962613E7</v>
      </c>
      <c r="T202" s="12">
        <v>2.7352780661962613E7</v>
      </c>
      <c r="U202" s="12">
        <v>2.7189111911962613E7</v>
      </c>
      <c r="V202" s="12">
        <v>2.7025443161962613E7</v>
      </c>
      <c r="W202" s="12">
        <v>2.6861774411962613E7</v>
      </c>
      <c r="X202" s="12">
        <v>2.6698105661962613E7</v>
      </c>
      <c r="Z202" s="103"/>
      <c r="AA202" s="22">
        <f t="shared" si="108"/>
        <v>26187000</v>
      </c>
      <c r="AB202" s="145">
        <v>0.42377231717109676</v>
      </c>
      <c r="AC202" s="103">
        <v>0.42012891173362743</v>
      </c>
      <c r="AD202" s="103">
        <v>0.4165042459964753</v>
      </c>
      <c r="AE202" s="103">
        <v>0.4128981888294221</v>
      </c>
      <c r="AF202" s="103">
        <v>0.4093106448650361</v>
      </c>
      <c r="AG202" s="103">
        <v>0.4057414948940278</v>
      </c>
      <c r="AH202" s="103">
        <v>0.4021906435489655</v>
      </c>
      <c r="AI202" s="103">
        <v>0.3986579716205597</v>
      </c>
      <c r="AJ202" s="103">
        <v>0.395143359899521</v>
      </c>
    </row>
    <row r="203" ht="14.25" customHeight="1">
      <c r="B203" s="103"/>
      <c r="C203" s="22">
        <f t="shared" si="106"/>
        <v>26687000</v>
      </c>
      <c r="D203" s="142">
        <v>2.6643006439444874</v>
      </c>
      <c r="E203" s="143">
        <v>2.6499729285827724</v>
      </c>
      <c r="F203" s="143">
        <v>2.63572084316435</v>
      </c>
      <c r="G203" s="143">
        <v>2.6215437904378645</v>
      </c>
      <c r="H203" s="143">
        <v>2.6074411794241232</v>
      </c>
      <c r="I203" s="143">
        <v>2.593412425333982</v>
      </c>
      <c r="J203" s="143">
        <v>2.5791645363359748</v>
      </c>
      <c r="K203" s="143">
        <v>2.5647756722237487</v>
      </c>
      <c r="L203" s="143">
        <v>2.5504708528325093</v>
      </c>
      <c r="N203" s="103"/>
      <c r="O203" s="22">
        <f t="shared" si="107"/>
        <v>26687000</v>
      </c>
      <c r="P203" s="144">
        <v>2.789940388279595E7</v>
      </c>
      <c r="Q203" s="12">
        <v>2.7732610132795945E7</v>
      </c>
      <c r="R203" s="12">
        <v>2.756581638279595E7</v>
      </c>
      <c r="S203" s="12">
        <v>2.7399022632795952E7</v>
      </c>
      <c r="T203" s="12">
        <v>2.7232228882795945E7</v>
      </c>
      <c r="U203" s="12">
        <v>2.706543513279595E7</v>
      </c>
      <c r="V203" s="12">
        <v>2.6898641382795945E7</v>
      </c>
      <c r="W203" s="12">
        <v>2.6731847632795945E7</v>
      </c>
      <c r="X203" s="12">
        <v>2.656505388279595E7</v>
      </c>
      <c r="Z203" s="103"/>
      <c r="AA203" s="22">
        <f t="shared" si="108"/>
        <v>26687000</v>
      </c>
      <c r="AB203" s="145">
        <v>0.4314287960529327</v>
      </c>
      <c r="AC203" s="103">
        <v>0.4275995552539825</v>
      </c>
      <c r="AD203" s="103">
        <v>0.42379103302955623</v>
      </c>
      <c r="AE203" s="103">
        <v>0.42000312209129353</v>
      </c>
      <c r="AF203" s="103">
        <v>0.4162356674671174</v>
      </c>
      <c r="AG203" s="103">
        <v>0.41248854994773865</v>
      </c>
      <c r="AH203" s="103">
        <v>0.4087616384029389</v>
      </c>
      <c r="AI203" s="103">
        <v>0.4050548136234283</v>
      </c>
      <c r="AJ203" s="103">
        <v>0.4013679444789887</v>
      </c>
    </row>
    <row r="204" ht="14.25" customHeight="1">
      <c r="B204" s="103"/>
      <c r="C204" s="22">
        <f t="shared" si="106"/>
        <v>27187000</v>
      </c>
      <c r="D204" s="142">
        <v>2.7049801135716494</v>
      </c>
      <c r="E204" s="143">
        <v>2.68985818243998</v>
      </c>
      <c r="F204" s="143">
        <v>2.6748198595478945</v>
      </c>
      <c r="G204" s="143">
        <v>2.65986445340966</v>
      </c>
      <c r="H204" s="143">
        <v>2.6449912801438638</v>
      </c>
      <c r="I204" s="143">
        <v>2.6300709826290687</v>
      </c>
      <c r="J204" s="143">
        <v>2.614809897966844</v>
      </c>
      <c r="K204" s="143">
        <v>2.5996423727975064</v>
      </c>
      <c r="L204" s="143">
        <v>2.5845675493875584</v>
      </c>
      <c r="N204" s="103"/>
      <c r="O204" s="22">
        <f t="shared" si="107"/>
        <v>27187000</v>
      </c>
      <c r="P204" s="144">
        <v>2.7791352103629284E7</v>
      </c>
      <c r="Q204" s="12">
        <v>2.7621433353629284E7</v>
      </c>
      <c r="R204" s="12">
        <v>2.7451514603629284E7</v>
      </c>
      <c r="S204" s="12">
        <v>2.7281595853629287E7</v>
      </c>
      <c r="T204" s="12">
        <v>2.7111677103629284E7</v>
      </c>
      <c r="U204" s="12">
        <v>2.694175835362928E7</v>
      </c>
      <c r="V204" s="12">
        <v>2.6771839603629284E7</v>
      </c>
      <c r="W204" s="12">
        <v>2.6601920853629284E7</v>
      </c>
      <c r="X204" s="12">
        <v>2.643200210362928E7</v>
      </c>
      <c r="Z204" s="103"/>
      <c r="AA204" s="22">
        <f t="shared" si="108"/>
        <v>27187000</v>
      </c>
      <c r="AB204" s="145">
        <v>0.4394935786724091</v>
      </c>
      <c r="AC204" s="103">
        <v>0.43546590209007263</v>
      </c>
      <c r="AD204" s="103">
        <v>0.4314611852169037</v>
      </c>
      <c r="AE204" s="103">
        <v>0.4274792850017548</v>
      </c>
      <c r="AF204" s="103">
        <v>0.4235200464725495</v>
      </c>
      <c r="AG204" s="103">
        <v>0.41958331465721144</v>
      </c>
      <c r="AH204" s="103">
        <v>0.41566894650459285</v>
      </c>
      <c r="AI204" s="103">
        <v>0.41177677512168886</v>
      </c>
      <c r="AJ204" s="103">
        <v>0.4079066812992097</v>
      </c>
    </row>
    <row r="205" ht="14.25" customHeight="1">
      <c r="B205" s="103"/>
      <c r="C205" s="22">
        <f t="shared" si="106"/>
        <v>27687000</v>
      </c>
      <c r="D205" s="142">
        <v>2.7480399031017892</v>
      </c>
      <c r="E205" s="143">
        <v>2.732066317507232</v>
      </c>
      <c r="F205" s="143">
        <v>2.716185279904177</v>
      </c>
      <c r="G205" s="143">
        <v>2.7003959883070623</v>
      </c>
      <c r="H205" s="143">
        <v>2.6846976499699036</v>
      </c>
      <c r="I205" s="143">
        <v>2.6685686252464356</v>
      </c>
      <c r="J205" s="143">
        <v>2.652464830308049</v>
      </c>
      <c r="K205" s="143">
        <v>2.6364643960368905</v>
      </c>
      <c r="L205" s="143">
        <v>2.6204451244753577</v>
      </c>
      <c r="N205" s="103"/>
      <c r="O205" s="22">
        <f t="shared" si="107"/>
        <v>27687000</v>
      </c>
      <c r="P205" s="144">
        <v>2.7683300324462615E7</v>
      </c>
      <c r="Q205" s="12">
        <v>2.7510256574462615E7</v>
      </c>
      <c r="R205" s="12">
        <v>2.7337212824462615E7</v>
      </c>
      <c r="S205" s="12">
        <v>2.7164169074462615E7</v>
      </c>
      <c r="T205" s="12">
        <v>2.6991125324462615E7</v>
      </c>
      <c r="U205" s="12">
        <v>2.6818081574462615E7</v>
      </c>
      <c r="V205" s="12">
        <v>2.6645037824462615E7</v>
      </c>
      <c r="W205" s="12">
        <v>2.6471994074462615E7</v>
      </c>
      <c r="X205" s="12">
        <v>2.6298950324462615E7</v>
      </c>
      <c r="Z205" s="103"/>
      <c r="AA205" s="22">
        <f t="shared" si="108"/>
        <v>27687000</v>
      </c>
      <c r="AB205" s="145">
        <v>0.44800325036048894</v>
      </c>
      <c r="AC205" s="103">
        <v>0.443763118982315</v>
      </c>
      <c r="AD205" s="103">
        <v>0.43954848647117617</v>
      </c>
      <c r="AE205" s="103">
        <v>0.43535917401313773</v>
      </c>
      <c r="AF205" s="103">
        <v>0.4311949908733369</v>
      </c>
      <c r="AG205" s="103">
        <v>0.4270557582378389</v>
      </c>
      <c r="AH205" s="103">
        <v>0.42294130921363826</v>
      </c>
      <c r="AI205" s="103">
        <v>0.41885146498680126</v>
      </c>
      <c r="AJ205" s="103">
        <v>0.41478604674339303</v>
      </c>
    </row>
    <row r="206" ht="14.25" customHeight="1">
      <c r="B206" s="103"/>
      <c r="C206" s="22">
        <f t="shared" si="106"/>
        <v>28187000</v>
      </c>
      <c r="D206" s="142">
        <v>2.79369523240911</v>
      </c>
      <c r="E206" s="143">
        <v>2.77680634382239</v>
      </c>
      <c r="F206" s="143">
        <v>2.7600200468165155</v>
      </c>
      <c r="G206" s="143">
        <v>2.743335409432991</v>
      </c>
      <c r="H206" s="143">
        <v>2.7264348511186385</v>
      </c>
      <c r="I206" s="143">
        <v>2.7093117748950064</v>
      </c>
      <c r="J206" s="143">
        <v>2.692304202322843</v>
      </c>
      <c r="K206" s="143">
        <v>2.6754109686363874</v>
      </c>
      <c r="L206" s="143">
        <v>2.658080870219739</v>
      </c>
      <c r="N206" s="103"/>
      <c r="O206" s="22">
        <f t="shared" si="107"/>
        <v>28187000</v>
      </c>
      <c r="P206" s="144">
        <v>2.757524854529595E7</v>
      </c>
      <c r="Q206" s="12">
        <v>2.7399079795295946E7</v>
      </c>
      <c r="R206" s="12">
        <v>2.7222911045295954E7</v>
      </c>
      <c r="S206" s="12">
        <v>2.7046742295295954E7</v>
      </c>
      <c r="T206" s="12">
        <v>2.6870573545295943E7</v>
      </c>
      <c r="U206" s="12">
        <v>2.669440479529595E7</v>
      </c>
      <c r="V206" s="12">
        <v>2.651823604529595E7</v>
      </c>
      <c r="W206" s="12">
        <v>2.6342067295295946E7</v>
      </c>
      <c r="X206" s="12">
        <v>2.616589854529595E7</v>
      </c>
      <c r="Z206" s="103"/>
      <c r="AA206" s="22">
        <f t="shared" si="108"/>
        <v>28187000</v>
      </c>
      <c r="AB206" s="145">
        <v>0.45699914097785954</v>
      </c>
      <c r="AC206" s="103">
        <v>0.45253095030784607</v>
      </c>
      <c r="AD206" s="103">
        <v>0.4480911195278169</v>
      </c>
      <c r="AE206" s="103">
        <v>0.44367943406105037</v>
      </c>
      <c r="AF206" s="103">
        <v>0.4392956674098969</v>
      </c>
      <c r="AG206" s="103">
        <v>0.4349396288394928</v>
      </c>
      <c r="AH206" s="103">
        <v>0.43061110377311707</v>
      </c>
      <c r="AI206" s="103">
        <v>0.4263098657131196</v>
      </c>
      <c r="AJ206" s="103">
        <v>0.42203572392463684</v>
      </c>
    </row>
    <row r="207" ht="14.25" customHeight="1">
      <c r="B207" s="103"/>
      <c r="C207" s="22">
        <f t="shared" si="106"/>
        <v>28687000</v>
      </c>
      <c r="D207" s="142">
        <v>2.842188073510032</v>
      </c>
      <c r="E207" s="143">
        <v>2.824313122052839</v>
      </c>
      <c r="F207" s="143">
        <v>2.806552078011009</v>
      </c>
      <c r="G207" s="143">
        <v>2.7888462754883525</v>
      </c>
      <c r="H207" s="143">
        <v>2.7706098405227797</v>
      </c>
      <c r="I207" s="143">
        <v>2.7525027988037545</v>
      </c>
      <c r="J207" s="143">
        <v>2.7345237780708644</v>
      </c>
      <c r="K207" s="143">
        <v>2.716303130861287</v>
      </c>
      <c r="L207" s="143">
        <v>2.697709805068814</v>
      </c>
      <c r="N207" s="103"/>
      <c r="O207" s="22">
        <f t="shared" si="107"/>
        <v>28687000</v>
      </c>
      <c r="P207" s="144">
        <v>2.7467196766129285E7</v>
      </c>
      <c r="Q207" s="12">
        <v>2.728790301612928E7</v>
      </c>
      <c r="R207" s="12">
        <v>2.7108609266129278E7</v>
      </c>
      <c r="S207" s="12">
        <v>2.6929315516129285E7</v>
      </c>
      <c r="T207" s="12">
        <v>2.675002176612928E7</v>
      </c>
      <c r="U207" s="12">
        <v>2.6570728016129278E7</v>
      </c>
      <c r="V207" s="12">
        <v>2.6391434266129285E7</v>
      </c>
      <c r="W207" s="12">
        <v>2.6212140516129285E7</v>
      </c>
      <c r="X207" s="12">
        <v>2.6032846766129278E7</v>
      </c>
      <c r="Z207" s="103"/>
      <c r="AA207" s="22">
        <f t="shared" si="108"/>
        <v>28687000</v>
      </c>
      <c r="AB207" s="145">
        <v>0.4665281713008881</v>
      </c>
      <c r="AC207" s="103">
        <v>0.46181444525718685</v>
      </c>
      <c r="AD207" s="103">
        <v>0.4571323215961456</v>
      </c>
      <c r="AE207" s="103">
        <v>0.4524815499782562</v>
      </c>
      <c r="AF207" s="103">
        <v>0.4478618800640106</v>
      </c>
      <c r="AG207" s="103">
        <v>0.4432730615139008</v>
      </c>
      <c r="AH207" s="103">
        <v>0.43871483206748974</v>
      </c>
      <c r="AI207" s="103">
        <v>0.4341869652271271</v>
      </c>
      <c r="AJ207" s="103">
        <v>0.4296891987323761</v>
      </c>
    </row>
    <row r="208" ht="14.25" customHeight="1">
      <c r="B208" s="103"/>
      <c r="C208" s="22">
        <f t="shared" si="106"/>
        <v>29187000</v>
      </c>
      <c r="D208" s="142">
        <v>2.8937914405382688</v>
      </c>
      <c r="E208" s="143">
        <v>2.8748514875617</v>
      </c>
      <c r="F208" s="143">
        <v>2.8560382302709497</v>
      </c>
      <c r="G208" s="143">
        <v>2.836848519537284</v>
      </c>
      <c r="H208" s="143">
        <v>2.8175369630703484</v>
      </c>
      <c r="I208" s="143">
        <v>2.7983691340094463</v>
      </c>
      <c r="J208" s="143">
        <v>2.7792094776449994</v>
      </c>
      <c r="K208" s="143">
        <v>2.7595948145444</v>
      </c>
      <c r="L208" s="143">
        <v>2.7394391524203683</v>
      </c>
      <c r="N208" s="103"/>
      <c r="O208" s="22">
        <f t="shared" si="107"/>
        <v>29187000</v>
      </c>
      <c r="P208" s="144">
        <v>2.7359144986962613E7</v>
      </c>
      <c r="Q208" s="12">
        <v>2.7176726236962616E7</v>
      </c>
      <c r="R208" s="12">
        <v>2.6994307486962613E7</v>
      </c>
      <c r="S208" s="12">
        <v>2.6811888736962616E7</v>
      </c>
      <c r="T208" s="12">
        <v>2.6629469986962613E7</v>
      </c>
      <c r="U208" s="12">
        <v>2.6447051236962613E7</v>
      </c>
      <c r="V208" s="12">
        <v>2.6264632486962613E7</v>
      </c>
      <c r="W208" s="12">
        <v>2.6082213736962616E7</v>
      </c>
      <c r="X208" s="12">
        <v>2.5899794986962613E7</v>
      </c>
      <c r="Z208" s="103"/>
      <c r="AA208" s="22">
        <f t="shared" si="108"/>
        <v>29187000</v>
      </c>
      <c r="AB208" s="145">
        <v>0.47664392590522764</v>
      </c>
      <c r="AC208" s="103">
        <v>0.47166499495506287</v>
      </c>
      <c r="AD208" s="103">
        <v>0.46672136187553404</v>
      </c>
      <c r="AE208" s="103">
        <v>0.4618127524852753</v>
      </c>
      <c r="AF208" s="103">
        <v>0.4569388449192048</v>
      </c>
      <c r="AG208" s="103">
        <v>0.45209934115409856</v>
      </c>
      <c r="AH208" s="103">
        <v>0.4472939550876617</v>
      </c>
      <c r="AI208" s="103">
        <v>0.4425223886966705</v>
      </c>
      <c r="AJ208" s="103">
        <v>0.4377843558788299</v>
      </c>
    </row>
    <row r="209" ht="14.25" customHeight="1">
      <c r="B209" s="103"/>
      <c r="C209" s="22">
        <f t="shared" si="106"/>
        <v>29687000</v>
      </c>
      <c r="D209" s="142">
        <v>2.9488145326023565</v>
      </c>
      <c r="E209" s="143">
        <v>2.928721190012139</v>
      </c>
      <c r="F209" s="143">
        <v>2.9085921787150744</v>
      </c>
      <c r="G209" s="143">
        <v>2.8879560072257617</v>
      </c>
      <c r="H209" s="143">
        <v>2.867481677667943</v>
      </c>
      <c r="I209" s="143">
        <v>2.8471672935778054</v>
      </c>
      <c r="J209" s="143">
        <v>2.8263825578113533</v>
      </c>
      <c r="K209" s="143">
        <v>2.8050816021523453</v>
      </c>
      <c r="L209" s="143">
        <v>2.7833985439738385</v>
      </c>
      <c r="N209" s="103"/>
      <c r="O209" s="22">
        <f t="shared" si="107"/>
        <v>29687000</v>
      </c>
      <c r="P209" s="144">
        <v>2.7251093207795955E7</v>
      </c>
      <c r="Q209" s="12">
        <v>2.7065549457795948E7</v>
      </c>
      <c r="R209" s="12">
        <v>2.6880005707795955E7</v>
      </c>
      <c r="S209" s="12">
        <v>2.6694461957795955E7</v>
      </c>
      <c r="T209" s="12">
        <v>2.6508918207795948E7</v>
      </c>
      <c r="U209" s="12">
        <v>2.632337445779595E7</v>
      </c>
      <c r="V209" s="12">
        <v>2.6137830707795955E7</v>
      </c>
      <c r="W209" s="12">
        <v>2.5952286957795948E7</v>
      </c>
      <c r="X209" s="12">
        <v>2.5766743207795948E7</v>
      </c>
      <c r="Z209" s="103"/>
      <c r="AA209" s="22">
        <f t="shared" si="108"/>
        <v>29687000</v>
      </c>
      <c r="AB209" s="145">
        <v>0.4874078929424287</v>
      </c>
      <c r="AC209" s="103">
        <v>0.4821415007114409</v>
      </c>
      <c r="AD209" s="103">
        <v>0.4769146621227264</v>
      </c>
      <c r="AE209" s="103">
        <v>0.471727031469345</v>
      </c>
      <c r="AF209" s="103">
        <v>0.4665782272815704</v>
      </c>
      <c r="AG209" s="103">
        <v>0.46146790385246284</v>
      </c>
      <c r="AH209" s="103">
        <v>0.4563957035541535</v>
      </c>
      <c r="AI209" s="103">
        <v>0.4513612806797028</v>
      </c>
      <c r="AJ209" s="103">
        <v>0.4463642776012421</v>
      </c>
    </row>
    <row r="210" ht="14.25" customHeight="1">
      <c r="B210" s="103"/>
      <c r="C210" s="22">
        <f t="shared" si="106"/>
        <v>30187000</v>
      </c>
      <c r="D210" s="142">
        <v>3.0076089341250225</v>
      </c>
      <c r="E210" s="143">
        <v>2.9862628430747</v>
      </c>
      <c r="F210" s="143">
        <v>2.964396113567158</v>
      </c>
      <c r="G210" s="143">
        <v>2.9424801255230917</v>
      </c>
      <c r="H210" s="143">
        <v>2.9207447173833883</v>
      </c>
      <c r="I210" s="143">
        <v>2.898851139070336</v>
      </c>
      <c r="J210" s="143">
        <v>2.8763366976555083</v>
      </c>
      <c r="K210" s="143">
        <v>2.85337079118107</v>
      </c>
      <c r="L210" s="143">
        <v>2.828983530470819</v>
      </c>
      <c r="N210" s="103"/>
      <c r="O210" s="22">
        <f t="shared" si="107"/>
        <v>30187000</v>
      </c>
      <c r="P210" s="144">
        <v>2.7143041428629287E7</v>
      </c>
      <c r="Q210" s="12">
        <v>2.695437267862928E7</v>
      </c>
      <c r="R210" s="12">
        <v>2.676570392862928E7</v>
      </c>
      <c r="S210" s="12">
        <v>2.6577035178629287E7</v>
      </c>
      <c r="T210" s="12">
        <v>2.638836642862928E7</v>
      </c>
      <c r="U210" s="12">
        <v>2.619969767862928E7</v>
      </c>
      <c r="V210" s="12">
        <v>2.6011028928629287E7</v>
      </c>
      <c r="W210" s="12">
        <v>2.582236017862928E7</v>
      </c>
      <c r="X210" s="12">
        <v>2.563369142862928E7</v>
      </c>
      <c r="Z210" s="103"/>
      <c r="AA210" s="22">
        <f t="shared" si="108"/>
        <v>30187000</v>
      </c>
      <c r="AB210" s="145">
        <v>0.4988910377025604</v>
      </c>
      <c r="AC210" s="103">
        <v>0.4933118760585785</v>
      </c>
      <c r="AD210" s="103">
        <v>0.487777179479599</v>
      </c>
      <c r="AE210" s="103">
        <v>0.4822864830493927</v>
      </c>
      <c r="AF210" s="103">
        <v>0.47683938145637506</v>
      </c>
      <c r="AG210" s="103">
        <v>0.4714354217052459</v>
      </c>
      <c r="AH210" s="103">
        <v>0.4660741984844208</v>
      </c>
      <c r="AI210" s="103">
        <v>0.4607552826404572</v>
      </c>
      <c r="AJ210" s="103">
        <v>0.45547824501991274</v>
      </c>
    </row>
    <row r="211" ht="14.25" customHeight="1">
      <c r="B211" s="103"/>
      <c r="C211" s="22">
        <f t="shared" si="106"/>
        <v>30687000</v>
      </c>
      <c r="D211" s="142">
        <v>3.0705761353477734</v>
      </c>
      <c r="E211" s="143">
        <v>3.047598210186217</v>
      </c>
      <c r="F211" s="143">
        <v>3.0240844685340167</v>
      </c>
      <c r="G211" s="143">
        <v>3.000775334761927</v>
      </c>
      <c r="H211" s="143">
        <v>2.9776681498059365</v>
      </c>
      <c r="I211" s="143">
        <v>2.9538592288330285</v>
      </c>
      <c r="J211" s="143">
        <v>2.929352681818237</v>
      </c>
      <c r="K211" s="143">
        <v>2.9040181651675345</v>
      </c>
      <c r="L211" s="143">
        <v>2.877352295111215</v>
      </c>
      <c r="N211" s="103"/>
      <c r="O211" s="22">
        <f t="shared" si="107"/>
        <v>30687000</v>
      </c>
      <c r="P211" s="144">
        <v>2.7034989649462614E7</v>
      </c>
      <c r="Q211" s="12">
        <v>2.6843195899462614E7</v>
      </c>
      <c r="R211" s="12">
        <v>2.6651402149462614E7</v>
      </c>
      <c r="S211" s="12">
        <v>2.6459608399462618E7</v>
      </c>
      <c r="T211" s="12">
        <v>2.626781464946261E7</v>
      </c>
      <c r="U211" s="12">
        <v>2.607602089946261E7</v>
      </c>
      <c r="V211" s="12">
        <v>2.5884227149462614E7</v>
      </c>
      <c r="W211" s="12">
        <v>2.5692433399462618E7</v>
      </c>
      <c r="X211" s="12">
        <v>2.550063964946261E7</v>
      </c>
      <c r="Z211" s="103"/>
      <c r="AA211" s="22">
        <f t="shared" si="108"/>
        <v>30687000</v>
      </c>
      <c r="AB211" s="145">
        <v>0.5111758053302763</v>
      </c>
      <c r="AC211" s="103">
        <v>0.5052549302577972</v>
      </c>
      <c r="AD211" s="103">
        <v>0.4993841707706451</v>
      </c>
      <c r="AE211" s="103">
        <v>0.49356300234794626</v>
      </c>
      <c r="AF211" s="103">
        <v>0.48779091238975525</v>
      </c>
      <c r="AG211" s="103">
        <v>0.48206735253334043</v>
      </c>
      <c r="AH211" s="103">
        <v>0.4763918340206147</v>
      </c>
      <c r="AI211" s="103">
        <v>0.47076385617256156</v>
      </c>
      <c r="AJ211" s="103">
        <v>0.4651828944683075</v>
      </c>
    </row>
    <row r="212" ht="14.25" customHeight="1">
      <c r="B212" s="103"/>
      <c r="C212" s="22">
        <f t="shared" si="106"/>
        <v>31187000</v>
      </c>
      <c r="D212" s="142">
        <v>3.1381767130011453</v>
      </c>
      <c r="E212" s="143">
        <v>3.1131375736383813</v>
      </c>
      <c r="F212" s="143">
        <v>3.08807745072057</v>
      </c>
      <c r="G212" s="143">
        <v>3.063246883207717</v>
      </c>
      <c r="H212" s="143">
        <v>3.0381085256655123</v>
      </c>
      <c r="I212" s="143">
        <v>3.0121377209676807</v>
      </c>
      <c r="J212" s="143">
        <v>2.985589311733404</v>
      </c>
      <c r="K212" s="143">
        <v>2.9572571989144465</v>
      </c>
      <c r="L212" s="143">
        <v>2.9286860698699675</v>
      </c>
      <c r="N212" s="103"/>
      <c r="O212" s="22">
        <f t="shared" si="107"/>
        <v>31187000</v>
      </c>
      <c r="P212" s="144">
        <v>2.692693787029595E7</v>
      </c>
      <c r="Q212" s="12">
        <v>2.673201912029595E7</v>
      </c>
      <c r="R212" s="12">
        <v>2.653710037029595E7</v>
      </c>
      <c r="S212" s="12">
        <v>2.634218162029595E7</v>
      </c>
      <c r="T212" s="12">
        <v>2.614726287029595E7</v>
      </c>
      <c r="U212" s="12">
        <v>2.595234412029595E7</v>
      </c>
      <c r="V212" s="12">
        <v>2.575742537029595E7</v>
      </c>
      <c r="W212" s="12">
        <v>2.556250662029595E7</v>
      </c>
      <c r="X212" s="12">
        <v>2.536758787029595E7</v>
      </c>
      <c r="Z212" s="103"/>
      <c r="AA212" s="22">
        <f t="shared" si="108"/>
        <v>31187000</v>
      </c>
      <c r="AB212" s="145">
        <v>0.5243586480617524</v>
      </c>
      <c r="AC212" s="103">
        <v>0.5180626928806304</v>
      </c>
      <c r="AD212" s="103">
        <v>0.5118234694004059</v>
      </c>
      <c r="AE212" s="103">
        <v>0.505640310049057</v>
      </c>
      <c r="AF212" s="103">
        <v>0.49951259493827826</v>
      </c>
      <c r="AG212" s="103">
        <v>0.4934397041797639</v>
      </c>
      <c r="AH212" s="103">
        <v>0.48742099404335026</v>
      </c>
      <c r="AI212" s="103">
        <v>0.4814558804035186</v>
      </c>
      <c r="AJ212" s="103">
        <v>0.47554373145103446</v>
      </c>
    </row>
    <row r="213" ht="14.25" customHeight="1">
      <c r="B213" s="103"/>
      <c r="C213" s="22">
        <f t="shared" si="106"/>
        <v>31687000</v>
      </c>
      <c r="D213" s="142">
        <v>3.2106325606977064</v>
      </c>
      <c r="E213" s="143">
        <v>3.183614318785592</v>
      </c>
      <c r="F213" s="143">
        <v>3.1568581438182783</v>
      </c>
      <c r="G213" s="143">
        <v>3.1302973854131557</v>
      </c>
      <c r="H213" s="143">
        <v>3.1027463209256396</v>
      </c>
      <c r="I213" s="143">
        <v>3.0745141811811942</v>
      </c>
      <c r="J213" s="143">
        <v>3.044801865060657</v>
      </c>
      <c r="K213" s="143">
        <v>3.014151131630463</v>
      </c>
      <c r="L213" s="143">
        <v>2.9825983749341622</v>
      </c>
      <c r="N213" s="103"/>
      <c r="O213" s="22">
        <f t="shared" si="107"/>
        <v>31687000</v>
      </c>
      <c r="P213" s="144">
        <v>2.681888609112928E7</v>
      </c>
      <c r="Q213" s="12">
        <v>2.662084234112928E7</v>
      </c>
      <c r="R213" s="12">
        <v>2.642279859112928E7</v>
      </c>
      <c r="S213" s="12">
        <v>2.622475484112928E7</v>
      </c>
      <c r="T213" s="12">
        <v>2.602671109112928E7</v>
      </c>
      <c r="U213" s="12">
        <v>2.582866734112928E7</v>
      </c>
      <c r="V213" s="12">
        <v>2.563062359112928E7</v>
      </c>
      <c r="W213" s="12">
        <v>2.5432579841129284E7</v>
      </c>
      <c r="X213" s="12">
        <v>2.5234536091129277E7</v>
      </c>
      <c r="Z213" s="103"/>
      <c r="AA213" s="22">
        <f t="shared" si="108"/>
        <v>31687000</v>
      </c>
      <c r="AB213" s="145">
        <v>0.5385533154010773</v>
      </c>
      <c r="AC213" s="103">
        <v>0.5318435490131377</v>
      </c>
      <c r="AD213" s="103">
        <v>0.5251982629299163</v>
      </c>
      <c r="AE213" s="103">
        <v>0.5186166584491729</v>
      </c>
      <c r="AF213" s="103">
        <v>0.5120979607105256</v>
      </c>
      <c r="AG213" s="103">
        <v>0.5056413948535918</v>
      </c>
      <c r="AH213" s="103">
        <v>0.49924622178077704</v>
      </c>
      <c r="AI213" s="103">
        <v>0.49291167855262763</v>
      </c>
      <c r="AJ213" s="103">
        <v>0.4866370379924774</v>
      </c>
    </row>
    <row r="214" ht="14.25" customHeight="1">
      <c r="B214" s="103"/>
      <c r="C214" s="22">
        <f t="shared" si="106"/>
        <v>32187000</v>
      </c>
      <c r="D214" s="142">
        <v>3.2885277173228324</v>
      </c>
      <c r="E214" s="143">
        <v>3.2596082175803875</v>
      </c>
      <c r="F214" s="143">
        <v>3.2309847256046202</v>
      </c>
      <c r="G214" s="143">
        <v>3.2019352617995356</v>
      </c>
      <c r="H214" s="143">
        <v>3.171778878285621</v>
      </c>
      <c r="I214" s="143">
        <v>3.140884208852037</v>
      </c>
      <c r="J214" s="143">
        <v>3.1078159266379104</v>
      </c>
      <c r="K214" s="143">
        <v>3.074463665382538</v>
      </c>
      <c r="L214" s="143">
        <v>3.040026002686338</v>
      </c>
      <c r="N214" s="103"/>
      <c r="O214" s="22">
        <f t="shared" si="107"/>
        <v>32187000</v>
      </c>
      <c r="P214" s="144">
        <v>2.6710834311962616E7</v>
      </c>
      <c r="Q214" s="12">
        <v>2.6509665561962612E7</v>
      </c>
      <c r="R214" s="12">
        <v>2.6308496811962612E7</v>
      </c>
      <c r="S214" s="12">
        <v>2.6107328061962612E7</v>
      </c>
      <c r="T214" s="12">
        <v>2.5906159311962612E7</v>
      </c>
      <c r="U214" s="12">
        <v>2.5704990561962612E7</v>
      </c>
      <c r="V214" s="12">
        <v>2.5503821811962612E7</v>
      </c>
      <c r="W214" s="12">
        <v>2.5302653061962612E7</v>
      </c>
      <c r="X214" s="12">
        <v>2.5101484311962612E7</v>
      </c>
      <c r="Z214" s="103"/>
      <c r="AA214" s="22">
        <f t="shared" si="108"/>
        <v>32187000</v>
      </c>
      <c r="AB214" s="145">
        <v>0.5538950502872467</v>
      </c>
      <c r="AC214" s="103">
        <v>0.5467261373996735</v>
      </c>
      <c r="AD214" s="103">
        <v>0.5396308720111849</v>
      </c>
      <c r="AE214" s="103">
        <v>0.5326082766056061</v>
      </c>
      <c r="AF214" s="103">
        <v>0.5256573975086213</v>
      </c>
      <c r="AG214" s="103">
        <v>0.5187772810459138</v>
      </c>
      <c r="AH214" s="103">
        <v>0.511966997385025</v>
      </c>
      <c r="AI214" s="103">
        <v>0.5052256405353545</v>
      </c>
      <c r="AJ214" s="103">
        <v>0.49855230450630184</v>
      </c>
    </row>
    <row r="215" ht="14.25" customHeight="1">
      <c r="B215" s="103"/>
      <c r="C215" s="22">
        <f t="shared" si="106"/>
        <v>32687000</v>
      </c>
      <c r="D215" s="142">
        <v>3.372816889540388</v>
      </c>
      <c r="E215" s="143">
        <v>3.341793512662329</v>
      </c>
      <c r="F215" s="143">
        <v>3.31099331708583</v>
      </c>
      <c r="G215" s="143">
        <v>3.2788774200114315</v>
      </c>
      <c r="H215" s="143">
        <v>3.245888378616999</v>
      </c>
      <c r="I215" s="143">
        <v>3.211113916213898</v>
      </c>
      <c r="J215" s="143">
        <v>3.1753493181927768</v>
      </c>
      <c r="K215" s="143">
        <v>3.138353063451675</v>
      </c>
      <c r="L215" s="143">
        <v>3.101547863443702</v>
      </c>
      <c r="N215" s="103"/>
      <c r="O215" s="22">
        <f t="shared" si="107"/>
        <v>32687000</v>
      </c>
      <c r="P215" s="144">
        <v>2.6602782532795943E7</v>
      </c>
      <c r="Q215" s="12">
        <v>2.639848878279595E7</v>
      </c>
      <c r="R215" s="12">
        <v>2.619419503279595E7</v>
      </c>
      <c r="S215" s="12">
        <v>2.5989901282795943E7</v>
      </c>
      <c r="T215" s="12">
        <v>2.578560753279595E7</v>
      </c>
      <c r="U215" s="12">
        <v>2.558131378279595E7</v>
      </c>
      <c r="V215" s="12">
        <v>2.5377020032795943E7</v>
      </c>
      <c r="W215" s="12">
        <v>2.517272628279595E7</v>
      </c>
      <c r="X215" s="12">
        <v>2.496843253279595E7</v>
      </c>
      <c r="Z215" s="103"/>
      <c r="AA215" s="22">
        <f t="shared" si="108"/>
        <v>32687000</v>
      </c>
      <c r="AB215" s="145">
        <v>0.5705462157726288</v>
      </c>
      <c r="AC215" s="103">
        <v>0.5628646075725556</v>
      </c>
      <c r="AD215" s="103">
        <v>0.5552675902843475</v>
      </c>
      <c r="AE215" s="103">
        <v>0.5477539360523224</v>
      </c>
      <c r="AF215" s="103">
        <v>0.5403224766254425</v>
      </c>
      <c r="AG215" s="103">
        <v>0.5329720318317414</v>
      </c>
      <c r="AH215" s="103">
        <v>0.5257014453411103</v>
      </c>
      <c r="AI215" s="103">
        <v>0.5185095846652985</v>
      </c>
      <c r="AJ215" s="103">
        <v>0.5113953411579131</v>
      </c>
    </row>
    <row r="216" ht="14.25" customHeight="1">
      <c r="B216" s="103"/>
      <c r="C216" s="22">
        <f t="shared" si="106"/>
        <v>33187000</v>
      </c>
      <c r="D216" s="142">
        <v>3.4643210502132344</v>
      </c>
      <c r="E216" s="143">
        <v>3.430958976339414</v>
      </c>
      <c r="F216" s="143">
        <v>3.3971090425436077</v>
      </c>
      <c r="G216" s="143">
        <v>3.3617892549520345</v>
      </c>
      <c r="H216" s="143">
        <v>3.325440776784428</v>
      </c>
      <c r="I216" s="143">
        <v>3.28666563508283</v>
      </c>
      <c r="J216" s="143">
        <v>3.247219204972247</v>
      </c>
      <c r="K216" s="143">
        <v>3.2070305663914884</v>
      </c>
      <c r="L216" s="143">
        <v>3.1676179818312287</v>
      </c>
      <c r="N216" s="103"/>
      <c r="O216" s="22">
        <f t="shared" si="107"/>
        <v>33187000</v>
      </c>
      <c r="P216" s="144">
        <v>2.649473075362928E7</v>
      </c>
      <c r="Q216" s="12">
        <v>2.6287312003629282E7</v>
      </c>
      <c r="R216" s="12">
        <v>2.6079893253629286E7</v>
      </c>
      <c r="S216" s="12">
        <v>2.5872474503629282E7</v>
      </c>
      <c r="T216" s="12">
        <v>2.5665055753629282E7</v>
      </c>
      <c r="U216" s="12">
        <v>2.5457637003629282E7</v>
      </c>
      <c r="V216" s="12">
        <v>2.525021825362928E7</v>
      </c>
      <c r="W216" s="12">
        <v>2.5042799503629282E7</v>
      </c>
      <c r="X216" s="12">
        <v>2.4835380753629282E7</v>
      </c>
      <c r="Z216" s="103"/>
      <c r="AA216" s="22">
        <f t="shared" si="108"/>
        <v>33187000</v>
      </c>
      <c r="AB216" s="145">
        <v>0.5887038648128512</v>
      </c>
      <c r="AC216" s="103">
        <v>0.5804456174373628</v>
      </c>
      <c r="AD216" s="103">
        <v>0.5722851574420929</v>
      </c>
      <c r="AE216" s="103">
        <v>0.5642209470272065</v>
      </c>
      <c r="AF216" s="103">
        <v>0.5562515079975128</v>
      </c>
      <c r="AG216" s="103">
        <v>0.5483753621578217</v>
      </c>
      <c r="AH216" s="103">
        <v>0.5405910670757296</v>
      </c>
      <c r="AI216" s="103">
        <v>0.5328972041606903</v>
      </c>
      <c r="AJ216" s="103">
        <v>0.5252923905849457</v>
      </c>
    </row>
    <row r="217" ht="14.25" customHeight="1">
      <c r="B217" s="103"/>
      <c r="C217" s="22">
        <f t="shared" si="106"/>
        <v>33687000</v>
      </c>
      <c r="D217" s="142">
        <v>3.564008003799092</v>
      </c>
      <c r="E217" s="143">
        <v>3.527954701251068</v>
      </c>
      <c r="F217" s="143">
        <v>3.4901497954347667</v>
      </c>
      <c r="G217" s="143">
        <v>3.451219169401392</v>
      </c>
      <c r="H217" s="143">
        <v>3.4102027987712225</v>
      </c>
      <c r="I217" s="143">
        <v>3.367876220322582</v>
      </c>
      <c r="J217" s="143">
        <v>3.324229427652237</v>
      </c>
      <c r="K217" s="143">
        <v>3.2810553859931226</v>
      </c>
      <c r="L217" s="143">
        <v>3.2387600904913065</v>
      </c>
      <c r="N217" s="103"/>
      <c r="O217" s="22">
        <f t="shared" si="107"/>
        <v>33687000</v>
      </c>
      <c r="P217" s="144">
        <v>2.6386678974462613E7</v>
      </c>
      <c r="Q217" s="12">
        <v>2.6176135224462617E7</v>
      </c>
      <c r="R217" s="12">
        <v>2.5965591474462613E7</v>
      </c>
      <c r="S217" s="12">
        <v>2.5755047724462617E7</v>
      </c>
      <c r="T217" s="12">
        <v>2.5544503974462613E7</v>
      </c>
      <c r="U217" s="12">
        <v>2.5333960224462613E7</v>
      </c>
      <c r="V217" s="12">
        <v>2.5123416474462613E7</v>
      </c>
      <c r="W217" s="12">
        <v>2.4912872724462613E7</v>
      </c>
      <c r="X217" s="12">
        <v>2.4702328974462613E7</v>
      </c>
      <c r="Z217" s="103"/>
      <c r="AA217" s="22">
        <f t="shared" si="108"/>
        <v>33687000</v>
      </c>
      <c r="AB217" s="145">
        <v>0.6086099803447724</v>
      </c>
      <c r="AC217" s="103">
        <v>0.599697881937027</v>
      </c>
      <c r="AD217" s="103">
        <v>0.5908996522426607</v>
      </c>
      <c r="AE217" s="103">
        <v>0.5822133481502533</v>
      </c>
      <c r="AF217" s="103">
        <v>0.5736370742321015</v>
      </c>
      <c r="AG217" s="103">
        <v>0.5651689708232881</v>
      </c>
      <c r="AH217" s="103">
        <v>0.5568072140216828</v>
      </c>
      <c r="AI217" s="103">
        <v>0.5485500156879425</v>
      </c>
      <c r="AJ217" s="103">
        <v>0.540395623445511</v>
      </c>
    </row>
    <row r="218" ht="14.25" customHeight="1">
      <c r="B218" s="103"/>
      <c r="C218" s="22">
        <f t="shared" si="106"/>
        <v>34187000</v>
      </c>
      <c r="D218" s="142">
        <v>3.6730267489675046</v>
      </c>
      <c r="E218" s="143">
        <v>3.63315632154737</v>
      </c>
      <c r="F218" s="143">
        <v>3.591325314073794</v>
      </c>
      <c r="G218" s="143">
        <v>3.548154010248204</v>
      </c>
      <c r="H218" s="143">
        <v>3.502188116432225</v>
      </c>
      <c r="I218" s="143">
        <v>3.455098323708597</v>
      </c>
      <c r="J218" s="143">
        <v>3.4075718538945967</v>
      </c>
      <c r="K218" s="143">
        <v>3.361077343391647</v>
      </c>
      <c r="L218" s="143">
        <v>3.315581542229208</v>
      </c>
      <c r="N218" s="103"/>
      <c r="O218" s="22">
        <f t="shared" si="107"/>
        <v>34187000</v>
      </c>
      <c r="P218" s="144">
        <v>2.6278627195295952E7</v>
      </c>
      <c r="Q218" s="12">
        <v>2.6064958445295945E7</v>
      </c>
      <c r="R218" s="12">
        <v>2.5851289695295952E7</v>
      </c>
      <c r="S218" s="12">
        <v>2.563762094529595E7</v>
      </c>
      <c r="T218" s="12">
        <v>2.5423952195295945E7</v>
      </c>
      <c r="U218" s="12">
        <v>2.521028344529595E7</v>
      </c>
      <c r="V218" s="12">
        <v>2.499661469529595E7</v>
      </c>
      <c r="W218" s="12">
        <v>2.4782945945295945E7</v>
      </c>
      <c r="X218" s="12">
        <v>2.4569277195295945E7</v>
      </c>
      <c r="Z218" s="103"/>
      <c r="AA218" s="22">
        <f t="shared" si="108"/>
        <v>34187000</v>
      </c>
      <c r="AB218" s="145">
        <v>0.6305659234523775</v>
      </c>
      <c r="AC218" s="103">
        <v>0.6209054172039034</v>
      </c>
      <c r="AD218" s="103">
        <v>0.6113786399364471</v>
      </c>
      <c r="AE218" s="103">
        <v>0.6019831120967866</v>
      </c>
      <c r="AF218" s="103">
        <v>0.5927163779735565</v>
      </c>
      <c r="AG218" s="103">
        <v>0.5835760653018954</v>
      </c>
      <c r="AH218" s="103">
        <v>0.5745598375797273</v>
      </c>
      <c r="AI218" s="103">
        <v>0.5656654059886932</v>
      </c>
      <c r="AJ218" s="103">
        <v>0.5568905293941498</v>
      </c>
    </row>
    <row r="219" ht="14.25" customHeight="1">
      <c r="B219" s="103"/>
      <c r="C219" s="22">
        <f t="shared" si="106"/>
        <v>34687000</v>
      </c>
      <c r="D219" s="142">
        <v>3.792751965228911</v>
      </c>
      <c r="E219" s="143">
        <v>3.7477798984199726</v>
      </c>
      <c r="F219" s="143">
        <v>3.701245946440186</v>
      </c>
      <c r="G219" s="143">
        <v>3.652353235988067</v>
      </c>
      <c r="H219" s="143">
        <v>3.601605148462684</v>
      </c>
      <c r="I219" s="143">
        <v>3.549445797285757</v>
      </c>
      <c r="J219" s="143">
        <v>3.4980609724115084</v>
      </c>
      <c r="K219" s="143">
        <v>3.4478559956817736</v>
      </c>
      <c r="L219" s="143">
        <v>3.398790692540474</v>
      </c>
      <c r="N219" s="103"/>
      <c r="O219" s="22">
        <f t="shared" si="107"/>
        <v>34687000</v>
      </c>
      <c r="P219" s="144">
        <v>2.6170575416129284E7</v>
      </c>
      <c r="Q219" s="12">
        <v>2.595378166612928E7</v>
      </c>
      <c r="R219" s="12">
        <v>2.5736987916129284E7</v>
      </c>
      <c r="S219" s="12">
        <v>2.5520194166129287E7</v>
      </c>
      <c r="T219" s="12">
        <v>2.5303400416129276E7</v>
      </c>
      <c r="U219" s="12">
        <v>2.5086606666129284E7</v>
      </c>
      <c r="V219" s="12">
        <v>2.4869812916129284E7</v>
      </c>
      <c r="W219" s="12">
        <v>2.4653019166129284E7</v>
      </c>
      <c r="X219" s="12">
        <v>2.4436225416129284E7</v>
      </c>
      <c r="Z219" s="103"/>
      <c r="AA219" s="22">
        <f t="shared" si="108"/>
        <v>34687000</v>
      </c>
      <c r="AB219" s="145">
        <v>0.6549528419971467</v>
      </c>
      <c r="AC219" s="103">
        <v>0.64442635178566</v>
      </c>
      <c r="AD219" s="103">
        <v>0.6340585172176362</v>
      </c>
      <c r="AE219" s="103">
        <v>0.6238460838794708</v>
      </c>
      <c r="AF219" s="103">
        <v>0.613785868883133</v>
      </c>
      <c r="AG219" s="103">
        <v>0.6038747608661652</v>
      </c>
      <c r="AH219" s="103">
        <v>0.594109719991684</v>
      </c>
      <c r="AI219" s="103">
        <v>0.5844878017902374</v>
      </c>
      <c r="AJ219" s="103">
        <v>0.5750061094760895</v>
      </c>
    </row>
    <row r="220" ht="14.25" customHeight="1">
      <c r="B220" s="103"/>
      <c r="C220" s="22">
        <f t="shared" si="106"/>
        <v>35187000</v>
      </c>
      <c r="D220" s="142">
        <v>3.923902974977139</v>
      </c>
      <c r="E220" s="143">
        <v>3.873640281987339</v>
      </c>
      <c r="F220" s="143">
        <v>3.8217428062058696</v>
      </c>
      <c r="G220" s="143">
        <v>3.766444721513791</v>
      </c>
      <c r="H220" s="143">
        <v>3.709518978283195</v>
      </c>
      <c r="I220" s="143">
        <v>3.6523848323185466</v>
      </c>
      <c r="J220" s="143">
        <v>3.596657215686329</v>
      </c>
      <c r="K220" s="143">
        <v>3.5422848209868483</v>
      </c>
      <c r="L220" s="143">
        <v>3.4892188062980374</v>
      </c>
      <c r="N220" s="103"/>
      <c r="O220" s="22">
        <f t="shared" si="107"/>
        <v>35187000</v>
      </c>
      <c r="P220" s="144">
        <v>2.6062523636962615E7</v>
      </c>
      <c r="Q220" s="12">
        <v>2.584260488696261E7</v>
      </c>
      <c r="R220" s="12">
        <v>2.562268613696261E7</v>
      </c>
      <c r="S220" s="12">
        <v>2.5402767386962615E7</v>
      </c>
      <c r="T220" s="12">
        <v>2.518284863696261E7</v>
      </c>
      <c r="U220" s="12">
        <v>2.4962929886962608E7</v>
      </c>
      <c r="V220" s="12">
        <v>2.4743011136962608E7</v>
      </c>
      <c r="W220" s="12">
        <v>2.4523092386962615E7</v>
      </c>
      <c r="X220" s="12">
        <v>2.430317363696261E7</v>
      </c>
      <c r="Z220" s="103"/>
      <c r="AA220" s="22">
        <f t="shared" si="108"/>
        <v>35187000</v>
      </c>
      <c r="AB220" s="145">
        <v>0.6822617709636689</v>
      </c>
      <c r="AC220" s="103">
        <v>0.6707204043865205</v>
      </c>
      <c r="AD220" s="103">
        <v>0.6593695342540741</v>
      </c>
      <c r="AE220" s="103">
        <v>0.6482048213481906</v>
      </c>
      <c r="AF220" s="103">
        <v>0.6372220218181612</v>
      </c>
      <c r="AG220" s="103">
        <v>0.6264170229434968</v>
      </c>
      <c r="AH220" s="103">
        <v>0.6157858192920687</v>
      </c>
      <c r="AI220" s="103">
        <v>0.6053245246410368</v>
      </c>
      <c r="AJ220" s="103">
        <v>0.5950293242931369</v>
      </c>
    </row>
    <row r="221" ht="14.25" customHeight="1">
      <c r="B221" s="103"/>
      <c r="C221" s="22">
        <f t="shared" si="106"/>
        <v>35687000</v>
      </c>
      <c r="D221" s="142">
        <v>4.06833105945937</v>
      </c>
      <c r="E221" s="143">
        <v>4.011776006804756</v>
      </c>
      <c r="F221" s="143">
        <v>3.952661831700056</v>
      </c>
      <c r="G221" s="143">
        <v>3.8907863275860857</v>
      </c>
      <c r="H221" s="143">
        <v>3.827416460003661</v>
      </c>
      <c r="I221" s="143">
        <v>3.765144971404843</v>
      </c>
      <c r="J221" s="143">
        <v>3.7045011815490034</v>
      </c>
      <c r="K221" s="143">
        <v>3.6454220947397595</v>
      </c>
      <c r="L221" s="143">
        <v>3.5871182142849514</v>
      </c>
      <c r="N221" s="103"/>
      <c r="O221" s="22">
        <f t="shared" si="107"/>
        <v>35687000</v>
      </c>
      <c r="P221" s="144">
        <v>2.595447185779595E7</v>
      </c>
      <c r="Q221" s="12">
        <v>2.5731428107795946E7</v>
      </c>
      <c r="R221" s="12">
        <v>2.550838435779595E7</v>
      </c>
      <c r="S221" s="12">
        <v>2.5285340607795946E7</v>
      </c>
      <c r="T221" s="12">
        <v>2.5062296857795946E7</v>
      </c>
      <c r="U221" s="12">
        <v>2.4839253107795946E7</v>
      </c>
      <c r="V221" s="12">
        <v>2.4616209357795954E7</v>
      </c>
      <c r="W221" s="12">
        <v>2.4393165607795946E7</v>
      </c>
      <c r="X221" s="12">
        <v>2.417012185779595E7</v>
      </c>
      <c r="Z221" s="103"/>
      <c r="AA221" s="22">
        <f t="shared" si="108"/>
        <v>35687000</v>
      </c>
      <c r="AB221" s="145">
        <v>0.713138997554779</v>
      </c>
      <c r="AC221" s="103">
        <v>0.7003901124000549</v>
      </c>
      <c r="AD221" s="103">
        <v>0.6878732860088348</v>
      </c>
      <c r="AE221" s="103">
        <v>0.6755825817584991</v>
      </c>
      <c r="AF221" s="103">
        <v>0.6635122478008271</v>
      </c>
      <c r="AG221" s="103">
        <v>0.6516567289829256</v>
      </c>
      <c r="AH221" s="103">
        <v>0.640010613203049</v>
      </c>
      <c r="AI221" s="103">
        <v>0.6285686671733858</v>
      </c>
      <c r="AJ221" s="103">
        <v>0.6173258244991303</v>
      </c>
    </row>
    <row r="222" ht="14.25" customHeight="1">
      <c r="B222" s="103"/>
      <c r="C222" s="22">
        <f t="shared" si="106"/>
        <v>36187000</v>
      </c>
      <c r="D222" s="142">
        <v>4.22866384601846</v>
      </c>
      <c r="E222" s="143">
        <v>4.165003373582131</v>
      </c>
      <c r="F222" s="143">
        <v>4.097444302100758</v>
      </c>
      <c r="G222" s="143">
        <v>4.0274576026376465</v>
      </c>
      <c r="H222" s="143">
        <v>3.9573411773745324</v>
      </c>
      <c r="I222" s="143">
        <v>3.8892021236152297</v>
      </c>
      <c r="J222" s="143">
        <v>3.8229579578784185</v>
      </c>
      <c r="K222" s="143">
        <v>3.7585307213573755</v>
      </c>
      <c r="L222" s="143">
        <v>3.6938340313459515</v>
      </c>
      <c r="N222" s="103"/>
      <c r="O222" s="22">
        <f t="shared" si="107"/>
        <v>36187000</v>
      </c>
      <c r="P222" s="144">
        <v>2.5846420078629285E7</v>
      </c>
      <c r="Q222" s="12">
        <v>2.562025132862928E7</v>
      </c>
      <c r="R222" s="12">
        <v>2.5394082578629285E7</v>
      </c>
      <c r="S222" s="12">
        <v>2.5167913828629285E7</v>
      </c>
      <c r="T222" s="12">
        <v>2.4941745078629278E7</v>
      </c>
      <c r="U222" s="12">
        <v>2.4715576328629278E7</v>
      </c>
      <c r="V222" s="12">
        <v>2.4489407578629285E7</v>
      </c>
      <c r="W222" s="12">
        <v>2.426323882862928E7</v>
      </c>
      <c r="X222" s="12">
        <v>2.4037070078629285E7</v>
      </c>
      <c r="Z222" s="103"/>
      <c r="AA222" s="22">
        <f t="shared" si="108"/>
        <v>36187000</v>
      </c>
      <c r="AB222" s="145">
        <v>0.7484572291374205</v>
      </c>
      <c r="AC222" s="103">
        <v>0.7342450499534607</v>
      </c>
      <c r="AD222" s="103">
        <v>0.7203206181526185</v>
      </c>
      <c r="AE222" s="103">
        <v>0.7066756129264833</v>
      </c>
      <c r="AF222" s="103">
        <v>0.6933019995689393</v>
      </c>
      <c r="AG222" s="103">
        <v>0.6801920473575592</v>
      </c>
      <c r="AH222" s="103">
        <v>0.6673383057117463</v>
      </c>
      <c r="AI222" s="103">
        <v>0.654733580350876</v>
      </c>
      <c r="AJ222" s="103">
        <v>0.6423709094524386</v>
      </c>
    </row>
    <row r="223" ht="14.25" customHeight="1">
      <c r="B223" s="103"/>
      <c r="C223" s="22">
        <f t="shared" si="106"/>
        <v>36687000</v>
      </c>
      <c r="D223" s="142">
        <v>4.407073732749865</v>
      </c>
      <c r="E223" s="143">
        <v>4.3342238635257635</v>
      </c>
      <c r="F223" s="143">
        <v>4.2571063239627165</v>
      </c>
      <c r="G223" s="143">
        <v>4.178445435392737</v>
      </c>
      <c r="H223" s="143">
        <v>4.101232477040904</v>
      </c>
      <c r="I223" s="143">
        <v>4.026343524880835</v>
      </c>
      <c r="J223" s="143">
        <v>3.9536752103491586</v>
      </c>
      <c r="K223" s="143">
        <v>3.8820814862533566</v>
      </c>
      <c r="L223" s="143">
        <v>3.811078798181263</v>
      </c>
      <c r="N223" s="103"/>
      <c r="O223" s="22">
        <f t="shared" si="107"/>
        <v>36687000</v>
      </c>
      <c r="P223" s="144">
        <v>2.5738368299462616E7</v>
      </c>
      <c r="Q223" s="12">
        <v>2.5509074549462616E7</v>
      </c>
      <c r="R223" s="12">
        <v>2.527978079946261E7</v>
      </c>
      <c r="S223" s="12">
        <v>2.5050487049462613E7</v>
      </c>
      <c r="T223" s="12">
        <v>2.4821193299462613E7</v>
      </c>
      <c r="U223" s="12">
        <v>2.459189954946261E7</v>
      </c>
      <c r="V223" s="12">
        <v>2.4362605799462613E7</v>
      </c>
      <c r="W223" s="12">
        <v>2.4133312049462616E7</v>
      </c>
      <c r="X223" s="12">
        <v>2.3904018299462613E7</v>
      </c>
      <c r="Z223" s="103"/>
      <c r="AA223" s="22">
        <f t="shared" si="108"/>
        <v>36687000</v>
      </c>
      <c r="AB223" s="145">
        <v>0.7894321084022524</v>
      </c>
      <c r="AC223" s="103">
        <v>0.7734061360359192</v>
      </c>
      <c r="AD223" s="103">
        <v>0.7577449917793273</v>
      </c>
      <c r="AE223" s="103">
        <v>0.7424365878105164</v>
      </c>
      <c r="AF223" s="103">
        <v>0.7274693608283997</v>
      </c>
      <c r="AG223" s="103">
        <v>0.7128322005271912</v>
      </c>
      <c r="AH223" s="103">
        <v>0.6985144972801209</v>
      </c>
      <c r="AI223" s="103">
        <v>0.6845060527324678</v>
      </c>
      <c r="AJ223" s="103">
        <v>0.6707971036434174</v>
      </c>
    </row>
    <row r="224" ht="14.25" customHeight="1">
      <c r="B224" s="103"/>
      <c r="C224" s="22">
        <f t="shared" si="106"/>
        <v>37187000</v>
      </c>
      <c r="D224" s="142">
        <v>4.607671720288293</v>
      </c>
      <c r="E224" s="143">
        <v>4.523324463600861</v>
      </c>
      <c r="F224" s="143">
        <v>4.435300107032349</v>
      </c>
      <c r="G224" s="143">
        <v>4.346938996704578</v>
      </c>
      <c r="H224" s="143">
        <v>4.261470338969775</v>
      </c>
      <c r="I224" s="143">
        <v>4.178754396658625</v>
      </c>
      <c r="J224" s="143">
        <v>4.098660291064419</v>
      </c>
      <c r="K224" s="143">
        <v>4.0184178158311115</v>
      </c>
      <c r="L224" s="143">
        <v>3.9404916076945535</v>
      </c>
      <c r="N224" s="103"/>
      <c r="O224" s="22">
        <f t="shared" si="107"/>
        <v>37187000</v>
      </c>
      <c r="P224" s="144">
        <v>2.563031652029595E7</v>
      </c>
      <c r="Q224" s="12">
        <v>2.5397897770295948E7</v>
      </c>
      <c r="R224" s="12">
        <v>2.5165479020295948E7</v>
      </c>
      <c r="S224" s="12">
        <v>2.4933060270295948E7</v>
      </c>
      <c r="T224" s="12">
        <v>2.4700641520295944E7</v>
      </c>
      <c r="U224" s="12">
        <v>2.4468222770295948E7</v>
      </c>
      <c r="V224" s="12">
        <v>2.423580402029595E7</v>
      </c>
      <c r="W224" s="12">
        <v>2.4003385270295948E7</v>
      </c>
      <c r="X224" s="12">
        <v>2.3770966520295948E7</v>
      </c>
      <c r="Z224" s="103"/>
      <c r="AA224" s="22">
        <f t="shared" si="108"/>
        <v>37187000</v>
      </c>
      <c r="AB224" s="145">
        <v>0.8378237366676331</v>
      </c>
      <c r="AC224" s="103">
        <v>0.8194841980934144</v>
      </c>
      <c r="AD224" s="103">
        <v>0.801620662212372</v>
      </c>
      <c r="AE224" s="103">
        <v>0.7842147946357727</v>
      </c>
      <c r="AF224" s="103">
        <v>0.7672492146492007</v>
      </c>
      <c r="AG224" s="103">
        <v>0.7507073283195493</v>
      </c>
      <c r="AH224" s="103">
        <v>0.7345734477043151</v>
      </c>
      <c r="AI224" s="103">
        <v>0.7188325285911561</v>
      </c>
      <c r="AJ224" s="103">
        <v>0.7034703373908995</v>
      </c>
    </row>
    <row r="225" ht="14.25" customHeight="1">
      <c r="B225" s="103"/>
      <c r="C225" s="22">
        <f t="shared" si="106"/>
        <v>37687000</v>
      </c>
      <c r="D225" s="142">
        <v>4.834239402539474</v>
      </c>
      <c r="E225" s="143">
        <v>4.735266370975855</v>
      </c>
      <c r="F225" s="143">
        <v>4.634801226004154</v>
      </c>
      <c r="G225" s="143">
        <v>4.5361700923898205</v>
      </c>
      <c r="H225" s="143">
        <v>4.441008056695999</v>
      </c>
      <c r="I225" s="143">
        <v>4.349135257040525</v>
      </c>
      <c r="J225" s="143">
        <v>4.259043931412652</v>
      </c>
      <c r="K225" s="143">
        <v>4.170006610493603</v>
      </c>
      <c r="L225" s="143">
        <v>4.084070394434825</v>
      </c>
      <c r="N225" s="103"/>
      <c r="O225" s="22">
        <f t="shared" si="107"/>
        <v>37687000</v>
      </c>
      <c r="P225" s="144">
        <v>2.5522264741129283E7</v>
      </c>
      <c r="Q225" s="12">
        <v>2.528672099112928E7</v>
      </c>
      <c r="R225" s="12">
        <v>2.5051177241129283E7</v>
      </c>
      <c r="S225" s="12">
        <v>2.481563349112928E7</v>
      </c>
      <c r="T225" s="12">
        <v>2.458008974112928E7</v>
      </c>
      <c r="U225" s="12">
        <v>2.4344545991129287E7</v>
      </c>
      <c r="V225" s="12">
        <v>2.410900224112928E7</v>
      </c>
      <c r="W225" s="12">
        <v>2.387345849112928E7</v>
      </c>
      <c r="X225" s="12">
        <v>2.3637914741129287E7</v>
      </c>
      <c r="Z225" s="103"/>
      <c r="AA225" s="22">
        <f t="shared" si="108"/>
        <v>37687000</v>
      </c>
      <c r="AB225" s="145">
        <v>0.8963096499443055</v>
      </c>
      <c r="AC225" s="103">
        <v>0.8749061703681946</v>
      </c>
      <c r="AD225" s="103">
        <v>0.8541480660438538</v>
      </c>
      <c r="AE225" s="103">
        <v>0.8340058684349061</v>
      </c>
      <c r="AF225" s="103">
        <v>0.8144518256187441</v>
      </c>
      <c r="AG225" s="103">
        <v>0.7954599022865296</v>
      </c>
      <c r="AH225" s="103">
        <v>0.7770055174827577</v>
      </c>
      <c r="AI225" s="103">
        <v>0.759065568447113</v>
      </c>
      <c r="AJ225" s="103">
        <v>0.7416182398796083</v>
      </c>
    </row>
    <row r="226" ht="14.25" customHeight="1">
      <c r="B226" s="103"/>
      <c r="C226" s="22">
        <f t="shared" si="106"/>
        <v>38187000</v>
      </c>
      <c r="D226" s="142">
        <v>5.090637383754431</v>
      </c>
      <c r="E226" s="143">
        <v>4.9764095068529395</v>
      </c>
      <c r="F226" s="143">
        <v>4.861084871220899</v>
      </c>
      <c r="G226" s="143">
        <v>4.750218209169066</v>
      </c>
      <c r="H226" s="143">
        <v>4.643555931807127</v>
      </c>
      <c r="I226" s="143">
        <v>4.5408633259827464</v>
      </c>
      <c r="J226" s="143">
        <v>4.4385376248982364</v>
      </c>
      <c r="K226" s="143">
        <v>4.339559052539499</v>
      </c>
      <c r="L226" s="143">
        <v>4.243363528034246</v>
      </c>
      <c r="N226" s="103"/>
      <c r="O226" s="22">
        <f t="shared" si="107"/>
        <v>38187000</v>
      </c>
      <c r="P226" s="144">
        <v>2.5414212961962618E7</v>
      </c>
      <c r="Q226" s="12">
        <v>2.5175544211962618E7</v>
      </c>
      <c r="R226" s="12">
        <v>2.4936875461962614E7</v>
      </c>
      <c r="S226" s="12">
        <v>2.4698206711962614E7</v>
      </c>
      <c r="T226" s="12">
        <v>2.4459537961962618E7</v>
      </c>
      <c r="U226" s="12">
        <v>2.4220869211962618E7</v>
      </c>
      <c r="V226" s="12">
        <v>2.3982200461962618E7</v>
      </c>
      <c r="W226" s="12">
        <v>2.3743531711962614E7</v>
      </c>
      <c r="X226" s="12">
        <v>2.3504862961962614E7</v>
      </c>
      <c r="Z226" s="103"/>
      <c r="AA226" s="22">
        <f t="shared" si="108"/>
        <v>38187000</v>
      </c>
      <c r="AB226" s="145">
        <v>0.9692395329475403</v>
      </c>
      <c r="AC226" s="103">
        <v>0.9435643553733828</v>
      </c>
      <c r="AD226" s="103">
        <v>0.9188127398490908</v>
      </c>
      <c r="AE226" s="103">
        <v>0.8949330449104311</v>
      </c>
      <c r="AF226" s="103">
        <v>0.8718775868415831</v>
      </c>
      <c r="AG226" s="103">
        <v>0.8496021151542665</v>
      </c>
      <c r="AH226" s="103">
        <v>0.8280656456947326</v>
      </c>
      <c r="AI226" s="103">
        <v>0.8072300076484682</v>
      </c>
      <c r="AJ226" s="103">
        <v>0.7870597481727599</v>
      </c>
    </row>
    <row r="227" ht="14.25" customHeight="1">
      <c r="B227" s="103"/>
      <c r="C227" s="22">
        <f t="shared" si="106"/>
        <v>38687000</v>
      </c>
      <c r="D227" s="142">
        <v>5.095693150511681</v>
      </c>
      <c r="E227" s="143">
        <v>4.97658390426446</v>
      </c>
      <c r="F227" s="143">
        <v>4.85926315705559</v>
      </c>
      <c r="G227" s="143">
        <v>4.746554364142975</v>
      </c>
      <c r="H227" s="143">
        <v>4.638190819371966</v>
      </c>
      <c r="I227" s="143">
        <v>4.532569301885146</v>
      </c>
      <c r="J227" s="143">
        <v>4.428262492753676</v>
      </c>
      <c r="K227" s="143">
        <v>4.3279840999063754</v>
      </c>
      <c r="L227" s="143">
        <v>4.2288025343108995</v>
      </c>
      <c r="N227" s="103"/>
      <c r="O227" s="22">
        <f t="shared" si="107"/>
        <v>38687000</v>
      </c>
      <c r="P227" s="144">
        <v>2.530616118279595E7</v>
      </c>
      <c r="Q227" s="12">
        <v>2.5064367432795946E7</v>
      </c>
      <c r="R227" s="12">
        <v>2.482257368279595E7</v>
      </c>
      <c r="S227" s="12">
        <v>2.4580779932795953E7</v>
      </c>
      <c r="T227" s="12">
        <v>2.4338986182795946E7</v>
      </c>
      <c r="U227" s="12">
        <v>2.409719243279595E7</v>
      </c>
      <c r="V227" s="12">
        <v>2.3855398682795953E7</v>
      </c>
      <c r="W227" s="12">
        <v>2.3613604932795946E7</v>
      </c>
      <c r="X227" s="12">
        <v>2.337181118279595E7</v>
      </c>
      <c r="Z227" s="103"/>
      <c r="AA227" s="22">
        <f t="shared" si="108"/>
        <v>38687000</v>
      </c>
      <c r="AB227" s="145">
        <v>2.9802322387695314E-9</v>
      </c>
      <c r="AC227" s="103">
        <v>2.9802322387695314E-9</v>
      </c>
      <c r="AD227" s="103">
        <v>2.9802322387695314E-9</v>
      </c>
      <c r="AE227" s="103">
        <v>2.9802322387695314E-9</v>
      </c>
      <c r="AF227" s="103">
        <v>2.9802322387695314E-9</v>
      </c>
      <c r="AG227" s="103">
        <v>2.9802322387695314E-9</v>
      </c>
      <c r="AH227" s="103">
        <v>2.9802322387695314E-9</v>
      </c>
      <c r="AI227" s="103">
        <v>2.9802322387695314E-9</v>
      </c>
      <c r="AJ227" s="103">
        <v>2.9802322387695314E-9</v>
      </c>
    </row>
    <row r="228" ht="14.25" customHeight="1">
      <c r="B228" s="103"/>
      <c r="C228" s="22">
        <f t="shared" si="106"/>
        <v>39187000</v>
      </c>
      <c r="D228" s="142">
        <v>5.045526083782764</v>
      </c>
      <c r="E228" s="143">
        <v>4.92481326203951</v>
      </c>
      <c r="F228" s="143">
        <v>4.808052915430675</v>
      </c>
      <c r="G228" s="143">
        <v>4.695900972077498</v>
      </c>
      <c r="H228" s="143">
        <v>4.5880898790322515</v>
      </c>
      <c r="I228" s="143">
        <v>4.48116785128491</v>
      </c>
      <c r="J228" s="143">
        <v>4.377535489386286</v>
      </c>
      <c r="K228" s="143">
        <v>4.277046517622866</v>
      </c>
      <c r="L228" s="143">
        <v>4.1777057988037605</v>
      </c>
      <c r="N228" s="103"/>
      <c r="O228" s="22">
        <f t="shared" si="107"/>
        <v>39187000</v>
      </c>
      <c r="P228" s="144">
        <v>2.5198109403629284E7</v>
      </c>
      <c r="Q228" s="12">
        <v>2.4953190653629277E7</v>
      </c>
      <c r="R228" s="12">
        <v>2.470827190362928E7</v>
      </c>
      <c r="S228" s="12">
        <v>2.4463353153629284E7</v>
      </c>
      <c r="T228" s="12">
        <v>2.421843440362928E7</v>
      </c>
      <c r="U228" s="12">
        <v>2.3973515653629284E7</v>
      </c>
      <c r="V228" s="12">
        <v>2.372859690362928E7</v>
      </c>
      <c r="W228" s="12">
        <v>2.3483678153629277E7</v>
      </c>
      <c r="X228" s="12">
        <v>2.3238759403629284E7</v>
      </c>
      <c r="Z228" s="103"/>
      <c r="AA228" s="22">
        <f t="shared" si="108"/>
        <v>39187000</v>
      </c>
      <c r="AB228" s="145">
        <v>2.9802322387695314E-9</v>
      </c>
      <c r="AC228" s="103">
        <v>2.9802322387695314E-9</v>
      </c>
      <c r="AD228" s="103">
        <v>2.9802322387695314E-9</v>
      </c>
      <c r="AE228" s="103">
        <v>2.9802322387695314E-9</v>
      </c>
      <c r="AF228" s="103">
        <v>2.9802322387695314E-9</v>
      </c>
      <c r="AG228" s="103">
        <v>2.9802322387695314E-9</v>
      </c>
      <c r="AH228" s="103">
        <v>2.9802322387695314E-9</v>
      </c>
      <c r="AI228" s="103">
        <v>2.9802322387695314E-9</v>
      </c>
      <c r="AJ228" s="103">
        <v>2.9802322387695314E-9</v>
      </c>
    </row>
    <row r="229" ht="14.25" customHeight="1">
      <c r="B229" s="103"/>
      <c r="C229" s="22">
        <f t="shared" si="106"/>
        <v>39687000</v>
      </c>
      <c r="D229" s="142">
        <v>4.9950241731816565</v>
      </c>
      <c r="E229" s="143">
        <v>4.8739276669152956</v>
      </c>
      <c r="F229" s="143">
        <v>4.757726526512695</v>
      </c>
      <c r="G229" s="143">
        <v>4.6461297879823995</v>
      </c>
      <c r="H229" s="143">
        <v>4.5379441466673445</v>
      </c>
      <c r="I229" s="143">
        <v>4.430730498485592</v>
      </c>
      <c r="J229" s="143">
        <v>4.327766408903581</v>
      </c>
      <c r="K229" s="143">
        <v>4.226209153070039</v>
      </c>
      <c r="L229" s="143">
        <v>4.1264860705820565</v>
      </c>
      <c r="N229" s="103"/>
      <c r="O229" s="22">
        <f t="shared" si="107"/>
        <v>39687000</v>
      </c>
      <c r="P229" s="144">
        <v>2.5090057624462612E7</v>
      </c>
      <c r="Q229" s="12">
        <v>2.4842013874462612E7</v>
      </c>
      <c r="R229" s="12">
        <v>2.4593970124462612E7</v>
      </c>
      <c r="S229" s="12">
        <v>2.4345926374462612E7</v>
      </c>
      <c r="T229" s="12">
        <v>2.4097882624462612E7</v>
      </c>
      <c r="U229" s="12">
        <v>2.3849838874462612E7</v>
      </c>
      <c r="V229" s="12">
        <v>2.3601795124462612E7</v>
      </c>
      <c r="W229" s="12">
        <v>2.3353751374462612E7</v>
      </c>
      <c r="X229" s="12">
        <v>2.3105707624462612E7</v>
      </c>
      <c r="Z229" s="103"/>
      <c r="AA229" s="22">
        <f t="shared" si="108"/>
        <v>39687000</v>
      </c>
      <c r="AB229" s="145">
        <v>2.9802322387695314E-9</v>
      </c>
      <c r="AC229" s="103">
        <v>2.9802322387695314E-9</v>
      </c>
      <c r="AD229" s="103">
        <v>2.9802322387695314E-9</v>
      </c>
      <c r="AE229" s="103">
        <v>2.9802322387695314E-9</v>
      </c>
      <c r="AF229" s="103">
        <v>2.9802322387695314E-9</v>
      </c>
      <c r="AG229" s="103">
        <v>2.9802322387695314E-9</v>
      </c>
      <c r="AH229" s="103">
        <v>2.9802322387695314E-9</v>
      </c>
      <c r="AI229" s="103">
        <v>2.9802322387695314E-9</v>
      </c>
      <c r="AJ229" s="103">
        <v>2.9802322387695314E-9</v>
      </c>
    </row>
    <row r="230" ht="14.25" customHeight="1">
      <c r="B230" s="103"/>
      <c r="C230" s="22">
        <f t="shared" si="106"/>
        <v>40187000</v>
      </c>
      <c r="D230" s="142">
        <v>4.944439774419559</v>
      </c>
      <c r="E230" s="143">
        <v>4.823904615706298</v>
      </c>
      <c r="F230" s="143">
        <v>4.7082613040629635</v>
      </c>
      <c r="G230" s="143">
        <v>4.597217963284065</v>
      </c>
      <c r="H230" s="143">
        <v>4.487768354108436</v>
      </c>
      <c r="I230" s="143">
        <v>4.38123037122784</v>
      </c>
      <c r="J230" s="143">
        <v>4.278306849944262</v>
      </c>
      <c r="K230" s="143">
        <v>4.176382061971501</v>
      </c>
      <c r="L230" s="143">
        <v>4.075469823189677</v>
      </c>
      <c r="N230" s="103"/>
      <c r="O230" s="22">
        <f t="shared" si="107"/>
        <v>40187000</v>
      </c>
      <c r="P230" s="144">
        <v>2.498200584529595E7</v>
      </c>
      <c r="Q230" s="12">
        <v>2.4730837095295943E7</v>
      </c>
      <c r="R230" s="12">
        <v>2.447966834529595E7</v>
      </c>
      <c r="S230" s="12">
        <v>2.422849959529595E7</v>
      </c>
      <c r="T230" s="12">
        <v>2.3977330845295943E7</v>
      </c>
      <c r="U230" s="12">
        <v>2.3726162095295947E7</v>
      </c>
      <c r="V230" s="12">
        <v>2.347499334529595E7</v>
      </c>
      <c r="W230" s="12">
        <v>2.3223824595295943E7</v>
      </c>
      <c r="X230" s="12">
        <v>2.2972655845295947E7</v>
      </c>
      <c r="Z230" s="103"/>
      <c r="AA230" s="22">
        <f t="shared" si="108"/>
        <v>40187000</v>
      </c>
      <c r="AB230" s="145">
        <v>2.9802322387695314E-9</v>
      </c>
      <c r="AC230" s="103">
        <v>2.9802322387695314E-9</v>
      </c>
      <c r="AD230" s="103">
        <v>2.9802322387695314E-9</v>
      </c>
      <c r="AE230" s="103">
        <v>2.9802322387695314E-9</v>
      </c>
      <c r="AF230" s="103">
        <v>2.9802322387695314E-9</v>
      </c>
      <c r="AG230" s="103">
        <v>2.9802322387695314E-9</v>
      </c>
      <c r="AH230" s="103">
        <v>2.9802322387695314E-9</v>
      </c>
      <c r="AI230" s="103">
        <v>2.9802322387695314E-9</v>
      </c>
      <c r="AJ230" s="103">
        <v>2.9802322387695314E-9</v>
      </c>
    </row>
    <row r="231" ht="14.25" customHeight="1">
      <c r="B231" s="103"/>
      <c r="C231" s="22">
        <f t="shared" si="106"/>
        <v>40687000</v>
      </c>
      <c r="D231" s="142">
        <v>4.894697262013286</v>
      </c>
      <c r="E231" s="143">
        <v>4.774722361702873</v>
      </c>
      <c r="F231" s="143">
        <v>4.659635331653414</v>
      </c>
      <c r="G231" s="143">
        <v>4.548869142384073</v>
      </c>
      <c r="H231" s="143">
        <v>4.43850991725096</v>
      </c>
      <c r="I231" s="143">
        <v>4.332641586738214</v>
      </c>
      <c r="J231" s="143">
        <v>4.228687799026567</v>
      </c>
      <c r="K231" s="143">
        <v>4.126556186248646</v>
      </c>
      <c r="L231" s="143">
        <v>4.024208046850909</v>
      </c>
      <c r="N231" s="103"/>
      <c r="O231" s="22">
        <f t="shared" si="107"/>
        <v>40687000</v>
      </c>
      <c r="P231" s="144">
        <v>2.4873954066129282E7</v>
      </c>
      <c r="Q231" s="12">
        <v>2.4619660316129282E7</v>
      </c>
      <c r="R231" s="12">
        <v>2.4365366566129286E7</v>
      </c>
      <c r="S231" s="12">
        <v>2.4111072816129282E7</v>
      </c>
      <c r="T231" s="12">
        <v>2.385677906612928E7</v>
      </c>
      <c r="U231" s="12">
        <v>2.3602485316129282E7</v>
      </c>
      <c r="V231" s="12">
        <v>2.3348191566129282E7</v>
      </c>
      <c r="W231" s="12">
        <v>2.309389781612928E7</v>
      </c>
      <c r="X231" s="12">
        <v>2.2839604066129286E7</v>
      </c>
      <c r="Z231" s="103"/>
      <c r="AA231" s="22">
        <f t="shared" si="108"/>
        <v>40687000</v>
      </c>
      <c r="AB231" s="145">
        <v>2.9802322387695314E-9</v>
      </c>
      <c r="AC231" s="103">
        <v>2.9802322387695314E-9</v>
      </c>
      <c r="AD231" s="103">
        <v>2.9802322387695314E-9</v>
      </c>
      <c r="AE231" s="103">
        <v>2.9802322387695314E-9</v>
      </c>
      <c r="AF231" s="103">
        <v>2.9802322387695314E-9</v>
      </c>
      <c r="AG231" s="103">
        <v>2.9802322387695314E-9</v>
      </c>
      <c r="AH231" s="103">
        <v>2.9802322387695314E-9</v>
      </c>
      <c r="AI231" s="103">
        <v>2.9802322387695314E-9</v>
      </c>
      <c r="AJ231" s="103">
        <v>2.9802322387695314E-9</v>
      </c>
    </row>
    <row r="232" ht="14.25" customHeight="1">
      <c r="B232" s="103"/>
      <c r="C232" s="22">
        <f t="shared" si="106"/>
        <v>41187000</v>
      </c>
      <c r="D232" s="142">
        <v>4.845775791892125</v>
      </c>
      <c r="E232" s="143">
        <v>4.726359883148669</v>
      </c>
      <c r="F232" s="143">
        <v>4.611827430288853</v>
      </c>
      <c r="G232" s="143">
        <v>4.499825564939096</v>
      </c>
      <c r="H232" s="143">
        <v>4.390143906196091</v>
      </c>
      <c r="I232" s="143">
        <v>4.284759040390064</v>
      </c>
      <c r="J232" s="143">
        <v>4.1800305651984715</v>
      </c>
      <c r="K232" s="143">
        <v>4.0769334367425305</v>
      </c>
      <c r="L232" s="143">
        <v>3.9740556967618237</v>
      </c>
      <c r="N232" s="103"/>
      <c r="O232" s="22">
        <f t="shared" si="107"/>
        <v>41187000</v>
      </c>
      <c r="P232" s="144">
        <v>2.4765902286962613E7</v>
      </c>
      <c r="Q232" s="12">
        <v>2.4508483536962613E7</v>
      </c>
      <c r="R232" s="12">
        <v>2.4251064786962613E7</v>
      </c>
      <c r="S232" s="12">
        <v>2.3993646036962613E7</v>
      </c>
      <c r="T232" s="12">
        <v>2.3736227286962613E7</v>
      </c>
      <c r="U232" s="12">
        <v>2.347880853696261E7</v>
      </c>
      <c r="V232" s="12">
        <v>2.3221389786962613E7</v>
      </c>
      <c r="W232" s="12">
        <v>2.2963971036962613E7</v>
      </c>
      <c r="X232" s="12">
        <v>2.2706552286962613E7</v>
      </c>
      <c r="Z232" s="103"/>
      <c r="AA232" s="22">
        <f t="shared" si="108"/>
        <v>41187000</v>
      </c>
      <c r="AB232" s="145">
        <v>2.9802322387695314E-9</v>
      </c>
      <c r="AC232" s="103">
        <v>2.9802322387695314E-9</v>
      </c>
      <c r="AD232" s="103">
        <v>2.9802322387695314E-9</v>
      </c>
      <c r="AE232" s="103">
        <v>2.9802322387695314E-9</v>
      </c>
      <c r="AF232" s="103">
        <v>2.9802322387695314E-9</v>
      </c>
      <c r="AG232" s="103">
        <v>2.9802322387695314E-9</v>
      </c>
      <c r="AH232" s="103">
        <v>2.9802322387695314E-9</v>
      </c>
      <c r="AI232" s="103">
        <v>2.9802322387695314E-9</v>
      </c>
      <c r="AJ232" s="103">
        <v>2.9802322387695314E-9</v>
      </c>
    </row>
    <row r="233" ht="14.25" customHeight="1">
      <c r="B233" s="103"/>
      <c r="C233" s="22">
        <f t="shared" si="106"/>
        <v>41687000</v>
      </c>
      <c r="D233" s="142">
        <v>4.797655202451097</v>
      </c>
      <c r="E233" s="143">
        <v>4.678796853281307</v>
      </c>
      <c r="F233" s="143">
        <v>4.564817127649719</v>
      </c>
      <c r="G233" s="143">
        <v>4.451656228090965</v>
      </c>
      <c r="H233" s="143">
        <v>4.342646286256418</v>
      </c>
      <c r="I233" s="143">
        <v>4.2362615477939105</v>
      </c>
      <c r="J233" s="143">
        <v>4.131677893719669</v>
      </c>
      <c r="K233" s="143">
        <v>4.026862139070181</v>
      </c>
      <c r="L233" s="143">
        <v>3.924977142567602</v>
      </c>
      <c r="N233" s="103"/>
      <c r="O233" s="22">
        <f t="shared" si="107"/>
        <v>41687000</v>
      </c>
      <c r="P233" s="144">
        <v>2.4657850507795952E7</v>
      </c>
      <c r="Q233" s="12">
        <v>2.439730675779595E7</v>
      </c>
      <c r="R233" s="12">
        <v>2.413676300779595E7</v>
      </c>
      <c r="S233" s="12">
        <v>2.3876219257795952E7</v>
      </c>
      <c r="T233" s="12">
        <v>2.3615675507795945E7</v>
      </c>
      <c r="U233" s="12">
        <v>2.3355131757795945E7</v>
      </c>
      <c r="V233" s="12">
        <v>2.309458800779595E7</v>
      </c>
      <c r="W233" s="12">
        <v>2.2834044257795945E7</v>
      </c>
      <c r="X233" s="12">
        <v>2.257350050779595E7</v>
      </c>
      <c r="Z233" s="103"/>
      <c r="AA233" s="22">
        <f t="shared" si="108"/>
        <v>41687000</v>
      </c>
      <c r="AB233" s="145">
        <v>2.9802322387695314E-9</v>
      </c>
      <c r="AC233" s="103">
        <v>2.9802322387695314E-9</v>
      </c>
      <c r="AD233" s="103">
        <v>2.9802322387695314E-9</v>
      </c>
      <c r="AE233" s="103">
        <v>2.9802322387695314E-9</v>
      </c>
      <c r="AF233" s="103">
        <v>2.9802322387695314E-9</v>
      </c>
      <c r="AG233" s="103">
        <v>2.9802322387695314E-9</v>
      </c>
      <c r="AH233" s="103">
        <v>2.9802322387695314E-9</v>
      </c>
      <c r="AI233" s="103">
        <v>2.9802322387695314E-9</v>
      </c>
      <c r="AJ233" s="103">
        <v>2.9802322387695314E-9</v>
      </c>
    </row>
    <row r="234" ht="14.25" customHeight="1">
      <c r="B234" s="103"/>
      <c r="C234" s="22">
        <f t="shared" si="106"/>
        <v>42187000</v>
      </c>
      <c r="D234" s="142">
        <v>4.750315986846554</v>
      </c>
      <c r="E234" s="143">
        <v>4.63201361184659</v>
      </c>
      <c r="F234" s="143">
        <v>4.517422594744893</v>
      </c>
      <c r="G234" s="143">
        <v>4.40433796230117</v>
      </c>
      <c r="H234" s="143">
        <v>4.295993878130625</v>
      </c>
      <c r="I234" s="143">
        <v>4.188681318553341</v>
      </c>
      <c r="J234" s="143">
        <v>4.083294359914385</v>
      </c>
      <c r="K234" s="143">
        <v>3.977848637521469</v>
      </c>
      <c r="L234" s="143">
        <v>3.8769382634930705</v>
      </c>
      <c r="N234" s="103"/>
      <c r="O234" s="22">
        <f t="shared" si="107"/>
        <v>42187000</v>
      </c>
      <c r="P234" s="144">
        <v>2.4549798728629284E7</v>
      </c>
      <c r="Q234" s="12">
        <v>2.4286129978629284E7</v>
      </c>
      <c r="R234" s="12">
        <v>2.4022461228629284E7</v>
      </c>
      <c r="S234" s="12">
        <v>2.375879247862928E7</v>
      </c>
      <c r="T234" s="12">
        <v>2.349512372862928E7</v>
      </c>
      <c r="U234" s="12">
        <v>2.3231454978629284E7</v>
      </c>
      <c r="V234" s="12">
        <v>2.296778622862928E7</v>
      </c>
      <c r="W234" s="12">
        <v>2.270411747862928E7</v>
      </c>
      <c r="X234" s="12">
        <v>2.2440448728629284E7</v>
      </c>
      <c r="Z234" s="103"/>
      <c r="AA234" s="22">
        <f t="shared" si="108"/>
        <v>42187000</v>
      </c>
      <c r="AB234" s="145">
        <v>2.9802322387695314E-9</v>
      </c>
      <c r="AC234" s="103">
        <v>2.9802322387695314E-9</v>
      </c>
      <c r="AD234" s="103">
        <v>2.9802322387695314E-9</v>
      </c>
      <c r="AE234" s="103">
        <v>2.9802322387695314E-9</v>
      </c>
      <c r="AF234" s="103">
        <v>2.9802322387695314E-9</v>
      </c>
      <c r="AG234" s="103">
        <v>2.9802322387695314E-9</v>
      </c>
      <c r="AH234" s="103">
        <v>2.9802322387695314E-9</v>
      </c>
      <c r="AI234" s="103">
        <v>2.9802322387695314E-9</v>
      </c>
      <c r="AJ234" s="103">
        <v>2.9802322387695314E-9</v>
      </c>
    </row>
    <row r="235" ht="14.25" customHeight="1">
      <c r="B235" s="103"/>
      <c r="C235" s="22">
        <f t="shared" si="106"/>
        <v>42687000</v>
      </c>
      <c r="D235" s="142">
        <v>4.703739266630491</v>
      </c>
      <c r="E235" s="143">
        <v>4.585991138002367</v>
      </c>
      <c r="F235" s="143">
        <v>4.470258573314952</v>
      </c>
      <c r="G235" s="143">
        <v>4.357848409595173</v>
      </c>
      <c r="H235" s="143">
        <v>4.248985485569785</v>
      </c>
      <c r="I235" s="143">
        <v>4.141892169466826</v>
      </c>
      <c r="J235" s="143">
        <v>4.034536933987226</v>
      </c>
      <c r="K235" s="143">
        <v>3.9298597622848064</v>
      </c>
      <c r="L235" s="143">
        <v>3.829906369233679</v>
      </c>
      <c r="N235" s="103"/>
      <c r="O235" s="22">
        <f t="shared" si="107"/>
        <v>42687000</v>
      </c>
      <c r="P235" s="144">
        <v>2.4441746949462615E7</v>
      </c>
      <c r="Q235" s="12">
        <v>2.4174953199462615E7</v>
      </c>
      <c r="R235" s="12">
        <v>2.3908159449462615E7</v>
      </c>
      <c r="S235" s="12">
        <v>2.364136569946261E7</v>
      </c>
      <c r="T235" s="12">
        <v>2.337457194946261E7</v>
      </c>
      <c r="U235" s="12">
        <v>2.310777819946261E7</v>
      </c>
      <c r="V235" s="12">
        <v>2.284098444946261E7</v>
      </c>
      <c r="W235" s="12">
        <v>2.257419069946261E7</v>
      </c>
      <c r="X235" s="12">
        <v>2.230739694946261E7</v>
      </c>
      <c r="Z235" s="103"/>
      <c r="AA235" s="22">
        <f t="shared" si="108"/>
        <v>42687000</v>
      </c>
      <c r="AB235" s="145">
        <v>2.9802322387695314E-9</v>
      </c>
      <c r="AC235" s="103">
        <v>2.9802322387695314E-9</v>
      </c>
      <c r="AD235" s="103">
        <v>2.9802322387695314E-9</v>
      </c>
      <c r="AE235" s="103">
        <v>2.9802322387695314E-9</v>
      </c>
      <c r="AF235" s="103">
        <v>2.9802322387695314E-9</v>
      </c>
      <c r="AG235" s="103">
        <v>2.9802322387695314E-9</v>
      </c>
      <c r="AH235" s="103">
        <v>2.9802322387695314E-9</v>
      </c>
      <c r="AI235" s="103">
        <v>2.9802322387695314E-9</v>
      </c>
      <c r="AJ235" s="103">
        <v>2.9802322387695314E-9</v>
      </c>
    </row>
    <row r="236" ht="14.25" customHeight="1">
      <c r="B236" s="103"/>
      <c r="C236" s="22"/>
      <c r="D236" s="143"/>
      <c r="E236" s="143"/>
      <c r="F236" s="143"/>
      <c r="G236" s="143"/>
      <c r="H236" s="143"/>
      <c r="I236" s="143"/>
      <c r="J236" s="143"/>
      <c r="K236" s="143"/>
      <c r="L236" s="143"/>
      <c r="N236" s="103"/>
      <c r="O236" s="22"/>
      <c r="P236" s="12"/>
      <c r="Q236" s="12"/>
      <c r="R236" s="12"/>
      <c r="S236" s="12"/>
      <c r="T236" s="12"/>
      <c r="U236" s="12"/>
      <c r="V236" s="12"/>
      <c r="W236" s="12"/>
      <c r="X236" s="12"/>
      <c r="Z236" s="103"/>
      <c r="AA236" s="22"/>
      <c r="AB236" s="103"/>
      <c r="AC236" s="103"/>
      <c r="AD236" s="103"/>
      <c r="AE236" s="103"/>
      <c r="AF236" s="103"/>
      <c r="AG236" s="103"/>
      <c r="AH236" s="103"/>
      <c r="AI236" s="103"/>
      <c r="AJ236" s="103"/>
    </row>
  </sheetData>
  <mergeCells count="19">
    <mergeCell ref="B2:C2"/>
    <mergeCell ref="G2:I2"/>
    <mergeCell ref="K2:P2"/>
    <mergeCell ref="B16:C16"/>
    <mergeCell ref="K16:P16"/>
    <mergeCell ref="K25:P25"/>
    <mergeCell ref="G27:I27"/>
    <mergeCell ref="P145:X145"/>
    <mergeCell ref="AB145:AJ145"/>
    <mergeCell ref="D179:L179"/>
    <mergeCell ref="P179:X179"/>
    <mergeCell ref="AB179:AJ179"/>
    <mergeCell ref="B24:C24"/>
    <mergeCell ref="B36:E36"/>
    <mergeCell ref="B45:C45"/>
    <mergeCell ref="D111:L111"/>
    <mergeCell ref="P111:X111"/>
    <mergeCell ref="AB111:AJ111"/>
    <mergeCell ref="D145:L145"/>
  </mergeCells>
  <conditionalFormatting sqref="D113:L127 D128:G128 D129:L143 I128:L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7:L17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1:L2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13:X14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13:X14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47:X161 P162:S162 P163:X177 U162:X16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47:X161 P162:S162 P163:X177 U162:X16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81:X195 P196:S196 P197:X236 U196:X19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81:X195 P196:S196 P197:X236 U196:X19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6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6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9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9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13:AJ14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13:AJ14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47:AJ161 AB162:AE162 AB163:AJ177 AG162:AJ16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47:AJ161 AB162:AE162 AB163:AJ177 AG162:AJ16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81:AJ195 AB196:AE196 AB197:AJ236 AG196:AJ19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81:AJ195 AB196:AE196 AB197:AJ236 AG196:AJ19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6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6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9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9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25" footer="0.0" header="0.0" left="0.2" right="0.2" top="0.25"/>
  <pageSetup paperSize="5" orientation="landscape"/>
  <rowBreaks count="1" manualBreakCount="1">
    <brk id="96" man="1"/>
  </rowBreaks>
  <colBreaks count="1" manualBreakCount="1">
    <brk id="18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1.86"/>
    <col customWidth="1" min="3" max="3" width="10.71"/>
    <col customWidth="1" min="4" max="5" width="13.14"/>
    <col customWidth="1" min="6" max="6" width="11.43"/>
    <col customWidth="1" min="7" max="7" width="21.86"/>
    <col customWidth="1" min="8" max="8" width="13.14"/>
    <col customWidth="1" min="9" max="30" width="14.14"/>
    <col customWidth="1" min="31" max="60" width="11.43"/>
    <col customWidth="1" min="61" max="85" width="11.0"/>
    <col customWidth="1" min="86" max="142" width="12.29"/>
    <col customWidth="1" min="143" max="143" width="12.14"/>
    <col customWidth="1" min="144" max="297" width="12.29"/>
    <col customWidth="1" min="298" max="372" width="13.86"/>
    <col customWidth="1" min="373" max="393" width="11.0"/>
  </cols>
  <sheetData>
    <row r="1" ht="14.25" customHeight="1"/>
    <row r="2" ht="14.25" customHeight="1">
      <c r="B2" s="5" t="s">
        <v>195</v>
      </c>
      <c r="C2" s="3"/>
      <c r="D2" s="3"/>
      <c r="E2" s="4"/>
      <c r="G2" s="21" t="s">
        <v>164</v>
      </c>
      <c r="I2" s="21">
        <f>ROUNDUP(I3,12)</f>
        <v>0</v>
      </c>
      <c r="J2" s="21">
        <f t="shared" ref="J2:NH2" si="1">ROUNDUP(J3/12,0)</f>
        <v>1</v>
      </c>
      <c r="K2" s="21">
        <f t="shared" si="1"/>
        <v>1</v>
      </c>
      <c r="L2" s="21">
        <f t="shared" si="1"/>
        <v>1</v>
      </c>
      <c r="M2" s="21">
        <f t="shared" si="1"/>
        <v>1</v>
      </c>
      <c r="N2" s="21">
        <f t="shared" si="1"/>
        <v>1</v>
      </c>
      <c r="O2" s="21">
        <f t="shared" si="1"/>
        <v>1</v>
      </c>
      <c r="P2" s="21">
        <f t="shared" si="1"/>
        <v>1</v>
      </c>
      <c r="Q2" s="21">
        <f t="shared" si="1"/>
        <v>1</v>
      </c>
      <c r="R2" s="21">
        <f t="shared" si="1"/>
        <v>1</v>
      </c>
      <c r="S2" s="21">
        <f t="shared" si="1"/>
        <v>1</v>
      </c>
      <c r="T2" s="21">
        <f t="shared" si="1"/>
        <v>1</v>
      </c>
      <c r="U2" s="21">
        <f t="shared" si="1"/>
        <v>1</v>
      </c>
      <c r="V2" s="21">
        <f t="shared" si="1"/>
        <v>2</v>
      </c>
      <c r="W2" s="21">
        <f t="shared" si="1"/>
        <v>2</v>
      </c>
      <c r="X2" s="21">
        <f t="shared" si="1"/>
        <v>2</v>
      </c>
      <c r="Y2" s="21">
        <f t="shared" si="1"/>
        <v>2</v>
      </c>
      <c r="Z2" s="21">
        <f t="shared" si="1"/>
        <v>2</v>
      </c>
      <c r="AA2" s="21">
        <f t="shared" si="1"/>
        <v>2</v>
      </c>
      <c r="AB2" s="21">
        <f t="shared" si="1"/>
        <v>2</v>
      </c>
      <c r="AC2" s="21">
        <f t="shared" si="1"/>
        <v>2</v>
      </c>
      <c r="AD2" s="21">
        <f t="shared" si="1"/>
        <v>2</v>
      </c>
      <c r="AE2" s="21">
        <f t="shared" si="1"/>
        <v>2</v>
      </c>
      <c r="AF2" s="21">
        <f t="shared" si="1"/>
        <v>2</v>
      </c>
      <c r="AG2" s="21">
        <f t="shared" si="1"/>
        <v>2</v>
      </c>
      <c r="AH2" s="21">
        <f t="shared" si="1"/>
        <v>3</v>
      </c>
      <c r="AI2" s="21">
        <f t="shared" si="1"/>
        <v>3</v>
      </c>
      <c r="AJ2" s="21">
        <f t="shared" si="1"/>
        <v>3</v>
      </c>
      <c r="AK2" s="21">
        <f t="shared" si="1"/>
        <v>3</v>
      </c>
      <c r="AL2" s="21">
        <f t="shared" si="1"/>
        <v>3</v>
      </c>
      <c r="AM2" s="21">
        <f t="shared" si="1"/>
        <v>3</v>
      </c>
      <c r="AN2" s="21">
        <f t="shared" si="1"/>
        <v>3</v>
      </c>
      <c r="AO2" s="21">
        <f t="shared" si="1"/>
        <v>3</v>
      </c>
      <c r="AP2" s="21">
        <f t="shared" si="1"/>
        <v>3</v>
      </c>
      <c r="AQ2" s="21">
        <f t="shared" si="1"/>
        <v>3</v>
      </c>
      <c r="AR2" s="21">
        <f t="shared" si="1"/>
        <v>3</v>
      </c>
      <c r="AS2" s="21">
        <f t="shared" si="1"/>
        <v>3</v>
      </c>
      <c r="AT2" s="21">
        <f t="shared" si="1"/>
        <v>4</v>
      </c>
      <c r="AU2" s="21">
        <f t="shared" si="1"/>
        <v>4</v>
      </c>
      <c r="AV2" s="21">
        <f t="shared" si="1"/>
        <v>4</v>
      </c>
      <c r="AW2" s="21">
        <f t="shared" si="1"/>
        <v>4</v>
      </c>
      <c r="AX2" s="21">
        <f t="shared" si="1"/>
        <v>4</v>
      </c>
      <c r="AY2" s="21">
        <f t="shared" si="1"/>
        <v>4</v>
      </c>
      <c r="AZ2" s="21">
        <f t="shared" si="1"/>
        <v>4</v>
      </c>
      <c r="BA2" s="21">
        <f t="shared" si="1"/>
        <v>4</v>
      </c>
      <c r="BB2" s="21">
        <f t="shared" si="1"/>
        <v>4</v>
      </c>
      <c r="BC2" s="21">
        <f t="shared" si="1"/>
        <v>4</v>
      </c>
      <c r="BD2" s="21">
        <f t="shared" si="1"/>
        <v>4</v>
      </c>
      <c r="BE2" s="21">
        <f t="shared" si="1"/>
        <v>4</v>
      </c>
      <c r="BF2" s="21">
        <f t="shared" si="1"/>
        <v>5</v>
      </c>
      <c r="BG2" s="21">
        <f t="shared" si="1"/>
        <v>5</v>
      </c>
      <c r="BH2" s="21">
        <f t="shared" si="1"/>
        <v>5</v>
      </c>
      <c r="BI2" s="21">
        <f t="shared" si="1"/>
        <v>5</v>
      </c>
      <c r="BJ2" s="21">
        <f t="shared" si="1"/>
        <v>5</v>
      </c>
      <c r="BK2" s="21">
        <f t="shared" si="1"/>
        <v>5</v>
      </c>
      <c r="BL2" s="21">
        <f t="shared" si="1"/>
        <v>5</v>
      </c>
      <c r="BM2" s="21">
        <f t="shared" si="1"/>
        <v>5</v>
      </c>
      <c r="BN2" s="21">
        <f t="shared" si="1"/>
        <v>5</v>
      </c>
      <c r="BO2" s="21">
        <f t="shared" si="1"/>
        <v>5</v>
      </c>
      <c r="BP2" s="21">
        <f t="shared" si="1"/>
        <v>5</v>
      </c>
      <c r="BQ2" s="21">
        <f t="shared" si="1"/>
        <v>5</v>
      </c>
      <c r="BR2" s="21">
        <f t="shared" si="1"/>
        <v>6</v>
      </c>
      <c r="BS2" s="21">
        <f t="shared" si="1"/>
        <v>6</v>
      </c>
      <c r="BT2" s="21">
        <f t="shared" si="1"/>
        <v>6</v>
      </c>
      <c r="BU2" s="21">
        <f t="shared" si="1"/>
        <v>6</v>
      </c>
      <c r="BV2" s="21">
        <f t="shared" si="1"/>
        <v>6</v>
      </c>
      <c r="BW2" s="21">
        <f t="shared" si="1"/>
        <v>6</v>
      </c>
      <c r="BX2" s="21">
        <f t="shared" si="1"/>
        <v>6</v>
      </c>
      <c r="BY2" s="21">
        <f t="shared" si="1"/>
        <v>6</v>
      </c>
      <c r="BZ2" s="21">
        <f t="shared" si="1"/>
        <v>6</v>
      </c>
      <c r="CA2" s="21">
        <f t="shared" si="1"/>
        <v>6</v>
      </c>
      <c r="CB2" s="21">
        <f t="shared" si="1"/>
        <v>6</v>
      </c>
      <c r="CC2" s="21">
        <f t="shared" si="1"/>
        <v>6</v>
      </c>
      <c r="CD2" s="21">
        <f t="shared" si="1"/>
        <v>7</v>
      </c>
      <c r="CE2" s="21">
        <f t="shared" si="1"/>
        <v>7</v>
      </c>
      <c r="CF2" s="21">
        <f t="shared" si="1"/>
        <v>7</v>
      </c>
      <c r="CG2" s="21">
        <f t="shared" si="1"/>
        <v>7</v>
      </c>
      <c r="CH2" s="21">
        <f t="shared" si="1"/>
        <v>7</v>
      </c>
      <c r="CI2" s="21">
        <f t="shared" si="1"/>
        <v>7</v>
      </c>
      <c r="CJ2" s="21">
        <f t="shared" si="1"/>
        <v>7</v>
      </c>
      <c r="CK2" s="21">
        <f t="shared" si="1"/>
        <v>7</v>
      </c>
      <c r="CL2" s="21">
        <f t="shared" si="1"/>
        <v>7</v>
      </c>
      <c r="CM2" s="21">
        <f t="shared" si="1"/>
        <v>7</v>
      </c>
      <c r="CN2" s="21">
        <f t="shared" si="1"/>
        <v>7</v>
      </c>
      <c r="CO2" s="21">
        <f t="shared" si="1"/>
        <v>7</v>
      </c>
      <c r="CP2" s="21">
        <f t="shared" si="1"/>
        <v>8</v>
      </c>
      <c r="CQ2" s="21">
        <f t="shared" si="1"/>
        <v>8</v>
      </c>
      <c r="CR2" s="21">
        <f t="shared" si="1"/>
        <v>8</v>
      </c>
      <c r="CS2" s="21">
        <f t="shared" si="1"/>
        <v>8</v>
      </c>
      <c r="CT2" s="21">
        <f t="shared" si="1"/>
        <v>8</v>
      </c>
      <c r="CU2" s="21">
        <f t="shared" si="1"/>
        <v>8</v>
      </c>
      <c r="CV2" s="21">
        <f t="shared" si="1"/>
        <v>8</v>
      </c>
      <c r="CW2" s="21">
        <f t="shared" si="1"/>
        <v>8</v>
      </c>
      <c r="CX2" s="21">
        <f t="shared" si="1"/>
        <v>8</v>
      </c>
      <c r="CY2" s="21">
        <f t="shared" si="1"/>
        <v>8</v>
      </c>
      <c r="CZ2" s="21">
        <f t="shared" si="1"/>
        <v>8</v>
      </c>
      <c r="DA2" s="21">
        <f t="shared" si="1"/>
        <v>8</v>
      </c>
      <c r="DB2" s="21">
        <f t="shared" si="1"/>
        <v>9</v>
      </c>
      <c r="DC2" s="21">
        <f t="shared" si="1"/>
        <v>9</v>
      </c>
      <c r="DD2" s="21">
        <f t="shared" si="1"/>
        <v>9</v>
      </c>
      <c r="DE2" s="21">
        <f t="shared" si="1"/>
        <v>9</v>
      </c>
      <c r="DF2" s="21">
        <f t="shared" si="1"/>
        <v>9</v>
      </c>
      <c r="DG2" s="21">
        <f t="shared" si="1"/>
        <v>9</v>
      </c>
      <c r="DH2" s="21">
        <f t="shared" si="1"/>
        <v>9</v>
      </c>
      <c r="DI2" s="21">
        <f t="shared" si="1"/>
        <v>9</v>
      </c>
      <c r="DJ2" s="21">
        <f t="shared" si="1"/>
        <v>9</v>
      </c>
      <c r="DK2" s="21">
        <f t="shared" si="1"/>
        <v>9</v>
      </c>
      <c r="DL2" s="21">
        <f t="shared" si="1"/>
        <v>9</v>
      </c>
      <c r="DM2" s="21">
        <f t="shared" si="1"/>
        <v>9</v>
      </c>
      <c r="DN2" s="21">
        <f t="shared" si="1"/>
        <v>10</v>
      </c>
      <c r="DO2" s="21">
        <f t="shared" si="1"/>
        <v>10</v>
      </c>
      <c r="DP2" s="21">
        <f t="shared" si="1"/>
        <v>10</v>
      </c>
      <c r="DQ2" s="21">
        <f t="shared" si="1"/>
        <v>10</v>
      </c>
      <c r="DR2" s="21">
        <f t="shared" si="1"/>
        <v>10</v>
      </c>
      <c r="DS2" s="21">
        <f t="shared" si="1"/>
        <v>10</v>
      </c>
      <c r="DT2" s="21">
        <f t="shared" si="1"/>
        <v>10</v>
      </c>
      <c r="DU2" s="21">
        <f t="shared" si="1"/>
        <v>10</v>
      </c>
      <c r="DV2" s="21">
        <f t="shared" si="1"/>
        <v>10</v>
      </c>
      <c r="DW2" s="21">
        <f t="shared" si="1"/>
        <v>10</v>
      </c>
      <c r="DX2" s="21">
        <f t="shared" si="1"/>
        <v>10</v>
      </c>
      <c r="DY2" s="21">
        <f t="shared" si="1"/>
        <v>10</v>
      </c>
      <c r="DZ2" s="21">
        <f t="shared" si="1"/>
        <v>11</v>
      </c>
      <c r="EA2" s="21">
        <f t="shared" si="1"/>
        <v>11</v>
      </c>
      <c r="EB2" s="21">
        <f t="shared" si="1"/>
        <v>11</v>
      </c>
      <c r="EC2" s="21">
        <f t="shared" si="1"/>
        <v>11</v>
      </c>
      <c r="ED2" s="21">
        <f t="shared" si="1"/>
        <v>11</v>
      </c>
      <c r="EE2" s="21">
        <f t="shared" si="1"/>
        <v>11</v>
      </c>
      <c r="EF2" s="21">
        <f t="shared" si="1"/>
        <v>11</v>
      </c>
      <c r="EG2" s="21">
        <f t="shared" si="1"/>
        <v>11</v>
      </c>
      <c r="EH2" s="21">
        <f t="shared" si="1"/>
        <v>11</v>
      </c>
      <c r="EI2" s="21">
        <f t="shared" si="1"/>
        <v>11</v>
      </c>
      <c r="EJ2" s="21">
        <f t="shared" si="1"/>
        <v>11</v>
      </c>
      <c r="EK2" s="21">
        <f t="shared" si="1"/>
        <v>11</v>
      </c>
      <c r="EL2" s="21">
        <f t="shared" si="1"/>
        <v>12</v>
      </c>
      <c r="EM2" s="21">
        <f t="shared" si="1"/>
        <v>12</v>
      </c>
      <c r="EN2" s="21">
        <f t="shared" si="1"/>
        <v>12</v>
      </c>
      <c r="EO2" s="21">
        <f t="shared" si="1"/>
        <v>12</v>
      </c>
      <c r="EP2" s="21">
        <f t="shared" si="1"/>
        <v>12</v>
      </c>
      <c r="EQ2" s="21">
        <f t="shared" si="1"/>
        <v>12</v>
      </c>
      <c r="ER2" s="21">
        <f t="shared" si="1"/>
        <v>12</v>
      </c>
      <c r="ES2" s="21">
        <f t="shared" si="1"/>
        <v>12</v>
      </c>
      <c r="ET2" s="21">
        <f t="shared" si="1"/>
        <v>12</v>
      </c>
      <c r="EU2" s="21">
        <f t="shared" si="1"/>
        <v>12</v>
      </c>
      <c r="EV2" s="21">
        <f t="shared" si="1"/>
        <v>12</v>
      </c>
      <c r="EW2" s="21">
        <f t="shared" si="1"/>
        <v>12</v>
      </c>
      <c r="EX2" s="21">
        <f t="shared" si="1"/>
        <v>13</v>
      </c>
      <c r="EY2" s="21">
        <f t="shared" si="1"/>
        <v>13</v>
      </c>
      <c r="EZ2" s="21">
        <f t="shared" si="1"/>
        <v>13</v>
      </c>
      <c r="FA2" s="21">
        <f t="shared" si="1"/>
        <v>13</v>
      </c>
      <c r="FB2" s="21">
        <f t="shared" si="1"/>
        <v>13</v>
      </c>
      <c r="FC2" s="21">
        <f t="shared" si="1"/>
        <v>13</v>
      </c>
      <c r="FD2" s="21">
        <f t="shared" si="1"/>
        <v>13</v>
      </c>
      <c r="FE2" s="21">
        <f t="shared" si="1"/>
        <v>13</v>
      </c>
      <c r="FF2" s="21">
        <f t="shared" si="1"/>
        <v>13</v>
      </c>
      <c r="FG2" s="21">
        <f t="shared" si="1"/>
        <v>13</v>
      </c>
      <c r="FH2" s="21">
        <f t="shared" si="1"/>
        <v>13</v>
      </c>
      <c r="FI2" s="21">
        <f t="shared" si="1"/>
        <v>13</v>
      </c>
      <c r="FJ2" s="21">
        <f t="shared" si="1"/>
        <v>14</v>
      </c>
      <c r="FK2" s="21">
        <f t="shared" si="1"/>
        <v>14</v>
      </c>
      <c r="FL2" s="21">
        <f t="shared" si="1"/>
        <v>14</v>
      </c>
      <c r="FM2" s="21">
        <f t="shared" si="1"/>
        <v>14</v>
      </c>
      <c r="FN2" s="21">
        <f t="shared" si="1"/>
        <v>14</v>
      </c>
      <c r="FO2" s="21">
        <f t="shared" si="1"/>
        <v>14</v>
      </c>
      <c r="FP2" s="21">
        <f t="shared" si="1"/>
        <v>14</v>
      </c>
      <c r="FQ2" s="21">
        <f t="shared" si="1"/>
        <v>14</v>
      </c>
      <c r="FR2" s="21">
        <f t="shared" si="1"/>
        <v>14</v>
      </c>
      <c r="FS2" s="21">
        <f t="shared" si="1"/>
        <v>14</v>
      </c>
      <c r="FT2" s="21">
        <f t="shared" si="1"/>
        <v>14</v>
      </c>
      <c r="FU2" s="21">
        <f t="shared" si="1"/>
        <v>14</v>
      </c>
      <c r="FV2" s="21">
        <f t="shared" si="1"/>
        <v>15</v>
      </c>
      <c r="FW2" s="21">
        <f t="shared" si="1"/>
        <v>15</v>
      </c>
      <c r="FX2" s="21">
        <f t="shared" si="1"/>
        <v>15</v>
      </c>
      <c r="FY2" s="21">
        <f t="shared" si="1"/>
        <v>15</v>
      </c>
      <c r="FZ2" s="21">
        <f t="shared" si="1"/>
        <v>15</v>
      </c>
      <c r="GA2" s="21">
        <f t="shared" si="1"/>
        <v>15</v>
      </c>
      <c r="GB2" s="21">
        <f t="shared" si="1"/>
        <v>15</v>
      </c>
      <c r="GC2" s="21">
        <f t="shared" si="1"/>
        <v>15</v>
      </c>
      <c r="GD2" s="21">
        <f t="shared" si="1"/>
        <v>15</v>
      </c>
      <c r="GE2" s="21">
        <f t="shared" si="1"/>
        <v>15</v>
      </c>
      <c r="GF2" s="21">
        <f t="shared" si="1"/>
        <v>15</v>
      </c>
      <c r="GG2" s="21">
        <f t="shared" si="1"/>
        <v>15</v>
      </c>
      <c r="GH2" s="21">
        <f t="shared" si="1"/>
        <v>16</v>
      </c>
      <c r="GI2" s="21">
        <f t="shared" si="1"/>
        <v>16</v>
      </c>
      <c r="GJ2" s="21">
        <f t="shared" si="1"/>
        <v>16</v>
      </c>
      <c r="GK2" s="21">
        <f t="shared" si="1"/>
        <v>16</v>
      </c>
      <c r="GL2" s="21">
        <f t="shared" si="1"/>
        <v>16</v>
      </c>
      <c r="GM2" s="21">
        <f t="shared" si="1"/>
        <v>16</v>
      </c>
      <c r="GN2" s="21">
        <f t="shared" si="1"/>
        <v>16</v>
      </c>
      <c r="GO2" s="21">
        <f t="shared" si="1"/>
        <v>16</v>
      </c>
      <c r="GP2" s="21">
        <f t="shared" si="1"/>
        <v>16</v>
      </c>
      <c r="GQ2" s="21">
        <f t="shared" si="1"/>
        <v>16</v>
      </c>
      <c r="GR2" s="21">
        <f t="shared" si="1"/>
        <v>16</v>
      </c>
      <c r="GS2" s="21">
        <f t="shared" si="1"/>
        <v>16</v>
      </c>
      <c r="GT2" s="21">
        <f t="shared" si="1"/>
        <v>17</v>
      </c>
      <c r="GU2" s="21">
        <f t="shared" si="1"/>
        <v>17</v>
      </c>
      <c r="GV2" s="21">
        <f t="shared" si="1"/>
        <v>17</v>
      </c>
      <c r="GW2" s="21">
        <f t="shared" si="1"/>
        <v>17</v>
      </c>
      <c r="GX2" s="21">
        <f t="shared" si="1"/>
        <v>17</v>
      </c>
      <c r="GY2" s="21">
        <f t="shared" si="1"/>
        <v>17</v>
      </c>
      <c r="GZ2" s="21">
        <f t="shared" si="1"/>
        <v>17</v>
      </c>
      <c r="HA2" s="21">
        <f t="shared" si="1"/>
        <v>17</v>
      </c>
      <c r="HB2" s="21">
        <f t="shared" si="1"/>
        <v>17</v>
      </c>
      <c r="HC2" s="21">
        <f t="shared" si="1"/>
        <v>17</v>
      </c>
      <c r="HD2" s="21">
        <f t="shared" si="1"/>
        <v>17</v>
      </c>
      <c r="HE2" s="21">
        <f t="shared" si="1"/>
        <v>17</v>
      </c>
      <c r="HF2" s="21">
        <f t="shared" si="1"/>
        <v>18</v>
      </c>
      <c r="HG2" s="21">
        <f t="shared" si="1"/>
        <v>18</v>
      </c>
      <c r="HH2" s="21">
        <f t="shared" si="1"/>
        <v>18</v>
      </c>
      <c r="HI2" s="21">
        <f t="shared" si="1"/>
        <v>18</v>
      </c>
      <c r="HJ2" s="21">
        <f t="shared" si="1"/>
        <v>18</v>
      </c>
      <c r="HK2" s="21">
        <f t="shared" si="1"/>
        <v>18</v>
      </c>
      <c r="HL2" s="21">
        <f t="shared" si="1"/>
        <v>18</v>
      </c>
      <c r="HM2" s="21">
        <f t="shared" si="1"/>
        <v>18</v>
      </c>
      <c r="HN2" s="21">
        <f t="shared" si="1"/>
        <v>18</v>
      </c>
      <c r="HO2" s="21">
        <f t="shared" si="1"/>
        <v>18</v>
      </c>
      <c r="HP2" s="21">
        <f t="shared" si="1"/>
        <v>18</v>
      </c>
      <c r="HQ2" s="21">
        <f t="shared" si="1"/>
        <v>18</v>
      </c>
      <c r="HR2" s="21">
        <f t="shared" si="1"/>
        <v>19</v>
      </c>
      <c r="HS2" s="21">
        <f t="shared" si="1"/>
        <v>19</v>
      </c>
      <c r="HT2" s="21">
        <f t="shared" si="1"/>
        <v>19</v>
      </c>
      <c r="HU2" s="21">
        <f t="shared" si="1"/>
        <v>19</v>
      </c>
      <c r="HV2" s="21">
        <f t="shared" si="1"/>
        <v>19</v>
      </c>
      <c r="HW2" s="21">
        <f t="shared" si="1"/>
        <v>19</v>
      </c>
      <c r="HX2" s="21">
        <f t="shared" si="1"/>
        <v>19</v>
      </c>
      <c r="HY2" s="21">
        <f t="shared" si="1"/>
        <v>19</v>
      </c>
      <c r="HZ2" s="21">
        <f t="shared" si="1"/>
        <v>19</v>
      </c>
      <c r="IA2" s="21">
        <f t="shared" si="1"/>
        <v>19</v>
      </c>
      <c r="IB2" s="21">
        <f t="shared" si="1"/>
        <v>19</v>
      </c>
      <c r="IC2" s="21">
        <f t="shared" si="1"/>
        <v>19</v>
      </c>
      <c r="ID2" s="21">
        <f t="shared" si="1"/>
        <v>20</v>
      </c>
      <c r="IE2" s="21">
        <f t="shared" si="1"/>
        <v>20</v>
      </c>
      <c r="IF2" s="21">
        <f t="shared" si="1"/>
        <v>20</v>
      </c>
      <c r="IG2" s="21">
        <f t="shared" si="1"/>
        <v>20</v>
      </c>
      <c r="IH2" s="21">
        <f t="shared" si="1"/>
        <v>20</v>
      </c>
      <c r="II2" s="21">
        <f t="shared" si="1"/>
        <v>20</v>
      </c>
      <c r="IJ2" s="21">
        <f t="shared" si="1"/>
        <v>20</v>
      </c>
      <c r="IK2" s="21">
        <f t="shared" si="1"/>
        <v>20</v>
      </c>
      <c r="IL2" s="21">
        <f t="shared" si="1"/>
        <v>20</v>
      </c>
      <c r="IM2" s="21">
        <f t="shared" si="1"/>
        <v>20</v>
      </c>
      <c r="IN2" s="21">
        <f t="shared" si="1"/>
        <v>20</v>
      </c>
      <c r="IO2" s="21">
        <f t="shared" si="1"/>
        <v>20</v>
      </c>
      <c r="IP2" s="21">
        <f t="shared" si="1"/>
        <v>21</v>
      </c>
      <c r="IQ2" s="21">
        <f t="shared" si="1"/>
        <v>21</v>
      </c>
      <c r="IR2" s="21">
        <f t="shared" si="1"/>
        <v>21</v>
      </c>
      <c r="IS2" s="21">
        <f t="shared" si="1"/>
        <v>21</v>
      </c>
      <c r="IT2" s="21">
        <f t="shared" si="1"/>
        <v>21</v>
      </c>
      <c r="IU2" s="21">
        <f t="shared" si="1"/>
        <v>21</v>
      </c>
      <c r="IV2" s="21">
        <f t="shared" si="1"/>
        <v>21</v>
      </c>
      <c r="IW2" s="21">
        <f t="shared" si="1"/>
        <v>21</v>
      </c>
      <c r="IX2" s="21">
        <f t="shared" si="1"/>
        <v>21</v>
      </c>
      <c r="IY2" s="21">
        <f t="shared" si="1"/>
        <v>21</v>
      </c>
      <c r="IZ2" s="21">
        <f t="shared" si="1"/>
        <v>21</v>
      </c>
      <c r="JA2" s="21">
        <f t="shared" si="1"/>
        <v>21</v>
      </c>
      <c r="JB2" s="21">
        <f t="shared" si="1"/>
        <v>22</v>
      </c>
      <c r="JC2" s="21">
        <f t="shared" si="1"/>
        <v>22</v>
      </c>
      <c r="JD2" s="21">
        <f t="shared" si="1"/>
        <v>22</v>
      </c>
      <c r="JE2" s="21">
        <f t="shared" si="1"/>
        <v>22</v>
      </c>
      <c r="JF2" s="21">
        <f t="shared" si="1"/>
        <v>22</v>
      </c>
      <c r="JG2" s="21">
        <f t="shared" si="1"/>
        <v>22</v>
      </c>
      <c r="JH2" s="21">
        <f t="shared" si="1"/>
        <v>22</v>
      </c>
      <c r="JI2" s="21">
        <f t="shared" si="1"/>
        <v>22</v>
      </c>
      <c r="JJ2" s="21">
        <f t="shared" si="1"/>
        <v>22</v>
      </c>
      <c r="JK2" s="21">
        <f t="shared" si="1"/>
        <v>22</v>
      </c>
      <c r="JL2" s="21">
        <f t="shared" si="1"/>
        <v>22</v>
      </c>
      <c r="JM2" s="21">
        <f t="shared" si="1"/>
        <v>22</v>
      </c>
      <c r="JN2" s="21">
        <f t="shared" si="1"/>
        <v>23</v>
      </c>
      <c r="JO2" s="21">
        <f t="shared" si="1"/>
        <v>23</v>
      </c>
      <c r="JP2" s="21">
        <f t="shared" si="1"/>
        <v>23</v>
      </c>
      <c r="JQ2" s="21">
        <f t="shared" si="1"/>
        <v>23</v>
      </c>
      <c r="JR2" s="21">
        <f t="shared" si="1"/>
        <v>23</v>
      </c>
      <c r="JS2" s="21">
        <f t="shared" si="1"/>
        <v>23</v>
      </c>
      <c r="JT2" s="21">
        <f t="shared" si="1"/>
        <v>23</v>
      </c>
      <c r="JU2" s="21">
        <f t="shared" si="1"/>
        <v>23</v>
      </c>
      <c r="JV2" s="21">
        <f t="shared" si="1"/>
        <v>23</v>
      </c>
      <c r="JW2" s="21">
        <f t="shared" si="1"/>
        <v>23</v>
      </c>
      <c r="JX2" s="21">
        <f t="shared" si="1"/>
        <v>23</v>
      </c>
      <c r="JY2" s="21">
        <f t="shared" si="1"/>
        <v>23</v>
      </c>
      <c r="JZ2" s="21">
        <f t="shared" si="1"/>
        <v>24</v>
      </c>
      <c r="KA2" s="21">
        <f t="shared" si="1"/>
        <v>24</v>
      </c>
      <c r="KB2" s="21">
        <f t="shared" si="1"/>
        <v>24</v>
      </c>
      <c r="KC2" s="21">
        <f t="shared" si="1"/>
        <v>24</v>
      </c>
      <c r="KD2" s="21">
        <f t="shared" si="1"/>
        <v>24</v>
      </c>
      <c r="KE2" s="21">
        <f t="shared" si="1"/>
        <v>24</v>
      </c>
      <c r="KF2" s="21">
        <f t="shared" si="1"/>
        <v>24</v>
      </c>
      <c r="KG2" s="21">
        <f t="shared" si="1"/>
        <v>24</v>
      </c>
      <c r="KH2" s="21">
        <f t="shared" si="1"/>
        <v>24</v>
      </c>
      <c r="KI2" s="21">
        <f t="shared" si="1"/>
        <v>24</v>
      </c>
      <c r="KJ2" s="21">
        <f t="shared" si="1"/>
        <v>24</v>
      </c>
      <c r="KK2" s="21">
        <f t="shared" si="1"/>
        <v>24</v>
      </c>
      <c r="KL2" s="21">
        <f t="shared" si="1"/>
        <v>25</v>
      </c>
      <c r="KM2" s="21">
        <f t="shared" si="1"/>
        <v>25</v>
      </c>
      <c r="KN2" s="21">
        <f t="shared" si="1"/>
        <v>25</v>
      </c>
      <c r="KO2" s="21">
        <f t="shared" si="1"/>
        <v>25</v>
      </c>
      <c r="KP2" s="21">
        <f t="shared" si="1"/>
        <v>25</v>
      </c>
      <c r="KQ2" s="21">
        <f t="shared" si="1"/>
        <v>25</v>
      </c>
      <c r="KR2" s="21">
        <f t="shared" si="1"/>
        <v>25</v>
      </c>
      <c r="KS2" s="21">
        <f t="shared" si="1"/>
        <v>25</v>
      </c>
      <c r="KT2" s="21">
        <f t="shared" si="1"/>
        <v>25</v>
      </c>
      <c r="KU2" s="21">
        <f t="shared" si="1"/>
        <v>25</v>
      </c>
      <c r="KV2" s="21">
        <f t="shared" si="1"/>
        <v>25</v>
      </c>
      <c r="KW2" s="21">
        <f t="shared" si="1"/>
        <v>25</v>
      </c>
      <c r="KX2" s="21">
        <f t="shared" si="1"/>
        <v>26</v>
      </c>
      <c r="KY2" s="21">
        <f t="shared" si="1"/>
        <v>26</v>
      </c>
      <c r="KZ2" s="21">
        <f t="shared" si="1"/>
        <v>26</v>
      </c>
      <c r="LA2" s="21">
        <f t="shared" si="1"/>
        <v>26</v>
      </c>
      <c r="LB2" s="21">
        <f t="shared" si="1"/>
        <v>26</v>
      </c>
      <c r="LC2" s="21">
        <f t="shared" si="1"/>
        <v>26</v>
      </c>
      <c r="LD2" s="21">
        <f t="shared" si="1"/>
        <v>26</v>
      </c>
      <c r="LE2" s="21">
        <f t="shared" si="1"/>
        <v>26</v>
      </c>
      <c r="LF2" s="21">
        <f t="shared" si="1"/>
        <v>26</v>
      </c>
      <c r="LG2" s="21">
        <f t="shared" si="1"/>
        <v>26</v>
      </c>
      <c r="LH2" s="21">
        <f t="shared" si="1"/>
        <v>26</v>
      </c>
      <c r="LI2" s="21">
        <f t="shared" si="1"/>
        <v>26</v>
      </c>
      <c r="LJ2" s="21">
        <f t="shared" si="1"/>
        <v>27</v>
      </c>
      <c r="LK2" s="21">
        <f t="shared" si="1"/>
        <v>27</v>
      </c>
      <c r="LL2" s="21">
        <f t="shared" si="1"/>
        <v>27</v>
      </c>
      <c r="LM2" s="21">
        <f t="shared" si="1"/>
        <v>27</v>
      </c>
      <c r="LN2" s="21">
        <f t="shared" si="1"/>
        <v>27</v>
      </c>
      <c r="LO2" s="21">
        <f t="shared" si="1"/>
        <v>27</v>
      </c>
      <c r="LP2" s="21">
        <f t="shared" si="1"/>
        <v>27</v>
      </c>
      <c r="LQ2" s="21">
        <f t="shared" si="1"/>
        <v>27</v>
      </c>
      <c r="LR2" s="21">
        <f t="shared" si="1"/>
        <v>27</v>
      </c>
      <c r="LS2" s="21">
        <f t="shared" si="1"/>
        <v>27</v>
      </c>
      <c r="LT2" s="21">
        <f t="shared" si="1"/>
        <v>27</v>
      </c>
      <c r="LU2" s="21">
        <f t="shared" si="1"/>
        <v>27</v>
      </c>
      <c r="LV2" s="21">
        <f t="shared" si="1"/>
        <v>28</v>
      </c>
      <c r="LW2" s="21">
        <f t="shared" si="1"/>
        <v>28</v>
      </c>
      <c r="LX2" s="21">
        <f t="shared" si="1"/>
        <v>28</v>
      </c>
      <c r="LY2" s="21">
        <f t="shared" si="1"/>
        <v>28</v>
      </c>
      <c r="LZ2" s="21">
        <f t="shared" si="1"/>
        <v>28</v>
      </c>
      <c r="MA2" s="21">
        <f t="shared" si="1"/>
        <v>28</v>
      </c>
      <c r="MB2" s="21">
        <f t="shared" si="1"/>
        <v>28</v>
      </c>
      <c r="MC2" s="21">
        <f t="shared" si="1"/>
        <v>28</v>
      </c>
      <c r="MD2" s="21">
        <f t="shared" si="1"/>
        <v>28</v>
      </c>
      <c r="ME2" s="21">
        <f t="shared" si="1"/>
        <v>28</v>
      </c>
      <c r="MF2" s="21">
        <f t="shared" si="1"/>
        <v>28</v>
      </c>
      <c r="MG2" s="21">
        <f t="shared" si="1"/>
        <v>28</v>
      </c>
      <c r="MH2" s="21">
        <f t="shared" si="1"/>
        <v>29</v>
      </c>
      <c r="MI2" s="21">
        <f t="shared" si="1"/>
        <v>29</v>
      </c>
      <c r="MJ2" s="21">
        <f t="shared" si="1"/>
        <v>29</v>
      </c>
      <c r="MK2" s="21">
        <f t="shared" si="1"/>
        <v>29</v>
      </c>
      <c r="ML2" s="21">
        <f t="shared" si="1"/>
        <v>29</v>
      </c>
      <c r="MM2" s="21">
        <f t="shared" si="1"/>
        <v>29</v>
      </c>
      <c r="MN2" s="21">
        <f t="shared" si="1"/>
        <v>29</v>
      </c>
      <c r="MO2" s="21">
        <f t="shared" si="1"/>
        <v>29</v>
      </c>
      <c r="MP2" s="21">
        <f t="shared" si="1"/>
        <v>29</v>
      </c>
      <c r="MQ2" s="21">
        <f t="shared" si="1"/>
        <v>29</v>
      </c>
      <c r="MR2" s="21">
        <f t="shared" si="1"/>
        <v>29</v>
      </c>
      <c r="MS2" s="21">
        <f t="shared" si="1"/>
        <v>29</v>
      </c>
      <c r="MT2" s="21">
        <f t="shared" si="1"/>
        <v>30</v>
      </c>
      <c r="MU2" s="21">
        <f t="shared" si="1"/>
        <v>30</v>
      </c>
      <c r="MV2" s="21">
        <f t="shared" si="1"/>
        <v>30</v>
      </c>
      <c r="MW2" s="21">
        <f t="shared" si="1"/>
        <v>30</v>
      </c>
      <c r="MX2" s="21">
        <f t="shared" si="1"/>
        <v>30</v>
      </c>
      <c r="MY2" s="21">
        <f t="shared" si="1"/>
        <v>30</v>
      </c>
      <c r="MZ2" s="21">
        <f t="shared" si="1"/>
        <v>30</v>
      </c>
      <c r="NA2" s="21">
        <f t="shared" si="1"/>
        <v>30</v>
      </c>
      <c r="NB2" s="21">
        <f t="shared" si="1"/>
        <v>30</v>
      </c>
      <c r="NC2" s="21">
        <f t="shared" si="1"/>
        <v>30</v>
      </c>
      <c r="ND2" s="21">
        <f t="shared" si="1"/>
        <v>30</v>
      </c>
      <c r="NE2" s="21">
        <f t="shared" si="1"/>
        <v>30</v>
      </c>
      <c r="NF2" s="21">
        <f t="shared" si="1"/>
        <v>31</v>
      </c>
      <c r="NG2" s="21">
        <f t="shared" si="1"/>
        <v>31</v>
      </c>
      <c r="NH2" s="21">
        <f t="shared" si="1"/>
        <v>31</v>
      </c>
    </row>
    <row r="3" ht="14.25" customHeight="1">
      <c r="B3" s="46" t="s">
        <v>196</v>
      </c>
      <c r="C3" s="46" t="s">
        <v>166</v>
      </c>
      <c r="D3" s="152">
        <f>Model!I3</f>
        <v>0</v>
      </c>
      <c r="E3" s="153">
        <f t="array" ref="E3">(INDEX(Model!$S$71:$EU$71,MATCH($D$3,Model!$S$70:$EU$70,0)))</f>
        <v>45930</v>
      </c>
      <c r="G3" s="21" t="s">
        <v>166</v>
      </c>
      <c r="I3" s="21">
        <v>0.0</v>
      </c>
      <c r="J3" s="21">
        <f t="shared" ref="J3:NH3" si="2">I3+1</f>
        <v>1</v>
      </c>
      <c r="K3" s="21">
        <f t="shared" si="2"/>
        <v>2</v>
      </c>
      <c r="L3" s="21">
        <f t="shared" si="2"/>
        <v>3</v>
      </c>
      <c r="M3" s="21">
        <f t="shared" si="2"/>
        <v>4</v>
      </c>
      <c r="N3" s="21">
        <f t="shared" si="2"/>
        <v>5</v>
      </c>
      <c r="O3" s="21">
        <f t="shared" si="2"/>
        <v>6</v>
      </c>
      <c r="P3" s="21">
        <f t="shared" si="2"/>
        <v>7</v>
      </c>
      <c r="Q3" s="21">
        <f t="shared" si="2"/>
        <v>8</v>
      </c>
      <c r="R3" s="21">
        <f t="shared" si="2"/>
        <v>9</v>
      </c>
      <c r="S3" s="21">
        <f t="shared" si="2"/>
        <v>10</v>
      </c>
      <c r="T3" s="21">
        <f t="shared" si="2"/>
        <v>11</v>
      </c>
      <c r="U3" s="21">
        <f t="shared" si="2"/>
        <v>12</v>
      </c>
      <c r="V3" s="21">
        <f t="shared" si="2"/>
        <v>13</v>
      </c>
      <c r="W3" s="21">
        <f t="shared" si="2"/>
        <v>14</v>
      </c>
      <c r="X3" s="21">
        <f t="shared" si="2"/>
        <v>15</v>
      </c>
      <c r="Y3" s="21">
        <f t="shared" si="2"/>
        <v>16</v>
      </c>
      <c r="Z3" s="21">
        <f t="shared" si="2"/>
        <v>17</v>
      </c>
      <c r="AA3" s="21">
        <f t="shared" si="2"/>
        <v>18</v>
      </c>
      <c r="AB3" s="21">
        <f t="shared" si="2"/>
        <v>19</v>
      </c>
      <c r="AC3" s="21">
        <f t="shared" si="2"/>
        <v>20</v>
      </c>
      <c r="AD3" s="21">
        <f t="shared" si="2"/>
        <v>21</v>
      </c>
      <c r="AE3" s="21">
        <f t="shared" si="2"/>
        <v>22</v>
      </c>
      <c r="AF3" s="21">
        <f t="shared" si="2"/>
        <v>23</v>
      </c>
      <c r="AG3" s="21">
        <f t="shared" si="2"/>
        <v>24</v>
      </c>
      <c r="AH3" s="21">
        <f t="shared" si="2"/>
        <v>25</v>
      </c>
      <c r="AI3" s="21">
        <f t="shared" si="2"/>
        <v>26</v>
      </c>
      <c r="AJ3" s="21">
        <f t="shared" si="2"/>
        <v>27</v>
      </c>
      <c r="AK3" s="21">
        <f t="shared" si="2"/>
        <v>28</v>
      </c>
      <c r="AL3" s="21">
        <f t="shared" si="2"/>
        <v>29</v>
      </c>
      <c r="AM3" s="21">
        <f t="shared" si="2"/>
        <v>30</v>
      </c>
      <c r="AN3" s="21">
        <f t="shared" si="2"/>
        <v>31</v>
      </c>
      <c r="AO3" s="21">
        <f t="shared" si="2"/>
        <v>32</v>
      </c>
      <c r="AP3" s="21">
        <f t="shared" si="2"/>
        <v>33</v>
      </c>
      <c r="AQ3" s="21">
        <f t="shared" si="2"/>
        <v>34</v>
      </c>
      <c r="AR3" s="21">
        <f t="shared" si="2"/>
        <v>35</v>
      </c>
      <c r="AS3" s="21">
        <f t="shared" si="2"/>
        <v>36</v>
      </c>
      <c r="AT3" s="21">
        <f t="shared" si="2"/>
        <v>37</v>
      </c>
      <c r="AU3" s="21">
        <f t="shared" si="2"/>
        <v>38</v>
      </c>
      <c r="AV3" s="21">
        <f t="shared" si="2"/>
        <v>39</v>
      </c>
      <c r="AW3" s="21">
        <f t="shared" si="2"/>
        <v>40</v>
      </c>
      <c r="AX3" s="21">
        <f t="shared" si="2"/>
        <v>41</v>
      </c>
      <c r="AY3" s="21">
        <f t="shared" si="2"/>
        <v>42</v>
      </c>
      <c r="AZ3" s="21">
        <f t="shared" si="2"/>
        <v>43</v>
      </c>
      <c r="BA3" s="21">
        <f t="shared" si="2"/>
        <v>44</v>
      </c>
      <c r="BB3" s="21">
        <f t="shared" si="2"/>
        <v>45</v>
      </c>
      <c r="BC3" s="21">
        <f t="shared" si="2"/>
        <v>46</v>
      </c>
      <c r="BD3" s="21">
        <f t="shared" si="2"/>
        <v>47</v>
      </c>
      <c r="BE3" s="21">
        <f t="shared" si="2"/>
        <v>48</v>
      </c>
      <c r="BF3" s="21">
        <f t="shared" si="2"/>
        <v>49</v>
      </c>
      <c r="BG3" s="21">
        <f t="shared" si="2"/>
        <v>50</v>
      </c>
      <c r="BH3" s="21">
        <f t="shared" si="2"/>
        <v>51</v>
      </c>
      <c r="BI3" s="21">
        <f t="shared" si="2"/>
        <v>52</v>
      </c>
      <c r="BJ3" s="21">
        <f t="shared" si="2"/>
        <v>53</v>
      </c>
      <c r="BK3" s="21">
        <f t="shared" si="2"/>
        <v>54</v>
      </c>
      <c r="BL3" s="21">
        <f t="shared" si="2"/>
        <v>55</v>
      </c>
      <c r="BM3" s="21">
        <f t="shared" si="2"/>
        <v>56</v>
      </c>
      <c r="BN3" s="21">
        <f t="shared" si="2"/>
        <v>57</v>
      </c>
      <c r="BO3" s="21">
        <f t="shared" si="2"/>
        <v>58</v>
      </c>
      <c r="BP3" s="21">
        <f t="shared" si="2"/>
        <v>59</v>
      </c>
      <c r="BQ3" s="21">
        <f t="shared" si="2"/>
        <v>60</v>
      </c>
      <c r="BR3" s="21">
        <f t="shared" si="2"/>
        <v>61</v>
      </c>
      <c r="BS3" s="21">
        <f t="shared" si="2"/>
        <v>62</v>
      </c>
      <c r="BT3" s="21">
        <f t="shared" si="2"/>
        <v>63</v>
      </c>
      <c r="BU3" s="21">
        <f t="shared" si="2"/>
        <v>64</v>
      </c>
      <c r="BV3" s="21">
        <f t="shared" si="2"/>
        <v>65</v>
      </c>
      <c r="BW3" s="21">
        <f t="shared" si="2"/>
        <v>66</v>
      </c>
      <c r="BX3" s="21">
        <f t="shared" si="2"/>
        <v>67</v>
      </c>
      <c r="BY3" s="21">
        <f t="shared" si="2"/>
        <v>68</v>
      </c>
      <c r="BZ3" s="21">
        <f t="shared" si="2"/>
        <v>69</v>
      </c>
      <c r="CA3" s="21">
        <f t="shared" si="2"/>
        <v>70</v>
      </c>
      <c r="CB3" s="21">
        <f t="shared" si="2"/>
        <v>71</v>
      </c>
      <c r="CC3" s="21">
        <f t="shared" si="2"/>
        <v>72</v>
      </c>
      <c r="CD3" s="21">
        <f t="shared" si="2"/>
        <v>73</v>
      </c>
      <c r="CE3" s="21">
        <f t="shared" si="2"/>
        <v>74</v>
      </c>
      <c r="CF3" s="21">
        <f t="shared" si="2"/>
        <v>75</v>
      </c>
      <c r="CG3" s="21">
        <f t="shared" si="2"/>
        <v>76</v>
      </c>
      <c r="CH3" s="21">
        <f t="shared" si="2"/>
        <v>77</v>
      </c>
      <c r="CI3" s="21">
        <f t="shared" si="2"/>
        <v>78</v>
      </c>
      <c r="CJ3" s="21">
        <f t="shared" si="2"/>
        <v>79</v>
      </c>
      <c r="CK3" s="21">
        <f t="shared" si="2"/>
        <v>80</v>
      </c>
      <c r="CL3" s="21">
        <f t="shared" si="2"/>
        <v>81</v>
      </c>
      <c r="CM3" s="21">
        <f t="shared" si="2"/>
        <v>82</v>
      </c>
      <c r="CN3" s="21">
        <f t="shared" si="2"/>
        <v>83</v>
      </c>
      <c r="CO3" s="21">
        <f t="shared" si="2"/>
        <v>84</v>
      </c>
      <c r="CP3" s="21">
        <f t="shared" si="2"/>
        <v>85</v>
      </c>
      <c r="CQ3" s="21">
        <f t="shared" si="2"/>
        <v>86</v>
      </c>
      <c r="CR3" s="21">
        <f t="shared" si="2"/>
        <v>87</v>
      </c>
      <c r="CS3" s="21">
        <f t="shared" si="2"/>
        <v>88</v>
      </c>
      <c r="CT3" s="21">
        <f t="shared" si="2"/>
        <v>89</v>
      </c>
      <c r="CU3" s="21">
        <f t="shared" si="2"/>
        <v>90</v>
      </c>
      <c r="CV3" s="21">
        <f t="shared" si="2"/>
        <v>91</v>
      </c>
      <c r="CW3" s="21">
        <f t="shared" si="2"/>
        <v>92</v>
      </c>
      <c r="CX3" s="21">
        <f t="shared" si="2"/>
        <v>93</v>
      </c>
      <c r="CY3" s="21">
        <f t="shared" si="2"/>
        <v>94</v>
      </c>
      <c r="CZ3" s="21">
        <f t="shared" si="2"/>
        <v>95</v>
      </c>
      <c r="DA3" s="21">
        <f t="shared" si="2"/>
        <v>96</v>
      </c>
      <c r="DB3" s="21">
        <f t="shared" si="2"/>
        <v>97</v>
      </c>
      <c r="DC3" s="21">
        <f t="shared" si="2"/>
        <v>98</v>
      </c>
      <c r="DD3" s="21">
        <f t="shared" si="2"/>
        <v>99</v>
      </c>
      <c r="DE3" s="21">
        <f t="shared" si="2"/>
        <v>100</v>
      </c>
      <c r="DF3" s="21">
        <f t="shared" si="2"/>
        <v>101</v>
      </c>
      <c r="DG3" s="21">
        <f t="shared" si="2"/>
        <v>102</v>
      </c>
      <c r="DH3" s="21">
        <f t="shared" si="2"/>
        <v>103</v>
      </c>
      <c r="DI3" s="21">
        <f t="shared" si="2"/>
        <v>104</v>
      </c>
      <c r="DJ3" s="21">
        <f t="shared" si="2"/>
        <v>105</v>
      </c>
      <c r="DK3" s="21">
        <f t="shared" si="2"/>
        <v>106</v>
      </c>
      <c r="DL3" s="21">
        <f t="shared" si="2"/>
        <v>107</v>
      </c>
      <c r="DM3" s="21">
        <f t="shared" si="2"/>
        <v>108</v>
      </c>
      <c r="DN3" s="21">
        <f t="shared" si="2"/>
        <v>109</v>
      </c>
      <c r="DO3" s="21">
        <f t="shared" si="2"/>
        <v>110</v>
      </c>
      <c r="DP3" s="21">
        <f t="shared" si="2"/>
        <v>111</v>
      </c>
      <c r="DQ3" s="21">
        <f t="shared" si="2"/>
        <v>112</v>
      </c>
      <c r="DR3" s="21">
        <f t="shared" si="2"/>
        <v>113</v>
      </c>
      <c r="DS3" s="21">
        <f t="shared" si="2"/>
        <v>114</v>
      </c>
      <c r="DT3" s="21">
        <f t="shared" si="2"/>
        <v>115</v>
      </c>
      <c r="DU3" s="21">
        <f t="shared" si="2"/>
        <v>116</v>
      </c>
      <c r="DV3" s="21">
        <f t="shared" si="2"/>
        <v>117</v>
      </c>
      <c r="DW3" s="21">
        <f t="shared" si="2"/>
        <v>118</v>
      </c>
      <c r="DX3" s="21">
        <f t="shared" si="2"/>
        <v>119</v>
      </c>
      <c r="DY3" s="21">
        <f t="shared" si="2"/>
        <v>120</v>
      </c>
      <c r="DZ3" s="21">
        <f t="shared" si="2"/>
        <v>121</v>
      </c>
      <c r="EA3" s="21">
        <f t="shared" si="2"/>
        <v>122</v>
      </c>
      <c r="EB3" s="21">
        <f t="shared" si="2"/>
        <v>123</v>
      </c>
      <c r="EC3" s="21">
        <f t="shared" si="2"/>
        <v>124</v>
      </c>
      <c r="ED3" s="21">
        <f t="shared" si="2"/>
        <v>125</v>
      </c>
      <c r="EE3" s="21">
        <f t="shared" si="2"/>
        <v>126</v>
      </c>
      <c r="EF3" s="21">
        <f t="shared" si="2"/>
        <v>127</v>
      </c>
      <c r="EG3" s="21">
        <f t="shared" si="2"/>
        <v>128</v>
      </c>
      <c r="EH3" s="21">
        <f t="shared" si="2"/>
        <v>129</v>
      </c>
      <c r="EI3" s="21">
        <f t="shared" si="2"/>
        <v>130</v>
      </c>
      <c r="EJ3" s="21">
        <f t="shared" si="2"/>
        <v>131</v>
      </c>
      <c r="EK3" s="21">
        <f t="shared" si="2"/>
        <v>132</v>
      </c>
      <c r="EL3" s="21">
        <f t="shared" si="2"/>
        <v>133</v>
      </c>
      <c r="EM3" s="21">
        <f t="shared" si="2"/>
        <v>134</v>
      </c>
      <c r="EN3" s="21">
        <f t="shared" si="2"/>
        <v>135</v>
      </c>
      <c r="EO3" s="21">
        <f t="shared" si="2"/>
        <v>136</v>
      </c>
      <c r="EP3" s="21">
        <f t="shared" si="2"/>
        <v>137</v>
      </c>
      <c r="EQ3" s="21">
        <f t="shared" si="2"/>
        <v>138</v>
      </c>
      <c r="ER3" s="21">
        <f t="shared" si="2"/>
        <v>139</v>
      </c>
      <c r="ES3" s="21">
        <f t="shared" si="2"/>
        <v>140</v>
      </c>
      <c r="ET3" s="21">
        <f t="shared" si="2"/>
        <v>141</v>
      </c>
      <c r="EU3" s="21">
        <f t="shared" si="2"/>
        <v>142</v>
      </c>
      <c r="EV3" s="21">
        <f t="shared" si="2"/>
        <v>143</v>
      </c>
      <c r="EW3" s="21">
        <f t="shared" si="2"/>
        <v>144</v>
      </c>
      <c r="EX3" s="21">
        <f t="shared" si="2"/>
        <v>145</v>
      </c>
      <c r="EY3" s="21">
        <f t="shared" si="2"/>
        <v>146</v>
      </c>
      <c r="EZ3" s="21">
        <f t="shared" si="2"/>
        <v>147</v>
      </c>
      <c r="FA3" s="21">
        <f t="shared" si="2"/>
        <v>148</v>
      </c>
      <c r="FB3" s="21">
        <f t="shared" si="2"/>
        <v>149</v>
      </c>
      <c r="FC3" s="21">
        <f t="shared" si="2"/>
        <v>150</v>
      </c>
      <c r="FD3" s="21">
        <f t="shared" si="2"/>
        <v>151</v>
      </c>
      <c r="FE3" s="21">
        <f t="shared" si="2"/>
        <v>152</v>
      </c>
      <c r="FF3" s="21">
        <f t="shared" si="2"/>
        <v>153</v>
      </c>
      <c r="FG3" s="21">
        <f t="shared" si="2"/>
        <v>154</v>
      </c>
      <c r="FH3" s="21">
        <f t="shared" si="2"/>
        <v>155</v>
      </c>
      <c r="FI3" s="21">
        <f t="shared" si="2"/>
        <v>156</v>
      </c>
      <c r="FJ3" s="21">
        <f t="shared" si="2"/>
        <v>157</v>
      </c>
      <c r="FK3" s="21">
        <f t="shared" si="2"/>
        <v>158</v>
      </c>
      <c r="FL3" s="21">
        <f t="shared" si="2"/>
        <v>159</v>
      </c>
      <c r="FM3" s="21">
        <f t="shared" si="2"/>
        <v>160</v>
      </c>
      <c r="FN3" s="21">
        <f t="shared" si="2"/>
        <v>161</v>
      </c>
      <c r="FO3" s="21">
        <f t="shared" si="2"/>
        <v>162</v>
      </c>
      <c r="FP3" s="21">
        <f t="shared" si="2"/>
        <v>163</v>
      </c>
      <c r="FQ3" s="21">
        <f t="shared" si="2"/>
        <v>164</v>
      </c>
      <c r="FR3" s="21">
        <f t="shared" si="2"/>
        <v>165</v>
      </c>
      <c r="FS3" s="21">
        <f t="shared" si="2"/>
        <v>166</v>
      </c>
      <c r="FT3" s="21">
        <f t="shared" si="2"/>
        <v>167</v>
      </c>
      <c r="FU3" s="21">
        <f t="shared" si="2"/>
        <v>168</v>
      </c>
      <c r="FV3" s="21">
        <f t="shared" si="2"/>
        <v>169</v>
      </c>
      <c r="FW3" s="21">
        <f t="shared" si="2"/>
        <v>170</v>
      </c>
      <c r="FX3" s="21">
        <f t="shared" si="2"/>
        <v>171</v>
      </c>
      <c r="FY3" s="21">
        <f t="shared" si="2"/>
        <v>172</v>
      </c>
      <c r="FZ3" s="21">
        <f t="shared" si="2"/>
        <v>173</v>
      </c>
      <c r="GA3" s="21">
        <f t="shared" si="2"/>
        <v>174</v>
      </c>
      <c r="GB3" s="21">
        <f t="shared" si="2"/>
        <v>175</v>
      </c>
      <c r="GC3" s="21">
        <f t="shared" si="2"/>
        <v>176</v>
      </c>
      <c r="GD3" s="21">
        <f t="shared" si="2"/>
        <v>177</v>
      </c>
      <c r="GE3" s="21">
        <f t="shared" si="2"/>
        <v>178</v>
      </c>
      <c r="GF3" s="21">
        <f t="shared" si="2"/>
        <v>179</v>
      </c>
      <c r="GG3" s="21">
        <f t="shared" si="2"/>
        <v>180</v>
      </c>
      <c r="GH3" s="21">
        <f t="shared" si="2"/>
        <v>181</v>
      </c>
      <c r="GI3" s="21">
        <f t="shared" si="2"/>
        <v>182</v>
      </c>
      <c r="GJ3" s="21">
        <f t="shared" si="2"/>
        <v>183</v>
      </c>
      <c r="GK3" s="21">
        <f t="shared" si="2"/>
        <v>184</v>
      </c>
      <c r="GL3" s="21">
        <f t="shared" si="2"/>
        <v>185</v>
      </c>
      <c r="GM3" s="21">
        <f t="shared" si="2"/>
        <v>186</v>
      </c>
      <c r="GN3" s="21">
        <f t="shared" si="2"/>
        <v>187</v>
      </c>
      <c r="GO3" s="21">
        <f t="shared" si="2"/>
        <v>188</v>
      </c>
      <c r="GP3" s="21">
        <f t="shared" si="2"/>
        <v>189</v>
      </c>
      <c r="GQ3" s="21">
        <f t="shared" si="2"/>
        <v>190</v>
      </c>
      <c r="GR3" s="21">
        <f t="shared" si="2"/>
        <v>191</v>
      </c>
      <c r="GS3" s="21">
        <f t="shared" si="2"/>
        <v>192</v>
      </c>
      <c r="GT3" s="21">
        <f t="shared" si="2"/>
        <v>193</v>
      </c>
      <c r="GU3" s="21">
        <f t="shared" si="2"/>
        <v>194</v>
      </c>
      <c r="GV3" s="21">
        <f t="shared" si="2"/>
        <v>195</v>
      </c>
      <c r="GW3" s="21">
        <f t="shared" si="2"/>
        <v>196</v>
      </c>
      <c r="GX3" s="21">
        <f t="shared" si="2"/>
        <v>197</v>
      </c>
      <c r="GY3" s="21">
        <f t="shared" si="2"/>
        <v>198</v>
      </c>
      <c r="GZ3" s="21">
        <f t="shared" si="2"/>
        <v>199</v>
      </c>
      <c r="HA3" s="21">
        <f t="shared" si="2"/>
        <v>200</v>
      </c>
      <c r="HB3" s="21">
        <f t="shared" si="2"/>
        <v>201</v>
      </c>
      <c r="HC3" s="21">
        <f t="shared" si="2"/>
        <v>202</v>
      </c>
      <c r="HD3" s="21">
        <f t="shared" si="2"/>
        <v>203</v>
      </c>
      <c r="HE3" s="21">
        <f t="shared" si="2"/>
        <v>204</v>
      </c>
      <c r="HF3" s="21">
        <f t="shared" si="2"/>
        <v>205</v>
      </c>
      <c r="HG3" s="21">
        <f t="shared" si="2"/>
        <v>206</v>
      </c>
      <c r="HH3" s="21">
        <f t="shared" si="2"/>
        <v>207</v>
      </c>
      <c r="HI3" s="21">
        <f t="shared" si="2"/>
        <v>208</v>
      </c>
      <c r="HJ3" s="21">
        <f t="shared" si="2"/>
        <v>209</v>
      </c>
      <c r="HK3" s="21">
        <f t="shared" si="2"/>
        <v>210</v>
      </c>
      <c r="HL3" s="21">
        <f t="shared" si="2"/>
        <v>211</v>
      </c>
      <c r="HM3" s="21">
        <f t="shared" si="2"/>
        <v>212</v>
      </c>
      <c r="HN3" s="21">
        <f t="shared" si="2"/>
        <v>213</v>
      </c>
      <c r="HO3" s="21">
        <f t="shared" si="2"/>
        <v>214</v>
      </c>
      <c r="HP3" s="21">
        <f t="shared" si="2"/>
        <v>215</v>
      </c>
      <c r="HQ3" s="21">
        <f t="shared" si="2"/>
        <v>216</v>
      </c>
      <c r="HR3" s="21">
        <f t="shared" si="2"/>
        <v>217</v>
      </c>
      <c r="HS3" s="21">
        <f t="shared" si="2"/>
        <v>218</v>
      </c>
      <c r="HT3" s="21">
        <f t="shared" si="2"/>
        <v>219</v>
      </c>
      <c r="HU3" s="21">
        <f t="shared" si="2"/>
        <v>220</v>
      </c>
      <c r="HV3" s="21">
        <f t="shared" si="2"/>
        <v>221</v>
      </c>
      <c r="HW3" s="21">
        <f t="shared" si="2"/>
        <v>222</v>
      </c>
      <c r="HX3" s="21">
        <f t="shared" si="2"/>
        <v>223</v>
      </c>
      <c r="HY3" s="21">
        <f t="shared" si="2"/>
        <v>224</v>
      </c>
      <c r="HZ3" s="21">
        <f t="shared" si="2"/>
        <v>225</v>
      </c>
      <c r="IA3" s="21">
        <f t="shared" si="2"/>
        <v>226</v>
      </c>
      <c r="IB3" s="21">
        <f t="shared" si="2"/>
        <v>227</v>
      </c>
      <c r="IC3" s="21">
        <f t="shared" si="2"/>
        <v>228</v>
      </c>
      <c r="ID3" s="21">
        <f t="shared" si="2"/>
        <v>229</v>
      </c>
      <c r="IE3" s="21">
        <f t="shared" si="2"/>
        <v>230</v>
      </c>
      <c r="IF3" s="21">
        <f t="shared" si="2"/>
        <v>231</v>
      </c>
      <c r="IG3" s="21">
        <f t="shared" si="2"/>
        <v>232</v>
      </c>
      <c r="IH3" s="21">
        <f t="shared" si="2"/>
        <v>233</v>
      </c>
      <c r="II3" s="21">
        <f t="shared" si="2"/>
        <v>234</v>
      </c>
      <c r="IJ3" s="21">
        <f t="shared" si="2"/>
        <v>235</v>
      </c>
      <c r="IK3" s="21">
        <f t="shared" si="2"/>
        <v>236</v>
      </c>
      <c r="IL3" s="21">
        <f t="shared" si="2"/>
        <v>237</v>
      </c>
      <c r="IM3" s="21">
        <f t="shared" si="2"/>
        <v>238</v>
      </c>
      <c r="IN3" s="21">
        <f t="shared" si="2"/>
        <v>239</v>
      </c>
      <c r="IO3" s="21">
        <f t="shared" si="2"/>
        <v>240</v>
      </c>
      <c r="IP3" s="21">
        <f t="shared" si="2"/>
        <v>241</v>
      </c>
      <c r="IQ3" s="21">
        <f t="shared" si="2"/>
        <v>242</v>
      </c>
      <c r="IR3" s="21">
        <f t="shared" si="2"/>
        <v>243</v>
      </c>
      <c r="IS3" s="21">
        <f t="shared" si="2"/>
        <v>244</v>
      </c>
      <c r="IT3" s="21">
        <f t="shared" si="2"/>
        <v>245</v>
      </c>
      <c r="IU3" s="21">
        <f t="shared" si="2"/>
        <v>246</v>
      </c>
      <c r="IV3" s="21">
        <f t="shared" si="2"/>
        <v>247</v>
      </c>
      <c r="IW3" s="21">
        <f t="shared" si="2"/>
        <v>248</v>
      </c>
      <c r="IX3" s="21">
        <f t="shared" si="2"/>
        <v>249</v>
      </c>
      <c r="IY3" s="21">
        <f t="shared" si="2"/>
        <v>250</v>
      </c>
      <c r="IZ3" s="21">
        <f t="shared" si="2"/>
        <v>251</v>
      </c>
      <c r="JA3" s="21">
        <f t="shared" si="2"/>
        <v>252</v>
      </c>
      <c r="JB3" s="21">
        <f t="shared" si="2"/>
        <v>253</v>
      </c>
      <c r="JC3" s="21">
        <f t="shared" si="2"/>
        <v>254</v>
      </c>
      <c r="JD3" s="21">
        <f t="shared" si="2"/>
        <v>255</v>
      </c>
      <c r="JE3" s="21">
        <f t="shared" si="2"/>
        <v>256</v>
      </c>
      <c r="JF3" s="21">
        <f t="shared" si="2"/>
        <v>257</v>
      </c>
      <c r="JG3" s="21">
        <f t="shared" si="2"/>
        <v>258</v>
      </c>
      <c r="JH3" s="21">
        <f t="shared" si="2"/>
        <v>259</v>
      </c>
      <c r="JI3" s="21">
        <f t="shared" si="2"/>
        <v>260</v>
      </c>
      <c r="JJ3" s="21">
        <f t="shared" si="2"/>
        <v>261</v>
      </c>
      <c r="JK3" s="21">
        <f t="shared" si="2"/>
        <v>262</v>
      </c>
      <c r="JL3" s="21">
        <f t="shared" si="2"/>
        <v>263</v>
      </c>
      <c r="JM3" s="21">
        <f t="shared" si="2"/>
        <v>264</v>
      </c>
      <c r="JN3" s="21">
        <f t="shared" si="2"/>
        <v>265</v>
      </c>
      <c r="JO3" s="21">
        <f t="shared" si="2"/>
        <v>266</v>
      </c>
      <c r="JP3" s="21">
        <f t="shared" si="2"/>
        <v>267</v>
      </c>
      <c r="JQ3" s="21">
        <f t="shared" si="2"/>
        <v>268</v>
      </c>
      <c r="JR3" s="21">
        <f t="shared" si="2"/>
        <v>269</v>
      </c>
      <c r="JS3" s="21">
        <f t="shared" si="2"/>
        <v>270</v>
      </c>
      <c r="JT3" s="21">
        <f t="shared" si="2"/>
        <v>271</v>
      </c>
      <c r="JU3" s="21">
        <f t="shared" si="2"/>
        <v>272</v>
      </c>
      <c r="JV3" s="21">
        <f t="shared" si="2"/>
        <v>273</v>
      </c>
      <c r="JW3" s="21">
        <f t="shared" si="2"/>
        <v>274</v>
      </c>
      <c r="JX3" s="21">
        <f t="shared" si="2"/>
        <v>275</v>
      </c>
      <c r="JY3" s="21">
        <f t="shared" si="2"/>
        <v>276</v>
      </c>
      <c r="JZ3" s="21">
        <f t="shared" si="2"/>
        <v>277</v>
      </c>
      <c r="KA3" s="21">
        <f t="shared" si="2"/>
        <v>278</v>
      </c>
      <c r="KB3" s="21">
        <f t="shared" si="2"/>
        <v>279</v>
      </c>
      <c r="KC3" s="21">
        <f t="shared" si="2"/>
        <v>280</v>
      </c>
      <c r="KD3" s="21">
        <f t="shared" si="2"/>
        <v>281</v>
      </c>
      <c r="KE3" s="21">
        <f t="shared" si="2"/>
        <v>282</v>
      </c>
      <c r="KF3" s="21">
        <f t="shared" si="2"/>
        <v>283</v>
      </c>
      <c r="KG3" s="21">
        <f t="shared" si="2"/>
        <v>284</v>
      </c>
      <c r="KH3" s="21">
        <f t="shared" si="2"/>
        <v>285</v>
      </c>
      <c r="KI3" s="21">
        <f t="shared" si="2"/>
        <v>286</v>
      </c>
      <c r="KJ3" s="21">
        <f t="shared" si="2"/>
        <v>287</v>
      </c>
      <c r="KK3" s="21">
        <f t="shared" si="2"/>
        <v>288</v>
      </c>
      <c r="KL3" s="21">
        <f t="shared" si="2"/>
        <v>289</v>
      </c>
      <c r="KM3" s="21">
        <f t="shared" si="2"/>
        <v>290</v>
      </c>
      <c r="KN3" s="21">
        <f t="shared" si="2"/>
        <v>291</v>
      </c>
      <c r="KO3" s="21">
        <f t="shared" si="2"/>
        <v>292</v>
      </c>
      <c r="KP3" s="21">
        <f t="shared" si="2"/>
        <v>293</v>
      </c>
      <c r="KQ3" s="21">
        <f t="shared" si="2"/>
        <v>294</v>
      </c>
      <c r="KR3" s="21">
        <f t="shared" si="2"/>
        <v>295</v>
      </c>
      <c r="KS3" s="21">
        <f t="shared" si="2"/>
        <v>296</v>
      </c>
      <c r="KT3" s="21">
        <f t="shared" si="2"/>
        <v>297</v>
      </c>
      <c r="KU3" s="21">
        <f t="shared" si="2"/>
        <v>298</v>
      </c>
      <c r="KV3" s="21">
        <f t="shared" si="2"/>
        <v>299</v>
      </c>
      <c r="KW3" s="21">
        <f t="shared" si="2"/>
        <v>300</v>
      </c>
      <c r="KX3" s="21">
        <f t="shared" si="2"/>
        <v>301</v>
      </c>
      <c r="KY3" s="21">
        <f t="shared" si="2"/>
        <v>302</v>
      </c>
      <c r="KZ3" s="21">
        <f t="shared" si="2"/>
        <v>303</v>
      </c>
      <c r="LA3" s="21">
        <f t="shared" si="2"/>
        <v>304</v>
      </c>
      <c r="LB3" s="21">
        <f t="shared" si="2"/>
        <v>305</v>
      </c>
      <c r="LC3" s="21">
        <f t="shared" si="2"/>
        <v>306</v>
      </c>
      <c r="LD3" s="21">
        <f t="shared" si="2"/>
        <v>307</v>
      </c>
      <c r="LE3" s="21">
        <f t="shared" si="2"/>
        <v>308</v>
      </c>
      <c r="LF3" s="21">
        <f t="shared" si="2"/>
        <v>309</v>
      </c>
      <c r="LG3" s="21">
        <f t="shared" si="2"/>
        <v>310</v>
      </c>
      <c r="LH3" s="21">
        <f t="shared" si="2"/>
        <v>311</v>
      </c>
      <c r="LI3" s="21">
        <f t="shared" si="2"/>
        <v>312</v>
      </c>
      <c r="LJ3" s="21">
        <f t="shared" si="2"/>
        <v>313</v>
      </c>
      <c r="LK3" s="21">
        <f t="shared" si="2"/>
        <v>314</v>
      </c>
      <c r="LL3" s="21">
        <f t="shared" si="2"/>
        <v>315</v>
      </c>
      <c r="LM3" s="21">
        <f t="shared" si="2"/>
        <v>316</v>
      </c>
      <c r="LN3" s="21">
        <f t="shared" si="2"/>
        <v>317</v>
      </c>
      <c r="LO3" s="21">
        <f t="shared" si="2"/>
        <v>318</v>
      </c>
      <c r="LP3" s="21">
        <f t="shared" si="2"/>
        <v>319</v>
      </c>
      <c r="LQ3" s="21">
        <f t="shared" si="2"/>
        <v>320</v>
      </c>
      <c r="LR3" s="21">
        <f t="shared" si="2"/>
        <v>321</v>
      </c>
      <c r="LS3" s="21">
        <f t="shared" si="2"/>
        <v>322</v>
      </c>
      <c r="LT3" s="21">
        <f t="shared" si="2"/>
        <v>323</v>
      </c>
      <c r="LU3" s="21">
        <f t="shared" si="2"/>
        <v>324</v>
      </c>
      <c r="LV3" s="21">
        <f t="shared" si="2"/>
        <v>325</v>
      </c>
      <c r="LW3" s="21">
        <f t="shared" si="2"/>
        <v>326</v>
      </c>
      <c r="LX3" s="21">
        <f t="shared" si="2"/>
        <v>327</v>
      </c>
      <c r="LY3" s="21">
        <f t="shared" si="2"/>
        <v>328</v>
      </c>
      <c r="LZ3" s="21">
        <f t="shared" si="2"/>
        <v>329</v>
      </c>
      <c r="MA3" s="21">
        <f t="shared" si="2"/>
        <v>330</v>
      </c>
      <c r="MB3" s="21">
        <f t="shared" si="2"/>
        <v>331</v>
      </c>
      <c r="MC3" s="21">
        <f t="shared" si="2"/>
        <v>332</v>
      </c>
      <c r="MD3" s="21">
        <f t="shared" si="2"/>
        <v>333</v>
      </c>
      <c r="ME3" s="21">
        <f t="shared" si="2"/>
        <v>334</v>
      </c>
      <c r="MF3" s="21">
        <f t="shared" si="2"/>
        <v>335</v>
      </c>
      <c r="MG3" s="21">
        <f t="shared" si="2"/>
        <v>336</v>
      </c>
      <c r="MH3" s="21">
        <f t="shared" si="2"/>
        <v>337</v>
      </c>
      <c r="MI3" s="21">
        <f t="shared" si="2"/>
        <v>338</v>
      </c>
      <c r="MJ3" s="21">
        <f t="shared" si="2"/>
        <v>339</v>
      </c>
      <c r="MK3" s="21">
        <f t="shared" si="2"/>
        <v>340</v>
      </c>
      <c r="ML3" s="21">
        <f t="shared" si="2"/>
        <v>341</v>
      </c>
      <c r="MM3" s="21">
        <f t="shared" si="2"/>
        <v>342</v>
      </c>
      <c r="MN3" s="21">
        <f t="shared" si="2"/>
        <v>343</v>
      </c>
      <c r="MO3" s="21">
        <f t="shared" si="2"/>
        <v>344</v>
      </c>
      <c r="MP3" s="21">
        <f t="shared" si="2"/>
        <v>345</v>
      </c>
      <c r="MQ3" s="21">
        <f t="shared" si="2"/>
        <v>346</v>
      </c>
      <c r="MR3" s="21">
        <f t="shared" si="2"/>
        <v>347</v>
      </c>
      <c r="MS3" s="21">
        <f t="shared" si="2"/>
        <v>348</v>
      </c>
      <c r="MT3" s="21">
        <f t="shared" si="2"/>
        <v>349</v>
      </c>
      <c r="MU3" s="21">
        <f t="shared" si="2"/>
        <v>350</v>
      </c>
      <c r="MV3" s="21">
        <f t="shared" si="2"/>
        <v>351</v>
      </c>
      <c r="MW3" s="21">
        <f t="shared" si="2"/>
        <v>352</v>
      </c>
      <c r="MX3" s="21">
        <f t="shared" si="2"/>
        <v>353</v>
      </c>
      <c r="MY3" s="21">
        <f t="shared" si="2"/>
        <v>354</v>
      </c>
      <c r="MZ3" s="21">
        <f t="shared" si="2"/>
        <v>355</v>
      </c>
      <c r="NA3" s="21">
        <f t="shared" si="2"/>
        <v>356</v>
      </c>
      <c r="NB3" s="21">
        <f t="shared" si="2"/>
        <v>357</v>
      </c>
      <c r="NC3" s="21">
        <f t="shared" si="2"/>
        <v>358</v>
      </c>
      <c r="ND3" s="21">
        <f t="shared" si="2"/>
        <v>359</v>
      </c>
      <c r="NE3" s="21">
        <f t="shared" si="2"/>
        <v>360</v>
      </c>
      <c r="NF3" s="21">
        <f t="shared" si="2"/>
        <v>361</v>
      </c>
      <c r="NG3" s="21">
        <f t="shared" si="2"/>
        <v>362</v>
      </c>
      <c r="NH3" s="21">
        <f t="shared" si="2"/>
        <v>363</v>
      </c>
      <c r="NI3" s="21"/>
      <c r="NJ3" s="21"/>
      <c r="NK3" s="21"/>
      <c r="NL3" s="21"/>
      <c r="NM3" s="21"/>
      <c r="NN3" s="21"/>
      <c r="NO3" s="21"/>
      <c r="NP3" s="21"/>
      <c r="NQ3" s="21"/>
      <c r="NR3" s="21"/>
      <c r="NS3" s="21"/>
      <c r="NT3" s="21"/>
      <c r="NU3" s="21"/>
      <c r="NV3" s="21"/>
      <c r="NW3" s="21"/>
      <c r="NX3" s="21"/>
      <c r="NY3" s="21"/>
      <c r="NZ3" s="21"/>
      <c r="OA3" s="21"/>
      <c r="OB3" s="21"/>
      <c r="OC3" s="21"/>
    </row>
    <row r="4" ht="14.25" customHeight="1">
      <c r="B4" s="46" t="s">
        <v>197</v>
      </c>
      <c r="E4" s="154"/>
      <c r="G4" s="113" t="s">
        <v>167</v>
      </c>
      <c r="H4" s="14"/>
      <c r="I4" s="155">
        <f>$E$3</f>
        <v>45930</v>
      </c>
      <c r="J4" s="155">
        <f t="shared" ref="J4:NH4" si="3">EOMONTH(I4,1)</f>
        <v>45961</v>
      </c>
      <c r="K4" s="155">
        <f t="shared" si="3"/>
        <v>45991</v>
      </c>
      <c r="L4" s="155">
        <f t="shared" si="3"/>
        <v>46022</v>
      </c>
      <c r="M4" s="155">
        <f t="shared" si="3"/>
        <v>46053</v>
      </c>
      <c r="N4" s="155">
        <f t="shared" si="3"/>
        <v>46081</v>
      </c>
      <c r="O4" s="155">
        <f t="shared" si="3"/>
        <v>46112</v>
      </c>
      <c r="P4" s="155">
        <f t="shared" si="3"/>
        <v>46142</v>
      </c>
      <c r="Q4" s="155">
        <f t="shared" si="3"/>
        <v>46173</v>
      </c>
      <c r="R4" s="155">
        <f t="shared" si="3"/>
        <v>46203</v>
      </c>
      <c r="S4" s="155">
        <f t="shared" si="3"/>
        <v>46234</v>
      </c>
      <c r="T4" s="155">
        <f t="shared" si="3"/>
        <v>46265</v>
      </c>
      <c r="U4" s="155">
        <f t="shared" si="3"/>
        <v>46295</v>
      </c>
      <c r="V4" s="155">
        <f t="shared" si="3"/>
        <v>46326</v>
      </c>
      <c r="W4" s="155">
        <f t="shared" si="3"/>
        <v>46356</v>
      </c>
      <c r="X4" s="155">
        <f t="shared" si="3"/>
        <v>46387</v>
      </c>
      <c r="Y4" s="155">
        <f t="shared" si="3"/>
        <v>46418</v>
      </c>
      <c r="Z4" s="155">
        <f t="shared" si="3"/>
        <v>46446</v>
      </c>
      <c r="AA4" s="155">
        <f t="shared" si="3"/>
        <v>46477</v>
      </c>
      <c r="AB4" s="155">
        <f t="shared" si="3"/>
        <v>46507</v>
      </c>
      <c r="AC4" s="155">
        <f t="shared" si="3"/>
        <v>46538</v>
      </c>
      <c r="AD4" s="155">
        <f t="shared" si="3"/>
        <v>46568</v>
      </c>
      <c r="AE4" s="155">
        <f t="shared" si="3"/>
        <v>46599</v>
      </c>
      <c r="AF4" s="155">
        <f t="shared" si="3"/>
        <v>46630</v>
      </c>
      <c r="AG4" s="155">
        <f t="shared" si="3"/>
        <v>46660</v>
      </c>
      <c r="AH4" s="155">
        <f t="shared" si="3"/>
        <v>46691</v>
      </c>
      <c r="AI4" s="155">
        <f t="shared" si="3"/>
        <v>46721</v>
      </c>
      <c r="AJ4" s="155">
        <f t="shared" si="3"/>
        <v>46752</v>
      </c>
      <c r="AK4" s="155">
        <f t="shared" si="3"/>
        <v>46783</v>
      </c>
      <c r="AL4" s="155">
        <f t="shared" si="3"/>
        <v>46812</v>
      </c>
      <c r="AM4" s="155">
        <f t="shared" si="3"/>
        <v>46843</v>
      </c>
      <c r="AN4" s="155">
        <f t="shared" si="3"/>
        <v>46873</v>
      </c>
      <c r="AO4" s="155">
        <f t="shared" si="3"/>
        <v>46904</v>
      </c>
      <c r="AP4" s="155">
        <f t="shared" si="3"/>
        <v>46934</v>
      </c>
      <c r="AQ4" s="155">
        <f t="shared" si="3"/>
        <v>46965</v>
      </c>
      <c r="AR4" s="155">
        <f t="shared" si="3"/>
        <v>46996</v>
      </c>
      <c r="AS4" s="155">
        <f t="shared" si="3"/>
        <v>47026</v>
      </c>
      <c r="AT4" s="155">
        <f t="shared" si="3"/>
        <v>47057</v>
      </c>
      <c r="AU4" s="155">
        <f t="shared" si="3"/>
        <v>47087</v>
      </c>
      <c r="AV4" s="155">
        <f t="shared" si="3"/>
        <v>47118</v>
      </c>
      <c r="AW4" s="155">
        <f t="shared" si="3"/>
        <v>47149</v>
      </c>
      <c r="AX4" s="155">
        <f t="shared" si="3"/>
        <v>47177</v>
      </c>
      <c r="AY4" s="155">
        <f t="shared" si="3"/>
        <v>47208</v>
      </c>
      <c r="AZ4" s="155">
        <f t="shared" si="3"/>
        <v>47238</v>
      </c>
      <c r="BA4" s="155">
        <f t="shared" si="3"/>
        <v>47269</v>
      </c>
      <c r="BB4" s="155">
        <f t="shared" si="3"/>
        <v>47299</v>
      </c>
      <c r="BC4" s="155">
        <f t="shared" si="3"/>
        <v>47330</v>
      </c>
      <c r="BD4" s="155">
        <f t="shared" si="3"/>
        <v>47361</v>
      </c>
      <c r="BE4" s="155">
        <f t="shared" si="3"/>
        <v>47391</v>
      </c>
      <c r="BF4" s="155">
        <f t="shared" si="3"/>
        <v>47422</v>
      </c>
      <c r="BG4" s="155">
        <f t="shared" si="3"/>
        <v>47452</v>
      </c>
      <c r="BH4" s="155">
        <f t="shared" si="3"/>
        <v>47483</v>
      </c>
      <c r="BI4" s="155">
        <f t="shared" si="3"/>
        <v>47514</v>
      </c>
      <c r="BJ4" s="155">
        <f t="shared" si="3"/>
        <v>47542</v>
      </c>
      <c r="BK4" s="155">
        <f t="shared" si="3"/>
        <v>47573</v>
      </c>
      <c r="BL4" s="155">
        <f t="shared" si="3"/>
        <v>47603</v>
      </c>
      <c r="BM4" s="155">
        <f t="shared" si="3"/>
        <v>47634</v>
      </c>
      <c r="BN4" s="155">
        <f t="shared" si="3"/>
        <v>47664</v>
      </c>
      <c r="BO4" s="155">
        <f t="shared" si="3"/>
        <v>47695</v>
      </c>
      <c r="BP4" s="155">
        <f t="shared" si="3"/>
        <v>47726</v>
      </c>
      <c r="BQ4" s="155">
        <f t="shared" si="3"/>
        <v>47756</v>
      </c>
      <c r="BR4" s="155">
        <f t="shared" si="3"/>
        <v>47787</v>
      </c>
      <c r="BS4" s="155">
        <f t="shared" si="3"/>
        <v>47817</v>
      </c>
      <c r="BT4" s="155">
        <f t="shared" si="3"/>
        <v>47848</v>
      </c>
      <c r="BU4" s="155">
        <f t="shared" si="3"/>
        <v>47879</v>
      </c>
      <c r="BV4" s="155">
        <f t="shared" si="3"/>
        <v>47907</v>
      </c>
      <c r="BW4" s="155">
        <f t="shared" si="3"/>
        <v>47938</v>
      </c>
      <c r="BX4" s="155">
        <f t="shared" si="3"/>
        <v>47968</v>
      </c>
      <c r="BY4" s="155">
        <f t="shared" si="3"/>
        <v>47999</v>
      </c>
      <c r="BZ4" s="155">
        <f t="shared" si="3"/>
        <v>48029</v>
      </c>
      <c r="CA4" s="155">
        <f t="shared" si="3"/>
        <v>48060</v>
      </c>
      <c r="CB4" s="155">
        <f t="shared" si="3"/>
        <v>48091</v>
      </c>
      <c r="CC4" s="155">
        <f t="shared" si="3"/>
        <v>48121</v>
      </c>
      <c r="CD4" s="155">
        <f t="shared" si="3"/>
        <v>48152</v>
      </c>
      <c r="CE4" s="155">
        <f t="shared" si="3"/>
        <v>48182</v>
      </c>
      <c r="CF4" s="155">
        <f t="shared" si="3"/>
        <v>48213</v>
      </c>
      <c r="CG4" s="155">
        <f t="shared" si="3"/>
        <v>48244</v>
      </c>
      <c r="CH4" s="155">
        <f t="shared" si="3"/>
        <v>48273</v>
      </c>
      <c r="CI4" s="155">
        <f t="shared" si="3"/>
        <v>48304</v>
      </c>
      <c r="CJ4" s="155">
        <f t="shared" si="3"/>
        <v>48334</v>
      </c>
      <c r="CK4" s="155">
        <f t="shared" si="3"/>
        <v>48365</v>
      </c>
      <c r="CL4" s="155">
        <f t="shared" si="3"/>
        <v>48395</v>
      </c>
      <c r="CM4" s="155">
        <f t="shared" si="3"/>
        <v>48426</v>
      </c>
      <c r="CN4" s="155">
        <f t="shared" si="3"/>
        <v>48457</v>
      </c>
      <c r="CO4" s="155">
        <f t="shared" si="3"/>
        <v>48487</v>
      </c>
      <c r="CP4" s="155">
        <f t="shared" si="3"/>
        <v>48518</v>
      </c>
      <c r="CQ4" s="155">
        <f t="shared" si="3"/>
        <v>48548</v>
      </c>
      <c r="CR4" s="155">
        <f t="shared" si="3"/>
        <v>48579</v>
      </c>
      <c r="CS4" s="155">
        <f t="shared" si="3"/>
        <v>48610</v>
      </c>
      <c r="CT4" s="155">
        <f t="shared" si="3"/>
        <v>48638</v>
      </c>
      <c r="CU4" s="155">
        <f t="shared" si="3"/>
        <v>48669</v>
      </c>
      <c r="CV4" s="155">
        <f t="shared" si="3"/>
        <v>48699</v>
      </c>
      <c r="CW4" s="155">
        <f t="shared" si="3"/>
        <v>48730</v>
      </c>
      <c r="CX4" s="155">
        <f t="shared" si="3"/>
        <v>48760</v>
      </c>
      <c r="CY4" s="155">
        <f t="shared" si="3"/>
        <v>48791</v>
      </c>
      <c r="CZ4" s="155">
        <f t="shared" si="3"/>
        <v>48822</v>
      </c>
      <c r="DA4" s="155">
        <f t="shared" si="3"/>
        <v>48852</v>
      </c>
      <c r="DB4" s="155">
        <f t="shared" si="3"/>
        <v>48883</v>
      </c>
      <c r="DC4" s="155">
        <f t="shared" si="3"/>
        <v>48913</v>
      </c>
      <c r="DD4" s="155">
        <f t="shared" si="3"/>
        <v>48944</v>
      </c>
      <c r="DE4" s="155">
        <f t="shared" si="3"/>
        <v>48975</v>
      </c>
      <c r="DF4" s="155">
        <f t="shared" si="3"/>
        <v>49003</v>
      </c>
      <c r="DG4" s="155">
        <f t="shared" si="3"/>
        <v>49034</v>
      </c>
      <c r="DH4" s="155">
        <f t="shared" si="3"/>
        <v>49064</v>
      </c>
      <c r="DI4" s="155">
        <f t="shared" si="3"/>
        <v>49095</v>
      </c>
      <c r="DJ4" s="155">
        <f t="shared" si="3"/>
        <v>49125</v>
      </c>
      <c r="DK4" s="155">
        <f t="shared" si="3"/>
        <v>49156</v>
      </c>
      <c r="DL4" s="155">
        <f t="shared" si="3"/>
        <v>49187</v>
      </c>
      <c r="DM4" s="155">
        <f t="shared" si="3"/>
        <v>49217</v>
      </c>
      <c r="DN4" s="155">
        <f t="shared" si="3"/>
        <v>49248</v>
      </c>
      <c r="DO4" s="155">
        <f t="shared" si="3"/>
        <v>49278</v>
      </c>
      <c r="DP4" s="155">
        <f t="shared" si="3"/>
        <v>49309</v>
      </c>
      <c r="DQ4" s="155">
        <f t="shared" si="3"/>
        <v>49340</v>
      </c>
      <c r="DR4" s="155">
        <f t="shared" si="3"/>
        <v>49368</v>
      </c>
      <c r="DS4" s="155">
        <f t="shared" si="3"/>
        <v>49399</v>
      </c>
      <c r="DT4" s="155">
        <f t="shared" si="3"/>
        <v>49429</v>
      </c>
      <c r="DU4" s="155">
        <f t="shared" si="3"/>
        <v>49460</v>
      </c>
      <c r="DV4" s="155">
        <f t="shared" si="3"/>
        <v>49490</v>
      </c>
      <c r="DW4" s="155">
        <f t="shared" si="3"/>
        <v>49521</v>
      </c>
      <c r="DX4" s="155">
        <f t="shared" si="3"/>
        <v>49552</v>
      </c>
      <c r="DY4" s="155">
        <f t="shared" si="3"/>
        <v>49582</v>
      </c>
      <c r="DZ4" s="155">
        <f t="shared" si="3"/>
        <v>49613</v>
      </c>
      <c r="EA4" s="155">
        <f t="shared" si="3"/>
        <v>49643</v>
      </c>
      <c r="EB4" s="155">
        <f t="shared" si="3"/>
        <v>49674</v>
      </c>
      <c r="EC4" s="155">
        <f t="shared" si="3"/>
        <v>49705</v>
      </c>
      <c r="ED4" s="155">
        <f t="shared" si="3"/>
        <v>49734</v>
      </c>
      <c r="EE4" s="155">
        <f t="shared" si="3"/>
        <v>49765</v>
      </c>
      <c r="EF4" s="155">
        <f t="shared" si="3"/>
        <v>49795</v>
      </c>
      <c r="EG4" s="155">
        <f t="shared" si="3"/>
        <v>49826</v>
      </c>
      <c r="EH4" s="155">
        <f t="shared" si="3"/>
        <v>49856</v>
      </c>
      <c r="EI4" s="155">
        <f t="shared" si="3"/>
        <v>49887</v>
      </c>
      <c r="EJ4" s="155">
        <f t="shared" si="3"/>
        <v>49918</v>
      </c>
      <c r="EK4" s="155">
        <f t="shared" si="3"/>
        <v>49948</v>
      </c>
      <c r="EL4" s="155">
        <f t="shared" si="3"/>
        <v>49979</v>
      </c>
      <c r="EM4" s="155">
        <f t="shared" si="3"/>
        <v>50009</v>
      </c>
      <c r="EN4" s="155">
        <f t="shared" si="3"/>
        <v>50040</v>
      </c>
      <c r="EO4" s="155">
        <f t="shared" si="3"/>
        <v>50071</v>
      </c>
      <c r="EP4" s="155">
        <f t="shared" si="3"/>
        <v>50099</v>
      </c>
      <c r="EQ4" s="155">
        <f t="shared" si="3"/>
        <v>50130</v>
      </c>
      <c r="ER4" s="155">
        <f t="shared" si="3"/>
        <v>50160</v>
      </c>
      <c r="ES4" s="155">
        <f t="shared" si="3"/>
        <v>50191</v>
      </c>
      <c r="ET4" s="155">
        <f t="shared" si="3"/>
        <v>50221</v>
      </c>
      <c r="EU4" s="155">
        <f t="shared" si="3"/>
        <v>50252</v>
      </c>
      <c r="EV4" s="155">
        <f t="shared" si="3"/>
        <v>50283</v>
      </c>
      <c r="EW4" s="155">
        <f t="shared" si="3"/>
        <v>50313</v>
      </c>
      <c r="EX4" s="155">
        <f t="shared" si="3"/>
        <v>50344</v>
      </c>
      <c r="EY4" s="155">
        <f t="shared" si="3"/>
        <v>50374</v>
      </c>
      <c r="EZ4" s="155">
        <f t="shared" si="3"/>
        <v>50405</v>
      </c>
      <c r="FA4" s="155">
        <f t="shared" si="3"/>
        <v>50436</v>
      </c>
      <c r="FB4" s="155">
        <f t="shared" si="3"/>
        <v>50464</v>
      </c>
      <c r="FC4" s="155">
        <f t="shared" si="3"/>
        <v>50495</v>
      </c>
      <c r="FD4" s="155">
        <f t="shared" si="3"/>
        <v>50525</v>
      </c>
      <c r="FE4" s="155">
        <f t="shared" si="3"/>
        <v>50556</v>
      </c>
      <c r="FF4" s="155">
        <f t="shared" si="3"/>
        <v>50586</v>
      </c>
      <c r="FG4" s="155">
        <f t="shared" si="3"/>
        <v>50617</v>
      </c>
      <c r="FH4" s="155">
        <f t="shared" si="3"/>
        <v>50648</v>
      </c>
      <c r="FI4" s="155">
        <f t="shared" si="3"/>
        <v>50678</v>
      </c>
      <c r="FJ4" s="155">
        <f t="shared" si="3"/>
        <v>50709</v>
      </c>
      <c r="FK4" s="155">
        <f t="shared" si="3"/>
        <v>50739</v>
      </c>
      <c r="FL4" s="155">
        <f t="shared" si="3"/>
        <v>50770</v>
      </c>
      <c r="FM4" s="155">
        <f t="shared" si="3"/>
        <v>50801</v>
      </c>
      <c r="FN4" s="155">
        <f t="shared" si="3"/>
        <v>50829</v>
      </c>
      <c r="FO4" s="155">
        <f t="shared" si="3"/>
        <v>50860</v>
      </c>
      <c r="FP4" s="155">
        <f t="shared" si="3"/>
        <v>50890</v>
      </c>
      <c r="FQ4" s="155">
        <f t="shared" si="3"/>
        <v>50921</v>
      </c>
      <c r="FR4" s="155">
        <f t="shared" si="3"/>
        <v>50951</v>
      </c>
      <c r="FS4" s="155">
        <f t="shared" si="3"/>
        <v>50982</v>
      </c>
      <c r="FT4" s="155">
        <f t="shared" si="3"/>
        <v>51013</v>
      </c>
      <c r="FU4" s="155">
        <f t="shared" si="3"/>
        <v>51043</v>
      </c>
      <c r="FV4" s="155">
        <f t="shared" si="3"/>
        <v>51074</v>
      </c>
      <c r="FW4" s="155">
        <f t="shared" si="3"/>
        <v>51104</v>
      </c>
      <c r="FX4" s="155">
        <f t="shared" si="3"/>
        <v>51135</v>
      </c>
      <c r="FY4" s="155">
        <f t="shared" si="3"/>
        <v>51166</v>
      </c>
      <c r="FZ4" s="155">
        <f t="shared" si="3"/>
        <v>51195</v>
      </c>
      <c r="GA4" s="155">
        <f t="shared" si="3"/>
        <v>51226</v>
      </c>
      <c r="GB4" s="155">
        <f t="shared" si="3"/>
        <v>51256</v>
      </c>
      <c r="GC4" s="155">
        <f t="shared" si="3"/>
        <v>51287</v>
      </c>
      <c r="GD4" s="155">
        <f t="shared" si="3"/>
        <v>51317</v>
      </c>
      <c r="GE4" s="155">
        <f t="shared" si="3"/>
        <v>51348</v>
      </c>
      <c r="GF4" s="155">
        <f t="shared" si="3"/>
        <v>51379</v>
      </c>
      <c r="GG4" s="155">
        <f t="shared" si="3"/>
        <v>51409</v>
      </c>
      <c r="GH4" s="155">
        <f t="shared" si="3"/>
        <v>51440</v>
      </c>
      <c r="GI4" s="155">
        <f t="shared" si="3"/>
        <v>51470</v>
      </c>
      <c r="GJ4" s="155">
        <f t="shared" si="3"/>
        <v>51501</v>
      </c>
      <c r="GK4" s="155">
        <f t="shared" si="3"/>
        <v>51532</v>
      </c>
      <c r="GL4" s="155">
        <f t="shared" si="3"/>
        <v>51560</v>
      </c>
      <c r="GM4" s="155">
        <f t="shared" si="3"/>
        <v>51591</v>
      </c>
      <c r="GN4" s="155">
        <f t="shared" si="3"/>
        <v>51621</v>
      </c>
      <c r="GO4" s="155">
        <f t="shared" si="3"/>
        <v>51652</v>
      </c>
      <c r="GP4" s="155">
        <f t="shared" si="3"/>
        <v>51682</v>
      </c>
      <c r="GQ4" s="155">
        <f t="shared" si="3"/>
        <v>51713</v>
      </c>
      <c r="GR4" s="155">
        <f t="shared" si="3"/>
        <v>51744</v>
      </c>
      <c r="GS4" s="155">
        <f t="shared" si="3"/>
        <v>51774</v>
      </c>
      <c r="GT4" s="155">
        <f t="shared" si="3"/>
        <v>51805</v>
      </c>
      <c r="GU4" s="155">
        <f t="shared" si="3"/>
        <v>51835</v>
      </c>
      <c r="GV4" s="155">
        <f t="shared" si="3"/>
        <v>51866</v>
      </c>
      <c r="GW4" s="155">
        <f t="shared" si="3"/>
        <v>51897</v>
      </c>
      <c r="GX4" s="155">
        <f t="shared" si="3"/>
        <v>51925</v>
      </c>
      <c r="GY4" s="155">
        <f t="shared" si="3"/>
        <v>51956</v>
      </c>
      <c r="GZ4" s="155">
        <f t="shared" si="3"/>
        <v>51986</v>
      </c>
      <c r="HA4" s="155">
        <f t="shared" si="3"/>
        <v>52017</v>
      </c>
      <c r="HB4" s="155">
        <f t="shared" si="3"/>
        <v>52047</v>
      </c>
      <c r="HC4" s="155">
        <f t="shared" si="3"/>
        <v>52078</v>
      </c>
      <c r="HD4" s="155">
        <f t="shared" si="3"/>
        <v>52109</v>
      </c>
      <c r="HE4" s="155">
        <f t="shared" si="3"/>
        <v>52139</v>
      </c>
      <c r="HF4" s="155">
        <f t="shared" si="3"/>
        <v>52170</v>
      </c>
      <c r="HG4" s="155">
        <f t="shared" si="3"/>
        <v>52200</v>
      </c>
      <c r="HH4" s="155">
        <f t="shared" si="3"/>
        <v>52231</v>
      </c>
      <c r="HI4" s="155">
        <f t="shared" si="3"/>
        <v>52262</v>
      </c>
      <c r="HJ4" s="155">
        <f t="shared" si="3"/>
        <v>52290</v>
      </c>
      <c r="HK4" s="155">
        <f t="shared" si="3"/>
        <v>52321</v>
      </c>
      <c r="HL4" s="155">
        <f t="shared" si="3"/>
        <v>52351</v>
      </c>
      <c r="HM4" s="155">
        <f t="shared" si="3"/>
        <v>52382</v>
      </c>
      <c r="HN4" s="155">
        <f t="shared" si="3"/>
        <v>52412</v>
      </c>
      <c r="HO4" s="155">
        <f t="shared" si="3"/>
        <v>52443</v>
      </c>
      <c r="HP4" s="155">
        <f t="shared" si="3"/>
        <v>52474</v>
      </c>
      <c r="HQ4" s="155">
        <f t="shared" si="3"/>
        <v>52504</v>
      </c>
      <c r="HR4" s="155">
        <f t="shared" si="3"/>
        <v>52535</v>
      </c>
      <c r="HS4" s="155">
        <f t="shared" si="3"/>
        <v>52565</v>
      </c>
      <c r="HT4" s="155">
        <f t="shared" si="3"/>
        <v>52596</v>
      </c>
      <c r="HU4" s="155">
        <f t="shared" si="3"/>
        <v>52627</v>
      </c>
      <c r="HV4" s="155">
        <f t="shared" si="3"/>
        <v>52656</v>
      </c>
      <c r="HW4" s="155">
        <f t="shared" si="3"/>
        <v>52687</v>
      </c>
      <c r="HX4" s="155">
        <f t="shared" si="3"/>
        <v>52717</v>
      </c>
      <c r="HY4" s="155">
        <f t="shared" si="3"/>
        <v>52748</v>
      </c>
      <c r="HZ4" s="155">
        <f t="shared" si="3"/>
        <v>52778</v>
      </c>
      <c r="IA4" s="155">
        <f t="shared" si="3"/>
        <v>52809</v>
      </c>
      <c r="IB4" s="155">
        <f t="shared" si="3"/>
        <v>52840</v>
      </c>
      <c r="IC4" s="155">
        <f t="shared" si="3"/>
        <v>52870</v>
      </c>
      <c r="ID4" s="155">
        <f t="shared" si="3"/>
        <v>52901</v>
      </c>
      <c r="IE4" s="155">
        <f t="shared" si="3"/>
        <v>52931</v>
      </c>
      <c r="IF4" s="155">
        <f t="shared" si="3"/>
        <v>52962</v>
      </c>
      <c r="IG4" s="155">
        <f t="shared" si="3"/>
        <v>52993</v>
      </c>
      <c r="IH4" s="155">
        <f t="shared" si="3"/>
        <v>53021</v>
      </c>
      <c r="II4" s="155">
        <f t="shared" si="3"/>
        <v>53052</v>
      </c>
      <c r="IJ4" s="155">
        <f t="shared" si="3"/>
        <v>53082</v>
      </c>
      <c r="IK4" s="155">
        <f t="shared" si="3"/>
        <v>53113</v>
      </c>
      <c r="IL4" s="155">
        <f t="shared" si="3"/>
        <v>53143</v>
      </c>
      <c r="IM4" s="155">
        <f t="shared" si="3"/>
        <v>53174</v>
      </c>
      <c r="IN4" s="155">
        <f t="shared" si="3"/>
        <v>53205</v>
      </c>
      <c r="IO4" s="155">
        <f t="shared" si="3"/>
        <v>53235</v>
      </c>
      <c r="IP4" s="155">
        <f t="shared" si="3"/>
        <v>53266</v>
      </c>
      <c r="IQ4" s="155">
        <f t="shared" si="3"/>
        <v>53296</v>
      </c>
      <c r="IR4" s="155">
        <f t="shared" si="3"/>
        <v>53327</v>
      </c>
      <c r="IS4" s="155">
        <f t="shared" si="3"/>
        <v>53358</v>
      </c>
      <c r="IT4" s="155">
        <f t="shared" si="3"/>
        <v>53386</v>
      </c>
      <c r="IU4" s="155">
        <f t="shared" si="3"/>
        <v>53417</v>
      </c>
      <c r="IV4" s="155">
        <f t="shared" si="3"/>
        <v>53447</v>
      </c>
      <c r="IW4" s="155">
        <f t="shared" si="3"/>
        <v>53478</v>
      </c>
      <c r="IX4" s="155">
        <f t="shared" si="3"/>
        <v>53508</v>
      </c>
      <c r="IY4" s="155">
        <f t="shared" si="3"/>
        <v>53539</v>
      </c>
      <c r="IZ4" s="155">
        <f t="shared" si="3"/>
        <v>53570</v>
      </c>
      <c r="JA4" s="155">
        <f t="shared" si="3"/>
        <v>53600</v>
      </c>
      <c r="JB4" s="155">
        <f t="shared" si="3"/>
        <v>53631</v>
      </c>
      <c r="JC4" s="155">
        <f t="shared" si="3"/>
        <v>53661</v>
      </c>
      <c r="JD4" s="155">
        <f t="shared" si="3"/>
        <v>53692</v>
      </c>
      <c r="JE4" s="155">
        <f t="shared" si="3"/>
        <v>53723</v>
      </c>
      <c r="JF4" s="155">
        <f t="shared" si="3"/>
        <v>53751</v>
      </c>
      <c r="JG4" s="155">
        <f t="shared" si="3"/>
        <v>53782</v>
      </c>
      <c r="JH4" s="155">
        <f t="shared" si="3"/>
        <v>53812</v>
      </c>
      <c r="JI4" s="155">
        <f t="shared" si="3"/>
        <v>53843</v>
      </c>
      <c r="JJ4" s="155">
        <f t="shared" si="3"/>
        <v>53873</v>
      </c>
      <c r="JK4" s="155">
        <f t="shared" si="3"/>
        <v>53904</v>
      </c>
      <c r="JL4" s="155">
        <f t="shared" si="3"/>
        <v>53935</v>
      </c>
      <c r="JM4" s="155">
        <f t="shared" si="3"/>
        <v>53965</v>
      </c>
      <c r="JN4" s="155">
        <f t="shared" si="3"/>
        <v>53996</v>
      </c>
      <c r="JO4" s="155">
        <f t="shared" si="3"/>
        <v>54026</v>
      </c>
      <c r="JP4" s="155">
        <f t="shared" si="3"/>
        <v>54057</v>
      </c>
      <c r="JQ4" s="155">
        <f t="shared" si="3"/>
        <v>54088</v>
      </c>
      <c r="JR4" s="155">
        <f t="shared" si="3"/>
        <v>54117</v>
      </c>
      <c r="JS4" s="155">
        <f t="shared" si="3"/>
        <v>54148</v>
      </c>
      <c r="JT4" s="155">
        <f t="shared" si="3"/>
        <v>54178</v>
      </c>
      <c r="JU4" s="155">
        <f t="shared" si="3"/>
        <v>54209</v>
      </c>
      <c r="JV4" s="155">
        <f t="shared" si="3"/>
        <v>54239</v>
      </c>
      <c r="JW4" s="155">
        <f t="shared" si="3"/>
        <v>54270</v>
      </c>
      <c r="JX4" s="155">
        <f t="shared" si="3"/>
        <v>54301</v>
      </c>
      <c r="JY4" s="155">
        <f t="shared" si="3"/>
        <v>54331</v>
      </c>
      <c r="JZ4" s="155">
        <f t="shared" si="3"/>
        <v>54362</v>
      </c>
      <c r="KA4" s="155">
        <f t="shared" si="3"/>
        <v>54392</v>
      </c>
      <c r="KB4" s="155">
        <f t="shared" si="3"/>
        <v>54423</v>
      </c>
      <c r="KC4" s="155">
        <f t="shared" si="3"/>
        <v>54454</v>
      </c>
      <c r="KD4" s="155">
        <f t="shared" si="3"/>
        <v>54482</v>
      </c>
      <c r="KE4" s="155">
        <f t="shared" si="3"/>
        <v>54513</v>
      </c>
      <c r="KF4" s="155">
        <f t="shared" si="3"/>
        <v>54543</v>
      </c>
      <c r="KG4" s="155">
        <f t="shared" si="3"/>
        <v>54574</v>
      </c>
      <c r="KH4" s="155">
        <f t="shared" si="3"/>
        <v>54604</v>
      </c>
      <c r="KI4" s="155">
        <f t="shared" si="3"/>
        <v>54635</v>
      </c>
      <c r="KJ4" s="155">
        <f t="shared" si="3"/>
        <v>54666</v>
      </c>
      <c r="KK4" s="155">
        <f t="shared" si="3"/>
        <v>54696</v>
      </c>
      <c r="KL4" s="155">
        <f t="shared" si="3"/>
        <v>54727</v>
      </c>
      <c r="KM4" s="155">
        <f t="shared" si="3"/>
        <v>54757</v>
      </c>
      <c r="KN4" s="155">
        <f t="shared" si="3"/>
        <v>54788</v>
      </c>
      <c r="KO4" s="155">
        <f t="shared" si="3"/>
        <v>54819</v>
      </c>
      <c r="KP4" s="155">
        <f t="shared" si="3"/>
        <v>54847</v>
      </c>
      <c r="KQ4" s="155">
        <f t="shared" si="3"/>
        <v>54878</v>
      </c>
      <c r="KR4" s="155">
        <f t="shared" si="3"/>
        <v>54908</v>
      </c>
      <c r="KS4" s="155">
        <f t="shared" si="3"/>
        <v>54939</v>
      </c>
      <c r="KT4" s="155">
        <f t="shared" si="3"/>
        <v>54969</v>
      </c>
      <c r="KU4" s="155">
        <f t="shared" si="3"/>
        <v>55000</v>
      </c>
      <c r="KV4" s="155">
        <f t="shared" si="3"/>
        <v>55031</v>
      </c>
      <c r="KW4" s="155">
        <f t="shared" si="3"/>
        <v>55061</v>
      </c>
      <c r="KX4" s="155">
        <f t="shared" si="3"/>
        <v>55092</v>
      </c>
      <c r="KY4" s="155">
        <f t="shared" si="3"/>
        <v>55122</v>
      </c>
      <c r="KZ4" s="155">
        <f t="shared" si="3"/>
        <v>55153</v>
      </c>
      <c r="LA4" s="155">
        <f t="shared" si="3"/>
        <v>55184</v>
      </c>
      <c r="LB4" s="155">
        <f t="shared" si="3"/>
        <v>55212</v>
      </c>
      <c r="LC4" s="155">
        <f t="shared" si="3"/>
        <v>55243</v>
      </c>
      <c r="LD4" s="155">
        <f t="shared" si="3"/>
        <v>55273</v>
      </c>
      <c r="LE4" s="155">
        <f t="shared" si="3"/>
        <v>55304</v>
      </c>
      <c r="LF4" s="155">
        <f t="shared" si="3"/>
        <v>55334</v>
      </c>
      <c r="LG4" s="155">
        <f t="shared" si="3"/>
        <v>55365</v>
      </c>
      <c r="LH4" s="155">
        <f t="shared" si="3"/>
        <v>55396</v>
      </c>
      <c r="LI4" s="155">
        <f t="shared" si="3"/>
        <v>55426</v>
      </c>
      <c r="LJ4" s="155">
        <f t="shared" si="3"/>
        <v>55457</v>
      </c>
      <c r="LK4" s="155">
        <f t="shared" si="3"/>
        <v>55487</v>
      </c>
      <c r="LL4" s="155">
        <f t="shared" si="3"/>
        <v>55518</v>
      </c>
      <c r="LM4" s="155">
        <f t="shared" si="3"/>
        <v>55549</v>
      </c>
      <c r="LN4" s="155">
        <f t="shared" si="3"/>
        <v>55578</v>
      </c>
      <c r="LO4" s="155">
        <f t="shared" si="3"/>
        <v>55609</v>
      </c>
      <c r="LP4" s="155">
        <f t="shared" si="3"/>
        <v>55639</v>
      </c>
      <c r="LQ4" s="155">
        <f t="shared" si="3"/>
        <v>55670</v>
      </c>
      <c r="LR4" s="155">
        <f t="shared" si="3"/>
        <v>55700</v>
      </c>
      <c r="LS4" s="155">
        <f t="shared" si="3"/>
        <v>55731</v>
      </c>
      <c r="LT4" s="155">
        <f t="shared" si="3"/>
        <v>55762</v>
      </c>
      <c r="LU4" s="155">
        <f t="shared" si="3"/>
        <v>55792</v>
      </c>
      <c r="LV4" s="155">
        <f t="shared" si="3"/>
        <v>55823</v>
      </c>
      <c r="LW4" s="155">
        <f t="shared" si="3"/>
        <v>55853</v>
      </c>
      <c r="LX4" s="155">
        <f t="shared" si="3"/>
        <v>55884</v>
      </c>
      <c r="LY4" s="155">
        <f t="shared" si="3"/>
        <v>55915</v>
      </c>
      <c r="LZ4" s="155">
        <f t="shared" si="3"/>
        <v>55943</v>
      </c>
      <c r="MA4" s="155">
        <f t="shared" si="3"/>
        <v>55974</v>
      </c>
      <c r="MB4" s="155">
        <f t="shared" si="3"/>
        <v>56004</v>
      </c>
      <c r="MC4" s="155">
        <f t="shared" si="3"/>
        <v>56035</v>
      </c>
      <c r="MD4" s="155">
        <f t="shared" si="3"/>
        <v>56065</v>
      </c>
      <c r="ME4" s="155">
        <f t="shared" si="3"/>
        <v>56096</v>
      </c>
      <c r="MF4" s="155">
        <f t="shared" si="3"/>
        <v>56127</v>
      </c>
      <c r="MG4" s="155">
        <f t="shared" si="3"/>
        <v>56157</v>
      </c>
      <c r="MH4" s="155">
        <f t="shared" si="3"/>
        <v>56188</v>
      </c>
      <c r="MI4" s="155">
        <f t="shared" si="3"/>
        <v>56218</v>
      </c>
      <c r="MJ4" s="155">
        <f t="shared" si="3"/>
        <v>56249</v>
      </c>
      <c r="MK4" s="155">
        <f t="shared" si="3"/>
        <v>56280</v>
      </c>
      <c r="ML4" s="155">
        <f t="shared" si="3"/>
        <v>56308</v>
      </c>
      <c r="MM4" s="155">
        <f t="shared" si="3"/>
        <v>56339</v>
      </c>
      <c r="MN4" s="155">
        <f t="shared" si="3"/>
        <v>56369</v>
      </c>
      <c r="MO4" s="155">
        <f t="shared" si="3"/>
        <v>56400</v>
      </c>
      <c r="MP4" s="155">
        <f t="shared" si="3"/>
        <v>56430</v>
      </c>
      <c r="MQ4" s="155">
        <f t="shared" si="3"/>
        <v>56461</v>
      </c>
      <c r="MR4" s="155">
        <f t="shared" si="3"/>
        <v>56492</v>
      </c>
      <c r="MS4" s="155">
        <f t="shared" si="3"/>
        <v>56522</v>
      </c>
      <c r="MT4" s="155">
        <f t="shared" si="3"/>
        <v>56553</v>
      </c>
      <c r="MU4" s="155">
        <f t="shared" si="3"/>
        <v>56583</v>
      </c>
      <c r="MV4" s="155">
        <f t="shared" si="3"/>
        <v>56614</v>
      </c>
      <c r="MW4" s="155">
        <f t="shared" si="3"/>
        <v>56645</v>
      </c>
      <c r="MX4" s="155">
        <f t="shared" si="3"/>
        <v>56673</v>
      </c>
      <c r="MY4" s="155">
        <f t="shared" si="3"/>
        <v>56704</v>
      </c>
      <c r="MZ4" s="155">
        <f t="shared" si="3"/>
        <v>56734</v>
      </c>
      <c r="NA4" s="155">
        <f t="shared" si="3"/>
        <v>56765</v>
      </c>
      <c r="NB4" s="155">
        <f t="shared" si="3"/>
        <v>56795</v>
      </c>
      <c r="NC4" s="155">
        <f t="shared" si="3"/>
        <v>56826</v>
      </c>
      <c r="ND4" s="155">
        <f t="shared" si="3"/>
        <v>56857</v>
      </c>
      <c r="NE4" s="155">
        <f t="shared" si="3"/>
        <v>56887</v>
      </c>
      <c r="NF4" s="155">
        <f t="shared" si="3"/>
        <v>56918</v>
      </c>
      <c r="NG4" s="155">
        <f t="shared" si="3"/>
        <v>56948</v>
      </c>
      <c r="NH4" s="155">
        <f t="shared" si="3"/>
        <v>56979</v>
      </c>
      <c r="NI4" s="21"/>
    </row>
    <row r="5" ht="14.25" customHeight="1">
      <c r="B5" s="46" t="s">
        <v>198</v>
      </c>
      <c r="E5" s="154">
        <f>Model!$O$39</f>
        <v>68320731.3</v>
      </c>
      <c r="G5" s="156" t="s">
        <v>199</v>
      </c>
    </row>
    <row r="6" ht="14.25" customHeight="1">
      <c r="G6" s="157" t="s">
        <v>200</v>
      </c>
      <c r="DZ6" s="103"/>
      <c r="EA6" s="103"/>
      <c r="EB6" s="103"/>
      <c r="EC6" s="103"/>
      <c r="ED6" s="103"/>
      <c r="EE6" s="103"/>
      <c r="EF6" s="103"/>
      <c r="EG6" s="103"/>
      <c r="EH6" s="103"/>
      <c r="EI6" s="103"/>
      <c r="EJ6" s="103"/>
      <c r="EK6" s="103"/>
      <c r="EL6" s="103"/>
      <c r="EM6" s="103"/>
      <c r="EN6" s="103"/>
      <c r="EO6" s="103"/>
      <c r="EP6" s="103"/>
      <c r="EQ6" s="103"/>
      <c r="ER6" s="103"/>
      <c r="ES6" s="103"/>
      <c r="ET6" s="103"/>
      <c r="EU6" s="103"/>
      <c r="EV6" s="103"/>
      <c r="EW6" s="103"/>
      <c r="EX6" s="103"/>
      <c r="EY6" s="103"/>
      <c r="EZ6" s="103"/>
      <c r="FA6" s="103"/>
      <c r="FB6" s="103"/>
      <c r="FC6" s="103"/>
      <c r="FD6" s="103"/>
      <c r="FE6" s="103"/>
      <c r="FF6" s="103"/>
      <c r="FG6" s="103"/>
      <c r="FH6" s="103"/>
      <c r="FI6" s="103"/>
      <c r="FJ6" s="103"/>
      <c r="FK6" s="103"/>
      <c r="FL6" s="103"/>
      <c r="FM6" s="103"/>
      <c r="FN6" s="103"/>
      <c r="FO6" s="103"/>
      <c r="FP6" s="103"/>
      <c r="FQ6" s="103"/>
      <c r="FR6" s="103"/>
      <c r="FS6" s="103"/>
      <c r="FT6" s="103"/>
      <c r="FU6" s="103"/>
      <c r="FV6" s="103"/>
      <c r="FW6" s="103"/>
      <c r="FX6" s="103"/>
      <c r="FY6" s="103"/>
      <c r="FZ6" s="103"/>
      <c r="GA6" s="103"/>
      <c r="GB6" s="103"/>
      <c r="GC6" s="103"/>
      <c r="GD6" s="103"/>
      <c r="GE6" s="103"/>
      <c r="GF6" s="103"/>
      <c r="GG6" s="103"/>
      <c r="GH6" s="103"/>
      <c r="GI6" s="103"/>
      <c r="GJ6" s="103"/>
      <c r="GK6" s="103"/>
      <c r="GL6" s="103"/>
      <c r="GM6" s="103"/>
      <c r="GN6" s="103"/>
      <c r="GO6" s="103"/>
      <c r="GP6" s="103"/>
      <c r="GQ6" s="103"/>
      <c r="GR6" s="103"/>
      <c r="GS6" s="103"/>
      <c r="GT6" s="103"/>
      <c r="GU6" s="103"/>
      <c r="GV6" s="103"/>
      <c r="GW6" s="103"/>
      <c r="GX6" s="103"/>
      <c r="GY6" s="103"/>
      <c r="GZ6" s="103"/>
      <c r="HA6" s="103"/>
      <c r="HB6" s="103"/>
      <c r="HC6" s="103"/>
      <c r="HD6" s="103"/>
      <c r="HE6" s="103"/>
      <c r="HF6" s="103"/>
      <c r="HG6" s="103"/>
      <c r="HH6" s="103"/>
      <c r="HI6" s="103"/>
      <c r="HJ6" s="103"/>
      <c r="HK6" s="103"/>
      <c r="HL6" s="103"/>
      <c r="HM6" s="103"/>
      <c r="HN6" s="103"/>
      <c r="HO6" s="103"/>
      <c r="HP6" s="103"/>
      <c r="HQ6" s="103"/>
      <c r="HR6" s="103"/>
      <c r="HS6" s="103"/>
      <c r="HT6" s="103"/>
      <c r="HU6" s="103"/>
      <c r="HV6" s="103"/>
      <c r="HW6" s="103"/>
      <c r="HX6" s="103"/>
      <c r="HY6" s="103"/>
      <c r="HZ6" s="103"/>
      <c r="IA6" s="103"/>
      <c r="IB6" s="103"/>
      <c r="IC6" s="103"/>
      <c r="ID6" s="103"/>
      <c r="IE6" s="103"/>
      <c r="IF6" s="103"/>
      <c r="IG6" s="103"/>
      <c r="IH6" s="103"/>
      <c r="II6" s="103"/>
      <c r="IJ6" s="103"/>
      <c r="IK6" s="103"/>
      <c r="IL6" s="103"/>
      <c r="IM6" s="103"/>
      <c r="IN6" s="103"/>
      <c r="IO6" s="103"/>
      <c r="IP6" s="103"/>
      <c r="IQ6" s="103"/>
      <c r="IR6" s="103"/>
      <c r="IS6" s="103"/>
      <c r="IT6" s="103"/>
      <c r="IU6" s="103"/>
      <c r="IV6" s="103"/>
      <c r="IW6" s="103"/>
      <c r="IX6" s="103"/>
      <c r="IY6" s="103"/>
      <c r="IZ6" s="103"/>
      <c r="JA6" s="103"/>
      <c r="JB6" s="103"/>
      <c r="JC6" s="103"/>
      <c r="JD6" s="103"/>
      <c r="JE6" s="103"/>
      <c r="JF6" s="103"/>
      <c r="JG6" s="103"/>
      <c r="JH6" s="103"/>
      <c r="JI6" s="103"/>
      <c r="JJ6" s="103"/>
      <c r="JK6" s="103"/>
      <c r="JL6" s="103"/>
      <c r="JM6" s="103"/>
      <c r="JN6" s="103"/>
      <c r="JO6" s="103"/>
      <c r="JP6" s="103"/>
      <c r="JQ6" s="103"/>
      <c r="JR6" s="103"/>
      <c r="JS6" s="103"/>
      <c r="JT6" s="103"/>
      <c r="JU6" s="103"/>
      <c r="JV6" s="103"/>
      <c r="JW6" s="103"/>
      <c r="JX6" s="103"/>
      <c r="JY6" s="103"/>
      <c r="JZ6" s="103"/>
      <c r="KA6" s="103"/>
      <c r="KB6" s="103"/>
      <c r="KC6" s="103"/>
      <c r="KD6" s="103"/>
      <c r="KE6" s="103"/>
      <c r="KF6" s="103"/>
      <c r="KG6" s="103"/>
      <c r="KH6" s="103"/>
      <c r="KI6" s="103"/>
      <c r="KJ6" s="103"/>
      <c r="KK6" s="103"/>
      <c r="KL6" s="103"/>
      <c r="KM6" s="103"/>
      <c r="KN6" s="103"/>
      <c r="KO6" s="103"/>
      <c r="KP6" s="103"/>
      <c r="KQ6" s="103"/>
      <c r="KR6" s="103"/>
      <c r="KS6" s="103"/>
      <c r="KT6" s="103"/>
      <c r="KU6" s="103"/>
      <c r="KV6" s="103"/>
      <c r="KW6" s="103"/>
      <c r="KX6" s="103"/>
      <c r="KY6" s="103"/>
      <c r="KZ6" s="103"/>
      <c r="LA6" s="103"/>
      <c r="LB6" s="103"/>
      <c r="LC6" s="103"/>
      <c r="LD6" s="103"/>
      <c r="LE6" s="103"/>
      <c r="LF6" s="103"/>
      <c r="LG6" s="103"/>
      <c r="LH6" s="103"/>
      <c r="LI6" s="103"/>
      <c r="LJ6" s="103"/>
      <c r="LK6" s="103"/>
      <c r="LL6" s="103"/>
      <c r="LM6" s="103"/>
      <c r="LN6" s="103"/>
      <c r="LO6" s="103"/>
      <c r="LP6" s="103"/>
      <c r="LQ6" s="103"/>
      <c r="LR6" s="103"/>
      <c r="LS6" s="103"/>
      <c r="LT6" s="103"/>
      <c r="LU6" s="103"/>
      <c r="LV6" s="103"/>
      <c r="LW6" s="103"/>
      <c r="LX6" s="103"/>
      <c r="LY6" s="103"/>
      <c r="LZ6" s="103"/>
      <c r="MA6" s="103"/>
      <c r="MB6" s="103"/>
      <c r="MC6" s="103"/>
      <c r="MD6" s="103"/>
      <c r="ME6" s="103"/>
      <c r="MF6" s="103"/>
      <c r="MG6" s="103"/>
      <c r="MH6" s="103"/>
      <c r="MI6" s="103"/>
      <c r="MJ6" s="103"/>
      <c r="MK6" s="103"/>
      <c r="ML6" s="103"/>
      <c r="MM6" s="103"/>
      <c r="MN6" s="103"/>
      <c r="MO6" s="103"/>
      <c r="MP6" s="103"/>
      <c r="MQ6" s="103"/>
      <c r="MR6" s="103"/>
      <c r="MS6" s="103"/>
      <c r="MT6" s="103"/>
      <c r="MU6" s="103"/>
      <c r="MV6" s="103"/>
      <c r="MW6" s="103"/>
      <c r="MX6" s="103"/>
      <c r="MY6" s="103"/>
      <c r="MZ6" s="103"/>
      <c r="NA6" s="103"/>
      <c r="NB6" s="103"/>
      <c r="NC6" s="103"/>
      <c r="ND6" s="103"/>
      <c r="NE6" s="103"/>
      <c r="NF6" s="103"/>
      <c r="NG6" s="103"/>
      <c r="NH6" s="103"/>
    </row>
    <row r="7" ht="14.25" customHeight="1">
      <c r="B7" s="158" t="s">
        <v>199</v>
      </c>
      <c r="C7" s="14"/>
      <c r="D7" s="14"/>
      <c r="E7" s="14"/>
      <c r="G7" s="46" t="s">
        <v>110</v>
      </c>
      <c r="I7" s="159">
        <f t="shared" ref="I7:NH7" si="4">$E$14/12</f>
        <v>0.08333333333</v>
      </c>
      <c r="J7" s="159">
        <f t="shared" si="4"/>
        <v>0.08333333333</v>
      </c>
      <c r="K7" s="159">
        <f t="shared" si="4"/>
        <v>0.08333333333</v>
      </c>
      <c r="L7" s="159">
        <f t="shared" si="4"/>
        <v>0.08333333333</v>
      </c>
      <c r="M7" s="159">
        <f t="shared" si="4"/>
        <v>0.08333333333</v>
      </c>
      <c r="N7" s="159">
        <f t="shared" si="4"/>
        <v>0.08333333333</v>
      </c>
      <c r="O7" s="159">
        <f t="shared" si="4"/>
        <v>0.08333333333</v>
      </c>
      <c r="P7" s="159">
        <f t="shared" si="4"/>
        <v>0.08333333333</v>
      </c>
      <c r="Q7" s="159">
        <f t="shared" si="4"/>
        <v>0.08333333333</v>
      </c>
      <c r="R7" s="159">
        <f t="shared" si="4"/>
        <v>0.08333333333</v>
      </c>
      <c r="S7" s="159">
        <f t="shared" si="4"/>
        <v>0.08333333333</v>
      </c>
      <c r="T7" s="159">
        <f t="shared" si="4"/>
        <v>0.08333333333</v>
      </c>
      <c r="U7" s="159">
        <f t="shared" si="4"/>
        <v>0.08333333333</v>
      </c>
      <c r="V7" s="159">
        <f t="shared" si="4"/>
        <v>0.08333333333</v>
      </c>
      <c r="W7" s="159">
        <f t="shared" si="4"/>
        <v>0.08333333333</v>
      </c>
      <c r="X7" s="159">
        <f t="shared" si="4"/>
        <v>0.08333333333</v>
      </c>
      <c r="Y7" s="159">
        <f t="shared" si="4"/>
        <v>0.08333333333</v>
      </c>
      <c r="Z7" s="159">
        <f t="shared" si="4"/>
        <v>0.08333333333</v>
      </c>
      <c r="AA7" s="159">
        <f t="shared" si="4"/>
        <v>0.08333333333</v>
      </c>
      <c r="AB7" s="159">
        <f t="shared" si="4"/>
        <v>0.08333333333</v>
      </c>
      <c r="AC7" s="159">
        <f t="shared" si="4"/>
        <v>0.08333333333</v>
      </c>
      <c r="AD7" s="159">
        <f t="shared" si="4"/>
        <v>0.08333333333</v>
      </c>
      <c r="AE7" s="159">
        <f t="shared" si="4"/>
        <v>0.08333333333</v>
      </c>
      <c r="AF7" s="159">
        <f t="shared" si="4"/>
        <v>0.08333333333</v>
      </c>
      <c r="AG7" s="159">
        <f t="shared" si="4"/>
        <v>0.08333333333</v>
      </c>
      <c r="AH7" s="159">
        <f t="shared" si="4"/>
        <v>0.08333333333</v>
      </c>
      <c r="AI7" s="159">
        <f t="shared" si="4"/>
        <v>0.08333333333</v>
      </c>
      <c r="AJ7" s="159">
        <f t="shared" si="4"/>
        <v>0.08333333333</v>
      </c>
      <c r="AK7" s="159">
        <f t="shared" si="4"/>
        <v>0.08333333333</v>
      </c>
      <c r="AL7" s="159">
        <f t="shared" si="4"/>
        <v>0.08333333333</v>
      </c>
      <c r="AM7" s="159">
        <f t="shared" si="4"/>
        <v>0.08333333333</v>
      </c>
      <c r="AN7" s="159">
        <f t="shared" si="4"/>
        <v>0.08333333333</v>
      </c>
      <c r="AO7" s="159">
        <f t="shared" si="4"/>
        <v>0.08333333333</v>
      </c>
      <c r="AP7" s="159">
        <f t="shared" si="4"/>
        <v>0.08333333333</v>
      </c>
      <c r="AQ7" s="159">
        <f t="shared" si="4"/>
        <v>0.08333333333</v>
      </c>
      <c r="AR7" s="159">
        <f t="shared" si="4"/>
        <v>0.08333333333</v>
      </c>
      <c r="AS7" s="159">
        <f t="shared" si="4"/>
        <v>0.08333333333</v>
      </c>
      <c r="AT7" s="159">
        <f t="shared" si="4"/>
        <v>0.08333333333</v>
      </c>
      <c r="AU7" s="159">
        <f t="shared" si="4"/>
        <v>0.08333333333</v>
      </c>
      <c r="AV7" s="159">
        <f t="shared" si="4"/>
        <v>0.08333333333</v>
      </c>
      <c r="AW7" s="159">
        <f t="shared" si="4"/>
        <v>0.08333333333</v>
      </c>
      <c r="AX7" s="159">
        <f t="shared" si="4"/>
        <v>0.08333333333</v>
      </c>
      <c r="AY7" s="159">
        <f t="shared" si="4"/>
        <v>0.08333333333</v>
      </c>
      <c r="AZ7" s="159">
        <f t="shared" si="4"/>
        <v>0.08333333333</v>
      </c>
      <c r="BA7" s="159">
        <f t="shared" si="4"/>
        <v>0.08333333333</v>
      </c>
      <c r="BB7" s="159">
        <f t="shared" si="4"/>
        <v>0.08333333333</v>
      </c>
      <c r="BC7" s="159">
        <f t="shared" si="4"/>
        <v>0.08333333333</v>
      </c>
      <c r="BD7" s="159">
        <f t="shared" si="4"/>
        <v>0.08333333333</v>
      </c>
      <c r="BE7" s="159">
        <f t="shared" si="4"/>
        <v>0.08333333333</v>
      </c>
      <c r="BF7" s="159">
        <f t="shared" si="4"/>
        <v>0.08333333333</v>
      </c>
      <c r="BG7" s="159">
        <f t="shared" si="4"/>
        <v>0.08333333333</v>
      </c>
      <c r="BH7" s="159">
        <f t="shared" si="4"/>
        <v>0.08333333333</v>
      </c>
      <c r="BI7" s="159">
        <f t="shared" si="4"/>
        <v>0.08333333333</v>
      </c>
      <c r="BJ7" s="159">
        <f t="shared" si="4"/>
        <v>0.08333333333</v>
      </c>
      <c r="BK7" s="159">
        <f t="shared" si="4"/>
        <v>0.08333333333</v>
      </c>
      <c r="BL7" s="159">
        <f t="shared" si="4"/>
        <v>0.08333333333</v>
      </c>
      <c r="BM7" s="159">
        <f t="shared" si="4"/>
        <v>0.08333333333</v>
      </c>
      <c r="BN7" s="159">
        <f t="shared" si="4"/>
        <v>0.08333333333</v>
      </c>
      <c r="BO7" s="159">
        <f t="shared" si="4"/>
        <v>0.08333333333</v>
      </c>
      <c r="BP7" s="159">
        <f t="shared" si="4"/>
        <v>0.08333333333</v>
      </c>
      <c r="BQ7" s="159">
        <f t="shared" si="4"/>
        <v>0.08333333333</v>
      </c>
      <c r="BR7" s="159">
        <f t="shared" si="4"/>
        <v>0.08333333333</v>
      </c>
      <c r="BS7" s="159">
        <f t="shared" si="4"/>
        <v>0.08333333333</v>
      </c>
      <c r="BT7" s="159">
        <f t="shared" si="4"/>
        <v>0.08333333333</v>
      </c>
      <c r="BU7" s="159">
        <f t="shared" si="4"/>
        <v>0.08333333333</v>
      </c>
      <c r="BV7" s="159">
        <f t="shared" si="4"/>
        <v>0.08333333333</v>
      </c>
      <c r="BW7" s="159">
        <f t="shared" si="4"/>
        <v>0.08333333333</v>
      </c>
      <c r="BX7" s="159">
        <f t="shared" si="4"/>
        <v>0.08333333333</v>
      </c>
      <c r="BY7" s="159">
        <f t="shared" si="4"/>
        <v>0.08333333333</v>
      </c>
      <c r="BZ7" s="159">
        <f t="shared" si="4"/>
        <v>0.08333333333</v>
      </c>
      <c r="CA7" s="159">
        <f t="shared" si="4"/>
        <v>0.08333333333</v>
      </c>
      <c r="CB7" s="159">
        <f t="shared" si="4"/>
        <v>0.08333333333</v>
      </c>
      <c r="CC7" s="159">
        <f t="shared" si="4"/>
        <v>0.08333333333</v>
      </c>
      <c r="CD7" s="159">
        <f t="shared" si="4"/>
        <v>0.08333333333</v>
      </c>
      <c r="CE7" s="159">
        <f t="shared" si="4"/>
        <v>0.08333333333</v>
      </c>
      <c r="CF7" s="159">
        <f t="shared" si="4"/>
        <v>0.08333333333</v>
      </c>
      <c r="CG7" s="159">
        <f t="shared" si="4"/>
        <v>0.08333333333</v>
      </c>
      <c r="CH7" s="159">
        <f t="shared" si="4"/>
        <v>0.08333333333</v>
      </c>
      <c r="CI7" s="159">
        <f t="shared" si="4"/>
        <v>0.08333333333</v>
      </c>
      <c r="CJ7" s="159">
        <f t="shared" si="4"/>
        <v>0.08333333333</v>
      </c>
      <c r="CK7" s="159">
        <f t="shared" si="4"/>
        <v>0.08333333333</v>
      </c>
      <c r="CL7" s="159">
        <f t="shared" si="4"/>
        <v>0.08333333333</v>
      </c>
      <c r="CM7" s="159">
        <f t="shared" si="4"/>
        <v>0.08333333333</v>
      </c>
      <c r="CN7" s="159">
        <f t="shared" si="4"/>
        <v>0.08333333333</v>
      </c>
      <c r="CO7" s="159">
        <f t="shared" si="4"/>
        <v>0.08333333333</v>
      </c>
      <c r="CP7" s="159">
        <f t="shared" si="4"/>
        <v>0.08333333333</v>
      </c>
      <c r="CQ7" s="159">
        <f t="shared" si="4"/>
        <v>0.08333333333</v>
      </c>
      <c r="CR7" s="159">
        <f t="shared" si="4"/>
        <v>0.08333333333</v>
      </c>
      <c r="CS7" s="159">
        <f t="shared" si="4"/>
        <v>0.08333333333</v>
      </c>
      <c r="CT7" s="159">
        <f t="shared" si="4"/>
        <v>0.08333333333</v>
      </c>
      <c r="CU7" s="159">
        <f t="shared" si="4"/>
        <v>0.08333333333</v>
      </c>
      <c r="CV7" s="159">
        <f t="shared" si="4"/>
        <v>0.08333333333</v>
      </c>
      <c r="CW7" s="159">
        <f t="shared" si="4"/>
        <v>0.08333333333</v>
      </c>
      <c r="CX7" s="159">
        <f t="shared" si="4"/>
        <v>0.08333333333</v>
      </c>
      <c r="CY7" s="159">
        <f t="shared" si="4"/>
        <v>0.08333333333</v>
      </c>
      <c r="CZ7" s="159">
        <f t="shared" si="4"/>
        <v>0.08333333333</v>
      </c>
      <c r="DA7" s="159">
        <f t="shared" si="4"/>
        <v>0.08333333333</v>
      </c>
      <c r="DB7" s="159">
        <f t="shared" si="4"/>
        <v>0.08333333333</v>
      </c>
      <c r="DC7" s="159">
        <f t="shared" si="4"/>
        <v>0.08333333333</v>
      </c>
      <c r="DD7" s="159">
        <f t="shared" si="4"/>
        <v>0.08333333333</v>
      </c>
      <c r="DE7" s="159">
        <f t="shared" si="4"/>
        <v>0.08333333333</v>
      </c>
      <c r="DF7" s="159">
        <f t="shared" si="4"/>
        <v>0.08333333333</v>
      </c>
      <c r="DG7" s="159">
        <f t="shared" si="4"/>
        <v>0.08333333333</v>
      </c>
      <c r="DH7" s="159">
        <f t="shared" si="4"/>
        <v>0.08333333333</v>
      </c>
      <c r="DI7" s="159">
        <f t="shared" si="4"/>
        <v>0.08333333333</v>
      </c>
      <c r="DJ7" s="159">
        <f t="shared" si="4"/>
        <v>0.08333333333</v>
      </c>
      <c r="DK7" s="159">
        <f t="shared" si="4"/>
        <v>0.08333333333</v>
      </c>
      <c r="DL7" s="159">
        <f t="shared" si="4"/>
        <v>0.08333333333</v>
      </c>
      <c r="DM7" s="159">
        <f t="shared" si="4"/>
        <v>0.08333333333</v>
      </c>
      <c r="DN7" s="159">
        <f t="shared" si="4"/>
        <v>0.08333333333</v>
      </c>
      <c r="DO7" s="159">
        <f t="shared" si="4"/>
        <v>0.08333333333</v>
      </c>
      <c r="DP7" s="159">
        <f t="shared" si="4"/>
        <v>0.08333333333</v>
      </c>
      <c r="DQ7" s="159">
        <f t="shared" si="4"/>
        <v>0.08333333333</v>
      </c>
      <c r="DR7" s="159">
        <f t="shared" si="4"/>
        <v>0.08333333333</v>
      </c>
      <c r="DS7" s="159">
        <f t="shared" si="4"/>
        <v>0.08333333333</v>
      </c>
      <c r="DT7" s="159">
        <f t="shared" si="4"/>
        <v>0.08333333333</v>
      </c>
      <c r="DU7" s="159">
        <f t="shared" si="4"/>
        <v>0.08333333333</v>
      </c>
      <c r="DV7" s="159">
        <f t="shared" si="4"/>
        <v>0.08333333333</v>
      </c>
      <c r="DW7" s="159">
        <f t="shared" si="4"/>
        <v>0.08333333333</v>
      </c>
      <c r="DX7" s="159">
        <f t="shared" si="4"/>
        <v>0.08333333333</v>
      </c>
      <c r="DY7" s="159">
        <f t="shared" si="4"/>
        <v>0.08333333333</v>
      </c>
      <c r="DZ7" s="159">
        <f t="shared" si="4"/>
        <v>0.08333333333</v>
      </c>
      <c r="EA7" s="159">
        <f t="shared" si="4"/>
        <v>0.08333333333</v>
      </c>
      <c r="EB7" s="159">
        <f t="shared" si="4"/>
        <v>0.08333333333</v>
      </c>
      <c r="EC7" s="159">
        <f t="shared" si="4"/>
        <v>0.08333333333</v>
      </c>
      <c r="ED7" s="159">
        <f t="shared" si="4"/>
        <v>0.08333333333</v>
      </c>
      <c r="EE7" s="159">
        <f t="shared" si="4"/>
        <v>0.08333333333</v>
      </c>
      <c r="EF7" s="159">
        <f t="shared" si="4"/>
        <v>0.08333333333</v>
      </c>
      <c r="EG7" s="159">
        <f t="shared" si="4"/>
        <v>0.08333333333</v>
      </c>
      <c r="EH7" s="159">
        <f t="shared" si="4"/>
        <v>0.08333333333</v>
      </c>
      <c r="EI7" s="159">
        <f t="shared" si="4"/>
        <v>0.08333333333</v>
      </c>
      <c r="EJ7" s="159">
        <f t="shared" si="4"/>
        <v>0.08333333333</v>
      </c>
      <c r="EK7" s="159">
        <f t="shared" si="4"/>
        <v>0.08333333333</v>
      </c>
      <c r="EL7" s="159">
        <f t="shared" si="4"/>
        <v>0.08333333333</v>
      </c>
      <c r="EM7" s="159">
        <f t="shared" si="4"/>
        <v>0.08333333333</v>
      </c>
      <c r="EN7" s="159">
        <f t="shared" si="4"/>
        <v>0.08333333333</v>
      </c>
      <c r="EO7" s="159">
        <f t="shared" si="4"/>
        <v>0.08333333333</v>
      </c>
      <c r="EP7" s="159">
        <f t="shared" si="4"/>
        <v>0.08333333333</v>
      </c>
      <c r="EQ7" s="159">
        <f t="shared" si="4"/>
        <v>0.08333333333</v>
      </c>
      <c r="ER7" s="159">
        <f t="shared" si="4"/>
        <v>0.08333333333</v>
      </c>
      <c r="ES7" s="159">
        <f t="shared" si="4"/>
        <v>0.08333333333</v>
      </c>
      <c r="ET7" s="159">
        <f t="shared" si="4"/>
        <v>0.08333333333</v>
      </c>
      <c r="EU7" s="159">
        <f t="shared" si="4"/>
        <v>0.08333333333</v>
      </c>
      <c r="EV7" s="159">
        <f t="shared" si="4"/>
        <v>0.08333333333</v>
      </c>
      <c r="EW7" s="159">
        <f t="shared" si="4"/>
        <v>0.08333333333</v>
      </c>
      <c r="EX7" s="159">
        <f t="shared" si="4"/>
        <v>0.08333333333</v>
      </c>
      <c r="EY7" s="159">
        <f t="shared" si="4"/>
        <v>0.08333333333</v>
      </c>
      <c r="EZ7" s="159">
        <f t="shared" si="4"/>
        <v>0.08333333333</v>
      </c>
      <c r="FA7" s="159">
        <f t="shared" si="4"/>
        <v>0.08333333333</v>
      </c>
      <c r="FB7" s="159">
        <f t="shared" si="4"/>
        <v>0.08333333333</v>
      </c>
      <c r="FC7" s="159">
        <f t="shared" si="4"/>
        <v>0.08333333333</v>
      </c>
      <c r="FD7" s="159">
        <f t="shared" si="4"/>
        <v>0.08333333333</v>
      </c>
      <c r="FE7" s="159">
        <f t="shared" si="4"/>
        <v>0.08333333333</v>
      </c>
      <c r="FF7" s="159">
        <f t="shared" si="4"/>
        <v>0.08333333333</v>
      </c>
      <c r="FG7" s="159">
        <f t="shared" si="4"/>
        <v>0.08333333333</v>
      </c>
      <c r="FH7" s="159">
        <f t="shared" si="4"/>
        <v>0.08333333333</v>
      </c>
      <c r="FI7" s="159">
        <f t="shared" si="4"/>
        <v>0.08333333333</v>
      </c>
      <c r="FJ7" s="159">
        <f t="shared" si="4"/>
        <v>0.08333333333</v>
      </c>
      <c r="FK7" s="159">
        <f t="shared" si="4"/>
        <v>0.08333333333</v>
      </c>
      <c r="FL7" s="159">
        <f t="shared" si="4"/>
        <v>0.08333333333</v>
      </c>
      <c r="FM7" s="159">
        <f t="shared" si="4"/>
        <v>0.08333333333</v>
      </c>
      <c r="FN7" s="159">
        <f t="shared" si="4"/>
        <v>0.08333333333</v>
      </c>
      <c r="FO7" s="159">
        <f t="shared" si="4"/>
        <v>0.08333333333</v>
      </c>
      <c r="FP7" s="159">
        <f t="shared" si="4"/>
        <v>0.08333333333</v>
      </c>
      <c r="FQ7" s="159">
        <f t="shared" si="4"/>
        <v>0.08333333333</v>
      </c>
      <c r="FR7" s="159">
        <f t="shared" si="4"/>
        <v>0.08333333333</v>
      </c>
      <c r="FS7" s="159">
        <f t="shared" si="4"/>
        <v>0.08333333333</v>
      </c>
      <c r="FT7" s="159">
        <f t="shared" si="4"/>
        <v>0.08333333333</v>
      </c>
      <c r="FU7" s="159">
        <f t="shared" si="4"/>
        <v>0.08333333333</v>
      </c>
      <c r="FV7" s="159">
        <f t="shared" si="4"/>
        <v>0.08333333333</v>
      </c>
      <c r="FW7" s="159">
        <f t="shared" si="4"/>
        <v>0.08333333333</v>
      </c>
      <c r="FX7" s="159">
        <f t="shared" si="4"/>
        <v>0.08333333333</v>
      </c>
      <c r="FY7" s="159">
        <f t="shared" si="4"/>
        <v>0.08333333333</v>
      </c>
      <c r="FZ7" s="159">
        <f t="shared" si="4"/>
        <v>0.08333333333</v>
      </c>
      <c r="GA7" s="159">
        <f t="shared" si="4"/>
        <v>0.08333333333</v>
      </c>
      <c r="GB7" s="159">
        <f t="shared" si="4"/>
        <v>0.08333333333</v>
      </c>
      <c r="GC7" s="159">
        <f t="shared" si="4"/>
        <v>0.08333333333</v>
      </c>
      <c r="GD7" s="159">
        <f t="shared" si="4"/>
        <v>0.08333333333</v>
      </c>
      <c r="GE7" s="159">
        <f t="shared" si="4"/>
        <v>0.08333333333</v>
      </c>
      <c r="GF7" s="159">
        <f t="shared" si="4"/>
        <v>0.08333333333</v>
      </c>
      <c r="GG7" s="159">
        <f t="shared" si="4"/>
        <v>0.08333333333</v>
      </c>
      <c r="GH7" s="159">
        <f t="shared" si="4"/>
        <v>0.08333333333</v>
      </c>
      <c r="GI7" s="159">
        <f t="shared" si="4"/>
        <v>0.08333333333</v>
      </c>
      <c r="GJ7" s="159">
        <f t="shared" si="4"/>
        <v>0.08333333333</v>
      </c>
      <c r="GK7" s="159">
        <f t="shared" si="4"/>
        <v>0.08333333333</v>
      </c>
      <c r="GL7" s="159">
        <f t="shared" si="4"/>
        <v>0.08333333333</v>
      </c>
      <c r="GM7" s="159">
        <f t="shared" si="4"/>
        <v>0.08333333333</v>
      </c>
      <c r="GN7" s="159">
        <f t="shared" si="4"/>
        <v>0.08333333333</v>
      </c>
      <c r="GO7" s="159">
        <f t="shared" si="4"/>
        <v>0.08333333333</v>
      </c>
      <c r="GP7" s="159">
        <f t="shared" si="4"/>
        <v>0.08333333333</v>
      </c>
      <c r="GQ7" s="159">
        <f t="shared" si="4"/>
        <v>0.08333333333</v>
      </c>
      <c r="GR7" s="159">
        <f t="shared" si="4"/>
        <v>0.08333333333</v>
      </c>
      <c r="GS7" s="159">
        <f t="shared" si="4"/>
        <v>0.08333333333</v>
      </c>
      <c r="GT7" s="159">
        <f t="shared" si="4"/>
        <v>0.08333333333</v>
      </c>
      <c r="GU7" s="159">
        <f t="shared" si="4"/>
        <v>0.08333333333</v>
      </c>
      <c r="GV7" s="159">
        <f t="shared" si="4"/>
        <v>0.08333333333</v>
      </c>
      <c r="GW7" s="159">
        <f t="shared" si="4"/>
        <v>0.08333333333</v>
      </c>
      <c r="GX7" s="159">
        <f t="shared" si="4"/>
        <v>0.08333333333</v>
      </c>
      <c r="GY7" s="159">
        <f t="shared" si="4"/>
        <v>0.08333333333</v>
      </c>
      <c r="GZ7" s="159">
        <f t="shared" si="4"/>
        <v>0.08333333333</v>
      </c>
      <c r="HA7" s="159">
        <f t="shared" si="4"/>
        <v>0.08333333333</v>
      </c>
      <c r="HB7" s="159">
        <f t="shared" si="4"/>
        <v>0.08333333333</v>
      </c>
      <c r="HC7" s="159">
        <f t="shared" si="4"/>
        <v>0.08333333333</v>
      </c>
      <c r="HD7" s="159">
        <f t="shared" si="4"/>
        <v>0.08333333333</v>
      </c>
      <c r="HE7" s="159">
        <f t="shared" si="4"/>
        <v>0.08333333333</v>
      </c>
      <c r="HF7" s="159">
        <f t="shared" si="4"/>
        <v>0.08333333333</v>
      </c>
      <c r="HG7" s="159">
        <f t="shared" si="4"/>
        <v>0.08333333333</v>
      </c>
      <c r="HH7" s="159">
        <f t="shared" si="4"/>
        <v>0.08333333333</v>
      </c>
      <c r="HI7" s="159">
        <f t="shared" si="4"/>
        <v>0.08333333333</v>
      </c>
      <c r="HJ7" s="159">
        <f t="shared" si="4"/>
        <v>0.08333333333</v>
      </c>
      <c r="HK7" s="159">
        <f t="shared" si="4"/>
        <v>0.08333333333</v>
      </c>
      <c r="HL7" s="159">
        <f t="shared" si="4"/>
        <v>0.08333333333</v>
      </c>
      <c r="HM7" s="159">
        <f t="shared" si="4"/>
        <v>0.08333333333</v>
      </c>
      <c r="HN7" s="159">
        <f t="shared" si="4"/>
        <v>0.08333333333</v>
      </c>
      <c r="HO7" s="159">
        <f t="shared" si="4"/>
        <v>0.08333333333</v>
      </c>
      <c r="HP7" s="159">
        <f t="shared" si="4"/>
        <v>0.08333333333</v>
      </c>
      <c r="HQ7" s="159">
        <f t="shared" si="4"/>
        <v>0.08333333333</v>
      </c>
      <c r="HR7" s="159">
        <f t="shared" si="4"/>
        <v>0.08333333333</v>
      </c>
      <c r="HS7" s="159">
        <f t="shared" si="4"/>
        <v>0.08333333333</v>
      </c>
      <c r="HT7" s="159">
        <f t="shared" si="4"/>
        <v>0.08333333333</v>
      </c>
      <c r="HU7" s="159">
        <f t="shared" si="4"/>
        <v>0.08333333333</v>
      </c>
      <c r="HV7" s="159">
        <f t="shared" si="4"/>
        <v>0.08333333333</v>
      </c>
      <c r="HW7" s="159">
        <f t="shared" si="4"/>
        <v>0.08333333333</v>
      </c>
      <c r="HX7" s="159">
        <f t="shared" si="4"/>
        <v>0.08333333333</v>
      </c>
      <c r="HY7" s="159">
        <f t="shared" si="4"/>
        <v>0.08333333333</v>
      </c>
      <c r="HZ7" s="159">
        <f t="shared" si="4"/>
        <v>0.08333333333</v>
      </c>
      <c r="IA7" s="159">
        <f t="shared" si="4"/>
        <v>0.08333333333</v>
      </c>
      <c r="IB7" s="159">
        <f t="shared" si="4"/>
        <v>0.08333333333</v>
      </c>
      <c r="IC7" s="159">
        <f t="shared" si="4"/>
        <v>0.08333333333</v>
      </c>
      <c r="ID7" s="159">
        <f t="shared" si="4"/>
        <v>0.08333333333</v>
      </c>
      <c r="IE7" s="159">
        <f t="shared" si="4"/>
        <v>0.08333333333</v>
      </c>
      <c r="IF7" s="159">
        <f t="shared" si="4"/>
        <v>0.08333333333</v>
      </c>
      <c r="IG7" s="159">
        <f t="shared" si="4"/>
        <v>0.08333333333</v>
      </c>
      <c r="IH7" s="159">
        <f t="shared" si="4"/>
        <v>0.08333333333</v>
      </c>
      <c r="II7" s="159">
        <f t="shared" si="4"/>
        <v>0.08333333333</v>
      </c>
      <c r="IJ7" s="159">
        <f t="shared" si="4"/>
        <v>0.08333333333</v>
      </c>
      <c r="IK7" s="159">
        <f t="shared" si="4"/>
        <v>0.08333333333</v>
      </c>
      <c r="IL7" s="159">
        <f t="shared" si="4"/>
        <v>0.08333333333</v>
      </c>
      <c r="IM7" s="159">
        <f t="shared" si="4"/>
        <v>0.08333333333</v>
      </c>
      <c r="IN7" s="159">
        <f t="shared" si="4"/>
        <v>0.08333333333</v>
      </c>
      <c r="IO7" s="159">
        <f t="shared" si="4"/>
        <v>0.08333333333</v>
      </c>
      <c r="IP7" s="159">
        <f t="shared" si="4"/>
        <v>0.08333333333</v>
      </c>
      <c r="IQ7" s="159">
        <f t="shared" si="4"/>
        <v>0.08333333333</v>
      </c>
      <c r="IR7" s="159">
        <f t="shared" si="4"/>
        <v>0.08333333333</v>
      </c>
      <c r="IS7" s="159">
        <f t="shared" si="4"/>
        <v>0.08333333333</v>
      </c>
      <c r="IT7" s="159">
        <f t="shared" si="4"/>
        <v>0.08333333333</v>
      </c>
      <c r="IU7" s="159">
        <f t="shared" si="4"/>
        <v>0.08333333333</v>
      </c>
      <c r="IV7" s="159">
        <f t="shared" si="4"/>
        <v>0.08333333333</v>
      </c>
      <c r="IW7" s="159">
        <f t="shared" si="4"/>
        <v>0.08333333333</v>
      </c>
      <c r="IX7" s="159">
        <f t="shared" si="4"/>
        <v>0.08333333333</v>
      </c>
      <c r="IY7" s="159">
        <f t="shared" si="4"/>
        <v>0.08333333333</v>
      </c>
      <c r="IZ7" s="159">
        <f t="shared" si="4"/>
        <v>0.08333333333</v>
      </c>
      <c r="JA7" s="159">
        <f t="shared" si="4"/>
        <v>0.08333333333</v>
      </c>
      <c r="JB7" s="159">
        <f t="shared" si="4"/>
        <v>0.08333333333</v>
      </c>
      <c r="JC7" s="159">
        <f t="shared" si="4"/>
        <v>0.08333333333</v>
      </c>
      <c r="JD7" s="159">
        <f t="shared" si="4"/>
        <v>0.08333333333</v>
      </c>
      <c r="JE7" s="159">
        <f t="shared" si="4"/>
        <v>0.08333333333</v>
      </c>
      <c r="JF7" s="159">
        <f t="shared" si="4"/>
        <v>0.08333333333</v>
      </c>
      <c r="JG7" s="159">
        <f t="shared" si="4"/>
        <v>0.08333333333</v>
      </c>
      <c r="JH7" s="159">
        <f t="shared" si="4"/>
        <v>0.08333333333</v>
      </c>
      <c r="JI7" s="159">
        <f t="shared" si="4"/>
        <v>0.08333333333</v>
      </c>
      <c r="JJ7" s="159">
        <f t="shared" si="4"/>
        <v>0.08333333333</v>
      </c>
      <c r="JK7" s="159">
        <f t="shared" si="4"/>
        <v>0.08333333333</v>
      </c>
      <c r="JL7" s="159">
        <f t="shared" si="4"/>
        <v>0.08333333333</v>
      </c>
      <c r="JM7" s="159">
        <f t="shared" si="4"/>
        <v>0.08333333333</v>
      </c>
      <c r="JN7" s="159">
        <f t="shared" si="4"/>
        <v>0.08333333333</v>
      </c>
      <c r="JO7" s="159">
        <f t="shared" si="4"/>
        <v>0.08333333333</v>
      </c>
      <c r="JP7" s="159">
        <f t="shared" si="4"/>
        <v>0.08333333333</v>
      </c>
      <c r="JQ7" s="159">
        <f t="shared" si="4"/>
        <v>0.08333333333</v>
      </c>
      <c r="JR7" s="159">
        <f t="shared" si="4"/>
        <v>0.08333333333</v>
      </c>
      <c r="JS7" s="159">
        <f t="shared" si="4"/>
        <v>0.08333333333</v>
      </c>
      <c r="JT7" s="159">
        <f t="shared" si="4"/>
        <v>0.08333333333</v>
      </c>
      <c r="JU7" s="159">
        <f t="shared" si="4"/>
        <v>0.08333333333</v>
      </c>
      <c r="JV7" s="159">
        <f t="shared" si="4"/>
        <v>0.08333333333</v>
      </c>
      <c r="JW7" s="159">
        <f t="shared" si="4"/>
        <v>0.08333333333</v>
      </c>
      <c r="JX7" s="159">
        <f t="shared" si="4"/>
        <v>0.08333333333</v>
      </c>
      <c r="JY7" s="159">
        <f t="shared" si="4"/>
        <v>0.08333333333</v>
      </c>
      <c r="JZ7" s="159">
        <f t="shared" si="4"/>
        <v>0.08333333333</v>
      </c>
      <c r="KA7" s="159">
        <f t="shared" si="4"/>
        <v>0.08333333333</v>
      </c>
      <c r="KB7" s="159">
        <f t="shared" si="4"/>
        <v>0.08333333333</v>
      </c>
      <c r="KC7" s="159">
        <f t="shared" si="4"/>
        <v>0.08333333333</v>
      </c>
      <c r="KD7" s="159">
        <f t="shared" si="4"/>
        <v>0.08333333333</v>
      </c>
      <c r="KE7" s="159">
        <f t="shared" si="4"/>
        <v>0.08333333333</v>
      </c>
      <c r="KF7" s="159">
        <f t="shared" si="4"/>
        <v>0.08333333333</v>
      </c>
      <c r="KG7" s="159">
        <f t="shared" si="4"/>
        <v>0.08333333333</v>
      </c>
      <c r="KH7" s="159">
        <f t="shared" si="4"/>
        <v>0.08333333333</v>
      </c>
      <c r="KI7" s="159">
        <f t="shared" si="4"/>
        <v>0.08333333333</v>
      </c>
      <c r="KJ7" s="159">
        <f t="shared" si="4"/>
        <v>0.08333333333</v>
      </c>
      <c r="KK7" s="159">
        <f t="shared" si="4"/>
        <v>0.08333333333</v>
      </c>
      <c r="KL7" s="159">
        <f t="shared" si="4"/>
        <v>0.08333333333</v>
      </c>
      <c r="KM7" s="159">
        <f t="shared" si="4"/>
        <v>0.08333333333</v>
      </c>
      <c r="KN7" s="159">
        <f t="shared" si="4"/>
        <v>0.08333333333</v>
      </c>
      <c r="KO7" s="159">
        <f t="shared" si="4"/>
        <v>0.08333333333</v>
      </c>
      <c r="KP7" s="159">
        <f t="shared" si="4"/>
        <v>0.08333333333</v>
      </c>
      <c r="KQ7" s="159">
        <f t="shared" si="4"/>
        <v>0.08333333333</v>
      </c>
      <c r="KR7" s="159">
        <f t="shared" si="4"/>
        <v>0.08333333333</v>
      </c>
      <c r="KS7" s="159">
        <f t="shared" si="4"/>
        <v>0.08333333333</v>
      </c>
      <c r="KT7" s="159">
        <f t="shared" si="4"/>
        <v>0.08333333333</v>
      </c>
      <c r="KU7" s="159">
        <f t="shared" si="4"/>
        <v>0.08333333333</v>
      </c>
      <c r="KV7" s="159">
        <f t="shared" si="4"/>
        <v>0.08333333333</v>
      </c>
      <c r="KW7" s="159">
        <f t="shared" si="4"/>
        <v>0.08333333333</v>
      </c>
      <c r="KX7" s="159">
        <f t="shared" si="4"/>
        <v>0.08333333333</v>
      </c>
      <c r="KY7" s="159">
        <f t="shared" si="4"/>
        <v>0.08333333333</v>
      </c>
      <c r="KZ7" s="159">
        <f t="shared" si="4"/>
        <v>0.08333333333</v>
      </c>
      <c r="LA7" s="159">
        <f t="shared" si="4"/>
        <v>0.08333333333</v>
      </c>
      <c r="LB7" s="159">
        <f t="shared" si="4"/>
        <v>0.08333333333</v>
      </c>
      <c r="LC7" s="159">
        <f t="shared" si="4"/>
        <v>0.08333333333</v>
      </c>
      <c r="LD7" s="159">
        <f t="shared" si="4"/>
        <v>0.08333333333</v>
      </c>
      <c r="LE7" s="159">
        <f t="shared" si="4"/>
        <v>0.08333333333</v>
      </c>
      <c r="LF7" s="159">
        <f t="shared" si="4"/>
        <v>0.08333333333</v>
      </c>
      <c r="LG7" s="159">
        <f t="shared" si="4"/>
        <v>0.08333333333</v>
      </c>
      <c r="LH7" s="159">
        <f t="shared" si="4"/>
        <v>0.08333333333</v>
      </c>
      <c r="LI7" s="159">
        <f t="shared" si="4"/>
        <v>0.08333333333</v>
      </c>
      <c r="LJ7" s="159">
        <f t="shared" si="4"/>
        <v>0.08333333333</v>
      </c>
      <c r="LK7" s="159">
        <f t="shared" si="4"/>
        <v>0.08333333333</v>
      </c>
      <c r="LL7" s="159">
        <f t="shared" si="4"/>
        <v>0.08333333333</v>
      </c>
      <c r="LM7" s="159">
        <f t="shared" si="4"/>
        <v>0.08333333333</v>
      </c>
      <c r="LN7" s="159">
        <f t="shared" si="4"/>
        <v>0.08333333333</v>
      </c>
      <c r="LO7" s="159">
        <f t="shared" si="4"/>
        <v>0.08333333333</v>
      </c>
      <c r="LP7" s="159">
        <f t="shared" si="4"/>
        <v>0.08333333333</v>
      </c>
      <c r="LQ7" s="159">
        <f t="shared" si="4"/>
        <v>0.08333333333</v>
      </c>
      <c r="LR7" s="159">
        <f t="shared" si="4"/>
        <v>0.08333333333</v>
      </c>
      <c r="LS7" s="159">
        <f t="shared" si="4"/>
        <v>0.08333333333</v>
      </c>
      <c r="LT7" s="159">
        <f t="shared" si="4"/>
        <v>0.08333333333</v>
      </c>
      <c r="LU7" s="159">
        <f t="shared" si="4"/>
        <v>0.08333333333</v>
      </c>
      <c r="LV7" s="159">
        <f t="shared" si="4"/>
        <v>0.08333333333</v>
      </c>
      <c r="LW7" s="159">
        <f t="shared" si="4"/>
        <v>0.08333333333</v>
      </c>
      <c r="LX7" s="159">
        <f t="shared" si="4"/>
        <v>0.08333333333</v>
      </c>
      <c r="LY7" s="159">
        <f t="shared" si="4"/>
        <v>0.08333333333</v>
      </c>
      <c r="LZ7" s="159">
        <f t="shared" si="4"/>
        <v>0.08333333333</v>
      </c>
      <c r="MA7" s="159">
        <f t="shared" si="4"/>
        <v>0.08333333333</v>
      </c>
      <c r="MB7" s="159">
        <f t="shared" si="4"/>
        <v>0.08333333333</v>
      </c>
      <c r="MC7" s="159">
        <f t="shared" si="4"/>
        <v>0.08333333333</v>
      </c>
      <c r="MD7" s="159">
        <f t="shared" si="4"/>
        <v>0.08333333333</v>
      </c>
      <c r="ME7" s="159">
        <f t="shared" si="4"/>
        <v>0.08333333333</v>
      </c>
      <c r="MF7" s="159">
        <f t="shared" si="4"/>
        <v>0.08333333333</v>
      </c>
      <c r="MG7" s="159">
        <f t="shared" si="4"/>
        <v>0.08333333333</v>
      </c>
      <c r="MH7" s="159">
        <f t="shared" si="4"/>
        <v>0.08333333333</v>
      </c>
      <c r="MI7" s="159">
        <f t="shared" si="4"/>
        <v>0.08333333333</v>
      </c>
      <c r="MJ7" s="159">
        <f t="shared" si="4"/>
        <v>0.08333333333</v>
      </c>
      <c r="MK7" s="159">
        <f t="shared" si="4"/>
        <v>0.08333333333</v>
      </c>
      <c r="ML7" s="159">
        <f t="shared" si="4"/>
        <v>0.08333333333</v>
      </c>
      <c r="MM7" s="159">
        <f t="shared" si="4"/>
        <v>0.08333333333</v>
      </c>
      <c r="MN7" s="159">
        <f t="shared" si="4"/>
        <v>0.08333333333</v>
      </c>
      <c r="MO7" s="159">
        <f t="shared" si="4"/>
        <v>0.08333333333</v>
      </c>
      <c r="MP7" s="159">
        <f t="shared" si="4"/>
        <v>0.08333333333</v>
      </c>
      <c r="MQ7" s="159">
        <f t="shared" si="4"/>
        <v>0.08333333333</v>
      </c>
      <c r="MR7" s="159">
        <f t="shared" si="4"/>
        <v>0.08333333333</v>
      </c>
      <c r="MS7" s="159">
        <f t="shared" si="4"/>
        <v>0.08333333333</v>
      </c>
      <c r="MT7" s="159">
        <f t="shared" si="4"/>
        <v>0.08333333333</v>
      </c>
      <c r="MU7" s="159">
        <f t="shared" si="4"/>
        <v>0.08333333333</v>
      </c>
      <c r="MV7" s="159">
        <f t="shared" si="4"/>
        <v>0.08333333333</v>
      </c>
      <c r="MW7" s="159">
        <f t="shared" si="4"/>
        <v>0.08333333333</v>
      </c>
      <c r="MX7" s="159">
        <f t="shared" si="4"/>
        <v>0.08333333333</v>
      </c>
      <c r="MY7" s="159">
        <f t="shared" si="4"/>
        <v>0.08333333333</v>
      </c>
      <c r="MZ7" s="159">
        <f t="shared" si="4"/>
        <v>0.08333333333</v>
      </c>
      <c r="NA7" s="159">
        <f t="shared" si="4"/>
        <v>0.08333333333</v>
      </c>
      <c r="NB7" s="159">
        <f t="shared" si="4"/>
        <v>0.08333333333</v>
      </c>
      <c r="NC7" s="159">
        <f t="shared" si="4"/>
        <v>0.08333333333</v>
      </c>
      <c r="ND7" s="159">
        <f t="shared" si="4"/>
        <v>0.08333333333</v>
      </c>
      <c r="NE7" s="159">
        <f t="shared" si="4"/>
        <v>0.08333333333</v>
      </c>
      <c r="NF7" s="159">
        <f t="shared" si="4"/>
        <v>0.08333333333</v>
      </c>
      <c r="NG7" s="159">
        <f t="shared" si="4"/>
        <v>0.08333333333</v>
      </c>
      <c r="NH7" s="159">
        <f t="shared" si="4"/>
        <v>0.08333333333</v>
      </c>
      <c r="NI7" s="46" t="s">
        <v>168</v>
      </c>
    </row>
    <row r="8" ht="14.25" customHeight="1">
      <c r="B8" s="46" t="s">
        <v>201</v>
      </c>
      <c r="E8" s="46">
        <v>1.0</v>
      </c>
      <c r="G8" s="46" t="s">
        <v>202</v>
      </c>
      <c r="I8" s="160">
        <f t="array" ref="I8">INDEX('1-month SOFR - UST '!$Q$9:$Q$1048576,MATCH(I$4,'1-month SOFR - UST '!$O$9:$O$1048576,0))/12</f>
        <v>0.00346265</v>
      </c>
      <c r="J8" s="160">
        <f t="array" ref="J8">INDEX('1-month SOFR - UST '!$Q$9:$Q$1048576,MATCH(J$4,'1-month SOFR - UST '!$O$9:$O$1048576,0))/12</f>
        <v>0.003338141667</v>
      </c>
      <c r="K8" s="160">
        <f t="array" ref="K8">INDEX('1-month SOFR - UST '!$Q$9:$Q$1048576,MATCH(K$4,'1-month SOFR - UST '!$O$9:$O$1048576,0))/12</f>
        <v>0.003301916667</v>
      </c>
      <c r="L8" s="160">
        <f t="array" ref="L8">INDEX('1-month SOFR - UST '!$Q$9:$Q$1048576,MATCH(L$4,'1-month SOFR - UST '!$O$9:$O$1048576,0))/12</f>
        <v>0.00312115</v>
      </c>
      <c r="M8" s="160">
        <f t="array" ref="M8">INDEX('1-month SOFR - UST '!$Q$9:$Q$1048576,MATCH(M$4,'1-month SOFR - UST '!$O$9:$O$1048576,0))/12</f>
        <v>0.003081466667</v>
      </c>
      <c r="N8" s="160">
        <f t="array" ref="N8">INDEX('1-month SOFR - UST '!$Q$9:$Q$1048576,MATCH(N$4,'1-month SOFR - UST '!$O$9:$O$1048576,0))/12</f>
        <v>0.003043908333</v>
      </c>
      <c r="O8" s="160">
        <f t="array" ref="O8">INDEX('1-month SOFR - UST '!$Q$9:$Q$1048576,MATCH(O$4,'1-month SOFR - UST '!$O$9:$O$1048576,0))/12</f>
        <v>0.0030013</v>
      </c>
      <c r="P8" s="160">
        <f t="array" ref="P8">INDEX('1-month SOFR - UST '!$Q$9:$Q$1048576,MATCH(P$4,'1-month SOFR - UST '!$O$9:$O$1048576,0))/12</f>
        <v>0.002948358333</v>
      </c>
      <c r="Q8" s="160">
        <f t="array" ref="Q8">INDEX('1-month SOFR - UST '!$Q$9:$Q$1048576,MATCH(Q$4,'1-month SOFR - UST '!$O$9:$O$1048576,0))/12</f>
        <v>0.00291675</v>
      </c>
      <c r="R8" s="160">
        <f t="array" ref="R8">INDEX('1-month SOFR - UST '!$Q$9:$Q$1048576,MATCH(R$4,'1-month SOFR - UST '!$O$9:$O$1048576,0))/12</f>
        <v>0.002794133333</v>
      </c>
      <c r="S8" s="160">
        <f t="array" ref="S8">INDEX('1-month SOFR - UST '!$Q$9:$Q$1048576,MATCH(S$4,'1-month SOFR - UST '!$O$9:$O$1048576,0))/12</f>
        <v>0.00277035</v>
      </c>
      <c r="T8" s="160">
        <f t="array" ref="T8">INDEX('1-month SOFR - UST '!$Q$9:$Q$1048576,MATCH(T$4,'1-month SOFR - UST '!$O$9:$O$1048576,0))/12</f>
        <v>0.002770608333</v>
      </c>
      <c r="U8" s="160">
        <f t="array" ref="U8">INDEX('1-month SOFR - UST '!$Q$9:$Q$1048576,MATCH(U$4,'1-month SOFR - UST '!$O$9:$O$1048576,0))/12</f>
        <v>0.002661266667</v>
      </c>
      <c r="V8" s="160">
        <f t="array" ref="V8">INDEX('1-month SOFR - UST '!$Q$9:$Q$1048576,MATCH(V$4,'1-month SOFR - UST '!$O$9:$O$1048576,0))/12</f>
        <v>0.0026536</v>
      </c>
      <c r="W8" s="160">
        <f t="array" ref="W8">INDEX('1-month SOFR - UST '!$Q$9:$Q$1048576,MATCH(W$4,'1-month SOFR - UST '!$O$9:$O$1048576,0))/12</f>
        <v>0.002653716667</v>
      </c>
      <c r="X8" s="160">
        <f t="array" ref="X8">INDEX('1-month SOFR - UST '!$Q$9:$Q$1048576,MATCH(X$4,'1-month SOFR - UST '!$O$9:$O$1048576,0))/12</f>
        <v>0.002617808333</v>
      </c>
      <c r="Y8" s="160">
        <f t="array" ref="Y8">INDEX('1-month SOFR - UST '!$Q$9:$Q$1048576,MATCH(Y$4,'1-month SOFR - UST '!$O$9:$O$1048576,0))/12</f>
        <v>0.002615341667</v>
      </c>
      <c r="Z8" s="160">
        <f t="array" ref="Z8">INDEX('1-month SOFR - UST '!$Q$9:$Q$1048576,MATCH(Z$4,'1-month SOFR - UST '!$O$9:$O$1048576,0))/12</f>
        <v>0.002615</v>
      </c>
      <c r="AA8" s="160">
        <f t="array" ref="AA8">INDEX('1-month SOFR - UST '!$Q$9:$Q$1048576,MATCH(AA$4,'1-month SOFR - UST '!$O$9:$O$1048576,0))/12</f>
        <v>0.002616433333</v>
      </c>
      <c r="AB8" s="160">
        <f t="array" ref="AB8">INDEX('1-month SOFR - UST '!$Q$9:$Q$1048576,MATCH(AB$4,'1-month SOFR - UST '!$O$9:$O$1048576,0))/12</f>
        <v>0.0026225</v>
      </c>
      <c r="AC8" s="160">
        <f t="array" ref="AC8">INDEX('1-month SOFR - UST '!$Q$9:$Q$1048576,MATCH(AC$4,'1-month SOFR - UST '!$O$9:$O$1048576,0))/12</f>
        <v>0.002630216667</v>
      </c>
      <c r="AD8" s="160">
        <f t="array" ref="AD8">INDEX('1-month SOFR - UST '!$Q$9:$Q$1048576,MATCH(AD$4,'1-month SOFR - UST '!$O$9:$O$1048576,0))/12</f>
        <v>0.002637933333</v>
      </c>
      <c r="AE8" s="160">
        <f t="array" ref="AE8">INDEX('1-month SOFR - UST '!$Q$9:$Q$1048576,MATCH(AE$4,'1-month SOFR - UST '!$O$9:$O$1048576,0))/12</f>
        <v>0.002645958333</v>
      </c>
      <c r="AF8" s="160">
        <f t="array" ref="AF8">INDEX('1-month SOFR - UST '!$Q$9:$Q$1048576,MATCH(AF$4,'1-month SOFR - UST '!$O$9:$O$1048576,0))/12</f>
        <v>0.002655475</v>
      </c>
      <c r="AG8" s="160">
        <f t="array" ref="AG8">INDEX('1-month SOFR - UST '!$Q$9:$Q$1048576,MATCH(AG$4,'1-month SOFR - UST '!$O$9:$O$1048576,0))/12</f>
        <v>0.002665175</v>
      </c>
      <c r="AH8" s="160">
        <f t="array" ref="AH8">INDEX('1-month SOFR - UST '!$Q$9:$Q$1048576,MATCH(AH$4,'1-month SOFR - UST '!$O$9:$O$1048576,0))/12</f>
        <v>0.002675383333</v>
      </c>
      <c r="AI8" s="160">
        <f t="array" ref="AI8">INDEX('1-month SOFR - UST '!$Q$9:$Q$1048576,MATCH(AI$4,'1-month SOFR - UST '!$O$9:$O$1048576,0))/12</f>
        <v>0.002686641667</v>
      </c>
      <c r="AJ8" s="160">
        <f t="array" ref="AJ8">INDEX('1-month SOFR - UST '!$Q$9:$Q$1048576,MATCH(AJ$4,'1-month SOFR - UST '!$O$9:$O$1048576,0))/12</f>
        <v>0.002698441667</v>
      </c>
      <c r="AK8" s="160">
        <f t="array" ref="AK8">INDEX('1-month SOFR - UST '!$Q$9:$Q$1048576,MATCH(AK$4,'1-month SOFR - UST '!$O$9:$O$1048576,0))/12</f>
        <v>0.002710458333</v>
      </c>
      <c r="AL8" s="160">
        <f t="array" ref="AL8">INDEX('1-month SOFR - UST '!$Q$9:$Q$1048576,MATCH(AL$4,'1-month SOFR - UST '!$O$9:$O$1048576,0))/12</f>
        <v>0.002721583333</v>
      </c>
      <c r="AM8" s="160">
        <f t="array" ref="AM8">INDEX('1-month SOFR - UST '!$Q$9:$Q$1048576,MATCH(AM$4,'1-month SOFR - UST '!$O$9:$O$1048576,0))/12</f>
        <v>0.002732541667</v>
      </c>
      <c r="AN8" s="160">
        <f t="array" ref="AN8">INDEX('1-month SOFR - UST '!$Q$9:$Q$1048576,MATCH(AN$4,'1-month SOFR - UST '!$O$9:$O$1048576,0))/12</f>
        <v>0.002743166667</v>
      </c>
      <c r="AO8" s="160">
        <f t="array" ref="AO8">INDEX('1-month SOFR - UST '!$Q$9:$Q$1048576,MATCH(AO$4,'1-month SOFR - UST '!$O$9:$O$1048576,0))/12</f>
        <v>0.002754241667</v>
      </c>
      <c r="AP8" s="160">
        <f t="array" ref="AP8">INDEX('1-month SOFR - UST '!$Q$9:$Q$1048576,MATCH(AP$4,'1-month SOFR - UST '!$O$9:$O$1048576,0))/12</f>
        <v>0.002764916667</v>
      </c>
      <c r="AQ8" s="160">
        <f t="array" ref="AQ8">INDEX('1-month SOFR - UST '!$Q$9:$Q$1048576,MATCH(AQ$4,'1-month SOFR - UST '!$O$9:$O$1048576,0))/12</f>
        <v>0.002776283333</v>
      </c>
      <c r="AR8" s="160">
        <f t="array" ref="AR8">INDEX('1-month SOFR - UST '!$Q$9:$Q$1048576,MATCH(AR$4,'1-month SOFR - UST '!$O$9:$O$1048576,0))/12</f>
        <v>0.002787008333</v>
      </c>
      <c r="AS8" s="160">
        <f t="array" ref="AS8">INDEX('1-month SOFR - UST '!$Q$9:$Q$1048576,MATCH(AS$4,'1-month SOFR - UST '!$O$9:$O$1048576,0))/12</f>
        <v>0.002796516667</v>
      </c>
      <c r="AT8" s="160">
        <f t="array" ref="AT8">INDEX('1-month SOFR - UST '!$Q$9:$Q$1048576,MATCH(AT$4,'1-month SOFR - UST '!$O$9:$O$1048576,0))/12</f>
        <v>0.0028071</v>
      </c>
      <c r="AU8" s="160">
        <f t="array" ref="AU8">INDEX('1-month SOFR - UST '!$Q$9:$Q$1048576,MATCH(AU$4,'1-month SOFR - UST '!$O$9:$O$1048576,0))/12</f>
        <v>0.002817</v>
      </c>
      <c r="AV8" s="160">
        <f t="array" ref="AV8">INDEX('1-month SOFR - UST '!$Q$9:$Q$1048576,MATCH(AV$4,'1-month SOFR - UST '!$O$9:$O$1048576,0))/12</f>
        <v>0.002826691667</v>
      </c>
      <c r="AW8" s="160">
        <f t="array" ref="AW8">INDEX('1-month SOFR - UST '!$Q$9:$Q$1048576,MATCH(AW$4,'1-month SOFR - UST '!$O$9:$O$1048576,0))/12</f>
        <v>0.002836808333</v>
      </c>
      <c r="AX8" s="160">
        <f t="array" ref="AX8">INDEX('1-month SOFR - UST '!$Q$9:$Q$1048576,MATCH(AX$4,'1-month SOFR - UST '!$O$9:$O$1048576,0))/12</f>
        <v>0.002846141667</v>
      </c>
      <c r="AY8" s="160">
        <f t="array" ref="AY8">INDEX('1-month SOFR - UST '!$Q$9:$Q$1048576,MATCH(AY$4,'1-month SOFR - UST '!$O$9:$O$1048576,0))/12</f>
        <v>0.002856391667</v>
      </c>
      <c r="AZ8" s="160">
        <f t="array" ref="AZ8">INDEX('1-month SOFR - UST '!$Q$9:$Q$1048576,MATCH(AZ$4,'1-month SOFR - UST '!$O$9:$O$1048576,0))/12</f>
        <v>0.00286715</v>
      </c>
      <c r="BA8" s="160">
        <f t="array" ref="BA8">INDEX('1-month SOFR - UST '!$Q$9:$Q$1048576,MATCH(BA$4,'1-month SOFR - UST '!$O$9:$O$1048576,0))/12</f>
        <v>0.002877766667</v>
      </c>
      <c r="BB8" s="160">
        <f t="array" ref="BB8">INDEX('1-month SOFR - UST '!$Q$9:$Q$1048576,MATCH(BB$4,'1-month SOFR - UST '!$O$9:$O$1048576,0))/12</f>
        <v>0.002887458333</v>
      </c>
      <c r="BC8" s="160">
        <f t="array" ref="BC8">INDEX('1-month SOFR - UST '!$Q$9:$Q$1048576,MATCH(BC$4,'1-month SOFR - UST '!$O$9:$O$1048576,0))/12</f>
        <v>0.002898533333</v>
      </c>
      <c r="BD8" s="160">
        <f t="array" ref="BD8">INDEX('1-month SOFR - UST '!$Q$9:$Q$1048576,MATCH(BD$4,'1-month SOFR - UST '!$O$9:$O$1048576,0))/12</f>
        <v>0.002909491667</v>
      </c>
      <c r="BE8" s="160">
        <f t="array" ref="BE8">INDEX('1-month SOFR - UST '!$Q$9:$Q$1048576,MATCH(BE$4,'1-month SOFR - UST '!$O$9:$O$1048576,0))/12</f>
        <v>0.002919858333</v>
      </c>
      <c r="BF8" s="160">
        <f t="array" ref="BF8">INDEX('1-month SOFR - UST '!$Q$9:$Q$1048576,MATCH(BF$4,'1-month SOFR - UST '!$O$9:$O$1048576,0))/12</f>
        <v>0.002931291667</v>
      </c>
      <c r="BG8" s="160">
        <f t="array" ref="BG8">INDEX('1-month SOFR - UST '!$Q$9:$Q$1048576,MATCH(BG$4,'1-month SOFR - UST '!$O$9:$O$1048576,0))/12</f>
        <v>0.002942266667</v>
      </c>
      <c r="BH8" s="160">
        <f t="array" ref="BH8">INDEX('1-month SOFR - UST '!$Q$9:$Q$1048576,MATCH(BH$4,'1-month SOFR - UST '!$O$9:$O$1048576,0))/12</f>
        <v>0.002953883333</v>
      </c>
      <c r="BI8" s="160">
        <f t="array" ref="BI8">INDEX('1-month SOFR - UST '!$Q$9:$Q$1048576,MATCH(BI$4,'1-month SOFR - UST '!$O$9:$O$1048576,0))/12</f>
        <v>0.002965358333</v>
      </c>
      <c r="BJ8" s="160">
        <f t="array" ref="BJ8">INDEX('1-month SOFR - UST '!$Q$9:$Q$1048576,MATCH(BJ$4,'1-month SOFR - UST '!$O$9:$O$1048576,0))/12</f>
        <v>0.002975025</v>
      </c>
      <c r="BK8" s="160">
        <f t="array" ref="BK8">INDEX('1-month SOFR - UST '!$Q$9:$Q$1048576,MATCH(BK$4,'1-month SOFR - UST '!$O$9:$O$1048576,0))/12</f>
        <v>0.002986333333</v>
      </c>
      <c r="BL8" s="160">
        <f t="array" ref="BL8">INDEX('1-month SOFR - UST '!$Q$9:$Q$1048576,MATCH(BL$4,'1-month SOFR - UST '!$O$9:$O$1048576,0))/12</f>
        <v>0.002997766667</v>
      </c>
      <c r="BM8" s="160">
        <f t="array" ref="BM8">INDEX('1-month SOFR - UST '!$Q$9:$Q$1048576,MATCH(BM$4,'1-month SOFR - UST '!$O$9:$O$1048576,0))/12</f>
        <v>0.003009208333</v>
      </c>
      <c r="BN8" s="160">
        <f t="array" ref="BN8">INDEX('1-month SOFR - UST '!$Q$9:$Q$1048576,MATCH(BN$4,'1-month SOFR - UST '!$O$9:$O$1048576,0))/12</f>
        <v>0.003019958333</v>
      </c>
      <c r="BO8" s="160">
        <f t="array" ref="BO8">INDEX('1-month SOFR - UST '!$Q$9:$Q$1048576,MATCH(BO$4,'1-month SOFR - UST '!$O$9:$O$1048576,0))/12</f>
        <v>0.003031391667</v>
      </c>
      <c r="BP8" s="160">
        <f t="array" ref="BP8">INDEX('1-month SOFR - UST '!$Q$9:$Q$1048576,MATCH(BP$4,'1-month SOFR - UST '!$O$9:$O$1048576,0))/12</f>
        <v>0.003042866667</v>
      </c>
      <c r="BQ8" s="160">
        <f t="array" ref="BQ8">INDEX('1-month SOFR - UST '!$Q$9:$Q$1048576,MATCH(BQ$4,'1-month SOFR - UST '!$O$9:$O$1048576,0))/12</f>
        <v>0.003055041667</v>
      </c>
      <c r="BR8" s="160">
        <f t="array" ref="BR8">INDEX('1-month SOFR - UST '!$Q$9:$Q$1048576,MATCH(BR$4,'1-month SOFR - UST '!$O$9:$O$1048576,0))/12</f>
        <v>0.003066608333</v>
      </c>
      <c r="BS8" s="160">
        <f t="array" ref="BS8">INDEX('1-month SOFR - UST '!$Q$9:$Q$1048576,MATCH(BS$4,'1-month SOFR - UST '!$O$9:$O$1048576,0))/12</f>
        <v>0.003076666667</v>
      </c>
      <c r="BT8" s="160">
        <f t="array" ref="BT8">INDEX('1-month SOFR - UST '!$Q$9:$Q$1048576,MATCH(BT$4,'1-month SOFR - UST '!$O$9:$O$1048576,0))/12</f>
        <v>0.0030885</v>
      </c>
      <c r="BU8" s="160">
        <f t="array" ref="BU8">INDEX('1-month SOFR - UST '!$Q$9:$Q$1048576,MATCH(BU$4,'1-month SOFR - UST '!$O$9:$O$1048576,0))/12</f>
        <v>0.003099958333</v>
      </c>
      <c r="BV8" s="160">
        <f t="array" ref="BV8">INDEX('1-month SOFR - UST '!$Q$9:$Q$1048576,MATCH(BV$4,'1-month SOFR - UST '!$O$9:$O$1048576,0))/12</f>
        <v>0.0031099</v>
      </c>
      <c r="BW8" s="160">
        <f t="array" ref="BW8">INDEX('1-month SOFR - UST '!$Q$9:$Q$1048576,MATCH(BW$4,'1-month SOFR - UST '!$O$9:$O$1048576,0))/12</f>
        <v>0.003121775</v>
      </c>
      <c r="BX8" s="160">
        <f t="array" ref="BX8">INDEX('1-month SOFR - UST '!$Q$9:$Q$1048576,MATCH(BX$4,'1-month SOFR - UST '!$O$9:$O$1048576,0))/12</f>
        <v>0.003132616667</v>
      </c>
      <c r="BY8" s="160">
        <f t="array" ref="BY8">INDEX('1-month SOFR - UST '!$Q$9:$Q$1048576,MATCH(BY$4,'1-month SOFR - UST '!$O$9:$O$1048576,0))/12</f>
        <v>0.00314295</v>
      </c>
      <c r="BZ8" s="160">
        <f t="array" ref="BZ8">INDEX('1-month SOFR - UST '!$Q$9:$Q$1048576,MATCH(BZ$4,'1-month SOFR - UST '!$O$9:$O$1048576,0))/12</f>
        <v>0.003154258333</v>
      </c>
      <c r="CA8" s="160">
        <f t="array" ref="CA8">INDEX('1-month SOFR - UST '!$Q$9:$Q$1048576,MATCH(CA$4,'1-month SOFR - UST '!$O$9:$O$1048576,0))/12</f>
        <v>0.003165133333</v>
      </c>
      <c r="CB8" s="160">
        <f t="array" ref="CB8">INDEX('1-month SOFR - UST '!$Q$9:$Q$1048576,MATCH(CB$4,'1-month SOFR - UST '!$O$9:$O$1048576,0))/12</f>
        <v>0.003175216667</v>
      </c>
      <c r="CC8" s="160">
        <f t="array" ref="CC8">INDEX('1-month SOFR - UST '!$Q$9:$Q$1048576,MATCH(CC$4,'1-month SOFR - UST '!$O$9:$O$1048576,0))/12</f>
        <v>0.003186241667</v>
      </c>
      <c r="CD8" s="160">
        <f t="array" ref="CD8">INDEX('1-month SOFR - UST '!$Q$9:$Q$1048576,MATCH(CD$4,'1-month SOFR - UST '!$O$9:$O$1048576,0))/12</f>
        <v>0.003196825</v>
      </c>
      <c r="CE8" s="160">
        <f t="array" ref="CE8">INDEX('1-month SOFR - UST '!$Q$9:$Q$1048576,MATCH(CE$4,'1-month SOFR - UST '!$O$9:$O$1048576,0))/12</f>
        <v>0.0032063</v>
      </c>
      <c r="CF8" s="160">
        <f t="array" ref="CF8">INDEX('1-month SOFR - UST '!$Q$9:$Q$1048576,MATCH(CF$4,'1-month SOFR - UST '!$O$9:$O$1048576,0))/12</f>
        <v>0.0032167</v>
      </c>
      <c r="CG8" s="160">
        <f t="array" ref="CG8">INDEX('1-month SOFR - UST '!$Q$9:$Q$1048576,MATCH(CG$4,'1-month SOFR - UST '!$O$9:$O$1048576,0))/12</f>
        <v>0.003227008333</v>
      </c>
      <c r="CH8" s="160">
        <f t="array" ref="CH8">INDEX('1-month SOFR - UST '!$Q$9:$Q$1048576,MATCH(CH$4,'1-month SOFR - UST '!$O$9:$O$1048576,0))/12</f>
        <v>0.003236541667</v>
      </c>
      <c r="CI8" s="160">
        <f t="array" ref="CI8">INDEX('1-month SOFR - UST '!$Q$9:$Q$1048576,MATCH(CI$4,'1-month SOFR - UST '!$O$9:$O$1048576,0))/12</f>
        <v>0.003246683333</v>
      </c>
      <c r="CJ8" s="160">
        <f t="array" ref="CJ8">INDEX('1-month SOFR - UST '!$Q$9:$Q$1048576,MATCH(CJ$4,'1-month SOFR - UST '!$O$9:$O$1048576,0))/12</f>
        <v>0.003256366667</v>
      </c>
      <c r="CK8" s="160">
        <f t="array" ref="CK8">INDEX('1-month SOFR - UST '!$Q$9:$Q$1048576,MATCH(CK$4,'1-month SOFR - UST '!$O$9:$O$1048576,0))/12</f>
        <v>0.003266983333</v>
      </c>
      <c r="CL8" s="160">
        <f t="array" ref="CL8">INDEX('1-month SOFR - UST '!$Q$9:$Q$1048576,MATCH(CL$4,'1-month SOFR - UST '!$O$9:$O$1048576,0))/12</f>
        <v>0.003276441667</v>
      </c>
      <c r="CM8" s="160">
        <f t="array" ref="CM8">INDEX('1-month SOFR - UST '!$Q$9:$Q$1048576,MATCH(CM$4,'1-month SOFR - UST '!$O$9:$O$1048576,0))/12</f>
        <v>0.003285566667</v>
      </c>
      <c r="CN8" s="160">
        <f t="array" ref="CN8">INDEX('1-month SOFR - UST '!$Q$9:$Q$1048576,MATCH(CN$4,'1-month SOFR - UST '!$O$9:$O$1048576,0))/12</f>
        <v>0.00329555</v>
      </c>
      <c r="CO8" s="160">
        <f t="array" ref="CO8">INDEX('1-month SOFR - UST '!$Q$9:$Q$1048576,MATCH(CO$4,'1-month SOFR - UST '!$O$9:$O$1048576,0))/12</f>
        <v>0.003304733333</v>
      </c>
      <c r="CP8" s="160">
        <f t="array" ref="CP8">INDEX('1-month SOFR - UST '!$Q$9:$Q$1048576,MATCH(CP$4,'1-month SOFR - UST '!$O$9:$O$1048576,0))/12</f>
        <v>0.003313916667</v>
      </c>
      <c r="CQ8" s="160">
        <f t="array" ref="CQ8">INDEX('1-month SOFR - UST '!$Q$9:$Q$1048576,MATCH(CQ$4,'1-month SOFR - UST '!$O$9:$O$1048576,0))/12</f>
        <v>0.003323275</v>
      </c>
      <c r="CR8" s="160">
        <f t="array" ref="CR8">INDEX('1-month SOFR - UST '!$Q$9:$Q$1048576,MATCH(CR$4,'1-month SOFR - UST '!$O$9:$O$1048576,0))/12</f>
        <v>0.00333255</v>
      </c>
      <c r="CS8" s="160">
        <f t="array" ref="CS8">INDEX('1-month SOFR - UST '!$Q$9:$Q$1048576,MATCH(CS$4,'1-month SOFR - UST '!$O$9:$O$1048576,0))/12</f>
        <v>0.003342166667</v>
      </c>
      <c r="CT8" s="160">
        <f t="array" ref="CT8">INDEX('1-month SOFR - UST '!$Q$9:$Q$1048576,MATCH(CT$4,'1-month SOFR - UST '!$O$9:$O$1048576,0))/12</f>
        <v>0.0033503</v>
      </c>
      <c r="CU8" s="160">
        <f t="array" ref="CU8">INDEX('1-month SOFR - UST '!$Q$9:$Q$1048576,MATCH(CU$4,'1-month SOFR - UST '!$O$9:$O$1048576,0))/12</f>
        <v>0.003359616667</v>
      </c>
      <c r="CV8" s="160">
        <f t="array" ref="CV8">INDEX('1-month SOFR - UST '!$Q$9:$Q$1048576,MATCH(CV$4,'1-month SOFR - UST '!$O$9:$O$1048576,0))/12</f>
        <v>0.003367875</v>
      </c>
      <c r="CW8" s="160">
        <f t="array" ref="CW8">INDEX('1-month SOFR - UST '!$Q$9:$Q$1048576,MATCH(CW$4,'1-month SOFR - UST '!$O$9:$O$1048576,0))/12</f>
        <v>0.003377408333</v>
      </c>
      <c r="CX8" s="160">
        <f t="array" ref="CX8">INDEX('1-month SOFR - UST '!$Q$9:$Q$1048576,MATCH(CX$4,'1-month SOFR - UST '!$O$9:$O$1048576,0))/12</f>
        <v>0.003386166667</v>
      </c>
      <c r="CY8" s="160">
        <f t="array" ref="CY8">INDEX('1-month SOFR - UST '!$Q$9:$Q$1048576,MATCH(CY$4,'1-month SOFR - UST '!$O$9:$O$1048576,0))/12</f>
        <v>0.003395033333</v>
      </c>
      <c r="CZ8" s="160">
        <f t="array" ref="CZ8">INDEX('1-month SOFR - UST '!$Q$9:$Q$1048576,MATCH(CZ$4,'1-month SOFR - UST '!$O$9:$O$1048576,0))/12</f>
        <v>0.003404133333</v>
      </c>
      <c r="DA8" s="160">
        <f t="array" ref="DA8">INDEX('1-month SOFR - UST '!$Q$9:$Q$1048576,MATCH(DA$4,'1-month SOFR - UST '!$O$9:$O$1048576,0))/12</f>
        <v>0.003412866667</v>
      </c>
      <c r="DB8" s="160">
        <f t="array" ref="DB8">INDEX('1-month SOFR - UST '!$Q$9:$Q$1048576,MATCH(DB$4,'1-month SOFR - UST '!$O$9:$O$1048576,0))/12</f>
        <v>0.003422658333</v>
      </c>
      <c r="DC8" s="160">
        <f t="array" ref="DC8">INDEX('1-month SOFR - UST '!$Q$9:$Q$1048576,MATCH(DC$4,'1-month SOFR - UST '!$O$9:$O$1048576,0))/12</f>
        <v>0.00343125</v>
      </c>
      <c r="DD8" s="160">
        <f t="array" ref="DD8">INDEX('1-month SOFR - UST '!$Q$9:$Q$1048576,MATCH(DD$4,'1-month SOFR - UST '!$O$9:$O$1048576,0))/12</f>
        <v>0.003439733333</v>
      </c>
      <c r="DE8" s="160">
        <f t="array" ref="DE8">INDEX('1-month SOFR - UST '!$Q$9:$Q$1048576,MATCH(DE$4,'1-month SOFR - UST '!$O$9:$O$1048576,0))/12</f>
        <v>0.003449066667</v>
      </c>
      <c r="DF8" s="160">
        <f t="array" ref="DF8">INDEX('1-month SOFR - UST '!$Q$9:$Q$1048576,MATCH(DF$4,'1-month SOFR - UST '!$O$9:$O$1048576,0))/12</f>
        <v>0.00345695</v>
      </c>
      <c r="DG8" s="160">
        <f t="array" ref="DG8">INDEX('1-month SOFR - UST '!$Q$9:$Q$1048576,MATCH(DG$4,'1-month SOFR - UST '!$O$9:$O$1048576,0))/12</f>
        <v>0.003466066667</v>
      </c>
      <c r="DH8" s="160">
        <f t="array" ref="DH8">INDEX('1-month SOFR - UST '!$Q$9:$Q$1048576,MATCH(DH$4,'1-month SOFR - UST '!$O$9:$O$1048576,0))/12</f>
        <v>0.003474358333</v>
      </c>
      <c r="DI8" s="160">
        <f t="array" ref="DI8">INDEX('1-month SOFR - UST '!$Q$9:$Q$1048576,MATCH(DI$4,'1-month SOFR - UST '!$O$9:$O$1048576,0))/12</f>
        <v>0.003483325</v>
      </c>
      <c r="DJ8" s="160">
        <f t="array" ref="DJ8">INDEX('1-month SOFR - UST '!$Q$9:$Q$1048576,MATCH(DJ$4,'1-month SOFR - UST '!$O$9:$O$1048576,0))/12</f>
        <v>0.003491866667</v>
      </c>
      <c r="DK8" s="160">
        <f t="array" ref="DK8">INDEX('1-month SOFR - UST '!$Q$9:$Q$1048576,MATCH(DK$4,'1-month SOFR - UST '!$O$9:$O$1048576,0))/12</f>
        <v>0.003501491667</v>
      </c>
      <c r="DL8" s="160">
        <f t="array" ref="DL8">INDEX('1-month SOFR - UST '!$Q$9:$Q$1048576,MATCH(DL$4,'1-month SOFR - UST '!$O$9:$O$1048576,0))/12</f>
        <v>0.003510216667</v>
      </c>
      <c r="DM8" s="160">
        <f t="array" ref="DM8">INDEX('1-month SOFR - UST '!$Q$9:$Q$1048576,MATCH(DM$4,'1-month SOFR - UST '!$O$9:$O$1048576,0))/12</f>
        <v>0.003518116667</v>
      </c>
      <c r="DN8" s="160">
        <f t="array" ref="DN8">INDEX('1-month SOFR - UST '!$Q$9:$Q$1048576,MATCH(DN$4,'1-month SOFR - UST '!$O$9:$O$1048576,0))/12</f>
        <v>0.003527341667</v>
      </c>
      <c r="DO8" s="160">
        <f t="array" ref="DO8">INDEX('1-month SOFR - UST '!$Q$9:$Q$1048576,MATCH(DO$4,'1-month SOFR - UST '!$O$9:$O$1048576,0))/12</f>
        <v>0.003535708333</v>
      </c>
      <c r="DP8" s="160">
        <f t="array" ref="DP8">INDEX('1-month SOFR - UST '!$Q$9:$Q$1048576,MATCH(DP$4,'1-month SOFR - UST '!$O$9:$O$1048576,0))/12</f>
        <v>0.00354425</v>
      </c>
      <c r="DQ8" s="160">
        <f t="array" ref="DQ8">INDEX('1-month SOFR - UST '!$Q$9:$Q$1048576,MATCH(DQ$4,'1-month SOFR - UST '!$O$9:$O$1048576,0))/12</f>
        <v>0.003552991667</v>
      </c>
      <c r="DR8" s="160">
        <f t="array" ref="DR8">INDEX('1-month SOFR - UST '!$Q$9:$Q$1048576,MATCH(DR$4,'1-month SOFR - UST '!$O$9:$O$1048576,0))/12</f>
        <v>0.003560658333</v>
      </c>
      <c r="DS8" s="160">
        <f t="array" ref="DS8">INDEX('1-month SOFR - UST '!$Q$9:$Q$1048576,MATCH(DS$4,'1-month SOFR - UST '!$O$9:$O$1048576,0))/12</f>
        <v>0.003569566667</v>
      </c>
      <c r="DT8" s="160">
        <f t="array" ref="DT8">INDEX('1-month SOFR - UST '!$Q$9:$Q$1048576,MATCH(DT$4,'1-month SOFR - UST '!$O$9:$O$1048576,0))/12</f>
        <v>0.0035786</v>
      </c>
      <c r="DU8" s="160">
        <f t="array" ref="DU8">INDEX('1-month SOFR - UST '!$Q$9:$Q$1048576,MATCH(DU$4,'1-month SOFR - UST '!$O$9:$O$1048576,0))/12</f>
        <v>0.003587183333</v>
      </c>
      <c r="DV8" s="160">
        <f t="array" ref="DV8">INDEX('1-month SOFR - UST '!$Q$9:$Q$1048576,MATCH(DV$4,'1-month SOFR - UST '!$O$9:$O$1048576,0))/12</f>
        <v>0.003594908333</v>
      </c>
      <c r="DW8" s="160">
        <f t="array" ref="DW8">INDEX('1-month SOFR - UST '!$Q$9:$Q$1048576,MATCH(DW$4,'1-month SOFR - UST '!$O$9:$O$1048576,0))/12</f>
        <v>0.003603958333</v>
      </c>
      <c r="DX8" s="160">
        <f t="array" ref="DX8">INDEX('1-month SOFR - UST '!$Q$9:$Q$1048576,MATCH(DX$4,'1-month SOFR - UST '!$O$9:$O$1048576,0))/12</f>
        <v>0.003612475</v>
      </c>
      <c r="DY8" s="160">
        <f t="array" ref="DY8">INDEX('1-month SOFR - UST '!$Q$9:$Q$1048576,MATCH(DY$4,'1-month SOFR - UST '!$O$9:$O$1048576,0))/12</f>
        <v>0.003620416667</v>
      </c>
      <c r="DZ8" s="160">
        <f t="array" ref="DZ8">INDEX('1-month SOFR - UST '!$Q$9:$Q$1048576,MATCH(DZ$4,'1-month SOFR - UST '!$O$9:$O$1048576,0))/12</f>
        <v>0.0036294</v>
      </c>
      <c r="EA8" s="160">
        <f t="array" ref="EA8">INDEX('1-month SOFR - UST '!$Q$9:$Q$1048576,MATCH(EA$4,'1-month SOFR - UST '!$O$9:$O$1048576,0))/12</f>
        <v>0.003637491667</v>
      </c>
      <c r="EB8" s="160">
        <f t="array" ref="EB8">INDEX('1-month SOFR - UST '!$Q$9:$Q$1048576,MATCH(EB$4,'1-month SOFR - UST '!$O$9:$O$1048576,0))/12</f>
        <v>0.003646508333</v>
      </c>
      <c r="EC8" s="160" t="str">
        <f t="array" ref="EC8">INDEX('1-month SOFR - UST '!$Q$9:$Q$1048576,MATCH(EC$4,'1-month SOFR - UST '!$O$9:$O$1048576,0))/12</f>
        <v>#N/A</v>
      </c>
      <c r="ED8" s="160" t="str">
        <f t="array" ref="ED8">INDEX('1-month SOFR - UST '!$Q$9:$Q$1048576,MATCH(ED$4,'1-month SOFR - UST '!$O$9:$O$1048576,0))/12</f>
        <v>#N/A</v>
      </c>
      <c r="EE8" s="160" t="str">
        <f t="array" ref="EE8">INDEX('1-month SOFR - UST '!$Q$9:$Q$1048576,MATCH(EE$4,'1-month SOFR - UST '!$O$9:$O$1048576,0))/12</f>
        <v>#N/A</v>
      </c>
      <c r="EF8" s="160" t="str">
        <f t="array" ref="EF8">INDEX('1-month SOFR - UST '!$Q$9:$Q$1048576,MATCH(EF$4,'1-month SOFR - UST '!$O$9:$O$1048576,0))/12</f>
        <v>#N/A</v>
      </c>
      <c r="EG8" s="160" t="str">
        <f t="array" ref="EG8">INDEX('1-month SOFR - UST '!$Q$9:$Q$1048576,MATCH(EG$4,'1-month SOFR - UST '!$O$9:$O$1048576,0))/12</f>
        <v>#N/A</v>
      </c>
      <c r="EH8" s="160" t="str">
        <f t="array" ref="EH8">INDEX('1-month SOFR - UST '!$Q$9:$Q$1048576,MATCH(EH$4,'1-month SOFR - UST '!$O$9:$O$1048576,0))/12</f>
        <v>#N/A</v>
      </c>
      <c r="EI8" s="160" t="str">
        <f t="array" ref="EI8">INDEX('1-month SOFR - UST '!$Q$9:$Q$1048576,MATCH(EI$4,'1-month SOFR - UST '!$O$9:$O$1048576,0))/12</f>
        <v>#N/A</v>
      </c>
      <c r="EJ8" s="160" t="str">
        <f t="array" ref="EJ8">INDEX('1-month SOFR - UST '!$Q$9:$Q$1048576,MATCH(EJ$4,'1-month SOFR - UST '!$O$9:$O$1048576,0))/12</f>
        <v>#N/A</v>
      </c>
      <c r="EK8" s="160" t="str">
        <f t="array" ref="EK8">INDEX('1-month SOFR - UST '!$Q$9:$Q$1048576,MATCH(EK$4,'1-month SOFR - UST '!$O$9:$O$1048576,0))/12</f>
        <v>#N/A</v>
      </c>
      <c r="EL8" s="160" t="str">
        <f t="array" ref="EL8">INDEX('1-month SOFR - UST '!$Q$9:$Q$1048576,MATCH(EL$4,'1-month SOFR - UST '!$O$9:$O$1048576,0))/12</f>
        <v>#N/A</v>
      </c>
      <c r="EM8" s="160" t="str">
        <f t="array" ref="EM8">INDEX('1-month SOFR - UST '!$Q$9:$Q$1048576,MATCH(EM$4,'1-month SOFR - UST '!$O$9:$O$1048576,0))/12</f>
        <v>#N/A</v>
      </c>
      <c r="EN8" s="160" t="str">
        <f t="array" ref="EN8">INDEX('1-month SOFR - UST '!$Q$9:$Q$1048576,MATCH(EN$4,'1-month SOFR - UST '!$O$9:$O$1048576,0))/12</f>
        <v>#N/A</v>
      </c>
      <c r="EO8" s="160" t="str">
        <f t="array" ref="EO8">INDEX('1-month SOFR - UST '!$Q$9:$Q$1048576,MATCH(EO$4,'1-month SOFR - UST '!$O$9:$O$1048576,0))/12</f>
        <v>#N/A</v>
      </c>
      <c r="EP8" s="160" t="str">
        <f t="array" ref="EP8">INDEX('1-month SOFR - UST '!$Q$9:$Q$1048576,MATCH(EP$4,'1-month SOFR - UST '!$O$9:$O$1048576,0))/12</f>
        <v>#N/A</v>
      </c>
      <c r="EQ8" s="160" t="str">
        <f t="array" ref="EQ8">INDEX('1-month SOFR - UST '!$Q$9:$Q$1048576,MATCH(EQ$4,'1-month SOFR - UST '!$O$9:$O$1048576,0))/12</f>
        <v>#N/A</v>
      </c>
      <c r="ER8" s="160" t="str">
        <f t="array" ref="ER8">INDEX('1-month SOFR - UST '!$Q$9:$Q$1048576,MATCH(ER$4,'1-month SOFR - UST '!$O$9:$O$1048576,0))/12</f>
        <v>#N/A</v>
      </c>
      <c r="ES8" s="160" t="str">
        <f t="array" ref="ES8">INDEX('1-month SOFR - UST '!$Q$9:$Q$1048576,MATCH(ES$4,'1-month SOFR - UST '!$O$9:$O$1048576,0))/12</f>
        <v>#N/A</v>
      </c>
      <c r="ET8" s="160" t="str">
        <f t="array" ref="ET8">INDEX('1-month SOFR - UST '!$Q$9:$Q$1048576,MATCH(ET$4,'1-month SOFR - UST '!$O$9:$O$1048576,0))/12</f>
        <v>#N/A</v>
      </c>
      <c r="EU8" s="160" t="str">
        <f t="array" ref="EU8">INDEX('1-month SOFR - UST '!$Q$9:$Q$1048576,MATCH(EU$4,'1-month SOFR - UST '!$O$9:$O$1048576,0))/12</f>
        <v>#N/A</v>
      </c>
      <c r="EV8" s="160" t="str">
        <f t="array" ref="EV8">INDEX('1-month SOFR - UST '!$Q$9:$Q$1048576,MATCH(EV$4,'1-month SOFR - UST '!$O$9:$O$1048576,0))/12</f>
        <v>#N/A</v>
      </c>
      <c r="EW8" s="160" t="str">
        <f t="array" ref="EW8">INDEX('1-month SOFR - UST '!$Q$9:$Q$1048576,MATCH(EW$4,'1-month SOFR - UST '!$O$9:$O$1048576,0))/12</f>
        <v>#N/A</v>
      </c>
      <c r="EX8" s="160" t="str">
        <f t="array" ref="EX8">INDEX('1-month SOFR - UST '!$Q$9:$Q$1048576,MATCH(EX$4,'1-month SOFR - UST '!$O$9:$O$1048576,0))/12</f>
        <v>#N/A</v>
      </c>
      <c r="EY8" s="160" t="str">
        <f t="array" ref="EY8">INDEX('1-month SOFR - UST '!$Q$9:$Q$1048576,MATCH(EY$4,'1-month SOFR - UST '!$O$9:$O$1048576,0))/12</f>
        <v>#N/A</v>
      </c>
      <c r="EZ8" s="160" t="str">
        <f t="array" ref="EZ8">INDEX('1-month SOFR - UST '!$Q$9:$Q$1048576,MATCH(EZ$4,'1-month SOFR - UST '!$O$9:$O$1048576,0))/12</f>
        <v>#N/A</v>
      </c>
      <c r="FA8" s="160" t="str">
        <f t="array" ref="FA8">INDEX('1-month SOFR - UST '!$Q$9:$Q$1048576,MATCH(FA$4,'1-month SOFR - UST '!$O$9:$O$1048576,0))/12</f>
        <v>#N/A</v>
      </c>
      <c r="FB8" s="160" t="str">
        <f t="array" ref="FB8">INDEX('1-month SOFR - UST '!$Q$9:$Q$1048576,MATCH(FB$4,'1-month SOFR - UST '!$O$9:$O$1048576,0))/12</f>
        <v>#N/A</v>
      </c>
      <c r="FC8" s="160" t="str">
        <f t="array" ref="FC8">INDEX('1-month SOFR - UST '!$Q$9:$Q$1048576,MATCH(FC$4,'1-month SOFR - UST '!$O$9:$O$1048576,0))/12</f>
        <v>#N/A</v>
      </c>
      <c r="FD8" s="160" t="str">
        <f t="array" ref="FD8">INDEX('1-month SOFR - UST '!$Q$9:$Q$1048576,MATCH(FD$4,'1-month SOFR - UST '!$O$9:$O$1048576,0))/12</f>
        <v>#N/A</v>
      </c>
      <c r="FE8" s="160" t="str">
        <f t="array" ref="FE8">INDEX('1-month SOFR - UST '!$Q$9:$Q$1048576,MATCH(FE$4,'1-month SOFR - UST '!$O$9:$O$1048576,0))/12</f>
        <v>#N/A</v>
      </c>
      <c r="FF8" s="160" t="str">
        <f t="array" ref="FF8">INDEX('1-month SOFR - UST '!$Q$9:$Q$1048576,MATCH(FF$4,'1-month SOFR - UST '!$O$9:$O$1048576,0))/12</f>
        <v>#N/A</v>
      </c>
      <c r="FG8" s="160" t="str">
        <f t="array" ref="FG8">INDEX('1-month SOFR - UST '!$Q$9:$Q$1048576,MATCH(FG$4,'1-month SOFR - UST '!$O$9:$O$1048576,0))/12</f>
        <v>#N/A</v>
      </c>
      <c r="FH8" s="160" t="str">
        <f t="array" ref="FH8">INDEX('1-month SOFR - UST '!$Q$9:$Q$1048576,MATCH(FH$4,'1-month SOFR - UST '!$O$9:$O$1048576,0))/12</f>
        <v>#N/A</v>
      </c>
      <c r="FI8" s="160" t="str">
        <f t="array" ref="FI8">INDEX('1-month SOFR - UST '!$Q$9:$Q$1048576,MATCH(FI$4,'1-month SOFR - UST '!$O$9:$O$1048576,0))/12</f>
        <v>#N/A</v>
      </c>
      <c r="FJ8" s="160" t="str">
        <f t="array" ref="FJ8">INDEX('1-month SOFR - UST '!$Q$9:$Q$1048576,MATCH(FJ$4,'1-month SOFR - UST '!$O$9:$O$1048576,0))/12</f>
        <v>#N/A</v>
      </c>
      <c r="FK8" s="160" t="str">
        <f t="array" ref="FK8">INDEX('1-month SOFR - UST '!$Q$9:$Q$1048576,MATCH(FK$4,'1-month SOFR - UST '!$O$9:$O$1048576,0))/12</f>
        <v>#N/A</v>
      </c>
      <c r="FL8" s="160" t="str">
        <f t="array" ref="FL8">INDEX('1-month SOFR - UST '!$Q$9:$Q$1048576,MATCH(FL$4,'1-month SOFR - UST '!$O$9:$O$1048576,0))/12</f>
        <v>#N/A</v>
      </c>
      <c r="FM8" s="160" t="str">
        <f t="array" ref="FM8">INDEX('1-month SOFR - UST '!$Q$9:$Q$1048576,MATCH(FM$4,'1-month SOFR - UST '!$O$9:$O$1048576,0))/12</f>
        <v>#N/A</v>
      </c>
      <c r="FN8" s="160" t="str">
        <f t="array" ref="FN8">INDEX('1-month SOFR - UST '!$Q$9:$Q$1048576,MATCH(FN$4,'1-month SOFR - UST '!$O$9:$O$1048576,0))/12</f>
        <v>#N/A</v>
      </c>
      <c r="FO8" s="160" t="str">
        <f t="array" ref="FO8">INDEX('1-month SOFR - UST '!$Q$9:$Q$1048576,MATCH(FO$4,'1-month SOFR - UST '!$O$9:$O$1048576,0))/12</f>
        <v>#N/A</v>
      </c>
      <c r="FP8" s="160" t="str">
        <f t="array" ref="FP8">INDEX('1-month SOFR - UST '!$Q$9:$Q$1048576,MATCH(FP$4,'1-month SOFR - UST '!$O$9:$O$1048576,0))/12</f>
        <v>#N/A</v>
      </c>
      <c r="FQ8" s="160" t="str">
        <f t="array" ref="FQ8">INDEX('1-month SOFR - UST '!$Q$9:$Q$1048576,MATCH(FQ$4,'1-month SOFR - UST '!$O$9:$O$1048576,0))/12</f>
        <v>#N/A</v>
      </c>
      <c r="FR8" s="160" t="str">
        <f t="array" ref="FR8">INDEX('1-month SOFR - UST '!$Q$9:$Q$1048576,MATCH(FR$4,'1-month SOFR - UST '!$O$9:$O$1048576,0))/12</f>
        <v>#N/A</v>
      </c>
      <c r="FS8" s="160" t="str">
        <f t="array" ref="FS8">INDEX('1-month SOFR - UST '!$Q$9:$Q$1048576,MATCH(FS$4,'1-month SOFR - UST '!$O$9:$O$1048576,0))/12</f>
        <v>#N/A</v>
      </c>
      <c r="FT8" s="160" t="str">
        <f t="array" ref="FT8">INDEX('1-month SOFR - UST '!$Q$9:$Q$1048576,MATCH(FT$4,'1-month SOFR - UST '!$O$9:$O$1048576,0))/12</f>
        <v>#N/A</v>
      </c>
      <c r="FU8" s="160" t="str">
        <f t="array" ref="FU8">INDEX('1-month SOFR - UST '!$Q$9:$Q$1048576,MATCH(FU$4,'1-month SOFR - UST '!$O$9:$O$1048576,0))/12</f>
        <v>#N/A</v>
      </c>
      <c r="FV8" s="160" t="str">
        <f t="array" ref="FV8">INDEX('1-month SOFR - UST '!$Q$9:$Q$1048576,MATCH(FV$4,'1-month SOFR - UST '!$O$9:$O$1048576,0))/12</f>
        <v>#N/A</v>
      </c>
      <c r="FW8" s="160" t="str">
        <f t="array" ref="FW8">INDEX('1-month SOFR - UST '!$Q$9:$Q$1048576,MATCH(FW$4,'1-month SOFR - UST '!$O$9:$O$1048576,0))/12</f>
        <v>#N/A</v>
      </c>
      <c r="FX8" s="160" t="str">
        <f t="array" ref="FX8">INDEX('1-month SOFR - UST '!$Q$9:$Q$1048576,MATCH(FX$4,'1-month SOFR - UST '!$O$9:$O$1048576,0))/12</f>
        <v>#N/A</v>
      </c>
      <c r="FY8" s="160" t="str">
        <f t="array" ref="FY8">INDEX('1-month SOFR - UST '!$Q$9:$Q$1048576,MATCH(FY$4,'1-month SOFR - UST '!$O$9:$O$1048576,0))/12</f>
        <v>#N/A</v>
      </c>
      <c r="FZ8" s="160" t="str">
        <f t="array" ref="FZ8">INDEX('1-month SOFR - UST '!$Q$9:$Q$1048576,MATCH(FZ$4,'1-month SOFR - UST '!$O$9:$O$1048576,0))/12</f>
        <v>#N/A</v>
      </c>
      <c r="GA8" s="160" t="str">
        <f t="array" ref="GA8">INDEX('1-month SOFR - UST '!$Q$9:$Q$1048576,MATCH(GA$4,'1-month SOFR - UST '!$O$9:$O$1048576,0))/12</f>
        <v>#N/A</v>
      </c>
      <c r="GB8" s="160" t="str">
        <f t="array" ref="GB8">INDEX('1-month SOFR - UST '!$Q$9:$Q$1048576,MATCH(GB$4,'1-month SOFR - UST '!$O$9:$O$1048576,0))/12</f>
        <v>#N/A</v>
      </c>
      <c r="GC8" s="160" t="str">
        <f t="array" ref="GC8">INDEX('1-month SOFR - UST '!$Q$9:$Q$1048576,MATCH(GC$4,'1-month SOFR - UST '!$O$9:$O$1048576,0))/12</f>
        <v>#N/A</v>
      </c>
      <c r="GD8" s="160" t="str">
        <f t="array" ref="GD8">INDEX('1-month SOFR - UST '!$Q$9:$Q$1048576,MATCH(GD$4,'1-month SOFR - UST '!$O$9:$O$1048576,0))/12</f>
        <v>#N/A</v>
      </c>
      <c r="GE8" s="160" t="str">
        <f t="array" ref="GE8">INDEX('1-month SOFR - UST '!$Q$9:$Q$1048576,MATCH(GE$4,'1-month SOFR - UST '!$O$9:$O$1048576,0))/12</f>
        <v>#N/A</v>
      </c>
      <c r="GF8" s="160" t="str">
        <f t="array" ref="GF8">INDEX('1-month SOFR - UST '!$Q$9:$Q$1048576,MATCH(GF$4,'1-month SOFR - UST '!$O$9:$O$1048576,0))/12</f>
        <v>#N/A</v>
      </c>
      <c r="GG8" s="160" t="str">
        <f t="array" ref="GG8">INDEX('1-month SOFR - UST '!$Q$9:$Q$1048576,MATCH(GG$4,'1-month SOFR - UST '!$O$9:$O$1048576,0))/12</f>
        <v>#N/A</v>
      </c>
      <c r="GH8" s="160" t="str">
        <f t="array" ref="GH8">INDEX('1-month SOFR - UST '!$Q$9:$Q$1048576,MATCH(GH$4,'1-month SOFR - UST '!$O$9:$O$1048576,0))/12</f>
        <v>#N/A</v>
      </c>
      <c r="GI8" s="160" t="str">
        <f t="array" ref="GI8">INDEX('1-month SOFR - UST '!$Q$9:$Q$1048576,MATCH(GI$4,'1-month SOFR - UST '!$O$9:$O$1048576,0))/12</f>
        <v>#N/A</v>
      </c>
      <c r="GJ8" s="160" t="str">
        <f t="array" ref="GJ8">INDEX('1-month SOFR - UST '!$Q$9:$Q$1048576,MATCH(GJ$4,'1-month SOFR - UST '!$O$9:$O$1048576,0))/12</f>
        <v>#N/A</v>
      </c>
      <c r="GK8" s="160" t="str">
        <f t="array" ref="GK8">INDEX('1-month SOFR - UST '!$Q$9:$Q$1048576,MATCH(GK$4,'1-month SOFR - UST '!$O$9:$O$1048576,0))/12</f>
        <v>#N/A</v>
      </c>
      <c r="GL8" s="160" t="str">
        <f t="array" ref="GL8">INDEX('1-month SOFR - UST '!$Q$9:$Q$1048576,MATCH(GL$4,'1-month SOFR - UST '!$O$9:$O$1048576,0))/12</f>
        <v>#N/A</v>
      </c>
      <c r="GM8" s="160" t="str">
        <f t="array" ref="GM8">INDEX('1-month SOFR - UST '!$Q$9:$Q$1048576,MATCH(GM$4,'1-month SOFR - UST '!$O$9:$O$1048576,0))/12</f>
        <v>#N/A</v>
      </c>
      <c r="GN8" s="160" t="str">
        <f t="array" ref="GN8">INDEX('1-month SOFR - UST '!$Q$9:$Q$1048576,MATCH(GN$4,'1-month SOFR - UST '!$O$9:$O$1048576,0))/12</f>
        <v>#N/A</v>
      </c>
      <c r="GO8" s="160" t="str">
        <f t="array" ref="GO8">INDEX('1-month SOFR - UST '!$Q$9:$Q$1048576,MATCH(GO$4,'1-month SOFR - UST '!$O$9:$O$1048576,0))/12</f>
        <v>#N/A</v>
      </c>
      <c r="GP8" s="160" t="str">
        <f t="array" ref="GP8">INDEX('1-month SOFR - UST '!$Q$9:$Q$1048576,MATCH(GP$4,'1-month SOFR - UST '!$O$9:$O$1048576,0))/12</f>
        <v>#N/A</v>
      </c>
      <c r="GQ8" s="160" t="str">
        <f t="array" ref="GQ8">INDEX('1-month SOFR - UST '!$Q$9:$Q$1048576,MATCH(GQ$4,'1-month SOFR - UST '!$O$9:$O$1048576,0))/12</f>
        <v>#N/A</v>
      </c>
      <c r="GR8" s="160" t="str">
        <f t="array" ref="GR8">INDEX('1-month SOFR - UST '!$Q$9:$Q$1048576,MATCH(GR$4,'1-month SOFR - UST '!$O$9:$O$1048576,0))/12</f>
        <v>#N/A</v>
      </c>
      <c r="GS8" s="160" t="str">
        <f t="array" ref="GS8">INDEX('1-month SOFR - UST '!$Q$9:$Q$1048576,MATCH(GS$4,'1-month SOFR - UST '!$O$9:$O$1048576,0))/12</f>
        <v>#N/A</v>
      </c>
      <c r="GT8" s="160" t="str">
        <f t="array" ref="GT8">INDEX('1-month SOFR - UST '!$Q$9:$Q$1048576,MATCH(GT$4,'1-month SOFR - UST '!$O$9:$O$1048576,0))/12</f>
        <v>#N/A</v>
      </c>
      <c r="GU8" s="160" t="str">
        <f t="array" ref="GU8">INDEX('1-month SOFR - UST '!$Q$9:$Q$1048576,MATCH(GU$4,'1-month SOFR - UST '!$O$9:$O$1048576,0))/12</f>
        <v>#N/A</v>
      </c>
      <c r="GV8" s="160" t="str">
        <f t="array" ref="GV8">INDEX('1-month SOFR - UST '!$Q$9:$Q$1048576,MATCH(GV$4,'1-month SOFR - UST '!$O$9:$O$1048576,0))/12</f>
        <v>#N/A</v>
      </c>
      <c r="GW8" s="160" t="str">
        <f t="array" ref="GW8">INDEX('1-month SOFR - UST '!$Q$9:$Q$1048576,MATCH(GW$4,'1-month SOFR - UST '!$O$9:$O$1048576,0))/12</f>
        <v>#N/A</v>
      </c>
      <c r="GX8" s="160" t="str">
        <f t="array" ref="GX8">INDEX('1-month SOFR - UST '!$Q$9:$Q$1048576,MATCH(GX$4,'1-month SOFR - UST '!$O$9:$O$1048576,0))/12</f>
        <v>#N/A</v>
      </c>
      <c r="GY8" s="160" t="str">
        <f t="array" ref="GY8">INDEX('1-month SOFR - UST '!$Q$9:$Q$1048576,MATCH(GY$4,'1-month SOFR - UST '!$O$9:$O$1048576,0))/12</f>
        <v>#N/A</v>
      </c>
      <c r="GZ8" s="160" t="str">
        <f t="array" ref="GZ8">INDEX('1-month SOFR - UST '!$Q$9:$Q$1048576,MATCH(GZ$4,'1-month SOFR - UST '!$O$9:$O$1048576,0))/12</f>
        <v>#N/A</v>
      </c>
      <c r="HA8" s="160" t="str">
        <f t="array" ref="HA8">INDEX('1-month SOFR - UST '!$Q$9:$Q$1048576,MATCH(HA$4,'1-month SOFR - UST '!$O$9:$O$1048576,0))/12</f>
        <v>#N/A</v>
      </c>
      <c r="HB8" s="160" t="str">
        <f t="array" ref="HB8">INDEX('1-month SOFR - UST '!$Q$9:$Q$1048576,MATCH(HB$4,'1-month SOFR - UST '!$O$9:$O$1048576,0))/12</f>
        <v>#N/A</v>
      </c>
      <c r="HC8" s="160" t="str">
        <f t="array" ref="HC8">INDEX('1-month SOFR - UST '!$Q$9:$Q$1048576,MATCH(HC$4,'1-month SOFR - UST '!$O$9:$O$1048576,0))/12</f>
        <v>#N/A</v>
      </c>
      <c r="HD8" s="160" t="str">
        <f t="array" ref="HD8">INDEX('1-month SOFR - UST '!$Q$9:$Q$1048576,MATCH(HD$4,'1-month SOFR - UST '!$O$9:$O$1048576,0))/12</f>
        <v>#N/A</v>
      </c>
      <c r="HE8" s="160" t="str">
        <f t="array" ref="HE8">INDEX('1-month SOFR - UST '!$Q$9:$Q$1048576,MATCH(HE$4,'1-month SOFR - UST '!$O$9:$O$1048576,0))/12</f>
        <v>#N/A</v>
      </c>
      <c r="HF8" s="160" t="str">
        <f t="array" ref="HF8">INDEX('1-month SOFR - UST '!$Q$9:$Q$1048576,MATCH(HF$4,'1-month SOFR - UST '!$O$9:$O$1048576,0))/12</f>
        <v>#N/A</v>
      </c>
      <c r="HG8" s="160" t="str">
        <f t="array" ref="HG8">INDEX('1-month SOFR - UST '!$Q$9:$Q$1048576,MATCH(HG$4,'1-month SOFR - UST '!$O$9:$O$1048576,0))/12</f>
        <v>#N/A</v>
      </c>
      <c r="HH8" s="160" t="str">
        <f t="array" ref="HH8">INDEX('1-month SOFR - UST '!$Q$9:$Q$1048576,MATCH(HH$4,'1-month SOFR - UST '!$O$9:$O$1048576,0))/12</f>
        <v>#N/A</v>
      </c>
      <c r="HI8" s="160" t="str">
        <f t="array" ref="HI8">INDEX('1-month SOFR - UST '!$Q$9:$Q$1048576,MATCH(HI$4,'1-month SOFR - UST '!$O$9:$O$1048576,0))/12</f>
        <v>#N/A</v>
      </c>
      <c r="HJ8" s="160" t="str">
        <f t="array" ref="HJ8">INDEX('1-month SOFR - UST '!$Q$9:$Q$1048576,MATCH(HJ$4,'1-month SOFR - UST '!$O$9:$O$1048576,0))/12</f>
        <v>#N/A</v>
      </c>
      <c r="HK8" s="160" t="str">
        <f t="array" ref="HK8">INDEX('1-month SOFR - UST '!$Q$9:$Q$1048576,MATCH(HK$4,'1-month SOFR - UST '!$O$9:$O$1048576,0))/12</f>
        <v>#N/A</v>
      </c>
      <c r="HL8" s="160" t="str">
        <f t="array" ref="HL8">INDEX('1-month SOFR - UST '!$Q$9:$Q$1048576,MATCH(HL$4,'1-month SOFR - UST '!$O$9:$O$1048576,0))/12</f>
        <v>#N/A</v>
      </c>
      <c r="HM8" s="160" t="str">
        <f t="array" ref="HM8">INDEX('1-month SOFR - UST '!$Q$9:$Q$1048576,MATCH(HM$4,'1-month SOFR - UST '!$O$9:$O$1048576,0))/12</f>
        <v>#N/A</v>
      </c>
      <c r="HN8" s="160" t="str">
        <f t="array" ref="HN8">INDEX('1-month SOFR - UST '!$Q$9:$Q$1048576,MATCH(HN$4,'1-month SOFR - UST '!$O$9:$O$1048576,0))/12</f>
        <v>#N/A</v>
      </c>
      <c r="HO8" s="160" t="str">
        <f t="array" ref="HO8">INDEX('1-month SOFR - UST '!$Q$9:$Q$1048576,MATCH(HO$4,'1-month SOFR - UST '!$O$9:$O$1048576,0))/12</f>
        <v>#N/A</v>
      </c>
      <c r="HP8" s="160" t="str">
        <f t="array" ref="HP8">INDEX('1-month SOFR - UST '!$Q$9:$Q$1048576,MATCH(HP$4,'1-month SOFR - UST '!$O$9:$O$1048576,0))/12</f>
        <v>#N/A</v>
      </c>
      <c r="HQ8" s="160" t="str">
        <f t="array" ref="HQ8">INDEX('1-month SOFR - UST '!$Q$9:$Q$1048576,MATCH(HQ$4,'1-month SOFR - UST '!$O$9:$O$1048576,0))/12</f>
        <v>#N/A</v>
      </c>
      <c r="HR8" s="160" t="str">
        <f t="array" ref="HR8">INDEX('1-month SOFR - UST '!$Q$9:$Q$1048576,MATCH(HR$4,'1-month SOFR - UST '!$O$9:$O$1048576,0))/12</f>
        <v>#N/A</v>
      </c>
      <c r="HS8" s="160" t="str">
        <f t="array" ref="HS8">INDEX('1-month SOFR - UST '!$Q$9:$Q$1048576,MATCH(HS$4,'1-month SOFR - UST '!$O$9:$O$1048576,0))/12</f>
        <v>#N/A</v>
      </c>
      <c r="HT8" s="160" t="str">
        <f t="array" ref="HT8">INDEX('1-month SOFR - UST '!$Q$9:$Q$1048576,MATCH(HT$4,'1-month SOFR - UST '!$O$9:$O$1048576,0))/12</f>
        <v>#N/A</v>
      </c>
      <c r="HU8" s="160" t="str">
        <f t="array" ref="HU8">INDEX('1-month SOFR - UST '!$Q$9:$Q$1048576,MATCH(HU$4,'1-month SOFR - UST '!$O$9:$O$1048576,0))/12</f>
        <v>#N/A</v>
      </c>
      <c r="HV8" s="160" t="str">
        <f t="array" ref="HV8">INDEX('1-month SOFR - UST '!$Q$9:$Q$1048576,MATCH(HV$4,'1-month SOFR - UST '!$O$9:$O$1048576,0))/12</f>
        <v>#N/A</v>
      </c>
      <c r="HW8" s="160" t="str">
        <f t="array" ref="HW8">INDEX('1-month SOFR - UST '!$Q$9:$Q$1048576,MATCH(HW$4,'1-month SOFR - UST '!$O$9:$O$1048576,0))/12</f>
        <v>#N/A</v>
      </c>
      <c r="HX8" s="160" t="str">
        <f t="array" ref="HX8">INDEX('1-month SOFR - UST '!$Q$9:$Q$1048576,MATCH(HX$4,'1-month SOFR - UST '!$O$9:$O$1048576,0))/12</f>
        <v>#N/A</v>
      </c>
      <c r="HY8" s="160" t="str">
        <f t="array" ref="HY8">INDEX('1-month SOFR - UST '!$Q$9:$Q$1048576,MATCH(HY$4,'1-month SOFR - UST '!$O$9:$O$1048576,0))/12</f>
        <v>#N/A</v>
      </c>
      <c r="HZ8" s="160" t="str">
        <f t="array" ref="HZ8">INDEX('1-month SOFR - UST '!$Q$9:$Q$1048576,MATCH(HZ$4,'1-month SOFR - UST '!$O$9:$O$1048576,0))/12</f>
        <v>#N/A</v>
      </c>
      <c r="IA8" s="160" t="str">
        <f t="array" ref="IA8">INDEX('1-month SOFR - UST '!$Q$9:$Q$1048576,MATCH(IA$4,'1-month SOFR - UST '!$O$9:$O$1048576,0))/12</f>
        <v>#N/A</v>
      </c>
      <c r="IB8" s="160" t="str">
        <f t="array" ref="IB8">INDEX('1-month SOFR - UST '!$Q$9:$Q$1048576,MATCH(IB$4,'1-month SOFR - UST '!$O$9:$O$1048576,0))/12</f>
        <v>#N/A</v>
      </c>
      <c r="IC8" s="160" t="str">
        <f t="array" ref="IC8">INDEX('1-month SOFR - UST '!$Q$9:$Q$1048576,MATCH(IC$4,'1-month SOFR - UST '!$O$9:$O$1048576,0))/12</f>
        <v>#N/A</v>
      </c>
      <c r="ID8" s="160" t="str">
        <f t="array" ref="ID8">INDEX('1-month SOFR - UST '!$Q$9:$Q$1048576,MATCH(ID$4,'1-month SOFR - UST '!$O$9:$O$1048576,0))/12</f>
        <v>#N/A</v>
      </c>
      <c r="IE8" s="160" t="str">
        <f t="array" ref="IE8">INDEX('1-month SOFR - UST '!$Q$9:$Q$1048576,MATCH(IE$4,'1-month SOFR - UST '!$O$9:$O$1048576,0))/12</f>
        <v>#N/A</v>
      </c>
      <c r="IF8" s="160" t="str">
        <f t="array" ref="IF8">INDEX('1-month SOFR - UST '!$Q$9:$Q$1048576,MATCH(IF$4,'1-month SOFR - UST '!$O$9:$O$1048576,0))/12</f>
        <v>#N/A</v>
      </c>
      <c r="IG8" s="160" t="str">
        <f t="array" ref="IG8">INDEX('1-month SOFR - UST '!$Q$9:$Q$1048576,MATCH(IG$4,'1-month SOFR - UST '!$O$9:$O$1048576,0))/12</f>
        <v>#N/A</v>
      </c>
      <c r="IH8" s="160" t="str">
        <f t="array" ref="IH8">INDEX('1-month SOFR - UST '!$Q$9:$Q$1048576,MATCH(IH$4,'1-month SOFR - UST '!$O$9:$O$1048576,0))/12</f>
        <v>#N/A</v>
      </c>
      <c r="II8" s="160" t="str">
        <f t="array" ref="II8">INDEX('1-month SOFR - UST '!$Q$9:$Q$1048576,MATCH(II$4,'1-month SOFR - UST '!$O$9:$O$1048576,0))/12</f>
        <v>#N/A</v>
      </c>
      <c r="IJ8" s="160" t="str">
        <f t="array" ref="IJ8">INDEX('1-month SOFR - UST '!$Q$9:$Q$1048576,MATCH(IJ$4,'1-month SOFR - UST '!$O$9:$O$1048576,0))/12</f>
        <v>#N/A</v>
      </c>
      <c r="IK8" s="160" t="str">
        <f t="array" ref="IK8">INDEX('1-month SOFR - UST '!$Q$9:$Q$1048576,MATCH(IK$4,'1-month SOFR - UST '!$O$9:$O$1048576,0))/12</f>
        <v>#N/A</v>
      </c>
      <c r="IL8" s="160" t="str">
        <f t="array" ref="IL8">INDEX('1-month SOFR - UST '!$Q$9:$Q$1048576,MATCH(IL$4,'1-month SOFR - UST '!$O$9:$O$1048576,0))/12</f>
        <v>#N/A</v>
      </c>
      <c r="IM8" s="160" t="str">
        <f t="array" ref="IM8">INDEX('1-month SOFR - UST '!$Q$9:$Q$1048576,MATCH(IM$4,'1-month SOFR - UST '!$O$9:$O$1048576,0))/12</f>
        <v>#N/A</v>
      </c>
      <c r="IN8" s="160" t="str">
        <f t="array" ref="IN8">INDEX('1-month SOFR - UST '!$Q$9:$Q$1048576,MATCH(IN$4,'1-month SOFR - UST '!$O$9:$O$1048576,0))/12</f>
        <v>#N/A</v>
      </c>
      <c r="IO8" s="160" t="str">
        <f t="array" ref="IO8">INDEX('1-month SOFR - UST '!$Q$9:$Q$1048576,MATCH(IO$4,'1-month SOFR - UST '!$O$9:$O$1048576,0))/12</f>
        <v>#N/A</v>
      </c>
      <c r="IP8" s="160" t="str">
        <f t="array" ref="IP8">INDEX('1-month SOFR - UST '!$Q$9:$Q$1048576,MATCH(IP$4,'1-month SOFR - UST '!$O$9:$O$1048576,0))/12</f>
        <v>#N/A</v>
      </c>
      <c r="IQ8" s="160" t="str">
        <f t="array" ref="IQ8">INDEX('1-month SOFR - UST '!$Q$9:$Q$1048576,MATCH(IQ$4,'1-month SOFR - UST '!$O$9:$O$1048576,0))/12</f>
        <v>#N/A</v>
      </c>
      <c r="IR8" s="160" t="str">
        <f t="array" ref="IR8">INDEX('1-month SOFR - UST '!$Q$9:$Q$1048576,MATCH(IR$4,'1-month SOFR - UST '!$O$9:$O$1048576,0))/12</f>
        <v>#N/A</v>
      </c>
      <c r="IS8" s="160" t="str">
        <f t="array" ref="IS8">INDEX('1-month SOFR - UST '!$Q$9:$Q$1048576,MATCH(IS$4,'1-month SOFR - UST '!$O$9:$O$1048576,0))/12</f>
        <v>#N/A</v>
      </c>
      <c r="IT8" s="160" t="str">
        <f t="array" ref="IT8">INDEX('1-month SOFR - UST '!$Q$9:$Q$1048576,MATCH(IT$4,'1-month SOFR - UST '!$O$9:$O$1048576,0))/12</f>
        <v>#N/A</v>
      </c>
      <c r="IU8" s="160" t="str">
        <f t="array" ref="IU8">INDEX('1-month SOFR - UST '!$Q$9:$Q$1048576,MATCH(IU$4,'1-month SOFR - UST '!$O$9:$O$1048576,0))/12</f>
        <v>#N/A</v>
      </c>
      <c r="IV8" s="160" t="str">
        <f t="array" ref="IV8">INDEX('1-month SOFR - UST '!$Q$9:$Q$1048576,MATCH(IV$4,'1-month SOFR - UST '!$O$9:$O$1048576,0))/12</f>
        <v>#N/A</v>
      </c>
      <c r="IW8" s="160" t="str">
        <f t="array" ref="IW8">INDEX('1-month SOFR - UST '!$Q$9:$Q$1048576,MATCH(IW$4,'1-month SOFR - UST '!$O$9:$O$1048576,0))/12</f>
        <v>#N/A</v>
      </c>
      <c r="IX8" s="160" t="str">
        <f t="array" ref="IX8">INDEX('1-month SOFR - UST '!$Q$9:$Q$1048576,MATCH(IX$4,'1-month SOFR - UST '!$O$9:$O$1048576,0))/12</f>
        <v>#N/A</v>
      </c>
      <c r="IY8" s="160" t="str">
        <f t="array" ref="IY8">INDEX('1-month SOFR - UST '!$Q$9:$Q$1048576,MATCH(IY$4,'1-month SOFR - UST '!$O$9:$O$1048576,0))/12</f>
        <v>#N/A</v>
      </c>
      <c r="IZ8" s="160" t="str">
        <f t="array" ref="IZ8">INDEX('1-month SOFR - UST '!$Q$9:$Q$1048576,MATCH(IZ$4,'1-month SOFR - UST '!$O$9:$O$1048576,0))/12</f>
        <v>#N/A</v>
      </c>
      <c r="JA8" s="160" t="str">
        <f t="array" ref="JA8">INDEX('1-month SOFR - UST '!$Q$9:$Q$1048576,MATCH(JA$4,'1-month SOFR - UST '!$O$9:$O$1048576,0))/12</f>
        <v>#N/A</v>
      </c>
      <c r="JB8" s="160" t="str">
        <f t="array" ref="JB8">INDEX('1-month SOFR - UST '!$Q$9:$Q$1048576,MATCH(JB$4,'1-month SOFR - UST '!$O$9:$O$1048576,0))/12</f>
        <v>#N/A</v>
      </c>
      <c r="JC8" s="160" t="str">
        <f t="array" ref="JC8">INDEX('1-month SOFR - UST '!$Q$9:$Q$1048576,MATCH(JC$4,'1-month SOFR - UST '!$O$9:$O$1048576,0))/12</f>
        <v>#N/A</v>
      </c>
      <c r="JD8" s="160" t="str">
        <f t="array" ref="JD8">INDEX('1-month SOFR - UST '!$Q$9:$Q$1048576,MATCH(JD$4,'1-month SOFR - UST '!$O$9:$O$1048576,0))/12</f>
        <v>#N/A</v>
      </c>
      <c r="JE8" s="160" t="str">
        <f t="array" ref="JE8">INDEX('1-month SOFR - UST '!$Q$9:$Q$1048576,MATCH(JE$4,'1-month SOFR - UST '!$O$9:$O$1048576,0))/12</f>
        <v>#N/A</v>
      </c>
      <c r="JF8" s="160" t="str">
        <f t="array" ref="JF8">INDEX('1-month SOFR - UST '!$Q$9:$Q$1048576,MATCH(JF$4,'1-month SOFR - UST '!$O$9:$O$1048576,0))/12</f>
        <v>#N/A</v>
      </c>
      <c r="JG8" s="160" t="str">
        <f t="array" ref="JG8">INDEX('1-month SOFR - UST '!$Q$9:$Q$1048576,MATCH(JG$4,'1-month SOFR - UST '!$O$9:$O$1048576,0))/12</f>
        <v>#N/A</v>
      </c>
      <c r="JH8" s="160" t="str">
        <f t="array" ref="JH8">INDEX('1-month SOFR - UST '!$Q$9:$Q$1048576,MATCH(JH$4,'1-month SOFR - UST '!$O$9:$O$1048576,0))/12</f>
        <v>#N/A</v>
      </c>
      <c r="JI8" s="160" t="str">
        <f t="array" ref="JI8">INDEX('1-month SOFR - UST '!$Q$9:$Q$1048576,MATCH(JI$4,'1-month SOFR - UST '!$O$9:$O$1048576,0))/12</f>
        <v>#N/A</v>
      </c>
      <c r="JJ8" s="160" t="str">
        <f t="array" ref="JJ8">INDEX('1-month SOFR - UST '!$Q$9:$Q$1048576,MATCH(JJ$4,'1-month SOFR - UST '!$O$9:$O$1048576,0))/12</f>
        <v>#N/A</v>
      </c>
      <c r="JK8" s="160" t="str">
        <f t="array" ref="JK8">INDEX('1-month SOFR - UST '!$Q$9:$Q$1048576,MATCH(JK$4,'1-month SOFR - UST '!$O$9:$O$1048576,0))/12</f>
        <v>#N/A</v>
      </c>
      <c r="JL8" s="160" t="str">
        <f t="array" ref="JL8">INDEX('1-month SOFR - UST '!$Q$9:$Q$1048576,MATCH(JL$4,'1-month SOFR - UST '!$O$9:$O$1048576,0))/12</f>
        <v>#N/A</v>
      </c>
      <c r="JM8" s="160" t="str">
        <f t="array" ref="JM8">INDEX('1-month SOFR - UST '!$Q$9:$Q$1048576,MATCH(JM$4,'1-month SOFR - UST '!$O$9:$O$1048576,0))/12</f>
        <v>#N/A</v>
      </c>
      <c r="JN8" s="160" t="str">
        <f t="array" ref="JN8">INDEX('1-month SOFR - UST '!$Q$9:$Q$1048576,MATCH(JN$4,'1-month SOFR - UST '!$O$9:$O$1048576,0))/12</f>
        <v>#N/A</v>
      </c>
      <c r="JO8" s="160" t="str">
        <f t="array" ref="JO8">INDEX('1-month SOFR - UST '!$Q$9:$Q$1048576,MATCH(JO$4,'1-month SOFR - UST '!$O$9:$O$1048576,0))/12</f>
        <v>#N/A</v>
      </c>
      <c r="JP8" s="160" t="str">
        <f t="array" ref="JP8">INDEX('1-month SOFR - UST '!$Q$9:$Q$1048576,MATCH(JP$4,'1-month SOFR - UST '!$O$9:$O$1048576,0))/12</f>
        <v>#N/A</v>
      </c>
      <c r="JQ8" s="160" t="str">
        <f t="array" ref="JQ8">INDEX('1-month SOFR - UST '!$Q$9:$Q$1048576,MATCH(JQ$4,'1-month SOFR - UST '!$O$9:$O$1048576,0))/12</f>
        <v>#N/A</v>
      </c>
      <c r="JR8" s="160" t="str">
        <f t="array" ref="JR8">INDEX('1-month SOFR - UST '!$Q$9:$Q$1048576,MATCH(JR$4,'1-month SOFR - UST '!$O$9:$O$1048576,0))/12</f>
        <v>#N/A</v>
      </c>
      <c r="JS8" s="160" t="str">
        <f t="array" ref="JS8">INDEX('1-month SOFR - UST '!$Q$9:$Q$1048576,MATCH(JS$4,'1-month SOFR - UST '!$O$9:$O$1048576,0))/12</f>
        <v>#N/A</v>
      </c>
      <c r="JT8" s="160" t="str">
        <f t="array" ref="JT8">INDEX('1-month SOFR - UST '!$Q$9:$Q$1048576,MATCH(JT$4,'1-month SOFR - UST '!$O$9:$O$1048576,0))/12</f>
        <v>#N/A</v>
      </c>
      <c r="JU8" s="160" t="str">
        <f t="array" ref="JU8">INDEX('1-month SOFR - UST '!$Q$9:$Q$1048576,MATCH(JU$4,'1-month SOFR - UST '!$O$9:$O$1048576,0))/12</f>
        <v>#N/A</v>
      </c>
      <c r="JV8" s="160" t="str">
        <f t="array" ref="JV8">INDEX('1-month SOFR - UST '!$Q$9:$Q$1048576,MATCH(JV$4,'1-month SOFR - UST '!$O$9:$O$1048576,0))/12</f>
        <v>#N/A</v>
      </c>
      <c r="JW8" s="160" t="str">
        <f t="array" ref="JW8">INDEX('1-month SOFR - UST '!$Q$9:$Q$1048576,MATCH(JW$4,'1-month SOFR - UST '!$O$9:$O$1048576,0))/12</f>
        <v>#N/A</v>
      </c>
      <c r="JX8" s="160" t="str">
        <f t="array" ref="JX8">INDEX('1-month SOFR - UST '!$Q$9:$Q$1048576,MATCH(JX$4,'1-month SOFR - UST '!$O$9:$O$1048576,0))/12</f>
        <v>#N/A</v>
      </c>
      <c r="JY8" s="160" t="str">
        <f t="array" ref="JY8">INDEX('1-month SOFR - UST '!$Q$9:$Q$1048576,MATCH(JY$4,'1-month SOFR - UST '!$O$9:$O$1048576,0))/12</f>
        <v>#N/A</v>
      </c>
      <c r="JZ8" s="160" t="str">
        <f t="array" ref="JZ8">INDEX('1-month SOFR - UST '!$Q$9:$Q$1048576,MATCH(JZ$4,'1-month SOFR - UST '!$O$9:$O$1048576,0))/12</f>
        <v>#N/A</v>
      </c>
      <c r="KA8" s="160" t="str">
        <f t="array" ref="KA8">INDEX('1-month SOFR - UST '!$Q$9:$Q$1048576,MATCH(KA$4,'1-month SOFR - UST '!$O$9:$O$1048576,0))/12</f>
        <v>#N/A</v>
      </c>
      <c r="KB8" s="160" t="str">
        <f t="array" ref="KB8">INDEX('1-month SOFR - UST '!$Q$9:$Q$1048576,MATCH(KB$4,'1-month SOFR - UST '!$O$9:$O$1048576,0))/12</f>
        <v>#N/A</v>
      </c>
      <c r="KC8" s="160" t="str">
        <f t="array" ref="KC8">INDEX('1-month SOFR - UST '!$Q$9:$Q$1048576,MATCH(KC$4,'1-month SOFR - UST '!$O$9:$O$1048576,0))/12</f>
        <v>#N/A</v>
      </c>
      <c r="KD8" s="160" t="str">
        <f t="array" ref="KD8">INDEX('1-month SOFR - UST '!$Q$9:$Q$1048576,MATCH(KD$4,'1-month SOFR - UST '!$O$9:$O$1048576,0))/12</f>
        <v>#N/A</v>
      </c>
      <c r="KE8" s="160" t="str">
        <f t="array" ref="KE8">INDEX('1-month SOFR - UST '!$Q$9:$Q$1048576,MATCH(KE$4,'1-month SOFR - UST '!$O$9:$O$1048576,0))/12</f>
        <v>#N/A</v>
      </c>
      <c r="KF8" s="160" t="str">
        <f t="array" ref="KF8">INDEX('1-month SOFR - UST '!$Q$9:$Q$1048576,MATCH(KF$4,'1-month SOFR - UST '!$O$9:$O$1048576,0))/12</f>
        <v>#N/A</v>
      </c>
      <c r="KG8" s="160" t="str">
        <f t="array" ref="KG8">INDEX('1-month SOFR - UST '!$Q$9:$Q$1048576,MATCH(KG$4,'1-month SOFR - UST '!$O$9:$O$1048576,0))/12</f>
        <v>#N/A</v>
      </c>
      <c r="KH8" s="160" t="str">
        <f t="array" ref="KH8">INDEX('1-month SOFR - UST '!$Q$9:$Q$1048576,MATCH(KH$4,'1-month SOFR - UST '!$O$9:$O$1048576,0))/12</f>
        <v>#N/A</v>
      </c>
      <c r="KI8" s="160" t="str">
        <f t="array" ref="KI8">INDEX('1-month SOFR - UST '!$Q$9:$Q$1048576,MATCH(KI$4,'1-month SOFR - UST '!$O$9:$O$1048576,0))/12</f>
        <v>#N/A</v>
      </c>
      <c r="KJ8" s="160" t="str">
        <f t="array" ref="KJ8">INDEX('1-month SOFR - UST '!$Q$9:$Q$1048576,MATCH(KJ$4,'1-month SOFR - UST '!$O$9:$O$1048576,0))/12</f>
        <v>#N/A</v>
      </c>
      <c r="KK8" s="160" t="str">
        <f t="array" ref="KK8">INDEX('1-month SOFR - UST '!$Q$9:$Q$1048576,MATCH(KK$4,'1-month SOFR - UST '!$O$9:$O$1048576,0))/12</f>
        <v>#N/A</v>
      </c>
      <c r="KL8" s="160" t="str">
        <f t="array" ref="KL8">INDEX('1-month SOFR - UST '!$Q$9:$Q$1048576,MATCH(KL$4,'1-month SOFR - UST '!$O$9:$O$1048576,0))/12</f>
        <v>#N/A</v>
      </c>
      <c r="KM8" s="160" t="str">
        <f t="array" ref="KM8">INDEX('1-month SOFR - UST '!$Q$9:$Q$1048576,MATCH(KM$4,'1-month SOFR - UST '!$O$9:$O$1048576,0))/12</f>
        <v>#N/A</v>
      </c>
      <c r="KN8" s="160" t="str">
        <f t="array" ref="KN8">INDEX('1-month SOFR - UST '!$Q$9:$Q$1048576,MATCH(KN$4,'1-month SOFR - UST '!$O$9:$O$1048576,0))/12</f>
        <v>#N/A</v>
      </c>
      <c r="KO8" s="160" t="str">
        <f t="array" ref="KO8">INDEX('1-month SOFR - UST '!$Q$9:$Q$1048576,MATCH(KO$4,'1-month SOFR - UST '!$O$9:$O$1048576,0))/12</f>
        <v>#N/A</v>
      </c>
      <c r="KP8" s="160" t="str">
        <f t="array" ref="KP8">INDEX('1-month SOFR - UST '!$Q$9:$Q$1048576,MATCH(KP$4,'1-month SOFR - UST '!$O$9:$O$1048576,0))/12</f>
        <v>#N/A</v>
      </c>
      <c r="KQ8" s="160" t="str">
        <f t="array" ref="KQ8">INDEX('1-month SOFR - UST '!$Q$9:$Q$1048576,MATCH(KQ$4,'1-month SOFR - UST '!$O$9:$O$1048576,0))/12</f>
        <v>#N/A</v>
      </c>
      <c r="KR8" s="160" t="str">
        <f t="array" ref="KR8">INDEX('1-month SOFR - UST '!$Q$9:$Q$1048576,MATCH(KR$4,'1-month SOFR - UST '!$O$9:$O$1048576,0))/12</f>
        <v>#N/A</v>
      </c>
      <c r="KS8" s="160" t="str">
        <f t="array" ref="KS8">INDEX('1-month SOFR - UST '!$Q$9:$Q$1048576,MATCH(KS$4,'1-month SOFR - UST '!$O$9:$O$1048576,0))/12</f>
        <v>#N/A</v>
      </c>
      <c r="KT8" s="160" t="str">
        <f t="array" ref="KT8">INDEX('1-month SOFR - UST '!$Q$9:$Q$1048576,MATCH(KT$4,'1-month SOFR - UST '!$O$9:$O$1048576,0))/12</f>
        <v>#N/A</v>
      </c>
      <c r="KU8" s="160" t="str">
        <f t="array" ref="KU8">INDEX('1-month SOFR - UST '!$Q$9:$Q$1048576,MATCH(KU$4,'1-month SOFR - UST '!$O$9:$O$1048576,0))/12</f>
        <v>#N/A</v>
      </c>
      <c r="KV8" s="160" t="str">
        <f t="array" ref="KV8">INDEX('1-month SOFR - UST '!$Q$9:$Q$1048576,MATCH(KV$4,'1-month SOFR - UST '!$O$9:$O$1048576,0))/12</f>
        <v>#N/A</v>
      </c>
      <c r="KW8" s="160" t="str">
        <f t="array" ref="KW8">INDEX('1-month SOFR - UST '!$Q$9:$Q$1048576,MATCH(KW$4,'1-month SOFR - UST '!$O$9:$O$1048576,0))/12</f>
        <v>#N/A</v>
      </c>
      <c r="KX8" s="160" t="str">
        <f t="array" ref="KX8">INDEX('1-month SOFR - UST '!$Q$9:$Q$1048576,MATCH(KX$4,'1-month SOFR - UST '!$O$9:$O$1048576,0))/12</f>
        <v>#N/A</v>
      </c>
      <c r="KY8" s="160" t="str">
        <f t="array" ref="KY8">INDEX('1-month SOFR - UST '!$Q$9:$Q$1048576,MATCH(KY$4,'1-month SOFR - UST '!$O$9:$O$1048576,0))/12</f>
        <v>#N/A</v>
      </c>
      <c r="KZ8" s="160" t="str">
        <f t="array" ref="KZ8">INDEX('1-month SOFR - UST '!$Q$9:$Q$1048576,MATCH(KZ$4,'1-month SOFR - UST '!$O$9:$O$1048576,0))/12</f>
        <v>#N/A</v>
      </c>
      <c r="LA8" s="160" t="str">
        <f t="array" ref="LA8">INDEX('1-month SOFR - UST '!$Q$9:$Q$1048576,MATCH(LA$4,'1-month SOFR - UST '!$O$9:$O$1048576,0))/12</f>
        <v>#N/A</v>
      </c>
      <c r="LB8" s="160" t="str">
        <f t="array" ref="LB8">INDEX('1-month SOFR - UST '!$Q$9:$Q$1048576,MATCH(LB$4,'1-month SOFR - UST '!$O$9:$O$1048576,0))/12</f>
        <v>#N/A</v>
      </c>
      <c r="LC8" s="160" t="str">
        <f t="array" ref="LC8">INDEX('1-month SOFR - UST '!$Q$9:$Q$1048576,MATCH(LC$4,'1-month SOFR - UST '!$O$9:$O$1048576,0))/12</f>
        <v>#N/A</v>
      </c>
      <c r="LD8" s="160" t="str">
        <f t="array" ref="LD8">INDEX('1-month SOFR - UST '!$Q$9:$Q$1048576,MATCH(LD$4,'1-month SOFR - UST '!$O$9:$O$1048576,0))/12</f>
        <v>#N/A</v>
      </c>
      <c r="LE8" s="160" t="str">
        <f t="array" ref="LE8">INDEX('1-month SOFR - UST '!$Q$9:$Q$1048576,MATCH(LE$4,'1-month SOFR - UST '!$O$9:$O$1048576,0))/12</f>
        <v>#N/A</v>
      </c>
      <c r="LF8" s="160" t="str">
        <f t="array" ref="LF8">INDEX('1-month SOFR - UST '!$Q$9:$Q$1048576,MATCH(LF$4,'1-month SOFR - UST '!$O$9:$O$1048576,0))/12</f>
        <v>#N/A</v>
      </c>
      <c r="LG8" s="160" t="str">
        <f t="array" ref="LG8">INDEX('1-month SOFR - UST '!$Q$9:$Q$1048576,MATCH(LG$4,'1-month SOFR - UST '!$O$9:$O$1048576,0))/12</f>
        <v>#N/A</v>
      </c>
      <c r="LH8" s="160" t="str">
        <f t="array" ref="LH8">INDEX('1-month SOFR - UST '!$Q$9:$Q$1048576,MATCH(LH$4,'1-month SOFR - UST '!$O$9:$O$1048576,0))/12</f>
        <v>#N/A</v>
      </c>
      <c r="LI8" s="160" t="str">
        <f t="array" ref="LI8">INDEX('1-month SOFR - UST '!$Q$9:$Q$1048576,MATCH(LI$4,'1-month SOFR - UST '!$O$9:$O$1048576,0))/12</f>
        <v>#N/A</v>
      </c>
      <c r="LJ8" s="160" t="str">
        <f t="array" ref="LJ8">INDEX('1-month SOFR - UST '!$Q$9:$Q$1048576,MATCH(LJ$4,'1-month SOFR - UST '!$O$9:$O$1048576,0))/12</f>
        <v>#N/A</v>
      </c>
      <c r="LK8" s="160" t="str">
        <f t="array" ref="LK8">INDEX('1-month SOFR - UST '!$Q$9:$Q$1048576,MATCH(LK$4,'1-month SOFR - UST '!$O$9:$O$1048576,0))/12</f>
        <v>#N/A</v>
      </c>
      <c r="LL8" s="160" t="str">
        <f t="array" ref="LL8">INDEX('1-month SOFR - UST '!$Q$9:$Q$1048576,MATCH(LL$4,'1-month SOFR - UST '!$O$9:$O$1048576,0))/12</f>
        <v>#N/A</v>
      </c>
      <c r="LM8" s="160" t="str">
        <f t="array" ref="LM8">INDEX('1-month SOFR - UST '!$Q$9:$Q$1048576,MATCH(LM$4,'1-month SOFR - UST '!$O$9:$O$1048576,0))/12</f>
        <v>#N/A</v>
      </c>
      <c r="LN8" s="160" t="str">
        <f t="array" ref="LN8">INDEX('1-month SOFR - UST '!$Q$9:$Q$1048576,MATCH(LN$4,'1-month SOFR - UST '!$O$9:$O$1048576,0))/12</f>
        <v>#N/A</v>
      </c>
      <c r="LO8" s="160" t="str">
        <f t="array" ref="LO8">INDEX('1-month SOFR - UST '!$Q$9:$Q$1048576,MATCH(LO$4,'1-month SOFR - UST '!$O$9:$O$1048576,0))/12</f>
        <v>#N/A</v>
      </c>
      <c r="LP8" s="160" t="str">
        <f t="array" ref="LP8">INDEX('1-month SOFR - UST '!$Q$9:$Q$1048576,MATCH(LP$4,'1-month SOFR - UST '!$O$9:$O$1048576,0))/12</f>
        <v>#N/A</v>
      </c>
      <c r="LQ8" s="160" t="str">
        <f t="array" ref="LQ8">INDEX('1-month SOFR - UST '!$Q$9:$Q$1048576,MATCH(LQ$4,'1-month SOFR - UST '!$O$9:$O$1048576,0))/12</f>
        <v>#N/A</v>
      </c>
      <c r="LR8" s="160" t="str">
        <f t="array" ref="LR8">INDEX('1-month SOFR - UST '!$Q$9:$Q$1048576,MATCH(LR$4,'1-month SOFR - UST '!$O$9:$O$1048576,0))/12</f>
        <v>#N/A</v>
      </c>
      <c r="LS8" s="160" t="str">
        <f t="array" ref="LS8">INDEX('1-month SOFR - UST '!$Q$9:$Q$1048576,MATCH(LS$4,'1-month SOFR - UST '!$O$9:$O$1048576,0))/12</f>
        <v>#N/A</v>
      </c>
      <c r="LT8" s="160" t="str">
        <f t="array" ref="LT8">INDEX('1-month SOFR - UST '!$Q$9:$Q$1048576,MATCH(LT$4,'1-month SOFR - UST '!$O$9:$O$1048576,0))/12</f>
        <v>#N/A</v>
      </c>
      <c r="LU8" s="160" t="str">
        <f t="array" ref="LU8">INDEX('1-month SOFR - UST '!$Q$9:$Q$1048576,MATCH(LU$4,'1-month SOFR - UST '!$O$9:$O$1048576,0))/12</f>
        <v>#N/A</v>
      </c>
      <c r="LV8" s="160" t="str">
        <f t="array" ref="LV8">INDEX('1-month SOFR - UST '!$Q$9:$Q$1048576,MATCH(LV$4,'1-month SOFR - UST '!$O$9:$O$1048576,0))/12</f>
        <v>#N/A</v>
      </c>
      <c r="LW8" s="160" t="str">
        <f t="array" ref="LW8">INDEX('1-month SOFR - UST '!$Q$9:$Q$1048576,MATCH(LW$4,'1-month SOFR - UST '!$O$9:$O$1048576,0))/12</f>
        <v>#N/A</v>
      </c>
      <c r="LX8" s="160" t="str">
        <f t="array" ref="LX8">INDEX('1-month SOFR - UST '!$Q$9:$Q$1048576,MATCH(LX$4,'1-month SOFR - UST '!$O$9:$O$1048576,0))/12</f>
        <v>#N/A</v>
      </c>
      <c r="LY8" s="160" t="str">
        <f t="array" ref="LY8">INDEX('1-month SOFR - UST '!$Q$9:$Q$1048576,MATCH(LY$4,'1-month SOFR - UST '!$O$9:$O$1048576,0))/12</f>
        <v>#N/A</v>
      </c>
      <c r="LZ8" s="160" t="str">
        <f t="array" ref="LZ8">INDEX('1-month SOFR - UST '!$Q$9:$Q$1048576,MATCH(LZ$4,'1-month SOFR - UST '!$O$9:$O$1048576,0))/12</f>
        <v>#N/A</v>
      </c>
      <c r="MA8" s="160" t="str">
        <f t="array" ref="MA8">INDEX('1-month SOFR - UST '!$Q$9:$Q$1048576,MATCH(MA$4,'1-month SOFR - UST '!$O$9:$O$1048576,0))/12</f>
        <v>#N/A</v>
      </c>
      <c r="MB8" s="160" t="str">
        <f t="array" ref="MB8">INDEX('1-month SOFR - UST '!$Q$9:$Q$1048576,MATCH(MB$4,'1-month SOFR - UST '!$O$9:$O$1048576,0))/12</f>
        <v>#N/A</v>
      </c>
      <c r="MC8" s="160" t="str">
        <f t="array" ref="MC8">INDEX('1-month SOFR - UST '!$Q$9:$Q$1048576,MATCH(MC$4,'1-month SOFR - UST '!$O$9:$O$1048576,0))/12</f>
        <v>#N/A</v>
      </c>
      <c r="MD8" s="160" t="str">
        <f t="array" ref="MD8">INDEX('1-month SOFR - UST '!$Q$9:$Q$1048576,MATCH(MD$4,'1-month SOFR - UST '!$O$9:$O$1048576,0))/12</f>
        <v>#N/A</v>
      </c>
      <c r="ME8" s="160" t="str">
        <f t="array" ref="ME8">INDEX('1-month SOFR - UST '!$Q$9:$Q$1048576,MATCH(ME$4,'1-month SOFR - UST '!$O$9:$O$1048576,0))/12</f>
        <v>#N/A</v>
      </c>
      <c r="MF8" s="160" t="str">
        <f t="array" ref="MF8">INDEX('1-month SOFR - UST '!$Q$9:$Q$1048576,MATCH(MF$4,'1-month SOFR - UST '!$O$9:$O$1048576,0))/12</f>
        <v>#N/A</v>
      </c>
      <c r="MG8" s="160" t="str">
        <f t="array" ref="MG8">INDEX('1-month SOFR - UST '!$Q$9:$Q$1048576,MATCH(MG$4,'1-month SOFR - UST '!$O$9:$O$1048576,0))/12</f>
        <v>#N/A</v>
      </c>
      <c r="MH8" s="160" t="str">
        <f t="array" ref="MH8">INDEX('1-month SOFR - UST '!$Q$9:$Q$1048576,MATCH(MH$4,'1-month SOFR - UST '!$O$9:$O$1048576,0))/12</f>
        <v>#N/A</v>
      </c>
      <c r="MI8" s="160" t="str">
        <f t="array" ref="MI8">INDEX('1-month SOFR - UST '!$Q$9:$Q$1048576,MATCH(MI$4,'1-month SOFR - UST '!$O$9:$O$1048576,0))/12</f>
        <v>#N/A</v>
      </c>
      <c r="MJ8" s="160" t="str">
        <f t="array" ref="MJ8">INDEX('1-month SOFR - UST '!$Q$9:$Q$1048576,MATCH(MJ$4,'1-month SOFR - UST '!$O$9:$O$1048576,0))/12</f>
        <v>#N/A</v>
      </c>
      <c r="MK8" s="160" t="str">
        <f t="array" ref="MK8">INDEX('1-month SOFR - UST '!$Q$9:$Q$1048576,MATCH(MK$4,'1-month SOFR - UST '!$O$9:$O$1048576,0))/12</f>
        <v>#N/A</v>
      </c>
      <c r="ML8" s="160" t="str">
        <f t="array" ref="ML8">INDEX('1-month SOFR - UST '!$Q$9:$Q$1048576,MATCH(ML$4,'1-month SOFR - UST '!$O$9:$O$1048576,0))/12</f>
        <v>#N/A</v>
      </c>
      <c r="MM8" s="160" t="str">
        <f t="array" ref="MM8">INDEX('1-month SOFR - UST '!$Q$9:$Q$1048576,MATCH(MM$4,'1-month SOFR - UST '!$O$9:$O$1048576,0))/12</f>
        <v>#N/A</v>
      </c>
      <c r="MN8" s="160" t="str">
        <f t="array" ref="MN8">INDEX('1-month SOFR - UST '!$Q$9:$Q$1048576,MATCH(MN$4,'1-month SOFR - UST '!$O$9:$O$1048576,0))/12</f>
        <v>#N/A</v>
      </c>
      <c r="MO8" s="160" t="str">
        <f t="array" ref="MO8">INDEX('1-month SOFR - UST '!$Q$9:$Q$1048576,MATCH(MO$4,'1-month SOFR - UST '!$O$9:$O$1048576,0))/12</f>
        <v>#N/A</v>
      </c>
      <c r="MP8" s="160" t="str">
        <f t="array" ref="MP8">INDEX('1-month SOFR - UST '!$Q$9:$Q$1048576,MATCH(MP$4,'1-month SOFR - UST '!$O$9:$O$1048576,0))/12</f>
        <v>#N/A</v>
      </c>
      <c r="MQ8" s="160" t="str">
        <f t="array" ref="MQ8">INDEX('1-month SOFR - UST '!$Q$9:$Q$1048576,MATCH(MQ$4,'1-month SOFR - UST '!$O$9:$O$1048576,0))/12</f>
        <v>#N/A</v>
      </c>
      <c r="MR8" s="160" t="str">
        <f t="array" ref="MR8">INDEX('1-month SOFR - UST '!$Q$9:$Q$1048576,MATCH(MR$4,'1-month SOFR - UST '!$O$9:$O$1048576,0))/12</f>
        <v>#N/A</v>
      </c>
      <c r="MS8" s="160" t="str">
        <f t="array" ref="MS8">INDEX('1-month SOFR - UST '!$Q$9:$Q$1048576,MATCH(MS$4,'1-month SOFR - UST '!$O$9:$O$1048576,0))/12</f>
        <v>#N/A</v>
      </c>
      <c r="MT8" s="160" t="str">
        <f t="array" ref="MT8">INDEX('1-month SOFR - UST '!$Q$9:$Q$1048576,MATCH(MT$4,'1-month SOFR - UST '!$O$9:$O$1048576,0))/12</f>
        <v>#N/A</v>
      </c>
      <c r="MU8" s="160" t="str">
        <f t="array" ref="MU8">INDEX('1-month SOFR - UST '!$Q$9:$Q$1048576,MATCH(MU$4,'1-month SOFR - UST '!$O$9:$O$1048576,0))/12</f>
        <v>#N/A</v>
      </c>
      <c r="MV8" s="160" t="str">
        <f t="array" ref="MV8">INDEX('1-month SOFR - UST '!$Q$9:$Q$1048576,MATCH(MV$4,'1-month SOFR - UST '!$O$9:$O$1048576,0))/12</f>
        <v>#N/A</v>
      </c>
      <c r="MW8" s="160" t="str">
        <f t="array" ref="MW8">INDEX('1-month SOFR - UST '!$Q$9:$Q$1048576,MATCH(MW$4,'1-month SOFR - UST '!$O$9:$O$1048576,0))/12</f>
        <v>#N/A</v>
      </c>
      <c r="MX8" s="160" t="str">
        <f t="array" ref="MX8">INDEX('1-month SOFR - UST '!$Q$9:$Q$1048576,MATCH(MX$4,'1-month SOFR - UST '!$O$9:$O$1048576,0))/12</f>
        <v>#N/A</v>
      </c>
      <c r="MY8" s="160" t="str">
        <f t="array" ref="MY8">INDEX('1-month SOFR - UST '!$Q$9:$Q$1048576,MATCH(MY$4,'1-month SOFR - UST '!$O$9:$O$1048576,0))/12</f>
        <v>#N/A</v>
      </c>
      <c r="MZ8" s="160" t="str">
        <f t="array" ref="MZ8">INDEX('1-month SOFR - UST '!$Q$9:$Q$1048576,MATCH(MZ$4,'1-month SOFR - UST '!$O$9:$O$1048576,0))/12</f>
        <v>#N/A</v>
      </c>
      <c r="NA8" s="160" t="str">
        <f t="array" ref="NA8">INDEX('1-month SOFR - UST '!$Q$9:$Q$1048576,MATCH(NA$4,'1-month SOFR - UST '!$O$9:$O$1048576,0))/12</f>
        <v>#N/A</v>
      </c>
      <c r="NB8" s="160" t="str">
        <f t="array" ref="NB8">INDEX('1-month SOFR - UST '!$Q$9:$Q$1048576,MATCH(NB$4,'1-month SOFR - UST '!$O$9:$O$1048576,0))/12</f>
        <v>#N/A</v>
      </c>
      <c r="NC8" s="160" t="str">
        <f t="array" ref="NC8">INDEX('1-month SOFR - UST '!$Q$9:$Q$1048576,MATCH(NC$4,'1-month SOFR - UST '!$O$9:$O$1048576,0))/12</f>
        <v>#N/A</v>
      </c>
      <c r="ND8" s="160" t="str">
        <f t="array" ref="ND8">INDEX('1-month SOFR - UST '!$Q$9:$Q$1048576,MATCH(ND$4,'1-month SOFR - UST '!$O$9:$O$1048576,0))/12</f>
        <v>#N/A</v>
      </c>
      <c r="NE8" s="160" t="str">
        <f t="array" ref="NE8">INDEX('1-month SOFR - UST '!$Q$9:$Q$1048576,MATCH(NE$4,'1-month SOFR - UST '!$O$9:$O$1048576,0))/12</f>
        <v>#N/A</v>
      </c>
      <c r="NF8" s="160" t="str">
        <f t="array" ref="NF8">INDEX('1-month SOFR - UST '!$Q$9:$Q$1048576,MATCH(NF$4,'1-month SOFR - UST '!$O$9:$O$1048576,0))/12</f>
        <v>#N/A</v>
      </c>
      <c r="NG8" s="160" t="str">
        <f t="array" ref="NG8">INDEX('1-month SOFR - UST '!$Q$9:$Q$1048576,MATCH(NG$4,'1-month SOFR - UST '!$O$9:$O$1048576,0))/12</f>
        <v>#N/A</v>
      </c>
      <c r="NH8" s="160" t="str">
        <f t="array" ref="NH8">INDEX('1-month SOFR - UST '!$Q$9:$Q$1048576,MATCH(NH$4,'1-month SOFR - UST '!$O$9:$O$1048576,0))/12</f>
        <v>#N/A</v>
      </c>
      <c r="NI8" s="46" t="s">
        <v>168</v>
      </c>
    </row>
    <row r="9" ht="14.25" customHeight="1">
      <c r="B9" s="46" t="s">
        <v>6</v>
      </c>
      <c r="C9" s="161" t="str">
        <f>$E$9/$E$4</f>
        <v>#DIV/0!</v>
      </c>
      <c r="D9" s="162">
        <f>$E$9/$E$5</f>
        <v>0.3466578969</v>
      </c>
      <c r="E9" s="154">
        <f>MAX(Model!$I$10,Model!$I$12)</f>
        <v>23683921.03</v>
      </c>
      <c r="G9" s="46" t="s">
        <v>102</v>
      </c>
      <c r="I9" s="103">
        <f t="shared" ref="I9:NH9" si="5">$E$13/12</f>
        <v>0.002916666667</v>
      </c>
      <c r="J9" s="103">
        <f t="shared" si="5"/>
        <v>0.002916666667</v>
      </c>
      <c r="K9" s="103">
        <f t="shared" si="5"/>
        <v>0.002916666667</v>
      </c>
      <c r="L9" s="103">
        <f t="shared" si="5"/>
        <v>0.002916666667</v>
      </c>
      <c r="M9" s="103">
        <f t="shared" si="5"/>
        <v>0.002916666667</v>
      </c>
      <c r="N9" s="103">
        <f t="shared" si="5"/>
        <v>0.002916666667</v>
      </c>
      <c r="O9" s="103">
        <f t="shared" si="5"/>
        <v>0.002916666667</v>
      </c>
      <c r="P9" s="103">
        <f t="shared" si="5"/>
        <v>0.002916666667</v>
      </c>
      <c r="Q9" s="103">
        <f t="shared" si="5"/>
        <v>0.002916666667</v>
      </c>
      <c r="R9" s="103">
        <f t="shared" si="5"/>
        <v>0.002916666667</v>
      </c>
      <c r="S9" s="103">
        <f t="shared" si="5"/>
        <v>0.002916666667</v>
      </c>
      <c r="T9" s="103">
        <f t="shared" si="5"/>
        <v>0.002916666667</v>
      </c>
      <c r="U9" s="103">
        <f t="shared" si="5"/>
        <v>0.002916666667</v>
      </c>
      <c r="V9" s="103">
        <f t="shared" si="5"/>
        <v>0.002916666667</v>
      </c>
      <c r="W9" s="103">
        <f t="shared" si="5"/>
        <v>0.002916666667</v>
      </c>
      <c r="X9" s="103">
        <f t="shared" si="5"/>
        <v>0.002916666667</v>
      </c>
      <c r="Y9" s="103">
        <f t="shared" si="5"/>
        <v>0.002916666667</v>
      </c>
      <c r="Z9" s="103">
        <f t="shared" si="5"/>
        <v>0.002916666667</v>
      </c>
      <c r="AA9" s="103">
        <f t="shared" si="5"/>
        <v>0.002916666667</v>
      </c>
      <c r="AB9" s="103">
        <f t="shared" si="5"/>
        <v>0.002916666667</v>
      </c>
      <c r="AC9" s="103">
        <f t="shared" si="5"/>
        <v>0.002916666667</v>
      </c>
      <c r="AD9" s="103">
        <f t="shared" si="5"/>
        <v>0.002916666667</v>
      </c>
      <c r="AE9" s="103">
        <f t="shared" si="5"/>
        <v>0.002916666667</v>
      </c>
      <c r="AF9" s="103">
        <f t="shared" si="5"/>
        <v>0.002916666667</v>
      </c>
      <c r="AG9" s="103">
        <f t="shared" si="5"/>
        <v>0.002916666667</v>
      </c>
      <c r="AH9" s="103">
        <f t="shared" si="5"/>
        <v>0.002916666667</v>
      </c>
      <c r="AI9" s="103">
        <f t="shared" si="5"/>
        <v>0.002916666667</v>
      </c>
      <c r="AJ9" s="103">
        <f t="shared" si="5"/>
        <v>0.002916666667</v>
      </c>
      <c r="AK9" s="103">
        <f t="shared" si="5"/>
        <v>0.002916666667</v>
      </c>
      <c r="AL9" s="103">
        <f t="shared" si="5"/>
        <v>0.002916666667</v>
      </c>
      <c r="AM9" s="103">
        <f t="shared" si="5"/>
        <v>0.002916666667</v>
      </c>
      <c r="AN9" s="103">
        <f t="shared" si="5"/>
        <v>0.002916666667</v>
      </c>
      <c r="AO9" s="103">
        <f t="shared" si="5"/>
        <v>0.002916666667</v>
      </c>
      <c r="AP9" s="103">
        <f t="shared" si="5"/>
        <v>0.002916666667</v>
      </c>
      <c r="AQ9" s="103">
        <f t="shared" si="5"/>
        <v>0.002916666667</v>
      </c>
      <c r="AR9" s="103">
        <f t="shared" si="5"/>
        <v>0.002916666667</v>
      </c>
      <c r="AS9" s="103">
        <f t="shared" si="5"/>
        <v>0.002916666667</v>
      </c>
      <c r="AT9" s="103">
        <f t="shared" si="5"/>
        <v>0.002916666667</v>
      </c>
      <c r="AU9" s="103">
        <f t="shared" si="5"/>
        <v>0.002916666667</v>
      </c>
      <c r="AV9" s="103">
        <f t="shared" si="5"/>
        <v>0.002916666667</v>
      </c>
      <c r="AW9" s="103">
        <f t="shared" si="5"/>
        <v>0.002916666667</v>
      </c>
      <c r="AX9" s="103">
        <f t="shared" si="5"/>
        <v>0.002916666667</v>
      </c>
      <c r="AY9" s="103">
        <f t="shared" si="5"/>
        <v>0.002916666667</v>
      </c>
      <c r="AZ9" s="103">
        <f t="shared" si="5"/>
        <v>0.002916666667</v>
      </c>
      <c r="BA9" s="103">
        <f t="shared" si="5"/>
        <v>0.002916666667</v>
      </c>
      <c r="BB9" s="103">
        <f t="shared" si="5"/>
        <v>0.002916666667</v>
      </c>
      <c r="BC9" s="103">
        <f t="shared" si="5"/>
        <v>0.002916666667</v>
      </c>
      <c r="BD9" s="103">
        <f t="shared" si="5"/>
        <v>0.002916666667</v>
      </c>
      <c r="BE9" s="103">
        <f t="shared" si="5"/>
        <v>0.002916666667</v>
      </c>
      <c r="BF9" s="103">
        <f t="shared" si="5"/>
        <v>0.002916666667</v>
      </c>
      <c r="BG9" s="103">
        <f t="shared" si="5"/>
        <v>0.002916666667</v>
      </c>
      <c r="BH9" s="103">
        <f t="shared" si="5"/>
        <v>0.002916666667</v>
      </c>
      <c r="BI9" s="103">
        <f t="shared" si="5"/>
        <v>0.002916666667</v>
      </c>
      <c r="BJ9" s="103">
        <f t="shared" si="5"/>
        <v>0.002916666667</v>
      </c>
      <c r="BK9" s="103">
        <f t="shared" si="5"/>
        <v>0.002916666667</v>
      </c>
      <c r="BL9" s="103">
        <f t="shared" si="5"/>
        <v>0.002916666667</v>
      </c>
      <c r="BM9" s="103">
        <f t="shared" si="5"/>
        <v>0.002916666667</v>
      </c>
      <c r="BN9" s="103">
        <f t="shared" si="5"/>
        <v>0.002916666667</v>
      </c>
      <c r="BO9" s="103">
        <f t="shared" si="5"/>
        <v>0.002916666667</v>
      </c>
      <c r="BP9" s="103">
        <f t="shared" si="5"/>
        <v>0.002916666667</v>
      </c>
      <c r="BQ9" s="103">
        <f t="shared" si="5"/>
        <v>0.002916666667</v>
      </c>
      <c r="BR9" s="103">
        <f t="shared" si="5"/>
        <v>0.002916666667</v>
      </c>
      <c r="BS9" s="103">
        <f t="shared" si="5"/>
        <v>0.002916666667</v>
      </c>
      <c r="BT9" s="103">
        <f t="shared" si="5"/>
        <v>0.002916666667</v>
      </c>
      <c r="BU9" s="103">
        <f t="shared" si="5"/>
        <v>0.002916666667</v>
      </c>
      <c r="BV9" s="103">
        <f t="shared" si="5"/>
        <v>0.002916666667</v>
      </c>
      <c r="BW9" s="103">
        <f t="shared" si="5"/>
        <v>0.002916666667</v>
      </c>
      <c r="BX9" s="103">
        <f t="shared" si="5"/>
        <v>0.002916666667</v>
      </c>
      <c r="BY9" s="103">
        <f t="shared" si="5"/>
        <v>0.002916666667</v>
      </c>
      <c r="BZ9" s="103">
        <f t="shared" si="5"/>
        <v>0.002916666667</v>
      </c>
      <c r="CA9" s="103">
        <f t="shared" si="5"/>
        <v>0.002916666667</v>
      </c>
      <c r="CB9" s="103">
        <f t="shared" si="5"/>
        <v>0.002916666667</v>
      </c>
      <c r="CC9" s="103">
        <f t="shared" si="5"/>
        <v>0.002916666667</v>
      </c>
      <c r="CD9" s="103">
        <f t="shared" si="5"/>
        <v>0.002916666667</v>
      </c>
      <c r="CE9" s="103">
        <f t="shared" si="5"/>
        <v>0.002916666667</v>
      </c>
      <c r="CF9" s="103">
        <f t="shared" si="5"/>
        <v>0.002916666667</v>
      </c>
      <c r="CG9" s="103">
        <f t="shared" si="5"/>
        <v>0.002916666667</v>
      </c>
      <c r="CH9" s="103">
        <f t="shared" si="5"/>
        <v>0.002916666667</v>
      </c>
      <c r="CI9" s="103">
        <f t="shared" si="5"/>
        <v>0.002916666667</v>
      </c>
      <c r="CJ9" s="103">
        <f t="shared" si="5"/>
        <v>0.002916666667</v>
      </c>
      <c r="CK9" s="103">
        <f t="shared" si="5"/>
        <v>0.002916666667</v>
      </c>
      <c r="CL9" s="103">
        <f t="shared" si="5"/>
        <v>0.002916666667</v>
      </c>
      <c r="CM9" s="103">
        <f t="shared" si="5"/>
        <v>0.002916666667</v>
      </c>
      <c r="CN9" s="103">
        <f t="shared" si="5"/>
        <v>0.002916666667</v>
      </c>
      <c r="CO9" s="103">
        <f t="shared" si="5"/>
        <v>0.002916666667</v>
      </c>
      <c r="CP9" s="103">
        <f t="shared" si="5"/>
        <v>0.002916666667</v>
      </c>
      <c r="CQ9" s="103">
        <f t="shared" si="5"/>
        <v>0.002916666667</v>
      </c>
      <c r="CR9" s="103">
        <f t="shared" si="5"/>
        <v>0.002916666667</v>
      </c>
      <c r="CS9" s="103">
        <f t="shared" si="5"/>
        <v>0.002916666667</v>
      </c>
      <c r="CT9" s="103">
        <f t="shared" si="5"/>
        <v>0.002916666667</v>
      </c>
      <c r="CU9" s="103">
        <f t="shared" si="5"/>
        <v>0.002916666667</v>
      </c>
      <c r="CV9" s="103">
        <f t="shared" si="5"/>
        <v>0.002916666667</v>
      </c>
      <c r="CW9" s="103">
        <f t="shared" si="5"/>
        <v>0.002916666667</v>
      </c>
      <c r="CX9" s="103">
        <f t="shared" si="5"/>
        <v>0.002916666667</v>
      </c>
      <c r="CY9" s="103">
        <f t="shared" si="5"/>
        <v>0.002916666667</v>
      </c>
      <c r="CZ9" s="103">
        <f t="shared" si="5"/>
        <v>0.002916666667</v>
      </c>
      <c r="DA9" s="103">
        <f t="shared" si="5"/>
        <v>0.002916666667</v>
      </c>
      <c r="DB9" s="103">
        <f t="shared" si="5"/>
        <v>0.002916666667</v>
      </c>
      <c r="DC9" s="103">
        <f t="shared" si="5"/>
        <v>0.002916666667</v>
      </c>
      <c r="DD9" s="103">
        <f t="shared" si="5"/>
        <v>0.002916666667</v>
      </c>
      <c r="DE9" s="103">
        <f t="shared" si="5"/>
        <v>0.002916666667</v>
      </c>
      <c r="DF9" s="103">
        <f t="shared" si="5"/>
        <v>0.002916666667</v>
      </c>
      <c r="DG9" s="103">
        <f t="shared" si="5"/>
        <v>0.002916666667</v>
      </c>
      <c r="DH9" s="103">
        <f t="shared" si="5"/>
        <v>0.002916666667</v>
      </c>
      <c r="DI9" s="103">
        <f t="shared" si="5"/>
        <v>0.002916666667</v>
      </c>
      <c r="DJ9" s="103">
        <f t="shared" si="5"/>
        <v>0.002916666667</v>
      </c>
      <c r="DK9" s="103">
        <f t="shared" si="5"/>
        <v>0.002916666667</v>
      </c>
      <c r="DL9" s="103">
        <f t="shared" si="5"/>
        <v>0.002916666667</v>
      </c>
      <c r="DM9" s="103">
        <f t="shared" si="5"/>
        <v>0.002916666667</v>
      </c>
      <c r="DN9" s="103">
        <f t="shared" si="5"/>
        <v>0.002916666667</v>
      </c>
      <c r="DO9" s="103">
        <f t="shared" si="5"/>
        <v>0.002916666667</v>
      </c>
      <c r="DP9" s="103">
        <f t="shared" si="5"/>
        <v>0.002916666667</v>
      </c>
      <c r="DQ9" s="103">
        <f t="shared" si="5"/>
        <v>0.002916666667</v>
      </c>
      <c r="DR9" s="103">
        <f t="shared" si="5"/>
        <v>0.002916666667</v>
      </c>
      <c r="DS9" s="103">
        <f t="shared" si="5"/>
        <v>0.002916666667</v>
      </c>
      <c r="DT9" s="103">
        <f t="shared" si="5"/>
        <v>0.002916666667</v>
      </c>
      <c r="DU9" s="103">
        <f t="shared" si="5"/>
        <v>0.002916666667</v>
      </c>
      <c r="DV9" s="103">
        <f t="shared" si="5"/>
        <v>0.002916666667</v>
      </c>
      <c r="DW9" s="103">
        <f t="shared" si="5"/>
        <v>0.002916666667</v>
      </c>
      <c r="DX9" s="103">
        <f t="shared" si="5"/>
        <v>0.002916666667</v>
      </c>
      <c r="DY9" s="103">
        <f t="shared" si="5"/>
        <v>0.002916666667</v>
      </c>
      <c r="DZ9" s="103">
        <f t="shared" si="5"/>
        <v>0.002916666667</v>
      </c>
      <c r="EA9" s="103">
        <f t="shared" si="5"/>
        <v>0.002916666667</v>
      </c>
      <c r="EB9" s="103">
        <f t="shared" si="5"/>
        <v>0.002916666667</v>
      </c>
      <c r="EC9" s="103">
        <f t="shared" si="5"/>
        <v>0.002916666667</v>
      </c>
      <c r="ED9" s="103">
        <f t="shared" si="5"/>
        <v>0.002916666667</v>
      </c>
      <c r="EE9" s="103">
        <f t="shared" si="5"/>
        <v>0.002916666667</v>
      </c>
      <c r="EF9" s="103">
        <f t="shared" si="5"/>
        <v>0.002916666667</v>
      </c>
      <c r="EG9" s="103">
        <f t="shared" si="5"/>
        <v>0.002916666667</v>
      </c>
      <c r="EH9" s="103">
        <f t="shared" si="5"/>
        <v>0.002916666667</v>
      </c>
      <c r="EI9" s="103">
        <f t="shared" si="5"/>
        <v>0.002916666667</v>
      </c>
      <c r="EJ9" s="103">
        <f t="shared" si="5"/>
        <v>0.002916666667</v>
      </c>
      <c r="EK9" s="103">
        <f t="shared" si="5"/>
        <v>0.002916666667</v>
      </c>
      <c r="EL9" s="103">
        <f t="shared" si="5"/>
        <v>0.002916666667</v>
      </c>
      <c r="EM9" s="103">
        <f t="shared" si="5"/>
        <v>0.002916666667</v>
      </c>
      <c r="EN9" s="103">
        <f t="shared" si="5"/>
        <v>0.002916666667</v>
      </c>
      <c r="EO9" s="103">
        <f t="shared" si="5"/>
        <v>0.002916666667</v>
      </c>
      <c r="EP9" s="103">
        <f t="shared" si="5"/>
        <v>0.002916666667</v>
      </c>
      <c r="EQ9" s="103">
        <f t="shared" si="5"/>
        <v>0.002916666667</v>
      </c>
      <c r="ER9" s="103">
        <f t="shared" si="5"/>
        <v>0.002916666667</v>
      </c>
      <c r="ES9" s="103">
        <f t="shared" si="5"/>
        <v>0.002916666667</v>
      </c>
      <c r="ET9" s="103">
        <f t="shared" si="5"/>
        <v>0.002916666667</v>
      </c>
      <c r="EU9" s="103">
        <f t="shared" si="5"/>
        <v>0.002916666667</v>
      </c>
      <c r="EV9" s="103">
        <f t="shared" si="5"/>
        <v>0.002916666667</v>
      </c>
      <c r="EW9" s="103">
        <f t="shared" si="5"/>
        <v>0.002916666667</v>
      </c>
      <c r="EX9" s="103">
        <f t="shared" si="5"/>
        <v>0.002916666667</v>
      </c>
      <c r="EY9" s="103">
        <f t="shared" si="5"/>
        <v>0.002916666667</v>
      </c>
      <c r="EZ9" s="103">
        <f t="shared" si="5"/>
        <v>0.002916666667</v>
      </c>
      <c r="FA9" s="103">
        <f t="shared" si="5"/>
        <v>0.002916666667</v>
      </c>
      <c r="FB9" s="103">
        <f t="shared" si="5"/>
        <v>0.002916666667</v>
      </c>
      <c r="FC9" s="103">
        <f t="shared" si="5"/>
        <v>0.002916666667</v>
      </c>
      <c r="FD9" s="103">
        <f t="shared" si="5"/>
        <v>0.002916666667</v>
      </c>
      <c r="FE9" s="103">
        <f t="shared" si="5"/>
        <v>0.002916666667</v>
      </c>
      <c r="FF9" s="103">
        <f t="shared" si="5"/>
        <v>0.002916666667</v>
      </c>
      <c r="FG9" s="103">
        <f t="shared" si="5"/>
        <v>0.002916666667</v>
      </c>
      <c r="FH9" s="103">
        <f t="shared" si="5"/>
        <v>0.002916666667</v>
      </c>
      <c r="FI9" s="103">
        <f t="shared" si="5"/>
        <v>0.002916666667</v>
      </c>
      <c r="FJ9" s="103">
        <f t="shared" si="5"/>
        <v>0.002916666667</v>
      </c>
      <c r="FK9" s="103">
        <f t="shared" si="5"/>
        <v>0.002916666667</v>
      </c>
      <c r="FL9" s="103">
        <f t="shared" si="5"/>
        <v>0.002916666667</v>
      </c>
      <c r="FM9" s="103">
        <f t="shared" si="5"/>
        <v>0.002916666667</v>
      </c>
      <c r="FN9" s="103">
        <f t="shared" si="5"/>
        <v>0.002916666667</v>
      </c>
      <c r="FO9" s="103">
        <f t="shared" si="5"/>
        <v>0.002916666667</v>
      </c>
      <c r="FP9" s="103">
        <f t="shared" si="5"/>
        <v>0.002916666667</v>
      </c>
      <c r="FQ9" s="103">
        <f t="shared" si="5"/>
        <v>0.002916666667</v>
      </c>
      <c r="FR9" s="103">
        <f t="shared" si="5"/>
        <v>0.002916666667</v>
      </c>
      <c r="FS9" s="103">
        <f t="shared" si="5"/>
        <v>0.002916666667</v>
      </c>
      <c r="FT9" s="103">
        <f t="shared" si="5"/>
        <v>0.002916666667</v>
      </c>
      <c r="FU9" s="103">
        <f t="shared" si="5"/>
        <v>0.002916666667</v>
      </c>
      <c r="FV9" s="103">
        <f t="shared" si="5"/>
        <v>0.002916666667</v>
      </c>
      <c r="FW9" s="103">
        <f t="shared" si="5"/>
        <v>0.002916666667</v>
      </c>
      <c r="FX9" s="103">
        <f t="shared" si="5"/>
        <v>0.002916666667</v>
      </c>
      <c r="FY9" s="103">
        <f t="shared" si="5"/>
        <v>0.002916666667</v>
      </c>
      <c r="FZ9" s="103">
        <f t="shared" si="5"/>
        <v>0.002916666667</v>
      </c>
      <c r="GA9" s="103">
        <f t="shared" si="5"/>
        <v>0.002916666667</v>
      </c>
      <c r="GB9" s="103">
        <f t="shared" si="5"/>
        <v>0.002916666667</v>
      </c>
      <c r="GC9" s="103">
        <f t="shared" si="5"/>
        <v>0.002916666667</v>
      </c>
      <c r="GD9" s="103">
        <f t="shared" si="5"/>
        <v>0.002916666667</v>
      </c>
      <c r="GE9" s="103">
        <f t="shared" si="5"/>
        <v>0.002916666667</v>
      </c>
      <c r="GF9" s="103">
        <f t="shared" si="5"/>
        <v>0.002916666667</v>
      </c>
      <c r="GG9" s="103">
        <f t="shared" si="5"/>
        <v>0.002916666667</v>
      </c>
      <c r="GH9" s="103">
        <f t="shared" si="5"/>
        <v>0.002916666667</v>
      </c>
      <c r="GI9" s="103">
        <f t="shared" si="5"/>
        <v>0.002916666667</v>
      </c>
      <c r="GJ9" s="103">
        <f t="shared" si="5"/>
        <v>0.002916666667</v>
      </c>
      <c r="GK9" s="103">
        <f t="shared" si="5"/>
        <v>0.002916666667</v>
      </c>
      <c r="GL9" s="103">
        <f t="shared" si="5"/>
        <v>0.002916666667</v>
      </c>
      <c r="GM9" s="103">
        <f t="shared" si="5"/>
        <v>0.002916666667</v>
      </c>
      <c r="GN9" s="103">
        <f t="shared" si="5"/>
        <v>0.002916666667</v>
      </c>
      <c r="GO9" s="103">
        <f t="shared" si="5"/>
        <v>0.002916666667</v>
      </c>
      <c r="GP9" s="103">
        <f t="shared" si="5"/>
        <v>0.002916666667</v>
      </c>
      <c r="GQ9" s="103">
        <f t="shared" si="5"/>
        <v>0.002916666667</v>
      </c>
      <c r="GR9" s="103">
        <f t="shared" si="5"/>
        <v>0.002916666667</v>
      </c>
      <c r="GS9" s="103">
        <f t="shared" si="5"/>
        <v>0.002916666667</v>
      </c>
      <c r="GT9" s="103">
        <f t="shared" si="5"/>
        <v>0.002916666667</v>
      </c>
      <c r="GU9" s="103">
        <f t="shared" si="5"/>
        <v>0.002916666667</v>
      </c>
      <c r="GV9" s="103">
        <f t="shared" si="5"/>
        <v>0.002916666667</v>
      </c>
      <c r="GW9" s="103">
        <f t="shared" si="5"/>
        <v>0.002916666667</v>
      </c>
      <c r="GX9" s="103">
        <f t="shared" si="5"/>
        <v>0.002916666667</v>
      </c>
      <c r="GY9" s="103">
        <f t="shared" si="5"/>
        <v>0.002916666667</v>
      </c>
      <c r="GZ9" s="103">
        <f t="shared" si="5"/>
        <v>0.002916666667</v>
      </c>
      <c r="HA9" s="103">
        <f t="shared" si="5"/>
        <v>0.002916666667</v>
      </c>
      <c r="HB9" s="103">
        <f t="shared" si="5"/>
        <v>0.002916666667</v>
      </c>
      <c r="HC9" s="103">
        <f t="shared" si="5"/>
        <v>0.002916666667</v>
      </c>
      <c r="HD9" s="103">
        <f t="shared" si="5"/>
        <v>0.002916666667</v>
      </c>
      <c r="HE9" s="103">
        <f t="shared" si="5"/>
        <v>0.002916666667</v>
      </c>
      <c r="HF9" s="103">
        <f t="shared" si="5"/>
        <v>0.002916666667</v>
      </c>
      <c r="HG9" s="103">
        <f t="shared" si="5"/>
        <v>0.002916666667</v>
      </c>
      <c r="HH9" s="103">
        <f t="shared" si="5"/>
        <v>0.002916666667</v>
      </c>
      <c r="HI9" s="103">
        <f t="shared" si="5"/>
        <v>0.002916666667</v>
      </c>
      <c r="HJ9" s="103">
        <f t="shared" si="5"/>
        <v>0.002916666667</v>
      </c>
      <c r="HK9" s="103">
        <f t="shared" si="5"/>
        <v>0.002916666667</v>
      </c>
      <c r="HL9" s="103">
        <f t="shared" si="5"/>
        <v>0.002916666667</v>
      </c>
      <c r="HM9" s="103">
        <f t="shared" si="5"/>
        <v>0.002916666667</v>
      </c>
      <c r="HN9" s="103">
        <f t="shared" si="5"/>
        <v>0.002916666667</v>
      </c>
      <c r="HO9" s="103">
        <f t="shared" si="5"/>
        <v>0.002916666667</v>
      </c>
      <c r="HP9" s="103">
        <f t="shared" si="5"/>
        <v>0.002916666667</v>
      </c>
      <c r="HQ9" s="103">
        <f t="shared" si="5"/>
        <v>0.002916666667</v>
      </c>
      <c r="HR9" s="103">
        <f t="shared" si="5"/>
        <v>0.002916666667</v>
      </c>
      <c r="HS9" s="103">
        <f t="shared" si="5"/>
        <v>0.002916666667</v>
      </c>
      <c r="HT9" s="103">
        <f t="shared" si="5"/>
        <v>0.002916666667</v>
      </c>
      <c r="HU9" s="103">
        <f t="shared" si="5"/>
        <v>0.002916666667</v>
      </c>
      <c r="HV9" s="103">
        <f t="shared" si="5"/>
        <v>0.002916666667</v>
      </c>
      <c r="HW9" s="103">
        <f t="shared" si="5"/>
        <v>0.002916666667</v>
      </c>
      <c r="HX9" s="103">
        <f t="shared" si="5"/>
        <v>0.002916666667</v>
      </c>
      <c r="HY9" s="103">
        <f t="shared" si="5"/>
        <v>0.002916666667</v>
      </c>
      <c r="HZ9" s="103">
        <f t="shared" si="5"/>
        <v>0.002916666667</v>
      </c>
      <c r="IA9" s="103">
        <f t="shared" si="5"/>
        <v>0.002916666667</v>
      </c>
      <c r="IB9" s="103">
        <f t="shared" si="5"/>
        <v>0.002916666667</v>
      </c>
      <c r="IC9" s="103">
        <f t="shared" si="5"/>
        <v>0.002916666667</v>
      </c>
      <c r="ID9" s="103">
        <f t="shared" si="5"/>
        <v>0.002916666667</v>
      </c>
      <c r="IE9" s="103">
        <f t="shared" si="5"/>
        <v>0.002916666667</v>
      </c>
      <c r="IF9" s="103">
        <f t="shared" si="5"/>
        <v>0.002916666667</v>
      </c>
      <c r="IG9" s="103">
        <f t="shared" si="5"/>
        <v>0.002916666667</v>
      </c>
      <c r="IH9" s="103">
        <f t="shared" si="5"/>
        <v>0.002916666667</v>
      </c>
      <c r="II9" s="103">
        <f t="shared" si="5"/>
        <v>0.002916666667</v>
      </c>
      <c r="IJ9" s="103">
        <f t="shared" si="5"/>
        <v>0.002916666667</v>
      </c>
      <c r="IK9" s="103">
        <f t="shared" si="5"/>
        <v>0.002916666667</v>
      </c>
      <c r="IL9" s="103">
        <f t="shared" si="5"/>
        <v>0.002916666667</v>
      </c>
      <c r="IM9" s="103">
        <f t="shared" si="5"/>
        <v>0.002916666667</v>
      </c>
      <c r="IN9" s="103">
        <f t="shared" si="5"/>
        <v>0.002916666667</v>
      </c>
      <c r="IO9" s="103">
        <f t="shared" si="5"/>
        <v>0.002916666667</v>
      </c>
      <c r="IP9" s="103">
        <f t="shared" si="5"/>
        <v>0.002916666667</v>
      </c>
      <c r="IQ9" s="103">
        <f t="shared" si="5"/>
        <v>0.002916666667</v>
      </c>
      <c r="IR9" s="103">
        <f t="shared" si="5"/>
        <v>0.002916666667</v>
      </c>
      <c r="IS9" s="103">
        <f t="shared" si="5"/>
        <v>0.002916666667</v>
      </c>
      <c r="IT9" s="103">
        <f t="shared" si="5"/>
        <v>0.002916666667</v>
      </c>
      <c r="IU9" s="103">
        <f t="shared" si="5"/>
        <v>0.002916666667</v>
      </c>
      <c r="IV9" s="103">
        <f t="shared" si="5"/>
        <v>0.002916666667</v>
      </c>
      <c r="IW9" s="103">
        <f t="shared" si="5"/>
        <v>0.002916666667</v>
      </c>
      <c r="IX9" s="103">
        <f t="shared" si="5"/>
        <v>0.002916666667</v>
      </c>
      <c r="IY9" s="103">
        <f t="shared" si="5"/>
        <v>0.002916666667</v>
      </c>
      <c r="IZ9" s="103">
        <f t="shared" si="5"/>
        <v>0.002916666667</v>
      </c>
      <c r="JA9" s="103">
        <f t="shared" si="5"/>
        <v>0.002916666667</v>
      </c>
      <c r="JB9" s="103">
        <f t="shared" si="5"/>
        <v>0.002916666667</v>
      </c>
      <c r="JC9" s="103">
        <f t="shared" si="5"/>
        <v>0.002916666667</v>
      </c>
      <c r="JD9" s="103">
        <f t="shared" si="5"/>
        <v>0.002916666667</v>
      </c>
      <c r="JE9" s="103">
        <f t="shared" si="5"/>
        <v>0.002916666667</v>
      </c>
      <c r="JF9" s="103">
        <f t="shared" si="5"/>
        <v>0.002916666667</v>
      </c>
      <c r="JG9" s="103">
        <f t="shared" si="5"/>
        <v>0.002916666667</v>
      </c>
      <c r="JH9" s="103">
        <f t="shared" si="5"/>
        <v>0.002916666667</v>
      </c>
      <c r="JI9" s="103">
        <f t="shared" si="5"/>
        <v>0.002916666667</v>
      </c>
      <c r="JJ9" s="103">
        <f t="shared" si="5"/>
        <v>0.002916666667</v>
      </c>
      <c r="JK9" s="103">
        <f t="shared" si="5"/>
        <v>0.002916666667</v>
      </c>
      <c r="JL9" s="103">
        <f t="shared" si="5"/>
        <v>0.002916666667</v>
      </c>
      <c r="JM9" s="103">
        <f t="shared" si="5"/>
        <v>0.002916666667</v>
      </c>
      <c r="JN9" s="103">
        <f t="shared" si="5"/>
        <v>0.002916666667</v>
      </c>
      <c r="JO9" s="103">
        <f t="shared" si="5"/>
        <v>0.002916666667</v>
      </c>
      <c r="JP9" s="103">
        <f t="shared" si="5"/>
        <v>0.002916666667</v>
      </c>
      <c r="JQ9" s="103">
        <f t="shared" si="5"/>
        <v>0.002916666667</v>
      </c>
      <c r="JR9" s="103">
        <f t="shared" si="5"/>
        <v>0.002916666667</v>
      </c>
      <c r="JS9" s="103">
        <f t="shared" si="5"/>
        <v>0.002916666667</v>
      </c>
      <c r="JT9" s="103">
        <f t="shared" si="5"/>
        <v>0.002916666667</v>
      </c>
      <c r="JU9" s="103">
        <f t="shared" si="5"/>
        <v>0.002916666667</v>
      </c>
      <c r="JV9" s="103">
        <f t="shared" si="5"/>
        <v>0.002916666667</v>
      </c>
      <c r="JW9" s="103">
        <f t="shared" si="5"/>
        <v>0.002916666667</v>
      </c>
      <c r="JX9" s="103">
        <f t="shared" si="5"/>
        <v>0.002916666667</v>
      </c>
      <c r="JY9" s="103">
        <f t="shared" si="5"/>
        <v>0.002916666667</v>
      </c>
      <c r="JZ9" s="103">
        <f t="shared" si="5"/>
        <v>0.002916666667</v>
      </c>
      <c r="KA9" s="103">
        <f t="shared" si="5"/>
        <v>0.002916666667</v>
      </c>
      <c r="KB9" s="103">
        <f t="shared" si="5"/>
        <v>0.002916666667</v>
      </c>
      <c r="KC9" s="103">
        <f t="shared" si="5"/>
        <v>0.002916666667</v>
      </c>
      <c r="KD9" s="103">
        <f t="shared" si="5"/>
        <v>0.002916666667</v>
      </c>
      <c r="KE9" s="103">
        <f t="shared" si="5"/>
        <v>0.002916666667</v>
      </c>
      <c r="KF9" s="103">
        <f t="shared" si="5"/>
        <v>0.002916666667</v>
      </c>
      <c r="KG9" s="103">
        <f t="shared" si="5"/>
        <v>0.002916666667</v>
      </c>
      <c r="KH9" s="103">
        <f t="shared" si="5"/>
        <v>0.002916666667</v>
      </c>
      <c r="KI9" s="103">
        <f t="shared" si="5"/>
        <v>0.002916666667</v>
      </c>
      <c r="KJ9" s="103">
        <f t="shared" si="5"/>
        <v>0.002916666667</v>
      </c>
      <c r="KK9" s="103">
        <f t="shared" si="5"/>
        <v>0.002916666667</v>
      </c>
      <c r="KL9" s="103">
        <f t="shared" si="5"/>
        <v>0.002916666667</v>
      </c>
      <c r="KM9" s="103">
        <f t="shared" si="5"/>
        <v>0.002916666667</v>
      </c>
      <c r="KN9" s="103">
        <f t="shared" si="5"/>
        <v>0.002916666667</v>
      </c>
      <c r="KO9" s="103">
        <f t="shared" si="5"/>
        <v>0.002916666667</v>
      </c>
      <c r="KP9" s="103">
        <f t="shared" si="5"/>
        <v>0.002916666667</v>
      </c>
      <c r="KQ9" s="103">
        <f t="shared" si="5"/>
        <v>0.002916666667</v>
      </c>
      <c r="KR9" s="103">
        <f t="shared" si="5"/>
        <v>0.002916666667</v>
      </c>
      <c r="KS9" s="103">
        <f t="shared" si="5"/>
        <v>0.002916666667</v>
      </c>
      <c r="KT9" s="103">
        <f t="shared" si="5"/>
        <v>0.002916666667</v>
      </c>
      <c r="KU9" s="103">
        <f t="shared" si="5"/>
        <v>0.002916666667</v>
      </c>
      <c r="KV9" s="103">
        <f t="shared" si="5"/>
        <v>0.002916666667</v>
      </c>
      <c r="KW9" s="103">
        <f t="shared" si="5"/>
        <v>0.002916666667</v>
      </c>
      <c r="KX9" s="103">
        <f t="shared" si="5"/>
        <v>0.002916666667</v>
      </c>
      <c r="KY9" s="103">
        <f t="shared" si="5"/>
        <v>0.002916666667</v>
      </c>
      <c r="KZ9" s="103">
        <f t="shared" si="5"/>
        <v>0.002916666667</v>
      </c>
      <c r="LA9" s="103">
        <f t="shared" si="5"/>
        <v>0.002916666667</v>
      </c>
      <c r="LB9" s="103">
        <f t="shared" si="5"/>
        <v>0.002916666667</v>
      </c>
      <c r="LC9" s="103">
        <f t="shared" si="5"/>
        <v>0.002916666667</v>
      </c>
      <c r="LD9" s="103">
        <f t="shared" si="5"/>
        <v>0.002916666667</v>
      </c>
      <c r="LE9" s="103">
        <f t="shared" si="5"/>
        <v>0.002916666667</v>
      </c>
      <c r="LF9" s="103">
        <f t="shared" si="5"/>
        <v>0.002916666667</v>
      </c>
      <c r="LG9" s="103">
        <f t="shared" si="5"/>
        <v>0.002916666667</v>
      </c>
      <c r="LH9" s="103">
        <f t="shared" si="5"/>
        <v>0.002916666667</v>
      </c>
      <c r="LI9" s="103">
        <f t="shared" si="5"/>
        <v>0.002916666667</v>
      </c>
      <c r="LJ9" s="103">
        <f t="shared" si="5"/>
        <v>0.002916666667</v>
      </c>
      <c r="LK9" s="103">
        <f t="shared" si="5"/>
        <v>0.002916666667</v>
      </c>
      <c r="LL9" s="103">
        <f t="shared" si="5"/>
        <v>0.002916666667</v>
      </c>
      <c r="LM9" s="103">
        <f t="shared" si="5"/>
        <v>0.002916666667</v>
      </c>
      <c r="LN9" s="103">
        <f t="shared" si="5"/>
        <v>0.002916666667</v>
      </c>
      <c r="LO9" s="103">
        <f t="shared" si="5"/>
        <v>0.002916666667</v>
      </c>
      <c r="LP9" s="103">
        <f t="shared" si="5"/>
        <v>0.002916666667</v>
      </c>
      <c r="LQ9" s="103">
        <f t="shared" si="5"/>
        <v>0.002916666667</v>
      </c>
      <c r="LR9" s="103">
        <f t="shared" si="5"/>
        <v>0.002916666667</v>
      </c>
      <c r="LS9" s="103">
        <f t="shared" si="5"/>
        <v>0.002916666667</v>
      </c>
      <c r="LT9" s="103">
        <f t="shared" si="5"/>
        <v>0.002916666667</v>
      </c>
      <c r="LU9" s="103">
        <f t="shared" si="5"/>
        <v>0.002916666667</v>
      </c>
      <c r="LV9" s="103">
        <f t="shared" si="5"/>
        <v>0.002916666667</v>
      </c>
      <c r="LW9" s="103">
        <f t="shared" si="5"/>
        <v>0.002916666667</v>
      </c>
      <c r="LX9" s="103">
        <f t="shared" si="5"/>
        <v>0.002916666667</v>
      </c>
      <c r="LY9" s="103">
        <f t="shared" si="5"/>
        <v>0.002916666667</v>
      </c>
      <c r="LZ9" s="103">
        <f t="shared" si="5"/>
        <v>0.002916666667</v>
      </c>
      <c r="MA9" s="103">
        <f t="shared" si="5"/>
        <v>0.002916666667</v>
      </c>
      <c r="MB9" s="103">
        <f t="shared" si="5"/>
        <v>0.002916666667</v>
      </c>
      <c r="MC9" s="103">
        <f t="shared" si="5"/>
        <v>0.002916666667</v>
      </c>
      <c r="MD9" s="103">
        <f t="shared" si="5"/>
        <v>0.002916666667</v>
      </c>
      <c r="ME9" s="103">
        <f t="shared" si="5"/>
        <v>0.002916666667</v>
      </c>
      <c r="MF9" s="103">
        <f t="shared" si="5"/>
        <v>0.002916666667</v>
      </c>
      <c r="MG9" s="103">
        <f t="shared" si="5"/>
        <v>0.002916666667</v>
      </c>
      <c r="MH9" s="103">
        <f t="shared" si="5"/>
        <v>0.002916666667</v>
      </c>
      <c r="MI9" s="103">
        <f t="shared" si="5"/>
        <v>0.002916666667</v>
      </c>
      <c r="MJ9" s="103">
        <f t="shared" si="5"/>
        <v>0.002916666667</v>
      </c>
      <c r="MK9" s="103">
        <f t="shared" si="5"/>
        <v>0.002916666667</v>
      </c>
      <c r="ML9" s="103">
        <f t="shared" si="5"/>
        <v>0.002916666667</v>
      </c>
      <c r="MM9" s="103">
        <f t="shared" si="5"/>
        <v>0.002916666667</v>
      </c>
      <c r="MN9" s="103">
        <f t="shared" si="5"/>
        <v>0.002916666667</v>
      </c>
      <c r="MO9" s="103">
        <f t="shared" si="5"/>
        <v>0.002916666667</v>
      </c>
      <c r="MP9" s="103">
        <f t="shared" si="5"/>
        <v>0.002916666667</v>
      </c>
      <c r="MQ9" s="103">
        <f t="shared" si="5"/>
        <v>0.002916666667</v>
      </c>
      <c r="MR9" s="103">
        <f t="shared" si="5"/>
        <v>0.002916666667</v>
      </c>
      <c r="MS9" s="103">
        <f t="shared" si="5"/>
        <v>0.002916666667</v>
      </c>
      <c r="MT9" s="103">
        <f t="shared" si="5"/>
        <v>0.002916666667</v>
      </c>
      <c r="MU9" s="103">
        <f t="shared" si="5"/>
        <v>0.002916666667</v>
      </c>
      <c r="MV9" s="103">
        <f t="shared" si="5"/>
        <v>0.002916666667</v>
      </c>
      <c r="MW9" s="103">
        <f t="shared" si="5"/>
        <v>0.002916666667</v>
      </c>
      <c r="MX9" s="103">
        <f t="shared" si="5"/>
        <v>0.002916666667</v>
      </c>
      <c r="MY9" s="103">
        <f t="shared" si="5"/>
        <v>0.002916666667</v>
      </c>
      <c r="MZ9" s="103">
        <f t="shared" si="5"/>
        <v>0.002916666667</v>
      </c>
      <c r="NA9" s="103">
        <f t="shared" si="5"/>
        <v>0.002916666667</v>
      </c>
      <c r="NB9" s="103">
        <f t="shared" si="5"/>
        <v>0.002916666667</v>
      </c>
      <c r="NC9" s="103">
        <f t="shared" si="5"/>
        <v>0.002916666667</v>
      </c>
      <c r="ND9" s="103">
        <f t="shared" si="5"/>
        <v>0.002916666667</v>
      </c>
      <c r="NE9" s="103">
        <f t="shared" si="5"/>
        <v>0.002916666667</v>
      </c>
      <c r="NF9" s="103">
        <f t="shared" si="5"/>
        <v>0.002916666667</v>
      </c>
      <c r="NG9" s="103">
        <f t="shared" si="5"/>
        <v>0.002916666667</v>
      </c>
      <c r="NH9" s="103">
        <f t="shared" si="5"/>
        <v>0.002916666667</v>
      </c>
      <c r="NI9" s="163" t="s">
        <v>168</v>
      </c>
    </row>
    <row r="10" ht="14.25" customHeight="1">
      <c r="B10" s="46" t="s">
        <v>203</v>
      </c>
      <c r="C10" s="161"/>
      <c r="D10" s="162"/>
      <c r="E10" s="154">
        <f>Model!$I$16</f>
        <v>23187000</v>
      </c>
      <c r="G10" s="46" t="s">
        <v>108</v>
      </c>
      <c r="I10" s="159">
        <f t="shared" ref="I10:NH10" si="6">$E$15/12</f>
        <v>0</v>
      </c>
      <c r="J10" s="159">
        <f t="shared" si="6"/>
        <v>0</v>
      </c>
      <c r="K10" s="159">
        <f t="shared" si="6"/>
        <v>0</v>
      </c>
      <c r="L10" s="159">
        <f t="shared" si="6"/>
        <v>0</v>
      </c>
      <c r="M10" s="159">
        <f t="shared" si="6"/>
        <v>0</v>
      </c>
      <c r="N10" s="159">
        <f t="shared" si="6"/>
        <v>0</v>
      </c>
      <c r="O10" s="159">
        <f t="shared" si="6"/>
        <v>0</v>
      </c>
      <c r="P10" s="159">
        <f t="shared" si="6"/>
        <v>0</v>
      </c>
      <c r="Q10" s="159">
        <f t="shared" si="6"/>
        <v>0</v>
      </c>
      <c r="R10" s="159">
        <f t="shared" si="6"/>
        <v>0</v>
      </c>
      <c r="S10" s="159">
        <f t="shared" si="6"/>
        <v>0</v>
      </c>
      <c r="T10" s="159">
        <f t="shared" si="6"/>
        <v>0</v>
      </c>
      <c r="U10" s="159">
        <f t="shared" si="6"/>
        <v>0</v>
      </c>
      <c r="V10" s="159">
        <f t="shared" si="6"/>
        <v>0</v>
      </c>
      <c r="W10" s="159">
        <f t="shared" si="6"/>
        <v>0</v>
      </c>
      <c r="X10" s="159">
        <f t="shared" si="6"/>
        <v>0</v>
      </c>
      <c r="Y10" s="159">
        <f t="shared" si="6"/>
        <v>0</v>
      </c>
      <c r="Z10" s="159">
        <f t="shared" si="6"/>
        <v>0</v>
      </c>
      <c r="AA10" s="159">
        <f t="shared" si="6"/>
        <v>0</v>
      </c>
      <c r="AB10" s="159">
        <f t="shared" si="6"/>
        <v>0</v>
      </c>
      <c r="AC10" s="159">
        <f t="shared" si="6"/>
        <v>0</v>
      </c>
      <c r="AD10" s="159">
        <f t="shared" si="6"/>
        <v>0</v>
      </c>
      <c r="AE10" s="159">
        <f t="shared" si="6"/>
        <v>0</v>
      </c>
      <c r="AF10" s="159">
        <f t="shared" si="6"/>
        <v>0</v>
      </c>
      <c r="AG10" s="159">
        <f t="shared" si="6"/>
        <v>0</v>
      </c>
      <c r="AH10" s="159">
        <f t="shared" si="6"/>
        <v>0</v>
      </c>
      <c r="AI10" s="159">
        <f t="shared" si="6"/>
        <v>0</v>
      </c>
      <c r="AJ10" s="159">
        <f t="shared" si="6"/>
        <v>0</v>
      </c>
      <c r="AK10" s="159">
        <f t="shared" si="6"/>
        <v>0</v>
      </c>
      <c r="AL10" s="159">
        <f t="shared" si="6"/>
        <v>0</v>
      </c>
      <c r="AM10" s="159">
        <f t="shared" si="6"/>
        <v>0</v>
      </c>
      <c r="AN10" s="159">
        <f t="shared" si="6"/>
        <v>0</v>
      </c>
      <c r="AO10" s="159">
        <f t="shared" si="6"/>
        <v>0</v>
      </c>
      <c r="AP10" s="159">
        <f t="shared" si="6"/>
        <v>0</v>
      </c>
      <c r="AQ10" s="159">
        <f t="shared" si="6"/>
        <v>0</v>
      </c>
      <c r="AR10" s="159">
        <f t="shared" si="6"/>
        <v>0</v>
      </c>
      <c r="AS10" s="159">
        <f t="shared" si="6"/>
        <v>0</v>
      </c>
      <c r="AT10" s="159">
        <f t="shared" si="6"/>
        <v>0</v>
      </c>
      <c r="AU10" s="159">
        <f t="shared" si="6"/>
        <v>0</v>
      </c>
      <c r="AV10" s="159">
        <f t="shared" si="6"/>
        <v>0</v>
      </c>
      <c r="AW10" s="159">
        <f t="shared" si="6"/>
        <v>0</v>
      </c>
      <c r="AX10" s="159">
        <f t="shared" si="6"/>
        <v>0</v>
      </c>
      <c r="AY10" s="159">
        <f t="shared" si="6"/>
        <v>0</v>
      </c>
      <c r="AZ10" s="159">
        <f t="shared" si="6"/>
        <v>0</v>
      </c>
      <c r="BA10" s="159">
        <f t="shared" si="6"/>
        <v>0</v>
      </c>
      <c r="BB10" s="159">
        <f t="shared" si="6"/>
        <v>0</v>
      </c>
      <c r="BC10" s="159">
        <f t="shared" si="6"/>
        <v>0</v>
      </c>
      <c r="BD10" s="159">
        <f t="shared" si="6"/>
        <v>0</v>
      </c>
      <c r="BE10" s="159">
        <f t="shared" si="6"/>
        <v>0</v>
      </c>
      <c r="BF10" s="159">
        <f t="shared" si="6"/>
        <v>0</v>
      </c>
      <c r="BG10" s="159">
        <f t="shared" si="6"/>
        <v>0</v>
      </c>
      <c r="BH10" s="159">
        <f t="shared" si="6"/>
        <v>0</v>
      </c>
      <c r="BI10" s="159">
        <f t="shared" si="6"/>
        <v>0</v>
      </c>
      <c r="BJ10" s="159">
        <f t="shared" si="6"/>
        <v>0</v>
      </c>
      <c r="BK10" s="159">
        <f t="shared" si="6"/>
        <v>0</v>
      </c>
      <c r="BL10" s="159">
        <f t="shared" si="6"/>
        <v>0</v>
      </c>
      <c r="BM10" s="159">
        <f t="shared" si="6"/>
        <v>0</v>
      </c>
      <c r="BN10" s="159">
        <f t="shared" si="6"/>
        <v>0</v>
      </c>
      <c r="BO10" s="159">
        <f t="shared" si="6"/>
        <v>0</v>
      </c>
      <c r="BP10" s="159">
        <f t="shared" si="6"/>
        <v>0</v>
      </c>
      <c r="BQ10" s="159">
        <f t="shared" si="6"/>
        <v>0</v>
      </c>
      <c r="BR10" s="159">
        <f t="shared" si="6"/>
        <v>0</v>
      </c>
      <c r="BS10" s="159">
        <f t="shared" si="6"/>
        <v>0</v>
      </c>
      <c r="BT10" s="159">
        <f t="shared" si="6"/>
        <v>0</v>
      </c>
      <c r="BU10" s="159">
        <f t="shared" si="6"/>
        <v>0</v>
      </c>
      <c r="BV10" s="159">
        <f t="shared" si="6"/>
        <v>0</v>
      </c>
      <c r="BW10" s="159">
        <f t="shared" si="6"/>
        <v>0</v>
      </c>
      <c r="BX10" s="159">
        <f t="shared" si="6"/>
        <v>0</v>
      </c>
      <c r="BY10" s="159">
        <f t="shared" si="6"/>
        <v>0</v>
      </c>
      <c r="BZ10" s="159">
        <f t="shared" si="6"/>
        <v>0</v>
      </c>
      <c r="CA10" s="159">
        <f t="shared" si="6"/>
        <v>0</v>
      </c>
      <c r="CB10" s="159">
        <f t="shared" si="6"/>
        <v>0</v>
      </c>
      <c r="CC10" s="159">
        <f t="shared" si="6"/>
        <v>0</v>
      </c>
      <c r="CD10" s="159">
        <f t="shared" si="6"/>
        <v>0</v>
      </c>
      <c r="CE10" s="159">
        <f t="shared" si="6"/>
        <v>0</v>
      </c>
      <c r="CF10" s="159">
        <f t="shared" si="6"/>
        <v>0</v>
      </c>
      <c r="CG10" s="159">
        <f t="shared" si="6"/>
        <v>0</v>
      </c>
      <c r="CH10" s="159">
        <f t="shared" si="6"/>
        <v>0</v>
      </c>
      <c r="CI10" s="159">
        <f t="shared" si="6"/>
        <v>0</v>
      </c>
      <c r="CJ10" s="159">
        <f t="shared" si="6"/>
        <v>0</v>
      </c>
      <c r="CK10" s="159">
        <f t="shared" si="6"/>
        <v>0</v>
      </c>
      <c r="CL10" s="159">
        <f t="shared" si="6"/>
        <v>0</v>
      </c>
      <c r="CM10" s="159">
        <f t="shared" si="6"/>
        <v>0</v>
      </c>
      <c r="CN10" s="159">
        <f t="shared" si="6"/>
        <v>0</v>
      </c>
      <c r="CO10" s="159">
        <f t="shared" si="6"/>
        <v>0</v>
      </c>
      <c r="CP10" s="159">
        <f t="shared" si="6"/>
        <v>0</v>
      </c>
      <c r="CQ10" s="159">
        <f t="shared" si="6"/>
        <v>0</v>
      </c>
      <c r="CR10" s="159">
        <f t="shared" si="6"/>
        <v>0</v>
      </c>
      <c r="CS10" s="159">
        <f t="shared" si="6"/>
        <v>0</v>
      </c>
      <c r="CT10" s="159">
        <f t="shared" si="6"/>
        <v>0</v>
      </c>
      <c r="CU10" s="159">
        <f t="shared" si="6"/>
        <v>0</v>
      </c>
      <c r="CV10" s="159">
        <f t="shared" si="6"/>
        <v>0</v>
      </c>
      <c r="CW10" s="159">
        <f t="shared" si="6"/>
        <v>0</v>
      </c>
      <c r="CX10" s="159">
        <f t="shared" si="6"/>
        <v>0</v>
      </c>
      <c r="CY10" s="159">
        <f t="shared" si="6"/>
        <v>0</v>
      </c>
      <c r="CZ10" s="159">
        <f t="shared" si="6"/>
        <v>0</v>
      </c>
      <c r="DA10" s="159">
        <f t="shared" si="6"/>
        <v>0</v>
      </c>
      <c r="DB10" s="159">
        <f t="shared" si="6"/>
        <v>0</v>
      </c>
      <c r="DC10" s="159">
        <f t="shared" si="6"/>
        <v>0</v>
      </c>
      <c r="DD10" s="159">
        <f t="shared" si="6"/>
        <v>0</v>
      </c>
      <c r="DE10" s="159">
        <f t="shared" si="6"/>
        <v>0</v>
      </c>
      <c r="DF10" s="159">
        <f t="shared" si="6"/>
        <v>0</v>
      </c>
      <c r="DG10" s="159">
        <f t="shared" si="6"/>
        <v>0</v>
      </c>
      <c r="DH10" s="159">
        <f t="shared" si="6"/>
        <v>0</v>
      </c>
      <c r="DI10" s="159">
        <f t="shared" si="6"/>
        <v>0</v>
      </c>
      <c r="DJ10" s="159">
        <f t="shared" si="6"/>
        <v>0</v>
      </c>
      <c r="DK10" s="159">
        <f t="shared" si="6"/>
        <v>0</v>
      </c>
      <c r="DL10" s="159">
        <f t="shared" si="6"/>
        <v>0</v>
      </c>
      <c r="DM10" s="159">
        <f t="shared" si="6"/>
        <v>0</v>
      </c>
      <c r="DN10" s="159">
        <f t="shared" si="6"/>
        <v>0</v>
      </c>
      <c r="DO10" s="159">
        <f t="shared" si="6"/>
        <v>0</v>
      </c>
      <c r="DP10" s="159">
        <f t="shared" si="6"/>
        <v>0</v>
      </c>
      <c r="DQ10" s="159">
        <f t="shared" si="6"/>
        <v>0</v>
      </c>
      <c r="DR10" s="159">
        <f t="shared" si="6"/>
        <v>0</v>
      </c>
      <c r="DS10" s="159">
        <f t="shared" si="6"/>
        <v>0</v>
      </c>
      <c r="DT10" s="159">
        <f t="shared" si="6"/>
        <v>0</v>
      </c>
      <c r="DU10" s="159">
        <f t="shared" si="6"/>
        <v>0</v>
      </c>
      <c r="DV10" s="159">
        <f t="shared" si="6"/>
        <v>0</v>
      </c>
      <c r="DW10" s="159">
        <f t="shared" si="6"/>
        <v>0</v>
      </c>
      <c r="DX10" s="159">
        <f t="shared" si="6"/>
        <v>0</v>
      </c>
      <c r="DY10" s="159">
        <f t="shared" si="6"/>
        <v>0</v>
      </c>
      <c r="DZ10" s="159">
        <f t="shared" si="6"/>
        <v>0</v>
      </c>
      <c r="EA10" s="159">
        <f t="shared" si="6"/>
        <v>0</v>
      </c>
      <c r="EB10" s="159">
        <f t="shared" si="6"/>
        <v>0</v>
      </c>
      <c r="EC10" s="159">
        <f t="shared" si="6"/>
        <v>0</v>
      </c>
      <c r="ED10" s="159">
        <f t="shared" si="6"/>
        <v>0</v>
      </c>
      <c r="EE10" s="159">
        <f t="shared" si="6"/>
        <v>0</v>
      </c>
      <c r="EF10" s="159">
        <f t="shared" si="6"/>
        <v>0</v>
      </c>
      <c r="EG10" s="159">
        <f t="shared" si="6"/>
        <v>0</v>
      </c>
      <c r="EH10" s="159">
        <f t="shared" si="6"/>
        <v>0</v>
      </c>
      <c r="EI10" s="159">
        <f t="shared" si="6"/>
        <v>0</v>
      </c>
      <c r="EJ10" s="159">
        <f t="shared" si="6"/>
        <v>0</v>
      </c>
      <c r="EK10" s="159">
        <f t="shared" si="6"/>
        <v>0</v>
      </c>
      <c r="EL10" s="159">
        <f t="shared" si="6"/>
        <v>0</v>
      </c>
      <c r="EM10" s="159">
        <f t="shared" si="6"/>
        <v>0</v>
      </c>
      <c r="EN10" s="159">
        <f t="shared" si="6"/>
        <v>0</v>
      </c>
      <c r="EO10" s="159">
        <f t="shared" si="6"/>
        <v>0</v>
      </c>
      <c r="EP10" s="159">
        <f t="shared" si="6"/>
        <v>0</v>
      </c>
      <c r="EQ10" s="159">
        <f t="shared" si="6"/>
        <v>0</v>
      </c>
      <c r="ER10" s="159">
        <f t="shared" si="6"/>
        <v>0</v>
      </c>
      <c r="ES10" s="159">
        <f t="shared" si="6"/>
        <v>0</v>
      </c>
      <c r="ET10" s="159">
        <f t="shared" si="6"/>
        <v>0</v>
      </c>
      <c r="EU10" s="159">
        <f t="shared" si="6"/>
        <v>0</v>
      </c>
      <c r="EV10" s="159">
        <f t="shared" si="6"/>
        <v>0</v>
      </c>
      <c r="EW10" s="159">
        <f t="shared" si="6"/>
        <v>0</v>
      </c>
      <c r="EX10" s="159">
        <f t="shared" si="6"/>
        <v>0</v>
      </c>
      <c r="EY10" s="159">
        <f t="shared" si="6"/>
        <v>0</v>
      </c>
      <c r="EZ10" s="159">
        <f t="shared" si="6"/>
        <v>0</v>
      </c>
      <c r="FA10" s="159">
        <f t="shared" si="6"/>
        <v>0</v>
      </c>
      <c r="FB10" s="159">
        <f t="shared" si="6"/>
        <v>0</v>
      </c>
      <c r="FC10" s="159">
        <f t="shared" si="6"/>
        <v>0</v>
      </c>
      <c r="FD10" s="159">
        <f t="shared" si="6"/>
        <v>0</v>
      </c>
      <c r="FE10" s="159">
        <f t="shared" si="6"/>
        <v>0</v>
      </c>
      <c r="FF10" s="159">
        <f t="shared" si="6"/>
        <v>0</v>
      </c>
      <c r="FG10" s="159">
        <f t="shared" si="6"/>
        <v>0</v>
      </c>
      <c r="FH10" s="159">
        <f t="shared" si="6"/>
        <v>0</v>
      </c>
      <c r="FI10" s="159">
        <f t="shared" si="6"/>
        <v>0</v>
      </c>
      <c r="FJ10" s="159">
        <f t="shared" si="6"/>
        <v>0</v>
      </c>
      <c r="FK10" s="159">
        <f t="shared" si="6"/>
        <v>0</v>
      </c>
      <c r="FL10" s="159">
        <f t="shared" si="6"/>
        <v>0</v>
      </c>
      <c r="FM10" s="159">
        <f t="shared" si="6"/>
        <v>0</v>
      </c>
      <c r="FN10" s="159">
        <f t="shared" si="6"/>
        <v>0</v>
      </c>
      <c r="FO10" s="159">
        <f t="shared" si="6"/>
        <v>0</v>
      </c>
      <c r="FP10" s="159">
        <f t="shared" si="6"/>
        <v>0</v>
      </c>
      <c r="FQ10" s="159">
        <f t="shared" si="6"/>
        <v>0</v>
      </c>
      <c r="FR10" s="159">
        <f t="shared" si="6"/>
        <v>0</v>
      </c>
      <c r="FS10" s="159">
        <f t="shared" si="6"/>
        <v>0</v>
      </c>
      <c r="FT10" s="159">
        <f t="shared" si="6"/>
        <v>0</v>
      </c>
      <c r="FU10" s="159">
        <f t="shared" si="6"/>
        <v>0</v>
      </c>
      <c r="FV10" s="159">
        <f t="shared" si="6"/>
        <v>0</v>
      </c>
      <c r="FW10" s="159">
        <f t="shared" si="6"/>
        <v>0</v>
      </c>
      <c r="FX10" s="159">
        <f t="shared" si="6"/>
        <v>0</v>
      </c>
      <c r="FY10" s="159">
        <f t="shared" si="6"/>
        <v>0</v>
      </c>
      <c r="FZ10" s="159">
        <f t="shared" si="6"/>
        <v>0</v>
      </c>
      <c r="GA10" s="159">
        <f t="shared" si="6"/>
        <v>0</v>
      </c>
      <c r="GB10" s="159">
        <f t="shared" si="6"/>
        <v>0</v>
      </c>
      <c r="GC10" s="159">
        <f t="shared" si="6"/>
        <v>0</v>
      </c>
      <c r="GD10" s="159">
        <f t="shared" si="6"/>
        <v>0</v>
      </c>
      <c r="GE10" s="159">
        <f t="shared" si="6"/>
        <v>0</v>
      </c>
      <c r="GF10" s="159">
        <f t="shared" si="6"/>
        <v>0</v>
      </c>
      <c r="GG10" s="159">
        <f t="shared" si="6"/>
        <v>0</v>
      </c>
      <c r="GH10" s="159">
        <f t="shared" si="6"/>
        <v>0</v>
      </c>
      <c r="GI10" s="159">
        <f t="shared" si="6"/>
        <v>0</v>
      </c>
      <c r="GJ10" s="159">
        <f t="shared" si="6"/>
        <v>0</v>
      </c>
      <c r="GK10" s="159">
        <f t="shared" si="6"/>
        <v>0</v>
      </c>
      <c r="GL10" s="159">
        <f t="shared" si="6"/>
        <v>0</v>
      </c>
      <c r="GM10" s="159">
        <f t="shared" si="6"/>
        <v>0</v>
      </c>
      <c r="GN10" s="159">
        <f t="shared" si="6"/>
        <v>0</v>
      </c>
      <c r="GO10" s="159">
        <f t="shared" si="6"/>
        <v>0</v>
      </c>
      <c r="GP10" s="159">
        <f t="shared" si="6"/>
        <v>0</v>
      </c>
      <c r="GQ10" s="159">
        <f t="shared" si="6"/>
        <v>0</v>
      </c>
      <c r="GR10" s="159">
        <f t="shared" si="6"/>
        <v>0</v>
      </c>
      <c r="GS10" s="159">
        <f t="shared" si="6"/>
        <v>0</v>
      </c>
      <c r="GT10" s="159">
        <f t="shared" si="6"/>
        <v>0</v>
      </c>
      <c r="GU10" s="159">
        <f t="shared" si="6"/>
        <v>0</v>
      </c>
      <c r="GV10" s="159">
        <f t="shared" si="6"/>
        <v>0</v>
      </c>
      <c r="GW10" s="159">
        <f t="shared" si="6"/>
        <v>0</v>
      </c>
      <c r="GX10" s="159">
        <f t="shared" si="6"/>
        <v>0</v>
      </c>
      <c r="GY10" s="159">
        <f t="shared" si="6"/>
        <v>0</v>
      </c>
      <c r="GZ10" s="159">
        <f t="shared" si="6"/>
        <v>0</v>
      </c>
      <c r="HA10" s="159">
        <f t="shared" si="6"/>
        <v>0</v>
      </c>
      <c r="HB10" s="159">
        <f t="shared" si="6"/>
        <v>0</v>
      </c>
      <c r="HC10" s="159">
        <f t="shared" si="6"/>
        <v>0</v>
      </c>
      <c r="HD10" s="159">
        <f t="shared" si="6"/>
        <v>0</v>
      </c>
      <c r="HE10" s="159">
        <f t="shared" si="6"/>
        <v>0</v>
      </c>
      <c r="HF10" s="159">
        <f t="shared" si="6"/>
        <v>0</v>
      </c>
      <c r="HG10" s="159">
        <f t="shared" si="6"/>
        <v>0</v>
      </c>
      <c r="HH10" s="159">
        <f t="shared" si="6"/>
        <v>0</v>
      </c>
      <c r="HI10" s="159">
        <f t="shared" si="6"/>
        <v>0</v>
      </c>
      <c r="HJ10" s="159">
        <f t="shared" si="6"/>
        <v>0</v>
      </c>
      <c r="HK10" s="159">
        <f t="shared" si="6"/>
        <v>0</v>
      </c>
      <c r="HL10" s="159">
        <f t="shared" si="6"/>
        <v>0</v>
      </c>
      <c r="HM10" s="159">
        <f t="shared" si="6"/>
        <v>0</v>
      </c>
      <c r="HN10" s="159">
        <f t="shared" si="6"/>
        <v>0</v>
      </c>
      <c r="HO10" s="159">
        <f t="shared" si="6"/>
        <v>0</v>
      </c>
      <c r="HP10" s="159">
        <f t="shared" si="6"/>
        <v>0</v>
      </c>
      <c r="HQ10" s="159">
        <f t="shared" si="6"/>
        <v>0</v>
      </c>
      <c r="HR10" s="159">
        <f t="shared" si="6"/>
        <v>0</v>
      </c>
      <c r="HS10" s="159">
        <f t="shared" si="6"/>
        <v>0</v>
      </c>
      <c r="HT10" s="159">
        <f t="shared" si="6"/>
        <v>0</v>
      </c>
      <c r="HU10" s="159">
        <f t="shared" si="6"/>
        <v>0</v>
      </c>
      <c r="HV10" s="159">
        <f t="shared" si="6"/>
        <v>0</v>
      </c>
      <c r="HW10" s="159">
        <f t="shared" si="6"/>
        <v>0</v>
      </c>
      <c r="HX10" s="159">
        <f t="shared" si="6"/>
        <v>0</v>
      </c>
      <c r="HY10" s="159">
        <f t="shared" si="6"/>
        <v>0</v>
      </c>
      <c r="HZ10" s="159">
        <f t="shared" si="6"/>
        <v>0</v>
      </c>
      <c r="IA10" s="159">
        <f t="shared" si="6"/>
        <v>0</v>
      </c>
      <c r="IB10" s="159">
        <f t="shared" si="6"/>
        <v>0</v>
      </c>
      <c r="IC10" s="159">
        <f t="shared" si="6"/>
        <v>0</v>
      </c>
      <c r="ID10" s="159">
        <f t="shared" si="6"/>
        <v>0</v>
      </c>
      <c r="IE10" s="159">
        <f t="shared" si="6"/>
        <v>0</v>
      </c>
      <c r="IF10" s="159">
        <f t="shared" si="6"/>
        <v>0</v>
      </c>
      <c r="IG10" s="159">
        <f t="shared" si="6"/>
        <v>0</v>
      </c>
      <c r="IH10" s="159">
        <f t="shared" si="6"/>
        <v>0</v>
      </c>
      <c r="II10" s="159">
        <f t="shared" si="6"/>
        <v>0</v>
      </c>
      <c r="IJ10" s="159">
        <f t="shared" si="6"/>
        <v>0</v>
      </c>
      <c r="IK10" s="159">
        <f t="shared" si="6"/>
        <v>0</v>
      </c>
      <c r="IL10" s="159">
        <f t="shared" si="6"/>
        <v>0</v>
      </c>
      <c r="IM10" s="159">
        <f t="shared" si="6"/>
        <v>0</v>
      </c>
      <c r="IN10" s="159">
        <f t="shared" si="6"/>
        <v>0</v>
      </c>
      <c r="IO10" s="159">
        <f t="shared" si="6"/>
        <v>0</v>
      </c>
      <c r="IP10" s="159">
        <f t="shared" si="6"/>
        <v>0</v>
      </c>
      <c r="IQ10" s="159">
        <f t="shared" si="6"/>
        <v>0</v>
      </c>
      <c r="IR10" s="159">
        <f t="shared" si="6"/>
        <v>0</v>
      </c>
      <c r="IS10" s="159">
        <f t="shared" si="6"/>
        <v>0</v>
      </c>
      <c r="IT10" s="159">
        <f t="shared" si="6"/>
        <v>0</v>
      </c>
      <c r="IU10" s="159">
        <f t="shared" si="6"/>
        <v>0</v>
      </c>
      <c r="IV10" s="159">
        <f t="shared" si="6"/>
        <v>0</v>
      </c>
      <c r="IW10" s="159">
        <f t="shared" si="6"/>
        <v>0</v>
      </c>
      <c r="IX10" s="159">
        <f t="shared" si="6"/>
        <v>0</v>
      </c>
      <c r="IY10" s="159">
        <f t="shared" si="6"/>
        <v>0</v>
      </c>
      <c r="IZ10" s="159">
        <f t="shared" si="6"/>
        <v>0</v>
      </c>
      <c r="JA10" s="159">
        <f t="shared" si="6"/>
        <v>0</v>
      </c>
      <c r="JB10" s="159">
        <f t="shared" si="6"/>
        <v>0</v>
      </c>
      <c r="JC10" s="159">
        <f t="shared" si="6"/>
        <v>0</v>
      </c>
      <c r="JD10" s="159">
        <f t="shared" si="6"/>
        <v>0</v>
      </c>
      <c r="JE10" s="159">
        <f t="shared" si="6"/>
        <v>0</v>
      </c>
      <c r="JF10" s="159">
        <f t="shared" si="6"/>
        <v>0</v>
      </c>
      <c r="JG10" s="159">
        <f t="shared" si="6"/>
        <v>0</v>
      </c>
      <c r="JH10" s="159">
        <f t="shared" si="6"/>
        <v>0</v>
      </c>
      <c r="JI10" s="159">
        <f t="shared" si="6"/>
        <v>0</v>
      </c>
      <c r="JJ10" s="159">
        <f t="shared" si="6"/>
        <v>0</v>
      </c>
      <c r="JK10" s="159">
        <f t="shared" si="6"/>
        <v>0</v>
      </c>
      <c r="JL10" s="159">
        <f t="shared" si="6"/>
        <v>0</v>
      </c>
      <c r="JM10" s="159">
        <f t="shared" si="6"/>
        <v>0</v>
      </c>
      <c r="JN10" s="159">
        <f t="shared" si="6"/>
        <v>0</v>
      </c>
      <c r="JO10" s="159">
        <f t="shared" si="6"/>
        <v>0</v>
      </c>
      <c r="JP10" s="159">
        <f t="shared" si="6"/>
        <v>0</v>
      </c>
      <c r="JQ10" s="159">
        <f t="shared" si="6"/>
        <v>0</v>
      </c>
      <c r="JR10" s="159">
        <f t="shared" si="6"/>
        <v>0</v>
      </c>
      <c r="JS10" s="159">
        <f t="shared" si="6"/>
        <v>0</v>
      </c>
      <c r="JT10" s="159">
        <f t="shared" si="6"/>
        <v>0</v>
      </c>
      <c r="JU10" s="159">
        <f t="shared" si="6"/>
        <v>0</v>
      </c>
      <c r="JV10" s="159">
        <f t="shared" si="6"/>
        <v>0</v>
      </c>
      <c r="JW10" s="159">
        <f t="shared" si="6"/>
        <v>0</v>
      </c>
      <c r="JX10" s="159">
        <f t="shared" si="6"/>
        <v>0</v>
      </c>
      <c r="JY10" s="159">
        <f t="shared" si="6"/>
        <v>0</v>
      </c>
      <c r="JZ10" s="159">
        <f t="shared" si="6"/>
        <v>0</v>
      </c>
      <c r="KA10" s="159">
        <f t="shared" si="6"/>
        <v>0</v>
      </c>
      <c r="KB10" s="159">
        <f t="shared" si="6"/>
        <v>0</v>
      </c>
      <c r="KC10" s="159">
        <f t="shared" si="6"/>
        <v>0</v>
      </c>
      <c r="KD10" s="159">
        <f t="shared" si="6"/>
        <v>0</v>
      </c>
      <c r="KE10" s="159">
        <f t="shared" si="6"/>
        <v>0</v>
      </c>
      <c r="KF10" s="159">
        <f t="shared" si="6"/>
        <v>0</v>
      </c>
      <c r="KG10" s="159">
        <f t="shared" si="6"/>
        <v>0</v>
      </c>
      <c r="KH10" s="159">
        <f t="shared" si="6"/>
        <v>0</v>
      </c>
      <c r="KI10" s="159">
        <f t="shared" si="6"/>
        <v>0</v>
      </c>
      <c r="KJ10" s="159">
        <f t="shared" si="6"/>
        <v>0</v>
      </c>
      <c r="KK10" s="159">
        <f t="shared" si="6"/>
        <v>0</v>
      </c>
      <c r="KL10" s="159">
        <f t="shared" si="6"/>
        <v>0</v>
      </c>
      <c r="KM10" s="159">
        <f t="shared" si="6"/>
        <v>0</v>
      </c>
      <c r="KN10" s="159">
        <f t="shared" si="6"/>
        <v>0</v>
      </c>
      <c r="KO10" s="159">
        <f t="shared" si="6"/>
        <v>0</v>
      </c>
      <c r="KP10" s="159">
        <f t="shared" si="6"/>
        <v>0</v>
      </c>
      <c r="KQ10" s="159">
        <f t="shared" si="6"/>
        <v>0</v>
      </c>
      <c r="KR10" s="159">
        <f t="shared" si="6"/>
        <v>0</v>
      </c>
      <c r="KS10" s="159">
        <f t="shared" si="6"/>
        <v>0</v>
      </c>
      <c r="KT10" s="159">
        <f t="shared" si="6"/>
        <v>0</v>
      </c>
      <c r="KU10" s="159">
        <f t="shared" si="6"/>
        <v>0</v>
      </c>
      <c r="KV10" s="159">
        <f t="shared" si="6"/>
        <v>0</v>
      </c>
      <c r="KW10" s="159">
        <f t="shared" si="6"/>
        <v>0</v>
      </c>
      <c r="KX10" s="159">
        <f t="shared" si="6"/>
        <v>0</v>
      </c>
      <c r="KY10" s="159">
        <f t="shared" si="6"/>
        <v>0</v>
      </c>
      <c r="KZ10" s="159">
        <f t="shared" si="6"/>
        <v>0</v>
      </c>
      <c r="LA10" s="159">
        <f t="shared" si="6"/>
        <v>0</v>
      </c>
      <c r="LB10" s="159">
        <f t="shared" si="6"/>
        <v>0</v>
      </c>
      <c r="LC10" s="159">
        <f t="shared" si="6"/>
        <v>0</v>
      </c>
      <c r="LD10" s="159">
        <f t="shared" si="6"/>
        <v>0</v>
      </c>
      <c r="LE10" s="159">
        <f t="shared" si="6"/>
        <v>0</v>
      </c>
      <c r="LF10" s="159">
        <f t="shared" si="6"/>
        <v>0</v>
      </c>
      <c r="LG10" s="159">
        <f t="shared" si="6"/>
        <v>0</v>
      </c>
      <c r="LH10" s="159">
        <f t="shared" si="6"/>
        <v>0</v>
      </c>
      <c r="LI10" s="159">
        <f t="shared" si="6"/>
        <v>0</v>
      </c>
      <c r="LJ10" s="159">
        <f t="shared" si="6"/>
        <v>0</v>
      </c>
      <c r="LK10" s="159">
        <f t="shared" si="6"/>
        <v>0</v>
      </c>
      <c r="LL10" s="159">
        <f t="shared" si="6"/>
        <v>0</v>
      </c>
      <c r="LM10" s="159">
        <f t="shared" si="6"/>
        <v>0</v>
      </c>
      <c r="LN10" s="159">
        <f t="shared" si="6"/>
        <v>0</v>
      </c>
      <c r="LO10" s="159">
        <f t="shared" si="6"/>
        <v>0</v>
      </c>
      <c r="LP10" s="159">
        <f t="shared" si="6"/>
        <v>0</v>
      </c>
      <c r="LQ10" s="159">
        <f t="shared" si="6"/>
        <v>0</v>
      </c>
      <c r="LR10" s="159">
        <f t="shared" si="6"/>
        <v>0</v>
      </c>
      <c r="LS10" s="159">
        <f t="shared" si="6"/>
        <v>0</v>
      </c>
      <c r="LT10" s="159">
        <f t="shared" si="6"/>
        <v>0</v>
      </c>
      <c r="LU10" s="159">
        <f t="shared" si="6"/>
        <v>0</v>
      </c>
      <c r="LV10" s="159">
        <f t="shared" si="6"/>
        <v>0</v>
      </c>
      <c r="LW10" s="159">
        <f t="shared" si="6"/>
        <v>0</v>
      </c>
      <c r="LX10" s="159">
        <f t="shared" si="6"/>
        <v>0</v>
      </c>
      <c r="LY10" s="159">
        <f t="shared" si="6"/>
        <v>0</v>
      </c>
      <c r="LZ10" s="159">
        <f t="shared" si="6"/>
        <v>0</v>
      </c>
      <c r="MA10" s="159">
        <f t="shared" si="6"/>
        <v>0</v>
      </c>
      <c r="MB10" s="159">
        <f t="shared" si="6"/>
        <v>0</v>
      </c>
      <c r="MC10" s="159">
        <f t="shared" si="6"/>
        <v>0</v>
      </c>
      <c r="MD10" s="159">
        <f t="shared" si="6"/>
        <v>0</v>
      </c>
      <c r="ME10" s="159">
        <f t="shared" si="6"/>
        <v>0</v>
      </c>
      <c r="MF10" s="159">
        <f t="shared" si="6"/>
        <v>0</v>
      </c>
      <c r="MG10" s="159">
        <f t="shared" si="6"/>
        <v>0</v>
      </c>
      <c r="MH10" s="159">
        <f t="shared" si="6"/>
        <v>0</v>
      </c>
      <c r="MI10" s="159">
        <f t="shared" si="6"/>
        <v>0</v>
      </c>
      <c r="MJ10" s="159">
        <f t="shared" si="6"/>
        <v>0</v>
      </c>
      <c r="MK10" s="159">
        <f t="shared" si="6"/>
        <v>0</v>
      </c>
      <c r="ML10" s="159">
        <f t="shared" si="6"/>
        <v>0</v>
      </c>
      <c r="MM10" s="159">
        <f t="shared" si="6"/>
        <v>0</v>
      </c>
      <c r="MN10" s="159">
        <f t="shared" si="6"/>
        <v>0</v>
      </c>
      <c r="MO10" s="159">
        <f t="shared" si="6"/>
        <v>0</v>
      </c>
      <c r="MP10" s="159">
        <f t="shared" si="6"/>
        <v>0</v>
      </c>
      <c r="MQ10" s="159">
        <f t="shared" si="6"/>
        <v>0</v>
      </c>
      <c r="MR10" s="159">
        <f t="shared" si="6"/>
        <v>0</v>
      </c>
      <c r="MS10" s="159">
        <f t="shared" si="6"/>
        <v>0</v>
      </c>
      <c r="MT10" s="159">
        <f t="shared" si="6"/>
        <v>0</v>
      </c>
      <c r="MU10" s="159">
        <f t="shared" si="6"/>
        <v>0</v>
      </c>
      <c r="MV10" s="159">
        <f t="shared" si="6"/>
        <v>0</v>
      </c>
      <c r="MW10" s="159">
        <f t="shared" si="6"/>
        <v>0</v>
      </c>
      <c r="MX10" s="159">
        <f t="shared" si="6"/>
        <v>0</v>
      </c>
      <c r="MY10" s="159">
        <f t="shared" si="6"/>
        <v>0</v>
      </c>
      <c r="MZ10" s="159">
        <f t="shared" si="6"/>
        <v>0</v>
      </c>
      <c r="NA10" s="159">
        <f t="shared" si="6"/>
        <v>0</v>
      </c>
      <c r="NB10" s="159">
        <f t="shared" si="6"/>
        <v>0</v>
      </c>
      <c r="NC10" s="159">
        <f t="shared" si="6"/>
        <v>0</v>
      </c>
      <c r="ND10" s="159">
        <f t="shared" si="6"/>
        <v>0</v>
      </c>
      <c r="NE10" s="159">
        <f t="shared" si="6"/>
        <v>0</v>
      </c>
      <c r="NF10" s="159">
        <f t="shared" si="6"/>
        <v>0</v>
      </c>
      <c r="NG10" s="159">
        <f t="shared" si="6"/>
        <v>0</v>
      </c>
      <c r="NH10" s="159">
        <f t="shared" si="6"/>
        <v>0</v>
      </c>
      <c r="NI10" s="46" t="s">
        <v>168</v>
      </c>
    </row>
    <row r="11" ht="14.25" customHeight="1">
      <c r="B11" s="46" t="s">
        <v>204</v>
      </c>
      <c r="C11" s="160">
        <f>Model!$I$24</f>
        <v>0.02</v>
      </c>
      <c r="E11" s="67">
        <f>$E$9*C11</f>
        <v>473678.4205</v>
      </c>
      <c r="G11" s="164" t="s">
        <v>205</v>
      </c>
      <c r="H11" s="164"/>
      <c r="I11" s="165">
        <f t="shared" ref="I11:L11" si="7">IF(C12=2,$E$12/12,MIN(MAX(I10,I8),I7)+I9)</f>
        <v>0.006379316667</v>
      </c>
      <c r="J11" s="165">
        <f t="shared" si="7"/>
        <v>0.006254808333</v>
      </c>
      <c r="K11" s="165">
        <f t="shared" si="7"/>
        <v>0.006218583333</v>
      </c>
      <c r="L11" s="165">
        <f t="shared" si="7"/>
        <v>0.006037816667</v>
      </c>
      <c r="M11" s="165">
        <f t="shared" ref="M11:NH11" si="8">IF(G18=2,$E$12/12,MIN(MAX(M10,M8),M7)+M9)</f>
        <v>0.005998133333</v>
      </c>
      <c r="N11" s="165">
        <f t="shared" si="8"/>
        <v>0.005960575</v>
      </c>
      <c r="O11" s="165">
        <f t="shared" si="8"/>
        <v>0.005917966667</v>
      </c>
      <c r="P11" s="165">
        <f t="shared" si="8"/>
        <v>0.005865025</v>
      </c>
      <c r="Q11" s="165">
        <f t="shared" si="8"/>
        <v>0.005833416667</v>
      </c>
      <c r="R11" s="165">
        <f t="shared" si="8"/>
        <v>0.0057108</v>
      </c>
      <c r="S11" s="165">
        <f t="shared" si="8"/>
        <v>0.005687016667</v>
      </c>
      <c r="T11" s="165">
        <f t="shared" si="8"/>
        <v>0.005687275</v>
      </c>
      <c r="U11" s="165">
        <f t="shared" si="8"/>
        <v>0.005577933333</v>
      </c>
      <c r="V11" s="165">
        <f t="shared" si="8"/>
        <v>0.005570266667</v>
      </c>
      <c r="W11" s="165">
        <f t="shared" si="8"/>
        <v>0.005570383333</v>
      </c>
      <c r="X11" s="165">
        <f t="shared" si="8"/>
        <v>0.005534475</v>
      </c>
      <c r="Y11" s="165">
        <f t="shared" si="8"/>
        <v>0.005532008333</v>
      </c>
      <c r="Z11" s="165">
        <f t="shared" si="8"/>
        <v>0.005531666667</v>
      </c>
      <c r="AA11" s="165">
        <f t="shared" si="8"/>
        <v>0.0055331</v>
      </c>
      <c r="AB11" s="165">
        <f t="shared" si="8"/>
        <v>0.005539166667</v>
      </c>
      <c r="AC11" s="165">
        <f t="shared" si="8"/>
        <v>0.005546883333</v>
      </c>
      <c r="AD11" s="165">
        <f t="shared" si="8"/>
        <v>0.0055546</v>
      </c>
      <c r="AE11" s="165">
        <f t="shared" si="8"/>
        <v>0.005562625</v>
      </c>
      <c r="AF11" s="165">
        <f t="shared" si="8"/>
        <v>0.005572141667</v>
      </c>
      <c r="AG11" s="165">
        <f t="shared" si="8"/>
        <v>0.005581841667</v>
      </c>
      <c r="AH11" s="165">
        <f t="shared" si="8"/>
        <v>0.00559205</v>
      </c>
      <c r="AI11" s="165">
        <f t="shared" si="8"/>
        <v>0.005603308333</v>
      </c>
      <c r="AJ11" s="165">
        <f t="shared" si="8"/>
        <v>0.005615108333</v>
      </c>
      <c r="AK11" s="165">
        <f t="shared" si="8"/>
        <v>0.005627125</v>
      </c>
      <c r="AL11" s="165">
        <f t="shared" si="8"/>
        <v>0.00563825</v>
      </c>
      <c r="AM11" s="165">
        <f t="shared" si="8"/>
        <v>0.005649208333</v>
      </c>
      <c r="AN11" s="165">
        <f t="shared" si="8"/>
        <v>0.005659833333</v>
      </c>
      <c r="AO11" s="165">
        <f t="shared" si="8"/>
        <v>0.005670908333</v>
      </c>
      <c r="AP11" s="165">
        <f t="shared" si="8"/>
        <v>0.005681583333</v>
      </c>
      <c r="AQ11" s="165">
        <f t="shared" si="8"/>
        <v>0.00569295</v>
      </c>
      <c r="AR11" s="165">
        <f t="shared" si="8"/>
        <v>0.005703675</v>
      </c>
      <c r="AS11" s="165">
        <f t="shared" si="8"/>
        <v>0.005713183333</v>
      </c>
      <c r="AT11" s="165">
        <f t="shared" si="8"/>
        <v>0.005723766667</v>
      </c>
      <c r="AU11" s="165">
        <f t="shared" si="8"/>
        <v>0.005733666667</v>
      </c>
      <c r="AV11" s="165">
        <f t="shared" si="8"/>
        <v>0.005743358333</v>
      </c>
      <c r="AW11" s="165">
        <f t="shared" si="8"/>
        <v>0.005753475</v>
      </c>
      <c r="AX11" s="165">
        <f t="shared" si="8"/>
        <v>0.005762808333</v>
      </c>
      <c r="AY11" s="165">
        <f t="shared" si="8"/>
        <v>0.005773058333</v>
      </c>
      <c r="AZ11" s="165">
        <f t="shared" si="8"/>
        <v>0.005783816667</v>
      </c>
      <c r="BA11" s="165">
        <f t="shared" si="8"/>
        <v>0.005794433333</v>
      </c>
      <c r="BB11" s="165">
        <f t="shared" si="8"/>
        <v>0.005804125</v>
      </c>
      <c r="BC11" s="165">
        <f t="shared" si="8"/>
        <v>0.0058152</v>
      </c>
      <c r="BD11" s="165">
        <f t="shared" si="8"/>
        <v>0.005826158333</v>
      </c>
      <c r="BE11" s="165">
        <f t="shared" si="8"/>
        <v>0.005836525</v>
      </c>
      <c r="BF11" s="165">
        <f t="shared" si="8"/>
        <v>0.005847958333</v>
      </c>
      <c r="BG11" s="165">
        <f t="shared" si="8"/>
        <v>0.005858933333</v>
      </c>
      <c r="BH11" s="165">
        <f t="shared" si="8"/>
        <v>0.00587055</v>
      </c>
      <c r="BI11" s="165">
        <f t="shared" si="8"/>
        <v>0.005882025</v>
      </c>
      <c r="BJ11" s="165">
        <f t="shared" si="8"/>
        <v>0.005891691667</v>
      </c>
      <c r="BK11" s="165">
        <f t="shared" si="8"/>
        <v>0.005903</v>
      </c>
      <c r="BL11" s="165">
        <f t="shared" si="8"/>
        <v>0.005914433333</v>
      </c>
      <c r="BM11" s="165">
        <f t="shared" si="8"/>
        <v>0.005925875</v>
      </c>
      <c r="BN11" s="165">
        <f t="shared" si="8"/>
        <v>0.005936625</v>
      </c>
      <c r="BO11" s="165">
        <f t="shared" si="8"/>
        <v>0.005948058333</v>
      </c>
      <c r="BP11" s="165">
        <f t="shared" si="8"/>
        <v>0.005959533333</v>
      </c>
      <c r="BQ11" s="165">
        <f t="shared" si="8"/>
        <v>0.005971708333</v>
      </c>
      <c r="BR11" s="165">
        <f t="shared" si="8"/>
        <v>0.005983275</v>
      </c>
      <c r="BS11" s="165">
        <f t="shared" si="8"/>
        <v>0.005993333333</v>
      </c>
      <c r="BT11" s="165">
        <f t="shared" si="8"/>
        <v>0.006005166667</v>
      </c>
      <c r="BU11" s="165">
        <f t="shared" si="8"/>
        <v>0.006016625</v>
      </c>
      <c r="BV11" s="165">
        <f t="shared" si="8"/>
        <v>0.006026566667</v>
      </c>
      <c r="BW11" s="165">
        <f t="shared" si="8"/>
        <v>0.006038441667</v>
      </c>
      <c r="BX11" s="165">
        <f t="shared" si="8"/>
        <v>0.006049283333</v>
      </c>
      <c r="BY11" s="165">
        <f t="shared" si="8"/>
        <v>0.006059616667</v>
      </c>
      <c r="BZ11" s="165">
        <f t="shared" si="8"/>
        <v>0.006070925</v>
      </c>
      <c r="CA11" s="165">
        <f t="shared" si="8"/>
        <v>0.0060818</v>
      </c>
      <c r="CB11" s="165">
        <f t="shared" si="8"/>
        <v>0.006091883333</v>
      </c>
      <c r="CC11" s="165">
        <f t="shared" si="8"/>
        <v>0.006102908333</v>
      </c>
      <c r="CD11" s="165">
        <f t="shared" si="8"/>
        <v>0.006113491667</v>
      </c>
      <c r="CE11" s="165">
        <f t="shared" si="8"/>
        <v>0.006122966667</v>
      </c>
      <c r="CF11" s="165">
        <f t="shared" si="8"/>
        <v>0.006133366667</v>
      </c>
      <c r="CG11" s="165">
        <f t="shared" si="8"/>
        <v>0.006143675</v>
      </c>
      <c r="CH11" s="165">
        <f t="shared" si="8"/>
        <v>0.006153208333</v>
      </c>
      <c r="CI11" s="165">
        <f t="shared" si="8"/>
        <v>0.00616335</v>
      </c>
      <c r="CJ11" s="165">
        <f t="shared" si="8"/>
        <v>0.006173033333</v>
      </c>
      <c r="CK11" s="165">
        <f t="shared" si="8"/>
        <v>0.00618365</v>
      </c>
      <c r="CL11" s="165">
        <f t="shared" si="8"/>
        <v>0.006193108333</v>
      </c>
      <c r="CM11" s="165">
        <f t="shared" si="8"/>
        <v>0.006202233333</v>
      </c>
      <c r="CN11" s="165">
        <f t="shared" si="8"/>
        <v>0.006212216667</v>
      </c>
      <c r="CO11" s="165">
        <f t="shared" si="8"/>
        <v>0.0062214</v>
      </c>
      <c r="CP11" s="165">
        <f t="shared" si="8"/>
        <v>0.006230583333</v>
      </c>
      <c r="CQ11" s="165">
        <f t="shared" si="8"/>
        <v>0.006239941667</v>
      </c>
      <c r="CR11" s="165">
        <f t="shared" si="8"/>
        <v>0.006249216667</v>
      </c>
      <c r="CS11" s="165">
        <f t="shared" si="8"/>
        <v>0.006258833333</v>
      </c>
      <c r="CT11" s="165">
        <f t="shared" si="8"/>
        <v>0.006266966667</v>
      </c>
      <c r="CU11" s="165">
        <f t="shared" si="8"/>
        <v>0.006276283333</v>
      </c>
      <c r="CV11" s="165">
        <f t="shared" si="8"/>
        <v>0.006284541667</v>
      </c>
      <c r="CW11" s="165">
        <f t="shared" si="8"/>
        <v>0.006294075</v>
      </c>
      <c r="CX11" s="165">
        <f t="shared" si="8"/>
        <v>0.006302833333</v>
      </c>
      <c r="CY11" s="165">
        <f t="shared" si="8"/>
        <v>0.0063117</v>
      </c>
      <c r="CZ11" s="165">
        <f t="shared" si="8"/>
        <v>0.0063208</v>
      </c>
      <c r="DA11" s="165">
        <f t="shared" si="8"/>
        <v>0.006329533333</v>
      </c>
      <c r="DB11" s="165">
        <f t="shared" si="8"/>
        <v>0.006339325</v>
      </c>
      <c r="DC11" s="165">
        <f t="shared" si="8"/>
        <v>0.006347916667</v>
      </c>
      <c r="DD11" s="165">
        <f t="shared" si="8"/>
        <v>0.0063564</v>
      </c>
      <c r="DE11" s="165">
        <f t="shared" si="8"/>
        <v>0.006365733333</v>
      </c>
      <c r="DF11" s="165">
        <f t="shared" si="8"/>
        <v>0.006373616667</v>
      </c>
      <c r="DG11" s="165">
        <f t="shared" si="8"/>
        <v>0.006382733333</v>
      </c>
      <c r="DH11" s="165">
        <f t="shared" si="8"/>
        <v>0.006391025</v>
      </c>
      <c r="DI11" s="165">
        <f t="shared" si="8"/>
        <v>0.006399991667</v>
      </c>
      <c r="DJ11" s="165">
        <f t="shared" si="8"/>
        <v>0.006408533333</v>
      </c>
      <c r="DK11" s="165">
        <f t="shared" si="8"/>
        <v>0.006418158333</v>
      </c>
      <c r="DL11" s="165">
        <f t="shared" si="8"/>
        <v>0.006426883333</v>
      </c>
      <c r="DM11" s="165">
        <f t="shared" si="8"/>
        <v>0.006434783333</v>
      </c>
      <c r="DN11" s="165">
        <f t="shared" si="8"/>
        <v>0.006444008333</v>
      </c>
      <c r="DO11" s="165">
        <f t="shared" si="8"/>
        <v>0.006452375</v>
      </c>
      <c r="DP11" s="165">
        <f t="shared" si="8"/>
        <v>0.006460916667</v>
      </c>
      <c r="DQ11" s="165">
        <f t="shared" si="8"/>
        <v>0.006469658333</v>
      </c>
      <c r="DR11" s="165">
        <f t="shared" si="8"/>
        <v>0.006477325</v>
      </c>
      <c r="DS11" s="165">
        <f t="shared" si="8"/>
        <v>0.006486233333</v>
      </c>
      <c r="DT11" s="165">
        <f t="shared" si="8"/>
        <v>0.006495266667</v>
      </c>
      <c r="DU11" s="165">
        <f t="shared" si="8"/>
        <v>0.00650385</v>
      </c>
      <c r="DV11" s="165">
        <f t="shared" si="8"/>
        <v>0.006511575</v>
      </c>
      <c r="DW11" s="165">
        <f t="shared" si="8"/>
        <v>0.006520625</v>
      </c>
      <c r="DX11" s="165">
        <f t="shared" si="8"/>
        <v>0.006529141667</v>
      </c>
      <c r="DY11" s="165">
        <f t="shared" si="8"/>
        <v>0.006537083333</v>
      </c>
      <c r="DZ11" s="165">
        <f t="shared" si="8"/>
        <v>0.006546066667</v>
      </c>
      <c r="EA11" s="165">
        <f t="shared" si="8"/>
        <v>0.006554158333</v>
      </c>
      <c r="EB11" s="165">
        <f t="shared" si="8"/>
        <v>0.006563175</v>
      </c>
      <c r="EC11" s="165" t="str">
        <f t="shared" si="8"/>
        <v>#N/A</v>
      </c>
      <c r="ED11" s="165" t="str">
        <f t="shared" si="8"/>
        <v>#N/A</v>
      </c>
      <c r="EE11" s="165" t="str">
        <f t="shared" si="8"/>
        <v>#N/A</v>
      </c>
      <c r="EF11" s="165" t="str">
        <f t="shared" si="8"/>
        <v>#N/A</v>
      </c>
      <c r="EG11" s="165" t="str">
        <f t="shared" si="8"/>
        <v>#N/A</v>
      </c>
      <c r="EH11" s="165" t="str">
        <f t="shared" si="8"/>
        <v>#N/A</v>
      </c>
      <c r="EI11" s="165" t="str">
        <f t="shared" si="8"/>
        <v>#N/A</v>
      </c>
      <c r="EJ11" s="165" t="str">
        <f t="shared" si="8"/>
        <v>#N/A</v>
      </c>
      <c r="EK11" s="165" t="str">
        <f t="shared" si="8"/>
        <v>#N/A</v>
      </c>
      <c r="EL11" s="165" t="str">
        <f t="shared" si="8"/>
        <v>#N/A</v>
      </c>
      <c r="EM11" s="165" t="str">
        <f t="shared" si="8"/>
        <v>#N/A</v>
      </c>
      <c r="EN11" s="165" t="str">
        <f t="shared" si="8"/>
        <v>#N/A</v>
      </c>
      <c r="EO11" s="165" t="str">
        <f t="shared" si="8"/>
        <v>#N/A</v>
      </c>
      <c r="EP11" s="165" t="str">
        <f t="shared" si="8"/>
        <v>#N/A</v>
      </c>
      <c r="EQ11" s="165" t="str">
        <f t="shared" si="8"/>
        <v>#N/A</v>
      </c>
      <c r="ER11" s="165" t="str">
        <f t="shared" si="8"/>
        <v>#N/A</v>
      </c>
      <c r="ES11" s="165" t="str">
        <f t="shared" si="8"/>
        <v>#N/A</v>
      </c>
      <c r="ET11" s="165" t="str">
        <f t="shared" si="8"/>
        <v>#N/A</v>
      </c>
      <c r="EU11" s="165" t="str">
        <f t="shared" si="8"/>
        <v>#N/A</v>
      </c>
      <c r="EV11" s="165" t="str">
        <f t="shared" si="8"/>
        <v>#N/A</v>
      </c>
      <c r="EW11" s="165" t="str">
        <f t="shared" si="8"/>
        <v>#N/A</v>
      </c>
      <c r="EX11" s="165" t="str">
        <f t="shared" si="8"/>
        <v>#N/A</v>
      </c>
      <c r="EY11" s="165" t="str">
        <f t="shared" si="8"/>
        <v>#N/A</v>
      </c>
      <c r="EZ11" s="165" t="str">
        <f t="shared" si="8"/>
        <v>#N/A</v>
      </c>
      <c r="FA11" s="165" t="str">
        <f t="shared" si="8"/>
        <v>#N/A</v>
      </c>
      <c r="FB11" s="165" t="str">
        <f t="shared" si="8"/>
        <v>#N/A</v>
      </c>
      <c r="FC11" s="165" t="str">
        <f t="shared" si="8"/>
        <v>#N/A</v>
      </c>
      <c r="FD11" s="165" t="str">
        <f t="shared" si="8"/>
        <v>#N/A</v>
      </c>
      <c r="FE11" s="165" t="str">
        <f t="shared" si="8"/>
        <v>#N/A</v>
      </c>
      <c r="FF11" s="165" t="str">
        <f t="shared" si="8"/>
        <v>#N/A</v>
      </c>
      <c r="FG11" s="165" t="str">
        <f t="shared" si="8"/>
        <v>#N/A</v>
      </c>
      <c r="FH11" s="165" t="str">
        <f t="shared" si="8"/>
        <v>#N/A</v>
      </c>
      <c r="FI11" s="165" t="str">
        <f t="shared" si="8"/>
        <v>#N/A</v>
      </c>
      <c r="FJ11" s="165" t="str">
        <f t="shared" si="8"/>
        <v>#N/A</v>
      </c>
      <c r="FK11" s="165" t="str">
        <f t="shared" si="8"/>
        <v>#N/A</v>
      </c>
      <c r="FL11" s="165" t="str">
        <f t="shared" si="8"/>
        <v>#N/A</v>
      </c>
      <c r="FM11" s="165" t="str">
        <f t="shared" si="8"/>
        <v>#N/A</v>
      </c>
      <c r="FN11" s="165" t="str">
        <f t="shared" si="8"/>
        <v>#N/A</v>
      </c>
      <c r="FO11" s="165" t="str">
        <f t="shared" si="8"/>
        <v>#N/A</v>
      </c>
      <c r="FP11" s="165" t="str">
        <f t="shared" si="8"/>
        <v>#N/A</v>
      </c>
      <c r="FQ11" s="165" t="str">
        <f t="shared" si="8"/>
        <v>#N/A</v>
      </c>
      <c r="FR11" s="165" t="str">
        <f t="shared" si="8"/>
        <v>#N/A</v>
      </c>
      <c r="FS11" s="165" t="str">
        <f t="shared" si="8"/>
        <v>#N/A</v>
      </c>
      <c r="FT11" s="165" t="str">
        <f t="shared" si="8"/>
        <v>#N/A</v>
      </c>
      <c r="FU11" s="165" t="str">
        <f t="shared" si="8"/>
        <v>#N/A</v>
      </c>
      <c r="FV11" s="165" t="str">
        <f t="shared" si="8"/>
        <v>#N/A</v>
      </c>
      <c r="FW11" s="165" t="str">
        <f t="shared" si="8"/>
        <v>#N/A</v>
      </c>
      <c r="FX11" s="165" t="str">
        <f t="shared" si="8"/>
        <v>#N/A</v>
      </c>
      <c r="FY11" s="165" t="str">
        <f t="shared" si="8"/>
        <v>#N/A</v>
      </c>
      <c r="FZ11" s="165" t="str">
        <f t="shared" si="8"/>
        <v>#N/A</v>
      </c>
      <c r="GA11" s="165" t="str">
        <f t="shared" si="8"/>
        <v>#N/A</v>
      </c>
      <c r="GB11" s="165" t="str">
        <f t="shared" si="8"/>
        <v>#N/A</v>
      </c>
      <c r="GC11" s="165" t="str">
        <f t="shared" si="8"/>
        <v>#N/A</v>
      </c>
      <c r="GD11" s="165" t="str">
        <f t="shared" si="8"/>
        <v>#N/A</v>
      </c>
      <c r="GE11" s="165" t="str">
        <f t="shared" si="8"/>
        <v>#N/A</v>
      </c>
      <c r="GF11" s="165" t="str">
        <f t="shared" si="8"/>
        <v>#N/A</v>
      </c>
      <c r="GG11" s="165" t="str">
        <f t="shared" si="8"/>
        <v>#N/A</v>
      </c>
      <c r="GH11" s="165" t="str">
        <f t="shared" si="8"/>
        <v>#N/A</v>
      </c>
      <c r="GI11" s="165" t="str">
        <f t="shared" si="8"/>
        <v>#N/A</v>
      </c>
      <c r="GJ11" s="165" t="str">
        <f t="shared" si="8"/>
        <v>#N/A</v>
      </c>
      <c r="GK11" s="165" t="str">
        <f t="shared" si="8"/>
        <v>#N/A</v>
      </c>
      <c r="GL11" s="165" t="str">
        <f t="shared" si="8"/>
        <v>#N/A</v>
      </c>
      <c r="GM11" s="165" t="str">
        <f t="shared" si="8"/>
        <v>#N/A</v>
      </c>
      <c r="GN11" s="165" t="str">
        <f t="shared" si="8"/>
        <v>#N/A</v>
      </c>
      <c r="GO11" s="165" t="str">
        <f t="shared" si="8"/>
        <v>#N/A</v>
      </c>
      <c r="GP11" s="165" t="str">
        <f t="shared" si="8"/>
        <v>#N/A</v>
      </c>
      <c r="GQ11" s="165" t="str">
        <f t="shared" si="8"/>
        <v>#N/A</v>
      </c>
      <c r="GR11" s="165" t="str">
        <f t="shared" si="8"/>
        <v>#N/A</v>
      </c>
      <c r="GS11" s="165" t="str">
        <f t="shared" si="8"/>
        <v>#N/A</v>
      </c>
      <c r="GT11" s="165" t="str">
        <f t="shared" si="8"/>
        <v>#N/A</v>
      </c>
      <c r="GU11" s="165" t="str">
        <f t="shared" si="8"/>
        <v>#N/A</v>
      </c>
      <c r="GV11" s="165" t="str">
        <f t="shared" si="8"/>
        <v>#N/A</v>
      </c>
      <c r="GW11" s="165" t="str">
        <f t="shared" si="8"/>
        <v>#N/A</v>
      </c>
      <c r="GX11" s="165" t="str">
        <f t="shared" si="8"/>
        <v>#N/A</v>
      </c>
      <c r="GY11" s="165" t="str">
        <f t="shared" si="8"/>
        <v>#N/A</v>
      </c>
      <c r="GZ11" s="165" t="str">
        <f t="shared" si="8"/>
        <v>#N/A</v>
      </c>
      <c r="HA11" s="165" t="str">
        <f t="shared" si="8"/>
        <v>#N/A</v>
      </c>
      <c r="HB11" s="165" t="str">
        <f t="shared" si="8"/>
        <v>#N/A</v>
      </c>
      <c r="HC11" s="165" t="str">
        <f t="shared" si="8"/>
        <v>#N/A</v>
      </c>
      <c r="HD11" s="165" t="str">
        <f t="shared" si="8"/>
        <v>#N/A</v>
      </c>
      <c r="HE11" s="165" t="str">
        <f t="shared" si="8"/>
        <v>#N/A</v>
      </c>
      <c r="HF11" s="165" t="str">
        <f t="shared" si="8"/>
        <v>#N/A</v>
      </c>
      <c r="HG11" s="165" t="str">
        <f t="shared" si="8"/>
        <v>#N/A</v>
      </c>
      <c r="HH11" s="165" t="str">
        <f t="shared" si="8"/>
        <v>#N/A</v>
      </c>
      <c r="HI11" s="165" t="str">
        <f t="shared" si="8"/>
        <v>#N/A</v>
      </c>
      <c r="HJ11" s="165" t="str">
        <f t="shared" si="8"/>
        <v>#N/A</v>
      </c>
      <c r="HK11" s="165" t="str">
        <f t="shared" si="8"/>
        <v>#N/A</v>
      </c>
      <c r="HL11" s="165" t="str">
        <f t="shared" si="8"/>
        <v>#N/A</v>
      </c>
      <c r="HM11" s="165" t="str">
        <f t="shared" si="8"/>
        <v>#N/A</v>
      </c>
      <c r="HN11" s="165" t="str">
        <f t="shared" si="8"/>
        <v>#N/A</v>
      </c>
      <c r="HO11" s="165" t="str">
        <f t="shared" si="8"/>
        <v>#N/A</v>
      </c>
      <c r="HP11" s="165" t="str">
        <f t="shared" si="8"/>
        <v>#N/A</v>
      </c>
      <c r="HQ11" s="165" t="str">
        <f t="shared" si="8"/>
        <v>#N/A</v>
      </c>
      <c r="HR11" s="165" t="str">
        <f t="shared" si="8"/>
        <v>#N/A</v>
      </c>
      <c r="HS11" s="165" t="str">
        <f t="shared" si="8"/>
        <v>#N/A</v>
      </c>
      <c r="HT11" s="165" t="str">
        <f t="shared" si="8"/>
        <v>#N/A</v>
      </c>
      <c r="HU11" s="165" t="str">
        <f t="shared" si="8"/>
        <v>#N/A</v>
      </c>
      <c r="HV11" s="165" t="str">
        <f t="shared" si="8"/>
        <v>#N/A</v>
      </c>
      <c r="HW11" s="165" t="str">
        <f t="shared" si="8"/>
        <v>#N/A</v>
      </c>
      <c r="HX11" s="165" t="str">
        <f t="shared" si="8"/>
        <v>#N/A</v>
      </c>
      <c r="HY11" s="165" t="str">
        <f t="shared" si="8"/>
        <v>#N/A</v>
      </c>
      <c r="HZ11" s="165" t="str">
        <f t="shared" si="8"/>
        <v>#N/A</v>
      </c>
      <c r="IA11" s="165" t="str">
        <f t="shared" si="8"/>
        <v>#N/A</v>
      </c>
      <c r="IB11" s="165" t="str">
        <f t="shared" si="8"/>
        <v>#N/A</v>
      </c>
      <c r="IC11" s="165" t="str">
        <f t="shared" si="8"/>
        <v>#N/A</v>
      </c>
      <c r="ID11" s="165" t="str">
        <f t="shared" si="8"/>
        <v>#N/A</v>
      </c>
      <c r="IE11" s="165" t="str">
        <f t="shared" si="8"/>
        <v>#N/A</v>
      </c>
      <c r="IF11" s="165" t="str">
        <f t="shared" si="8"/>
        <v>#N/A</v>
      </c>
      <c r="IG11" s="165" t="str">
        <f t="shared" si="8"/>
        <v>#N/A</v>
      </c>
      <c r="IH11" s="165" t="str">
        <f t="shared" si="8"/>
        <v>#N/A</v>
      </c>
      <c r="II11" s="165" t="str">
        <f t="shared" si="8"/>
        <v>#N/A</v>
      </c>
      <c r="IJ11" s="165" t="str">
        <f t="shared" si="8"/>
        <v>#N/A</v>
      </c>
      <c r="IK11" s="165" t="str">
        <f t="shared" si="8"/>
        <v>#N/A</v>
      </c>
      <c r="IL11" s="165" t="str">
        <f t="shared" si="8"/>
        <v>#N/A</v>
      </c>
      <c r="IM11" s="165" t="str">
        <f t="shared" si="8"/>
        <v>#N/A</v>
      </c>
      <c r="IN11" s="165" t="str">
        <f t="shared" si="8"/>
        <v>#N/A</v>
      </c>
      <c r="IO11" s="165" t="str">
        <f t="shared" si="8"/>
        <v>#N/A</v>
      </c>
      <c r="IP11" s="165" t="str">
        <f t="shared" si="8"/>
        <v>#N/A</v>
      </c>
      <c r="IQ11" s="165" t="str">
        <f t="shared" si="8"/>
        <v>#N/A</v>
      </c>
      <c r="IR11" s="165" t="str">
        <f t="shared" si="8"/>
        <v>#N/A</v>
      </c>
      <c r="IS11" s="165" t="str">
        <f t="shared" si="8"/>
        <v>#N/A</v>
      </c>
      <c r="IT11" s="165" t="str">
        <f t="shared" si="8"/>
        <v>#N/A</v>
      </c>
      <c r="IU11" s="165" t="str">
        <f t="shared" si="8"/>
        <v>#N/A</v>
      </c>
      <c r="IV11" s="165" t="str">
        <f t="shared" si="8"/>
        <v>#N/A</v>
      </c>
      <c r="IW11" s="165" t="str">
        <f t="shared" si="8"/>
        <v>#N/A</v>
      </c>
      <c r="IX11" s="165" t="str">
        <f t="shared" si="8"/>
        <v>#N/A</v>
      </c>
      <c r="IY11" s="165" t="str">
        <f t="shared" si="8"/>
        <v>#N/A</v>
      </c>
      <c r="IZ11" s="165" t="str">
        <f t="shared" si="8"/>
        <v>#N/A</v>
      </c>
      <c r="JA11" s="165" t="str">
        <f t="shared" si="8"/>
        <v>#N/A</v>
      </c>
      <c r="JB11" s="165" t="str">
        <f t="shared" si="8"/>
        <v>#N/A</v>
      </c>
      <c r="JC11" s="165" t="str">
        <f t="shared" si="8"/>
        <v>#N/A</v>
      </c>
      <c r="JD11" s="165" t="str">
        <f t="shared" si="8"/>
        <v>#N/A</v>
      </c>
      <c r="JE11" s="165" t="str">
        <f t="shared" si="8"/>
        <v>#N/A</v>
      </c>
      <c r="JF11" s="165" t="str">
        <f t="shared" si="8"/>
        <v>#N/A</v>
      </c>
      <c r="JG11" s="165" t="str">
        <f t="shared" si="8"/>
        <v>#N/A</v>
      </c>
      <c r="JH11" s="165" t="str">
        <f t="shared" si="8"/>
        <v>#N/A</v>
      </c>
      <c r="JI11" s="165" t="str">
        <f t="shared" si="8"/>
        <v>#N/A</v>
      </c>
      <c r="JJ11" s="165" t="str">
        <f t="shared" si="8"/>
        <v>#N/A</v>
      </c>
      <c r="JK11" s="165" t="str">
        <f t="shared" si="8"/>
        <v>#N/A</v>
      </c>
      <c r="JL11" s="165" t="str">
        <f t="shared" si="8"/>
        <v>#N/A</v>
      </c>
      <c r="JM11" s="165" t="str">
        <f t="shared" si="8"/>
        <v>#N/A</v>
      </c>
      <c r="JN11" s="165" t="str">
        <f t="shared" si="8"/>
        <v>#N/A</v>
      </c>
      <c r="JO11" s="165" t="str">
        <f t="shared" si="8"/>
        <v>#N/A</v>
      </c>
      <c r="JP11" s="165" t="str">
        <f t="shared" si="8"/>
        <v>#N/A</v>
      </c>
      <c r="JQ11" s="165" t="str">
        <f t="shared" si="8"/>
        <v>#N/A</v>
      </c>
      <c r="JR11" s="165" t="str">
        <f t="shared" si="8"/>
        <v>#N/A</v>
      </c>
      <c r="JS11" s="165" t="str">
        <f t="shared" si="8"/>
        <v>#N/A</v>
      </c>
      <c r="JT11" s="165" t="str">
        <f t="shared" si="8"/>
        <v>#N/A</v>
      </c>
      <c r="JU11" s="165" t="str">
        <f t="shared" si="8"/>
        <v>#N/A</v>
      </c>
      <c r="JV11" s="165" t="str">
        <f t="shared" si="8"/>
        <v>#N/A</v>
      </c>
      <c r="JW11" s="165" t="str">
        <f t="shared" si="8"/>
        <v>#N/A</v>
      </c>
      <c r="JX11" s="165" t="str">
        <f t="shared" si="8"/>
        <v>#N/A</v>
      </c>
      <c r="JY11" s="165" t="str">
        <f t="shared" si="8"/>
        <v>#N/A</v>
      </c>
      <c r="JZ11" s="165" t="str">
        <f t="shared" si="8"/>
        <v>#N/A</v>
      </c>
      <c r="KA11" s="165" t="str">
        <f t="shared" si="8"/>
        <v>#N/A</v>
      </c>
      <c r="KB11" s="165" t="str">
        <f t="shared" si="8"/>
        <v>#N/A</v>
      </c>
      <c r="KC11" s="165" t="str">
        <f t="shared" si="8"/>
        <v>#N/A</v>
      </c>
      <c r="KD11" s="165" t="str">
        <f t="shared" si="8"/>
        <v>#N/A</v>
      </c>
      <c r="KE11" s="165" t="str">
        <f t="shared" si="8"/>
        <v>#N/A</v>
      </c>
      <c r="KF11" s="165" t="str">
        <f t="shared" si="8"/>
        <v>#N/A</v>
      </c>
      <c r="KG11" s="165" t="str">
        <f t="shared" si="8"/>
        <v>#N/A</v>
      </c>
      <c r="KH11" s="165" t="str">
        <f t="shared" si="8"/>
        <v>#N/A</v>
      </c>
      <c r="KI11" s="165" t="str">
        <f t="shared" si="8"/>
        <v>#N/A</v>
      </c>
      <c r="KJ11" s="165" t="str">
        <f t="shared" si="8"/>
        <v>#N/A</v>
      </c>
      <c r="KK11" s="165" t="str">
        <f t="shared" si="8"/>
        <v>#N/A</v>
      </c>
      <c r="KL11" s="165" t="str">
        <f t="shared" si="8"/>
        <v>#N/A</v>
      </c>
      <c r="KM11" s="165" t="str">
        <f t="shared" si="8"/>
        <v>#N/A</v>
      </c>
      <c r="KN11" s="165" t="str">
        <f t="shared" si="8"/>
        <v>#N/A</v>
      </c>
      <c r="KO11" s="165" t="str">
        <f t="shared" si="8"/>
        <v>#N/A</v>
      </c>
      <c r="KP11" s="165" t="str">
        <f t="shared" si="8"/>
        <v>#N/A</v>
      </c>
      <c r="KQ11" s="165" t="str">
        <f t="shared" si="8"/>
        <v>#N/A</v>
      </c>
      <c r="KR11" s="165" t="str">
        <f t="shared" si="8"/>
        <v>#N/A</v>
      </c>
      <c r="KS11" s="165" t="str">
        <f t="shared" si="8"/>
        <v>#N/A</v>
      </c>
      <c r="KT11" s="165" t="str">
        <f t="shared" si="8"/>
        <v>#N/A</v>
      </c>
      <c r="KU11" s="165" t="str">
        <f t="shared" si="8"/>
        <v>#N/A</v>
      </c>
      <c r="KV11" s="165" t="str">
        <f t="shared" si="8"/>
        <v>#N/A</v>
      </c>
      <c r="KW11" s="165" t="str">
        <f t="shared" si="8"/>
        <v>#N/A</v>
      </c>
      <c r="KX11" s="165" t="str">
        <f t="shared" si="8"/>
        <v>#N/A</v>
      </c>
      <c r="KY11" s="165" t="str">
        <f t="shared" si="8"/>
        <v>#N/A</v>
      </c>
      <c r="KZ11" s="165" t="str">
        <f t="shared" si="8"/>
        <v>#N/A</v>
      </c>
      <c r="LA11" s="165" t="str">
        <f t="shared" si="8"/>
        <v>#N/A</v>
      </c>
      <c r="LB11" s="165" t="str">
        <f t="shared" si="8"/>
        <v>#N/A</v>
      </c>
      <c r="LC11" s="165" t="str">
        <f t="shared" si="8"/>
        <v>#N/A</v>
      </c>
      <c r="LD11" s="165" t="str">
        <f t="shared" si="8"/>
        <v>#N/A</v>
      </c>
      <c r="LE11" s="165" t="str">
        <f t="shared" si="8"/>
        <v>#N/A</v>
      </c>
      <c r="LF11" s="165" t="str">
        <f t="shared" si="8"/>
        <v>#N/A</v>
      </c>
      <c r="LG11" s="165" t="str">
        <f t="shared" si="8"/>
        <v>#N/A</v>
      </c>
      <c r="LH11" s="165" t="str">
        <f t="shared" si="8"/>
        <v>#N/A</v>
      </c>
      <c r="LI11" s="165" t="str">
        <f t="shared" si="8"/>
        <v>#N/A</v>
      </c>
      <c r="LJ11" s="165" t="str">
        <f t="shared" si="8"/>
        <v>#N/A</v>
      </c>
      <c r="LK11" s="165" t="str">
        <f t="shared" si="8"/>
        <v>#N/A</v>
      </c>
      <c r="LL11" s="165" t="str">
        <f t="shared" si="8"/>
        <v>#N/A</v>
      </c>
      <c r="LM11" s="165" t="str">
        <f t="shared" si="8"/>
        <v>#N/A</v>
      </c>
      <c r="LN11" s="165" t="str">
        <f t="shared" si="8"/>
        <v>#N/A</v>
      </c>
      <c r="LO11" s="165" t="str">
        <f t="shared" si="8"/>
        <v>#N/A</v>
      </c>
      <c r="LP11" s="165" t="str">
        <f t="shared" si="8"/>
        <v>#N/A</v>
      </c>
      <c r="LQ11" s="165" t="str">
        <f t="shared" si="8"/>
        <v>#N/A</v>
      </c>
      <c r="LR11" s="165" t="str">
        <f t="shared" si="8"/>
        <v>#N/A</v>
      </c>
      <c r="LS11" s="165" t="str">
        <f t="shared" si="8"/>
        <v>#N/A</v>
      </c>
      <c r="LT11" s="165" t="str">
        <f t="shared" si="8"/>
        <v>#N/A</v>
      </c>
      <c r="LU11" s="165" t="str">
        <f t="shared" si="8"/>
        <v>#N/A</v>
      </c>
      <c r="LV11" s="165" t="str">
        <f t="shared" si="8"/>
        <v>#N/A</v>
      </c>
      <c r="LW11" s="165" t="str">
        <f t="shared" si="8"/>
        <v>#N/A</v>
      </c>
      <c r="LX11" s="165" t="str">
        <f t="shared" si="8"/>
        <v>#N/A</v>
      </c>
      <c r="LY11" s="165" t="str">
        <f t="shared" si="8"/>
        <v>#N/A</v>
      </c>
      <c r="LZ11" s="165" t="str">
        <f t="shared" si="8"/>
        <v>#N/A</v>
      </c>
      <c r="MA11" s="165" t="str">
        <f t="shared" si="8"/>
        <v>#N/A</v>
      </c>
      <c r="MB11" s="165" t="str">
        <f t="shared" si="8"/>
        <v>#N/A</v>
      </c>
      <c r="MC11" s="165" t="str">
        <f t="shared" si="8"/>
        <v>#N/A</v>
      </c>
      <c r="MD11" s="165" t="str">
        <f t="shared" si="8"/>
        <v>#N/A</v>
      </c>
      <c r="ME11" s="165" t="str">
        <f t="shared" si="8"/>
        <v>#N/A</v>
      </c>
      <c r="MF11" s="165" t="str">
        <f t="shared" si="8"/>
        <v>#N/A</v>
      </c>
      <c r="MG11" s="165" t="str">
        <f t="shared" si="8"/>
        <v>#N/A</v>
      </c>
      <c r="MH11" s="165" t="str">
        <f t="shared" si="8"/>
        <v>#N/A</v>
      </c>
      <c r="MI11" s="165" t="str">
        <f t="shared" si="8"/>
        <v>#N/A</v>
      </c>
      <c r="MJ11" s="165" t="str">
        <f t="shared" si="8"/>
        <v>#N/A</v>
      </c>
      <c r="MK11" s="165" t="str">
        <f t="shared" si="8"/>
        <v>#N/A</v>
      </c>
      <c r="ML11" s="165" t="str">
        <f t="shared" si="8"/>
        <v>#N/A</v>
      </c>
      <c r="MM11" s="165" t="str">
        <f t="shared" si="8"/>
        <v>#N/A</v>
      </c>
      <c r="MN11" s="165" t="str">
        <f t="shared" si="8"/>
        <v>#N/A</v>
      </c>
      <c r="MO11" s="165" t="str">
        <f t="shared" si="8"/>
        <v>#N/A</v>
      </c>
      <c r="MP11" s="165" t="str">
        <f t="shared" si="8"/>
        <v>#N/A</v>
      </c>
      <c r="MQ11" s="165" t="str">
        <f t="shared" si="8"/>
        <v>#N/A</v>
      </c>
      <c r="MR11" s="165" t="str">
        <f t="shared" si="8"/>
        <v>#N/A</v>
      </c>
      <c r="MS11" s="165" t="str">
        <f t="shared" si="8"/>
        <v>#N/A</v>
      </c>
      <c r="MT11" s="165" t="str">
        <f t="shared" si="8"/>
        <v>#N/A</v>
      </c>
      <c r="MU11" s="165" t="str">
        <f t="shared" si="8"/>
        <v>#N/A</v>
      </c>
      <c r="MV11" s="165" t="str">
        <f t="shared" si="8"/>
        <v>#N/A</v>
      </c>
      <c r="MW11" s="165" t="str">
        <f t="shared" si="8"/>
        <v>#N/A</v>
      </c>
      <c r="MX11" s="165" t="str">
        <f t="shared" si="8"/>
        <v>#N/A</v>
      </c>
      <c r="MY11" s="165" t="str">
        <f t="shared" si="8"/>
        <v>#N/A</v>
      </c>
      <c r="MZ11" s="165" t="str">
        <f t="shared" si="8"/>
        <v>#N/A</v>
      </c>
      <c r="NA11" s="165" t="str">
        <f t="shared" si="8"/>
        <v>#N/A</v>
      </c>
      <c r="NB11" s="165" t="str">
        <f t="shared" si="8"/>
        <v>#N/A</v>
      </c>
      <c r="NC11" s="165" t="str">
        <f t="shared" si="8"/>
        <v>#N/A</v>
      </c>
      <c r="ND11" s="165" t="str">
        <f t="shared" si="8"/>
        <v>#N/A</v>
      </c>
      <c r="NE11" s="165" t="str">
        <f t="shared" si="8"/>
        <v>#N/A</v>
      </c>
      <c r="NF11" s="165" t="str">
        <f t="shared" si="8"/>
        <v>#N/A</v>
      </c>
      <c r="NG11" s="165" t="str">
        <f t="shared" si="8"/>
        <v>#N/A</v>
      </c>
      <c r="NH11" s="165" t="str">
        <f t="shared" si="8"/>
        <v>#N/A</v>
      </c>
      <c r="NI11" s="46" t="s">
        <v>168</v>
      </c>
    </row>
    <row r="12" ht="14.25" customHeight="1">
      <c r="B12" s="46" t="s">
        <v>100</v>
      </c>
      <c r="C12" s="166">
        <f>Model!$I$17</f>
        <v>1</v>
      </c>
      <c r="E12" s="160">
        <f>Model!$I$19</f>
        <v>0.0415518</v>
      </c>
      <c r="NI12" s="46" t="s">
        <v>168</v>
      </c>
    </row>
    <row r="13" ht="14.25" customHeight="1">
      <c r="B13" s="46" t="s">
        <v>102</v>
      </c>
      <c r="E13" s="160">
        <f>Model!$I$18</f>
        <v>0.035</v>
      </c>
      <c r="G13" s="46" t="s">
        <v>206</v>
      </c>
      <c r="I13" s="108" t="str">
        <f t="shared" ref="I13:NH13" si="9">H20</f>
        <v/>
      </c>
      <c r="J13" s="108">
        <f t="shared" si="9"/>
        <v>23187000</v>
      </c>
      <c r="K13" s="108">
        <f t="shared" si="9"/>
        <v>23187000</v>
      </c>
      <c r="L13" s="108">
        <f t="shared" si="9"/>
        <v>23187000</v>
      </c>
      <c r="M13" s="108">
        <f t="shared" si="9"/>
        <v>23187000</v>
      </c>
      <c r="N13" s="108">
        <f t="shared" si="9"/>
        <v>23187000</v>
      </c>
      <c r="O13" s="108">
        <f t="shared" si="9"/>
        <v>23187000</v>
      </c>
      <c r="P13" s="108">
        <f t="shared" si="9"/>
        <v>23187000</v>
      </c>
      <c r="Q13" s="108">
        <f t="shared" si="9"/>
        <v>23187000</v>
      </c>
      <c r="R13" s="108">
        <f t="shared" si="9"/>
        <v>23187000</v>
      </c>
      <c r="S13" s="108">
        <f t="shared" si="9"/>
        <v>23187000</v>
      </c>
      <c r="T13" s="108">
        <f t="shared" si="9"/>
        <v>23187000</v>
      </c>
      <c r="U13" s="108">
        <f t="shared" si="9"/>
        <v>23187000</v>
      </c>
      <c r="V13" s="108">
        <f t="shared" si="9"/>
        <v>23187000</v>
      </c>
      <c r="W13" s="108">
        <f t="shared" si="9"/>
        <v>23187000</v>
      </c>
      <c r="X13" s="108">
        <f t="shared" si="9"/>
        <v>23187000</v>
      </c>
      <c r="Y13" s="108">
        <f t="shared" si="9"/>
        <v>23187000</v>
      </c>
      <c r="Z13" s="108">
        <f t="shared" si="9"/>
        <v>23187000</v>
      </c>
      <c r="AA13" s="108">
        <f t="shared" si="9"/>
        <v>23187000</v>
      </c>
      <c r="AB13" s="108">
        <f t="shared" si="9"/>
        <v>23187000</v>
      </c>
      <c r="AC13" s="108">
        <f t="shared" si="9"/>
        <v>23187000</v>
      </c>
      <c r="AD13" s="108">
        <f t="shared" si="9"/>
        <v>23187000</v>
      </c>
      <c r="AE13" s="108">
        <f t="shared" si="9"/>
        <v>23187000</v>
      </c>
      <c r="AF13" s="108">
        <f t="shared" si="9"/>
        <v>23187000</v>
      </c>
      <c r="AG13" s="108">
        <f t="shared" si="9"/>
        <v>23187000</v>
      </c>
      <c r="AH13" s="108">
        <f t="shared" si="9"/>
        <v>23187000</v>
      </c>
      <c r="AI13" s="108">
        <f t="shared" si="9"/>
        <v>23187000</v>
      </c>
      <c r="AJ13" s="108">
        <f t="shared" si="9"/>
        <v>23187000</v>
      </c>
      <c r="AK13" s="108">
        <f t="shared" si="9"/>
        <v>23187000</v>
      </c>
      <c r="AL13" s="108">
        <f t="shared" si="9"/>
        <v>23187000</v>
      </c>
      <c r="AM13" s="108">
        <f t="shared" si="9"/>
        <v>23187000</v>
      </c>
      <c r="AN13" s="108">
        <f t="shared" si="9"/>
        <v>0</v>
      </c>
      <c r="AO13" s="108">
        <f t="shared" si="9"/>
        <v>0</v>
      </c>
      <c r="AP13" s="108">
        <f t="shared" si="9"/>
        <v>0</v>
      </c>
      <c r="AQ13" s="108">
        <f t="shared" si="9"/>
        <v>0</v>
      </c>
      <c r="AR13" s="108">
        <f t="shared" si="9"/>
        <v>0</v>
      </c>
      <c r="AS13" s="108">
        <f t="shared" si="9"/>
        <v>0</v>
      </c>
      <c r="AT13" s="108">
        <f t="shared" si="9"/>
        <v>0</v>
      </c>
      <c r="AU13" s="108">
        <f t="shared" si="9"/>
        <v>0</v>
      </c>
      <c r="AV13" s="108">
        <f t="shared" si="9"/>
        <v>0</v>
      </c>
      <c r="AW13" s="108">
        <f t="shared" si="9"/>
        <v>0</v>
      </c>
      <c r="AX13" s="108">
        <f t="shared" si="9"/>
        <v>0</v>
      </c>
      <c r="AY13" s="108">
        <f t="shared" si="9"/>
        <v>0</v>
      </c>
      <c r="AZ13" s="108">
        <f t="shared" si="9"/>
        <v>0</v>
      </c>
      <c r="BA13" s="108">
        <f t="shared" si="9"/>
        <v>0</v>
      </c>
      <c r="BB13" s="108">
        <f t="shared" si="9"/>
        <v>0</v>
      </c>
      <c r="BC13" s="108">
        <f t="shared" si="9"/>
        <v>0</v>
      </c>
      <c r="BD13" s="108">
        <f t="shared" si="9"/>
        <v>0</v>
      </c>
      <c r="BE13" s="108">
        <f t="shared" si="9"/>
        <v>0</v>
      </c>
      <c r="BF13" s="108">
        <f t="shared" si="9"/>
        <v>0</v>
      </c>
      <c r="BG13" s="108">
        <f t="shared" si="9"/>
        <v>0</v>
      </c>
      <c r="BH13" s="108">
        <f t="shared" si="9"/>
        <v>0</v>
      </c>
      <c r="BI13" s="108">
        <f t="shared" si="9"/>
        <v>0</v>
      </c>
      <c r="BJ13" s="108">
        <f t="shared" si="9"/>
        <v>0</v>
      </c>
      <c r="BK13" s="108">
        <f t="shared" si="9"/>
        <v>0</v>
      </c>
      <c r="BL13" s="108">
        <f t="shared" si="9"/>
        <v>0</v>
      </c>
      <c r="BM13" s="108">
        <f t="shared" si="9"/>
        <v>0</v>
      </c>
      <c r="BN13" s="108">
        <f t="shared" si="9"/>
        <v>0</v>
      </c>
      <c r="BO13" s="108">
        <f t="shared" si="9"/>
        <v>0</v>
      </c>
      <c r="BP13" s="108">
        <f t="shared" si="9"/>
        <v>0</v>
      </c>
      <c r="BQ13" s="108">
        <f t="shared" si="9"/>
        <v>0</v>
      </c>
      <c r="BR13" s="108">
        <f t="shared" si="9"/>
        <v>0</v>
      </c>
      <c r="BS13" s="108">
        <f t="shared" si="9"/>
        <v>0</v>
      </c>
      <c r="BT13" s="108">
        <f t="shared" si="9"/>
        <v>0</v>
      </c>
      <c r="BU13" s="108">
        <f t="shared" si="9"/>
        <v>0</v>
      </c>
      <c r="BV13" s="108">
        <f t="shared" si="9"/>
        <v>0</v>
      </c>
      <c r="BW13" s="108">
        <f t="shared" si="9"/>
        <v>0</v>
      </c>
      <c r="BX13" s="108">
        <f t="shared" si="9"/>
        <v>0</v>
      </c>
      <c r="BY13" s="108">
        <f t="shared" si="9"/>
        <v>0</v>
      </c>
      <c r="BZ13" s="108">
        <f t="shared" si="9"/>
        <v>0</v>
      </c>
      <c r="CA13" s="108">
        <f t="shared" si="9"/>
        <v>0</v>
      </c>
      <c r="CB13" s="108">
        <f t="shared" si="9"/>
        <v>0</v>
      </c>
      <c r="CC13" s="108">
        <f t="shared" si="9"/>
        <v>0</v>
      </c>
      <c r="CD13" s="108">
        <f t="shared" si="9"/>
        <v>0</v>
      </c>
      <c r="CE13" s="108">
        <f t="shared" si="9"/>
        <v>0</v>
      </c>
      <c r="CF13" s="108">
        <f t="shared" si="9"/>
        <v>0</v>
      </c>
      <c r="CG13" s="108">
        <f t="shared" si="9"/>
        <v>0</v>
      </c>
      <c r="CH13" s="108">
        <f t="shared" si="9"/>
        <v>0</v>
      </c>
      <c r="CI13" s="108">
        <f t="shared" si="9"/>
        <v>0</v>
      </c>
      <c r="CJ13" s="108">
        <f t="shared" si="9"/>
        <v>0</v>
      </c>
      <c r="CK13" s="108">
        <f t="shared" si="9"/>
        <v>0</v>
      </c>
      <c r="CL13" s="108">
        <f t="shared" si="9"/>
        <v>0</v>
      </c>
      <c r="CM13" s="108">
        <f t="shared" si="9"/>
        <v>0</v>
      </c>
      <c r="CN13" s="108">
        <f t="shared" si="9"/>
        <v>0</v>
      </c>
      <c r="CO13" s="108">
        <f t="shared" si="9"/>
        <v>0</v>
      </c>
      <c r="CP13" s="108">
        <f t="shared" si="9"/>
        <v>0</v>
      </c>
      <c r="CQ13" s="108">
        <f t="shared" si="9"/>
        <v>0</v>
      </c>
      <c r="CR13" s="108">
        <f t="shared" si="9"/>
        <v>0</v>
      </c>
      <c r="CS13" s="108">
        <f t="shared" si="9"/>
        <v>0</v>
      </c>
      <c r="CT13" s="108">
        <f t="shared" si="9"/>
        <v>0</v>
      </c>
      <c r="CU13" s="108">
        <f t="shared" si="9"/>
        <v>0</v>
      </c>
      <c r="CV13" s="108">
        <f t="shared" si="9"/>
        <v>0</v>
      </c>
      <c r="CW13" s="108">
        <f t="shared" si="9"/>
        <v>0</v>
      </c>
      <c r="CX13" s="108">
        <f t="shared" si="9"/>
        <v>0</v>
      </c>
      <c r="CY13" s="108">
        <f t="shared" si="9"/>
        <v>0</v>
      </c>
      <c r="CZ13" s="108">
        <f t="shared" si="9"/>
        <v>0</v>
      </c>
      <c r="DA13" s="108">
        <f t="shared" si="9"/>
        <v>0</v>
      </c>
      <c r="DB13" s="108">
        <f t="shared" si="9"/>
        <v>0</v>
      </c>
      <c r="DC13" s="108">
        <f t="shared" si="9"/>
        <v>0</v>
      </c>
      <c r="DD13" s="108">
        <f t="shared" si="9"/>
        <v>0</v>
      </c>
      <c r="DE13" s="108">
        <f t="shared" si="9"/>
        <v>0</v>
      </c>
      <c r="DF13" s="108">
        <f t="shared" si="9"/>
        <v>0</v>
      </c>
      <c r="DG13" s="108">
        <f t="shared" si="9"/>
        <v>0</v>
      </c>
      <c r="DH13" s="108">
        <f t="shared" si="9"/>
        <v>0</v>
      </c>
      <c r="DI13" s="108">
        <f t="shared" si="9"/>
        <v>0</v>
      </c>
      <c r="DJ13" s="108">
        <f t="shared" si="9"/>
        <v>0</v>
      </c>
      <c r="DK13" s="108">
        <f t="shared" si="9"/>
        <v>0</v>
      </c>
      <c r="DL13" s="108">
        <f t="shared" si="9"/>
        <v>0</v>
      </c>
      <c r="DM13" s="108">
        <f t="shared" si="9"/>
        <v>0</v>
      </c>
      <c r="DN13" s="108">
        <f t="shared" si="9"/>
        <v>0</v>
      </c>
      <c r="DO13" s="108">
        <f t="shared" si="9"/>
        <v>0</v>
      </c>
      <c r="DP13" s="108">
        <f t="shared" si="9"/>
        <v>0</v>
      </c>
      <c r="DQ13" s="108">
        <f t="shared" si="9"/>
        <v>0</v>
      </c>
      <c r="DR13" s="108">
        <f t="shared" si="9"/>
        <v>0</v>
      </c>
      <c r="DS13" s="108">
        <f t="shared" si="9"/>
        <v>0</v>
      </c>
      <c r="DT13" s="108">
        <f t="shared" si="9"/>
        <v>0</v>
      </c>
      <c r="DU13" s="108">
        <f t="shared" si="9"/>
        <v>0</v>
      </c>
      <c r="DV13" s="108">
        <f t="shared" si="9"/>
        <v>0</v>
      </c>
      <c r="DW13" s="108">
        <f t="shared" si="9"/>
        <v>0</v>
      </c>
      <c r="DX13" s="108">
        <f t="shared" si="9"/>
        <v>0</v>
      </c>
      <c r="DY13" s="108">
        <f t="shared" si="9"/>
        <v>0</v>
      </c>
      <c r="DZ13" s="108">
        <f t="shared" si="9"/>
        <v>0</v>
      </c>
      <c r="EA13" s="108">
        <f t="shared" si="9"/>
        <v>0</v>
      </c>
      <c r="EB13" s="108">
        <f t="shared" si="9"/>
        <v>0</v>
      </c>
      <c r="EC13" s="108">
        <f t="shared" si="9"/>
        <v>0</v>
      </c>
      <c r="ED13" s="108" t="str">
        <f t="shared" si="9"/>
        <v>#N/A</v>
      </c>
      <c r="EE13" s="108" t="str">
        <f t="shared" si="9"/>
        <v>#N/A</v>
      </c>
      <c r="EF13" s="108" t="str">
        <f t="shared" si="9"/>
        <v>#N/A</v>
      </c>
      <c r="EG13" s="108" t="str">
        <f t="shared" si="9"/>
        <v>#N/A</v>
      </c>
      <c r="EH13" s="108" t="str">
        <f t="shared" si="9"/>
        <v>#N/A</v>
      </c>
      <c r="EI13" s="108" t="str">
        <f t="shared" si="9"/>
        <v>#N/A</v>
      </c>
      <c r="EJ13" s="108" t="str">
        <f t="shared" si="9"/>
        <v>#N/A</v>
      </c>
      <c r="EK13" s="108" t="str">
        <f t="shared" si="9"/>
        <v>#N/A</v>
      </c>
      <c r="EL13" s="108" t="str">
        <f t="shared" si="9"/>
        <v>#N/A</v>
      </c>
      <c r="EM13" s="108" t="str">
        <f t="shared" si="9"/>
        <v>#N/A</v>
      </c>
      <c r="EN13" s="108" t="str">
        <f t="shared" si="9"/>
        <v>#N/A</v>
      </c>
      <c r="EO13" s="108" t="str">
        <f t="shared" si="9"/>
        <v>#N/A</v>
      </c>
      <c r="EP13" s="108" t="str">
        <f t="shared" si="9"/>
        <v>#N/A</v>
      </c>
      <c r="EQ13" s="108" t="str">
        <f t="shared" si="9"/>
        <v>#N/A</v>
      </c>
      <c r="ER13" s="108" t="str">
        <f t="shared" si="9"/>
        <v>#N/A</v>
      </c>
      <c r="ES13" s="108" t="str">
        <f t="shared" si="9"/>
        <v>#N/A</v>
      </c>
      <c r="ET13" s="108" t="str">
        <f t="shared" si="9"/>
        <v>#N/A</v>
      </c>
      <c r="EU13" s="108" t="str">
        <f t="shared" si="9"/>
        <v>#N/A</v>
      </c>
      <c r="EV13" s="108" t="str">
        <f t="shared" si="9"/>
        <v>#N/A</v>
      </c>
      <c r="EW13" s="108" t="str">
        <f t="shared" si="9"/>
        <v>#N/A</v>
      </c>
      <c r="EX13" s="108" t="str">
        <f t="shared" si="9"/>
        <v>#N/A</v>
      </c>
      <c r="EY13" s="108" t="str">
        <f t="shared" si="9"/>
        <v>#N/A</v>
      </c>
      <c r="EZ13" s="108" t="str">
        <f t="shared" si="9"/>
        <v>#N/A</v>
      </c>
      <c r="FA13" s="108" t="str">
        <f t="shared" si="9"/>
        <v>#N/A</v>
      </c>
      <c r="FB13" s="108" t="str">
        <f t="shared" si="9"/>
        <v>#N/A</v>
      </c>
      <c r="FC13" s="108" t="str">
        <f t="shared" si="9"/>
        <v>#N/A</v>
      </c>
      <c r="FD13" s="108" t="str">
        <f t="shared" si="9"/>
        <v>#N/A</v>
      </c>
      <c r="FE13" s="108" t="str">
        <f t="shared" si="9"/>
        <v>#N/A</v>
      </c>
      <c r="FF13" s="108" t="str">
        <f t="shared" si="9"/>
        <v>#N/A</v>
      </c>
      <c r="FG13" s="108" t="str">
        <f t="shared" si="9"/>
        <v>#N/A</v>
      </c>
      <c r="FH13" s="108" t="str">
        <f t="shared" si="9"/>
        <v>#N/A</v>
      </c>
      <c r="FI13" s="108" t="str">
        <f t="shared" si="9"/>
        <v>#N/A</v>
      </c>
      <c r="FJ13" s="108" t="str">
        <f t="shared" si="9"/>
        <v>#N/A</v>
      </c>
      <c r="FK13" s="108" t="str">
        <f t="shared" si="9"/>
        <v>#N/A</v>
      </c>
      <c r="FL13" s="108" t="str">
        <f t="shared" si="9"/>
        <v>#N/A</v>
      </c>
      <c r="FM13" s="108" t="str">
        <f t="shared" si="9"/>
        <v>#N/A</v>
      </c>
      <c r="FN13" s="108" t="str">
        <f t="shared" si="9"/>
        <v>#N/A</v>
      </c>
      <c r="FO13" s="108" t="str">
        <f t="shared" si="9"/>
        <v>#N/A</v>
      </c>
      <c r="FP13" s="108" t="str">
        <f t="shared" si="9"/>
        <v>#N/A</v>
      </c>
      <c r="FQ13" s="108" t="str">
        <f t="shared" si="9"/>
        <v>#N/A</v>
      </c>
      <c r="FR13" s="108" t="str">
        <f t="shared" si="9"/>
        <v>#N/A</v>
      </c>
      <c r="FS13" s="108" t="str">
        <f t="shared" si="9"/>
        <v>#N/A</v>
      </c>
      <c r="FT13" s="108" t="str">
        <f t="shared" si="9"/>
        <v>#N/A</v>
      </c>
      <c r="FU13" s="108" t="str">
        <f t="shared" si="9"/>
        <v>#N/A</v>
      </c>
      <c r="FV13" s="108" t="str">
        <f t="shared" si="9"/>
        <v>#N/A</v>
      </c>
      <c r="FW13" s="108" t="str">
        <f t="shared" si="9"/>
        <v>#N/A</v>
      </c>
      <c r="FX13" s="108" t="str">
        <f t="shared" si="9"/>
        <v>#N/A</v>
      </c>
      <c r="FY13" s="108" t="str">
        <f t="shared" si="9"/>
        <v>#N/A</v>
      </c>
      <c r="FZ13" s="108" t="str">
        <f t="shared" si="9"/>
        <v>#N/A</v>
      </c>
      <c r="GA13" s="108" t="str">
        <f t="shared" si="9"/>
        <v>#N/A</v>
      </c>
      <c r="GB13" s="108" t="str">
        <f t="shared" si="9"/>
        <v>#N/A</v>
      </c>
      <c r="GC13" s="108" t="str">
        <f t="shared" si="9"/>
        <v>#N/A</v>
      </c>
      <c r="GD13" s="108" t="str">
        <f t="shared" si="9"/>
        <v>#N/A</v>
      </c>
      <c r="GE13" s="108" t="str">
        <f t="shared" si="9"/>
        <v>#N/A</v>
      </c>
      <c r="GF13" s="108" t="str">
        <f t="shared" si="9"/>
        <v>#N/A</v>
      </c>
      <c r="GG13" s="108" t="str">
        <f t="shared" si="9"/>
        <v>#N/A</v>
      </c>
      <c r="GH13" s="108" t="str">
        <f t="shared" si="9"/>
        <v>#N/A</v>
      </c>
      <c r="GI13" s="108" t="str">
        <f t="shared" si="9"/>
        <v>#N/A</v>
      </c>
      <c r="GJ13" s="108" t="str">
        <f t="shared" si="9"/>
        <v>#N/A</v>
      </c>
      <c r="GK13" s="108" t="str">
        <f t="shared" si="9"/>
        <v>#N/A</v>
      </c>
      <c r="GL13" s="108" t="str">
        <f t="shared" si="9"/>
        <v>#N/A</v>
      </c>
      <c r="GM13" s="108" t="str">
        <f t="shared" si="9"/>
        <v>#N/A</v>
      </c>
      <c r="GN13" s="108" t="str">
        <f t="shared" si="9"/>
        <v>#N/A</v>
      </c>
      <c r="GO13" s="108" t="str">
        <f t="shared" si="9"/>
        <v>#N/A</v>
      </c>
      <c r="GP13" s="108" t="str">
        <f t="shared" si="9"/>
        <v>#N/A</v>
      </c>
      <c r="GQ13" s="108" t="str">
        <f t="shared" si="9"/>
        <v>#N/A</v>
      </c>
      <c r="GR13" s="108" t="str">
        <f t="shared" si="9"/>
        <v>#N/A</v>
      </c>
      <c r="GS13" s="108" t="str">
        <f t="shared" si="9"/>
        <v>#N/A</v>
      </c>
      <c r="GT13" s="108" t="str">
        <f t="shared" si="9"/>
        <v>#N/A</v>
      </c>
      <c r="GU13" s="108" t="str">
        <f t="shared" si="9"/>
        <v>#N/A</v>
      </c>
      <c r="GV13" s="108" t="str">
        <f t="shared" si="9"/>
        <v>#N/A</v>
      </c>
      <c r="GW13" s="108" t="str">
        <f t="shared" si="9"/>
        <v>#N/A</v>
      </c>
      <c r="GX13" s="108" t="str">
        <f t="shared" si="9"/>
        <v>#N/A</v>
      </c>
      <c r="GY13" s="108" t="str">
        <f t="shared" si="9"/>
        <v>#N/A</v>
      </c>
      <c r="GZ13" s="108" t="str">
        <f t="shared" si="9"/>
        <v>#N/A</v>
      </c>
      <c r="HA13" s="108" t="str">
        <f t="shared" si="9"/>
        <v>#N/A</v>
      </c>
      <c r="HB13" s="108" t="str">
        <f t="shared" si="9"/>
        <v>#N/A</v>
      </c>
      <c r="HC13" s="108" t="str">
        <f t="shared" si="9"/>
        <v>#N/A</v>
      </c>
      <c r="HD13" s="108" t="str">
        <f t="shared" si="9"/>
        <v>#N/A</v>
      </c>
      <c r="HE13" s="108" t="str">
        <f t="shared" si="9"/>
        <v>#N/A</v>
      </c>
      <c r="HF13" s="108" t="str">
        <f t="shared" si="9"/>
        <v>#N/A</v>
      </c>
      <c r="HG13" s="108" t="str">
        <f t="shared" si="9"/>
        <v>#N/A</v>
      </c>
      <c r="HH13" s="108" t="str">
        <f t="shared" si="9"/>
        <v>#N/A</v>
      </c>
      <c r="HI13" s="108" t="str">
        <f t="shared" si="9"/>
        <v>#N/A</v>
      </c>
      <c r="HJ13" s="108" t="str">
        <f t="shared" si="9"/>
        <v>#N/A</v>
      </c>
      <c r="HK13" s="108" t="str">
        <f t="shared" si="9"/>
        <v>#N/A</v>
      </c>
      <c r="HL13" s="108" t="str">
        <f t="shared" si="9"/>
        <v>#N/A</v>
      </c>
      <c r="HM13" s="108" t="str">
        <f t="shared" si="9"/>
        <v>#N/A</v>
      </c>
      <c r="HN13" s="108" t="str">
        <f t="shared" si="9"/>
        <v>#N/A</v>
      </c>
      <c r="HO13" s="108" t="str">
        <f t="shared" si="9"/>
        <v>#N/A</v>
      </c>
      <c r="HP13" s="108" t="str">
        <f t="shared" si="9"/>
        <v>#N/A</v>
      </c>
      <c r="HQ13" s="108" t="str">
        <f t="shared" si="9"/>
        <v>#N/A</v>
      </c>
      <c r="HR13" s="108" t="str">
        <f t="shared" si="9"/>
        <v>#N/A</v>
      </c>
      <c r="HS13" s="108" t="str">
        <f t="shared" si="9"/>
        <v>#N/A</v>
      </c>
      <c r="HT13" s="108" t="str">
        <f t="shared" si="9"/>
        <v>#N/A</v>
      </c>
      <c r="HU13" s="108" t="str">
        <f t="shared" si="9"/>
        <v>#N/A</v>
      </c>
      <c r="HV13" s="108" t="str">
        <f t="shared" si="9"/>
        <v>#N/A</v>
      </c>
      <c r="HW13" s="108" t="str">
        <f t="shared" si="9"/>
        <v>#N/A</v>
      </c>
      <c r="HX13" s="108" t="str">
        <f t="shared" si="9"/>
        <v>#N/A</v>
      </c>
      <c r="HY13" s="108" t="str">
        <f t="shared" si="9"/>
        <v>#N/A</v>
      </c>
      <c r="HZ13" s="108" t="str">
        <f t="shared" si="9"/>
        <v>#N/A</v>
      </c>
      <c r="IA13" s="108" t="str">
        <f t="shared" si="9"/>
        <v>#N/A</v>
      </c>
      <c r="IB13" s="108" t="str">
        <f t="shared" si="9"/>
        <v>#N/A</v>
      </c>
      <c r="IC13" s="108" t="str">
        <f t="shared" si="9"/>
        <v>#N/A</v>
      </c>
      <c r="ID13" s="108" t="str">
        <f t="shared" si="9"/>
        <v>#N/A</v>
      </c>
      <c r="IE13" s="108" t="str">
        <f t="shared" si="9"/>
        <v>#N/A</v>
      </c>
      <c r="IF13" s="108" t="str">
        <f t="shared" si="9"/>
        <v>#N/A</v>
      </c>
      <c r="IG13" s="108" t="str">
        <f t="shared" si="9"/>
        <v>#N/A</v>
      </c>
      <c r="IH13" s="108" t="str">
        <f t="shared" si="9"/>
        <v>#N/A</v>
      </c>
      <c r="II13" s="108" t="str">
        <f t="shared" si="9"/>
        <v>#N/A</v>
      </c>
      <c r="IJ13" s="108" t="str">
        <f t="shared" si="9"/>
        <v>#N/A</v>
      </c>
      <c r="IK13" s="108" t="str">
        <f t="shared" si="9"/>
        <v>#N/A</v>
      </c>
      <c r="IL13" s="108" t="str">
        <f t="shared" si="9"/>
        <v>#N/A</v>
      </c>
      <c r="IM13" s="108" t="str">
        <f t="shared" si="9"/>
        <v>#N/A</v>
      </c>
      <c r="IN13" s="108" t="str">
        <f t="shared" si="9"/>
        <v>#N/A</v>
      </c>
      <c r="IO13" s="108" t="str">
        <f t="shared" si="9"/>
        <v>#N/A</v>
      </c>
      <c r="IP13" s="108" t="str">
        <f t="shared" si="9"/>
        <v>#N/A</v>
      </c>
      <c r="IQ13" s="108" t="str">
        <f t="shared" si="9"/>
        <v>#N/A</v>
      </c>
      <c r="IR13" s="108" t="str">
        <f t="shared" si="9"/>
        <v>#N/A</v>
      </c>
      <c r="IS13" s="108" t="str">
        <f t="shared" si="9"/>
        <v>#N/A</v>
      </c>
      <c r="IT13" s="108" t="str">
        <f t="shared" si="9"/>
        <v>#N/A</v>
      </c>
      <c r="IU13" s="108" t="str">
        <f t="shared" si="9"/>
        <v>#N/A</v>
      </c>
      <c r="IV13" s="108" t="str">
        <f t="shared" si="9"/>
        <v>#N/A</v>
      </c>
      <c r="IW13" s="108" t="str">
        <f t="shared" si="9"/>
        <v>#N/A</v>
      </c>
      <c r="IX13" s="108" t="str">
        <f t="shared" si="9"/>
        <v>#N/A</v>
      </c>
      <c r="IY13" s="108" t="str">
        <f t="shared" si="9"/>
        <v>#N/A</v>
      </c>
      <c r="IZ13" s="108" t="str">
        <f t="shared" si="9"/>
        <v>#N/A</v>
      </c>
      <c r="JA13" s="108" t="str">
        <f t="shared" si="9"/>
        <v>#N/A</v>
      </c>
      <c r="JB13" s="108" t="str">
        <f t="shared" si="9"/>
        <v>#N/A</v>
      </c>
      <c r="JC13" s="108" t="str">
        <f t="shared" si="9"/>
        <v>#N/A</v>
      </c>
      <c r="JD13" s="108" t="str">
        <f t="shared" si="9"/>
        <v>#N/A</v>
      </c>
      <c r="JE13" s="108" t="str">
        <f t="shared" si="9"/>
        <v>#N/A</v>
      </c>
      <c r="JF13" s="108" t="str">
        <f t="shared" si="9"/>
        <v>#N/A</v>
      </c>
      <c r="JG13" s="108" t="str">
        <f t="shared" si="9"/>
        <v>#N/A</v>
      </c>
      <c r="JH13" s="108" t="str">
        <f t="shared" si="9"/>
        <v>#N/A</v>
      </c>
      <c r="JI13" s="108" t="str">
        <f t="shared" si="9"/>
        <v>#N/A</v>
      </c>
      <c r="JJ13" s="108" t="str">
        <f t="shared" si="9"/>
        <v>#N/A</v>
      </c>
      <c r="JK13" s="108" t="str">
        <f t="shared" si="9"/>
        <v>#N/A</v>
      </c>
      <c r="JL13" s="108" t="str">
        <f t="shared" si="9"/>
        <v>#N/A</v>
      </c>
      <c r="JM13" s="108" t="str">
        <f t="shared" si="9"/>
        <v>#N/A</v>
      </c>
      <c r="JN13" s="108" t="str">
        <f t="shared" si="9"/>
        <v>#N/A</v>
      </c>
      <c r="JO13" s="108" t="str">
        <f t="shared" si="9"/>
        <v>#N/A</v>
      </c>
      <c r="JP13" s="108" t="str">
        <f t="shared" si="9"/>
        <v>#N/A</v>
      </c>
      <c r="JQ13" s="108" t="str">
        <f t="shared" si="9"/>
        <v>#N/A</v>
      </c>
      <c r="JR13" s="108" t="str">
        <f t="shared" si="9"/>
        <v>#N/A</v>
      </c>
      <c r="JS13" s="108" t="str">
        <f t="shared" si="9"/>
        <v>#N/A</v>
      </c>
      <c r="JT13" s="108" t="str">
        <f t="shared" si="9"/>
        <v>#N/A</v>
      </c>
      <c r="JU13" s="108" t="str">
        <f t="shared" si="9"/>
        <v>#N/A</v>
      </c>
      <c r="JV13" s="108" t="str">
        <f t="shared" si="9"/>
        <v>#N/A</v>
      </c>
      <c r="JW13" s="108" t="str">
        <f t="shared" si="9"/>
        <v>#N/A</v>
      </c>
      <c r="JX13" s="108" t="str">
        <f t="shared" si="9"/>
        <v>#N/A</v>
      </c>
      <c r="JY13" s="108" t="str">
        <f t="shared" si="9"/>
        <v>#N/A</v>
      </c>
      <c r="JZ13" s="108" t="str">
        <f t="shared" si="9"/>
        <v>#N/A</v>
      </c>
      <c r="KA13" s="108" t="str">
        <f t="shared" si="9"/>
        <v>#N/A</v>
      </c>
      <c r="KB13" s="108" t="str">
        <f t="shared" si="9"/>
        <v>#N/A</v>
      </c>
      <c r="KC13" s="108" t="str">
        <f t="shared" si="9"/>
        <v>#N/A</v>
      </c>
      <c r="KD13" s="108" t="str">
        <f t="shared" si="9"/>
        <v>#N/A</v>
      </c>
      <c r="KE13" s="108" t="str">
        <f t="shared" si="9"/>
        <v>#N/A</v>
      </c>
      <c r="KF13" s="108" t="str">
        <f t="shared" si="9"/>
        <v>#N/A</v>
      </c>
      <c r="KG13" s="108" t="str">
        <f t="shared" si="9"/>
        <v>#N/A</v>
      </c>
      <c r="KH13" s="108" t="str">
        <f t="shared" si="9"/>
        <v>#N/A</v>
      </c>
      <c r="KI13" s="108" t="str">
        <f t="shared" si="9"/>
        <v>#N/A</v>
      </c>
      <c r="KJ13" s="108" t="str">
        <f t="shared" si="9"/>
        <v>#N/A</v>
      </c>
      <c r="KK13" s="108" t="str">
        <f t="shared" si="9"/>
        <v>#N/A</v>
      </c>
      <c r="KL13" s="108" t="str">
        <f t="shared" si="9"/>
        <v>#N/A</v>
      </c>
      <c r="KM13" s="108" t="str">
        <f t="shared" si="9"/>
        <v>#N/A</v>
      </c>
      <c r="KN13" s="108" t="str">
        <f t="shared" si="9"/>
        <v>#N/A</v>
      </c>
      <c r="KO13" s="108" t="str">
        <f t="shared" si="9"/>
        <v>#N/A</v>
      </c>
      <c r="KP13" s="108" t="str">
        <f t="shared" si="9"/>
        <v>#N/A</v>
      </c>
      <c r="KQ13" s="108" t="str">
        <f t="shared" si="9"/>
        <v>#N/A</v>
      </c>
      <c r="KR13" s="108" t="str">
        <f t="shared" si="9"/>
        <v>#N/A</v>
      </c>
      <c r="KS13" s="108" t="str">
        <f t="shared" si="9"/>
        <v>#N/A</v>
      </c>
      <c r="KT13" s="108" t="str">
        <f t="shared" si="9"/>
        <v>#N/A</v>
      </c>
      <c r="KU13" s="108" t="str">
        <f t="shared" si="9"/>
        <v>#N/A</v>
      </c>
      <c r="KV13" s="108" t="str">
        <f t="shared" si="9"/>
        <v>#N/A</v>
      </c>
      <c r="KW13" s="108" t="str">
        <f t="shared" si="9"/>
        <v>#N/A</v>
      </c>
      <c r="KX13" s="108" t="str">
        <f t="shared" si="9"/>
        <v>#N/A</v>
      </c>
      <c r="KY13" s="108" t="str">
        <f t="shared" si="9"/>
        <v>#N/A</v>
      </c>
      <c r="KZ13" s="108" t="str">
        <f t="shared" si="9"/>
        <v>#N/A</v>
      </c>
      <c r="LA13" s="108" t="str">
        <f t="shared" si="9"/>
        <v>#N/A</v>
      </c>
      <c r="LB13" s="108" t="str">
        <f t="shared" si="9"/>
        <v>#N/A</v>
      </c>
      <c r="LC13" s="108" t="str">
        <f t="shared" si="9"/>
        <v>#N/A</v>
      </c>
      <c r="LD13" s="108" t="str">
        <f t="shared" si="9"/>
        <v>#N/A</v>
      </c>
      <c r="LE13" s="108" t="str">
        <f t="shared" si="9"/>
        <v>#N/A</v>
      </c>
      <c r="LF13" s="108" t="str">
        <f t="shared" si="9"/>
        <v>#N/A</v>
      </c>
      <c r="LG13" s="108" t="str">
        <f t="shared" si="9"/>
        <v>#N/A</v>
      </c>
      <c r="LH13" s="108" t="str">
        <f t="shared" si="9"/>
        <v>#N/A</v>
      </c>
      <c r="LI13" s="108" t="str">
        <f t="shared" si="9"/>
        <v>#N/A</v>
      </c>
      <c r="LJ13" s="108" t="str">
        <f t="shared" si="9"/>
        <v>#N/A</v>
      </c>
      <c r="LK13" s="108" t="str">
        <f t="shared" si="9"/>
        <v>#N/A</v>
      </c>
      <c r="LL13" s="108" t="str">
        <f t="shared" si="9"/>
        <v>#N/A</v>
      </c>
      <c r="LM13" s="108" t="str">
        <f t="shared" si="9"/>
        <v>#N/A</v>
      </c>
      <c r="LN13" s="108" t="str">
        <f t="shared" si="9"/>
        <v>#N/A</v>
      </c>
      <c r="LO13" s="108" t="str">
        <f t="shared" si="9"/>
        <v>#N/A</v>
      </c>
      <c r="LP13" s="108" t="str">
        <f t="shared" si="9"/>
        <v>#N/A</v>
      </c>
      <c r="LQ13" s="108" t="str">
        <f t="shared" si="9"/>
        <v>#N/A</v>
      </c>
      <c r="LR13" s="108" t="str">
        <f t="shared" si="9"/>
        <v>#N/A</v>
      </c>
      <c r="LS13" s="108" t="str">
        <f t="shared" si="9"/>
        <v>#N/A</v>
      </c>
      <c r="LT13" s="108" t="str">
        <f t="shared" si="9"/>
        <v>#N/A</v>
      </c>
      <c r="LU13" s="108" t="str">
        <f t="shared" si="9"/>
        <v>#N/A</v>
      </c>
      <c r="LV13" s="108" t="str">
        <f t="shared" si="9"/>
        <v>#N/A</v>
      </c>
      <c r="LW13" s="108" t="str">
        <f t="shared" si="9"/>
        <v>#N/A</v>
      </c>
      <c r="LX13" s="108" t="str">
        <f t="shared" si="9"/>
        <v>#N/A</v>
      </c>
      <c r="LY13" s="108" t="str">
        <f t="shared" si="9"/>
        <v>#N/A</v>
      </c>
      <c r="LZ13" s="108" t="str">
        <f t="shared" si="9"/>
        <v>#N/A</v>
      </c>
      <c r="MA13" s="108" t="str">
        <f t="shared" si="9"/>
        <v>#N/A</v>
      </c>
      <c r="MB13" s="108" t="str">
        <f t="shared" si="9"/>
        <v>#N/A</v>
      </c>
      <c r="MC13" s="108" t="str">
        <f t="shared" si="9"/>
        <v>#N/A</v>
      </c>
      <c r="MD13" s="108" t="str">
        <f t="shared" si="9"/>
        <v>#N/A</v>
      </c>
      <c r="ME13" s="108" t="str">
        <f t="shared" si="9"/>
        <v>#N/A</v>
      </c>
      <c r="MF13" s="108" t="str">
        <f t="shared" si="9"/>
        <v>#N/A</v>
      </c>
      <c r="MG13" s="108" t="str">
        <f t="shared" si="9"/>
        <v>#N/A</v>
      </c>
      <c r="MH13" s="108" t="str">
        <f t="shared" si="9"/>
        <v>#N/A</v>
      </c>
      <c r="MI13" s="108" t="str">
        <f t="shared" si="9"/>
        <v>#N/A</v>
      </c>
      <c r="MJ13" s="108" t="str">
        <f t="shared" si="9"/>
        <v>#N/A</v>
      </c>
      <c r="MK13" s="108" t="str">
        <f t="shared" si="9"/>
        <v>#N/A</v>
      </c>
      <c r="ML13" s="108" t="str">
        <f t="shared" si="9"/>
        <v>#N/A</v>
      </c>
      <c r="MM13" s="108" t="str">
        <f t="shared" si="9"/>
        <v>#N/A</v>
      </c>
      <c r="MN13" s="108" t="str">
        <f t="shared" si="9"/>
        <v>#N/A</v>
      </c>
      <c r="MO13" s="108" t="str">
        <f t="shared" si="9"/>
        <v>#N/A</v>
      </c>
      <c r="MP13" s="108" t="str">
        <f t="shared" si="9"/>
        <v>#N/A</v>
      </c>
      <c r="MQ13" s="108" t="str">
        <f t="shared" si="9"/>
        <v>#N/A</v>
      </c>
      <c r="MR13" s="108" t="str">
        <f t="shared" si="9"/>
        <v>#N/A</v>
      </c>
      <c r="MS13" s="108" t="str">
        <f t="shared" si="9"/>
        <v>#N/A</v>
      </c>
      <c r="MT13" s="108" t="str">
        <f t="shared" si="9"/>
        <v>#N/A</v>
      </c>
      <c r="MU13" s="108" t="str">
        <f t="shared" si="9"/>
        <v>#N/A</v>
      </c>
      <c r="MV13" s="108" t="str">
        <f t="shared" si="9"/>
        <v>#N/A</v>
      </c>
      <c r="MW13" s="108" t="str">
        <f t="shared" si="9"/>
        <v>#N/A</v>
      </c>
      <c r="MX13" s="108" t="str">
        <f t="shared" si="9"/>
        <v>#N/A</v>
      </c>
      <c r="MY13" s="108" t="str">
        <f t="shared" si="9"/>
        <v>#N/A</v>
      </c>
      <c r="MZ13" s="108" t="str">
        <f t="shared" si="9"/>
        <v>#N/A</v>
      </c>
      <c r="NA13" s="108" t="str">
        <f t="shared" si="9"/>
        <v>#N/A</v>
      </c>
      <c r="NB13" s="108" t="str">
        <f t="shared" si="9"/>
        <v>#N/A</v>
      </c>
      <c r="NC13" s="108" t="str">
        <f t="shared" si="9"/>
        <v>#N/A</v>
      </c>
      <c r="ND13" s="108" t="str">
        <f t="shared" si="9"/>
        <v>#N/A</v>
      </c>
      <c r="NE13" s="108" t="str">
        <f t="shared" si="9"/>
        <v>#N/A</v>
      </c>
      <c r="NF13" s="108" t="str">
        <f t="shared" si="9"/>
        <v>#N/A</v>
      </c>
      <c r="NG13" s="108" t="str">
        <f t="shared" si="9"/>
        <v>#N/A</v>
      </c>
      <c r="NH13" s="108" t="str">
        <f t="shared" si="9"/>
        <v>#N/A</v>
      </c>
      <c r="NI13" s="46" t="s">
        <v>168</v>
      </c>
    </row>
    <row r="14" ht="14.25" customHeight="1">
      <c r="B14" s="46" t="s">
        <v>110</v>
      </c>
      <c r="E14" s="160">
        <f>Model!$I$21</f>
        <v>1</v>
      </c>
      <c r="G14" s="46" t="s">
        <v>207</v>
      </c>
      <c r="I14" s="108">
        <f t="shared" ref="I14:NH14" si="10">IF(I3="","",AND(I3&gt;$E$17,I3&lt;=$E$18)*((I3&lt;=$E$19)*I13*I16+(I3&gt;$E$19)*PMT(I16,$E$16,-$E$9)))</f>
        <v>0</v>
      </c>
      <c r="J14" s="108">
        <f t="shared" si="10"/>
        <v>145030.2408</v>
      </c>
      <c r="K14" s="108">
        <f t="shared" si="10"/>
        <v>144190.2918</v>
      </c>
      <c r="L14" s="108">
        <f t="shared" si="10"/>
        <v>139998.8551</v>
      </c>
      <c r="M14" s="108">
        <f t="shared" si="10"/>
        <v>139078.7176</v>
      </c>
      <c r="N14" s="108">
        <f t="shared" si="10"/>
        <v>138207.8525</v>
      </c>
      <c r="O14" s="108">
        <f t="shared" si="10"/>
        <v>137219.8931</v>
      </c>
      <c r="P14" s="108">
        <f t="shared" si="10"/>
        <v>135992.3347</v>
      </c>
      <c r="Q14" s="108">
        <f t="shared" si="10"/>
        <v>135259.4323</v>
      </c>
      <c r="R14" s="108">
        <f t="shared" si="10"/>
        <v>132416.3196</v>
      </c>
      <c r="S14" s="108">
        <f t="shared" si="10"/>
        <v>131864.8555</v>
      </c>
      <c r="T14" s="108">
        <f t="shared" si="10"/>
        <v>131870.8454</v>
      </c>
      <c r="U14" s="108">
        <f t="shared" si="10"/>
        <v>129335.5402</v>
      </c>
      <c r="V14" s="108">
        <f t="shared" si="10"/>
        <v>129157.7732</v>
      </c>
      <c r="W14" s="108">
        <f t="shared" si="10"/>
        <v>129160.4784</v>
      </c>
      <c r="X14" s="108">
        <f t="shared" si="10"/>
        <v>128327.8718</v>
      </c>
      <c r="Y14" s="108">
        <f t="shared" si="10"/>
        <v>128270.6772</v>
      </c>
      <c r="Z14" s="108">
        <f t="shared" si="10"/>
        <v>128262.755</v>
      </c>
      <c r="AA14" s="108">
        <f t="shared" si="10"/>
        <v>128295.9897</v>
      </c>
      <c r="AB14" s="108">
        <f t="shared" si="10"/>
        <v>128436.6575</v>
      </c>
      <c r="AC14" s="108">
        <f t="shared" si="10"/>
        <v>128615.5839</v>
      </c>
      <c r="AD14" s="108">
        <f t="shared" si="10"/>
        <v>128794.5102</v>
      </c>
      <c r="AE14" s="108">
        <f t="shared" si="10"/>
        <v>128980.5859</v>
      </c>
      <c r="AF14" s="108">
        <f t="shared" si="10"/>
        <v>129201.2488</v>
      </c>
      <c r="AG14" s="108">
        <f t="shared" si="10"/>
        <v>129426.1627</v>
      </c>
      <c r="AH14" s="108">
        <f t="shared" si="10"/>
        <v>129662.8634</v>
      </c>
      <c r="AI14" s="108">
        <f t="shared" si="10"/>
        <v>129923.9103</v>
      </c>
      <c r="AJ14" s="108">
        <f t="shared" si="10"/>
        <v>130197.5169</v>
      </c>
      <c r="AK14" s="108">
        <f t="shared" si="10"/>
        <v>130476.1474</v>
      </c>
      <c r="AL14" s="108">
        <f t="shared" si="10"/>
        <v>130734.1028</v>
      </c>
      <c r="AM14" s="108">
        <f t="shared" si="10"/>
        <v>130988.1936</v>
      </c>
      <c r="AN14" s="108">
        <f t="shared" si="10"/>
        <v>0</v>
      </c>
      <c r="AO14" s="108">
        <f t="shared" si="10"/>
        <v>0</v>
      </c>
      <c r="AP14" s="108">
        <f t="shared" si="10"/>
        <v>0</v>
      </c>
      <c r="AQ14" s="108">
        <f t="shared" si="10"/>
        <v>0</v>
      </c>
      <c r="AR14" s="108">
        <f t="shared" si="10"/>
        <v>0</v>
      </c>
      <c r="AS14" s="108">
        <f t="shared" si="10"/>
        <v>0</v>
      </c>
      <c r="AT14" s="108">
        <f t="shared" si="10"/>
        <v>0</v>
      </c>
      <c r="AU14" s="108">
        <f t="shared" si="10"/>
        <v>0</v>
      </c>
      <c r="AV14" s="108">
        <f t="shared" si="10"/>
        <v>0</v>
      </c>
      <c r="AW14" s="108">
        <f t="shared" si="10"/>
        <v>0</v>
      </c>
      <c r="AX14" s="108">
        <f t="shared" si="10"/>
        <v>0</v>
      </c>
      <c r="AY14" s="108">
        <f t="shared" si="10"/>
        <v>0</v>
      </c>
      <c r="AZ14" s="108">
        <f t="shared" si="10"/>
        <v>0</v>
      </c>
      <c r="BA14" s="108">
        <f t="shared" si="10"/>
        <v>0</v>
      </c>
      <c r="BB14" s="108">
        <f t="shared" si="10"/>
        <v>0</v>
      </c>
      <c r="BC14" s="108">
        <f t="shared" si="10"/>
        <v>0</v>
      </c>
      <c r="BD14" s="108">
        <f t="shared" si="10"/>
        <v>0</v>
      </c>
      <c r="BE14" s="108">
        <f t="shared" si="10"/>
        <v>0</v>
      </c>
      <c r="BF14" s="108">
        <f t="shared" si="10"/>
        <v>0</v>
      </c>
      <c r="BG14" s="108">
        <f t="shared" si="10"/>
        <v>0</v>
      </c>
      <c r="BH14" s="108">
        <f t="shared" si="10"/>
        <v>0</v>
      </c>
      <c r="BI14" s="108">
        <f t="shared" si="10"/>
        <v>0</v>
      </c>
      <c r="BJ14" s="108">
        <f t="shared" si="10"/>
        <v>0</v>
      </c>
      <c r="BK14" s="108">
        <f t="shared" si="10"/>
        <v>0</v>
      </c>
      <c r="BL14" s="108">
        <f t="shared" si="10"/>
        <v>0</v>
      </c>
      <c r="BM14" s="108">
        <f t="shared" si="10"/>
        <v>0</v>
      </c>
      <c r="BN14" s="108">
        <f t="shared" si="10"/>
        <v>0</v>
      </c>
      <c r="BO14" s="108">
        <f t="shared" si="10"/>
        <v>0</v>
      </c>
      <c r="BP14" s="108">
        <f t="shared" si="10"/>
        <v>0</v>
      </c>
      <c r="BQ14" s="108">
        <f t="shared" si="10"/>
        <v>0</v>
      </c>
      <c r="BR14" s="108">
        <f t="shared" si="10"/>
        <v>0</v>
      </c>
      <c r="BS14" s="108">
        <f t="shared" si="10"/>
        <v>0</v>
      </c>
      <c r="BT14" s="108">
        <f t="shared" si="10"/>
        <v>0</v>
      </c>
      <c r="BU14" s="108">
        <f t="shared" si="10"/>
        <v>0</v>
      </c>
      <c r="BV14" s="108">
        <f t="shared" si="10"/>
        <v>0</v>
      </c>
      <c r="BW14" s="108">
        <f t="shared" si="10"/>
        <v>0</v>
      </c>
      <c r="BX14" s="108">
        <f t="shared" si="10"/>
        <v>0</v>
      </c>
      <c r="BY14" s="108">
        <f t="shared" si="10"/>
        <v>0</v>
      </c>
      <c r="BZ14" s="108">
        <f t="shared" si="10"/>
        <v>0</v>
      </c>
      <c r="CA14" s="108">
        <f t="shared" si="10"/>
        <v>0</v>
      </c>
      <c r="CB14" s="108">
        <f t="shared" si="10"/>
        <v>0</v>
      </c>
      <c r="CC14" s="108">
        <f t="shared" si="10"/>
        <v>0</v>
      </c>
      <c r="CD14" s="108">
        <f t="shared" si="10"/>
        <v>0</v>
      </c>
      <c r="CE14" s="108">
        <f t="shared" si="10"/>
        <v>0</v>
      </c>
      <c r="CF14" s="108">
        <f t="shared" si="10"/>
        <v>0</v>
      </c>
      <c r="CG14" s="108">
        <f t="shared" si="10"/>
        <v>0</v>
      </c>
      <c r="CH14" s="108">
        <f t="shared" si="10"/>
        <v>0</v>
      </c>
      <c r="CI14" s="108">
        <f t="shared" si="10"/>
        <v>0</v>
      </c>
      <c r="CJ14" s="108">
        <f t="shared" si="10"/>
        <v>0</v>
      </c>
      <c r="CK14" s="108">
        <f t="shared" si="10"/>
        <v>0</v>
      </c>
      <c r="CL14" s="108">
        <f t="shared" si="10"/>
        <v>0</v>
      </c>
      <c r="CM14" s="108">
        <f t="shared" si="10"/>
        <v>0</v>
      </c>
      <c r="CN14" s="108">
        <f t="shared" si="10"/>
        <v>0</v>
      </c>
      <c r="CO14" s="108">
        <f t="shared" si="10"/>
        <v>0</v>
      </c>
      <c r="CP14" s="108">
        <f t="shared" si="10"/>
        <v>0</v>
      </c>
      <c r="CQ14" s="108">
        <f t="shared" si="10"/>
        <v>0</v>
      </c>
      <c r="CR14" s="108">
        <f t="shared" si="10"/>
        <v>0</v>
      </c>
      <c r="CS14" s="108">
        <f t="shared" si="10"/>
        <v>0</v>
      </c>
      <c r="CT14" s="108">
        <f t="shared" si="10"/>
        <v>0</v>
      </c>
      <c r="CU14" s="108">
        <f t="shared" si="10"/>
        <v>0</v>
      </c>
      <c r="CV14" s="108">
        <f t="shared" si="10"/>
        <v>0</v>
      </c>
      <c r="CW14" s="108">
        <f t="shared" si="10"/>
        <v>0</v>
      </c>
      <c r="CX14" s="108">
        <f t="shared" si="10"/>
        <v>0</v>
      </c>
      <c r="CY14" s="108">
        <f t="shared" si="10"/>
        <v>0</v>
      </c>
      <c r="CZ14" s="108">
        <f t="shared" si="10"/>
        <v>0</v>
      </c>
      <c r="DA14" s="108">
        <f t="shared" si="10"/>
        <v>0</v>
      </c>
      <c r="DB14" s="108">
        <f t="shared" si="10"/>
        <v>0</v>
      </c>
      <c r="DC14" s="108">
        <f t="shared" si="10"/>
        <v>0</v>
      </c>
      <c r="DD14" s="108">
        <f t="shared" si="10"/>
        <v>0</v>
      </c>
      <c r="DE14" s="108">
        <f t="shared" si="10"/>
        <v>0</v>
      </c>
      <c r="DF14" s="108">
        <f t="shared" si="10"/>
        <v>0</v>
      </c>
      <c r="DG14" s="108">
        <f t="shared" si="10"/>
        <v>0</v>
      </c>
      <c r="DH14" s="108">
        <f t="shared" si="10"/>
        <v>0</v>
      </c>
      <c r="DI14" s="108">
        <f t="shared" si="10"/>
        <v>0</v>
      </c>
      <c r="DJ14" s="108">
        <f t="shared" si="10"/>
        <v>0</v>
      </c>
      <c r="DK14" s="108">
        <f t="shared" si="10"/>
        <v>0</v>
      </c>
      <c r="DL14" s="108">
        <f t="shared" si="10"/>
        <v>0</v>
      </c>
      <c r="DM14" s="108">
        <f t="shared" si="10"/>
        <v>0</v>
      </c>
      <c r="DN14" s="108">
        <f t="shared" si="10"/>
        <v>0</v>
      </c>
      <c r="DO14" s="108">
        <f t="shared" si="10"/>
        <v>0</v>
      </c>
      <c r="DP14" s="108">
        <f t="shared" si="10"/>
        <v>0</v>
      </c>
      <c r="DQ14" s="108">
        <f t="shared" si="10"/>
        <v>0</v>
      </c>
      <c r="DR14" s="108">
        <f t="shared" si="10"/>
        <v>0</v>
      </c>
      <c r="DS14" s="108">
        <f t="shared" si="10"/>
        <v>0</v>
      </c>
      <c r="DT14" s="108">
        <f t="shared" si="10"/>
        <v>0</v>
      </c>
      <c r="DU14" s="108">
        <f t="shared" si="10"/>
        <v>0</v>
      </c>
      <c r="DV14" s="108">
        <f t="shared" si="10"/>
        <v>0</v>
      </c>
      <c r="DW14" s="108">
        <f t="shared" si="10"/>
        <v>0</v>
      </c>
      <c r="DX14" s="108">
        <f t="shared" si="10"/>
        <v>0</v>
      </c>
      <c r="DY14" s="108">
        <f t="shared" si="10"/>
        <v>0</v>
      </c>
      <c r="DZ14" s="108">
        <f t="shared" si="10"/>
        <v>0</v>
      </c>
      <c r="EA14" s="108">
        <f t="shared" si="10"/>
        <v>0</v>
      </c>
      <c r="EB14" s="108">
        <f t="shared" si="10"/>
        <v>0</v>
      </c>
      <c r="EC14" s="108" t="str">
        <f t="shared" si="10"/>
        <v>#N/A</v>
      </c>
      <c r="ED14" s="108" t="str">
        <f t="shared" si="10"/>
        <v>#N/A</v>
      </c>
      <c r="EE14" s="108" t="str">
        <f t="shared" si="10"/>
        <v>#N/A</v>
      </c>
      <c r="EF14" s="108" t="str">
        <f t="shared" si="10"/>
        <v>#N/A</v>
      </c>
      <c r="EG14" s="108" t="str">
        <f t="shared" si="10"/>
        <v>#N/A</v>
      </c>
      <c r="EH14" s="108" t="str">
        <f t="shared" si="10"/>
        <v>#N/A</v>
      </c>
      <c r="EI14" s="108" t="str">
        <f t="shared" si="10"/>
        <v>#N/A</v>
      </c>
      <c r="EJ14" s="108" t="str">
        <f t="shared" si="10"/>
        <v>#N/A</v>
      </c>
      <c r="EK14" s="108" t="str">
        <f t="shared" si="10"/>
        <v>#N/A</v>
      </c>
      <c r="EL14" s="108" t="str">
        <f t="shared" si="10"/>
        <v>#N/A</v>
      </c>
      <c r="EM14" s="108" t="str">
        <f t="shared" si="10"/>
        <v>#N/A</v>
      </c>
      <c r="EN14" s="108" t="str">
        <f t="shared" si="10"/>
        <v>#N/A</v>
      </c>
      <c r="EO14" s="108" t="str">
        <f t="shared" si="10"/>
        <v>#N/A</v>
      </c>
      <c r="EP14" s="108" t="str">
        <f t="shared" si="10"/>
        <v>#N/A</v>
      </c>
      <c r="EQ14" s="108" t="str">
        <f t="shared" si="10"/>
        <v>#N/A</v>
      </c>
      <c r="ER14" s="108" t="str">
        <f t="shared" si="10"/>
        <v>#N/A</v>
      </c>
      <c r="ES14" s="108" t="str">
        <f t="shared" si="10"/>
        <v>#N/A</v>
      </c>
      <c r="ET14" s="108" t="str">
        <f t="shared" si="10"/>
        <v>#N/A</v>
      </c>
      <c r="EU14" s="108" t="str">
        <f t="shared" si="10"/>
        <v>#N/A</v>
      </c>
      <c r="EV14" s="108" t="str">
        <f t="shared" si="10"/>
        <v>#N/A</v>
      </c>
      <c r="EW14" s="108" t="str">
        <f t="shared" si="10"/>
        <v>#N/A</v>
      </c>
      <c r="EX14" s="108" t="str">
        <f t="shared" si="10"/>
        <v>#N/A</v>
      </c>
      <c r="EY14" s="108" t="str">
        <f t="shared" si="10"/>
        <v>#N/A</v>
      </c>
      <c r="EZ14" s="108" t="str">
        <f t="shared" si="10"/>
        <v>#N/A</v>
      </c>
      <c r="FA14" s="108" t="str">
        <f t="shared" si="10"/>
        <v>#N/A</v>
      </c>
      <c r="FB14" s="108" t="str">
        <f t="shared" si="10"/>
        <v>#N/A</v>
      </c>
      <c r="FC14" s="108" t="str">
        <f t="shared" si="10"/>
        <v>#N/A</v>
      </c>
      <c r="FD14" s="108" t="str">
        <f t="shared" si="10"/>
        <v>#N/A</v>
      </c>
      <c r="FE14" s="108" t="str">
        <f t="shared" si="10"/>
        <v>#N/A</v>
      </c>
      <c r="FF14" s="108" t="str">
        <f t="shared" si="10"/>
        <v>#N/A</v>
      </c>
      <c r="FG14" s="108" t="str">
        <f t="shared" si="10"/>
        <v>#N/A</v>
      </c>
      <c r="FH14" s="108" t="str">
        <f t="shared" si="10"/>
        <v>#N/A</v>
      </c>
      <c r="FI14" s="108" t="str">
        <f t="shared" si="10"/>
        <v>#N/A</v>
      </c>
      <c r="FJ14" s="108" t="str">
        <f t="shared" si="10"/>
        <v>#N/A</v>
      </c>
      <c r="FK14" s="108" t="str">
        <f t="shared" si="10"/>
        <v>#N/A</v>
      </c>
      <c r="FL14" s="108" t="str">
        <f t="shared" si="10"/>
        <v>#N/A</v>
      </c>
      <c r="FM14" s="108" t="str">
        <f t="shared" si="10"/>
        <v>#N/A</v>
      </c>
      <c r="FN14" s="108" t="str">
        <f t="shared" si="10"/>
        <v>#N/A</v>
      </c>
      <c r="FO14" s="108" t="str">
        <f t="shared" si="10"/>
        <v>#N/A</v>
      </c>
      <c r="FP14" s="108" t="str">
        <f t="shared" si="10"/>
        <v>#N/A</v>
      </c>
      <c r="FQ14" s="108" t="str">
        <f t="shared" si="10"/>
        <v>#N/A</v>
      </c>
      <c r="FR14" s="108" t="str">
        <f t="shared" si="10"/>
        <v>#N/A</v>
      </c>
      <c r="FS14" s="108" t="str">
        <f t="shared" si="10"/>
        <v>#N/A</v>
      </c>
      <c r="FT14" s="108" t="str">
        <f t="shared" si="10"/>
        <v>#N/A</v>
      </c>
      <c r="FU14" s="108" t="str">
        <f t="shared" si="10"/>
        <v>#N/A</v>
      </c>
      <c r="FV14" s="108" t="str">
        <f t="shared" si="10"/>
        <v>#N/A</v>
      </c>
      <c r="FW14" s="108" t="str">
        <f t="shared" si="10"/>
        <v>#N/A</v>
      </c>
      <c r="FX14" s="108" t="str">
        <f t="shared" si="10"/>
        <v>#N/A</v>
      </c>
      <c r="FY14" s="108" t="str">
        <f t="shared" si="10"/>
        <v>#N/A</v>
      </c>
      <c r="FZ14" s="108" t="str">
        <f t="shared" si="10"/>
        <v>#N/A</v>
      </c>
      <c r="GA14" s="108" t="str">
        <f t="shared" si="10"/>
        <v>#N/A</v>
      </c>
      <c r="GB14" s="108" t="str">
        <f t="shared" si="10"/>
        <v>#N/A</v>
      </c>
      <c r="GC14" s="108" t="str">
        <f t="shared" si="10"/>
        <v>#N/A</v>
      </c>
      <c r="GD14" s="108" t="str">
        <f t="shared" si="10"/>
        <v>#N/A</v>
      </c>
      <c r="GE14" s="108" t="str">
        <f t="shared" si="10"/>
        <v>#N/A</v>
      </c>
      <c r="GF14" s="108" t="str">
        <f t="shared" si="10"/>
        <v>#N/A</v>
      </c>
      <c r="GG14" s="108" t="str">
        <f t="shared" si="10"/>
        <v>#N/A</v>
      </c>
      <c r="GH14" s="108" t="str">
        <f t="shared" si="10"/>
        <v>#N/A</v>
      </c>
      <c r="GI14" s="108" t="str">
        <f t="shared" si="10"/>
        <v>#N/A</v>
      </c>
      <c r="GJ14" s="108" t="str">
        <f t="shared" si="10"/>
        <v>#N/A</v>
      </c>
      <c r="GK14" s="108" t="str">
        <f t="shared" si="10"/>
        <v>#N/A</v>
      </c>
      <c r="GL14" s="108" t="str">
        <f t="shared" si="10"/>
        <v>#N/A</v>
      </c>
      <c r="GM14" s="108" t="str">
        <f t="shared" si="10"/>
        <v>#N/A</v>
      </c>
      <c r="GN14" s="108" t="str">
        <f t="shared" si="10"/>
        <v>#N/A</v>
      </c>
      <c r="GO14" s="108" t="str">
        <f t="shared" si="10"/>
        <v>#N/A</v>
      </c>
      <c r="GP14" s="108" t="str">
        <f t="shared" si="10"/>
        <v>#N/A</v>
      </c>
      <c r="GQ14" s="108" t="str">
        <f t="shared" si="10"/>
        <v>#N/A</v>
      </c>
      <c r="GR14" s="108" t="str">
        <f t="shared" si="10"/>
        <v>#N/A</v>
      </c>
      <c r="GS14" s="108" t="str">
        <f t="shared" si="10"/>
        <v>#N/A</v>
      </c>
      <c r="GT14" s="108" t="str">
        <f t="shared" si="10"/>
        <v>#N/A</v>
      </c>
      <c r="GU14" s="108" t="str">
        <f t="shared" si="10"/>
        <v>#N/A</v>
      </c>
      <c r="GV14" s="108" t="str">
        <f t="shared" si="10"/>
        <v>#N/A</v>
      </c>
      <c r="GW14" s="108" t="str">
        <f t="shared" si="10"/>
        <v>#N/A</v>
      </c>
      <c r="GX14" s="108" t="str">
        <f t="shared" si="10"/>
        <v>#N/A</v>
      </c>
      <c r="GY14" s="108" t="str">
        <f t="shared" si="10"/>
        <v>#N/A</v>
      </c>
      <c r="GZ14" s="108" t="str">
        <f t="shared" si="10"/>
        <v>#N/A</v>
      </c>
      <c r="HA14" s="108" t="str">
        <f t="shared" si="10"/>
        <v>#N/A</v>
      </c>
      <c r="HB14" s="108" t="str">
        <f t="shared" si="10"/>
        <v>#N/A</v>
      </c>
      <c r="HC14" s="108" t="str">
        <f t="shared" si="10"/>
        <v>#N/A</v>
      </c>
      <c r="HD14" s="108" t="str">
        <f t="shared" si="10"/>
        <v>#N/A</v>
      </c>
      <c r="HE14" s="108" t="str">
        <f t="shared" si="10"/>
        <v>#N/A</v>
      </c>
      <c r="HF14" s="108" t="str">
        <f t="shared" si="10"/>
        <v>#N/A</v>
      </c>
      <c r="HG14" s="108" t="str">
        <f t="shared" si="10"/>
        <v>#N/A</v>
      </c>
      <c r="HH14" s="108" t="str">
        <f t="shared" si="10"/>
        <v>#N/A</v>
      </c>
      <c r="HI14" s="108" t="str">
        <f t="shared" si="10"/>
        <v>#N/A</v>
      </c>
      <c r="HJ14" s="108" t="str">
        <f t="shared" si="10"/>
        <v>#N/A</v>
      </c>
      <c r="HK14" s="108" t="str">
        <f t="shared" si="10"/>
        <v>#N/A</v>
      </c>
      <c r="HL14" s="108" t="str">
        <f t="shared" si="10"/>
        <v>#N/A</v>
      </c>
      <c r="HM14" s="108" t="str">
        <f t="shared" si="10"/>
        <v>#N/A</v>
      </c>
      <c r="HN14" s="108" t="str">
        <f t="shared" si="10"/>
        <v>#N/A</v>
      </c>
      <c r="HO14" s="108" t="str">
        <f t="shared" si="10"/>
        <v>#N/A</v>
      </c>
      <c r="HP14" s="108" t="str">
        <f t="shared" si="10"/>
        <v>#N/A</v>
      </c>
      <c r="HQ14" s="108" t="str">
        <f t="shared" si="10"/>
        <v>#N/A</v>
      </c>
      <c r="HR14" s="108" t="str">
        <f t="shared" si="10"/>
        <v>#N/A</v>
      </c>
      <c r="HS14" s="108" t="str">
        <f t="shared" si="10"/>
        <v>#N/A</v>
      </c>
      <c r="HT14" s="108" t="str">
        <f t="shared" si="10"/>
        <v>#N/A</v>
      </c>
      <c r="HU14" s="108" t="str">
        <f t="shared" si="10"/>
        <v>#N/A</v>
      </c>
      <c r="HV14" s="108" t="str">
        <f t="shared" si="10"/>
        <v>#N/A</v>
      </c>
      <c r="HW14" s="108" t="str">
        <f t="shared" si="10"/>
        <v>#N/A</v>
      </c>
      <c r="HX14" s="108" t="str">
        <f t="shared" si="10"/>
        <v>#N/A</v>
      </c>
      <c r="HY14" s="108" t="str">
        <f t="shared" si="10"/>
        <v>#N/A</v>
      </c>
      <c r="HZ14" s="108" t="str">
        <f t="shared" si="10"/>
        <v>#N/A</v>
      </c>
      <c r="IA14" s="108" t="str">
        <f t="shared" si="10"/>
        <v>#N/A</v>
      </c>
      <c r="IB14" s="108" t="str">
        <f t="shared" si="10"/>
        <v>#N/A</v>
      </c>
      <c r="IC14" s="108" t="str">
        <f t="shared" si="10"/>
        <v>#N/A</v>
      </c>
      <c r="ID14" s="108" t="str">
        <f t="shared" si="10"/>
        <v>#N/A</v>
      </c>
      <c r="IE14" s="108" t="str">
        <f t="shared" si="10"/>
        <v>#N/A</v>
      </c>
      <c r="IF14" s="108" t="str">
        <f t="shared" si="10"/>
        <v>#N/A</v>
      </c>
      <c r="IG14" s="108" t="str">
        <f t="shared" si="10"/>
        <v>#N/A</v>
      </c>
      <c r="IH14" s="108" t="str">
        <f t="shared" si="10"/>
        <v>#N/A</v>
      </c>
      <c r="II14" s="108" t="str">
        <f t="shared" si="10"/>
        <v>#N/A</v>
      </c>
      <c r="IJ14" s="108" t="str">
        <f t="shared" si="10"/>
        <v>#N/A</v>
      </c>
      <c r="IK14" s="108" t="str">
        <f t="shared" si="10"/>
        <v>#N/A</v>
      </c>
      <c r="IL14" s="108" t="str">
        <f t="shared" si="10"/>
        <v>#N/A</v>
      </c>
      <c r="IM14" s="108" t="str">
        <f t="shared" si="10"/>
        <v>#N/A</v>
      </c>
      <c r="IN14" s="108" t="str">
        <f t="shared" si="10"/>
        <v>#N/A</v>
      </c>
      <c r="IO14" s="108" t="str">
        <f t="shared" si="10"/>
        <v>#N/A</v>
      </c>
      <c r="IP14" s="108" t="str">
        <f t="shared" si="10"/>
        <v>#N/A</v>
      </c>
      <c r="IQ14" s="108" t="str">
        <f t="shared" si="10"/>
        <v>#N/A</v>
      </c>
      <c r="IR14" s="108" t="str">
        <f t="shared" si="10"/>
        <v>#N/A</v>
      </c>
      <c r="IS14" s="108" t="str">
        <f t="shared" si="10"/>
        <v>#N/A</v>
      </c>
      <c r="IT14" s="108" t="str">
        <f t="shared" si="10"/>
        <v>#N/A</v>
      </c>
      <c r="IU14" s="108" t="str">
        <f t="shared" si="10"/>
        <v>#N/A</v>
      </c>
      <c r="IV14" s="108" t="str">
        <f t="shared" si="10"/>
        <v>#N/A</v>
      </c>
      <c r="IW14" s="108" t="str">
        <f t="shared" si="10"/>
        <v>#N/A</v>
      </c>
      <c r="IX14" s="108" t="str">
        <f t="shared" si="10"/>
        <v>#N/A</v>
      </c>
      <c r="IY14" s="108" t="str">
        <f t="shared" si="10"/>
        <v>#N/A</v>
      </c>
      <c r="IZ14" s="108" t="str">
        <f t="shared" si="10"/>
        <v>#N/A</v>
      </c>
      <c r="JA14" s="108" t="str">
        <f t="shared" si="10"/>
        <v>#N/A</v>
      </c>
      <c r="JB14" s="108" t="str">
        <f t="shared" si="10"/>
        <v>#N/A</v>
      </c>
      <c r="JC14" s="108" t="str">
        <f t="shared" si="10"/>
        <v>#N/A</v>
      </c>
      <c r="JD14" s="108" t="str">
        <f t="shared" si="10"/>
        <v>#N/A</v>
      </c>
      <c r="JE14" s="108" t="str">
        <f t="shared" si="10"/>
        <v>#N/A</v>
      </c>
      <c r="JF14" s="108" t="str">
        <f t="shared" si="10"/>
        <v>#N/A</v>
      </c>
      <c r="JG14" s="108" t="str">
        <f t="shared" si="10"/>
        <v>#N/A</v>
      </c>
      <c r="JH14" s="108" t="str">
        <f t="shared" si="10"/>
        <v>#N/A</v>
      </c>
      <c r="JI14" s="108" t="str">
        <f t="shared" si="10"/>
        <v>#N/A</v>
      </c>
      <c r="JJ14" s="108" t="str">
        <f t="shared" si="10"/>
        <v>#N/A</v>
      </c>
      <c r="JK14" s="108" t="str">
        <f t="shared" si="10"/>
        <v>#N/A</v>
      </c>
      <c r="JL14" s="108" t="str">
        <f t="shared" si="10"/>
        <v>#N/A</v>
      </c>
      <c r="JM14" s="108" t="str">
        <f t="shared" si="10"/>
        <v>#N/A</v>
      </c>
      <c r="JN14" s="108" t="str">
        <f t="shared" si="10"/>
        <v>#N/A</v>
      </c>
      <c r="JO14" s="108" t="str">
        <f t="shared" si="10"/>
        <v>#N/A</v>
      </c>
      <c r="JP14" s="108" t="str">
        <f t="shared" si="10"/>
        <v>#N/A</v>
      </c>
      <c r="JQ14" s="108" t="str">
        <f t="shared" si="10"/>
        <v>#N/A</v>
      </c>
      <c r="JR14" s="108" t="str">
        <f t="shared" si="10"/>
        <v>#N/A</v>
      </c>
      <c r="JS14" s="108" t="str">
        <f t="shared" si="10"/>
        <v>#N/A</v>
      </c>
      <c r="JT14" s="108" t="str">
        <f t="shared" si="10"/>
        <v>#N/A</v>
      </c>
      <c r="JU14" s="108" t="str">
        <f t="shared" si="10"/>
        <v>#N/A</v>
      </c>
      <c r="JV14" s="108" t="str">
        <f t="shared" si="10"/>
        <v>#N/A</v>
      </c>
      <c r="JW14" s="108" t="str">
        <f t="shared" si="10"/>
        <v>#N/A</v>
      </c>
      <c r="JX14" s="108" t="str">
        <f t="shared" si="10"/>
        <v>#N/A</v>
      </c>
      <c r="JY14" s="108" t="str">
        <f t="shared" si="10"/>
        <v>#N/A</v>
      </c>
      <c r="JZ14" s="108" t="str">
        <f t="shared" si="10"/>
        <v>#N/A</v>
      </c>
      <c r="KA14" s="108" t="str">
        <f t="shared" si="10"/>
        <v>#N/A</v>
      </c>
      <c r="KB14" s="108" t="str">
        <f t="shared" si="10"/>
        <v>#N/A</v>
      </c>
      <c r="KC14" s="108" t="str">
        <f t="shared" si="10"/>
        <v>#N/A</v>
      </c>
      <c r="KD14" s="108" t="str">
        <f t="shared" si="10"/>
        <v>#N/A</v>
      </c>
      <c r="KE14" s="108" t="str">
        <f t="shared" si="10"/>
        <v>#N/A</v>
      </c>
      <c r="KF14" s="108" t="str">
        <f t="shared" si="10"/>
        <v>#N/A</v>
      </c>
      <c r="KG14" s="108" t="str">
        <f t="shared" si="10"/>
        <v>#N/A</v>
      </c>
      <c r="KH14" s="108" t="str">
        <f t="shared" si="10"/>
        <v>#N/A</v>
      </c>
      <c r="KI14" s="108" t="str">
        <f t="shared" si="10"/>
        <v>#N/A</v>
      </c>
      <c r="KJ14" s="108" t="str">
        <f t="shared" si="10"/>
        <v>#N/A</v>
      </c>
      <c r="KK14" s="108" t="str">
        <f t="shared" si="10"/>
        <v>#N/A</v>
      </c>
      <c r="KL14" s="108" t="str">
        <f t="shared" si="10"/>
        <v>#N/A</v>
      </c>
      <c r="KM14" s="108" t="str">
        <f t="shared" si="10"/>
        <v>#N/A</v>
      </c>
      <c r="KN14" s="108" t="str">
        <f t="shared" si="10"/>
        <v>#N/A</v>
      </c>
      <c r="KO14" s="108" t="str">
        <f t="shared" si="10"/>
        <v>#N/A</v>
      </c>
      <c r="KP14" s="108" t="str">
        <f t="shared" si="10"/>
        <v>#N/A</v>
      </c>
      <c r="KQ14" s="108" t="str">
        <f t="shared" si="10"/>
        <v>#N/A</v>
      </c>
      <c r="KR14" s="108" t="str">
        <f t="shared" si="10"/>
        <v>#N/A</v>
      </c>
      <c r="KS14" s="108" t="str">
        <f t="shared" si="10"/>
        <v>#N/A</v>
      </c>
      <c r="KT14" s="108" t="str">
        <f t="shared" si="10"/>
        <v>#N/A</v>
      </c>
      <c r="KU14" s="108" t="str">
        <f t="shared" si="10"/>
        <v>#N/A</v>
      </c>
      <c r="KV14" s="108" t="str">
        <f t="shared" si="10"/>
        <v>#N/A</v>
      </c>
      <c r="KW14" s="108" t="str">
        <f t="shared" si="10"/>
        <v>#N/A</v>
      </c>
      <c r="KX14" s="108" t="str">
        <f t="shared" si="10"/>
        <v>#N/A</v>
      </c>
      <c r="KY14" s="108" t="str">
        <f t="shared" si="10"/>
        <v>#N/A</v>
      </c>
      <c r="KZ14" s="108" t="str">
        <f t="shared" si="10"/>
        <v>#N/A</v>
      </c>
      <c r="LA14" s="108" t="str">
        <f t="shared" si="10"/>
        <v>#N/A</v>
      </c>
      <c r="LB14" s="108" t="str">
        <f t="shared" si="10"/>
        <v>#N/A</v>
      </c>
      <c r="LC14" s="108" t="str">
        <f t="shared" si="10"/>
        <v>#N/A</v>
      </c>
      <c r="LD14" s="108" t="str">
        <f t="shared" si="10"/>
        <v>#N/A</v>
      </c>
      <c r="LE14" s="108" t="str">
        <f t="shared" si="10"/>
        <v>#N/A</v>
      </c>
      <c r="LF14" s="108" t="str">
        <f t="shared" si="10"/>
        <v>#N/A</v>
      </c>
      <c r="LG14" s="108" t="str">
        <f t="shared" si="10"/>
        <v>#N/A</v>
      </c>
      <c r="LH14" s="108" t="str">
        <f t="shared" si="10"/>
        <v>#N/A</v>
      </c>
      <c r="LI14" s="108" t="str">
        <f t="shared" si="10"/>
        <v>#N/A</v>
      </c>
      <c r="LJ14" s="108" t="str">
        <f t="shared" si="10"/>
        <v>#N/A</v>
      </c>
      <c r="LK14" s="108" t="str">
        <f t="shared" si="10"/>
        <v>#N/A</v>
      </c>
      <c r="LL14" s="108" t="str">
        <f t="shared" si="10"/>
        <v>#N/A</v>
      </c>
      <c r="LM14" s="108" t="str">
        <f t="shared" si="10"/>
        <v>#N/A</v>
      </c>
      <c r="LN14" s="108" t="str">
        <f t="shared" si="10"/>
        <v>#N/A</v>
      </c>
      <c r="LO14" s="108" t="str">
        <f t="shared" si="10"/>
        <v>#N/A</v>
      </c>
      <c r="LP14" s="108" t="str">
        <f t="shared" si="10"/>
        <v>#N/A</v>
      </c>
      <c r="LQ14" s="108" t="str">
        <f t="shared" si="10"/>
        <v>#N/A</v>
      </c>
      <c r="LR14" s="108" t="str">
        <f t="shared" si="10"/>
        <v>#N/A</v>
      </c>
      <c r="LS14" s="108" t="str">
        <f t="shared" si="10"/>
        <v>#N/A</v>
      </c>
      <c r="LT14" s="108" t="str">
        <f t="shared" si="10"/>
        <v>#N/A</v>
      </c>
      <c r="LU14" s="108" t="str">
        <f t="shared" si="10"/>
        <v>#N/A</v>
      </c>
      <c r="LV14" s="108" t="str">
        <f t="shared" si="10"/>
        <v>#N/A</v>
      </c>
      <c r="LW14" s="108" t="str">
        <f t="shared" si="10"/>
        <v>#N/A</v>
      </c>
      <c r="LX14" s="108" t="str">
        <f t="shared" si="10"/>
        <v>#N/A</v>
      </c>
      <c r="LY14" s="108" t="str">
        <f t="shared" si="10"/>
        <v>#N/A</v>
      </c>
      <c r="LZ14" s="108" t="str">
        <f t="shared" si="10"/>
        <v>#N/A</v>
      </c>
      <c r="MA14" s="108" t="str">
        <f t="shared" si="10"/>
        <v>#N/A</v>
      </c>
      <c r="MB14" s="108" t="str">
        <f t="shared" si="10"/>
        <v>#N/A</v>
      </c>
      <c r="MC14" s="108" t="str">
        <f t="shared" si="10"/>
        <v>#N/A</v>
      </c>
      <c r="MD14" s="108" t="str">
        <f t="shared" si="10"/>
        <v>#N/A</v>
      </c>
      <c r="ME14" s="108" t="str">
        <f t="shared" si="10"/>
        <v>#N/A</v>
      </c>
      <c r="MF14" s="108" t="str">
        <f t="shared" si="10"/>
        <v>#N/A</v>
      </c>
      <c r="MG14" s="108" t="str">
        <f t="shared" si="10"/>
        <v>#N/A</v>
      </c>
      <c r="MH14" s="108" t="str">
        <f t="shared" si="10"/>
        <v>#N/A</v>
      </c>
      <c r="MI14" s="108" t="str">
        <f t="shared" si="10"/>
        <v>#N/A</v>
      </c>
      <c r="MJ14" s="108" t="str">
        <f t="shared" si="10"/>
        <v>#N/A</v>
      </c>
      <c r="MK14" s="108" t="str">
        <f t="shared" si="10"/>
        <v>#N/A</v>
      </c>
      <c r="ML14" s="108" t="str">
        <f t="shared" si="10"/>
        <v>#N/A</v>
      </c>
      <c r="MM14" s="108" t="str">
        <f t="shared" si="10"/>
        <v>#N/A</v>
      </c>
      <c r="MN14" s="108" t="str">
        <f t="shared" si="10"/>
        <v>#N/A</v>
      </c>
      <c r="MO14" s="108" t="str">
        <f t="shared" si="10"/>
        <v>#N/A</v>
      </c>
      <c r="MP14" s="108" t="str">
        <f t="shared" si="10"/>
        <v>#N/A</v>
      </c>
      <c r="MQ14" s="108" t="str">
        <f t="shared" si="10"/>
        <v>#N/A</v>
      </c>
      <c r="MR14" s="108" t="str">
        <f t="shared" si="10"/>
        <v>#N/A</v>
      </c>
      <c r="MS14" s="108" t="str">
        <f t="shared" si="10"/>
        <v>#N/A</v>
      </c>
      <c r="MT14" s="108" t="str">
        <f t="shared" si="10"/>
        <v>#N/A</v>
      </c>
      <c r="MU14" s="108" t="str">
        <f t="shared" si="10"/>
        <v>#N/A</v>
      </c>
      <c r="MV14" s="108" t="str">
        <f t="shared" si="10"/>
        <v>#N/A</v>
      </c>
      <c r="MW14" s="108" t="str">
        <f t="shared" si="10"/>
        <v>#N/A</v>
      </c>
      <c r="MX14" s="108" t="str">
        <f t="shared" si="10"/>
        <v>#N/A</v>
      </c>
      <c r="MY14" s="108" t="str">
        <f t="shared" si="10"/>
        <v>#N/A</v>
      </c>
      <c r="MZ14" s="108" t="str">
        <f t="shared" si="10"/>
        <v>#N/A</v>
      </c>
      <c r="NA14" s="108" t="str">
        <f t="shared" si="10"/>
        <v>#N/A</v>
      </c>
      <c r="NB14" s="108" t="str">
        <f t="shared" si="10"/>
        <v>#N/A</v>
      </c>
      <c r="NC14" s="108" t="str">
        <f t="shared" si="10"/>
        <v>#N/A</v>
      </c>
      <c r="ND14" s="108" t="str">
        <f t="shared" si="10"/>
        <v>#N/A</v>
      </c>
      <c r="NE14" s="108" t="str">
        <f t="shared" si="10"/>
        <v>#N/A</v>
      </c>
      <c r="NF14" s="108" t="str">
        <f t="shared" si="10"/>
        <v>#N/A</v>
      </c>
      <c r="NG14" s="108" t="str">
        <f t="shared" si="10"/>
        <v>#N/A</v>
      </c>
      <c r="NH14" s="108" t="str">
        <f t="shared" si="10"/>
        <v>#N/A</v>
      </c>
      <c r="NI14" s="46" t="s">
        <v>168</v>
      </c>
    </row>
    <row r="15" ht="14.25" customHeight="1">
      <c r="B15" s="46" t="s">
        <v>108</v>
      </c>
      <c r="E15" s="160">
        <f>Model!$I$20</f>
        <v>0</v>
      </c>
      <c r="G15" s="46" t="s">
        <v>208</v>
      </c>
      <c r="I15" s="108">
        <f t="shared" ref="I15:NH15" si="11">I13*I16</f>
        <v>0</v>
      </c>
      <c r="J15" s="108">
        <f t="shared" si="11"/>
        <v>145030.2408</v>
      </c>
      <c r="K15" s="108">
        <f t="shared" si="11"/>
        <v>144190.2918</v>
      </c>
      <c r="L15" s="108">
        <f t="shared" si="11"/>
        <v>139998.8551</v>
      </c>
      <c r="M15" s="108">
        <f t="shared" si="11"/>
        <v>139078.7176</v>
      </c>
      <c r="N15" s="108">
        <f t="shared" si="11"/>
        <v>138207.8525</v>
      </c>
      <c r="O15" s="108">
        <f t="shared" si="11"/>
        <v>137219.8931</v>
      </c>
      <c r="P15" s="108">
        <f t="shared" si="11"/>
        <v>135992.3347</v>
      </c>
      <c r="Q15" s="108">
        <f t="shared" si="11"/>
        <v>135259.4323</v>
      </c>
      <c r="R15" s="108">
        <f t="shared" si="11"/>
        <v>132416.3196</v>
      </c>
      <c r="S15" s="108">
        <f t="shared" si="11"/>
        <v>131864.8555</v>
      </c>
      <c r="T15" s="108">
        <f t="shared" si="11"/>
        <v>131870.8454</v>
      </c>
      <c r="U15" s="108">
        <f t="shared" si="11"/>
        <v>129335.5402</v>
      </c>
      <c r="V15" s="108">
        <f t="shared" si="11"/>
        <v>129157.7732</v>
      </c>
      <c r="W15" s="108">
        <f t="shared" si="11"/>
        <v>129160.4784</v>
      </c>
      <c r="X15" s="108">
        <f t="shared" si="11"/>
        <v>128327.8718</v>
      </c>
      <c r="Y15" s="108">
        <f t="shared" si="11"/>
        <v>128270.6772</v>
      </c>
      <c r="Z15" s="108">
        <f t="shared" si="11"/>
        <v>128262.755</v>
      </c>
      <c r="AA15" s="108">
        <f t="shared" si="11"/>
        <v>128295.9897</v>
      </c>
      <c r="AB15" s="108">
        <f t="shared" si="11"/>
        <v>128436.6575</v>
      </c>
      <c r="AC15" s="108">
        <f t="shared" si="11"/>
        <v>128615.5839</v>
      </c>
      <c r="AD15" s="108">
        <f t="shared" si="11"/>
        <v>128794.5102</v>
      </c>
      <c r="AE15" s="108">
        <f t="shared" si="11"/>
        <v>128980.5859</v>
      </c>
      <c r="AF15" s="108">
        <f t="shared" si="11"/>
        <v>129201.2488</v>
      </c>
      <c r="AG15" s="108">
        <f t="shared" si="11"/>
        <v>129426.1627</v>
      </c>
      <c r="AH15" s="108">
        <f t="shared" si="11"/>
        <v>129662.8634</v>
      </c>
      <c r="AI15" s="108">
        <f t="shared" si="11"/>
        <v>129923.9103</v>
      </c>
      <c r="AJ15" s="108">
        <f t="shared" si="11"/>
        <v>130197.5169</v>
      </c>
      <c r="AK15" s="108">
        <f t="shared" si="11"/>
        <v>130476.1474</v>
      </c>
      <c r="AL15" s="108">
        <f t="shared" si="11"/>
        <v>130734.1028</v>
      </c>
      <c r="AM15" s="108">
        <f t="shared" si="11"/>
        <v>130988.1936</v>
      </c>
      <c r="AN15" s="108">
        <f t="shared" si="11"/>
        <v>0</v>
      </c>
      <c r="AO15" s="108">
        <f t="shared" si="11"/>
        <v>0</v>
      </c>
      <c r="AP15" s="108">
        <f t="shared" si="11"/>
        <v>0</v>
      </c>
      <c r="AQ15" s="108">
        <f t="shared" si="11"/>
        <v>0</v>
      </c>
      <c r="AR15" s="108">
        <f t="shared" si="11"/>
        <v>0</v>
      </c>
      <c r="AS15" s="108">
        <f t="shared" si="11"/>
        <v>0</v>
      </c>
      <c r="AT15" s="108">
        <f t="shared" si="11"/>
        <v>0</v>
      </c>
      <c r="AU15" s="108">
        <f t="shared" si="11"/>
        <v>0</v>
      </c>
      <c r="AV15" s="108">
        <f t="shared" si="11"/>
        <v>0</v>
      </c>
      <c r="AW15" s="108">
        <f t="shared" si="11"/>
        <v>0</v>
      </c>
      <c r="AX15" s="108">
        <f t="shared" si="11"/>
        <v>0</v>
      </c>
      <c r="AY15" s="108">
        <f t="shared" si="11"/>
        <v>0</v>
      </c>
      <c r="AZ15" s="108">
        <f t="shared" si="11"/>
        <v>0</v>
      </c>
      <c r="BA15" s="108">
        <f t="shared" si="11"/>
        <v>0</v>
      </c>
      <c r="BB15" s="108">
        <f t="shared" si="11"/>
        <v>0</v>
      </c>
      <c r="BC15" s="108">
        <f t="shared" si="11"/>
        <v>0</v>
      </c>
      <c r="BD15" s="108">
        <f t="shared" si="11"/>
        <v>0</v>
      </c>
      <c r="BE15" s="108">
        <f t="shared" si="11"/>
        <v>0</v>
      </c>
      <c r="BF15" s="108">
        <f t="shared" si="11"/>
        <v>0</v>
      </c>
      <c r="BG15" s="108">
        <f t="shared" si="11"/>
        <v>0</v>
      </c>
      <c r="BH15" s="108">
        <f t="shared" si="11"/>
        <v>0</v>
      </c>
      <c r="BI15" s="108">
        <f t="shared" si="11"/>
        <v>0</v>
      </c>
      <c r="BJ15" s="108">
        <f t="shared" si="11"/>
        <v>0</v>
      </c>
      <c r="BK15" s="108">
        <f t="shared" si="11"/>
        <v>0</v>
      </c>
      <c r="BL15" s="108">
        <f t="shared" si="11"/>
        <v>0</v>
      </c>
      <c r="BM15" s="108">
        <f t="shared" si="11"/>
        <v>0</v>
      </c>
      <c r="BN15" s="108">
        <f t="shared" si="11"/>
        <v>0</v>
      </c>
      <c r="BO15" s="108">
        <f t="shared" si="11"/>
        <v>0</v>
      </c>
      <c r="BP15" s="108">
        <f t="shared" si="11"/>
        <v>0</v>
      </c>
      <c r="BQ15" s="108">
        <f t="shared" si="11"/>
        <v>0</v>
      </c>
      <c r="BR15" s="108">
        <f t="shared" si="11"/>
        <v>0</v>
      </c>
      <c r="BS15" s="108">
        <f t="shared" si="11"/>
        <v>0</v>
      </c>
      <c r="BT15" s="108">
        <f t="shared" si="11"/>
        <v>0</v>
      </c>
      <c r="BU15" s="108">
        <f t="shared" si="11"/>
        <v>0</v>
      </c>
      <c r="BV15" s="108">
        <f t="shared" si="11"/>
        <v>0</v>
      </c>
      <c r="BW15" s="108">
        <f t="shared" si="11"/>
        <v>0</v>
      </c>
      <c r="BX15" s="108">
        <f t="shared" si="11"/>
        <v>0</v>
      </c>
      <c r="BY15" s="108">
        <f t="shared" si="11"/>
        <v>0</v>
      </c>
      <c r="BZ15" s="108">
        <f t="shared" si="11"/>
        <v>0</v>
      </c>
      <c r="CA15" s="108">
        <f t="shared" si="11"/>
        <v>0</v>
      </c>
      <c r="CB15" s="108">
        <f t="shared" si="11"/>
        <v>0</v>
      </c>
      <c r="CC15" s="108">
        <f t="shared" si="11"/>
        <v>0</v>
      </c>
      <c r="CD15" s="108">
        <f t="shared" si="11"/>
        <v>0</v>
      </c>
      <c r="CE15" s="108">
        <f t="shared" si="11"/>
        <v>0</v>
      </c>
      <c r="CF15" s="108">
        <f t="shared" si="11"/>
        <v>0</v>
      </c>
      <c r="CG15" s="108">
        <f t="shared" si="11"/>
        <v>0</v>
      </c>
      <c r="CH15" s="108">
        <f t="shared" si="11"/>
        <v>0</v>
      </c>
      <c r="CI15" s="108">
        <f t="shared" si="11"/>
        <v>0</v>
      </c>
      <c r="CJ15" s="108">
        <f t="shared" si="11"/>
        <v>0</v>
      </c>
      <c r="CK15" s="108">
        <f t="shared" si="11"/>
        <v>0</v>
      </c>
      <c r="CL15" s="108">
        <f t="shared" si="11"/>
        <v>0</v>
      </c>
      <c r="CM15" s="108">
        <f t="shared" si="11"/>
        <v>0</v>
      </c>
      <c r="CN15" s="108">
        <f t="shared" si="11"/>
        <v>0</v>
      </c>
      <c r="CO15" s="108">
        <f t="shared" si="11"/>
        <v>0</v>
      </c>
      <c r="CP15" s="108">
        <f t="shared" si="11"/>
        <v>0</v>
      </c>
      <c r="CQ15" s="108">
        <f t="shared" si="11"/>
        <v>0</v>
      </c>
      <c r="CR15" s="108">
        <f t="shared" si="11"/>
        <v>0</v>
      </c>
      <c r="CS15" s="108">
        <f t="shared" si="11"/>
        <v>0</v>
      </c>
      <c r="CT15" s="108">
        <f t="shared" si="11"/>
        <v>0</v>
      </c>
      <c r="CU15" s="108">
        <f t="shared" si="11"/>
        <v>0</v>
      </c>
      <c r="CV15" s="108">
        <f t="shared" si="11"/>
        <v>0</v>
      </c>
      <c r="CW15" s="108">
        <f t="shared" si="11"/>
        <v>0</v>
      </c>
      <c r="CX15" s="108">
        <f t="shared" si="11"/>
        <v>0</v>
      </c>
      <c r="CY15" s="108">
        <f t="shared" si="11"/>
        <v>0</v>
      </c>
      <c r="CZ15" s="108">
        <f t="shared" si="11"/>
        <v>0</v>
      </c>
      <c r="DA15" s="108">
        <f t="shared" si="11"/>
        <v>0</v>
      </c>
      <c r="DB15" s="108">
        <f t="shared" si="11"/>
        <v>0</v>
      </c>
      <c r="DC15" s="108">
        <f t="shared" si="11"/>
        <v>0</v>
      </c>
      <c r="DD15" s="108">
        <f t="shared" si="11"/>
        <v>0</v>
      </c>
      <c r="DE15" s="108">
        <f t="shared" si="11"/>
        <v>0</v>
      </c>
      <c r="DF15" s="108">
        <f t="shared" si="11"/>
        <v>0</v>
      </c>
      <c r="DG15" s="108">
        <f t="shared" si="11"/>
        <v>0</v>
      </c>
      <c r="DH15" s="108">
        <f t="shared" si="11"/>
        <v>0</v>
      </c>
      <c r="DI15" s="108">
        <f t="shared" si="11"/>
        <v>0</v>
      </c>
      <c r="DJ15" s="108">
        <f t="shared" si="11"/>
        <v>0</v>
      </c>
      <c r="DK15" s="108">
        <f t="shared" si="11"/>
        <v>0</v>
      </c>
      <c r="DL15" s="108">
        <f t="shared" si="11"/>
        <v>0</v>
      </c>
      <c r="DM15" s="108">
        <f t="shared" si="11"/>
        <v>0</v>
      </c>
      <c r="DN15" s="108">
        <f t="shared" si="11"/>
        <v>0</v>
      </c>
      <c r="DO15" s="108">
        <f t="shared" si="11"/>
        <v>0</v>
      </c>
      <c r="DP15" s="108">
        <f t="shared" si="11"/>
        <v>0</v>
      </c>
      <c r="DQ15" s="108">
        <f t="shared" si="11"/>
        <v>0</v>
      </c>
      <c r="DR15" s="108">
        <f t="shared" si="11"/>
        <v>0</v>
      </c>
      <c r="DS15" s="108">
        <f t="shared" si="11"/>
        <v>0</v>
      </c>
      <c r="DT15" s="108">
        <f t="shared" si="11"/>
        <v>0</v>
      </c>
      <c r="DU15" s="108">
        <f t="shared" si="11"/>
        <v>0</v>
      </c>
      <c r="DV15" s="108">
        <f t="shared" si="11"/>
        <v>0</v>
      </c>
      <c r="DW15" s="108">
        <f t="shared" si="11"/>
        <v>0</v>
      </c>
      <c r="DX15" s="108">
        <f t="shared" si="11"/>
        <v>0</v>
      </c>
      <c r="DY15" s="108">
        <f t="shared" si="11"/>
        <v>0</v>
      </c>
      <c r="DZ15" s="108">
        <f t="shared" si="11"/>
        <v>0</v>
      </c>
      <c r="EA15" s="108">
        <f t="shared" si="11"/>
        <v>0</v>
      </c>
      <c r="EB15" s="108">
        <f t="shared" si="11"/>
        <v>0</v>
      </c>
      <c r="EC15" s="108" t="str">
        <f t="shared" si="11"/>
        <v>#N/A</v>
      </c>
      <c r="ED15" s="108" t="str">
        <f t="shared" si="11"/>
        <v>#N/A</v>
      </c>
      <c r="EE15" s="108" t="str">
        <f t="shared" si="11"/>
        <v>#N/A</v>
      </c>
      <c r="EF15" s="108" t="str">
        <f t="shared" si="11"/>
        <v>#N/A</v>
      </c>
      <c r="EG15" s="108" t="str">
        <f t="shared" si="11"/>
        <v>#N/A</v>
      </c>
      <c r="EH15" s="108" t="str">
        <f t="shared" si="11"/>
        <v>#N/A</v>
      </c>
      <c r="EI15" s="108" t="str">
        <f t="shared" si="11"/>
        <v>#N/A</v>
      </c>
      <c r="EJ15" s="108" t="str">
        <f t="shared" si="11"/>
        <v>#N/A</v>
      </c>
      <c r="EK15" s="108" t="str">
        <f t="shared" si="11"/>
        <v>#N/A</v>
      </c>
      <c r="EL15" s="108" t="str">
        <f t="shared" si="11"/>
        <v>#N/A</v>
      </c>
      <c r="EM15" s="108" t="str">
        <f t="shared" si="11"/>
        <v>#N/A</v>
      </c>
      <c r="EN15" s="108" t="str">
        <f t="shared" si="11"/>
        <v>#N/A</v>
      </c>
      <c r="EO15" s="108" t="str">
        <f t="shared" si="11"/>
        <v>#N/A</v>
      </c>
      <c r="EP15" s="108" t="str">
        <f t="shared" si="11"/>
        <v>#N/A</v>
      </c>
      <c r="EQ15" s="108" t="str">
        <f t="shared" si="11"/>
        <v>#N/A</v>
      </c>
      <c r="ER15" s="108" t="str">
        <f t="shared" si="11"/>
        <v>#N/A</v>
      </c>
      <c r="ES15" s="108" t="str">
        <f t="shared" si="11"/>
        <v>#N/A</v>
      </c>
      <c r="ET15" s="108" t="str">
        <f t="shared" si="11"/>
        <v>#N/A</v>
      </c>
      <c r="EU15" s="108" t="str">
        <f t="shared" si="11"/>
        <v>#N/A</v>
      </c>
      <c r="EV15" s="108" t="str">
        <f t="shared" si="11"/>
        <v>#N/A</v>
      </c>
      <c r="EW15" s="108" t="str">
        <f t="shared" si="11"/>
        <v>#N/A</v>
      </c>
      <c r="EX15" s="108" t="str">
        <f t="shared" si="11"/>
        <v>#N/A</v>
      </c>
      <c r="EY15" s="108" t="str">
        <f t="shared" si="11"/>
        <v>#N/A</v>
      </c>
      <c r="EZ15" s="108" t="str">
        <f t="shared" si="11"/>
        <v>#N/A</v>
      </c>
      <c r="FA15" s="108" t="str">
        <f t="shared" si="11"/>
        <v>#N/A</v>
      </c>
      <c r="FB15" s="108" t="str">
        <f t="shared" si="11"/>
        <v>#N/A</v>
      </c>
      <c r="FC15" s="108" t="str">
        <f t="shared" si="11"/>
        <v>#N/A</v>
      </c>
      <c r="FD15" s="108" t="str">
        <f t="shared" si="11"/>
        <v>#N/A</v>
      </c>
      <c r="FE15" s="108" t="str">
        <f t="shared" si="11"/>
        <v>#N/A</v>
      </c>
      <c r="FF15" s="108" t="str">
        <f t="shared" si="11"/>
        <v>#N/A</v>
      </c>
      <c r="FG15" s="108" t="str">
        <f t="shared" si="11"/>
        <v>#N/A</v>
      </c>
      <c r="FH15" s="108" t="str">
        <f t="shared" si="11"/>
        <v>#N/A</v>
      </c>
      <c r="FI15" s="108" t="str">
        <f t="shared" si="11"/>
        <v>#N/A</v>
      </c>
      <c r="FJ15" s="108" t="str">
        <f t="shared" si="11"/>
        <v>#N/A</v>
      </c>
      <c r="FK15" s="108" t="str">
        <f t="shared" si="11"/>
        <v>#N/A</v>
      </c>
      <c r="FL15" s="108" t="str">
        <f t="shared" si="11"/>
        <v>#N/A</v>
      </c>
      <c r="FM15" s="108" t="str">
        <f t="shared" si="11"/>
        <v>#N/A</v>
      </c>
      <c r="FN15" s="108" t="str">
        <f t="shared" si="11"/>
        <v>#N/A</v>
      </c>
      <c r="FO15" s="108" t="str">
        <f t="shared" si="11"/>
        <v>#N/A</v>
      </c>
      <c r="FP15" s="108" t="str">
        <f t="shared" si="11"/>
        <v>#N/A</v>
      </c>
      <c r="FQ15" s="108" t="str">
        <f t="shared" si="11"/>
        <v>#N/A</v>
      </c>
      <c r="FR15" s="108" t="str">
        <f t="shared" si="11"/>
        <v>#N/A</v>
      </c>
      <c r="FS15" s="108" t="str">
        <f t="shared" si="11"/>
        <v>#N/A</v>
      </c>
      <c r="FT15" s="108" t="str">
        <f t="shared" si="11"/>
        <v>#N/A</v>
      </c>
      <c r="FU15" s="108" t="str">
        <f t="shared" si="11"/>
        <v>#N/A</v>
      </c>
      <c r="FV15" s="108" t="str">
        <f t="shared" si="11"/>
        <v>#N/A</v>
      </c>
      <c r="FW15" s="108" t="str">
        <f t="shared" si="11"/>
        <v>#N/A</v>
      </c>
      <c r="FX15" s="108" t="str">
        <f t="shared" si="11"/>
        <v>#N/A</v>
      </c>
      <c r="FY15" s="108" t="str">
        <f t="shared" si="11"/>
        <v>#N/A</v>
      </c>
      <c r="FZ15" s="108" t="str">
        <f t="shared" si="11"/>
        <v>#N/A</v>
      </c>
      <c r="GA15" s="108" t="str">
        <f t="shared" si="11"/>
        <v>#N/A</v>
      </c>
      <c r="GB15" s="108" t="str">
        <f t="shared" si="11"/>
        <v>#N/A</v>
      </c>
      <c r="GC15" s="108" t="str">
        <f t="shared" si="11"/>
        <v>#N/A</v>
      </c>
      <c r="GD15" s="108" t="str">
        <f t="shared" si="11"/>
        <v>#N/A</v>
      </c>
      <c r="GE15" s="108" t="str">
        <f t="shared" si="11"/>
        <v>#N/A</v>
      </c>
      <c r="GF15" s="108" t="str">
        <f t="shared" si="11"/>
        <v>#N/A</v>
      </c>
      <c r="GG15" s="108" t="str">
        <f t="shared" si="11"/>
        <v>#N/A</v>
      </c>
      <c r="GH15" s="108" t="str">
        <f t="shared" si="11"/>
        <v>#N/A</v>
      </c>
      <c r="GI15" s="108" t="str">
        <f t="shared" si="11"/>
        <v>#N/A</v>
      </c>
      <c r="GJ15" s="108" t="str">
        <f t="shared" si="11"/>
        <v>#N/A</v>
      </c>
      <c r="GK15" s="108" t="str">
        <f t="shared" si="11"/>
        <v>#N/A</v>
      </c>
      <c r="GL15" s="108" t="str">
        <f t="shared" si="11"/>
        <v>#N/A</v>
      </c>
      <c r="GM15" s="108" t="str">
        <f t="shared" si="11"/>
        <v>#N/A</v>
      </c>
      <c r="GN15" s="108" t="str">
        <f t="shared" si="11"/>
        <v>#N/A</v>
      </c>
      <c r="GO15" s="108" t="str">
        <f t="shared" si="11"/>
        <v>#N/A</v>
      </c>
      <c r="GP15" s="108" t="str">
        <f t="shared" si="11"/>
        <v>#N/A</v>
      </c>
      <c r="GQ15" s="108" t="str">
        <f t="shared" si="11"/>
        <v>#N/A</v>
      </c>
      <c r="GR15" s="108" t="str">
        <f t="shared" si="11"/>
        <v>#N/A</v>
      </c>
      <c r="GS15" s="108" t="str">
        <f t="shared" si="11"/>
        <v>#N/A</v>
      </c>
      <c r="GT15" s="108" t="str">
        <f t="shared" si="11"/>
        <v>#N/A</v>
      </c>
      <c r="GU15" s="108" t="str">
        <f t="shared" si="11"/>
        <v>#N/A</v>
      </c>
      <c r="GV15" s="108" t="str">
        <f t="shared" si="11"/>
        <v>#N/A</v>
      </c>
      <c r="GW15" s="108" t="str">
        <f t="shared" si="11"/>
        <v>#N/A</v>
      </c>
      <c r="GX15" s="108" t="str">
        <f t="shared" si="11"/>
        <v>#N/A</v>
      </c>
      <c r="GY15" s="108" t="str">
        <f t="shared" si="11"/>
        <v>#N/A</v>
      </c>
      <c r="GZ15" s="108" t="str">
        <f t="shared" si="11"/>
        <v>#N/A</v>
      </c>
      <c r="HA15" s="108" t="str">
        <f t="shared" si="11"/>
        <v>#N/A</v>
      </c>
      <c r="HB15" s="108" t="str">
        <f t="shared" si="11"/>
        <v>#N/A</v>
      </c>
      <c r="HC15" s="108" t="str">
        <f t="shared" si="11"/>
        <v>#N/A</v>
      </c>
      <c r="HD15" s="108" t="str">
        <f t="shared" si="11"/>
        <v>#N/A</v>
      </c>
      <c r="HE15" s="108" t="str">
        <f t="shared" si="11"/>
        <v>#N/A</v>
      </c>
      <c r="HF15" s="108" t="str">
        <f t="shared" si="11"/>
        <v>#N/A</v>
      </c>
      <c r="HG15" s="108" t="str">
        <f t="shared" si="11"/>
        <v>#N/A</v>
      </c>
      <c r="HH15" s="108" t="str">
        <f t="shared" si="11"/>
        <v>#N/A</v>
      </c>
      <c r="HI15" s="108" t="str">
        <f t="shared" si="11"/>
        <v>#N/A</v>
      </c>
      <c r="HJ15" s="108" t="str">
        <f t="shared" si="11"/>
        <v>#N/A</v>
      </c>
      <c r="HK15" s="108" t="str">
        <f t="shared" si="11"/>
        <v>#N/A</v>
      </c>
      <c r="HL15" s="108" t="str">
        <f t="shared" si="11"/>
        <v>#N/A</v>
      </c>
      <c r="HM15" s="108" t="str">
        <f t="shared" si="11"/>
        <v>#N/A</v>
      </c>
      <c r="HN15" s="108" t="str">
        <f t="shared" si="11"/>
        <v>#N/A</v>
      </c>
      <c r="HO15" s="108" t="str">
        <f t="shared" si="11"/>
        <v>#N/A</v>
      </c>
      <c r="HP15" s="108" t="str">
        <f t="shared" si="11"/>
        <v>#N/A</v>
      </c>
      <c r="HQ15" s="108" t="str">
        <f t="shared" si="11"/>
        <v>#N/A</v>
      </c>
      <c r="HR15" s="108" t="str">
        <f t="shared" si="11"/>
        <v>#N/A</v>
      </c>
      <c r="HS15" s="108" t="str">
        <f t="shared" si="11"/>
        <v>#N/A</v>
      </c>
      <c r="HT15" s="108" t="str">
        <f t="shared" si="11"/>
        <v>#N/A</v>
      </c>
      <c r="HU15" s="108" t="str">
        <f t="shared" si="11"/>
        <v>#N/A</v>
      </c>
      <c r="HV15" s="108" t="str">
        <f t="shared" si="11"/>
        <v>#N/A</v>
      </c>
      <c r="HW15" s="108" t="str">
        <f t="shared" si="11"/>
        <v>#N/A</v>
      </c>
      <c r="HX15" s="108" t="str">
        <f t="shared" si="11"/>
        <v>#N/A</v>
      </c>
      <c r="HY15" s="108" t="str">
        <f t="shared" si="11"/>
        <v>#N/A</v>
      </c>
      <c r="HZ15" s="108" t="str">
        <f t="shared" si="11"/>
        <v>#N/A</v>
      </c>
      <c r="IA15" s="108" t="str">
        <f t="shared" si="11"/>
        <v>#N/A</v>
      </c>
      <c r="IB15" s="108" t="str">
        <f t="shared" si="11"/>
        <v>#N/A</v>
      </c>
      <c r="IC15" s="108" t="str">
        <f t="shared" si="11"/>
        <v>#N/A</v>
      </c>
      <c r="ID15" s="108" t="str">
        <f t="shared" si="11"/>
        <v>#N/A</v>
      </c>
      <c r="IE15" s="108" t="str">
        <f t="shared" si="11"/>
        <v>#N/A</v>
      </c>
      <c r="IF15" s="108" t="str">
        <f t="shared" si="11"/>
        <v>#N/A</v>
      </c>
      <c r="IG15" s="108" t="str">
        <f t="shared" si="11"/>
        <v>#N/A</v>
      </c>
      <c r="IH15" s="108" t="str">
        <f t="shared" si="11"/>
        <v>#N/A</v>
      </c>
      <c r="II15" s="108" t="str">
        <f t="shared" si="11"/>
        <v>#N/A</v>
      </c>
      <c r="IJ15" s="108" t="str">
        <f t="shared" si="11"/>
        <v>#N/A</v>
      </c>
      <c r="IK15" s="108" t="str">
        <f t="shared" si="11"/>
        <v>#N/A</v>
      </c>
      <c r="IL15" s="108" t="str">
        <f t="shared" si="11"/>
        <v>#N/A</v>
      </c>
      <c r="IM15" s="108" t="str">
        <f t="shared" si="11"/>
        <v>#N/A</v>
      </c>
      <c r="IN15" s="108" t="str">
        <f t="shared" si="11"/>
        <v>#N/A</v>
      </c>
      <c r="IO15" s="108" t="str">
        <f t="shared" si="11"/>
        <v>#N/A</v>
      </c>
      <c r="IP15" s="108" t="str">
        <f t="shared" si="11"/>
        <v>#N/A</v>
      </c>
      <c r="IQ15" s="108" t="str">
        <f t="shared" si="11"/>
        <v>#N/A</v>
      </c>
      <c r="IR15" s="108" t="str">
        <f t="shared" si="11"/>
        <v>#N/A</v>
      </c>
      <c r="IS15" s="108" t="str">
        <f t="shared" si="11"/>
        <v>#N/A</v>
      </c>
      <c r="IT15" s="108" t="str">
        <f t="shared" si="11"/>
        <v>#N/A</v>
      </c>
      <c r="IU15" s="108" t="str">
        <f t="shared" si="11"/>
        <v>#N/A</v>
      </c>
      <c r="IV15" s="108" t="str">
        <f t="shared" si="11"/>
        <v>#N/A</v>
      </c>
      <c r="IW15" s="108" t="str">
        <f t="shared" si="11"/>
        <v>#N/A</v>
      </c>
      <c r="IX15" s="108" t="str">
        <f t="shared" si="11"/>
        <v>#N/A</v>
      </c>
      <c r="IY15" s="108" t="str">
        <f t="shared" si="11"/>
        <v>#N/A</v>
      </c>
      <c r="IZ15" s="108" t="str">
        <f t="shared" si="11"/>
        <v>#N/A</v>
      </c>
      <c r="JA15" s="108" t="str">
        <f t="shared" si="11"/>
        <v>#N/A</v>
      </c>
      <c r="JB15" s="108" t="str">
        <f t="shared" si="11"/>
        <v>#N/A</v>
      </c>
      <c r="JC15" s="108" t="str">
        <f t="shared" si="11"/>
        <v>#N/A</v>
      </c>
      <c r="JD15" s="108" t="str">
        <f t="shared" si="11"/>
        <v>#N/A</v>
      </c>
      <c r="JE15" s="108" t="str">
        <f t="shared" si="11"/>
        <v>#N/A</v>
      </c>
      <c r="JF15" s="108" t="str">
        <f t="shared" si="11"/>
        <v>#N/A</v>
      </c>
      <c r="JG15" s="108" t="str">
        <f t="shared" si="11"/>
        <v>#N/A</v>
      </c>
      <c r="JH15" s="108" t="str">
        <f t="shared" si="11"/>
        <v>#N/A</v>
      </c>
      <c r="JI15" s="108" t="str">
        <f t="shared" si="11"/>
        <v>#N/A</v>
      </c>
      <c r="JJ15" s="108" t="str">
        <f t="shared" si="11"/>
        <v>#N/A</v>
      </c>
      <c r="JK15" s="108" t="str">
        <f t="shared" si="11"/>
        <v>#N/A</v>
      </c>
      <c r="JL15" s="108" t="str">
        <f t="shared" si="11"/>
        <v>#N/A</v>
      </c>
      <c r="JM15" s="108" t="str">
        <f t="shared" si="11"/>
        <v>#N/A</v>
      </c>
      <c r="JN15" s="108" t="str">
        <f t="shared" si="11"/>
        <v>#N/A</v>
      </c>
      <c r="JO15" s="108" t="str">
        <f t="shared" si="11"/>
        <v>#N/A</v>
      </c>
      <c r="JP15" s="108" t="str">
        <f t="shared" si="11"/>
        <v>#N/A</v>
      </c>
      <c r="JQ15" s="108" t="str">
        <f t="shared" si="11"/>
        <v>#N/A</v>
      </c>
      <c r="JR15" s="108" t="str">
        <f t="shared" si="11"/>
        <v>#N/A</v>
      </c>
      <c r="JS15" s="108" t="str">
        <f t="shared" si="11"/>
        <v>#N/A</v>
      </c>
      <c r="JT15" s="108" t="str">
        <f t="shared" si="11"/>
        <v>#N/A</v>
      </c>
      <c r="JU15" s="108" t="str">
        <f t="shared" si="11"/>
        <v>#N/A</v>
      </c>
      <c r="JV15" s="108" t="str">
        <f t="shared" si="11"/>
        <v>#N/A</v>
      </c>
      <c r="JW15" s="108" t="str">
        <f t="shared" si="11"/>
        <v>#N/A</v>
      </c>
      <c r="JX15" s="108" t="str">
        <f t="shared" si="11"/>
        <v>#N/A</v>
      </c>
      <c r="JY15" s="108" t="str">
        <f t="shared" si="11"/>
        <v>#N/A</v>
      </c>
      <c r="JZ15" s="108" t="str">
        <f t="shared" si="11"/>
        <v>#N/A</v>
      </c>
      <c r="KA15" s="108" t="str">
        <f t="shared" si="11"/>
        <v>#N/A</v>
      </c>
      <c r="KB15" s="108" t="str">
        <f t="shared" si="11"/>
        <v>#N/A</v>
      </c>
      <c r="KC15" s="108" t="str">
        <f t="shared" si="11"/>
        <v>#N/A</v>
      </c>
      <c r="KD15" s="108" t="str">
        <f t="shared" si="11"/>
        <v>#N/A</v>
      </c>
      <c r="KE15" s="108" t="str">
        <f t="shared" si="11"/>
        <v>#N/A</v>
      </c>
      <c r="KF15" s="108" t="str">
        <f t="shared" si="11"/>
        <v>#N/A</v>
      </c>
      <c r="KG15" s="108" t="str">
        <f t="shared" si="11"/>
        <v>#N/A</v>
      </c>
      <c r="KH15" s="108" t="str">
        <f t="shared" si="11"/>
        <v>#N/A</v>
      </c>
      <c r="KI15" s="108" t="str">
        <f t="shared" si="11"/>
        <v>#N/A</v>
      </c>
      <c r="KJ15" s="108" t="str">
        <f t="shared" si="11"/>
        <v>#N/A</v>
      </c>
      <c r="KK15" s="108" t="str">
        <f t="shared" si="11"/>
        <v>#N/A</v>
      </c>
      <c r="KL15" s="108" t="str">
        <f t="shared" si="11"/>
        <v>#N/A</v>
      </c>
      <c r="KM15" s="108" t="str">
        <f t="shared" si="11"/>
        <v>#N/A</v>
      </c>
      <c r="KN15" s="108" t="str">
        <f t="shared" si="11"/>
        <v>#N/A</v>
      </c>
      <c r="KO15" s="108" t="str">
        <f t="shared" si="11"/>
        <v>#N/A</v>
      </c>
      <c r="KP15" s="108" t="str">
        <f t="shared" si="11"/>
        <v>#N/A</v>
      </c>
      <c r="KQ15" s="108" t="str">
        <f t="shared" si="11"/>
        <v>#N/A</v>
      </c>
      <c r="KR15" s="108" t="str">
        <f t="shared" si="11"/>
        <v>#N/A</v>
      </c>
      <c r="KS15" s="108" t="str">
        <f t="shared" si="11"/>
        <v>#N/A</v>
      </c>
      <c r="KT15" s="108" t="str">
        <f t="shared" si="11"/>
        <v>#N/A</v>
      </c>
      <c r="KU15" s="108" t="str">
        <f t="shared" si="11"/>
        <v>#N/A</v>
      </c>
      <c r="KV15" s="108" t="str">
        <f t="shared" si="11"/>
        <v>#N/A</v>
      </c>
      <c r="KW15" s="108" t="str">
        <f t="shared" si="11"/>
        <v>#N/A</v>
      </c>
      <c r="KX15" s="108" t="str">
        <f t="shared" si="11"/>
        <v>#N/A</v>
      </c>
      <c r="KY15" s="108" t="str">
        <f t="shared" si="11"/>
        <v>#N/A</v>
      </c>
      <c r="KZ15" s="108" t="str">
        <f t="shared" si="11"/>
        <v>#N/A</v>
      </c>
      <c r="LA15" s="108" t="str">
        <f t="shared" si="11"/>
        <v>#N/A</v>
      </c>
      <c r="LB15" s="108" t="str">
        <f t="shared" si="11"/>
        <v>#N/A</v>
      </c>
      <c r="LC15" s="108" t="str">
        <f t="shared" si="11"/>
        <v>#N/A</v>
      </c>
      <c r="LD15" s="108" t="str">
        <f t="shared" si="11"/>
        <v>#N/A</v>
      </c>
      <c r="LE15" s="108" t="str">
        <f t="shared" si="11"/>
        <v>#N/A</v>
      </c>
      <c r="LF15" s="108" t="str">
        <f t="shared" si="11"/>
        <v>#N/A</v>
      </c>
      <c r="LG15" s="108" t="str">
        <f t="shared" si="11"/>
        <v>#N/A</v>
      </c>
      <c r="LH15" s="108" t="str">
        <f t="shared" si="11"/>
        <v>#N/A</v>
      </c>
      <c r="LI15" s="108" t="str">
        <f t="shared" si="11"/>
        <v>#N/A</v>
      </c>
      <c r="LJ15" s="108" t="str">
        <f t="shared" si="11"/>
        <v>#N/A</v>
      </c>
      <c r="LK15" s="108" t="str">
        <f t="shared" si="11"/>
        <v>#N/A</v>
      </c>
      <c r="LL15" s="108" t="str">
        <f t="shared" si="11"/>
        <v>#N/A</v>
      </c>
      <c r="LM15" s="108" t="str">
        <f t="shared" si="11"/>
        <v>#N/A</v>
      </c>
      <c r="LN15" s="108" t="str">
        <f t="shared" si="11"/>
        <v>#N/A</v>
      </c>
      <c r="LO15" s="108" t="str">
        <f t="shared" si="11"/>
        <v>#N/A</v>
      </c>
      <c r="LP15" s="108" t="str">
        <f t="shared" si="11"/>
        <v>#N/A</v>
      </c>
      <c r="LQ15" s="108" t="str">
        <f t="shared" si="11"/>
        <v>#N/A</v>
      </c>
      <c r="LR15" s="108" t="str">
        <f t="shared" si="11"/>
        <v>#N/A</v>
      </c>
      <c r="LS15" s="108" t="str">
        <f t="shared" si="11"/>
        <v>#N/A</v>
      </c>
      <c r="LT15" s="108" t="str">
        <f t="shared" si="11"/>
        <v>#N/A</v>
      </c>
      <c r="LU15" s="108" t="str">
        <f t="shared" si="11"/>
        <v>#N/A</v>
      </c>
      <c r="LV15" s="108" t="str">
        <f t="shared" si="11"/>
        <v>#N/A</v>
      </c>
      <c r="LW15" s="108" t="str">
        <f t="shared" si="11"/>
        <v>#N/A</v>
      </c>
      <c r="LX15" s="108" t="str">
        <f t="shared" si="11"/>
        <v>#N/A</v>
      </c>
      <c r="LY15" s="108" t="str">
        <f t="shared" si="11"/>
        <v>#N/A</v>
      </c>
      <c r="LZ15" s="108" t="str">
        <f t="shared" si="11"/>
        <v>#N/A</v>
      </c>
      <c r="MA15" s="108" t="str">
        <f t="shared" si="11"/>
        <v>#N/A</v>
      </c>
      <c r="MB15" s="108" t="str">
        <f t="shared" si="11"/>
        <v>#N/A</v>
      </c>
      <c r="MC15" s="108" t="str">
        <f t="shared" si="11"/>
        <v>#N/A</v>
      </c>
      <c r="MD15" s="108" t="str">
        <f t="shared" si="11"/>
        <v>#N/A</v>
      </c>
      <c r="ME15" s="108" t="str">
        <f t="shared" si="11"/>
        <v>#N/A</v>
      </c>
      <c r="MF15" s="108" t="str">
        <f t="shared" si="11"/>
        <v>#N/A</v>
      </c>
      <c r="MG15" s="108" t="str">
        <f t="shared" si="11"/>
        <v>#N/A</v>
      </c>
      <c r="MH15" s="108" t="str">
        <f t="shared" si="11"/>
        <v>#N/A</v>
      </c>
      <c r="MI15" s="108" t="str">
        <f t="shared" si="11"/>
        <v>#N/A</v>
      </c>
      <c r="MJ15" s="108" t="str">
        <f t="shared" si="11"/>
        <v>#N/A</v>
      </c>
      <c r="MK15" s="108" t="str">
        <f t="shared" si="11"/>
        <v>#N/A</v>
      </c>
      <c r="ML15" s="108" t="str">
        <f t="shared" si="11"/>
        <v>#N/A</v>
      </c>
      <c r="MM15" s="108" t="str">
        <f t="shared" si="11"/>
        <v>#N/A</v>
      </c>
      <c r="MN15" s="108" t="str">
        <f t="shared" si="11"/>
        <v>#N/A</v>
      </c>
      <c r="MO15" s="108" t="str">
        <f t="shared" si="11"/>
        <v>#N/A</v>
      </c>
      <c r="MP15" s="108" t="str">
        <f t="shared" si="11"/>
        <v>#N/A</v>
      </c>
      <c r="MQ15" s="108" t="str">
        <f t="shared" si="11"/>
        <v>#N/A</v>
      </c>
      <c r="MR15" s="108" t="str">
        <f t="shared" si="11"/>
        <v>#N/A</v>
      </c>
      <c r="MS15" s="108" t="str">
        <f t="shared" si="11"/>
        <v>#N/A</v>
      </c>
      <c r="MT15" s="108" t="str">
        <f t="shared" si="11"/>
        <v>#N/A</v>
      </c>
      <c r="MU15" s="108" t="str">
        <f t="shared" si="11"/>
        <v>#N/A</v>
      </c>
      <c r="MV15" s="108" t="str">
        <f t="shared" si="11"/>
        <v>#N/A</v>
      </c>
      <c r="MW15" s="108" t="str">
        <f t="shared" si="11"/>
        <v>#N/A</v>
      </c>
      <c r="MX15" s="108" t="str">
        <f t="shared" si="11"/>
        <v>#N/A</v>
      </c>
      <c r="MY15" s="108" t="str">
        <f t="shared" si="11"/>
        <v>#N/A</v>
      </c>
      <c r="MZ15" s="108" t="str">
        <f t="shared" si="11"/>
        <v>#N/A</v>
      </c>
      <c r="NA15" s="108" t="str">
        <f t="shared" si="11"/>
        <v>#N/A</v>
      </c>
      <c r="NB15" s="108" t="str">
        <f t="shared" si="11"/>
        <v>#N/A</v>
      </c>
      <c r="NC15" s="108" t="str">
        <f t="shared" si="11"/>
        <v>#N/A</v>
      </c>
      <c r="ND15" s="108" t="str">
        <f t="shared" si="11"/>
        <v>#N/A</v>
      </c>
      <c r="NE15" s="108" t="str">
        <f t="shared" si="11"/>
        <v>#N/A</v>
      </c>
      <c r="NF15" s="108" t="str">
        <f t="shared" si="11"/>
        <v>#N/A</v>
      </c>
      <c r="NG15" s="108" t="str">
        <f t="shared" si="11"/>
        <v>#N/A</v>
      </c>
      <c r="NH15" s="108" t="str">
        <f t="shared" si="11"/>
        <v>#N/A</v>
      </c>
      <c r="NI15" s="46" t="s">
        <v>168</v>
      </c>
    </row>
    <row r="16" ht="14.25" customHeight="1">
      <c r="B16" s="46" t="s">
        <v>209</v>
      </c>
      <c r="D16" s="167">
        <f>$E$16/12</f>
        <v>30</v>
      </c>
      <c r="E16" s="152">
        <f>Model!$I$23*12</f>
        <v>360</v>
      </c>
      <c r="G16" s="46" t="s">
        <v>210</v>
      </c>
      <c r="I16" s="103">
        <f t="shared" ref="I16:NG16" si="12">I11</f>
        <v>0.006379316667</v>
      </c>
      <c r="J16" s="103">
        <f t="shared" si="12"/>
        <v>0.006254808333</v>
      </c>
      <c r="K16" s="103">
        <f t="shared" si="12"/>
        <v>0.006218583333</v>
      </c>
      <c r="L16" s="103">
        <f t="shared" si="12"/>
        <v>0.006037816667</v>
      </c>
      <c r="M16" s="103">
        <f t="shared" si="12"/>
        <v>0.005998133333</v>
      </c>
      <c r="N16" s="103">
        <f t="shared" si="12"/>
        <v>0.005960575</v>
      </c>
      <c r="O16" s="103">
        <f t="shared" si="12"/>
        <v>0.005917966667</v>
      </c>
      <c r="P16" s="103">
        <f t="shared" si="12"/>
        <v>0.005865025</v>
      </c>
      <c r="Q16" s="103">
        <f t="shared" si="12"/>
        <v>0.005833416667</v>
      </c>
      <c r="R16" s="103">
        <f t="shared" si="12"/>
        <v>0.0057108</v>
      </c>
      <c r="S16" s="103">
        <f t="shared" si="12"/>
        <v>0.005687016667</v>
      </c>
      <c r="T16" s="103">
        <f t="shared" si="12"/>
        <v>0.005687275</v>
      </c>
      <c r="U16" s="103">
        <f t="shared" si="12"/>
        <v>0.005577933333</v>
      </c>
      <c r="V16" s="103">
        <f t="shared" si="12"/>
        <v>0.005570266667</v>
      </c>
      <c r="W16" s="103">
        <f t="shared" si="12"/>
        <v>0.005570383333</v>
      </c>
      <c r="X16" s="103">
        <f t="shared" si="12"/>
        <v>0.005534475</v>
      </c>
      <c r="Y16" s="103">
        <f t="shared" si="12"/>
        <v>0.005532008333</v>
      </c>
      <c r="Z16" s="103">
        <f t="shared" si="12"/>
        <v>0.005531666667</v>
      </c>
      <c r="AA16" s="103">
        <f t="shared" si="12"/>
        <v>0.0055331</v>
      </c>
      <c r="AB16" s="103">
        <f t="shared" si="12"/>
        <v>0.005539166667</v>
      </c>
      <c r="AC16" s="103">
        <f t="shared" si="12"/>
        <v>0.005546883333</v>
      </c>
      <c r="AD16" s="103">
        <f t="shared" si="12"/>
        <v>0.0055546</v>
      </c>
      <c r="AE16" s="103">
        <f t="shared" si="12"/>
        <v>0.005562625</v>
      </c>
      <c r="AF16" s="103">
        <f t="shared" si="12"/>
        <v>0.005572141667</v>
      </c>
      <c r="AG16" s="103">
        <f t="shared" si="12"/>
        <v>0.005581841667</v>
      </c>
      <c r="AH16" s="103">
        <f t="shared" si="12"/>
        <v>0.00559205</v>
      </c>
      <c r="AI16" s="103">
        <f t="shared" si="12"/>
        <v>0.005603308333</v>
      </c>
      <c r="AJ16" s="103">
        <f t="shared" si="12"/>
        <v>0.005615108333</v>
      </c>
      <c r="AK16" s="103">
        <f t="shared" si="12"/>
        <v>0.005627125</v>
      </c>
      <c r="AL16" s="103">
        <f t="shared" si="12"/>
        <v>0.00563825</v>
      </c>
      <c r="AM16" s="103">
        <f t="shared" si="12"/>
        <v>0.005649208333</v>
      </c>
      <c r="AN16" s="103">
        <f t="shared" si="12"/>
        <v>0.005659833333</v>
      </c>
      <c r="AO16" s="103">
        <f t="shared" si="12"/>
        <v>0.005670908333</v>
      </c>
      <c r="AP16" s="103">
        <f t="shared" si="12"/>
        <v>0.005681583333</v>
      </c>
      <c r="AQ16" s="103">
        <f t="shared" si="12"/>
        <v>0.00569295</v>
      </c>
      <c r="AR16" s="103">
        <f t="shared" si="12"/>
        <v>0.005703675</v>
      </c>
      <c r="AS16" s="103">
        <f t="shared" si="12"/>
        <v>0.005713183333</v>
      </c>
      <c r="AT16" s="103">
        <f t="shared" si="12"/>
        <v>0.005723766667</v>
      </c>
      <c r="AU16" s="103">
        <f t="shared" si="12"/>
        <v>0.005733666667</v>
      </c>
      <c r="AV16" s="103">
        <f t="shared" si="12"/>
        <v>0.005743358333</v>
      </c>
      <c r="AW16" s="103">
        <f t="shared" si="12"/>
        <v>0.005753475</v>
      </c>
      <c r="AX16" s="103">
        <f t="shared" si="12"/>
        <v>0.005762808333</v>
      </c>
      <c r="AY16" s="103">
        <f t="shared" si="12"/>
        <v>0.005773058333</v>
      </c>
      <c r="AZ16" s="103">
        <f t="shared" si="12"/>
        <v>0.005783816667</v>
      </c>
      <c r="BA16" s="103">
        <f t="shared" si="12"/>
        <v>0.005794433333</v>
      </c>
      <c r="BB16" s="103">
        <f t="shared" si="12"/>
        <v>0.005804125</v>
      </c>
      <c r="BC16" s="103">
        <f t="shared" si="12"/>
        <v>0.0058152</v>
      </c>
      <c r="BD16" s="103">
        <f t="shared" si="12"/>
        <v>0.005826158333</v>
      </c>
      <c r="BE16" s="103">
        <f t="shared" si="12"/>
        <v>0.005836525</v>
      </c>
      <c r="BF16" s="103">
        <f t="shared" si="12"/>
        <v>0.005847958333</v>
      </c>
      <c r="BG16" s="103">
        <f t="shared" si="12"/>
        <v>0.005858933333</v>
      </c>
      <c r="BH16" s="103">
        <f t="shared" si="12"/>
        <v>0.00587055</v>
      </c>
      <c r="BI16" s="103">
        <f t="shared" si="12"/>
        <v>0.005882025</v>
      </c>
      <c r="BJ16" s="103">
        <f t="shared" si="12"/>
        <v>0.005891691667</v>
      </c>
      <c r="BK16" s="103">
        <f t="shared" si="12"/>
        <v>0.005903</v>
      </c>
      <c r="BL16" s="103">
        <f t="shared" si="12"/>
        <v>0.005914433333</v>
      </c>
      <c r="BM16" s="103">
        <f t="shared" si="12"/>
        <v>0.005925875</v>
      </c>
      <c r="BN16" s="103">
        <f t="shared" si="12"/>
        <v>0.005936625</v>
      </c>
      <c r="BO16" s="103">
        <f t="shared" si="12"/>
        <v>0.005948058333</v>
      </c>
      <c r="BP16" s="103">
        <f t="shared" si="12"/>
        <v>0.005959533333</v>
      </c>
      <c r="BQ16" s="103">
        <f t="shared" si="12"/>
        <v>0.005971708333</v>
      </c>
      <c r="BR16" s="103">
        <f t="shared" si="12"/>
        <v>0.005983275</v>
      </c>
      <c r="BS16" s="103">
        <f t="shared" si="12"/>
        <v>0.005993333333</v>
      </c>
      <c r="BT16" s="103">
        <f t="shared" si="12"/>
        <v>0.006005166667</v>
      </c>
      <c r="BU16" s="103">
        <f t="shared" si="12"/>
        <v>0.006016625</v>
      </c>
      <c r="BV16" s="103">
        <f t="shared" si="12"/>
        <v>0.006026566667</v>
      </c>
      <c r="BW16" s="103">
        <f t="shared" si="12"/>
        <v>0.006038441667</v>
      </c>
      <c r="BX16" s="103">
        <f t="shared" si="12"/>
        <v>0.006049283333</v>
      </c>
      <c r="BY16" s="103">
        <f t="shared" si="12"/>
        <v>0.006059616667</v>
      </c>
      <c r="BZ16" s="103">
        <f t="shared" si="12"/>
        <v>0.006070925</v>
      </c>
      <c r="CA16" s="103">
        <f t="shared" si="12"/>
        <v>0.0060818</v>
      </c>
      <c r="CB16" s="103">
        <f t="shared" si="12"/>
        <v>0.006091883333</v>
      </c>
      <c r="CC16" s="103">
        <f t="shared" si="12"/>
        <v>0.006102908333</v>
      </c>
      <c r="CD16" s="103">
        <f t="shared" si="12"/>
        <v>0.006113491667</v>
      </c>
      <c r="CE16" s="103">
        <f t="shared" si="12"/>
        <v>0.006122966667</v>
      </c>
      <c r="CF16" s="103">
        <f t="shared" si="12"/>
        <v>0.006133366667</v>
      </c>
      <c r="CG16" s="103">
        <f t="shared" si="12"/>
        <v>0.006143675</v>
      </c>
      <c r="CH16" s="103">
        <f t="shared" si="12"/>
        <v>0.006153208333</v>
      </c>
      <c r="CI16" s="103">
        <f t="shared" si="12"/>
        <v>0.00616335</v>
      </c>
      <c r="CJ16" s="103">
        <f t="shared" si="12"/>
        <v>0.006173033333</v>
      </c>
      <c r="CK16" s="103">
        <f t="shared" si="12"/>
        <v>0.00618365</v>
      </c>
      <c r="CL16" s="103">
        <f t="shared" si="12"/>
        <v>0.006193108333</v>
      </c>
      <c r="CM16" s="103">
        <f t="shared" si="12"/>
        <v>0.006202233333</v>
      </c>
      <c r="CN16" s="103">
        <f t="shared" si="12"/>
        <v>0.006212216667</v>
      </c>
      <c r="CO16" s="103">
        <f t="shared" si="12"/>
        <v>0.0062214</v>
      </c>
      <c r="CP16" s="103">
        <f t="shared" si="12"/>
        <v>0.006230583333</v>
      </c>
      <c r="CQ16" s="103">
        <f t="shared" si="12"/>
        <v>0.006239941667</v>
      </c>
      <c r="CR16" s="103">
        <f t="shared" si="12"/>
        <v>0.006249216667</v>
      </c>
      <c r="CS16" s="103">
        <f t="shared" si="12"/>
        <v>0.006258833333</v>
      </c>
      <c r="CT16" s="103">
        <f t="shared" si="12"/>
        <v>0.006266966667</v>
      </c>
      <c r="CU16" s="103">
        <f t="shared" si="12"/>
        <v>0.006276283333</v>
      </c>
      <c r="CV16" s="103">
        <f t="shared" si="12"/>
        <v>0.006284541667</v>
      </c>
      <c r="CW16" s="103">
        <f t="shared" si="12"/>
        <v>0.006294075</v>
      </c>
      <c r="CX16" s="103">
        <f t="shared" si="12"/>
        <v>0.006302833333</v>
      </c>
      <c r="CY16" s="103">
        <f t="shared" si="12"/>
        <v>0.0063117</v>
      </c>
      <c r="CZ16" s="103">
        <f t="shared" si="12"/>
        <v>0.0063208</v>
      </c>
      <c r="DA16" s="103">
        <f t="shared" si="12"/>
        <v>0.006329533333</v>
      </c>
      <c r="DB16" s="103">
        <f t="shared" si="12"/>
        <v>0.006339325</v>
      </c>
      <c r="DC16" s="103">
        <f t="shared" si="12"/>
        <v>0.006347916667</v>
      </c>
      <c r="DD16" s="103">
        <f t="shared" si="12"/>
        <v>0.0063564</v>
      </c>
      <c r="DE16" s="103">
        <f t="shared" si="12"/>
        <v>0.006365733333</v>
      </c>
      <c r="DF16" s="103">
        <f t="shared" si="12"/>
        <v>0.006373616667</v>
      </c>
      <c r="DG16" s="103">
        <f t="shared" si="12"/>
        <v>0.006382733333</v>
      </c>
      <c r="DH16" s="103">
        <f t="shared" si="12"/>
        <v>0.006391025</v>
      </c>
      <c r="DI16" s="103">
        <f t="shared" si="12"/>
        <v>0.006399991667</v>
      </c>
      <c r="DJ16" s="103">
        <f t="shared" si="12"/>
        <v>0.006408533333</v>
      </c>
      <c r="DK16" s="103">
        <f t="shared" si="12"/>
        <v>0.006418158333</v>
      </c>
      <c r="DL16" s="103">
        <f t="shared" si="12"/>
        <v>0.006426883333</v>
      </c>
      <c r="DM16" s="103">
        <f t="shared" si="12"/>
        <v>0.006434783333</v>
      </c>
      <c r="DN16" s="103">
        <f t="shared" si="12"/>
        <v>0.006444008333</v>
      </c>
      <c r="DO16" s="103">
        <f t="shared" si="12"/>
        <v>0.006452375</v>
      </c>
      <c r="DP16" s="103">
        <f t="shared" si="12"/>
        <v>0.006460916667</v>
      </c>
      <c r="DQ16" s="103">
        <f t="shared" si="12"/>
        <v>0.006469658333</v>
      </c>
      <c r="DR16" s="103">
        <f t="shared" si="12"/>
        <v>0.006477325</v>
      </c>
      <c r="DS16" s="103">
        <f t="shared" si="12"/>
        <v>0.006486233333</v>
      </c>
      <c r="DT16" s="103">
        <f t="shared" si="12"/>
        <v>0.006495266667</v>
      </c>
      <c r="DU16" s="103">
        <f t="shared" si="12"/>
        <v>0.00650385</v>
      </c>
      <c r="DV16" s="103">
        <f t="shared" si="12"/>
        <v>0.006511575</v>
      </c>
      <c r="DW16" s="103">
        <f t="shared" si="12"/>
        <v>0.006520625</v>
      </c>
      <c r="DX16" s="103">
        <f t="shared" si="12"/>
        <v>0.006529141667</v>
      </c>
      <c r="DY16" s="103">
        <f t="shared" si="12"/>
        <v>0.006537083333</v>
      </c>
      <c r="DZ16" s="103">
        <f t="shared" si="12"/>
        <v>0.006546066667</v>
      </c>
      <c r="EA16" s="103">
        <f t="shared" si="12"/>
        <v>0.006554158333</v>
      </c>
      <c r="EB16" s="103">
        <f t="shared" si="12"/>
        <v>0.006563175</v>
      </c>
      <c r="EC16" s="103" t="str">
        <f t="shared" si="12"/>
        <v>#N/A</v>
      </c>
      <c r="ED16" s="103" t="str">
        <f t="shared" si="12"/>
        <v>#N/A</v>
      </c>
      <c r="EE16" s="103" t="str">
        <f t="shared" si="12"/>
        <v>#N/A</v>
      </c>
      <c r="EF16" s="103" t="str">
        <f t="shared" si="12"/>
        <v>#N/A</v>
      </c>
      <c r="EG16" s="103" t="str">
        <f t="shared" si="12"/>
        <v>#N/A</v>
      </c>
      <c r="EH16" s="103" t="str">
        <f t="shared" si="12"/>
        <v>#N/A</v>
      </c>
      <c r="EI16" s="103" t="str">
        <f t="shared" si="12"/>
        <v>#N/A</v>
      </c>
      <c r="EJ16" s="103" t="str">
        <f t="shared" si="12"/>
        <v>#N/A</v>
      </c>
      <c r="EK16" s="103" t="str">
        <f t="shared" si="12"/>
        <v>#N/A</v>
      </c>
      <c r="EL16" s="103" t="str">
        <f t="shared" si="12"/>
        <v>#N/A</v>
      </c>
      <c r="EM16" s="103" t="str">
        <f t="shared" si="12"/>
        <v>#N/A</v>
      </c>
      <c r="EN16" s="103" t="str">
        <f t="shared" si="12"/>
        <v>#N/A</v>
      </c>
      <c r="EO16" s="103" t="str">
        <f t="shared" si="12"/>
        <v>#N/A</v>
      </c>
      <c r="EP16" s="103" t="str">
        <f t="shared" si="12"/>
        <v>#N/A</v>
      </c>
      <c r="EQ16" s="103" t="str">
        <f t="shared" si="12"/>
        <v>#N/A</v>
      </c>
      <c r="ER16" s="103" t="str">
        <f t="shared" si="12"/>
        <v>#N/A</v>
      </c>
      <c r="ES16" s="103" t="str">
        <f t="shared" si="12"/>
        <v>#N/A</v>
      </c>
      <c r="ET16" s="103" t="str">
        <f t="shared" si="12"/>
        <v>#N/A</v>
      </c>
      <c r="EU16" s="103" t="str">
        <f t="shared" si="12"/>
        <v>#N/A</v>
      </c>
      <c r="EV16" s="103" t="str">
        <f t="shared" si="12"/>
        <v>#N/A</v>
      </c>
      <c r="EW16" s="103" t="str">
        <f t="shared" si="12"/>
        <v>#N/A</v>
      </c>
      <c r="EX16" s="103" t="str">
        <f t="shared" si="12"/>
        <v>#N/A</v>
      </c>
      <c r="EY16" s="103" t="str">
        <f t="shared" si="12"/>
        <v>#N/A</v>
      </c>
      <c r="EZ16" s="103" t="str">
        <f t="shared" si="12"/>
        <v>#N/A</v>
      </c>
      <c r="FA16" s="103" t="str">
        <f t="shared" si="12"/>
        <v>#N/A</v>
      </c>
      <c r="FB16" s="103" t="str">
        <f t="shared" si="12"/>
        <v>#N/A</v>
      </c>
      <c r="FC16" s="103" t="str">
        <f t="shared" si="12"/>
        <v>#N/A</v>
      </c>
      <c r="FD16" s="103" t="str">
        <f t="shared" si="12"/>
        <v>#N/A</v>
      </c>
      <c r="FE16" s="103" t="str">
        <f t="shared" si="12"/>
        <v>#N/A</v>
      </c>
      <c r="FF16" s="103" t="str">
        <f t="shared" si="12"/>
        <v>#N/A</v>
      </c>
      <c r="FG16" s="103" t="str">
        <f t="shared" si="12"/>
        <v>#N/A</v>
      </c>
      <c r="FH16" s="103" t="str">
        <f t="shared" si="12"/>
        <v>#N/A</v>
      </c>
      <c r="FI16" s="103" t="str">
        <f t="shared" si="12"/>
        <v>#N/A</v>
      </c>
      <c r="FJ16" s="103" t="str">
        <f t="shared" si="12"/>
        <v>#N/A</v>
      </c>
      <c r="FK16" s="103" t="str">
        <f t="shared" si="12"/>
        <v>#N/A</v>
      </c>
      <c r="FL16" s="103" t="str">
        <f t="shared" si="12"/>
        <v>#N/A</v>
      </c>
      <c r="FM16" s="103" t="str">
        <f t="shared" si="12"/>
        <v>#N/A</v>
      </c>
      <c r="FN16" s="103" t="str">
        <f t="shared" si="12"/>
        <v>#N/A</v>
      </c>
      <c r="FO16" s="103" t="str">
        <f t="shared" si="12"/>
        <v>#N/A</v>
      </c>
      <c r="FP16" s="103" t="str">
        <f t="shared" si="12"/>
        <v>#N/A</v>
      </c>
      <c r="FQ16" s="103" t="str">
        <f t="shared" si="12"/>
        <v>#N/A</v>
      </c>
      <c r="FR16" s="103" t="str">
        <f t="shared" si="12"/>
        <v>#N/A</v>
      </c>
      <c r="FS16" s="103" t="str">
        <f t="shared" si="12"/>
        <v>#N/A</v>
      </c>
      <c r="FT16" s="103" t="str">
        <f t="shared" si="12"/>
        <v>#N/A</v>
      </c>
      <c r="FU16" s="103" t="str">
        <f t="shared" si="12"/>
        <v>#N/A</v>
      </c>
      <c r="FV16" s="103" t="str">
        <f t="shared" si="12"/>
        <v>#N/A</v>
      </c>
      <c r="FW16" s="103" t="str">
        <f t="shared" si="12"/>
        <v>#N/A</v>
      </c>
      <c r="FX16" s="103" t="str">
        <f t="shared" si="12"/>
        <v>#N/A</v>
      </c>
      <c r="FY16" s="103" t="str">
        <f t="shared" si="12"/>
        <v>#N/A</v>
      </c>
      <c r="FZ16" s="103" t="str">
        <f t="shared" si="12"/>
        <v>#N/A</v>
      </c>
      <c r="GA16" s="103" t="str">
        <f t="shared" si="12"/>
        <v>#N/A</v>
      </c>
      <c r="GB16" s="103" t="str">
        <f t="shared" si="12"/>
        <v>#N/A</v>
      </c>
      <c r="GC16" s="103" t="str">
        <f t="shared" si="12"/>
        <v>#N/A</v>
      </c>
      <c r="GD16" s="103" t="str">
        <f t="shared" si="12"/>
        <v>#N/A</v>
      </c>
      <c r="GE16" s="103" t="str">
        <f t="shared" si="12"/>
        <v>#N/A</v>
      </c>
      <c r="GF16" s="103" t="str">
        <f t="shared" si="12"/>
        <v>#N/A</v>
      </c>
      <c r="GG16" s="103" t="str">
        <f t="shared" si="12"/>
        <v>#N/A</v>
      </c>
      <c r="GH16" s="103" t="str">
        <f t="shared" si="12"/>
        <v>#N/A</v>
      </c>
      <c r="GI16" s="103" t="str">
        <f t="shared" si="12"/>
        <v>#N/A</v>
      </c>
      <c r="GJ16" s="103" t="str">
        <f t="shared" si="12"/>
        <v>#N/A</v>
      </c>
      <c r="GK16" s="103" t="str">
        <f t="shared" si="12"/>
        <v>#N/A</v>
      </c>
      <c r="GL16" s="103" t="str">
        <f t="shared" si="12"/>
        <v>#N/A</v>
      </c>
      <c r="GM16" s="103" t="str">
        <f t="shared" si="12"/>
        <v>#N/A</v>
      </c>
      <c r="GN16" s="103" t="str">
        <f t="shared" si="12"/>
        <v>#N/A</v>
      </c>
      <c r="GO16" s="103" t="str">
        <f t="shared" si="12"/>
        <v>#N/A</v>
      </c>
      <c r="GP16" s="103" t="str">
        <f t="shared" si="12"/>
        <v>#N/A</v>
      </c>
      <c r="GQ16" s="103" t="str">
        <f t="shared" si="12"/>
        <v>#N/A</v>
      </c>
      <c r="GR16" s="103" t="str">
        <f t="shared" si="12"/>
        <v>#N/A</v>
      </c>
      <c r="GS16" s="103" t="str">
        <f t="shared" si="12"/>
        <v>#N/A</v>
      </c>
      <c r="GT16" s="103" t="str">
        <f t="shared" si="12"/>
        <v>#N/A</v>
      </c>
      <c r="GU16" s="103" t="str">
        <f t="shared" si="12"/>
        <v>#N/A</v>
      </c>
      <c r="GV16" s="103" t="str">
        <f t="shared" si="12"/>
        <v>#N/A</v>
      </c>
      <c r="GW16" s="103" t="str">
        <f t="shared" si="12"/>
        <v>#N/A</v>
      </c>
      <c r="GX16" s="103" t="str">
        <f t="shared" si="12"/>
        <v>#N/A</v>
      </c>
      <c r="GY16" s="103" t="str">
        <f t="shared" si="12"/>
        <v>#N/A</v>
      </c>
      <c r="GZ16" s="103" t="str">
        <f t="shared" si="12"/>
        <v>#N/A</v>
      </c>
      <c r="HA16" s="103" t="str">
        <f t="shared" si="12"/>
        <v>#N/A</v>
      </c>
      <c r="HB16" s="103" t="str">
        <f t="shared" si="12"/>
        <v>#N/A</v>
      </c>
      <c r="HC16" s="103" t="str">
        <f t="shared" si="12"/>
        <v>#N/A</v>
      </c>
      <c r="HD16" s="103" t="str">
        <f t="shared" si="12"/>
        <v>#N/A</v>
      </c>
      <c r="HE16" s="103" t="str">
        <f t="shared" si="12"/>
        <v>#N/A</v>
      </c>
      <c r="HF16" s="103" t="str">
        <f t="shared" si="12"/>
        <v>#N/A</v>
      </c>
      <c r="HG16" s="103" t="str">
        <f t="shared" si="12"/>
        <v>#N/A</v>
      </c>
      <c r="HH16" s="103" t="str">
        <f t="shared" si="12"/>
        <v>#N/A</v>
      </c>
      <c r="HI16" s="103" t="str">
        <f t="shared" si="12"/>
        <v>#N/A</v>
      </c>
      <c r="HJ16" s="103" t="str">
        <f t="shared" si="12"/>
        <v>#N/A</v>
      </c>
      <c r="HK16" s="103" t="str">
        <f t="shared" si="12"/>
        <v>#N/A</v>
      </c>
      <c r="HL16" s="103" t="str">
        <f t="shared" si="12"/>
        <v>#N/A</v>
      </c>
      <c r="HM16" s="103" t="str">
        <f t="shared" si="12"/>
        <v>#N/A</v>
      </c>
      <c r="HN16" s="103" t="str">
        <f t="shared" si="12"/>
        <v>#N/A</v>
      </c>
      <c r="HO16" s="103" t="str">
        <f t="shared" si="12"/>
        <v>#N/A</v>
      </c>
      <c r="HP16" s="103" t="str">
        <f t="shared" si="12"/>
        <v>#N/A</v>
      </c>
      <c r="HQ16" s="103" t="str">
        <f t="shared" si="12"/>
        <v>#N/A</v>
      </c>
      <c r="HR16" s="103" t="str">
        <f t="shared" si="12"/>
        <v>#N/A</v>
      </c>
      <c r="HS16" s="103" t="str">
        <f t="shared" si="12"/>
        <v>#N/A</v>
      </c>
      <c r="HT16" s="103" t="str">
        <f t="shared" si="12"/>
        <v>#N/A</v>
      </c>
      <c r="HU16" s="103" t="str">
        <f t="shared" si="12"/>
        <v>#N/A</v>
      </c>
      <c r="HV16" s="103" t="str">
        <f t="shared" si="12"/>
        <v>#N/A</v>
      </c>
      <c r="HW16" s="103" t="str">
        <f t="shared" si="12"/>
        <v>#N/A</v>
      </c>
      <c r="HX16" s="103" t="str">
        <f t="shared" si="12"/>
        <v>#N/A</v>
      </c>
      <c r="HY16" s="103" t="str">
        <f t="shared" si="12"/>
        <v>#N/A</v>
      </c>
      <c r="HZ16" s="103" t="str">
        <f t="shared" si="12"/>
        <v>#N/A</v>
      </c>
      <c r="IA16" s="103" t="str">
        <f t="shared" si="12"/>
        <v>#N/A</v>
      </c>
      <c r="IB16" s="103" t="str">
        <f t="shared" si="12"/>
        <v>#N/A</v>
      </c>
      <c r="IC16" s="103" t="str">
        <f t="shared" si="12"/>
        <v>#N/A</v>
      </c>
      <c r="ID16" s="103" t="str">
        <f t="shared" si="12"/>
        <v>#N/A</v>
      </c>
      <c r="IE16" s="103" t="str">
        <f t="shared" si="12"/>
        <v>#N/A</v>
      </c>
      <c r="IF16" s="103" t="str">
        <f t="shared" si="12"/>
        <v>#N/A</v>
      </c>
      <c r="IG16" s="103" t="str">
        <f t="shared" si="12"/>
        <v>#N/A</v>
      </c>
      <c r="IH16" s="103" t="str">
        <f t="shared" si="12"/>
        <v>#N/A</v>
      </c>
      <c r="II16" s="103" t="str">
        <f t="shared" si="12"/>
        <v>#N/A</v>
      </c>
      <c r="IJ16" s="103" t="str">
        <f t="shared" si="12"/>
        <v>#N/A</v>
      </c>
      <c r="IK16" s="103" t="str">
        <f t="shared" si="12"/>
        <v>#N/A</v>
      </c>
      <c r="IL16" s="103" t="str">
        <f t="shared" si="12"/>
        <v>#N/A</v>
      </c>
      <c r="IM16" s="103" t="str">
        <f t="shared" si="12"/>
        <v>#N/A</v>
      </c>
      <c r="IN16" s="103" t="str">
        <f t="shared" si="12"/>
        <v>#N/A</v>
      </c>
      <c r="IO16" s="103" t="str">
        <f t="shared" si="12"/>
        <v>#N/A</v>
      </c>
      <c r="IP16" s="103" t="str">
        <f t="shared" si="12"/>
        <v>#N/A</v>
      </c>
      <c r="IQ16" s="103" t="str">
        <f t="shared" si="12"/>
        <v>#N/A</v>
      </c>
      <c r="IR16" s="103" t="str">
        <f t="shared" si="12"/>
        <v>#N/A</v>
      </c>
      <c r="IS16" s="103" t="str">
        <f t="shared" si="12"/>
        <v>#N/A</v>
      </c>
      <c r="IT16" s="103" t="str">
        <f t="shared" si="12"/>
        <v>#N/A</v>
      </c>
      <c r="IU16" s="103" t="str">
        <f t="shared" si="12"/>
        <v>#N/A</v>
      </c>
      <c r="IV16" s="103" t="str">
        <f t="shared" si="12"/>
        <v>#N/A</v>
      </c>
      <c r="IW16" s="103" t="str">
        <f t="shared" si="12"/>
        <v>#N/A</v>
      </c>
      <c r="IX16" s="103" t="str">
        <f t="shared" si="12"/>
        <v>#N/A</v>
      </c>
      <c r="IY16" s="103" t="str">
        <f t="shared" si="12"/>
        <v>#N/A</v>
      </c>
      <c r="IZ16" s="103" t="str">
        <f t="shared" si="12"/>
        <v>#N/A</v>
      </c>
      <c r="JA16" s="103" t="str">
        <f t="shared" si="12"/>
        <v>#N/A</v>
      </c>
      <c r="JB16" s="103" t="str">
        <f t="shared" si="12"/>
        <v>#N/A</v>
      </c>
      <c r="JC16" s="103" t="str">
        <f t="shared" si="12"/>
        <v>#N/A</v>
      </c>
      <c r="JD16" s="103" t="str">
        <f t="shared" si="12"/>
        <v>#N/A</v>
      </c>
      <c r="JE16" s="103" t="str">
        <f t="shared" si="12"/>
        <v>#N/A</v>
      </c>
      <c r="JF16" s="103" t="str">
        <f t="shared" si="12"/>
        <v>#N/A</v>
      </c>
      <c r="JG16" s="103" t="str">
        <f t="shared" si="12"/>
        <v>#N/A</v>
      </c>
      <c r="JH16" s="103" t="str">
        <f t="shared" si="12"/>
        <v>#N/A</v>
      </c>
      <c r="JI16" s="103" t="str">
        <f t="shared" si="12"/>
        <v>#N/A</v>
      </c>
      <c r="JJ16" s="103" t="str">
        <f t="shared" si="12"/>
        <v>#N/A</v>
      </c>
      <c r="JK16" s="103" t="str">
        <f t="shared" si="12"/>
        <v>#N/A</v>
      </c>
      <c r="JL16" s="103" t="str">
        <f t="shared" si="12"/>
        <v>#N/A</v>
      </c>
      <c r="JM16" s="103" t="str">
        <f t="shared" si="12"/>
        <v>#N/A</v>
      </c>
      <c r="JN16" s="103" t="str">
        <f t="shared" si="12"/>
        <v>#N/A</v>
      </c>
      <c r="JO16" s="103" t="str">
        <f t="shared" si="12"/>
        <v>#N/A</v>
      </c>
      <c r="JP16" s="103" t="str">
        <f t="shared" si="12"/>
        <v>#N/A</v>
      </c>
      <c r="JQ16" s="103" t="str">
        <f t="shared" si="12"/>
        <v>#N/A</v>
      </c>
      <c r="JR16" s="103" t="str">
        <f t="shared" si="12"/>
        <v>#N/A</v>
      </c>
      <c r="JS16" s="103" t="str">
        <f t="shared" si="12"/>
        <v>#N/A</v>
      </c>
      <c r="JT16" s="103" t="str">
        <f t="shared" si="12"/>
        <v>#N/A</v>
      </c>
      <c r="JU16" s="103" t="str">
        <f t="shared" si="12"/>
        <v>#N/A</v>
      </c>
      <c r="JV16" s="103" t="str">
        <f t="shared" si="12"/>
        <v>#N/A</v>
      </c>
      <c r="JW16" s="103" t="str">
        <f t="shared" si="12"/>
        <v>#N/A</v>
      </c>
      <c r="JX16" s="103" t="str">
        <f t="shared" si="12"/>
        <v>#N/A</v>
      </c>
      <c r="JY16" s="103" t="str">
        <f t="shared" si="12"/>
        <v>#N/A</v>
      </c>
      <c r="JZ16" s="103" t="str">
        <f t="shared" si="12"/>
        <v>#N/A</v>
      </c>
      <c r="KA16" s="103" t="str">
        <f t="shared" si="12"/>
        <v>#N/A</v>
      </c>
      <c r="KB16" s="103" t="str">
        <f t="shared" si="12"/>
        <v>#N/A</v>
      </c>
      <c r="KC16" s="103" t="str">
        <f t="shared" si="12"/>
        <v>#N/A</v>
      </c>
      <c r="KD16" s="103" t="str">
        <f t="shared" si="12"/>
        <v>#N/A</v>
      </c>
      <c r="KE16" s="103" t="str">
        <f t="shared" si="12"/>
        <v>#N/A</v>
      </c>
      <c r="KF16" s="103" t="str">
        <f t="shared" si="12"/>
        <v>#N/A</v>
      </c>
      <c r="KG16" s="103" t="str">
        <f t="shared" si="12"/>
        <v>#N/A</v>
      </c>
      <c r="KH16" s="103" t="str">
        <f t="shared" si="12"/>
        <v>#N/A</v>
      </c>
      <c r="KI16" s="103" t="str">
        <f t="shared" si="12"/>
        <v>#N/A</v>
      </c>
      <c r="KJ16" s="103" t="str">
        <f t="shared" si="12"/>
        <v>#N/A</v>
      </c>
      <c r="KK16" s="103" t="str">
        <f t="shared" si="12"/>
        <v>#N/A</v>
      </c>
      <c r="KL16" s="103" t="str">
        <f t="shared" si="12"/>
        <v>#N/A</v>
      </c>
      <c r="KM16" s="103" t="str">
        <f t="shared" si="12"/>
        <v>#N/A</v>
      </c>
      <c r="KN16" s="103" t="str">
        <f t="shared" si="12"/>
        <v>#N/A</v>
      </c>
      <c r="KO16" s="103" t="str">
        <f t="shared" si="12"/>
        <v>#N/A</v>
      </c>
      <c r="KP16" s="103" t="str">
        <f t="shared" si="12"/>
        <v>#N/A</v>
      </c>
      <c r="KQ16" s="103" t="str">
        <f t="shared" si="12"/>
        <v>#N/A</v>
      </c>
      <c r="KR16" s="103" t="str">
        <f t="shared" si="12"/>
        <v>#N/A</v>
      </c>
      <c r="KS16" s="103" t="str">
        <f t="shared" si="12"/>
        <v>#N/A</v>
      </c>
      <c r="KT16" s="103" t="str">
        <f t="shared" si="12"/>
        <v>#N/A</v>
      </c>
      <c r="KU16" s="103" t="str">
        <f t="shared" si="12"/>
        <v>#N/A</v>
      </c>
      <c r="KV16" s="103" t="str">
        <f t="shared" si="12"/>
        <v>#N/A</v>
      </c>
      <c r="KW16" s="103" t="str">
        <f t="shared" si="12"/>
        <v>#N/A</v>
      </c>
      <c r="KX16" s="103" t="str">
        <f t="shared" si="12"/>
        <v>#N/A</v>
      </c>
      <c r="KY16" s="103" t="str">
        <f t="shared" si="12"/>
        <v>#N/A</v>
      </c>
      <c r="KZ16" s="103" t="str">
        <f t="shared" si="12"/>
        <v>#N/A</v>
      </c>
      <c r="LA16" s="103" t="str">
        <f t="shared" si="12"/>
        <v>#N/A</v>
      </c>
      <c r="LB16" s="103" t="str">
        <f t="shared" si="12"/>
        <v>#N/A</v>
      </c>
      <c r="LC16" s="103" t="str">
        <f t="shared" si="12"/>
        <v>#N/A</v>
      </c>
      <c r="LD16" s="103" t="str">
        <f t="shared" si="12"/>
        <v>#N/A</v>
      </c>
      <c r="LE16" s="103" t="str">
        <f t="shared" si="12"/>
        <v>#N/A</v>
      </c>
      <c r="LF16" s="103" t="str">
        <f t="shared" si="12"/>
        <v>#N/A</v>
      </c>
      <c r="LG16" s="103" t="str">
        <f t="shared" si="12"/>
        <v>#N/A</v>
      </c>
      <c r="LH16" s="103" t="str">
        <f t="shared" si="12"/>
        <v>#N/A</v>
      </c>
      <c r="LI16" s="103" t="str">
        <f t="shared" si="12"/>
        <v>#N/A</v>
      </c>
      <c r="LJ16" s="103" t="str">
        <f t="shared" si="12"/>
        <v>#N/A</v>
      </c>
      <c r="LK16" s="103" t="str">
        <f t="shared" si="12"/>
        <v>#N/A</v>
      </c>
      <c r="LL16" s="103" t="str">
        <f t="shared" si="12"/>
        <v>#N/A</v>
      </c>
      <c r="LM16" s="103" t="str">
        <f t="shared" si="12"/>
        <v>#N/A</v>
      </c>
      <c r="LN16" s="103" t="str">
        <f t="shared" si="12"/>
        <v>#N/A</v>
      </c>
      <c r="LO16" s="103" t="str">
        <f t="shared" si="12"/>
        <v>#N/A</v>
      </c>
      <c r="LP16" s="103" t="str">
        <f t="shared" si="12"/>
        <v>#N/A</v>
      </c>
      <c r="LQ16" s="103" t="str">
        <f t="shared" si="12"/>
        <v>#N/A</v>
      </c>
      <c r="LR16" s="103" t="str">
        <f t="shared" si="12"/>
        <v>#N/A</v>
      </c>
      <c r="LS16" s="103" t="str">
        <f t="shared" si="12"/>
        <v>#N/A</v>
      </c>
      <c r="LT16" s="103" t="str">
        <f t="shared" si="12"/>
        <v>#N/A</v>
      </c>
      <c r="LU16" s="103" t="str">
        <f t="shared" si="12"/>
        <v>#N/A</v>
      </c>
      <c r="LV16" s="103" t="str">
        <f t="shared" si="12"/>
        <v>#N/A</v>
      </c>
      <c r="LW16" s="103" t="str">
        <f t="shared" si="12"/>
        <v>#N/A</v>
      </c>
      <c r="LX16" s="103" t="str">
        <f t="shared" si="12"/>
        <v>#N/A</v>
      </c>
      <c r="LY16" s="103" t="str">
        <f t="shared" si="12"/>
        <v>#N/A</v>
      </c>
      <c r="LZ16" s="103" t="str">
        <f t="shared" si="12"/>
        <v>#N/A</v>
      </c>
      <c r="MA16" s="103" t="str">
        <f t="shared" si="12"/>
        <v>#N/A</v>
      </c>
      <c r="MB16" s="103" t="str">
        <f t="shared" si="12"/>
        <v>#N/A</v>
      </c>
      <c r="MC16" s="103" t="str">
        <f t="shared" si="12"/>
        <v>#N/A</v>
      </c>
      <c r="MD16" s="103" t="str">
        <f t="shared" si="12"/>
        <v>#N/A</v>
      </c>
      <c r="ME16" s="103" t="str">
        <f t="shared" si="12"/>
        <v>#N/A</v>
      </c>
      <c r="MF16" s="103" t="str">
        <f t="shared" si="12"/>
        <v>#N/A</v>
      </c>
      <c r="MG16" s="103" t="str">
        <f t="shared" si="12"/>
        <v>#N/A</v>
      </c>
      <c r="MH16" s="103" t="str">
        <f t="shared" si="12"/>
        <v>#N/A</v>
      </c>
      <c r="MI16" s="103" t="str">
        <f t="shared" si="12"/>
        <v>#N/A</v>
      </c>
      <c r="MJ16" s="103" t="str">
        <f t="shared" si="12"/>
        <v>#N/A</v>
      </c>
      <c r="MK16" s="103" t="str">
        <f t="shared" si="12"/>
        <v>#N/A</v>
      </c>
      <c r="ML16" s="103" t="str">
        <f t="shared" si="12"/>
        <v>#N/A</v>
      </c>
      <c r="MM16" s="103" t="str">
        <f t="shared" si="12"/>
        <v>#N/A</v>
      </c>
      <c r="MN16" s="103" t="str">
        <f t="shared" si="12"/>
        <v>#N/A</v>
      </c>
      <c r="MO16" s="103" t="str">
        <f t="shared" si="12"/>
        <v>#N/A</v>
      </c>
      <c r="MP16" s="103" t="str">
        <f t="shared" si="12"/>
        <v>#N/A</v>
      </c>
      <c r="MQ16" s="103" t="str">
        <f t="shared" si="12"/>
        <v>#N/A</v>
      </c>
      <c r="MR16" s="103" t="str">
        <f t="shared" si="12"/>
        <v>#N/A</v>
      </c>
      <c r="MS16" s="103" t="str">
        <f t="shared" si="12"/>
        <v>#N/A</v>
      </c>
      <c r="MT16" s="103" t="str">
        <f t="shared" si="12"/>
        <v>#N/A</v>
      </c>
      <c r="MU16" s="103" t="str">
        <f t="shared" si="12"/>
        <v>#N/A</v>
      </c>
      <c r="MV16" s="103" t="str">
        <f t="shared" si="12"/>
        <v>#N/A</v>
      </c>
      <c r="MW16" s="103" t="str">
        <f t="shared" si="12"/>
        <v>#N/A</v>
      </c>
      <c r="MX16" s="103" t="str">
        <f t="shared" si="12"/>
        <v>#N/A</v>
      </c>
      <c r="MY16" s="103" t="str">
        <f t="shared" si="12"/>
        <v>#N/A</v>
      </c>
      <c r="MZ16" s="103" t="str">
        <f t="shared" si="12"/>
        <v>#N/A</v>
      </c>
      <c r="NA16" s="103" t="str">
        <f t="shared" si="12"/>
        <v>#N/A</v>
      </c>
      <c r="NB16" s="103" t="str">
        <f t="shared" si="12"/>
        <v>#N/A</v>
      </c>
      <c r="NC16" s="103" t="str">
        <f t="shared" si="12"/>
        <v>#N/A</v>
      </c>
      <c r="ND16" s="103" t="str">
        <f t="shared" si="12"/>
        <v>#N/A</v>
      </c>
      <c r="NE16" s="103" t="str">
        <f t="shared" si="12"/>
        <v>#N/A</v>
      </c>
      <c r="NF16" s="103" t="str">
        <f t="shared" si="12"/>
        <v>#N/A</v>
      </c>
      <c r="NG16" s="103" t="str">
        <f t="shared" si="12"/>
        <v>#N/A</v>
      </c>
      <c r="NH16" s="103" t="str">
        <f>IF($C$12=1,NH6,$E$12/12)</f>
        <v/>
      </c>
      <c r="NI16" s="46" t="s">
        <v>168</v>
      </c>
    </row>
    <row r="17" ht="14.25" customHeight="1">
      <c r="B17" s="46" t="s">
        <v>211</v>
      </c>
      <c r="E17" s="168">
        <f>$D$3</f>
        <v>0</v>
      </c>
      <c r="G17" s="46" t="s">
        <v>212</v>
      </c>
      <c r="I17" s="108">
        <f t="shared" ref="I17:NH17" si="13">I14-I15</f>
        <v>0</v>
      </c>
      <c r="J17" s="108">
        <f t="shared" si="13"/>
        <v>0</v>
      </c>
      <c r="K17" s="108">
        <f t="shared" si="13"/>
        <v>0</v>
      </c>
      <c r="L17" s="108">
        <f t="shared" si="13"/>
        <v>0</v>
      </c>
      <c r="M17" s="108">
        <f t="shared" si="13"/>
        <v>0</v>
      </c>
      <c r="N17" s="108">
        <f t="shared" si="13"/>
        <v>0</v>
      </c>
      <c r="O17" s="108">
        <f t="shared" si="13"/>
        <v>0</v>
      </c>
      <c r="P17" s="108">
        <f t="shared" si="13"/>
        <v>0</v>
      </c>
      <c r="Q17" s="108">
        <f t="shared" si="13"/>
        <v>0</v>
      </c>
      <c r="R17" s="108">
        <f t="shared" si="13"/>
        <v>0</v>
      </c>
      <c r="S17" s="108">
        <f t="shared" si="13"/>
        <v>0</v>
      </c>
      <c r="T17" s="108">
        <f t="shared" si="13"/>
        <v>0</v>
      </c>
      <c r="U17" s="108">
        <f t="shared" si="13"/>
        <v>0</v>
      </c>
      <c r="V17" s="108">
        <f t="shared" si="13"/>
        <v>0</v>
      </c>
      <c r="W17" s="108">
        <f t="shared" si="13"/>
        <v>0</v>
      </c>
      <c r="X17" s="108">
        <f t="shared" si="13"/>
        <v>0</v>
      </c>
      <c r="Y17" s="108">
        <f t="shared" si="13"/>
        <v>0</v>
      </c>
      <c r="Z17" s="108">
        <f t="shared" si="13"/>
        <v>0</v>
      </c>
      <c r="AA17" s="108">
        <f t="shared" si="13"/>
        <v>0</v>
      </c>
      <c r="AB17" s="108">
        <f t="shared" si="13"/>
        <v>0</v>
      </c>
      <c r="AC17" s="108">
        <f t="shared" si="13"/>
        <v>0</v>
      </c>
      <c r="AD17" s="108">
        <f t="shared" si="13"/>
        <v>0</v>
      </c>
      <c r="AE17" s="108">
        <f t="shared" si="13"/>
        <v>0</v>
      </c>
      <c r="AF17" s="108">
        <f t="shared" si="13"/>
        <v>0</v>
      </c>
      <c r="AG17" s="108">
        <f t="shared" si="13"/>
        <v>0</v>
      </c>
      <c r="AH17" s="108">
        <f t="shared" si="13"/>
        <v>0</v>
      </c>
      <c r="AI17" s="108">
        <f t="shared" si="13"/>
        <v>0</v>
      </c>
      <c r="AJ17" s="108">
        <f t="shared" si="13"/>
        <v>0</v>
      </c>
      <c r="AK17" s="108">
        <f t="shared" si="13"/>
        <v>0</v>
      </c>
      <c r="AL17" s="108">
        <f t="shared" si="13"/>
        <v>0</v>
      </c>
      <c r="AM17" s="108">
        <f t="shared" si="13"/>
        <v>0</v>
      </c>
      <c r="AN17" s="108">
        <f t="shared" si="13"/>
        <v>0</v>
      </c>
      <c r="AO17" s="108">
        <f t="shared" si="13"/>
        <v>0</v>
      </c>
      <c r="AP17" s="108">
        <f t="shared" si="13"/>
        <v>0</v>
      </c>
      <c r="AQ17" s="108">
        <f t="shared" si="13"/>
        <v>0</v>
      </c>
      <c r="AR17" s="108">
        <f t="shared" si="13"/>
        <v>0</v>
      </c>
      <c r="AS17" s="108">
        <f t="shared" si="13"/>
        <v>0</v>
      </c>
      <c r="AT17" s="108">
        <f t="shared" si="13"/>
        <v>0</v>
      </c>
      <c r="AU17" s="108">
        <f t="shared" si="13"/>
        <v>0</v>
      </c>
      <c r="AV17" s="108">
        <f t="shared" si="13"/>
        <v>0</v>
      </c>
      <c r="AW17" s="108">
        <f t="shared" si="13"/>
        <v>0</v>
      </c>
      <c r="AX17" s="108">
        <f t="shared" si="13"/>
        <v>0</v>
      </c>
      <c r="AY17" s="108">
        <f t="shared" si="13"/>
        <v>0</v>
      </c>
      <c r="AZ17" s="108">
        <f t="shared" si="13"/>
        <v>0</v>
      </c>
      <c r="BA17" s="108">
        <f t="shared" si="13"/>
        <v>0</v>
      </c>
      <c r="BB17" s="108">
        <f t="shared" si="13"/>
        <v>0</v>
      </c>
      <c r="BC17" s="108">
        <f t="shared" si="13"/>
        <v>0</v>
      </c>
      <c r="BD17" s="108">
        <f t="shared" si="13"/>
        <v>0</v>
      </c>
      <c r="BE17" s="108">
        <f t="shared" si="13"/>
        <v>0</v>
      </c>
      <c r="BF17" s="108">
        <f t="shared" si="13"/>
        <v>0</v>
      </c>
      <c r="BG17" s="108">
        <f t="shared" si="13"/>
        <v>0</v>
      </c>
      <c r="BH17" s="108">
        <f t="shared" si="13"/>
        <v>0</v>
      </c>
      <c r="BI17" s="108">
        <f t="shared" si="13"/>
        <v>0</v>
      </c>
      <c r="BJ17" s="108">
        <f t="shared" si="13"/>
        <v>0</v>
      </c>
      <c r="BK17" s="108">
        <f t="shared" si="13"/>
        <v>0</v>
      </c>
      <c r="BL17" s="108">
        <f t="shared" si="13"/>
        <v>0</v>
      </c>
      <c r="BM17" s="108">
        <f t="shared" si="13"/>
        <v>0</v>
      </c>
      <c r="BN17" s="108">
        <f t="shared" si="13"/>
        <v>0</v>
      </c>
      <c r="BO17" s="108">
        <f t="shared" si="13"/>
        <v>0</v>
      </c>
      <c r="BP17" s="108">
        <f t="shared" si="13"/>
        <v>0</v>
      </c>
      <c r="BQ17" s="108">
        <f t="shared" si="13"/>
        <v>0</v>
      </c>
      <c r="BR17" s="108">
        <f t="shared" si="13"/>
        <v>0</v>
      </c>
      <c r="BS17" s="108">
        <f t="shared" si="13"/>
        <v>0</v>
      </c>
      <c r="BT17" s="108">
        <f t="shared" si="13"/>
        <v>0</v>
      </c>
      <c r="BU17" s="108">
        <f t="shared" si="13"/>
        <v>0</v>
      </c>
      <c r="BV17" s="108">
        <f t="shared" si="13"/>
        <v>0</v>
      </c>
      <c r="BW17" s="108">
        <f t="shared" si="13"/>
        <v>0</v>
      </c>
      <c r="BX17" s="108">
        <f t="shared" si="13"/>
        <v>0</v>
      </c>
      <c r="BY17" s="108">
        <f t="shared" si="13"/>
        <v>0</v>
      </c>
      <c r="BZ17" s="108">
        <f t="shared" si="13"/>
        <v>0</v>
      </c>
      <c r="CA17" s="108">
        <f t="shared" si="13"/>
        <v>0</v>
      </c>
      <c r="CB17" s="108">
        <f t="shared" si="13"/>
        <v>0</v>
      </c>
      <c r="CC17" s="108">
        <f t="shared" si="13"/>
        <v>0</v>
      </c>
      <c r="CD17" s="108">
        <f t="shared" si="13"/>
        <v>0</v>
      </c>
      <c r="CE17" s="108">
        <f t="shared" si="13"/>
        <v>0</v>
      </c>
      <c r="CF17" s="108">
        <f t="shared" si="13"/>
        <v>0</v>
      </c>
      <c r="CG17" s="108">
        <f t="shared" si="13"/>
        <v>0</v>
      </c>
      <c r="CH17" s="108">
        <f t="shared" si="13"/>
        <v>0</v>
      </c>
      <c r="CI17" s="108">
        <f t="shared" si="13"/>
        <v>0</v>
      </c>
      <c r="CJ17" s="108">
        <f t="shared" si="13"/>
        <v>0</v>
      </c>
      <c r="CK17" s="108">
        <f t="shared" si="13"/>
        <v>0</v>
      </c>
      <c r="CL17" s="108">
        <f t="shared" si="13"/>
        <v>0</v>
      </c>
      <c r="CM17" s="108">
        <f t="shared" si="13"/>
        <v>0</v>
      </c>
      <c r="CN17" s="108">
        <f t="shared" si="13"/>
        <v>0</v>
      </c>
      <c r="CO17" s="108">
        <f t="shared" si="13"/>
        <v>0</v>
      </c>
      <c r="CP17" s="108">
        <f t="shared" si="13"/>
        <v>0</v>
      </c>
      <c r="CQ17" s="108">
        <f t="shared" si="13"/>
        <v>0</v>
      </c>
      <c r="CR17" s="108">
        <f t="shared" si="13"/>
        <v>0</v>
      </c>
      <c r="CS17" s="108">
        <f t="shared" si="13"/>
        <v>0</v>
      </c>
      <c r="CT17" s="108">
        <f t="shared" si="13"/>
        <v>0</v>
      </c>
      <c r="CU17" s="108">
        <f t="shared" si="13"/>
        <v>0</v>
      </c>
      <c r="CV17" s="108">
        <f t="shared" si="13"/>
        <v>0</v>
      </c>
      <c r="CW17" s="108">
        <f t="shared" si="13"/>
        <v>0</v>
      </c>
      <c r="CX17" s="108">
        <f t="shared" si="13"/>
        <v>0</v>
      </c>
      <c r="CY17" s="108">
        <f t="shared" si="13"/>
        <v>0</v>
      </c>
      <c r="CZ17" s="108">
        <f t="shared" si="13"/>
        <v>0</v>
      </c>
      <c r="DA17" s="108">
        <f t="shared" si="13"/>
        <v>0</v>
      </c>
      <c r="DB17" s="108">
        <f t="shared" si="13"/>
        <v>0</v>
      </c>
      <c r="DC17" s="108">
        <f t="shared" si="13"/>
        <v>0</v>
      </c>
      <c r="DD17" s="108">
        <f t="shared" si="13"/>
        <v>0</v>
      </c>
      <c r="DE17" s="108">
        <f t="shared" si="13"/>
        <v>0</v>
      </c>
      <c r="DF17" s="108">
        <f t="shared" si="13"/>
        <v>0</v>
      </c>
      <c r="DG17" s="108">
        <f t="shared" si="13"/>
        <v>0</v>
      </c>
      <c r="DH17" s="108">
        <f t="shared" si="13"/>
        <v>0</v>
      </c>
      <c r="DI17" s="108">
        <f t="shared" si="13"/>
        <v>0</v>
      </c>
      <c r="DJ17" s="108">
        <f t="shared" si="13"/>
        <v>0</v>
      </c>
      <c r="DK17" s="108">
        <f t="shared" si="13"/>
        <v>0</v>
      </c>
      <c r="DL17" s="108">
        <f t="shared" si="13"/>
        <v>0</v>
      </c>
      <c r="DM17" s="108">
        <f t="shared" si="13"/>
        <v>0</v>
      </c>
      <c r="DN17" s="108">
        <f t="shared" si="13"/>
        <v>0</v>
      </c>
      <c r="DO17" s="108">
        <f t="shared" si="13"/>
        <v>0</v>
      </c>
      <c r="DP17" s="108">
        <f t="shared" si="13"/>
        <v>0</v>
      </c>
      <c r="DQ17" s="108">
        <f t="shared" si="13"/>
        <v>0</v>
      </c>
      <c r="DR17" s="108">
        <f t="shared" si="13"/>
        <v>0</v>
      </c>
      <c r="DS17" s="108">
        <f t="shared" si="13"/>
        <v>0</v>
      </c>
      <c r="DT17" s="108">
        <f t="shared" si="13"/>
        <v>0</v>
      </c>
      <c r="DU17" s="108">
        <f t="shared" si="13"/>
        <v>0</v>
      </c>
      <c r="DV17" s="108">
        <f t="shared" si="13"/>
        <v>0</v>
      </c>
      <c r="DW17" s="108">
        <f t="shared" si="13"/>
        <v>0</v>
      </c>
      <c r="DX17" s="108">
        <f t="shared" si="13"/>
        <v>0</v>
      </c>
      <c r="DY17" s="108">
        <f t="shared" si="13"/>
        <v>0</v>
      </c>
      <c r="DZ17" s="108">
        <f t="shared" si="13"/>
        <v>0</v>
      </c>
      <c r="EA17" s="108">
        <f t="shared" si="13"/>
        <v>0</v>
      </c>
      <c r="EB17" s="108">
        <f t="shared" si="13"/>
        <v>0</v>
      </c>
      <c r="EC17" s="108" t="str">
        <f t="shared" si="13"/>
        <v>#N/A</v>
      </c>
      <c r="ED17" s="108" t="str">
        <f t="shared" si="13"/>
        <v>#N/A</v>
      </c>
      <c r="EE17" s="108" t="str">
        <f t="shared" si="13"/>
        <v>#N/A</v>
      </c>
      <c r="EF17" s="108" t="str">
        <f t="shared" si="13"/>
        <v>#N/A</v>
      </c>
      <c r="EG17" s="108" t="str">
        <f t="shared" si="13"/>
        <v>#N/A</v>
      </c>
      <c r="EH17" s="108" t="str">
        <f t="shared" si="13"/>
        <v>#N/A</v>
      </c>
      <c r="EI17" s="108" t="str">
        <f t="shared" si="13"/>
        <v>#N/A</v>
      </c>
      <c r="EJ17" s="108" t="str">
        <f t="shared" si="13"/>
        <v>#N/A</v>
      </c>
      <c r="EK17" s="108" t="str">
        <f t="shared" si="13"/>
        <v>#N/A</v>
      </c>
      <c r="EL17" s="108" t="str">
        <f t="shared" si="13"/>
        <v>#N/A</v>
      </c>
      <c r="EM17" s="108" t="str">
        <f t="shared" si="13"/>
        <v>#N/A</v>
      </c>
      <c r="EN17" s="108" t="str">
        <f t="shared" si="13"/>
        <v>#N/A</v>
      </c>
      <c r="EO17" s="108" t="str">
        <f t="shared" si="13"/>
        <v>#N/A</v>
      </c>
      <c r="EP17" s="108" t="str">
        <f t="shared" si="13"/>
        <v>#N/A</v>
      </c>
      <c r="EQ17" s="108" t="str">
        <f t="shared" si="13"/>
        <v>#N/A</v>
      </c>
      <c r="ER17" s="108" t="str">
        <f t="shared" si="13"/>
        <v>#N/A</v>
      </c>
      <c r="ES17" s="108" t="str">
        <f t="shared" si="13"/>
        <v>#N/A</v>
      </c>
      <c r="ET17" s="108" t="str">
        <f t="shared" si="13"/>
        <v>#N/A</v>
      </c>
      <c r="EU17" s="108" t="str">
        <f t="shared" si="13"/>
        <v>#N/A</v>
      </c>
      <c r="EV17" s="108" t="str">
        <f t="shared" si="13"/>
        <v>#N/A</v>
      </c>
      <c r="EW17" s="108" t="str">
        <f t="shared" si="13"/>
        <v>#N/A</v>
      </c>
      <c r="EX17" s="108" t="str">
        <f t="shared" si="13"/>
        <v>#N/A</v>
      </c>
      <c r="EY17" s="108" t="str">
        <f t="shared" si="13"/>
        <v>#N/A</v>
      </c>
      <c r="EZ17" s="108" t="str">
        <f t="shared" si="13"/>
        <v>#N/A</v>
      </c>
      <c r="FA17" s="108" t="str">
        <f t="shared" si="13"/>
        <v>#N/A</v>
      </c>
      <c r="FB17" s="108" t="str">
        <f t="shared" si="13"/>
        <v>#N/A</v>
      </c>
      <c r="FC17" s="108" t="str">
        <f t="shared" si="13"/>
        <v>#N/A</v>
      </c>
      <c r="FD17" s="108" t="str">
        <f t="shared" si="13"/>
        <v>#N/A</v>
      </c>
      <c r="FE17" s="108" t="str">
        <f t="shared" si="13"/>
        <v>#N/A</v>
      </c>
      <c r="FF17" s="108" t="str">
        <f t="shared" si="13"/>
        <v>#N/A</v>
      </c>
      <c r="FG17" s="108" t="str">
        <f t="shared" si="13"/>
        <v>#N/A</v>
      </c>
      <c r="FH17" s="108" t="str">
        <f t="shared" si="13"/>
        <v>#N/A</v>
      </c>
      <c r="FI17" s="108" t="str">
        <f t="shared" si="13"/>
        <v>#N/A</v>
      </c>
      <c r="FJ17" s="108" t="str">
        <f t="shared" si="13"/>
        <v>#N/A</v>
      </c>
      <c r="FK17" s="108" t="str">
        <f t="shared" si="13"/>
        <v>#N/A</v>
      </c>
      <c r="FL17" s="108" t="str">
        <f t="shared" si="13"/>
        <v>#N/A</v>
      </c>
      <c r="FM17" s="108" t="str">
        <f t="shared" si="13"/>
        <v>#N/A</v>
      </c>
      <c r="FN17" s="108" t="str">
        <f t="shared" si="13"/>
        <v>#N/A</v>
      </c>
      <c r="FO17" s="108" t="str">
        <f t="shared" si="13"/>
        <v>#N/A</v>
      </c>
      <c r="FP17" s="108" t="str">
        <f t="shared" si="13"/>
        <v>#N/A</v>
      </c>
      <c r="FQ17" s="108" t="str">
        <f t="shared" si="13"/>
        <v>#N/A</v>
      </c>
      <c r="FR17" s="108" t="str">
        <f t="shared" si="13"/>
        <v>#N/A</v>
      </c>
      <c r="FS17" s="108" t="str">
        <f t="shared" si="13"/>
        <v>#N/A</v>
      </c>
      <c r="FT17" s="108" t="str">
        <f t="shared" si="13"/>
        <v>#N/A</v>
      </c>
      <c r="FU17" s="108" t="str">
        <f t="shared" si="13"/>
        <v>#N/A</v>
      </c>
      <c r="FV17" s="108" t="str">
        <f t="shared" si="13"/>
        <v>#N/A</v>
      </c>
      <c r="FW17" s="108" t="str">
        <f t="shared" si="13"/>
        <v>#N/A</v>
      </c>
      <c r="FX17" s="108" t="str">
        <f t="shared" si="13"/>
        <v>#N/A</v>
      </c>
      <c r="FY17" s="108" t="str">
        <f t="shared" si="13"/>
        <v>#N/A</v>
      </c>
      <c r="FZ17" s="108" t="str">
        <f t="shared" si="13"/>
        <v>#N/A</v>
      </c>
      <c r="GA17" s="108" t="str">
        <f t="shared" si="13"/>
        <v>#N/A</v>
      </c>
      <c r="GB17" s="108" t="str">
        <f t="shared" si="13"/>
        <v>#N/A</v>
      </c>
      <c r="GC17" s="108" t="str">
        <f t="shared" si="13"/>
        <v>#N/A</v>
      </c>
      <c r="GD17" s="108" t="str">
        <f t="shared" si="13"/>
        <v>#N/A</v>
      </c>
      <c r="GE17" s="108" t="str">
        <f t="shared" si="13"/>
        <v>#N/A</v>
      </c>
      <c r="GF17" s="108" t="str">
        <f t="shared" si="13"/>
        <v>#N/A</v>
      </c>
      <c r="GG17" s="108" t="str">
        <f t="shared" si="13"/>
        <v>#N/A</v>
      </c>
      <c r="GH17" s="108" t="str">
        <f t="shared" si="13"/>
        <v>#N/A</v>
      </c>
      <c r="GI17" s="108" t="str">
        <f t="shared" si="13"/>
        <v>#N/A</v>
      </c>
      <c r="GJ17" s="108" t="str">
        <f t="shared" si="13"/>
        <v>#N/A</v>
      </c>
      <c r="GK17" s="108" t="str">
        <f t="shared" si="13"/>
        <v>#N/A</v>
      </c>
      <c r="GL17" s="108" t="str">
        <f t="shared" si="13"/>
        <v>#N/A</v>
      </c>
      <c r="GM17" s="108" t="str">
        <f t="shared" si="13"/>
        <v>#N/A</v>
      </c>
      <c r="GN17" s="108" t="str">
        <f t="shared" si="13"/>
        <v>#N/A</v>
      </c>
      <c r="GO17" s="108" t="str">
        <f t="shared" si="13"/>
        <v>#N/A</v>
      </c>
      <c r="GP17" s="108" t="str">
        <f t="shared" si="13"/>
        <v>#N/A</v>
      </c>
      <c r="GQ17" s="108" t="str">
        <f t="shared" si="13"/>
        <v>#N/A</v>
      </c>
      <c r="GR17" s="108" t="str">
        <f t="shared" si="13"/>
        <v>#N/A</v>
      </c>
      <c r="GS17" s="108" t="str">
        <f t="shared" si="13"/>
        <v>#N/A</v>
      </c>
      <c r="GT17" s="108" t="str">
        <f t="shared" si="13"/>
        <v>#N/A</v>
      </c>
      <c r="GU17" s="108" t="str">
        <f t="shared" si="13"/>
        <v>#N/A</v>
      </c>
      <c r="GV17" s="108" t="str">
        <f t="shared" si="13"/>
        <v>#N/A</v>
      </c>
      <c r="GW17" s="108" t="str">
        <f t="shared" si="13"/>
        <v>#N/A</v>
      </c>
      <c r="GX17" s="108" t="str">
        <f t="shared" si="13"/>
        <v>#N/A</v>
      </c>
      <c r="GY17" s="108" t="str">
        <f t="shared" si="13"/>
        <v>#N/A</v>
      </c>
      <c r="GZ17" s="108" t="str">
        <f t="shared" si="13"/>
        <v>#N/A</v>
      </c>
      <c r="HA17" s="108" t="str">
        <f t="shared" si="13"/>
        <v>#N/A</v>
      </c>
      <c r="HB17" s="108" t="str">
        <f t="shared" si="13"/>
        <v>#N/A</v>
      </c>
      <c r="HC17" s="108" t="str">
        <f t="shared" si="13"/>
        <v>#N/A</v>
      </c>
      <c r="HD17" s="108" t="str">
        <f t="shared" si="13"/>
        <v>#N/A</v>
      </c>
      <c r="HE17" s="108" t="str">
        <f t="shared" si="13"/>
        <v>#N/A</v>
      </c>
      <c r="HF17" s="108" t="str">
        <f t="shared" si="13"/>
        <v>#N/A</v>
      </c>
      <c r="HG17" s="108" t="str">
        <f t="shared" si="13"/>
        <v>#N/A</v>
      </c>
      <c r="HH17" s="108" t="str">
        <f t="shared" si="13"/>
        <v>#N/A</v>
      </c>
      <c r="HI17" s="108" t="str">
        <f t="shared" si="13"/>
        <v>#N/A</v>
      </c>
      <c r="HJ17" s="108" t="str">
        <f t="shared" si="13"/>
        <v>#N/A</v>
      </c>
      <c r="HK17" s="108" t="str">
        <f t="shared" si="13"/>
        <v>#N/A</v>
      </c>
      <c r="HL17" s="108" t="str">
        <f t="shared" si="13"/>
        <v>#N/A</v>
      </c>
      <c r="HM17" s="108" t="str">
        <f t="shared" si="13"/>
        <v>#N/A</v>
      </c>
      <c r="HN17" s="108" t="str">
        <f t="shared" si="13"/>
        <v>#N/A</v>
      </c>
      <c r="HO17" s="108" t="str">
        <f t="shared" si="13"/>
        <v>#N/A</v>
      </c>
      <c r="HP17" s="108" t="str">
        <f t="shared" si="13"/>
        <v>#N/A</v>
      </c>
      <c r="HQ17" s="108" t="str">
        <f t="shared" si="13"/>
        <v>#N/A</v>
      </c>
      <c r="HR17" s="108" t="str">
        <f t="shared" si="13"/>
        <v>#N/A</v>
      </c>
      <c r="HS17" s="108" t="str">
        <f t="shared" si="13"/>
        <v>#N/A</v>
      </c>
      <c r="HT17" s="108" t="str">
        <f t="shared" si="13"/>
        <v>#N/A</v>
      </c>
      <c r="HU17" s="108" t="str">
        <f t="shared" si="13"/>
        <v>#N/A</v>
      </c>
      <c r="HV17" s="108" t="str">
        <f t="shared" si="13"/>
        <v>#N/A</v>
      </c>
      <c r="HW17" s="108" t="str">
        <f t="shared" si="13"/>
        <v>#N/A</v>
      </c>
      <c r="HX17" s="108" t="str">
        <f t="shared" si="13"/>
        <v>#N/A</v>
      </c>
      <c r="HY17" s="108" t="str">
        <f t="shared" si="13"/>
        <v>#N/A</v>
      </c>
      <c r="HZ17" s="108" t="str">
        <f t="shared" si="13"/>
        <v>#N/A</v>
      </c>
      <c r="IA17" s="108" t="str">
        <f t="shared" si="13"/>
        <v>#N/A</v>
      </c>
      <c r="IB17" s="108" t="str">
        <f t="shared" si="13"/>
        <v>#N/A</v>
      </c>
      <c r="IC17" s="108" t="str">
        <f t="shared" si="13"/>
        <v>#N/A</v>
      </c>
      <c r="ID17" s="108" t="str">
        <f t="shared" si="13"/>
        <v>#N/A</v>
      </c>
      <c r="IE17" s="108" t="str">
        <f t="shared" si="13"/>
        <v>#N/A</v>
      </c>
      <c r="IF17" s="108" t="str">
        <f t="shared" si="13"/>
        <v>#N/A</v>
      </c>
      <c r="IG17" s="108" t="str">
        <f t="shared" si="13"/>
        <v>#N/A</v>
      </c>
      <c r="IH17" s="108" t="str">
        <f t="shared" si="13"/>
        <v>#N/A</v>
      </c>
      <c r="II17" s="108" t="str">
        <f t="shared" si="13"/>
        <v>#N/A</v>
      </c>
      <c r="IJ17" s="108" t="str">
        <f t="shared" si="13"/>
        <v>#N/A</v>
      </c>
      <c r="IK17" s="108" t="str">
        <f t="shared" si="13"/>
        <v>#N/A</v>
      </c>
      <c r="IL17" s="108" t="str">
        <f t="shared" si="13"/>
        <v>#N/A</v>
      </c>
      <c r="IM17" s="108" t="str">
        <f t="shared" si="13"/>
        <v>#N/A</v>
      </c>
      <c r="IN17" s="108" t="str">
        <f t="shared" si="13"/>
        <v>#N/A</v>
      </c>
      <c r="IO17" s="108" t="str">
        <f t="shared" si="13"/>
        <v>#N/A</v>
      </c>
      <c r="IP17" s="108" t="str">
        <f t="shared" si="13"/>
        <v>#N/A</v>
      </c>
      <c r="IQ17" s="108" t="str">
        <f t="shared" si="13"/>
        <v>#N/A</v>
      </c>
      <c r="IR17" s="108" t="str">
        <f t="shared" si="13"/>
        <v>#N/A</v>
      </c>
      <c r="IS17" s="108" t="str">
        <f t="shared" si="13"/>
        <v>#N/A</v>
      </c>
      <c r="IT17" s="108" t="str">
        <f t="shared" si="13"/>
        <v>#N/A</v>
      </c>
      <c r="IU17" s="108" t="str">
        <f t="shared" si="13"/>
        <v>#N/A</v>
      </c>
      <c r="IV17" s="108" t="str">
        <f t="shared" si="13"/>
        <v>#N/A</v>
      </c>
      <c r="IW17" s="108" t="str">
        <f t="shared" si="13"/>
        <v>#N/A</v>
      </c>
      <c r="IX17" s="108" t="str">
        <f t="shared" si="13"/>
        <v>#N/A</v>
      </c>
      <c r="IY17" s="108" t="str">
        <f t="shared" si="13"/>
        <v>#N/A</v>
      </c>
      <c r="IZ17" s="108" t="str">
        <f t="shared" si="13"/>
        <v>#N/A</v>
      </c>
      <c r="JA17" s="108" t="str">
        <f t="shared" si="13"/>
        <v>#N/A</v>
      </c>
      <c r="JB17" s="108" t="str">
        <f t="shared" si="13"/>
        <v>#N/A</v>
      </c>
      <c r="JC17" s="108" t="str">
        <f t="shared" si="13"/>
        <v>#N/A</v>
      </c>
      <c r="JD17" s="108" t="str">
        <f t="shared" si="13"/>
        <v>#N/A</v>
      </c>
      <c r="JE17" s="108" t="str">
        <f t="shared" si="13"/>
        <v>#N/A</v>
      </c>
      <c r="JF17" s="108" t="str">
        <f t="shared" si="13"/>
        <v>#N/A</v>
      </c>
      <c r="JG17" s="108" t="str">
        <f t="shared" si="13"/>
        <v>#N/A</v>
      </c>
      <c r="JH17" s="108" t="str">
        <f t="shared" si="13"/>
        <v>#N/A</v>
      </c>
      <c r="JI17" s="108" t="str">
        <f t="shared" si="13"/>
        <v>#N/A</v>
      </c>
      <c r="JJ17" s="108" t="str">
        <f t="shared" si="13"/>
        <v>#N/A</v>
      </c>
      <c r="JK17" s="108" t="str">
        <f t="shared" si="13"/>
        <v>#N/A</v>
      </c>
      <c r="JL17" s="108" t="str">
        <f t="shared" si="13"/>
        <v>#N/A</v>
      </c>
      <c r="JM17" s="108" t="str">
        <f t="shared" si="13"/>
        <v>#N/A</v>
      </c>
      <c r="JN17" s="108" t="str">
        <f t="shared" si="13"/>
        <v>#N/A</v>
      </c>
      <c r="JO17" s="108" t="str">
        <f t="shared" si="13"/>
        <v>#N/A</v>
      </c>
      <c r="JP17" s="108" t="str">
        <f t="shared" si="13"/>
        <v>#N/A</v>
      </c>
      <c r="JQ17" s="108" t="str">
        <f t="shared" si="13"/>
        <v>#N/A</v>
      </c>
      <c r="JR17" s="108" t="str">
        <f t="shared" si="13"/>
        <v>#N/A</v>
      </c>
      <c r="JS17" s="108" t="str">
        <f t="shared" si="13"/>
        <v>#N/A</v>
      </c>
      <c r="JT17" s="108" t="str">
        <f t="shared" si="13"/>
        <v>#N/A</v>
      </c>
      <c r="JU17" s="108" t="str">
        <f t="shared" si="13"/>
        <v>#N/A</v>
      </c>
      <c r="JV17" s="108" t="str">
        <f t="shared" si="13"/>
        <v>#N/A</v>
      </c>
      <c r="JW17" s="108" t="str">
        <f t="shared" si="13"/>
        <v>#N/A</v>
      </c>
      <c r="JX17" s="108" t="str">
        <f t="shared" si="13"/>
        <v>#N/A</v>
      </c>
      <c r="JY17" s="108" t="str">
        <f t="shared" si="13"/>
        <v>#N/A</v>
      </c>
      <c r="JZ17" s="108" t="str">
        <f t="shared" si="13"/>
        <v>#N/A</v>
      </c>
      <c r="KA17" s="108" t="str">
        <f t="shared" si="13"/>
        <v>#N/A</v>
      </c>
      <c r="KB17" s="108" t="str">
        <f t="shared" si="13"/>
        <v>#N/A</v>
      </c>
      <c r="KC17" s="108" t="str">
        <f t="shared" si="13"/>
        <v>#N/A</v>
      </c>
      <c r="KD17" s="108" t="str">
        <f t="shared" si="13"/>
        <v>#N/A</v>
      </c>
      <c r="KE17" s="108" t="str">
        <f t="shared" si="13"/>
        <v>#N/A</v>
      </c>
      <c r="KF17" s="108" t="str">
        <f t="shared" si="13"/>
        <v>#N/A</v>
      </c>
      <c r="KG17" s="108" t="str">
        <f t="shared" si="13"/>
        <v>#N/A</v>
      </c>
      <c r="KH17" s="108" t="str">
        <f t="shared" si="13"/>
        <v>#N/A</v>
      </c>
      <c r="KI17" s="108" t="str">
        <f t="shared" si="13"/>
        <v>#N/A</v>
      </c>
      <c r="KJ17" s="108" t="str">
        <f t="shared" si="13"/>
        <v>#N/A</v>
      </c>
      <c r="KK17" s="108" t="str">
        <f t="shared" si="13"/>
        <v>#N/A</v>
      </c>
      <c r="KL17" s="108" t="str">
        <f t="shared" si="13"/>
        <v>#N/A</v>
      </c>
      <c r="KM17" s="108" t="str">
        <f t="shared" si="13"/>
        <v>#N/A</v>
      </c>
      <c r="KN17" s="108" t="str">
        <f t="shared" si="13"/>
        <v>#N/A</v>
      </c>
      <c r="KO17" s="108" t="str">
        <f t="shared" si="13"/>
        <v>#N/A</v>
      </c>
      <c r="KP17" s="108" t="str">
        <f t="shared" si="13"/>
        <v>#N/A</v>
      </c>
      <c r="KQ17" s="108" t="str">
        <f t="shared" si="13"/>
        <v>#N/A</v>
      </c>
      <c r="KR17" s="108" t="str">
        <f t="shared" si="13"/>
        <v>#N/A</v>
      </c>
      <c r="KS17" s="108" t="str">
        <f t="shared" si="13"/>
        <v>#N/A</v>
      </c>
      <c r="KT17" s="108" t="str">
        <f t="shared" si="13"/>
        <v>#N/A</v>
      </c>
      <c r="KU17" s="108" t="str">
        <f t="shared" si="13"/>
        <v>#N/A</v>
      </c>
      <c r="KV17" s="108" t="str">
        <f t="shared" si="13"/>
        <v>#N/A</v>
      </c>
      <c r="KW17" s="108" t="str">
        <f t="shared" si="13"/>
        <v>#N/A</v>
      </c>
      <c r="KX17" s="108" t="str">
        <f t="shared" si="13"/>
        <v>#N/A</v>
      </c>
      <c r="KY17" s="108" t="str">
        <f t="shared" si="13"/>
        <v>#N/A</v>
      </c>
      <c r="KZ17" s="108" t="str">
        <f t="shared" si="13"/>
        <v>#N/A</v>
      </c>
      <c r="LA17" s="108" t="str">
        <f t="shared" si="13"/>
        <v>#N/A</v>
      </c>
      <c r="LB17" s="108" t="str">
        <f t="shared" si="13"/>
        <v>#N/A</v>
      </c>
      <c r="LC17" s="108" t="str">
        <f t="shared" si="13"/>
        <v>#N/A</v>
      </c>
      <c r="LD17" s="108" t="str">
        <f t="shared" si="13"/>
        <v>#N/A</v>
      </c>
      <c r="LE17" s="108" t="str">
        <f t="shared" si="13"/>
        <v>#N/A</v>
      </c>
      <c r="LF17" s="108" t="str">
        <f t="shared" si="13"/>
        <v>#N/A</v>
      </c>
      <c r="LG17" s="108" t="str">
        <f t="shared" si="13"/>
        <v>#N/A</v>
      </c>
      <c r="LH17" s="108" t="str">
        <f t="shared" si="13"/>
        <v>#N/A</v>
      </c>
      <c r="LI17" s="108" t="str">
        <f t="shared" si="13"/>
        <v>#N/A</v>
      </c>
      <c r="LJ17" s="108" t="str">
        <f t="shared" si="13"/>
        <v>#N/A</v>
      </c>
      <c r="LK17" s="108" t="str">
        <f t="shared" si="13"/>
        <v>#N/A</v>
      </c>
      <c r="LL17" s="108" t="str">
        <f t="shared" si="13"/>
        <v>#N/A</v>
      </c>
      <c r="LM17" s="108" t="str">
        <f t="shared" si="13"/>
        <v>#N/A</v>
      </c>
      <c r="LN17" s="108" t="str">
        <f t="shared" si="13"/>
        <v>#N/A</v>
      </c>
      <c r="LO17" s="108" t="str">
        <f t="shared" si="13"/>
        <v>#N/A</v>
      </c>
      <c r="LP17" s="108" t="str">
        <f t="shared" si="13"/>
        <v>#N/A</v>
      </c>
      <c r="LQ17" s="108" t="str">
        <f t="shared" si="13"/>
        <v>#N/A</v>
      </c>
      <c r="LR17" s="108" t="str">
        <f t="shared" si="13"/>
        <v>#N/A</v>
      </c>
      <c r="LS17" s="108" t="str">
        <f t="shared" si="13"/>
        <v>#N/A</v>
      </c>
      <c r="LT17" s="108" t="str">
        <f t="shared" si="13"/>
        <v>#N/A</v>
      </c>
      <c r="LU17" s="108" t="str">
        <f t="shared" si="13"/>
        <v>#N/A</v>
      </c>
      <c r="LV17" s="108" t="str">
        <f t="shared" si="13"/>
        <v>#N/A</v>
      </c>
      <c r="LW17" s="108" t="str">
        <f t="shared" si="13"/>
        <v>#N/A</v>
      </c>
      <c r="LX17" s="108" t="str">
        <f t="shared" si="13"/>
        <v>#N/A</v>
      </c>
      <c r="LY17" s="108" t="str">
        <f t="shared" si="13"/>
        <v>#N/A</v>
      </c>
      <c r="LZ17" s="108" t="str">
        <f t="shared" si="13"/>
        <v>#N/A</v>
      </c>
      <c r="MA17" s="108" t="str">
        <f t="shared" si="13"/>
        <v>#N/A</v>
      </c>
      <c r="MB17" s="108" t="str">
        <f t="shared" si="13"/>
        <v>#N/A</v>
      </c>
      <c r="MC17" s="108" t="str">
        <f t="shared" si="13"/>
        <v>#N/A</v>
      </c>
      <c r="MD17" s="108" t="str">
        <f t="shared" si="13"/>
        <v>#N/A</v>
      </c>
      <c r="ME17" s="108" t="str">
        <f t="shared" si="13"/>
        <v>#N/A</v>
      </c>
      <c r="MF17" s="108" t="str">
        <f t="shared" si="13"/>
        <v>#N/A</v>
      </c>
      <c r="MG17" s="108" t="str">
        <f t="shared" si="13"/>
        <v>#N/A</v>
      </c>
      <c r="MH17" s="108" t="str">
        <f t="shared" si="13"/>
        <v>#N/A</v>
      </c>
      <c r="MI17" s="108" t="str">
        <f t="shared" si="13"/>
        <v>#N/A</v>
      </c>
      <c r="MJ17" s="108" t="str">
        <f t="shared" si="13"/>
        <v>#N/A</v>
      </c>
      <c r="MK17" s="108" t="str">
        <f t="shared" si="13"/>
        <v>#N/A</v>
      </c>
      <c r="ML17" s="108" t="str">
        <f t="shared" si="13"/>
        <v>#N/A</v>
      </c>
      <c r="MM17" s="108" t="str">
        <f t="shared" si="13"/>
        <v>#N/A</v>
      </c>
      <c r="MN17" s="108" t="str">
        <f t="shared" si="13"/>
        <v>#N/A</v>
      </c>
      <c r="MO17" s="108" t="str">
        <f t="shared" si="13"/>
        <v>#N/A</v>
      </c>
      <c r="MP17" s="108" t="str">
        <f t="shared" si="13"/>
        <v>#N/A</v>
      </c>
      <c r="MQ17" s="108" t="str">
        <f t="shared" si="13"/>
        <v>#N/A</v>
      </c>
      <c r="MR17" s="108" t="str">
        <f t="shared" si="13"/>
        <v>#N/A</v>
      </c>
      <c r="MS17" s="108" t="str">
        <f t="shared" si="13"/>
        <v>#N/A</v>
      </c>
      <c r="MT17" s="108" t="str">
        <f t="shared" si="13"/>
        <v>#N/A</v>
      </c>
      <c r="MU17" s="108" t="str">
        <f t="shared" si="13"/>
        <v>#N/A</v>
      </c>
      <c r="MV17" s="108" t="str">
        <f t="shared" si="13"/>
        <v>#N/A</v>
      </c>
      <c r="MW17" s="108" t="str">
        <f t="shared" si="13"/>
        <v>#N/A</v>
      </c>
      <c r="MX17" s="108" t="str">
        <f t="shared" si="13"/>
        <v>#N/A</v>
      </c>
      <c r="MY17" s="108" t="str">
        <f t="shared" si="13"/>
        <v>#N/A</v>
      </c>
      <c r="MZ17" s="108" t="str">
        <f t="shared" si="13"/>
        <v>#N/A</v>
      </c>
      <c r="NA17" s="108" t="str">
        <f t="shared" si="13"/>
        <v>#N/A</v>
      </c>
      <c r="NB17" s="108" t="str">
        <f t="shared" si="13"/>
        <v>#N/A</v>
      </c>
      <c r="NC17" s="108" t="str">
        <f t="shared" si="13"/>
        <v>#N/A</v>
      </c>
      <c r="ND17" s="108" t="str">
        <f t="shared" si="13"/>
        <v>#N/A</v>
      </c>
      <c r="NE17" s="108" t="str">
        <f t="shared" si="13"/>
        <v>#N/A</v>
      </c>
      <c r="NF17" s="108" t="str">
        <f t="shared" si="13"/>
        <v>#N/A</v>
      </c>
      <c r="NG17" s="108" t="str">
        <f t="shared" si="13"/>
        <v>#N/A</v>
      </c>
      <c r="NH17" s="108" t="str">
        <f t="shared" si="13"/>
        <v>#N/A</v>
      </c>
      <c r="NI17" s="46" t="s">
        <v>168</v>
      </c>
    </row>
    <row r="18" ht="14.25" customHeight="1">
      <c r="B18" s="46" t="s">
        <v>213</v>
      </c>
      <c r="E18" s="152">
        <f>Model!$O$29</f>
        <v>30</v>
      </c>
      <c r="G18" s="46" t="s">
        <v>214</v>
      </c>
      <c r="I18" s="108">
        <f t="shared" ref="I18:NH18" si="14">IF(I3=$D$3,$E$10,0)</f>
        <v>23187000</v>
      </c>
      <c r="J18" s="108">
        <f t="shared" si="14"/>
        <v>0</v>
      </c>
      <c r="K18" s="108">
        <f t="shared" si="14"/>
        <v>0</v>
      </c>
      <c r="L18" s="108">
        <f t="shared" si="14"/>
        <v>0</v>
      </c>
      <c r="M18" s="108">
        <f t="shared" si="14"/>
        <v>0</v>
      </c>
      <c r="N18" s="108">
        <f t="shared" si="14"/>
        <v>0</v>
      </c>
      <c r="O18" s="108">
        <f t="shared" si="14"/>
        <v>0</v>
      </c>
      <c r="P18" s="108">
        <f t="shared" si="14"/>
        <v>0</v>
      </c>
      <c r="Q18" s="108">
        <f t="shared" si="14"/>
        <v>0</v>
      </c>
      <c r="R18" s="108">
        <f t="shared" si="14"/>
        <v>0</v>
      </c>
      <c r="S18" s="108">
        <f t="shared" si="14"/>
        <v>0</v>
      </c>
      <c r="T18" s="108">
        <f t="shared" si="14"/>
        <v>0</v>
      </c>
      <c r="U18" s="108">
        <f t="shared" si="14"/>
        <v>0</v>
      </c>
      <c r="V18" s="108">
        <f t="shared" si="14"/>
        <v>0</v>
      </c>
      <c r="W18" s="108">
        <f t="shared" si="14"/>
        <v>0</v>
      </c>
      <c r="X18" s="108">
        <f t="shared" si="14"/>
        <v>0</v>
      </c>
      <c r="Y18" s="108">
        <f t="shared" si="14"/>
        <v>0</v>
      </c>
      <c r="Z18" s="108">
        <f t="shared" si="14"/>
        <v>0</v>
      </c>
      <c r="AA18" s="108">
        <f t="shared" si="14"/>
        <v>0</v>
      </c>
      <c r="AB18" s="108">
        <f t="shared" si="14"/>
        <v>0</v>
      </c>
      <c r="AC18" s="108">
        <f t="shared" si="14"/>
        <v>0</v>
      </c>
      <c r="AD18" s="108">
        <f t="shared" si="14"/>
        <v>0</v>
      </c>
      <c r="AE18" s="108">
        <f t="shared" si="14"/>
        <v>0</v>
      </c>
      <c r="AF18" s="108">
        <f t="shared" si="14"/>
        <v>0</v>
      </c>
      <c r="AG18" s="108">
        <f t="shared" si="14"/>
        <v>0</v>
      </c>
      <c r="AH18" s="108">
        <f t="shared" si="14"/>
        <v>0</v>
      </c>
      <c r="AI18" s="108">
        <f t="shared" si="14"/>
        <v>0</v>
      </c>
      <c r="AJ18" s="108">
        <f t="shared" si="14"/>
        <v>0</v>
      </c>
      <c r="AK18" s="108">
        <f t="shared" si="14"/>
        <v>0</v>
      </c>
      <c r="AL18" s="108">
        <f t="shared" si="14"/>
        <v>0</v>
      </c>
      <c r="AM18" s="108">
        <f t="shared" si="14"/>
        <v>0</v>
      </c>
      <c r="AN18" s="108">
        <f t="shared" si="14"/>
        <v>0</v>
      </c>
      <c r="AO18" s="108">
        <f t="shared" si="14"/>
        <v>0</v>
      </c>
      <c r="AP18" s="108">
        <f t="shared" si="14"/>
        <v>0</v>
      </c>
      <c r="AQ18" s="108">
        <f t="shared" si="14"/>
        <v>0</v>
      </c>
      <c r="AR18" s="108">
        <f t="shared" si="14"/>
        <v>0</v>
      </c>
      <c r="AS18" s="108">
        <f t="shared" si="14"/>
        <v>0</v>
      </c>
      <c r="AT18" s="108">
        <f t="shared" si="14"/>
        <v>0</v>
      </c>
      <c r="AU18" s="108">
        <f t="shared" si="14"/>
        <v>0</v>
      </c>
      <c r="AV18" s="108">
        <f t="shared" si="14"/>
        <v>0</v>
      </c>
      <c r="AW18" s="108">
        <f t="shared" si="14"/>
        <v>0</v>
      </c>
      <c r="AX18" s="108">
        <f t="shared" si="14"/>
        <v>0</v>
      </c>
      <c r="AY18" s="108">
        <f t="shared" si="14"/>
        <v>0</v>
      </c>
      <c r="AZ18" s="108">
        <f t="shared" si="14"/>
        <v>0</v>
      </c>
      <c r="BA18" s="108">
        <f t="shared" si="14"/>
        <v>0</v>
      </c>
      <c r="BB18" s="108">
        <f t="shared" si="14"/>
        <v>0</v>
      </c>
      <c r="BC18" s="108">
        <f t="shared" si="14"/>
        <v>0</v>
      </c>
      <c r="BD18" s="108">
        <f t="shared" si="14"/>
        <v>0</v>
      </c>
      <c r="BE18" s="108">
        <f t="shared" si="14"/>
        <v>0</v>
      </c>
      <c r="BF18" s="108">
        <f t="shared" si="14"/>
        <v>0</v>
      </c>
      <c r="BG18" s="108">
        <f t="shared" si="14"/>
        <v>0</v>
      </c>
      <c r="BH18" s="108">
        <f t="shared" si="14"/>
        <v>0</v>
      </c>
      <c r="BI18" s="108">
        <f t="shared" si="14"/>
        <v>0</v>
      </c>
      <c r="BJ18" s="108">
        <f t="shared" si="14"/>
        <v>0</v>
      </c>
      <c r="BK18" s="108">
        <f t="shared" si="14"/>
        <v>0</v>
      </c>
      <c r="BL18" s="108">
        <f t="shared" si="14"/>
        <v>0</v>
      </c>
      <c r="BM18" s="108">
        <f t="shared" si="14"/>
        <v>0</v>
      </c>
      <c r="BN18" s="108">
        <f t="shared" si="14"/>
        <v>0</v>
      </c>
      <c r="BO18" s="108">
        <f t="shared" si="14"/>
        <v>0</v>
      </c>
      <c r="BP18" s="108">
        <f t="shared" si="14"/>
        <v>0</v>
      </c>
      <c r="BQ18" s="108">
        <f t="shared" si="14"/>
        <v>0</v>
      </c>
      <c r="BR18" s="108">
        <f t="shared" si="14"/>
        <v>0</v>
      </c>
      <c r="BS18" s="108">
        <f t="shared" si="14"/>
        <v>0</v>
      </c>
      <c r="BT18" s="108">
        <f t="shared" si="14"/>
        <v>0</v>
      </c>
      <c r="BU18" s="108">
        <f t="shared" si="14"/>
        <v>0</v>
      </c>
      <c r="BV18" s="108">
        <f t="shared" si="14"/>
        <v>0</v>
      </c>
      <c r="BW18" s="108">
        <f t="shared" si="14"/>
        <v>0</v>
      </c>
      <c r="BX18" s="108">
        <f t="shared" si="14"/>
        <v>0</v>
      </c>
      <c r="BY18" s="108">
        <f t="shared" si="14"/>
        <v>0</v>
      </c>
      <c r="BZ18" s="108">
        <f t="shared" si="14"/>
        <v>0</v>
      </c>
      <c r="CA18" s="108">
        <f t="shared" si="14"/>
        <v>0</v>
      </c>
      <c r="CB18" s="108">
        <f t="shared" si="14"/>
        <v>0</v>
      </c>
      <c r="CC18" s="108">
        <f t="shared" si="14"/>
        <v>0</v>
      </c>
      <c r="CD18" s="108">
        <f t="shared" si="14"/>
        <v>0</v>
      </c>
      <c r="CE18" s="108">
        <f t="shared" si="14"/>
        <v>0</v>
      </c>
      <c r="CF18" s="108">
        <f t="shared" si="14"/>
        <v>0</v>
      </c>
      <c r="CG18" s="108">
        <f t="shared" si="14"/>
        <v>0</v>
      </c>
      <c r="CH18" s="108">
        <f t="shared" si="14"/>
        <v>0</v>
      </c>
      <c r="CI18" s="108">
        <f t="shared" si="14"/>
        <v>0</v>
      </c>
      <c r="CJ18" s="108">
        <f t="shared" si="14"/>
        <v>0</v>
      </c>
      <c r="CK18" s="108">
        <f t="shared" si="14"/>
        <v>0</v>
      </c>
      <c r="CL18" s="108">
        <f t="shared" si="14"/>
        <v>0</v>
      </c>
      <c r="CM18" s="108">
        <f t="shared" si="14"/>
        <v>0</v>
      </c>
      <c r="CN18" s="108">
        <f t="shared" si="14"/>
        <v>0</v>
      </c>
      <c r="CO18" s="108">
        <f t="shared" si="14"/>
        <v>0</v>
      </c>
      <c r="CP18" s="108">
        <f t="shared" si="14"/>
        <v>0</v>
      </c>
      <c r="CQ18" s="108">
        <f t="shared" si="14"/>
        <v>0</v>
      </c>
      <c r="CR18" s="108">
        <f t="shared" si="14"/>
        <v>0</v>
      </c>
      <c r="CS18" s="108">
        <f t="shared" si="14"/>
        <v>0</v>
      </c>
      <c r="CT18" s="108">
        <f t="shared" si="14"/>
        <v>0</v>
      </c>
      <c r="CU18" s="108">
        <f t="shared" si="14"/>
        <v>0</v>
      </c>
      <c r="CV18" s="108">
        <f t="shared" si="14"/>
        <v>0</v>
      </c>
      <c r="CW18" s="108">
        <f t="shared" si="14"/>
        <v>0</v>
      </c>
      <c r="CX18" s="108">
        <f t="shared" si="14"/>
        <v>0</v>
      </c>
      <c r="CY18" s="108">
        <f t="shared" si="14"/>
        <v>0</v>
      </c>
      <c r="CZ18" s="108">
        <f t="shared" si="14"/>
        <v>0</v>
      </c>
      <c r="DA18" s="108">
        <f t="shared" si="14"/>
        <v>0</v>
      </c>
      <c r="DB18" s="108">
        <f t="shared" si="14"/>
        <v>0</v>
      </c>
      <c r="DC18" s="108">
        <f t="shared" si="14"/>
        <v>0</v>
      </c>
      <c r="DD18" s="108">
        <f t="shared" si="14"/>
        <v>0</v>
      </c>
      <c r="DE18" s="108">
        <f t="shared" si="14"/>
        <v>0</v>
      </c>
      <c r="DF18" s="108">
        <f t="shared" si="14"/>
        <v>0</v>
      </c>
      <c r="DG18" s="108">
        <f t="shared" si="14"/>
        <v>0</v>
      </c>
      <c r="DH18" s="108">
        <f t="shared" si="14"/>
        <v>0</v>
      </c>
      <c r="DI18" s="108">
        <f t="shared" si="14"/>
        <v>0</v>
      </c>
      <c r="DJ18" s="108">
        <f t="shared" si="14"/>
        <v>0</v>
      </c>
      <c r="DK18" s="108">
        <f t="shared" si="14"/>
        <v>0</v>
      </c>
      <c r="DL18" s="108">
        <f t="shared" si="14"/>
        <v>0</v>
      </c>
      <c r="DM18" s="108">
        <f t="shared" si="14"/>
        <v>0</v>
      </c>
      <c r="DN18" s="108">
        <f t="shared" si="14"/>
        <v>0</v>
      </c>
      <c r="DO18" s="108">
        <f t="shared" si="14"/>
        <v>0</v>
      </c>
      <c r="DP18" s="108">
        <f t="shared" si="14"/>
        <v>0</v>
      </c>
      <c r="DQ18" s="108">
        <f t="shared" si="14"/>
        <v>0</v>
      </c>
      <c r="DR18" s="108">
        <f t="shared" si="14"/>
        <v>0</v>
      </c>
      <c r="DS18" s="108">
        <f t="shared" si="14"/>
        <v>0</v>
      </c>
      <c r="DT18" s="108">
        <f t="shared" si="14"/>
        <v>0</v>
      </c>
      <c r="DU18" s="108">
        <f t="shared" si="14"/>
        <v>0</v>
      </c>
      <c r="DV18" s="108">
        <f t="shared" si="14"/>
        <v>0</v>
      </c>
      <c r="DW18" s="108">
        <f t="shared" si="14"/>
        <v>0</v>
      </c>
      <c r="DX18" s="108">
        <f t="shared" si="14"/>
        <v>0</v>
      </c>
      <c r="DY18" s="108">
        <f t="shared" si="14"/>
        <v>0</v>
      </c>
      <c r="DZ18" s="108">
        <f t="shared" si="14"/>
        <v>0</v>
      </c>
      <c r="EA18" s="108">
        <f t="shared" si="14"/>
        <v>0</v>
      </c>
      <c r="EB18" s="108">
        <f t="shared" si="14"/>
        <v>0</v>
      </c>
      <c r="EC18" s="108">
        <f t="shared" si="14"/>
        <v>0</v>
      </c>
      <c r="ED18" s="108">
        <f t="shared" si="14"/>
        <v>0</v>
      </c>
      <c r="EE18" s="108">
        <f t="shared" si="14"/>
        <v>0</v>
      </c>
      <c r="EF18" s="108">
        <f t="shared" si="14"/>
        <v>0</v>
      </c>
      <c r="EG18" s="108">
        <f t="shared" si="14"/>
        <v>0</v>
      </c>
      <c r="EH18" s="108">
        <f t="shared" si="14"/>
        <v>0</v>
      </c>
      <c r="EI18" s="108">
        <f t="shared" si="14"/>
        <v>0</v>
      </c>
      <c r="EJ18" s="108">
        <f t="shared" si="14"/>
        <v>0</v>
      </c>
      <c r="EK18" s="108">
        <f t="shared" si="14"/>
        <v>0</v>
      </c>
      <c r="EL18" s="108">
        <f t="shared" si="14"/>
        <v>0</v>
      </c>
      <c r="EM18" s="108">
        <f t="shared" si="14"/>
        <v>0</v>
      </c>
      <c r="EN18" s="108">
        <f t="shared" si="14"/>
        <v>0</v>
      </c>
      <c r="EO18" s="108">
        <f t="shared" si="14"/>
        <v>0</v>
      </c>
      <c r="EP18" s="108">
        <f t="shared" si="14"/>
        <v>0</v>
      </c>
      <c r="EQ18" s="108">
        <f t="shared" si="14"/>
        <v>0</v>
      </c>
      <c r="ER18" s="108">
        <f t="shared" si="14"/>
        <v>0</v>
      </c>
      <c r="ES18" s="108">
        <f t="shared" si="14"/>
        <v>0</v>
      </c>
      <c r="ET18" s="108">
        <f t="shared" si="14"/>
        <v>0</v>
      </c>
      <c r="EU18" s="108">
        <f t="shared" si="14"/>
        <v>0</v>
      </c>
      <c r="EV18" s="108">
        <f t="shared" si="14"/>
        <v>0</v>
      </c>
      <c r="EW18" s="108">
        <f t="shared" si="14"/>
        <v>0</v>
      </c>
      <c r="EX18" s="108">
        <f t="shared" si="14"/>
        <v>0</v>
      </c>
      <c r="EY18" s="108">
        <f t="shared" si="14"/>
        <v>0</v>
      </c>
      <c r="EZ18" s="108">
        <f t="shared" si="14"/>
        <v>0</v>
      </c>
      <c r="FA18" s="108">
        <f t="shared" si="14"/>
        <v>0</v>
      </c>
      <c r="FB18" s="108">
        <f t="shared" si="14"/>
        <v>0</v>
      </c>
      <c r="FC18" s="108">
        <f t="shared" si="14"/>
        <v>0</v>
      </c>
      <c r="FD18" s="108">
        <f t="shared" si="14"/>
        <v>0</v>
      </c>
      <c r="FE18" s="108">
        <f t="shared" si="14"/>
        <v>0</v>
      </c>
      <c r="FF18" s="108">
        <f t="shared" si="14"/>
        <v>0</v>
      </c>
      <c r="FG18" s="108">
        <f t="shared" si="14"/>
        <v>0</v>
      </c>
      <c r="FH18" s="108">
        <f t="shared" si="14"/>
        <v>0</v>
      </c>
      <c r="FI18" s="108">
        <f t="shared" si="14"/>
        <v>0</v>
      </c>
      <c r="FJ18" s="108">
        <f t="shared" si="14"/>
        <v>0</v>
      </c>
      <c r="FK18" s="108">
        <f t="shared" si="14"/>
        <v>0</v>
      </c>
      <c r="FL18" s="108">
        <f t="shared" si="14"/>
        <v>0</v>
      </c>
      <c r="FM18" s="108">
        <f t="shared" si="14"/>
        <v>0</v>
      </c>
      <c r="FN18" s="108">
        <f t="shared" si="14"/>
        <v>0</v>
      </c>
      <c r="FO18" s="108">
        <f t="shared" si="14"/>
        <v>0</v>
      </c>
      <c r="FP18" s="108">
        <f t="shared" si="14"/>
        <v>0</v>
      </c>
      <c r="FQ18" s="108">
        <f t="shared" si="14"/>
        <v>0</v>
      </c>
      <c r="FR18" s="108">
        <f t="shared" si="14"/>
        <v>0</v>
      </c>
      <c r="FS18" s="108">
        <f t="shared" si="14"/>
        <v>0</v>
      </c>
      <c r="FT18" s="108">
        <f t="shared" si="14"/>
        <v>0</v>
      </c>
      <c r="FU18" s="108">
        <f t="shared" si="14"/>
        <v>0</v>
      </c>
      <c r="FV18" s="108">
        <f t="shared" si="14"/>
        <v>0</v>
      </c>
      <c r="FW18" s="108">
        <f t="shared" si="14"/>
        <v>0</v>
      </c>
      <c r="FX18" s="108">
        <f t="shared" si="14"/>
        <v>0</v>
      </c>
      <c r="FY18" s="108">
        <f t="shared" si="14"/>
        <v>0</v>
      </c>
      <c r="FZ18" s="108">
        <f t="shared" si="14"/>
        <v>0</v>
      </c>
      <c r="GA18" s="108">
        <f t="shared" si="14"/>
        <v>0</v>
      </c>
      <c r="GB18" s="108">
        <f t="shared" si="14"/>
        <v>0</v>
      </c>
      <c r="GC18" s="108">
        <f t="shared" si="14"/>
        <v>0</v>
      </c>
      <c r="GD18" s="108">
        <f t="shared" si="14"/>
        <v>0</v>
      </c>
      <c r="GE18" s="108">
        <f t="shared" si="14"/>
        <v>0</v>
      </c>
      <c r="GF18" s="108">
        <f t="shared" si="14"/>
        <v>0</v>
      </c>
      <c r="GG18" s="108">
        <f t="shared" si="14"/>
        <v>0</v>
      </c>
      <c r="GH18" s="108">
        <f t="shared" si="14"/>
        <v>0</v>
      </c>
      <c r="GI18" s="108">
        <f t="shared" si="14"/>
        <v>0</v>
      </c>
      <c r="GJ18" s="108">
        <f t="shared" si="14"/>
        <v>0</v>
      </c>
      <c r="GK18" s="108">
        <f t="shared" si="14"/>
        <v>0</v>
      </c>
      <c r="GL18" s="108">
        <f t="shared" si="14"/>
        <v>0</v>
      </c>
      <c r="GM18" s="108">
        <f t="shared" si="14"/>
        <v>0</v>
      </c>
      <c r="GN18" s="108">
        <f t="shared" si="14"/>
        <v>0</v>
      </c>
      <c r="GO18" s="108">
        <f t="shared" si="14"/>
        <v>0</v>
      </c>
      <c r="GP18" s="108">
        <f t="shared" si="14"/>
        <v>0</v>
      </c>
      <c r="GQ18" s="108">
        <f t="shared" si="14"/>
        <v>0</v>
      </c>
      <c r="GR18" s="108">
        <f t="shared" si="14"/>
        <v>0</v>
      </c>
      <c r="GS18" s="108">
        <f t="shared" si="14"/>
        <v>0</v>
      </c>
      <c r="GT18" s="108">
        <f t="shared" si="14"/>
        <v>0</v>
      </c>
      <c r="GU18" s="108">
        <f t="shared" si="14"/>
        <v>0</v>
      </c>
      <c r="GV18" s="108">
        <f t="shared" si="14"/>
        <v>0</v>
      </c>
      <c r="GW18" s="108">
        <f t="shared" si="14"/>
        <v>0</v>
      </c>
      <c r="GX18" s="108">
        <f t="shared" si="14"/>
        <v>0</v>
      </c>
      <c r="GY18" s="108">
        <f t="shared" si="14"/>
        <v>0</v>
      </c>
      <c r="GZ18" s="108">
        <f t="shared" si="14"/>
        <v>0</v>
      </c>
      <c r="HA18" s="108">
        <f t="shared" si="14"/>
        <v>0</v>
      </c>
      <c r="HB18" s="108">
        <f t="shared" si="14"/>
        <v>0</v>
      </c>
      <c r="HC18" s="108">
        <f t="shared" si="14"/>
        <v>0</v>
      </c>
      <c r="HD18" s="108">
        <f t="shared" si="14"/>
        <v>0</v>
      </c>
      <c r="HE18" s="108">
        <f t="shared" si="14"/>
        <v>0</v>
      </c>
      <c r="HF18" s="108">
        <f t="shared" si="14"/>
        <v>0</v>
      </c>
      <c r="HG18" s="108">
        <f t="shared" si="14"/>
        <v>0</v>
      </c>
      <c r="HH18" s="108">
        <f t="shared" si="14"/>
        <v>0</v>
      </c>
      <c r="HI18" s="108">
        <f t="shared" si="14"/>
        <v>0</v>
      </c>
      <c r="HJ18" s="108">
        <f t="shared" si="14"/>
        <v>0</v>
      </c>
      <c r="HK18" s="108">
        <f t="shared" si="14"/>
        <v>0</v>
      </c>
      <c r="HL18" s="108">
        <f t="shared" si="14"/>
        <v>0</v>
      </c>
      <c r="HM18" s="108">
        <f t="shared" si="14"/>
        <v>0</v>
      </c>
      <c r="HN18" s="108">
        <f t="shared" si="14"/>
        <v>0</v>
      </c>
      <c r="HO18" s="108">
        <f t="shared" si="14"/>
        <v>0</v>
      </c>
      <c r="HP18" s="108">
        <f t="shared" si="14"/>
        <v>0</v>
      </c>
      <c r="HQ18" s="108">
        <f t="shared" si="14"/>
        <v>0</v>
      </c>
      <c r="HR18" s="108">
        <f t="shared" si="14"/>
        <v>0</v>
      </c>
      <c r="HS18" s="108">
        <f t="shared" si="14"/>
        <v>0</v>
      </c>
      <c r="HT18" s="108">
        <f t="shared" si="14"/>
        <v>0</v>
      </c>
      <c r="HU18" s="108">
        <f t="shared" si="14"/>
        <v>0</v>
      </c>
      <c r="HV18" s="108">
        <f t="shared" si="14"/>
        <v>0</v>
      </c>
      <c r="HW18" s="108">
        <f t="shared" si="14"/>
        <v>0</v>
      </c>
      <c r="HX18" s="108">
        <f t="shared" si="14"/>
        <v>0</v>
      </c>
      <c r="HY18" s="108">
        <f t="shared" si="14"/>
        <v>0</v>
      </c>
      <c r="HZ18" s="108">
        <f t="shared" si="14"/>
        <v>0</v>
      </c>
      <c r="IA18" s="108">
        <f t="shared" si="14"/>
        <v>0</v>
      </c>
      <c r="IB18" s="108">
        <f t="shared" si="14"/>
        <v>0</v>
      </c>
      <c r="IC18" s="108">
        <f t="shared" si="14"/>
        <v>0</v>
      </c>
      <c r="ID18" s="108">
        <f t="shared" si="14"/>
        <v>0</v>
      </c>
      <c r="IE18" s="108">
        <f t="shared" si="14"/>
        <v>0</v>
      </c>
      <c r="IF18" s="108">
        <f t="shared" si="14"/>
        <v>0</v>
      </c>
      <c r="IG18" s="108">
        <f t="shared" si="14"/>
        <v>0</v>
      </c>
      <c r="IH18" s="108">
        <f t="shared" si="14"/>
        <v>0</v>
      </c>
      <c r="II18" s="108">
        <f t="shared" si="14"/>
        <v>0</v>
      </c>
      <c r="IJ18" s="108">
        <f t="shared" si="14"/>
        <v>0</v>
      </c>
      <c r="IK18" s="108">
        <f t="shared" si="14"/>
        <v>0</v>
      </c>
      <c r="IL18" s="108">
        <f t="shared" si="14"/>
        <v>0</v>
      </c>
      <c r="IM18" s="108">
        <f t="shared" si="14"/>
        <v>0</v>
      </c>
      <c r="IN18" s="108">
        <f t="shared" si="14"/>
        <v>0</v>
      </c>
      <c r="IO18" s="108">
        <f t="shared" si="14"/>
        <v>0</v>
      </c>
      <c r="IP18" s="108">
        <f t="shared" si="14"/>
        <v>0</v>
      </c>
      <c r="IQ18" s="108">
        <f t="shared" si="14"/>
        <v>0</v>
      </c>
      <c r="IR18" s="108">
        <f t="shared" si="14"/>
        <v>0</v>
      </c>
      <c r="IS18" s="108">
        <f t="shared" si="14"/>
        <v>0</v>
      </c>
      <c r="IT18" s="108">
        <f t="shared" si="14"/>
        <v>0</v>
      </c>
      <c r="IU18" s="108">
        <f t="shared" si="14"/>
        <v>0</v>
      </c>
      <c r="IV18" s="108">
        <f t="shared" si="14"/>
        <v>0</v>
      </c>
      <c r="IW18" s="108">
        <f t="shared" si="14"/>
        <v>0</v>
      </c>
      <c r="IX18" s="108">
        <f t="shared" si="14"/>
        <v>0</v>
      </c>
      <c r="IY18" s="108">
        <f t="shared" si="14"/>
        <v>0</v>
      </c>
      <c r="IZ18" s="108">
        <f t="shared" si="14"/>
        <v>0</v>
      </c>
      <c r="JA18" s="108">
        <f t="shared" si="14"/>
        <v>0</v>
      </c>
      <c r="JB18" s="108">
        <f t="shared" si="14"/>
        <v>0</v>
      </c>
      <c r="JC18" s="108">
        <f t="shared" si="14"/>
        <v>0</v>
      </c>
      <c r="JD18" s="108">
        <f t="shared" si="14"/>
        <v>0</v>
      </c>
      <c r="JE18" s="108">
        <f t="shared" si="14"/>
        <v>0</v>
      </c>
      <c r="JF18" s="108">
        <f t="shared" si="14"/>
        <v>0</v>
      </c>
      <c r="JG18" s="108">
        <f t="shared" si="14"/>
        <v>0</v>
      </c>
      <c r="JH18" s="108">
        <f t="shared" si="14"/>
        <v>0</v>
      </c>
      <c r="JI18" s="108">
        <f t="shared" si="14"/>
        <v>0</v>
      </c>
      <c r="JJ18" s="108">
        <f t="shared" si="14"/>
        <v>0</v>
      </c>
      <c r="JK18" s="108">
        <f t="shared" si="14"/>
        <v>0</v>
      </c>
      <c r="JL18" s="108">
        <f t="shared" si="14"/>
        <v>0</v>
      </c>
      <c r="JM18" s="108">
        <f t="shared" si="14"/>
        <v>0</v>
      </c>
      <c r="JN18" s="108">
        <f t="shared" si="14"/>
        <v>0</v>
      </c>
      <c r="JO18" s="108">
        <f t="shared" si="14"/>
        <v>0</v>
      </c>
      <c r="JP18" s="108">
        <f t="shared" si="14"/>
        <v>0</v>
      </c>
      <c r="JQ18" s="108">
        <f t="shared" si="14"/>
        <v>0</v>
      </c>
      <c r="JR18" s="108">
        <f t="shared" si="14"/>
        <v>0</v>
      </c>
      <c r="JS18" s="108">
        <f t="shared" si="14"/>
        <v>0</v>
      </c>
      <c r="JT18" s="108">
        <f t="shared" si="14"/>
        <v>0</v>
      </c>
      <c r="JU18" s="108">
        <f t="shared" si="14"/>
        <v>0</v>
      </c>
      <c r="JV18" s="108">
        <f t="shared" si="14"/>
        <v>0</v>
      </c>
      <c r="JW18" s="108">
        <f t="shared" si="14"/>
        <v>0</v>
      </c>
      <c r="JX18" s="108">
        <f t="shared" si="14"/>
        <v>0</v>
      </c>
      <c r="JY18" s="108">
        <f t="shared" si="14"/>
        <v>0</v>
      </c>
      <c r="JZ18" s="108">
        <f t="shared" si="14"/>
        <v>0</v>
      </c>
      <c r="KA18" s="108">
        <f t="shared" si="14"/>
        <v>0</v>
      </c>
      <c r="KB18" s="108">
        <f t="shared" si="14"/>
        <v>0</v>
      </c>
      <c r="KC18" s="108">
        <f t="shared" si="14"/>
        <v>0</v>
      </c>
      <c r="KD18" s="108">
        <f t="shared" si="14"/>
        <v>0</v>
      </c>
      <c r="KE18" s="108">
        <f t="shared" si="14"/>
        <v>0</v>
      </c>
      <c r="KF18" s="108">
        <f t="shared" si="14"/>
        <v>0</v>
      </c>
      <c r="KG18" s="108">
        <f t="shared" si="14"/>
        <v>0</v>
      </c>
      <c r="KH18" s="108">
        <f t="shared" si="14"/>
        <v>0</v>
      </c>
      <c r="KI18" s="108">
        <f t="shared" si="14"/>
        <v>0</v>
      </c>
      <c r="KJ18" s="108">
        <f t="shared" si="14"/>
        <v>0</v>
      </c>
      <c r="KK18" s="108">
        <f t="shared" si="14"/>
        <v>0</v>
      </c>
      <c r="KL18" s="108">
        <f t="shared" si="14"/>
        <v>0</v>
      </c>
      <c r="KM18" s="108">
        <f t="shared" si="14"/>
        <v>0</v>
      </c>
      <c r="KN18" s="108">
        <f t="shared" si="14"/>
        <v>0</v>
      </c>
      <c r="KO18" s="108">
        <f t="shared" si="14"/>
        <v>0</v>
      </c>
      <c r="KP18" s="108">
        <f t="shared" si="14"/>
        <v>0</v>
      </c>
      <c r="KQ18" s="108">
        <f t="shared" si="14"/>
        <v>0</v>
      </c>
      <c r="KR18" s="108">
        <f t="shared" si="14"/>
        <v>0</v>
      </c>
      <c r="KS18" s="108">
        <f t="shared" si="14"/>
        <v>0</v>
      </c>
      <c r="KT18" s="108">
        <f t="shared" si="14"/>
        <v>0</v>
      </c>
      <c r="KU18" s="108">
        <f t="shared" si="14"/>
        <v>0</v>
      </c>
      <c r="KV18" s="108">
        <f t="shared" si="14"/>
        <v>0</v>
      </c>
      <c r="KW18" s="108">
        <f t="shared" si="14"/>
        <v>0</v>
      </c>
      <c r="KX18" s="108">
        <f t="shared" si="14"/>
        <v>0</v>
      </c>
      <c r="KY18" s="108">
        <f t="shared" si="14"/>
        <v>0</v>
      </c>
      <c r="KZ18" s="108">
        <f t="shared" si="14"/>
        <v>0</v>
      </c>
      <c r="LA18" s="108">
        <f t="shared" si="14"/>
        <v>0</v>
      </c>
      <c r="LB18" s="108">
        <f t="shared" si="14"/>
        <v>0</v>
      </c>
      <c r="LC18" s="108">
        <f t="shared" si="14"/>
        <v>0</v>
      </c>
      <c r="LD18" s="108">
        <f t="shared" si="14"/>
        <v>0</v>
      </c>
      <c r="LE18" s="108">
        <f t="shared" si="14"/>
        <v>0</v>
      </c>
      <c r="LF18" s="108">
        <f t="shared" si="14"/>
        <v>0</v>
      </c>
      <c r="LG18" s="108">
        <f t="shared" si="14"/>
        <v>0</v>
      </c>
      <c r="LH18" s="108">
        <f t="shared" si="14"/>
        <v>0</v>
      </c>
      <c r="LI18" s="108">
        <f t="shared" si="14"/>
        <v>0</v>
      </c>
      <c r="LJ18" s="108">
        <f t="shared" si="14"/>
        <v>0</v>
      </c>
      <c r="LK18" s="108">
        <f t="shared" si="14"/>
        <v>0</v>
      </c>
      <c r="LL18" s="108">
        <f t="shared" si="14"/>
        <v>0</v>
      </c>
      <c r="LM18" s="108">
        <f t="shared" si="14"/>
        <v>0</v>
      </c>
      <c r="LN18" s="108">
        <f t="shared" si="14"/>
        <v>0</v>
      </c>
      <c r="LO18" s="108">
        <f t="shared" si="14"/>
        <v>0</v>
      </c>
      <c r="LP18" s="108">
        <f t="shared" si="14"/>
        <v>0</v>
      </c>
      <c r="LQ18" s="108">
        <f t="shared" si="14"/>
        <v>0</v>
      </c>
      <c r="LR18" s="108">
        <f t="shared" si="14"/>
        <v>0</v>
      </c>
      <c r="LS18" s="108">
        <f t="shared" si="14"/>
        <v>0</v>
      </c>
      <c r="LT18" s="108">
        <f t="shared" si="14"/>
        <v>0</v>
      </c>
      <c r="LU18" s="108">
        <f t="shared" si="14"/>
        <v>0</v>
      </c>
      <c r="LV18" s="108">
        <f t="shared" si="14"/>
        <v>0</v>
      </c>
      <c r="LW18" s="108">
        <f t="shared" si="14"/>
        <v>0</v>
      </c>
      <c r="LX18" s="108">
        <f t="shared" si="14"/>
        <v>0</v>
      </c>
      <c r="LY18" s="108">
        <f t="shared" si="14"/>
        <v>0</v>
      </c>
      <c r="LZ18" s="108">
        <f t="shared" si="14"/>
        <v>0</v>
      </c>
      <c r="MA18" s="108">
        <f t="shared" si="14"/>
        <v>0</v>
      </c>
      <c r="MB18" s="108">
        <f t="shared" si="14"/>
        <v>0</v>
      </c>
      <c r="MC18" s="108">
        <f t="shared" si="14"/>
        <v>0</v>
      </c>
      <c r="MD18" s="108">
        <f t="shared" si="14"/>
        <v>0</v>
      </c>
      <c r="ME18" s="108">
        <f t="shared" si="14"/>
        <v>0</v>
      </c>
      <c r="MF18" s="108">
        <f t="shared" si="14"/>
        <v>0</v>
      </c>
      <c r="MG18" s="108">
        <f t="shared" si="14"/>
        <v>0</v>
      </c>
      <c r="MH18" s="108">
        <f t="shared" si="14"/>
        <v>0</v>
      </c>
      <c r="MI18" s="108">
        <f t="shared" si="14"/>
        <v>0</v>
      </c>
      <c r="MJ18" s="108">
        <f t="shared" si="14"/>
        <v>0</v>
      </c>
      <c r="MK18" s="108">
        <f t="shared" si="14"/>
        <v>0</v>
      </c>
      <c r="ML18" s="108">
        <f t="shared" si="14"/>
        <v>0</v>
      </c>
      <c r="MM18" s="108">
        <f t="shared" si="14"/>
        <v>0</v>
      </c>
      <c r="MN18" s="108">
        <f t="shared" si="14"/>
        <v>0</v>
      </c>
      <c r="MO18" s="108">
        <f t="shared" si="14"/>
        <v>0</v>
      </c>
      <c r="MP18" s="108">
        <f t="shared" si="14"/>
        <v>0</v>
      </c>
      <c r="MQ18" s="108">
        <f t="shared" si="14"/>
        <v>0</v>
      </c>
      <c r="MR18" s="108">
        <f t="shared" si="14"/>
        <v>0</v>
      </c>
      <c r="MS18" s="108">
        <f t="shared" si="14"/>
        <v>0</v>
      </c>
      <c r="MT18" s="108">
        <f t="shared" si="14"/>
        <v>0</v>
      </c>
      <c r="MU18" s="108">
        <f t="shared" si="14"/>
        <v>0</v>
      </c>
      <c r="MV18" s="108">
        <f t="shared" si="14"/>
        <v>0</v>
      </c>
      <c r="MW18" s="108">
        <f t="shared" si="14"/>
        <v>0</v>
      </c>
      <c r="MX18" s="108">
        <f t="shared" si="14"/>
        <v>0</v>
      </c>
      <c r="MY18" s="108">
        <f t="shared" si="14"/>
        <v>0</v>
      </c>
      <c r="MZ18" s="108">
        <f t="shared" si="14"/>
        <v>0</v>
      </c>
      <c r="NA18" s="108">
        <f t="shared" si="14"/>
        <v>0</v>
      </c>
      <c r="NB18" s="108">
        <f t="shared" si="14"/>
        <v>0</v>
      </c>
      <c r="NC18" s="108">
        <f t="shared" si="14"/>
        <v>0</v>
      </c>
      <c r="ND18" s="108">
        <f t="shared" si="14"/>
        <v>0</v>
      </c>
      <c r="NE18" s="108">
        <f t="shared" si="14"/>
        <v>0</v>
      </c>
      <c r="NF18" s="108">
        <f t="shared" si="14"/>
        <v>0</v>
      </c>
      <c r="NG18" s="108">
        <f t="shared" si="14"/>
        <v>0</v>
      </c>
      <c r="NH18" s="108">
        <f t="shared" si="14"/>
        <v>0</v>
      </c>
      <c r="NI18" s="46" t="s">
        <v>168</v>
      </c>
    </row>
    <row r="19" ht="14.25" customHeight="1">
      <c r="B19" s="46" t="s">
        <v>215</v>
      </c>
      <c r="D19" s="167">
        <f>$E$19/12</f>
        <v>4</v>
      </c>
      <c r="E19" s="152">
        <f>Model!$O$28</f>
        <v>48</v>
      </c>
      <c r="G19" s="46" t="s">
        <v>143</v>
      </c>
      <c r="I19" s="108">
        <f t="shared" ref="I19:NH19" si="15">IF(I3=$E$18,H20-I17,0)</f>
        <v>0</v>
      </c>
      <c r="J19" s="108">
        <f t="shared" si="15"/>
        <v>0</v>
      </c>
      <c r="K19" s="108">
        <f t="shared" si="15"/>
        <v>0</v>
      </c>
      <c r="L19" s="108">
        <f t="shared" si="15"/>
        <v>0</v>
      </c>
      <c r="M19" s="108">
        <f t="shared" si="15"/>
        <v>0</v>
      </c>
      <c r="N19" s="108">
        <f t="shared" si="15"/>
        <v>0</v>
      </c>
      <c r="O19" s="108">
        <f t="shared" si="15"/>
        <v>0</v>
      </c>
      <c r="P19" s="108">
        <f t="shared" si="15"/>
        <v>0</v>
      </c>
      <c r="Q19" s="108">
        <f t="shared" si="15"/>
        <v>0</v>
      </c>
      <c r="R19" s="108">
        <f t="shared" si="15"/>
        <v>0</v>
      </c>
      <c r="S19" s="108">
        <f t="shared" si="15"/>
        <v>0</v>
      </c>
      <c r="T19" s="108">
        <f t="shared" si="15"/>
        <v>0</v>
      </c>
      <c r="U19" s="108">
        <f t="shared" si="15"/>
        <v>0</v>
      </c>
      <c r="V19" s="108">
        <f t="shared" si="15"/>
        <v>0</v>
      </c>
      <c r="W19" s="108">
        <f t="shared" si="15"/>
        <v>0</v>
      </c>
      <c r="X19" s="108">
        <f t="shared" si="15"/>
        <v>0</v>
      </c>
      <c r="Y19" s="108">
        <f t="shared" si="15"/>
        <v>0</v>
      </c>
      <c r="Z19" s="108">
        <f t="shared" si="15"/>
        <v>0</v>
      </c>
      <c r="AA19" s="108">
        <f t="shared" si="15"/>
        <v>0</v>
      </c>
      <c r="AB19" s="108">
        <f t="shared" si="15"/>
        <v>0</v>
      </c>
      <c r="AC19" s="108">
        <f t="shared" si="15"/>
        <v>0</v>
      </c>
      <c r="AD19" s="108">
        <f t="shared" si="15"/>
        <v>0</v>
      </c>
      <c r="AE19" s="108">
        <f t="shared" si="15"/>
        <v>0</v>
      </c>
      <c r="AF19" s="108">
        <f t="shared" si="15"/>
        <v>0</v>
      </c>
      <c r="AG19" s="108">
        <f t="shared" si="15"/>
        <v>0</v>
      </c>
      <c r="AH19" s="108">
        <f t="shared" si="15"/>
        <v>0</v>
      </c>
      <c r="AI19" s="108">
        <f t="shared" si="15"/>
        <v>0</v>
      </c>
      <c r="AJ19" s="108">
        <f t="shared" si="15"/>
        <v>0</v>
      </c>
      <c r="AK19" s="108">
        <f t="shared" si="15"/>
        <v>0</v>
      </c>
      <c r="AL19" s="108">
        <f t="shared" si="15"/>
        <v>0</v>
      </c>
      <c r="AM19" s="108">
        <f t="shared" si="15"/>
        <v>23187000</v>
      </c>
      <c r="AN19" s="108">
        <f t="shared" si="15"/>
        <v>0</v>
      </c>
      <c r="AO19" s="108">
        <f t="shared" si="15"/>
        <v>0</v>
      </c>
      <c r="AP19" s="108">
        <f t="shared" si="15"/>
        <v>0</v>
      </c>
      <c r="AQ19" s="108">
        <f t="shared" si="15"/>
        <v>0</v>
      </c>
      <c r="AR19" s="108">
        <f t="shared" si="15"/>
        <v>0</v>
      </c>
      <c r="AS19" s="108">
        <f t="shared" si="15"/>
        <v>0</v>
      </c>
      <c r="AT19" s="108">
        <f t="shared" si="15"/>
        <v>0</v>
      </c>
      <c r="AU19" s="108">
        <f t="shared" si="15"/>
        <v>0</v>
      </c>
      <c r="AV19" s="108">
        <f t="shared" si="15"/>
        <v>0</v>
      </c>
      <c r="AW19" s="108">
        <f t="shared" si="15"/>
        <v>0</v>
      </c>
      <c r="AX19" s="108">
        <f t="shared" si="15"/>
        <v>0</v>
      </c>
      <c r="AY19" s="108">
        <f t="shared" si="15"/>
        <v>0</v>
      </c>
      <c r="AZ19" s="108">
        <f t="shared" si="15"/>
        <v>0</v>
      </c>
      <c r="BA19" s="108">
        <f t="shared" si="15"/>
        <v>0</v>
      </c>
      <c r="BB19" s="108">
        <f t="shared" si="15"/>
        <v>0</v>
      </c>
      <c r="BC19" s="108">
        <f t="shared" si="15"/>
        <v>0</v>
      </c>
      <c r="BD19" s="108">
        <f t="shared" si="15"/>
        <v>0</v>
      </c>
      <c r="BE19" s="108">
        <f t="shared" si="15"/>
        <v>0</v>
      </c>
      <c r="BF19" s="108">
        <f t="shared" si="15"/>
        <v>0</v>
      </c>
      <c r="BG19" s="108">
        <f t="shared" si="15"/>
        <v>0</v>
      </c>
      <c r="BH19" s="108">
        <f t="shared" si="15"/>
        <v>0</v>
      </c>
      <c r="BI19" s="108">
        <f t="shared" si="15"/>
        <v>0</v>
      </c>
      <c r="BJ19" s="108">
        <f t="shared" si="15"/>
        <v>0</v>
      </c>
      <c r="BK19" s="108">
        <f t="shared" si="15"/>
        <v>0</v>
      </c>
      <c r="BL19" s="108">
        <f t="shared" si="15"/>
        <v>0</v>
      </c>
      <c r="BM19" s="108">
        <f t="shared" si="15"/>
        <v>0</v>
      </c>
      <c r="BN19" s="108">
        <f t="shared" si="15"/>
        <v>0</v>
      </c>
      <c r="BO19" s="108">
        <f t="shared" si="15"/>
        <v>0</v>
      </c>
      <c r="BP19" s="108">
        <f t="shared" si="15"/>
        <v>0</v>
      </c>
      <c r="BQ19" s="108">
        <f t="shared" si="15"/>
        <v>0</v>
      </c>
      <c r="BR19" s="108">
        <f t="shared" si="15"/>
        <v>0</v>
      </c>
      <c r="BS19" s="108">
        <f t="shared" si="15"/>
        <v>0</v>
      </c>
      <c r="BT19" s="108">
        <f t="shared" si="15"/>
        <v>0</v>
      </c>
      <c r="BU19" s="108">
        <f t="shared" si="15"/>
        <v>0</v>
      </c>
      <c r="BV19" s="108">
        <f t="shared" si="15"/>
        <v>0</v>
      </c>
      <c r="BW19" s="108">
        <f t="shared" si="15"/>
        <v>0</v>
      </c>
      <c r="BX19" s="108">
        <f t="shared" si="15"/>
        <v>0</v>
      </c>
      <c r="BY19" s="108">
        <f t="shared" si="15"/>
        <v>0</v>
      </c>
      <c r="BZ19" s="108">
        <f t="shared" si="15"/>
        <v>0</v>
      </c>
      <c r="CA19" s="108">
        <f t="shared" si="15"/>
        <v>0</v>
      </c>
      <c r="CB19" s="108">
        <f t="shared" si="15"/>
        <v>0</v>
      </c>
      <c r="CC19" s="108">
        <f t="shared" si="15"/>
        <v>0</v>
      </c>
      <c r="CD19" s="108">
        <f t="shared" si="15"/>
        <v>0</v>
      </c>
      <c r="CE19" s="108">
        <f t="shared" si="15"/>
        <v>0</v>
      </c>
      <c r="CF19" s="108">
        <f t="shared" si="15"/>
        <v>0</v>
      </c>
      <c r="CG19" s="108">
        <f t="shared" si="15"/>
        <v>0</v>
      </c>
      <c r="CH19" s="108">
        <f t="shared" si="15"/>
        <v>0</v>
      </c>
      <c r="CI19" s="108">
        <f t="shared" si="15"/>
        <v>0</v>
      </c>
      <c r="CJ19" s="108">
        <f t="shared" si="15"/>
        <v>0</v>
      </c>
      <c r="CK19" s="108">
        <f t="shared" si="15"/>
        <v>0</v>
      </c>
      <c r="CL19" s="108">
        <f t="shared" si="15"/>
        <v>0</v>
      </c>
      <c r="CM19" s="108">
        <f t="shared" si="15"/>
        <v>0</v>
      </c>
      <c r="CN19" s="108">
        <f t="shared" si="15"/>
        <v>0</v>
      </c>
      <c r="CO19" s="108">
        <f t="shared" si="15"/>
        <v>0</v>
      </c>
      <c r="CP19" s="108">
        <f t="shared" si="15"/>
        <v>0</v>
      </c>
      <c r="CQ19" s="108">
        <f t="shared" si="15"/>
        <v>0</v>
      </c>
      <c r="CR19" s="108">
        <f t="shared" si="15"/>
        <v>0</v>
      </c>
      <c r="CS19" s="108">
        <f t="shared" si="15"/>
        <v>0</v>
      </c>
      <c r="CT19" s="108">
        <f t="shared" si="15"/>
        <v>0</v>
      </c>
      <c r="CU19" s="108">
        <f t="shared" si="15"/>
        <v>0</v>
      </c>
      <c r="CV19" s="108">
        <f t="shared" si="15"/>
        <v>0</v>
      </c>
      <c r="CW19" s="108">
        <f t="shared" si="15"/>
        <v>0</v>
      </c>
      <c r="CX19" s="108">
        <f t="shared" si="15"/>
        <v>0</v>
      </c>
      <c r="CY19" s="108">
        <f t="shared" si="15"/>
        <v>0</v>
      </c>
      <c r="CZ19" s="108">
        <f t="shared" si="15"/>
        <v>0</v>
      </c>
      <c r="DA19" s="108">
        <f t="shared" si="15"/>
        <v>0</v>
      </c>
      <c r="DB19" s="108">
        <f t="shared" si="15"/>
        <v>0</v>
      </c>
      <c r="DC19" s="108">
        <f t="shared" si="15"/>
        <v>0</v>
      </c>
      <c r="DD19" s="108">
        <f t="shared" si="15"/>
        <v>0</v>
      </c>
      <c r="DE19" s="108">
        <f t="shared" si="15"/>
        <v>0</v>
      </c>
      <c r="DF19" s="108">
        <f t="shared" si="15"/>
        <v>0</v>
      </c>
      <c r="DG19" s="108">
        <f t="shared" si="15"/>
        <v>0</v>
      </c>
      <c r="DH19" s="108">
        <f t="shared" si="15"/>
        <v>0</v>
      </c>
      <c r="DI19" s="108">
        <f t="shared" si="15"/>
        <v>0</v>
      </c>
      <c r="DJ19" s="108">
        <f t="shared" si="15"/>
        <v>0</v>
      </c>
      <c r="DK19" s="108">
        <f t="shared" si="15"/>
        <v>0</v>
      </c>
      <c r="DL19" s="108">
        <f t="shared" si="15"/>
        <v>0</v>
      </c>
      <c r="DM19" s="108">
        <f t="shared" si="15"/>
        <v>0</v>
      </c>
      <c r="DN19" s="108">
        <f t="shared" si="15"/>
        <v>0</v>
      </c>
      <c r="DO19" s="108">
        <f t="shared" si="15"/>
        <v>0</v>
      </c>
      <c r="DP19" s="108">
        <f t="shared" si="15"/>
        <v>0</v>
      </c>
      <c r="DQ19" s="108">
        <f t="shared" si="15"/>
        <v>0</v>
      </c>
      <c r="DR19" s="108">
        <f t="shared" si="15"/>
        <v>0</v>
      </c>
      <c r="DS19" s="108">
        <f t="shared" si="15"/>
        <v>0</v>
      </c>
      <c r="DT19" s="108">
        <f t="shared" si="15"/>
        <v>0</v>
      </c>
      <c r="DU19" s="108">
        <f t="shared" si="15"/>
        <v>0</v>
      </c>
      <c r="DV19" s="108">
        <f t="shared" si="15"/>
        <v>0</v>
      </c>
      <c r="DW19" s="108">
        <f t="shared" si="15"/>
        <v>0</v>
      </c>
      <c r="DX19" s="108">
        <f t="shared" si="15"/>
        <v>0</v>
      </c>
      <c r="DY19" s="108">
        <f t="shared" si="15"/>
        <v>0</v>
      </c>
      <c r="DZ19" s="108">
        <f t="shared" si="15"/>
        <v>0</v>
      </c>
      <c r="EA19" s="108">
        <f t="shared" si="15"/>
        <v>0</v>
      </c>
      <c r="EB19" s="108">
        <f t="shared" si="15"/>
        <v>0</v>
      </c>
      <c r="EC19" s="108">
        <f t="shared" si="15"/>
        <v>0</v>
      </c>
      <c r="ED19" s="108">
        <f t="shared" si="15"/>
        <v>0</v>
      </c>
      <c r="EE19" s="108">
        <f t="shared" si="15"/>
        <v>0</v>
      </c>
      <c r="EF19" s="108">
        <f t="shared" si="15"/>
        <v>0</v>
      </c>
      <c r="EG19" s="108">
        <f t="shared" si="15"/>
        <v>0</v>
      </c>
      <c r="EH19" s="108">
        <f t="shared" si="15"/>
        <v>0</v>
      </c>
      <c r="EI19" s="108">
        <f t="shared" si="15"/>
        <v>0</v>
      </c>
      <c r="EJ19" s="108">
        <f t="shared" si="15"/>
        <v>0</v>
      </c>
      <c r="EK19" s="108">
        <f t="shared" si="15"/>
        <v>0</v>
      </c>
      <c r="EL19" s="108">
        <f t="shared" si="15"/>
        <v>0</v>
      </c>
      <c r="EM19" s="108">
        <f t="shared" si="15"/>
        <v>0</v>
      </c>
      <c r="EN19" s="108">
        <f t="shared" si="15"/>
        <v>0</v>
      </c>
      <c r="EO19" s="108">
        <f t="shared" si="15"/>
        <v>0</v>
      </c>
      <c r="EP19" s="108">
        <f t="shared" si="15"/>
        <v>0</v>
      </c>
      <c r="EQ19" s="108">
        <f t="shared" si="15"/>
        <v>0</v>
      </c>
      <c r="ER19" s="108">
        <f t="shared" si="15"/>
        <v>0</v>
      </c>
      <c r="ES19" s="108">
        <f t="shared" si="15"/>
        <v>0</v>
      </c>
      <c r="ET19" s="108">
        <f t="shared" si="15"/>
        <v>0</v>
      </c>
      <c r="EU19" s="108">
        <f t="shared" si="15"/>
        <v>0</v>
      </c>
      <c r="EV19" s="108">
        <f t="shared" si="15"/>
        <v>0</v>
      </c>
      <c r="EW19" s="108">
        <f t="shared" si="15"/>
        <v>0</v>
      </c>
      <c r="EX19" s="108">
        <f t="shared" si="15"/>
        <v>0</v>
      </c>
      <c r="EY19" s="108">
        <f t="shared" si="15"/>
        <v>0</v>
      </c>
      <c r="EZ19" s="108">
        <f t="shared" si="15"/>
        <v>0</v>
      </c>
      <c r="FA19" s="108">
        <f t="shared" si="15"/>
        <v>0</v>
      </c>
      <c r="FB19" s="108">
        <f t="shared" si="15"/>
        <v>0</v>
      </c>
      <c r="FC19" s="108">
        <f t="shared" si="15"/>
        <v>0</v>
      </c>
      <c r="FD19" s="108">
        <f t="shared" si="15"/>
        <v>0</v>
      </c>
      <c r="FE19" s="108">
        <f t="shared" si="15"/>
        <v>0</v>
      </c>
      <c r="FF19" s="108">
        <f t="shared" si="15"/>
        <v>0</v>
      </c>
      <c r="FG19" s="108">
        <f t="shared" si="15"/>
        <v>0</v>
      </c>
      <c r="FH19" s="108">
        <f t="shared" si="15"/>
        <v>0</v>
      </c>
      <c r="FI19" s="108">
        <f t="shared" si="15"/>
        <v>0</v>
      </c>
      <c r="FJ19" s="108">
        <f t="shared" si="15"/>
        <v>0</v>
      </c>
      <c r="FK19" s="108">
        <f t="shared" si="15"/>
        <v>0</v>
      </c>
      <c r="FL19" s="108">
        <f t="shared" si="15"/>
        <v>0</v>
      </c>
      <c r="FM19" s="108">
        <f t="shared" si="15"/>
        <v>0</v>
      </c>
      <c r="FN19" s="108">
        <f t="shared" si="15"/>
        <v>0</v>
      </c>
      <c r="FO19" s="108">
        <f t="shared" si="15"/>
        <v>0</v>
      </c>
      <c r="FP19" s="108">
        <f t="shared" si="15"/>
        <v>0</v>
      </c>
      <c r="FQ19" s="108">
        <f t="shared" si="15"/>
        <v>0</v>
      </c>
      <c r="FR19" s="108">
        <f t="shared" si="15"/>
        <v>0</v>
      </c>
      <c r="FS19" s="108">
        <f t="shared" si="15"/>
        <v>0</v>
      </c>
      <c r="FT19" s="108">
        <f t="shared" si="15"/>
        <v>0</v>
      </c>
      <c r="FU19" s="108">
        <f t="shared" si="15"/>
        <v>0</v>
      </c>
      <c r="FV19" s="108">
        <f t="shared" si="15"/>
        <v>0</v>
      </c>
      <c r="FW19" s="108">
        <f t="shared" si="15"/>
        <v>0</v>
      </c>
      <c r="FX19" s="108">
        <f t="shared" si="15"/>
        <v>0</v>
      </c>
      <c r="FY19" s="108">
        <f t="shared" si="15"/>
        <v>0</v>
      </c>
      <c r="FZ19" s="108">
        <f t="shared" si="15"/>
        <v>0</v>
      </c>
      <c r="GA19" s="108">
        <f t="shared" si="15"/>
        <v>0</v>
      </c>
      <c r="GB19" s="108">
        <f t="shared" si="15"/>
        <v>0</v>
      </c>
      <c r="GC19" s="108">
        <f t="shared" si="15"/>
        <v>0</v>
      </c>
      <c r="GD19" s="108">
        <f t="shared" si="15"/>
        <v>0</v>
      </c>
      <c r="GE19" s="108">
        <f t="shared" si="15"/>
        <v>0</v>
      </c>
      <c r="GF19" s="108">
        <f t="shared" si="15"/>
        <v>0</v>
      </c>
      <c r="GG19" s="108">
        <f t="shared" si="15"/>
        <v>0</v>
      </c>
      <c r="GH19" s="108">
        <f t="shared" si="15"/>
        <v>0</v>
      </c>
      <c r="GI19" s="108">
        <f t="shared" si="15"/>
        <v>0</v>
      </c>
      <c r="GJ19" s="108">
        <f t="shared" si="15"/>
        <v>0</v>
      </c>
      <c r="GK19" s="108">
        <f t="shared" si="15"/>
        <v>0</v>
      </c>
      <c r="GL19" s="108">
        <f t="shared" si="15"/>
        <v>0</v>
      </c>
      <c r="GM19" s="108">
        <f t="shared" si="15"/>
        <v>0</v>
      </c>
      <c r="GN19" s="108">
        <f t="shared" si="15"/>
        <v>0</v>
      </c>
      <c r="GO19" s="108">
        <f t="shared" si="15"/>
        <v>0</v>
      </c>
      <c r="GP19" s="108">
        <f t="shared" si="15"/>
        <v>0</v>
      </c>
      <c r="GQ19" s="108">
        <f t="shared" si="15"/>
        <v>0</v>
      </c>
      <c r="GR19" s="108">
        <f t="shared" si="15"/>
        <v>0</v>
      </c>
      <c r="GS19" s="108">
        <f t="shared" si="15"/>
        <v>0</v>
      </c>
      <c r="GT19" s="108">
        <f t="shared" si="15"/>
        <v>0</v>
      </c>
      <c r="GU19" s="108">
        <f t="shared" si="15"/>
        <v>0</v>
      </c>
      <c r="GV19" s="108">
        <f t="shared" si="15"/>
        <v>0</v>
      </c>
      <c r="GW19" s="108">
        <f t="shared" si="15"/>
        <v>0</v>
      </c>
      <c r="GX19" s="108">
        <f t="shared" si="15"/>
        <v>0</v>
      </c>
      <c r="GY19" s="108">
        <f t="shared" si="15"/>
        <v>0</v>
      </c>
      <c r="GZ19" s="108">
        <f t="shared" si="15"/>
        <v>0</v>
      </c>
      <c r="HA19" s="108">
        <f t="shared" si="15"/>
        <v>0</v>
      </c>
      <c r="HB19" s="108">
        <f t="shared" si="15"/>
        <v>0</v>
      </c>
      <c r="HC19" s="108">
        <f t="shared" si="15"/>
        <v>0</v>
      </c>
      <c r="HD19" s="108">
        <f t="shared" si="15"/>
        <v>0</v>
      </c>
      <c r="HE19" s="108">
        <f t="shared" si="15"/>
        <v>0</v>
      </c>
      <c r="HF19" s="108">
        <f t="shared" si="15"/>
        <v>0</v>
      </c>
      <c r="HG19" s="108">
        <f t="shared" si="15"/>
        <v>0</v>
      </c>
      <c r="HH19" s="108">
        <f t="shared" si="15"/>
        <v>0</v>
      </c>
      <c r="HI19" s="108">
        <f t="shared" si="15"/>
        <v>0</v>
      </c>
      <c r="HJ19" s="108">
        <f t="shared" si="15"/>
        <v>0</v>
      </c>
      <c r="HK19" s="108">
        <f t="shared" si="15"/>
        <v>0</v>
      </c>
      <c r="HL19" s="108">
        <f t="shared" si="15"/>
        <v>0</v>
      </c>
      <c r="HM19" s="108">
        <f t="shared" si="15"/>
        <v>0</v>
      </c>
      <c r="HN19" s="108">
        <f t="shared" si="15"/>
        <v>0</v>
      </c>
      <c r="HO19" s="108">
        <f t="shared" si="15"/>
        <v>0</v>
      </c>
      <c r="HP19" s="108">
        <f t="shared" si="15"/>
        <v>0</v>
      </c>
      <c r="HQ19" s="108">
        <f t="shared" si="15"/>
        <v>0</v>
      </c>
      <c r="HR19" s="108">
        <f t="shared" si="15"/>
        <v>0</v>
      </c>
      <c r="HS19" s="108">
        <f t="shared" si="15"/>
        <v>0</v>
      </c>
      <c r="HT19" s="108">
        <f t="shared" si="15"/>
        <v>0</v>
      </c>
      <c r="HU19" s="108">
        <f t="shared" si="15"/>
        <v>0</v>
      </c>
      <c r="HV19" s="108">
        <f t="shared" si="15"/>
        <v>0</v>
      </c>
      <c r="HW19" s="108">
        <f t="shared" si="15"/>
        <v>0</v>
      </c>
      <c r="HX19" s="108">
        <f t="shared" si="15"/>
        <v>0</v>
      </c>
      <c r="HY19" s="108">
        <f t="shared" si="15"/>
        <v>0</v>
      </c>
      <c r="HZ19" s="108">
        <f t="shared" si="15"/>
        <v>0</v>
      </c>
      <c r="IA19" s="108">
        <f t="shared" si="15"/>
        <v>0</v>
      </c>
      <c r="IB19" s="108">
        <f t="shared" si="15"/>
        <v>0</v>
      </c>
      <c r="IC19" s="108">
        <f t="shared" si="15"/>
        <v>0</v>
      </c>
      <c r="ID19" s="108">
        <f t="shared" si="15"/>
        <v>0</v>
      </c>
      <c r="IE19" s="108">
        <f t="shared" si="15"/>
        <v>0</v>
      </c>
      <c r="IF19" s="108">
        <f t="shared" si="15"/>
        <v>0</v>
      </c>
      <c r="IG19" s="108">
        <f t="shared" si="15"/>
        <v>0</v>
      </c>
      <c r="IH19" s="108">
        <f t="shared" si="15"/>
        <v>0</v>
      </c>
      <c r="II19" s="108">
        <f t="shared" si="15"/>
        <v>0</v>
      </c>
      <c r="IJ19" s="108">
        <f t="shared" si="15"/>
        <v>0</v>
      </c>
      <c r="IK19" s="108">
        <f t="shared" si="15"/>
        <v>0</v>
      </c>
      <c r="IL19" s="108">
        <f t="shared" si="15"/>
        <v>0</v>
      </c>
      <c r="IM19" s="108">
        <f t="shared" si="15"/>
        <v>0</v>
      </c>
      <c r="IN19" s="108">
        <f t="shared" si="15"/>
        <v>0</v>
      </c>
      <c r="IO19" s="108">
        <f t="shared" si="15"/>
        <v>0</v>
      </c>
      <c r="IP19" s="108">
        <f t="shared" si="15"/>
        <v>0</v>
      </c>
      <c r="IQ19" s="108">
        <f t="shared" si="15"/>
        <v>0</v>
      </c>
      <c r="IR19" s="108">
        <f t="shared" si="15"/>
        <v>0</v>
      </c>
      <c r="IS19" s="108">
        <f t="shared" si="15"/>
        <v>0</v>
      </c>
      <c r="IT19" s="108">
        <f t="shared" si="15"/>
        <v>0</v>
      </c>
      <c r="IU19" s="108">
        <f t="shared" si="15"/>
        <v>0</v>
      </c>
      <c r="IV19" s="108">
        <f t="shared" si="15"/>
        <v>0</v>
      </c>
      <c r="IW19" s="108">
        <f t="shared" si="15"/>
        <v>0</v>
      </c>
      <c r="IX19" s="108">
        <f t="shared" si="15"/>
        <v>0</v>
      </c>
      <c r="IY19" s="108">
        <f t="shared" si="15"/>
        <v>0</v>
      </c>
      <c r="IZ19" s="108">
        <f t="shared" si="15"/>
        <v>0</v>
      </c>
      <c r="JA19" s="108">
        <f t="shared" si="15"/>
        <v>0</v>
      </c>
      <c r="JB19" s="108">
        <f t="shared" si="15"/>
        <v>0</v>
      </c>
      <c r="JC19" s="108">
        <f t="shared" si="15"/>
        <v>0</v>
      </c>
      <c r="JD19" s="108">
        <f t="shared" si="15"/>
        <v>0</v>
      </c>
      <c r="JE19" s="108">
        <f t="shared" si="15"/>
        <v>0</v>
      </c>
      <c r="JF19" s="108">
        <f t="shared" si="15"/>
        <v>0</v>
      </c>
      <c r="JG19" s="108">
        <f t="shared" si="15"/>
        <v>0</v>
      </c>
      <c r="JH19" s="108">
        <f t="shared" si="15"/>
        <v>0</v>
      </c>
      <c r="JI19" s="108">
        <f t="shared" si="15"/>
        <v>0</v>
      </c>
      <c r="JJ19" s="108">
        <f t="shared" si="15"/>
        <v>0</v>
      </c>
      <c r="JK19" s="108">
        <f t="shared" si="15"/>
        <v>0</v>
      </c>
      <c r="JL19" s="108">
        <f t="shared" si="15"/>
        <v>0</v>
      </c>
      <c r="JM19" s="108">
        <f t="shared" si="15"/>
        <v>0</v>
      </c>
      <c r="JN19" s="108">
        <f t="shared" si="15"/>
        <v>0</v>
      </c>
      <c r="JO19" s="108">
        <f t="shared" si="15"/>
        <v>0</v>
      </c>
      <c r="JP19" s="108">
        <f t="shared" si="15"/>
        <v>0</v>
      </c>
      <c r="JQ19" s="108">
        <f t="shared" si="15"/>
        <v>0</v>
      </c>
      <c r="JR19" s="108">
        <f t="shared" si="15"/>
        <v>0</v>
      </c>
      <c r="JS19" s="108">
        <f t="shared" si="15"/>
        <v>0</v>
      </c>
      <c r="JT19" s="108">
        <f t="shared" si="15"/>
        <v>0</v>
      </c>
      <c r="JU19" s="108">
        <f t="shared" si="15"/>
        <v>0</v>
      </c>
      <c r="JV19" s="108">
        <f t="shared" si="15"/>
        <v>0</v>
      </c>
      <c r="JW19" s="108">
        <f t="shared" si="15"/>
        <v>0</v>
      </c>
      <c r="JX19" s="108">
        <f t="shared" si="15"/>
        <v>0</v>
      </c>
      <c r="JY19" s="108">
        <f t="shared" si="15"/>
        <v>0</v>
      </c>
      <c r="JZ19" s="108">
        <f t="shared" si="15"/>
        <v>0</v>
      </c>
      <c r="KA19" s="108">
        <f t="shared" si="15"/>
        <v>0</v>
      </c>
      <c r="KB19" s="108">
        <f t="shared" si="15"/>
        <v>0</v>
      </c>
      <c r="KC19" s="108">
        <f t="shared" si="15"/>
        <v>0</v>
      </c>
      <c r="KD19" s="108">
        <f t="shared" si="15"/>
        <v>0</v>
      </c>
      <c r="KE19" s="108">
        <f t="shared" si="15"/>
        <v>0</v>
      </c>
      <c r="KF19" s="108">
        <f t="shared" si="15"/>
        <v>0</v>
      </c>
      <c r="KG19" s="108">
        <f t="shared" si="15"/>
        <v>0</v>
      </c>
      <c r="KH19" s="108">
        <f t="shared" si="15"/>
        <v>0</v>
      </c>
      <c r="KI19" s="108">
        <f t="shared" si="15"/>
        <v>0</v>
      </c>
      <c r="KJ19" s="108">
        <f t="shared" si="15"/>
        <v>0</v>
      </c>
      <c r="KK19" s="108">
        <f t="shared" si="15"/>
        <v>0</v>
      </c>
      <c r="KL19" s="108">
        <f t="shared" si="15"/>
        <v>0</v>
      </c>
      <c r="KM19" s="108">
        <f t="shared" si="15"/>
        <v>0</v>
      </c>
      <c r="KN19" s="108">
        <f t="shared" si="15"/>
        <v>0</v>
      </c>
      <c r="KO19" s="108">
        <f t="shared" si="15"/>
        <v>0</v>
      </c>
      <c r="KP19" s="108">
        <f t="shared" si="15"/>
        <v>0</v>
      </c>
      <c r="KQ19" s="108">
        <f t="shared" si="15"/>
        <v>0</v>
      </c>
      <c r="KR19" s="108">
        <f t="shared" si="15"/>
        <v>0</v>
      </c>
      <c r="KS19" s="108">
        <f t="shared" si="15"/>
        <v>0</v>
      </c>
      <c r="KT19" s="108">
        <f t="shared" si="15"/>
        <v>0</v>
      </c>
      <c r="KU19" s="108">
        <f t="shared" si="15"/>
        <v>0</v>
      </c>
      <c r="KV19" s="108">
        <f t="shared" si="15"/>
        <v>0</v>
      </c>
      <c r="KW19" s="108">
        <f t="shared" si="15"/>
        <v>0</v>
      </c>
      <c r="KX19" s="108">
        <f t="shared" si="15"/>
        <v>0</v>
      </c>
      <c r="KY19" s="108">
        <f t="shared" si="15"/>
        <v>0</v>
      </c>
      <c r="KZ19" s="108">
        <f t="shared" si="15"/>
        <v>0</v>
      </c>
      <c r="LA19" s="108">
        <f t="shared" si="15"/>
        <v>0</v>
      </c>
      <c r="LB19" s="108">
        <f t="shared" si="15"/>
        <v>0</v>
      </c>
      <c r="LC19" s="108">
        <f t="shared" si="15"/>
        <v>0</v>
      </c>
      <c r="LD19" s="108">
        <f t="shared" si="15"/>
        <v>0</v>
      </c>
      <c r="LE19" s="108">
        <f t="shared" si="15"/>
        <v>0</v>
      </c>
      <c r="LF19" s="108">
        <f t="shared" si="15"/>
        <v>0</v>
      </c>
      <c r="LG19" s="108">
        <f t="shared" si="15"/>
        <v>0</v>
      </c>
      <c r="LH19" s="108">
        <f t="shared" si="15"/>
        <v>0</v>
      </c>
      <c r="LI19" s="108">
        <f t="shared" si="15"/>
        <v>0</v>
      </c>
      <c r="LJ19" s="108">
        <f t="shared" si="15"/>
        <v>0</v>
      </c>
      <c r="LK19" s="108">
        <f t="shared" si="15"/>
        <v>0</v>
      </c>
      <c r="LL19" s="108">
        <f t="shared" si="15"/>
        <v>0</v>
      </c>
      <c r="LM19" s="108">
        <f t="shared" si="15"/>
        <v>0</v>
      </c>
      <c r="LN19" s="108">
        <f t="shared" si="15"/>
        <v>0</v>
      </c>
      <c r="LO19" s="108">
        <f t="shared" si="15"/>
        <v>0</v>
      </c>
      <c r="LP19" s="108">
        <f t="shared" si="15"/>
        <v>0</v>
      </c>
      <c r="LQ19" s="108">
        <f t="shared" si="15"/>
        <v>0</v>
      </c>
      <c r="LR19" s="108">
        <f t="shared" si="15"/>
        <v>0</v>
      </c>
      <c r="LS19" s="108">
        <f t="shared" si="15"/>
        <v>0</v>
      </c>
      <c r="LT19" s="108">
        <f t="shared" si="15"/>
        <v>0</v>
      </c>
      <c r="LU19" s="108">
        <f t="shared" si="15"/>
        <v>0</v>
      </c>
      <c r="LV19" s="108">
        <f t="shared" si="15"/>
        <v>0</v>
      </c>
      <c r="LW19" s="108">
        <f t="shared" si="15"/>
        <v>0</v>
      </c>
      <c r="LX19" s="108">
        <f t="shared" si="15"/>
        <v>0</v>
      </c>
      <c r="LY19" s="108">
        <f t="shared" si="15"/>
        <v>0</v>
      </c>
      <c r="LZ19" s="108">
        <f t="shared" si="15"/>
        <v>0</v>
      </c>
      <c r="MA19" s="108">
        <f t="shared" si="15"/>
        <v>0</v>
      </c>
      <c r="MB19" s="108">
        <f t="shared" si="15"/>
        <v>0</v>
      </c>
      <c r="MC19" s="108">
        <f t="shared" si="15"/>
        <v>0</v>
      </c>
      <c r="MD19" s="108">
        <f t="shared" si="15"/>
        <v>0</v>
      </c>
      <c r="ME19" s="108">
        <f t="shared" si="15"/>
        <v>0</v>
      </c>
      <c r="MF19" s="108">
        <f t="shared" si="15"/>
        <v>0</v>
      </c>
      <c r="MG19" s="108">
        <f t="shared" si="15"/>
        <v>0</v>
      </c>
      <c r="MH19" s="108">
        <f t="shared" si="15"/>
        <v>0</v>
      </c>
      <c r="MI19" s="108">
        <f t="shared" si="15"/>
        <v>0</v>
      </c>
      <c r="MJ19" s="108">
        <f t="shared" si="15"/>
        <v>0</v>
      </c>
      <c r="MK19" s="108">
        <f t="shared" si="15"/>
        <v>0</v>
      </c>
      <c r="ML19" s="108">
        <f t="shared" si="15"/>
        <v>0</v>
      </c>
      <c r="MM19" s="108">
        <f t="shared" si="15"/>
        <v>0</v>
      </c>
      <c r="MN19" s="108">
        <f t="shared" si="15"/>
        <v>0</v>
      </c>
      <c r="MO19" s="108">
        <f t="shared" si="15"/>
        <v>0</v>
      </c>
      <c r="MP19" s="108">
        <f t="shared" si="15"/>
        <v>0</v>
      </c>
      <c r="MQ19" s="108">
        <f t="shared" si="15"/>
        <v>0</v>
      </c>
      <c r="MR19" s="108">
        <f t="shared" si="15"/>
        <v>0</v>
      </c>
      <c r="MS19" s="108">
        <f t="shared" si="15"/>
        <v>0</v>
      </c>
      <c r="MT19" s="108">
        <f t="shared" si="15"/>
        <v>0</v>
      </c>
      <c r="MU19" s="108">
        <f t="shared" si="15"/>
        <v>0</v>
      </c>
      <c r="MV19" s="108">
        <f t="shared" si="15"/>
        <v>0</v>
      </c>
      <c r="MW19" s="108">
        <f t="shared" si="15"/>
        <v>0</v>
      </c>
      <c r="MX19" s="108">
        <f t="shared" si="15"/>
        <v>0</v>
      </c>
      <c r="MY19" s="108">
        <f t="shared" si="15"/>
        <v>0</v>
      </c>
      <c r="MZ19" s="108">
        <f t="shared" si="15"/>
        <v>0</v>
      </c>
      <c r="NA19" s="108">
        <f t="shared" si="15"/>
        <v>0</v>
      </c>
      <c r="NB19" s="108">
        <f t="shared" si="15"/>
        <v>0</v>
      </c>
      <c r="NC19" s="108">
        <f t="shared" si="15"/>
        <v>0</v>
      </c>
      <c r="ND19" s="108">
        <f t="shared" si="15"/>
        <v>0</v>
      </c>
      <c r="NE19" s="108">
        <f t="shared" si="15"/>
        <v>0</v>
      </c>
      <c r="NF19" s="108">
        <f t="shared" si="15"/>
        <v>0</v>
      </c>
      <c r="NG19" s="108">
        <f t="shared" si="15"/>
        <v>0</v>
      </c>
      <c r="NH19" s="108">
        <f t="shared" si="15"/>
        <v>0</v>
      </c>
      <c r="NI19" s="46" t="s">
        <v>168</v>
      </c>
    </row>
    <row r="20" ht="14.25" customHeight="1">
      <c r="B20" s="46" t="s">
        <v>216</v>
      </c>
      <c r="E20" s="67">
        <f>PMT(E12/12,E16,-E9)</f>
        <v>115199.7252</v>
      </c>
      <c r="G20" s="164" t="s">
        <v>217</v>
      </c>
      <c r="H20" s="164"/>
      <c r="I20" s="169">
        <f t="shared" ref="I20:NH20" si="16">I13-I17+I18-I19</f>
        <v>23187000</v>
      </c>
      <c r="J20" s="169">
        <f t="shared" si="16"/>
        <v>23187000</v>
      </c>
      <c r="K20" s="169">
        <f t="shared" si="16"/>
        <v>23187000</v>
      </c>
      <c r="L20" s="169">
        <f t="shared" si="16"/>
        <v>23187000</v>
      </c>
      <c r="M20" s="169">
        <f t="shared" si="16"/>
        <v>23187000</v>
      </c>
      <c r="N20" s="169">
        <f t="shared" si="16"/>
        <v>23187000</v>
      </c>
      <c r="O20" s="169">
        <f t="shared" si="16"/>
        <v>23187000</v>
      </c>
      <c r="P20" s="169">
        <f t="shared" si="16"/>
        <v>23187000</v>
      </c>
      <c r="Q20" s="169">
        <f t="shared" si="16"/>
        <v>23187000</v>
      </c>
      <c r="R20" s="169">
        <f t="shared" si="16"/>
        <v>23187000</v>
      </c>
      <c r="S20" s="169">
        <f t="shared" si="16"/>
        <v>23187000</v>
      </c>
      <c r="T20" s="169">
        <f t="shared" si="16"/>
        <v>23187000</v>
      </c>
      <c r="U20" s="169">
        <f t="shared" si="16"/>
        <v>23187000</v>
      </c>
      <c r="V20" s="169">
        <f t="shared" si="16"/>
        <v>23187000</v>
      </c>
      <c r="W20" s="169">
        <f t="shared" si="16"/>
        <v>23187000</v>
      </c>
      <c r="X20" s="169">
        <f t="shared" si="16"/>
        <v>23187000</v>
      </c>
      <c r="Y20" s="169">
        <f t="shared" si="16"/>
        <v>23187000</v>
      </c>
      <c r="Z20" s="169">
        <f t="shared" si="16"/>
        <v>23187000</v>
      </c>
      <c r="AA20" s="169">
        <f t="shared" si="16"/>
        <v>23187000</v>
      </c>
      <c r="AB20" s="169">
        <f t="shared" si="16"/>
        <v>23187000</v>
      </c>
      <c r="AC20" s="169">
        <f t="shared" si="16"/>
        <v>23187000</v>
      </c>
      <c r="AD20" s="169">
        <f t="shared" si="16"/>
        <v>23187000</v>
      </c>
      <c r="AE20" s="169">
        <f t="shared" si="16"/>
        <v>23187000</v>
      </c>
      <c r="AF20" s="169">
        <f t="shared" si="16"/>
        <v>23187000</v>
      </c>
      <c r="AG20" s="169">
        <f t="shared" si="16"/>
        <v>23187000</v>
      </c>
      <c r="AH20" s="169">
        <f t="shared" si="16"/>
        <v>23187000</v>
      </c>
      <c r="AI20" s="169">
        <f t="shared" si="16"/>
        <v>23187000</v>
      </c>
      <c r="AJ20" s="169">
        <f t="shared" si="16"/>
        <v>23187000</v>
      </c>
      <c r="AK20" s="169">
        <f t="shared" si="16"/>
        <v>23187000</v>
      </c>
      <c r="AL20" s="169">
        <f t="shared" si="16"/>
        <v>23187000</v>
      </c>
      <c r="AM20" s="169">
        <f t="shared" si="16"/>
        <v>0</v>
      </c>
      <c r="AN20" s="169">
        <f t="shared" si="16"/>
        <v>0</v>
      </c>
      <c r="AO20" s="169">
        <f t="shared" si="16"/>
        <v>0</v>
      </c>
      <c r="AP20" s="169">
        <f t="shared" si="16"/>
        <v>0</v>
      </c>
      <c r="AQ20" s="169">
        <f t="shared" si="16"/>
        <v>0</v>
      </c>
      <c r="AR20" s="169">
        <f t="shared" si="16"/>
        <v>0</v>
      </c>
      <c r="AS20" s="169">
        <f t="shared" si="16"/>
        <v>0</v>
      </c>
      <c r="AT20" s="169">
        <f t="shared" si="16"/>
        <v>0</v>
      </c>
      <c r="AU20" s="169">
        <f t="shared" si="16"/>
        <v>0</v>
      </c>
      <c r="AV20" s="169">
        <f t="shared" si="16"/>
        <v>0</v>
      </c>
      <c r="AW20" s="169">
        <f t="shared" si="16"/>
        <v>0</v>
      </c>
      <c r="AX20" s="169">
        <f t="shared" si="16"/>
        <v>0</v>
      </c>
      <c r="AY20" s="169">
        <f t="shared" si="16"/>
        <v>0</v>
      </c>
      <c r="AZ20" s="169">
        <f t="shared" si="16"/>
        <v>0</v>
      </c>
      <c r="BA20" s="169">
        <f t="shared" si="16"/>
        <v>0</v>
      </c>
      <c r="BB20" s="169">
        <f t="shared" si="16"/>
        <v>0</v>
      </c>
      <c r="BC20" s="169">
        <f t="shared" si="16"/>
        <v>0</v>
      </c>
      <c r="BD20" s="169">
        <f t="shared" si="16"/>
        <v>0</v>
      </c>
      <c r="BE20" s="169">
        <f t="shared" si="16"/>
        <v>0</v>
      </c>
      <c r="BF20" s="169">
        <f t="shared" si="16"/>
        <v>0</v>
      </c>
      <c r="BG20" s="169">
        <f t="shared" si="16"/>
        <v>0</v>
      </c>
      <c r="BH20" s="169">
        <f t="shared" si="16"/>
        <v>0</v>
      </c>
      <c r="BI20" s="169">
        <f t="shared" si="16"/>
        <v>0</v>
      </c>
      <c r="BJ20" s="169">
        <f t="shared" si="16"/>
        <v>0</v>
      </c>
      <c r="BK20" s="169">
        <f t="shared" si="16"/>
        <v>0</v>
      </c>
      <c r="BL20" s="169">
        <f t="shared" si="16"/>
        <v>0</v>
      </c>
      <c r="BM20" s="169">
        <f t="shared" si="16"/>
        <v>0</v>
      </c>
      <c r="BN20" s="169">
        <f t="shared" si="16"/>
        <v>0</v>
      </c>
      <c r="BO20" s="169">
        <f t="shared" si="16"/>
        <v>0</v>
      </c>
      <c r="BP20" s="169">
        <f t="shared" si="16"/>
        <v>0</v>
      </c>
      <c r="BQ20" s="169">
        <f t="shared" si="16"/>
        <v>0</v>
      </c>
      <c r="BR20" s="169">
        <f t="shared" si="16"/>
        <v>0</v>
      </c>
      <c r="BS20" s="169">
        <f t="shared" si="16"/>
        <v>0</v>
      </c>
      <c r="BT20" s="169">
        <f t="shared" si="16"/>
        <v>0</v>
      </c>
      <c r="BU20" s="169">
        <f t="shared" si="16"/>
        <v>0</v>
      </c>
      <c r="BV20" s="169">
        <f t="shared" si="16"/>
        <v>0</v>
      </c>
      <c r="BW20" s="169">
        <f t="shared" si="16"/>
        <v>0</v>
      </c>
      <c r="BX20" s="169">
        <f t="shared" si="16"/>
        <v>0</v>
      </c>
      <c r="BY20" s="169">
        <f t="shared" si="16"/>
        <v>0</v>
      </c>
      <c r="BZ20" s="169">
        <f t="shared" si="16"/>
        <v>0</v>
      </c>
      <c r="CA20" s="169">
        <f t="shared" si="16"/>
        <v>0</v>
      </c>
      <c r="CB20" s="169">
        <f t="shared" si="16"/>
        <v>0</v>
      </c>
      <c r="CC20" s="169">
        <f t="shared" si="16"/>
        <v>0</v>
      </c>
      <c r="CD20" s="169">
        <f t="shared" si="16"/>
        <v>0</v>
      </c>
      <c r="CE20" s="169">
        <f t="shared" si="16"/>
        <v>0</v>
      </c>
      <c r="CF20" s="169">
        <f t="shared" si="16"/>
        <v>0</v>
      </c>
      <c r="CG20" s="169">
        <f t="shared" si="16"/>
        <v>0</v>
      </c>
      <c r="CH20" s="169">
        <f t="shared" si="16"/>
        <v>0</v>
      </c>
      <c r="CI20" s="169">
        <f t="shared" si="16"/>
        <v>0</v>
      </c>
      <c r="CJ20" s="169">
        <f t="shared" si="16"/>
        <v>0</v>
      </c>
      <c r="CK20" s="169">
        <f t="shared" si="16"/>
        <v>0</v>
      </c>
      <c r="CL20" s="169">
        <f t="shared" si="16"/>
        <v>0</v>
      </c>
      <c r="CM20" s="169">
        <f t="shared" si="16"/>
        <v>0</v>
      </c>
      <c r="CN20" s="169">
        <f t="shared" si="16"/>
        <v>0</v>
      </c>
      <c r="CO20" s="169">
        <f t="shared" si="16"/>
        <v>0</v>
      </c>
      <c r="CP20" s="169">
        <f t="shared" si="16"/>
        <v>0</v>
      </c>
      <c r="CQ20" s="169">
        <f t="shared" si="16"/>
        <v>0</v>
      </c>
      <c r="CR20" s="169">
        <f t="shared" si="16"/>
        <v>0</v>
      </c>
      <c r="CS20" s="169">
        <f t="shared" si="16"/>
        <v>0</v>
      </c>
      <c r="CT20" s="169">
        <f t="shared" si="16"/>
        <v>0</v>
      </c>
      <c r="CU20" s="169">
        <f t="shared" si="16"/>
        <v>0</v>
      </c>
      <c r="CV20" s="169">
        <f t="shared" si="16"/>
        <v>0</v>
      </c>
      <c r="CW20" s="169">
        <f t="shared" si="16"/>
        <v>0</v>
      </c>
      <c r="CX20" s="169">
        <f t="shared" si="16"/>
        <v>0</v>
      </c>
      <c r="CY20" s="169">
        <f t="shared" si="16"/>
        <v>0</v>
      </c>
      <c r="CZ20" s="169">
        <f t="shared" si="16"/>
        <v>0</v>
      </c>
      <c r="DA20" s="169">
        <f t="shared" si="16"/>
        <v>0</v>
      </c>
      <c r="DB20" s="169">
        <f t="shared" si="16"/>
        <v>0</v>
      </c>
      <c r="DC20" s="169">
        <f t="shared" si="16"/>
        <v>0</v>
      </c>
      <c r="DD20" s="169">
        <f t="shared" si="16"/>
        <v>0</v>
      </c>
      <c r="DE20" s="169">
        <f t="shared" si="16"/>
        <v>0</v>
      </c>
      <c r="DF20" s="169">
        <f t="shared" si="16"/>
        <v>0</v>
      </c>
      <c r="DG20" s="169">
        <f t="shared" si="16"/>
        <v>0</v>
      </c>
      <c r="DH20" s="169">
        <f t="shared" si="16"/>
        <v>0</v>
      </c>
      <c r="DI20" s="169">
        <f t="shared" si="16"/>
        <v>0</v>
      </c>
      <c r="DJ20" s="169">
        <f t="shared" si="16"/>
        <v>0</v>
      </c>
      <c r="DK20" s="169">
        <f t="shared" si="16"/>
        <v>0</v>
      </c>
      <c r="DL20" s="169">
        <f t="shared" si="16"/>
        <v>0</v>
      </c>
      <c r="DM20" s="169">
        <f t="shared" si="16"/>
        <v>0</v>
      </c>
      <c r="DN20" s="169">
        <f t="shared" si="16"/>
        <v>0</v>
      </c>
      <c r="DO20" s="169">
        <f t="shared" si="16"/>
        <v>0</v>
      </c>
      <c r="DP20" s="169">
        <f t="shared" si="16"/>
        <v>0</v>
      </c>
      <c r="DQ20" s="169">
        <f t="shared" si="16"/>
        <v>0</v>
      </c>
      <c r="DR20" s="169">
        <f t="shared" si="16"/>
        <v>0</v>
      </c>
      <c r="DS20" s="169">
        <f t="shared" si="16"/>
        <v>0</v>
      </c>
      <c r="DT20" s="169">
        <f t="shared" si="16"/>
        <v>0</v>
      </c>
      <c r="DU20" s="169">
        <f t="shared" si="16"/>
        <v>0</v>
      </c>
      <c r="DV20" s="169">
        <f t="shared" si="16"/>
        <v>0</v>
      </c>
      <c r="DW20" s="169">
        <f t="shared" si="16"/>
        <v>0</v>
      </c>
      <c r="DX20" s="169">
        <f t="shared" si="16"/>
        <v>0</v>
      </c>
      <c r="DY20" s="169">
        <f t="shared" si="16"/>
        <v>0</v>
      </c>
      <c r="DZ20" s="169">
        <f t="shared" si="16"/>
        <v>0</v>
      </c>
      <c r="EA20" s="169">
        <f t="shared" si="16"/>
        <v>0</v>
      </c>
      <c r="EB20" s="169">
        <f t="shared" si="16"/>
        <v>0</v>
      </c>
      <c r="EC20" s="169" t="str">
        <f t="shared" si="16"/>
        <v>#N/A</v>
      </c>
      <c r="ED20" s="169" t="str">
        <f t="shared" si="16"/>
        <v>#N/A</v>
      </c>
      <c r="EE20" s="169" t="str">
        <f t="shared" si="16"/>
        <v>#N/A</v>
      </c>
      <c r="EF20" s="169" t="str">
        <f t="shared" si="16"/>
        <v>#N/A</v>
      </c>
      <c r="EG20" s="169" t="str">
        <f t="shared" si="16"/>
        <v>#N/A</v>
      </c>
      <c r="EH20" s="169" t="str">
        <f t="shared" si="16"/>
        <v>#N/A</v>
      </c>
      <c r="EI20" s="169" t="str">
        <f t="shared" si="16"/>
        <v>#N/A</v>
      </c>
      <c r="EJ20" s="169" t="str">
        <f t="shared" si="16"/>
        <v>#N/A</v>
      </c>
      <c r="EK20" s="169" t="str">
        <f t="shared" si="16"/>
        <v>#N/A</v>
      </c>
      <c r="EL20" s="169" t="str">
        <f t="shared" si="16"/>
        <v>#N/A</v>
      </c>
      <c r="EM20" s="169" t="str">
        <f t="shared" si="16"/>
        <v>#N/A</v>
      </c>
      <c r="EN20" s="169" t="str">
        <f t="shared" si="16"/>
        <v>#N/A</v>
      </c>
      <c r="EO20" s="169" t="str">
        <f t="shared" si="16"/>
        <v>#N/A</v>
      </c>
      <c r="EP20" s="169" t="str">
        <f t="shared" si="16"/>
        <v>#N/A</v>
      </c>
      <c r="EQ20" s="169" t="str">
        <f t="shared" si="16"/>
        <v>#N/A</v>
      </c>
      <c r="ER20" s="169" t="str">
        <f t="shared" si="16"/>
        <v>#N/A</v>
      </c>
      <c r="ES20" s="169" t="str">
        <f t="shared" si="16"/>
        <v>#N/A</v>
      </c>
      <c r="ET20" s="169" t="str">
        <f t="shared" si="16"/>
        <v>#N/A</v>
      </c>
      <c r="EU20" s="169" t="str">
        <f t="shared" si="16"/>
        <v>#N/A</v>
      </c>
      <c r="EV20" s="169" t="str">
        <f t="shared" si="16"/>
        <v>#N/A</v>
      </c>
      <c r="EW20" s="169" t="str">
        <f t="shared" si="16"/>
        <v>#N/A</v>
      </c>
      <c r="EX20" s="169" t="str">
        <f t="shared" si="16"/>
        <v>#N/A</v>
      </c>
      <c r="EY20" s="169" t="str">
        <f t="shared" si="16"/>
        <v>#N/A</v>
      </c>
      <c r="EZ20" s="169" t="str">
        <f t="shared" si="16"/>
        <v>#N/A</v>
      </c>
      <c r="FA20" s="169" t="str">
        <f t="shared" si="16"/>
        <v>#N/A</v>
      </c>
      <c r="FB20" s="169" t="str">
        <f t="shared" si="16"/>
        <v>#N/A</v>
      </c>
      <c r="FC20" s="169" t="str">
        <f t="shared" si="16"/>
        <v>#N/A</v>
      </c>
      <c r="FD20" s="169" t="str">
        <f t="shared" si="16"/>
        <v>#N/A</v>
      </c>
      <c r="FE20" s="169" t="str">
        <f t="shared" si="16"/>
        <v>#N/A</v>
      </c>
      <c r="FF20" s="169" t="str">
        <f t="shared" si="16"/>
        <v>#N/A</v>
      </c>
      <c r="FG20" s="169" t="str">
        <f t="shared" si="16"/>
        <v>#N/A</v>
      </c>
      <c r="FH20" s="169" t="str">
        <f t="shared" si="16"/>
        <v>#N/A</v>
      </c>
      <c r="FI20" s="169" t="str">
        <f t="shared" si="16"/>
        <v>#N/A</v>
      </c>
      <c r="FJ20" s="169" t="str">
        <f t="shared" si="16"/>
        <v>#N/A</v>
      </c>
      <c r="FK20" s="169" t="str">
        <f t="shared" si="16"/>
        <v>#N/A</v>
      </c>
      <c r="FL20" s="169" t="str">
        <f t="shared" si="16"/>
        <v>#N/A</v>
      </c>
      <c r="FM20" s="169" t="str">
        <f t="shared" si="16"/>
        <v>#N/A</v>
      </c>
      <c r="FN20" s="169" t="str">
        <f t="shared" si="16"/>
        <v>#N/A</v>
      </c>
      <c r="FO20" s="169" t="str">
        <f t="shared" si="16"/>
        <v>#N/A</v>
      </c>
      <c r="FP20" s="169" t="str">
        <f t="shared" si="16"/>
        <v>#N/A</v>
      </c>
      <c r="FQ20" s="169" t="str">
        <f t="shared" si="16"/>
        <v>#N/A</v>
      </c>
      <c r="FR20" s="169" t="str">
        <f t="shared" si="16"/>
        <v>#N/A</v>
      </c>
      <c r="FS20" s="169" t="str">
        <f t="shared" si="16"/>
        <v>#N/A</v>
      </c>
      <c r="FT20" s="169" t="str">
        <f t="shared" si="16"/>
        <v>#N/A</v>
      </c>
      <c r="FU20" s="169" t="str">
        <f t="shared" si="16"/>
        <v>#N/A</v>
      </c>
      <c r="FV20" s="169" t="str">
        <f t="shared" si="16"/>
        <v>#N/A</v>
      </c>
      <c r="FW20" s="169" t="str">
        <f t="shared" si="16"/>
        <v>#N/A</v>
      </c>
      <c r="FX20" s="169" t="str">
        <f t="shared" si="16"/>
        <v>#N/A</v>
      </c>
      <c r="FY20" s="169" t="str">
        <f t="shared" si="16"/>
        <v>#N/A</v>
      </c>
      <c r="FZ20" s="169" t="str">
        <f t="shared" si="16"/>
        <v>#N/A</v>
      </c>
      <c r="GA20" s="169" t="str">
        <f t="shared" si="16"/>
        <v>#N/A</v>
      </c>
      <c r="GB20" s="169" t="str">
        <f t="shared" si="16"/>
        <v>#N/A</v>
      </c>
      <c r="GC20" s="169" t="str">
        <f t="shared" si="16"/>
        <v>#N/A</v>
      </c>
      <c r="GD20" s="169" t="str">
        <f t="shared" si="16"/>
        <v>#N/A</v>
      </c>
      <c r="GE20" s="169" t="str">
        <f t="shared" si="16"/>
        <v>#N/A</v>
      </c>
      <c r="GF20" s="169" t="str">
        <f t="shared" si="16"/>
        <v>#N/A</v>
      </c>
      <c r="GG20" s="169" t="str">
        <f t="shared" si="16"/>
        <v>#N/A</v>
      </c>
      <c r="GH20" s="169" t="str">
        <f t="shared" si="16"/>
        <v>#N/A</v>
      </c>
      <c r="GI20" s="169" t="str">
        <f t="shared" si="16"/>
        <v>#N/A</v>
      </c>
      <c r="GJ20" s="169" t="str">
        <f t="shared" si="16"/>
        <v>#N/A</v>
      </c>
      <c r="GK20" s="169" t="str">
        <f t="shared" si="16"/>
        <v>#N/A</v>
      </c>
      <c r="GL20" s="169" t="str">
        <f t="shared" si="16"/>
        <v>#N/A</v>
      </c>
      <c r="GM20" s="169" t="str">
        <f t="shared" si="16"/>
        <v>#N/A</v>
      </c>
      <c r="GN20" s="169" t="str">
        <f t="shared" si="16"/>
        <v>#N/A</v>
      </c>
      <c r="GO20" s="169" t="str">
        <f t="shared" si="16"/>
        <v>#N/A</v>
      </c>
      <c r="GP20" s="169" t="str">
        <f t="shared" si="16"/>
        <v>#N/A</v>
      </c>
      <c r="GQ20" s="169" t="str">
        <f t="shared" si="16"/>
        <v>#N/A</v>
      </c>
      <c r="GR20" s="169" t="str">
        <f t="shared" si="16"/>
        <v>#N/A</v>
      </c>
      <c r="GS20" s="169" t="str">
        <f t="shared" si="16"/>
        <v>#N/A</v>
      </c>
      <c r="GT20" s="169" t="str">
        <f t="shared" si="16"/>
        <v>#N/A</v>
      </c>
      <c r="GU20" s="169" t="str">
        <f t="shared" si="16"/>
        <v>#N/A</v>
      </c>
      <c r="GV20" s="169" t="str">
        <f t="shared" si="16"/>
        <v>#N/A</v>
      </c>
      <c r="GW20" s="169" t="str">
        <f t="shared" si="16"/>
        <v>#N/A</v>
      </c>
      <c r="GX20" s="169" t="str">
        <f t="shared" si="16"/>
        <v>#N/A</v>
      </c>
      <c r="GY20" s="169" t="str">
        <f t="shared" si="16"/>
        <v>#N/A</v>
      </c>
      <c r="GZ20" s="169" t="str">
        <f t="shared" si="16"/>
        <v>#N/A</v>
      </c>
      <c r="HA20" s="169" t="str">
        <f t="shared" si="16"/>
        <v>#N/A</v>
      </c>
      <c r="HB20" s="169" t="str">
        <f t="shared" si="16"/>
        <v>#N/A</v>
      </c>
      <c r="HC20" s="169" t="str">
        <f t="shared" si="16"/>
        <v>#N/A</v>
      </c>
      <c r="HD20" s="169" t="str">
        <f t="shared" si="16"/>
        <v>#N/A</v>
      </c>
      <c r="HE20" s="169" t="str">
        <f t="shared" si="16"/>
        <v>#N/A</v>
      </c>
      <c r="HF20" s="169" t="str">
        <f t="shared" si="16"/>
        <v>#N/A</v>
      </c>
      <c r="HG20" s="169" t="str">
        <f t="shared" si="16"/>
        <v>#N/A</v>
      </c>
      <c r="HH20" s="169" t="str">
        <f t="shared" si="16"/>
        <v>#N/A</v>
      </c>
      <c r="HI20" s="169" t="str">
        <f t="shared" si="16"/>
        <v>#N/A</v>
      </c>
      <c r="HJ20" s="169" t="str">
        <f t="shared" si="16"/>
        <v>#N/A</v>
      </c>
      <c r="HK20" s="169" t="str">
        <f t="shared" si="16"/>
        <v>#N/A</v>
      </c>
      <c r="HL20" s="169" t="str">
        <f t="shared" si="16"/>
        <v>#N/A</v>
      </c>
      <c r="HM20" s="169" t="str">
        <f t="shared" si="16"/>
        <v>#N/A</v>
      </c>
      <c r="HN20" s="169" t="str">
        <f t="shared" si="16"/>
        <v>#N/A</v>
      </c>
      <c r="HO20" s="169" t="str">
        <f t="shared" si="16"/>
        <v>#N/A</v>
      </c>
      <c r="HP20" s="169" t="str">
        <f t="shared" si="16"/>
        <v>#N/A</v>
      </c>
      <c r="HQ20" s="169" t="str">
        <f t="shared" si="16"/>
        <v>#N/A</v>
      </c>
      <c r="HR20" s="169" t="str">
        <f t="shared" si="16"/>
        <v>#N/A</v>
      </c>
      <c r="HS20" s="169" t="str">
        <f t="shared" si="16"/>
        <v>#N/A</v>
      </c>
      <c r="HT20" s="169" t="str">
        <f t="shared" si="16"/>
        <v>#N/A</v>
      </c>
      <c r="HU20" s="169" t="str">
        <f t="shared" si="16"/>
        <v>#N/A</v>
      </c>
      <c r="HV20" s="169" t="str">
        <f t="shared" si="16"/>
        <v>#N/A</v>
      </c>
      <c r="HW20" s="169" t="str">
        <f t="shared" si="16"/>
        <v>#N/A</v>
      </c>
      <c r="HX20" s="169" t="str">
        <f t="shared" si="16"/>
        <v>#N/A</v>
      </c>
      <c r="HY20" s="169" t="str">
        <f t="shared" si="16"/>
        <v>#N/A</v>
      </c>
      <c r="HZ20" s="169" t="str">
        <f t="shared" si="16"/>
        <v>#N/A</v>
      </c>
      <c r="IA20" s="169" t="str">
        <f t="shared" si="16"/>
        <v>#N/A</v>
      </c>
      <c r="IB20" s="169" t="str">
        <f t="shared" si="16"/>
        <v>#N/A</v>
      </c>
      <c r="IC20" s="169" t="str">
        <f t="shared" si="16"/>
        <v>#N/A</v>
      </c>
      <c r="ID20" s="169" t="str">
        <f t="shared" si="16"/>
        <v>#N/A</v>
      </c>
      <c r="IE20" s="169" t="str">
        <f t="shared" si="16"/>
        <v>#N/A</v>
      </c>
      <c r="IF20" s="169" t="str">
        <f t="shared" si="16"/>
        <v>#N/A</v>
      </c>
      <c r="IG20" s="169" t="str">
        <f t="shared" si="16"/>
        <v>#N/A</v>
      </c>
      <c r="IH20" s="169" t="str">
        <f t="shared" si="16"/>
        <v>#N/A</v>
      </c>
      <c r="II20" s="169" t="str">
        <f t="shared" si="16"/>
        <v>#N/A</v>
      </c>
      <c r="IJ20" s="169" t="str">
        <f t="shared" si="16"/>
        <v>#N/A</v>
      </c>
      <c r="IK20" s="169" t="str">
        <f t="shared" si="16"/>
        <v>#N/A</v>
      </c>
      <c r="IL20" s="169" t="str">
        <f t="shared" si="16"/>
        <v>#N/A</v>
      </c>
      <c r="IM20" s="169" t="str">
        <f t="shared" si="16"/>
        <v>#N/A</v>
      </c>
      <c r="IN20" s="169" t="str">
        <f t="shared" si="16"/>
        <v>#N/A</v>
      </c>
      <c r="IO20" s="169" t="str">
        <f t="shared" si="16"/>
        <v>#N/A</v>
      </c>
      <c r="IP20" s="169" t="str">
        <f t="shared" si="16"/>
        <v>#N/A</v>
      </c>
      <c r="IQ20" s="169" t="str">
        <f t="shared" si="16"/>
        <v>#N/A</v>
      </c>
      <c r="IR20" s="169" t="str">
        <f t="shared" si="16"/>
        <v>#N/A</v>
      </c>
      <c r="IS20" s="169" t="str">
        <f t="shared" si="16"/>
        <v>#N/A</v>
      </c>
      <c r="IT20" s="169" t="str">
        <f t="shared" si="16"/>
        <v>#N/A</v>
      </c>
      <c r="IU20" s="169" t="str">
        <f t="shared" si="16"/>
        <v>#N/A</v>
      </c>
      <c r="IV20" s="169" t="str">
        <f t="shared" si="16"/>
        <v>#N/A</v>
      </c>
      <c r="IW20" s="169" t="str">
        <f t="shared" si="16"/>
        <v>#N/A</v>
      </c>
      <c r="IX20" s="169" t="str">
        <f t="shared" si="16"/>
        <v>#N/A</v>
      </c>
      <c r="IY20" s="169" t="str">
        <f t="shared" si="16"/>
        <v>#N/A</v>
      </c>
      <c r="IZ20" s="169" t="str">
        <f t="shared" si="16"/>
        <v>#N/A</v>
      </c>
      <c r="JA20" s="169" t="str">
        <f t="shared" si="16"/>
        <v>#N/A</v>
      </c>
      <c r="JB20" s="169" t="str">
        <f t="shared" si="16"/>
        <v>#N/A</v>
      </c>
      <c r="JC20" s="169" t="str">
        <f t="shared" si="16"/>
        <v>#N/A</v>
      </c>
      <c r="JD20" s="169" t="str">
        <f t="shared" si="16"/>
        <v>#N/A</v>
      </c>
      <c r="JE20" s="169" t="str">
        <f t="shared" si="16"/>
        <v>#N/A</v>
      </c>
      <c r="JF20" s="169" t="str">
        <f t="shared" si="16"/>
        <v>#N/A</v>
      </c>
      <c r="JG20" s="169" t="str">
        <f t="shared" si="16"/>
        <v>#N/A</v>
      </c>
      <c r="JH20" s="169" t="str">
        <f t="shared" si="16"/>
        <v>#N/A</v>
      </c>
      <c r="JI20" s="169" t="str">
        <f t="shared" si="16"/>
        <v>#N/A</v>
      </c>
      <c r="JJ20" s="169" t="str">
        <f t="shared" si="16"/>
        <v>#N/A</v>
      </c>
      <c r="JK20" s="169" t="str">
        <f t="shared" si="16"/>
        <v>#N/A</v>
      </c>
      <c r="JL20" s="169" t="str">
        <f t="shared" si="16"/>
        <v>#N/A</v>
      </c>
      <c r="JM20" s="169" t="str">
        <f t="shared" si="16"/>
        <v>#N/A</v>
      </c>
      <c r="JN20" s="169" t="str">
        <f t="shared" si="16"/>
        <v>#N/A</v>
      </c>
      <c r="JO20" s="169" t="str">
        <f t="shared" si="16"/>
        <v>#N/A</v>
      </c>
      <c r="JP20" s="169" t="str">
        <f t="shared" si="16"/>
        <v>#N/A</v>
      </c>
      <c r="JQ20" s="169" t="str">
        <f t="shared" si="16"/>
        <v>#N/A</v>
      </c>
      <c r="JR20" s="169" t="str">
        <f t="shared" si="16"/>
        <v>#N/A</v>
      </c>
      <c r="JS20" s="169" t="str">
        <f t="shared" si="16"/>
        <v>#N/A</v>
      </c>
      <c r="JT20" s="169" t="str">
        <f t="shared" si="16"/>
        <v>#N/A</v>
      </c>
      <c r="JU20" s="169" t="str">
        <f t="shared" si="16"/>
        <v>#N/A</v>
      </c>
      <c r="JV20" s="169" t="str">
        <f t="shared" si="16"/>
        <v>#N/A</v>
      </c>
      <c r="JW20" s="169" t="str">
        <f t="shared" si="16"/>
        <v>#N/A</v>
      </c>
      <c r="JX20" s="169" t="str">
        <f t="shared" si="16"/>
        <v>#N/A</v>
      </c>
      <c r="JY20" s="169" t="str">
        <f t="shared" si="16"/>
        <v>#N/A</v>
      </c>
      <c r="JZ20" s="169" t="str">
        <f t="shared" si="16"/>
        <v>#N/A</v>
      </c>
      <c r="KA20" s="169" t="str">
        <f t="shared" si="16"/>
        <v>#N/A</v>
      </c>
      <c r="KB20" s="169" t="str">
        <f t="shared" si="16"/>
        <v>#N/A</v>
      </c>
      <c r="KC20" s="169" t="str">
        <f t="shared" si="16"/>
        <v>#N/A</v>
      </c>
      <c r="KD20" s="169" t="str">
        <f t="shared" si="16"/>
        <v>#N/A</v>
      </c>
      <c r="KE20" s="169" t="str">
        <f t="shared" si="16"/>
        <v>#N/A</v>
      </c>
      <c r="KF20" s="169" t="str">
        <f t="shared" si="16"/>
        <v>#N/A</v>
      </c>
      <c r="KG20" s="169" t="str">
        <f t="shared" si="16"/>
        <v>#N/A</v>
      </c>
      <c r="KH20" s="169" t="str">
        <f t="shared" si="16"/>
        <v>#N/A</v>
      </c>
      <c r="KI20" s="169" t="str">
        <f t="shared" si="16"/>
        <v>#N/A</v>
      </c>
      <c r="KJ20" s="169" t="str">
        <f t="shared" si="16"/>
        <v>#N/A</v>
      </c>
      <c r="KK20" s="169" t="str">
        <f t="shared" si="16"/>
        <v>#N/A</v>
      </c>
      <c r="KL20" s="169" t="str">
        <f t="shared" si="16"/>
        <v>#N/A</v>
      </c>
      <c r="KM20" s="169" t="str">
        <f t="shared" si="16"/>
        <v>#N/A</v>
      </c>
      <c r="KN20" s="169" t="str">
        <f t="shared" si="16"/>
        <v>#N/A</v>
      </c>
      <c r="KO20" s="169" t="str">
        <f t="shared" si="16"/>
        <v>#N/A</v>
      </c>
      <c r="KP20" s="169" t="str">
        <f t="shared" si="16"/>
        <v>#N/A</v>
      </c>
      <c r="KQ20" s="169" t="str">
        <f t="shared" si="16"/>
        <v>#N/A</v>
      </c>
      <c r="KR20" s="169" t="str">
        <f t="shared" si="16"/>
        <v>#N/A</v>
      </c>
      <c r="KS20" s="169" t="str">
        <f t="shared" si="16"/>
        <v>#N/A</v>
      </c>
      <c r="KT20" s="169" t="str">
        <f t="shared" si="16"/>
        <v>#N/A</v>
      </c>
      <c r="KU20" s="169" t="str">
        <f t="shared" si="16"/>
        <v>#N/A</v>
      </c>
      <c r="KV20" s="169" t="str">
        <f t="shared" si="16"/>
        <v>#N/A</v>
      </c>
      <c r="KW20" s="169" t="str">
        <f t="shared" si="16"/>
        <v>#N/A</v>
      </c>
      <c r="KX20" s="169" t="str">
        <f t="shared" si="16"/>
        <v>#N/A</v>
      </c>
      <c r="KY20" s="169" t="str">
        <f t="shared" si="16"/>
        <v>#N/A</v>
      </c>
      <c r="KZ20" s="169" t="str">
        <f t="shared" si="16"/>
        <v>#N/A</v>
      </c>
      <c r="LA20" s="169" t="str">
        <f t="shared" si="16"/>
        <v>#N/A</v>
      </c>
      <c r="LB20" s="169" t="str">
        <f t="shared" si="16"/>
        <v>#N/A</v>
      </c>
      <c r="LC20" s="169" t="str">
        <f t="shared" si="16"/>
        <v>#N/A</v>
      </c>
      <c r="LD20" s="169" t="str">
        <f t="shared" si="16"/>
        <v>#N/A</v>
      </c>
      <c r="LE20" s="169" t="str">
        <f t="shared" si="16"/>
        <v>#N/A</v>
      </c>
      <c r="LF20" s="169" t="str">
        <f t="shared" si="16"/>
        <v>#N/A</v>
      </c>
      <c r="LG20" s="169" t="str">
        <f t="shared" si="16"/>
        <v>#N/A</v>
      </c>
      <c r="LH20" s="169" t="str">
        <f t="shared" si="16"/>
        <v>#N/A</v>
      </c>
      <c r="LI20" s="169" t="str">
        <f t="shared" si="16"/>
        <v>#N/A</v>
      </c>
      <c r="LJ20" s="169" t="str">
        <f t="shared" si="16"/>
        <v>#N/A</v>
      </c>
      <c r="LK20" s="169" t="str">
        <f t="shared" si="16"/>
        <v>#N/A</v>
      </c>
      <c r="LL20" s="169" t="str">
        <f t="shared" si="16"/>
        <v>#N/A</v>
      </c>
      <c r="LM20" s="169" t="str">
        <f t="shared" si="16"/>
        <v>#N/A</v>
      </c>
      <c r="LN20" s="169" t="str">
        <f t="shared" si="16"/>
        <v>#N/A</v>
      </c>
      <c r="LO20" s="169" t="str">
        <f t="shared" si="16"/>
        <v>#N/A</v>
      </c>
      <c r="LP20" s="169" t="str">
        <f t="shared" si="16"/>
        <v>#N/A</v>
      </c>
      <c r="LQ20" s="169" t="str">
        <f t="shared" si="16"/>
        <v>#N/A</v>
      </c>
      <c r="LR20" s="169" t="str">
        <f t="shared" si="16"/>
        <v>#N/A</v>
      </c>
      <c r="LS20" s="169" t="str">
        <f t="shared" si="16"/>
        <v>#N/A</v>
      </c>
      <c r="LT20" s="169" t="str">
        <f t="shared" si="16"/>
        <v>#N/A</v>
      </c>
      <c r="LU20" s="169" t="str">
        <f t="shared" si="16"/>
        <v>#N/A</v>
      </c>
      <c r="LV20" s="169" t="str">
        <f t="shared" si="16"/>
        <v>#N/A</v>
      </c>
      <c r="LW20" s="169" t="str">
        <f t="shared" si="16"/>
        <v>#N/A</v>
      </c>
      <c r="LX20" s="169" t="str">
        <f t="shared" si="16"/>
        <v>#N/A</v>
      </c>
      <c r="LY20" s="169" t="str">
        <f t="shared" si="16"/>
        <v>#N/A</v>
      </c>
      <c r="LZ20" s="169" t="str">
        <f t="shared" si="16"/>
        <v>#N/A</v>
      </c>
      <c r="MA20" s="169" t="str">
        <f t="shared" si="16"/>
        <v>#N/A</v>
      </c>
      <c r="MB20" s="169" t="str">
        <f t="shared" si="16"/>
        <v>#N/A</v>
      </c>
      <c r="MC20" s="169" t="str">
        <f t="shared" si="16"/>
        <v>#N/A</v>
      </c>
      <c r="MD20" s="169" t="str">
        <f t="shared" si="16"/>
        <v>#N/A</v>
      </c>
      <c r="ME20" s="169" t="str">
        <f t="shared" si="16"/>
        <v>#N/A</v>
      </c>
      <c r="MF20" s="169" t="str">
        <f t="shared" si="16"/>
        <v>#N/A</v>
      </c>
      <c r="MG20" s="169" t="str">
        <f t="shared" si="16"/>
        <v>#N/A</v>
      </c>
      <c r="MH20" s="169" t="str">
        <f t="shared" si="16"/>
        <v>#N/A</v>
      </c>
      <c r="MI20" s="169" t="str">
        <f t="shared" si="16"/>
        <v>#N/A</v>
      </c>
      <c r="MJ20" s="169" t="str">
        <f t="shared" si="16"/>
        <v>#N/A</v>
      </c>
      <c r="MK20" s="169" t="str">
        <f t="shared" si="16"/>
        <v>#N/A</v>
      </c>
      <c r="ML20" s="169" t="str">
        <f t="shared" si="16"/>
        <v>#N/A</v>
      </c>
      <c r="MM20" s="169" t="str">
        <f t="shared" si="16"/>
        <v>#N/A</v>
      </c>
      <c r="MN20" s="169" t="str">
        <f t="shared" si="16"/>
        <v>#N/A</v>
      </c>
      <c r="MO20" s="169" t="str">
        <f t="shared" si="16"/>
        <v>#N/A</v>
      </c>
      <c r="MP20" s="169" t="str">
        <f t="shared" si="16"/>
        <v>#N/A</v>
      </c>
      <c r="MQ20" s="169" t="str">
        <f t="shared" si="16"/>
        <v>#N/A</v>
      </c>
      <c r="MR20" s="169" t="str">
        <f t="shared" si="16"/>
        <v>#N/A</v>
      </c>
      <c r="MS20" s="169" t="str">
        <f t="shared" si="16"/>
        <v>#N/A</v>
      </c>
      <c r="MT20" s="169" t="str">
        <f t="shared" si="16"/>
        <v>#N/A</v>
      </c>
      <c r="MU20" s="169" t="str">
        <f t="shared" si="16"/>
        <v>#N/A</v>
      </c>
      <c r="MV20" s="169" t="str">
        <f t="shared" si="16"/>
        <v>#N/A</v>
      </c>
      <c r="MW20" s="169" t="str">
        <f t="shared" si="16"/>
        <v>#N/A</v>
      </c>
      <c r="MX20" s="169" t="str">
        <f t="shared" si="16"/>
        <v>#N/A</v>
      </c>
      <c r="MY20" s="169" t="str">
        <f t="shared" si="16"/>
        <v>#N/A</v>
      </c>
      <c r="MZ20" s="169" t="str">
        <f t="shared" si="16"/>
        <v>#N/A</v>
      </c>
      <c r="NA20" s="169" t="str">
        <f t="shared" si="16"/>
        <v>#N/A</v>
      </c>
      <c r="NB20" s="169" t="str">
        <f t="shared" si="16"/>
        <v>#N/A</v>
      </c>
      <c r="NC20" s="169" t="str">
        <f t="shared" si="16"/>
        <v>#N/A</v>
      </c>
      <c r="ND20" s="169" t="str">
        <f t="shared" si="16"/>
        <v>#N/A</v>
      </c>
      <c r="NE20" s="169" t="str">
        <f t="shared" si="16"/>
        <v>#N/A</v>
      </c>
      <c r="NF20" s="169" t="str">
        <f t="shared" si="16"/>
        <v>#N/A</v>
      </c>
      <c r="NG20" s="169" t="str">
        <f t="shared" si="16"/>
        <v>#N/A</v>
      </c>
      <c r="NH20" s="169" t="str">
        <f t="shared" si="16"/>
        <v>#N/A</v>
      </c>
      <c r="NI20" s="46" t="s">
        <v>168</v>
      </c>
    </row>
    <row r="21" ht="14.25" customHeight="1">
      <c r="B21" s="46" t="s">
        <v>218</v>
      </c>
      <c r="E21" s="67">
        <f>E9*(E12/12)</f>
        <v>82009.12914</v>
      </c>
    </row>
    <row r="22" ht="14.25" customHeight="1">
      <c r="B22" s="46" t="s">
        <v>219</v>
      </c>
      <c r="E22" s="67">
        <f>MAX(I19:DY19)</f>
        <v>23187000</v>
      </c>
    </row>
    <row r="23" ht="14.25" customHeight="1">
      <c r="B23" s="91" t="s">
        <v>220</v>
      </c>
      <c r="C23" s="21"/>
      <c r="E23" s="67">
        <f>ROUND(SUM(I14:P14),-3)</f>
        <v>980000</v>
      </c>
    </row>
    <row r="24" ht="14.25" customHeight="1">
      <c r="B24" s="91"/>
      <c r="C24" s="21"/>
      <c r="E24" s="67"/>
    </row>
    <row r="25" ht="14.25" customHeight="1"/>
    <row r="26" ht="14.25" customHeight="1">
      <c r="A26" s="170"/>
      <c r="B26" s="171"/>
      <c r="C26" s="172"/>
      <c r="D26" s="170"/>
      <c r="E26" s="173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0"/>
      <c r="BU26" s="170"/>
      <c r="BV26" s="170"/>
      <c r="BW26" s="170"/>
      <c r="BX26" s="170"/>
      <c r="BY26" s="170"/>
      <c r="BZ26" s="170"/>
      <c r="CA26" s="170"/>
      <c r="CB26" s="170"/>
      <c r="CC26" s="170"/>
      <c r="CD26" s="170"/>
      <c r="CE26" s="170"/>
      <c r="CF26" s="170"/>
      <c r="CG26" s="170"/>
      <c r="CH26" s="170"/>
      <c r="CI26" s="170"/>
      <c r="CJ26" s="170"/>
      <c r="CK26" s="170"/>
      <c r="CL26" s="170"/>
      <c r="CM26" s="170"/>
      <c r="CN26" s="170"/>
      <c r="CO26" s="170"/>
      <c r="CP26" s="170"/>
      <c r="CQ26" s="170"/>
      <c r="CR26" s="170"/>
      <c r="CS26" s="170"/>
      <c r="CT26" s="170"/>
      <c r="CU26" s="170"/>
      <c r="CV26" s="170"/>
      <c r="CW26" s="170"/>
      <c r="CX26" s="170"/>
      <c r="CY26" s="170"/>
      <c r="CZ26" s="170"/>
      <c r="DA26" s="170"/>
      <c r="DB26" s="170"/>
      <c r="DC26" s="170"/>
      <c r="DD26" s="170"/>
      <c r="DE26" s="170"/>
      <c r="DF26" s="170"/>
      <c r="DG26" s="170"/>
      <c r="DH26" s="170"/>
      <c r="DI26" s="170"/>
      <c r="DJ26" s="170"/>
      <c r="DK26" s="170"/>
      <c r="DL26" s="170"/>
      <c r="DM26" s="170"/>
      <c r="DN26" s="170"/>
      <c r="DO26" s="170"/>
      <c r="DP26" s="170"/>
      <c r="DQ26" s="170"/>
      <c r="DR26" s="170"/>
      <c r="DS26" s="170"/>
      <c r="DT26" s="170"/>
      <c r="DU26" s="170"/>
      <c r="DV26" s="170"/>
      <c r="DW26" s="170"/>
      <c r="DX26" s="170"/>
      <c r="DY26" s="170"/>
      <c r="DZ26" s="170"/>
      <c r="EA26" s="170"/>
      <c r="EB26" s="170"/>
      <c r="EC26" s="170"/>
      <c r="ED26" s="170"/>
      <c r="EE26" s="170"/>
      <c r="EF26" s="170"/>
      <c r="EG26" s="170"/>
      <c r="EH26" s="170"/>
      <c r="EI26" s="170"/>
      <c r="EJ26" s="170"/>
      <c r="EK26" s="170"/>
      <c r="EL26" s="170"/>
      <c r="EM26" s="170"/>
      <c r="EN26" s="170"/>
      <c r="EO26" s="170"/>
      <c r="EP26" s="170"/>
      <c r="EQ26" s="170"/>
      <c r="ER26" s="170"/>
      <c r="ES26" s="170"/>
      <c r="ET26" s="170"/>
      <c r="EU26" s="170"/>
      <c r="EV26" s="170"/>
      <c r="EW26" s="170"/>
      <c r="EX26" s="170"/>
      <c r="EY26" s="170"/>
      <c r="EZ26" s="170"/>
      <c r="FA26" s="170"/>
      <c r="FB26" s="170"/>
      <c r="FC26" s="170"/>
      <c r="FD26" s="170"/>
      <c r="FE26" s="170"/>
      <c r="FF26" s="170"/>
      <c r="FG26" s="170"/>
      <c r="FH26" s="170"/>
      <c r="FI26" s="170"/>
      <c r="FJ26" s="170"/>
      <c r="FK26" s="170"/>
      <c r="FL26" s="170"/>
      <c r="FM26" s="170"/>
      <c r="FN26" s="170"/>
      <c r="FO26" s="170"/>
      <c r="FP26" s="170"/>
      <c r="FQ26" s="170"/>
      <c r="FR26" s="170"/>
      <c r="FS26" s="170"/>
      <c r="FT26" s="170"/>
      <c r="FU26" s="170"/>
      <c r="FV26" s="170"/>
      <c r="FW26" s="170"/>
      <c r="FX26" s="170"/>
      <c r="FY26" s="170"/>
      <c r="FZ26" s="170"/>
      <c r="GA26" s="170"/>
      <c r="GB26" s="170"/>
      <c r="GC26" s="170"/>
      <c r="GD26" s="170"/>
      <c r="GE26" s="170"/>
      <c r="GF26" s="170"/>
      <c r="GG26" s="170"/>
      <c r="GH26" s="170"/>
      <c r="GI26" s="170"/>
      <c r="GJ26" s="170"/>
      <c r="GK26" s="170"/>
      <c r="GL26" s="170"/>
      <c r="GM26" s="170"/>
      <c r="GN26" s="170"/>
      <c r="GO26" s="170"/>
      <c r="GP26" s="170"/>
      <c r="GQ26" s="170"/>
      <c r="GR26" s="170"/>
      <c r="GS26" s="170"/>
      <c r="GT26" s="170"/>
      <c r="GU26" s="170"/>
      <c r="GV26" s="170"/>
      <c r="GW26" s="170"/>
      <c r="GX26" s="170"/>
      <c r="GY26" s="170"/>
      <c r="GZ26" s="170"/>
      <c r="HA26" s="170"/>
      <c r="HB26" s="170"/>
      <c r="HC26" s="170"/>
      <c r="HD26" s="170"/>
      <c r="HE26" s="170"/>
      <c r="HF26" s="170"/>
      <c r="HG26" s="170"/>
      <c r="HH26" s="170"/>
      <c r="HI26" s="170"/>
      <c r="HJ26" s="170"/>
      <c r="HK26" s="170"/>
      <c r="HL26" s="170"/>
      <c r="HM26" s="170"/>
      <c r="HN26" s="170"/>
      <c r="HO26" s="170"/>
      <c r="HP26" s="170"/>
      <c r="HQ26" s="170"/>
      <c r="HR26" s="170"/>
      <c r="HS26" s="170"/>
      <c r="HT26" s="170"/>
      <c r="HU26" s="170"/>
      <c r="HV26" s="170"/>
      <c r="HW26" s="170"/>
      <c r="HX26" s="170"/>
      <c r="HY26" s="170"/>
      <c r="HZ26" s="170"/>
      <c r="IA26" s="170"/>
      <c r="IB26" s="170"/>
      <c r="IC26" s="170"/>
      <c r="ID26" s="170"/>
      <c r="IE26" s="170"/>
      <c r="IF26" s="170"/>
      <c r="IG26" s="170"/>
      <c r="IH26" s="170"/>
      <c r="II26" s="170"/>
      <c r="IJ26" s="170"/>
      <c r="IK26" s="170"/>
      <c r="IL26" s="170"/>
      <c r="IM26" s="170"/>
      <c r="IN26" s="170"/>
      <c r="IO26" s="170"/>
      <c r="IP26" s="170"/>
      <c r="IQ26" s="170"/>
      <c r="IR26" s="170"/>
      <c r="IS26" s="170"/>
      <c r="IT26" s="170"/>
      <c r="IU26" s="170"/>
      <c r="IV26" s="170"/>
      <c r="IW26" s="170"/>
      <c r="IX26" s="170"/>
      <c r="IY26" s="170"/>
      <c r="IZ26" s="170"/>
      <c r="JA26" s="170"/>
      <c r="JB26" s="170"/>
      <c r="JC26" s="170"/>
      <c r="JD26" s="170"/>
      <c r="JE26" s="170"/>
      <c r="JF26" s="170"/>
      <c r="JG26" s="170"/>
      <c r="JH26" s="170"/>
      <c r="JI26" s="170"/>
      <c r="JJ26" s="170"/>
      <c r="JK26" s="170"/>
      <c r="JL26" s="170"/>
      <c r="JM26" s="170"/>
      <c r="JN26" s="170"/>
      <c r="JO26" s="170"/>
      <c r="JP26" s="170"/>
      <c r="JQ26" s="170"/>
      <c r="JR26" s="170"/>
      <c r="JS26" s="170"/>
      <c r="JT26" s="170"/>
      <c r="JU26" s="170"/>
      <c r="JV26" s="170"/>
      <c r="JW26" s="170"/>
      <c r="JX26" s="170"/>
      <c r="JY26" s="170"/>
      <c r="JZ26" s="170"/>
      <c r="KA26" s="170"/>
      <c r="KB26" s="170"/>
      <c r="KC26" s="170"/>
      <c r="KD26" s="170"/>
      <c r="KE26" s="170"/>
      <c r="KF26" s="170"/>
      <c r="KG26" s="170"/>
      <c r="KH26" s="170"/>
      <c r="KI26" s="170"/>
      <c r="KJ26" s="170"/>
      <c r="KK26" s="170"/>
      <c r="KL26" s="170"/>
      <c r="KM26" s="170"/>
      <c r="KN26" s="170"/>
      <c r="KO26" s="170"/>
      <c r="KP26" s="170"/>
      <c r="KQ26" s="170"/>
      <c r="KR26" s="170"/>
      <c r="KS26" s="170"/>
      <c r="KT26" s="170"/>
      <c r="KU26" s="170"/>
      <c r="KV26" s="170"/>
      <c r="KW26" s="170"/>
      <c r="KX26" s="170"/>
      <c r="KY26" s="170"/>
      <c r="KZ26" s="170"/>
      <c r="LA26" s="170"/>
      <c r="LB26" s="170"/>
      <c r="LC26" s="170"/>
      <c r="LD26" s="170"/>
      <c r="LE26" s="170"/>
      <c r="LF26" s="170"/>
      <c r="LG26" s="170"/>
      <c r="LH26" s="170"/>
      <c r="LI26" s="170"/>
      <c r="LJ26" s="170"/>
      <c r="LK26" s="170"/>
      <c r="LL26" s="170"/>
      <c r="LM26" s="170"/>
      <c r="LN26" s="170"/>
      <c r="LO26" s="170"/>
      <c r="LP26" s="170"/>
      <c r="LQ26" s="170"/>
      <c r="LR26" s="170"/>
      <c r="LS26" s="170"/>
      <c r="LT26" s="170"/>
      <c r="LU26" s="170"/>
      <c r="LV26" s="170"/>
      <c r="LW26" s="170"/>
      <c r="LX26" s="170"/>
      <c r="LY26" s="170"/>
      <c r="LZ26" s="170"/>
      <c r="MA26" s="170"/>
      <c r="MB26" s="170"/>
      <c r="MC26" s="170"/>
      <c r="MD26" s="170"/>
      <c r="ME26" s="170"/>
      <c r="MF26" s="170"/>
      <c r="MG26" s="170"/>
      <c r="MH26" s="170"/>
      <c r="MI26" s="170"/>
      <c r="MJ26" s="170"/>
      <c r="MK26" s="170"/>
      <c r="ML26" s="170"/>
      <c r="MM26" s="170"/>
      <c r="MN26" s="170"/>
      <c r="MO26" s="170"/>
      <c r="MP26" s="170"/>
      <c r="MQ26" s="170"/>
      <c r="MR26" s="170"/>
      <c r="MS26" s="170"/>
      <c r="MT26" s="170"/>
      <c r="MU26" s="170"/>
      <c r="MV26" s="170"/>
      <c r="MW26" s="170"/>
      <c r="MX26" s="170"/>
      <c r="MY26" s="170"/>
      <c r="MZ26" s="170"/>
      <c r="NA26" s="170"/>
      <c r="NB26" s="170"/>
      <c r="NC26" s="170"/>
      <c r="ND26" s="170"/>
      <c r="NE26" s="170"/>
      <c r="NF26" s="170"/>
      <c r="NG26" s="170"/>
      <c r="NH26" s="170"/>
      <c r="NI26" s="170"/>
      <c r="NJ26" s="170"/>
      <c r="NK26" s="170"/>
      <c r="NL26" s="170"/>
      <c r="NM26" s="170"/>
      <c r="NN26" s="170"/>
      <c r="NO26" s="170"/>
      <c r="NP26" s="170"/>
      <c r="NQ26" s="170"/>
      <c r="NR26" s="170"/>
      <c r="NS26" s="170"/>
      <c r="NT26" s="170"/>
      <c r="NU26" s="170"/>
      <c r="NV26" s="170"/>
      <c r="NW26" s="170"/>
      <c r="NX26" s="170"/>
      <c r="NY26" s="170"/>
      <c r="NZ26" s="170"/>
      <c r="OA26" s="170"/>
      <c r="OB26" s="170"/>
      <c r="OC26" s="170"/>
    </row>
    <row r="27" ht="14.25" customHeight="1">
      <c r="B27" s="91"/>
      <c r="C27" s="21"/>
      <c r="E27" s="67"/>
    </row>
    <row r="28" ht="14.25" customHeight="1">
      <c r="B28" s="174" t="s">
        <v>221</v>
      </c>
      <c r="C28" s="3"/>
      <c r="D28" s="3"/>
      <c r="E28" s="4"/>
      <c r="G28" s="175" t="s">
        <v>222</v>
      </c>
      <c r="NI28" s="46" t="s">
        <v>168</v>
      </c>
    </row>
    <row r="29" ht="14.25" customHeight="1">
      <c r="B29" s="46" t="s">
        <v>196</v>
      </c>
      <c r="C29" s="46" t="s">
        <v>166</v>
      </c>
      <c r="D29" s="152">
        <f>Model!$I$28</f>
        <v>30</v>
      </c>
      <c r="E29" s="153">
        <f>Model!$P$35</f>
        <v>46843</v>
      </c>
      <c r="G29" s="157" t="s">
        <v>200</v>
      </c>
      <c r="DZ29" s="103"/>
      <c r="EA29" s="103"/>
      <c r="EB29" s="103"/>
      <c r="EC29" s="103"/>
      <c r="ED29" s="103"/>
      <c r="EE29" s="103"/>
      <c r="EF29" s="103"/>
      <c r="EG29" s="103"/>
      <c r="EH29" s="103"/>
      <c r="EI29" s="103"/>
      <c r="EJ29" s="103"/>
      <c r="EK29" s="103"/>
      <c r="EL29" s="103"/>
      <c r="EM29" s="103"/>
      <c r="EN29" s="103"/>
      <c r="EO29" s="103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3"/>
      <c r="FO29" s="103"/>
      <c r="FP29" s="103"/>
      <c r="FQ29" s="103"/>
      <c r="FR29" s="103"/>
      <c r="FS29" s="103"/>
      <c r="FT29" s="103"/>
      <c r="FU29" s="103"/>
      <c r="FV29" s="103"/>
      <c r="FW29" s="103"/>
      <c r="FX29" s="103"/>
      <c r="FY29" s="103"/>
      <c r="FZ29" s="103"/>
      <c r="GA29" s="103"/>
      <c r="GB29" s="103"/>
      <c r="GC29" s="103"/>
      <c r="GD29" s="103"/>
      <c r="GE29" s="103"/>
      <c r="GF29" s="103"/>
      <c r="GG29" s="103"/>
      <c r="GH29" s="103"/>
      <c r="GI29" s="103"/>
      <c r="GJ29" s="103"/>
      <c r="GK29" s="103"/>
      <c r="GL29" s="103"/>
      <c r="GM29" s="103"/>
      <c r="GN29" s="103"/>
      <c r="GO29" s="103"/>
      <c r="GP29" s="103"/>
      <c r="GQ29" s="103"/>
      <c r="GR29" s="103"/>
      <c r="GS29" s="103"/>
      <c r="GT29" s="103"/>
      <c r="GU29" s="103"/>
      <c r="GV29" s="103"/>
      <c r="GW29" s="103"/>
      <c r="GX29" s="103"/>
      <c r="GY29" s="103"/>
      <c r="GZ29" s="103"/>
      <c r="HA29" s="103"/>
      <c r="HB29" s="103"/>
      <c r="HC29" s="103"/>
      <c r="HD29" s="103"/>
      <c r="HE29" s="103"/>
      <c r="HF29" s="103"/>
      <c r="HG29" s="103"/>
      <c r="HH29" s="103"/>
      <c r="HI29" s="103"/>
      <c r="HJ29" s="103"/>
      <c r="HK29" s="103"/>
      <c r="HL29" s="103"/>
      <c r="HM29" s="103"/>
      <c r="HN29" s="103"/>
      <c r="HO29" s="103"/>
      <c r="HP29" s="103"/>
      <c r="HQ29" s="103"/>
      <c r="HR29" s="103"/>
      <c r="HS29" s="103"/>
      <c r="HT29" s="103"/>
      <c r="HU29" s="103"/>
      <c r="HV29" s="103"/>
      <c r="HW29" s="103"/>
      <c r="HX29" s="103"/>
      <c r="HY29" s="103"/>
      <c r="HZ29" s="103"/>
      <c r="IA29" s="103"/>
      <c r="IB29" s="103"/>
      <c r="IC29" s="103"/>
      <c r="ID29" s="103"/>
      <c r="IE29" s="103"/>
      <c r="IF29" s="103"/>
      <c r="IG29" s="103"/>
      <c r="IH29" s="103"/>
      <c r="II29" s="103"/>
      <c r="IJ29" s="103"/>
      <c r="IK29" s="103"/>
      <c r="IL29" s="103"/>
      <c r="IM29" s="103"/>
      <c r="IN29" s="103"/>
      <c r="IO29" s="103"/>
      <c r="IP29" s="103"/>
      <c r="IQ29" s="103"/>
      <c r="IR29" s="103"/>
      <c r="IS29" s="103"/>
      <c r="IT29" s="103"/>
      <c r="IU29" s="103"/>
      <c r="IV29" s="103"/>
      <c r="IW29" s="103"/>
      <c r="IX29" s="103"/>
      <c r="IY29" s="103"/>
      <c r="IZ29" s="103"/>
      <c r="JA29" s="103"/>
      <c r="JB29" s="103"/>
      <c r="JC29" s="103"/>
      <c r="JD29" s="103"/>
      <c r="JE29" s="103"/>
      <c r="JF29" s="103"/>
      <c r="JG29" s="103"/>
      <c r="JH29" s="103"/>
      <c r="JI29" s="103"/>
      <c r="JJ29" s="103"/>
      <c r="JK29" s="103"/>
      <c r="JL29" s="103"/>
      <c r="JM29" s="103"/>
      <c r="JN29" s="103"/>
      <c r="JO29" s="103"/>
      <c r="JP29" s="103"/>
      <c r="JQ29" s="103"/>
      <c r="JR29" s="103"/>
      <c r="JS29" s="103"/>
      <c r="JT29" s="103"/>
      <c r="JU29" s="103"/>
      <c r="JV29" s="103"/>
      <c r="JW29" s="103"/>
      <c r="JX29" s="103"/>
      <c r="JY29" s="103"/>
      <c r="JZ29" s="103"/>
      <c r="KA29" s="103"/>
      <c r="KB29" s="103"/>
      <c r="KC29" s="103"/>
      <c r="KD29" s="103"/>
      <c r="KE29" s="103"/>
      <c r="KF29" s="103"/>
      <c r="KG29" s="103"/>
      <c r="KH29" s="103"/>
      <c r="KI29" s="103"/>
      <c r="KJ29" s="103"/>
      <c r="KK29" s="103"/>
      <c r="KL29" s="103"/>
      <c r="KM29" s="103"/>
      <c r="KN29" s="103"/>
      <c r="KO29" s="103"/>
      <c r="KP29" s="103"/>
      <c r="KQ29" s="103"/>
      <c r="KR29" s="103"/>
      <c r="KS29" s="103"/>
      <c r="KT29" s="103"/>
      <c r="KU29" s="103"/>
      <c r="KV29" s="103"/>
      <c r="KW29" s="103"/>
      <c r="KX29" s="103"/>
      <c r="KY29" s="103"/>
      <c r="KZ29" s="103"/>
      <c r="LA29" s="103"/>
      <c r="LB29" s="103"/>
      <c r="LC29" s="103"/>
      <c r="LD29" s="103"/>
      <c r="LE29" s="103"/>
      <c r="LF29" s="103"/>
      <c r="LG29" s="103"/>
      <c r="LH29" s="103"/>
      <c r="LI29" s="103"/>
      <c r="LJ29" s="103"/>
      <c r="LK29" s="103"/>
      <c r="LL29" s="103"/>
      <c r="LM29" s="103"/>
      <c r="LN29" s="103"/>
      <c r="LO29" s="103"/>
      <c r="LP29" s="103"/>
      <c r="LQ29" s="103"/>
      <c r="LR29" s="103"/>
      <c r="LS29" s="103"/>
      <c r="LT29" s="103"/>
      <c r="LU29" s="103"/>
      <c r="LV29" s="103"/>
      <c r="LW29" s="103"/>
      <c r="LX29" s="103"/>
      <c r="LY29" s="103"/>
      <c r="LZ29" s="103"/>
      <c r="MA29" s="103"/>
      <c r="MB29" s="103"/>
      <c r="MC29" s="103"/>
      <c r="MD29" s="103"/>
      <c r="ME29" s="103"/>
      <c r="MF29" s="103"/>
      <c r="MG29" s="103"/>
      <c r="MH29" s="103"/>
      <c r="MI29" s="103"/>
      <c r="MJ29" s="103"/>
      <c r="MK29" s="103"/>
      <c r="ML29" s="103"/>
      <c r="MM29" s="103"/>
      <c r="MN29" s="103"/>
      <c r="MO29" s="103"/>
      <c r="MP29" s="103"/>
      <c r="MQ29" s="103"/>
      <c r="MR29" s="103"/>
      <c r="MS29" s="103"/>
      <c r="MT29" s="103"/>
      <c r="MU29" s="103"/>
      <c r="MV29" s="103"/>
      <c r="MW29" s="103"/>
      <c r="MX29" s="103"/>
      <c r="MY29" s="103"/>
      <c r="MZ29" s="103"/>
      <c r="NA29" s="103"/>
      <c r="NB29" s="103"/>
      <c r="NC29" s="103"/>
      <c r="ND29" s="103"/>
      <c r="NE29" s="103"/>
      <c r="NF29" s="103"/>
      <c r="NG29" s="103"/>
      <c r="NH29" s="103"/>
      <c r="NI29" s="46" t="s">
        <v>168</v>
      </c>
    </row>
    <row r="30" ht="14.25" customHeight="1">
      <c r="B30" s="91"/>
      <c r="C30" s="21"/>
      <c r="E30" s="67"/>
      <c r="G30" s="46" t="s">
        <v>110</v>
      </c>
      <c r="I30" s="159">
        <f t="shared" ref="I30:NH30" si="17">$E$40/12</f>
        <v>0.08333333333</v>
      </c>
      <c r="J30" s="159">
        <f t="shared" si="17"/>
        <v>0.08333333333</v>
      </c>
      <c r="K30" s="159">
        <f t="shared" si="17"/>
        <v>0.08333333333</v>
      </c>
      <c r="L30" s="159">
        <f t="shared" si="17"/>
        <v>0.08333333333</v>
      </c>
      <c r="M30" s="159">
        <f t="shared" si="17"/>
        <v>0.08333333333</v>
      </c>
      <c r="N30" s="159">
        <f t="shared" si="17"/>
        <v>0.08333333333</v>
      </c>
      <c r="O30" s="159">
        <f t="shared" si="17"/>
        <v>0.08333333333</v>
      </c>
      <c r="P30" s="159">
        <f t="shared" si="17"/>
        <v>0.08333333333</v>
      </c>
      <c r="Q30" s="159">
        <f t="shared" si="17"/>
        <v>0.08333333333</v>
      </c>
      <c r="R30" s="159">
        <f t="shared" si="17"/>
        <v>0.08333333333</v>
      </c>
      <c r="S30" s="159">
        <f t="shared" si="17"/>
        <v>0.08333333333</v>
      </c>
      <c r="T30" s="159">
        <f t="shared" si="17"/>
        <v>0.08333333333</v>
      </c>
      <c r="U30" s="159">
        <f t="shared" si="17"/>
        <v>0.08333333333</v>
      </c>
      <c r="V30" s="159">
        <f t="shared" si="17"/>
        <v>0.08333333333</v>
      </c>
      <c r="W30" s="159">
        <f t="shared" si="17"/>
        <v>0.08333333333</v>
      </c>
      <c r="X30" s="159">
        <f t="shared" si="17"/>
        <v>0.08333333333</v>
      </c>
      <c r="Y30" s="159">
        <f t="shared" si="17"/>
        <v>0.08333333333</v>
      </c>
      <c r="Z30" s="159">
        <f t="shared" si="17"/>
        <v>0.08333333333</v>
      </c>
      <c r="AA30" s="159">
        <f t="shared" si="17"/>
        <v>0.08333333333</v>
      </c>
      <c r="AB30" s="159">
        <f t="shared" si="17"/>
        <v>0.08333333333</v>
      </c>
      <c r="AC30" s="159">
        <f t="shared" si="17"/>
        <v>0.08333333333</v>
      </c>
      <c r="AD30" s="159">
        <f t="shared" si="17"/>
        <v>0.08333333333</v>
      </c>
      <c r="AE30" s="159">
        <f t="shared" si="17"/>
        <v>0.08333333333</v>
      </c>
      <c r="AF30" s="159">
        <f t="shared" si="17"/>
        <v>0.08333333333</v>
      </c>
      <c r="AG30" s="159">
        <f t="shared" si="17"/>
        <v>0.08333333333</v>
      </c>
      <c r="AH30" s="159">
        <f t="shared" si="17"/>
        <v>0.08333333333</v>
      </c>
      <c r="AI30" s="159">
        <f t="shared" si="17"/>
        <v>0.08333333333</v>
      </c>
      <c r="AJ30" s="159">
        <f t="shared" si="17"/>
        <v>0.08333333333</v>
      </c>
      <c r="AK30" s="159">
        <f t="shared" si="17"/>
        <v>0.08333333333</v>
      </c>
      <c r="AL30" s="159">
        <f t="shared" si="17"/>
        <v>0.08333333333</v>
      </c>
      <c r="AM30" s="159">
        <f t="shared" si="17"/>
        <v>0.08333333333</v>
      </c>
      <c r="AN30" s="159">
        <f t="shared" si="17"/>
        <v>0.08333333333</v>
      </c>
      <c r="AO30" s="159">
        <f t="shared" si="17"/>
        <v>0.08333333333</v>
      </c>
      <c r="AP30" s="159">
        <f t="shared" si="17"/>
        <v>0.08333333333</v>
      </c>
      <c r="AQ30" s="159">
        <f t="shared" si="17"/>
        <v>0.08333333333</v>
      </c>
      <c r="AR30" s="159">
        <f t="shared" si="17"/>
        <v>0.08333333333</v>
      </c>
      <c r="AS30" s="159">
        <f t="shared" si="17"/>
        <v>0.08333333333</v>
      </c>
      <c r="AT30" s="159">
        <f t="shared" si="17"/>
        <v>0.08333333333</v>
      </c>
      <c r="AU30" s="159">
        <f t="shared" si="17"/>
        <v>0.08333333333</v>
      </c>
      <c r="AV30" s="159">
        <f t="shared" si="17"/>
        <v>0.08333333333</v>
      </c>
      <c r="AW30" s="159">
        <f t="shared" si="17"/>
        <v>0.08333333333</v>
      </c>
      <c r="AX30" s="159">
        <f t="shared" si="17"/>
        <v>0.08333333333</v>
      </c>
      <c r="AY30" s="159">
        <f t="shared" si="17"/>
        <v>0.08333333333</v>
      </c>
      <c r="AZ30" s="159">
        <f t="shared" si="17"/>
        <v>0.08333333333</v>
      </c>
      <c r="BA30" s="159">
        <f t="shared" si="17"/>
        <v>0.08333333333</v>
      </c>
      <c r="BB30" s="159">
        <f t="shared" si="17"/>
        <v>0.08333333333</v>
      </c>
      <c r="BC30" s="159">
        <f t="shared" si="17"/>
        <v>0.08333333333</v>
      </c>
      <c r="BD30" s="159">
        <f t="shared" si="17"/>
        <v>0.08333333333</v>
      </c>
      <c r="BE30" s="159">
        <f t="shared" si="17"/>
        <v>0.08333333333</v>
      </c>
      <c r="BF30" s="159">
        <f t="shared" si="17"/>
        <v>0.08333333333</v>
      </c>
      <c r="BG30" s="159">
        <f t="shared" si="17"/>
        <v>0.08333333333</v>
      </c>
      <c r="BH30" s="159">
        <f t="shared" si="17"/>
        <v>0.08333333333</v>
      </c>
      <c r="BI30" s="159">
        <f t="shared" si="17"/>
        <v>0.08333333333</v>
      </c>
      <c r="BJ30" s="159">
        <f t="shared" si="17"/>
        <v>0.08333333333</v>
      </c>
      <c r="BK30" s="159">
        <f t="shared" si="17"/>
        <v>0.08333333333</v>
      </c>
      <c r="BL30" s="159">
        <f t="shared" si="17"/>
        <v>0.08333333333</v>
      </c>
      <c r="BM30" s="159">
        <f t="shared" si="17"/>
        <v>0.08333333333</v>
      </c>
      <c r="BN30" s="159">
        <f t="shared" si="17"/>
        <v>0.08333333333</v>
      </c>
      <c r="BO30" s="159">
        <f t="shared" si="17"/>
        <v>0.08333333333</v>
      </c>
      <c r="BP30" s="159">
        <f t="shared" si="17"/>
        <v>0.08333333333</v>
      </c>
      <c r="BQ30" s="159">
        <f t="shared" si="17"/>
        <v>0.08333333333</v>
      </c>
      <c r="BR30" s="159">
        <f t="shared" si="17"/>
        <v>0.08333333333</v>
      </c>
      <c r="BS30" s="159">
        <f t="shared" si="17"/>
        <v>0.08333333333</v>
      </c>
      <c r="BT30" s="159">
        <f t="shared" si="17"/>
        <v>0.08333333333</v>
      </c>
      <c r="BU30" s="159">
        <f t="shared" si="17"/>
        <v>0.08333333333</v>
      </c>
      <c r="BV30" s="159">
        <f t="shared" si="17"/>
        <v>0.08333333333</v>
      </c>
      <c r="BW30" s="159">
        <f t="shared" si="17"/>
        <v>0.08333333333</v>
      </c>
      <c r="BX30" s="159">
        <f t="shared" si="17"/>
        <v>0.08333333333</v>
      </c>
      <c r="BY30" s="159">
        <f t="shared" si="17"/>
        <v>0.08333333333</v>
      </c>
      <c r="BZ30" s="159">
        <f t="shared" si="17"/>
        <v>0.08333333333</v>
      </c>
      <c r="CA30" s="159">
        <f t="shared" si="17"/>
        <v>0.08333333333</v>
      </c>
      <c r="CB30" s="159">
        <f t="shared" si="17"/>
        <v>0.08333333333</v>
      </c>
      <c r="CC30" s="159">
        <f t="shared" si="17"/>
        <v>0.08333333333</v>
      </c>
      <c r="CD30" s="159">
        <f t="shared" si="17"/>
        <v>0.08333333333</v>
      </c>
      <c r="CE30" s="159">
        <f t="shared" si="17"/>
        <v>0.08333333333</v>
      </c>
      <c r="CF30" s="159">
        <f t="shared" si="17"/>
        <v>0.08333333333</v>
      </c>
      <c r="CG30" s="159">
        <f t="shared" si="17"/>
        <v>0.08333333333</v>
      </c>
      <c r="CH30" s="159">
        <f t="shared" si="17"/>
        <v>0.08333333333</v>
      </c>
      <c r="CI30" s="159">
        <f t="shared" si="17"/>
        <v>0.08333333333</v>
      </c>
      <c r="CJ30" s="159">
        <f t="shared" si="17"/>
        <v>0.08333333333</v>
      </c>
      <c r="CK30" s="159">
        <f t="shared" si="17"/>
        <v>0.08333333333</v>
      </c>
      <c r="CL30" s="159">
        <f t="shared" si="17"/>
        <v>0.08333333333</v>
      </c>
      <c r="CM30" s="159">
        <f t="shared" si="17"/>
        <v>0.08333333333</v>
      </c>
      <c r="CN30" s="159">
        <f t="shared" si="17"/>
        <v>0.08333333333</v>
      </c>
      <c r="CO30" s="159">
        <f t="shared" si="17"/>
        <v>0.08333333333</v>
      </c>
      <c r="CP30" s="159">
        <f t="shared" si="17"/>
        <v>0.08333333333</v>
      </c>
      <c r="CQ30" s="159">
        <f t="shared" si="17"/>
        <v>0.08333333333</v>
      </c>
      <c r="CR30" s="159">
        <f t="shared" si="17"/>
        <v>0.08333333333</v>
      </c>
      <c r="CS30" s="159">
        <f t="shared" si="17"/>
        <v>0.08333333333</v>
      </c>
      <c r="CT30" s="159">
        <f t="shared" si="17"/>
        <v>0.08333333333</v>
      </c>
      <c r="CU30" s="159">
        <f t="shared" si="17"/>
        <v>0.08333333333</v>
      </c>
      <c r="CV30" s="159">
        <f t="shared" si="17"/>
        <v>0.08333333333</v>
      </c>
      <c r="CW30" s="159">
        <f t="shared" si="17"/>
        <v>0.08333333333</v>
      </c>
      <c r="CX30" s="159">
        <f t="shared" si="17"/>
        <v>0.08333333333</v>
      </c>
      <c r="CY30" s="159">
        <f t="shared" si="17"/>
        <v>0.08333333333</v>
      </c>
      <c r="CZ30" s="159">
        <f t="shared" si="17"/>
        <v>0.08333333333</v>
      </c>
      <c r="DA30" s="159">
        <f t="shared" si="17"/>
        <v>0.08333333333</v>
      </c>
      <c r="DB30" s="159">
        <f t="shared" si="17"/>
        <v>0.08333333333</v>
      </c>
      <c r="DC30" s="159">
        <f t="shared" si="17"/>
        <v>0.08333333333</v>
      </c>
      <c r="DD30" s="159">
        <f t="shared" si="17"/>
        <v>0.08333333333</v>
      </c>
      <c r="DE30" s="159">
        <f t="shared" si="17"/>
        <v>0.08333333333</v>
      </c>
      <c r="DF30" s="159">
        <f t="shared" si="17"/>
        <v>0.08333333333</v>
      </c>
      <c r="DG30" s="159">
        <f t="shared" si="17"/>
        <v>0.08333333333</v>
      </c>
      <c r="DH30" s="159">
        <f t="shared" si="17"/>
        <v>0.08333333333</v>
      </c>
      <c r="DI30" s="159">
        <f t="shared" si="17"/>
        <v>0.08333333333</v>
      </c>
      <c r="DJ30" s="159">
        <f t="shared" si="17"/>
        <v>0.08333333333</v>
      </c>
      <c r="DK30" s="159">
        <f t="shared" si="17"/>
        <v>0.08333333333</v>
      </c>
      <c r="DL30" s="159">
        <f t="shared" si="17"/>
        <v>0.08333333333</v>
      </c>
      <c r="DM30" s="159">
        <f t="shared" si="17"/>
        <v>0.08333333333</v>
      </c>
      <c r="DN30" s="159">
        <f t="shared" si="17"/>
        <v>0.08333333333</v>
      </c>
      <c r="DO30" s="159">
        <f t="shared" si="17"/>
        <v>0.08333333333</v>
      </c>
      <c r="DP30" s="159">
        <f t="shared" si="17"/>
        <v>0.08333333333</v>
      </c>
      <c r="DQ30" s="159">
        <f t="shared" si="17"/>
        <v>0.08333333333</v>
      </c>
      <c r="DR30" s="159">
        <f t="shared" si="17"/>
        <v>0.08333333333</v>
      </c>
      <c r="DS30" s="159">
        <f t="shared" si="17"/>
        <v>0.08333333333</v>
      </c>
      <c r="DT30" s="159">
        <f t="shared" si="17"/>
        <v>0.08333333333</v>
      </c>
      <c r="DU30" s="159">
        <f t="shared" si="17"/>
        <v>0.08333333333</v>
      </c>
      <c r="DV30" s="159">
        <f t="shared" si="17"/>
        <v>0.08333333333</v>
      </c>
      <c r="DW30" s="159">
        <f t="shared" si="17"/>
        <v>0.08333333333</v>
      </c>
      <c r="DX30" s="159">
        <f t="shared" si="17"/>
        <v>0.08333333333</v>
      </c>
      <c r="DY30" s="159">
        <f t="shared" si="17"/>
        <v>0.08333333333</v>
      </c>
      <c r="DZ30" s="159">
        <f t="shared" si="17"/>
        <v>0.08333333333</v>
      </c>
      <c r="EA30" s="159">
        <f t="shared" si="17"/>
        <v>0.08333333333</v>
      </c>
      <c r="EB30" s="159">
        <f t="shared" si="17"/>
        <v>0.08333333333</v>
      </c>
      <c r="EC30" s="159">
        <f t="shared" si="17"/>
        <v>0.08333333333</v>
      </c>
      <c r="ED30" s="159">
        <f t="shared" si="17"/>
        <v>0.08333333333</v>
      </c>
      <c r="EE30" s="159">
        <f t="shared" si="17"/>
        <v>0.08333333333</v>
      </c>
      <c r="EF30" s="159">
        <f t="shared" si="17"/>
        <v>0.08333333333</v>
      </c>
      <c r="EG30" s="159">
        <f t="shared" si="17"/>
        <v>0.08333333333</v>
      </c>
      <c r="EH30" s="159">
        <f t="shared" si="17"/>
        <v>0.08333333333</v>
      </c>
      <c r="EI30" s="159">
        <f t="shared" si="17"/>
        <v>0.08333333333</v>
      </c>
      <c r="EJ30" s="159">
        <f t="shared" si="17"/>
        <v>0.08333333333</v>
      </c>
      <c r="EK30" s="159">
        <f t="shared" si="17"/>
        <v>0.08333333333</v>
      </c>
      <c r="EL30" s="159">
        <f t="shared" si="17"/>
        <v>0.08333333333</v>
      </c>
      <c r="EM30" s="159">
        <f t="shared" si="17"/>
        <v>0.08333333333</v>
      </c>
      <c r="EN30" s="159">
        <f t="shared" si="17"/>
        <v>0.08333333333</v>
      </c>
      <c r="EO30" s="159">
        <f t="shared" si="17"/>
        <v>0.08333333333</v>
      </c>
      <c r="EP30" s="159">
        <f t="shared" si="17"/>
        <v>0.08333333333</v>
      </c>
      <c r="EQ30" s="159">
        <f t="shared" si="17"/>
        <v>0.08333333333</v>
      </c>
      <c r="ER30" s="159">
        <f t="shared" si="17"/>
        <v>0.08333333333</v>
      </c>
      <c r="ES30" s="159">
        <f t="shared" si="17"/>
        <v>0.08333333333</v>
      </c>
      <c r="ET30" s="159">
        <f t="shared" si="17"/>
        <v>0.08333333333</v>
      </c>
      <c r="EU30" s="159">
        <f t="shared" si="17"/>
        <v>0.08333333333</v>
      </c>
      <c r="EV30" s="159">
        <f t="shared" si="17"/>
        <v>0.08333333333</v>
      </c>
      <c r="EW30" s="159">
        <f t="shared" si="17"/>
        <v>0.08333333333</v>
      </c>
      <c r="EX30" s="159">
        <f t="shared" si="17"/>
        <v>0.08333333333</v>
      </c>
      <c r="EY30" s="159">
        <f t="shared" si="17"/>
        <v>0.08333333333</v>
      </c>
      <c r="EZ30" s="159">
        <f t="shared" si="17"/>
        <v>0.08333333333</v>
      </c>
      <c r="FA30" s="159">
        <f t="shared" si="17"/>
        <v>0.08333333333</v>
      </c>
      <c r="FB30" s="159">
        <f t="shared" si="17"/>
        <v>0.08333333333</v>
      </c>
      <c r="FC30" s="159">
        <f t="shared" si="17"/>
        <v>0.08333333333</v>
      </c>
      <c r="FD30" s="159">
        <f t="shared" si="17"/>
        <v>0.08333333333</v>
      </c>
      <c r="FE30" s="159">
        <f t="shared" si="17"/>
        <v>0.08333333333</v>
      </c>
      <c r="FF30" s="159">
        <f t="shared" si="17"/>
        <v>0.08333333333</v>
      </c>
      <c r="FG30" s="159">
        <f t="shared" si="17"/>
        <v>0.08333333333</v>
      </c>
      <c r="FH30" s="159">
        <f t="shared" si="17"/>
        <v>0.08333333333</v>
      </c>
      <c r="FI30" s="159">
        <f t="shared" si="17"/>
        <v>0.08333333333</v>
      </c>
      <c r="FJ30" s="159">
        <f t="shared" si="17"/>
        <v>0.08333333333</v>
      </c>
      <c r="FK30" s="159">
        <f t="shared" si="17"/>
        <v>0.08333333333</v>
      </c>
      <c r="FL30" s="159">
        <f t="shared" si="17"/>
        <v>0.08333333333</v>
      </c>
      <c r="FM30" s="159">
        <f t="shared" si="17"/>
        <v>0.08333333333</v>
      </c>
      <c r="FN30" s="159">
        <f t="shared" si="17"/>
        <v>0.08333333333</v>
      </c>
      <c r="FO30" s="159">
        <f t="shared" si="17"/>
        <v>0.08333333333</v>
      </c>
      <c r="FP30" s="159">
        <f t="shared" si="17"/>
        <v>0.08333333333</v>
      </c>
      <c r="FQ30" s="159">
        <f t="shared" si="17"/>
        <v>0.08333333333</v>
      </c>
      <c r="FR30" s="159">
        <f t="shared" si="17"/>
        <v>0.08333333333</v>
      </c>
      <c r="FS30" s="159">
        <f t="shared" si="17"/>
        <v>0.08333333333</v>
      </c>
      <c r="FT30" s="159">
        <f t="shared" si="17"/>
        <v>0.08333333333</v>
      </c>
      <c r="FU30" s="159">
        <f t="shared" si="17"/>
        <v>0.08333333333</v>
      </c>
      <c r="FV30" s="159">
        <f t="shared" si="17"/>
        <v>0.08333333333</v>
      </c>
      <c r="FW30" s="159">
        <f t="shared" si="17"/>
        <v>0.08333333333</v>
      </c>
      <c r="FX30" s="159">
        <f t="shared" si="17"/>
        <v>0.08333333333</v>
      </c>
      <c r="FY30" s="159">
        <f t="shared" si="17"/>
        <v>0.08333333333</v>
      </c>
      <c r="FZ30" s="159">
        <f t="shared" si="17"/>
        <v>0.08333333333</v>
      </c>
      <c r="GA30" s="159">
        <f t="shared" si="17"/>
        <v>0.08333333333</v>
      </c>
      <c r="GB30" s="159">
        <f t="shared" si="17"/>
        <v>0.08333333333</v>
      </c>
      <c r="GC30" s="159">
        <f t="shared" si="17"/>
        <v>0.08333333333</v>
      </c>
      <c r="GD30" s="159">
        <f t="shared" si="17"/>
        <v>0.08333333333</v>
      </c>
      <c r="GE30" s="159">
        <f t="shared" si="17"/>
        <v>0.08333333333</v>
      </c>
      <c r="GF30" s="159">
        <f t="shared" si="17"/>
        <v>0.08333333333</v>
      </c>
      <c r="GG30" s="159">
        <f t="shared" si="17"/>
        <v>0.08333333333</v>
      </c>
      <c r="GH30" s="159">
        <f t="shared" si="17"/>
        <v>0.08333333333</v>
      </c>
      <c r="GI30" s="159">
        <f t="shared" si="17"/>
        <v>0.08333333333</v>
      </c>
      <c r="GJ30" s="159">
        <f t="shared" si="17"/>
        <v>0.08333333333</v>
      </c>
      <c r="GK30" s="159">
        <f t="shared" si="17"/>
        <v>0.08333333333</v>
      </c>
      <c r="GL30" s="159">
        <f t="shared" si="17"/>
        <v>0.08333333333</v>
      </c>
      <c r="GM30" s="159">
        <f t="shared" si="17"/>
        <v>0.08333333333</v>
      </c>
      <c r="GN30" s="159">
        <f t="shared" si="17"/>
        <v>0.08333333333</v>
      </c>
      <c r="GO30" s="159">
        <f t="shared" si="17"/>
        <v>0.08333333333</v>
      </c>
      <c r="GP30" s="159">
        <f t="shared" si="17"/>
        <v>0.08333333333</v>
      </c>
      <c r="GQ30" s="159">
        <f t="shared" si="17"/>
        <v>0.08333333333</v>
      </c>
      <c r="GR30" s="159">
        <f t="shared" si="17"/>
        <v>0.08333333333</v>
      </c>
      <c r="GS30" s="159">
        <f t="shared" si="17"/>
        <v>0.08333333333</v>
      </c>
      <c r="GT30" s="159">
        <f t="shared" si="17"/>
        <v>0.08333333333</v>
      </c>
      <c r="GU30" s="159">
        <f t="shared" si="17"/>
        <v>0.08333333333</v>
      </c>
      <c r="GV30" s="159">
        <f t="shared" si="17"/>
        <v>0.08333333333</v>
      </c>
      <c r="GW30" s="159">
        <f t="shared" si="17"/>
        <v>0.08333333333</v>
      </c>
      <c r="GX30" s="159">
        <f t="shared" si="17"/>
        <v>0.08333333333</v>
      </c>
      <c r="GY30" s="159">
        <f t="shared" si="17"/>
        <v>0.08333333333</v>
      </c>
      <c r="GZ30" s="159">
        <f t="shared" si="17"/>
        <v>0.08333333333</v>
      </c>
      <c r="HA30" s="159">
        <f t="shared" si="17"/>
        <v>0.08333333333</v>
      </c>
      <c r="HB30" s="159">
        <f t="shared" si="17"/>
        <v>0.08333333333</v>
      </c>
      <c r="HC30" s="159">
        <f t="shared" si="17"/>
        <v>0.08333333333</v>
      </c>
      <c r="HD30" s="159">
        <f t="shared" si="17"/>
        <v>0.08333333333</v>
      </c>
      <c r="HE30" s="159">
        <f t="shared" si="17"/>
        <v>0.08333333333</v>
      </c>
      <c r="HF30" s="159">
        <f t="shared" si="17"/>
        <v>0.08333333333</v>
      </c>
      <c r="HG30" s="159">
        <f t="shared" si="17"/>
        <v>0.08333333333</v>
      </c>
      <c r="HH30" s="159">
        <f t="shared" si="17"/>
        <v>0.08333333333</v>
      </c>
      <c r="HI30" s="159">
        <f t="shared" si="17"/>
        <v>0.08333333333</v>
      </c>
      <c r="HJ30" s="159">
        <f t="shared" si="17"/>
        <v>0.08333333333</v>
      </c>
      <c r="HK30" s="159">
        <f t="shared" si="17"/>
        <v>0.08333333333</v>
      </c>
      <c r="HL30" s="159">
        <f t="shared" si="17"/>
        <v>0.08333333333</v>
      </c>
      <c r="HM30" s="159">
        <f t="shared" si="17"/>
        <v>0.08333333333</v>
      </c>
      <c r="HN30" s="159">
        <f t="shared" si="17"/>
        <v>0.08333333333</v>
      </c>
      <c r="HO30" s="159">
        <f t="shared" si="17"/>
        <v>0.08333333333</v>
      </c>
      <c r="HP30" s="159">
        <f t="shared" si="17"/>
        <v>0.08333333333</v>
      </c>
      <c r="HQ30" s="159">
        <f t="shared" si="17"/>
        <v>0.08333333333</v>
      </c>
      <c r="HR30" s="159">
        <f t="shared" si="17"/>
        <v>0.08333333333</v>
      </c>
      <c r="HS30" s="159">
        <f t="shared" si="17"/>
        <v>0.08333333333</v>
      </c>
      <c r="HT30" s="159">
        <f t="shared" si="17"/>
        <v>0.08333333333</v>
      </c>
      <c r="HU30" s="159">
        <f t="shared" si="17"/>
        <v>0.08333333333</v>
      </c>
      <c r="HV30" s="159">
        <f t="shared" si="17"/>
        <v>0.08333333333</v>
      </c>
      <c r="HW30" s="159">
        <f t="shared" si="17"/>
        <v>0.08333333333</v>
      </c>
      <c r="HX30" s="159">
        <f t="shared" si="17"/>
        <v>0.08333333333</v>
      </c>
      <c r="HY30" s="159">
        <f t="shared" si="17"/>
        <v>0.08333333333</v>
      </c>
      <c r="HZ30" s="159">
        <f t="shared" si="17"/>
        <v>0.08333333333</v>
      </c>
      <c r="IA30" s="159">
        <f t="shared" si="17"/>
        <v>0.08333333333</v>
      </c>
      <c r="IB30" s="159">
        <f t="shared" si="17"/>
        <v>0.08333333333</v>
      </c>
      <c r="IC30" s="159">
        <f t="shared" si="17"/>
        <v>0.08333333333</v>
      </c>
      <c r="ID30" s="159">
        <f t="shared" si="17"/>
        <v>0.08333333333</v>
      </c>
      <c r="IE30" s="159">
        <f t="shared" si="17"/>
        <v>0.08333333333</v>
      </c>
      <c r="IF30" s="159">
        <f t="shared" si="17"/>
        <v>0.08333333333</v>
      </c>
      <c r="IG30" s="159">
        <f t="shared" si="17"/>
        <v>0.08333333333</v>
      </c>
      <c r="IH30" s="159">
        <f t="shared" si="17"/>
        <v>0.08333333333</v>
      </c>
      <c r="II30" s="159">
        <f t="shared" si="17"/>
        <v>0.08333333333</v>
      </c>
      <c r="IJ30" s="159">
        <f t="shared" si="17"/>
        <v>0.08333333333</v>
      </c>
      <c r="IK30" s="159">
        <f t="shared" si="17"/>
        <v>0.08333333333</v>
      </c>
      <c r="IL30" s="159">
        <f t="shared" si="17"/>
        <v>0.08333333333</v>
      </c>
      <c r="IM30" s="159">
        <f t="shared" si="17"/>
        <v>0.08333333333</v>
      </c>
      <c r="IN30" s="159">
        <f t="shared" si="17"/>
        <v>0.08333333333</v>
      </c>
      <c r="IO30" s="159">
        <f t="shared" si="17"/>
        <v>0.08333333333</v>
      </c>
      <c r="IP30" s="159">
        <f t="shared" si="17"/>
        <v>0.08333333333</v>
      </c>
      <c r="IQ30" s="159">
        <f t="shared" si="17"/>
        <v>0.08333333333</v>
      </c>
      <c r="IR30" s="159">
        <f t="shared" si="17"/>
        <v>0.08333333333</v>
      </c>
      <c r="IS30" s="159">
        <f t="shared" si="17"/>
        <v>0.08333333333</v>
      </c>
      <c r="IT30" s="159">
        <f t="shared" si="17"/>
        <v>0.08333333333</v>
      </c>
      <c r="IU30" s="159">
        <f t="shared" si="17"/>
        <v>0.08333333333</v>
      </c>
      <c r="IV30" s="159">
        <f t="shared" si="17"/>
        <v>0.08333333333</v>
      </c>
      <c r="IW30" s="159">
        <f t="shared" si="17"/>
        <v>0.08333333333</v>
      </c>
      <c r="IX30" s="159">
        <f t="shared" si="17"/>
        <v>0.08333333333</v>
      </c>
      <c r="IY30" s="159">
        <f t="shared" si="17"/>
        <v>0.08333333333</v>
      </c>
      <c r="IZ30" s="159">
        <f t="shared" si="17"/>
        <v>0.08333333333</v>
      </c>
      <c r="JA30" s="159">
        <f t="shared" si="17"/>
        <v>0.08333333333</v>
      </c>
      <c r="JB30" s="159">
        <f t="shared" si="17"/>
        <v>0.08333333333</v>
      </c>
      <c r="JC30" s="159">
        <f t="shared" si="17"/>
        <v>0.08333333333</v>
      </c>
      <c r="JD30" s="159">
        <f t="shared" si="17"/>
        <v>0.08333333333</v>
      </c>
      <c r="JE30" s="159">
        <f t="shared" si="17"/>
        <v>0.08333333333</v>
      </c>
      <c r="JF30" s="159">
        <f t="shared" si="17"/>
        <v>0.08333333333</v>
      </c>
      <c r="JG30" s="159">
        <f t="shared" si="17"/>
        <v>0.08333333333</v>
      </c>
      <c r="JH30" s="159">
        <f t="shared" si="17"/>
        <v>0.08333333333</v>
      </c>
      <c r="JI30" s="159">
        <f t="shared" si="17"/>
        <v>0.08333333333</v>
      </c>
      <c r="JJ30" s="159">
        <f t="shared" si="17"/>
        <v>0.08333333333</v>
      </c>
      <c r="JK30" s="159">
        <f t="shared" si="17"/>
        <v>0.08333333333</v>
      </c>
      <c r="JL30" s="159">
        <f t="shared" si="17"/>
        <v>0.08333333333</v>
      </c>
      <c r="JM30" s="159">
        <f t="shared" si="17"/>
        <v>0.08333333333</v>
      </c>
      <c r="JN30" s="159">
        <f t="shared" si="17"/>
        <v>0.08333333333</v>
      </c>
      <c r="JO30" s="159">
        <f t="shared" si="17"/>
        <v>0.08333333333</v>
      </c>
      <c r="JP30" s="159">
        <f t="shared" si="17"/>
        <v>0.08333333333</v>
      </c>
      <c r="JQ30" s="159">
        <f t="shared" si="17"/>
        <v>0.08333333333</v>
      </c>
      <c r="JR30" s="159">
        <f t="shared" si="17"/>
        <v>0.08333333333</v>
      </c>
      <c r="JS30" s="159">
        <f t="shared" si="17"/>
        <v>0.08333333333</v>
      </c>
      <c r="JT30" s="159">
        <f t="shared" si="17"/>
        <v>0.08333333333</v>
      </c>
      <c r="JU30" s="159">
        <f t="shared" si="17"/>
        <v>0.08333333333</v>
      </c>
      <c r="JV30" s="159">
        <f t="shared" si="17"/>
        <v>0.08333333333</v>
      </c>
      <c r="JW30" s="159">
        <f t="shared" si="17"/>
        <v>0.08333333333</v>
      </c>
      <c r="JX30" s="159">
        <f t="shared" si="17"/>
        <v>0.08333333333</v>
      </c>
      <c r="JY30" s="159">
        <f t="shared" si="17"/>
        <v>0.08333333333</v>
      </c>
      <c r="JZ30" s="159">
        <f t="shared" si="17"/>
        <v>0.08333333333</v>
      </c>
      <c r="KA30" s="159">
        <f t="shared" si="17"/>
        <v>0.08333333333</v>
      </c>
      <c r="KB30" s="159">
        <f t="shared" si="17"/>
        <v>0.08333333333</v>
      </c>
      <c r="KC30" s="159">
        <f t="shared" si="17"/>
        <v>0.08333333333</v>
      </c>
      <c r="KD30" s="159">
        <f t="shared" si="17"/>
        <v>0.08333333333</v>
      </c>
      <c r="KE30" s="159">
        <f t="shared" si="17"/>
        <v>0.08333333333</v>
      </c>
      <c r="KF30" s="159">
        <f t="shared" si="17"/>
        <v>0.08333333333</v>
      </c>
      <c r="KG30" s="159">
        <f t="shared" si="17"/>
        <v>0.08333333333</v>
      </c>
      <c r="KH30" s="159">
        <f t="shared" si="17"/>
        <v>0.08333333333</v>
      </c>
      <c r="KI30" s="159">
        <f t="shared" si="17"/>
        <v>0.08333333333</v>
      </c>
      <c r="KJ30" s="159">
        <f t="shared" si="17"/>
        <v>0.08333333333</v>
      </c>
      <c r="KK30" s="159">
        <f t="shared" si="17"/>
        <v>0.08333333333</v>
      </c>
      <c r="KL30" s="159">
        <f t="shared" si="17"/>
        <v>0.08333333333</v>
      </c>
      <c r="KM30" s="159">
        <f t="shared" si="17"/>
        <v>0.08333333333</v>
      </c>
      <c r="KN30" s="159">
        <f t="shared" si="17"/>
        <v>0.08333333333</v>
      </c>
      <c r="KO30" s="159">
        <f t="shared" si="17"/>
        <v>0.08333333333</v>
      </c>
      <c r="KP30" s="159">
        <f t="shared" si="17"/>
        <v>0.08333333333</v>
      </c>
      <c r="KQ30" s="159">
        <f t="shared" si="17"/>
        <v>0.08333333333</v>
      </c>
      <c r="KR30" s="159">
        <f t="shared" si="17"/>
        <v>0.08333333333</v>
      </c>
      <c r="KS30" s="159">
        <f t="shared" si="17"/>
        <v>0.08333333333</v>
      </c>
      <c r="KT30" s="159">
        <f t="shared" si="17"/>
        <v>0.08333333333</v>
      </c>
      <c r="KU30" s="159">
        <f t="shared" si="17"/>
        <v>0.08333333333</v>
      </c>
      <c r="KV30" s="159">
        <f t="shared" si="17"/>
        <v>0.08333333333</v>
      </c>
      <c r="KW30" s="159">
        <f t="shared" si="17"/>
        <v>0.08333333333</v>
      </c>
      <c r="KX30" s="159">
        <f t="shared" si="17"/>
        <v>0.08333333333</v>
      </c>
      <c r="KY30" s="159">
        <f t="shared" si="17"/>
        <v>0.08333333333</v>
      </c>
      <c r="KZ30" s="159">
        <f t="shared" si="17"/>
        <v>0.08333333333</v>
      </c>
      <c r="LA30" s="159">
        <f t="shared" si="17"/>
        <v>0.08333333333</v>
      </c>
      <c r="LB30" s="159">
        <f t="shared" si="17"/>
        <v>0.08333333333</v>
      </c>
      <c r="LC30" s="159">
        <f t="shared" si="17"/>
        <v>0.08333333333</v>
      </c>
      <c r="LD30" s="159">
        <f t="shared" si="17"/>
        <v>0.08333333333</v>
      </c>
      <c r="LE30" s="159">
        <f t="shared" si="17"/>
        <v>0.08333333333</v>
      </c>
      <c r="LF30" s="159">
        <f t="shared" si="17"/>
        <v>0.08333333333</v>
      </c>
      <c r="LG30" s="159">
        <f t="shared" si="17"/>
        <v>0.08333333333</v>
      </c>
      <c r="LH30" s="159">
        <f t="shared" si="17"/>
        <v>0.08333333333</v>
      </c>
      <c r="LI30" s="159">
        <f t="shared" si="17"/>
        <v>0.08333333333</v>
      </c>
      <c r="LJ30" s="159">
        <f t="shared" si="17"/>
        <v>0.08333333333</v>
      </c>
      <c r="LK30" s="159">
        <f t="shared" si="17"/>
        <v>0.08333333333</v>
      </c>
      <c r="LL30" s="159">
        <f t="shared" si="17"/>
        <v>0.08333333333</v>
      </c>
      <c r="LM30" s="159">
        <f t="shared" si="17"/>
        <v>0.08333333333</v>
      </c>
      <c r="LN30" s="159">
        <f t="shared" si="17"/>
        <v>0.08333333333</v>
      </c>
      <c r="LO30" s="159">
        <f t="shared" si="17"/>
        <v>0.08333333333</v>
      </c>
      <c r="LP30" s="159">
        <f t="shared" si="17"/>
        <v>0.08333333333</v>
      </c>
      <c r="LQ30" s="159">
        <f t="shared" si="17"/>
        <v>0.08333333333</v>
      </c>
      <c r="LR30" s="159">
        <f t="shared" si="17"/>
        <v>0.08333333333</v>
      </c>
      <c r="LS30" s="159">
        <f t="shared" si="17"/>
        <v>0.08333333333</v>
      </c>
      <c r="LT30" s="159">
        <f t="shared" si="17"/>
        <v>0.08333333333</v>
      </c>
      <c r="LU30" s="159">
        <f t="shared" si="17"/>
        <v>0.08333333333</v>
      </c>
      <c r="LV30" s="159">
        <f t="shared" si="17"/>
        <v>0.08333333333</v>
      </c>
      <c r="LW30" s="159">
        <f t="shared" si="17"/>
        <v>0.08333333333</v>
      </c>
      <c r="LX30" s="159">
        <f t="shared" si="17"/>
        <v>0.08333333333</v>
      </c>
      <c r="LY30" s="159">
        <f t="shared" si="17"/>
        <v>0.08333333333</v>
      </c>
      <c r="LZ30" s="159">
        <f t="shared" si="17"/>
        <v>0.08333333333</v>
      </c>
      <c r="MA30" s="159">
        <f t="shared" si="17"/>
        <v>0.08333333333</v>
      </c>
      <c r="MB30" s="159">
        <f t="shared" si="17"/>
        <v>0.08333333333</v>
      </c>
      <c r="MC30" s="159">
        <f t="shared" si="17"/>
        <v>0.08333333333</v>
      </c>
      <c r="MD30" s="159">
        <f t="shared" si="17"/>
        <v>0.08333333333</v>
      </c>
      <c r="ME30" s="159">
        <f t="shared" si="17"/>
        <v>0.08333333333</v>
      </c>
      <c r="MF30" s="159">
        <f t="shared" si="17"/>
        <v>0.08333333333</v>
      </c>
      <c r="MG30" s="159">
        <f t="shared" si="17"/>
        <v>0.08333333333</v>
      </c>
      <c r="MH30" s="159">
        <f t="shared" si="17"/>
        <v>0.08333333333</v>
      </c>
      <c r="MI30" s="159">
        <f t="shared" si="17"/>
        <v>0.08333333333</v>
      </c>
      <c r="MJ30" s="159">
        <f t="shared" si="17"/>
        <v>0.08333333333</v>
      </c>
      <c r="MK30" s="159">
        <f t="shared" si="17"/>
        <v>0.08333333333</v>
      </c>
      <c r="ML30" s="159">
        <f t="shared" si="17"/>
        <v>0.08333333333</v>
      </c>
      <c r="MM30" s="159">
        <f t="shared" si="17"/>
        <v>0.08333333333</v>
      </c>
      <c r="MN30" s="159">
        <f t="shared" si="17"/>
        <v>0.08333333333</v>
      </c>
      <c r="MO30" s="159">
        <f t="shared" si="17"/>
        <v>0.08333333333</v>
      </c>
      <c r="MP30" s="159">
        <f t="shared" si="17"/>
        <v>0.08333333333</v>
      </c>
      <c r="MQ30" s="159">
        <f t="shared" si="17"/>
        <v>0.08333333333</v>
      </c>
      <c r="MR30" s="159">
        <f t="shared" si="17"/>
        <v>0.08333333333</v>
      </c>
      <c r="MS30" s="159">
        <f t="shared" si="17"/>
        <v>0.08333333333</v>
      </c>
      <c r="MT30" s="159">
        <f t="shared" si="17"/>
        <v>0.08333333333</v>
      </c>
      <c r="MU30" s="159">
        <f t="shared" si="17"/>
        <v>0.08333333333</v>
      </c>
      <c r="MV30" s="159">
        <f t="shared" si="17"/>
        <v>0.08333333333</v>
      </c>
      <c r="MW30" s="159">
        <f t="shared" si="17"/>
        <v>0.08333333333</v>
      </c>
      <c r="MX30" s="159">
        <f t="shared" si="17"/>
        <v>0.08333333333</v>
      </c>
      <c r="MY30" s="159">
        <f t="shared" si="17"/>
        <v>0.08333333333</v>
      </c>
      <c r="MZ30" s="159">
        <f t="shared" si="17"/>
        <v>0.08333333333</v>
      </c>
      <c r="NA30" s="159">
        <f t="shared" si="17"/>
        <v>0.08333333333</v>
      </c>
      <c r="NB30" s="159">
        <f t="shared" si="17"/>
        <v>0.08333333333</v>
      </c>
      <c r="NC30" s="159">
        <f t="shared" si="17"/>
        <v>0.08333333333</v>
      </c>
      <c r="ND30" s="159">
        <f t="shared" si="17"/>
        <v>0.08333333333</v>
      </c>
      <c r="NE30" s="159">
        <f t="shared" si="17"/>
        <v>0.08333333333</v>
      </c>
      <c r="NF30" s="159">
        <f t="shared" si="17"/>
        <v>0.08333333333</v>
      </c>
      <c r="NG30" s="159">
        <f t="shared" si="17"/>
        <v>0.08333333333</v>
      </c>
      <c r="NH30" s="159">
        <f t="shared" si="17"/>
        <v>0.08333333333</v>
      </c>
      <c r="NI30" s="46" t="s">
        <v>168</v>
      </c>
    </row>
    <row r="31" ht="14.25" customHeight="1">
      <c r="G31" s="46" t="s">
        <v>202</v>
      </c>
      <c r="I31" s="160">
        <f t="array" ref="I31">INDEX('1-month SOFR - UST '!$Q$9:$Q$1048576,MATCH(I$4,'1-month SOFR - UST '!$O$9:$O$1048576,0))/12</f>
        <v>0.00346265</v>
      </c>
      <c r="J31" s="160">
        <f t="array" ref="J31">INDEX('1-month SOFR - UST '!$Q$9:$Q$1048576,MATCH(J$4,'1-month SOFR - UST '!$O$9:$O$1048576,0))/12</f>
        <v>0.003338141667</v>
      </c>
      <c r="K31" s="160">
        <f t="array" ref="K31">INDEX('1-month SOFR - UST '!$Q$9:$Q$1048576,MATCH(K$4,'1-month SOFR - UST '!$O$9:$O$1048576,0))/12</f>
        <v>0.003301916667</v>
      </c>
      <c r="L31" s="160">
        <f t="array" ref="L31">INDEX('1-month SOFR - UST '!$Q$9:$Q$1048576,MATCH(L$4,'1-month SOFR - UST '!$O$9:$O$1048576,0))/12</f>
        <v>0.00312115</v>
      </c>
      <c r="M31" s="160">
        <f t="array" ref="M31">INDEX('1-month SOFR - UST '!$Q$9:$Q$1048576,MATCH(M$4,'1-month SOFR - UST '!$O$9:$O$1048576,0))/12</f>
        <v>0.003081466667</v>
      </c>
      <c r="N31" s="160">
        <f t="array" ref="N31">INDEX('1-month SOFR - UST '!$Q$9:$Q$1048576,MATCH(N$4,'1-month SOFR - UST '!$O$9:$O$1048576,0))/12</f>
        <v>0.003043908333</v>
      </c>
      <c r="O31" s="160">
        <f t="array" ref="O31">INDEX('1-month SOFR - UST '!$Q$9:$Q$1048576,MATCH(O$4,'1-month SOFR - UST '!$O$9:$O$1048576,0))/12</f>
        <v>0.0030013</v>
      </c>
      <c r="P31" s="160">
        <f t="array" ref="P31">INDEX('1-month SOFR - UST '!$Q$9:$Q$1048576,MATCH(P$4,'1-month SOFR - UST '!$O$9:$O$1048576,0))/12</f>
        <v>0.002948358333</v>
      </c>
      <c r="Q31" s="160">
        <f t="array" ref="Q31">INDEX('1-month SOFR - UST '!$Q$9:$Q$1048576,MATCH(Q$4,'1-month SOFR - UST '!$O$9:$O$1048576,0))/12</f>
        <v>0.00291675</v>
      </c>
      <c r="R31" s="160">
        <f t="array" ref="R31">INDEX('1-month SOFR - UST '!$Q$9:$Q$1048576,MATCH(R$4,'1-month SOFR - UST '!$O$9:$O$1048576,0))/12</f>
        <v>0.002794133333</v>
      </c>
      <c r="S31" s="160">
        <f t="array" ref="S31">INDEX('1-month SOFR - UST '!$Q$9:$Q$1048576,MATCH(S$4,'1-month SOFR - UST '!$O$9:$O$1048576,0))/12</f>
        <v>0.00277035</v>
      </c>
      <c r="T31" s="160">
        <f t="array" ref="T31">INDEX('1-month SOFR - UST '!$Q$9:$Q$1048576,MATCH(T$4,'1-month SOFR - UST '!$O$9:$O$1048576,0))/12</f>
        <v>0.002770608333</v>
      </c>
      <c r="U31" s="160">
        <f t="array" ref="U31">INDEX('1-month SOFR - UST '!$Q$9:$Q$1048576,MATCH(U$4,'1-month SOFR - UST '!$O$9:$O$1048576,0))/12</f>
        <v>0.002661266667</v>
      </c>
      <c r="V31" s="160">
        <f t="array" ref="V31">INDEX('1-month SOFR - UST '!$Q$9:$Q$1048576,MATCH(V$4,'1-month SOFR - UST '!$O$9:$O$1048576,0))/12</f>
        <v>0.0026536</v>
      </c>
      <c r="W31" s="160">
        <f t="array" ref="W31">INDEX('1-month SOFR - UST '!$Q$9:$Q$1048576,MATCH(W$4,'1-month SOFR - UST '!$O$9:$O$1048576,0))/12</f>
        <v>0.002653716667</v>
      </c>
      <c r="X31" s="160">
        <f t="array" ref="X31">INDEX('1-month SOFR - UST '!$Q$9:$Q$1048576,MATCH(X$4,'1-month SOFR - UST '!$O$9:$O$1048576,0))/12</f>
        <v>0.002617808333</v>
      </c>
      <c r="Y31" s="160">
        <f t="array" ref="Y31">INDEX('1-month SOFR - UST '!$Q$9:$Q$1048576,MATCH(Y$4,'1-month SOFR - UST '!$O$9:$O$1048576,0))/12</f>
        <v>0.002615341667</v>
      </c>
      <c r="Z31" s="160">
        <f t="array" ref="Z31">INDEX('1-month SOFR - UST '!$Q$9:$Q$1048576,MATCH(Z$4,'1-month SOFR - UST '!$O$9:$O$1048576,0))/12</f>
        <v>0.002615</v>
      </c>
      <c r="AA31" s="160">
        <f t="array" ref="AA31">INDEX('1-month SOFR - UST '!$Q$9:$Q$1048576,MATCH(AA$4,'1-month SOFR - UST '!$O$9:$O$1048576,0))/12</f>
        <v>0.002616433333</v>
      </c>
      <c r="AB31" s="160">
        <f t="array" ref="AB31">INDEX('1-month SOFR - UST '!$Q$9:$Q$1048576,MATCH(AB$4,'1-month SOFR - UST '!$O$9:$O$1048576,0))/12</f>
        <v>0.0026225</v>
      </c>
      <c r="AC31" s="160">
        <f t="array" ref="AC31">INDEX('1-month SOFR - UST '!$Q$9:$Q$1048576,MATCH(AC$4,'1-month SOFR - UST '!$O$9:$O$1048576,0))/12</f>
        <v>0.002630216667</v>
      </c>
      <c r="AD31" s="160">
        <f t="array" ref="AD31">INDEX('1-month SOFR - UST '!$Q$9:$Q$1048576,MATCH(AD$4,'1-month SOFR - UST '!$O$9:$O$1048576,0))/12</f>
        <v>0.002637933333</v>
      </c>
      <c r="AE31" s="160">
        <f t="array" ref="AE31">INDEX('1-month SOFR - UST '!$Q$9:$Q$1048576,MATCH(AE$4,'1-month SOFR - UST '!$O$9:$O$1048576,0))/12</f>
        <v>0.002645958333</v>
      </c>
      <c r="AF31" s="160">
        <f t="array" ref="AF31">INDEX('1-month SOFR - UST '!$Q$9:$Q$1048576,MATCH(AF$4,'1-month SOFR - UST '!$O$9:$O$1048576,0))/12</f>
        <v>0.002655475</v>
      </c>
      <c r="AG31" s="160">
        <f t="array" ref="AG31">INDEX('1-month SOFR - UST '!$Q$9:$Q$1048576,MATCH(AG$4,'1-month SOFR - UST '!$O$9:$O$1048576,0))/12</f>
        <v>0.002665175</v>
      </c>
      <c r="AH31" s="160">
        <f t="array" ref="AH31">INDEX('1-month SOFR - UST '!$Q$9:$Q$1048576,MATCH(AH$4,'1-month SOFR - UST '!$O$9:$O$1048576,0))/12</f>
        <v>0.002675383333</v>
      </c>
      <c r="AI31" s="160">
        <f t="array" ref="AI31">INDEX('1-month SOFR - UST '!$Q$9:$Q$1048576,MATCH(AI$4,'1-month SOFR - UST '!$O$9:$O$1048576,0))/12</f>
        <v>0.002686641667</v>
      </c>
      <c r="AJ31" s="160">
        <f t="array" ref="AJ31">INDEX('1-month SOFR - UST '!$Q$9:$Q$1048576,MATCH(AJ$4,'1-month SOFR - UST '!$O$9:$O$1048576,0))/12</f>
        <v>0.002698441667</v>
      </c>
      <c r="AK31" s="160">
        <f t="array" ref="AK31">INDEX('1-month SOFR - UST '!$Q$9:$Q$1048576,MATCH(AK$4,'1-month SOFR - UST '!$O$9:$O$1048576,0))/12</f>
        <v>0.002710458333</v>
      </c>
      <c r="AL31" s="160">
        <f t="array" ref="AL31">INDEX('1-month SOFR - UST '!$Q$9:$Q$1048576,MATCH(AL$4,'1-month SOFR - UST '!$O$9:$O$1048576,0))/12</f>
        <v>0.002721583333</v>
      </c>
      <c r="AM31" s="160">
        <f t="array" ref="AM31">INDEX('1-month SOFR - UST '!$Q$9:$Q$1048576,MATCH(AM$4,'1-month SOFR - UST '!$O$9:$O$1048576,0))/12</f>
        <v>0.002732541667</v>
      </c>
      <c r="AN31" s="160">
        <f t="array" ref="AN31">INDEX('1-month SOFR - UST '!$Q$9:$Q$1048576,MATCH(AN$4,'1-month SOFR - UST '!$O$9:$O$1048576,0))/12</f>
        <v>0.002743166667</v>
      </c>
      <c r="AO31" s="160">
        <f t="array" ref="AO31">INDEX('1-month SOFR - UST '!$Q$9:$Q$1048576,MATCH(AO$4,'1-month SOFR - UST '!$O$9:$O$1048576,0))/12</f>
        <v>0.002754241667</v>
      </c>
      <c r="AP31" s="160">
        <f t="array" ref="AP31">INDEX('1-month SOFR - UST '!$Q$9:$Q$1048576,MATCH(AP$4,'1-month SOFR - UST '!$O$9:$O$1048576,0))/12</f>
        <v>0.002764916667</v>
      </c>
      <c r="AQ31" s="160">
        <f t="array" ref="AQ31">INDEX('1-month SOFR - UST '!$Q$9:$Q$1048576,MATCH(AQ$4,'1-month SOFR - UST '!$O$9:$O$1048576,0))/12</f>
        <v>0.002776283333</v>
      </c>
      <c r="AR31" s="160">
        <f t="array" ref="AR31">INDEX('1-month SOFR - UST '!$Q$9:$Q$1048576,MATCH(AR$4,'1-month SOFR - UST '!$O$9:$O$1048576,0))/12</f>
        <v>0.002787008333</v>
      </c>
      <c r="AS31" s="160">
        <f t="array" ref="AS31">INDEX('1-month SOFR - UST '!$Q$9:$Q$1048576,MATCH(AS$4,'1-month SOFR - UST '!$O$9:$O$1048576,0))/12</f>
        <v>0.002796516667</v>
      </c>
      <c r="AT31" s="160">
        <f t="array" ref="AT31">INDEX('1-month SOFR - UST '!$Q$9:$Q$1048576,MATCH(AT$4,'1-month SOFR - UST '!$O$9:$O$1048576,0))/12</f>
        <v>0.0028071</v>
      </c>
      <c r="AU31" s="160">
        <f t="array" ref="AU31">INDEX('1-month SOFR - UST '!$Q$9:$Q$1048576,MATCH(AU$4,'1-month SOFR - UST '!$O$9:$O$1048576,0))/12</f>
        <v>0.002817</v>
      </c>
      <c r="AV31" s="160">
        <f t="array" ref="AV31">INDEX('1-month SOFR - UST '!$Q$9:$Q$1048576,MATCH(AV$4,'1-month SOFR - UST '!$O$9:$O$1048576,0))/12</f>
        <v>0.002826691667</v>
      </c>
      <c r="AW31" s="160">
        <f t="array" ref="AW31">INDEX('1-month SOFR - UST '!$Q$9:$Q$1048576,MATCH(AW$4,'1-month SOFR - UST '!$O$9:$O$1048576,0))/12</f>
        <v>0.002836808333</v>
      </c>
      <c r="AX31" s="160">
        <f t="array" ref="AX31">INDEX('1-month SOFR - UST '!$Q$9:$Q$1048576,MATCH(AX$4,'1-month SOFR - UST '!$O$9:$O$1048576,0))/12</f>
        <v>0.002846141667</v>
      </c>
      <c r="AY31" s="160">
        <f t="array" ref="AY31">INDEX('1-month SOFR - UST '!$Q$9:$Q$1048576,MATCH(AY$4,'1-month SOFR - UST '!$O$9:$O$1048576,0))/12</f>
        <v>0.002856391667</v>
      </c>
      <c r="AZ31" s="160">
        <f t="array" ref="AZ31">INDEX('1-month SOFR - UST '!$Q$9:$Q$1048576,MATCH(AZ$4,'1-month SOFR - UST '!$O$9:$O$1048576,0))/12</f>
        <v>0.00286715</v>
      </c>
      <c r="BA31" s="160">
        <f t="array" ref="BA31">INDEX('1-month SOFR - UST '!$Q$9:$Q$1048576,MATCH(BA$4,'1-month SOFR - UST '!$O$9:$O$1048576,0))/12</f>
        <v>0.002877766667</v>
      </c>
      <c r="BB31" s="160">
        <f t="array" ref="BB31">INDEX('1-month SOFR - UST '!$Q$9:$Q$1048576,MATCH(BB$4,'1-month SOFR - UST '!$O$9:$O$1048576,0))/12</f>
        <v>0.002887458333</v>
      </c>
      <c r="BC31" s="160">
        <f t="array" ref="BC31">INDEX('1-month SOFR - UST '!$Q$9:$Q$1048576,MATCH(BC$4,'1-month SOFR - UST '!$O$9:$O$1048576,0))/12</f>
        <v>0.002898533333</v>
      </c>
      <c r="BD31" s="160">
        <f t="array" ref="BD31">INDEX('1-month SOFR - UST '!$Q$9:$Q$1048576,MATCH(BD$4,'1-month SOFR - UST '!$O$9:$O$1048576,0))/12</f>
        <v>0.002909491667</v>
      </c>
      <c r="BE31" s="160">
        <f t="array" ref="BE31">INDEX('1-month SOFR - UST '!$Q$9:$Q$1048576,MATCH(BE$4,'1-month SOFR - UST '!$O$9:$O$1048576,0))/12</f>
        <v>0.002919858333</v>
      </c>
      <c r="BF31" s="160">
        <f t="array" ref="BF31">INDEX('1-month SOFR - UST '!$Q$9:$Q$1048576,MATCH(BF$4,'1-month SOFR - UST '!$O$9:$O$1048576,0))/12</f>
        <v>0.002931291667</v>
      </c>
      <c r="BG31" s="160">
        <f t="array" ref="BG31">INDEX('1-month SOFR - UST '!$Q$9:$Q$1048576,MATCH(BG$4,'1-month SOFR - UST '!$O$9:$O$1048576,0))/12</f>
        <v>0.002942266667</v>
      </c>
      <c r="BH31" s="160">
        <f t="array" ref="BH31">INDEX('1-month SOFR - UST '!$Q$9:$Q$1048576,MATCH(BH$4,'1-month SOFR - UST '!$O$9:$O$1048576,0))/12</f>
        <v>0.002953883333</v>
      </c>
      <c r="BI31" s="160">
        <f t="array" ref="BI31">INDEX('1-month SOFR - UST '!$Q$9:$Q$1048576,MATCH(BI$4,'1-month SOFR - UST '!$O$9:$O$1048576,0))/12</f>
        <v>0.002965358333</v>
      </c>
      <c r="BJ31" s="160">
        <f t="array" ref="BJ31">INDEX('1-month SOFR - UST '!$Q$9:$Q$1048576,MATCH(BJ$4,'1-month SOFR - UST '!$O$9:$O$1048576,0))/12</f>
        <v>0.002975025</v>
      </c>
      <c r="BK31" s="160">
        <f t="array" ref="BK31">INDEX('1-month SOFR - UST '!$Q$9:$Q$1048576,MATCH(BK$4,'1-month SOFR - UST '!$O$9:$O$1048576,0))/12</f>
        <v>0.002986333333</v>
      </c>
      <c r="BL31" s="160">
        <f t="array" ref="BL31">INDEX('1-month SOFR - UST '!$Q$9:$Q$1048576,MATCH(BL$4,'1-month SOFR - UST '!$O$9:$O$1048576,0))/12</f>
        <v>0.002997766667</v>
      </c>
      <c r="BM31" s="160">
        <f t="array" ref="BM31">INDEX('1-month SOFR - UST '!$Q$9:$Q$1048576,MATCH(BM$4,'1-month SOFR - UST '!$O$9:$O$1048576,0))/12</f>
        <v>0.003009208333</v>
      </c>
      <c r="BN31" s="160">
        <f t="array" ref="BN31">INDEX('1-month SOFR - UST '!$Q$9:$Q$1048576,MATCH(BN$4,'1-month SOFR - UST '!$O$9:$O$1048576,0))/12</f>
        <v>0.003019958333</v>
      </c>
      <c r="BO31" s="160">
        <f t="array" ref="BO31">INDEX('1-month SOFR - UST '!$Q$9:$Q$1048576,MATCH(BO$4,'1-month SOFR - UST '!$O$9:$O$1048576,0))/12</f>
        <v>0.003031391667</v>
      </c>
      <c r="BP31" s="160">
        <f t="array" ref="BP31">INDEX('1-month SOFR - UST '!$Q$9:$Q$1048576,MATCH(BP$4,'1-month SOFR - UST '!$O$9:$O$1048576,0))/12</f>
        <v>0.003042866667</v>
      </c>
      <c r="BQ31" s="160">
        <f t="array" ref="BQ31">INDEX('1-month SOFR - UST '!$Q$9:$Q$1048576,MATCH(BQ$4,'1-month SOFR - UST '!$O$9:$O$1048576,0))/12</f>
        <v>0.003055041667</v>
      </c>
      <c r="BR31" s="160">
        <f t="array" ref="BR31">INDEX('1-month SOFR - UST '!$Q$9:$Q$1048576,MATCH(BR$4,'1-month SOFR - UST '!$O$9:$O$1048576,0))/12</f>
        <v>0.003066608333</v>
      </c>
      <c r="BS31" s="160">
        <f t="array" ref="BS31">INDEX('1-month SOFR - UST '!$Q$9:$Q$1048576,MATCH(BS$4,'1-month SOFR - UST '!$O$9:$O$1048576,0))/12</f>
        <v>0.003076666667</v>
      </c>
      <c r="BT31" s="160">
        <f t="array" ref="BT31">INDEX('1-month SOFR - UST '!$Q$9:$Q$1048576,MATCH(BT$4,'1-month SOFR - UST '!$O$9:$O$1048576,0))/12</f>
        <v>0.0030885</v>
      </c>
      <c r="BU31" s="160">
        <f t="array" ref="BU31">INDEX('1-month SOFR - UST '!$Q$9:$Q$1048576,MATCH(BU$4,'1-month SOFR - UST '!$O$9:$O$1048576,0))/12</f>
        <v>0.003099958333</v>
      </c>
      <c r="BV31" s="160">
        <f t="array" ref="BV31">INDEX('1-month SOFR - UST '!$Q$9:$Q$1048576,MATCH(BV$4,'1-month SOFR - UST '!$O$9:$O$1048576,0))/12</f>
        <v>0.0031099</v>
      </c>
      <c r="BW31" s="160">
        <f t="array" ref="BW31">INDEX('1-month SOFR - UST '!$Q$9:$Q$1048576,MATCH(BW$4,'1-month SOFR - UST '!$O$9:$O$1048576,0))/12</f>
        <v>0.003121775</v>
      </c>
      <c r="BX31" s="160">
        <f t="array" ref="BX31">INDEX('1-month SOFR - UST '!$Q$9:$Q$1048576,MATCH(BX$4,'1-month SOFR - UST '!$O$9:$O$1048576,0))/12</f>
        <v>0.003132616667</v>
      </c>
      <c r="BY31" s="160">
        <f t="array" ref="BY31">INDEX('1-month SOFR - UST '!$Q$9:$Q$1048576,MATCH(BY$4,'1-month SOFR - UST '!$O$9:$O$1048576,0))/12</f>
        <v>0.00314295</v>
      </c>
      <c r="BZ31" s="160">
        <f t="array" ref="BZ31">INDEX('1-month SOFR - UST '!$Q$9:$Q$1048576,MATCH(BZ$4,'1-month SOFR - UST '!$O$9:$O$1048576,0))/12</f>
        <v>0.003154258333</v>
      </c>
      <c r="CA31" s="160">
        <f t="array" ref="CA31">INDEX('1-month SOFR - UST '!$Q$9:$Q$1048576,MATCH(CA$4,'1-month SOFR - UST '!$O$9:$O$1048576,0))/12</f>
        <v>0.003165133333</v>
      </c>
      <c r="CB31" s="160">
        <f t="array" ref="CB31">INDEX('1-month SOFR - UST '!$Q$9:$Q$1048576,MATCH(CB$4,'1-month SOFR - UST '!$O$9:$O$1048576,0))/12</f>
        <v>0.003175216667</v>
      </c>
      <c r="CC31" s="160">
        <f t="array" ref="CC31">INDEX('1-month SOFR - UST '!$Q$9:$Q$1048576,MATCH(CC$4,'1-month SOFR - UST '!$O$9:$O$1048576,0))/12</f>
        <v>0.003186241667</v>
      </c>
      <c r="CD31" s="160">
        <f t="array" ref="CD31">INDEX('1-month SOFR - UST '!$Q$9:$Q$1048576,MATCH(CD$4,'1-month SOFR - UST '!$O$9:$O$1048576,0))/12</f>
        <v>0.003196825</v>
      </c>
      <c r="CE31" s="160">
        <f t="array" ref="CE31">INDEX('1-month SOFR - UST '!$Q$9:$Q$1048576,MATCH(CE$4,'1-month SOFR - UST '!$O$9:$O$1048576,0))/12</f>
        <v>0.0032063</v>
      </c>
      <c r="CF31" s="160">
        <f t="array" ref="CF31">INDEX('1-month SOFR - UST '!$Q$9:$Q$1048576,MATCH(CF$4,'1-month SOFR - UST '!$O$9:$O$1048576,0))/12</f>
        <v>0.0032167</v>
      </c>
      <c r="CG31" s="160">
        <f t="array" ref="CG31">INDEX('1-month SOFR - UST '!$Q$9:$Q$1048576,MATCH(CG$4,'1-month SOFR - UST '!$O$9:$O$1048576,0))/12</f>
        <v>0.003227008333</v>
      </c>
      <c r="CH31" s="160">
        <f t="array" ref="CH31">INDEX('1-month SOFR - UST '!$Q$9:$Q$1048576,MATCH(CH$4,'1-month SOFR - UST '!$O$9:$O$1048576,0))/12</f>
        <v>0.003236541667</v>
      </c>
      <c r="CI31" s="160">
        <f t="array" ref="CI31">INDEX('1-month SOFR - UST '!$Q$9:$Q$1048576,MATCH(CI$4,'1-month SOFR - UST '!$O$9:$O$1048576,0))/12</f>
        <v>0.003246683333</v>
      </c>
      <c r="CJ31" s="160">
        <f t="array" ref="CJ31">INDEX('1-month SOFR - UST '!$Q$9:$Q$1048576,MATCH(CJ$4,'1-month SOFR - UST '!$O$9:$O$1048576,0))/12</f>
        <v>0.003256366667</v>
      </c>
      <c r="CK31" s="160">
        <f t="array" ref="CK31">INDEX('1-month SOFR - UST '!$Q$9:$Q$1048576,MATCH(CK$4,'1-month SOFR - UST '!$O$9:$O$1048576,0))/12</f>
        <v>0.003266983333</v>
      </c>
      <c r="CL31" s="160">
        <f t="array" ref="CL31">INDEX('1-month SOFR - UST '!$Q$9:$Q$1048576,MATCH(CL$4,'1-month SOFR - UST '!$O$9:$O$1048576,0))/12</f>
        <v>0.003276441667</v>
      </c>
      <c r="CM31" s="160">
        <f t="array" ref="CM31">INDEX('1-month SOFR - UST '!$Q$9:$Q$1048576,MATCH(CM$4,'1-month SOFR - UST '!$O$9:$O$1048576,0))/12</f>
        <v>0.003285566667</v>
      </c>
      <c r="CN31" s="160">
        <f t="array" ref="CN31">INDEX('1-month SOFR - UST '!$Q$9:$Q$1048576,MATCH(CN$4,'1-month SOFR - UST '!$O$9:$O$1048576,0))/12</f>
        <v>0.00329555</v>
      </c>
      <c r="CO31" s="160">
        <f t="array" ref="CO31">INDEX('1-month SOFR - UST '!$Q$9:$Q$1048576,MATCH(CO$4,'1-month SOFR - UST '!$O$9:$O$1048576,0))/12</f>
        <v>0.003304733333</v>
      </c>
      <c r="CP31" s="160">
        <f t="array" ref="CP31">INDEX('1-month SOFR - UST '!$Q$9:$Q$1048576,MATCH(CP$4,'1-month SOFR - UST '!$O$9:$O$1048576,0))/12</f>
        <v>0.003313916667</v>
      </c>
      <c r="CQ31" s="160">
        <f t="array" ref="CQ31">INDEX('1-month SOFR - UST '!$Q$9:$Q$1048576,MATCH(CQ$4,'1-month SOFR - UST '!$O$9:$O$1048576,0))/12</f>
        <v>0.003323275</v>
      </c>
      <c r="CR31" s="160">
        <f t="array" ref="CR31">INDEX('1-month SOFR - UST '!$Q$9:$Q$1048576,MATCH(CR$4,'1-month SOFR - UST '!$O$9:$O$1048576,0))/12</f>
        <v>0.00333255</v>
      </c>
      <c r="CS31" s="160">
        <f t="array" ref="CS31">INDEX('1-month SOFR - UST '!$Q$9:$Q$1048576,MATCH(CS$4,'1-month SOFR - UST '!$O$9:$O$1048576,0))/12</f>
        <v>0.003342166667</v>
      </c>
      <c r="CT31" s="160">
        <f t="array" ref="CT31">INDEX('1-month SOFR - UST '!$Q$9:$Q$1048576,MATCH(CT$4,'1-month SOFR - UST '!$O$9:$O$1048576,0))/12</f>
        <v>0.0033503</v>
      </c>
      <c r="CU31" s="160">
        <f t="array" ref="CU31">INDEX('1-month SOFR - UST '!$Q$9:$Q$1048576,MATCH(CU$4,'1-month SOFR - UST '!$O$9:$O$1048576,0))/12</f>
        <v>0.003359616667</v>
      </c>
      <c r="CV31" s="160">
        <f t="array" ref="CV31">INDEX('1-month SOFR - UST '!$Q$9:$Q$1048576,MATCH(CV$4,'1-month SOFR - UST '!$O$9:$O$1048576,0))/12</f>
        <v>0.003367875</v>
      </c>
      <c r="CW31" s="160">
        <f t="array" ref="CW31">INDEX('1-month SOFR - UST '!$Q$9:$Q$1048576,MATCH(CW$4,'1-month SOFR - UST '!$O$9:$O$1048576,0))/12</f>
        <v>0.003377408333</v>
      </c>
      <c r="CX31" s="160">
        <f t="array" ref="CX31">INDEX('1-month SOFR - UST '!$Q$9:$Q$1048576,MATCH(CX$4,'1-month SOFR - UST '!$O$9:$O$1048576,0))/12</f>
        <v>0.003386166667</v>
      </c>
      <c r="CY31" s="160">
        <f t="array" ref="CY31">INDEX('1-month SOFR - UST '!$Q$9:$Q$1048576,MATCH(CY$4,'1-month SOFR - UST '!$O$9:$O$1048576,0))/12</f>
        <v>0.003395033333</v>
      </c>
      <c r="CZ31" s="160">
        <f t="array" ref="CZ31">INDEX('1-month SOFR - UST '!$Q$9:$Q$1048576,MATCH(CZ$4,'1-month SOFR - UST '!$O$9:$O$1048576,0))/12</f>
        <v>0.003404133333</v>
      </c>
      <c r="DA31" s="160">
        <f t="array" ref="DA31">INDEX('1-month SOFR - UST '!$Q$9:$Q$1048576,MATCH(DA$4,'1-month SOFR - UST '!$O$9:$O$1048576,0))/12</f>
        <v>0.003412866667</v>
      </c>
      <c r="DB31" s="160">
        <f t="array" ref="DB31">INDEX('1-month SOFR - UST '!$Q$9:$Q$1048576,MATCH(DB$4,'1-month SOFR - UST '!$O$9:$O$1048576,0))/12</f>
        <v>0.003422658333</v>
      </c>
      <c r="DC31" s="160">
        <f t="array" ref="DC31">INDEX('1-month SOFR - UST '!$Q$9:$Q$1048576,MATCH(DC$4,'1-month SOFR - UST '!$O$9:$O$1048576,0))/12</f>
        <v>0.00343125</v>
      </c>
      <c r="DD31" s="160">
        <f t="array" ref="DD31">INDEX('1-month SOFR - UST '!$Q$9:$Q$1048576,MATCH(DD$4,'1-month SOFR - UST '!$O$9:$O$1048576,0))/12</f>
        <v>0.003439733333</v>
      </c>
      <c r="DE31" s="160">
        <f t="array" ref="DE31">INDEX('1-month SOFR - UST '!$Q$9:$Q$1048576,MATCH(DE$4,'1-month SOFR - UST '!$O$9:$O$1048576,0))/12</f>
        <v>0.003449066667</v>
      </c>
      <c r="DF31" s="160">
        <f t="array" ref="DF31">INDEX('1-month SOFR - UST '!$Q$9:$Q$1048576,MATCH(DF$4,'1-month SOFR - UST '!$O$9:$O$1048576,0))/12</f>
        <v>0.00345695</v>
      </c>
      <c r="DG31" s="160">
        <f t="array" ref="DG31">INDEX('1-month SOFR - UST '!$Q$9:$Q$1048576,MATCH(DG$4,'1-month SOFR - UST '!$O$9:$O$1048576,0))/12</f>
        <v>0.003466066667</v>
      </c>
      <c r="DH31" s="160">
        <f t="array" ref="DH31">INDEX('1-month SOFR - UST '!$Q$9:$Q$1048576,MATCH(DH$4,'1-month SOFR - UST '!$O$9:$O$1048576,0))/12</f>
        <v>0.003474358333</v>
      </c>
      <c r="DI31" s="160">
        <f t="array" ref="DI31">INDEX('1-month SOFR - UST '!$Q$9:$Q$1048576,MATCH(DI$4,'1-month SOFR - UST '!$O$9:$O$1048576,0))/12</f>
        <v>0.003483325</v>
      </c>
      <c r="DJ31" s="160">
        <f t="array" ref="DJ31">INDEX('1-month SOFR - UST '!$Q$9:$Q$1048576,MATCH(DJ$4,'1-month SOFR - UST '!$O$9:$O$1048576,0))/12</f>
        <v>0.003491866667</v>
      </c>
      <c r="DK31" s="160">
        <f t="array" ref="DK31">INDEX('1-month SOFR - UST '!$Q$9:$Q$1048576,MATCH(DK$4,'1-month SOFR - UST '!$O$9:$O$1048576,0))/12</f>
        <v>0.003501491667</v>
      </c>
      <c r="DL31" s="160">
        <f t="array" ref="DL31">INDEX('1-month SOFR - UST '!$Q$9:$Q$1048576,MATCH(DL$4,'1-month SOFR - UST '!$O$9:$O$1048576,0))/12</f>
        <v>0.003510216667</v>
      </c>
      <c r="DM31" s="160">
        <f t="array" ref="DM31">INDEX('1-month SOFR - UST '!$Q$9:$Q$1048576,MATCH(DM$4,'1-month SOFR - UST '!$O$9:$O$1048576,0))/12</f>
        <v>0.003518116667</v>
      </c>
      <c r="DN31" s="160">
        <f t="array" ref="DN31">INDEX('1-month SOFR - UST '!$Q$9:$Q$1048576,MATCH(DN$4,'1-month SOFR - UST '!$O$9:$O$1048576,0))/12</f>
        <v>0.003527341667</v>
      </c>
      <c r="DO31" s="160">
        <f t="array" ref="DO31">INDEX('1-month SOFR - UST '!$Q$9:$Q$1048576,MATCH(DO$4,'1-month SOFR - UST '!$O$9:$O$1048576,0))/12</f>
        <v>0.003535708333</v>
      </c>
      <c r="DP31" s="160">
        <f t="array" ref="DP31">INDEX('1-month SOFR - UST '!$Q$9:$Q$1048576,MATCH(DP$4,'1-month SOFR - UST '!$O$9:$O$1048576,0))/12</f>
        <v>0.00354425</v>
      </c>
      <c r="DQ31" s="160">
        <f t="array" ref="DQ31">INDEX('1-month SOFR - UST '!$Q$9:$Q$1048576,MATCH(DQ$4,'1-month SOFR - UST '!$O$9:$O$1048576,0))/12</f>
        <v>0.003552991667</v>
      </c>
      <c r="DR31" s="160">
        <f t="array" ref="DR31">INDEX('1-month SOFR - UST '!$Q$9:$Q$1048576,MATCH(DR$4,'1-month SOFR - UST '!$O$9:$O$1048576,0))/12</f>
        <v>0.003560658333</v>
      </c>
      <c r="DS31" s="160">
        <f t="array" ref="DS31">INDEX('1-month SOFR - UST '!$Q$9:$Q$1048576,MATCH(DS$4,'1-month SOFR - UST '!$O$9:$O$1048576,0))/12</f>
        <v>0.003569566667</v>
      </c>
      <c r="DT31" s="160">
        <f t="array" ref="DT31">INDEX('1-month SOFR - UST '!$Q$9:$Q$1048576,MATCH(DT$4,'1-month SOFR - UST '!$O$9:$O$1048576,0))/12</f>
        <v>0.0035786</v>
      </c>
      <c r="DU31" s="160">
        <f t="array" ref="DU31">INDEX('1-month SOFR - UST '!$Q$9:$Q$1048576,MATCH(DU$4,'1-month SOFR - UST '!$O$9:$O$1048576,0))/12</f>
        <v>0.003587183333</v>
      </c>
      <c r="DV31" s="160">
        <f t="array" ref="DV31">INDEX('1-month SOFR - UST '!$Q$9:$Q$1048576,MATCH(DV$4,'1-month SOFR - UST '!$O$9:$O$1048576,0))/12</f>
        <v>0.003594908333</v>
      </c>
      <c r="DW31" s="160">
        <f t="array" ref="DW31">INDEX('1-month SOFR - UST '!$Q$9:$Q$1048576,MATCH(DW$4,'1-month SOFR - UST '!$O$9:$O$1048576,0))/12</f>
        <v>0.003603958333</v>
      </c>
      <c r="DX31" s="160">
        <f t="array" ref="DX31">INDEX('1-month SOFR - UST '!$Q$9:$Q$1048576,MATCH(DX$4,'1-month SOFR - UST '!$O$9:$O$1048576,0))/12</f>
        <v>0.003612475</v>
      </c>
      <c r="DY31" s="160">
        <f t="array" ref="DY31">INDEX('1-month SOFR - UST '!$Q$9:$Q$1048576,MATCH(DY$4,'1-month SOFR - UST '!$O$9:$O$1048576,0))/12</f>
        <v>0.003620416667</v>
      </c>
      <c r="DZ31" s="160">
        <f t="array" ref="DZ31">INDEX('1-month SOFR - UST '!$Q$9:$Q$1048576,MATCH(DZ$4,'1-month SOFR - UST '!$O$9:$O$1048576,0))/12</f>
        <v>0.0036294</v>
      </c>
      <c r="EA31" s="160">
        <f t="array" ref="EA31">INDEX('1-month SOFR - UST '!$Q$9:$Q$1048576,MATCH(EA$4,'1-month SOFR - UST '!$O$9:$O$1048576,0))/12</f>
        <v>0.003637491667</v>
      </c>
      <c r="EB31" s="160">
        <f t="array" ref="EB31">INDEX('1-month SOFR - UST '!$Q$9:$Q$1048576,MATCH(EB$4,'1-month SOFR - UST '!$O$9:$O$1048576,0))/12</f>
        <v>0.003646508333</v>
      </c>
      <c r="EC31" s="160" t="str">
        <f t="array" ref="EC31">INDEX('1-month SOFR - UST '!$Q$9:$Q$1048576,MATCH(EC$4,'1-month SOFR - UST '!$O$9:$O$1048576,0))/12</f>
        <v>#N/A</v>
      </c>
      <c r="ED31" s="160" t="str">
        <f t="array" ref="ED31">INDEX('1-month SOFR - UST '!$Q$9:$Q$1048576,MATCH(ED$4,'1-month SOFR - UST '!$O$9:$O$1048576,0))/12</f>
        <v>#N/A</v>
      </c>
      <c r="EE31" s="160" t="str">
        <f t="array" ref="EE31">INDEX('1-month SOFR - UST '!$Q$9:$Q$1048576,MATCH(EE$4,'1-month SOFR - UST '!$O$9:$O$1048576,0))/12</f>
        <v>#N/A</v>
      </c>
      <c r="EF31" s="160" t="str">
        <f t="array" ref="EF31">INDEX('1-month SOFR - UST '!$Q$9:$Q$1048576,MATCH(EF$4,'1-month SOFR - UST '!$O$9:$O$1048576,0))/12</f>
        <v>#N/A</v>
      </c>
      <c r="EG31" s="160" t="str">
        <f t="array" ref="EG31">INDEX('1-month SOFR - UST '!$Q$9:$Q$1048576,MATCH(EG$4,'1-month SOFR - UST '!$O$9:$O$1048576,0))/12</f>
        <v>#N/A</v>
      </c>
      <c r="EH31" s="160" t="str">
        <f t="array" ref="EH31">INDEX('1-month SOFR - UST '!$Q$9:$Q$1048576,MATCH(EH$4,'1-month SOFR - UST '!$O$9:$O$1048576,0))/12</f>
        <v>#N/A</v>
      </c>
      <c r="EI31" s="160" t="str">
        <f t="array" ref="EI31">INDEX('1-month SOFR - UST '!$Q$9:$Q$1048576,MATCH(EI$4,'1-month SOFR - UST '!$O$9:$O$1048576,0))/12</f>
        <v>#N/A</v>
      </c>
      <c r="EJ31" s="160" t="str">
        <f t="array" ref="EJ31">INDEX('1-month SOFR - UST '!$Q$9:$Q$1048576,MATCH(EJ$4,'1-month SOFR - UST '!$O$9:$O$1048576,0))/12</f>
        <v>#N/A</v>
      </c>
      <c r="EK31" s="160" t="str">
        <f t="array" ref="EK31">INDEX('1-month SOFR - UST '!$Q$9:$Q$1048576,MATCH(EK$4,'1-month SOFR - UST '!$O$9:$O$1048576,0))/12</f>
        <v>#N/A</v>
      </c>
      <c r="EL31" s="160" t="str">
        <f t="array" ref="EL31">INDEX('1-month SOFR - UST '!$Q$9:$Q$1048576,MATCH(EL$4,'1-month SOFR - UST '!$O$9:$O$1048576,0))/12</f>
        <v>#N/A</v>
      </c>
      <c r="EM31" s="160" t="str">
        <f t="array" ref="EM31">INDEX('1-month SOFR - UST '!$Q$9:$Q$1048576,MATCH(EM$4,'1-month SOFR - UST '!$O$9:$O$1048576,0))/12</f>
        <v>#N/A</v>
      </c>
      <c r="EN31" s="160" t="str">
        <f t="array" ref="EN31">INDEX('1-month SOFR - UST '!$Q$9:$Q$1048576,MATCH(EN$4,'1-month SOFR - UST '!$O$9:$O$1048576,0))/12</f>
        <v>#N/A</v>
      </c>
      <c r="EO31" s="160" t="str">
        <f t="array" ref="EO31">INDEX('1-month SOFR - UST '!$Q$9:$Q$1048576,MATCH(EO$4,'1-month SOFR - UST '!$O$9:$O$1048576,0))/12</f>
        <v>#N/A</v>
      </c>
      <c r="EP31" s="160" t="str">
        <f t="array" ref="EP31">INDEX('1-month SOFR - UST '!$Q$9:$Q$1048576,MATCH(EP$4,'1-month SOFR - UST '!$O$9:$O$1048576,0))/12</f>
        <v>#N/A</v>
      </c>
      <c r="EQ31" s="160" t="str">
        <f t="array" ref="EQ31">INDEX('1-month SOFR - UST '!$Q$9:$Q$1048576,MATCH(EQ$4,'1-month SOFR - UST '!$O$9:$O$1048576,0))/12</f>
        <v>#N/A</v>
      </c>
      <c r="ER31" s="160" t="str">
        <f t="array" ref="ER31">INDEX('1-month SOFR - UST '!$Q$9:$Q$1048576,MATCH(ER$4,'1-month SOFR - UST '!$O$9:$O$1048576,0))/12</f>
        <v>#N/A</v>
      </c>
      <c r="ES31" s="160" t="str">
        <f t="array" ref="ES31">INDEX('1-month SOFR - UST '!$Q$9:$Q$1048576,MATCH(ES$4,'1-month SOFR - UST '!$O$9:$O$1048576,0))/12</f>
        <v>#N/A</v>
      </c>
      <c r="ET31" s="160" t="str">
        <f t="array" ref="ET31">INDEX('1-month SOFR - UST '!$Q$9:$Q$1048576,MATCH(ET$4,'1-month SOFR - UST '!$O$9:$O$1048576,0))/12</f>
        <v>#N/A</v>
      </c>
      <c r="EU31" s="160" t="str">
        <f t="array" ref="EU31">INDEX('1-month SOFR - UST '!$Q$9:$Q$1048576,MATCH(EU$4,'1-month SOFR - UST '!$O$9:$O$1048576,0))/12</f>
        <v>#N/A</v>
      </c>
      <c r="EV31" s="160" t="str">
        <f t="array" ref="EV31">INDEX('1-month SOFR - UST '!$Q$9:$Q$1048576,MATCH(EV$4,'1-month SOFR - UST '!$O$9:$O$1048576,0))/12</f>
        <v>#N/A</v>
      </c>
      <c r="EW31" s="160" t="str">
        <f t="array" ref="EW31">INDEX('1-month SOFR - UST '!$Q$9:$Q$1048576,MATCH(EW$4,'1-month SOFR - UST '!$O$9:$O$1048576,0))/12</f>
        <v>#N/A</v>
      </c>
      <c r="EX31" s="160" t="str">
        <f t="array" ref="EX31">INDEX('1-month SOFR - UST '!$Q$9:$Q$1048576,MATCH(EX$4,'1-month SOFR - UST '!$O$9:$O$1048576,0))/12</f>
        <v>#N/A</v>
      </c>
      <c r="EY31" s="160" t="str">
        <f t="array" ref="EY31">INDEX('1-month SOFR - UST '!$Q$9:$Q$1048576,MATCH(EY$4,'1-month SOFR - UST '!$O$9:$O$1048576,0))/12</f>
        <v>#N/A</v>
      </c>
      <c r="EZ31" s="160" t="str">
        <f t="array" ref="EZ31">INDEX('1-month SOFR - UST '!$Q$9:$Q$1048576,MATCH(EZ$4,'1-month SOFR - UST '!$O$9:$O$1048576,0))/12</f>
        <v>#N/A</v>
      </c>
      <c r="FA31" s="160" t="str">
        <f t="array" ref="FA31">INDEX('1-month SOFR - UST '!$Q$9:$Q$1048576,MATCH(FA$4,'1-month SOFR - UST '!$O$9:$O$1048576,0))/12</f>
        <v>#N/A</v>
      </c>
      <c r="FB31" s="160" t="str">
        <f t="array" ref="FB31">INDEX('1-month SOFR - UST '!$Q$9:$Q$1048576,MATCH(FB$4,'1-month SOFR - UST '!$O$9:$O$1048576,0))/12</f>
        <v>#N/A</v>
      </c>
      <c r="FC31" s="160" t="str">
        <f t="array" ref="FC31">INDEX('1-month SOFR - UST '!$Q$9:$Q$1048576,MATCH(FC$4,'1-month SOFR - UST '!$O$9:$O$1048576,0))/12</f>
        <v>#N/A</v>
      </c>
      <c r="FD31" s="160" t="str">
        <f t="array" ref="FD31">INDEX('1-month SOFR - UST '!$Q$9:$Q$1048576,MATCH(FD$4,'1-month SOFR - UST '!$O$9:$O$1048576,0))/12</f>
        <v>#N/A</v>
      </c>
      <c r="FE31" s="160" t="str">
        <f t="array" ref="FE31">INDEX('1-month SOFR - UST '!$Q$9:$Q$1048576,MATCH(FE$4,'1-month SOFR - UST '!$O$9:$O$1048576,0))/12</f>
        <v>#N/A</v>
      </c>
      <c r="FF31" s="160" t="str">
        <f t="array" ref="FF31">INDEX('1-month SOFR - UST '!$Q$9:$Q$1048576,MATCH(FF$4,'1-month SOFR - UST '!$O$9:$O$1048576,0))/12</f>
        <v>#N/A</v>
      </c>
      <c r="FG31" s="160" t="str">
        <f t="array" ref="FG31">INDEX('1-month SOFR - UST '!$Q$9:$Q$1048576,MATCH(FG$4,'1-month SOFR - UST '!$O$9:$O$1048576,0))/12</f>
        <v>#N/A</v>
      </c>
      <c r="FH31" s="160" t="str">
        <f t="array" ref="FH31">INDEX('1-month SOFR - UST '!$Q$9:$Q$1048576,MATCH(FH$4,'1-month SOFR - UST '!$O$9:$O$1048576,0))/12</f>
        <v>#N/A</v>
      </c>
      <c r="FI31" s="160" t="str">
        <f t="array" ref="FI31">INDEX('1-month SOFR - UST '!$Q$9:$Q$1048576,MATCH(FI$4,'1-month SOFR - UST '!$O$9:$O$1048576,0))/12</f>
        <v>#N/A</v>
      </c>
      <c r="FJ31" s="160" t="str">
        <f t="array" ref="FJ31">INDEX('1-month SOFR - UST '!$Q$9:$Q$1048576,MATCH(FJ$4,'1-month SOFR - UST '!$O$9:$O$1048576,0))/12</f>
        <v>#N/A</v>
      </c>
      <c r="FK31" s="160" t="str">
        <f t="array" ref="FK31">INDEX('1-month SOFR - UST '!$Q$9:$Q$1048576,MATCH(FK$4,'1-month SOFR - UST '!$O$9:$O$1048576,0))/12</f>
        <v>#N/A</v>
      </c>
      <c r="FL31" s="160" t="str">
        <f t="array" ref="FL31">INDEX('1-month SOFR - UST '!$Q$9:$Q$1048576,MATCH(FL$4,'1-month SOFR - UST '!$O$9:$O$1048576,0))/12</f>
        <v>#N/A</v>
      </c>
      <c r="FM31" s="160" t="str">
        <f t="array" ref="FM31">INDEX('1-month SOFR - UST '!$Q$9:$Q$1048576,MATCH(FM$4,'1-month SOFR - UST '!$O$9:$O$1048576,0))/12</f>
        <v>#N/A</v>
      </c>
      <c r="FN31" s="160" t="str">
        <f t="array" ref="FN31">INDEX('1-month SOFR - UST '!$Q$9:$Q$1048576,MATCH(FN$4,'1-month SOFR - UST '!$O$9:$O$1048576,0))/12</f>
        <v>#N/A</v>
      </c>
      <c r="FO31" s="160" t="str">
        <f t="array" ref="FO31">INDEX('1-month SOFR - UST '!$Q$9:$Q$1048576,MATCH(FO$4,'1-month SOFR - UST '!$O$9:$O$1048576,0))/12</f>
        <v>#N/A</v>
      </c>
      <c r="FP31" s="160" t="str">
        <f t="array" ref="FP31">INDEX('1-month SOFR - UST '!$Q$9:$Q$1048576,MATCH(FP$4,'1-month SOFR - UST '!$O$9:$O$1048576,0))/12</f>
        <v>#N/A</v>
      </c>
      <c r="FQ31" s="160" t="str">
        <f t="array" ref="FQ31">INDEX('1-month SOFR - UST '!$Q$9:$Q$1048576,MATCH(FQ$4,'1-month SOFR - UST '!$O$9:$O$1048576,0))/12</f>
        <v>#N/A</v>
      </c>
      <c r="FR31" s="160" t="str">
        <f t="array" ref="FR31">INDEX('1-month SOFR - UST '!$Q$9:$Q$1048576,MATCH(FR$4,'1-month SOFR - UST '!$O$9:$O$1048576,0))/12</f>
        <v>#N/A</v>
      </c>
      <c r="FS31" s="160" t="str">
        <f t="array" ref="FS31">INDEX('1-month SOFR - UST '!$Q$9:$Q$1048576,MATCH(FS$4,'1-month SOFR - UST '!$O$9:$O$1048576,0))/12</f>
        <v>#N/A</v>
      </c>
      <c r="FT31" s="160" t="str">
        <f t="array" ref="FT31">INDEX('1-month SOFR - UST '!$Q$9:$Q$1048576,MATCH(FT$4,'1-month SOFR - UST '!$O$9:$O$1048576,0))/12</f>
        <v>#N/A</v>
      </c>
      <c r="FU31" s="160" t="str">
        <f t="array" ref="FU31">INDEX('1-month SOFR - UST '!$Q$9:$Q$1048576,MATCH(FU$4,'1-month SOFR - UST '!$O$9:$O$1048576,0))/12</f>
        <v>#N/A</v>
      </c>
      <c r="FV31" s="160" t="str">
        <f t="array" ref="FV31">INDEX('1-month SOFR - UST '!$Q$9:$Q$1048576,MATCH(FV$4,'1-month SOFR - UST '!$O$9:$O$1048576,0))/12</f>
        <v>#N/A</v>
      </c>
      <c r="FW31" s="160" t="str">
        <f t="array" ref="FW31">INDEX('1-month SOFR - UST '!$Q$9:$Q$1048576,MATCH(FW$4,'1-month SOFR - UST '!$O$9:$O$1048576,0))/12</f>
        <v>#N/A</v>
      </c>
      <c r="FX31" s="160" t="str">
        <f t="array" ref="FX31">INDEX('1-month SOFR - UST '!$Q$9:$Q$1048576,MATCH(FX$4,'1-month SOFR - UST '!$O$9:$O$1048576,0))/12</f>
        <v>#N/A</v>
      </c>
      <c r="FY31" s="160" t="str">
        <f t="array" ref="FY31">INDEX('1-month SOFR - UST '!$Q$9:$Q$1048576,MATCH(FY$4,'1-month SOFR - UST '!$O$9:$O$1048576,0))/12</f>
        <v>#N/A</v>
      </c>
      <c r="FZ31" s="160" t="str">
        <f t="array" ref="FZ31">INDEX('1-month SOFR - UST '!$Q$9:$Q$1048576,MATCH(FZ$4,'1-month SOFR - UST '!$O$9:$O$1048576,0))/12</f>
        <v>#N/A</v>
      </c>
      <c r="GA31" s="160" t="str">
        <f t="array" ref="GA31">INDEX('1-month SOFR - UST '!$Q$9:$Q$1048576,MATCH(GA$4,'1-month SOFR - UST '!$O$9:$O$1048576,0))/12</f>
        <v>#N/A</v>
      </c>
      <c r="GB31" s="160" t="str">
        <f t="array" ref="GB31">INDEX('1-month SOFR - UST '!$Q$9:$Q$1048576,MATCH(GB$4,'1-month SOFR - UST '!$O$9:$O$1048576,0))/12</f>
        <v>#N/A</v>
      </c>
      <c r="GC31" s="160" t="str">
        <f t="array" ref="GC31">INDEX('1-month SOFR - UST '!$Q$9:$Q$1048576,MATCH(GC$4,'1-month SOFR - UST '!$O$9:$O$1048576,0))/12</f>
        <v>#N/A</v>
      </c>
      <c r="GD31" s="160" t="str">
        <f t="array" ref="GD31">INDEX('1-month SOFR - UST '!$Q$9:$Q$1048576,MATCH(GD$4,'1-month SOFR - UST '!$O$9:$O$1048576,0))/12</f>
        <v>#N/A</v>
      </c>
      <c r="GE31" s="160" t="str">
        <f t="array" ref="GE31">INDEX('1-month SOFR - UST '!$Q$9:$Q$1048576,MATCH(GE$4,'1-month SOFR - UST '!$O$9:$O$1048576,0))/12</f>
        <v>#N/A</v>
      </c>
      <c r="GF31" s="160" t="str">
        <f t="array" ref="GF31">INDEX('1-month SOFR - UST '!$Q$9:$Q$1048576,MATCH(GF$4,'1-month SOFR - UST '!$O$9:$O$1048576,0))/12</f>
        <v>#N/A</v>
      </c>
      <c r="GG31" s="160" t="str">
        <f t="array" ref="GG31">INDEX('1-month SOFR - UST '!$Q$9:$Q$1048576,MATCH(GG$4,'1-month SOFR - UST '!$O$9:$O$1048576,0))/12</f>
        <v>#N/A</v>
      </c>
      <c r="GH31" s="160" t="str">
        <f t="array" ref="GH31">INDEX('1-month SOFR - UST '!$Q$9:$Q$1048576,MATCH(GH$4,'1-month SOFR - UST '!$O$9:$O$1048576,0))/12</f>
        <v>#N/A</v>
      </c>
      <c r="GI31" s="160" t="str">
        <f t="array" ref="GI31">INDEX('1-month SOFR - UST '!$Q$9:$Q$1048576,MATCH(GI$4,'1-month SOFR - UST '!$O$9:$O$1048576,0))/12</f>
        <v>#N/A</v>
      </c>
      <c r="GJ31" s="160" t="str">
        <f t="array" ref="GJ31">INDEX('1-month SOFR - UST '!$Q$9:$Q$1048576,MATCH(GJ$4,'1-month SOFR - UST '!$O$9:$O$1048576,0))/12</f>
        <v>#N/A</v>
      </c>
      <c r="GK31" s="160" t="str">
        <f t="array" ref="GK31">INDEX('1-month SOFR - UST '!$Q$9:$Q$1048576,MATCH(GK$4,'1-month SOFR - UST '!$O$9:$O$1048576,0))/12</f>
        <v>#N/A</v>
      </c>
      <c r="GL31" s="160" t="str">
        <f t="array" ref="GL31">INDEX('1-month SOFR - UST '!$Q$9:$Q$1048576,MATCH(GL$4,'1-month SOFR - UST '!$O$9:$O$1048576,0))/12</f>
        <v>#N/A</v>
      </c>
      <c r="GM31" s="160" t="str">
        <f t="array" ref="GM31">INDEX('1-month SOFR - UST '!$Q$9:$Q$1048576,MATCH(GM$4,'1-month SOFR - UST '!$O$9:$O$1048576,0))/12</f>
        <v>#N/A</v>
      </c>
      <c r="GN31" s="160" t="str">
        <f t="array" ref="GN31">INDEX('1-month SOFR - UST '!$Q$9:$Q$1048576,MATCH(GN$4,'1-month SOFR - UST '!$O$9:$O$1048576,0))/12</f>
        <v>#N/A</v>
      </c>
      <c r="GO31" s="160" t="str">
        <f t="array" ref="GO31">INDEX('1-month SOFR - UST '!$Q$9:$Q$1048576,MATCH(GO$4,'1-month SOFR - UST '!$O$9:$O$1048576,0))/12</f>
        <v>#N/A</v>
      </c>
      <c r="GP31" s="160" t="str">
        <f t="array" ref="GP31">INDEX('1-month SOFR - UST '!$Q$9:$Q$1048576,MATCH(GP$4,'1-month SOFR - UST '!$O$9:$O$1048576,0))/12</f>
        <v>#N/A</v>
      </c>
      <c r="GQ31" s="160" t="str">
        <f t="array" ref="GQ31">INDEX('1-month SOFR - UST '!$Q$9:$Q$1048576,MATCH(GQ$4,'1-month SOFR - UST '!$O$9:$O$1048576,0))/12</f>
        <v>#N/A</v>
      </c>
      <c r="GR31" s="160" t="str">
        <f t="array" ref="GR31">INDEX('1-month SOFR - UST '!$Q$9:$Q$1048576,MATCH(GR$4,'1-month SOFR - UST '!$O$9:$O$1048576,0))/12</f>
        <v>#N/A</v>
      </c>
      <c r="GS31" s="160" t="str">
        <f t="array" ref="GS31">INDEX('1-month SOFR - UST '!$Q$9:$Q$1048576,MATCH(GS$4,'1-month SOFR - UST '!$O$9:$O$1048576,0))/12</f>
        <v>#N/A</v>
      </c>
      <c r="GT31" s="160" t="str">
        <f t="array" ref="GT31">INDEX('1-month SOFR - UST '!$Q$9:$Q$1048576,MATCH(GT$4,'1-month SOFR - UST '!$O$9:$O$1048576,0))/12</f>
        <v>#N/A</v>
      </c>
      <c r="GU31" s="160" t="str">
        <f t="array" ref="GU31">INDEX('1-month SOFR - UST '!$Q$9:$Q$1048576,MATCH(GU$4,'1-month SOFR - UST '!$O$9:$O$1048576,0))/12</f>
        <v>#N/A</v>
      </c>
      <c r="GV31" s="160" t="str">
        <f t="array" ref="GV31">INDEX('1-month SOFR - UST '!$Q$9:$Q$1048576,MATCH(GV$4,'1-month SOFR - UST '!$O$9:$O$1048576,0))/12</f>
        <v>#N/A</v>
      </c>
      <c r="GW31" s="160" t="str">
        <f t="array" ref="GW31">INDEX('1-month SOFR - UST '!$Q$9:$Q$1048576,MATCH(GW$4,'1-month SOFR - UST '!$O$9:$O$1048576,0))/12</f>
        <v>#N/A</v>
      </c>
      <c r="GX31" s="160" t="str">
        <f t="array" ref="GX31">INDEX('1-month SOFR - UST '!$Q$9:$Q$1048576,MATCH(GX$4,'1-month SOFR - UST '!$O$9:$O$1048576,0))/12</f>
        <v>#N/A</v>
      </c>
      <c r="GY31" s="160" t="str">
        <f t="array" ref="GY31">INDEX('1-month SOFR - UST '!$Q$9:$Q$1048576,MATCH(GY$4,'1-month SOFR - UST '!$O$9:$O$1048576,0))/12</f>
        <v>#N/A</v>
      </c>
      <c r="GZ31" s="160" t="str">
        <f t="array" ref="GZ31">INDEX('1-month SOFR - UST '!$Q$9:$Q$1048576,MATCH(GZ$4,'1-month SOFR - UST '!$O$9:$O$1048576,0))/12</f>
        <v>#N/A</v>
      </c>
      <c r="HA31" s="160" t="str">
        <f t="array" ref="HA31">INDEX('1-month SOFR - UST '!$Q$9:$Q$1048576,MATCH(HA$4,'1-month SOFR - UST '!$O$9:$O$1048576,0))/12</f>
        <v>#N/A</v>
      </c>
      <c r="HB31" s="160" t="str">
        <f t="array" ref="HB31">INDEX('1-month SOFR - UST '!$Q$9:$Q$1048576,MATCH(HB$4,'1-month SOFR - UST '!$O$9:$O$1048576,0))/12</f>
        <v>#N/A</v>
      </c>
      <c r="HC31" s="160" t="str">
        <f t="array" ref="HC31">INDEX('1-month SOFR - UST '!$Q$9:$Q$1048576,MATCH(HC$4,'1-month SOFR - UST '!$O$9:$O$1048576,0))/12</f>
        <v>#N/A</v>
      </c>
      <c r="HD31" s="160" t="str">
        <f t="array" ref="HD31">INDEX('1-month SOFR - UST '!$Q$9:$Q$1048576,MATCH(HD$4,'1-month SOFR - UST '!$O$9:$O$1048576,0))/12</f>
        <v>#N/A</v>
      </c>
      <c r="HE31" s="160" t="str">
        <f t="array" ref="HE31">INDEX('1-month SOFR - UST '!$Q$9:$Q$1048576,MATCH(HE$4,'1-month SOFR - UST '!$O$9:$O$1048576,0))/12</f>
        <v>#N/A</v>
      </c>
      <c r="HF31" s="160" t="str">
        <f t="array" ref="HF31">INDEX('1-month SOFR - UST '!$Q$9:$Q$1048576,MATCH(HF$4,'1-month SOFR - UST '!$O$9:$O$1048576,0))/12</f>
        <v>#N/A</v>
      </c>
      <c r="HG31" s="160" t="str">
        <f t="array" ref="HG31">INDEX('1-month SOFR - UST '!$Q$9:$Q$1048576,MATCH(HG$4,'1-month SOFR - UST '!$O$9:$O$1048576,0))/12</f>
        <v>#N/A</v>
      </c>
      <c r="HH31" s="160" t="str">
        <f t="array" ref="HH31">INDEX('1-month SOFR - UST '!$Q$9:$Q$1048576,MATCH(HH$4,'1-month SOFR - UST '!$O$9:$O$1048576,0))/12</f>
        <v>#N/A</v>
      </c>
      <c r="HI31" s="160" t="str">
        <f t="array" ref="HI31">INDEX('1-month SOFR - UST '!$Q$9:$Q$1048576,MATCH(HI$4,'1-month SOFR - UST '!$O$9:$O$1048576,0))/12</f>
        <v>#N/A</v>
      </c>
      <c r="HJ31" s="160" t="str">
        <f t="array" ref="HJ31">INDEX('1-month SOFR - UST '!$Q$9:$Q$1048576,MATCH(HJ$4,'1-month SOFR - UST '!$O$9:$O$1048576,0))/12</f>
        <v>#N/A</v>
      </c>
      <c r="HK31" s="160" t="str">
        <f t="array" ref="HK31">INDEX('1-month SOFR - UST '!$Q$9:$Q$1048576,MATCH(HK$4,'1-month SOFR - UST '!$O$9:$O$1048576,0))/12</f>
        <v>#N/A</v>
      </c>
      <c r="HL31" s="160" t="str">
        <f t="array" ref="HL31">INDEX('1-month SOFR - UST '!$Q$9:$Q$1048576,MATCH(HL$4,'1-month SOFR - UST '!$O$9:$O$1048576,0))/12</f>
        <v>#N/A</v>
      </c>
      <c r="HM31" s="160" t="str">
        <f t="array" ref="HM31">INDEX('1-month SOFR - UST '!$Q$9:$Q$1048576,MATCH(HM$4,'1-month SOFR - UST '!$O$9:$O$1048576,0))/12</f>
        <v>#N/A</v>
      </c>
      <c r="HN31" s="160" t="str">
        <f t="array" ref="HN31">INDEX('1-month SOFR - UST '!$Q$9:$Q$1048576,MATCH(HN$4,'1-month SOFR - UST '!$O$9:$O$1048576,0))/12</f>
        <v>#N/A</v>
      </c>
      <c r="HO31" s="160" t="str">
        <f t="array" ref="HO31">INDEX('1-month SOFR - UST '!$Q$9:$Q$1048576,MATCH(HO$4,'1-month SOFR - UST '!$O$9:$O$1048576,0))/12</f>
        <v>#N/A</v>
      </c>
      <c r="HP31" s="160" t="str">
        <f t="array" ref="HP31">INDEX('1-month SOFR - UST '!$Q$9:$Q$1048576,MATCH(HP$4,'1-month SOFR - UST '!$O$9:$O$1048576,0))/12</f>
        <v>#N/A</v>
      </c>
      <c r="HQ31" s="160" t="str">
        <f t="array" ref="HQ31">INDEX('1-month SOFR - UST '!$Q$9:$Q$1048576,MATCH(HQ$4,'1-month SOFR - UST '!$O$9:$O$1048576,0))/12</f>
        <v>#N/A</v>
      </c>
      <c r="HR31" s="160" t="str">
        <f t="array" ref="HR31">INDEX('1-month SOFR - UST '!$Q$9:$Q$1048576,MATCH(HR$4,'1-month SOFR - UST '!$O$9:$O$1048576,0))/12</f>
        <v>#N/A</v>
      </c>
      <c r="HS31" s="160" t="str">
        <f t="array" ref="HS31">INDEX('1-month SOFR - UST '!$Q$9:$Q$1048576,MATCH(HS$4,'1-month SOFR - UST '!$O$9:$O$1048576,0))/12</f>
        <v>#N/A</v>
      </c>
      <c r="HT31" s="160" t="str">
        <f t="array" ref="HT31">INDEX('1-month SOFR - UST '!$Q$9:$Q$1048576,MATCH(HT$4,'1-month SOFR - UST '!$O$9:$O$1048576,0))/12</f>
        <v>#N/A</v>
      </c>
      <c r="HU31" s="160" t="str">
        <f t="array" ref="HU31">INDEX('1-month SOFR - UST '!$Q$9:$Q$1048576,MATCH(HU$4,'1-month SOFR - UST '!$O$9:$O$1048576,0))/12</f>
        <v>#N/A</v>
      </c>
      <c r="HV31" s="160" t="str">
        <f t="array" ref="HV31">INDEX('1-month SOFR - UST '!$Q$9:$Q$1048576,MATCH(HV$4,'1-month SOFR - UST '!$O$9:$O$1048576,0))/12</f>
        <v>#N/A</v>
      </c>
      <c r="HW31" s="160" t="str">
        <f t="array" ref="HW31">INDEX('1-month SOFR - UST '!$Q$9:$Q$1048576,MATCH(HW$4,'1-month SOFR - UST '!$O$9:$O$1048576,0))/12</f>
        <v>#N/A</v>
      </c>
      <c r="HX31" s="160" t="str">
        <f t="array" ref="HX31">INDEX('1-month SOFR - UST '!$Q$9:$Q$1048576,MATCH(HX$4,'1-month SOFR - UST '!$O$9:$O$1048576,0))/12</f>
        <v>#N/A</v>
      </c>
      <c r="HY31" s="160" t="str">
        <f t="array" ref="HY31">INDEX('1-month SOFR - UST '!$Q$9:$Q$1048576,MATCH(HY$4,'1-month SOFR - UST '!$O$9:$O$1048576,0))/12</f>
        <v>#N/A</v>
      </c>
      <c r="HZ31" s="160" t="str">
        <f t="array" ref="HZ31">INDEX('1-month SOFR - UST '!$Q$9:$Q$1048576,MATCH(HZ$4,'1-month SOFR - UST '!$O$9:$O$1048576,0))/12</f>
        <v>#N/A</v>
      </c>
      <c r="IA31" s="160" t="str">
        <f t="array" ref="IA31">INDEX('1-month SOFR - UST '!$Q$9:$Q$1048576,MATCH(IA$4,'1-month SOFR - UST '!$O$9:$O$1048576,0))/12</f>
        <v>#N/A</v>
      </c>
      <c r="IB31" s="160" t="str">
        <f t="array" ref="IB31">INDEX('1-month SOFR - UST '!$Q$9:$Q$1048576,MATCH(IB$4,'1-month SOFR - UST '!$O$9:$O$1048576,0))/12</f>
        <v>#N/A</v>
      </c>
      <c r="IC31" s="160" t="str">
        <f t="array" ref="IC31">INDEX('1-month SOFR - UST '!$Q$9:$Q$1048576,MATCH(IC$4,'1-month SOFR - UST '!$O$9:$O$1048576,0))/12</f>
        <v>#N/A</v>
      </c>
      <c r="ID31" s="160" t="str">
        <f t="array" ref="ID31">INDEX('1-month SOFR - UST '!$Q$9:$Q$1048576,MATCH(ID$4,'1-month SOFR - UST '!$O$9:$O$1048576,0))/12</f>
        <v>#N/A</v>
      </c>
      <c r="IE31" s="160" t="str">
        <f t="array" ref="IE31">INDEX('1-month SOFR - UST '!$Q$9:$Q$1048576,MATCH(IE$4,'1-month SOFR - UST '!$O$9:$O$1048576,0))/12</f>
        <v>#N/A</v>
      </c>
      <c r="IF31" s="160" t="str">
        <f t="array" ref="IF31">INDEX('1-month SOFR - UST '!$Q$9:$Q$1048576,MATCH(IF$4,'1-month SOFR - UST '!$O$9:$O$1048576,0))/12</f>
        <v>#N/A</v>
      </c>
      <c r="IG31" s="160" t="str">
        <f t="array" ref="IG31">INDEX('1-month SOFR - UST '!$Q$9:$Q$1048576,MATCH(IG$4,'1-month SOFR - UST '!$O$9:$O$1048576,0))/12</f>
        <v>#N/A</v>
      </c>
      <c r="IH31" s="160" t="str">
        <f t="array" ref="IH31">INDEX('1-month SOFR - UST '!$Q$9:$Q$1048576,MATCH(IH$4,'1-month SOFR - UST '!$O$9:$O$1048576,0))/12</f>
        <v>#N/A</v>
      </c>
      <c r="II31" s="160" t="str">
        <f t="array" ref="II31">INDEX('1-month SOFR - UST '!$Q$9:$Q$1048576,MATCH(II$4,'1-month SOFR - UST '!$O$9:$O$1048576,0))/12</f>
        <v>#N/A</v>
      </c>
      <c r="IJ31" s="160" t="str">
        <f t="array" ref="IJ31">INDEX('1-month SOFR - UST '!$Q$9:$Q$1048576,MATCH(IJ$4,'1-month SOFR - UST '!$O$9:$O$1048576,0))/12</f>
        <v>#N/A</v>
      </c>
      <c r="IK31" s="160" t="str">
        <f t="array" ref="IK31">INDEX('1-month SOFR - UST '!$Q$9:$Q$1048576,MATCH(IK$4,'1-month SOFR - UST '!$O$9:$O$1048576,0))/12</f>
        <v>#N/A</v>
      </c>
      <c r="IL31" s="160" t="str">
        <f t="array" ref="IL31">INDEX('1-month SOFR - UST '!$Q$9:$Q$1048576,MATCH(IL$4,'1-month SOFR - UST '!$O$9:$O$1048576,0))/12</f>
        <v>#N/A</v>
      </c>
      <c r="IM31" s="160" t="str">
        <f t="array" ref="IM31">INDEX('1-month SOFR - UST '!$Q$9:$Q$1048576,MATCH(IM$4,'1-month SOFR - UST '!$O$9:$O$1048576,0))/12</f>
        <v>#N/A</v>
      </c>
      <c r="IN31" s="160" t="str">
        <f t="array" ref="IN31">INDEX('1-month SOFR - UST '!$Q$9:$Q$1048576,MATCH(IN$4,'1-month SOFR - UST '!$O$9:$O$1048576,0))/12</f>
        <v>#N/A</v>
      </c>
      <c r="IO31" s="160" t="str">
        <f t="array" ref="IO31">INDEX('1-month SOFR - UST '!$Q$9:$Q$1048576,MATCH(IO$4,'1-month SOFR - UST '!$O$9:$O$1048576,0))/12</f>
        <v>#N/A</v>
      </c>
      <c r="IP31" s="160" t="str">
        <f t="array" ref="IP31">INDEX('1-month SOFR - UST '!$Q$9:$Q$1048576,MATCH(IP$4,'1-month SOFR - UST '!$O$9:$O$1048576,0))/12</f>
        <v>#N/A</v>
      </c>
      <c r="IQ31" s="160" t="str">
        <f t="array" ref="IQ31">INDEX('1-month SOFR - UST '!$Q$9:$Q$1048576,MATCH(IQ$4,'1-month SOFR - UST '!$O$9:$O$1048576,0))/12</f>
        <v>#N/A</v>
      </c>
      <c r="IR31" s="160" t="str">
        <f t="array" ref="IR31">INDEX('1-month SOFR - UST '!$Q$9:$Q$1048576,MATCH(IR$4,'1-month SOFR - UST '!$O$9:$O$1048576,0))/12</f>
        <v>#N/A</v>
      </c>
      <c r="IS31" s="160" t="str">
        <f t="array" ref="IS31">INDEX('1-month SOFR - UST '!$Q$9:$Q$1048576,MATCH(IS$4,'1-month SOFR - UST '!$O$9:$O$1048576,0))/12</f>
        <v>#N/A</v>
      </c>
      <c r="IT31" s="160" t="str">
        <f t="array" ref="IT31">INDEX('1-month SOFR - UST '!$Q$9:$Q$1048576,MATCH(IT$4,'1-month SOFR - UST '!$O$9:$O$1048576,0))/12</f>
        <v>#N/A</v>
      </c>
      <c r="IU31" s="160" t="str">
        <f t="array" ref="IU31">INDEX('1-month SOFR - UST '!$Q$9:$Q$1048576,MATCH(IU$4,'1-month SOFR - UST '!$O$9:$O$1048576,0))/12</f>
        <v>#N/A</v>
      </c>
      <c r="IV31" s="160" t="str">
        <f t="array" ref="IV31">INDEX('1-month SOFR - UST '!$Q$9:$Q$1048576,MATCH(IV$4,'1-month SOFR - UST '!$O$9:$O$1048576,0))/12</f>
        <v>#N/A</v>
      </c>
      <c r="IW31" s="160" t="str">
        <f t="array" ref="IW31">INDEX('1-month SOFR - UST '!$Q$9:$Q$1048576,MATCH(IW$4,'1-month SOFR - UST '!$O$9:$O$1048576,0))/12</f>
        <v>#N/A</v>
      </c>
      <c r="IX31" s="160" t="str">
        <f t="array" ref="IX31">INDEX('1-month SOFR - UST '!$Q$9:$Q$1048576,MATCH(IX$4,'1-month SOFR - UST '!$O$9:$O$1048576,0))/12</f>
        <v>#N/A</v>
      </c>
      <c r="IY31" s="160" t="str">
        <f t="array" ref="IY31">INDEX('1-month SOFR - UST '!$Q$9:$Q$1048576,MATCH(IY$4,'1-month SOFR - UST '!$O$9:$O$1048576,0))/12</f>
        <v>#N/A</v>
      </c>
      <c r="IZ31" s="160" t="str">
        <f t="array" ref="IZ31">INDEX('1-month SOFR - UST '!$Q$9:$Q$1048576,MATCH(IZ$4,'1-month SOFR - UST '!$O$9:$O$1048576,0))/12</f>
        <v>#N/A</v>
      </c>
      <c r="JA31" s="160" t="str">
        <f t="array" ref="JA31">INDEX('1-month SOFR - UST '!$Q$9:$Q$1048576,MATCH(JA$4,'1-month SOFR - UST '!$O$9:$O$1048576,0))/12</f>
        <v>#N/A</v>
      </c>
      <c r="JB31" s="160" t="str">
        <f t="array" ref="JB31">INDEX('1-month SOFR - UST '!$Q$9:$Q$1048576,MATCH(JB$4,'1-month SOFR - UST '!$O$9:$O$1048576,0))/12</f>
        <v>#N/A</v>
      </c>
      <c r="JC31" s="160" t="str">
        <f t="array" ref="JC31">INDEX('1-month SOFR - UST '!$Q$9:$Q$1048576,MATCH(JC$4,'1-month SOFR - UST '!$O$9:$O$1048576,0))/12</f>
        <v>#N/A</v>
      </c>
      <c r="JD31" s="160" t="str">
        <f t="array" ref="JD31">INDEX('1-month SOFR - UST '!$Q$9:$Q$1048576,MATCH(JD$4,'1-month SOFR - UST '!$O$9:$O$1048576,0))/12</f>
        <v>#N/A</v>
      </c>
      <c r="JE31" s="160" t="str">
        <f t="array" ref="JE31">INDEX('1-month SOFR - UST '!$Q$9:$Q$1048576,MATCH(JE$4,'1-month SOFR - UST '!$O$9:$O$1048576,0))/12</f>
        <v>#N/A</v>
      </c>
      <c r="JF31" s="160" t="str">
        <f t="array" ref="JF31">INDEX('1-month SOFR - UST '!$Q$9:$Q$1048576,MATCH(JF$4,'1-month SOFR - UST '!$O$9:$O$1048576,0))/12</f>
        <v>#N/A</v>
      </c>
      <c r="JG31" s="160" t="str">
        <f t="array" ref="JG31">INDEX('1-month SOFR - UST '!$Q$9:$Q$1048576,MATCH(JG$4,'1-month SOFR - UST '!$O$9:$O$1048576,0))/12</f>
        <v>#N/A</v>
      </c>
      <c r="JH31" s="160" t="str">
        <f t="array" ref="JH31">INDEX('1-month SOFR - UST '!$Q$9:$Q$1048576,MATCH(JH$4,'1-month SOFR - UST '!$O$9:$O$1048576,0))/12</f>
        <v>#N/A</v>
      </c>
      <c r="JI31" s="160" t="str">
        <f t="array" ref="JI31">INDEX('1-month SOFR - UST '!$Q$9:$Q$1048576,MATCH(JI$4,'1-month SOFR - UST '!$O$9:$O$1048576,0))/12</f>
        <v>#N/A</v>
      </c>
      <c r="JJ31" s="160" t="str">
        <f t="array" ref="JJ31">INDEX('1-month SOFR - UST '!$Q$9:$Q$1048576,MATCH(JJ$4,'1-month SOFR - UST '!$O$9:$O$1048576,0))/12</f>
        <v>#N/A</v>
      </c>
      <c r="JK31" s="160" t="str">
        <f t="array" ref="JK31">INDEX('1-month SOFR - UST '!$Q$9:$Q$1048576,MATCH(JK$4,'1-month SOFR - UST '!$O$9:$O$1048576,0))/12</f>
        <v>#N/A</v>
      </c>
      <c r="JL31" s="160" t="str">
        <f t="array" ref="JL31">INDEX('1-month SOFR - UST '!$Q$9:$Q$1048576,MATCH(JL$4,'1-month SOFR - UST '!$O$9:$O$1048576,0))/12</f>
        <v>#N/A</v>
      </c>
      <c r="JM31" s="160" t="str">
        <f t="array" ref="JM31">INDEX('1-month SOFR - UST '!$Q$9:$Q$1048576,MATCH(JM$4,'1-month SOFR - UST '!$O$9:$O$1048576,0))/12</f>
        <v>#N/A</v>
      </c>
      <c r="JN31" s="160" t="str">
        <f t="array" ref="JN31">INDEX('1-month SOFR - UST '!$Q$9:$Q$1048576,MATCH(JN$4,'1-month SOFR - UST '!$O$9:$O$1048576,0))/12</f>
        <v>#N/A</v>
      </c>
      <c r="JO31" s="160" t="str">
        <f t="array" ref="JO31">INDEX('1-month SOFR - UST '!$Q$9:$Q$1048576,MATCH(JO$4,'1-month SOFR - UST '!$O$9:$O$1048576,0))/12</f>
        <v>#N/A</v>
      </c>
      <c r="JP31" s="160" t="str">
        <f t="array" ref="JP31">INDEX('1-month SOFR - UST '!$Q$9:$Q$1048576,MATCH(JP$4,'1-month SOFR - UST '!$O$9:$O$1048576,0))/12</f>
        <v>#N/A</v>
      </c>
      <c r="JQ31" s="160" t="str">
        <f t="array" ref="JQ31">INDEX('1-month SOFR - UST '!$Q$9:$Q$1048576,MATCH(JQ$4,'1-month SOFR - UST '!$O$9:$O$1048576,0))/12</f>
        <v>#N/A</v>
      </c>
      <c r="JR31" s="160" t="str">
        <f t="array" ref="JR31">INDEX('1-month SOFR - UST '!$Q$9:$Q$1048576,MATCH(JR$4,'1-month SOFR - UST '!$O$9:$O$1048576,0))/12</f>
        <v>#N/A</v>
      </c>
      <c r="JS31" s="160" t="str">
        <f t="array" ref="JS31">INDEX('1-month SOFR - UST '!$Q$9:$Q$1048576,MATCH(JS$4,'1-month SOFR - UST '!$O$9:$O$1048576,0))/12</f>
        <v>#N/A</v>
      </c>
      <c r="JT31" s="160" t="str">
        <f t="array" ref="JT31">INDEX('1-month SOFR - UST '!$Q$9:$Q$1048576,MATCH(JT$4,'1-month SOFR - UST '!$O$9:$O$1048576,0))/12</f>
        <v>#N/A</v>
      </c>
      <c r="JU31" s="160" t="str">
        <f t="array" ref="JU31">INDEX('1-month SOFR - UST '!$Q$9:$Q$1048576,MATCH(JU$4,'1-month SOFR - UST '!$O$9:$O$1048576,0))/12</f>
        <v>#N/A</v>
      </c>
      <c r="JV31" s="160" t="str">
        <f t="array" ref="JV31">INDEX('1-month SOFR - UST '!$Q$9:$Q$1048576,MATCH(JV$4,'1-month SOFR - UST '!$O$9:$O$1048576,0))/12</f>
        <v>#N/A</v>
      </c>
      <c r="JW31" s="160" t="str">
        <f t="array" ref="JW31">INDEX('1-month SOFR - UST '!$Q$9:$Q$1048576,MATCH(JW$4,'1-month SOFR - UST '!$O$9:$O$1048576,0))/12</f>
        <v>#N/A</v>
      </c>
      <c r="JX31" s="160" t="str">
        <f t="array" ref="JX31">INDEX('1-month SOFR - UST '!$Q$9:$Q$1048576,MATCH(JX$4,'1-month SOFR - UST '!$O$9:$O$1048576,0))/12</f>
        <v>#N/A</v>
      </c>
      <c r="JY31" s="160" t="str">
        <f t="array" ref="JY31">INDEX('1-month SOFR - UST '!$Q$9:$Q$1048576,MATCH(JY$4,'1-month SOFR - UST '!$O$9:$O$1048576,0))/12</f>
        <v>#N/A</v>
      </c>
      <c r="JZ31" s="160" t="str">
        <f t="array" ref="JZ31">INDEX('1-month SOFR - UST '!$Q$9:$Q$1048576,MATCH(JZ$4,'1-month SOFR - UST '!$O$9:$O$1048576,0))/12</f>
        <v>#N/A</v>
      </c>
      <c r="KA31" s="160" t="str">
        <f t="array" ref="KA31">INDEX('1-month SOFR - UST '!$Q$9:$Q$1048576,MATCH(KA$4,'1-month SOFR - UST '!$O$9:$O$1048576,0))/12</f>
        <v>#N/A</v>
      </c>
      <c r="KB31" s="160" t="str">
        <f t="array" ref="KB31">INDEX('1-month SOFR - UST '!$Q$9:$Q$1048576,MATCH(KB$4,'1-month SOFR - UST '!$O$9:$O$1048576,0))/12</f>
        <v>#N/A</v>
      </c>
      <c r="KC31" s="160" t="str">
        <f t="array" ref="KC31">INDEX('1-month SOFR - UST '!$Q$9:$Q$1048576,MATCH(KC$4,'1-month SOFR - UST '!$O$9:$O$1048576,0))/12</f>
        <v>#N/A</v>
      </c>
      <c r="KD31" s="160" t="str">
        <f t="array" ref="KD31">INDEX('1-month SOFR - UST '!$Q$9:$Q$1048576,MATCH(KD$4,'1-month SOFR - UST '!$O$9:$O$1048576,0))/12</f>
        <v>#N/A</v>
      </c>
      <c r="KE31" s="160" t="str">
        <f t="array" ref="KE31">INDEX('1-month SOFR - UST '!$Q$9:$Q$1048576,MATCH(KE$4,'1-month SOFR - UST '!$O$9:$O$1048576,0))/12</f>
        <v>#N/A</v>
      </c>
      <c r="KF31" s="160" t="str">
        <f t="array" ref="KF31">INDEX('1-month SOFR - UST '!$Q$9:$Q$1048576,MATCH(KF$4,'1-month SOFR - UST '!$O$9:$O$1048576,0))/12</f>
        <v>#N/A</v>
      </c>
      <c r="KG31" s="160" t="str">
        <f t="array" ref="KG31">INDEX('1-month SOFR - UST '!$Q$9:$Q$1048576,MATCH(KG$4,'1-month SOFR - UST '!$O$9:$O$1048576,0))/12</f>
        <v>#N/A</v>
      </c>
      <c r="KH31" s="160" t="str">
        <f t="array" ref="KH31">INDEX('1-month SOFR - UST '!$Q$9:$Q$1048576,MATCH(KH$4,'1-month SOFR - UST '!$O$9:$O$1048576,0))/12</f>
        <v>#N/A</v>
      </c>
      <c r="KI31" s="160" t="str">
        <f t="array" ref="KI31">INDEX('1-month SOFR - UST '!$Q$9:$Q$1048576,MATCH(KI$4,'1-month SOFR - UST '!$O$9:$O$1048576,0))/12</f>
        <v>#N/A</v>
      </c>
      <c r="KJ31" s="160" t="str">
        <f t="array" ref="KJ31">INDEX('1-month SOFR - UST '!$Q$9:$Q$1048576,MATCH(KJ$4,'1-month SOFR - UST '!$O$9:$O$1048576,0))/12</f>
        <v>#N/A</v>
      </c>
      <c r="KK31" s="160" t="str">
        <f t="array" ref="KK31">INDEX('1-month SOFR - UST '!$Q$9:$Q$1048576,MATCH(KK$4,'1-month SOFR - UST '!$O$9:$O$1048576,0))/12</f>
        <v>#N/A</v>
      </c>
      <c r="KL31" s="160" t="str">
        <f t="array" ref="KL31">INDEX('1-month SOFR - UST '!$Q$9:$Q$1048576,MATCH(KL$4,'1-month SOFR - UST '!$O$9:$O$1048576,0))/12</f>
        <v>#N/A</v>
      </c>
      <c r="KM31" s="160" t="str">
        <f t="array" ref="KM31">INDEX('1-month SOFR - UST '!$Q$9:$Q$1048576,MATCH(KM$4,'1-month SOFR - UST '!$O$9:$O$1048576,0))/12</f>
        <v>#N/A</v>
      </c>
      <c r="KN31" s="160" t="str">
        <f t="array" ref="KN31">INDEX('1-month SOFR - UST '!$Q$9:$Q$1048576,MATCH(KN$4,'1-month SOFR - UST '!$O$9:$O$1048576,0))/12</f>
        <v>#N/A</v>
      </c>
      <c r="KO31" s="160" t="str">
        <f t="array" ref="KO31">INDEX('1-month SOFR - UST '!$Q$9:$Q$1048576,MATCH(KO$4,'1-month SOFR - UST '!$O$9:$O$1048576,0))/12</f>
        <v>#N/A</v>
      </c>
      <c r="KP31" s="160" t="str">
        <f t="array" ref="KP31">INDEX('1-month SOFR - UST '!$Q$9:$Q$1048576,MATCH(KP$4,'1-month SOFR - UST '!$O$9:$O$1048576,0))/12</f>
        <v>#N/A</v>
      </c>
      <c r="KQ31" s="160" t="str">
        <f t="array" ref="KQ31">INDEX('1-month SOFR - UST '!$Q$9:$Q$1048576,MATCH(KQ$4,'1-month SOFR - UST '!$O$9:$O$1048576,0))/12</f>
        <v>#N/A</v>
      </c>
      <c r="KR31" s="160" t="str">
        <f t="array" ref="KR31">INDEX('1-month SOFR - UST '!$Q$9:$Q$1048576,MATCH(KR$4,'1-month SOFR - UST '!$O$9:$O$1048576,0))/12</f>
        <v>#N/A</v>
      </c>
      <c r="KS31" s="160" t="str">
        <f t="array" ref="KS31">INDEX('1-month SOFR - UST '!$Q$9:$Q$1048576,MATCH(KS$4,'1-month SOFR - UST '!$O$9:$O$1048576,0))/12</f>
        <v>#N/A</v>
      </c>
      <c r="KT31" s="160" t="str">
        <f t="array" ref="KT31">INDEX('1-month SOFR - UST '!$Q$9:$Q$1048576,MATCH(KT$4,'1-month SOFR - UST '!$O$9:$O$1048576,0))/12</f>
        <v>#N/A</v>
      </c>
      <c r="KU31" s="160" t="str">
        <f t="array" ref="KU31">INDEX('1-month SOFR - UST '!$Q$9:$Q$1048576,MATCH(KU$4,'1-month SOFR - UST '!$O$9:$O$1048576,0))/12</f>
        <v>#N/A</v>
      </c>
      <c r="KV31" s="160" t="str">
        <f t="array" ref="KV31">INDEX('1-month SOFR - UST '!$Q$9:$Q$1048576,MATCH(KV$4,'1-month SOFR - UST '!$O$9:$O$1048576,0))/12</f>
        <v>#N/A</v>
      </c>
      <c r="KW31" s="160" t="str">
        <f t="array" ref="KW31">INDEX('1-month SOFR - UST '!$Q$9:$Q$1048576,MATCH(KW$4,'1-month SOFR - UST '!$O$9:$O$1048576,0))/12</f>
        <v>#N/A</v>
      </c>
      <c r="KX31" s="160" t="str">
        <f t="array" ref="KX31">INDEX('1-month SOFR - UST '!$Q$9:$Q$1048576,MATCH(KX$4,'1-month SOFR - UST '!$O$9:$O$1048576,0))/12</f>
        <v>#N/A</v>
      </c>
      <c r="KY31" s="160" t="str">
        <f t="array" ref="KY31">INDEX('1-month SOFR - UST '!$Q$9:$Q$1048576,MATCH(KY$4,'1-month SOFR - UST '!$O$9:$O$1048576,0))/12</f>
        <v>#N/A</v>
      </c>
      <c r="KZ31" s="160" t="str">
        <f t="array" ref="KZ31">INDEX('1-month SOFR - UST '!$Q$9:$Q$1048576,MATCH(KZ$4,'1-month SOFR - UST '!$O$9:$O$1048576,0))/12</f>
        <v>#N/A</v>
      </c>
      <c r="LA31" s="160" t="str">
        <f t="array" ref="LA31">INDEX('1-month SOFR - UST '!$Q$9:$Q$1048576,MATCH(LA$4,'1-month SOFR - UST '!$O$9:$O$1048576,0))/12</f>
        <v>#N/A</v>
      </c>
      <c r="LB31" s="160" t="str">
        <f t="array" ref="LB31">INDEX('1-month SOFR - UST '!$Q$9:$Q$1048576,MATCH(LB$4,'1-month SOFR - UST '!$O$9:$O$1048576,0))/12</f>
        <v>#N/A</v>
      </c>
      <c r="LC31" s="160" t="str">
        <f t="array" ref="LC31">INDEX('1-month SOFR - UST '!$Q$9:$Q$1048576,MATCH(LC$4,'1-month SOFR - UST '!$O$9:$O$1048576,0))/12</f>
        <v>#N/A</v>
      </c>
      <c r="LD31" s="160" t="str">
        <f t="array" ref="LD31">INDEX('1-month SOFR - UST '!$Q$9:$Q$1048576,MATCH(LD$4,'1-month SOFR - UST '!$O$9:$O$1048576,0))/12</f>
        <v>#N/A</v>
      </c>
      <c r="LE31" s="160" t="str">
        <f t="array" ref="LE31">INDEX('1-month SOFR - UST '!$Q$9:$Q$1048576,MATCH(LE$4,'1-month SOFR - UST '!$O$9:$O$1048576,0))/12</f>
        <v>#N/A</v>
      </c>
      <c r="LF31" s="160" t="str">
        <f t="array" ref="LF31">INDEX('1-month SOFR - UST '!$Q$9:$Q$1048576,MATCH(LF$4,'1-month SOFR - UST '!$O$9:$O$1048576,0))/12</f>
        <v>#N/A</v>
      </c>
      <c r="LG31" s="160" t="str">
        <f t="array" ref="LG31">INDEX('1-month SOFR - UST '!$Q$9:$Q$1048576,MATCH(LG$4,'1-month SOFR - UST '!$O$9:$O$1048576,0))/12</f>
        <v>#N/A</v>
      </c>
      <c r="LH31" s="160" t="str">
        <f t="array" ref="LH31">INDEX('1-month SOFR - UST '!$Q$9:$Q$1048576,MATCH(LH$4,'1-month SOFR - UST '!$O$9:$O$1048576,0))/12</f>
        <v>#N/A</v>
      </c>
      <c r="LI31" s="160" t="str">
        <f t="array" ref="LI31">INDEX('1-month SOFR - UST '!$Q$9:$Q$1048576,MATCH(LI$4,'1-month SOFR - UST '!$O$9:$O$1048576,0))/12</f>
        <v>#N/A</v>
      </c>
      <c r="LJ31" s="160" t="str">
        <f t="array" ref="LJ31">INDEX('1-month SOFR - UST '!$Q$9:$Q$1048576,MATCH(LJ$4,'1-month SOFR - UST '!$O$9:$O$1048576,0))/12</f>
        <v>#N/A</v>
      </c>
      <c r="LK31" s="160" t="str">
        <f t="array" ref="LK31">INDEX('1-month SOFR - UST '!$Q$9:$Q$1048576,MATCH(LK$4,'1-month SOFR - UST '!$O$9:$O$1048576,0))/12</f>
        <v>#N/A</v>
      </c>
      <c r="LL31" s="160" t="str">
        <f t="array" ref="LL31">INDEX('1-month SOFR - UST '!$Q$9:$Q$1048576,MATCH(LL$4,'1-month SOFR - UST '!$O$9:$O$1048576,0))/12</f>
        <v>#N/A</v>
      </c>
      <c r="LM31" s="160" t="str">
        <f t="array" ref="LM31">INDEX('1-month SOFR - UST '!$Q$9:$Q$1048576,MATCH(LM$4,'1-month SOFR - UST '!$O$9:$O$1048576,0))/12</f>
        <v>#N/A</v>
      </c>
      <c r="LN31" s="160" t="str">
        <f t="array" ref="LN31">INDEX('1-month SOFR - UST '!$Q$9:$Q$1048576,MATCH(LN$4,'1-month SOFR - UST '!$O$9:$O$1048576,0))/12</f>
        <v>#N/A</v>
      </c>
      <c r="LO31" s="160" t="str">
        <f t="array" ref="LO31">INDEX('1-month SOFR - UST '!$Q$9:$Q$1048576,MATCH(LO$4,'1-month SOFR - UST '!$O$9:$O$1048576,0))/12</f>
        <v>#N/A</v>
      </c>
      <c r="LP31" s="160" t="str">
        <f t="array" ref="LP31">INDEX('1-month SOFR - UST '!$Q$9:$Q$1048576,MATCH(LP$4,'1-month SOFR - UST '!$O$9:$O$1048576,0))/12</f>
        <v>#N/A</v>
      </c>
      <c r="LQ31" s="160" t="str">
        <f t="array" ref="LQ31">INDEX('1-month SOFR - UST '!$Q$9:$Q$1048576,MATCH(LQ$4,'1-month SOFR - UST '!$O$9:$O$1048576,0))/12</f>
        <v>#N/A</v>
      </c>
      <c r="LR31" s="160" t="str">
        <f t="array" ref="LR31">INDEX('1-month SOFR - UST '!$Q$9:$Q$1048576,MATCH(LR$4,'1-month SOFR - UST '!$O$9:$O$1048576,0))/12</f>
        <v>#N/A</v>
      </c>
      <c r="LS31" s="160" t="str">
        <f t="array" ref="LS31">INDEX('1-month SOFR - UST '!$Q$9:$Q$1048576,MATCH(LS$4,'1-month SOFR - UST '!$O$9:$O$1048576,0))/12</f>
        <v>#N/A</v>
      </c>
      <c r="LT31" s="160" t="str">
        <f t="array" ref="LT31">INDEX('1-month SOFR - UST '!$Q$9:$Q$1048576,MATCH(LT$4,'1-month SOFR - UST '!$O$9:$O$1048576,0))/12</f>
        <v>#N/A</v>
      </c>
      <c r="LU31" s="160" t="str">
        <f t="array" ref="LU31">INDEX('1-month SOFR - UST '!$Q$9:$Q$1048576,MATCH(LU$4,'1-month SOFR - UST '!$O$9:$O$1048576,0))/12</f>
        <v>#N/A</v>
      </c>
      <c r="LV31" s="160" t="str">
        <f t="array" ref="LV31">INDEX('1-month SOFR - UST '!$Q$9:$Q$1048576,MATCH(LV$4,'1-month SOFR - UST '!$O$9:$O$1048576,0))/12</f>
        <v>#N/A</v>
      </c>
      <c r="LW31" s="160" t="str">
        <f t="array" ref="LW31">INDEX('1-month SOFR - UST '!$Q$9:$Q$1048576,MATCH(LW$4,'1-month SOFR - UST '!$O$9:$O$1048576,0))/12</f>
        <v>#N/A</v>
      </c>
      <c r="LX31" s="160" t="str">
        <f t="array" ref="LX31">INDEX('1-month SOFR - UST '!$Q$9:$Q$1048576,MATCH(LX$4,'1-month SOFR - UST '!$O$9:$O$1048576,0))/12</f>
        <v>#N/A</v>
      </c>
      <c r="LY31" s="160" t="str">
        <f t="array" ref="LY31">INDEX('1-month SOFR - UST '!$Q$9:$Q$1048576,MATCH(LY$4,'1-month SOFR - UST '!$O$9:$O$1048576,0))/12</f>
        <v>#N/A</v>
      </c>
      <c r="LZ31" s="160" t="str">
        <f t="array" ref="LZ31">INDEX('1-month SOFR - UST '!$Q$9:$Q$1048576,MATCH(LZ$4,'1-month SOFR - UST '!$O$9:$O$1048576,0))/12</f>
        <v>#N/A</v>
      </c>
      <c r="MA31" s="160" t="str">
        <f t="array" ref="MA31">INDEX('1-month SOFR - UST '!$Q$9:$Q$1048576,MATCH(MA$4,'1-month SOFR - UST '!$O$9:$O$1048576,0))/12</f>
        <v>#N/A</v>
      </c>
      <c r="MB31" s="160" t="str">
        <f t="array" ref="MB31">INDEX('1-month SOFR - UST '!$Q$9:$Q$1048576,MATCH(MB$4,'1-month SOFR - UST '!$O$9:$O$1048576,0))/12</f>
        <v>#N/A</v>
      </c>
      <c r="MC31" s="160" t="str">
        <f t="array" ref="MC31">INDEX('1-month SOFR - UST '!$Q$9:$Q$1048576,MATCH(MC$4,'1-month SOFR - UST '!$O$9:$O$1048576,0))/12</f>
        <v>#N/A</v>
      </c>
      <c r="MD31" s="160" t="str">
        <f t="array" ref="MD31">INDEX('1-month SOFR - UST '!$Q$9:$Q$1048576,MATCH(MD$4,'1-month SOFR - UST '!$O$9:$O$1048576,0))/12</f>
        <v>#N/A</v>
      </c>
      <c r="ME31" s="160" t="str">
        <f t="array" ref="ME31">INDEX('1-month SOFR - UST '!$Q$9:$Q$1048576,MATCH(ME$4,'1-month SOFR - UST '!$O$9:$O$1048576,0))/12</f>
        <v>#N/A</v>
      </c>
      <c r="MF31" s="160" t="str">
        <f t="array" ref="MF31">INDEX('1-month SOFR - UST '!$Q$9:$Q$1048576,MATCH(MF$4,'1-month SOFR - UST '!$O$9:$O$1048576,0))/12</f>
        <v>#N/A</v>
      </c>
      <c r="MG31" s="160" t="str">
        <f t="array" ref="MG31">INDEX('1-month SOFR - UST '!$Q$9:$Q$1048576,MATCH(MG$4,'1-month SOFR - UST '!$O$9:$O$1048576,0))/12</f>
        <v>#N/A</v>
      </c>
      <c r="MH31" s="160" t="str">
        <f t="array" ref="MH31">INDEX('1-month SOFR - UST '!$Q$9:$Q$1048576,MATCH(MH$4,'1-month SOFR - UST '!$O$9:$O$1048576,0))/12</f>
        <v>#N/A</v>
      </c>
      <c r="MI31" s="160" t="str">
        <f t="array" ref="MI31">INDEX('1-month SOFR - UST '!$Q$9:$Q$1048576,MATCH(MI$4,'1-month SOFR - UST '!$O$9:$O$1048576,0))/12</f>
        <v>#N/A</v>
      </c>
      <c r="MJ31" s="160" t="str">
        <f t="array" ref="MJ31">INDEX('1-month SOFR - UST '!$Q$9:$Q$1048576,MATCH(MJ$4,'1-month SOFR - UST '!$O$9:$O$1048576,0))/12</f>
        <v>#N/A</v>
      </c>
      <c r="MK31" s="160" t="str">
        <f t="array" ref="MK31">INDEX('1-month SOFR - UST '!$Q$9:$Q$1048576,MATCH(MK$4,'1-month SOFR - UST '!$O$9:$O$1048576,0))/12</f>
        <v>#N/A</v>
      </c>
      <c r="ML31" s="160" t="str">
        <f t="array" ref="ML31">INDEX('1-month SOFR - UST '!$Q$9:$Q$1048576,MATCH(ML$4,'1-month SOFR - UST '!$O$9:$O$1048576,0))/12</f>
        <v>#N/A</v>
      </c>
      <c r="MM31" s="160" t="str">
        <f t="array" ref="MM31">INDEX('1-month SOFR - UST '!$Q$9:$Q$1048576,MATCH(MM$4,'1-month SOFR - UST '!$O$9:$O$1048576,0))/12</f>
        <v>#N/A</v>
      </c>
      <c r="MN31" s="160" t="str">
        <f t="array" ref="MN31">INDEX('1-month SOFR - UST '!$Q$9:$Q$1048576,MATCH(MN$4,'1-month SOFR - UST '!$O$9:$O$1048576,0))/12</f>
        <v>#N/A</v>
      </c>
      <c r="MO31" s="160" t="str">
        <f t="array" ref="MO31">INDEX('1-month SOFR - UST '!$Q$9:$Q$1048576,MATCH(MO$4,'1-month SOFR - UST '!$O$9:$O$1048576,0))/12</f>
        <v>#N/A</v>
      </c>
      <c r="MP31" s="160" t="str">
        <f t="array" ref="MP31">INDEX('1-month SOFR - UST '!$Q$9:$Q$1048576,MATCH(MP$4,'1-month SOFR - UST '!$O$9:$O$1048576,0))/12</f>
        <v>#N/A</v>
      </c>
      <c r="MQ31" s="160" t="str">
        <f t="array" ref="MQ31">INDEX('1-month SOFR - UST '!$Q$9:$Q$1048576,MATCH(MQ$4,'1-month SOFR - UST '!$O$9:$O$1048576,0))/12</f>
        <v>#N/A</v>
      </c>
      <c r="MR31" s="160" t="str">
        <f t="array" ref="MR31">INDEX('1-month SOFR - UST '!$Q$9:$Q$1048576,MATCH(MR$4,'1-month SOFR - UST '!$O$9:$O$1048576,0))/12</f>
        <v>#N/A</v>
      </c>
      <c r="MS31" s="160" t="str">
        <f t="array" ref="MS31">INDEX('1-month SOFR - UST '!$Q$9:$Q$1048576,MATCH(MS$4,'1-month SOFR - UST '!$O$9:$O$1048576,0))/12</f>
        <v>#N/A</v>
      </c>
      <c r="MT31" s="160" t="str">
        <f t="array" ref="MT31">INDEX('1-month SOFR - UST '!$Q$9:$Q$1048576,MATCH(MT$4,'1-month SOFR - UST '!$O$9:$O$1048576,0))/12</f>
        <v>#N/A</v>
      </c>
      <c r="MU31" s="160" t="str">
        <f t="array" ref="MU31">INDEX('1-month SOFR - UST '!$Q$9:$Q$1048576,MATCH(MU$4,'1-month SOFR - UST '!$O$9:$O$1048576,0))/12</f>
        <v>#N/A</v>
      </c>
      <c r="MV31" s="160" t="str">
        <f t="array" ref="MV31">INDEX('1-month SOFR - UST '!$Q$9:$Q$1048576,MATCH(MV$4,'1-month SOFR - UST '!$O$9:$O$1048576,0))/12</f>
        <v>#N/A</v>
      </c>
      <c r="MW31" s="160" t="str">
        <f t="array" ref="MW31">INDEX('1-month SOFR - UST '!$Q$9:$Q$1048576,MATCH(MW$4,'1-month SOFR - UST '!$O$9:$O$1048576,0))/12</f>
        <v>#N/A</v>
      </c>
      <c r="MX31" s="160" t="str">
        <f t="array" ref="MX31">INDEX('1-month SOFR - UST '!$Q$9:$Q$1048576,MATCH(MX$4,'1-month SOFR - UST '!$O$9:$O$1048576,0))/12</f>
        <v>#N/A</v>
      </c>
      <c r="MY31" s="160" t="str">
        <f t="array" ref="MY31">INDEX('1-month SOFR - UST '!$Q$9:$Q$1048576,MATCH(MY$4,'1-month SOFR - UST '!$O$9:$O$1048576,0))/12</f>
        <v>#N/A</v>
      </c>
      <c r="MZ31" s="160" t="str">
        <f t="array" ref="MZ31">INDEX('1-month SOFR - UST '!$Q$9:$Q$1048576,MATCH(MZ$4,'1-month SOFR - UST '!$O$9:$O$1048576,0))/12</f>
        <v>#N/A</v>
      </c>
      <c r="NA31" s="160" t="str">
        <f t="array" ref="NA31">INDEX('1-month SOFR - UST '!$Q$9:$Q$1048576,MATCH(NA$4,'1-month SOFR - UST '!$O$9:$O$1048576,0))/12</f>
        <v>#N/A</v>
      </c>
      <c r="NB31" s="160" t="str">
        <f t="array" ref="NB31">INDEX('1-month SOFR - UST '!$Q$9:$Q$1048576,MATCH(NB$4,'1-month SOFR - UST '!$O$9:$O$1048576,0))/12</f>
        <v>#N/A</v>
      </c>
      <c r="NC31" s="160" t="str">
        <f t="array" ref="NC31">INDEX('1-month SOFR - UST '!$Q$9:$Q$1048576,MATCH(NC$4,'1-month SOFR - UST '!$O$9:$O$1048576,0))/12</f>
        <v>#N/A</v>
      </c>
      <c r="ND31" s="160" t="str">
        <f t="array" ref="ND31">INDEX('1-month SOFR - UST '!$Q$9:$Q$1048576,MATCH(ND$4,'1-month SOFR - UST '!$O$9:$O$1048576,0))/12</f>
        <v>#N/A</v>
      </c>
      <c r="NE31" s="160" t="str">
        <f t="array" ref="NE31">INDEX('1-month SOFR - UST '!$Q$9:$Q$1048576,MATCH(NE$4,'1-month SOFR - UST '!$O$9:$O$1048576,0))/12</f>
        <v>#N/A</v>
      </c>
      <c r="NF31" s="160" t="str">
        <f t="array" ref="NF31">INDEX('1-month SOFR - UST '!$Q$9:$Q$1048576,MATCH(NF$4,'1-month SOFR - UST '!$O$9:$O$1048576,0))/12</f>
        <v>#N/A</v>
      </c>
      <c r="NG31" s="160" t="str">
        <f t="array" ref="NG31">INDEX('1-month SOFR - UST '!$Q$9:$Q$1048576,MATCH(NG$4,'1-month SOFR - UST '!$O$9:$O$1048576,0))/12</f>
        <v>#N/A</v>
      </c>
      <c r="NH31" s="160" t="str">
        <f t="array" ref="NH31">INDEX('1-month SOFR - UST '!$Q$9:$Q$1048576,MATCH(NH$4,'1-month SOFR - UST '!$O$9:$O$1048576,0))/12</f>
        <v>#N/A</v>
      </c>
      <c r="NI31" s="46" t="str">
        <f t="array" ref="NI31">INDEX('1-month SOFR - UST '!$Q$9:$Q$1048576,MATCH(NI$6,'1-month SOFR - UST '!$O$9:$O$1048576,0))</f>
        <v>#N/A</v>
      </c>
    </row>
    <row r="32" ht="14.25" customHeight="1">
      <c r="B32" s="176" t="s">
        <v>223</v>
      </c>
      <c r="C32" s="14"/>
      <c r="D32" s="14"/>
      <c r="E32" s="14"/>
      <c r="G32" s="46" t="s">
        <v>102</v>
      </c>
      <c r="I32" s="103">
        <f t="shared" ref="I32:NH32" si="18">$E$39/12</f>
        <v>0.003333333333</v>
      </c>
      <c r="J32" s="103">
        <f t="shared" si="18"/>
        <v>0.003333333333</v>
      </c>
      <c r="K32" s="103">
        <f t="shared" si="18"/>
        <v>0.003333333333</v>
      </c>
      <c r="L32" s="103">
        <f t="shared" si="18"/>
        <v>0.003333333333</v>
      </c>
      <c r="M32" s="103">
        <f t="shared" si="18"/>
        <v>0.003333333333</v>
      </c>
      <c r="N32" s="103">
        <f t="shared" si="18"/>
        <v>0.003333333333</v>
      </c>
      <c r="O32" s="103">
        <f t="shared" si="18"/>
        <v>0.003333333333</v>
      </c>
      <c r="P32" s="103">
        <f t="shared" si="18"/>
        <v>0.003333333333</v>
      </c>
      <c r="Q32" s="103">
        <f t="shared" si="18"/>
        <v>0.003333333333</v>
      </c>
      <c r="R32" s="103">
        <f t="shared" si="18"/>
        <v>0.003333333333</v>
      </c>
      <c r="S32" s="103">
        <f t="shared" si="18"/>
        <v>0.003333333333</v>
      </c>
      <c r="T32" s="103">
        <f t="shared" si="18"/>
        <v>0.003333333333</v>
      </c>
      <c r="U32" s="103">
        <f t="shared" si="18"/>
        <v>0.003333333333</v>
      </c>
      <c r="V32" s="103">
        <f t="shared" si="18"/>
        <v>0.003333333333</v>
      </c>
      <c r="W32" s="103">
        <f t="shared" si="18"/>
        <v>0.003333333333</v>
      </c>
      <c r="X32" s="103">
        <f t="shared" si="18"/>
        <v>0.003333333333</v>
      </c>
      <c r="Y32" s="103">
        <f t="shared" si="18"/>
        <v>0.003333333333</v>
      </c>
      <c r="Z32" s="103">
        <f t="shared" si="18"/>
        <v>0.003333333333</v>
      </c>
      <c r="AA32" s="103">
        <f t="shared" si="18"/>
        <v>0.003333333333</v>
      </c>
      <c r="AB32" s="103">
        <f t="shared" si="18"/>
        <v>0.003333333333</v>
      </c>
      <c r="AC32" s="103">
        <f t="shared" si="18"/>
        <v>0.003333333333</v>
      </c>
      <c r="AD32" s="103">
        <f t="shared" si="18"/>
        <v>0.003333333333</v>
      </c>
      <c r="AE32" s="103">
        <f t="shared" si="18"/>
        <v>0.003333333333</v>
      </c>
      <c r="AF32" s="103">
        <f t="shared" si="18"/>
        <v>0.003333333333</v>
      </c>
      <c r="AG32" s="103">
        <f t="shared" si="18"/>
        <v>0.003333333333</v>
      </c>
      <c r="AH32" s="103">
        <f t="shared" si="18"/>
        <v>0.003333333333</v>
      </c>
      <c r="AI32" s="103">
        <f t="shared" si="18"/>
        <v>0.003333333333</v>
      </c>
      <c r="AJ32" s="103">
        <f t="shared" si="18"/>
        <v>0.003333333333</v>
      </c>
      <c r="AK32" s="103">
        <f t="shared" si="18"/>
        <v>0.003333333333</v>
      </c>
      <c r="AL32" s="103">
        <f t="shared" si="18"/>
        <v>0.003333333333</v>
      </c>
      <c r="AM32" s="103">
        <f t="shared" si="18"/>
        <v>0.003333333333</v>
      </c>
      <c r="AN32" s="103">
        <f t="shared" si="18"/>
        <v>0.003333333333</v>
      </c>
      <c r="AO32" s="103">
        <f t="shared" si="18"/>
        <v>0.003333333333</v>
      </c>
      <c r="AP32" s="103">
        <f t="shared" si="18"/>
        <v>0.003333333333</v>
      </c>
      <c r="AQ32" s="103">
        <f t="shared" si="18"/>
        <v>0.003333333333</v>
      </c>
      <c r="AR32" s="103">
        <f t="shared" si="18"/>
        <v>0.003333333333</v>
      </c>
      <c r="AS32" s="103">
        <f t="shared" si="18"/>
        <v>0.003333333333</v>
      </c>
      <c r="AT32" s="103">
        <f t="shared" si="18"/>
        <v>0.003333333333</v>
      </c>
      <c r="AU32" s="103">
        <f t="shared" si="18"/>
        <v>0.003333333333</v>
      </c>
      <c r="AV32" s="103">
        <f t="shared" si="18"/>
        <v>0.003333333333</v>
      </c>
      <c r="AW32" s="103">
        <f t="shared" si="18"/>
        <v>0.003333333333</v>
      </c>
      <c r="AX32" s="103">
        <f t="shared" si="18"/>
        <v>0.003333333333</v>
      </c>
      <c r="AY32" s="103">
        <f t="shared" si="18"/>
        <v>0.003333333333</v>
      </c>
      <c r="AZ32" s="103">
        <f t="shared" si="18"/>
        <v>0.003333333333</v>
      </c>
      <c r="BA32" s="103">
        <f t="shared" si="18"/>
        <v>0.003333333333</v>
      </c>
      <c r="BB32" s="103">
        <f t="shared" si="18"/>
        <v>0.003333333333</v>
      </c>
      <c r="BC32" s="103">
        <f t="shared" si="18"/>
        <v>0.003333333333</v>
      </c>
      <c r="BD32" s="103">
        <f t="shared" si="18"/>
        <v>0.003333333333</v>
      </c>
      <c r="BE32" s="103">
        <f t="shared" si="18"/>
        <v>0.003333333333</v>
      </c>
      <c r="BF32" s="103">
        <f t="shared" si="18"/>
        <v>0.003333333333</v>
      </c>
      <c r="BG32" s="103">
        <f t="shared" si="18"/>
        <v>0.003333333333</v>
      </c>
      <c r="BH32" s="103">
        <f t="shared" si="18"/>
        <v>0.003333333333</v>
      </c>
      <c r="BI32" s="103">
        <f t="shared" si="18"/>
        <v>0.003333333333</v>
      </c>
      <c r="BJ32" s="103">
        <f t="shared" si="18"/>
        <v>0.003333333333</v>
      </c>
      <c r="BK32" s="103">
        <f t="shared" si="18"/>
        <v>0.003333333333</v>
      </c>
      <c r="BL32" s="103">
        <f t="shared" si="18"/>
        <v>0.003333333333</v>
      </c>
      <c r="BM32" s="103">
        <f t="shared" si="18"/>
        <v>0.003333333333</v>
      </c>
      <c r="BN32" s="103">
        <f t="shared" si="18"/>
        <v>0.003333333333</v>
      </c>
      <c r="BO32" s="103">
        <f t="shared" si="18"/>
        <v>0.003333333333</v>
      </c>
      <c r="BP32" s="103">
        <f t="shared" si="18"/>
        <v>0.003333333333</v>
      </c>
      <c r="BQ32" s="103">
        <f t="shared" si="18"/>
        <v>0.003333333333</v>
      </c>
      <c r="BR32" s="103">
        <f t="shared" si="18"/>
        <v>0.003333333333</v>
      </c>
      <c r="BS32" s="103">
        <f t="shared" si="18"/>
        <v>0.003333333333</v>
      </c>
      <c r="BT32" s="103">
        <f t="shared" si="18"/>
        <v>0.003333333333</v>
      </c>
      <c r="BU32" s="103">
        <f t="shared" si="18"/>
        <v>0.003333333333</v>
      </c>
      <c r="BV32" s="103">
        <f t="shared" si="18"/>
        <v>0.003333333333</v>
      </c>
      <c r="BW32" s="103">
        <f t="shared" si="18"/>
        <v>0.003333333333</v>
      </c>
      <c r="BX32" s="103">
        <f t="shared" si="18"/>
        <v>0.003333333333</v>
      </c>
      <c r="BY32" s="103">
        <f t="shared" si="18"/>
        <v>0.003333333333</v>
      </c>
      <c r="BZ32" s="103">
        <f t="shared" si="18"/>
        <v>0.003333333333</v>
      </c>
      <c r="CA32" s="103">
        <f t="shared" si="18"/>
        <v>0.003333333333</v>
      </c>
      <c r="CB32" s="103">
        <f t="shared" si="18"/>
        <v>0.003333333333</v>
      </c>
      <c r="CC32" s="103">
        <f t="shared" si="18"/>
        <v>0.003333333333</v>
      </c>
      <c r="CD32" s="103">
        <f t="shared" si="18"/>
        <v>0.003333333333</v>
      </c>
      <c r="CE32" s="103">
        <f t="shared" si="18"/>
        <v>0.003333333333</v>
      </c>
      <c r="CF32" s="103">
        <f t="shared" si="18"/>
        <v>0.003333333333</v>
      </c>
      <c r="CG32" s="103">
        <f t="shared" si="18"/>
        <v>0.003333333333</v>
      </c>
      <c r="CH32" s="103">
        <f t="shared" si="18"/>
        <v>0.003333333333</v>
      </c>
      <c r="CI32" s="103">
        <f t="shared" si="18"/>
        <v>0.003333333333</v>
      </c>
      <c r="CJ32" s="103">
        <f t="shared" si="18"/>
        <v>0.003333333333</v>
      </c>
      <c r="CK32" s="103">
        <f t="shared" si="18"/>
        <v>0.003333333333</v>
      </c>
      <c r="CL32" s="103">
        <f t="shared" si="18"/>
        <v>0.003333333333</v>
      </c>
      <c r="CM32" s="103">
        <f t="shared" si="18"/>
        <v>0.003333333333</v>
      </c>
      <c r="CN32" s="103">
        <f t="shared" si="18"/>
        <v>0.003333333333</v>
      </c>
      <c r="CO32" s="103">
        <f t="shared" si="18"/>
        <v>0.003333333333</v>
      </c>
      <c r="CP32" s="103">
        <f t="shared" si="18"/>
        <v>0.003333333333</v>
      </c>
      <c r="CQ32" s="103">
        <f t="shared" si="18"/>
        <v>0.003333333333</v>
      </c>
      <c r="CR32" s="103">
        <f t="shared" si="18"/>
        <v>0.003333333333</v>
      </c>
      <c r="CS32" s="103">
        <f t="shared" si="18"/>
        <v>0.003333333333</v>
      </c>
      <c r="CT32" s="103">
        <f t="shared" si="18"/>
        <v>0.003333333333</v>
      </c>
      <c r="CU32" s="103">
        <f t="shared" si="18"/>
        <v>0.003333333333</v>
      </c>
      <c r="CV32" s="103">
        <f t="shared" si="18"/>
        <v>0.003333333333</v>
      </c>
      <c r="CW32" s="103">
        <f t="shared" si="18"/>
        <v>0.003333333333</v>
      </c>
      <c r="CX32" s="103">
        <f t="shared" si="18"/>
        <v>0.003333333333</v>
      </c>
      <c r="CY32" s="103">
        <f t="shared" si="18"/>
        <v>0.003333333333</v>
      </c>
      <c r="CZ32" s="103">
        <f t="shared" si="18"/>
        <v>0.003333333333</v>
      </c>
      <c r="DA32" s="103">
        <f t="shared" si="18"/>
        <v>0.003333333333</v>
      </c>
      <c r="DB32" s="103">
        <f t="shared" si="18"/>
        <v>0.003333333333</v>
      </c>
      <c r="DC32" s="103">
        <f t="shared" si="18"/>
        <v>0.003333333333</v>
      </c>
      <c r="DD32" s="103">
        <f t="shared" si="18"/>
        <v>0.003333333333</v>
      </c>
      <c r="DE32" s="103">
        <f t="shared" si="18"/>
        <v>0.003333333333</v>
      </c>
      <c r="DF32" s="103">
        <f t="shared" si="18"/>
        <v>0.003333333333</v>
      </c>
      <c r="DG32" s="103">
        <f t="shared" si="18"/>
        <v>0.003333333333</v>
      </c>
      <c r="DH32" s="103">
        <f t="shared" si="18"/>
        <v>0.003333333333</v>
      </c>
      <c r="DI32" s="103">
        <f t="shared" si="18"/>
        <v>0.003333333333</v>
      </c>
      <c r="DJ32" s="103">
        <f t="shared" si="18"/>
        <v>0.003333333333</v>
      </c>
      <c r="DK32" s="103">
        <f t="shared" si="18"/>
        <v>0.003333333333</v>
      </c>
      <c r="DL32" s="103">
        <f t="shared" si="18"/>
        <v>0.003333333333</v>
      </c>
      <c r="DM32" s="103">
        <f t="shared" si="18"/>
        <v>0.003333333333</v>
      </c>
      <c r="DN32" s="103">
        <f t="shared" si="18"/>
        <v>0.003333333333</v>
      </c>
      <c r="DO32" s="103">
        <f t="shared" si="18"/>
        <v>0.003333333333</v>
      </c>
      <c r="DP32" s="103">
        <f t="shared" si="18"/>
        <v>0.003333333333</v>
      </c>
      <c r="DQ32" s="103">
        <f t="shared" si="18"/>
        <v>0.003333333333</v>
      </c>
      <c r="DR32" s="103">
        <f t="shared" si="18"/>
        <v>0.003333333333</v>
      </c>
      <c r="DS32" s="103">
        <f t="shared" si="18"/>
        <v>0.003333333333</v>
      </c>
      <c r="DT32" s="103">
        <f t="shared" si="18"/>
        <v>0.003333333333</v>
      </c>
      <c r="DU32" s="103">
        <f t="shared" si="18"/>
        <v>0.003333333333</v>
      </c>
      <c r="DV32" s="103">
        <f t="shared" si="18"/>
        <v>0.003333333333</v>
      </c>
      <c r="DW32" s="103">
        <f t="shared" si="18"/>
        <v>0.003333333333</v>
      </c>
      <c r="DX32" s="103">
        <f t="shared" si="18"/>
        <v>0.003333333333</v>
      </c>
      <c r="DY32" s="103">
        <f t="shared" si="18"/>
        <v>0.003333333333</v>
      </c>
      <c r="DZ32" s="103">
        <f t="shared" si="18"/>
        <v>0.003333333333</v>
      </c>
      <c r="EA32" s="103">
        <f t="shared" si="18"/>
        <v>0.003333333333</v>
      </c>
      <c r="EB32" s="103">
        <f t="shared" si="18"/>
        <v>0.003333333333</v>
      </c>
      <c r="EC32" s="103">
        <f t="shared" si="18"/>
        <v>0.003333333333</v>
      </c>
      <c r="ED32" s="103">
        <f t="shared" si="18"/>
        <v>0.003333333333</v>
      </c>
      <c r="EE32" s="103">
        <f t="shared" si="18"/>
        <v>0.003333333333</v>
      </c>
      <c r="EF32" s="103">
        <f t="shared" si="18"/>
        <v>0.003333333333</v>
      </c>
      <c r="EG32" s="103">
        <f t="shared" si="18"/>
        <v>0.003333333333</v>
      </c>
      <c r="EH32" s="103">
        <f t="shared" si="18"/>
        <v>0.003333333333</v>
      </c>
      <c r="EI32" s="103">
        <f t="shared" si="18"/>
        <v>0.003333333333</v>
      </c>
      <c r="EJ32" s="103">
        <f t="shared" si="18"/>
        <v>0.003333333333</v>
      </c>
      <c r="EK32" s="103">
        <f t="shared" si="18"/>
        <v>0.003333333333</v>
      </c>
      <c r="EL32" s="103">
        <f t="shared" si="18"/>
        <v>0.003333333333</v>
      </c>
      <c r="EM32" s="103">
        <f t="shared" si="18"/>
        <v>0.003333333333</v>
      </c>
      <c r="EN32" s="103">
        <f t="shared" si="18"/>
        <v>0.003333333333</v>
      </c>
      <c r="EO32" s="103">
        <f t="shared" si="18"/>
        <v>0.003333333333</v>
      </c>
      <c r="EP32" s="103">
        <f t="shared" si="18"/>
        <v>0.003333333333</v>
      </c>
      <c r="EQ32" s="103">
        <f t="shared" si="18"/>
        <v>0.003333333333</v>
      </c>
      <c r="ER32" s="103">
        <f t="shared" si="18"/>
        <v>0.003333333333</v>
      </c>
      <c r="ES32" s="103">
        <f t="shared" si="18"/>
        <v>0.003333333333</v>
      </c>
      <c r="ET32" s="103">
        <f t="shared" si="18"/>
        <v>0.003333333333</v>
      </c>
      <c r="EU32" s="103">
        <f t="shared" si="18"/>
        <v>0.003333333333</v>
      </c>
      <c r="EV32" s="103">
        <f t="shared" si="18"/>
        <v>0.003333333333</v>
      </c>
      <c r="EW32" s="103">
        <f t="shared" si="18"/>
        <v>0.003333333333</v>
      </c>
      <c r="EX32" s="103">
        <f t="shared" si="18"/>
        <v>0.003333333333</v>
      </c>
      <c r="EY32" s="103">
        <f t="shared" si="18"/>
        <v>0.003333333333</v>
      </c>
      <c r="EZ32" s="103">
        <f t="shared" si="18"/>
        <v>0.003333333333</v>
      </c>
      <c r="FA32" s="103">
        <f t="shared" si="18"/>
        <v>0.003333333333</v>
      </c>
      <c r="FB32" s="103">
        <f t="shared" si="18"/>
        <v>0.003333333333</v>
      </c>
      <c r="FC32" s="103">
        <f t="shared" si="18"/>
        <v>0.003333333333</v>
      </c>
      <c r="FD32" s="103">
        <f t="shared" si="18"/>
        <v>0.003333333333</v>
      </c>
      <c r="FE32" s="103">
        <f t="shared" si="18"/>
        <v>0.003333333333</v>
      </c>
      <c r="FF32" s="103">
        <f t="shared" si="18"/>
        <v>0.003333333333</v>
      </c>
      <c r="FG32" s="103">
        <f t="shared" si="18"/>
        <v>0.003333333333</v>
      </c>
      <c r="FH32" s="103">
        <f t="shared" si="18"/>
        <v>0.003333333333</v>
      </c>
      <c r="FI32" s="103">
        <f t="shared" si="18"/>
        <v>0.003333333333</v>
      </c>
      <c r="FJ32" s="103">
        <f t="shared" si="18"/>
        <v>0.003333333333</v>
      </c>
      <c r="FK32" s="103">
        <f t="shared" si="18"/>
        <v>0.003333333333</v>
      </c>
      <c r="FL32" s="103">
        <f t="shared" si="18"/>
        <v>0.003333333333</v>
      </c>
      <c r="FM32" s="103">
        <f t="shared" si="18"/>
        <v>0.003333333333</v>
      </c>
      <c r="FN32" s="103">
        <f t="shared" si="18"/>
        <v>0.003333333333</v>
      </c>
      <c r="FO32" s="103">
        <f t="shared" si="18"/>
        <v>0.003333333333</v>
      </c>
      <c r="FP32" s="103">
        <f t="shared" si="18"/>
        <v>0.003333333333</v>
      </c>
      <c r="FQ32" s="103">
        <f t="shared" si="18"/>
        <v>0.003333333333</v>
      </c>
      <c r="FR32" s="103">
        <f t="shared" si="18"/>
        <v>0.003333333333</v>
      </c>
      <c r="FS32" s="103">
        <f t="shared" si="18"/>
        <v>0.003333333333</v>
      </c>
      <c r="FT32" s="103">
        <f t="shared" si="18"/>
        <v>0.003333333333</v>
      </c>
      <c r="FU32" s="103">
        <f t="shared" si="18"/>
        <v>0.003333333333</v>
      </c>
      <c r="FV32" s="103">
        <f t="shared" si="18"/>
        <v>0.003333333333</v>
      </c>
      <c r="FW32" s="103">
        <f t="shared" si="18"/>
        <v>0.003333333333</v>
      </c>
      <c r="FX32" s="103">
        <f t="shared" si="18"/>
        <v>0.003333333333</v>
      </c>
      <c r="FY32" s="103">
        <f t="shared" si="18"/>
        <v>0.003333333333</v>
      </c>
      <c r="FZ32" s="103">
        <f t="shared" si="18"/>
        <v>0.003333333333</v>
      </c>
      <c r="GA32" s="103">
        <f t="shared" si="18"/>
        <v>0.003333333333</v>
      </c>
      <c r="GB32" s="103">
        <f t="shared" si="18"/>
        <v>0.003333333333</v>
      </c>
      <c r="GC32" s="103">
        <f t="shared" si="18"/>
        <v>0.003333333333</v>
      </c>
      <c r="GD32" s="103">
        <f t="shared" si="18"/>
        <v>0.003333333333</v>
      </c>
      <c r="GE32" s="103">
        <f t="shared" si="18"/>
        <v>0.003333333333</v>
      </c>
      <c r="GF32" s="103">
        <f t="shared" si="18"/>
        <v>0.003333333333</v>
      </c>
      <c r="GG32" s="103">
        <f t="shared" si="18"/>
        <v>0.003333333333</v>
      </c>
      <c r="GH32" s="103">
        <f t="shared" si="18"/>
        <v>0.003333333333</v>
      </c>
      <c r="GI32" s="103">
        <f t="shared" si="18"/>
        <v>0.003333333333</v>
      </c>
      <c r="GJ32" s="103">
        <f t="shared" si="18"/>
        <v>0.003333333333</v>
      </c>
      <c r="GK32" s="103">
        <f t="shared" si="18"/>
        <v>0.003333333333</v>
      </c>
      <c r="GL32" s="103">
        <f t="shared" si="18"/>
        <v>0.003333333333</v>
      </c>
      <c r="GM32" s="103">
        <f t="shared" si="18"/>
        <v>0.003333333333</v>
      </c>
      <c r="GN32" s="103">
        <f t="shared" si="18"/>
        <v>0.003333333333</v>
      </c>
      <c r="GO32" s="103">
        <f t="shared" si="18"/>
        <v>0.003333333333</v>
      </c>
      <c r="GP32" s="103">
        <f t="shared" si="18"/>
        <v>0.003333333333</v>
      </c>
      <c r="GQ32" s="103">
        <f t="shared" si="18"/>
        <v>0.003333333333</v>
      </c>
      <c r="GR32" s="103">
        <f t="shared" si="18"/>
        <v>0.003333333333</v>
      </c>
      <c r="GS32" s="103">
        <f t="shared" si="18"/>
        <v>0.003333333333</v>
      </c>
      <c r="GT32" s="103">
        <f t="shared" si="18"/>
        <v>0.003333333333</v>
      </c>
      <c r="GU32" s="103">
        <f t="shared" si="18"/>
        <v>0.003333333333</v>
      </c>
      <c r="GV32" s="103">
        <f t="shared" si="18"/>
        <v>0.003333333333</v>
      </c>
      <c r="GW32" s="103">
        <f t="shared" si="18"/>
        <v>0.003333333333</v>
      </c>
      <c r="GX32" s="103">
        <f t="shared" si="18"/>
        <v>0.003333333333</v>
      </c>
      <c r="GY32" s="103">
        <f t="shared" si="18"/>
        <v>0.003333333333</v>
      </c>
      <c r="GZ32" s="103">
        <f t="shared" si="18"/>
        <v>0.003333333333</v>
      </c>
      <c r="HA32" s="103">
        <f t="shared" si="18"/>
        <v>0.003333333333</v>
      </c>
      <c r="HB32" s="103">
        <f t="shared" si="18"/>
        <v>0.003333333333</v>
      </c>
      <c r="HC32" s="103">
        <f t="shared" si="18"/>
        <v>0.003333333333</v>
      </c>
      <c r="HD32" s="103">
        <f t="shared" si="18"/>
        <v>0.003333333333</v>
      </c>
      <c r="HE32" s="103">
        <f t="shared" si="18"/>
        <v>0.003333333333</v>
      </c>
      <c r="HF32" s="103">
        <f t="shared" si="18"/>
        <v>0.003333333333</v>
      </c>
      <c r="HG32" s="103">
        <f t="shared" si="18"/>
        <v>0.003333333333</v>
      </c>
      <c r="HH32" s="103">
        <f t="shared" si="18"/>
        <v>0.003333333333</v>
      </c>
      <c r="HI32" s="103">
        <f t="shared" si="18"/>
        <v>0.003333333333</v>
      </c>
      <c r="HJ32" s="103">
        <f t="shared" si="18"/>
        <v>0.003333333333</v>
      </c>
      <c r="HK32" s="103">
        <f t="shared" si="18"/>
        <v>0.003333333333</v>
      </c>
      <c r="HL32" s="103">
        <f t="shared" si="18"/>
        <v>0.003333333333</v>
      </c>
      <c r="HM32" s="103">
        <f t="shared" si="18"/>
        <v>0.003333333333</v>
      </c>
      <c r="HN32" s="103">
        <f t="shared" si="18"/>
        <v>0.003333333333</v>
      </c>
      <c r="HO32" s="103">
        <f t="shared" si="18"/>
        <v>0.003333333333</v>
      </c>
      <c r="HP32" s="103">
        <f t="shared" si="18"/>
        <v>0.003333333333</v>
      </c>
      <c r="HQ32" s="103">
        <f t="shared" si="18"/>
        <v>0.003333333333</v>
      </c>
      <c r="HR32" s="103">
        <f t="shared" si="18"/>
        <v>0.003333333333</v>
      </c>
      <c r="HS32" s="103">
        <f t="shared" si="18"/>
        <v>0.003333333333</v>
      </c>
      <c r="HT32" s="103">
        <f t="shared" si="18"/>
        <v>0.003333333333</v>
      </c>
      <c r="HU32" s="103">
        <f t="shared" si="18"/>
        <v>0.003333333333</v>
      </c>
      <c r="HV32" s="103">
        <f t="shared" si="18"/>
        <v>0.003333333333</v>
      </c>
      <c r="HW32" s="103">
        <f t="shared" si="18"/>
        <v>0.003333333333</v>
      </c>
      <c r="HX32" s="103">
        <f t="shared" si="18"/>
        <v>0.003333333333</v>
      </c>
      <c r="HY32" s="103">
        <f t="shared" si="18"/>
        <v>0.003333333333</v>
      </c>
      <c r="HZ32" s="103">
        <f t="shared" si="18"/>
        <v>0.003333333333</v>
      </c>
      <c r="IA32" s="103">
        <f t="shared" si="18"/>
        <v>0.003333333333</v>
      </c>
      <c r="IB32" s="103">
        <f t="shared" si="18"/>
        <v>0.003333333333</v>
      </c>
      <c r="IC32" s="103">
        <f t="shared" si="18"/>
        <v>0.003333333333</v>
      </c>
      <c r="ID32" s="103">
        <f t="shared" si="18"/>
        <v>0.003333333333</v>
      </c>
      <c r="IE32" s="103">
        <f t="shared" si="18"/>
        <v>0.003333333333</v>
      </c>
      <c r="IF32" s="103">
        <f t="shared" si="18"/>
        <v>0.003333333333</v>
      </c>
      <c r="IG32" s="103">
        <f t="shared" si="18"/>
        <v>0.003333333333</v>
      </c>
      <c r="IH32" s="103">
        <f t="shared" si="18"/>
        <v>0.003333333333</v>
      </c>
      <c r="II32" s="103">
        <f t="shared" si="18"/>
        <v>0.003333333333</v>
      </c>
      <c r="IJ32" s="103">
        <f t="shared" si="18"/>
        <v>0.003333333333</v>
      </c>
      <c r="IK32" s="103">
        <f t="shared" si="18"/>
        <v>0.003333333333</v>
      </c>
      <c r="IL32" s="103">
        <f t="shared" si="18"/>
        <v>0.003333333333</v>
      </c>
      <c r="IM32" s="103">
        <f t="shared" si="18"/>
        <v>0.003333333333</v>
      </c>
      <c r="IN32" s="103">
        <f t="shared" si="18"/>
        <v>0.003333333333</v>
      </c>
      <c r="IO32" s="103">
        <f t="shared" si="18"/>
        <v>0.003333333333</v>
      </c>
      <c r="IP32" s="103">
        <f t="shared" si="18"/>
        <v>0.003333333333</v>
      </c>
      <c r="IQ32" s="103">
        <f t="shared" si="18"/>
        <v>0.003333333333</v>
      </c>
      <c r="IR32" s="103">
        <f t="shared" si="18"/>
        <v>0.003333333333</v>
      </c>
      <c r="IS32" s="103">
        <f t="shared" si="18"/>
        <v>0.003333333333</v>
      </c>
      <c r="IT32" s="103">
        <f t="shared" si="18"/>
        <v>0.003333333333</v>
      </c>
      <c r="IU32" s="103">
        <f t="shared" si="18"/>
        <v>0.003333333333</v>
      </c>
      <c r="IV32" s="103">
        <f t="shared" si="18"/>
        <v>0.003333333333</v>
      </c>
      <c r="IW32" s="103">
        <f t="shared" si="18"/>
        <v>0.003333333333</v>
      </c>
      <c r="IX32" s="103">
        <f t="shared" si="18"/>
        <v>0.003333333333</v>
      </c>
      <c r="IY32" s="103">
        <f t="shared" si="18"/>
        <v>0.003333333333</v>
      </c>
      <c r="IZ32" s="103">
        <f t="shared" si="18"/>
        <v>0.003333333333</v>
      </c>
      <c r="JA32" s="103">
        <f t="shared" si="18"/>
        <v>0.003333333333</v>
      </c>
      <c r="JB32" s="103">
        <f t="shared" si="18"/>
        <v>0.003333333333</v>
      </c>
      <c r="JC32" s="103">
        <f t="shared" si="18"/>
        <v>0.003333333333</v>
      </c>
      <c r="JD32" s="103">
        <f t="shared" si="18"/>
        <v>0.003333333333</v>
      </c>
      <c r="JE32" s="103">
        <f t="shared" si="18"/>
        <v>0.003333333333</v>
      </c>
      <c r="JF32" s="103">
        <f t="shared" si="18"/>
        <v>0.003333333333</v>
      </c>
      <c r="JG32" s="103">
        <f t="shared" si="18"/>
        <v>0.003333333333</v>
      </c>
      <c r="JH32" s="103">
        <f t="shared" si="18"/>
        <v>0.003333333333</v>
      </c>
      <c r="JI32" s="103">
        <f t="shared" si="18"/>
        <v>0.003333333333</v>
      </c>
      <c r="JJ32" s="103">
        <f t="shared" si="18"/>
        <v>0.003333333333</v>
      </c>
      <c r="JK32" s="103">
        <f t="shared" si="18"/>
        <v>0.003333333333</v>
      </c>
      <c r="JL32" s="103">
        <f t="shared" si="18"/>
        <v>0.003333333333</v>
      </c>
      <c r="JM32" s="103">
        <f t="shared" si="18"/>
        <v>0.003333333333</v>
      </c>
      <c r="JN32" s="103">
        <f t="shared" si="18"/>
        <v>0.003333333333</v>
      </c>
      <c r="JO32" s="103">
        <f t="shared" si="18"/>
        <v>0.003333333333</v>
      </c>
      <c r="JP32" s="103">
        <f t="shared" si="18"/>
        <v>0.003333333333</v>
      </c>
      <c r="JQ32" s="103">
        <f t="shared" si="18"/>
        <v>0.003333333333</v>
      </c>
      <c r="JR32" s="103">
        <f t="shared" si="18"/>
        <v>0.003333333333</v>
      </c>
      <c r="JS32" s="103">
        <f t="shared" si="18"/>
        <v>0.003333333333</v>
      </c>
      <c r="JT32" s="103">
        <f t="shared" si="18"/>
        <v>0.003333333333</v>
      </c>
      <c r="JU32" s="103">
        <f t="shared" si="18"/>
        <v>0.003333333333</v>
      </c>
      <c r="JV32" s="103">
        <f t="shared" si="18"/>
        <v>0.003333333333</v>
      </c>
      <c r="JW32" s="103">
        <f t="shared" si="18"/>
        <v>0.003333333333</v>
      </c>
      <c r="JX32" s="103">
        <f t="shared" si="18"/>
        <v>0.003333333333</v>
      </c>
      <c r="JY32" s="103">
        <f t="shared" si="18"/>
        <v>0.003333333333</v>
      </c>
      <c r="JZ32" s="103">
        <f t="shared" si="18"/>
        <v>0.003333333333</v>
      </c>
      <c r="KA32" s="103">
        <f t="shared" si="18"/>
        <v>0.003333333333</v>
      </c>
      <c r="KB32" s="103">
        <f t="shared" si="18"/>
        <v>0.003333333333</v>
      </c>
      <c r="KC32" s="103">
        <f t="shared" si="18"/>
        <v>0.003333333333</v>
      </c>
      <c r="KD32" s="103">
        <f t="shared" si="18"/>
        <v>0.003333333333</v>
      </c>
      <c r="KE32" s="103">
        <f t="shared" si="18"/>
        <v>0.003333333333</v>
      </c>
      <c r="KF32" s="103">
        <f t="shared" si="18"/>
        <v>0.003333333333</v>
      </c>
      <c r="KG32" s="103">
        <f t="shared" si="18"/>
        <v>0.003333333333</v>
      </c>
      <c r="KH32" s="103">
        <f t="shared" si="18"/>
        <v>0.003333333333</v>
      </c>
      <c r="KI32" s="103">
        <f t="shared" si="18"/>
        <v>0.003333333333</v>
      </c>
      <c r="KJ32" s="103">
        <f t="shared" si="18"/>
        <v>0.003333333333</v>
      </c>
      <c r="KK32" s="103">
        <f t="shared" si="18"/>
        <v>0.003333333333</v>
      </c>
      <c r="KL32" s="103">
        <f t="shared" si="18"/>
        <v>0.003333333333</v>
      </c>
      <c r="KM32" s="103">
        <f t="shared" si="18"/>
        <v>0.003333333333</v>
      </c>
      <c r="KN32" s="103">
        <f t="shared" si="18"/>
        <v>0.003333333333</v>
      </c>
      <c r="KO32" s="103">
        <f t="shared" si="18"/>
        <v>0.003333333333</v>
      </c>
      <c r="KP32" s="103">
        <f t="shared" si="18"/>
        <v>0.003333333333</v>
      </c>
      <c r="KQ32" s="103">
        <f t="shared" si="18"/>
        <v>0.003333333333</v>
      </c>
      <c r="KR32" s="103">
        <f t="shared" si="18"/>
        <v>0.003333333333</v>
      </c>
      <c r="KS32" s="103">
        <f t="shared" si="18"/>
        <v>0.003333333333</v>
      </c>
      <c r="KT32" s="103">
        <f t="shared" si="18"/>
        <v>0.003333333333</v>
      </c>
      <c r="KU32" s="103">
        <f t="shared" si="18"/>
        <v>0.003333333333</v>
      </c>
      <c r="KV32" s="103">
        <f t="shared" si="18"/>
        <v>0.003333333333</v>
      </c>
      <c r="KW32" s="103">
        <f t="shared" si="18"/>
        <v>0.003333333333</v>
      </c>
      <c r="KX32" s="103">
        <f t="shared" si="18"/>
        <v>0.003333333333</v>
      </c>
      <c r="KY32" s="103">
        <f t="shared" si="18"/>
        <v>0.003333333333</v>
      </c>
      <c r="KZ32" s="103">
        <f t="shared" si="18"/>
        <v>0.003333333333</v>
      </c>
      <c r="LA32" s="103">
        <f t="shared" si="18"/>
        <v>0.003333333333</v>
      </c>
      <c r="LB32" s="103">
        <f t="shared" si="18"/>
        <v>0.003333333333</v>
      </c>
      <c r="LC32" s="103">
        <f t="shared" si="18"/>
        <v>0.003333333333</v>
      </c>
      <c r="LD32" s="103">
        <f t="shared" si="18"/>
        <v>0.003333333333</v>
      </c>
      <c r="LE32" s="103">
        <f t="shared" si="18"/>
        <v>0.003333333333</v>
      </c>
      <c r="LF32" s="103">
        <f t="shared" si="18"/>
        <v>0.003333333333</v>
      </c>
      <c r="LG32" s="103">
        <f t="shared" si="18"/>
        <v>0.003333333333</v>
      </c>
      <c r="LH32" s="103">
        <f t="shared" si="18"/>
        <v>0.003333333333</v>
      </c>
      <c r="LI32" s="103">
        <f t="shared" si="18"/>
        <v>0.003333333333</v>
      </c>
      <c r="LJ32" s="103">
        <f t="shared" si="18"/>
        <v>0.003333333333</v>
      </c>
      <c r="LK32" s="103">
        <f t="shared" si="18"/>
        <v>0.003333333333</v>
      </c>
      <c r="LL32" s="103">
        <f t="shared" si="18"/>
        <v>0.003333333333</v>
      </c>
      <c r="LM32" s="103">
        <f t="shared" si="18"/>
        <v>0.003333333333</v>
      </c>
      <c r="LN32" s="103">
        <f t="shared" si="18"/>
        <v>0.003333333333</v>
      </c>
      <c r="LO32" s="103">
        <f t="shared" si="18"/>
        <v>0.003333333333</v>
      </c>
      <c r="LP32" s="103">
        <f t="shared" si="18"/>
        <v>0.003333333333</v>
      </c>
      <c r="LQ32" s="103">
        <f t="shared" si="18"/>
        <v>0.003333333333</v>
      </c>
      <c r="LR32" s="103">
        <f t="shared" si="18"/>
        <v>0.003333333333</v>
      </c>
      <c r="LS32" s="103">
        <f t="shared" si="18"/>
        <v>0.003333333333</v>
      </c>
      <c r="LT32" s="103">
        <f t="shared" si="18"/>
        <v>0.003333333333</v>
      </c>
      <c r="LU32" s="103">
        <f t="shared" si="18"/>
        <v>0.003333333333</v>
      </c>
      <c r="LV32" s="103">
        <f t="shared" si="18"/>
        <v>0.003333333333</v>
      </c>
      <c r="LW32" s="103">
        <f t="shared" si="18"/>
        <v>0.003333333333</v>
      </c>
      <c r="LX32" s="103">
        <f t="shared" si="18"/>
        <v>0.003333333333</v>
      </c>
      <c r="LY32" s="103">
        <f t="shared" si="18"/>
        <v>0.003333333333</v>
      </c>
      <c r="LZ32" s="103">
        <f t="shared" si="18"/>
        <v>0.003333333333</v>
      </c>
      <c r="MA32" s="103">
        <f t="shared" si="18"/>
        <v>0.003333333333</v>
      </c>
      <c r="MB32" s="103">
        <f t="shared" si="18"/>
        <v>0.003333333333</v>
      </c>
      <c r="MC32" s="103">
        <f t="shared" si="18"/>
        <v>0.003333333333</v>
      </c>
      <c r="MD32" s="103">
        <f t="shared" si="18"/>
        <v>0.003333333333</v>
      </c>
      <c r="ME32" s="103">
        <f t="shared" si="18"/>
        <v>0.003333333333</v>
      </c>
      <c r="MF32" s="103">
        <f t="shared" si="18"/>
        <v>0.003333333333</v>
      </c>
      <c r="MG32" s="103">
        <f t="shared" si="18"/>
        <v>0.003333333333</v>
      </c>
      <c r="MH32" s="103">
        <f t="shared" si="18"/>
        <v>0.003333333333</v>
      </c>
      <c r="MI32" s="103">
        <f t="shared" si="18"/>
        <v>0.003333333333</v>
      </c>
      <c r="MJ32" s="103">
        <f t="shared" si="18"/>
        <v>0.003333333333</v>
      </c>
      <c r="MK32" s="103">
        <f t="shared" si="18"/>
        <v>0.003333333333</v>
      </c>
      <c r="ML32" s="103">
        <f t="shared" si="18"/>
        <v>0.003333333333</v>
      </c>
      <c r="MM32" s="103">
        <f t="shared" si="18"/>
        <v>0.003333333333</v>
      </c>
      <c r="MN32" s="103">
        <f t="shared" si="18"/>
        <v>0.003333333333</v>
      </c>
      <c r="MO32" s="103">
        <f t="shared" si="18"/>
        <v>0.003333333333</v>
      </c>
      <c r="MP32" s="103">
        <f t="shared" si="18"/>
        <v>0.003333333333</v>
      </c>
      <c r="MQ32" s="103">
        <f t="shared" si="18"/>
        <v>0.003333333333</v>
      </c>
      <c r="MR32" s="103">
        <f t="shared" si="18"/>
        <v>0.003333333333</v>
      </c>
      <c r="MS32" s="103">
        <f t="shared" si="18"/>
        <v>0.003333333333</v>
      </c>
      <c r="MT32" s="103">
        <f t="shared" si="18"/>
        <v>0.003333333333</v>
      </c>
      <c r="MU32" s="103">
        <f t="shared" si="18"/>
        <v>0.003333333333</v>
      </c>
      <c r="MV32" s="103">
        <f t="shared" si="18"/>
        <v>0.003333333333</v>
      </c>
      <c r="MW32" s="103">
        <f t="shared" si="18"/>
        <v>0.003333333333</v>
      </c>
      <c r="MX32" s="103">
        <f t="shared" si="18"/>
        <v>0.003333333333</v>
      </c>
      <c r="MY32" s="103">
        <f t="shared" si="18"/>
        <v>0.003333333333</v>
      </c>
      <c r="MZ32" s="103">
        <f t="shared" si="18"/>
        <v>0.003333333333</v>
      </c>
      <c r="NA32" s="103">
        <f t="shared" si="18"/>
        <v>0.003333333333</v>
      </c>
      <c r="NB32" s="103">
        <f t="shared" si="18"/>
        <v>0.003333333333</v>
      </c>
      <c r="NC32" s="103">
        <f t="shared" si="18"/>
        <v>0.003333333333</v>
      </c>
      <c r="ND32" s="103">
        <f t="shared" si="18"/>
        <v>0.003333333333</v>
      </c>
      <c r="NE32" s="103">
        <f t="shared" si="18"/>
        <v>0.003333333333</v>
      </c>
      <c r="NF32" s="103">
        <f t="shared" si="18"/>
        <v>0.003333333333</v>
      </c>
      <c r="NG32" s="103">
        <f t="shared" si="18"/>
        <v>0.003333333333</v>
      </c>
      <c r="NH32" s="103">
        <f t="shared" si="18"/>
        <v>0.003333333333</v>
      </c>
      <c r="NI32" s="163" t="s">
        <v>168</v>
      </c>
    </row>
    <row r="33" ht="14.25" customHeight="1">
      <c r="B33" s="46" t="s">
        <v>224</v>
      </c>
      <c r="E33" s="12" t="b">
        <f>$E$18&lt;(Model!$O$37)</f>
        <v>1</v>
      </c>
      <c r="G33" s="46" t="s">
        <v>108</v>
      </c>
      <c r="I33" s="159">
        <f t="shared" ref="I33:NH33" si="19">$E$15/12</f>
        <v>0</v>
      </c>
      <c r="J33" s="159">
        <f t="shared" si="19"/>
        <v>0</v>
      </c>
      <c r="K33" s="159">
        <f t="shared" si="19"/>
        <v>0</v>
      </c>
      <c r="L33" s="159">
        <f t="shared" si="19"/>
        <v>0</v>
      </c>
      <c r="M33" s="159">
        <f t="shared" si="19"/>
        <v>0</v>
      </c>
      <c r="N33" s="159">
        <f t="shared" si="19"/>
        <v>0</v>
      </c>
      <c r="O33" s="159">
        <f t="shared" si="19"/>
        <v>0</v>
      </c>
      <c r="P33" s="159">
        <f t="shared" si="19"/>
        <v>0</v>
      </c>
      <c r="Q33" s="159">
        <f t="shared" si="19"/>
        <v>0</v>
      </c>
      <c r="R33" s="159">
        <f t="shared" si="19"/>
        <v>0</v>
      </c>
      <c r="S33" s="159">
        <f t="shared" si="19"/>
        <v>0</v>
      </c>
      <c r="T33" s="159">
        <f t="shared" si="19"/>
        <v>0</v>
      </c>
      <c r="U33" s="159">
        <f t="shared" si="19"/>
        <v>0</v>
      </c>
      <c r="V33" s="159">
        <f t="shared" si="19"/>
        <v>0</v>
      </c>
      <c r="W33" s="159">
        <f t="shared" si="19"/>
        <v>0</v>
      </c>
      <c r="X33" s="159">
        <f t="shared" si="19"/>
        <v>0</v>
      </c>
      <c r="Y33" s="159">
        <f t="shared" si="19"/>
        <v>0</v>
      </c>
      <c r="Z33" s="159">
        <f t="shared" si="19"/>
        <v>0</v>
      </c>
      <c r="AA33" s="159">
        <f t="shared" si="19"/>
        <v>0</v>
      </c>
      <c r="AB33" s="159">
        <f t="shared" si="19"/>
        <v>0</v>
      </c>
      <c r="AC33" s="159">
        <f t="shared" si="19"/>
        <v>0</v>
      </c>
      <c r="AD33" s="159">
        <f t="shared" si="19"/>
        <v>0</v>
      </c>
      <c r="AE33" s="159">
        <f t="shared" si="19"/>
        <v>0</v>
      </c>
      <c r="AF33" s="159">
        <f t="shared" si="19"/>
        <v>0</v>
      </c>
      <c r="AG33" s="159">
        <f t="shared" si="19"/>
        <v>0</v>
      </c>
      <c r="AH33" s="159">
        <f t="shared" si="19"/>
        <v>0</v>
      </c>
      <c r="AI33" s="159">
        <f t="shared" si="19"/>
        <v>0</v>
      </c>
      <c r="AJ33" s="159">
        <f t="shared" si="19"/>
        <v>0</v>
      </c>
      <c r="AK33" s="159">
        <f t="shared" si="19"/>
        <v>0</v>
      </c>
      <c r="AL33" s="159">
        <f t="shared" si="19"/>
        <v>0</v>
      </c>
      <c r="AM33" s="159">
        <f t="shared" si="19"/>
        <v>0</v>
      </c>
      <c r="AN33" s="159">
        <f t="shared" si="19"/>
        <v>0</v>
      </c>
      <c r="AO33" s="159">
        <f t="shared" si="19"/>
        <v>0</v>
      </c>
      <c r="AP33" s="159">
        <f t="shared" si="19"/>
        <v>0</v>
      </c>
      <c r="AQ33" s="159">
        <f t="shared" si="19"/>
        <v>0</v>
      </c>
      <c r="AR33" s="159">
        <f t="shared" si="19"/>
        <v>0</v>
      </c>
      <c r="AS33" s="159">
        <f t="shared" si="19"/>
        <v>0</v>
      </c>
      <c r="AT33" s="159">
        <f t="shared" si="19"/>
        <v>0</v>
      </c>
      <c r="AU33" s="159">
        <f t="shared" si="19"/>
        <v>0</v>
      </c>
      <c r="AV33" s="159">
        <f t="shared" si="19"/>
        <v>0</v>
      </c>
      <c r="AW33" s="159">
        <f t="shared" si="19"/>
        <v>0</v>
      </c>
      <c r="AX33" s="159">
        <f t="shared" si="19"/>
        <v>0</v>
      </c>
      <c r="AY33" s="159">
        <f t="shared" si="19"/>
        <v>0</v>
      </c>
      <c r="AZ33" s="159">
        <f t="shared" si="19"/>
        <v>0</v>
      </c>
      <c r="BA33" s="159">
        <f t="shared" si="19"/>
        <v>0</v>
      </c>
      <c r="BB33" s="159">
        <f t="shared" si="19"/>
        <v>0</v>
      </c>
      <c r="BC33" s="159">
        <f t="shared" si="19"/>
        <v>0</v>
      </c>
      <c r="BD33" s="159">
        <f t="shared" si="19"/>
        <v>0</v>
      </c>
      <c r="BE33" s="159">
        <f t="shared" si="19"/>
        <v>0</v>
      </c>
      <c r="BF33" s="159">
        <f t="shared" si="19"/>
        <v>0</v>
      </c>
      <c r="BG33" s="159">
        <f t="shared" si="19"/>
        <v>0</v>
      </c>
      <c r="BH33" s="159">
        <f t="shared" si="19"/>
        <v>0</v>
      </c>
      <c r="BI33" s="159">
        <f t="shared" si="19"/>
        <v>0</v>
      </c>
      <c r="BJ33" s="159">
        <f t="shared" si="19"/>
        <v>0</v>
      </c>
      <c r="BK33" s="159">
        <f t="shared" si="19"/>
        <v>0</v>
      </c>
      <c r="BL33" s="159">
        <f t="shared" si="19"/>
        <v>0</v>
      </c>
      <c r="BM33" s="159">
        <f t="shared" si="19"/>
        <v>0</v>
      </c>
      <c r="BN33" s="159">
        <f t="shared" si="19"/>
        <v>0</v>
      </c>
      <c r="BO33" s="159">
        <f t="shared" si="19"/>
        <v>0</v>
      </c>
      <c r="BP33" s="159">
        <f t="shared" si="19"/>
        <v>0</v>
      </c>
      <c r="BQ33" s="159">
        <f t="shared" si="19"/>
        <v>0</v>
      </c>
      <c r="BR33" s="159">
        <f t="shared" si="19"/>
        <v>0</v>
      </c>
      <c r="BS33" s="159">
        <f t="shared" si="19"/>
        <v>0</v>
      </c>
      <c r="BT33" s="159">
        <f t="shared" si="19"/>
        <v>0</v>
      </c>
      <c r="BU33" s="159">
        <f t="shared" si="19"/>
        <v>0</v>
      </c>
      <c r="BV33" s="159">
        <f t="shared" si="19"/>
        <v>0</v>
      </c>
      <c r="BW33" s="159">
        <f t="shared" si="19"/>
        <v>0</v>
      </c>
      <c r="BX33" s="159">
        <f t="shared" si="19"/>
        <v>0</v>
      </c>
      <c r="BY33" s="159">
        <f t="shared" si="19"/>
        <v>0</v>
      </c>
      <c r="BZ33" s="159">
        <f t="shared" si="19"/>
        <v>0</v>
      </c>
      <c r="CA33" s="159">
        <f t="shared" si="19"/>
        <v>0</v>
      </c>
      <c r="CB33" s="159">
        <f t="shared" si="19"/>
        <v>0</v>
      </c>
      <c r="CC33" s="159">
        <f t="shared" si="19"/>
        <v>0</v>
      </c>
      <c r="CD33" s="159">
        <f t="shared" si="19"/>
        <v>0</v>
      </c>
      <c r="CE33" s="159">
        <f t="shared" si="19"/>
        <v>0</v>
      </c>
      <c r="CF33" s="159">
        <f t="shared" si="19"/>
        <v>0</v>
      </c>
      <c r="CG33" s="159">
        <f t="shared" si="19"/>
        <v>0</v>
      </c>
      <c r="CH33" s="159">
        <f t="shared" si="19"/>
        <v>0</v>
      </c>
      <c r="CI33" s="159">
        <f t="shared" si="19"/>
        <v>0</v>
      </c>
      <c r="CJ33" s="159">
        <f t="shared" si="19"/>
        <v>0</v>
      </c>
      <c r="CK33" s="159">
        <f t="shared" si="19"/>
        <v>0</v>
      </c>
      <c r="CL33" s="159">
        <f t="shared" si="19"/>
        <v>0</v>
      </c>
      <c r="CM33" s="159">
        <f t="shared" si="19"/>
        <v>0</v>
      </c>
      <c r="CN33" s="159">
        <f t="shared" si="19"/>
        <v>0</v>
      </c>
      <c r="CO33" s="159">
        <f t="shared" si="19"/>
        <v>0</v>
      </c>
      <c r="CP33" s="159">
        <f t="shared" si="19"/>
        <v>0</v>
      </c>
      <c r="CQ33" s="159">
        <f t="shared" si="19"/>
        <v>0</v>
      </c>
      <c r="CR33" s="159">
        <f t="shared" si="19"/>
        <v>0</v>
      </c>
      <c r="CS33" s="159">
        <f t="shared" si="19"/>
        <v>0</v>
      </c>
      <c r="CT33" s="159">
        <f t="shared" si="19"/>
        <v>0</v>
      </c>
      <c r="CU33" s="159">
        <f t="shared" si="19"/>
        <v>0</v>
      </c>
      <c r="CV33" s="159">
        <f t="shared" si="19"/>
        <v>0</v>
      </c>
      <c r="CW33" s="159">
        <f t="shared" si="19"/>
        <v>0</v>
      </c>
      <c r="CX33" s="159">
        <f t="shared" si="19"/>
        <v>0</v>
      </c>
      <c r="CY33" s="159">
        <f t="shared" si="19"/>
        <v>0</v>
      </c>
      <c r="CZ33" s="159">
        <f t="shared" si="19"/>
        <v>0</v>
      </c>
      <c r="DA33" s="159">
        <f t="shared" si="19"/>
        <v>0</v>
      </c>
      <c r="DB33" s="159">
        <f t="shared" si="19"/>
        <v>0</v>
      </c>
      <c r="DC33" s="159">
        <f t="shared" si="19"/>
        <v>0</v>
      </c>
      <c r="DD33" s="159">
        <f t="shared" si="19"/>
        <v>0</v>
      </c>
      <c r="DE33" s="159">
        <f t="shared" si="19"/>
        <v>0</v>
      </c>
      <c r="DF33" s="159">
        <f t="shared" si="19"/>
        <v>0</v>
      </c>
      <c r="DG33" s="159">
        <f t="shared" si="19"/>
        <v>0</v>
      </c>
      <c r="DH33" s="159">
        <f t="shared" si="19"/>
        <v>0</v>
      </c>
      <c r="DI33" s="159">
        <f t="shared" si="19"/>
        <v>0</v>
      </c>
      <c r="DJ33" s="159">
        <f t="shared" si="19"/>
        <v>0</v>
      </c>
      <c r="DK33" s="159">
        <f t="shared" si="19"/>
        <v>0</v>
      </c>
      <c r="DL33" s="159">
        <f t="shared" si="19"/>
        <v>0</v>
      </c>
      <c r="DM33" s="159">
        <f t="shared" si="19"/>
        <v>0</v>
      </c>
      <c r="DN33" s="159">
        <f t="shared" si="19"/>
        <v>0</v>
      </c>
      <c r="DO33" s="159">
        <f t="shared" si="19"/>
        <v>0</v>
      </c>
      <c r="DP33" s="159">
        <f t="shared" si="19"/>
        <v>0</v>
      </c>
      <c r="DQ33" s="159">
        <f t="shared" si="19"/>
        <v>0</v>
      </c>
      <c r="DR33" s="159">
        <f t="shared" si="19"/>
        <v>0</v>
      </c>
      <c r="DS33" s="159">
        <f t="shared" si="19"/>
        <v>0</v>
      </c>
      <c r="DT33" s="159">
        <f t="shared" si="19"/>
        <v>0</v>
      </c>
      <c r="DU33" s="159">
        <f t="shared" si="19"/>
        <v>0</v>
      </c>
      <c r="DV33" s="159">
        <f t="shared" si="19"/>
        <v>0</v>
      </c>
      <c r="DW33" s="159">
        <f t="shared" si="19"/>
        <v>0</v>
      </c>
      <c r="DX33" s="159">
        <f t="shared" si="19"/>
        <v>0</v>
      </c>
      <c r="DY33" s="159">
        <f t="shared" si="19"/>
        <v>0</v>
      </c>
      <c r="DZ33" s="159">
        <f t="shared" si="19"/>
        <v>0</v>
      </c>
      <c r="EA33" s="159">
        <f t="shared" si="19"/>
        <v>0</v>
      </c>
      <c r="EB33" s="159">
        <f t="shared" si="19"/>
        <v>0</v>
      </c>
      <c r="EC33" s="159">
        <f t="shared" si="19"/>
        <v>0</v>
      </c>
      <c r="ED33" s="159">
        <f t="shared" si="19"/>
        <v>0</v>
      </c>
      <c r="EE33" s="159">
        <f t="shared" si="19"/>
        <v>0</v>
      </c>
      <c r="EF33" s="159">
        <f t="shared" si="19"/>
        <v>0</v>
      </c>
      <c r="EG33" s="159">
        <f t="shared" si="19"/>
        <v>0</v>
      </c>
      <c r="EH33" s="159">
        <f t="shared" si="19"/>
        <v>0</v>
      </c>
      <c r="EI33" s="159">
        <f t="shared" si="19"/>
        <v>0</v>
      </c>
      <c r="EJ33" s="159">
        <f t="shared" si="19"/>
        <v>0</v>
      </c>
      <c r="EK33" s="159">
        <f t="shared" si="19"/>
        <v>0</v>
      </c>
      <c r="EL33" s="159">
        <f t="shared" si="19"/>
        <v>0</v>
      </c>
      <c r="EM33" s="159">
        <f t="shared" si="19"/>
        <v>0</v>
      </c>
      <c r="EN33" s="159">
        <f t="shared" si="19"/>
        <v>0</v>
      </c>
      <c r="EO33" s="159">
        <f t="shared" si="19"/>
        <v>0</v>
      </c>
      <c r="EP33" s="159">
        <f t="shared" si="19"/>
        <v>0</v>
      </c>
      <c r="EQ33" s="159">
        <f t="shared" si="19"/>
        <v>0</v>
      </c>
      <c r="ER33" s="159">
        <f t="shared" si="19"/>
        <v>0</v>
      </c>
      <c r="ES33" s="159">
        <f t="shared" si="19"/>
        <v>0</v>
      </c>
      <c r="ET33" s="159">
        <f t="shared" si="19"/>
        <v>0</v>
      </c>
      <c r="EU33" s="159">
        <f t="shared" si="19"/>
        <v>0</v>
      </c>
      <c r="EV33" s="159">
        <f t="shared" si="19"/>
        <v>0</v>
      </c>
      <c r="EW33" s="159">
        <f t="shared" si="19"/>
        <v>0</v>
      </c>
      <c r="EX33" s="159">
        <f t="shared" si="19"/>
        <v>0</v>
      </c>
      <c r="EY33" s="159">
        <f t="shared" si="19"/>
        <v>0</v>
      </c>
      <c r="EZ33" s="159">
        <f t="shared" si="19"/>
        <v>0</v>
      </c>
      <c r="FA33" s="159">
        <f t="shared" si="19"/>
        <v>0</v>
      </c>
      <c r="FB33" s="159">
        <f t="shared" si="19"/>
        <v>0</v>
      </c>
      <c r="FC33" s="159">
        <f t="shared" si="19"/>
        <v>0</v>
      </c>
      <c r="FD33" s="159">
        <f t="shared" si="19"/>
        <v>0</v>
      </c>
      <c r="FE33" s="159">
        <f t="shared" si="19"/>
        <v>0</v>
      </c>
      <c r="FF33" s="159">
        <f t="shared" si="19"/>
        <v>0</v>
      </c>
      <c r="FG33" s="159">
        <f t="shared" si="19"/>
        <v>0</v>
      </c>
      <c r="FH33" s="159">
        <f t="shared" si="19"/>
        <v>0</v>
      </c>
      <c r="FI33" s="159">
        <f t="shared" si="19"/>
        <v>0</v>
      </c>
      <c r="FJ33" s="159">
        <f t="shared" si="19"/>
        <v>0</v>
      </c>
      <c r="FK33" s="159">
        <f t="shared" si="19"/>
        <v>0</v>
      </c>
      <c r="FL33" s="159">
        <f t="shared" si="19"/>
        <v>0</v>
      </c>
      <c r="FM33" s="159">
        <f t="shared" si="19"/>
        <v>0</v>
      </c>
      <c r="FN33" s="159">
        <f t="shared" si="19"/>
        <v>0</v>
      </c>
      <c r="FO33" s="159">
        <f t="shared" si="19"/>
        <v>0</v>
      </c>
      <c r="FP33" s="159">
        <f t="shared" si="19"/>
        <v>0</v>
      </c>
      <c r="FQ33" s="159">
        <f t="shared" si="19"/>
        <v>0</v>
      </c>
      <c r="FR33" s="159">
        <f t="shared" si="19"/>
        <v>0</v>
      </c>
      <c r="FS33" s="159">
        <f t="shared" si="19"/>
        <v>0</v>
      </c>
      <c r="FT33" s="159">
        <f t="shared" si="19"/>
        <v>0</v>
      </c>
      <c r="FU33" s="159">
        <f t="shared" si="19"/>
        <v>0</v>
      </c>
      <c r="FV33" s="159">
        <f t="shared" si="19"/>
        <v>0</v>
      </c>
      <c r="FW33" s="159">
        <f t="shared" si="19"/>
        <v>0</v>
      </c>
      <c r="FX33" s="159">
        <f t="shared" si="19"/>
        <v>0</v>
      </c>
      <c r="FY33" s="159">
        <f t="shared" si="19"/>
        <v>0</v>
      </c>
      <c r="FZ33" s="159">
        <f t="shared" si="19"/>
        <v>0</v>
      </c>
      <c r="GA33" s="159">
        <f t="shared" si="19"/>
        <v>0</v>
      </c>
      <c r="GB33" s="159">
        <f t="shared" si="19"/>
        <v>0</v>
      </c>
      <c r="GC33" s="159">
        <f t="shared" si="19"/>
        <v>0</v>
      </c>
      <c r="GD33" s="159">
        <f t="shared" si="19"/>
        <v>0</v>
      </c>
      <c r="GE33" s="159">
        <f t="shared" si="19"/>
        <v>0</v>
      </c>
      <c r="GF33" s="159">
        <f t="shared" si="19"/>
        <v>0</v>
      </c>
      <c r="GG33" s="159">
        <f t="shared" si="19"/>
        <v>0</v>
      </c>
      <c r="GH33" s="159">
        <f t="shared" si="19"/>
        <v>0</v>
      </c>
      <c r="GI33" s="159">
        <f t="shared" si="19"/>
        <v>0</v>
      </c>
      <c r="GJ33" s="159">
        <f t="shared" si="19"/>
        <v>0</v>
      </c>
      <c r="GK33" s="159">
        <f t="shared" si="19"/>
        <v>0</v>
      </c>
      <c r="GL33" s="159">
        <f t="shared" si="19"/>
        <v>0</v>
      </c>
      <c r="GM33" s="159">
        <f t="shared" si="19"/>
        <v>0</v>
      </c>
      <c r="GN33" s="159">
        <f t="shared" si="19"/>
        <v>0</v>
      </c>
      <c r="GO33" s="159">
        <f t="shared" si="19"/>
        <v>0</v>
      </c>
      <c r="GP33" s="159">
        <f t="shared" si="19"/>
        <v>0</v>
      </c>
      <c r="GQ33" s="159">
        <f t="shared" si="19"/>
        <v>0</v>
      </c>
      <c r="GR33" s="159">
        <f t="shared" si="19"/>
        <v>0</v>
      </c>
      <c r="GS33" s="159">
        <f t="shared" si="19"/>
        <v>0</v>
      </c>
      <c r="GT33" s="159">
        <f t="shared" si="19"/>
        <v>0</v>
      </c>
      <c r="GU33" s="159">
        <f t="shared" si="19"/>
        <v>0</v>
      </c>
      <c r="GV33" s="159">
        <f t="shared" si="19"/>
        <v>0</v>
      </c>
      <c r="GW33" s="159">
        <f t="shared" si="19"/>
        <v>0</v>
      </c>
      <c r="GX33" s="159">
        <f t="shared" si="19"/>
        <v>0</v>
      </c>
      <c r="GY33" s="159">
        <f t="shared" si="19"/>
        <v>0</v>
      </c>
      <c r="GZ33" s="159">
        <f t="shared" si="19"/>
        <v>0</v>
      </c>
      <c r="HA33" s="159">
        <f t="shared" si="19"/>
        <v>0</v>
      </c>
      <c r="HB33" s="159">
        <f t="shared" si="19"/>
        <v>0</v>
      </c>
      <c r="HC33" s="159">
        <f t="shared" si="19"/>
        <v>0</v>
      </c>
      <c r="HD33" s="159">
        <f t="shared" si="19"/>
        <v>0</v>
      </c>
      <c r="HE33" s="159">
        <f t="shared" si="19"/>
        <v>0</v>
      </c>
      <c r="HF33" s="159">
        <f t="shared" si="19"/>
        <v>0</v>
      </c>
      <c r="HG33" s="159">
        <f t="shared" si="19"/>
        <v>0</v>
      </c>
      <c r="HH33" s="159">
        <f t="shared" si="19"/>
        <v>0</v>
      </c>
      <c r="HI33" s="159">
        <f t="shared" si="19"/>
        <v>0</v>
      </c>
      <c r="HJ33" s="159">
        <f t="shared" si="19"/>
        <v>0</v>
      </c>
      <c r="HK33" s="159">
        <f t="shared" si="19"/>
        <v>0</v>
      </c>
      <c r="HL33" s="159">
        <f t="shared" si="19"/>
        <v>0</v>
      </c>
      <c r="HM33" s="159">
        <f t="shared" si="19"/>
        <v>0</v>
      </c>
      <c r="HN33" s="159">
        <f t="shared" si="19"/>
        <v>0</v>
      </c>
      <c r="HO33" s="159">
        <f t="shared" si="19"/>
        <v>0</v>
      </c>
      <c r="HP33" s="159">
        <f t="shared" si="19"/>
        <v>0</v>
      </c>
      <c r="HQ33" s="159">
        <f t="shared" si="19"/>
        <v>0</v>
      </c>
      <c r="HR33" s="159">
        <f t="shared" si="19"/>
        <v>0</v>
      </c>
      <c r="HS33" s="159">
        <f t="shared" si="19"/>
        <v>0</v>
      </c>
      <c r="HT33" s="159">
        <f t="shared" si="19"/>
        <v>0</v>
      </c>
      <c r="HU33" s="159">
        <f t="shared" si="19"/>
        <v>0</v>
      </c>
      <c r="HV33" s="159">
        <f t="shared" si="19"/>
        <v>0</v>
      </c>
      <c r="HW33" s="159">
        <f t="shared" si="19"/>
        <v>0</v>
      </c>
      <c r="HX33" s="159">
        <f t="shared" si="19"/>
        <v>0</v>
      </c>
      <c r="HY33" s="159">
        <f t="shared" si="19"/>
        <v>0</v>
      </c>
      <c r="HZ33" s="159">
        <f t="shared" si="19"/>
        <v>0</v>
      </c>
      <c r="IA33" s="159">
        <f t="shared" si="19"/>
        <v>0</v>
      </c>
      <c r="IB33" s="159">
        <f t="shared" si="19"/>
        <v>0</v>
      </c>
      <c r="IC33" s="159">
        <f t="shared" si="19"/>
        <v>0</v>
      </c>
      <c r="ID33" s="159">
        <f t="shared" si="19"/>
        <v>0</v>
      </c>
      <c r="IE33" s="159">
        <f t="shared" si="19"/>
        <v>0</v>
      </c>
      <c r="IF33" s="159">
        <f t="shared" si="19"/>
        <v>0</v>
      </c>
      <c r="IG33" s="159">
        <f t="shared" si="19"/>
        <v>0</v>
      </c>
      <c r="IH33" s="159">
        <f t="shared" si="19"/>
        <v>0</v>
      </c>
      <c r="II33" s="159">
        <f t="shared" si="19"/>
        <v>0</v>
      </c>
      <c r="IJ33" s="159">
        <f t="shared" si="19"/>
        <v>0</v>
      </c>
      <c r="IK33" s="159">
        <f t="shared" si="19"/>
        <v>0</v>
      </c>
      <c r="IL33" s="159">
        <f t="shared" si="19"/>
        <v>0</v>
      </c>
      <c r="IM33" s="159">
        <f t="shared" si="19"/>
        <v>0</v>
      </c>
      <c r="IN33" s="159">
        <f t="shared" si="19"/>
        <v>0</v>
      </c>
      <c r="IO33" s="159">
        <f t="shared" si="19"/>
        <v>0</v>
      </c>
      <c r="IP33" s="159">
        <f t="shared" si="19"/>
        <v>0</v>
      </c>
      <c r="IQ33" s="159">
        <f t="shared" si="19"/>
        <v>0</v>
      </c>
      <c r="IR33" s="159">
        <f t="shared" si="19"/>
        <v>0</v>
      </c>
      <c r="IS33" s="159">
        <f t="shared" si="19"/>
        <v>0</v>
      </c>
      <c r="IT33" s="159">
        <f t="shared" si="19"/>
        <v>0</v>
      </c>
      <c r="IU33" s="159">
        <f t="shared" si="19"/>
        <v>0</v>
      </c>
      <c r="IV33" s="159">
        <f t="shared" si="19"/>
        <v>0</v>
      </c>
      <c r="IW33" s="159">
        <f t="shared" si="19"/>
        <v>0</v>
      </c>
      <c r="IX33" s="159">
        <f t="shared" si="19"/>
        <v>0</v>
      </c>
      <c r="IY33" s="159">
        <f t="shared" si="19"/>
        <v>0</v>
      </c>
      <c r="IZ33" s="159">
        <f t="shared" si="19"/>
        <v>0</v>
      </c>
      <c r="JA33" s="159">
        <f t="shared" si="19"/>
        <v>0</v>
      </c>
      <c r="JB33" s="159">
        <f t="shared" si="19"/>
        <v>0</v>
      </c>
      <c r="JC33" s="159">
        <f t="shared" si="19"/>
        <v>0</v>
      </c>
      <c r="JD33" s="159">
        <f t="shared" si="19"/>
        <v>0</v>
      </c>
      <c r="JE33" s="159">
        <f t="shared" si="19"/>
        <v>0</v>
      </c>
      <c r="JF33" s="159">
        <f t="shared" si="19"/>
        <v>0</v>
      </c>
      <c r="JG33" s="159">
        <f t="shared" si="19"/>
        <v>0</v>
      </c>
      <c r="JH33" s="159">
        <f t="shared" si="19"/>
        <v>0</v>
      </c>
      <c r="JI33" s="159">
        <f t="shared" si="19"/>
        <v>0</v>
      </c>
      <c r="JJ33" s="159">
        <f t="shared" si="19"/>
        <v>0</v>
      </c>
      <c r="JK33" s="159">
        <f t="shared" si="19"/>
        <v>0</v>
      </c>
      <c r="JL33" s="159">
        <f t="shared" si="19"/>
        <v>0</v>
      </c>
      <c r="JM33" s="159">
        <f t="shared" si="19"/>
        <v>0</v>
      </c>
      <c r="JN33" s="159">
        <f t="shared" si="19"/>
        <v>0</v>
      </c>
      <c r="JO33" s="159">
        <f t="shared" si="19"/>
        <v>0</v>
      </c>
      <c r="JP33" s="159">
        <f t="shared" si="19"/>
        <v>0</v>
      </c>
      <c r="JQ33" s="159">
        <f t="shared" si="19"/>
        <v>0</v>
      </c>
      <c r="JR33" s="159">
        <f t="shared" si="19"/>
        <v>0</v>
      </c>
      <c r="JS33" s="159">
        <f t="shared" si="19"/>
        <v>0</v>
      </c>
      <c r="JT33" s="159">
        <f t="shared" si="19"/>
        <v>0</v>
      </c>
      <c r="JU33" s="159">
        <f t="shared" si="19"/>
        <v>0</v>
      </c>
      <c r="JV33" s="159">
        <f t="shared" si="19"/>
        <v>0</v>
      </c>
      <c r="JW33" s="159">
        <f t="shared" si="19"/>
        <v>0</v>
      </c>
      <c r="JX33" s="159">
        <f t="shared" si="19"/>
        <v>0</v>
      </c>
      <c r="JY33" s="159">
        <f t="shared" si="19"/>
        <v>0</v>
      </c>
      <c r="JZ33" s="159">
        <f t="shared" si="19"/>
        <v>0</v>
      </c>
      <c r="KA33" s="159">
        <f t="shared" si="19"/>
        <v>0</v>
      </c>
      <c r="KB33" s="159">
        <f t="shared" si="19"/>
        <v>0</v>
      </c>
      <c r="KC33" s="159">
        <f t="shared" si="19"/>
        <v>0</v>
      </c>
      <c r="KD33" s="159">
        <f t="shared" si="19"/>
        <v>0</v>
      </c>
      <c r="KE33" s="159">
        <f t="shared" si="19"/>
        <v>0</v>
      </c>
      <c r="KF33" s="159">
        <f t="shared" si="19"/>
        <v>0</v>
      </c>
      <c r="KG33" s="159">
        <f t="shared" si="19"/>
        <v>0</v>
      </c>
      <c r="KH33" s="159">
        <f t="shared" si="19"/>
        <v>0</v>
      </c>
      <c r="KI33" s="159">
        <f t="shared" si="19"/>
        <v>0</v>
      </c>
      <c r="KJ33" s="159">
        <f t="shared" si="19"/>
        <v>0</v>
      </c>
      <c r="KK33" s="159">
        <f t="shared" si="19"/>
        <v>0</v>
      </c>
      <c r="KL33" s="159">
        <f t="shared" si="19"/>
        <v>0</v>
      </c>
      <c r="KM33" s="159">
        <f t="shared" si="19"/>
        <v>0</v>
      </c>
      <c r="KN33" s="159">
        <f t="shared" si="19"/>
        <v>0</v>
      </c>
      <c r="KO33" s="159">
        <f t="shared" si="19"/>
        <v>0</v>
      </c>
      <c r="KP33" s="159">
        <f t="shared" si="19"/>
        <v>0</v>
      </c>
      <c r="KQ33" s="159">
        <f t="shared" si="19"/>
        <v>0</v>
      </c>
      <c r="KR33" s="159">
        <f t="shared" si="19"/>
        <v>0</v>
      </c>
      <c r="KS33" s="159">
        <f t="shared" si="19"/>
        <v>0</v>
      </c>
      <c r="KT33" s="159">
        <f t="shared" si="19"/>
        <v>0</v>
      </c>
      <c r="KU33" s="159">
        <f t="shared" si="19"/>
        <v>0</v>
      </c>
      <c r="KV33" s="159">
        <f t="shared" si="19"/>
        <v>0</v>
      </c>
      <c r="KW33" s="159">
        <f t="shared" si="19"/>
        <v>0</v>
      </c>
      <c r="KX33" s="159">
        <f t="shared" si="19"/>
        <v>0</v>
      </c>
      <c r="KY33" s="159">
        <f t="shared" si="19"/>
        <v>0</v>
      </c>
      <c r="KZ33" s="159">
        <f t="shared" si="19"/>
        <v>0</v>
      </c>
      <c r="LA33" s="159">
        <f t="shared" si="19"/>
        <v>0</v>
      </c>
      <c r="LB33" s="159">
        <f t="shared" si="19"/>
        <v>0</v>
      </c>
      <c r="LC33" s="159">
        <f t="shared" si="19"/>
        <v>0</v>
      </c>
      <c r="LD33" s="159">
        <f t="shared" si="19"/>
        <v>0</v>
      </c>
      <c r="LE33" s="159">
        <f t="shared" si="19"/>
        <v>0</v>
      </c>
      <c r="LF33" s="159">
        <f t="shared" si="19"/>
        <v>0</v>
      </c>
      <c r="LG33" s="159">
        <f t="shared" si="19"/>
        <v>0</v>
      </c>
      <c r="LH33" s="159">
        <f t="shared" si="19"/>
        <v>0</v>
      </c>
      <c r="LI33" s="159">
        <f t="shared" si="19"/>
        <v>0</v>
      </c>
      <c r="LJ33" s="159">
        <f t="shared" si="19"/>
        <v>0</v>
      </c>
      <c r="LK33" s="159">
        <f t="shared" si="19"/>
        <v>0</v>
      </c>
      <c r="LL33" s="159">
        <f t="shared" si="19"/>
        <v>0</v>
      </c>
      <c r="LM33" s="159">
        <f t="shared" si="19"/>
        <v>0</v>
      </c>
      <c r="LN33" s="159">
        <f t="shared" si="19"/>
        <v>0</v>
      </c>
      <c r="LO33" s="159">
        <f t="shared" si="19"/>
        <v>0</v>
      </c>
      <c r="LP33" s="159">
        <f t="shared" si="19"/>
        <v>0</v>
      </c>
      <c r="LQ33" s="159">
        <f t="shared" si="19"/>
        <v>0</v>
      </c>
      <c r="LR33" s="159">
        <f t="shared" si="19"/>
        <v>0</v>
      </c>
      <c r="LS33" s="159">
        <f t="shared" si="19"/>
        <v>0</v>
      </c>
      <c r="LT33" s="159">
        <f t="shared" si="19"/>
        <v>0</v>
      </c>
      <c r="LU33" s="159">
        <f t="shared" si="19"/>
        <v>0</v>
      </c>
      <c r="LV33" s="159">
        <f t="shared" si="19"/>
        <v>0</v>
      </c>
      <c r="LW33" s="159">
        <f t="shared" si="19"/>
        <v>0</v>
      </c>
      <c r="LX33" s="159">
        <f t="shared" si="19"/>
        <v>0</v>
      </c>
      <c r="LY33" s="159">
        <f t="shared" si="19"/>
        <v>0</v>
      </c>
      <c r="LZ33" s="159">
        <f t="shared" si="19"/>
        <v>0</v>
      </c>
      <c r="MA33" s="159">
        <f t="shared" si="19"/>
        <v>0</v>
      </c>
      <c r="MB33" s="159">
        <f t="shared" si="19"/>
        <v>0</v>
      </c>
      <c r="MC33" s="159">
        <f t="shared" si="19"/>
        <v>0</v>
      </c>
      <c r="MD33" s="159">
        <f t="shared" si="19"/>
        <v>0</v>
      </c>
      <c r="ME33" s="159">
        <f t="shared" si="19"/>
        <v>0</v>
      </c>
      <c r="MF33" s="159">
        <f t="shared" si="19"/>
        <v>0</v>
      </c>
      <c r="MG33" s="159">
        <f t="shared" si="19"/>
        <v>0</v>
      </c>
      <c r="MH33" s="159">
        <f t="shared" si="19"/>
        <v>0</v>
      </c>
      <c r="MI33" s="159">
        <f t="shared" si="19"/>
        <v>0</v>
      </c>
      <c r="MJ33" s="159">
        <f t="shared" si="19"/>
        <v>0</v>
      </c>
      <c r="MK33" s="159">
        <f t="shared" si="19"/>
        <v>0</v>
      </c>
      <c r="ML33" s="159">
        <f t="shared" si="19"/>
        <v>0</v>
      </c>
      <c r="MM33" s="159">
        <f t="shared" si="19"/>
        <v>0</v>
      </c>
      <c r="MN33" s="159">
        <f t="shared" si="19"/>
        <v>0</v>
      </c>
      <c r="MO33" s="159">
        <f t="shared" si="19"/>
        <v>0</v>
      </c>
      <c r="MP33" s="159">
        <f t="shared" si="19"/>
        <v>0</v>
      </c>
      <c r="MQ33" s="159">
        <f t="shared" si="19"/>
        <v>0</v>
      </c>
      <c r="MR33" s="159">
        <f t="shared" si="19"/>
        <v>0</v>
      </c>
      <c r="MS33" s="159">
        <f t="shared" si="19"/>
        <v>0</v>
      </c>
      <c r="MT33" s="159">
        <f t="shared" si="19"/>
        <v>0</v>
      </c>
      <c r="MU33" s="159">
        <f t="shared" si="19"/>
        <v>0</v>
      </c>
      <c r="MV33" s="159">
        <f t="shared" si="19"/>
        <v>0</v>
      </c>
      <c r="MW33" s="159">
        <f t="shared" si="19"/>
        <v>0</v>
      </c>
      <c r="MX33" s="159">
        <f t="shared" si="19"/>
        <v>0</v>
      </c>
      <c r="MY33" s="159">
        <f t="shared" si="19"/>
        <v>0</v>
      </c>
      <c r="MZ33" s="159">
        <f t="shared" si="19"/>
        <v>0</v>
      </c>
      <c r="NA33" s="159">
        <f t="shared" si="19"/>
        <v>0</v>
      </c>
      <c r="NB33" s="159">
        <f t="shared" si="19"/>
        <v>0</v>
      </c>
      <c r="NC33" s="159">
        <f t="shared" si="19"/>
        <v>0</v>
      </c>
      <c r="ND33" s="159">
        <f t="shared" si="19"/>
        <v>0</v>
      </c>
      <c r="NE33" s="159">
        <f t="shared" si="19"/>
        <v>0</v>
      </c>
      <c r="NF33" s="159">
        <f t="shared" si="19"/>
        <v>0</v>
      </c>
      <c r="NG33" s="159">
        <f t="shared" si="19"/>
        <v>0</v>
      </c>
      <c r="NH33" s="159">
        <f t="shared" si="19"/>
        <v>0</v>
      </c>
      <c r="NI33" s="46" t="s">
        <v>168</v>
      </c>
    </row>
    <row r="34" ht="14.25" customHeight="1">
      <c r="B34" s="46" t="s">
        <v>225</v>
      </c>
      <c r="E34" s="67">
        <f>E36</f>
        <v>51240548.47</v>
      </c>
      <c r="F34" s="67"/>
      <c r="G34" s="164" t="s">
        <v>205</v>
      </c>
      <c r="H34" s="164"/>
      <c r="I34" s="165">
        <f t="shared" ref="I34:K34" si="20">IF(C37=2,$E$12/12,MIN(MAX(I33,I31),I30)+I32)</f>
        <v>0.006795983333</v>
      </c>
      <c r="J34" s="165">
        <f t="shared" si="20"/>
        <v>0.006671475</v>
      </c>
      <c r="K34" s="165">
        <f t="shared" si="20"/>
        <v>0.00663525</v>
      </c>
      <c r="L34" s="165">
        <f>IF(F36=2,$E$12/12,MIN(MAX(L33,L31),L30)+L32)</f>
        <v>0.006454483333</v>
      </c>
      <c r="M34" s="165">
        <f t="shared" ref="M34:NH34" si="21">IF(G42=2,$E$12/12,MIN(MAX(M33,M31),M30)+M32)</f>
        <v>0.0064148</v>
      </c>
      <c r="N34" s="165">
        <f t="shared" si="21"/>
        <v>0.006377241667</v>
      </c>
      <c r="O34" s="165">
        <f t="shared" si="21"/>
        <v>0.006334633333</v>
      </c>
      <c r="P34" s="165">
        <f t="shared" si="21"/>
        <v>0.006281691667</v>
      </c>
      <c r="Q34" s="165">
        <f t="shared" si="21"/>
        <v>0.006250083333</v>
      </c>
      <c r="R34" s="165">
        <f t="shared" si="21"/>
        <v>0.006127466667</v>
      </c>
      <c r="S34" s="165">
        <f t="shared" si="21"/>
        <v>0.006103683333</v>
      </c>
      <c r="T34" s="165">
        <f t="shared" si="21"/>
        <v>0.006103941667</v>
      </c>
      <c r="U34" s="165">
        <f t="shared" si="21"/>
        <v>0.0059946</v>
      </c>
      <c r="V34" s="165">
        <f t="shared" si="21"/>
        <v>0.005986933333</v>
      </c>
      <c r="W34" s="165">
        <f t="shared" si="21"/>
        <v>0.00598705</v>
      </c>
      <c r="X34" s="165">
        <f t="shared" si="21"/>
        <v>0.005951141667</v>
      </c>
      <c r="Y34" s="165">
        <f t="shared" si="21"/>
        <v>0.005948675</v>
      </c>
      <c r="Z34" s="165">
        <f t="shared" si="21"/>
        <v>0.005948333333</v>
      </c>
      <c r="AA34" s="165">
        <f t="shared" si="21"/>
        <v>0.005949766667</v>
      </c>
      <c r="AB34" s="165">
        <f t="shared" si="21"/>
        <v>0.005955833333</v>
      </c>
      <c r="AC34" s="165">
        <f t="shared" si="21"/>
        <v>0.00596355</v>
      </c>
      <c r="AD34" s="165">
        <f t="shared" si="21"/>
        <v>0.005971266667</v>
      </c>
      <c r="AE34" s="165">
        <f t="shared" si="21"/>
        <v>0.005979291667</v>
      </c>
      <c r="AF34" s="165">
        <f t="shared" si="21"/>
        <v>0.005988808333</v>
      </c>
      <c r="AG34" s="165">
        <f t="shared" si="21"/>
        <v>0.005998508333</v>
      </c>
      <c r="AH34" s="165">
        <f t="shared" si="21"/>
        <v>0.006008716667</v>
      </c>
      <c r="AI34" s="165">
        <f t="shared" si="21"/>
        <v>0.006019975</v>
      </c>
      <c r="AJ34" s="165">
        <f t="shared" si="21"/>
        <v>0.006031775</v>
      </c>
      <c r="AK34" s="165">
        <f t="shared" si="21"/>
        <v>0.006043791667</v>
      </c>
      <c r="AL34" s="165">
        <f t="shared" si="21"/>
        <v>0.006054916667</v>
      </c>
      <c r="AM34" s="165">
        <f t="shared" si="21"/>
        <v>0.006065875</v>
      </c>
      <c r="AN34" s="165">
        <f t="shared" si="21"/>
        <v>0.0060765</v>
      </c>
      <c r="AO34" s="165">
        <f t="shared" si="21"/>
        <v>0.006087575</v>
      </c>
      <c r="AP34" s="165">
        <f t="shared" si="21"/>
        <v>0.00609825</v>
      </c>
      <c r="AQ34" s="165">
        <f t="shared" si="21"/>
        <v>0.006109616667</v>
      </c>
      <c r="AR34" s="165">
        <f t="shared" si="21"/>
        <v>0.006120341667</v>
      </c>
      <c r="AS34" s="165">
        <f t="shared" si="21"/>
        <v>0.00612985</v>
      </c>
      <c r="AT34" s="165">
        <f t="shared" si="21"/>
        <v>0.006140433333</v>
      </c>
      <c r="AU34" s="165">
        <f t="shared" si="21"/>
        <v>0.006150333333</v>
      </c>
      <c r="AV34" s="165">
        <f t="shared" si="21"/>
        <v>0.006160025</v>
      </c>
      <c r="AW34" s="165">
        <f t="shared" si="21"/>
        <v>0.006170141667</v>
      </c>
      <c r="AX34" s="165">
        <f t="shared" si="21"/>
        <v>0.006179475</v>
      </c>
      <c r="AY34" s="165">
        <f t="shared" si="21"/>
        <v>0.006189725</v>
      </c>
      <c r="AZ34" s="165">
        <f t="shared" si="21"/>
        <v>0.006200483333</v>
      </c>
      <c r="BA34" s="165">
        <f t="shared" si="21"/>
        <v>0.0062111</v>
      </c>
      <c r="BB34" s="165">
        <f t="shared" si="21"/>
        <v>0.006220791667</v>
      </c>
      <c r="BC34" s="165">
        <f t="shared" si="21"/>
        <v>0.006231866667</v>
      </c>
      <c r="BD34" s="165">
        <f t="shared" si="21"/>
        <v>0.006242825</v>
      </c>
      <c r="BE34" s="165">
        <f t="shared" si="21"/>
        <v>0.006253191667</v>
      </c>
      <c r="BF34" s="165">
        <f t="shared" si="21"/>
        <v>0.006264625</v>
      </c>
      <c r="BG34" s="165">
        <f t="shared" si="21"/>
        <v>0.0062756</v>
      </c>
      <c r="BH34" s="165">
        <f t="shared" si="21"/>
        <v>0.006287216667</v>
      </c>
      <c r="BI34" s="165">
        <f t="shared" si="21"/>
        <v>0.006298691667</v>
      </c>
      <c r="BJ34" s="165">
        <f t="shared" si="21"/>
        <v>0.006308358333</v>
      </c>
      <c r="BK34" s="165">
        <f t="shared" si="21"/>
        <v>0.006319666667</v>
      </c>
      <c r="BL34" s="165">
        <f t="shared" si="21"/>
        <v>0.0063311</v>
      </c>
      <c r="BM34" s="165">
        <f t="shared" si="21"/>
        <v>0.006342541667</v>
      </c>
      <c r="BN34" s="165">
        <f t="shared" si="21"/>
        <v>0.006353291667</v>
      </c>
      <c r="BO34" s="165">
        <f t="shared" si="21"/>
        <v>0.006364725</v>
      </c>
      <c r="BP34" s="165">
        <f t="shared" si="21"/>
        <v>0.0063762</v>
      </c>
      <c r="BQ34" s="165">
        <f t="shared" si="21"/>
        <v>0.006388375</v>
      </c>
      <c r="BR34" s="165">
        <f t="shared" si="21"/>
        <v>0.006399941667</v>
      </c>
      <c r="BS34" s="165">
        <f t="shared" si="21"/>
        <v>0.00641</v>
      </c>
      <c r="BT34" s="165">
        <f t="shared" si="21"/>
        <v>0.006421833333</v>
      </c>
      <c r="BU34" s="165">
        <f t="shared" si="21"/>
        <v>0.006433291667</v>
      </c>
      <c r="BV34" s="165">
        <f t="shared" si="21"/>
        <v>0.006443233333</v>
      </c>
      <c r="BW34" s="165">
        <f t="shared" si="21"/>
        <v>0.006455108333</v>
      </c>
      <c r="BX34" s="165">
        <f t="shared" si="21"/>
        <v>0.00646595</v>
      </c>
      <c r="BY34" s="165">
        <f t="shared" si="21"/>
        <v>0.006476283333</v>
      </c>
      <c r="BZ34" s="165">
        <f t="shared" si="21"/>
        <v>0.006487591667</v>
      </c>
      <c r="CA34" s="165">
        <f t="shared" si="21"/>
        <v>0.006498466667</v>
      </c>
      <c r="CB34" s="165">
        <f t="shared" si="21"/>
        <v>0.00650855</v>
      </c>
      <c r="CC34" s="165">
        <f t="shared" si="21"/>
        <v>0.006519575</v>
      </c>
      <c r="CD34" s="165">
        <f t="shared" si="21"/>
        <v>0.006530158333</v>
      </c>
      <c r="CE34" s="165">
        <f t="shared" si="21"/>
        <v>0.006539633333</v>
      </c>
      <c r="CF34" s="165">
        <f t="shared" si="21"/>
        <v>0.006550033333</v>
      </c>
      <c r="CG34" s="165">
        <f t="shared" si="21"/>
        <v>0.006560341667</v>
      </c>
      <c r="CH34" s="165">
        <f t="shared" si="21"/>
        <v>0.006569875</v>
      </c>
      <c r="CI34" s="165">
        <f t="shared" si="21"/>
        <v>0.006580016667</v>
      </c>
      <c r="CJ34" s="165">
        <f t="shared" si="21"/>
        <v>0.0065897</v>
      </c>
      <c r="CK34" s="165">
        <f t="shared" si="21"/>
        <v>0.006600316667</v>
      </c>
      <c r="CL34" s="165">
        <f t="shared" si="21"/>
        <v>0.006609775</v>
      </c>
      <c r="CM34" s="165">
        <f t="shared" si="21"/>
        <v>0.0066189</v>
      </c>
      <c r="CN34" s="165">
        <f t="shared" si="21"/>
        <v>0.006628883333</v>
      </c>
      <c r="CO34" s="165">
        <f t="shared" si="21"/>
        <v>0.006638066667</v>
      </c>
      <c r="CP34" s="165">
        <f t="shared" si="21"/>
        <v>0.00664725</v>
      </c>
      <c r="CQ34" s="165">
        <f t="shared" si="21"/>
        <v>0.006656608333</v>
      </c>
      <c r="CR34" s="165">
        <f t="shared" si="21"/>
        <v>0.006665883333</v>
      </c>
      <c r="CS34" s="165">
        <f t="shared" si="21"/>
        <v>0.0066755</v>
      </c>
      <c r="CT34" s="165">
        <f t="shared" si="21"/>
        <v>0.006683633333</v>
      </c>
      <c r="CU34" s="165">
        <f t="shared" si="21"/>
        <v>0.00669295</v>
      </c>
      <c r="CV34" s="165">
        <f t="shared" si="21"/>
        <v>0.006701208333</v>
      </c>
      <c r="CW34" s="165">
        <f t="shared" si="21"/>
        <v>0.006710741667</v>
      </c>
      <c r="CX34" s="165">
        <f t="shared" si="21"/>
        <v>0.0067195</v>
      </c>
      <c r="CY34" s="165">
        <f t="shared" si="21"/>
        <v>0.006728366667</v>
      </c>
      <c r="CZ34" s="165">
        <f t="shared" si="21"/>
        <v>0.006737466667</v>
      </c>
      <c r="DA34" s="165">
        <f t="shared" si="21"/>
        <v>0.0067462</v>
      </c>
      <c r="DB34" s="165">
        <f t="shared" si="21"/>
        <v>0.006755991667</v>
      </c>
      <c r="DC34" s="165">
        <f t="shared" si="21"/>
        <v>0.006764583333</v>
      </c>
      <c r="DD34" s="165">
        <f t="shared" si="21"/>
        <v>0.006773066667</v>
      </c>
      <c r="DE34" s="165">
        <f t="shared" si="21"/>
        <v>0.0067824</v>
      </c>
      <c r="DF34" s="165">
        <f t="shared" si="21"/>
        <v>0.006790283333</v>
      </c>
      <c r="DG34" s="165">
        <f t="shared" si="21"/>
        <v>0.0067994</v>
      </c>
      <c r="DH34" s="165">
        <f t="shared" si="21"/>
        <v>0.006807691667</v>
      </c>
      <c r="DI34" s="165">
        <f t="shared" si="21"/>
        <v>0.006816658333</v>
      </c>
      <c r="DJ34" s="165">
        <f t="shared" si="21"/>
        <v>0.0068252</v>
      </c>
      <c r="DK34" s="165">
        <f t="shared" si="21"/>
        <v>0.006834825</v>
      </c>
      <c r="DL34" s="165">
        <f t="shared" si="21"/>
        <v>0.00684355</v>
      </c>
      <c r="DM34" s="165">
        <f t="shared" si="21"/>
        <v>0.00685145</v>
      </c>
      <c r="DN34" s="165">
        <f t="shared" si="21"/>
        <v>0.006860675</v>
      </c>
      <c r="DO34" s="165">
        <f t="shared" si="21"/>
        <v>0.006869041667</v>
      </c>
      <c r="DP34" s="165">
        <f t="shared" si="21"/>
        <v>0.006877583333</v>
      </c>
      <c r="DQ34" s="165">
        <f t="shared" si="21"/>
        <v>0.006886325</v>
      </c>
      <c r="DR34" s="165">
        <f t="shared" si="21"/>
        <v>0.006893991667</v>
      </c>
      <c r="DS34" s="165">
        <f t="shared" si="21"/>
        <v>0.0069029</v>
      </c>
      <c r="DT34" s="165">
        <f t="shared" si="21"/>
        <v>0.006911933333</v>
      </c>
      <c r="DU34" s="165">
        <f t="shared" si="21"/>
        <v>0.006920516667</v>
      </c>
      <c r="DV34" s="165">
        <f t="shared" si="21"/>
        <v>0.006928241667</v>
      </c>
      <c r="DW34" s="165">
        <f t="shared" si="21"/>
        <v>0.006937291667</v>
      </c>
      <c r="DX34" s="165">
        <f t="shared" si="21"/>
        <v>0.006945808333</v>
      </c>
      <c r="DY34" s="165">
        <f t="shared" si="21"/>
        <v>0.00695375</v>
      </c>
      <c r="DZ34" s="165">
        <f t="shared" si="21"/>
        <v>0.006962733333</v>
      </c>
      <c r="EA34" s="165">
        <f t="shared" si="21"/>
        <v>0.006970825</v>
      </c>
      <c r="EB34" s="165">
        <f t="shared" si="21"/>
        <v>0.006979841667</v>
      </c>
      <c r="EC34" s="165" t="str">
        <f t="shared" si="21"/>
        <v>#N/A</v>
      </c>
      <c r="ED34" s="165" t="str">
        <f t="shared" si="21"/>
        <v>#N/A</v>
      </c>
      <c r="EE34" s="165" t="str">
        <f t="shared" si="21"/>
        <v>#N/A</v>
      </c>
      <c r="EF34" s="165" t="str">
        <f t="shared" si="21"/>
        <v>#N/A</v>
      </c>
      <c r="EG34" s="165" t="str">
        <f t="shared" si="21"/>
        <v>#N/A</v>
      </c>
      <c r="EH34" s="165" t="str">
        <f t="shared" si="21"/>
        <v>#N/A</v>
      </c>
      <c r="EI34" s="165" t="str">
        <f t="shared" si="21"/>
        <v>#N/A</v>
      </c>
      <c r="EJ34" s="165" t="str">
        <f t="shared" si="21"/>
        <v>#N/A</v>
      </c>
      <c r="EK34" s="165" t="str">
        <f t="shared" si="21"/>
        <v>#N/A</v>
      </c>
      <c r="EL34" s="165" t="str">
        <f t="shared" si="21"/>
        <v>#N/A</v>
      </c>
      <c r="EM34" s="165" t="str">
        <f t="shared" si="21"/>
        <v>#N/A</v>
      </c>
      <c r="EN34" s="165" t="str">
        <f t="shared" si="21"/>
        <v>#N/A</v>
      </c>
      <c r="EO34" s="165" t="str">
        <f t="shared" si="21"/>
        <v>#N/A</v>
      </c>
      <c r="EP34" s="165" t="str">
        <f t="shared" si="21"/>
        <v>#N/A</v>
      </c>
      <c r="EQ34" s="165" t="str">
        <f t="shared" si="21"/>
        <v>#N/A</v>
      </c>
      <c r="ER34" s="165" t="str">
        <f t="shared" si="21"/>
        <v>#N/A</v>
      </c>
      <c r="ES34" s="165" t="str">
        <f t="shared" si="21"/>
        <v>#N/A</v>
      </c>
      <c r="ET34" s="165" t="str">
        <f t="shared" si="21"/>
        <v>#N/A</v>
      </c>
      <c r="EU34" s="165" t="str">
        <f t="shared" si="21"/>
        <v>#N/A</v>
      </c>
      <c r="EV34" s="165" t="str">
        <f t="shared" si="21"/>
        <v>#N/A</v>
      </c>
      <c r="EW34" s="165" t="str">
        <f t="shared" si="21"/>
        <v>#N/A</v>
      </c>
      <c r="EX34" s="165" t="str">
        <f t="shared" si="21"/>
        <v>#N/A</v>
      </c>
      <c r="EY34" s="165" t="str">
        <f t="shared" si="21"/>
        <v>#N/A</v>
      </c>
      <c r="EZ34" s="165" t="str">
        <f t="shared" si="21"/>
        <v>#N/A</v>
      </c>
      <c r="FA34" s="165" t="str">
        <f t="shared" si="21"/>
        <v>#N/A</v>
      </c>
      <c r="FB34" s="165" t="str">
        <f t="shared" si="21"/>
        <v>#N/A</v>
      </c>
      <c r="FC34" s="165" t="str">
        <f t="shared" si="21"/>
        <v>#N/A</v>
      </c>
      <c r="FD34" s="165" t="str">
        <f t="shared" si="21"/>
        <v>#N/A</v>
      </c>
      <c r="FE34" s="165" t="str">
        <f t="shared" si="21"/>
        <v>#N/A</v>
      </c>
      <c r="FF34" s="165" t="str">
        <f t="shared" si="21"/>
        <v>#N/A</v>
      </c>
      <c r="FG34" s="165" t="str">
        <f t="shared" si="21"/>
        <v>#N/A</v>
      </c>
      <c r="FH34" s="165" t="str">
        <f t="shared" si="21"/>
        <v>#N/A</v>
      </c>
      <c r="FI34" s="165" t="str">
        <f t="shared" si="21"/>
        <v>#N/A</v>
      </c>
      <c r="FJ34" s="165" t="str">
        <f t="shared" si="21"/>
        <v>#N/A</v>
      </c>
      <c r="FK34" s="165" t="str">
        <f t="shared" si="21"/>
        <v>#N/A</v>
      </c>
      <c r="FL34" s="165" t="str">
        <f t="shared" si="21"/>
        <v>#N/A</v>
      </c>
      <c r="FM34" s="165" t="str">
        <f t="shared" si="21"/>
        <v>#N/A</v>
      </c>
      <c r="FN34" s="165" t="str">
        <f t="shared" si="21"/>
        <v>#N/A</v>
      </c>
      <c r="FO34" s="165" t="str">
        <f t="shared" si="21"/>
        <v>#N/A</v>
      </c>
      <c r="FP34" s="165" t="str">
        <f t="shared" si="21"/>
        <v>#N/A</v>
      </c>
      <c r="FQ34" s="165" t="str">
        <f t="shared" si="21"/>
        <v>#N/A</v>
      </c>
      <c r="FR34" s="165" t="str">
        <f t="shared" si="21"/>
        <v>#N/A</v>
      </c>
      <c r="FS34" s="165" t="str">
        <f t="shared" si="21"/>
        <v>#N/A</v>
      </c>
      <c r="FT34" s="165" t="str">
        <f t="shared" si="21"/>
        <v>#N/A</v>
      </c>
      <c r="FU34" s="165" t="str">
        <f t="shared" si="21"/>
        <v>#N/A</v>
      </c>
      <c r="FV34" s="165" t="str">
        <f t="shared" si="21"/>
        <v>#N/A</v>
      </c>
      <c r="FW34" s="165" t="str">
        <f t="shared" si="21"/>
        <v>#N/A</v>
      </c>
      <c r="FX34" s="165" t="str">
        <f t="shared" si="21"/>
        <v>#N/A</v>
      </c>
      <c r="FY34" s="165" t="str">
        <f t="shared" si="21"/>
        <v>#N/A</v>
      </c>
      <c r="FZ34" s="165" t="str">
        <f t="shared" si="21"/>
        <v>#N/A</v>
      </c>
      <c r="GA34" s="165" t="str">
        <f t="shared" si="21"/>
        <v>#N/A</v>
      </c>
      <c r="GB34" s="165" t="str">
        <f t="shared" si="21"/>
        <v>#N/A</v>
      </c>
      <c r="GC34" s="165" t="str">
        <f t="shared" si="21"/>
        <v>#N/A</v>
      </c>
      <c r="GD34" s="165" t="str">
        <f t="shared" si="21"/>
        <v>#N/A</v>
      </c>
      <c r="GE34" s="165" t="str">
        <f t="shared" si="21"/>
        <v>#N/A</v>
      </c>
      <c r="GF34" s="165" t="str">
        <f t="shared" si="21"/>
        <v>#N/A</v>
      </c>
      <c r="GG34" s="165" t="str">
        <f t="shared" si="21"/>
        <v>#N/A</v>
      </c>
      <c r="GH34" s="165" t="str">
        <f t="shared" si="21"/>
        <v>#N/A</v>
      </c>
      <c r="GI34" s="165" t="str">
        <f t="shared" si="21"/>
        <v>#N/A</v>
      </c>
      <c r="GJ34" s="165" t="str">
        <f t="shared" si="21"/>
        <v>#N/A</v>
      </c>
      <c r="GK34" s="165" t="str">
        <f t="shared" si="21"/>
        <v>#N/A</v>
      </c>
      <c r="GL34" s="165" t="str">
        <f t="shared" si="21"/>
        <v>#N/A</v>
      </c>
      <c r="GM34" s="165" t="str">
        <f t="shared" si="21"/>
        <v>#N/A</v>
      </c>
      <c r="GN34" s="165" t="str">
        <f t="shared" si="21"/>
        <v>#N/A</v>
      </c>
      <c r="GO34" s="165" t="str">
        <f t="shared" si="21"/>
        <v>#N/A</v>
      </c>
      <c r="GP34" s="165" t="str">
        <f t="shared" si="21"/>
        <v>#N/A</v>
      </c>
      <c r="GQ34" s="165" t="str">
        <f t="shared" si="21"/>
        <v>#N/A</v>
      </c>
      <c r="GR34" s="165" t="str">
        <f t="shared" si="21"/>
        <v>#N/A</v>
      </c>
      <c r="GS34" s="165" t="str">
        <f t="shared" si="21"/>
        <v>#N/A</v>
      </c>
      <c r="GT34" s="165" t="str">
        <f t="shared" si="21"/>
        <v>#N/A</v>
      </c>
      <c r="GU34" s="165" t="str">
        <f t="shared" si="21"/>
        <v>#N/A</v>
      </c>
      <c r="GV34" s="165" t="str">
        <f t="shared" si="21"/>
        <v>#N/A</v>
      </c>
      <c r="GW34" s="165" t="str">
        <f t="shared" si="21"/>
        <v>#N/A</v>
      </c>
      <c r="GX34" s="165" t="str">
        <f t="shared" si="21"/>
        <v>#N/A</v>
      </c>
      <c r="GY34" s="165" t="str">
        <f t="shared" si="21"/>
        <v>#N/A</v>
      </c>
      <c r="GZ34" s="165" t="str">
        <f t="shared" si="21"/>
        <v>#N/A</v>
      </c>
      <c r="HA34" s="165" t="str">
        <f t="shared" si="21"/>
        <v>#N/A</v>
      </c>
      <c r="HB34" s="165" t="str">
        <f t="shared" si="21"/>
        <v>#N/A</v>
      </c>
      <c r="HC34" s="165" t="str">
        <f t="shared" si="21"/>
        <v>#N/A</v>
      </c>
      <c r="HD34" s="165" t="str">
        <f t="shared" si="21"/>
        <v>#N/A</v>
      </c>
      <c r="HE34" s="165" t="str">
        <f t="shared" si="21"/>
        <v>#N/A</v>
      </c>
      <c r="HF34" s="165" t="str">
        <f t="shared" si="21"/>
        <v>#N/A</v>
      </c>
      <c r="HG34" s="165" t="str">
        <f t="shared" si="21"/>
        <v>#N/A</v>
      </c>
      <c r="HH34" s="165" t="str">
        <f t="shared" si="21"/>
        <v>#N/A</v>
      </c>
      <c r="HI34" s="165" t="str">
        <f t="shared" si="21"/>
        <v>#N/A</v>
      </c>
      <c r="HJ34" s="165" t="str">
        <f t="shared" si="21"/>
        <v>#N/A</v>
      </c>
      <c r="HK34" s="165" t="str">
        <f t="shared" si="21"/>
        <v>#N/A</v>
      </c>
      <c r="HL34" s="165" t="str">
        <f t="shared" si="21"/>
        <v>#N/A</v>
      </c>
      <c r="HM34" s="165" t="str">
        <f t="shared" si="21"/>
        <v>#N/A</v>
      </c>
      <c r="HN34" s="165" t="str">
        <f t="shared" si="21"/>
        <v>#N/A</v>
      </c>
      <c r="HO34" s="165" t="str">
        <f t="shared" si="21"/>
        <v>#N/A</v>
      </c>
      <c r="HP34" s="165" t="str">
        <f t="shared" si="21"/>
        <v>#N/A</v>
      </c>
      <c r="HQ34" s="165" t="str">
        <f t="shared" si="21"/>
        <v>#N/A</v>
      </c>
      <c r="HR34" s="165" t="str">
        <f t="shared" si="21"/>
        <v>#N/A</v>
      </c>
      <c r="HS34" s="165" t="str">
        <f t="shared" si="21"/>
        <v>#N/A</v>
      </c>
      <c r="HT34" s="165" t="str">
        <f t="shared" si="21"/>
        <v>#N/A</v>
      </c>
      <c r="HU34" s="165" t="str">
        <f t="shared" si="21"/>
        <v>#N/A</v>
      </c>
      <c r="HV34" s="165" t="str">
        <f t="shared" si="21"/>
        <v>#N/A</v>
      </c>
      <c r="HW34" s="165" t="str">
        <f t="shared" si="21"/>
        <v>#N/A</v>
      </c>
      <c r="HX34" s="165" t="str">
        <f t="shared" si="21"/>
        <v>#N/A</v>
      </c>
      <c r="HY34" s="165" t="str">
        <f t="shared" si="21"/>
        <v>#N/A</v>
      </c>
      <c r="HZ34" s="165" t="str">
        <f t="shared" si="21"/>
        <v>#N/A</v>
      </c>
      <c r="IA34" s="165" t="str">
        <f t="shared" si="21"/>
        <v>#N/A</v>
      </c>
      <c r="IB34" s="165" t="str">
        <f t="shared" si="21"/>
        <v>#N/A</v>
      </c>
      <c r="IC34" s="165" t="str">
        <f t="shared" si="21"/>
        <v>#N/A</v>
      </c>
      <c r="ID34" s="165" t="str">
        <f t="shared" si="21"/>
        <v>#N/A</v>
      </c>
      <c r="IE34" s="165" t="str">
        <f t="shared" si="21"/>
        <v>#N/A</v>
      </c>
      <c r="IF34" s="165" t="str">
        <f t="shared" si="21"/>
        <v>#N/A</v>
      </c>
      <c r="IG34" s="165" t="str">
        <f t="shared" si="21"/>
        <v>#N/A</v>
      </c>
      <c r="IH34" s="165" t="str">
        <f t="shared" si="21"/>
        <v>#N/A</v>
      </c>
      <c r="II34" s="165" t="str">
        <f t="shared" si="21"/>
        <v>#N/A</v>
      </c>
      <c r="IJ34" s="165" t="str">
        <f t="shared" si="21"/>
        <v>#N/A</v>
      </c>
      <c r="IK34" s="165" t="str">
        <f t="shared" si="21"/>
        <v>#N/A</v>
      </c>
      <c r="IL34" s="165" t="str">
        <f t="shared" si="21"/>
        <v>#N/A</v>
      </c>
      <c r="IM34" s="165" t="str">
        <f t="shared" si="21"/>
        <v>#N/A</v>
      </c>
      <c r="IN34" s="165" t="str">
        <f t="shared" si="21"/>
        <v>#N/A</v>
      </c>
      <c r="IO34" s="165" t="str">
        <f t="shared" si="21"/>
        <v>#N/A</v>
      </c>
      <c r="IP34" s="165" t="str">
        <f t="shared" si="21"/>
        <v>#N/A</v>
      </c>
      <c r="IQ34" s="165" t="str">
        <f t="shared" si="21"/>
        <v>#N/A</v>
      </c>
      <c r="IR34" s="165" t="str">
        <f t="shared" si="21"/>
        <v>#N/A</v>
      </c>
      <c r="IS34" s="165" t="str">
        <f t="shared" si="21"/>
        <v>#N/A</v>
      </c>
      <c r="IT34" s="165" t="str">
        <f t="shared" si="21"/>
        <v>#N/A</v>
      </c>
      <c r="IU34" s="165" t="str">
        <f t="shared" si="21"/>
        <v>#N/A</v>
      </c>
      <c r="IV34" s="165" t="str">
        <f t="shared" si="21"/>
        <v>#N/A</v>
      </c>
      <c r="IW34" s="165" t="str">
        <f t="shared" si="21"/>
        <v>#N/A</v>
      </c>
      <c r="IX34" s="165" t="str">
        <f t="shared" si="21"/>
        <v>#N/A</v>
      </c>
      <c r="IY34" s="165" t="str">
        <f t="shared" si="21"/>
        <v>#N/A</v>
      </c>
      <c r="IZ34" s="165" t="str">
        <f t="shared" si="21"/>
        <v>#N/A</v>
      </c>
      <c r="JA34" s="165" t="str">
        <f t="shared" si="21"/>
        <v>#N/A</v>
      </c>
      <c r="JB34" s="165" t="str">
        <f t="shared" si="21"/>
        <v>#N/A</v>
      </c>
      <c r="JC34" s="165" t="str">
        <f t="shared" si="21"/>
        <v>#N/A</v>
      </c>
      <c r="JD34" s="165" t="str">
        <f t="shared" si="21"/>
        <v>#N/A</v>
      </c>
      <c r="JE34" s="165" t="str">
        <f t="shared" si="21"/>
        <v>#N/A</v>
      </c>
      <c r="JF34" s="165" t="str">
        <f t="shared" si="21"/>
        <v>#N/A</v>
      </c>
      <c r="JG34" s="165" t="str">
        <f t="shared" si="21"/>
        <v>#N/A</v>
      </c>
      <c r="JH34" s="165" t="str">
        <f t="shared" si="21"/>
        <v>#N/A</v>
      </c>
      <c r="JI34" s="165" t="str">
        <f t="shared" si="21"/>
        <v>#N/A</v>
      </c>
      <c r="JJ34" s="165" t="str">
        <f t="shared" si="21"/>
        <v>#N/A</v>
      </c>
      <c r="JK34" s="165" t="str">
        <f t="shared" si="21"/>
        <v>#N/A</v>
      </c>
      <c r="JL34" s="165" t="str">
        <f t="shared" si="21"/>
        <v>#N/A</v>
      </c>
      <c r="JM34" s="165" t="str">
        <f t="shared" si="21"/>
        <v>#N/A</v>
      </c>
      <c r="JN34" s="165" t="str">
        <f t="shared" si="21"/>
        <v>#N/A</v>
      </c>
      <c r="JO34" s="165" t="str">
        <f t="shared" si="21"/>
        <v>#N/A</v>
      </c>
      <c r="JP34" s="165" t="str">
        <f t="shared" si="21"/>
        <v>#N/A</v>
      </c>
      <c r="JQ34" s="165" t="str">
        <f t="shared" si="21"/>
        <v>#N/A</v>
      </c>
      <c r="JR34" s="165" t="str">
        <f t="shared" si="21"/>
        <v>#N/A</v>
      </c>
      <c r="JS34" s="165" t="str">
        <f t="shared" si="21"/>
        <v>#N/A</v>
      </c>
      <c r="JT34" s="165" t="str">
        <f t="shared" si="21"/>
        <v>#N/A</v>
      </c>
      <c r="JU34" s="165" t="str">
        <f t="shared" si="21"/>
        <v>#N/A</v>
      </c>
      <c r="JV34" s="165" t="str">
        <f t="shared" si="21"/>
        <v>#N/A</v>
      </c>
      <c r="JW34" s="165" t="str">
        <f t="shared" si="21"/>
        <v>#N/A</v>
      </c>
      <c r="JX34" s="165" t="str">
        <f t="shared" si="21"/>
        <v>#N/A</v>
      </c>
      <c r="JY34" s="165" t="str">
        <f t="shared" si="21"/>
        <v>#N/A</v>
      </c>
      <c r="JZ34" s="165" t="str">
        <f t="shared" si="21"/>
        <v>#N/A</v>
      </c>
      <c r="KA34" s="165" t="str">
        <f t="shared" si="21"/>
        <v>#N/A</v>
      </c>
      <c r="KB34" s="165" t="str">
        <f t="shared" si="21"/>
        <v>#N/A</v>
      </c>
      <c r="KC34" s="165" t="str">
        <f t="shared" si="21"/>
        <v>#N/A</v>
      </c>
      <c r="KD34" s="165" t="str">
        <f t="shared" si="21"/>
        <v>#N/A</v>
      </c>
      <c r="KE34" s="165" t="str">
        <f t="shared" si="21"/>
        <v>#N/A</v>
      </c>
      <c r="KF34" s="165" t="str">
        <f t="shared" si="21"/>
        <v>#N/A</v>
      </c>
      <c r="KG34" s="165" t="str">
        <f t="shared" si="21"/>
        <v>#N/A</v>
      </c>
      <c r="KH34" s="165" t="str">
        <f t="shared" si="21"/>
        <v>#N/A</v>
      </c>
      <c r="KI34" s="165" t="str">
        <f t="shared" si="21"/>
        <v>#N/A</v>
      </c>
      <c r="KJ34" s="165" t="str">
        <f t="shared" si="21"/>
        <v>#N/A</v>
      </c>
      <c r="KK34" s="165" t="str">
        <f t="shared" si="21"/>
        <v>#N/A</v>
      </c>
      <c r="KL34" s="165" t="str">
        <f t="shared" si="21"/>
        <v>#N/A</v>
      </c>
      <c r="KM34" s="165" t="str">
        <f t="shared" si="21"/>
        <v>#N/A</v>
      </c>
      <c r="KN34" s="165" t="str">
        <f t="shared" si="21"/>
        <v>#N/A</v>
      </c>
      <c r="KO34" s="165" t="str">
        <f t="shared" si="21"/>
        <v>#N/A</v>
      </c>
      <c r="KP34" s="165" t="str">
        <f t="shared" si="21"/>
        <v>#N/A</v>
      </c>
      <c r="KQ34" s="165" t="str">
        <f t="shared" si="21"/>
        <v>#N/A</v>
      </c>
      <c r="KR34" s="165" t="str">
        <f t="shared" si="21"/>
        <v>#N/A</v>
      </c>
      <c r="KS34" s="165" t="str">
        <f t="shared" si="21"/>
        <v>#N/A</v>
      </c>
      <c r="KT34" s="165" t="str">
        <f t="shared" si="21"/>
        <v>#N/A</v>
      </c>
      <c r="KU34" s="165" t="str">
        <f t="shared" si="21"/>
        <v>#N/A</v>
      </c>
      <c r="KV34" s="165" t="str">
        <f t="shared" si="21"/>
        <v>#N/A</v>
      </c>
      <c r="KW34" s="165" t="str">
        <f t="shared" si="21"/>
        <v>#N/A</v>
      </c>
      <c r="KX34" s="165" t="str">
        <f t="shared" si="21"/>
        <v>#N/A</v>
      </c>
      <c r="KY34" s="165" t="str">
        <f t="shared" si="21"/>
        <v>#N/A</v>
      </c>
      <c r="KZ34" s="165" t="str">
        <f t="shared" si="21"/>
        <v>#N/A</v>
      </c>
      <c r="LA34" s="165" t="str">
        <f t="shared" si="21"/>
        <v>#N/A</v>
      </c>
      <c r="LB34" s="165" t="str">
        <f t="shared" si="21"/>
        <v>#N/A</v>
      </c>
      <c r="LC34" s="165" t="str">
        <f t="shared" si="21"/>
        <v>#N/A</v>
      </c>
      <c r="LD34" s="165" t="str">
        <f t="shared" si="21"/>
        <v>#N/A</v>
      </c>
      <c r="LE34" s="165" t="str">
        <f t="shared" si="21"/>
        <v>#N/A</v>
      </c>
      <c r="LF34" s="165" t="str">
        <f t="shared" si="21"/>
        <v>#N/A</v>
      </c>
      <c r="LG34" s="165" t="str">
        <f t="shared" si="21"/>
        <v>#N/A</v>
      </c>
      <c r="LH34" s="165" t="str">
        <f t="shared" si="21"/>
        <v>#N/A</v>
      </c>
      <c r="LI34" s="165" t="str">
        <f t="shared" si="21"/>
        <v>#N/A</v>
      </c>
      <c r="LJ34" s="165" t="str">
        <f t="shared" si="21"/>
        <v>#N/A</v>
      </c>
      <c r="LK34" s="165" t="str">
        <f t="shared" si="21"/>
        <v>#N/A</v>
      </c>
      <c r="LL34" s="165" t="str">
        <f t="shared" si="21"/>
        <v>#N/A</v>
      </c>
      <c r="LM34" s="165" t="str">
        <f t="shared" si="21"/>
        <v>#N/A</v>
      </c>
      <c r="LN34" s="165" t="str">
        <f t="shared" si="21"/>
        <v>#N/A</v>
      </c>
      <c r="LO34" s="165" t="str">
        <f t="shared" si="21"/>
        <v>#N/A</v>
      </c>
      <c r="LP34" s="165" t="str">
        <f t="shared" si="21"/>
        <v>#N/A</v>
      </c>
      <c r="LQ34" s="165" t="str">
        <f t="shared" si="21"/>
        <v>#N/A</v>
      </c>
      <c r="LR34" s="165" t="str">
        <f t="shared" si="21"/>
        <v>#N/A</v>
      </c>
      <c r="LS34" s="165" t="str">
        <f t="shared" si="21"/>
        <v>#N/A</v>
      </c>
      <c r="LT34" s="165" t="str">
        <f t="shared" si="21"/>
        <v>#N/A</v>
      </c>
      <c r="LU34" s="165" t="str">
        <f t="shared" si="21"/>
        <v>#N/A</v>
      </c>
      <c r="LV34" s="165" t="str">
        <f t="shared" si="21"/>
        <v>#N/A</v>
      </c>
      <c r="LW34" s="165" t="str">
        <f t="shared" si="21"/>
        <v>#N/A</v>
      </c>
      <c r="LX34" s="165" t="str">
        <f t="shared" si="21"/>
        <v>#N/A</v>
      </c>
      <c r="LY34" s="165" t="str">
        <f t="shared" si="21"/>
        <v>#N/A</v>
      </c>
      <c r="LZ34" s="165" t="str">
        <f t="shared" si="21"/>
        <v>#N/A</v>
      </c>
      <c r="MA34" s="165" t="str">
        <f t="shared" si="21"/>
        <v>#N/A</v>
      </c>
      <c r="MB34" s="165" t="str">
        <f t="shared" si="21"/>
        <v>#N/A</v>
      </c>
      <c r="MC34" s="165" t="str">
        <f t="shared" si="21"/>
        <v>#N/A</v>
      </c>
      <c r="MD34" s="165" t="str">
        <f t="shared" si="21"/>
        <v>#N/A</v>
      </c>
      <c r="ME34" s="165" t="str">
        <f t="shared" si="21"/>
        <v>#N/A</v>
      </c>
      <c r="MF34" s="165" t="str">
        <f t="shared" si="21"/>
        <v>#N/A</v>
      </c>
      <c r="MG34" s="165" t="str">
        <f t="shared" si="21"/>
        <v>#N/A</v>
      </c>
      <c r="MH34" s="165" t="str">
        <f t="shared" si="21"/>
        <v>#N/A</v>
      </c>
      <c r="MI34" s="165" t="str">
        <f t="shared" si="21"/>
        <v>#N/A</v>
      </c>
      <c r="MJ34" s="165" t="str">
        <f t="shared" si="21"/>
        <v>#N/A</v>
      </c>
      <c r="MK34" s="165" t="str">
        <f t="shared" si="21"/>
        <v>#N/A</v>
      </c>
      <c r="ML34" s="165" t="str">
        <f t="shared" si="21"/>
        <v>#N/A</v>
      </c>
      <c r="MM34" s="165" t="str">
        <f t="shared" si="21"/>
        <v>#N/A</v>
      </c>
      <c r="MN34" s="165" t="str">
        <f t="shared" si="21"/>
        <v>#N/A</v>
      </c>
      <c r="MO34" s="165" t="str">
        <f t="shared" si="21"/>
        <v>#N/A</v>
      </c>
      <c r="MP34" s="165" t="str">
        <f t="shared" si="21"/>
        <v>#N/A</v>
      </c>
      <c r="MQ34" s="165" t="str">
        <f t="shared" si="21"/>
        <v>#N/A</v>
      </c>
      <c r="MR34" s="165" t="str">
        <f t="shared" si="21"/>
        <v>#N/A</v>
      </c>
      <c r="MS34" s="165" t="str">
        <f t="shared" si="21"/>
        <v>#N/A</v>
      </c>
      <c r="MT34" s="165" t="str">
        <f t="shared" si="21"/>
        <v>#N/A</v>
      </c>
      <c r="MU34" s="165" t="str">
        <f t="shared" si="21"/>
        <v>#N/A</v>
      </c>
      <c r="MV34" s="165" t="str">
        <f t="shared" si="21"/>
        <v>#N/A</v>
      </c>
      <c r="MW34" s="165" t="str">
        <f t="shared" si="21"/>
        <v>#N/A</v>
      </c>
      <c r="MX34" s="165" t="str">
        <f t="shared" si="21"/>
        <v>#N/A</v>
      </c>
      <c r="MY34" s="165" t="str">
        <f t="shared" si="21"/>
        <v>#N/A</v>
      </c>
      <c r="MZ34" s="165" t="str">
        <f t="shared" si="21"/>
        <v>#N/A</v>
      </c>
      <c r="NA34" s="165" t="str">
        <f t="shared" si="21"/>
        <v>#N/A</v>
      </c>
      <c r="NB34" s="165" t="str">
        <f t="shared" si="21"/>
        <v>#N/A</v>
      </c>
      <c r="NC34" s="165" t="str">
        <f t="shared" si="21"/>
        <v>#N/A</v>
      </c>
      <c r="ND34" s="165" t="str">
        <f t="shared" si="21"/>
        <v>#N/A</v>
      </c>
      <c r="NE34" s="165" t="str">
        <f t="shared" si="21"/>
        <v>#N/A</v>
      </c>
      <c r="NF34" s="165" t="str">
        <f t="shared" si="21"/>
        <v>#N/A</v>
      </c>
      <c r="NG34" s="165" t="str">
        <f t="shared" si="21"/>
        <v>#N/A</v>
      </c>
      <c r="NH34" s="165" t="str">
        <f t="shared" si="21"/>
        <v>#N/A</v>
      </c>
      <c r="NI34" s="46" t="s">
        <v>168</v>
      </c>
    </row>
    <row r="35" ht="14.25" customHeight="1">
      <c r="B35" s="46" t="s">
        <v>226</v>
      </c>
      <c r="C35" s="177">
        <v>0.11</v>
      </c>
      <c r="D35" s="67">
        <f>Model!$N$39</f>
        <v>4440847.534</v>
      </c>
      <c r="E35" s="67">
        <f>$D$35/$C$35</f>
        <v>40371341.22</v>
      </c>
    </row>
    <row r="36" ht="14.25" customHeight="1">
      <c r="B36" s="46" t="s">
        <v>227</v>
      </c>
      <c r="C36" s="160">
        <f>Model!I33</f>
        <v>0.75</v>
      </c>
      <c r="D36" s="154">
        <f>Model!$O$39</f>
        <v>68320731.3</v>
      </c>
      <c r="E36" s="67">
        <f>$C$36*$D$36</f>
        <v>51240548.47</v>
      </c>
      <c r="G36" s="46" t="s">
        <v>206</v>
      </c>
      <c r="I36" s="108" t="str">
        <f t="shared" ref="I36:NH36" si="22">H43</f>
        <v/>
      </c>
      <c r="J36" s="108">
        <f t="shared" si="22"/>
        <v>0</v>
      </c>
      <c r="K36" s="108">
        <f t="shared" si="22"/>
        <v>0</v>
      </c>
      <c r="L36" s="108">
        <f t="shared" si="22"/>
        <v>0</v>
      </c>
      <c r="M36" s="108">
        <f t="shared" si="22"/>
        <v>0</v>
      </c>
      <c r="N36" s="108">
        <f t="shared" si="22"/>
        <v>0</v>
      </c>
      <c r="O36" s="108">
        <f t="shared" si="22"/>
        <v>0</v>
      </c>
      <c r="P36" s="108">
        <f t="shared" si="22"/>
        <v>0</v>
      </c>
      <c r="Q36" s="108">
        <f t="shared" si="22"/>
        <v>0</v>
      </c>
      <c r="R36" s="108">
        <f t="shared" si="22"/>
        <v>0</v>
      </c>
      <c r="S36" s="108">
        <f t="shared" si="22"/>
        <v>0</v>
      </c>
      <c r="T36" s="108">
        <f t="shared" si="22"/>
        <v>0</v>
      </c>
      <c r="U36" s="108">
        <f t="shared" si="22"/>
        <v>0</v>
      </c>
      <c r="V36" s="108">
        <f t="shared" si="22"/>
        <v>0</v>
      </c>
      <c r="W36" s="108">
        <f t="shared" si="22"/>
        <v>0</v>
      </c>
      <c r="X36" s="108">
        <f t="shared" si="22"/>
        <v>0</v>
      </c>
      <c r="Y36" s="108">
        <f t="shared" si="22"/>
        <v>0</v>
      </c>
      <c r="Z36" s="108">
        <f t="shared" si="22"/>
        <v>0</v>
      </c>
      <c r="AA36" s="108">
        <f t="shared" si="22"/>
        <v>0</v>
      </c>
      <c r="AB36" s="108">
        <f t="shared" si="22"/>
        <v>0</v>
      </c>
      <c r="AC36" s="108">
        <f t="shared" si="22"/>
        <v>0</v>
      </c>
      <c r="AD36" s="108">
        <f t="shared" si="22"/>
        <v>0</v>
      </c>
      <c r="AE36" s="108">
        <f t="shared" si="22"/>
        <v>0</v>
      </c>
      <c r="AF36" s="108">
        <f t="shared" si="22"/>
        <v>0</v>
      </c>
      <c r="AG36" s="108">
        <f t="shared" si="22"/>
        <v>0</v>
      </c>
      <c r="AH36" s="108">
        <f t="shared" si="22"/>
        <v>0</v>
      </c>
      <c r="AI36" s="108">
        <f t="shared" si="22"/>
        <v>0</v>
      </c>
      <c r="AJ36" s="108">
        <f t="shared" si="22"/>
        <v>0</v>
      </c>
      <c r="AK36" s="108">
        <f t="shared" si="22"/>
        <v>0</v>
      </c>
      <c r="AL36" s="108">
        <f t="shared" si="22"/>
        <v>0</v>
      </c>
      <c r="AM36" s="108">
        <f t="shared" si="22"/>
        <v>0</v>
      </c>
      <c r="AN36" s="108">
        <f t="shared" si="22"/>
        <v>51240548.47</v>
      </c>
      <c r="AO36" s="108">
        <f t="shared" si="22"/>
        <v>51240548.47</v>
      </c>
      <c r="AP36" s="108">
        <f t="shared" si="22"/>
        <v>51240548.47</v>
      </c>
      <c r="AQ36" s="108">
        <f t="shared" si="22"/>
        <v>51240548.47</v>
      </c>
      <c r="AR36" s="108">
        <f t="shared" si="22"/>
        <v>51240548.47</v>
      </c>
      <c r="AS36" s="108">
        <f t="shared" si="22"/>
        <v>51240548.47</v>
      </c>
      <c r="AT36" s="108">
        <f t="shared" si="22"/>
        <v>51240548.47</v>
      </c>
      <c r="AU36" s="108">
        <f t="shared" si="22"/>
        <v>51240548.47</v>
      </c>
      <c r="AV36" s="108">
        <f t="shared" si="22"/>
        <v>51240548.47</v>
      </c>
      <c r="AW36" s="108">
        <f t="shared" si="22"/>
        <v>51240548.47</v>
      </c>
      <c r="AX36" s="108">
        <f t="shared" si="22"/>
        <v>51240548.47</v>
      </c>
      <c r="AY36" s="108">
        <f t="shared" si="22"/>
        <v>51240548.47</v>
      </c>
      <c r="AZ36" s="108">
        <f t="shared" si="22"/>
        <v>51240548.47</v>
      </c>
      <c r="BA36" s="108">
        <f t="shared" si="22"/>
        <v>51240548.47</v>
      </c>
      <c r="BB36" s="108">
        <f t="shared" si="22"/>
        <v>51240548.47</v>
      </c>
      <c r="BC36" s="108">
        <f t="shared" si="22"/>
        <v>51240548.47</v>
      </c>
      <c r="BD36" s="108">
        <f t="shared" si="22"/>
        <v>51240548.47</v>
      </c>
      <c r="BE36" s="108">
        <f t="shared" si="22"/>
        <v>51240548.47</v>
      </c>
      <c r="BF36" s="108">
        <f t="shared" si="22"/>
        <v>51240548.47</v>
      </c>
      <c r="BG36" s="108">
        <f t="shared" si="22"/>
        <v>51202653.97</v>
      </c>
      <c r="BH36" s="108">
        <f t="shared" si="22"/>
        <v>51164621.5</v>
      </c>
      <c r="BI36" s="108">
        <f t="shared" si="22"/>
        <v>51126454.92</v>
      </c>
      <c r="BJ36" s="108">
        <f t="shared" si="22"/>
        <v>0</v>
      </c>
      <c r="BK36" s="108">
        <f t="shared" si="22"/>
        <v>0</v>
      </c>
      <c r="BL36" s="108">
        <f t="shared" si="22"/>
        <v>0</v>
      </c>
      <c r="BM36" s="108">
        <f t="shared" si="22"/>
        <v>0</v>
      </c>
      <c r="BN36" s="108">
        <f t="shared" si="22"/>
        <v>0</v>
      </c>
      <c r="BO36" s="108">
        <f t="shared" si="22"/>
        <v>0</v>
      </c>
      <c r="BP36" s="108">
        <f t="shared" si="22"/>
        <v>0</v>
      </c>
      <c r="BQ36" s="108">
        <f t="shared" si="22"/>
        <v>0</v>
      </c>
      <c r="BR36" s="108">
        <f t="shared" si="22"/>
        <v>0</v>
      </c>
      <c r="BS36" s="108">
        <f t="shared" si="22"/>
        <v>0</v>
      </c>
      <c r="BT36" s="108">
        <f t="shared" si="22"/>
        <v>0</v>
      </c>
      <c r="BU36" s="108">
        <f t="shared" si="22"/>
        <v>0</v>
      </c>
      <c r="BV36" s="108">
        <f t="shared" si="22"/>
        <v>0</v>
      </c>
      <c r="BW36" s="108">
        <f t="shared" si="22"/>
        <v>0</v>
      </c>
      <c r="BX36" s="108">
        <f t="shared" si="22"/>
        <v>0</v>
      </c>
      <c r="BY36" s="108">
        <f t="shared" si="22"/>
        <v>0</v>
      </c>
      <c r="BZ36" s="108">
        <f t="shared" si="22"/>
        <v>0</v>
      </c>
      <c r="CA36" s="108">
        <f t="shared" si="22"/>
        <v>0</v>
      </c>
      <c r="CB36" s="108">
        <f t="shared" si="22"/>
        <v>0</v>
      </c>
      <c r="CC36" s="108">
        <f t="shared" si="22"/>
        <v>0</v>
      </c>
      <c r="CD36" s="108">
        <f t="shared" si="22"/>
        <v>0</v>
      </c>
      <c r="CE36" s="108">
        <f t="shared" si="22"/>
        <v>0</v>
      </c>
      <c r="CF36" s="108">
        <f t="shared" si="22"/>
        <v>0</v>
      </c>
      <c r="CG36" s="108">
        <f t="shared" si="22"/>
        <v>0</v>
      </c>
      <c r="CH36" s="108">
        <f t="shared" si="22"/>
        <v>0</v>
      </c>
      <c r="CI36" s="108">
        <f t="shared" si="22"/>
        <v>0</v>
      </c>
      <c r="CJ36" s="108">
        <f t="shared" si="22"/>
        <v>0</v>
      </c>
      <c r="CK36" s="108">
        <f t="shared" si="22"/>
        <v>0</v>
      </c>
      <c r="CL36" s="108">
        <f t="shared" si="22"/>
        <v>0</v>
      </c>
      <c r="CM36" s="108">
        <f t="shared" si="22"/>
        <v>0</v>
      </c>
      <c r="CN36" s="108">
        <f t="shared" si="22"/>
        <v>0</v>
      </c>
      <c r="CO36" s="108">
        <f t="shared" si="22"/>
        <v>0</v>
      </c>
      <c r="CP36" s="108">
        <f t="shared" si="22"/>
        <v>0</v>
      </c>
      <c r="CQ36" s="108">
        <f t="shared" si="22"/>
        <v>0</v>
      </c>
      <c r="CR36" s="108">
        <f t="shared" si="22"/>
        <v>0</v>
      </c>
      <c r="CS36" s="108">
        <f t="shared" si="22"/>
        <v>0</v>
      </c>
      <c r="CT36" s="108">
        <f t="shared" si="22"/>
        <v>0</v>
      </c>
      <c r="CU36" s="108">
        <f t="shared" si="22"/>
        <v>0</v>
      </c>
      <c r="CV36" s="108">
        <f t="shared" si="22"/>
        <v>0</v>
      </c>
      <c r="CW36" s="108">
        <f t="shared" si="22"/>
        <v>0</v>
      </c>
      <c r="CX36" s="108">
        <f t="shared" si="22"/>
        <v>0</v>
      </c>
      <c r="CY36" s="108">
        <f t="shared" si="22"/>
        <v>0</v>
      </c>
      <c r="CZ36" s="108">
        <f t="shared" si="22"/>
        <v>0</v>
      </c>
      <c r="DA36" s="108">
        <f t="shared" si="22"/>
        <v>0</v>
      </c>
      <c r="DB36" s="108">
        <f t="shared" si="22"/>
        <v>0</v>
      </c>
      <c r="DC36" s="108">
        <f t="shared" si="22"/>
        <v>0</v>
      </c>
      <c r="DD36" s="108">
        <f t="shared" si="22"/>
        <v>0</v>
      </c>
      <c r="DE36" s="108">
        <f t="shared" si="22"/>
        <v>0</v>
      </c>
      <c r="DF36" s="108">
        <f t="shared" si="22"/>
        <v>0</v>
      </c>
      <c r="DG36" s="108">
        <f t="shared" si="22"/>
        <v>0</v>
      </c>
      <c r="DH36" s="108">
        <f t="shared" si="22"/>
        <v>0</v>
      </c>
      <c r="DI36" s="108">
        <f t="shared" si="22"/>
        <v>0</v>
      </c>
      <c r="DJ36" s="108">
        <f t="shared" si="22"/>
        <v>0</v>
      </c>
      <c r="DK36" s="108">
        <f t="shared" si="22"/>
        <v>0</v>
      </c>
      <c r="DL36" s="108">
        <f t="shared" si="22"/>
        <v>0</v>
      </c>
      <c r="DM36" s="108">
        <f t="shared" si="22"/>
        <v>0</v>
      </c>
      <c r="DN36" s="108">
        <f t="shared" si="22"/>
        <v>0</v>
      </c>
      <c r="DO36" s="108">
        <f t="shared" si="22"/>
        <v>0</v>
      </c>
      <c r="DP36" s="108">
        <f t="shared" si="22"/>
        <v>0</v>
      </c>
      <c r="DQ36" s="108">
        <f t="shared" si="22"/>
        <v>0</v>
      </c>
      <c r="DR36" s="108">
        <f t="shared" si="22"/>
        <v>0</v>
      </c>
      <c r="DS36" s="108">
        <f t="shared" si="22"/>
        <v>0</v>
      </c>
      <c r="DT36" s="108">
        <f t="shared" si="22"/>
        <v>0</v>
      </c>
      <c r="DU36" s="108">
        <f t="shared" si="22"/>
        <v>0</v>
      </c>
      <c r="DV36" s="108">
        <f t="shared" si="22"/>
        <v>0</v>
      </c>
      <c r="DW36" s="108">
        <f t="shared" si="22"/>
        <v>0</v>
      </c>
      <c r="DX36" s="108">
        <f t="shared" si="22"/>
        <v>0</v>
      </c>
      <c r="DY36" s="108">
        <f t="shared" si="22"/>
        <v>0</v>
      </c>
      <c r="DZ36" s="108">
        <f t="shared" si="22"/>
        <v>0</v>
      </c>
      <c r="EA36" s="108">
        <f t="shared" si="22"/>
        <v>0</v>
      </c>
      <c r="EB36" s="108">
        <f t="shared" si="22"/>
        <v>0</v>
      </c>
      <c r="EC36" s="108">
        <f t="shared" si="22"/>
        <v>0</v>
      </c>
      <c r="ED36" s="108" t="str">
        <f t="shared" si="22"/>
        <v>#N/A</v>
      </c>
      <c r="EE36" s="108" t="str">
        <f t="shared" si="22"/>
        <v>#N/A</v>
      </c>
      <c r="EF36" s="108" t="str">
        <f t="shared" si="22"/>
        <v>#N/A</v>
      </c>
      <c r="EG36" s="108" t="str">
        <f t="shared" si="22"/>
        <v>#N/A</v>
      </c>
      <c r="EH36" s="108" t="str">
        <f t="shared" si="22"/>
        <v>#N/A</v>
      </c>
      <c r="EI36" s="108" t="str">
        <f t="shared" si="22"/>
        <v>#N/A</v>
      </c>
      <c r="EJ36" s="108" t="str">
        <f t="shared" si="22"/>
        <v>#N/A</v>
      </c>
      <c r="EK36" s="108" t="str">
        <f t="shared" si="22"/>
        <v>#N/A</v>
      </c>
      <c r="EL36" s="108" t="str">
        <f t="shared" si="22"/>
        <v>#N/A</v>
      </c>
      <c r="EM36" s="108" t="str">
        <f t="shared" si="22"/>
        <v>#N/A</v>
      </c>
      <c r="EN36" s="108" t="str">
        <f t="shared" si="22"/>
        <v>#N/A</v>
      </c>
      <c r="EO36" s="108" t="str">
        <f t="shared" si="22"/>
        <v>#N/A</v>
      </c>
      <c r="EP36" s="108" t="str">
        <f t="shared" si="22"/>
        <v>#N/A</v>
      </c>
      <c r="EQ36" s="108" t="str">
        <f t="shared" si="22"/>
        <v>#N/A</v>
      </c>
      <c r="ER36" s="108" t="str">
        <f t="shared" si="22"/>
        <v>#N/A</v>
      </c>
      <c r="ES36" s="108" t="str">
        <f t="shared" si="22"/>
        <v>#N/A</v>
      </c>
      <c r="ET36" s="108" t="str">
        <f t="shared" si="22"/>
        <v>#N/A</v>
      </c>
      <c r="EU36" s="108" t="str">
        <f t="shared" si="22"/>
        <v>#N/A</v>
      </c>
      <c r="EV36" s="108" t="str">
        <f t="shared" si="22"/>
        <v>#N/A</v>
      </c>
      <c r="EW36" s="108" t="str">
        <f t="shared" si="22"/>
        <v>#N/A</v>
      </c>
      <c r="EX36" s="108" t="str">
        <f t="shared" si="22"/>
        <v>#N/A</v>
      </c>
      <c r="EY36" s="108" t="str">
        <f t="shared" si="22"/>
        <v>#N/A</v>
      </c>
      <c r="EZ36" s="108" t="str">
        <f t="shared" si="22"/>
        <v>#N/A</v>
      </c>
      <c r="FA36" s="108" t="str">
        <f t="shared" si="22"/>
        <v>#N/A</v>
      </c>
      <c r="FB36" s="108" t="str">
        <f t="shared" si="22"/>
        <v>#N/A</v>
      </c>
      <c r="FC36" s="108" t="str">
        <f t="shared" si="22"/>
        <v>#N/A</v>
      </c>
      <c r="FD36" s="108" t="str">
        <f t="shared" si="22"/>
        <v>#N/A</v>
      </c>
      <c r="FE36" s="108" t="str">
        <f t="shared" si="22"/>
        <v>#N/A</v>
      </c>
      <c r="FF36" s="108" t="str">
        <f t="shared" si="22"/>
        <v>#N/A</v>
      </c>
      <c r="FG36" s="108" t="str">
        <f t="shared" si="22"/>
        <v>#N/A</v>
      </c>
      <c r="FH36" s="108" t="str">
        <f t="shared" si="22"/>
        <v>#N/A</v>
      </c>
      <c r="FI36" s="108" t="str">
        <f t="shared" si="22"/>
        <v>#N/A</v>
      </c>
      <c r="FJ36" s="108" t="str">
        <f t="shared" si="22"/>
        <v>#N/A</v>
      </c>
      <c r="FK36" s="108" t="str">
        <f t="shared" si="22"/>
        <v>#N/A</v>
      </c>
      <c r="FL36" s="108" t="str">
        <f t="shared" si="22"/>
        <v>#N/A</v>
      </c>
      <c r="FM36" s="108" t="str">
        <f t="shared" si="22"/>
        <v>#N/A</v>
      </c>
      <c r="FN36" s="108" t="str">
        <f t="shared" si="22"/>
        <v>#N/A</v>
      </c>
      <c r="FO36" s="108" t="str">
        <f t="shared" si="22"/>
        <v>#N/A</v>
      </c>
      <c r="FP36" s="108" t="str">
        <f t="shared" si="22"/>
        <v>#N/A</v>
      </c>
      <c r="FQ36" s="108" t="str">
        <f t="shared" si="22"/>
        <v>#N/A</v>
      </c>
      <c r="FR36" s="108" t="str">
        <f t="shared" si="22"/>
        <v>#N/A</v>
      </c>
      <c r="FS36" s="108" t="str">
        <f t="shared" si="22"/>
        <v>#N/A</v>
      </c>
      <c r="FT36" s="108" t="str">
        <f t="shared" si="22"/>
        <v>#N/A</v>
      </c>
      <c r="FU36" s="108" t="str">
        <f t="shared" si="22"/>
        <v>#N/A</v>
      </c>
      <c r="FV36" s="108" t="str">
        <f t="shared" si="22"/>
        <v>#N/A</v>
      </c>
      <c r="FW36" s="108" t="str">
        <f t="shared" si="22"/>
        <v>#N/A</v>
      </c>
      <c r="FX36" s="108" t="str">
        <f t="shared" si="22"/>
        <v>#N/A</v>
      </c>
      <c r="FY36" s="108" t="str">
        <f t="shared" si="22"/>
        <v>#N/A</v>
      </c>
      <c r="FZ36" s="108" t="str">
        <f t="shared" si="22"/>
        <v>#N/A</v>
      </c>
      <c r="GA36" s="108" t="str">
        <f t="shared" si="22"/>
        <v>#N/A</v>
      </c>
      <c r="GB36" s="108" t="str">
        <f t="shared" si="22"/>
        <v>#N/A</v>
      </c>
      <c r="GC36" s="108" t="str">
        <f t="shared" si="22"/>
        <v>#N/A</v>
      </c>
      <c r="GD36" s="108" t="str">
        <f t="shared" si="22"/>
        <v>#N/A</v>
      </c>
      <c r="GE36" s="108" t="str">
        <f t="shared" si="22"/>
        <v>#N/A</v>
      </c>
      <c r="GF36" s="108" t="str">
        <f t="shared" si="22"/>
        <v>#N/A</v>
      </c>
      <c r="GG36" s="108" t="str">
        <f t="shared" si="22"/>
        <v>#N/A</v>
      </c>
      <c r="GH36" s="108" t="str">
        <f t="shared" si="22"/>
        <v>#N/A</v>
      </c>
      <c r="GI36" s="108" t="str">
        <f t="shared" si="22"/>
        <v>#N/A</v>
      </c>
      <c r="GJ36" s="108" t="str">
        <f t="shared" si="22"/>
        <v>#N/A</v>
      </c>
      <c r="GK36" s="108" t="str">
        <f t="shared" si="22"/>
        <v>#N/A</v>
      </c>
      <c r="GL36" s="108" t="str">
        <f t="shared" si="22"/>
        <v>#N/A</v>
      </c>
      <c r="GM36" s="108" t="str">
        <f t="shared" si="22"/>
        <v>#N/A</v>
      </c>
      <c r="GN36" s="108" t="str">
        <f t="shared" si="22"/>
        <v>#N/A</v>
      </c>
      <c r="GO36" s="108" t="str">
        <f t="shared" si="22"/>
        <v>#N/A</v>
      </c>
      <c r="GP36" s="108" t="str">
        <f t="shared" si="22"/>
        <v>#N/A</v>
      </c>
      <c r="GQ36" s="108" t="str">
        <f t="shared" si="22"/>
        <v>#N/A</v>
      </c>
      <c r="GR36" s="108" t="str">
        <f t="shared" si="22"/>
        <v>#N/A</v>
      </c>
      <c r="GS36" s="108" t="str">
        <f t="shared" si="22"/>
        <v>#N/A</v>
      </c>
      <c r="GT36" s="108" t="str">
        <f t="shared" si="22"/>
        <v>#N/A</v>
      </c>
      <c r="GU36" s="108" t="str">
        <f t="shared" si="22"/>
        <v>#N/A</v>
      </c>
      <c r="GV36" s="108" t="str">
        <f t="shared" si="22"/>
        <v>#N/A</v>
      </c>
      <c r="GW36" s="108" t="str">
        <f t="shared" si="22"/>
        <v>#N/A</v>
      </c>
      <c r="GX36" s="108" t="str">
        <f t="shared" si="22"/>
        <v>#N/A</v>
      </c>
      <c r="GY36" s="108" t="str">
        <f t="shared" si="22"/>
        <v>#N/A</v>
      </c>
      <c r="GZ36" s="108" t="str">
        <f t="shared" si="22"/>
        <v>#N/A</v>
      </c>
      <c r="HA36" s="108" t="str">
        <f t="shared" si="22"/>
        <v>#N/A</v>
      </c>
      <c r="HB36" s="108" t="str">
        <f t="shared" si="22"/>
        <v>#N/A</v>
      </c>
      <c r="HC36" s="108" t="str">
        <f t="shared" si="22"/>
        <v>#N/A</v>
      </c>
      <c r="HD36" s="108" t="str">
        <f t="shared" si="22"/>
        <v>#N/A</v>
      </c>
      <c r="HE36" s="108" t="str">
        <f t="shared" si="22"/>
        <v>#N/A</v>
      </c>
      <c r="HF36" s="108" t="str">
        <f t="shared" si="22"/>
        <v>#N/A</v>
      </c>
      <c r="HG36" s="108" t="str">
        <f t="shared" si="22"/>
        <v>#N/A</v>
      </c>
      <c r="HH36" s="108" t="str">
        <f t="shared" si="22"/>
        <v>#N/A</v>
      </c>
      <c r="HI36" s="108" t="str">
        <f t="shared" si="22"/>
        <v>#N/A</v>
      </c>
      <c r="HJ36" s="108" t="str">
        <f t="shared" si="22"/>
        <v>#N/A</v>
      </c>
      <c r="HK36" s="108" t="str">
        <f t="shared" si="22"/>
        <v>#N/A</v>
      </c>
      <c r="HL36" s="108" t="str">
        <f t="shared" si="22"/>
        <v>#N/A</v>
      </c>
      <c r="HM36" s="108" t="str">
        <f t="shared" si="22"/>
        <v>#N/A</v>
      </c>
      <c r="HN36" s="108" t="str">
        <f t="shared" si="22"/>
        <v>#N/A</v>
      </c>
      <c r="HO36" s="108" t="str">
        <f t="shared" si="22"/>
        <v>#N/A</v>
      </c>
      <c r="HP36" s="108" t="str">
        <f t="shared" si="22"/>
        <v>#N/A</v>
      </c>
      <c r="HQ36" s="108" t="str">
        <f t="shared" si="22"/>
        <v>#N/A</v>
      </c>
      <c r="HR36" s="108" t="str">
        <f t="shared" si="22"/>
        <v>#N/A</v>
      </c>
      <c r="HS36" s="108" t="str">
        <f t="shared" si="22"/>
        <v>#N/A</v>
      </c>
      <c r="HT36" s="108" t="str">
        <f t="shared" si="22"/>
        <v>#N/A</v>
      </c>
      <c r="HU36" s="108" t="str">
        <f t="shared" si="22"/>
        <v>#N/A</v>
      </c>
      <c r="HV36" s="108" t="str">
        <f t="shared" si="22"/>
        <v>#N/A</v>
      </c>
      <c r="HW36" s="108" t="str">
        <f t="shared" si="22"/>
        <v>#N/A</v>
      </c>
      <c r="HX36" s="108" t="str">
        <f t="shared" si="22"/>
        <v>#N/A</v>
      </c>
      <c r="HY36" s="108" t="str">
        <f t="shared" si="22"/>
        <v>#N/A</v>
      </c>
      <c r="HZ36" s="108" t="str">
        <f t="shared" si="22"/>
        <v>#N/A</v>
      </c>
      <c r="IA36" s="108" t="str">
        <f t="shared" si="22"/>
        <v>#N/A</v>
      </c>
      <c r="IB36" s="108" t="str">
        <f t="shared" si="22"/>
        <v>#N/A</v>
      </c>
      <c r="IC36" s="108" t="str">
        <f t="shared" si="22"/>
        <v>#N/A</v>
      </c>
      <c r="ID36" s="108" t="str">
        <f t="shared" si="22"/>
        <v>#N/A</v>
      </c>
      <c r="IE36" s="108" t="str">
        <f t="shared" si="22"/>
        <v>#N/A</v>
      </c>
      <c r="IF36" s="108" t="str">
        <f t="shared" si="22"/>
        <v>#N/A</v>
      </c>
      <c r="IG36" s="108" t="str">
        <f t="shared" si="22"/>
        <v>#N/A</v>
      </c>
      <c r="IH36" s="108" t="str">
        <f t="shared" si="22"/>
        <v>#N/A</v>
      </c>
      <c r="II36" s="108" t="str">
        <f t="shared" si="22"/>
        <v>#N/A</v>
      </c>
      <c r="IJ36" s="108" t="str">
        <f t="shared" si="22"/>
        <v>#N/A</v>
      </c>
      <c r="IK36" s="108" t="str">
        <f t="shared" si="22"/>
        <v>#N/A</v>
      </c>
      <c r="IL36" s="108" t="str">
        <f t="shared" si="22"/>
        <v>#N/A</v>
      </c>
      <c r="IM36" s="108" t="str">
        <f t="shared" si="22"/>
        <v>#N/A</v>
      </c>
      <c r="IN36" s="108" t="str">
        <f t="shared" si="22"/>
        <v>#N/A</v>
      </c>
      <c r="IO36" s="108" t="str">
        <f t="shared" si="22"/>
        <v>#N/A</v>
      </c>
      <c r="IP36" s="108" t="str">
        <f t="shared" si="22"/>
        <v>#N/A</v>
      </c>
      <c r="IQ36" s="108" t="str">
        <f t="shared" si="22"/>
        <v>#N/A</v>
      </c>
      <c r="IR36" s="108" t="str">
        <f t="shared" si="22"/>
        <v>#N/A</v>
      </c>
      <c r="IS36" s="108" t="str">
        <f t="shared" si="22"/>
        <v>#N/A</v>
      </c>
      <c r="IT36" s="108" t="str">
        <f t="shared" si="22"/>
        <v>#N/A</v>
      </c>
      <c r="IU36" s="108" t="str">
        <f t="shared" si="22"/>
        <v>#N/A</v>
      </c>
      <c r="IV36" s="108" t="str">
        <f t="shared" si="22"/>
        <v>#N/A</v>
      </c>
      <c r="IW36" s="108" t="str">
        <f t="shared" si="22"/>
        <v>#N/A</v>
      </c>
      <c r="IX36" s="108" t="str">
        <f t="shared" si="22"/>
        <v>#N/A</v>
      </c>
      <c r="IY36" s="108" t="str">
        <f t="shared" si="22"/>
        <v>#N/A</v>
      </c>
      <c r="IZ36" s="108" t="str">
        <f t="shared" si="22"/>
        <v>#N/A</v>
      </c>
      <c r="JA36" s="108" t="str">
        <f t="shared" si="22"/>
        <v>#N/A</v>
      </c>
      <c r="JB36" s="108" t="str">
        <f t="shared" si="22"/>
        <v>#N/A</v>
      </c>
      <c r="JC36" s="108" t="str">
        <f t="shared" si="22"/>
        <v>#N/A</v>
      </c>
      <c r="JD36" s="108" t="str">
        <f t="shared" si="22"/>
        <v>#N/A</v>
      </c>
      <c r="JE36" s="108" t="str">
        <f t="shared" si="22"/>
        <v>#N/A</v>
      </c>
      <c r="JF36" s="108" t="str">
        <f t="shared" si="22"/>
        <v>#N/A</v>
      </c>
      <c r="JG36" s="108" t="str">
        <f t="shared" si="22"/>
        <v>#N/A</v>
      </c>
      <c r="JH36" s="108" t="str">
        <f t="shared" si="22"/>
        <v>#N/A</v>
      </c>
      <c r="JI36" s="108" t="str">
        <f t="shared" si="22"/>
        <v>#N/A</v>
      </c>
      <c r="JJ36" s="108" t="str">
        <f t="shared" si="22"/>
        <v>#N/A</v>
      </c>
      <c r="JK36" s="108" t="str">
        <f t="shared" si="22"/>
        <v>#N/A</v>
      </c>
      <c r="JL36" s="108" t="str">
        <f t="shared" si="22"/>
        <v>#N/A</v>
      </c>
      <c r="JM36" s="108" t="str">
        <f t="shared" si="22"/>
        <v>#N/A</v>
      </c>
      <c r="JN36" s="108" t="str">
        <f t="shared" si="22"/>
        <v>#N/A</v>
      </c>
      <c r="JO36" s="108" t="str">
        <f t="shared" si="22"/>
        <v>#N/A</v>
      </c>
      <c r="JP36" s="108" t="str">
        <f t="shared" si="22"/>
        <v>#N/A</v>
      </c>
      <c r="JQ36" s="108" t="str">
        <f t="shared" si="22"/>
        <v>#N/A</v>
      </c>
      <c r="JR36" s="108" t="str">
        <f t="shared" si="22"/>
        <v>#N/A</v>
      </c>
      <c r="JS36" s="108" t="str">
        <f t="shared" si="22"/>
        <v>#N/A</v>
      </c>
      <c r="JT36" s="108" t="str">
        <f t="shared" si="22"/>
        <v>#N/A</v>
      </c>
      <c r="JU36" s="108" t="str">
        <f t="shared" si="22"/>
        <v>#N/A</v>
      </c>
      <c r="JV36" s="108" t="str">
        <f t="shared" si="22"/>
        <v>#N/A</v>
      </c>
      <c r="JW36" s="108" t="str">
        <f t="shared" si="22"/>
        <v>#N/A</v>
      </c>
      <c r="JX36" s="108" t="str">
        <f t="shared" si="22"/>
        <v>#N/A</v>
      </c>
      <c r="JY36" s="108" t="str">
        <f t="shared" si="22"/>
        <v>#N/A</v>
      </c>
      <c r="JZ36" s="108" t="str">
        <f t="shared" si="22"/>
        <v>#N/A</v>
      </c>
      <c r="KA36" s="108" t="str">
        <f t="shared" si="22"/>
        <v>#N/A</v>
      </c>
      <c r="KB36" s="108" t="str">
        <f t="shared" si="22"/>
        <v>#N/A</v>
      </c>
      <c r="KC36" s="108" t="str">
        <f t="shared" si="22"/>
        <v>#N/A</v>
      </c>
      <c r="KD36" s="108" t="str">
        <f t="shared" si="22"/>
        <v>#N/A</v>
      </c>
      <c r="KE36" s="108" t="str">
        <f t="shared" si="22"/>
        <v>#N/A</v>
      </c>
      <c r="KF36" s="108" t="str">
        <f t="shared" si="22"/>
        <v>#N/A</v>
      </c>
      <c r="KG36" s="108" t="str">
        <f t="shared" si="22"/>
        <v>#N/A</v>
      </c>
      <c r="KH36" s="108" t="str">
        <f t="shared" si="22"/>
        <v>#N/A</v>
      </c>
      <c r="KI36" s="108" t="str">
        <f t="shared" si="22"/>
        <v>#N/A</v>
      </c>
      <c r="KJ36" s="108" t="str">
        <f t="shared" si="22"/>
        <v>#N/A</v>
      </c>
      <c r="KK36" s="108" t="str">
        <f t="shared" si="22"/>
        <v>#N/A</v>
      </c>
      <c r="KL36" s="108" t="str">
        <f t="shared" si="22"/>
        <v>#N/A</v>
      </c>
      <c r="KM36" s="108" t="str">
        <f t="shared" si="22"/>
        <v>#N/A</v>
      </c>
      <c r="KN36" s="108" t="str">
        <f t="shared" si="22"/>
        <v>#N/A</v>
      </c>
      <c r="KO36" s="108" t="str">
        <f t="shared" si="22"/>
        <v>#N/A</v>
      </c>
      <c r="KP36" s="108" t="str">
        <f t="shared" si="22"/>
        <v>#N/A</v>
      </c>
      <c r="KQ36" s="108" t="str">
        <f t="shared" si="22"/>
        <v>#N/A</v>
      </c>
      <c r="KR36" s="108" t="str">
        <f t="shared" si="22"/>
        <v>#N/A</v>
      </c>
      <c r="KS36" s="108" t="str">
        <f t="shared" si="22"/>
        <v>#N/A</v>
      </c>
      <c r="KT36" s="108" t="str">
        <f t="shared" si="22"/>
        <v>#N/A</v>
      </c>
      <c r="KU36" s="108" t="str">
        <f t="shared" si="22"/>
        <v>#N/A</v>
      </c>
      <c r="KV36" s="108" t="str">
        <f t="shared" si="22"/>
        <v>#N/A</v>
      </c>
      <c r="KW36" s="108" t="str">
        <f t="shared" si="22"/>
        <v>#N/A</v>
      </c>
      <c r="KX36" s="108" t="str">
        <f t="shared" si="22"/>
        <v>#N/A</v>
      </c>
      <c r="KY36" s="108" t="str">
        <f t="shared" si="22"/>
        <v>#N/A</v>
      </c>
      <c r="KZ36" s="108" t="str">
        <f t="shared" si="22"/>
        <v>#N/A</v>
      </c>
      <c r="LA36" s="108" t="str">
        <f t="shared" si="22"/>
        <v>#N/A</v>
      </c>
      <c r="LB36" s="108" t="str">
        <f t="shared" si="22"/>
        <v>#N/A</v>
      </c>
      <c r="LC36" s="108" t="str">
        <f t="shared" si="22"/>
        <v>#N/A</v>
      </c>
      <c r="LD36" s="108" t="str">
        <f t="shared" si="22"/>
        <v>#N/A</v>
      </c>
      <c r="LE36" s="108" t="str">
        <f t="shared" si="22"/>
        <v>#N/A</v>
      </c>
      <c r="LF36" s="108" t="str">
        <f t="shared" si="22"/>
        <v>#N/A</v>
      </c>
      <c r="LG36" s="108" t="str">
        <f t="shared" si="22"/>
        <v>#N/A</v>
      </c>
      <c r="LH36" s="108" t="str">
        <f t="shared" si="22"/>
        <v>#N/A</v>
      </c>
      <c r="LI36" s="108" t="str">
        <f t="shared" si="22"/>
        <v>#N/A</v>
      </c>
      <c r="LJ36" s="108" t="str">
        <f t="shared" si="22"/>
        <v>#N/A</v>
      </c>
      <c r="LK36" s="108" t="str">
        <f t="shared" si="22"/>
        <v>#N/A</v>
      </c>
      <c r="LL36" s="108" t="str">
        <f t="shared" si="22"/>
        <v>#N/A</v>
      </c>
      <c r="LM36" s="108" t="str">
        <f t="shared" si="22"/>
        <v>#N/A</v>
      </c>
      <c r="LN36" s="108" t="str">
        <f t="shared" si="22"/>
        <v>#N/A</v>
      </c>
      <c r="LO36" s="108" t="str">
        <f t="shared" si="22"/>
        <v>#N/A</v>
      </c>
      <c r="LP36" s="108" t="str">
        <f t="shared" si="22"/>
        <v>#N/A</v>
      </c>
      <c r="LQ36" s="108" t="str">
        <f t="shared" si="22"/>
        <v>#N/A</v>
      </c>
      <c r="LR36" s="108" t="str">
        <f t="shared" si="22"/>
        <v>#N/A</v>
      </c>
      <c r="LS36" s="108" t="str">
        <f t="shared" si="22"/>
        <v>#N/A</v>
      </c>
      <c r="LT36" s="108" t="str">
        <f t="shared" si="22"/>
        <v>#N/A</v>
      </c>
      <c r="LU36" s="108" t="str">
        <f t="shared" si="22"/>
        <v>#N/A</v>
      </c>
      <c r="LV36" s="108" t="str">
        <f t="shared" si="22"/>
        <v>#N/A</v>
      </c>
      <c r="LW36" s="108" t="str">
        <f t="shared" si="22"/>
        <v>#N/A</v>
      </c>
      <c r="LX36" s="108" t="str">
        <f t="shared" si="22"/>
        <v>#N/A</v>
      </c>
      <c r="LY36" s="108" t="str">
        <f t="shared" si="22"/>
        <v>#N/A</v>
      </c>
      <c r="LZ36" s="108" t="str">
        <f t="shared" si="22"/>
        <v>#N/A</v>
      </c>
      <c r="MA36" s="108" t="str">
        <f t="shared" si="22"/>
        <v>#N/A</v>
      </c>
      <c r="MB36" s="108" t="str">
        <f t="shared" si="22"/>
        <v>#N/A</v>
      </c>
      <c r="MC36" s="108" t="str">
        <f t="shared" si="22"/>
        <v>#N/A</v>
      </c>
      <c r="MD36" s="108" t="str">
        <f t="shared" si="22"/>
        <v>#N/A</v>
      </c>
      <c r="ME36" s="108" t="str">
        <f t="shared" si="22"/>
        <v>#N/A</v>
      </c>
      <c r="MF36" s="108" t="str">
        <f t="shared" si="22"/>
        <v>#N/A</v>
      </c>
      <c r="MG36" s="108" t="str">
        <f t="shared" si="22"/>
        <v>#N/A</v>
      </c>
      <c r="MH36" s="108" t="str">
        <f t="shared" si="22"/>
        <v>#N/A</v>
      </c>
      <c r="MI36" s="108" t="str">
        <f t="shared" si="22"/>
        <v>#N/A</v>
      </c>
      <c r="MJ36" s="108" t="str">
        <f t="shared" si="22"/>
        <v>#N/A</v>
      </c>
      <c r="MK36" s="108" t="str">
        <f t="shared" si="22"/>
        <v>#N/A</v>
      </c>
      <c r="ML36" s="108" t="str">
        <f t="shared" si="22"/>
        <v>#N/A</v>
      </c>
      <c r="MM36" s="108" t="str">
        <f t="shared" si="22"/>
        <v>#N/A</v>
      </c>
      <c r="MN36" s="108" t="str">
        <f t="shared" si="22"/>
        <v>#N/A</v>
      </c>
      <c r="MO36" s="108" t="str">
        <f t="shared" si="22"/>
        <v>#N/A</v>
      </c>
      <c r="MP36" s="108" t="str">
        <f t="shared" si="22"/>
        <v>#N/A</v>
      </c>
      <c r="MQ36" s="108" t="str">
        <f t="shared" si="22"/>
        <v>#N/A</v>
      </c>
      <c r="MR36" s="108" t="str">
        <f t="shared" si="22"/>
        <v>#N/A</v>
      </c>
      <c r="MS36" s="108" t="str">
        <f t="shared" si="22"/>
        <v>#N/A</v>
      </c>
      <c r="MT36" s="108" t="str">
        <f t="shared" si="22"/>
        <v>#N/A</v>
      </c>
      <c r="MU36" s="108" t="str">
        <f t="shared" si="22"/>
        <v>#N/A</v>
      </c>
      <c r="MV36" s="108" t="str">
        <f t="shared" si="22"/>
        <v>#N/A</v>
      </c>
      <c r="MW36" s="108" t="str">
        <f t="shared" si="22"/>
        <v>#N/A</v>
      </c>
      <c r="MX36" s="108" t="str">
        <f t="shared" si="22"/>
        <v>#N/A</v>
      </c>
      <c r="MY36" s="108" t="str">
        <f t="shared" si="22"/>
        <v>#N/A</v>
      </c>
      <c r="MZ36" s="108" t="str">
        <f t="shared" si="22"/>
        <v>#N/A</v>
      </c>
      <c r="NA36" s="108" t="str">
        <f t="shared" si="22"/>
        <v>#N/A</v>
      </c>
      <c r="NB36" s="108" t="str">
        <f t="shared" si="22"/>
        <v>#N/A</v>
      </c>
      <c r="NC36" s="108" t="str">
        <f t="shared" si="22"/>
        <v>#N/A</v>
      </c>
      <c r="ND36" s="108" t="str">
        <f t="shared" si="22"/>
        <v>#N/A</v>
      </c>
      <c r="NE36" s="108" t="str">
        <f t="shared" si="22"/>
        <v>#N/A</v>
      </c>
      <c r="NF36" s="108" t="str">
        <f t="shared" si="22"/>
        <v>#N/A</v>
      </c>
      <c r="NG36" s="108" t="str">
        <f t="shared" si="22"/>
        <v>#N/A</v>
      </c>
      <c r="NH36" s="108" t="str">
        <f t="shared" si="22"/>
        <v>#N/A</v>
      </c>
      <c r="NI36" s="46" t="s">
        <v>168</v>
      </c>
    </row>
    <row r="37" ht="14.25" customHeight="1">
      <c r="B37" s="46" t="s">
        <v>204</v>
      </c>
      <c r="C37" s="160">
        <f>Model!$I$45</f>
        <v>0.01</v>
      </c>
      <c r="E37" s="67">
        <f>E34*'Debt &amp; Refi'!$C$37</f>
        <v>512405.4847</v>
      </c>
      <c r="G37" s="46" t="s">
        <v>207</v>
      </c>
      <c r="I37" s="108">
        <f t="shared" ref="I37:NH37" si="23">IF(I3="","",AND(I3&gt;$E$43,I3&lt;=$E$44)*((I3&lt;=$E$45)*I36*I39+(I3&gt;$E$45)*PMT(I39,$E$42,-$E$34)))</f>
        <v>0</v>
      </c>
      <c r="J37" s="108">
        <f t="shared" si="23"/>
        <v>0</v>
      </c>
      <c r="K37" s="108">
        <f t="shared" si="23"/>
        <v>0</v>
      </c>
      <c r="L37" s="108">
        <f t="shared" si="23"/>
        <v>0</v>
      </c>
      <c r="M37" s="108">
        <f t="shared" si="23"/>
        <v>0</v>
      </c>
      <c r="N37" s="108">
        <f t="shared" si="23"/>
        <v>0</v>
      </c>
      <c r="O37" s="108">
        <f t="shared" si="23"/>
        <v>0</v>
      </c>
      <c r="P37" s="108">
        <f t="shared" si="23"/>
        <v>0</v>
      </c>
      <c r="Q37" s="108">
        <f t="shared" si="23"/>
        <v>0</v>
      </c>
      <c r="R37" s="108">
        <f t="shared" si="23"/>
        <v>0</v>
      </c>
      <c r="S37" s="108">
        <f t="shared" si="23"/>
        <v>0</v>
      </c>
      <c r="T37" s="108">
        <f t="shared" si="23"/>
        <v>0</v>
      </c>
      <c r="U37" s="108">
        <f t="shared" si="23"/>
        <v>0</v>
      </c>
      <c r="V37" s="108">
        <f t="shared" si="23"/>
        <v>0</v>
      </c>
      <c r="W37" s="108">
        <f t="shared" si="23"/>
        <v>0</v>
      </c>
      <c r="X37" s="108">
        <f t="shared" si="23"/>
        <v>0</v>
      </c>
      <c r="Y37" s="108">
        <f t="shared" si="23"/>
        <v>0</v>
      </c>
      <c r="Z37" s="108">
        <f t="shared" si="23"/>
        <v>0</v>
      </c>
      <c r="AA37" s="108">
        <f t="shared" si="23"/>
        <v>0</v>
      </c>
      <c r="AB37" s="108">
        <f t="shared" si="23"/>
        <v>0</v>
      </c>
      <c r="AC37" s="108">
        <f t="shared" si="23"/>
        <v>0</v>
      </c>
      <c r="AD37" s="108">
        <f t="shared" si="23"/>
        <v>0</v>
      </c>
      <c r="AE37" s="108">
        <f t="shared" si="23"/>
        <v>0</v>
      </c>
      <c r="AF37" s="108">
        <f t="shared" si="23"/>
        <v>0</v>
      </c>
      <c r="AG37" s="108">
        <f t="shared" si="23"/>
        <v>0</v>
      </c>
      <c r="AH37" s="108">
        <f t="shared" si="23"/>
        <v>0</v>
      </c>
      <c r="AI37" s="108">
        <f t="shared" si="23"/>
        <v>0</v>
      </c>
      <c r="AJ37" s="108">
        <f t="shared" si="23"/>
        <v>0</v>
      </c>
      <c r="AK37" s="108">
        <f t="shared" si="23"/>
        <v>0</v>
      </c>
      <c r="AL37" s="108">
        <f t="shared" si="23"/>
        <v>0</v>
      </c>
      <c r="AM37" s="108">
        <f t="shared" si="23"/>
        <v>0</v>
      </c>
      <c r="AN37" s="108">
        <f t="shared" si="23"/>
        <v>311363.1928</v>
      </c>
      <c r="AO37" s="108">
        <f t="shared" si="23"/>
        <v>311930.6819</v>
      </c>
      <c r="AP37" s="108">
        <f t="shared" si="23"/>
        <v>312477.6747</v>
      </c>
      <c r="AQ37" s="108">
        <f t="shared" si="23"/>
        <v>313060.109</v>
      </c>
      <c r="AR37" s="108">
        <f t="shared" si="23"/>
        <v>313609.6638</v>
      </c>
      <c r="AS37" s="108">
        <f t="shared" si="23"/>
        <v>314096.8761</v>
      </c>
      <c r="AT37" s="108">
        <f t="shared" si="23"/>
        <v>314639.1719</v>
      </c>
      <c r="AU37" s="108">
        <f t="shared" si="23"/>
        <v>315146.4533</v>
      </c>
      <c r="AV37" s="108">
        <f t="shared" si="23"/>
        <v>315643.0596</v>
      </c>
      <c r="AW37" s="108">
        <f t="shared" si="23"/>
        <v>316161.4432</v>
      </c>
      <c r="AX37" s="108">
        <f t="shared" si="23"/>
        <v>316639.6883</v>
      </c>
      <c r="AY37" s="108">
        <f t="shared" si="23"/>
        <v>317164.9039</v>
      </c>
      <c r="AZ37" s="108">
        <f t="shared" si="23"/>
        <v>317716.1668</v>
      </c>
      <c r="BA37" s="108">
        <f t="shared" si="23"/>
        <v>318260.1706</v>
      </c>
      <c r="BB37" s="108">
        <f t="shared" si="23"/>
        <v>318756.7769</v>
      </c>
      <c r="BC37" s="108">
        <f t="shared" si="23"/>
        <v>319324.266</v>
      </c>
      <c r="BD37" s="108">
        <f t="shared" si="23"/>
        <v>319885.777</v>
      </c>
      <c r="BE37" s="108">
        <f t="shared" si="23"/>
        <v>320416.9707</v>
      </c>
      <c r="BF37" s="108">
        <f t="shared" si="23"/>
        <v>358897.3286</v>
      </c>
      <c r="BG37" s="108">
        <f t="shared" si="23"/>
        <v>359359.8405</v>
      </c>
      <c r="BH37" s="108">
        <f t="shared" si="23"/>
        <v>359849.6398</v>
      </c>
      <c r="BI37" s="108">
        <f t="shared" si="23"/>
        <v>360333.714</v>
      </c>
      <c r="BJ37" s="108">
        <f t="shared" si="23"/>
        <v>0</v>
      </c>
      <c r="BK37" s="108">
        <f t="shared" si="23"/>
        <v>0</v>
      </c>
      <c r="BL37" s="108">
        <f t="shared" si="23"/>
        <v>0</v>
      </c>
      <c r="BM37" s="108">
        <f t="shared" si="23"/>
        <v>0</v>
      </c>
      <c r="BN37" s="108">
        <f t="shared" si="23"/>
        <v>0</v>
      </c>
      <c r="BO37" s="108">
        <f t="shared" si="23"/>
        <v>0</v>
      </c>
      <c r="BP37" s="108">
        <f t="shared" si="23"/>
        <v>0</v>
      </c>
      <c r="BQ37" s="108">
        <f t="shared" si="23"/>
        <v>0</v>
      </c>
      <c r="BR37" s="108">
        <f t="shared" si="23"/>
        <v>0</v>
      </c>
      <c r="BS37" s="108">
        <f t="shared" si="23"/>
        <v>0</v>
      </c>
      <c r="BT37" s="108">
        <f t="shared" si="23"/>
        <v>0</v>
      </c>
      <c r="BU37" s="108">
        <f t="shared" si="23"/>
        <v>0</v>
      </c>
      <c r="BV37" s="108">
        <f t="shared" si="23"/>
        <v>0</v>
      </c>
      <c r="BW37" s="108">
        <f t="shared" si="23"/>
        <v>0</v>
      </c>
      <c r="BX37" s="108">
        <f t="shared" si="23"/>
        <v>0</v>
      </c>
      <c r="BY37" s="108">
        <f t="shared" si="23"/>
        <v>0</v>
      </c>
      <c r="BZ37" s="108">
        <f t="shared" si="23"/>
        <v>0</v>
      </c>
      <c r="CA37" s="108">
        <f t="shared" si="23"/>
        <v>0</v>
      </c>
      <c r="CB37" s="108">
        <f t="shared" si="23"/>
        <v>0</v>
      </c>
      <c r="CC37" s="108">
        <f t="shared" si="23"/>
        <v>0</v>
      </c>
      <c r="CD37" s="108">
        <f t="shared" si="23"/>
        <v>0</v>
      </c>
      <c r="CE37" s="108">
        <f t="shared" si="23"/>
        <v>0</v>
      </c>
      <c r="CF37" s="108">
        <f t="shared" si="23"/>
        <v>0</v>
      </c>
      <c r="CG37" s="108">
        <f t="shared" si="23"/>
        <v>0</v>
      </c>
      <c r="CH37" s="108">
        <f t="shared" si="23"/>
        <v>0</v>
      </c>
      <c r="CI37" s="108">
        <f t="shared" si="23"/>
        <v>0</v>
      </c>
      <c r="CJ37" s="108">
        <f t="shared" si="23"/>
        <v>0</v>
      </c>
      <c r="CK37" s="108">
        <f t="shared" si="23"/>
        <v>0</v>
      </c>
      <c r="CL37" s="108">
        <f t="shared" si="23"/>
        <v>0</v>
      </c>
      <c r="CM37" s="108">
        <f t="shared" si="23"/>
        <v>0</v>
      </c>
      <c r="CN37" s="108">
        <f t="shared" si="23"/>
        <v>0</v>
      </c>
      <c r="CO37" s="108">
        <f t="shared" si="23"/>
        <v>0</v>
      </c>
      <c r="CP37" s="108">
        <f t="shared" si="23"/>
        <v>0</v>
      </c>
      <c r="CQ37" s="108">
        <f t="shared" si="23"/>
        <v>0</v>
      </c>
      <c r="CR37" s="108">
        <f t="shared" si="23"/>
        <v>0</v>
      </c>
      <c r="CS37" s="108">
        <f t="shared" si="23"/>
        <v>0</v>
      </c>
      <c r="CT37" s="108">
        <f t="shared" si="23"/>
        <v>0</v>
      </c>
      <c r="CU37" s="108">
        <f t="shared" si="23"/>
        <v>0</v>
      </c>
      <c r="CV37" s="108">
        <f t="shared" si="23"/>
        <v>0</v>
      </c>
      <c r="CW37" s="108">
        <f t="shared" si="23"/>
        <v>0</v>
      </c>
      <c r="CX37" s="108">
        <f t="shared" si="23"/>
        <v>0</v>
      </c>
      <c r="CY37" s="108">
        <f t="shared" si="23"/>
        <v>0</v>
      </c>
      <c r="CZ37" s="108">
        <f t="shared" si="23"/>
        <v>0</v>
      </c>
      <c r="DA37" s="108">
        <f t="shared" si="23"/>
        <v>0</v>
      </c>
      <c r="DB37" s="108">
        <f t="shared" si="23"/>
        <v>0</v>
      </c>
      <c r="DC37" s="108">
        <f t="shared" si="23"/>
        <v>0</v>
      </c>
      <c r="DD37" s="108">
        <f t="shared" si="23"/>
        <v>0</v>
      </c>
      <c r="DE37" s="108">
        <f t="shared" si="23"/>
        <v>0</v>
      </c>
      <c r="DF37" s="108">
        <f t="shared" si="23"/>
        <v>0</v>
      </c>
      <c r="DG37" s="108">
        <f t="shared" si="23"/>
        <v>0</v>
      </c>
      <c r="DH37" s="108">
        <f t="shared" si="23"/>
        <v>0</v>
      </c>
      <c r="DI37" s="108">
        <f t="shared" si="23"/>
        <v>0</v>
      </c>
      <c r="DJ37" s="108">
        <f t="shared" si="23"/>
        <v>0</v>
      </c>
      <c r="DK37" s="108">
        <f t="shared" si="23"/>
        <v>0</v>
      </c>
      <c r="DL37" s="108">
        <f t="shared" si="23"/>
        <v>0</v>
      </c>
      <c r="DM37" s="108">
        <f t="shared" si="23"/>
        <v>0</v>
      </c>
      <c r="DN37" s="108">
        <f t="shared" si="23"/>
        <v>0</v>
      </c>
      <c r="DO37" s="108">
        <f t="shared" si="23"/>
        <v>0</v>
      </c>
      <c r="DP37" s="108">
        <f t="shared" si="23"/>
        <v>0</v>
      </c>
      <c r="DQ37" s="108">
        <f t="shared" si="23"/>
        <v>0</v>
      </c>
      <c r="DR37" s="108">
        <f t="shared" si="23"/>
        <v>0</v>
      </c>
      <c r="DS37" s="108">
        <f t="shared" si="23"/>
        <v>0</v>
      </c>
      <c r="DT37" s="108">
        <f t="shared" si="23"/>
        <v>0</v>
      </c>
      <c r="DU37" s="108">
        <f t="shared" si="23"/>
        <v>0</v>
      </c>
      <c r="DV37" s="108">
        <f t="shared" si="23"/>
        <v>0</v>
      </c>
      <c r="DW37" s="108">
        <f t="shared" si="23"/>
        <v>0</v>
      </c>
      <c r="DX37" s="108">
        <f t="shared" si="23"/>
        <v>0</v>
      </c>
      <c r="DY37" s="108">
        <f t="shared" si="23"/>
        <v>0</v>
      </c>
      <c r="DZ37" s="108">
        <f t="shared" si="23"/>
        <v>0</v>
      </c>
      <c r="EA37" s="108">
        <f t="shared" si="23"/>
        <v>0</v>
      </c>
      <c r="EB37" s="108">
        <f t="shared" si="23"/>
        <v>0</v>
      </c>
      <c r="EC37" s="108" t="str">
        <f t="shared" si="23"/>
        <v>#N/A</v>
      </c>
      <c r="ED37" s="108" t="str">
        <f t="shared" si="23"/>
        <v>#N/A</v>
      </c>
      <c r="EE37" s="108" t="str">
        <f t="shared" si="23"/>
        <v>#N/A</v>
      </c>
      <c r="EF37" s="108" t="str">
        <f t="shared" si="23"/>
        <v>#N/A</v>
      </c>
      <c r="EG37" s="108" t="str">
        <f t="shared" si="23"/>
        <v>#N/A</v>
      </c>
      <c r="EH37" s="108" t="str">
        <f t="shared" si="23"/>
        <v>#N/A</v>
      </c>
      <c r="EI37" s="108" t="str">
        <f t="shared" si="23"/>
        <v>#N/A</v>
      </c>
      <c r="EJ37" s="108" t="str">
        <f t="shared" si="23"/>
        <v>#N/A</v>
      </c>
      <c r="EK37" s="108" t="str">
        <f t="shared" si="23"/>
        <v>#N/A</v>
      </c>
      <c r="EL37" s="108" t="str">
        <f t="shared" si="23"/>
        <v>#N/A</v>
      </c>
      <c r="EM37" s="108" t="str">
        <f t="shared" si="23"/>
        <v>#N/A</v>
      </c>
      <c r="EN37" s="108" t="str">
        <f t="shared" si="23"/>
        <v>#N/A</v>
      </c>
      <c r="EO37" s="108" t="str">
        <f t="shared" si="23"/>
        <v>#N/A</v>
      </c>
      <c r="EP37" s="108" t="str">
        <f t="shared" si="23"/>
        <v>#N/A</v>
      </c>
      <c r="EQ37" s="108" t="str">
        <f t="shared" si="23"/>
        <v>#N/A</v>
      </c>
      <c r="ER37" s="108" t="str">
        <f t="shared" si="23"/>
        <v>#N/A</v>
      </c>
      <c r="ES37" s="108" t="str">
        <f t="shared" si="23"/>
        <v>#N/A</v>
      </c>
      <c r="ET37" s="108" t="str">
        <f t="shared" si="23"/>
        <v>#N/A</v>
      </c>
      <c r="EU37" s="108" t="str">
        <f t="shared" si="23"/>
        <v>#N/A</v>
      </c>
      <c r="EV37" s="108" t="str">
        <f t="shared" si="23"/>
        <v>#N/A</v>
      </c>
      <c r="EW37" s="108" t="str">
        <f t="shared" si="23"/>
        <v>#N/A</v>
      </c>
      <c r="EX37" s="108" t="str">
        <f t="shared" si="23"/>
        <v>#N/A</v>
      </c>
      <c r="EY37" s="108" t="str">
        <f t="shared" si="23"/>
        <v>#N/A</v>
      </c>
      <c r="EZ37" s="108" t="str">
        <f t="shared" si="23"/>
        <v>#N/A</v>
      </c>
      <c r="FA37" s="108" t="str">
        <f t="shared" si="23"/>
        <v>#N/A</v>
      </c>
      <c r="FB37" s="108" t="str">
        <f t="shared" si="23"/>
        <v>#N/A</v>
      </c>
      <c r="FC37" s="108" t="str">
        <f t="shared" si="23"/>
        <v>#N/A</v>
      </c>
      <c r="FD37" s="108" t="str">
        <f t="shared" si="23"/>
        <v>#N/A</v>
      </c>
      <c r="FE37" s="108" t="str">
        <f t="shared" si="23"/>
        <v>#N/A</v>
      </c>
      <c r="FF37" s="108" t="str">
        <f t="shared" si="23"/>
        <v>#N/A</v>
      </c>
      <c r="FG37" s="108" t="str">
        <f t="shared" si="23"/>
        <v>#N/A</v>
      </c>
      <c r="FH37" s="108" t="str">
        <f t="shared" si="23"/>
        <v>#N/A</v>
      </c>
      <c r="FI37" s="108" t="str">
        <f t="shared" si="23"/>
        <v>#N/A</v>
      </c>
      <c r="FJ37" s="108" t="str">
        <f t="shared" si="23"/>
        <v>#N/A</v>
      </c>
      <c r="FK37" s="108" t="str">
        <f t="shared" si="23"/>
        <v>#N/A</v>
      </c>
      <c r="FL37" s="108" t="str">
        <f t="shared" si="23"/>
        <v>#N/A</v>
      </c>
      <c r="FM37" s="108" t="str">
        <f t="shared" si="23"/>
        <v>#N/A</v>
      </c>
      <c r="FN37" s="108" t="str">
        <f t="shared" si="23"/>
        <v>#N/A</v>
      </c>
      <c r="FO37" s="108" t="str">
        <f t="shared" si="23"/>
        <v>#N/A</v>
      </c>
      <c r="FP37" s="108" t="str">
        <f t="shared" si="23"/>
        <v>#N/A</v>
      </c>
      <c r="FQ37" s="108" t="str">
        <f t="shared" si="23"/>
        <v>#N/A</v>
      </c>
      <c r="FR37" s="108" t="str">
        <f t="shared" si="23"/>
        <v>#N/A</v>
      </c>
      <c r="FS37" s="108" t="str">
        <f t="shared" si="23"/>
        <v>#N/A</v>
      </c>
      <c r="FT37" s="108" t="str">
        <f t="shared" si="23"/>
        <v>#N/A</v>
      </c>
      <c r="FU37" s="108" t="str">
        <f t="shared" si="23"/>
        <v>#N/A</v>
      </c>
      <c r="FV37" s="108" t="str">
        <f t="shared" si="23"/>
        <v>#N/A</v>
      </c>
      <c r="FW37" s="108" t="str">
        <f t="shared" si="23"/>
        <v>#N/A</v>
      </c>
      <c r="FX37" s="108" t="str">
        <f t="shared" si="23"/>
        <v>#N/A</v>
      </c>
      <c r="FY37" s="108" t="str">
        <f t="shared" si="23"/>
        <v>#N/A</v>
      </c>
      <c r="FZ37" s="108" t="str">
        <f t="shared" si="23"/>
        <v>#N/A</v>
      </c>
      <c r="GA37" s="108" t="str">
        <f t="shared" si="23"/>
        <v>#N/A</v>
      </c>
      <c r="GB37" s="108" t="str">
        <f t="shared" si="23"/>
        <v>#N/A</v>
      </c>
      <c r="GC37" s="108" t="str">
        <f t="shared" si="23"/>
        <v>#N/A</v>
      </c>
      <c r="GD37" s="108" t="str">
        <f t="shared" si="23"/>
        <v>#N/A</v>
      </c>
      <c r="GE37" s="108" t="str">
        <f t="shared" si="23"/>
        <v>#N/A</v>
      </c>
      <c r="GF37" s="108" t="str">
        <f t="shared" si="23"/>
        <v>#N/A</v>
      </c>
      <c r="GG37" s="108" t="str">
        <f t="shared" si="23"/>
        <v>#N/A</v>
      </c>
      <c r="GH37" s="108" t="str">
        <f t="shared" si="23"/>
        <v>#N/A</v>
      </c>
      <c r="GI37" s="108" t="str">
        <f t="shared" si="23"/>
        <v>#N/A</v>
      </c>
      <c r="GJ37" s="108" t="str">
        <f t="shared" si="23"/>
        <v>#N/A</v>
      </c>
      <c r="GK37" s="108" t="str">
        <f t="shared" si="23"/>
        <v>#N/A</v>
      </c>
      <c r="GL37" s="108" t="str">
        <f t="shared" si="23"/>
        <v>#N/A</v>
      </c>
      <c r="GM37" s="108" t="str">
        <f t="shared" si="23"/>
        <v>#N/A</v>
      </c>
      <c r="GN37" s="108" t="str">
        <f t="shared" si="23"/>
        <v>#N/A</v>
      </c>
      <c r="GO37" s="108" t="str">
        <f t="shared" si="23"/>
        <v>#N/A</v>
      </c>
      <c r="GP37" s="108" t="str">
        <f t="shared" si="23"/>
        <v>#N/A</v>
      </c>
      <c r="GQ37" s="108" t="str">
        <f t="shared" si="23"/>
        <v>#N/A</v>
      </c>
      <c r="GR37" s="108" t="str">
        <f t="shared" si="23"/>
        <v>#N/A</v>
      </c>
      <c r="GS37" s="108" t="str">
        <f t="shared" si="23"/>
        <v>#N/A</v>
      </c>
      <c r="GT37" s="108" t="str">
        <f t="shared" si="23"/>
        <v>#N/A</v>
      </c>
      <c r="GU37" s="108" t="str">
        <f t="shared" si="23"/>
        <v>#N/A</v>
      </c>
      <c r="GV37" s="108" t="str">
        <f t="shared" si="23"/>
        <v>#N/A</v>
      </c>
      <c r="GW37" s="108" t="str">
        <f t="shared" si="23"/>
        <v>#N/A</v>
      </c>
      <c r="GX37" s="108" t="str">
        <f t="shared" si="23"/>
        <v>#N/A</v>
      </c>
      <c r="GY37" s="108" t="str">
        <f t="shared" si="23"/>
        <v>#N/A</v>
      </c>
      <c r="GZ37" s="108" t="str">
        <f t="shared" si="23"/>
        <v>#N/A</v>
      </c>
      <c r="HA37" s="108" t="str">
        <f t="shared" si="23"/>
        <v>#N/A</v>
      </c>
      <c r="HB37" s="108" t="str">
        <f t="shared" si="23"/>
        <v>#N/A</v>
      </c>
      <c r="HC37" s="108" t="str">
        <f t="shared" si="23"/>
        <v>#N/A</v>
      </c>
      <c r="HD37" s="108" t="str">
        <f t="shared" si="23"/>
        <v>#N/A</v>
      </c>
      <c r="HE37" s="108" t="str">
        <f t="shared" si="23"/>
        <v>#N/A</v>
      </c>
      <c r="HF37" s="108" t="str">
        <f t="shared" si="23"/>
        <v>#N/A</v>
      </c>
      <c r="HG37" s="108" t="str">
        <f t="shared" si="23"/>
        <v>#N/A</v>
      </c>
      <c r="HH37" s="108" t="str">
        <f t="shared" si="23"/>
        <v>#N/A</v>
      </c>
      <c r="HI37" s="108" t="str">
        <f t="shared" si="23"/>
        <v>#N/A</v>
      </c>
      <c r="HJ37" s="108" t="str">
        <f t="shared" si="23"/>
        <v>#N/A</v>
      </c>
      <c r="HK37" s="108" t="str">
        <f t="shared" si="23"/>
        <v>#N/A</v>
      </c>
      <c r="HL37" s="108" t="str">
        <f t="shared" si="23"/>
        <v>#N/A</v>
      </c>
      <c r="HM37" s="108" t="str">
        <f t="shared" si="23"/>
        <v>#N/A</v>
      </c>
      <c r="HN37" s="108" t="str">
        <f t="shared" si="23"/>
        <v>#N/A</v>
      </c>
      <c r="HO37" s="108" t="str">
        <f t="shared" si="23"/>
        <v>#N/A</v>
      </c>
      <c r="HP37" s="108" t="str">
        <f t="shared" si="23"/>
        <v>#N/A</v>
      </c>
      <c r="HQ37" s="108" t="str">
        <f t="shared" si="23"/>
        <v>#N/A</v>
      </c>
      <c r="HR37" s="108" t="str">
        <f t="shared" si="23"/>
        <v>#N/A</v>
      </c>
      <c r="HS37" s="108" t="str">
        <f t="shared" si="23"/>
        <v>#N/A</v>
      </c>
      <c r="HT37" s="108" t="str">
        <f t="shared" si="23"/>
        <v>#N/A</v>
      </c>
      <c r="HU37" s="108" t="str">
        <f t="shared" si="23"/>
        <v>#N/A</v>
      </c>
      <c r="HV37" s="108" t="str">
        <f t="shared" si="23"/>
        <v>#N/A</v>
      </c>
      <c r="HW37" s="108" t="str">
        <f t="shared" si="23"/>
        <v>#N/A</v>
      </c>
      <c r="HX37" s="108" t="str">
        <f t="shared" si="23"/>
        <v>#N/A</v>
      </c>
      <c r="HY37" s="108" t="str">
        <f t="shared" si="23"/>
        <v>#N/A</v>
      </c>
      <c r="HZ37" s="108" t="str">
        <f t="shared" si="23"/>
        <v>#N/A</v>
      </c>
      <c r="IA37" s="108" t="str">
        <f t="shared" si="23"/>
        <v>#N/A</v>
      </c>
      <c r="IB37" s="108" t="str">
        <f t="shared" si="23"/>
        <v>#N/A</v>
      </c>
      <c r="IC37" s="108" t="str">
        <f t="shared" si="23"/>
        <v>#N/A</v>
      </c>
      <c r="ID37" s="108" t="str">
        <f t="shared" si="23"/>
        <v>#N/A</v>
      </c>
      <c r="IE37" s="108" t="str">
        <f t="shared" si="23"/>
        <v>#N/A</v>
      </c>
      <c r="IF37" s="108" t="str">
        <f t="shared" si="23"/>
        <v>#N/A</v>
      </c>
      <c r="IG37" s="108" t="str">
        <f t="shared" si="23"/>
        <v>#N/A</v>
      </c>
      <c r="IH37" s="108" t="str">
        <f t="shared" si="23"/>
        <v>#N/A</v>
      </c>
      <c r="II37" s="108" t="str">
        <f t="shared" si="23"/>
        <v>#N/A</v>
      </c>
      <c r="IJ37" s="108" t="str">
        <f t="shared" si="23"/>
        <v>#N/A</v>
      </c>
      <c r="IK37" s="108" t="str">
        <f t="shared" si="23"/>
        <v>#N/A</v>
      </c>
      <c r="IL37" s="108" t="str">
        <f t="shared" si="23"/>
        <v>#N/A</v>
      </c>
      <c r="IM37" s="108" t="str">
        <f t="shared" si="23"/>
        <v>#N/A</v>
      </c>
      <c r="IN37" s="108" t="str">
        <f t="shared" si="23"/>
        <v>#N/A</v>
      </c>
      <c r="IO37" s="108" t="str">
        <f t="shared" si="23"/>
        <v>#N/A</v>
      </c>
      <c r="IP37" s="108" t="str">
        <f t="shared" si="23"/>
        <v>#N/A</v>
      </c>
      <c r="IQ37" s="108" t="str">
        <f t="shared" si="23"/>
        <v>#N/A</v>
      </c>
      <c r="IR37" s="108" t="str">
        <f t="shared" si="23"/>
        <v>#N/A</v>
      </c>
      <c r="IS37" s="108" t="str">
        <f t="shared" si="23"/>
        <v>#N/A</v>
      </c>
      <c r="IT37" s="108" t="str">
        <f t="shared" si="23"/>
        <v>#N/A</v>
      </c>
      <c r="IU37" s="108" t="str">
        <f t="shared" si="23"/>
        <v>#N/A</v>
      </c>
      <c r="IV37" s="108" t="str">
        <f t="shared" si="23"/>
        <v>#N/A</v>
      </c>
      <c r="IW37" s="108" t="str">
        <f t="shared" si="23"/>
        <v>#N/A</v>
      </c>
      <c r="IX37" s="108" t="str">
        <f t="shared" si="23"/>
        <v>#N/A</v>
      </c>
      <c r="IY37" s="108" t="str">
        <f t="shared" si="23"/>
        <v>#N/A</v>
      </c>
      <c r="IZ37" s="108" t="str">
        <f t="shared" si="23"/>
        <v>#N/A</v>
      </c>
      <c r="JA37" s="108" t="str">
        <f t="shared" si="23"/>
        <v>#N/A</v>
      </c>
      <c r="JB37" s="108" t="str">
        <f t="shared" si="23"/>
        <v>#N/A</v>
      </c>
      <c r="JC37" s="108" t="str">
        <f t="shared" si="23"/>
        <v>#N/A</v>
      </c>
      <c r="JD37" s="108" t="str">
        <f t="shared" si="23"/>
        <v>#N/A</v>
      </c>
      <c r="JE37" s="108" t="str">
        <f t="shared" si="23"/>
        <v>#N/A</v>
      </c>
      <c r="JF37" s="108" t="str">
        <f t="shared" si="23"/>
        <v>#N/A</v>
      </c>
      <c r="JG37" s="108" t="str">
        <f t="shared" si="23"/>
        <v>#N/A</v>
      </c>
      <c r="JH37" s="108" t="str">
        <f t="shared" si="23"/>
        <v>#N/A</v>
      </c>
      <c r="JI37" s="108" t="str">
        <f t="shared" si="23"/>
        <v>#N/A</v>
      </c>
      <c r="JJ37" s="108" t="str">
        <f t="shared" si="23"/>
        <v>#N/A</v>
      </c>
      <c r="JK37" s="108" t="str">
        <f t="shared" si="23"/>
        <v>#N/A</v>
      </c>
      <c r="JL37" s="108" t="str">
        <f t="shared" si="23"/>
        <v>#N/A</v>
      </c>
      <c r="JM37" s="108" t="str">
        <f t="shared" si="23"/>
        <v>#N/A</v>
      </c>
      <c r="JN37" s="108" t="str">
        <f t="shared" si="23"/>
        <v>#N/A</v>
      </c>
      <c r="JO37" s="108" t="str">
        <f t="shared" si="23"/>
        <v>#N/A</v>
      </c>
      <c r="JP37" s="108" t="str">
        <f t="shared" si="23"/>
        <v>#N/A</v>
      </c>
      <c r="JQ37" s="108" t="str">
        <f t="shared" si="23"/>
        <v>#N/A</v>
      </c>
      <c r="JR37" s="108" t="str">
        <f t="shared" si="23"/>
        <v>#N/A</v>
      </c>
      <c r="JS37" s="108" t="str">
        <f t="shared" si="23"/>
        <v>#N/A</v>
      </c>
      <c r="JT37" s="108" t="str">
        <f t="shared" si="23"/>
        <v>#N/A</v>
      </c>
      <c r="JU37" s="108" t="str">
        <f t="shared" si="23"/>
        <v>#N/A</v>
      </c>
      <c r="JV37" s="108" t="str">
        <f t="shared" si="23"/>
        <v>#N/A</v>
      </c>
      <c r="JW37" s="108" t="str">
        <f t="shared" si="23"/>
        <v>#N/A</v>
      </c>
      <c r="JX37" s="108" t="str">
        <f t="shared" si="23"/>
        <v>#N/A</v>
      </c>
      <c r="JY37" s="108" t="str">
        <f t="shared" si="23"/>
        <v>#N/A</v>
      </c>
      <c r="JZ37" s="108" t="str">
        <f t="shared" si="23"/>
        <v>#N/A</v>
      </c>
      <c r="KA37" s="108" t="str">
        <f t="shared" si="23"/>
        <v>#N/A</v>
      </c>
      <c r="KB37" s="108" t="str">
        <f t="shared" si="23"/>
        <v>#N/A</v>
      </c>
      <c r="KC37" s="108" t="str">
        <f t="shared" si="23"/>
        <v>#N/A</v>
      </c>
      <c r="KD37" s="108" t="str">
        <f t="shared" si="23"/>
        <v>#N/A</v>
      </c>
      <c r="KE37" s="108" t="str">
        <f t="shared" si="23"/>
        <v>#N/A</v>
      </c>
      <c r="KF37" s="108" t="str">
        <f t="shared" si="23"/>
        <v>#N/A</v>
      </c>
      <c r="KG37" s="108" t="str">
        <f t="shared" si="23"/>
        <v>#N/A</v>
      </c>
      <c r="KH37" s="108" t="str">
        <f t="shared" si="23"/>
        <v>#N/A</v>
      </c>
      <c r="KI37" s="108" t="str">
        <f t="shared" si="23"/>
        <v>#N/A</v>
      </c>
      <c r="KJ37" s="108" t="str">
        <f t="shared" si="23"/>
        <v>#N/A</v>
      </c>
      <c r="KK37" s="108" t="str">
        <f t="shared" si="23"/>
        <v>#N/A</v>
      </c>
      <c r="KL37" s="108" t="str">
        <f t="shared" si="23"/>
        <v>#N/A</v>
      </c>
      <c r="KM37" s="108" t="str">
        <f t="shared" si="23"/>
        <v>#N/A</v>
      </c>
      <c r="KN37" s="108" t="str">
        <f t="shared" si="23"/>
        <v>#N/A</v>
      </c>
      <c r="KO37" s="108" t="str">
        <f t="shared" si="23"/>
        <v>#N/A</v>
      </c>
      <c r="KP37" s="108" t="str">
        <f t="shared" si="23"/>
        <v>#N/A</v>
      </c>
      <c r="KQ37" s="108" t="str">
        <f t="shared" si="23"/>
        <v>#N/A</v>
      </c>
      <c r="KR37" s="108" t="str">
        <f t="shared" si="23"/>
        <v>#N/A</v>
      </c>
      <c r="KS37" s="108" t="str">
        <f t="shared" si="23"/>
        <v>#N/A</v>
      </c>
      <c r="KT37" s="108" t="str">
        <f t="shared" si="23"/>
        <v>#N/A</v>
      </c>
      <c r="KU37" s="108" t="str">
        <f t="shared" si="23"/>
        <v>#N/A</v>
      </c>
      <c r="KV37" s="108" t="str">
        <f t="shared" si="23"/>
        <v>#N/A</v>
      </c>
      <c r="KW37" s="108" t="str">
        <f t="shared" si="23"/>
        <v>#N/A</v>
      </c>
      <c r="KX37" s="108" t="str">
        <f t="shared" si="23"/>
        <v>#N/A</v>
      </c>
      <c r="KY37" s="108" t="str">
        <f t="shared" si="23"/>
        <v>#N/A</v>
      </c>
      <c r="KZ37" s="108" t="str">
        <f t="shared" si="23"/>
        <v>#N/A</v>
      </c>
      <c r="LA37" s="108" t="str">
        <f t="shared" si="23"/>
        <v>#N/A</v>
      </c>
      <c r="LB37" s="108" t="str">
        <f t="shared" si="23"/>
        <v>#N/A</v>
      </c>
      <c r="LC37" s="108" t="str">
        <f t="shared" si="23"/>
        <v>#N/A</v>
      </c>
      <c r="LD37" s="108" t="str">
        <f t="shared" si="23"/>
        <v>#N/A</v>
      </c>
      <c r="LE37" s="108" t="str">
        <f t="shared" si="23"/>
        <v>#N/A</v>
      </c>
      <c r="LF37" s="108" t="str">
        <f t="shared" si="23"/>
        <v>#N/A</v>
      </c>
      <c r="LG37" s="108" t="str">
        <f t="shared" si="23"/>
        <v>#N/A</v>
      </c>
      <c r="LH37" s="108" t="str">
        <f t="shared" si="23"/>
        <v>#N/A</v>
      </c>
      <c r="LI37" s="108" t="str">
        <f t="shared" si="23"/>
        <v>#N/A</v>
      </c>
      <c r="LJ37" s="108" t="str">
        <f t="shared" si="23"/>
        <v>#N/A</v>
      </c>
      <c r="LK37" s="108" t="str">
        <f t="shared" si="23"/>
        <v>#N/A</v>
      </c>
      <c r="LL37" s="108" t="str">
        <f t="shared" si="23"/>
        <v>#N/A</v>
      </c>
      <c r="LM37" s="108" t="str">
        <f t="shared" si="23"/>
        <v>#N/A</v>
      </c>
      <c r="LN37" s="108" t="str">
        <f t="shared" si="23"/>
        <v>#N/A</v>
      </c>
      <c r="LO37" s="108" t="str">
        <f t="shared" si="23"/>
        <v>#N/A</v>
      </c>
      <c r="LP37" s="108" t="str">
        <f t="shared" si="23"/>
        <v>#N/A</v>
      </c>
      <c r="LQ37" s="108" t="str">
        <f t="shared" si="23"/>
        <v>#N/A</v>
      </c>
      <c r="LR37" s="108" t="str">
        <f t="shared" si="23"/>
        <v>#N/A</v>
      </c>
      <c r="LS37" s="108" t="str">
        <f t="shared" si="23"/>
        <v>#N/A</v>
      </c>
      <c r="LT37" s="108" t="str">
        <f t="shared" si="23"/>
        <v>#N/A</v>
      </c>
      <c r="LU37" s="108" t="str">
        <f t="shared" si="23"/>
        <v>#N/A</v>
      </c>
      <c r="LV37" s="108" t="str">
        <f t="shared" si="23"/>
        <v>#N/A</v>
      </c>
      <c r="LW37" s="108" t="str">
        <f t="shared" si="23"/>
        <v>#N/A</v>
      </c>
      <c r="LX37" s="108" t="str">
        <f t="shared" si="23"/>
        <v>#N/A</v>
      </c>
      <c r="LY37" s="108" t="str">
        <f t="shared" si="23"/>
        <v>#N/A</v>
      </c>
      <c r="LZ37" s="108" t="str">
        <f t="shared" si="23"/>
        <v>#N/A</v>
      </c>
      <c r="MA37" s="108" t="str">
        <f t="shared" si="23"/>
        <v>#N/A</v>
      </c>
      <c r="MB37" s="108" t="str">
        <f t="shared" si="23"/>
        <v>#N/A</v>
      </c>
      <c r="MC37" s="108" t="str">
        <f t="shared" si="23"/>
        <v>#N/A</v>
      </c>
      <c r="MD37" s="108" t="str">
        <f t="shared" si="23"/>
        <v>#N/A</v>
      </c>
      <c r="ME37" s="108" t="str">
        <f t="shared" si="23"/>
        <v>#N/A</v>
      </c>
      <c r="MF37" s="108" t="str">
        <f t="shared" si="23"/>
        <v>#N/A</v>
      </c>
      <c r="MG37" s="108" t="str">
        <f t="shared" si="23"/>
        <v>#N/A</v>
      </c>
      <c r="MH37" s="108" t="str">
        <f t="shared" si="23"/>
        <v>#N/A</v>
      </c>
      <c r="MI37" s="108" t="str">
        <f t="shared" si="23"/>
        <v>#N/A</v>
      </c>
      <c r="MJ37" s="108" t="str">
        <f t="shared" si="23"/>
        <v>#N/A</v>
      </c>
      <c r="MK37" s="108" t="str">
        <f t="shared" si="23"/>
        <v>#N/A</v>
      </c>
      <c r="ML37" s="108" t="str">
        <f t="shared" si="23"/>
        <v>#N/A</v>
      </c>
      <c r="MM37" s="108" t="str">
        <f t="shared" si="23"/>
        <v>#N/A</v>
      </c>
      <c r="MN37" s="108" t="str">
        <f t="shared" si="23"/>
        <v>#N/A</v>
      </c>
      <c r="MO37" s="108" t="str">
        <f t="shared" si="23"/>
        <v>#N/A</v>
      </c>
      <c r="MP37" s="108" t="str">
        <f t="shared" si="23"/>
        <v>#N/A</v>
      </c>
      <c r="MQ37" s="108" t="str">
        <f t="shared" si="23"/>
        <v>#N/A</v>
      </c>
      <c r="MR37" s="108" t="str">
        <f t="shared" si="23"/>
        <v>#N/A</v>
      </c>
      <c r="MS37" s="108" t="str">
        <f t="shared" si="23"/>
        <v>#N/A</v>
      </c>
      <c r="MT37" s="108" t="str">
        <f t="shared" si="23"/>
        <v>#N/A</v>
      </c>
      <c r="MU37" s="108" t="str">
        <f t="shared" si="23"/>
        <v>#N/A</v>
      </c>
      <c r="MV37" s="108" t="str">
        <f t="shared" si="23"/>
        <v>#N/A</v>
      </c>
      <c r="MW37" s="108" t="str">
        <f t="shared" si="23"/>
        <v>#N/A</v>
      </c>
      <c r="MX37" s="108" t="str">
        <f t="shared" si="23"/>
        <v>#N/A</v>
      </c>
      <c r="MY37" s="108" t="str">
        <f t="shared" si="23"/>
        <v>#N/A</v>
      </c>
      <c r="MZ37" s="108" t="str">
        <f t="shared" si="23"/>
        <v>#N/A</v>
      </c>
      <c r="NA37" s="108" t="str">
        <f t="shared" si="23"/>
        <v>#N/A</v>
      </c>
      <c r="NB37" s="108" t="str">
        <f t="shared" si="23"/>
        <v>#N/A</v>
      </c>
      <c r="NC37" s="108" t="str">
        <f t="shared" si="23"/>
        <v>#N/A</v>
      </c>
      <c r="ND37" s="108" t="str">
        <f t="shared" si="23"/>
        <v>#N/A</v>
      </c>
      <c r="NE37" s="108" t="str">
        <f t="shared" si="23"/>
        <v>#N/A</v>
      </c>
      <c r="NF37" s="108" t="str">
        <f t="shared" si="23"/>
        <v>#N/A</v>
      </c>
      <c r="NG37" s="108" t="str">
        <f t="shared" si="23"/>
        <v>#N/A</v>
      </c>
      <c r="NH37" s="108" t="str">
        <f t="shared" si="23"/>
        <v>#N/A</v>
      </c>
      <c r="NI37" s="46" t="str">
        <f>IF(NI22="","",AND(NI22&gt;$E$43,NI22&lt;=$E$44)*((NI22&lt;=$E$45)*NI36*NI39+(NI22&gt;$E$45)*PMT(NI39,$E$42,-$E$34)))</f>
        <v/>
      </c>
    </row>
    <row r="38" ht="14.25" customHeight="1">
      <c r="B38" s="46" t="s">
        <v>100</v>
      </c>
      <c r="C38" s="166">
        <f>Model!$I$37</f>
        <v>1</v>
      </c>
      <c r="E38" s="160">
        <f>Model!$I$40</f>
        <v>0.0327905</v>
      </c>
      <c r="G38" s="46" t="s">
        <v>208</v>
      </c>
      <c r="I38" s="108">
        <f t="shared" ref="I38:NH38" si="24">I36*I39</f>
        <v>0</v>
      </c>
      <c r="J38" s="108">
        <f t="shared" si="24"/>
        <v>0</v>
      </c>
      <c r="K38" s="108">
        <f t="shared" si="24"/>
        <v>0</v>
      </c>
      <c r="L38" s="108">
        <f t="shared" si="24"/>
        <v>0</v>
      </c>
      <c r="M38" s="108">
        <f t="shared" si="24"/>
        <v>0</v>
      </c>
      <c r="N38" s="108">
        <f t="shared" si="24"/>
        <v>0</v>
      </c>
      <c r="O38" s="108">
        <f t="shared" si="24"/>
        <v>0</v>
      </c>
      <c r="P38" s="108">
        <f t="shared" si="24"/>
        <v>0</v>
      </c>
      <c r="Q38" s="108">
        <f t="shared" si="24"/>
        <v>0</v>
      </c>
      <c r="R38" s="108">
        <f t="shared" si="24"/>
        <v>0</v>
      </c>
      <c r="S38" s="108">
        <f t="shared" si="24"/>
        <v>0</v>
      </c>
      <c r="T38" s="108">
        <f t="shared" si="24"/>
        <v>0</v>
      </c>
      <c r="U38" s="108">
        <f t="shared" si="24"/>
        <v>0</v>
      </c>
      <c r="V38" s="108">
        <f t="shared" si="24"/>
        <v>0</v>
      </c>
      <c r="W38" s="108">
        <f t="shared" si="24"/>
        <v>0</v>
      </c>
      <c r="X38" s="108">
        <f t="shared" si="24"/>
        <v>0</v>
      </c>
      <c r="Y38" s="108">
        <f t="shared" si="24"/>
        <v>0</v>
      </c>
      <c r="Z38" s="108">
        <f t="shared" si="24"/>
        <v>0</v>
      </c>
      <c r="AA38" s="108">
        <f t="shared" si="24"/>
        <v>0</v>
      </c>
      <c r="AB38" s="108">
        <f t="shared" si="24"/>
        <v>0</v>
      </c>
      <c r="AC38" s="108">
        <f t="shared" si="24"/>
        <v>0</v>
      </c>
      <c r="AD38" s="108">
        <f t="shared" si="24"/>
        <v>0</v>
      </c>
      <c r="AE38" s="108">
        <f t="shared" si="24"/>
        <v>0</v>
      </c>
      <c r="AF38" s="108">
        <f t="shared" si="24"/>
        <v>0</v>
      </c>
      <c r="AG38" s="108">
        <f t="shared" si="24"/>
        <v>0</v>
      </c>
      <c r="AH38" s="108">
        <f t="shared" si="24"/>
        <v>0</v>
      </c>
      <c r="AI38" s="108">
        <f t="shared" si="24"/>
        <v>0</v>
      </c>
      <c r="AJ38" s="108">
        <f t="shared" si="24"/>
        <v>0</v>
      </c>
      <c r="AK38" s="108">
        <f t="shared" si="24"/>
        <v>0</v>
      </c>
      <c r="AL38" s="108">
        <f t="shared" si="24"/>
        <v>0</v>
      </c>
      <c r="AM38" s="108">
        <f t="shared" si="24"/>
        <v>0</v>
      </c>
      <c r="AN38" s="108">
        <f t="shared" si="24"/>
        <v>311363.1928</v>
      </c>
      <c r="AO38" s="108">
        <f t="shared" si="24"/>
        <v>311930.6819</v>
      </c>
      <c r="AP38" s="108">
        <f t="shared" si="24"/>
        <v>312477.6747</v>
      </c>
      <c r="AQ38" s="108">
        <f t="shared" si="24"/>
        <v>313060.109</v>
      </c>
      <c r="AR38" s="108">
        <f t="shared" si="24"/>
        <v>313609.6638</v>
      </c>
      <c r="AS38" s="108">
        <f t="shared" si="24"/>
        <v>314096.8761</v>
      </c>
      <c r="AT38" s="108">
        <f t="shared" si="24"/>
        <v>314639.1719</v>
      </c>
      <c r="AU38" s="108">
        <f t="shared" si="24"/>
        <v>315146.4533</v>
      </c>
      <c r="AV38" s="108">
        <f t="shared" si="24"/>
        <v>315643.0596</v>
      </c>
      <c r="AW38" s="108">
        <f t="shared" si="24"/>
        <v>316161.4432</v>
      </c>
      <c r="AX38" s="108">
        <f t="shared" si="24"/>
        <v>316639.6883</v>
      </c>
      <c r="AY38" s="108">
        <f t="shared" si="24"/>
        <v>317164.9039</v>
      </c>
      <c r="AZ38" s="108">
        <f t="shared" si="24"/>
        <v>317716.1668</v>
      </c>
      <c r="BA38" s="108">
        <f t="shared" si="24"/>
        <v>318260.1706</v>
      </c>
      <c r="BB38" s="108">
        <f t="shared" si="24"/>
        <v>318756.7769</v>
      </c>
      <c r="BC38" s="108">
        <f t="shared" si="24"/>
        <v>319324.266</v>
      </c>
      <c r="BD38" s="108">
        <f t="shared" si="24"/>
        <v>319885.777</v>
      </c>
      <c r="BE38" s="108">
        <f t="shared" si="24"/>
        <v>320416.9707</v>
      </c>
      <c r="BF38" s="108">
        <f t="shared" si="24"/>
        <v>321002.821</v>
      </c>
      <c r="BG38" s="108">
        <f t="shared" si="24"/>
        <v>321327.3752</v>
      </c>
      <c r="BH38" s="108">
        <f t="shared" si="24"/>
        <v>321683.061</v>
      </c>
      <c r="BI38" s="108">
        <f t="shared" si="24"/>
        <v>322029.7756</v>
      </c>
      <c r="BJ38" s="108">
        <f t="shared" si="24"/>
        <v>0</v>
      </c>
      <c r="BK38" s="108">
        <f t="shared" si="24"/>
        <v>0</v>
      </c>
      <c r="BL38" s="108">
        <f t="shared" si="24"/>
        <v>0</v>
      </c>
      <c r="BM38" s="108">
        <f t="shared" si="24"/>
        <v>0</v>
      </c>
      <c r="BN38" s="108">
        <f t="shared" si="24"/>
        <v>0</v>
      </c>
      <c r="BO38" s="108">
        <f t="shared" si="24"/>
        <v>0</v>
      </c>
      <c r="BP38" s="108">
        <f t="shared" si="24"/>
        <v>0</v>
      </c>
      <c r="BQ38" s="108">
        <f t="shared" si="24"/>
        <v>0</v>
      </c>
      <c r="BR38" s="108">
        <f t="shared" si="24"/>
        <v>0</v>
      </c>
      <c r="BS38" s="108">
        <f t="shared" si="24"/>
        <v>0</v>
      </c>
      <c r="BT38" s="108">
        <f t="shared" si="24"/>
        <v>0</v>
      </c>
      <c r="BU38" s="108">
        <f t="shared" si="24"/>
        <v>0</v>
      </c>
      <c r="BV38" s="108">
        <f t="shared" si="24"/>
        <v>0</v>
      </c>
      <c r="BW38" s="108">
        <f t="shared" si="24"/>
        <v>0</v>
      </c>
      <c r="BX38" s="108">
        <f t="shared" si="24"/>
        <v>0</v>
      </c>
      <c r="BY38" s="108">
        <f t="shared" si="24"/>
        <v>0</v>
      </c>
      <c r="BZ38" s="108">
        <f t="shared" si="24"/>
        <v>0</v>
      </c>
      <c r="CA38" s="108">
        <f t="shared" si="24"/>
        <v>0</v>
      </c>
      <c r="CB38" s="108">
        <f t="shared" si="24"/>
        <v>0</v>
      </c>
      <c r="CC38" s="108">
        <f t="shared" si="24"/>
        <v>0</v>
      </c>
      <c r="CD38" s="108">
        <f t="shared" si="24"/>
        <v>0</v>
      </c>
      <c r="CE38" s="108">
        <f t="shared" si="24"/>
        <v>0</v>
      </c>
      <c r="CF38" s="108">
        <f t="shared" si="24"/>
        <v>0</v>
      </c>
      <c r="CG38" s="108">
        <f t="shared" si="24"/>
        <v>0</v>
      </c>
      <c r="CH38" s="108">
        <f t="shared" si="24"/>
        <v>0</v>
      </c>
      <c r="CI38" s="108">
        <f t="shared" si="24"/>
        <v>0</v>
      </c>
      <c r="CJ38" s="108">
        <f t="shared" si="24"/>
        <v>0</v>
      </c>
      <c r="CK38" s="108">
        <f t="shared" si="24"/>
        <v>0</v>
      </c>
      <c r="CL38" s="108">
        <f t="shared" si="24"/>
        <v>0</v>
      </c>
      <c r="CM38" s="108">
        <f t="shared" si="24"/>
        <v>0</v>
      </c>
      <c r="CN38" s="108">
        <f t="shared" si="24"/>
        <v>0</v>
      </c>
      <c r="CO38" s="108">
        <f t="shared" si="24"/>
        <v>0</v>
      </c>
      <c r="CP38" s="108">
        <f t="shared" si="24"/>
        <v>0</v>
      </c>
      <c r="CQ38" s="108">
        <f t="shared" si="24"/>
        <v>0</v>
      </c>
      <c r="CR38" s="108">
        <f t="shared" si="24"/>
        <v>0</v>
      </c>
      <c r="CS38" s="108">
        <f t="shared" si="24"/>
        <v>0</v>
      </c>
      <c r="CT38" s="108">
        <f t="shared" si="24"/>
        <v>0</v>
      </c>
      <c r="CU38" s="108">
        <f t="shared" si="24"/>
        <v>0</v>
      </c>
      <c r="CV38" s="108">
        <f t="shared" si="24"/>
        <v>0</v>
      </c>
      <c r="CW38" s="108">
        <f t="shared" si="24"/>
        <v>0</v>
      </c>
      <c r="CX38" s="108">
        <f t="shared" si="24"/>
        <v>0</v>
      </c>
      <c r="CY38" s="108">
        <f t="shared" si="24"/>
        <v>0</v>
      </c>
      <c r="CZ38" s="108">
        <f t="shared" si="24"/>
        <v>0</v>
      </c>
      <c r="DA38" s="108">
        <f t="shared" si="24"/>
        <v>0</v>
      </c>
      <c r="DB38" s="108">
        <f t="shared" si="24"/>
        <v>0</v>
      </c>
      <c r="DC38" s="108">
        <f t="shared" si="24"/>
        <v>0</v>
      </c>
      <c r="DD38" s="108">
        <f t="shared" si="24"/>
        <v>0</v>
      </c>
      <c r="DE38" s="108">
        <f t="shared" si="24"/>
        <v>0</v>
      </c>
      <c r="DF38" s="108">
        <f t="shared" si="24"/>
        <v>0</v>
      </c>
      <c r="DG38" s="108">
        <f t="shared" si="24"/>
        <v>0</v>
      </c>
      <c r="DH38" s="108">
        <f t="shared" si="24"/>
        <v>0</v>
      </c>
      <c r="DI38" s="108">
        <f t="shared" si="24"/>
        <v>0</v>
      </c>
      <c r="DJ38" s="108">
        <f t="shared" si="24"/>
        <v>0</v>
      </c>
      <c r="DK38" s="108">
        <f t="shared" si="24"/>
        <v>0</v>
      </c>
      <c r="DL38" s="108">
        <f t="shared" si="24"/>
        <v>0</v>
      </c>
      <c r="DM38" s="108">
        <f t="shared" si="24"/>
        <v>0</v>
      </c>
      <c r="DN38" s="108">
        <f t="shared" si="24"/>
        <v>0</v>
      </c>
      <c r="DO38" s="108">
        <f t="shared" si="24"/>
        <v>0</v>
      </c>
      <c r="DP38" s="108">
        <f t="shared" si="24"/>
        <v>0</v>
      </c>
      <c r="DQ38" s="108">
        <f t="shared" si="24"/>
        <v>0</v>
      </c>
      <c r="DR38" s="108">
        <f t="shared" si="24"/>
        <v>0</v>
      </c>
      <c r="DS38" s="108">
        <f t="shared" si="24"/>
        <v>0</v>
      </c>
      <c r="DT38" s="108">
        <f t="shared" si="24"/>
        <v>0</v>
      </c>
      <c r="DU38" s="108">
        <f t="shared" si="24"/>
        <v>0</v>
      </c>
      <c r="DV38" s="108">
        <f t="shared" si="24"/>
        <v>0</v>
      </c>
      <c r="DW38" s="108">
        <f t="shared" si="24"/>
        <v>0</v>
      </c>
      <c r="DX38" s="108">
        <f t="shared" si="24"/>
        <v>0</v>
      </c>
      <c r="DY38" s="108">
        <f t="shared" si="24"/>
        <v>0</v>
      </c>
      <c r="DZ38" s="108">
        <f t="shared" si="24"/>
        <v>0</v>
      </c>
      <c r="EA38" s="108">
        <f t="shared" si="24"/>
        <v>0</v>
      </c>
      <c r="EB38" s="108">
        <f t="shared" si="24"/>
        <v>0</v>
      </c>
      <c r="EC38" s="108" t="str">
        <f t="shared" si="24"/>
        <v>#N/A</v>
      </c>
      <c r="ED38" s="108" t="str">
        <f t="shared" si="24"/>
        <v>#N/A</v>
      </c>
      <c r="EE38" s="108" t="str">
        <f t="shared" si="24"/>
        <v>#N/A</v>
      </c>
      <c r="EF38" s="108" t="str">
        <f t="shared" si="24"/>
        <v>#N/A</v>
      </c>
      <c r="EG38" s="108" t="str">
        <f t="shared" si="24"/>
        <v>#N/A</v>
      </c>
      <c r="EH38" s="108" t="str">
        <f t="shared" si="24"/>
        <v>#N/A</v>
      </c>
      <c r="EI38" s="108" t="str">
        <f t="shared" si="24"/>
        <v>#N/A</v>
      </c>
      <c r="EJ38" s="108" t="str">
        <f t="shared" si="24"/>
        <v>#N/A</v>
      </c>
      <c r="EK38" s="108" t="str">
        <f t="shared" si="24"/>
        <v>#N/A</v>
      </c>
      <c r="EL38" s="108" t="str">
        <f t="shared" si="24"/>
        <v>#N/A</v>
      </c>
      <c r="EM38" s="108" t="str">
        <f t="shared" si="24"/>
        <v>#N/A</v>
      </c>
      <c r="EN38" s="108" t="str">
        <f t="shared" si="24"/>
        <v>#N/A</v>
      </c>
      <c r="EO38" s="108" t="str">
        <f t="shared" si="24"/>
        <v>#N/A</v>
      </c>
      <c r="EP38" s="108" t="str">
        <f t="shared" si="24"/>
        <v>#N/A</v>
      </c>
      <c r="EQ38" s="108" t="str">
        <f t="shared" si="24"/>
        <v>#N/A</v>
      </c>
      <c r="ER38" s="108" t="str">
        <f t="shared" si="24"/>
        <v>#N/A</v>
      </c>
      <c r="ES38" s="108" t="str">
        <f t="shared" si="24"/>
        <v>#N/A</v>
      </c>
      <c r="ET38" s="108" t="str">
        <f t="shared" si="24"/>
        <v>#N/A</v>
      </c>
      <c r="EU38" s="108" t="str">
        <f t="shared" si="24"/>
        <v>#N/A</v>
      </c>
      <c r="EV38" s="108" t="str">
        <f t="shared" si="24"/>
        <v>#N/A</v>
      </c>
      <c r="EW38" s="108" t="str">
        <f t="shared" si="24"/>
        <v>#N/A</v>
      </c>
      <c r="EX38" s="108" t="str">
        <f t="shared" si="24"/>
        <v>#N/A</v>
      </c>
      <c r="EY38" s="108" t="str">
        <f t="shared" si="24"/>
        <v>#N/A</v>
      </c>
      <c r="EZ38" s="108" t="str">
        <f t="shared" si="24"/>
        <v>#N/A</v>
      </c>
      <c r="FA38" s="108" t="str">
        <f t="shared" si="24"/>
        <v>#N/A</v>
      </c>
      <c r="FB38" s="108" t="str">
        <f t="shared" si="24"/>
        <v>#N/A</v>
      </c>
      <c r="FC38" s="108" t="str">
        <f t="shared" si="24"/>
        <v>#N/A</v>
      </c>
      <c r="FD38" s="108" t="str">
        <f t="shared" si="24"/>
        <v>#N/A</v>
      </c>
      <c r="FE38" s="108" t="str">
        <f t="shared" si="24"/>
        <v>#N/A</v>
      </c>
      <c r="FF38" s="108" t="str">
        <f t="shared" si="24"/>
        <v>#N/A</v>
      </c>
      <c r="FG38" s="108" t="str">
        <f t="shared" si="24"/>
        <v>#N/A</v>
      </c>
      <c r="FH38" s="108" t="str">
        <f t="shared" si="24"/>
        <v>#N/A</v>
      </c>
      <c r="FI38" s="108" t="str">
        <f t="shared" si="24"/>
        <v>#N/A</v>
      </c>
      <c r="FJ38" s="108" t="str">
        <f t="shared" si="24"/>
        <v>#N/A</v>
      </c>
      <c r="FK38" s="108" t="str">
        <f t="shared" si="24"/>
        <v>#N/A</v>
      </c>
      <c r="FL38" s="108" t="str">
        <f t="shared" si="24"/>
        <v>#N/A</v>
      </c>
      <c r="FM38" s="108" t="str">
        <f t="shared" si="24"/>
        <v>#N/A</v>
      </c>
      <c r="FN38" s="108" t="str">
        <f t="shared" si="24"/>
        <v>#N/A</v>
      </c>
      <c r="FO38" s="108" t="str">
        <f t="shared" si="24"/>
        <v>#N/A</v>
      </c>
      <c r="FP38" s="108" t="str">
        <f t="shared" si="24"/>
        <v>#N/A</v>
      </c>
      <c r="FQ38" s="108" t="str">
        <f t="shared" si="24"/>
        <v>#N/A</v>
      </c>
      <c r="FR38" s="108" t="str">
        <f t="shared" si="24"/>
        <v>#N/A</v>
      </c>
      <c r="FS38" s="108" t="str">
        <f t="shared" si="24"/>
        <v>#N/A</v>
      </c>
      <c r="FT38" s="108" t="str">
        <f t="shared" si="24"/>
        <v>#N/A</v>
      </c>
      <c r="FU38" s="108" t="str">
        <f t="shared" si="24"/>
        <v>#N/A</v>
      </c>
      <c r="FV38" s="108" t="str">
        <f t="shared" si="24"/>
        <v>#N/A</v>
      </c>
      <c r="FW38" s="108" t="str">
        <f t="shared" si="24"/>
        <v>#N/A</v>
      </c>
      <c r="FX38" s="108" t="str">
        <f t="shared" si="24"/>
        <v>#N/A</v>
      </c>
      <c r="FY38" s="108" t="str">
        <f t="shared" si="24"/>
        <v>#N/A</v>
      </c>
      <c r="FZ38" s="108" t="str">
        <f t="shared" si="24"/>
        <v>#N/A</v>
      </c>
      <c r="GA38" s="108" t="str">
        <f t="shared" si="24"/>
        <v>#N/A</v>
      </c>
      <c r="GB38" s="108" t="str">
        <f t="shared" si="24"/>
        <v>#N/A</v>
      </c>
      <c r="GC38" s="108" t="str">
        <f t="shared" si="24"/>
        <v>#N/A</v>
      </c>
      <c r="GD38" s="108" t="str">
        <f t="shared" si="24"/>
        <v>#N/A</v>
      </c>
      <c r="GE38" s="108" t="str">
        <f t="shared" si="24"/>
        <v>#N/A</v>
      </c>
      <c r="GF38" s="108" t="str">
        <f t="shared" si="24"/>
        <v>#N/A</v>
      </c>
      <c r="GG38" s="108" t="str">
        <f t="shared" si="24"/>
        <v>#N/A</v>
      </c>
      <c r="GH38" s="108" t="str">
        <f t="shared" si="24"/>
        <v>#N/A</v>
      </c>
      <c r="GI38" s="108" t="str">
        <f t="shared" si="24"/>
        <v>#N/A</v>
      </c>
      <c r="GJ38" s="108" t="str">
        <f t="shared" si="24"/>
        <v>#N/A</v>
      </c>
      <c r="GK38" s="108" t="str">
        <f t="shared" si="24"/>
        <v>#N/A</v>
      </c>
      <c r="GL38" s="108" t="str">
        <f t="shared" si="24"/>
        <v>#N/A</v>
      </c>
      <c r="GM38" s="108" t="str">
        <f t="shared" si="24"/>
        <v>#N/A</v>
      </c>
      <c r="GN38" s="108" t="str">
        <f t="shared" si="24"/>
        <v>#N/A</v>
      </c>
      <c r="GO38" s="108" t="str">
        <f t="shared" si="24"/>
        <v>#N/A</v>
      </c>
      <c r="GP38" s="108" t="str">
        <f t="shared" si="24"/>
        <v>#N/A</v>
      </c>
      <c r="GQ38" s="108" t="str">
        <f t="shared" si="24"/>
        <v>#N/A</v>
      </c>
      <c r="GR38" s="108" t="str">
        <f t="shared" si="24"/>
        <v>#N/A</v>
      </c>
      <c r="GS38" s="108" t="str">
        <f t="shared" si="24"/>
        <v>#N/A</v>
      </c>
      <c r="GT38" s="108" t="str">
        <f t="shared" si="24"/>
        <v>#N/A</v>
      </c>
      <c r="GU38" s="108" t="str">
        <f t="shared" si="24"/>
        <v>#N/A</v>
      </c>
      <c r="GV38" s="108" t="str">
        <f t="shared" si="24"/>
        <v>#N/A</v>
      </c>
      <c r="GW38" s="108" t="str">
        <f t="shared" si="24"/>
        <v>#N/A</v>
      </c>
      <c r="GX38" s="108" t="str">
        <f t="shared" si="24"/>
        <v>#N/A</v>
      </c>
      <c r="GY38" s="108" t="str">
        <f t="shared" si="24"/>
        <v>#N/A</v>
      </c>
      <c r="GZ38" s="108" t="str">
        <f t="shared" si="24"/>
        <v>#N/A</v>
      </c>
      <c r="HA38" s="108" t="str">
        <f t="shared" si="24"/>
        <v>#N/A</v>
      </c>
      <c r="HB38" s="108" t="str">
        <f t="shared" si="24"/>
        <v>#N/A</v>
      </c>
      <c r="HC38" s="108" t="str">
        <f t="shared" si="24"/>
        <v>#N/A</v>
      </c>
      <c r="HD38" s="108" t="str">
        <f t="shared" si="24"/>
        <v>#N/A</v>
      </c>
      <c r="HE38" s="108" t="str">
        <f t="shared" si="24"/>
        <v>#N/A</v>
      </c>
      <c r="HF38" s="108" t="str">
        <f t="shared" si="24"/>
        <v>#N/A</v>
      </c>
      <c r="HG38" s="108" t="str">
        <f t="shared" si="24"/>
        <v>#N/A</v>
      </c>
      <c r="HH38" s="108" t="str">
        <f t="shared" si="24"/>
        <v>#N/A</v>
      </c>
      <c r="HI38" s="108" t="str">
        <f t="shared" si="24"/>
        <v>#N/A</v>
      </c>
      <c r="HJ38" s="108" t="str">
        <f t="shared" si="24"/>
        <v>#N/A</v>
      </c>
      <c r="HK38" s="108" t="str">
        <f t="shared" si="24"/>
        <v>#N/A</v>
      </c>
      <c r="HL38" s="108" t="str">
        <f t="shared" si="24"/>
        <v>#N/A</v>
      </c>
      <c r="HM38" s="108" t="str">
        <f t="shared" si="24"/>
        <v>#N/A</v>
      </c>
      <c r="HN38" s="108" t="str">
        <f t="shared" si="24"/>
        <v>#N/A</v>
      </c>
      <c r="HO38" s="108" t="str">
        <f t="shared" si="24"/>
        <v>#N/A</v>
      </c>
      <c r="HP38" s="108" t="str">
        <f t="shared" si="24"/>
        <v>#N/A</v>
      </c>
      <c r="HQ38" s="108" t="str">
        <f t="shared" si="24"/>
        <v>#N/A</v>
      </c>
      <c r="HR38" s="108" t="str">
        <f t="shared" si="24"/>
        <v>#N/A</v>
      </c>
      <c r="HS38" s="108" t="str">
        <f t="shared" si="24"/>
        <v>#N/A</v>
      </c>
      <c r="HT38" s="108" t="str">
        <f t="shared" si="24"/>
        <v>#N/A</v>
      </c>
      <c r="HU38" s="108" t="str">
        <f t="shared" si="24"/>
        <v>#N/A</v>
      </c>
      <c r="HV38" s="108" t="str">
        <f t="shared" si="24"/>
        <v>#N/A</v>
      </c>
      <c r="HW38" s="108" t="str">
        <f t="shared" si="24"/>
        <v>#N/A</v>
      </c>
      <c r="HX38" s="108" t="str">
        <f t="shared" si="24"/>
        <v>#N/A</v>
      </c>
      <c r="HY38" s="108" t="str">
        <f t="shared" si="24"/>
        <v>#N/A</v>
      </c>
      <c r="HZ38" s="108" t="str">
        <f t="shared" si="24"/>
        <v>#N/A</v>
      </c>
      <c r="IA38" s="108" t="str">
        <f t="shared" si="24"/>
        <v>#N/A</v>
      </c>
      <c r="IB38" s="108" t="str">
        <f t="shared" si="24"/>
        <v>#N/A</v>
      </c>
      <c r="IC38" s="108" t="str">
        <f t="shared" si="24"/>
        <v>#N/A</v>
      </c>
      <c r="ID38" s="108" t="str">
        <f t="shared" si="24"/>
        <v>#N/A</v>
      </c>
      <c r="IE38" s="108" t="str">
        <f t="shared" si="24"/>
        <v>#N/A</v>
      </c>
      <c r="IF38" s="108" t="str">
        <f t="shared" si="24"/>
        <v>#N/A</v>
      </c>
      <c r="IG38" s="108" t="str">
        <f t="shared" si="24"/>
        <v>#N/A</v>
      </c>
      <c r="IH38" s="108" t="str">
        <f t="shared" si="24"/>
        <v>#N/A</v>
      </c>
      <c r="II38" s="108" t="str">
        <f t="shared" si="24"/>
        <v>#N/A</v>
      </c>
      <c r="IJ38" s="108" t="str">
        <f t="shared" si="24"/>
        <v>#N/A</v>
      </c>
      <c r="IK38" s="108" t="str">
        <f t="shared" si="24"/>
        <v>#N/A</v>
      </c>
      <c r="IL38" s="108" t="str">
        <f t="shared" si="24"/>
        <v>#N/A</v>
      </c>
      <c r="IM38" s="108" t="str">
        <f t="shared" si="24"/>
        <v>#N/A</v>
      </c>
      <c r="IN38" s="108" t="str">
        <f t="shared" si="24"/>
        <v>#N/A</v>
      </c>
      <c r="IO38" s="108" t="str">
        <f t="shared" si="24"/>
        <v>#N/A</v>
      </c>
      <c r="IP38" s="108" t="str">
        <f t="shared" si="24"/>
        <v>#N/A</v>
      </c>
      <c r="IQ38" s="108" t="str">
        <f t="shared" si="24"/>
        <v>#N/A</v>
      </c>
      <c r="IR38" s="108" t="str">
        <f t="shared" si="24"/>
        <v>#N/A</v>
      </c>
      <c r="IS38" s="108" t="str">
        <f t="shared" si="24"/>
        <v>#N/A</v>
      </c>
      <c r="IT38" s="108" t="str">
        <f t="shared" si="24"/>
        <v>#N/A</v>
      </c>
      <c r="IU38" s="108" t="str">
        <f t="shared" si="24"/>
        <v>#N/A</v>
      </c>
      <c r="IV38" s="108" t="str">
        <f t="shared" si="24"/>
        <v>#N/A</v>
      </c>
      <c r="IW38" s="108" t="str">
        <f t="shared" si="24"/>
        <v>#N/A</v>
      </c>
      <c r="IX38" s="108" t="str">
        <f t="shared" si="24"/>
        <v>#N/A</v>
      </c>
      <c r="IY38" s="108" t="str">
        <f t="shared" si="24"/>
        <v>#N/A</v>
      </c>
      <c r="IZ38" s="108" t="str">
        <f t="shared" si="24"/>
        <v>#N/A</v>
      </c>
      <c r="JA38" s="108" t="str">
        <f t="shared" si="24"/>
        <v>#N/A</v>
      </c>
      <c r="JB38" s="108" t="str">
        <f t="shared" si="24"/>
        <v>#N/A</v>
      </c>
      <c r="JC38" s="108" t="str">
        <f t="shared" si="24"/>
        <v>#N/A</v>
      </c>
      <c r="JD38" s="108" t="str">
        <f t="shared" si="24"/>
        <v>#N/A</v>
      </c>
      <c r="JE38" s="108" t="str">
        <f t="shared" si="24"/>
        <v>#N/A</v>
      </c>
      <c r="JF38" s="108" t="str">
        <f t="shared" si="24"/>
        <v>#N/A</v>
      </c>
      <c r="JG38" s="108" t="str">
        <f t="shared" si="24"/>
        <v>#N/A</v>
      </c>
      <c r="JH38" s="108" t="str">
        <f t="shared" si="24"/>
        <v>#N/A</v>
      </c>
      <c r="JI38" s="108" t="str">
        <f t="shared" si="24"/>
        <v>#N/A</v>
      </c>
      <c r="JJ38" s="108" t="str">
        <f t="shared" si="24"/>
        <v>#N/A</v>
      </c>
      <c r="JK38" s="108" t="str">
        <f t="shared" si="24"/>
        <v>#N/A</v>
      </c>
      <c r="JL38" s="108" t="str">
        <f t="shared" si="24"/>
        <v>#N/A</v>
      </c>
      <c r="JM38" s="108" t="str">
        <f t="shared" si="24"/>
        <v>#N/A</v>
      </c>
      <c r="JN38" s="108" t="str">
        <f t="shared" si="24"/>
        <v>#N/A</v>
      </c>
      <c r="JO38" s="108" t="str">
        <f t="shared" si="24"/>
        <v>#N/A</v>
      </c>
      <c r="JP38" s="108" t="str">
        <f t="shared" si="24"/>
        <v>#N/A</v>
      </c>
      <c r="JQ38" s="108" t="str">
        <f t="shared" si="24"/>
        <v>#N/A</v>
      </c>
      <c r="JR38" s="108" t="str">
        <f t="shared" si="24"/>
        <v>#N/A</v>
      </c>
      <c r="JS38" s="108" t="str">
        <f t="shared" si="24"/>
        <v>#N/A</v>
      </c>
      <c r="JT38" s="108" t="str">
        <f t="shared" si="24"/>
        <v>#N/A</v>
      </c>
      <c r="JU38" s="108" t="str">
        <f t="shared" si="24"/>
        <v>#N/A</v>
      </c>
      <c r="JV38" s="108" t="str">
        <f t="shared" si="24"/>
        <v>#N/A</v>
      </c>
      <c r="JW38" s="108" t="str">
        <f t="shared" si="24"/>
        <v>#N/A</v>
      </c>
      <c r="JX38" s="108" t="str">
        <f t="shared" si="24"/>
        <v>#N/A</v>
      </c>
      <c r="JY38" s="108" t="str">
        <f t="shared" si="24"/>
        <v>#N/A</v>
      </c>
      <c r="JZ38" s="108" t="str">
        <f t="shared" si="24"/>
        <v>#N/A</v>
      </c>
      <c r="KA38" s="108" t="str">
        <f t="shared" si="24"/>
        <v>#N/A</v>
      </c>
      <c r="KB38" s="108" t="str">
        <f t="shared" si="24"/>
        <v>#N/A</v>
      </c>
      <c r="KC38" s="108" t="str">
        <f t="shared" si="24"/>
        <v>#N/A</v>
      </c>
      <c r="KD38" s="108" t="str">
        <f t="shared" si="24"/>
        <v>#N/A</v>
      </c>
      <c r="KE38" s="108" t="str">
        <f t="shared" si="24"/>
        <v>#N/A</v>
      </c>
      <c r="KF38" s="108" t="str">
        <f t="shared" si="24"/>
        <v>#N/A</v>
      </c>
      <c r="KG38" s="108" t="str">
        <f t="shared" si="24"/>
        <v>#N/A</v>
      </c>
      <c r="KH38" s="108" t="str">
        <f t="shared" si="24"/>
        <v>#N/A</v>
      </c>
      <c r="KI38" s="108" t="str">
        <f t="shared" si="24"/>
        <v>#N/A</v>
      </c>
      <c r="KJ38" s="108" t="str">
        <f t="shared" si="24"/>
        <v>#N/A</v>
      </c>
      <c r="KK38" s="108" t="str">
        <f t="shared" si="24"/>
        <v>#N/A</v>
      </c>
      <c r="KL38" s="108" t="str">
        <f t="shared" si="24"/>
        <v>#N/A</v>
      </c>
      <c r="KM38" s="108" t="str">
        <f t="shared" si="24"/>
        <v>#N/A</v>
      </c>
      <c r="KN38" s="108" t="str">
        <f t="shared" si="24"/>
        <v>#N/A</v>
      </c>
      <c r="KO38" s="108" t="str">
        <f t="shared" si="24"/>
        <v>#N/A</v>
      </c>
      <c r="KP38" s="108" t="str">
        <f t="shared" si="24"/>
        <v>#N/A</v>
      </c>
      <c r="KQ38" s="108" t="str">
        <f t="shared" si="24"/>
        <v>#N/A</v>
      </c>
      <c r="KR38" s="108" t="str">
        <f t="shared" si="24"/>
        <v>#N/A</v>
      </c>
      <c r="KS38" s="108" t="str">
        <f t="shared" si="24"/>
        <v>#N/A</v>
      </c>
      <c r="KT38" s="108" t="str">
        <f t="shared" si="24"/>
        <v>#N/A</v>
      </c>
      <c r="KU38" s="108" t="str">
        <f t="shared" si="24"/>
        <v>#N/A</v>
      </c>
      <c r="KV38" s="108" t="str">
        <f t="shared" si="24"/>
        <v>#N/A</v>
      </c>
      <c r="KW38" s="108" t="str">
        <f t="shared" si="24"/>
        <v>#N/A</v>
      </c>
      <c r="KX38" s="108" t="str">
        <f t="shared" si="24"/>
        <v>#N/A</v>
      </c>
      <c r="KY38" s="108" t="str">
        <f t="shared" si="24"/>
        <v>#N/A</v>
      </c>
      <c r="KZ38" s="108" t="str">
        <f t="shared" si="24"/>
        <v>#N/A</v>
      </c>
      <c r="LA38" s="108" t="str">
        <f t="shared" si="24"/>
        <v>#N/A</v>
      </c>
      <c r="LB38" s="108" t="str">
        <f t="shared" si="24"/>
        <v>#N/A</v>
      </c>
      <c r="LC38" s="108" t="str">
        <f t="shared" si="24"/>
        <v>#N/A</v>
      </c>
      <c r="LD38" s="108" t="str">
        <f t="shared" si="24"/>
        <v>#N/A</v>
      </c>
      <c r="LE38" s="108" t="str">
        <f t="shared" si="24"/>
        <v>#N/A</v>
      </c>
      <c r="LF38" s="108" t="str">
        <f t="shared" si="24"/>
        <v>#N/A</v>
      </c>
      <c r="LG38" s="108" t="str">
        <f t="shared" si="24"/>
        <v>#N/A</v>
      </c>
      <c r="LH38" s="108" t="str">
        <f t="shared" si="24"/>
        <v>#N/A</v>
      </c>
      <c r="LI38" s="108" t="str">
        <f t="shared" si="24"/>
        <v>#N/A</v>
      </c>
      <c r="LJ38" s="108" t="str">
        <f t="shared" si="24"/>
        <v>#N/A</v>
      </c>
      <c r="LK38" s="108" t="str">
        <f t="shared" si="24"/>
        <v>#N/A</v>
      </c>
      <c r="LL38" s="108" t="str">
        <f t="shared" si="24"/>
        <v>#N/A</v>
      </c>
      <c r="LM38" s="108" t="str">
        <f t="shared" si="24"/>
        <v>#N/A</v>
      </c>
      <c r="LN38" s="108" t="str">
        <f t="shared" si="24"/>
        <v>#N/A</v>
      </c>
      <c r="LO38" s="108" t="str">
        <f t="shared" si="24"/>
        <v>#N/A</v>
      </c>
      <c r="LP38" s="108" t="str">
        <f t="shared" si="24"/>
        <v>#N/A</v>
      </c>
      <c r="LQ38" s="108" t="str">
        <f t="shared" si="24"/>
        <v>#N/A</v>
      </c>
      <c r="LR38" s="108" t="str">
        <f t="shared" si="24"/>
        <v>#N/A</v>
      </c>
      <c r="LS38" s="108" t="str">
        <f t="shared" si="24"/>
        <v>#N/A</v>
      </c>
      <c r="LT38" s="108" t="str">
        <f t="shared" si="24"/>
        <v>#N/A</v>
      </c>
      <c r="LU38" s="108" t="str">
        <f t="shared" si="24"/>
        <v>#N/A</v>
      </c>
      <c r="LV38" s="108" t="str">
        <f t="shared" si="24"/>
        <v>#N/A</v>
      </c>
      <c r="LW38" s="108" t="str">
        <f t="shared" si="24"/>
        <v>#N/A</v>
      </c>
      <c r="LX38" s="108" t="str">
        <f t="shared" si="24"/>
        <v>#N/A</v>
      </c>
      <c r="LY38" s="108" t="str">
        <f t="shared" si="24"/>
        <v>#N/A</v>
      </c>
      <c r="LZ38" s="108" t="str">
        <f t="shared" si="24"/>
        <v>#N/A</v>
      </c>
      <c r="MA38" s="108" t="str">
        <f t="shared" si="24"/>
        <v>#N/A</v>
      </c>
      <c r="MB38" s="108" t="str">
        <f t="shared" si="24"/>
        <v>#N/A</v>
      </c>
      <c r="MC38" s="108" t="str">
        <f t="shared" si="24"/>
        <v>#N/A</v>
      </c>
      <c r="MD38" s="108" t="str">
        <f t="shared" si="24"/>
        <v>#N/A</v>
      </c>
      <c r="ME38" s="108" t="str">
        <f t="shared" si="24"/>
        <v>#N/A</v>
      </c>
      <c r="MF38" s="108" t="str">
        <f t="shared" si="24"/>
        <v>#N/A</v>
      </c>
      <c r="MG38" s="108" t="str">
        <f t="shared" si="24"/>
        <v>#N/A</v>
      </c>
      <c r="MH38" s="108" t="str">
        <f t="shared" si="24"/>
        <v>#N/A</v>
      </c>
      <c r="MI38" s="108" t="str">
        <f t="shared" si="24"/>
        <v>#N/A</v>
      </c>
      <c r="MJ38" s="108" t="str">
        <f t="shared" si="24"/>
        <v>#N/A</v>
      </c>
      <c r="MK38" s="108" t="str">
        <f t="shared" si="24"/>
        <v>#N/A</v>
      </c>
      <c r="ML38" s="108" t="str">
        <f t="shared" si="24"/>
        <v>#N/A</v>
      </c>
      <c r="MM38" s="108" t="str">
        <f t="shared" si="24"/>
        <v>#N/A</v>
      </c>
      <c r="MN38" s="108" t="str">
        <f t="shared" si="24"/>
        <v>#N/A</v>
      </c>
      <c r="MO38" s="108" t="str">
        <f t="shared" si="24"/>
        <v>#N/A</v>
      </c>
      <c r="MP38" s="108" t="str">
        <f t="shared" si="24"/>
        <v>#N/A</v>
      </c>
      <c r="MQ38" s="108" t="str">
        <f t="shared" si="24"/>
        <v>#N/A</v>
      </c>
      <c r="MR38" s="108" t="str">
        <f t="shared" si="24"/>
        <v>#N/A</v>
      </c>
      <c r="MS38" s="108" t="str">
        <f t="shared" si="24"/>
        <v>#N/A</v>
      </c>
      <c r="MT38" s="108" t="str">
        <f t="shared" si="24"/>
        <v>#N/A</v>
      </c>
      <c r="MU38" s="108" t="str">
        <f t="shared" si="24"/>
        <v>#N/A</v>
      </c>
      <c r="MV38" s="108" t="str">
        <f t="shared" si="24"/>
        <v>#N/A</v>
      </c>
      <c r="MW38" s="108" t="str">
        <f t="shared" si="24"/>
        <v>#N/A</v>
      </c>
      <c r="MX38" s="108" t="str">
        <f t="shared" si="24"/>
        <v>#N/A</v>
      </c>
      <c r="MY38" s="108" t="str">
        <f t="shared" si="24"/>
        <v>#N/A</v>
      </c>
      <c r="MZ38" s="108" t="str">
        <f t="shared" si="24"/>
        <v>#N/A</v>
      </c>
      <c r="NA38" s="108" t="str">
        <f t="shared" si="24"/>
        <v>#N/A</v>
      </c>
      <c r="NB38" s="108" t="str">
        <f t="shared" si="24"/>
        <v>#N/A</v>
      </c>
      <c r="NC38" s="108" t="str">
        <f t="shared" si="24"/>
        <v>#N/A</v>
      </c>
      <c r="ND38" s="108" t="str">
        <f t="shared" si="24"/>
        <v>#N/A</v>
      </c>
      <c r="NE38" s="108" t="str">
        <f t="shared" si="24"/>
        <v>#N/A</v>
      </c>
      <c r="NF38" s="108" t="str">
        <f t="shared" si="24"/>
        <v>#N/A</v>
      </c>
      <c r="NG38" s="108" t="str">
        <f t="shared" si="24"/>
        <v>#N/A</v>
      </c>
      <c r="NH38" s="108" t="str">
        <f t="shared" si="24"/>
        <v>#N/A</v>
      </c>
      <c r="NI38" s="46" t="s">
        <v>168</v>
      </c>
    </row>
    <row r="39" ht="14.25" customHeight="1">
      <c r="B39" s="46" t="s">
        <v>102</v>
      </c>
      <c r="E39" s="160">
        <f>Model!$I$38</f>
        <v>0.04</v>
      </c>
      <c r="G39" s="46" t="s">
        <v>210</v>
      </c>
      <c r="I39" s="103">
        <f t="shared" ref="I39:NH39" si="25">I34</f>
        <v>0.006795983333</v>
      </c>
      <c r="J39" s="103">
        <f t="shared" si="25"/>
        <v>0.006671475</v>
      </c>
      <c r="K39" s="103">
        <f t="shared" si="25"/>
        <v>0.00663525</v>
      </c>
      <c r="L39" s="103">
        <f t="shared" si="25"/>
        <v>0.006454483333</v>
      </c>
      <c r="M39" s="103">
        <f t="shared" si="25"/>
        <v>0.0064148</v>
      </c>
      <c r="N39" s="103">
        <f t="shared" si="25"/>
        <v>0.006377241667</v>
      </c>
      <c r="O39" s="103">
        <f t="shared" si="25"/>
        <v>0.006334633333</v>
      </c>
      <c r="P39" s="103">
        <f t="shared" si="25"/>
        <v>0.006281691667</v>
      </c>
      <c r="Q39" s="103">
        <f t="shared" si="25"/>
        <v>0.006250083333</v>
      </c>
      <c r="R39" s="103">
        <f t="shared" si="25"/>
        <v>0.006127466667</v>
      </c>
      <c r="S39" s="103">
        <f t="shared" si="25"/>
        <v>0.006103683333</v>
      </c>
      <c r="T39" s="103">
        <f t="shared" si="25"/>
        <v>0.006103941667</v>
      </c>
      <c r="U39" s="103">
        <f t="shared" si="25"/>
        <v>0.0059946</v>
      </c>
      <c r="V39" s="103">
        <f t="shared" si="25"/>
        <v>0.005986933333</v>
      </c>
      <c r="W39" s="103">
        <f t="shared" si="25"/>
        <v>0.00598705</v>
      </c>
      <c r="X39" s="103">
        <f t="shared" si="25"/>
        <v>0.005951141667</v>
      </c>
      <c r="Y39" s="103">
        <f t="shared" si="25"/>
        <v>0.005948675</v>
      </c>
      <c r="Z39" s="103">
        <f t="shared" si="25"/>
        <v>0.005948333333</v>
      </c>
      <c r="AA39" s="103">
        <f t="shared" si="25"/>
        <v>0.005949766667</v>
      </c>
      <c r="AB39" s="103">
        <f t="shared" si="25"/>
        <v>0.005955833333</v>
      </c>
      <c r="AC39" s="103">
        <f t="shared" si="25"/>
        <v>0.00596355</v>
      </c>
      <c r="AD39" s="103">
        <f t="shared" si="25"/>
        <v>0.005971266667</v>
      </c>
      <c r="AE39" s="103">
        <f t="shared" si="25"/>
        <v>0.005979291667</v>
      </c>
      <c r="AF39" s="103">
        <f t="shared" si="25"/>
        <v>0.005988808333</v>
      </c>
      <c r="AG39" s="103">
        <f t="shared" si="25"/>
        <v>0.005998508333</v>
      </c>
      <c r="AH39" s="103">
        <f t="shared" si="25"/>
        <v>0.006008716667</v>
      </c>
      <c r="AI39" s="103">
        <f t="shared" si="25"/>
        <v>0.006019975</v>
      </c>
      <c r="AJ39" s="103">
        <f t="shared" si="25"/>
        <v>0.006031775</v>
      </c>
      <c r="AK39" s="103">
        <f t="shared" si="25"/>
        <v>0.006043791667</v>
      </c>
      <c r="AL39" s="103">
        <f t="shared" si="25"/>
        <v>0.006054916667</v>
      </c>
      <c r="AM39" s="103">
        <f t="shared" si="25"/>
        <v>0.006065875</v>
      </c>
      <c r="AN39" s="103">
        <f t="shared" si="25"/>
        <v>0.0060765</v>
      </c>
      <c r="AO39" s="103">
        <f t="shared" si="25"/>
        <v>0.006087575</v>
      </c>
      <c r="AP39" s="103">
        <f t="shared" si="25"/>
        <v>0.00609825</v>
      </c>
      <c r="AQ39" s="103">
        <f t="shared" si="25"/>
        <v>0.006109616667</v>
      </c>
      <c r="AR39" s="103">
        <f t="shared" si="25"/>
        <v>0.006120341667</v>
      </c>
      <c r="AS39" s="103">
        <f t="shared" si="25"/>
        <v>0.00612985</v>
      </c>
      <c r="AT39" s="103">
        <f t="shared" si="25"/>
        <v>0.006140433333</v>
      </c>
      <c r="AU39" s="103">
        <f t="shared" si="25"/>
        <v>0.006150333333</v>
      </c>
      <c r="AV39" s="103">
        <f t="shared" si="25"/>
        <v>0.006160025</v>
      </c>
      <c r="AW39" s="103">
        <f t="shared" si="25"/>
        <v>0.006170141667</v>
      </c>
      <c r="AX39" s="103">
        <f t="shared" si="25"/>
        <v>0.006179475</v>
      </c>
      <c r="AY39" s="103">
        <f t="shared" si="25"/>
        <v>0.006189725</v>
      </c>
      <c r="AZ39" s="103">
        <f t="shared" si="25"/>
        <v>0.006200483333</v>
      </c>
      <c r="BA39" s="103">
        <f t="shared" si="25"/>
        <v>0.0062111</v>
      </c>
      <c r="BB39" s="103">
        <f t="shared" si="25"/>
        <v>0.006220791667</v>
      </c>
      <c r="BC39" s="103">
        <f t="shared" si="25"/>
        <v>0.006231866667</v>
      </c>
      <c r="BD39" s="103">
        <f t="shared" si="25"/>
        <v>0.006242825</v>
      </c>
      <c r="BE39" s="103">
        <f t="shared" si="25"/>
        <v>0.006253191667</v>
      </c>
      <c r="BF39" s="103">
        <f t="shared" si="25"/>
        <v>0.006264625</v>
      </c>
      <c r="BG39" s="103">
        <f t="shared" si="25"/>
        <v>0.0062756</v>
      </c>
      <c r="BH39" s="103">
        <f t="shared" si="25"/>
        <v>0.006287216667</v>
      </c>
      <c r="BI39" s="103">
        <f t="shared" si="25"/>
        <v>0.006298691667</v>
      </c>
      <c r="BJ39" s="103">
        <f t="shared" si="25"/>
        <v>0.006308358333</v>
      </c>
      <c r="BK39" s="103">
        <f t="shared" si="25"/>
        <v>0.006319666667</v>
      </c>
      <c r="BL39" s="103">
        <f t="shared" si="25"/>
        <v>0.0063311</v>
      </c>
      <c r="BM39" s="103">
        <f t="shared" si="25"/>
        <v>0.006342541667</v>
      </c>
      <c r="BN39" s="103">
        <f t="shared" si="25"/>
        <v>0.006353291667</v>
      </c>
      <c r="BO39" s="103">
        <f t="shared" si="25"/>
        <v>0.006364725</v>
      </c>
      <c r="BP39" s="103">
        <f t="shared" si="25"/>
        <v>0.0063762</v>
      </c>
      <c r="BQ39" s="103">
        <f t="shared" si="25"/>
        <v>0.006388375</v>
      </c>
      <c r="BR39" s="103">
        <f t="shared" si="25"/>
        <v>0.006399941667</v>
      </c>
      <c r="BS39" s="103">
        <f t="shared" si="25"/>
        <v>0.00641</v>
      </c>
      <c r="BT39" s="103">
        <f t="shared" si="25"/>
        <v>0.006421833333</v>
      </c>
      <c r="BU39" s="103">
        <f t="shared" si="25"/>
        <v>0.006433291667</v>
      </c>
      <c r="BV39" s="103">
        <f t="shared" si="25"/>
        <v>0.006443233333</v>
      </c>
      <c r="BW39" s="103">
        <f t="shared" si="25"/>
        <v>0.006455108333</v>
      </c>
      <c r="BX39" s="103">
        <f t="shared" si="25"/>
        <v>0.00646595</v>
      </c>
      <c r="BY39" s="103">
        <f t="shared" si="25"/>
        <v>0.006476283333</v>
      </c>
      <c r="BZ39" s="103">
        <f t="shared" si="25"/>
        <v>0.006487591667</v>
      </c>
      <c r="CA39" s="103">
        <f t="shared" si="25"/>
        <v>0.006498466667</v>
      </c>
      <c r="CB39" s="103">
        <f t="shared" si="25"/>
        <v>0.00650855</v>
      </c>
      <c r="CC39" s="103">
        <f t="shared" si="25"/>
        <v>0.006519575</v>
      </c>
      <c r="CD39" s="103">
        <f t="shared" si="25"/>
        <v>0.006530158333</v>
      </c>
      <c r="CE39" s="103">
        <f t="shared" si="25"/>
        <v>0.006539633333</v>
      </c>
      <c r="CF39" s="103">
        <f t="shared" si="25"/>
        <v>0.006550033333</v>
      </c>
      <c r="CG39" s="103">
        <f t="shared" si="25"/>
        <v>0.006560341667</v>
      </c>
      <c r="CH39" s="103">
        <f t="shared" si="25"/>
        <v>0.006569875</v>
      </c>
      <c r="CI39" s="103">
        <f t="shared" si="25"/>
        <v>0.006580016667</v>
      </c>
      <c r="CJ39" s="103">
        <f t="shared" si="25"/>
        <v>0.0065897</v>
      </c>
      <c r="CK39" s="103">
        <f t="shared" si="25"/>
        <v>0.006600316667</v>
      </c>
      <c r="CL39" s="103">
        <f t="shared" si="25"/>
        <v>0.006609775</v>
      </c>
      <c r="CM39" s="103">
        <f t="shared" si="25"/>
        <v>0.0066189</v>
      </c>
      <c r="CN39" s="103">
        <f t="shared" si="25"/>
        <v>0.006628883333</v>
      </c>
      <c r="CO39" s="103">
        <f t="shared" si="25"/>
        <v>0.006638066667</v>
      </c>
      <c r="CP39" s="103">
        <f t="shared" si="25"/>
        <v>0.00664725</v>
      </c>
      <c r="CQ39" s="103">
        <f t="shared" si="25"/>
        <v>0.006656608333</v>
      </c>
      <c r="CR39" s="103">
        <f t="shared" si="25"/>
        <v>0.006665883333</v>
      </c>
      <c r="CS39" s="103">
        <f t="shared" si="25"/>
        <v>0.0066755</v>
      </c>
      <c r="CT39" s="103">
        <f t="shared" si="25"/>
        <v>0.006683633333</v>
      </c>
      <c r="CU39" s="103">
        <f t="shared" si="25"/>
        <v>0.00669295</v>
      </c>
      <c r="CV39" s="103">
        <f t="shared" si="25"/>
        <v>0.006701208333</v>
      </c>
      <c r="CW39" s="103">
        <f t="shared" si="25"/>
        <v>0.006710741667</v>
      </c>
      <c r="CX39" s="103">
        <f t="shared" si="25"/>
        <v>0.0067195</v>
      </c>
      <c r="CY39" s="103">
        <f t="shared" si="25"/>
        <v>0.006728366667</v>
      </c>
      <c r="CZ39" s="103">
        <f t="shared" si="25"/>
        <v>0.006737466667</v>
      </c>
      <c r="DA39" s="103">
        <f t="shared" si="25"/>
        <v>0.0067462</v>
      </c>
      <c r="DB39" s="103">
        <f t="shared" si="25"/>
        <v>0.006755991667</v>
      </c>
      <c r="DC39" s="103">
        <f t="shared" si="25"/>
        <v>0.006764583333</v>
      </c>
      <c r="DD39" s="103">
        <f t="shared" si="25"/>
        <v>0.006773066667</v>
      </c>
      <c r="DE39" s="103">
        <f t="shared" si="25"/>
        <v>0.0067824</v>
      </c>
      <c r="DF39" s="103">
        <f t="shared" si="25"/>
        <v>0.006790283333</v>
      </c>
      <c r="DG39" s="103">
        <f t="shared" si="25"/>
        <v>0.0067994</v>
      </c>
      <c r="DH39" s="103">
        <f t="shared" si="25"/>
        <v>0.006807691667</v>
      </c>
      <c r="DI39" s="103">
        <f t="shared" si="25"/>
        <v>0.006816658333</v>
      </c>
      <c r="DJ39" s="103">
        <f t="shared" si="25"/>
        <v>0.0068252</v>
      </c>
      <c r="DK39" s="103">
        <f t="shared" si="25"/>
        <v>0.006834825</v>
      </c>
      <c r="DL39" s="103">
        <f t="shared" si="25"/>
        <v>0.00684355</v>
      </c>
      <c r="DM39" s="103">
        <f t="shared" si="25"/>
        <v>0.00685145</v>
      </c>
      <c r="DN39" s="103">
        <f t="shared" si="25"/>
        <v>0.006860675</v>
      </c>
      <c r="DO39" s="103">
        <f t="shared" si="25"/>
        <v>0.006869041667</v>
      </c>
      <c r="DP39" s="103">
        <f t="shared" si="25"/>
        <v>0.006877583333</v>
      </c>
      <c r="DQ39" s="103">
        <f t="shared" si="25"/>
        <v>0.006886325</v>
      </c>
      <c r="DR39" s="103">
        <f t="shared" si="25"/>
        <v>0.006893991667</v>
      </c>
      <c r="DS39" s="103">
        <f t="shared" si="25"/>
        <v>0.0069029</v>
      </c>
      <c r="DT39" s="103">
        <f t="shared" si="25"/>
        <v>0.006911933333</v>
      </c>
      <c r="DU39" s="103">
        <f t="shared" si="25"/>
        <v>0.006920516667</v>
      </c>
      <c r="DV39" s="103">
        <f t="shared" si="25"/>
        <v>0.006928241667</v>
      </c>
      <c r="DW39" s="103">
        <f t="shared" si="25"/>
        <v>0.006937291667</v>
      </c>
      <c r="DX39" s="103">
        <f t="shared" si="25"/>
        <v>0.006945808333</v>
      </c>
      <c r="DY39" s="103">
        <f t="shared" si="25"/>
        <v>0.00695375</v>
      </c>
      <c r="DZ39" s="103">
        <f t="shared" si="25"/>
        <v>0.006962733333</v>
      </c>
      <c r="EA39" s="103">
        <f t="shared" si="25"/>
        <v>0.006970825</v>
      </c>
      <c r="EB39" s="103">
        <f t="shared" si="25"/>
        <v>0.006979841667</v>
      </c>
      <c r="EC39" s="103" t="str">
        <f t="shared" si="25"/>
        <v>#N/A</v>
      </c>
      <c r="ED39" s="103" t="str">
        <f t="shared" si="25"/>
        <v>#N/A</v>
      </c>
      <c r="EE39" s="103" t="str">
        <f t="shared" si="25"/>
        <v>#N/A</v>
      </c>
      <c r="EF39" s="103" t="str">
        <f t="shared" si="25"/>
        <v>#N/A</v>
      </c>
      <c r="EG39" s="103" t="str">
        <f t="shared" si="25"/>
        <v>#N/A</v>
      </c>
      <c r="EH39" s="103" t="str">
        <f t="shared" si="25"/>
        <v>#N/A</v>
      </c>
      <c r="EI39" s="103" t="str">
        <f t="shared" si="25"/>
        <v>#N/A</v>
      </c>
      <c r="EJ39" s="103" t="str">
        <f t="shared" si="25"/>
        <v>#N/A</v>
      </c>
      <c r="EK39" s="103" t="str">
        <f t="shared" si="25"/>
        <v>#N/A</v>
      </c>
      <c r="EL39" s="103" t="str">
        <f t="shared" si="25"/>
        <v>#N/A</v>
      </c>
      <c r="EM39" s="103" t="str">
        <f t="shared" si="25"/>
        <v>#N/A</v>
      </c>
      <c r="EN39" s="103" t="str">
        <f t="shared" si="25"/>
        <v>#N/A</v>
      </c>
      <c r="EO39" s="103" t="str">
        <f t="shared" si="25"/>
        <v>#N/A</v>
      </c>
      <c r="EP39" s="103" t="str">
        <f t="shared" si="25"/>
        <v>#N/A</v>
      </c>
      <c r="EQ39" s="103" t="str">
        <f t="shared" si="25"/>
        <v>#N/A</v>
      </c>
      <c r="ER39" s="103" t="str">
        <f t="shared" si="25"/>
        <v>#N/A</v>
      </c>
      <c r="ES39" s="103" t="str">
        <f t="shared" si="25"/>
        <v>#N/A</v>
      </c>
      <c r="ET39" s="103" t="str">
        <f t="shared" si="25"/>
        <v>#N/A</v>
      </c>
      <c r="EU39" s="103" t="str">
        <f t="shared" si="25"/>
        <v>#N/A</v>
      </c>
      <c r="EV39" s="103" t="str">
        <f t="shared" si="25"/>
        <v>#N/A</v>
      </c>
      <c r="EW39" s="103" t="str">
        <f t="shared" si="25"/>
        <v>#N/A</v>
      </c>
      <c r="EX39" s="103" t="str">
        <f t="shared" si="25"/>
        <v>#N/A</v>
      </c>
      <c r="EY39" s="103" t="str">
        <f t="shared" si="25"/>
        <v>#N/A</v>
      </c>
      <c r="EZ39" s="103" t="str">
        <f t="shared" si="25"/>
        <v>#N/A</v>
      </c>
      <c r="FA39" s="103" t="str">
        <f t="shared" si="25"/>
        <v>#N/A</v>
      </c>
      <c r="FB39" s="103" t="str">
        <f t="shared" si="25"/>
        <v>#N/A</v>
      </c>
      <c r="FC39" s="103" t="str">
        <f t="shared" si="25"/>
        <v>#N/A</v>
      </c>
      <c r="FD39" s="103" t="str">
        <f t="shared" si="25"/>
        <v>#N/A</v>
      </c>
      <c r="FE39" s="103" t="str">
        <f t="shared" si="25"/>
        <v>#N/A</v>
      </c>
      <c r="FF39" s="103" t="str">
        <f t="shared" si="25"/>
        <v>#N/A</v>
      </c>
      <c r="FG39" s="103" t="str">
        <f t="shared" si="25"/>
        <v>#N/A</v>
      </c>
      <c r="FH39" s="103" t="str">
        <f t="shared" si="25"/>
        <v>#N/A</v>
      </c>
      <c r="FI39" s="103" t="str">
        <f t="shared" si="25"/>
        <v>#N/A</v>
      </c>
      <c r="FJ39" s="103" t="str">
        <f t="shared" si="25"/>
        <v>#N/A</v>
      </c>
      <c r="FK39" s="103" t="str">
        <f t="shared" si="25"/>
        <v>#N/A</v>
      </c>
      <c r="FL39" s="103" t="str">
        <f t="shared" si="25"/>
        <v>#N/A</v>
      </c>
      <c r="FM39" s="103" t="str">
        <f t="shared" si="25"/>
        <v>#N/A</v>
      </c>
      <c r="FN39" s="103" t="str">
        <f t="shared" si="25"/>
        <v>#N/A</v>
      </c>
      <c r="FO39" s="103" t="str">
        <f t="shared" si="25"/>
        <v>#N/A</v>
      </c>
      <c r="FP39" s="103" t="str">
        <f t="shared" si="25"/>
        <v>#N/A</v>
      </c>
      <c r="FQ39" s="103" t="str">
        <f t="shared" si="25"/>
        <v>#N/A</v>
      </c>
      <c r="FR39" s="103" t="str">
        <f t="shared" si="25"/>
        <v>#N/A</v>
      </c>
      <c r="FS39" s="103" t="str">
        <f t="shared" si="25"/>
        <v>#N/A</v>
      </c>
      <c r="FT39" s="103" t="str">
        <f t="shared" si="25"/>
        <v>#N/A</v>
      </c>
      <c r="FU39" s="103" t="str">
        <f t="shared" si="25"/>
        <v>#N/A</v>
      </c>
      <c r="FV39" s="103" t="str">
        <f t="shared" si="25"/>
        <v>#N/A</v>
      </c>
      <c r="FW39" s="103" t="str">
        <f t="shared" si="25"/>
        <v>#N/A</v>
      </c>
      <c r="FX39" s="103" t="str">
        <f t="shared" si="25"/>
        <v>#N/A</v>
      </c>
      <c r="FY39" s="103" t="str">
        <f t="shared" si="25"/>
        <v>#N/A</v>
      </c>
      <c r="FZ39" s="103" t="str">
        <f t="shared" si="25"/>
        <v>#N/A</v>
      </c>
      <c r="GA39" s="103" t="str">
        <f t="shared" si="25"/>
        <v>#N/A</v>
      </c>
      <c r="GB39" s="103" t="str">
        <f t="shared" si="25"/>
        <v>#N/A</v>
      </c>
      <c r="GC39" s="103" t="str">
        <f t="shared" si="25"/>
        <v>#N/A</v>
      </c>
      <c r="GD39" s="103" t="str">
        <f t="shared" si="25"/>
        <v>#N/A</v>
      </c>
      <c r="GE39" s="103" t="str">
        <f t="shared" si="25"/>
        <v>#N/A</v>
      </c>
      <c r="GF39" s="103" t="str">
        <f t="shared" si="25"/>
        <v>#N/A</v>
      </c>
      <c r="GG39" s="103" t="str">
        <f t="shared" si="25"/>
        <v>#N/A</v>
      </c>
      <c r="GH39" s="103" t="str">
        <f t="shared" si="25"/>
        <v>#N/A</v>
      </c>
      <c r="GI39" s="103" t="str">
        <f t="shared" si="25"/>
        <v>#N/A</v>
      </c>
      <c r="GJ39" s="103" t="str">
        <f t="shared" si="25"/>
        <v>#N/A</v>
      </c>
      <c r="GK39" s="103" t="str">
        <f t="shared" si="25"/>
        <v>#N/A</v>
      </c>
      <c r="GL39" s="103" t="str">
        <f t="shared" si="25"/>
        <v>#N/A</v>
      </c>
      <c r="GM39" s="103" t="str">
        <f t="shared" si="25"/>
        <v>#N/A</v>
      </c>
      <c r="GN39" s="103" t="str">
        <f t="shared" si="25"/>
        <v>#N/A</v>
      </c>
      <c r="GO39" s="103" t="str">
        <f t="shared" si="25"/>
        <v>#N/A</v>
      </c>
      <c r="GP39" s="103" t="str">
        <f t="shared" si="25"/>
        <v>#N/A</v>
      </c>
      <c r="GQ39" s="103" t="str">
        <f t="shared" si="25"/>
        <v>#N/A</v>
      </c>
      <c r="GR39" s="103" t="str">
        <f t="shared" si="25"/>
        <v>#N/A</v>
      </c>
      <c r="GS39" s="103" t="str">
        <f t="shared" si="25"/>
        <v>#N/A</v>
      </c>
      <c r="GT39" s="103" t="str">
        <f t="shared" si="25"/>
        <v>#N/A</v>
      </c>
      <c r="GU39" s="103" t="str">
        <f t="shared" si="25"/>
        <v>#N/A</v>
      </c>
      <c r="GV39" s="103" t="str">
        <f t="shared" si="25"/>
        <v>#N/A</v>
      </c>
      <c r="GW39" s="103" t="str">
        <f t="shared" si="25"/>
        <v>#N/A</v>
      </c>
      <c r="GX39" s="103" t="str">
        <f t="shared" si="25"/>
        <v>#N/A</v>
      </c>
      <c r="GY39" s="103" t="str">
        <f t="shared" si="25"/>
        <v>#N/A</v>
      </c>
      <c r="GZ39" s="103" t="str">
        <f t="shared" si="25"/>
        <v>#N/A</v>
      </c>
      <c r="HA39" s="103" t="str">
        <f t="shared" si="25"/>
        <v>#N/A</v>
      </c>
      <c r="HB39" s="103" t="str">
        <f t="shared" si="25"/>
        <v>#N/A</v>
      </c>
      <c r="HC39" s="103" t="str">
        <f t="shared" si="25"/>
        <v>#N/A</v>
      </c>
      <c r="HD39" s="103" t="str">
        <f t="shared" si="25"/>
        <v>#N/A</v>
      </c>
      <c r="HE39" s="103" t="str">
        <f t="shared" si="25"/>
        <v>#N/A</v>
      </c>
      <c r="HF39" s="103" t="str">
        <f t="shared" si="25"/>
        <v>#N/A</v>
      </c>
      <c r="HG39" s="103" t="str">
        <f t="shared" si="25"/>
        <v>#N/A</v>
      </c>
      <c r="HH39" s="103" t="str">
        <f t="shared" si="25"/>
        <v>#N/A</v>
      </c>
      <c r="HI39" s="103" t="str">
        <f t="shared" si="25"/>
        <v>#N/A</v>
      </c>
      <c r="HJ39" s="103" t="str">
        <f t="shared" si="25"/>
        <v>#N/A</v>
      </c>
      <c r="HK39" s="103" t="str">
        <f t="shared" si="25"/>
        <v>#N/A</v>
      </c>
      <c r="HL39" s="103" t="str">
        <f t="shared" si="25"/>
        <v>#N/A</v>
      </c>
      <c r="HM39" s="103" t="str">
        <f t="shared" si="25"/>
        <v>#N/A</v>
      </c>
      <c r="HN39" s="103" t="str">
        <f t="shared" si="25"/>
        <v>#N/A</v>
      </c>
      <c r="HO39" s="103" t="str">
        <f t="shared" si="25"/>
        <v>#N/A</v>
      </c>
      <c r="HP39" s="103" t="str">
        <f t="shared" si="25"/>
        <v>#N/A</v>
      </c>
      <c r="HQ39" s="103" t="str">
        <f t="shared" si="25"/>
        <v>#N/A</v>
      </c>
      <c r="HR39" s="103" t="str">
        <f t="shared" si="25"/>
        <v>#N/A</v>
      </c>
      <c r="HS39" s="103" t="str">
        <f t="shared" si="25"/>
        <v>#N/A</v>
      </c>
      <c r="HT39" s="103" t="str">
        <f t="shared" si="25"/>
        <v>#N/A</v>
      </c>
      <c r="HU39" s="103" t="str">
        <f t="shared" si="25"/>
        <v>#N/A</v>
      </c>
      <c r="HV39" s="103" t="str">
        <f t="shared" si="25"/>
        <v>#N/A</v>
      </c>
      <c r="HW39" s="103" t="str">
        <f t="shared" si="25"/>
        <v>#N/A</v>
      </c>
      <c r="HX39" s="103" t="str">
        <f t="shared" si="25"/>
        <v>#N/A</v>
      </c>
      <c r="HY39" s="103" t="str">
        <f t="shared" si="25"/>
        <v>#N/A</v>
      </c>
      <c r="HZ39" s="103" t="str">
        <f t="shared" si="25"/>
        <v>#N/A</v>
      </c>
      <c r="IA39" s="103" t="str">
        <f t="shared" si="25"/>
        <v>#N/A</v>
      </c>
      <c r="IB39" s="103" t="str">
        <f t="shared" si="25"/>
        <v>#N/A</v>
      </c>
      <c r="IC39" s="103" t="str">
        <f t="shared" si="25"/>
        <v>#N/A</v>
      </c>
      <c r="ID39" s="103" t="str">
        <f t="shared" si="25"/>
        <v>#N/A</v>
      </c>
      <c r="IE39" s="103" t="str">
        <f t="shared" si="25"/>
        <v>#N/A</v>
      </c>
      <c r="IF39" s="103" t="str">
        <f t="shared" si="25"/>
        <v>#N/A</v>
      </c>
      <c r="IG39" s="103" t="str">
        <f t="shared" si="25"/>
        <v>#N/A</v>
      </c>
      <c r="IH39" s="103" t="str">
        <f t="shared" si="25"/>
        <v>#N/A</v>
      </c>
      <c r="II39" s="103" t="str">
        <f t="shared" si="25"/>
        <v>#N/A</v>
      </c>
      <c r="IJ39" s="103" t="str">
        <f t="shared" si="25"/>
        <v>#N/A</v>
      </c>
      <c r="IK39" s="103" t="str">
        <f t="shared" si="25"/>
        <v>#N/A</v>
      </c>
      <c r="IL39" s="103" t="str">
        <f t="shared" si="25"/>
        <v>#N/A</v>
      </c>
      <c r="IM39" s="103" t="str">
        <f t="shared" si="25"/>
        <v>#N/A</v>
      </c>
      <c r="IN39" s="103" t="str">
        <f t="shared" si="25"/>
        <v>#N/A</v>
      </c>
      <c r="IO39" s="103" t="str">
        <f t="shared" si="25"/>
        <v>#N/A</v>
      </c>
      <c r="IP39" s="103" t="str">
        <f t="shared" si="25"/>
        <v>#N/A</v>
      </c>
      <c r="IQ39" s="103" t="str">
        <f t="shared" si="25"/>
        <v>#N/A</v>
      </c>
      <c r="IR39" s="103" t="str">
        <f t="shared" si="25"/>
        <v>#N/A</v>
      </c>
      <c r="IS39" s="103" t="str">
        <f t="shared" si="25"/>
        <v>#N/A</v>
      </c>
      <c r="IT39" s="103" t="str">
        <f t="shared" si="25"/>
        <v>#N/A</v>
      </c>
      <c r="IU39" s="103" t="str">
        <f t="shared" si="25"/>
        <v>#N/A</v>
      </c>
      <c r="IV39" s="103" t="str">
        <f t="shared" si="25"/>
        <v>#N/A</v>
      </c>
      <c r="IW39" s="103" t="str">
        <f t="shared" si="25"/>
        <v>#N/A</v>
      </c>
      <c r="IX39" s="103" t="str">
        <f t="shared" si="25"/>
        <v>#N/A</v>
      </c>
      <c r="IY39" s="103" t="str">
        <f t="shared" si="25"/>
        <v>#N/A</v>
      </c>
      <c r="IZ39" s="103" t="str">
        <f t="shared" si="25"/>
        <v>#N/A</v>
      </c>
      <c r="JA39" s="103" t="str">
        <f t="shared" si="25"/>
        <v>#N/A</v>
      </c>
      <c r="JB39" s="103" t="str">
        <f t="shared" si="25"/>
        <v>#N/A</v>
      </c>
      <c r="JC39" s="103" t="str">
        <f t="shared" si="25"/>
        <v>#N/A</v>
      </c>
      <c r="JD39" s="103" t="str">
        <f t="shared" si="25"/>
        <v>#N/A</v>
      </c>
      <c r="JE39" s="103" t="str">
        <f t="shared" si="25"/>
        <v>#N/A</v>
      </c>
      <c r="JF39" s="103" t="str">
        <f t="shared" si="25"/>
        <v>#N/A</v>
      </c>
      <c r="JG39" s="103" t="str">
        <f t="shared" si="25"/>
        <v>#N/A</v>
      </c>
      <c r="JH39" s="103" t="str">
        <f t="shared" si="25"/>
        <v>#N/A</v>
      </c>
      <c r="JI39" s="103" t="str">
        <f t="shared" si="25"/>
        <v>#N/A</v>
      </c>
      <c r="JJ39" s="103" t="str">
        <f t="shared" si="25"/>
        <v>#N/A</v>
      </c>
      <c r="JK39" s="103" t="str">
        <f t="shared" si="25"/>
        <v>#N/A</v>
      </c>
      <c r="JL39" s="103" t="str">
        <f t="shared" si="25"/>
        <v>#N/A</v>
      </c>
      <c r="JM39" s="103" t="str">
        <f t="shared" si="25"/>
        <v>#N/A</v>
      </c>
      <c r="JN39" s="103" t="str">
        <f t="shared" si="25"/>
        <v>#N/A</v>
      </c>
      <c r="JO39" s="103" t="str">
        <f t="shared" si="25"/>
        <v>#N/A</v>
      </c>
      <c r="JP39" s="103" t="str">
        <f t="shared" si="25"/>
        <v>#N/A</v>
      </c>
      <c r="JQ39" s="103" t="str">
        <f t="shared" si="25"/>
        <v>#N/A</v>
      </c>
      <c r="JR39" s="103" t="str">
        <f t="shared" si="25"/>
        <v>#N/A</v>
      </c>
      <c r="JS39" s="103" t="str">
        <f t="shared" si="25"/>
        <v>#N/A</v>
      </c>
      <c r="JT39" s="103" t="str">
        <f t="shared" si="25"/>
        <v>#N/A</v>
      </c>
      <c r="JU39" s="103" t="str">
        <f t="shared" si="25"/>
        <v>#N/A</v>
      </c>
      <c r="JV39" s="103" t="str">
        <f t="shared" si="25"/>
        <v>#N/A</v>
      </c>
      <c r="JW39" s="103" t="str">
        <f t="shared" si="25"/>
        <v>#N/A</v>
      </c>
      <c r="JX39" s="103" t="str">
        <f t="shared" si="25"/>
        <v>#N/A</v>
      </c>
      <c r="JY39" s="103" t="str">
        <f t="shared" si="25"/>
        <v>#N/A</v>
      </c>
      <c r="JZ39" s="103" t="str">
        <f t="shared" si="25"/>
        <v>#N/A</v>
      </c>
      <c r="KA39" s="103" t="str">
        <f t="shared" si="25"/>
        <v>#N/A</v>
      </c>
      <c r="KB39" s="103" t="str">
        <f t="shared" si="25"/>
        <v>#N/A</v>
      </c>
      <c r="KC39" s="103" t="str">
        <f t="shared" si="25"/>
        <v>#N/A</v>
      </c>
      <c r="KD39" s="103" t="str">
        <f t="shared" si="25"/>
        <v>#N/A</v>
      </c>
      <c r="KE39" s="103" t="str">
        <f t="shared" si="25"/>
        <v>#N/A</v>
      </c>
      <c r="KF39" s="103" t="str">
        <f t="shared" si="25"/>
        <v>#N/A</v>
      </c>
      <c r="KG39" s="103" t="str">
        <f t="shared" si="25"/>
        <v>#N/A</v>
      </c>
      <c r="KH39" s="103" t="str">
        <f t="shared" si="25"/>
        <v>#N/A</v>
      </c>
      <c r="KI39" s="103" t="str">
        <f t="shared" si="25"/>
        <v>#N/A</v>
      </c>
      <c r="KJ39" s="103" t="str">
        <f t="shared" si="25"/>
        <v>#N/A</v>
      </c>
      <c r="KK39" s="103" t="str">
        <f t="shared" si="25"/>
        <v>#N/A</v>
      </c>
      <c r="KL39" s="103" t="str">
        <f t="shared" si="25"/>
        <v>#N/A</v>
      </c>
      <c r="KM39" s="103" t="str">
        <f t="shared" si="25"/>
        <v>#N/A</v>
      </c>
      <c r="KN39" s="103" t="str">
        <f t="shared" si="25"/>
        <v>#N/A</v>
      </c>
      <c r="KO39" s="103" t="str">
        <f t="shared" si="25"/>
        <v>#N/A</v>
      </c>
      <c r="KP39" s="103" t="str">
        <f t="shared" si="25"/>
        <v>#N/A</v>
      </c>
      <c r="KQ39" s="103" t="str">
        <f t="shared" si="25"/>
        <v>#N/A</v>
      </c>
      <c r="KR39" s="103" t="str">
        <f t="shared" si="25"/>
        <v>#N/A</v>
      </c>
      <c r="KS39" s="103" t="str">
        <f t="shared" si="25"/>
        <v>#N/A</v>
      </c>
      <c r="KT39" s="103" t="str">
        <f t="shared" si="25"/>
        <v>#N/A</v>
      </c>
      <c r="KU39" s="103" t="str">
        <f t="shared" si="25"/>
        <v>#N/A</v>
      </c>
      <c r="KV39" s="103" t="str">
        <f t="shared" si="25"/>
        <v>#N/A</v>
      </c>
      <c r="KW39" s="103" t="str">
        <f t="shared" si="25"/>
        <v>#N/A</v>
      </c>
      <c r="KX39" s="103" t="str">
        <f t="shared" si="25"/>
        <v>#N/A</v>
      </c>
      <c r="KY39" s="103" t="str">
        <f t="shared" si="25"/>
        <v>#N/A</v>
      </c>
      <c r="KZ39" s="103" t="str">
        <f t="shared" si="25"/>
        <v>#N/A</v>
      </c>
      <c r="LA39" s="103" t="str">
        <f t="shared" si="25"/>
        <v>#N/A</v>
      </c>
      <c r="LB39" s="103" t="str">
        <f t="shared" si="25"/>
        <v>#N/A</v>
      </c>
      <c r="LC39" s="103" t="str">
        <f t="shared" si="25"/>
        <v>#N/A</v>
      </c>
      <c r="LD39" s="103" t="str">
        <f t="shared" si="25"/>
        <v>#N/A</v>
      </c>
      <c r="LE39" s="103" t="str">
        <f t="shared" si="25"/>
        <v>#N/A</v>
      </c>
      <c r="LF39" s="103" t="str">
        <f t="shared" si="25"/>
        <v>#N/A</v>
      </c>
      <c r="LG39" s="103" t="str">
        <f t="shared" si="25"/>
        <v>#N/A</v>
      </c>
      <c r="LH39" s="103" t="str">
        <f t="shared" si="25"/>
        <v>#N/A</v>
      </c>
      <c r="LI39" s="103" t="str">
        <f t="shared" si="25"/>
        <v>#N/A</v>
      </c>
      <c r="LJ39" s="103" t="str">
        <f t="shared" si="25"/>
        <v>#N/A</v>
      </c>
      <c r="LK39" s="103" t="str">
        <f t="shared" si="25"/>
        <v>#N/A</v>
      </c>
      <c r="LL39" s="103" t="str">
        <f t="shared" si="25"/>
        <v>#N/A</v>
      </c>
      <c r="LM39" s="103" t="str">
        <f t="shared" si="25"/>
        <v>#N/A</v>
      </c>
      <c r="LN39" s="103" t="str">
        <f t="shared" si="25"/>
        <v>#N/A</v>
      </c>
      <c r="LO39" s="103" t="str">
        <f t="shared" si="25"/>
        <v>#N/A</v>
      </c>
      <c r="LP39" s="103" t="str">
        <f t="shared" si="25"/>
        <v>#N/A</v>
      </c>
      <c r="LQ39" s="103" t="str">
        <f t="shared" si="25"/>
        <v>#N/A</v>
      </c>
      <c r="LR39" s="103" t="str">
        <f t="shared" si="25"/>
        <v>#N/A</v>
      </c>
      <c r="LS39" s="103" t="str">
        <f t="shared" si="25"/>
        <v>#N/A</v>
      </c>
      <c r="LT39" s="103" t="str">
        <f t="shared" si="25"/>
        <v>#N/A</v>
      </c>
      <c r="LU39" s="103" t="str">
        <f t="shared" si="25"/>
        <v>#N/A</v>
      </c>
      <c r="LV39" s="103" t="str">
        <f t="shared" si="25"/>
        <v>#N/A</v>
      </c>
      <c r="LW39" s="103" t="str">
        <f t="shared" si="25"/>
        <v>#N/A</v>
      </c>
      <c r="LX39" s="103" t="str">
        <f t="shared" si="25"/>
        <v>#N/A</v>
      </c>
      <c r="LY39" s="103" t="str">
        <f t="shared" si="25"/>
        <v>#N/A</v>
      </c>
      <c r="LZ39" s="103" t="str">
        <f t="shared" si="25"/>
        <v>#N/A</v>
      </c>
      <c r="MA39" s="103" t="str">
        <f t="shared" si="25"/>
        <v>#N/A</v>
      </c>
      <c r="MB39" s="103" t="str">
        <f t="shared" si="25"/>
        <v>#N/A</v>
      </c>
      <c r="MC39" s="103" t="str">
        <f t="shared" si="25"/>
        <v>#N/A</v>
      </c>
      <c r="MD39" s="103" t="str">
        <f t="shared" si="25"/>
        <v>#N/A</v>
      </c>
      <c r="ME39" s="103" t="str">
        <f t="shared" si="25"/>
        <v>#N/A</v>
      </c>
      <c r="MF39" s="103" t="str">
        <f t="shared" si="25"/>
        <v>#N/A</v>
      </c>
      <c r="MG39" s="103" t="str">
        <f t="shared" si="25"/>
        <v>#N/A</v>
      </c>
      <c r="MH39" s="103" t="str">
        <f t="shared" si="25"/>
        <v>#N/A</v>
      </c>
      <c r="MI39" s="103" t="str">
        <f t="shared" si="25"/>
        <v>#N/A</v>
      </c>
      <c r="MJ39" s="103" t="str">
        <f t="shared" si="25"/>
        <v>#N/A</v>
      </c>
      <c r="MK39" s="103" t="str">
        <f t="shared" si="25"/>
        <v>#N/A</v>
      </c>
      <c r="ML39" s="103" t="str">
        <f t="shared" si="25"/>
        <v>#N/A</v>
      </c>
      <c r="MM39" s="103" t="str">
        <f t="shared" si="25"/>
        <v>#N/A</v>
      </c>
      <c r="MN39" s="103" t="str">
        <f t="shared" si="25"/>
        <v>#N/A</v>
      </c>
      <c r="MO39" s="103" t="str">
        <f t="shared" si="25"/>
        <v>#N/A</v>
      </c>
      <c r="MP39" s="103" t="str">
        <f t="shared" si="25"/>
        <v>#N/A</v>
      </c>
      <c r="MQ39" s="103" t="str">
        <f t="shared" si="25"/>
        <v>#N/A</v>
      </c>
      <c r="MR39" s="103" t="str">
        <f t="shared" si="25"/>
        <v>#N/A</v>
      </c>
      <c r="MS39" s="103" t="str">
        <f t="shared" si="25"/>
        <v>#N/A</v>
      </c>
      <c r="MT39" s="103" t="str">
        <f t="shared" si="25"/>
        <v>#N/A</v>
      </c>
      <c r="MU39" s="103" t="str">
        <f t="shared" si="25"/>
        <v>#N/A</v>
      </c>
      <c r="MV39" s="103" t="str">
        <f t="shared" si="25"/>
        <v>#N/A</v>
      </c>
      <c r="MW39" s="103" t="str">
        <f t="shared" si="25"/>
        <v>#N/A</v>
      </c>
      <c r="MX39" s="103" t="str">
        <f t="shared" si="25"/>
        <v>#N/A</v>
      </c>
      <c r="MY39" s="103" t="str">
        <f t="shared" si="25"/>
        <v>#N/A</v>
      </c>
      <c r="MZ39" s="103" t="str">
        <f t="shared" si="25"/>
        <v>#N/A</v>
      </c>
      <c r="NA39" s="103" t="str">
        <f t="shared" si="25"/>
        <v>#N/A</v>
      </c>
      <c r="NB39" s="103" t="str">
        <f t="shared" si="25"/>
        <v>#N/A</v>
      </c>
      <c r="NC39" s="103" t="str">
        <f t="shared" si="25"/>
        <v>#N/A</v>
      </c>
      <c r="ND39" s="103" t="str">
        <f t="shared" si="25"/>
        <v>#N/A</v>
      </c>
      <c r="NE39" s="103" t="str">
        <f t="shared" si="25"/>
        <v>#N/A</v>
      </c>
      <c r="NF39" s="103" t="str">
        <f t="shared" si="25"/>
        <v>#N/A</v>
      </c>
      <c r="NG39" s="103" t="str">
        <f t="shared" si="25"/>
        <v>#N/A</v>
      </c>
      <c r="NH39" s="103" t="str">
        <f t="shared" si="25"/>
        <v>#N/A</v>
      </c>
      <c r="NI39" s="46" t="s">
        <v>168</v>
      </c>
    </row>
    <row r="40" ht="14.25" customHeight="1">
      <c r="B40" s="46" t="s">
        <v>110</v>
      </c>
      <c r="E40" s="160">
        <f>Model!$I$42</f>
        <v>1</v>
      </c>
      <c r="G40" s="46" t="s">
        <v>212</v>
      </c>
      <c r="I40" s="108">
        <f t="shared" ref="I40:NH40" si="26">I37-I38</f>
        <v>0</v>
      </c>
      <c r="J40" s="108">
        <f t="shared" si="26"/>
        <v>0</v>
      </c>
      <c r="K40" s="108">
        <f t="shared" si="26"/>
        <v>0</v>
      </c>
      <c r="L40" s="108">
        <f t="shared" si="26"/>
        <v>0</v>
      </c>
      <c r="M40" s="108">
        <f t="shared" si="26"/>
        <v>0</v>
      </c>
      <c r="N40" s="108">
        <f t="shared" si="26"/>
        <v>0</v>
      </c>
      <c r="O40" s="108">
        <f t="shared" si="26"/>
        <v>0</v>
      </c>
      <c r="P40" s="108">
        <f t="shared" si="26"/>
        <v>0</v>
      </c>
      <c r="Q40" s="108">
        <f t="shared" si="26"/>
        <v>0</v>
      </c>
      <c r="R40" s="108">
        <f t="shared" si="26"/>
        <v>0</v>
      </c>
      <c r="S40" s="108">
        <f t="shared" si="26"/>
        <v>0</v>
      </c>
      <c r="T40" s="108">
        <f t="shared" si="26"/>
        <v>0</v>
      </c>
      <c r="U40" s="108">
        <f t="shared" si="26"/>
        <v>0</v>
      </c>
      <c r="V40" s="108">
        <f t="shared" si="26"/>
        <v>0</v>
      </c>
      <c r="W40" s="108">
        <f t="shared" si="26"/>
        <v>0</v>
      </c>
      <c r="X40" s="108">
        <f t="shared" si="26"/>
        <v>0</v>
      </c>
      <c r="Y40" s="108">
        <f t="shared" si="26"/>
        <v>0</v>
      </c>
      <c r="Z40" s="108">
        <f t="shared" si="26"/>
        <v>0</v>
      </c>
      <c r="AA40" s="108">
        <f t="shared" si="26"/>
        <v>0</v>
      </c>
      <c r="AB40" s="108">
        <f t="shared" si="26"/>
        <v>0</v>
      </c>
      <c r="AC40" s="108">
        <f t="shared" si="26"/>
        <v>0</v>
      </c>
      <c r="AD40" s="108">
        <f t="shared" si="26"/>
        <v>0</v>
      </c>
      <c r="AE40" s="108">
        <f t="shared" si="26"/>
        <v>0</v>
      </c>
      <c r="AF40" s="108">
        <f t="shared" si="26"/>
        <v>0</v>
      </c>
      <c r="AG40" s="108">
        <f t="shared" si="26"/>
        <v>0</v>
      </c>
      <c r="AH40" s="108">
        <f t="shared" si="26"/>
        <v>0</v>
      </c>
      <c r="AI40" s="108">
        <f t="shared" si="26"/>
        <v>0</v>
      </c>
      <c r="AJ40" s="108">
        <f t="shared" si="26"/>
        <v>0</v>
      </c>
      <c r="AK40" s="108">
        <f t="shared" si="26"/>
        <v>0</v>
      </c>
      <c r="AL40" s="108">
        <f t="shared" si="26"/>
        <v>0</v>
      </c>
      <c r="AM40" s="108">
        <f t="shared" si="26"/>
        <v>0</v>
      </c>
      <c r="AN40" s="108">
        <f t="shared" si="26"/>
        <v>0</v>
      </c>
      <c r="AO40" s="108">
        <f t="shared" si="26"/>
        <v>0</v>
      </c>
      <c r="AP40" s="108">
        <f t="shared" si="26"/>
        <v>0</v>
      </c>
      <c r="AQ40" s="108">
        <f t="shared" si="26"/>
        <v>0</v>
      </c>
      <c r="AR40" s="108">
        <f t="shared" si="26"/>
        <v>0</v>
      </c>
      <c r="AS40" s="108">
        <f t="shared" si="26"/>
        <v>0</v>
      </c>
      <c r="AT40" s="108">
        <f t="shared" si="26"/>
        <v>0</v>
      </c>
      <c r="AU40" s="108">
        <f t="shared" si="26"/>
        <v>0</v>
      </c>
      <c r="AV40" s="108">
        <f t="shared" si="26"/>
        <v>0</v>
      </c>
      <c r="AW40" s="108">
        <f t="shared" si="26"/>
        <v>0</v>
      </c>
      <c r="AX40" s="108">
        <f t="shared" si="26"/>
        <v>0</v>
      </c>
      <c r="AY40" s="108">
        <f t="shared" si="26"/>
        <v>0</v>
      </c>
      <c r="AZ40" s="108">
        <f t="shared" si="26"/>
        <v>0</v>
      </c>
      <c r="BA40" s="108">
        <f t="shared" si="26"/>
        <v>0</v>
      </c>
      <c r="BB40" s="108">
        <f t="shared" si="26"/>
        <v>0</v>
      </c>
      <c r="BC40" s="108">
        <f t="shared" si="26"/>
        <v>0</v>
      </c>
      <c r="BD40" s="108">
        <f t="shared" si="26"/>
        <v>0</v>
      </c>
      <c r="BE40" s="108">
        <f t="shared" si="26"/>
        <v>0</v>
      </c>
      <c r="BF40" s="108">
        <f t="shared" si="26"/>
        <v>37894.50764</v>
      </c>
      <c r="BG40" s="108">
        <f t="shared" si="26"/>
        <v>38032.46523</v>
      </c>
      <c r="BH40" s="108">
        <f t="shared" si="26"/>
        <v>38166.57871</v>
      </c>
      <c r="BI40" s="108">
        <f t="shared" si="26"/>
        <v>38303.93845</v>
      </c>
      <c r="BJ40" s="108">
        <f t="shared" si="26"/>
        <v>0</v>
      </c>
      <c r="BK40" s="108">
        <f t="shared" si="26"/>
        <v>0</v>
      </c>
      <c r="BL40" s="108">
        <f t="shared" si="26"/>
        <v>0</v>
      </c>
      <c r="BM40" s="108">
        <f t="shared" si="26"/>
        <v>0</v>
      </c>
      <c r="BN40" s="108">
        <f t="shared" si="26"/>
        <v>0</v>
      </c>
      <c r="BO40" s="108">
        <f t="shared" si="26"/>
        <v>0</v>
      </c>
      <c r="BP40" s="108">
        <f t="shared" si="26"/>
        <v>0</v>
      </c>
      <c r="BQ40" s="108">
        <f t="shared" si="26"/>
        <v>0</v>
      </c>
      <c r="BR40" s="108">
        <f t="shared" si="26"/>
        <v>0</v>
      </c>
      <c r="BS40" s="108">
        <f t="shared" si="26"/>
        <v>0</v>
      </c>
      <c r="BT40" s="108">
        <f t="shared" si="26"/>
        <v>0</v>
      </c>
      <c r="BU40" s="108">
        <f t="shared" si="26"/>
        <v>0</v>
      </c>
      <c r="BV40" s="108">
        <f t="shared" si="26"/>
        <v>0</v>
      </c>
      <c r="BW40" s="108">
        <f t="shared" si="26"/>
        <v>0</v>
      </c>
      <c r="BX40" s="108">
        <f t="shared" si="26"/>
        <v>0</v>
      </c>
      <c r="BY40" s="108">
        <f t="shared" si="26"/>
        <v>0</v>
      </c>
      <c r="BZ40" s="108">
        <f t="shared" si="26"/>
        <v>0</v>
      </c>
      <c r="CA40" s="108">
        <f t="shared" si="26"/>
        <v>0</v>
      </c>
      <c r="CB40" s="108">
        <f t="shared" si="26"/>
        <v>0</v>
      </c>
      <c r="CC40" s="108">
        <f t="shared" si="26"/>
        <v>0</v>
      </c>
      <c r="CD40" s="108">
        <f t="shared" si="26"/>
        <v>0</v>
      </c>
      <c r="CE40" s="108">
        <f t="shared" si="26"/>
        <v>0</v>
      </c>
      <c r="CF40" s="108">
        <f t="shared" si="26"/>
        <v>0</v>
      </c>
      <c r="CG40" s="108">
        <f t="shared" si="26"/>
        <v>0</v>
      </c>
      <c r="CH40" s="108">
        <f t="shared" si="26"/>
        <v>0</v>
      </c>
      <c r="CI40" s="108">
        <f t="shared" si="26"/>
        <v>0</v>
      </c>
      <c r="CJ40" s="108">
        <f t="shared" si="26"/>
        <v>0</v>
      </c>
      <c r="CK40" s="108">
        <f t="shared" si="26"/>
        <v>0</v>
      </c>
      <c r="CL40" s="108">
        <f t="shared" si="26"/>
        <v>0</v>
      </c>
      <c r="CM40" s="108">
        <f t="shared" si="26"/>
        <v>0</v>
      </c>
      <c r="CN40" s="108">
        <f t="shared" si="26"/>
        <v>0</v>
      </c>
      <c r="CO40" s="108">
        <f t="shared" si="26"/>
        <v>0</v>
      </c>
      <c r="CP40" s="108">
        <f t="shared" si="26"/>
        <v>0</v>
      </c>
      <c r="CQ40" s="108">
        <f t="shared" si="26"/>
        <v>0</v>
      </c>
      <c r="CR40" s="108">
        <f t="shared" si="26"/>
        <v>0</v>
      </c>
      <c r="CS40" s="108">
        <f t="shared" si="26"/>
        <v>0</v>
      </c>
      <c r="CT40" s="108">
        <f t="shared" si="26"/>
        <v>0</v>
      </c>
      <c r="CU40" s="108">
        <f t="shared" si="26"/>
        <v>0</v>
      </c>
      <c r="CV40" s="108">
        <f t="shared" si="26"/>
        <v>0</v>
      </c>
      <c r="CW40" s="108">
        <f t="shared" si="26"/>
        <v>0</v>
      </c>
      <c r="CX40" s="108">
        <f t="shared" si="26"/>
        <v>0</v>
      </c>
      <c r="CY40" s="108">
        <f t="shared" si="26"/>
        <v>0</v>
      </c>
      <c r="CZ40" s="108">
        <f t="shared" si="26"/>
        <v>0</v>
      </c>
      <c r="DA40" s="108">
        <f t="shared" si="26"/>
        <v>0</v>
      </c>
      <c r="DB40" s="108">
        <f t="shared" si="26"/>
        <v>0</v>
      </c>
      <c r="DC40" s="108">
        <f t="shared" si="26"/>
        <v>0</v>
      </c>
      <c r="DD40" s="108">
        <f t="shared" si="26"/>
        <v>0</v>
      </c>
      <c r="DE40" s="108">
        <f t="shared" si="26"/>
        <v>0</v>
      </c>
      <c r="DF40" s="108">
        <f t="shared" si="26"/>
        <v>0</v>
      </c>
      <c r="DG40" s="108">
        <f t="shared" si="26"/>
        <v>0</v>
      </c>
      <c r="DH40" s="108">
        <f t="shared" si="26"/>
        <v>0</v>
      </c>
      <c r="DI40" s="108">
        <f t="shared" si="26"/>
        <v>0</v>
      </c>
      <c r="DJ40" s="108">
        <f t="shared" si="26"/>
        <v>0</v>
      </c>
      <c r="DK40" s="108">
        <f t="shared" si="26"/>
        <v>0</v>
      </c>
      <c r="DL40" s="108">
        <f t="shared" si="26"/>
        <v>0</v>
      </c>
      <c r="DM40" s="108">
        <f t="shared" si="26"/>
        <v>0</v>
      </c>
      <c r="DN40" s="108">
        <f t="shared" si="26"/>
        <v>0</v>
      </c>
      <c r="DO40" s="108">
        <f t="shared" si="26"/>
        <v>0</v>
      </c>
      <c r="DP40" s="108">
        <f t="shared" si="26"/>
        <v>0</v>
      </c>
      <c r="DQ40" s="108">
        <f t="shared" si="26"/>
        <v>0</v>
      </c>
      <c r="DR40" s="108">
        <f t="shared" si="26"/>
        <v>0</v>
      </c>
      <c r="DS40" s="108">
        <f t="shared" si="26"/>
        <v>0</v>
      </c>
      <c r="DT40" s="108">
        <f t="shared" si="26"/>
        <v>0</v>
      </c>
      <c r="DU40" s="108">
        <f t="shared" si="26"/>
        <v>0</v>
      </c>
      <c r="DV40" s="108">
        <f t="shared" si="26"/>
        <v>0</v>
      </c>
      <c r="DW40" s="108">
        <f t="shared" si="26"/>
        <v>0</v>
      </c>
      <c r="DX40" s="108">
        <f t="shared" si="26"/>
        <v>0</v>
      </c>
      <c r="DY40" s="108">
        <f t="shared" si="26"/>
        <v>0</v>
      </c>
      <c r="DZ40" s="108">
        <f t="shared" si="26"/>
        <v>0</v>
      </c>
      <c r="EA40" s="108">
        <f t="shared" si="26"/>
        <v>0</v>
      </c>
      <c r="EB40" s="108">
        <f t="shared" si="26"/>
        <v>0</v>
      </c>
      <c r="EC40" s="108" t="str">
        <f t="shared" si="26"/>
        <v>#N/A</v>
      </c>
      <c r="ED40" s="108" t="str">
        <f t="shared" si="26"/>
        <v>#N/A</v>
      </c>
      <c r="EE40" s="108" t="str">
        <f t="shared" si="26"/>
        <v>#N/A</v>
      </c>
      <c r="EF40" s="108" t="str">
        <f t="shared" si="26"/>
        <v>#N/A</v>
      </c>
      <c r="EG40" s="108" t="str">
        <f t="shared" si="26"/>
        <v>#N/A</v>
      </c>
      <c r="EH40" s="108" t="str">
        <f t="shared" si="26"/>
        <v>#N/A</v>
      </c>
      <c r="EI40" s="108" t="str">
        <f t="shared" si="26"/>
        <v>#N/A</v>
      </c>
      <c r="EJ40" s="108" t="str">
        <f t="shared" si="26"/>
        <v>#N/A</v>
      </c>
      <c r="EK40" s="108" t="str">
        <f t="shared" si="26"/>
        <v>#N/A</v>
      </c>
      <c r="EL40" s="108" t="str">
        <f t="shared" si="26"/>
        <v>#N/A</v>
      </c>
      <c r="EM40" s="108" t="str">
        <f t="shared" si="26"/>
        <v>#N/A</v>
      </c>
      <c r="EN40" s="108" t="str">
        <f t="shared" si="26"/>
        <v>#N/A</v>
      </c>
      <c r="EO40" s="108" t="str">
        <f t="shared" si="26"/>
        <v>#N/A</v>
      </c>
      <c r="EP40" s="108" t="str">
        <f t="shared" si="26"/>
        <v>#N/A</v>
      </c>
      <c r="EQ40" s="108" t="str">
        <f t="shared" si="26"/>
        <v>#N/A</v>
      </c>
      <c r="ER40" s="108" t="str">
        <f t="shared" si="26"/>
        <v>#N/A</v>
      </c>
      <c r="ES40" s="108" t="str">
        <f t="shared" si="26"/>
        <v>#N/A</v>
      </c>
      <c r="ET40" s="108" t="str">
        <f t="shared" si="26"/>
        <v>#N/A</v>
      </c>
      <c r="EU40" s="108" t="str">
        <f t="shared" si="26"/>
        <v>#N/A</v>
      </c>
      <c r="EV40" s="108" t="str">
        <f t="shared" si="26"/>
        <v>#N/A</v>
      </c>
      <c r="EW40" s="108" t="str">
        <f t="shared" si="26"/>
        <v>#N/A</v>
      </c>
      <c r="EX40" s="108" t="str">
        <f t="shared" si="26"/>
        <v>#N/A</v>
      </c>
      <c r="EY40" s="108" t="str">
        <f t="shared" si="26"/>
        <v>#N/A</v>
      </c>
      <c r="EZ40" s="108" t="str">
        <f t="shared" si="26"/>
        <v>#N/A</v>
      </c>
      <c r="FA40" s="108" t="str">
        <f t="shared" si="26"/>
        <v>#N/A</v>
      </c>
      <c r="FB40" s="108" t="str">
        <f t="shared" si="26"/>
        <v>#N/A</v>
      </c>
      <c r="FC40" s="108" t="str">
        <f t="shared" si="26"/>
        <v>#N/A</v>
      </c>
      <c r="FD40" s="108" t="str">
        <f t="shared" si="26"/>
        <v>#N/A</v>
      </c>
      <c r="FE40" s="108" t="str">
        <f t="shared" si="26"/>
        <v>#N/A</v>
      </c>
      <c r="FF40" s="108" t="str">
        <f t="shared" si="26"/>
        <v>#N/A</v>
      </c>
      <c r="FG40" s="108" t="str">
        <f t="shared" si="26"/>
        <v>#N/A</v>
      </c>
      <c r="FH40" s="108" t="str">
        <f t="shared" si="26"/>
        <v>#N/A</v>
      </c>
      <c r="FI40" s="108" t="str">
        <f t="shared" si="26"/>
        <v>#N/A</v>
      </c>
      <c r="FJ40" s="108" t="str">
        <f t="shared" si="26"/>
        <v>#N/A</v>
      </c>
      <c r="FK40" s="108" t="str">
        <f t="shared" si="26"/>
        <v>#N/A</v>
      </c>
      <c r="FL40" s="108" t="str">
        <f t="shared" si="26"/>
        <v>#N/A</v>
      </c>
      <c r="FM40" s="108" t="str">
        <f t="shared" si="26"/>
        <v>#N/A</v>
      </c>
      <c r="FN40" s="108" t="str">
        <f t="shared" si="26"/>
        <v>#N/A</v>
      </c>
      <c r="FO40" s="108" t="str">
        <f t="shared" si="26"/>
        <v>#N/A</v>
      </c>
      <c r="FP40" s="108" t="str">
        <f t="shared" si="26"/>
        <v>#N/A</v>
      </c>
      <c r="FQ40" s="108" t="str">
        <f t="shared" si="26"/>
        <v>#N/A</v>
      </c>
      <c r="FR40" s="108" t="str">
        <f t="shared" si="26"/>
        <v>#N/A</v>
      </c>
      <c r="FS40" s="108" t="str">
        <f t="shared" si="26"/>
        <v>#N/A</v>
      </c>
      <c r="FT40" s="108" t="str">
        <f t="shared" si="26"/>
        <v>#N/A</v>
      </c>
      <c r="FU40" s="108" t="str">
        <f t="shared" si="26"/>
        <v>#N/A</v>
      </c>
      <c r="FV40" s="108" t="str">
        <f t="shared" si="26"/>
        <v>#N/A</v>
      </c>
      <c r="FW40" s="108" t="str">
        <f t="shared" si="26"/>
        <v>#N/A</v>
      </c>
      <c r="FX40" s="108" t="str">
        <f t="shared" si="26"/>
        <v>#N/A</v>
      </c>
      <c r="FY40" s="108" t="str">
        <f t="shared" si="26"/>
        <v>#N/A</v>
      </c>
      <c r="FZ40" s="108" t="str">
        <f t="shared" si="26"/>
        <v>#N/A</v>
      </c>
      <c r="GA40" s="108" t="str">
        <f t="shared" si="26"/>
        <v>#N/A</v>
      </c>
      <c r="GB40" s="108" t="str">
        <f t="shared" si="26"/>
        <v>#N/A</v>
      </c>
      <c r="GC40" s="108" t="str">
        <f t="shared" si="26"/>
        <v>#N/A</v>
      </c>
      <c r="GD40" s="108" t="str">
        <f t="shared" si="26"/>
        <v>#N/A</v>
      </c>
      <c r="GE40" s="108" t="str">
        <f t="shared" si="26"/>
        <v>#N/A</v>
      </c>
      <c r="GF40" s="108" t="str">
        <f t="shared" si="26"/>
        <v>#N/A</v>
      </c>
      <c r="GG40" s="108" t="str">
        <f t="shared" si="26"/>
        <v>#N/A</v>
      </c>
      <c r="GH40" s="108" t="str">
        <f t="shared" si="26"/>
        <v>#N/A</v>
      </c>
      <c r="GI40" s="108" t="str">
        <f t="shared" si="26"/>
        <v>#N/A</v>
      </c>
      <c r="GJ40" s="108" t="str">
        <f t="shared" si="26"/>
        <v>#N/A</v>
      </c>
      <c r="GK40" s="108" t="str">
        <f t="shared" si="26"/>
        <v>#N/A</v>
      </c>
      <c r="GL40" s="108" t="str">
        <f t="shared" si="26"/>
        <v>#N/A</v>
      </c>
      <c r="GM40" s="108" t="str">
        <f t="shared" si="26"/>
        <v>#N/A</v>
      </c>
      <c r="GN40" s="108" t="str">
        <f t="shared" si="26"/>
        <v>#N/A</v>
      </c>
      <c r="GO40" s="108" t="str">
        <f t="shared" si="26"/>
        <v>#N/A</v>
      </c>
      <c r="GP40" s="108" t="str">
        <f t="shared" si="26"/>
        <v>#N/A</v>
      </c>
      <c r="GQ40" s="108" t="str">
        <f t="shared" si="26"/>
        <v>#N/A</v>
      </c>
      <c r="GR40" s="108" t="str">
        <f t="shared" si="26"/>
        <v>#N/A</v>
      </c>
      <c r="GS40" s="108" t="str">
        <f t="shared" si="26"/>
        <v>#N/A</v>
      </c>
      <c r="GT40" s="108" t="str">
        <f t="shared" si="26"/>
        <v>#N/A</v>
      </c>
      <c r="GU40" s="108" t="str">
        <f t="shared" si="26"/>
        <v>#N/A</v>
      </c>
      <c r="GV40" s="108" t="str">
        <f t="shared" si="26"/>
        <v>#N/A</v>
      </c>
      <c r="GW40" s="108" t="str">
        <f t="shared" si="26"/>
        <v>#N/A</v>
      </c>
      <c r="GX40" s="108" t="str">
        <f t="shared" si="26"/>
        <v>#N/A</v>
      </c>
      <c r="GY40" s="108" t="str">
        <f t="shared" si="26"/>
        <v>#N/A</v>
      </c>
      <c r="GZ40" s="108" t="str">
        <f t="shared" si="26"/>
        <v>#N/A</v>
      </c>
      <c r="HA40" s="108" t="str">
        <f t="shared" si="26"/>
        <v>#N/A</v>
      </c>
      <c r="HB40" s="108" t="str">
        <f t="shared" si="26"/>
        <v>#N/A</v>
      </c>
      <c r="HC40" s="108" t="str">
        <f t="shared" si="26"/>
        <v>#N/A</v>
      </c>
      <c r="HD40" s="108" t="str">
        <f t="shared" si="26"/>
        <v>#N/A</v>
      </c>
      <c r="HE40" s="108" t="str">
        <f t="shared" si="26"/>
        <v>#N/A</v>
      </c>
      <c r="HF40" s="108" t="str">
        <f t="shared" si="26"/>
        <v>#N/A</v>
      </c>
      <c r="HG40" s="108" t="str">
        <f t="shared" si="26"/>
        <v>#N/A</v>
      </c>
      <c r="HH40" s="108" t="str">
        <f t="shared" si="26"/>
        <v>#N/A</v>
      </c>
      <c r="HI40" s="108" t="str">
        <f t="shared" si="26"/>
        <v>#N/A</v>
      </c>
      <c r="HJ40" s="108" t="str">
        <f t="shared" si="26"/>
        <v>#N/A</v>
      </c>
      <c r="HK40" s="108" t="str">
        <f t="shared" si="26"/>
        <v>#N/A</v>
      </c>
      <c r="HL40" s="108" t="str">
        <f t="shared" si="26"/>
        <v>#N/A</v>
      </c>
      <c r="HM40" s="108" t="str">
        <f t="shared" si="26"/>
        <v>#N/A</v>
      </c>
      <c r="HN40" s="108" t="str">
        <f t="shared" si="26"/>
        <v>#N/A</v>
      </c>
      <c r="HO40" s="108" t="str">
        <f t="shared" si="26"/>
        <v>#N/A</v>
      </c>
      <c r="HP40" s="108" t="str">
        <f t="shared" si="26"/>
        <v>#N/A</v>
      </c>
      <c r="HQ40" s="108" t="str">
        <f t="shared" si="26"/>
        <v>#N/A</v>
      </c>
      <c r="HR40" s="108" t="str">
        <f t="shared" si="26"/>
        <v>#N/A</v>
      </c>
      <c r="HS40" s="108" t="str">
        <f t="shared" si="26"/>
        <v>#N/A</v>
      </c>
      <c r="HT40" s="108" t="str">
        <f t="shared" si="26"/>
        <v>#N/A</v>
      </c>
      <c r="HU40" s="108" t="str">
        <f t="shared" si="26"/>
        <v>#N/A</v>
      </c>
      <c r="HV40" s="108" t="str">
        <f t="shared" si="26"/>
        <v>#N/A</v>
      </c>
      <c r="HW40" s="108" t="str">
        <f t="shared" si="26"/>
        <v>#N/A</v>
      </c>
      <c r="HX40" s="108" t="str">
        <f t="shared" si="26"/>
        <v>#N/A</v>
      </c>
      <c r="HY40" s="108" t="str">
        <f t="shared" si="26"/>
        <v>#N/A</v>
      </c>
      <c r="HZ40" s="108" t="str">
        <f t="shared" si="26"/>
        <v>#N/A</v>
      </c>
      <c r="IA40" s="108" t="str">
        <f t="shared" si="26"/>
        <v>#N/A</v>
      </c>
      <c r="IB40" s="108" t="str">
        <f t="shared" si="26"/>
        <v>#N/A</v>
      </c>
      <c r="IC40" s="108" t="str">
        <f t="shared" si="26"/>
        <v>#N/A</v>
      </c>
      <c r="ID40" s="108" t="str">
        <f t="shared" si="26"/>
        <v>#N/A</v>
      </c>
      <c r="IE40" s="108" t="str">
        <f t="shared" si="26"/>
        <v>#N/A</v>
      </c>
      <c r="IF40" s="108" t="str">
        <f t="shared" si="26"/>
        <v>#N/A</v>
      </c>
      <c r="IG40" s="108" t="str">
        <f t="shared" si="26"/>
        <v>#N/A</v>
      </c>
      <c r="IH40" s="108" t="str">
        <f t="shared" si="26"/>
        <v>#N/A</v>
      </c>
      <c r="II40" s="108" t="str">
        <f t="shared" si="26"/>
        <v>#N/A</v>
      </c>
      <c r="IJ40" s="108" t="str">
        <f t="shared" si="26"/>
        <v>#N/A</v>
      </c>
      <c r="IK40" s="108" t="str">
        <f t="shared" si="26"/>
        <v>#N/A</v>
      </c>
      <c r="IL40" s="108" t="str">
        <f t="shared" si="26"/>
        <v>#N/A</v>
      </c>
      <c r="IM40" s="108" t="str">
        <f t="shared" si="26"/>
        <v>#N/A</v>
      </c>
      <c r="IN40" s="108" t="str">
        <f t="shared" si="26"/>
        <v>#N/A</v>
      </c>
      <c r="IO40" s="108" t="str">
        <f t="shared" si="26"/>
        <v>#N/A</v>
      </c>
      <c r="IP40" s="108" t="str">
        <f t="shared" si="26"/>
        <v>#N/A</v>
      </c>
      <c r="IQ40" s="108" t="str">
        <f t="shared" si="26"/>
        <v>#N/A</v>
      </c>
      <c r="IR40" s="108" t="str">
        <f t="shared" si="26"/>
        <v>#N/A</v>
      </c>
      <c r="IS40" s="108" t="str">
        <f t="shared" si="26"/>
        <v>#N/A</v>
      </c>
      <c r="IT40" s="108" t="str">
        <f t="shared" si="26"/>
        <v>#N/A</v>
      </c>
      <c r="IU40" s="108" t="str">
        <f t="shared" si="26"/>
        <v>#N/A</v>
      </c>
      <c r="IV40" s="108" t="str">
        <f t="shared" si="26"/>
        <v>#N/A</v>
      </c>
      <c r="IW40" s="108" t="str">
        <f t="shared" si="26"/>
        <v>#N/A</v>
      </c>
      <c r="IX40" s="108" t="str">
        <f t="shared" si="26"/>
        <v>#N/A</v>
      </c>
      <c r="IY40" s="108" t="str">
        <f t="shared" si="26"/>
        <v>#N/A</v>
      </c>
      <c r="IZ40" s="108" t="str">
        <f t="shared" si="26"/>
        <v>#N/A</v>
      </c>
      <c r="JA40" s="108" t="str">
        <f t="shared" si="26"/>
        <v>#N/A</v>
      </c>
      <c r="JB40" s="108" t="str">
        <f t="shared" si="26"/>
        <v>#N/A</v>
      </c>
      <c r="JC40" s="108" t="str">
        <f t="shared" si="26"/>
        <v>#N/A</v>
      </c>
      <c r="JD40" s="108" t="str">
        <f t="shared" si="26"/>
        <v>#N/A</v>
      </c>
      <c r="JE40" s="108" t="str">
        <f t="shared" si="26"/>
        <v>#N/A</v>
      </c>
      <c r="JF40" s="108" t="str">
        <f t="shared" si="26"/>
        <v>#N/A</v>
      </c>
      <c r="JG40" s="108" t="str">
        <f t="shared" si="26"/>
        <v>#N/A</v>
      </c>
      <c r="JH40" s="108" t="str">
        <f t="shared" si="26"/>
        <v>#N/A</v>
      </c>
      <c r="JI40" s="108" t="str">
        <f t="shared" si="26"/>
        <v>#N/A</v>
      </c>
      <c r="JJ40" s="108" t="str">
        <f t="shared" si="26"/>
        <v>#N/A</v>
      </c>
      <c r="JK40" s="108" t="str">
        <f t="shared" si="26"/>
        <v>#N/A</v>
      </c>
      <c r="JL40" s="108" t="str">
        <f t="shared" si="26"/>
        <v>#N/A</v>
      </c>
      <c r="JM40" s="108" t="str">
        <f t="shared" si="26"/>
        <v>#N/A</v>
      </c>
      <c r="JN40" s="108" t="str">
        <f t="shared" si="26"/>
        <v>#N/A</v>
      </c>
      <c r="JO40" s="108" t="str">
        <f t="shared" si="26"/>
        <v>#N/A</v>
      </c>
      <c r="JP40" s="108" t="str">
        <f t="shared" si="26"/>
        <v>#N/A</v>
      </c>
      <c r="JQ40" s="108" t="str">
        <f t="shared" si="26"/>
        <v>#N/A</v>
      </c>
      <c r="JR40" s="108" t="str">
        <f t="shared" si="26"/>
        <v>#N/A</v>
      </c>
      <c r="JS40" s="108" t="str">
        <f t="shared" si="26"/>
        <v>#N/A</v>
      </c>
      <c r="JT40" s="108" t="str">
        <f t="shared" si="26"/>
        <v>#N/A</v>
      </c>
      <c r="JU40" s="108" t="str">
        <f t="shared" si="26"/>
        <v>#N/A</v>
      </c>
      <c r="JV40" s="108" t="str">
        <f t="shared" si="26"/>
        <v>#N/A</v>
      </c>
      <c r="JW40" s="108" t="str">
        <f t="shared" si="26"/>
        <v>#N/A</v>
      </c>
      <c r="JX40" s="108" t="str">
        <f t="shared" si="26"/>
        <v>#N/A</v>
      </c>
      <c r="JY40" s="108" t="str">
        <f t="shared" si="26"/>
        <v>#N/A</v>
      </c>
      <c r="JZ40" s="108" t="str">
        <f t="shared" si="26"/>
        <v>#N/A</v>
      </c>
      <c r="KA40" s="108" t="str">
        <f t="shared" si="26"/>
        <v>#N/A</v>
      </c>
      <c r="KB40" s="108" t="str">
        <f t="shared" si="26"/>
        <v>#N/A</v>
      </c>
      <c r="KC40" s="108" t="str">
        <f t="shared" si="26"/>
        <v>#N/A</v>
      </c>
      <c r="KD40" s="108" t="str">
        <f t="shared" si="26"/>
        <v>#N/A</v>
      </c>
      <c r="KE40" s="108" t="str">
        <f t="shared" si="26"/>
        <v>#N/A</v>
      </c>
      <c r="KF40" s="108" t="str">
        <f t="shared" si="26"/>
        <v>#N/A</v>
      </c>
      <c r="KG40" s="108" t="str">
        <f t="shared" si="26"/>
        <v>#N/A</v>
      </c>
      <c r="KH40" s="108" t="str">
        <f t="shared" si="26"/>
        <v>#N/A</v>
      </c>
      <c r="KI40" s="108" t="str">
        <f t="shared" si="26"/>
        <v>#N/A</v>
      </c>
      <c r="KJ40" s="108" t="str">
        <f t="shared" si="26"/>
        <v>#N/A</v>
      </c>
      <c r="KK40" s="108" t="str">
        <f t="shared" si="26"/>
        <v>#N/A</v>
      </c>
      <c r="KL40" s="108" t="str">
        <f t="shared" si="26"/>
        <v>#N/A</v>
      </c>
      <c r="KM40" s="108" t="str">
        <f t="shared" si="26"/>
        <v>#N/A</v>
      </c>
      <c r="KN40" s="108" t="str">
        <f t="shared" si="26"/>
        <v>#N/A</v>
      </c>
      <c r="KO40" s="108" t="str">
        <f t="shared" si="26"/>
        <v>#N/A</v>
      </c>
      <c r="KP40" s="108" t="str">
        <f t="shared" si="26"/>
        <v>#N/A</v>
      </c>
      <c r="KQ40" s="108" t="str">
        <f t="shared" si="26"/>
        <v>#N/A</v>
      </c>
      <c r="KR40" s="108" t="str">
        <f t="shared" si="26"/>
        <v>#N/A</v>
      </c>
      <c r="KS40" s="108" t="str">
        <f t="shared" si="26"/>
        <v>#N/A</v>
      </c>
      <c r="KT40" s="108" t="str">
        <f t="shared" si="26"/>
        <v>#N/A</v>
      </c>
      <c r="KU40" s="108" t="str">
        <f t="shared" si="26"/>
        <v>#N/A</v>
      </c>
      <c r="KV40" s="108" t="str">
        <f t="shared" si="26"/>
        <v>#N/A</v>
      </c>
      <c r="KW40" s="108" t="str">
        <f t="shared" si="26"/>
        <v>#N/A</v>
      </c>
      <c r="KX40" s="108" t="str">
        <f t="shared" si="26"/>
        <v>#N/A</v>
      </c>
      <c r="KY40" s="108" t="str">
        <f t="shared" si="26"/>
        <v>#N/A</v>
      </c>
      <c r="KZ40" s="108" t="str">
        <f t="shared" si="26"/>
        <v>#N/A</v>
      </c>
      <c r="LA40" s="108" t="str">
        <f t="shared" si="26"/>
        <v>#N/A</v>
      </c>
      <c r="LB40" s="108" t="str">
        <f t="shared" si="26"/>
        <v>#N/A</v>
      </c>
      <c r="LC40" s="108" t="str">
        <f t="shared" si="26"/>
        <v>#N/A</v>
      </c>
      <c r="LD40" s="108" t="str">
        <f t="shared" si="26"/>
        <v>#N/A</v>
      </c>
      <c r="LE40" s="108" t="str">
        <f t="shared" si="26"/>
        <v>#N/A</v>
      </c>
      <c r="LF40" s="108" t="str">
        <f t="shared" si="26"/>
        <v>#N/A</v>
      </c>
      <c r="LG40" s="108" t="str">
        <f t="shared" si="26"/>
        <v>#N/A</v>
      </c>
      <c r="LH40" s="108" t="str">
        <f t="shared" si="26"/>
        <v>#N/A</v>
      </c>
      <c r="LI40" s="108" t="str">
        <f t="shared" si="26"/>
        <v>#N/A</v>
      </c>
      <c r="LJ40" s="108" t="str">
        <f t="shared" si="26"/>
        <v>#N/A</v>
      </c>
      <c r="LK40" s="108" t="str">
        <f t="shared" si="26"/>
        <v>#N/A</v>
      </c>
      <c r="LL40" s="108" t="str">
        <f t="shared" si="26"/>
        <v>#N/A</v>
      </c>
      <c r="LM40" s="108" t="str">
        <f t="shared" si="26"/>
        <v>#N/A</v>
      </c>
      <c r="LN40" s="108" t="str">
        <f t="shared" si="26"/>
        <v>#N/A</v>
      </c>
      <c r="LO40" s="108" t="str">
        <f t="shared" si="26"/>
        <v>#N/A</v>
      </c>
      <c r="LP40" s="108" t="str">
        <f t="shared" si="26"/>
        <v>#N/A</v>
      </c>
      <c r="LQ40" s="108" t="str">
        <f t="shared" si="26"/>
        <v>#N/A</v>
      </c>
      <c r="LR40" s="108" t="str">
        <f t="shared" si="26"/>
        <v>#N/A</v>
      </c>
      <c r="LS40" s="108" t="str">
        <f t="shared" si="26"/>
        <v>#N/A</v>
      </c>
      <c r="LT40" s="108" t="str">
        <f t="shared" si="26"/>
        <v>#N/A</v>
      </c>
      <c r="LU40" s="108" t="str">
        <f t="shared" si="26"/>
        <v>#N/A</v>
      </c>
      <c r="LV40" s="108" t="str">
        <f t="shared" si="26"/>
        <v>#N/A</v>
      </c>
      <c r="LW40" s="108" t="str">
        <f t="shared" si="26"/>
        <v>#N/A</v>
      </c>
      <c r="LX40" s="108" t="str">
        <f t="shared" si="26"/>
        <v>#N/A</v>
      </c>
      <c r="LY40" s="108" t="str">
        <f t="shared" si="26"/>
        <v>#N/A</v>
      </c>
      <c r="LZ40" s="108" t="str">
        <f t="shared" si="26"/>
        <v>#N/A</v>
      </c>
      <c r="MA40" s="108" t="str">
        <f t="shared" si="26"/>
        <v>#N/A</v>
      </c>
      <c r="MB40" s="108" t="str">
        <f t="shared" si="26"/>
        <v>#N/A</v>
      </c>
      <c r="MC40" s="108" t="str">
        <f t="shared" si="26"/>
        <v>#N/A</v>
      </c>
      <c r="MD40" s="108" t="str">
        <f t="shared" si="26"/>
        <v>#N/A</v>
      </c>
      <c r="ME40" s="108" t="str">
        <f t="shared" si="26"/>
        <v>#N/A</v>
      </c>
      <c r="MF40" s="108" t="str">
        <f t="shared" si="26"/>
        <v>#N/A</v>
      </c>
      <c r="MG40" s="108" t="str">
        <f t="shared" si="26"/>
        <v>#N/A</v>
      </c>
      <c r="MH40" s="108" t="str">
        <f t="shared" si="26"/>
        <v>#N/A</v>
      </c>
      <c r="MI40" s="108" t="str">
        <f t="shared" si="26"/>
        <v>#N/A</v>
      </c>
      <c r="MJ40" s="108" t="str">
        <f t="shared" si="26"/>
        <v>#N/A</v>
      </c>
      <c r="MK40" s="108" t="str">
        <f t="shared" si="26"/>
        <v>#N/A</v>
      </c>
      <c r="ML40" s="108" t="str">
        <f t="shared" si="26"/>
        <v>#N/A</v>
      </c>
      <c r="MM40" s="108" t="str">
        <f t="shared" si="26"/>
        <v>#N/A</v>
      </c>
      <c r="MN40" s="108" t="str">
        <f t="shared" si="26"/>
        <v>#N/A</v>
      </c>
      <c r="MO40" s="108" t="str">
        <f t="shared" si="26"/>
        <v>#N/A</v>
      </c>
      <c r="MP40" s="108" t="str">
        <f t="shared" si="26"/>
        <v>#N/A</v>
      </c>
      <c r="MQ40" s="108" t="str">
        <f t="shared" si="26"/>
        <v>#N/A</v>
      </c>
      <c r="MR40" s="108" t="str">
        <f t="shared" si="26"/>
        <v>#N/A</v>
      </c>
      <c r="MS40" s="108" t="str">
        <f t="shared" si="26"/>
        <v>#N/A</v>
      </c>
      <c r="MT40" s="108" t="str">
        <f t="shared" si="26"/>
        <v>#N/A</v>
      </c>
      <c r="MU40" s="108" t="str">
        <f t="shared" si="26"/>
        <v>#N/A</v>
      </c>
      <c r="MV40" s="108" t="str">
        <f t="shared" si="26"/>
        <v>#N/A</v>
      </c>
      <c r="MW40" s="108" t="str">
        <f t="shared" si="26"/>
        <v>#N/A</v>
      </c>
      <c r="MX40" s="108" t="str">
        <f t="shared" si="26"/>
        <v>#N/A</v>
      </c>
      <c r="MY40" s="108" t="str">
        <f t="shared" si="26"/>
        <v>#N/A</v>
      </c>
      <c r="MZ40" s="108" t="str">
        <f t="shared" si="26"/>
        <v>#N/A</v>
      </c>
      <c r="NA40" s="108" t="str">
        <f t="shared" si="26"/>
        <v>#N/A</v>
      </c>
      <c r="NB40" s="108" t="str">
        <f t="shared" si="26"/>
        <v>#N/A</v>
      </c>
      <c r="NC40" s="108" t="str">
        <f t="shared" si="26"/>
        <v>#N/A</v>
      </c>
      <c r="ND40" s="108" t="str">
        <f t="shared" si="26"/>
        <v>#N/A</v>
      </c>
      <c r="NE40" s="108" t="str">
        <f t="shared" si="26"/>
        <v>#N/A</v>
      </c>
      <c r="NF40" s="108" t="str">
        <f t="shared" si="26"/>
        <v>#N/A</v>
      </c>
      <c r="NG40" s="108" t="str">
        <f t="shared" si="26"/>
        <v>#N/A</v>
      </c>
      <c r="NH40" s="108" t="str">
        <f t="shared" si="26"/>
        <v>#N/A</v>
      </c>
      <c r="NI40" s="46" t="s">
        <v>168</v>
      </c>
    </row>
    <row r="41" ht="14.25" customHeight="1">
      <c r="B41" s="46" t="s">
        <v>108</v>
      </c>
      <c r="E41" s="160">
        <f>Model!$I$41</f>
        <v>0</v>
      </c>
      <c r="G41" s="46" t="s">
        <v>214</v>
      </c>
      <c r="I41" s="108">
        <f t="shared" ref="I41:NH41" si="27">IF(I3=$E$43,$E$34,0)</f>
        <v>0</v>
      </c>
      <c r="J41" s="108">
        <f t="shared" si="27"/>
        <v>0</v>
      </c>
      <c r="K41" s="108">
        <f t="shared" si="27"/>
        <v>0</v>
      </c>
      <c r="L41" s="108">
        <f t="shared" si="27"/>
        <v>0</v>
      </c>
      <c r="M41" s="108">
        <f t="shared" si="27"/>
        <v>0</v>
      </c>
      <c r="N41" s="108">
        <f t="shared" si="27"/>
        <v>0</v>
      </c>
      <c r="O41" s="108">
        <f t="shared" si="27"/>
        <v>0</v>
      </c>
      <c r="P41" s="108">
        <f t="shared" si="27"/>
        <v>0</v>
      </c>
      <c r="Q41" s="108">
        <f t="shared" si="27"/>
        <v>0</v>
      </c>
      <c r="R41" s="108">
        <f t="shared" si="27"/>
        <v>0</v>
      </c>
      <c r="S41" s="108">
        <f t="shared" si="27"/>
        <v>0</v>
      </c>
      <c r="T41" s="108">
        <f t="shared" si="27"/>
        <v>0</v>
      </c>
      <c r="U41" s="108">
        <f t="shared" si="27"/>
        <v>0</v>
      </c>
      <c r="V41" s="108">
        <f t="shared" si="27"/>
        <v>0</v>
      </c>
      <c r="W41" s="108">
        <f t="shared" si="27"/>
        <v>0</v>
      </c>
      <c r="X41" s="108">
        <f t="shared" si="27"/>
        <v>0</v>
      </c>
      <c r="Y41" s="108">
        <f t="shared" si="27"/>
        <v>0</v>
      </c>
      <c r="Z41" s="108">
        <f t="shared" si="27"/>
        <v>0</v>
      </c>
      <c r="AA41" s="108">
        <f t="shared" si="27"/>
        <v>0</v>
      </c>
      <c r="AB41" s="108">
        <f t="shared" si="27"/>
        <v>0</v>
      </c>
      <c r="AC41" s="108">
        <f t="shared" si="27"/>
        <v>0</v>
      </c>
      <c r="AD41" s="108">
        <f t="shared" si="27"/>
        <v>0</v>
      </c>
      <c r="AE41" s="108">
        <f t="shared" si="27"/>
        <v>0</v>
      </c>
      <c r="AF41" s="108">
        <f t="shared" si="27"/>
        <v>0</v>
      </c>
      <c r="AG41" s="108">
        <f t="shared" si="27"/>
        <v>0</v>
      </c>
      <c r="AH41" s="108">
        <f t="shared" si="27"/>
        <v>0</v>
      </c>
      <c r="AI41" s="108">
        <f t="shared" si="27"/>
        <v>0</v>
      </c>
      <c r="AJ41" s="108">
        <f t="shared" si="27"/>
        <v>0</v>
      </c>
      <c r="AK41" s="108">
        <f t="shared" si="27"/>
        <v>0</v>
      </c>
      <c r="AL41" s="108">
        <f t="shared" si="27"/>
        <v>0</v>
      </c>
      <c r="AM41" s="108">
        <f t="shared" si="27"/>
        <v>51240548.47</v>
      </c>
      <c r="AN41" s="108">
        <f t="shared" si="27"/>
        <v>0</v>
      </c>
      <c r="AO41" s="108">
        <f t="shared" si="27"/>
        <v>0</v>
      </c>
      <c r="AP41" s="108">
        <f t="shared" si="27"/>
        <v>0</v>
      </c>
      <c r="AQ41" s="108">
        <f t="shared" si="27"/>
        <v>0</v>
      </c>
      <c r="AR41" s="108">
        <f t="shared" si="27"/>
        <v>0</v>
      </c>
      <c r="AS41" s="108">
        <f t="shared" si="27"/>
        <v>0</v>
      </c>
      <c r="AT41" s="108">
        <f t="shared" si="27"/>
        <v>0</v>
      </c>
      <c r="AU41" s="108">
        <f t="shared" si="27"/>
        <v>0</v>
      </c>
      <c r="AV41" s="108">
        <f t="shared" si="27"/>
        <v>0</v>
      </c>
      <c r="AW41" s="108">
        <f t="shared" si="27"/>
        <v>0</v>
      </c>
      <c r="AX41" s="108">
        <f t="shared" si="27"/>
        <v>0</v>
      </c>
      <c r="AY41" s="108">
        <f t="shared" si="27"/>
        <v>0</v>
      </c>
      <c r="AZ41" s="108">
        <f t="shared" si="27"/>
        <v>0</v>
      </c>
      <c r="BA41" s="108">
        <f t="shared" si="27"/>
        <v>0</v>
      </c>
      <c r="BB41" s="108">
        <f t="shared" si="27"/>
        <v>0</v>
      </c>
      <c r="BC41" s="108">
        <f t="shared" si="27"/>
        <v>0</v>
      </c>
      <c r="BD41" s="108">
        <f t="shared" si="27"/>
        <v>0</v>
      </c>
      <c r="BE41" s="108">
        <f t="shared" si="27"/>
        <v>0</v>
      </c>
      <c r="BF41" s="108">
        <f t="shared" si="27"/>
        <v>0</v>
      </c>
      <c r="BG41" s="108">
        <f t="shared" si="27"/>
        <v>0</v>
      </c>
      <c r="BH41" s="108">
        <f t="shared" si="27"/>
        <v>0</v>
      </c>
      <c r="BI41" s="108">
        <f t="shared" si="27"/>
        <v>0</v>
      </c>
      <c r="BJ41" s="108">
        <f t="shared" si="27"/>
        <v>0</v>
      </c>
      <c r="BK41" s="108">
        <f t="shared" si="27"/>
        <v>0</v>
      </c>
      <c r="BL41" s="108">
        <f t="shared" si="27"/>
        <v>0</v>
      </c>
      <c r="BM41" s="108">
        <f t="shared" si="27"/>
        <v>0</v>
      </c>
      <c r="BN41" s="108">
        <f t="shared" si="27"/>
        <v>0</v>
      </c>
      <c r="BO41" s="108">
        <f t="shared" si="27"/>
        <v>0</v>
      </c>
      <c r="BP41" s="108">
        <f t="shared" si="27"/>
        <v>0</v>
      </c>
      <c r="BQ41" s="108">
        <f t="shared" si="27"/>
        <v>0</v>
      </c>
      <c r="BR41" s="108">
        <f t="shared" si="27"/>
        <v>0</v>
      </c>
      <c r="BS41" s="108">
        <f t="shared" si="27"/>
        <v>0</v>
      </c>
      <c r="BT41" s="108">
        <f t="shared" si="27"/>
        <v>0</v>
      </c>
      <c r="BU41" s="108">
        <f t="shared" si="27"/>
        <v>0</v>
      </c>
      <c r="BV41" s="108">
        <f t="shared" si="27"/>
        <v>0</v>
      </c>
      <c r="BW41" s="108">
        <f t="shared" si="27"/>
        <v>0</v>
      </c>
      <c r="BX41" s="108">
        <f t="shared" si="27"/>
        <v>0</v>
      </c>
      <c r="BY41" s="108">
        <f t="shared" si="27"/>
        <v>0</v>
      </c>
      <c r="BZ41" s="108">
        <f t="shared" si="27"/>
        <v>0</v>
      </c>
      <c r="CA41" s="108">
        <f t="shared" si="27"/>
        <v>0</v>
      </c>
      <c r="CB41" s="108">
        <f t="shared" si="27"/>
        <v>0</v>
      </c>
      <c r="CC41" s="108">
        <f t="shared" si="27"/>
        <v>0</v>
      </c>
      <c r="CD41" s="108">
        <f t="shared" si="27"/>
        <v>0</v>
      </c>
      <c r="CE41" s="108">
        <f t="shared" si="27"/>
        <v>0</v>
      </c>
      <c r="CF41" s="108">
        <f t="shared" si="27"/>
        <v>0</v>
      </c>
      <c r="CG41" s="108">
        <f t="shared" si="27"/>
        <v>0</v>
      </c>
      <c r="CH41" s="108">
        <f t="shared" si="27"/>
        <v>0</v>
      </c>
      <c r="CI41" s="108">
        <f t="shared" si="27"/>
        <v>0</v>
      </c>
      <c r="CJ41" s="108">
        <f t="shared" si="27"/>
        <v>0</v>
      </c>
      <c r="CK41" s="108">
        <f t="shared" si="27"/>
        <v>0</v>
      </c>
      <c r="CL41" s="108">
        <f t="shared" si="27"/>
        <v>0</v>
      </c>
      <c r="CM41" s="108">
        <f t="shared" si="27"/>
        <v>0</v>
      </c>
      <c r="CN41" s="108">
        <f t="shared" si="27"/>
        <v>0</v>
      </c>
      <c r="CO41" s="108">
        <f t="shared" si="27"/>
        <v>0</v>
      </c>
      <c r="CP41" s="108">
        <f t="shared" si="27"/>
        <v>0</v>
      </c>
      <c r="CQ41" s="108">
        <f t="shared" si="27"/>
        <v>0</v>
      </c>
      <c r="CR41" s="108">
        <f t="shared" si="27"/>
        <v>0</v>
      </c>
      <c r="CS41" s="108">
        <f t="shared" si="27"/>
        <v>0</v>
      </c>
      <c r="CT41" s="108">
        <f t="shared" si="27"/>
        <v>0</v>
      </c>
      <c r="CU41" s="108">
        <f t="shared" si="27"/>
        <v>0</v>
      </c>
      <c r="CV41" s="108">
        <f t="shared" si="27"/>
        <v>0</v>
      </c>
      <c r="CW41" s="108">
        <f t="shared" si="27"/>
        <v>0</v>
      </c>
      <c r="CX41" s="108">
        <f t="shared" si="27"/>
        <v>0</v>
      </c>
      <c r="CY41" s="108">
        <f t="shared" si="27"/>
        <v>0</v>
      </c>
      <c r="CZ41" s="108">
        <f t="shared" si="27"/>
        <v>0</v>
      </c>
      <c r="DA41" s="108">
        <f t="shared" si="27"/>
        <v>0</v>
      </c>
      <c r="DB41" s="108">
        <f t="shared" si="27"/>
        <v>0</v>
      </c>
      <c r="DC41" s="108">
        <f t="shared" si="27"/>
        <v>0</v>
      </c>
      <c r="DD41" s="108">
        <f t="shared" si="27"/>
        <v>0</v>
      </c>
      <c r="DE41" s="108">
        <f t="shared" si="27"/>
        <v>0</v>
      </c>
      <c r="DF41" s="108">
        <f t="shared" si="27"/>
        <v>0</v>
      </c>
      <c r="DG41" s="108">
        <f t="shared" si="27"/>
        <v>0</v>
      </c>
      <c r="DH41" s="108">
        <f t="shared" si="27"/>
        <v>0</v>
      </c>
      <c r="DI41" s="108">
        <f t="shared" si="27"/>
        <v>0</v>
      </c>
      <c r="DJ41" s="108">
        <f t="shared" si="27"/>
        <v>0</v>
      </c>
      <c r="DK41" s="108">
        <f t="shared" si="27"/>
        <v>0</v>
      </c>
      <c r="DL41" s="108">
        <f t="shared" si="27"/>
        <v>0</v>
      </c>
      <c r="DM41" s="108">
        <f t="shared" si="27"/>
        <v>0</v>
      </c>
      <c r="DN41" s="108">
        <f t="shared" si="27"/>
        <v>0</v>
      </c>
      <c r="DO41" s="108">
        <f t="shared" si="27"/>
        <v>0</v>
      </c>
      <c r="DP41" s="108">
        <f t="shared" si="27"/>
        <v>0</v>
      </c>
      <c r="DQ41" s="108">
        <f t="shared" si="27"/>
        <v>0</v>
      </c>
      <c r="DR41" s="108">
        <f t="shared" si="27"/>
        <v>0</v>
      </c>
      <c r="DS41" s="108">
        <f t="shared" si="27"/>
        <v>0</v>
      </c>
      <c r="DT41" s="108">
        <f t="shared" si="27"/>
        <v>0</v>
      </c>
      <c r="DU41" s="108">
        <f t="shared" si="27"/>
        <v>0</v>
      </c>
      <c r="DV41" s="108">
        <f t="shared" si="27"/>
        <v>0</v>
      </c>
      <c r="DW41" s="108">
        <f t="shared" si="27"/>
        <v>0</v>
      </c>
      <c r="DX41" s="108">
        <f t="shared" si="27"/>
        <v>0</v>
      </c>
      <c r="DY41" s="108">
        <f t="shared" si="27"/>
        <v>0</v>
      </c>
      <c r="DZ41" s="108">
        <f t="shared" si="27"/>
        <v>0</v>
      </c>
      <c r="EA41" s="108">
        <f t="shared" si="27"/>
        <v>0</v>
      </c>
      <c r="EB41" s="108">
        <f t="shared" si="27"/>
        <v>0</v>
      </c>
      <c r="EC41" s="108">
        <f t="shared" si="27"/>
        <v>0</v>
      </c>
      <c r="ED41" s="108">
        <f t="shared" si="27"/>
        <v>0</v>
      </c>
      <c r="EE41" s="108">
        <f t="shared" si="27"/>
        <v>0</v>
      </c>
      <c r="EF41" s="108">
        <f t="shared" si="27"/>
        <v>0</v>
      </c>
      <c r="EG41" s="108">
        <f t="shared" si="27"/>
        <v>0</v>
      </c>
      <c r="EH41" s="108">
        <f t="shared" si="27"/>
        <v>0</v>
      </c>
      <c r="EI41" s="108">
        <f t="shared" si="27"/>
        <v>0</v>
      </c>
      <c r="EJ41" s="108">
        <f t="shared" si="27"/>
        <v>0</v>
      </c>
      <c r="EK41" s="108">
        <f t="shared" si="27"/>
        <v>0</v>
      </c>
      <c r="EL41" s="108">
        <f t="shared" si="27"/>
        <v>0</v>
      </c>
      <c r="EM41" s="108">
        <f t="shared" si="27"/>
        <v>0</v>
      </c>
      <c r="EN41" s="108">
        <f t="shared" si="27"/>
        <v>0</v>
      </c>
      <c r="EO41" s="108">
        <f t="shared" si="27"/>
        <v>0</v>
      </c>
      <c r="EP41" s="108">
        <f t="shared" si="27"/>
        <v>0</v>
      </c>
      <c r="EQ41" s="108">
        <f t="shared" si="27"/>
        <v>0</v>
      </c>
      <c r="ER41" s="108">
        <f t="shared" si="27"/>
        <v>0</v>
      </c>
      <c r="ES41" s="108">
        <f t="shared" si="27"/>
        <v>0</v>
      </c>
      <c r="ET41" s="108">
        <f t="shared" si="27"/>
        <v>0</v>
      </c>
      <c r="EU41" s="108">
        <f t="shared" si="27"/>
        <v>0</v>
      </c>
      <c r="EV41" s="108">
        <f t="shared" si="27"/>
        <v>0</v>
      </c>
      <c r="EW41" s="108">
        <f t="shared" si="27"/>
        <v>0</v>
      </c>
      <c r="EX41" s="108">
        <f t="shared" si="27"/>
        <v>0</v>
      </c>
      <c r="EY41" s="108">
        <f t="shared" si="27"/>
        <v>0</v>
      </c>
      <c r="EZ41" s="108">
        <f t="shared" si="27"/>
        <v>0</v>
      </c>
      <c r="FA41" s="108">
        <f t="shared" si="27"/>
        <v>0</v>
      </c>
      <c r="FB41" s="108">
        <f t="shared" si="27"/>
        <v>0</v>
      </c>
      <c r="FC41" s="108">
        <f t="shared" si="27"/>
        <v>0</v>
      </c>
      <c r="FD41" s="108">
        <f t="shared" si="27"/>
        <v>0</v>
      </c>
      <c r="FE41" s="108">
        <f t="shared" si="27"/>
        <v>0</v>
      </c>
      <c r="FF41" s="108">
        <f t="shared" si="27"/>
        <v>0</v>
      </c>
      <c r="FG41" s="108">
        <f t="shared" si="27"/>
        <v>0</v>
      </c>
      <c r="FH41" s="108">
        <f t="shared" si="27"/>
        <v>0</v>
      </c>
      <c r="FI41" s="108">
        <f t="shared" si="27"/>
        <v>0</v>
      </c>
      <c r="FJ41" s="108">
        <f t="shared" si="27"/>
        <v>0</v>
      </c>
      <c r="FK41" s="108">
        <f t="shared" si="27"/>
        <v>0</v>
      </c>
      <c r="FL41" s="108">
        <f t="shared" si="27"/>
        <v>0</v>
      </c>
      <c r="FM41" s="108">
        <f t="shared" si="27"/>
        <v>0</v>
      </c>
      <c r="FN41" s="108">
        <f t="shared" si="27"/>
        <v>0</v>
      </c>
      <c r="FO41" s="108">
        <f t="shared" si="27"/>
        <v>0</v>
      </c>
      <c r="FP41" s="108">
        <f t="shared" si="27"/>
        <v>0</v>
      </c>
      <c r="FQ41" s="108">
        <f t="shared" si="27"/>
        <v>0</v>
      </c>
      <c r="FR41" s="108">
        <f t="shared" si="27"/>
        <v>0</v>
      </c>
      <c r="FS41" s="108">
        <f t="shared" si="27"/>
        <v>0</v>
      </c>
      <c r="FT41" s="108">
        <f t="shared" si="27"/>
        <v>0</v>
      </c>
      <c r="FU41" s="108">
        <f t="shared" si="27"/>
        <v>0</v>
      </c>
      <c r="FV41" s="108">
        <f t="shared" si="27"/>
        <v>0</v>
      </c>
      <c r="FW41" s="108">
        <f t="shared" si="27"/>
        <v>0</v>
      </c>
      <c r="FX41" s="108">
        <f t="shared" si="27"/>
        <v>0</v>
      </c>
      <c r="FY41" s="108">
        <f t="shared" si="27"/>
        <v>0</v>
      </c>
      <c r="FZ41" s="108">
        <f t="shared" si="27"/>
        <v>0</v>
      </c>
      <c r="GA41" s="108">
        <f t="shared" si="27"/>
        <v>0</v>
      </c>
      <c r="GB41" s="108">
        <f t="shared" si="27"/>
        <v>0</v>
      </c>
      <c r="GC41" s="108">
        <f t="shared" si="27"/>
        <v>0</v>
      </c>
      <c r="GD41" s="108">
        <f t="shared" si="27"/>
        <v>0</v>
      </c>
      <c r="GE41" s="108">
        <f t="shared" si="27"/>
        <v>0</v>
      </c>
      <c r="GF41" s="108">
        <f t="shared" si="27"/>
        <v>0</v>
      </c>
      <c r="GG41" s="108">
        <f t="shared" si="27"/>
        <v>0</v>
      </c>
      <c r="GH41" s="108">
        <f t="shared" si="27"/>
        <v>0</v>
      </c>
      <c r="GI41" s="108">
        <f t="shared" si="27"/>
        <v>0</v>
      </c>
      <c r="GJ41" s="108">
        <f t="shared" si="27"/>
        <v>0</v>
      </c>
      <c r="GK41" s="108">
        <f t="shared" si="27"/>
        <v>0</v>
      </c>
      <c r="GL41" s="108">
        <f t="shared" si="27"/>
        <v>0</v>
      </c>
      <c r="GM41" s="108">
        <f t="shared" si="27"/>
        <v>0</v>
      </c>
      <c r="GN41" s="108">
        <f t="shared" si="27"/>
        <v>0</v>
      </c>
      <c r="GO41" s="108">
        <f t="shared" si="27"/>
        <v>0</v>
      </c>
      <c r="GP41" s="108">
        <f t="shared" si="27"/>
        <v>0</v>
      </c>
      <c r="GQ41" s="108">
        <f t="shared" si="27"/>
        <v>0</v>
      </c>
      <c r="GR41" s="108">
        <f t="shared" si="27"/>
        <v>0</v>
      </c>
      <c r="GS41" s="108">
        <f t="shared" si="27"/>
        <v>0</v>
      </c>
      <c r="GT41" s="108">
        <f t="shared" si="27"/>
        <v>0</v>
      </c>
      <c r="GU41" s="108">
        <f t="shared" si="27"/>
        <v>0</v>
      </c>
      <c r="GV41" s="108">
        <f t="shared" si="27"/>
        <v>0</v>
      </c>
      <c r="GW41" s="108">
        <f t="shared" si="27"/>
        <v>0</v>
      </c>
      <c r="GX41" s="108">
        <f t="shared" si="27"/>
        <v>0</v>
      </c>
      <c r="GY41" s="108">
        <f t="shared" si="27"/>
        <v>0</v>
      </c>
      <c r="GZ41" s="108">
        <f t="shared" si="27"/>
        <v>0</v>
      </c>
      <c r="HA41" s="108">
        <f t="shared" si="27"/>
        <v>0</v>
      </c>
      <c r="HB41" s="108">
        <f t="shared" si="27"/>
        <v>0</v>
      </c>
      <c r="HC41" s="108">
        <f t="shared" si="27"/>
        <v>0</v>
      </c>
      <c r="HD41" s="108">
        <f t="shared" si="27"/>
        <v>0</v>
      </c>
      <c r="HE41" s="108">
        <f t="shared" si="27"/>
        <v>0</v>
      </c>
      <c r="HF41" s="108">
        <f t="shared" si="27"/>
        <v>0</v>
      </c>
      <c r="HG41" s="108">
        <f t="shared" si="27"/>
        <v>0</v>
      </c>
      <c r="HH41" s="108">
        <f t="shared" si="27"/>
        <v>0</v>
      </c>
      <c r="HI41" s="108">
        <f t="shared" si="27"/>
        <v>0</v>
      </c>
      <c r="HJ41" s="108">
        <f t="shared" si="27"/>
        <v>0</v>
      </c>
      <c r="HK41" s="108">
        <f t="shared" si="27"/>
        <v>0</v>
      </c>
      <c r="HL41" s="108">
        <f t="shared" si="27"/>
        <v>0</v>
      </c>
      <c r="HM41" s="108">
        <f t="shared" si="27"/>
        <v>0</v>
      </c>
      <c r="HN41" s="108">
        <f t="shared" si="27"/>
        <v>0</v>
      </c>
      <c r="HO41" s="108">
        <f t="shared" si="27"/>
        <v>0</v>
      </c>
      <c r="HP41" s="108">
        <f t="shared" si="27"/>
        <v>0</v>
      </c>
      <c r="HQ41" s="108">
        <f t="shared" si="27"/>
        <v>0</v>
      </c>
      <c r="HR41" s="108">
        <f t="shared" si="27"/>
        <v>0</v>
      </c>
      <c r="HS41" s="108">
        <f t="shared" si="27"/>
        <v>0</v>
      </c>
      <c r="HT41" s="108">
        <f t="shared" si="27"/>
        <v>0</v>
      </c>
      <c r="HU41" s="108">
        <f t="shared" si="27"/>
        <v>0</v>
      </c>
      <c r="HV41" s="108">
        <f t="shared" si="27"/>
        <v>0</v>
      </c>
      <c r="HW41" s="108">
        <f t="shared" si="27"/>
        <v>0</v>
      </c>
      <c r="HX41" s="108">
        <f t="shared" si="27"/>
        <v>0</v>
      </c>
      <c r="HY41" s="108">
        <f t="shared" si="27"/>
        <v>0</v>
      </c>
      <c r="HZ41" s="108">
        <f t="shared" si="27"/>
        <v>0</v>
      </c>
      <c r="IA41" s="108">
        <f t="shared" si="27"/>
        <v>0</v>
      </c>
      <c r="IB41" s="108">
        <f t="shared" si="27"/>
        <v>0</v>
      </c>
      <c r="IC41" s="108">
        <f t="shared" si="27"/>
        <v>0</v>
      </c>
      <c r="ID41" s="108">
        <f t="shared" si="27"/>
        <v>0</v>
      </c>
      <c r="IE41" s="108">
        <f t="shared" si="27"/>
        <v>0</v>
      </c>
      <c r="IF41" s="108">
        <f t="shared" si="27"/>
        <v>0</v>
      </c>
      <c r="IG41" s="108">
        <f t="shared" si="27"/>
        <v>0</v>
      </c>
      <c r="IH41" s="108">
        <f t="shared" si="27"/>
        <v>0</v>
      </c>
      <c r="II41" s="108">
        <f t="shared" si="27"/>
        <v>0</v>
      </c>
      <c r="IJ41" s="108">
        <f t="shared" si="27"/>
        <v>0</v>
      </c>
      <c r="IK41" s="108">
        <f t="shared" si="27"/>
        <v>0</v>
      </c>
      <c r="IL41" s="108">
        <f t="shared" si="27"/>
        <v>0</v>
      </c>
      <c r="IM41" s="108">
        <f t="shared" si="27"/>
        <v>0</v>
      </c>
      <c r="IN41" s="108">
        <f t="shared" si="27"/>
        <v>0</v>
      </c>
      <c r="IO41" s="108">
        <f t="shared" si="27"/>
        <v>0</v>
      </c>
      <c r="IP41" s="108">
        <f t="shared" si="27"/>
        <v>0</v>
      </c>
      <c r="IQ41" s="108">
        <f t="shared" si="27"/>
        <v>0</v>
      </c>
      <c r="IR41" s="108">
        <f t="shared" si="27"/>
        <v>0</v>
      </c>
      <c r="IS41" s="108">
        <f t="shared" si="27"/>
        <v>0</v>
      </c>
      <c r="IT41" s="108">
        <f t="shared" si="27"/>
        <v>0</v>
      </c>
      <c r="IU41" s="108">
        <f t="shared" si="27"/>
        <v>0</v>
      </c>
      <c r="IV41" s="108">
        <f t="shared" si="27"/>
        <v>0</v>
      </c>
      <c r="IW41" s="108">
        <f t="shared" si="27"/>
        <v>0</v>
      </c>
      <c r="IX41" s="108">
        <f t="shared" si="27"/>
        <v>0</v>
      </c>
      <c r="IY41" s="108">
        <f t="shared" si="27"/>
        <v>0</v>
      </c>
      <c r="IZ41" s="108">
        <f t="shared" si="27"/>
        <v>0</v>
      </c>
      <c r="JA41" s="108">
        <f t="shared" si="27"/>
        <v>0</v>
      </c>
      <c r="JB41" s="108">
        <f t="shared" si="27"/>
        <v>0</v>
      </c>
      <c r="JC41" s="108">
        <f t="shared" si="27"/>
        <v>0</v>
      </c>
      <c r="JD41" s="108">
        <f t="shared" si="27"/>
        <v>0</v>
      </c>
      <c r="JE41" s="108">
        <f t="shared" si="27"/>
        <v>0</v>
      </c>
      <c r="JF41" s="108">
        <f t="shared" si="27"/>
        <v>0</v>
      </c>
      <c r="JG41" s="108">
        <f t="shared" si="27"/>
        <v>0</v>
      </c>
      <c r="JH41" s="108">
        <f t="shared" si="27"/>
        <v>0</v>
      </c>
      <c r="JI41" s="108">
        <f t="shared" si="27"/>
        <v>0</v>
      </c>
      <c r="JJ41" s="108">
        <f t="shared" si="27"/>
        <v>0</v>
      </c>
      <c r="JK41" s="108">
        <f t="shared" si="27"/>
        <v>0</v>
      </c>
      <c r="JL41" s="108">
        <f t="shared" si="27"/>
        <v>0</v>
      </c>
      <c r="JM41" s="108">
        <f t="shared" si="27"/>
        <v>0</v>
      </c>
      <c r="JN41" s="108">
        <f t="shared" si="27"/>
        <v>0</v>
      </c>
      <c r="JO41" s="108">
        <f t="shared" si="27"/>
        <v>0</v>
      </c>
      <c r="JP41" s="108">
        <f t="shared" si="27"/>
        <v>0</v>
      </c>
      <c r="JQ41" s="108">
        <f t="shared" si="27"/>
        <v>0</v>
      </c>
      <c r="JR41" s="108">
        <f t="shared" si="27"/>
        <v>0</v>
      </c>
      <c r="JS41" s="108">
        <f t="shared" si="27"/>
        <v>0</v>
      </c>
      <c r="JT41" s="108">
        <f t="shared" si="27"/>
        <v>0</v>
      </c>
      <c r="JU41" s="108">
        <f t="shared" si="27"/>
        <v>0</v>
      </c>
      <c r="JV41" s="108">
        <f t="shared" si="27"/>
        <v>0</v>
      </c>
      <c r="JW41" s="108">
        <f t="shared" si="27"/>
        <v>0</v>
      </c>
      <c r="JX41" s="108">
        <f t="shared" si="27"/>
        <v>0</v>
      </c>
      <c r="JY41" s="108">
        <f t="shared" si="27"/>
        <v>0</v>
      </c>
      <c r="JZ41" s="108">
        <f t="shared" si="27"/>
        <v>0</v>
      </c>
      <c r="KA41" s="108">
        <f t="shared" si="27"/>
        <v>0</v>
      </c>
      <c r="KB41" s="108">
        <f t="shared" si="27"/>
        <v>0</v>
      </c>
      <c r="KC41" s="108">
        <f t="shared" si="27"/>
        <v>0</v>
      </c>
      <c r="KD41" s="108">
        <f t="shared" si="27"/>
        <v>0</v>
      </c>
      <c r="KE41" s="108">
        <f t="shared" si="27"/>
        <v>0</v>
      </c>
      <c r="KF41" s="108">
        <f t="shared" si="27"/>
        <v>0</v>
      </c>
      <c r="KG41" s="108">
        <f t="shared" si="27"/>
        <v>0</v>
      </c>
      <c r="KH41" s="108">
        <f t="shared" si="27"/>
        <v>0</v>
      </c>
      <c r="KI41" s="108">
        <f t="shared" si="27"/>
        <v>0</v>
      </c>
      <c r="KJ41" s="108">
        <f t="shared" si="27"/>
        <v>0</v>
      </c>
      <c r="KK41" s="108">
        <f t="shared" si="27"/>
        <v>0</v>
      </c>
      <c r="KL41" s="108">
        <f t="shared" si="27"/>
        <v>0</v>
      </c>
      <c r="KM41" s="108">
        <f t="shared" si="27"/>
        <v>0</v>
      </c>
      <c r="KN41" s="108">
        <f t="shared" si="27"/>
        <v>0</v>
      </c>
      <c r="KO41" s="108">
        <f t="shared" si="27"/>
        <v>0</v>
      </c>
      <c r="KP41" s="108">
        <f t="shared" si="27"/>
        <v>0</v>
      </c>
      <c r="KQ41" s="108">
        <f t="shared" si="27"/>
        <v>0</v>
      </c>
      <c r="KR41" s="108">
        <f t="shared" si="27"/>
        <v>0</v>
      </c>
      <c r="KS41" s="108">
        <f t="shared" si="27"/>
        <v>0</v>
      </c>
      <c r="KT41" s="108">
        <f t="shared" si="27"/>
        <v>0</v>
      </c>
      <c r="KU41" s="108">
        <f t="shared" si="27"/>
        <v>0</v>
      </c>
      <c r="KV41" s="108">
        <f t="shared" si="27"/>
        <v>0</v>
      </c>
      <c r="KW41" s="108">
        <f t="shared" si="27"/>
        <v>0</v>
      </c>
      <c r="KX41" s="108">
        <f t="shared" si="27"/>
        <v>0</v>
      </c>
      <c r="KY41" s="108">
        <f t="shared" si="27"/>
        <v>0</v>
      </c>
      <c r="KZ41" s="108">
        <f t="shared" si="27"/>
        <v>0</v>
      </c>
      <c r="LA41" s="108">
        <f t="shared" si="27"/>
        <v>0</v>
      </c>
      <c r="LB41" s="108">
        <f t="shared" si="27"/>
        <v>0</v>
      </c>
      <c r="LC41" s="108">
        <f t="shared" si="27"/>
        <v>0</v>
      </c>
      <c r="LD41" s="108">
        <f t="shared" si="27"/>
        <v>0</v>
      </c>
      <c r="LE41" s="108">
        <f t="shared" si="27"/>
        <v>0</v>
      </c>
      <c r="LF41" s="108">
        <f t="shared" si="27"/>
        <v>0</v>
      </c>
      <c r="LG41" s="108">
        <f t="shared" si="27"/>
        <v>0</v>
      </c>
      <c r="LH41" s="108">
        <f t="shared" si="27"/>
        <v>0</v>
      </c>
      <c r="LI41" s="108">
        <f t="shared" si="27"/>
        <v>0</v>
      </c>
      <c r="LJ41" s="108">
        <f t="shared" si="27"/>
        <v>0</v>
      </c>
      <c r="LK41" s="108">
        <f t="shared" si="27"/>
        <v>0</v>
      </c>
      <c r="LL41" s="108">
        <f t="shared" si="27"/>
        <v>0</v>
      </c>
      <c r="LM41" s="108">
        <f t="shared" si="27"/>
        <v>0</v>
      </c>
      <c r="LN41" s="108">
        <f t="shared" si="27"/>
        <v>0</v>
      </c>
      <c r="LO41" s="108">
        <f t="shared" si="27"/>
        <v>0</v>
      </c>
      <c r="LP41" s="108">
        <f t="shared" si="27"/>
        <v>0</v>
      </c>
      <c r="LQ41" s="108">
        <f t="shared" si="27"/>
        <v>0</v>
      </c>
      <c r="LR41" s="108">
        <f t="shared" si="27"/>
        <v>0</v>
      </c>
      <c r="LS41" s="108">
        <f t="shared" si="27"/>
        <v>0</v>
      </c>
      <c r="LT41" s="108">
        <f t="shared" si="27"/>
        <v>0</v>
      </c>
      <c r="LU41" s="108">
        <f t="shared" si="27"/>
        <v>0</v>
      </c>
      <c r="LV41" s="108">
        <f t="shared" si="27"/>
        <v>0</v>
      </c>
      <c r="LW41" s="108">
        <f t="shared" si="27"/>
        <v>0</v>
      </c>
      <c r="LX41" s="108">
        <f t="shared" si="27"/>
        <v>0</v>
      </c>
      <c r="LY41" s="108">
        <f t="shared" si="27"/>
        <v>0</v>
      </c>
      <c r="LZ41" s="108">
        <f t="shared" si="27"/>
        <v>0</v>
      </c>
      <c r="MA41" s="108">
        <f t="shared" si="27"/>
        <v>0</v>
      </c>
      <c r="MB41" s="108">
        <f t="shared" si="27"/>
        <v>0</v>
      </c>
      <c r="MC41" s="108">
        <f t="shared" si="27"/>
        <v>0</v>
      </c>
      <c r="MD41" s="108">
        <f t="shared" si="27"/>
        <v>0</v>
      </c>
      <c r="ME41" s="108">
        <f t="shared" si="27"/>
        <v>0</v>
      </c>
      <c r="MF41" s="108">
        <f t="shared" si="27"/>
        <v>0</v>
      </c>
      <c r="MG41" s="108">
        <f t="shared" si="27"/>
        <v>0</v>
      </c>
      <c r="MH41" s="108">
        <f t="shared" si="27"/>
        <v>0</v>
      </c>
      <c r="MI41" s="108">
        <f t="shared" si="27"/>
        <v>0</v>
      </c>
      <c r="MJ41" s="108">
        <f t="shared" si="27"/>
        <v>0</v>
      </c>
      <c r="MK41" s="108">
        <f t="shared" si="27"/>
        <v>0</v>
      </c>
      <c r="ML41" s="108">
        <f t="shared" si="27"/>
        <v>0</v>
      </c>
      <c r="MM41" s="108">
        <f t="shared" si="27"/>
        <v>0</v>
      </c>
      <c r="MN41" s="108">
        <f t="shared" si="27"/>
        <v>0</v>
      </c>
      <c r="MO41" s="108">
        <f t="shared" si="27"/>
        <v>0</v>
      </c>
      <c r="MP41" s="108">
        <f t="shared" si="27"/>
        <v>0</v>
      </c>
      <c r="MQ41" s="108">
        <f t="shared" si="27"/>
        <v>0</v>
      </c>
      <c r="MR41" s="108">
        <f t="shared" si="27"/>
        <v>0</v>
      </c>
      <c r="MS41" s="108">
        <f t="shared" si="27"/>
        <v>0</v>
      </c>
      <c r="MT41" s="108">
        <f t="shared" si="27"/>
        <v>0</v>
      </c>
      <c r="MU41" s="108">
        <f t="shared" si="27"/>
        <v>0</v>
      </c>
      <c r="MV41" s="108">
        <f t="shared" si="27"/>
        <v>0</v>
      </c>
      <c r="MW41" s="108">
        <f t="shared" si="27"/>
        <v>0</v>
      </c>
      <c r="MX41" s="108">
        <f t="shared" si="27"/>
        <v>0</v>
      </c>
      <c r="MY41" s="108">
        <f t="shared" si="27"/>
        <v>0</v>
      </c>
      <c r="MZ41" s="108">
        <f t="shared" si="27"/>
        <v>0</v>
      </c>
      <c r="NA41" s="108">
        <f t="shared" si="27"/>
        <v>0</v>
      </c>
      <c r="NB41" s="108">
        <f t="shared" si="27"/>
        <v>0</v>
      </c>
      <c r="NC41" s="108">
        <f t="shared" si="27"/>
        <v>0</v>
      </c>
      <c r="ND41" s="108">
        <f t="shared" si="27"/>
        <v>0</v>
      </c>
      <c r="NE41" s="108">
        <f t="shared" si="27"/>
        <v>0</v>
      </c>
      <c r="NF41" s="108">
        <f t="shared" si="27"/>
        <v>0</v>
      </c>
      <c r="NG41" s="108">
        <f t="shared" si="27"/>
        <v>0</v>
      </c>
      <c r="NH41" s="108">
        <f t="shared" si="27"/>
        <v>0</v>
      </c>
      <c r="NI41" s="178">
        <f>IF(NI22=$D$3,$E$34,0)</f>
        <v>51240548.47</v>
      </c>
    </row>
    <row r="42" ht="14.25" customHeight="1">
      <c r="B42" s="46" t="s">
        <v>209</v>
      </c>
      <c r="D42" s="167">
        <f>$E$16/12</f>
        <v>30</v>
      </c>
      <c r="E42" s="152">
        <f>Model!$I$44*12</f>
        <v>360</v>
      </c>
      <c r="G42" s="46" t="s">
        <v>143</v>
      </c>
      <c r="I42" s="108">
        <f t="shared" ref="I42:NH42" si="28">IF(I3=$E$44,H43-I40,0)</f>
        <v>0</v>
      </c>
      <c r="J42" s="108">
        <f t="shared" si="28"/>
        <v>0</v>
      </c>
      <c r="K42" s="108">
        <f t="shared" si="28"/>
        <v>0</v>
      </c>
      <c r="L42" s="108">
        <f t="shared" si="28"/>
        <v>0</v>
      </c>
      <c r="M42" s="108">
        <f t="shared" si="28"/>
        <v>0</v>
      </c>
      <c r="N42" s="108">
        <f t="shared" si="28"/>
        <v>0</v>
      </c>
      <c r="O42" s="108">
        <f t="shared" si="28"/>
        <v>0</v>
      </c>
      <c r="P42" s="108">
        <f t="shared" si="28"/>
        <v>0</v>
      </c>
      <c r="Q42" s="108">
        <f t="shared" si="28"/>
        <v>0</v>
      </c>
      <c r="R42" s="108">
        <f t="shared" si="28"/>
        <v>0</v>
      </c>
      <c r="S42" s="108">
        <f t="shared" si="28"/>
        <v>0</v>
      </c>
      <c r="T42" s="108">
        <f t="shared" si="28"/>
        <v>0</v>
      </c>
      <c r="U42" s="108">
        <f t="shared" si="28"/>
        <v>0</v>
      </c>
      <c r="V42" s="108">
        <f t="shared" si="28"/>
        <v>0</v>
      </c>
      <c r="W42" s="108">
        <f t="shared" si="28"/>
        <v>0</v>
      </c>
      <c r="X42" s="108">
        <f t="shared" si="28"/>
        <v>0</v>
      </c>
      <c r="Y42" s="108">
        <f t="shared" si="28"/>
        <v>0</v>
      </c>
      <c r="Z42" s="108">
        <f t="shared" si="28"/>
        <v>0</v>
      </c>
      <c r="AA42" s="108">
        <f t="shared" si="28"/>
        <v>0</v>
      </c>
      <c r="AB42" s="108">
        <f t="shared" si="28"/>
        <v>0</v>
      </c>
      <c r="AC42" s="108">
        <f t="shared" si="28"/>
        <v>0</v>
      </c>
      <c r="AD42" s="108">
        <f t="shared" si="28"/>
        <v>0</v>
      </c>
      <c r="AE42" s="108">
        <f t="shared" si="28"/>
        <v>0</v>
      </c>
      <c r="AF42" s="108">
        <f t="shared" si="28"/>
        <v>0</v>
      </c>
      <c r="AG42" s="108">
        <f t="shared" si="28"/>
        <v>0</v>
      </c>
      <c r="AH42" s="108">
        <f t="shared" si="28"/>
        <v>0</v>
      </c>
      <c r="AI42" s="108">
        <f t="shared" si="28"/>
        <v>0</v>
      </c>
      <c r="AJ42" s="108">
        <f t="shared" si="28"/>
        <v>0</v>
      </c>
      <c r="AK42" s="108">
        <f t="shared" si="28"/>
        <v>0</v>
      </c>
      <c r="AL42" s="108">
        <f t="shared" si="28"/>
        <v>0</v>
      </c>
      <c r="AM42" s="108">
        <f t="shared" si="28"/>
        <v>0</v>
      </c>
      <c r="AN42" s="108">
        <f t="shared" si="28"/>
        <v>0</v>
      </c>
      <c r="AO42" s="108">
        <f t="shared" si="28"/>
        <v>0</v>
      </c>
      <c r="AP42" s="108">
        <f t="shared" si="28"/>
        <v>0</v>
      </c>
      <c r="AQ42" s="108">
        <f t="shared" si="28"/>
        <v>0</v>
      </c>
      <c r="AR42" s="108">
        <f t="shared" si="28"/>
        <v>0</v>
      </c>
      <c r="AS42" s="108">
        <f t="shared" si="28"/>
        <v>0</v>
      </c>
      <c r="AT42" s="108">
        <f t="shared" si="28"/>
        <v>0</v>
      </c>
      <c r="AU42" s="108">
        <f t="shared" si="28"/>
        <v>0</v>
      </c>
      <c r="AV42" s="108">
        <f t="shared" si="28"/>
        <v>0</v>
      </c>
      <c r="AW42" s="108">
        <f t="shared" si="28"/>
        <v>0</v>
      </c>
      <c r="AX42" s="108">
        <f t="shared" si="28"/>
        <v>0</v>
      </c>
      <c r="AY42" s="108">
        <f t="shared" si="28"/>
        <v>0</v>
      </c>
      <c r="AZ42" s="108">
        <f t="shared" si="28"/>
        <v>0</v>
      </c>
      <c r="BA42" s="108">
        <f t="shared" si="28"/>
        <v>0</v>
      </c>
      <c r="BB42" s="108">
        <f t="shared" si="28"/>
        <v>0</v>
      </c>
      <c r="BC42" s="108">
        <f t="shared" si="28"/>
        <v>0</v>
      </c>
      <c r="BD42" s="108">
        <f t="shared" si="28"/>
        <v>0</v>
      </c>
      <c r="BE42" s="108">
        <f t="shared" si="28"/>
        <v>0</v>
      </c>
      <c r="BF42" s="108">
        <f t="shared" si="28"/>
        <v>0</v>
      </c>
      <c r="BG42" s="108">
        <f t="shared" si="28"/>
        <v>0</v>
      </c>
      <c r="BH42" s="108">
        <f t="shared" si="28"/>
        <v>0</v>
      </c>
      <c r="BI42" s="108">
        <f t="shared" si="28"/>
        <v>51088150.98</v>
      </c>
      <c r="BJ42" s="108">
        <f t="shared" si="28"/>
        <v>0</v>
      </c>
      <c r="BK42" s="108">
        <f t="shared" si="28"/>
        <v>0</v>
      </c>
      <c r="BL42" s="108">
        <f t="shared" si="28"/>
        <v>0</v>
      </c>
      <c r="BM42" s="108">
        <f t="shared" si="28"/>
        <v>0</v>
      </c>
      <c r="BN42" s="108">
        <f t="shared" si="28"/>
        <v>0</v>
      </c>
      <c r="BO42" s="108">
        <f t="shared" si="28"/>
        <v>0</v>
      </c>
      <c r="BP42" s="108">
        <f t="shared" si="28"/>
        <v>0</v>
      </c>
      <c r="BQ42" s="108">
        <f t="shared" si="28"/>
        <v>0</v>
      </c>
      <c r="BR42" s="108">
        <f t="shared" si="28"/>
        <v>0</v>
      </c>
      <c r="BS42" s="108">
        <f t="shared" si="28"/>
        <v>0</v>
      </c>
      <c r="BT42" s="108">
        <f t="shared" si="28"/>
        <v>0</v>
      </c>
      <c r="BU42" s="108">
        <f t="shared" si="28"/>
        <v>0</v>
      </c>
      <c r="BV42" s="108">
        <f t="shared" si="28"/>
        <v>0</v>
      </c>
      <c r="BW42" s="108">
        <f t="shared" si="28"/>
        <v>0</v>
      </c>
      <c r="BX42" s="108">
        <f t="shared" si="28"/>
        <v>0</v>
      </c>
      <c r="BY42" s="108">
        <f t="shared" si="28"/>
        <v>0</v>
      </c>
      <c r="BZ42" s="108">
        <f t="shared" si="28"/>
        <v>0</v>
      </c>
      <c r="CA42" s="108">
        <f t="shared" si="28"/>
        <v>0</v>
      </c>
      <c r="CB42" s="108">
        <f t="shared" si="28"/>
        <v>0</v>
      </c>
      <c r="CC42" s="108">
        <f t="shared" si="28"/>
        <v>0</v>
      </c>
      <c r="CD42" s="108">
        <f t="shared" si="28"/>
        <v>0</v>
      </c>
      <c r="CE42" s="108">
        <f t="shared" si="28"/>
        <v>0</v>
      </c>
      <c r="CF42" s="108">
        <f t="shared" si="28"/>
        <v>0</v>
      </c>
      <c r="CG42" s="108">
        <f t="shared" si="28"/>
        <v>0</v>
      </c>
      <c r="CH42" s="108">
        <f t="shared" si="28"/>
        <v>0</v>
      </c>
      <c r="CI42" s="108">
        <f t="shared" si="28"/>
        <v>0</v>
      </c>
      <c r="CJ42" s="108">
        <f t="shared" si="28"/>
        <v>0</v>
      </c>
      <c r="CK42" s="108">
        <f t="shared" si="28"/>
        <v>0</v>
      </c>
      <c r="CL42" s="108">
        <f t="shared" si="28"/>
        <v>0</v>
      </c>
      <c r="CM42" s="108">
        <f t="shared" si="28"/>
        <v>0</v>
      </c>
      <c r="CN42" s="108">
        <f t="shared" si="28"/>
        <v>0</v>
      </c>
      <c r="CO42" s="108">
        <f t="shared" si="28"/>
        <v>0</v>
      </c>
      <c r="CP42" s="108">
        <f t="shared" si="28"/>
        <v>0</v>
      </c>
      <c r="CQ42" s="108">
        <f t="shared" si="28"/>
        <v>0</v>
      </c>
      <c r="CR42" s="108">
        <f t="shared" si="28"/>
        <v>0</v>
      </c>
      <c r="CS42" s="108">
        <f t="shared" si="28"/>
        <v>0</v>
      </c>
      <c r="CT42" s="108">
        <f t="shared" si="28"/>
        <v>0</v>
      </c>
      <c r="CU42" s="108">
        <f t="shared" si="28"/>
        <v>0</v>
      </c>
      <c r="CV42" s="108">
        <f t="shared" si="28"/>
        <v>0</v>
      </c>
      <c r="CW42" s="108">
        <f t="shared" si="28"/>
        <v>0</v>
      </c>
      <c r="CX42" s="108">
        <f t="shared" si="28"/>
        <v>0</v>
      </c>
      <c r="CY42" s="108">
        <f t="shared" si="28"/>
        <v>0</v>
      </c>
      <c r="CZ42" s="108">
        <f t="shared" si="28"/>
        <v>0</v>
      </c>
      <c r="DA42" s="108">
        <f t="shared" si="28"/>
        <v>0</v>
      </c>
      <c r="DB42" s="108">
        <f t="shared" si="28"/>
        <v>0</v>
      </c>
      <c r="DC42" s="108">
        <f t="shared" si="28"/>
        <v>0</v>
      </c>
      <c r="DD42" s="108">
        <f t="shared" si="28"/>
        <v>0</v>
      </c>
      <c r="DE42" s="108">
        <f t="shared" si="28"/>
        <v>0</v>
      </c>
      <c r="DF42" s="108">
        <f t="shared" si="28"/>
        <v>0</v>
      </c>
      <c r="DG42" s="108">
        <f t="shared" si="28"/>
        <v>0</v>
      </c>
      <c r="DH42" s="108">
        <f t="shared" si="28"/>
        <v>0</v>
      </c>
      <c r="DI42" s="108">
        <f t="shared" si="28"/>
        <v>0</v>
      </c>
      <c r="DJ42" s="108">
        <f t="shared" si="28"/>
        <v>0</v>
      </c>
      <c r="DK42" s="108">
        <f t="shared" si="28"/>
        <v>0</v>
      </c>
      <c r="DL42" s="108">
        <f t="shared" si="28"/>
        <v>0</v>
      </c>
      <c r="DM42" s="108">
        <f t="shared" si="28"/>
        <v>0</v>
      </c>
      <c r="DN42" s="108">
        <f t="shared" si="28"/>
        <v>0</v>
      </c>
      <c r="DO42" s="108">
        <f t="shared" si="28"/>
        <v>0</v>
      </c>
      <c r="DP42" s="108">
        <f t="shared" si="28"/>
        <v>0</v>
      </c>
      <c r="DQ42" s="108">
        <f t="shared" si="28"/>
        <v>0</v>
      </c>
      <c r="DR42" s="108">
        <f t="shared" si="28"/>
        <v>0</v>
      </c>
      <c r="DS42" s="108">
        <f t="shared" si="28"/>
        <v>0</v>
      </c>
      <c r="DT42" s="108">
        <f t="shared" si="28"/>
        <v>0</v>
      </c>
      <c r="DU42" s="108">
        <f t="shared" si="28"/>
        <v>0</v>
      </c>
      <c r="DV42" s="108">
        <f t="shared" si="28"/>
        <v>0</v>
      </c>
      <c r="DW42" s="108">
        <f t="shared" si="28"/>
        <v>0</v>
      </c>
      <c r="DX42" s="108">
        <f t="shared" si="28"/>
        <v>0</v>
      </c>
      <c r="DY42" s="108">
        <f t="shared" si="28"/>
        <v>0</v>
      </c>
      <c r="DZ42" s="108">
        <f t="shared" si="28"/>
        <v>0</v>
      </c>
      <c r="EA42" s="108">
        <f t="shared" si="28"/>
        <v>0</v>
      </c>
      <c r="EB42" s="108">
        <f t="shared" si="28"/>
        <v>0</v>
      </c>
      <c r="EC42" s="108">
        <f t="shared" si="28"/>
        <v>0</v>
      </c>
      <c r="ED42" s="108">
        <f t="shared" si="28"/>
        <v>0</v>
      </c>
      <c r="EE42" s="108">
        <f t="shared" si="28"/>
        <v>0</v>
      </c>
      <c r="EF42" s="108">
        <f t="shared" si="28"/>
        <v>0</v>
      </c>
      <c r="EG42" s="108">
        <f t="shared" si="28"/>
        <v>0</v>
      </c>
      <c r="EH42" s="108">
        <f t="shared" si="28"/>
        <v>0</v>
      </c>
      <c r="EI42" s="108">
        <f t="shared" si="28"/>
        <v>0</v>
      </c>
      <c r="EJ42" s="108">
        <f t="shared" si="28"/>
        <v>0</v>
      </c>
      <c r="EK42" s="108">
        <f t="shared" si="28"/>
        <v>0</v>
      </c>
      <c r="EL42" s="108">
        <f t="shared" si="28"/>
        <v>0</v>
      </c>
      <c r="EM42" s="108">
        <f t="shared" si="28"/>
        <v>0</v>
      </c>
      <c r="EN42" s="108">
        <f t="shared" si="28"/>
        <v>0</v>
      </c>
      <c r="EO42" s="108">
        <f t="shared" si="28"/>
        <v>0</v>
      </c>
      <c r="EP42" s="108">
        <f t="shared" si="28"/>
        <v>0</v>
      </c>
      <c r="EQ42" s="108">
        <f t="shared" si="28"/>
        <v>0</v>
      </c>
      <c r="ER42" s="108">
        <f t="shared" si="28"/>
        <v>0</v>
      </c>
      <c r="ES42" s="108">
        <f t="shared" si="28"/>
        <v>0</v>
      </c>
      <c r="ET42" s="108">
        <f t="shared" si="28"/>
        <v>0</v>
      </c>
      <c r="EU42" s="108">
        <f t="shared" si="28"/>
        <v>0</v>
      </c>
      <c r="EV42" s="108">
        <f t="shared" si="28"/>
        <v>0</v>
      </c>
      <c r="EW42" s="108">
        <f t="shared" si="28"/>
        <v>0</v>
      </c>
      <c r="EX42" s="108">
        <f t="shared" si="28"/>
        <v>0</v>
      </c>
      <c r="EY42" s="108">
        <f t="shared" si="28"/>
        <v>0</v>
      </c>
      <c r="EZ42" s="108">
        <f t="shared" si="28"/>
        <v>0</v>
      </c>
      <c r="FA42" s="108">
        <f t="shared" si="28"/>
        <v>0</v>
      </c>
      <c r="FB42" s="108">
        <f t="shared" si="28"/>
        <v>0</v>
      </c>
      <c r="FC42" s="108">
        <f t="shared" si="28"/>
        <v>0</v>
      </c>
      <c r="FD42" s="108">
        <f t="shared" si="28"/>
        <v>0</v>
      </c>
      <c r="FE42" s="108">
        <f t="shared" si="28"/>
        <v>0</v>
      </c>
      <c r="FF42" s="108">
        <f t="shared" si="28"/>
        <v>0</v>
      </c>
      <c r="FG42" s="108">
        <f t="shared" si="28"/>
        <v>0</v>
      </c>
      <c r="FH42" s="108">
        <f t="shared" si="28"/>
        <v>0</v>
      </c>
      <c r="FI42" s="108">
        <f t="shared" si="28"/>
        <v>0</v>
      </c>
      <c r="FJ42" s="108">
        <f t="shared" si="28"/>
        <v>0</v>
      </c>
      <c r="FK42" s="108">
        <f t="shared" si="28"/>
        <v>0</v>
      </c>
      <c r="FL42" s="108">
        <f t="shared" si="28"/>
        <v>0</v>
      </c>
      <c r="FM42" s="108">
        <f t="shared" si="28"/>
        <v>0</v>
      </c>
      <c r="FN42" s="108">
        <f t="shared" si="28"/>
        <v>0</v>
      </c>
      <c r="FO42" s="108">
        <f t="shared" si="28"/>
        <v>0</v>
      </c>
      <c r="FP42" s="108">
        <f t="shared" si="28"/>
        <v>0</v>
      </c>
      <c r="FQ42" s="108">
        <f t="shared" si="28"/>
        <v>0</v>
      </c>
      <c r="FR42" s="108">
        <f t="shared" si="28"/>
        <v>0</v>
      </c>
      <c r="FS42" s="108">
        <f t="shared" si="28"/>
        <v>0</v>
      </c>
      <c r="FT42" s="108">
        <f t="shared" si="28"/>
        <v>0</v>
      </c>
      <c r="FU42" s="108">
        <f t="shared" si="28"/>
        <v>0</v>
      </c>
      <c r="FV42" s="108">
        <f t="shared" si="28"/>
        <v>0</v>
      </c>
      <c r="FW42" s="108">
        <f t="shared" si="28"/>
        <v>0</v>
      </c>
      <c r="FX42" s="108">
        <f t="shared" si="28"/>
        <v>0</v>
      </c>
      <c r="FY42" s="108">
        <f t="shared" si="28"/>
        <v>0</v>
      </c>
      <c r="FZ42" s="108">
        <f t="shared" si="28"/>
        <v>0</v>
      </c>
      <c r="GA42" s="108">
        <f t="shared" si="28"/>
        <v>0</v>
      </c>
      <c r="GB42" s="108">
        <f t="shared" si="28"/>
        <v>0</v>
      </c>
      <c r="GC42" s="108">
        <f t="shared" si="28"/>
        <v>0</v>
      </c>
      <c r="GD42" s="108">
        <f t="shared" si="28"/>
        <v>0</v>
      </c>
      <c r="GE42" s="108">
        <f t="shared" si="28"/>
        <v>0</v>
      </c>
      <c r="GF42" s="108">
        <f t="shared" si="28"/>
        <v>0</v>
      </c>
      <c r="GG42" s="108">
        <f t="shared" si="28"/>
        <v>0</v>
      </c>
      <c r="GH42" s="108">
        <f t="shared" si="28"/>
        <v>0</v>
      </c>
      <c r="GI42" s="108">
        <f t="shared" si="28"/>
        <v>0</v>
      </c>
      <c r="GJ42" s="108">
        <f t="shared" si="28"/>
        <v>0</v>
      </c>
      <c r="GK42" s="108">
        <f t="shared" si="28"/>
        <v>0</v>
      </c>
      <c r="GL42" s="108">
        <f t="shared" si="28"/>
        <v>0</v>
      </c>
      <c r="GM42" s="108">
        <f t="shared" si="28"/>
        <v>0</v>
      </c>
      <c r="GN42" s="108">
        <f t="shared" si="28"/>
        <v>0</v>
      </c>
      <c r="GO42" s="108">
        <f t="shared" si="28"/>
        <v>0</v>
      </c>
      <c r="GP42" s="108">
        <f t="shared" si="28"/>
        <v>0</v>
      </c>
      <c r="GQ42" s="108">
        <f t="shared" si="28"/>
        <v>0</v>
      </c>
      <c r="GR42" s="108">
        <f t="shared" si="28"/>
        <v>0</v>
      </c>
      <c r="GS42" s="108">
        <f t="shared" si="28"/>
        <v>0</v>
      </c>
      <c r="GT42" s="108">
        <f t="shared" si="28"/>
        <v>0</v>
      </c>
      <c r="GU42" s="108">
        <f t="shared" si="28"/>
        <v>0</v>
      </c>
      <c r="GV42" s="108">
        <f t="shared" si="28"/>
        <v>0</v>
      </c>
      <c r="GW42" s="108">
        <f t="shared" si="28"/>
        <v>0</v>
      </c>
      <c r="GX42" s="108">
        <f t="shared" si="28"/>
        <v>0</v>
      </c>
      <c r="GY42" s="108">
        <f t="shared" si="28"/>
        <v>0</v>
      </c>
      <c r="GZ42" s="108">
        <f t="shared" si="28"/>
        <v>0</v>
      </c>
      <c r="HA42" s="108">
        <f t="shared" si="28"/>
        <v>0</v>
      </c>
      <c r="HB42" s="108">
        <f t="shared" si="28"/>
        <v>0</v>
      </c>
      <c r="HC42" s="108">
        <f t="shared" si="28"/>
        <v>0</v>
      </c>
      <c r="HD42" s="108">
        <f t="shared" si="28"/>
        <v>0</v>
      </c>
      <c r="HE42" s="108">
        <f t="shared" si="28"/>
        <v>0</v>
      </c>
      <c r="HF42" s="108">
        <f t="shared" si="28"/>
        <v>0</v>
      </c>
      <c r="HG42" s="108">
        <f t="shared" si="28"/>
        <v>0</v>
      </c>
      <c r="HH42" s="108">
        <f t="shared" si="28"/>
        <v>0</v>
      </c>
      <c r="HI42" s="108">
        <f t="shared" si="28"/>
        <v>0</v>
      </c>
      <c r="HJ42" s="108">
        <f t="shared" si="28"/>
        <v>0</v>
      </c>
      <c r="HK42" s="108">
        <f t="shared" si="28"/>
        <v>0</v>
      </c>
      <c r="HL42" s="108">
        <f t="shared" si="28"/>
        <v>0</v>
      </c>
      <c r="HM42" s="108">
        <f t="shared" si="28"/>
        <v>0</v>
      </c>
      <c r="HN42" s="108">
        <f t="shared" si="28"/>
        <v>0</v>
      </c>
      <c r="HO42" s="108">
        <f t="shared" si="28"/>
        <v>0</v>
      </c>
      <c r="HP42" s="108">
        <f t="shared" si="28"/>
        <v>0</v>
      </c>
      <c r="HQ42" s="108">
        <f t="shared" si="28"/>
        <v>0</v>
      </c>
      <c r="HR42" s="108">
        <f t="shared" si="28"/>
        <v>0</v>
      </c>
      <c r="HS42" s="108">
        <f t="shared" si="28"/>
        <v>0</v>
      </c>
      <c r="HT42" s="108">
        <f t="shared" si="28"/>
        <v>0</v>
      </c>
      <c r="HU42" s="108">
        <f t="shared" si="28"/>
        <v>0</v>
      </c>
      <c r="HV42" s="108">
        <f t="shared" si="28"/>
        <v>0</v>
      </c>
      <c r="HW42" s="108">
        <f t="shared" si="28"/>
        <v>0</v>
      </c>
      <c r="HX42" s="108">
        <f t="shared" si="28"/>
        <v>0</v>
      </c>
      <c r="HY42" s="108">
        <f t="shared" si="28"/>
        <v>0</v>
      </c>
      <c r="HZ42" s="108">
        <f t="shared" si="28"/>
        <v>0</v>
      </c>
      <c r="IA42" s="108">
        <f t="shared" si="28"/>
        <v>0</v>
      </c>
      <c r="IB42" s="108">
        <f t="shared" si="28"/>
        <v>0</v>
      </c>
      <c r="IC42" s="108">
        <f t="shared" si="28"/>
        <v>0</v>
      </c>
      <c r="ID42" s="108">
        <f t="shared" si="28"/>
        <v>0</v>
      </c>
      <c r="IE42" s="108">
        <f t="shared" si="28"/>
        <v>0</v>
      </c>
      <c r="IF42" s="108">
        <f t="shared" si="28"/>
        <v>0</v>
      </c>
      <c r="IG42" s="108">
        <f t="shared" si="28"/>
        <v>0</v>
      </c>
      <c r="IH42" s="108">
        <f t="shared" si="28"/>
        <v>0</v>
      </c>
      <c r="II42" s="108">
        <f t="shared" si="28"/>
        <v>0</v>
      </c>
      <c r="IJ42" s="108">
        <f t="shared" si="28"/>
        <v>0</v>
      </c>
      <c r="IK42" s="108">
        <f t="shared" si="28"/>
        <v>0</v>
      </c>
      <c r="IL42" s="108">
        <f t="shared" si="28"/>
        <v>0</v>
      </c>
      <c r="IM42" s="108">
        <f t="shared" si="28"/>
        <v>0</v>
      </c>
      <c r="IN42" s="108">
        <f t="shared" si="28"/>
        <v>0</v>
      </c>
      <c r="IO42" s="108">
        <f t="shared" si="28"/>
        <v>0</v>
      </c>
      <c r="IP42" s="108">
        <f t="shared" si="28"/>
        <v>0</v>
      </c>
      <c r="IQ42" s="108">
        <f t="shared" si="28"/>
        <v>0</v>
      </c>
      <c r="IR42" s="108">
        <f t="shared" si="28"/>
        <v>0</v>
      </c>
      <c r="IS42" s="108">
        <f t="shared" si="28"/>
        <v>0</v>
      </c>
      <c r="IT42" s="108">
        <f t="shared" si="28"/>
        <v>0</v>
      </c>
      <c r="IU42" s="108">
        <f t="shared" si="28"/>
        <v>0</v>
      </c>
      <c r="IV42" s="108">
        <f t="shared" si="28"/>
        <v>0</v>
      </c>
      <c r="IW42" s="108">
        <f t="shared" si="28"/>
        <v>0</v>
      </c>
      <c r="IX42" s="108">
        <f t="shared" si="28"/>
        <v>0</v>
      </c>
      <c r="IY42" s="108">
        <f t="shared" si="28"/>
        <v>0</v>
      </c>
      <c r="IZ42" s="108">
        <f t="shared" si="28"/>
        <v>0</v>
      </c>
      <c r="JA42" s="108">
        <f t="shared" si="28"/>
        <v>0</v>
      </c>
      <c r="JB42" s="108">
        <f t="shared" si="28"/>
        <v>0</v>
      </c>
      <c r="JC42" s="108">
        <f t="shared" si="28"/>
        <v>0</v>
      </c>
      <c r="JD42" s="108">
        <f t="shared" si="28"/>
        <v>0</v>
      </c>
      <c r="JE42" s="108">
        <f t="shared" si="28"/>
        <v>0</v>
      </c>
      <c r="JF42" s="108">
        <f t="shared" si="28"/>
        <v>0</v>
      </c>
      <c r="JG42" s="108">
        <f t="shared" si="28"/>
        <v>0</v>
      </c>
      <c r="JH42" s="108">
        <f t="shared" si="28"/>
        <v>0</v>
      </c>
      <c r="JI42" s="108">
        <f t="shared" si="28"/>
        <v>0</v>
      </c>
      <c r="JJ42" s="108">
        <f t="shared" si="28"/>
        <v>0</v>
      </c>
      <c r="JK42" s="108">
        <f t="shared" si="28"/>
        <v>0</v>
      </c>
      <c r="JL42" s="108">
        <f t="shared" si="28"/>
        <v>0</v>
      </c>
      <c r="JM42" s="108">
        <f t="shared" si="28"/>
        <v>0</v>
      </c>
      <c r="JN42" s="108">
        <f t="shared" si="28"/>
        <v>0</v>
      </c>
      <c r="JO42" s="108">
        <f t="shared" si="28"/>
        <v>0</v>
      </c>
      <c r="JP42" s="108">
        <f t="shared" si="28"/>
        <v>0</v>
      </c>
      <c r="JQ42" s="108">
        <f t="shared" si="28"/>
        <v>0</v>
      </c>
      <c r="JR42" s="108">
        <f t="shared" si="28"/>
        <v>0</v>
      </c>
      <c r="JS42" s="108">
        <f t="shared" si="28"/>
        <v>0</v>
      </c>
      <c r="JT42" s="108">
        <f t="shared" si="28"/>
        <v>0</v>
      </c>
      <c r="JU42" s="108">
        <f t="shared" si="28"/>
        <v>0</v>
      </c>
      <c r="JV42" s="108">
        <f t="shared" si="28"/>
        <v>0</v>
      </c>
      <c r="JW42" s="108">
        <f t="shared" si="28"/>
        <v>0</v>
      </c>
      <c r="JX42" s="108">
        <f t="shared" si="28"/>
        <v>0</v>
      </c>
      <c r="JY42" s="108">
        <f t="shared" si="28"/>
        <v>0</v>
      </c>
      <c r="JZ42" s="108">
        <f t="shared" si="28"/>
        <v>0</v>
      </c>
      <c r="KA42" s="108">
        <f t="shared" si="28"/>
        <v>0</v>
      </c>
      <c r="KB42" s="108">
        <f t="shared" si="28"/>
        <v>0</v>
      </c>
      <c r="KC42" s="108">
        <f t="shared" si="28"/>
        <v>0</v>
      </c>
      <c r="KD42" s="108">
        <f t="shared" si="28"/>
        <v>0</v>
      </c>
      <c r="KE42" s="108">
        <f t="shared" si="28"/>
        <v>0</v>
      </c>
      <c r="KF42" s="108">
        <f t="shared" si="28"/>
        <v>0</v>
      </c>
      <c r="KG42" s="108">
        <f t="shared" si="28"/>
        <v>0</v>
      </c>
      <c r="KH42" s="108">
        <f t="shared" si="28"/>
        <v>0</v>
      </c>
      <c r="KI42" s="108">
        <f t="shared" si="28"/>
        <v>0</v>
      </c>
      <c r="KJ42" s="108">
        <f t="shared" si="28"/>
        <v>0</v>
      </c>
      <c r="KK42" s="108">
        <f t="shared" si="28"/>
        <v>0</v>
      </c>
      <c r="KL42" s="108">
        <f t="shared" si="28"/>
        <v>0</v>
      </c>
      <c r="KM42" s="108">
        <f t="shared" si="28"/>
        <v>0</v>
      </c>
      <c r="KN42" s="108">
        <f t="shared" si="28"/>
        <v>0</v>
      </c>
      <c r="KO42" s="108">
        <f t="shared" si="28"/>
        <v>0</v>
      </c>
      <c r="KP42" s="108">
        <f t="shared" si="28"/>
        <v>0</v>
      </c>
      <c r="KQ42" s="108">
        <f t="shared" si="28"/>
        <v>0</v>
      </c>
      <c r="KR42" s="108">
        <f t="shared" si="28"/>
        <v>0</v>
      </c>
      <c r="KS42" s="108">
        <f t="shared" si="28"/>
        <v>0</v>
      </c>
      <c r="KT42" s="108">
        <f t="shared" si="28"/>
        <v>0</v>
      </c>
      <c r="KU42" s="108">
        <f t="shared" si="28"/>
        <v>0</v>
      </c>
      <c r="KV42" s="108">
        <f t="shared" si="28"/>
        <v>0</v>
      </c>
      <c r="KW42" s="108">
        <f t="shared" si="28"/>
        <v>0</v>
      </c>
      <c r="KX42" s="108">
        <f t="shared" si="28"/>
        <v>0</v>
      </c>
      <c r="KY42" s="108">
        <f t="shared" si="28"/>
        <v>0</v>
      </c>
      <c r="KZ42" s="108">
        <f t="shared" si="28"/>
        <v>0</v>
      </c>
      <c r="LA42" s="108">
        <f t="shared" si="28"/>
        <v>0</v>
      </c>
      <c r="LB42" s="108">
        <f t="shared" si="28"/>
        <v>0</v>
      </c>
      <c r="LC42" s="108">
        <f t="shared" si="28"/>
        <v>0</v>
      </c>
      <c r="LD42" s="108">
        <f t="shared" si="28"/>
        <v>0</v>
      </c>
      <c r="LE42" s="108">
        <f t="shared" si="28"/>
        <v>0</v>
      </c>
      <c r="LF42" s="108">
        <f t="shared" si="28"/>
        <v>0</v>
      </c>
      <c r="LG42" s="108">
        <f t="shared" si="28"/>
        <v>0</v>
      </c>
      <c r="LH42" s="108">
        <f t="shared" si="28"/>
        <v>0</v>
      </c>
      <c r="LI42" s="108">
        <f t="shared" si="28"/>
        <v>0</v>
      </c>
      <c r="LJ42" s="108">
        <f t="shared" si="28"/>
        <v>0</v>
      </c>
      <c r="LK42" s="108">
        <f t="shared" si="28"/>
        <v>0</v>
      </c>
      <c r="LL42" s="108">
        <f t="shared" si="28"/>
        <v>0</v>
      </c>
      <c r="LM42" s="108">
        <f t="shared" si="28"/>
        <v>0</v>
      </c>
      <c r="LN42" s="108">
        <f t="shared" si="28"/>
        <v>0</v>
      </c>
      <c r="LO42" s="108">
        <f t="shared" si="28"/>
        <v>0</v>
      </c>
      <c r="LP42" s="108">
        <f t="shared" si="28"/>
        <v>0</v>
      </c>
      <c r="LQ42" s="108">
        <f t="shared" si="28"/>
        <v>0</v>
      </c>
      <c r="LR42" s="108">
        <f t="shared" si="28"/>
        <v>0</v>
      </c>
      <c r="LS42" s="108">
        <f t="shared" si="28"/>
        <v>0</v>
      </c>
      <c r="LT42" s="108">
        <f t="shared" si="28"/>
        <v>0</v>
      </c>
      <c r="LU42" s="108">
        <f t="shared" si="28"/>
        <v>0</v>
      </c>
      <c r="LV42" s="108">
        <f t="shared" si="28"/>
        <v>0</v>
      </c>
      <c r="LW42" s="108">
        <f t="shared" si="28"/>
        <v>0</v>
      </c>
      <c r="LX42" s="108">
        <f t="shared" si="28"/>
        <v>0</v>
      </c>
      <c r="LY42" s="108">
        <f t="shared" si="28"/>
        <v>0</v>
      </c>
      <c r="LZ42" s="108">
        <f t="shared" si="28"/>
        <v>0</v>
      </c>
      <c r="MA42" s="108">
        <f t="shared" si="28"/>
        <v>0</v>
      </c>
      <c r="MB42" s="108">
        <f t="shared" si="28"/>
        <v>0</v>
      </c>
      <c r="MC42" s="108">
        <f t="shared" si="28"/>
        <v>0</v>
      </c>
      <c r="MD42" s="108">
        <f t="shared" si="28"/>
        <v>0</v>
      </c>
      <c r="ME42" s="108">
        <f t="shared" si="28"/>
        <v>0</v>
      </c>
      <c r="MF42" s="108">
        <f t="shared" si="28"/>
        <v>0</v>
      </c>
      <c r="MG42" s="108">
        <f t="shared" si="28"/>
        <v>0</v>
      </c>
      <c r="MH42" s="108">
        <f t="shared" si="28"/>
        <v>0</v>
      </c>
      <c r="MI42" s="108">
        <f t="shared" si="28"/>
        <v>0</v>
      </c>
      <c r="MJ42" s="108">
        <f t="shared" si="28"/>
        <v>0</v>
      </c>
      <c r="MK42" s="108">
        <f t="shared" si="28"/>
        <v>0</v>
      </c>
      <c r="ML42" s="108">
        <f t="shared" si="28"/>
        <v>0</v>
      </c>
      <c r="MM42" s="108">
        <f t="shared" si="28"/>
        <v>0</v>
      </c>
      <c r="MN42" s="108">
        <f t="shared" si="28"/>
        <v>0</v>
      </c>
      <c r="MO42" s="108">
        <f t="shared" si="28"/>
        <v>0</v>
      </c>
      <c r="MP42" s="108">
        <f t="shared" si="28"/>
        <v>0</v>
      </c>
      <c r="MQ42" s="108">
        <f t="shared" si="28"/>
        <v>0</v>
      </c>
      <c r="MR42" s="108">
        <f t="shared" si="28"/>
        <v>0</v>
      </c>
      <c r="MS42" s="108">
        <f t="shared" si="28"/>
        <v>0</v>
      </c>
      <c r="MT42" s="108">
        <f t="shared" si="28"/>
        <v>0</v>
      </c>
      <c r="MU42" s="108">
        <f t="shared" si="28"/>
        <v>0</v>
      </c>
      <c r="MV42" s="108">
        <f t="shared" si="28"/>
        <v>0</v>
      </c>
      <c r="MW42" s="108">
        <f t="shared" si="28"/>
        <v>0</v>
      </c>
      <c r="MX42" s="108">
        <f t="shared" si="28"/>
        <v>0</v>
      </c>
      <c r="MY42" s="108">
        <f t="shared" si="28"/>
        <v>0</v>
      </c>
      <c r="MZ42" s="108">
        <f t="shared" si="28"/>
        <v>0</v>
      </c>
      <c r="NA42" s="108">
        <f t="shared" si="28"/>
        <v>0</v>
      </c>
      <c r="NB42" s="108">
        <f t="shared" si="28"/>
        <v>0</v>
      </c>
      <c r="NC42" s="108">
        <f t="shared" si="28"/>
        <v>0</v>
      </c>
      <c r="ND42" s="108">
        <f t="shared" si="28"/>
        <v>0</v>
      </c>
      <c r="NE42" s="108">
        <f t="shared" si="28"/>
        <v>0</v>
      </c>
      <c r="NF42" s="108">
        <f t="shared" si="28"/>
        <v>0</v>
      </c>
      <c r="NG42" s="108">
        <f t="shared" si="28"/>
        <v>0</v>
      </c>
      <c r="NH42" s="108">
        <f t="shared" si="28"/>
        <v>0</v>
      </c>
      <c r="NI42" s="46">
        <f>IF(NI22=$E$44,NH43-NI40,0)</f>
        <v>0</v>
      </c>
    </row>
    <row r="43" ht="14.25" customHeight="1">
      <c r="B43" s="46" t="s">
        <v>211</v>
      </c>
      <c r="E43" s="152">
        <f>Model!$O$29</f>
        <v>30</v>
      </c>
      <c r="G43" s="164" t="s">
        <v>217</v>
      </c>
      <c r="H43" s="164"/>
      <c r="I43" s="169">
        <f t="shared" ref="I43:NH43" si="29">I36-I40+I41-I42</f>
        <v>0</v>
      </c>
      <c r="J43" s="169">
        <f t="shared" si="29"/>
        <v>0</v>
      </c>
      <c r="K43" s="169">
        <f t="shared" si="29"/>
        <v>0</v>
      </c>
      <c r="L43" s="169">
        <f t="shared" si="29"/>
        <v>0</v>
      </c>
      <c r="M43" s="169">
        <f t="shared" si="29"/>
        <v>0</v>
      </c>
      <c r="N43" s="169">
        <f t="shared" si="29"/>
        <v>0</v>
      </c>
      <c r="O43" s="169">
        <f t="shared" si="29"/>
        <v>0</v>
      </c>
      <c r="P43" s="169">
        <f t="shared" si="29"/>
        <v>0</v>
      </c>
      <c r="Q43" s="169">
        <f t="shared" si="29"/>
        <v>0</v>
      </c>
      <c r="R43" s="169">
        <f t="shared" si="29"/>
        <v>0</v>
      </c>
      <c r="S43" s="169">
        <f t="shared" si="29"/>
        <v>0</v>
      </c>
      <c r="T43" s="169">
        <f t="shared" si="29"/>
        <v>0</v>
      </c>
      <c r="U43" s="169">
        <f t="shared" si="29"/>
        <v>0</v>
      </c>
      <c r="V43" s="169">
        <f t="shared" si="29"/>
        <v>0</v>
      </c>
      <c r="W43" s="169">
        <f t="shared" si="29"/>
        <v>0</v>
      </c>
      <c r="X43" s="169">
        <f t="shared" si="29"/>
        <v>0</v>
      </c>
      <c r="Y43" s="169">
        <f t="shared" si="29"/>
        <v>0</v>
      </c>
      <c r="Z43" s="169">
        <f t="shared" si="29"/>
        <v>0</v>
      </c>
      <c r="AA43" s="169">
        <f t="shared" si="29"/>
        <v>0</v>
      </c>
      <c r="AB43" s="169">
        <f t="shared" si="29"/>
        <v>0</v>
      </c>
      <c r="AC43" s="169">
        <f t="shared" si="29"/>
        <v>0</v>
      </c>
      <c r="AD43" s="169">
        <f t="shared" si="29"/>
        <v>0</v>
      </c>
      <c r="AE43" s="169">
        <f t="shared" si="29"/>
        <v>0</v>
      </c>
      <c r="AF43" s="169">
        <f t="shared" si="29"/>
        <v>0</v>
      </c>
      <c r="AG43" s="169">
        <f t="shared" si="29"/>
        <v>0</v>
      </c>
      <c r="AH43" s="169">
        <f t="shared" si="29"/>
        <v>0</v>
      </c>
      <c r="AI43" s="169">
        <f t="shared" si="29"/>
        <v>0</v>
      </c>
      <c r="AJ43" s="169">
        <f t="shared" si="29"/>
        <v>0</v>
      </c>
      <c r="AK43" s="169">
        <f t="shared" si="29"/>
        <v>0</v>
      </c>
      <c r="AL43" s="169">
        <f t="shared" si="29"/>
        <v>0</v>
      </c>
      <c r="AM43" s="169">
        <f t="shared" si="29"/>
        <v>51240548.47</v>
      </c>
      <c r="AN43" s="169">
        <f t="shared" si="29"/>
        <v>51240548.47</v>
      </c>
      <c r="AO43" s="169">
        <f t="shared" si="29"/>
        <v>51240548.47</v>
      </c>
      <c r="AP43" s="169">
        <f t="shared" si="29"/>
        <v>51240548.47</v>
      </c>
      <c r="AQ43" s="169">
        <f t="shared" si="29"/>
        <v>51240548.47</v>
      </c>
      <c r="AR43" s="169">
        <f t="shared" si="29"/>
        <v>51240548.47</v>
      </c>
      <c r="AS43" s="169">
        <f t="shared" si="29"/>
        <v>51240548.47</v>
      </c>
      <c r="AT43" s="169">
        <f t="shared" si="29"/>
        <v>51240548.47</v>
      </c>
      <c r="AU43" s="169">
        <f t="shared" si="29"/>
        <v>51240548.47</v>
      </c>
      <c r="AV43" s="169">
        <f t="shared" si="29"/>
        <v>51240548.47</v>
      </c>
      <c r="AW43" s="169">
        <f t="shared" si="29"/>
        <v>51240548.47</v>
      </c>
      <c r="AX43" s="169">
        <f t="shared" si="29"/>
        <v>51240548.47</v>
      </c>
      <c r="AY43" s="169">
        <f t="shared" si="29"/>
        <v>51240548.47</v>
      </c>
      <c r="AZ43" s="169">
        <f t="shared" si="29"/>
        <v>51240548.47</v>
      </c>
      <c r="BA43" s="169">
        <f t="shared" si="29"/>
        <v>51240548.47</v>
      </c>
      <c r="BB43" s="169">
        <f t="shared" si="29"/>
        <v>51240548.47</v>
      </c>
      <c r="BC43" s="169">
        <f t="shared" si="29"/>
        <v>51240548.47</v>
      </c>
      <c r="BD43" s="169">
        <f t="shared" si="29"/>
        <v>51240548.47</v>
      </c>
      <c r="BE43" s="169">
        <f t="shared" si="29"/>
        <v>51240548.47</v>
      </c>
      <c r="BF43" s="169">
        <f t="shared" si="29"/>
        <v>51202653.97</v>
      </c>
      <c r="BG43" s="169">
        <f t="shared" si="29"/>
        <v>51164621.5</v>
      </c>
      <c r="BH43" s="169">
        <f t="shared" si="29"/>
        <v>51126454.92</v>
      </c>
      <c r="BI43" s="169">
        <f t="shared" si="29"/>
        <v>0</v>
      </c>
      <c r="BJ43" s="169">
        <f t="shared" si="29"/>
        <v>0</v>
      </c>
      <c r="BK43" s="169">
        <f t="shared" si="29"/>
        <v>0</v>
      </c>
      <c r="BL43" s="169">
        <f t="shared" si="29"/>
        <v>0</v>
      </c>
      <c r="BM43" s="169">
        <f t="shared" si="29"/>
        <v>0</v>
      </c>
      <c r="BN43" s="169">
        <f t="shared" si="29"/>
        <v>0</v>
      </c>
      <c r="BO43" s="169">
        <f t="shared" si="29"/>
        <v>0</v>
      </c>
      <c r="BP43" s="169">
        <f t="shared" si="29"/>
        <v>0</v>
      </c>
      <c r="BQ43" s="169">
        <f t="shared" si="29"/>
        <v>0</v>
      </c>
      <c r="BR43" s="169">
        <f t="shared" si="29"/>
        <v>0</v>
      </c>
      <c r="BS43" s="169">
        <f t="shared" si="29"/>
        <v>0</v>
      </c>
      <c r="BT43" s="169">
        <f t="shared" si="29"/>
        <v>0</v>
      </c>
      <c r="BU43" s="169">
        <f t="shared" si="29"/>
        <v>0</v>
      </c>
      <c r="BV43" s="169">
        <f t="shared" si="29"/>
        <v>0</v>
      </c>
      <c r="BW43" s="169">
        <f t="shared" si="29"/>
        <v>0</v>
      </c>
      <c r="BX43" s="169">
        <f t="shared" si="29"/>
        <v>0</v>
      </c>
      <c r="BY43" s="169">
        <f t="shared" si="29"/>
        <v>0</v>
      </c>
      <c r="BZ43" s="169">
        <f t="shared" si="29"/>
        <v>0</v>
      </c>
      <c r="CA43" s="169">
        <f t="shared" si="29"/>
        <v>0</v>
      </c>
      <c r="CB43" s="169">
        <f t="shared" si="29"/>
        <v>0</v>
      </c>
      <c r="CC43" s="169">
        <f t="shared" si="29"/>
        <v>0</v>
      </c>
      <c r="CD43" s="169">
        <f t="shared" si="29"/>
        <v>0</v>
      </c>
      <c r="CE43" s="169">
        <f t="shared" si="29"/>
        <v>0</v>
      </c>
      <c r="CF43" s="169">
        <f t="shared" si="29"/>
        <v>0</v>
      </c>
      <c r="CG43" s="169">
        <f t="shared" si="29"/>
        <v>0</v>
      </c>
      <c r="CH43" s="169">
        <f t="shared" si="29"/>
        <v>0</v>
      </c>
      <c r="CI43" s="169">
        <f t="shared" si="29"/>
        <v>0</v>
      </c>
      <c r="CJ43" s="169">
        <f t="shared" si="29"/>
        <v>0</v>
      </c>
      <c r="CK43" s="169">
        <f t="shared" si="29"/>
        <v>0</v>
      </c>
      <c r="CL43" s="169">
        <f t="shared" si="29"/>
        <v>0</v>
      </c>
      <c r="CM43" s="169">
        <f t="shared" si="29"/>
        <v>0</v>
      </c>
      <c r="CN43" s="169">
        <f t="shared" si="29"/>
        <v>0</v>
      </c>
      <c r="CO43" s="169">
        <f t="shared" si="29"/>
        <v>0</v>
      </c>
      <c r="CP43" s="169">
        <f t="shared" si="29"/>
        <v>0</v>
      </c>
      <c r="CQ43" s="169">
        <f t="shared" si="29"/>
        <v>0</v>
      </c>
      <c r="CR43" s="169">
        <f t="shared" si="29"/>
        <v>0</v>
      </c>
      <c r="CS43" s="169">
        <f t="shared" si="29"/>
        <v>0</v>
      </c>
      <c r="CT43" s="169">
        <f t="shared" si="29"/>
        <v>0</v>
      </c>
      <c r="CU43" s="169">
        <f t="shared" si="29"/>
        <v>0</v>
      </c>
      <c r="CV43" s="169">
        <f t="shared" si="29"/>
        <v>0</v>
      </c>
      <c r="CW43" s="169">
        <f t="shared" si="29"/>
        <v>0</v>
      </c>
      <c r="CX43" s="169">
        <f t="shared" si="29"/>
        <v>0</v>
      </c>
      <c r="CY43" s="169">
        <f t="shared" si="29"/>
        <v>0</v>
      </c>
      <c r="CZ43" s="169">
        <f t="shared" si="29"/>
        <v>0</v>
      </c>
      <c r="DA43" s="169">
        <f t="shared" si="29"/>
        <v>0</v>
      </c>
      <c r="DB43" s="169">
        <f t="shared" si="29"/>
        <v>0</v>
      </c>
      <c r="DC43" s="169">
        <f t="shared" si="29"/>
        <v>0</v>
      </c>
      <c r="DD43" s="169">
        <f t="shared" si="29"/>
        <v>0</v>
      </c>
      <c r="DE43" s="169">
        <f t="shared" si="29"/>
        <v>0</v>
      </c>
      <c r="DF43" s="169">
        <f t="shared" si="29"/>
        <v>0</v>
      </c>
      <c r="DG43" s="169">
        <f t="shared" si="29"/>
        <v>0</v>
      </c>
      <c r="DH43" s="169">
        <f t="shared" si="29"/>
        <v>0</v>
      </c>
      <c r="DI43" s="169">
        <f t="shared" si="29"/>
        <v>0</v>
      </c>
      <c r="DJ43" s="169">
        <f t="shared" si="29"/>
        <v>0</v>
      </c>
      <c r="DK43" s="169">
        <f t="shared" si="29"/>
        <v>0</v>
      </c>
      <c r="DL43" s="169">
        <f t="shared" si="29"/>
        <v>0</v>
      </c>
      <c r="DM43" s="169">
        <f t="shared" si="29"/>
        <v>0</v>
      </c>
      <c r="DN43" s="169">
        <f t="shared" si="29"/>
        <v>0</v>
      </c>
      <c r="DO43" s="169">
        <f t="shared" si="29"/>
        <v>0</v>
      </c>
      <c r="DP43" s="169">
        <f t="shared" si="29"/>
        <v>0</v>
      </c>
      <c r="DQ43" s="169">
        <f t="shared" si="29"/>
        <v>0</v>
      </c>
      <c r="DR43" s="169">
        <f t="shared" si="29"/>
        <v>0</v>
      </c>
      <c r="DS43" s="169">
        <f t="shared" si="29"/>
        <v>0</v>
      </c>
      <c r="DT43" s="169">
        <f t="shared" si="29"/>
        <v>0</v>
      </c>
      <c r="DU43" s="169">
        <f t="shared" si="29"/>
        <v>0</v>
      </c>
      <c r="DV43" s="169">
        <f t="shared" si="29"/>
        <v>0</v>
      </c>
      <c r="DW43" s="169">
        <f t="shared" si="29"/>
        <v>0</v>
      </c>
      <c r="DX43" s="169">
        <f t="shared" si="29"/>
        <v>0</v>
      </c>
      <c r="DY43" s="169">
        <f t="shared" si="29"/>
        <v>0</v>
      </c>
      <c r="DZ43" s="169">
        <f t="shared" si="29"/>
        <v>0</v>
      </c>
      <c r="EA43" s="169">
        <f t="shared" si="29"/>
        <v>0</v>
      </c>
      <c r="EB43" s="169">
        <f t="shared" si="29"/>
        <v>0</v>
      </c>
      <c r="EC43" s="169" t="str">
        <f t="shared" si="29"/>
        <v>#N/A</v>
      </c>
      <c r="ED43" s="169" t="str">
        <f t="shared" si="29"/>
        <v>#N/A</v>
      </c>
      <c r="EE43" s="169" t="str">
        <f t="shared" si="29"/>
        <v>#N/A</v>
      </c>
      <c r="EF43" s="169" t="str">
        <f t="shared" si="29"/>
        <v>#N/A</v>
      </c>
      <c r="EG43" s="169" t="str">
        <f t="shared" si="29"/>
        <v>#N/A</v>
      </c>
      <c r="EH43" s="169" t="str">
        <f t="shared" si="29"/>
        <v>#N/A</v>
      </c>
      <c r="EI43" s="169" t="str">
        <f t="shared" si="29"/>
        <v>#N/A</v>
      </c>
      <c r="EJ43" s="169" t="str">
        <f t="shared" si="29"/>
        <v>#N/A</v>
      </c>
      <c r="EK43" s="169" t="str">
        <f t="shared" si="29"/>
        <v>#N/A</v>
      </c>
      <c r="EL43" s="169" t="str">
        <f t="shared" si="29"/>
        <v>#N/A</v>
      </c>
      <c r="EM43" s="169" t="str">
        <f t="shared" si="29"/>
        <v>#N/A</v>
      </c>
      <c r="EN43" s="169" t="str">
        <f t="shared" si="29"/>
        <v>#N/A</v>
      </c>
      <c r="EO43" s="169" t="str">
        <f t="shared" si="29"/>
        <v>#N/A</v>
      </c>
      <c r="EP43" s="169" t="str">
        <f t="shared" si="29"/>
        <v>#N/A</v>
      </c>
      <c r="EQ43" s="169" t="str">
        <f t="shared" si="29"/>
        <v>#N/A</v>
      </c>
      <c r="ER43" s="169" t="str">
        <f t="shared" si="29"/>
        <v>#N/A</v>
      </c>
      <c r="ES43" s="169" t="str">
        <f t="shared" si="29"/>
        <v>#N/A</v>
      </c>
      <c r="ET43" s="169" t="str">
        <f t="shared" si="29"/>
        <v>#N/A</v>
      </c>
      <c r="EU43" s="169" t="str">
        <f t="shared" si="29"/>
        <v>#N/A</v>
      </c>
      <c r="EV43" s="169" t="str">
        <f t="shared" si="29"/>
        <v>#N/A</v>
      </c>
      <c r="EW43" s="169" t="str">
        <f t="shared" si="29"/>
        <v>#N/A</v>
      </c>
      <c r="EX43" s="169" t="str">
        <f t="shared" si="29"/>
        <v>#N/A</v>
      </c>
      <c r="EY43" s="169" t="str">
        <f t="shared" si="29"/>
        <v>#N/A</v>
      </c>
      <c r="EZ43" s="169" t="str">
        <f t="shared" si="29"/>
        <v>#N/A</v>
      </c>
      <c r="FA43" s="169" t="str">
        <f t="shared" si="29"/>
        <v>#N/A</v>
      </c>
      <c r="FB43" s="169" t="str">
        <f t="shared" si="29"/>
        <v>#N/A</v>
      </c>
      <c r="FC43" s="169" t="str">
        <f t="shared" si="29"/>
        <v>#N/A</v>
      </c>
      <c r="FD43" s="169" t="str">
        <f t="shared" si="29"/>
        <v>#N/A</v>
      </c>
      <c r="FE43" s="169" t="str">
        <f t="shared" si="29"/>
        <v>#N/A</v>
      </c>
      <c r="FF43" s="169" t="str">
        <f t="shared" si="29"/>
        <v>#N/A</v>
      </c>
      <c r="FG43" s="169" t="str">
        <f t="shared" si="29"/>
        <v>#N/A</v>
      </c>
      <c r="FH43" s="169" t="str">
        <f t="shared" si="29"/>
        <v>#N/A</v>
      </c>
      <c r="FI43" s="169" t="str">
        <f t="shared" si="29"/>
        <v>#N/A</v>
      </c>
      <c r="FJ43" s="169" t="str">
        <f t="shared" si="29"/>
        <v>#N/A</v>
      </c>
      <c r="FK43" s="169" t="str">
        <f t="shared" si="29"/>
        <v>#N/A</v>
      </c>
      <c r="FL43" s="169" t="str">
        <f t="shared" si="29"/>
        <v>#N/A</v>
      </c>
      <c r="FM43" s="169" t="str">
        <f t="shared" si="29"/>
        <v>#N/A</v>
      </c>
      <c r="FN43" s="169" t="str">
        <f t="shared" si="29"/>
        <v>#N/A</v>
      </c>
      <c r="FO43" s="169" t="str">
        <f t="shared" si="29"/>
        <v>#N/A</v>
      </c>
      <c r="FP43" s="169" t="str">
        <f t="shared" si="29"/>
        <v>#N/A</v>
      </c>
      <c r="FQ43" s="169" t="str">
        <f t="shared" si="29"/>
        <v>#N/A</v>
      </c>
      <c r="FR43" s="169" t="str">
        <f t="shared" si="29"/>
        <v>#N/A</v>
      </c>
      <c r="FS43" s="169" t="str">
        <f t="shared" si="29"/>
        <v>#N/A</v>
      </c>
      <c r="FT43" s="169" t="str">
        <f t="shared" si="29"/>
        <v>#N/A</v>
      </c>
      <c r="FU43" s="169" t="str">
        <f t="shared" si="29"/>
        <v>#N/A</v>
      </c>
      <c r="FV43" s="169" t="str">
        <f t="shared" si="29"/>
        <v>#N/A</v>
      </c>
      <c r="FW43" s="169" t="str">
        <f t="shared" si="29"/>
        <v>#N/A</v>
      </c>
      <c r="FX43" s="169" t="str">
        <f t="shared" si="29"/>
        <v>#N/A</v>
      </c>
      <c r="FY43" s="169" t="str">
        <f t="shared" si="29"/>
        <v>#N/A</v>
      </c>
      <c r="FZ43" s="169" t="str">
        <f t="shared" si="29"/>
        <v>#N/A</v>
      </c>
      <c r="GA43" s="169" t="str">
        <f t="shared" si="29"/>
        <v>#N/A</v>
      </c>
      <c r="GB43" s="169" t="str">
        <f t="shared" si="29"/>
        <v>#N/A</v>
      </c>
      <c r="GC43" s="169" t="str">
        <f t="shared" si="29"/>
        <v>#N/A</v>
      </c>
      <c r="GD43" s="169" t="str">
        <f t="shared" si="29"/>
        <v>#N/A</v>
      </c>
      <c r="GE43" s="169" t="str">
        <f t="shared" si="29"/>
        <v>#N/A</v>
      </c>
      <c r="GF43" s="169" t="str">
        <f t="shared" si="29"/>
        <v>#N/A</v>
      </c>
      <c r="GG43" s="169" t="str">
        <f t="shared" si="29"/>
        <v>#N/A</v>
      </c>
      <c r="GH43" s="169" t="str">
        <f t="shared" si="29"/>
        <v>#N/A</v>
      </c>
      <c r="GI43" s="169" t="str">
        <f t="shared" si="29"/>
        <v>#N/A</v>
      </c>
      <c r="GJ43" s="169" t="str">
        <f t="shared" si="29"/>
        <v>#N/A</v>
      </c>
      <c r="GK43" s="169" t="str">
        <f t="shared" si="29"/>
        <v>#N/A</v>
      </c>
      <c r="GL43" s="169" t="str">
        <f t="shared" si="29"/>
        <v>#N/A</v>
      </c>
      <c r="GM43" s="169" t="str">
        <f t="shared" si="29"/>
        <v>#N/A</v>
      </c>
      <c r="GN43" s="169" t="str">
        <f t="shared" si="29"/>
        <v>#N/A</v>
      </c>
      <c r="GO43" s="169" t="str">
        <f t="shared" si="29"/>
        <v>#N/A</v>
      </c>
      <c r="GP43" s="169" t="str">
        <f t="shared" si="29"/>
        <v>#N/A</v>
      </c>
      <c r="GQ43" s="169" t="str">
        <f t="shared" si="29"/>
        <v>#N/A</v>
      </c>
      <c r="GR43" s="169" t="str">
        <f t="shared" si="29"/>
        <v>#N/A</v>
      </c>
      <c r="GS43" s="169" t="str">
        <f t="shared" si="29"/>
        <v>#N/A</v>
      </c>
      <c r="GT43" s="169" t="str">
        <f t="shared" si="29"/>
        <v>#N/A</v>
      </c>
      <c r="GU43" s="169" t="str">
        <f t="shared" si="29"/>
        <v>#N/A</v>
      </c>
      <c r="GV43" s="169" t="str">
        <f t="shared" si="29"/>
        <v>#N/A</v>
      </c>
      <c r="GW43" s="169" t="str">
        <f t="shared" si="29"/>
        <v>#N/A</v>
      </c>
      <c r="GX43" s="169" t="str">
        <f t="shared" si="29"/>
        <v>#N/A</v>
      </c>
      <c r="GY43" s="169" t="str">
        <f t="shared" si="29"/>
        <v>#N/A</v>
      </c>
      <c r="GZ43" s="169" t="str">
        <f t="shared" si="29"/>
        <v>#N/A</v>
      </c>
      <c r="HA43" s="169" t="str">
        <f t="shared" si="29"/>
        <v>#N/A</v>
      </c>
      <c r="HB43" s="169" t="str">
        <f t="shared" si="29"/>
        <v>#N/A</v>
      </c>
      <c r="HC43" s="169" t="str">
        <f t="shared" si="29"/>
        <v>#N/A</v>
      </c>
      <c r="HD43" s="169" t="str">
        <f t="shared" si="29"/>
        <v>#N/A</v>
      </c>
      <c r="HE43" s="169" t="str">
        <f t="shared" si="29"/>
        <v>#N/A</v>
      </c>
      <c r="HF43" s="169" t="str">
        <f t="shared" si="29"/>
        <v>#N/A</v>
      </c>
      <c r="HG43" s="169" t="str">
        <f t="shared" si="29"/>
        <v>#N/A</v>
      </c>
      <c r="HH43" s="169" t="str">
        <f t="shared" si="29"/>
        <v>#N/A</v>
      </c>
      <c r="HI43" s="169" t="str">
        <f t="shared" si="29"/>
        <v>#N/A</v>
      </c>
      <c r="HJ43" s="169" t="str">
        <f t="shared" si="29"/>
        <v>#N/A</v>
      </c>
      <c r="HK43" s="169" t="str">
        <f t="shared" si="29"/>
        <v>#N/A</v>
      </c>
      <c r="HL43" s="169" t="str">
        <f t="shared" si="29"/>
        <v>#N/A</v>
      </c>
      <c r="HM43" s="169" t="str">
        <f t="shared" si="29"/>
        <v>#N/A</v>
      </c>
      <c r="HN43" s="169" t="str">
        <f t="shared" si="29"/>
        <v>#N/A</v>
      </c>
      <c r="HO43" s="169" t="str">
        <f t="shared" si="29"/>
        <v>#N/A</v>
      </c>
      <c r="HP43" s="169" t="str">
        <f t="shared" si="29"/>
        <v>#N/A</v>
      </c>
      <c r="HQ43" s="169" t="str">
        <f t="shared" si="29"/>
        <v>#N/A</v>
      </c>
      <c r="HR43" s="169" t="str">
        <f t="shared" si="29"/>
        <v>#N/A</v>
      </c>
      <c r="HS43" s="169" t="str">
        <f t="shared" si="29"/>
        <v>#N/A</v>
      </c>
      <c r="HT43" s="169" t="str">
        <f t="shared" si="29"/>
        <v>#N/A</v>
      </c>
      <c r="HU43" s="169" t="str">
        <f t="shared" si="29"/>
        <v>#N/A</v>
      </c>
      <c r="HV43" s="169" t="str">
        <f t="shared" si="29"/>
        <v>#N/A</v>
      </c>
      <c r="HW43" s="169" t="str">
        <f t="shared" si="29"/>
        <v>#N/A</v>
      </c>
      <c r="HX43" s="169" t="str">
        <f t="shared" si="29"/>
        <v>#N/A</v>
      </c>
      <c r="HY43" s="169" t="str">
        <f t="shared" si="29"/>
        <v>#N/A</v>
      </c>
      <c r="HZ43" s="169" t="str">
        <f t="shared" si="29"/>
        <v>#N/A</v>
      </c>
      <c r="IA43" s="169" t="str">
        <f t="shared" si="29"/>
        <v>#N/A</v>
      </c>
      <c r="IB43" s="169" t="str">
        <f t="shared" si="29"/>
        <v>#N/A</v>
      </c>
      <c r="IC43" s="169" t="str">
        <f t="shared" si="29"/>
        <v>#N/A</v>
      </c>
      <c r="ID43" s="169" t="str">
        <f t="shared" si="29"/>
        <v>#N/A</v>
      </c>
      <c r="IE43" s="169" t="str">
        <f t="shared" si="29"/>
        <v>#N/A</v>
      </c>
      <c r="IF43" s="169" t="str">
        <f t="shared" si="29"/>
        <v>#N/A</v>
      </c>
      <c r="IG43" s="169" t="str">
        <f t="shared" si="29"/>
        <v>#N/A</v>
      </c>
      <c r="IH43" s="169" t="str">
        <f t="shared" si="29"/>
        <v>#N/A</v>
      </c>
      <c r="II43" s="169" t="str">
        <f t="shared" si="29"/>
        <v>#N/A</v>
      </c>
      <c r="IJ43" s="169" t="str">
        <f t="shared" si="29"/>
        <v>#N/A</v>
      </c>
      <c r="IK43" s="169" t="str">
        <f t="shared" si="29"/>
        <v>#N/A</v>
      </c>
      <c r="IL43" s="169" t="str">
        <f t="shared" si="29"/>
        <v>#N/A</v>
      </c>
      <c r="IM43" s="169" t="str">
        <f t="shared" si="29"/>
        <v>#N/A</v>
      </c>
      <c r="IN43" s="169" t="str">
        <f t="shared" si="29"/>
        <v>#N/A</v>
      </c>
      <c r="IO43" s="169" t="str">
        <f t="shared" si="29"/>
        <v>#N/A</v>
      </c>
      <c r="IP43" s="169" t="str">
        <f t="shared" si="29"/>
        <v>#N/A</v>
      </c>
      <c r="IQ43" s="169" t="str">
        <f t="shared" si="29"/>
        <v>#N/A</v>
      </c>
      <c r="IR43" s="169" t="str">
        <f t="shared" si="29"/>
        <v>#N/A</v>
      </c>
      <c r="IS43" s="169" t="str">
        <f t="shared" si="29"/>
        <v>#N/A</v>
      </c>
      <c r="IT43" s="169" t="str">
        <f t="shared" si="29"/>
        <v>#N/A</v>
      </c>
      <c r="IU43" s="169" t="str">
        <f t="shared" si="29"/>
        <v>#N/A</v>
      </c>
      <c r="IV43" s="169" t="str">
        <f t="shared" si="29"/>
        <v>#N/A</v>
      </c>
      <c r="IW43" s="169" t="str">
        <f t="shared" si="29"/>
        <v>#N/A</v>
      </c>
      <c r="IX43" s="169" t="str">
        <f t="shared" si="29"/>
        <v>#N/A</v>
      </c>
      <c r="IY43" s="169" t="str">
        <f t="shared" si="29"/>
        <v>#N/A</v>
      </c>
      <c r="IZ43" s="169" t="str">
        <f t="shared" si="29"/>
        <v>#N/A</v>
      </c>
      <c r="JA43" s="169" t="str">
        <f t="shared" si="29"/>
        <v>#N/A</v>
      </c>
      <c r="JB43" s="169" t="str">
        <f t="shared" si="29"/>
        <v>#N/A</v>
      </c>
      <c r="JC43" s="169" t="str">
        <f t="shared" si="29"/>
        <v>#N/A</v>
      </c>
      <c r="JD43" s="169" t="str">
        <f t="shared" si="29"/>
        <v>#N/A</v>
      </c>
      <c r="JE43" s="169" t="str">
        <f t="shared" si="29"/>
        <v>#N/A</v>
      </c>
      <c r="JF43" s="169" t="str">
        <f t="shared" si="29"/>
        <v>#N/A</v>
      </c>
      <c r="JG43" s="169" t="str">
        <f t="shared" si="29"/>
        <v>#N/A</v>
      </c>
      <c r="JH43" s="169" t="str">
        <f t="shared" si="29"/>
        <v>#N/A</v>
      </c>
      <c r="JI43" s="169" t="str">
        <f t="shared" si="29"/>
        <v>#N/A</v>
      </c>
      <c r="JJ43" s="169" t="str">
        <f t="shared" si="29"/>
        <v>#N/A</v>
      </c>
      <c r="JK43" s="169" t="str">
        <f t="shared" si="29"/>
        <v>#N/A</v>
      </c>
      <c r="JL43" s="169" t="str">
        <f t="shared" si="29"/>
        <v>#N/A</v>
      </c>
      <c r="JM43" s="169" t="str">
        <f t="shared" si="29"/>
        <v>#N/A</v>
      </c>
      <c r="JN43" s="169" t="str">
        <f t="shared" si="29"/>
        <v>#N/A</v>
      </c>
      <c r="JO43" s="169" t="str">
        <f t="shared" si="29"/>
        <v>#N/A</v>
      </c>
      <c r="JP43" s="169" t="str">
        <f t="shared" si="29"/>
        <v>#N/A</v>
      </c>
      <c r="JQ43" s="169" t="str">
        <f t="shared" si="29"/>
        <v>#N/A</v>
      </c>
      <c r="JR43" s="169" t="str">
        <f t="shared" si="29"/>
        <v>#N/A</v>
      </c>
      <c r="JS43" s="169" t="str">
        <f t="shared" si="29"/>
        <v>#N/A</v>
      </c>
      <c r="JT43" s="169" t="str">
        <f t="shared" si="29"/>
        <v>#N/A</v>
      </c>
      <c r="JU43" s="169" t="str">
        <f t="shared" si="29"/>
        <v>#N/A</v>
      </c>
      <c r="JV43" s="169" t="str">
        <f t="shared" si="29"/>
        <v>#N/A</v>
      </c>
      <c r="JW43" s="169" t="str">
        <f t="shared" si="29"/>
        <v>#N/A</v>
      </c>
      <c r="JX43" s="169" t="str">
        <f t="shared" si="29"/>
        <v>#N/A</v>
      </c>
      <c r="JY43" s="169" t="str">
        <f t="shared" si="29"/>
        <v>#N/A</v>
      </c>
      <c r="JZ43" s="169" t="str">
        <f t="shared" si="29"/>
        <v>#N/A</v>
      </c>
      <c r="KA43" s="169" t="str">
        <f t="shared" si="29"/>
        <v>#N/A</v>
      </c>
      <c r="KB43" s="169" t="str">
        <f t="shared" si="29"/>
        <v>#N/A</v>
      </c>
      <c r="KC43" s="169" t="str">
        <f t="shared" si="29"/>
        <v>#N/A</v>
      </c>
      <c r="KD43" s="169" t="str">
        <f t="shared" si="29"/>
        <v>#N/A</v>
      </c>
      <c r="KE43" s="169" t="str">
        <f t="shared" si="29"/>
        <v>#N/A</v>
      </c>
      <c r="KF43" s="169" t="str">
        <f t="shared" si="29"/>
        <v>#N/A</v>
      </c>
      <c r="KG43" s="169" t="str">
        <f t="shared" si="29"/>
        <v>#N/A</v>
      </c>
      <c r="KH43" s="169" t="str">
        <f t="shared" si="29"/>
        <v>#N/A</v>
      </c>
      <c r="KI43" s="169" t="str">
        <f t="shared" si="29"/>
        <v>#N/A</v>
      </c>
      <c r="KJ43" s="169" t="str">
        <f t="shared" si="29"/>
        <v>#N/A</v>
      </c>
      <c r="KK43" s="169" t="str">
        <f t="shared" si="29"/>
        <v>#N/A</v>
      </c>
      <c r="KL43" s="169" t="str">
        <f t="shared" si="29"/>
        <v>#N/A</v>
      </c>
      <c r="KM43" s="169" t="str">
        <f t="shared" si="29"/>
        <v>#N/A</v>
      </c>
      <c r="KN43" s="169" t="str">
        <f t="shared" si="29"/>
        <v>#N/A</v>
      </c>
      <c r="KO43" s="169" t="str">
        <f t="shared" si="29"/>
        <v>#N/A</v>
      </c>
      <c r="KP43" s="169" t="str">
        <f t="shared" si="29"/>
        <v>#N/A</v>
      </c>
      <c r="KQ43" s="169" t="str">
        <f t="shared" si="29"/>
        <v>#N/A</v>
      </c>
      <c r="KR43" s="169" t="str">
        <f t="shared" si="29"/>
        <v>#N/A</v>
      </c>
      <c r="KS43" s="169" t="str">
        <f t="shared" si="29"/>
        <v>#N/A</v>
      </c>
      <c r="KT43" s="169" t="str">
        <f t="shared" si="29"/>
        <v>#N/A</v>
      </c>
      <c r="KU43" s="169" t="str">
        <f t="shared" si="29"/>
        <v>#N/A</v>
      </c>
      <c r="KV43" s="169" t="str">
        <f t="shared" si="29"/>
        <v>#N/A</v>
      </c>
      <c r="KW43" s="169" t="str">
        <f t="shared" si="29"/>
        <v>#N/A</v>
      </c>
      <c r="KX43" s="169" t="str">
        <f t="shared" si="29"/>
        <v>#N/A</v>
      </c>
      <c r="KY43" s="169" t="str">
        <f t="shared" si="29"/>
        <v>#N/A</v>
      </c>
      <c r="KZ43" s="169" t="str">
        <f t="shared" si="29"/>
        <v>#N/A</v>
      </c>
      <c r="LA43" s="169" t="str">
        <f t="shared" si="29"/>
        <v>#N/A</v>
      </c>
      <c r="LB43" s="169" t="str">
        <f t="shared" si="29"/>
        <v>#N/A</v>
      </c>
      <c r="LC43" s="169" t="str">
        <f t="shared" si="29"/>
        <v>#N/A</v>
      </c>
      <c r="LD43" s="169" t="str">
        <f t="shared" si="29"/>
        <v>#N/A</v>
      </c>
      <c r="LE43" s="169" t="str">
        <f t="shared" si="29"/>
        <v>#N/A</v>
      </c>
      <c r="LF43" s="169" t="str">
        <f t="shared" si="29"/>
        <v>#N/A</v>
      </c>
      <c r="LG43" s="169" t="str">
        <f t="shared" si="29"/>
        <v>#N/A</v>
      </c>
      <c r="LH43" s="169" t="str">
        <f t="shared" si="29"/>
        <v>#N/A</v>
      </c>
      <c r="LI43" s="169" t="str">
        <f t="shared" si="29"/>
        <v>#N/A</v>
      </c>
      <c r="LJ43" s="169" t="str">
        <f t="shared" si="29"/>
        <v>#N/A</v>
      </c>
      <c r="LK43" s="169" t="str">
        <f t="shared" si="29"/>
        <v>#N/A</v>
      </c>
      <c r="LL43" s="169" t="str">
        <f t="shared" si="29"/>
        <v>#N/A</v>
      </c>
      <c r="LM43" s="169" t="str">
        <f t="shared" si="29"/>
        <v>#N/A</v>
      </c>
      <c r="LN43" s="169" t="str">
        <f t="shared" si="29"/>
        <v>#N/A</v>
      </c>
      <c r="LO43" s="169" t="str">
        <f t="shared" si="29"/>
        <v>#N/A</v>
      </c>
      <c r="LP43" s="169" t="str">
        <f t="shared" si="29"/>
        <v>#N/A</v>
      </c>
      <c r="LQ43" s="169" t="str">
        <f t="shared" si="29"/>
        <v>#N/A</v>
      </c>
      <c r="LR43" s="169" t="str">
        <f t="shared" si="29"/>
        <v>#N/A</v>
      </c>
      <c r="LS43" s="169" t="str">
        <f t="shared" si="29"/>
        <v>#N/A</v>
      </c>
      <c r="LT43" s="169" t="str">
        <f t="shared" si="29"/>
        <v>#N/A</v>
      </c>
      <c r="LU43" s="169" t="str">
        <f t="shared" si="29"/>
        <v>#N/A</v>
      </c>
      <c r="LV43" s="169" t="str">
        <f t="shared" si="29"/>
        <v>#N/A</v>
      </c>
      <c r="LW43" s="169" t="str">
        <f t="shared" si="29"/>
        <v>#N/A</v>
      </c>
      <c r="LX43" s="169" t="str">
        <f t="shared" si="29"/>
        <v>#N/A</v>
      </c>
      <c r="LY43" s="169" t="str">
        <f t="shared" si="29"/>
        <v>#N/A</v>
      </c>
      <c r="LZ43" s="169" t="str">
        <f t="shared" si="29"/>
        <v>#N/A</v>
      </c>
      <c r="MA43" s="169" t="str">
        <f t="shared" si="29"/>
        <v>#N/A</v>
      </c>
      <c r="MB43" s="169" t="str">
        <f t="shared" si="29"/>
        <v>#N/A</v>
      </c>
      <c r="MC43" s="169" t="str">
        <f t="shared" si="29"/>
        <v>#N/A</v>
      </c>
      <c r="MD43" s="169" t="str">
        <f t="shared" si="29"/>
        <v>#N/A</v>
      </c>
      <c r="ME43" s="169" t="str">
        <f t="shared" si="29"/>
        <v>#N/A</v>
      </c>
      <c r="MF43" s="169" t="str">
        <f t="shared" si="29"/>
        <v>#N/A</v>
      </c>
      <c r="MG43" s="169" t="str">
        <f t="shared" si="29"/>
        <v>#N/A</v>
      </c>
      <c r="MH43" s="169" t="str">
        <f t="shared" si="29"/>
        <v>#N/A</v>
      </c>
      <c r="MI43" s="169" t="str">
        <f t="shared" si="29"/>
        <v>#N/A</v>
      </c>
      <c r="MJ43" s="169" t="str">
        <f t="shared" si="29"/>
        <v>#N/A</v>
      </c>
      <c r="MK43" s="169" t="str">
        <f t="shared" si="29"/>
        <v>#N/A</v>
      </c>
      <c r="ML43" s="169" t="str">
        <f t="shared" si="29"/>
        <v>#N/A</v>
      </c>
      <c r="MM43" s="169" t="str">
        <f t="shared" si="29"/>
        <v>#N/A</v>
      </c>
      <c r="MN43" s="169" t="str">
        <f t="shared" si="29"/>
        <v>#N/A</v>
      </c>
      <c r="MO43" s="169" t="str">
        <f t="shared" si="29"/>
        <v>#N/A</v>
      </c>
      <c r="MP43" s="169" t="str">
        <f t="shared" si="29"/>
        <v>#N/A</v>
      </c>
      <c r="MQ43" s="169" t="str">
        <f t="shared" si="29"/>
        <v>#N/A</v>
      </c>
      <c r="MR43" s="169" t="str">
        <f t="shared" si="29"/>
        <v>#N/A</v>
      </c>
      <c r="MS43" s="169" t="str">
        <f t="shared" si="29"/>
        <v>#N/A</v>
      </c>
      <c r="MT43" s="169" t="str">
        <f t="shared" si="29"/>
        <v>#N/A</v>
      </c>
      <c r="MU43" s="169" t="str">
        <f t="shared" si="29"/>
        <v>#N/A</v>
      </c>
      <c r="MV43" s="169" t="str">
        <f t="shared" si="29"/>
        <v>#N/A</v>
      </c>
      <c r="MW43" s="169" t="str">
        <f t="shared" si="29"/>
        <v>#N/A</v>
      </c>
      <c r="MX43" s="169" t="str">
        <f t="shared" si="29"/>
        <v>#N/A</v>
      </c>
      <c r="MY43" s="169" t="str">
        <f t="shared" si="29"/>
        <v>#N/A</v>
      </c>
      <c r="MZ43" s="169" t="str">
        <f t="shared" si="29"/>
        <v>#N/A</v>
      </c>
      <c r="NA43" s="169" t="str">
        <f t="shared" si="29"/>
        <v>#N/A</v>
      </c>
      <c r="NB43" s="169" t="str">
        <f t="shared" si="29"/>
        <v>#N/A</v>
      </c>
      <c r="NC43" s="169" t="str">
        <f t="shared" si="29"/>
        <v>#N/A</v>
      </c>
      <c r="ND43" s="169" t="str">
        <f t="shared" si="29"/>
        <v>#N/A</v>
      </c>
      <c r="NE43" s="169" t="str">
        <f t="shared" si="29"/>
        <v>#N/A</v>
      </c>
      <c r="NF43" s="169" t="str">
        <f t="shared" si="29"/>
        <v>#N/A</v>
      </c>
      <c r="NG43" s="169" t="str">
        <f t="shared" si="29"/>
        <v>#N/A</v>
      </c>
      <c r="NH43" s="169" t="str">
        <f t="shared" si="29"/>
        <v>#N/A</v>
      </c>
      <c r="NI43" s="46" t="s">
        <v>168</v>
      </c>
    </row>
    <row r="44" ht="14.25" customHeight="1">
      <c r="B44" s="46" t="s">
        <v>213</v>
      </c>
      <c r="E44" s="152">
        <f>Model!$O$37</f>
        <v>52</v>
      </c>
      <c r="NI44" s="46" t="s">
        <v>168</v>
      </c>
    </row>
    <row r="45" ht="14.25" customHeight="1">
      <c r="B45" s="46" t="s">
        <v>215</v>
      </c>
      <c r="D45" s="167">
        <f>$E$19/12</f>
        <v>4</v>
      </c>
      <c r="E45" s="152">
        <f>Model!$O$28</f>
        <v>48</v>
      </c>
      <c r="G45" s="179" t="s">
        <v>228</v>
      </c>
      <c r="NI45" s="46" t="s">
        <v>168</v>
      </c>
    </row>
    <row r="46" ht="14.25" customHeight="1">
      <c r="B46" s="46" t="s">
        <v>216</v>
      </c>
      <c r="E46" s="67">
        <f>PMT(E38/12,E42,-E34)</f>
        <v>223819.8845</v>
      </c>
      <c r="G46" s="46" t="s">
        <v>206</v>
      </c>
      <c r="I46" s="108">
        <f t="shared" ref="I46:NH46" si="30">I13+I36</f>
        <v>0</v>
      </c>
      <c r="J46" s="108">
        <f t="shared" si="30"/>
        <v>23187000</v>
      </c>
      <c r="K46" s="108">
        <f t="shared" si="30"/>
        <v>23187000</v>
      </c>
      <c r="L46" s="108">
        <f t="shared" si="30"/>
        <v>23187000</v>
      </c>
      <c r="M46" s="108">
        <f t="shared" si="30"/>
        <v>23187000</v>
      </c>
      <c r="N46" s="108">
        <f t="shared" si="30"/>
        <v>23187000</v>
      </c>
      <c r="O46" s="108">
        <f t="shared" si="30"/>
        <v>23187000</v>
      </c>
      <c r="P46" s="108">
        <f t="shared" si="30"/>
        <v>23187000</v>
      </c>
      <c r="Q46" s="108">
        <f t="shared" si="30"/>
        <v>23187000</v>
      </c>
      <c r="R46" s="108">
        <f t="shared" si="30"/>
        <v>23187000</v>
      </c>
      <c r="S46" s="108">
        <f t="shared" si="30"/>
        <v>23187000</v>
      </c>
      <c r="T46" s="108">
        <f t="shared" si="30"/>
        <v>23187000</v>
      </c>
      <c r="U46" s="108">
        <f t="shared" si="30"/>
        <v>23187000</v>
      </c>
      <c r="V46" s="108">
        <f t="shared" si="30"/>
        <v>23187000</v>
      </c>
      <c r="W46" s="108">
        <f t="shared" si="30"/>
        <v>23187000</v>
      </c>
      <c r="X46" s="108">
        <f t="shared" si="30"/>
        <v>23187000</v>
      </c>
      <c r="Y46" s="108">
        <f t="shared" si="30"/>
        <v>23187000</v>
      </c>
      <c r="Z46" s="108">
        <f t="shared" si="30"/>
        <v>23187000</v>
      </c>
      <c r="AA46" s="108">
        <f t="shared" si="30"/>
        <v>23187000</v>
      </c>
      <c r="AB46" s="108">
        <f t="shared" si="30"/>
        <v>23187000</v>
      </c>
      <c r="AC46" s="108">
        <f t="shared" si="30"/>
        <v>23187000</v>
      </c>
      <c r="AD46" s="108">
        <f t="shared" si="30"/>
        <v>23187000</v>
      </c>
      <c r="AE46" s="108">
        <f t="shared" si="30"/>
        <v>23187000</v>
      </c>
      <c r="AF46" s="108">
        <f t="shared" si="30"/>
        <v>23187000</v>
      </c>
      <c r="AG46" s="108">
        <f t="shared" si="30"/>
        <v>23187000</v>
      </c>
      <c r="AH46" s="108">
        <f t="shared" si="30"/>
        <v>23187000</v>
      </c>
      <c r="AI46" s="108">
        <f t="shared" si="30"/>
        <v>23187000</v>
      </c>
      <c r="AJ46" s="108">
        <f t="shared" si="30"/>
        <v>23187000</v>
      </c>
      <c r="AK46" s="108">
        <f t="shared" si="30"/>
        <v>23187000</v>
      </c>
      <c r="AL46" s="108">
        <f t="shared" si="30"/>
        <v>23187000</v>
      </c>
      <c r="AM46" s="108">
        <f t="shared" si="30"/>
        <v>23187000</v>
      </c>
      <c r="AN46" s="108">
        <f t="shared" si="30"/>
        <v>51240548.47</v>
      </c>
      <c r="AO46" s="108">
        <f t="shared" si="30"/>
        <v>51240548.47</v>
      </c>
      <c r="AP46" s="108">
        <f t="shared" si="30"/>
        <v>51240548.47</v>
      </c>
      <c r="AQ46" s="108">
        <f t="shared" si="30"/>
        <v>51240548.47</v>
      </c>
      <c r="AR46" s="108">
        <f t="shared" si="30"/>
        <v>51240548.47</v>
      </c>
      <c r="AS46" s="108">
        <f t="shared" si="30"/>
        <v>51240548.47</v>
      </c>
      <c r="AT46" s="108">
        <f t="shared" si="30"/>
        <v>51240548.47</v>
      </c>
      <c r="AU46" s="108">
        <f t="shared" si="30"/>
        <v>51240548.47</v>
      </c>
      <c r="AV46" s="108">
        <f t="shared" si="30"/>
        <v>51240548.47</v>
      </c>
      <c r="AW46" s="108">
        <f t="shared" si="30"/>
        <v>51240548.47</v>
      </c>
      <c r="AX46" s="108">
        <f t="shared" si="30"/>
        <v>51240548.47</v>
      </c>
      <c r="AY46" s="108">
        <f t="shared" si="30"/>
        <v>51240548.47</v>
      </c>
      <c r="AZ46" s="108">
        <f t="shared" si="30"/>
        <v>51240548.47</v>
      </c>
      <c r="BA46" s="108">
        <f t="shared" si="30"/>
        <v>51240548.47</v>
      </c>
      <c r="BB46" s="108">
        <f t="shared" si="30"/>
        <v>51240548.47</v>
      </c>
      <c r="BC46" s="108">
        <f t="shared" si="30"/>
        <v>51240548.47</v>
      </c>
      <c r="BD46" s="108">
        <f t="shared" si="30"/>
        <v>51240548.47</v>
      </c>
      <c r="BE46" s="108">
        <f t="shared" si="30"/>
        <v>51240548.47</v>
      </c>
      <c r="BF46" s="108">
        <f t="shared" si="30"/>
        <v>51240548.47</v>
      </c>
      <c r="BG46" s="108">
        <f t="shared" si="30"/>
        <v>51202653.97</v>
      </c>
      <c r="BH46" s="108">
        <f t="shared" si="30"/>
        <v>51164621.5</v>
      </c>
      <c r="BI46" s="108">
        <f t="shared" si="30"/>
        <v>51126454.92</v>
      </c>
      <c r="BJ46" s="108">
        <f t="shared" si="30"/>
        <v>0</v>
      </c>
      <c r="BK46" s="108">
        <f t="shared" si="30"/>
        <v>0</v>
      </c>
      <c r="BL46" s="108">
        <f t="shared" si="30"/>
        <v>0</v>
      </c>
      <c r="BM46" s="108">
        <f t="shared" si="30"/>
        <v>0</v>
      </c>
      <c r="BN46" s="108">
        <f t="shared" si="30"/>
        <v>0</v>
      </c>
      <c r="BO46" s="108">
        <f t="shared" si="30"/>
        <v>0</v>
      </c>
      <c r="BP46" s="108">
        <f t="shared" si="30"/>
        <v>0</v>
      </c>
      <c r="BQ46" s="108">
        <f t="shared" si="30"/>
        <v>0</v>
      </c>
      <c r="BR46" s="108">
        <f t="shared" si="30"/>
        <v>0</v>
      </c>
      <c r="BS46" s="108">
        <f t="shared" si="30"/>
        <v>0</v>
      </c>
      <c r="BT46" s="108">
        <f t="shared" si="30"/>
        <v>0</v>
      </c>
      <c r="BU46" s="108">
        <f t="shared" si="30"/>
        <v>0</v>
      </c>
      <c r="BV46" s="108">
        <f t="shared" si="30"/>
        <v>0</v>
      </c>
      <c r="BW46" s="108">
        <f t="shared" si="30"/>
        <v>0</v>
      </c>
      <c r="BX46" s="108">
        <f t="shared" si="30"/>
        <v>0</v>
      </c>
      <c r="BY46" s="108">
        <f t="shared" si="30"/>
        <v>0</v>
      </c>
      <c r="BZ46" s="108">
        <f t="shared" si="30"/>
        <v>0</v>
      </c>
      <c r="CA46" s="108">
        <f t="shared" si="30"/>
        <v>0</v>
      </c>
      <c r="CB46" s="108">
        <f t="shared" si="30"/>
        <v>0</v>
      </c>
      <c r="CC46" s="108">
        <f t="shared" si="30"/>
        <v>0</v>
      </c>
      <c r="CD46" s="108">
        <f t="shared" si="30"/>
        <v>0</v>
      </c>
      <c r="CE46" s="108">
        <f t="shared" si="30"/>
        <v>0</v>
      </c>
      <c r="CF46" s="108">
        <f t="shared" si="30"/>
        <v>0</v>
      </c>
      <c r="CG46" s="108">
        <f t="shared" si="30"/>
        <v>0</v>
      </c>
      <c r="CH46" s="108">
        <f t="shared" si="30"/>
        <v>0</v>
      </c>
      <c r="CI46" s="108">
        <f t="shared" si="30"/>
        <v>0</v>
      </c>
      <c r="CJ46" s="108">
        <f t="shared" si="30"/>
        <v>0</v>
      </c>
      <c r="CK46" s="108">
        <f t="shared" si="30"/>
        <v>0</v>
      </c>
      <c r="CL46" s="108">
        <f t="shared" si="30"/>
        <v>0</v>
      </c>
      <c r="CM46" s="108">
        <f t="shared" si="30"/>
        <v>0</v>
      </c>
      <c r="CN46" s="108">
        <f t="shared" si="30"/>
        <v>0</v>
      </c>
      <c r="CO46" s="108">
        <f t="shared" si="30"/>
        <v>0</v>
      </c>
      <c r="CP46" s="108">
        <f t="shared" si="30"/>
        <v>0</v>
      </c>
      <c r="CQ46" s="108">
        <f t="shared" si="30"/>
        <v>0</v>
      </c>
      <c r="CR46" s="108">
        <f t="shared" si="30"/>
        <v>0</v>
      </c>
      <c r="CS46" s="108">
        <f t="shared" si="30"/>
        <v>0</v>
      </c>
      <c r="CT46" s="108">
        <f t="shared" si="30"/>
        <v>0</v>
      </c>
      <c r="CU46" s="108">
        <f t="shared" si="30"/>
        <v>0</v>
      </c>
      <c r="CV46" s="108">
        <f t="shared" si="30"/>
        <v>0</v>
      </c>
      <c r="CW46" s="108">
        <f t="shared" si="30"/>
        <v>0</v>
      </c>
      <c r="CX46" s="108">
        <f t="shared" si="30"/>
        <v>0</v>
      </c>
      <c r="CY46" s="108">
        <f t="shared" si="30"/>
        <v>0</v>
      </c>
      <c r="CZ46" s="108">
        <f t="shared" si="30"/>
        <v>0</v>
      </c>
      <c r="DA46" s="108">
        <f t="shared" si="30"/>
        <v>0</v>
      </c>
      <c r="DB46" s="108">
        <f t="shared" si="30"/>
        <v>0</v>
      </c>
      <c r="DC46" s="108">
        <f t="shared" si="30"/>
        <v>0</v>
      </c>
      <c r="DD46" s="108">
        <f t="shared" si="30"/>
        <v>0</v>
      </c>
      <c r="DE46" s="108">
        <f t="shared" si="30"/>
        <v>0</v>
      </c>
      <c r="DF46" s="108">
        <f t="shared" si="30"/>
        <v>0</v>
      </c>
      <c r="DG46" s="108">
        <f t="shared" si="30"/>
        <v>0</v>
      </c>
      <c r="DH46" s="108">
        <f t="shared" si="30"/>
        <v>0</v>
      </c>
      <c r="DI46" s="108">
        <f t="shared" si="30"/>
        <v>0</v>
      </c>
      <c r="DJ46" s="108">
        <f t="shared" si="30"/>
        <v>0</v>
      </c>
      <c r="DK46" s="108">
        <f t="shared" si="30"/>
        <v>0</v>
      </c>
      <c r="DL46" s="108">
        <f t="shared" si="30"/>
        <v>0</v>
      </c>
      <c r="DM46" s="108">
        <f t="shared" si="30"/>
        <v>0</v>
      </c>
      <c r="DN46" s="108">
        <f t="shared" si="30"/>
        <v>0</v>
      </c>
      <c r="DO46" s="108">
        <f t="shared" si="30"/>
        <v>0</v>
      </c>
      <c r="DP46" s="108">
        <f t="shared" si="30"/>
        <v>0</v>
      </c>
      <c r="DQ46" s="108">
        <f t="shared" si="30"/>
        <v>0</v>
      </c>
      <c r="DR46" s="108">
        <f t="shared" si="30"/>
        <v>0</v>
      </c>
      <c r="DS46" s="108">
        <f t="shared" si="30"/>
        <v>0</v>
      </c>
      <c r="DT46" s="108">
        <f t="shared" si="30"/>
        <v>0</v>
      </c>
      <c r="DU46" s="108">
        <f t="shared" si="30"/>
        <v>0</v>
      </c>
      <c r="DV46" s="108">
        <f t="shared" si="30"/>
        <v>0</v>
      </c>
      <c r="DW46" s="108">
        <f t="shared" si="30"/>
        <v>0</v>
      </c>
      <c r="DX46" s="108">
        <f t="shared" si="30"/>
        <v>0</v>
      </c>
      <c r="DY46" s="108">
        <f t="shared" si="30"/>
        <v>0</v>
      </c>
      <c r="DZ46" s="108">
        <f t="shared" si="30"/>
        <v>0</v>
      </c>
      <c r="EA46" s="108">
        <f t="shared" si="30"/>
        <v>0</v>
      </c>
      <c r="EB46" s="108">
        <f t="shared" si="30"/>
        <v>0</v>
      </c>
      <c r="EC46" s="108">
        <f t="shared" si="30"/>
        <v>0</v>
      </c>
      <c r="ED46" s="108" t="str">
        <f t="shared" si="30"/>
        <v>#N/A</v>
      </c>
      <c r="EE46" s="108" t="str">
        <f t="shared" si="30"/>
        <v>#N/A</v>
      </c>
      <c r="EF46" s="108" t="str">
        <f t="shared" si="30"/>
        <v>#N/A</v>
      </c>
      <c r="EG46" s="108" t="str">
        <f t="shared" si="30"/>
        <v>#N/A</v>
      </c>
      <c r="EH46" s="108" t="str">
        <f t="shared" si="30"/>
        <v>#N/A</v>
      </c>
      <c r="EI46" s="108" t="str">
        <f t="shared" si="30"/>
        <v>#N/A</v>
      </c>
      <c r="EJ46" s="108" t="str">
        <f t="shared" si="30"/>
        <v>#N/A</v>
      </c>
      <c r="EK46" s="108" t="str">
        <f t="shared" si="30"/>
        <v>#N/A</v>
      </c>
      <c r="EL46" s="108" t="str">
        <f t="shared" si="30"/>
        <v>#N/A</v>
      </c>
      <c r="EM46" s="108" t="str">
        <f t="shared" si="30"/>
        <v>#N/A</v>
      </c>
      <c r="EN46" s="108" t="str">
        <f t="shared" si="30"/>
        <v>#N/A</v>
      </c>
      <c r="EO46" s="108" t="str">
        <f t="shared" si="30"/>
        <v>#N/A</v>
      </c>
      <c r="EP46" s="108" t="str">
        <f t="shared" si="30"/>
        <v>#N/A</v>
      </c>
      <c r="EQ46" s="108" t="str">
        <f t="shared" si="30"/>
        <v>#N/A</v>
      </c>
      <c r="ER46" s="108" t="str">
        <f t="shared" si="30"/>
        <v>#N/A</v>
      </c>
      <c r="ES46" s="108" t="str">
        <f t="shared" si="30"/>
        <v>#N/A</v>
      </c>
      <c r="ET46" s="108" t="str">
        <f t="shared" si="30"/>
        <v>#N/A</v>
      </c>
      <c r="EU46" s="108" t="str">
        <f t="shared" si="30"/>
        <v>#N/A</v>
      </c>
      <c r="EV46" s="108" t="str">
        <f t="shared" si="30"/>
        <v>#N/A</v>
      </c>
      <c r="EW46" s="108" t="str">
        <f t="shared" si="30"/>
        <v>#N/A</v>
      </c>
      <c r="EX46" s="108" t="str">
        <f t="shared" si="30"/>
        <v>#N/A</v>
      </c>
      <c r="EY46" s="108" t="str">
        <f t="shared" si="30"/>
        <v>#N/A</v>
      </c>
      <c r="EZ46" s="108" t="str">
        <f t="shared" si="30"/>
        <v>#N/A</v>
      </c>
      <c r="FA46" s="108" t="str">
        <f t="shared" si="30"/>
        <v>#N/A</v>
      </c>
      <c r="FB46" s="108" t="str">
        <f t="shared" si="30"/>
        <v>#N/A</v>
      </c>
      <c r="FC46" s="108" t="str">
        <f t="shared" si="30"/>
        <v>#N/A</v>
      </c>
      <c r="FD46" s="108" t="str">
        <f t="shared" si="30"/>
        <v>#N/A</v>
      </c>
      <c r="FE46" s="108" t="str">
        <f t="shared" si="30"/>
        <v>#N/A</v>
      </c>
      <c r="FF46" s="108" t="str">
        <f t="shared" si="30"/>
        <v>#N/A</v>
      </c>
      <c r="FG46" s="108" t="str">
        <f t="shared" si="30"/>
        <v>#N/A</v>
      </c>
      <c r="FH46" s="108" t="str">
        <f t="shared" si="30"/>
        <v>#N/A</v>
      </c>
      <c r="FI46" s="108" t="str">
        <f t="shared" si="30"/>
        <v>#N/A</v>
      </c>
      <c r="FJ46" s="108" t="str">
        <f t="shared" si="30"/>
        <v>#N/A</v>
      </c>
      <c r="FK46" s="108" t="str">
        <f t="shared" si="30"/>
        <v>#N/A</v>
      </c>
      <c r="FL46" s="108" t="str">
        <f t="shared" si="30"/>
        <v>#N/A</v>
      </c>
      <c r="FM46" s="108" t="str">
        <f t="shared" si="30"/>
        <v>#N/A</v>
      </c>
      <c r="FN46" s="108" t="str">
        <f t="shared" si="30"/>
        <v>#N/A</v>
      </c>
      <c r="FO46" s="108" t="str">
        <f t="shared" si="30"/>
        <v>#N/A</v>
      </c>
      <c r="FP46" s="108" t="str">
        <f t="shared" si="30"/>
        <v>#N/A</v>
      </c>
      <c r="FQ46" s="108" t="str">
        <f t="shared" si="30"/>
        <v>#N/A</v>
      </c>
      <c r="FR46" s="108" t="str">
        <f t="shared" si="30"/>
        <v>#N/A</v>
      </c>
      <c r="FS46" s="108" t="str">
        <f t="shared" si="30"/>
        <v>#N/A</v>
      </c>
      <c r="FT46" s="108" t="str">
        <f t="shared" si="30"/>
        <v>#N/A</v>
      </c>
      <c r="FU46" s="108" t="str">
        <f t="shared" si="30"/>
        <v>#N/A</v>
      </c>
      <c r="FV46" s="108" t="str">
        <f t="shared" si="30"/>
        <v>#N/A</v>
      </c>
      <c r="FW46" s="108" t="str">
        <f t="shared" si="30"/>
        <v>#N/A</v>
      </c>
      <c r="FX46" s="108" t="str">
        <f t="shared" si="30"/>
        <v>#N/A</v>
      </c>
      <c r="FY46" s="108" t="str">
        <f t="shared" si="30"/>
        <v>#N/A</v>
      </c>
      <c r="FZ46" s="108" t="str">
        <f t="shared" si="30"/>
        <v>#N/A</v>
      </c>
      <c r="GA46" s="108" t="str">
        <f t="shared" si="30"/>
        <v>#N/A</v>
      </c>
      <c r="GB46" s="108" t="str">
        <f t="shared" si="30"/>
        <v>#N/A</v>
      </c>
      <c r="GC46" s="108" t="str">
        <f t="shared" si="30"/>
        <v>#N/A</v>
      </c>
      <c r="GD46" s="108" t="str">
        <f t="shared" si="30"/>
        <v>#N/A</v>
      </c>
      <c r="GE46" s="108" t="str">
        <f t="shared" si="30"/>
        <v>#N/A</v>
      </c>
      <c r="GF46" s="108" t="str">
        <f t="shared" si="30"/>
        <v>#N/A</v>
      </c>
      <c r="GG46" s="108" t="str">
        <f t="shared" si="30"/>
        <v>#N/A</v>
      </c>
      <c r="GH46" s="108" t="str">
        <f t="shared" si="30"/>
        <v>#N/A</v>
      </c>
      <c r="GI46" s="108" t="str">
        <f t="shared" si="30"/>
        <v>#N/A</v>
      </c>
      <c r="GJ46" s="108" t="str">
        <f t="shared" si="30"/>
        <v>#N/A</v>
      </c>
      <c r="GK46" s="108" t="str">
        <f t="shared" si="30"/>
        <v>#N/A</v>
      </c>
      <c r="GL46" s="108" t="str">
        <f t="shared" si="30"/>
        <v>#N/A</v>
      </c>
      <c r="GM46" s="108" t="str">
        <f t="shared" si="30"/>
        <v>#N/A</v>
      </c>
      <c r="GN46" s="108" t="str">
        <f t="shared" si="30"/>
        <v>#N/A</v>
      </c>
      <c r="GO46" s="108" t="str">
        <f t="shared" si="30"/>
        <v>#N/A</v>
      </c>
      <c r="GP46" s="108" t="str">
        <f t="shared" si="30"/>
        <v>#N/A</v>
      </c>
      <c r="GQ46" s="108" t="str">
        <f t="shared" si="30"/>
        <v>#N/A</v>
      </c>
      <c r="GR46" s="108" t="str">
        <f t="shared" si="30"/>
        <v>#N/A</v>
      </c>
      <c r="GS46" s="108" t="str">
        <f t="shared" si="30"/>
        <v>#N/A</v>
      </c>
      <c r="GT46" s="108" t="str">
        <f t="shared" si="30"/>
        <v>#N/A</v>
      </c>
      <c r="GU46" s="108" t="str">
        <f t="shared" si="30"/>
        <v>#N/A</v>
      </c>
      <c r="GV46" s="108" t="str">
        <f t="shared" si="30"/>
        <v>#N/A</v>
      </c>
      <c r="GW46" s="108" t="str">
        <f t="shared" si="30"/>
        <v>#N/A</v>
      </c>
      <c r="GX46" s="108" t="str">
        <f t="shared" si="30"/>
        <v>#N/A</v>
      </c>
      <c r="GY46" s="108" t="str">
        <f t="shared" si="30"/>
        <v>#N/A</v>
      </c>
      <c r="GZ46" s="108" t="str">
        <f t="shared" si="30"/>
        <v>#N/A</v>
      </c>
      <c r="HA46" s="108" t="str">
        <f t="shared" si="30"/>
        <v>#N/A</v>
      </c>
      <c r="HB46" s="108" t="str">
        <f t="shared" si="30"/>
        <v>#N/A</v>
      </c>
      <c r="HC46" s="108" t="str">
        <f t="shared" si="30"/>
        <v>#N/A</v>
      </c>
      <c r="HD46" s="108" t="str">
        <f t="shared" si="30"/>
        <v>#N/A</v>
      </c>
      <c r="HE46" s="108" t="str">
        <f t="shared" si="30"/>
        <v>#N/A</v>
      </c>
      <c r="HF46" s="108" t="str">
        <f t="shared" si="30"/>
        <v>#N/A</v>
      </c>
      <c r="HG46" s="108" t="str">
        <f t="shared" si="30"/>
        <v>#N/A</v>
      </c>
      <c r="HH46" s="108" t="str">
        <f t="shared" si="30"/>
        <v>#N/A</v>
      </c>
      <c r="HI46" s="108" t="str">
        <f t="shared" si="30"/>
        <v>#N/A</v>
      </c>
      <c r="HJ46" s="108" t="str">
        <f t="shared" si="30"/>
        <v>#N/A</v>
      </c>
      <c r="HK46" s="108" t="str">
        <f t="shared" si="30"/>
        <v>#N/A</v>
      </c>
      <c r="HL46" s="108" t="str">
        <f t="shared" si="30"/>
        <v>#N/A</v>
      </c>
      <c r="HM46" s="108" t="str">
        <f t="shared" si="30"/>
        <v>#N/A</v>
      </c>
      <c r="HN46" s="108" t="str">
        <f t="shared" si="30"/>
        <v>#N/A</v>
      </c>
      <c r="HO46" s="108" t="str">
        <f t="shared" si="30"/>
        <v>#N/A</v>
      </c>
      <c r="HP46" s="108" t="str">
        <f t="shared" si="30"/>
        <v>#N/A</v>
      </c>
      <c r="HQ46" s="108" t="str">
        <f t="shared" si="30"/>
        <v>#N/A</v>
      </c>
      <c r="HR46" s="108" t="str">
        <f t="shared" si="30"/>
        <v>#N/A</v>
      </c>
      <c r="HS46" s="108" t="str">
        <f t="shared" si="30"/>
        <v>#N/A</v>
      </c>
      <c r="HT46" s="108" t="str">
        <f t="shared" si="30"/>
        <v>#N/A</v>
      </c>
      <c r="HU46" s="108" t="str">
        <f t="shared" si="30"/>
        <v>#N/A</v>
      </c>
      <c r="HV46" s="108" t="str">
        <f t="shared" si="30"/>
        <v>#N/A</v>
      </c>
      <c r="HW46" s="108" t="str">
        <f t="shared" si="30"/>
        <v>#N/A</v>
      </c>
      <c r="HX46" s="108" t="str">
        <f t="shared" si="30"/>
        <v>#N/A</v>
      </c>
      <c r="HY46" s="108" t="str">
        <f t="shared" si="30"/>
        <v>#N/A</v>
      </c>
      <c r="HZ46" s="108" t="str">
        <f t="shared" si="30"/>
        <v>#N/A</v>
      </c>
      <c r="IA46" s="108" t="str">
        <f t="shared" si="30"/>
        <v>#N/A</v>
      </c>
      <c r="IB46" s="108" t="str">
        <f t="shared" si="30"/>
        <v>#N/A</v>
      </c>
      <c r="IC46" s="108" t="str">
        <f t="shared" si="30"/>
        <v>#N/A</v>
      </c>
      <c r="ID46" s="108" t="str">
        <f t="shared" si="30"/>
        <v>#N/A</v>
      </c>
      <c r="IE46" s="108" t="str">
        <f t="shared" si="30"/>
        <v>#N/A</v>
      </c>
      <c r="IF46" s="108" t="str">
        <f t="shared" si="30"/>
        <v>#N/A</v>
      </c>
      <c r="IG46" s="108" t="str">
        <f t="shared" si="30"/>
        <v>#N/A</v>
      </c>
      <c r="IH46" s="108" t="str">
        <f t="shared" si="30"/>
        <v>#N/A</v>
      </c>
      <c r="II46" s="108" t="str">
        <f t="shared" si="30"/>
        <v>#N/A</v>
      </c>
      <c r="IJ46" s="108" t="str">
        <f t="shared" si="30"/>
        <v>#N/A</v>
      </c>
      <c r="IK46" s="108" t="str">
        <f t="shared" si="30"/>
        <v>#N/A</v>
      </c>
      <c r="IL46" s="108" t="str">
        <f t="shared" si="30"/>
        <v>#N/A</v>
      </c>
      <c r="IM46" s="108" t="str">
        <f t="shared" si="30"/>
        <v>#N/A</v>
      </c>
      <c r="IN46" s="108" t="str">
        <f t="shared" si="30"/>
        <v>#N/A</v>
      </c>
      <c r="IO46" s="108" t="str">
        <f t="shared" si="30"/>
        <v>#N/A</v>
      </c>
      <c r="IP46" s="108" t="str">
        <f t="shared" si="30"/>
        <v>#N/A</v>
      </c>
      <c r="IQ46" s="108" t="str">
        <f t="shared" si="30"/>
        <v>#N/A</v>
      </c>
      <c r="IR46" s="108" t="str">
        <f t="shared" si="30"/>
        <v>#N/A</v>
      </c>
      <c r="IS46" s="108" t="str">
        <f t="shared" si="30"/>
        <v>#N/A</v>
      </c>
      <c r="IT46" s="108" t="str">
        <f t="shared" si="30"/>
        <v>#N/A</v>
      </c>
      <c r="IU46" s="108" t="str">
        <f t="shared" si="30"/>
        <v>#N/A</v>
      </c>
      <c r="IV46" s="108" t="str">
        <f t="shared" si="30"/>
        <v>#N/A</v>
      </c>
      <c r="IW46" s="108" t="str">
        <f t="shared" si="30"/>
        <v>#N/A</v>
      </c>
      <c r="IX46" s="108" t="str">
        <f t="shared" si="30"/>
        <v>#N/A</v>
      </c>
      <c r="IY46" s="108" t="str">
        <f t="shared" si="30"/>
        <v>#N/A</v>
      </c>
      <c r="IZ46" s="108" t="str">
        <f t="shared" si="30"/>
        <v>#N/A</v>
      </c>
      <c r="JA46" s="108" t="str">
        <f t="shared" si="30"/>
        <v>#N/A</v>
      </c>
      <c r="JB46" s="108" t="str">
        <f t="shared" si="30"/>
        <v>#N/A</v>
      </c>
      <c r="JC46" s="108" t="str">
        <f t="shared" si="30"/>
        <v>#N/A</v>
      </c>
      <c r="JD46" s="108" t="str">
        <f t="shared" si="30"/>
        <v>#N/A</v>
      </c>
      <c r="JE46" s="108" t="str">
        <f t="shared" si="30"/>
        <v>#N/A</v>
      </c>
      <c r="JF46" s="108" t="str">
        <f t="shared" si="30"/>
        <v>#N/A</v>
      </c>
      <c r="JG46" s="108" t="str">
        <f t="shared" si="30"/>
        <v>#N/A</v>
      </c>
      <c r="JH46" s="108" t="str">
        <f t="shared" si="30"/>
        <v>#N/A</v>
      </c>
      <c r="JI46" s="108" t="str">
        <f t="shared" si="30"/>
        <v>#N/A</v>
      </c>
      <c r="JJ46" s="108" t="str">
        <f t="shared" si="30"/>
        <v>#N/A</v>
      </c>
      <c r="JK46" s="108" t="str">
        <f t="shared" si="30"/>
        <v>#N/A</v>
      </c>
      <c r="JL46" s="108" t="str">
        <f t="shared" si="30"/>
        <v>#N/A</v>
      </c>
      <c r="JM46" s="108" t="str">
        <f t="shared" si="30"/>
        <v>#N/A</v>
      </c>
      <c r="JN46" s="108" t="str">
        <f t="shared" si="30"/>
        <v>#N/A</v>
      </c>
      <c r="JO46" s="108" t="str">
        <f t="shared" si="30"/>
        <v>#N/A</v>
      </c>
      <c r="JP46" s="108" t="str">
        <f t="shared" si="30"/>
        <v>#N/A</v>
      </c>
      <c r="JQ46" s="108" t="str">
        <f t="shared" si="30"/>
        <v>#N/A</v>
      </c>
      <c r="JR46" s="108" t="str">
        <f t="shared" si="30"/>
        <v>#N/A</v>
      </c>
      <c r="JS46" s="108" t="str">
        <f t="shared" si="30"/>
        <v>#N/A</v>
      </c>
      <c r="JT46" s="108" t="str">
        <f t="shared" si="30"/>
        <v>#N/A</v>
      </c>
      <c r="JU46" s="108" t="str">
        <f t="shared" si="30"/>
        <v>#N/A</v>
      </c>
      <c r="JV46" s="108" t="str">
        <f t="shared" si="30"/>
        <v>#N/A</v>
      </c>
      <c r="JW46" s="108" t="str">
        <f t="shared" si="30"/>
        <v>#N/A</v>
      </c>
      <c r="JX46" s="108" t="str">
        <f t="shared" si="30"/>
        <v>#N/A</v>
      </c>
      <c r="JY46" s="108" t="str">
        <f t="shared" si="30"/>
        <v>#N/A</v>
      </c>
      <c r="JZ46" s="108" t="str">
        <f t="shared" si="30"/>
        <v>#N/A</v>
      </c>
      <c r="KA46" s="108" t="str">
        <f t="shared" si="30"/>
        <v>#N/A</v>
      </c>
      <c r="KB46" s="108" t="str">
        <f t="shared" si="30"/>
        <v>#N/A</v>
      </c>
      <c r="KC46" s="108" t="str">
        <f t="shared" si="30"/>
        <v>#N/A</v>
      </c>
      <c r="KD46" s="108" t="str">
        <f t="shared" si="30"/>
        <v>#N/A</v>
      </c>
      <c r="KE46" s="108" t="str">
        <f t="shared" si="30"/>
        <v>#N/A</v>
      </c>
      <c r="KF46" s="108" t="str">
        <f t="shared" si="30"/>
        <v>#N/A</v>
      </c>
      <c r="KG46" s="108" t="str">
        <f t="shared" si="30"/>
        <v>#N/A</v>
      </c>
      <c r="KH46" s="108" t="str">
        <f t="shared" si="30"/>
        <v>#N/A</v>
      </c>
      <c r="KI46" s="108" t="str">
        <f t="shared" si="30"/>
        <v>#N/A</v>
      </c>
      <c r="KJ46" s="108" t="str">
        <f t="shared" si="30"/>
        <v>#N/A</v>
      </c>
      <c r="KK46" s="108" t="str">
        <f t="shared" si="30"/>
        <v>#N/A</v>
      </c>
      <c r="KL46" s="108" t="str">
        <f t="shared" si="30"/>
        <v>#N/A</v>
      </c>
      <c r="KM46" s="108" t="str">
        <f t="shared" si="30"/>
        <v>#N/A</v>
      </c>
      <c r="KN46" s="108" t="str">
        <f t="shared" si="30"/>
        <v>#N/A</v>
      </c>
      <c r="KO46" s="108" t="str">
        <f t="shared" si="30"/>
        <v>#N/A</v>
      </c>
      <c r="KP46" s="108" t="str">
        <f t="shared" si="30"/>
        <v>#N/A</v>
      </c>
      <c r="KQ46" s="108" t="str">
        <f t="shared" si="30"/>
        <v>#N/A</v>
      </c>
      <c r="KR46" s="108" t="str">
        <f t="shared" si="30"/>
        <v>#N/A</v>
      </c>
      <c r="KS46" s="108" t="str">
        <f t="shared" si="30"/>
        <v>#N/A</v>
      </c>
      <c r="KT46" s="108" t="str">
        <f t="shared" si="30"/>
        <v>#N/A</v>
      </c>
      <c r="KU46" s="108" t="str">
        <f t="shared" si="30"/>
        <v>#N/A</v>
      </c>
      <c r="KV46" s="108" t="str">
        <f t="shared" si="30"/>
        <v>#N/A</v>
      </c>
      <c r="KW46" s="108" t="str">
        <f t="shared" si="30"/>
        <v>#N/A</v>
      </c>
      <c r="KX46" s="108" t="str">
        <f t="shared" si="30"/>
        <v>#N/A</v>
      </c>
      <c r="KY46" s="108" t="str">
        <f t="shared" si="30"/>
        <v>#N/A</v>
      </c>
      <c r="KZ46" s="108" t="str">
        <f t="shared" si="30"/>
        <v>#N/A</v>
      </c>
      <c r="LA46" s="108" t="str">
        <f t="shared" si="30"/>
        <v>#N/A</v>
      </c>
      <c r="LB46" s="108" t="str">
        <f t="shared" si="30"/>
        <v>#N/A</v>
      </c>
      <c r="LC46" s="108" t="str">
        <f t="shared" si="30"/>
        <v>#N/A</v>
      </c>
      <c r="LD46" s="108" t="str">
        <f t="shared" si="30"/>
        <v>#N/A</v>
      </c>
      <c r="LE46" s="108" t="str">
        <f t="shared" si="30"/>
        <v>#N/A</v>
      </c>
      <c r="LF46" s="108" t="str">
        <f t="shared" si="30"/>
        <v>#N/A</v>
      </c>
      <c r="LG46" s="108" t="str">
        <f t="shared" si="30"/>
        <v>#N/A</v>
      </c>
      <c r="LH46" s="108" t="str">
        <f t="shared" si="30"/>
        <v>#N/A</v>
      </c>
      <c r="LI46" s="108" t="str">
        <f t="shared" si="30"/>
        <v>#N/A</v>
      </c>
      <c r="LJ46" s="108" t="str">
        <f t="shared" si="30"/>
        <v>#N/A</v>
      </c>
      <c r="LK46" s="108" t="str">
        <f t="shared" si="30"/>
        <v>#N/A</v>
      </c>
      <c r="LL46" s="108" t="str">
        <f t="shared" si="30"/>
        <v>#N/A</v>
      </c>
      <c r="LM46" s="108" t="str">
        <f t="shared" si="30"/>
        <v>#N/A</v>
      </c>
      <c r="LN46" s="108" t="str">
        <f t="shared" si="30"/>
        <v>#N/A</v>
      </c>
      <c r="LO46" s="108" t="str">
        <f t="shared" si="30"/>
        <v>#N/A</v>
      </c>
      <c r="LP46" s="108" t="str">
        <f t="shared" si="30"/>
        <v>#N/A</v>
      </c>
      <c r="LQ46" s="108" t="str">
        <f t="shared" si="30"/>
        <v>#N/A</v>
      </c>
      <c r="LR46" s="108" t="str">
        <f t="shared" si="30"/>
        <v>#N/A</v>
      </c>
      <c r="LS46" s="108" t="str">
        <f t="shared" si="30"/>
        <v>#N/A</v>
      </c>
      <c r="LT46" s="108" t="str">
        <f t="shared" si="30"/>
        <v>#N/A</v>
      </c>
      <c r="LU46" s="108" t="str">
        <f t="shared" si="30"/>
        <v>#N/A</v>
      </c>
      <c r="LV46" s="108" t="str">
        <f t="shared" si="30"/>
        <v>#N/A</v>
      </c>
      <c r="LW46" s="108" t="str">
        <f t="shared" si="30"/>
        <v>#N/A</v>
      </c>
      <c r="LX46" s="108" t="str">
        <f t="shared" si="30"/>
        <v>#N/A</v>
      </c>
      <c r="LY46" s="108" t="str">
        <f t="shared" si="30"/>
        <v>#N/A</v>
      </c>
      <c r="LZ46" s="108" t="str">
        <f t="shared" si="30"/>
        <v>#N/A</v>
      </c>
      <c r="MA46" s="108" t="str">
        <f t="shared" si="30"/>
        <v>#N/A</v>
      </c>
      <c r="MB46" s="108" t="str">
        <f t="shared" si="30"/>
        <v>#N/A</v>
      </c>
      <c r="MC46" s="108" t="str">
        <f t="shared" si="30"/>
        <v>#N/A</v>
      </c>
      <c r="MD46" s="108" t="str">
        <f t="shared" si="30"/>
        <v>#N/A</v>
      </c>
      <c r="ME46" s="108" t="str">
        <f t="shared" si="30"/>
        <v>#N/A</v>
      </c>
      <c r="MF46" s="108" t="str">
        <f t="shared" si="30"/>
        <v>#N/A</v>
      </c>
      <c r="MG46" s="108" t="str">
        <f t="shared" si="30"/>
        <v>#N/A</v>
      </c>
      <c r="MH46" s="108" t="str">
        <f t="shared" si="30"/>
        <v>#N/A</v>
      </c>
      <c r="MI46" s="108" t="str">
        <f t="shared" si="30"/>
        <v>#N/A</v>
      </c>
      <c r="MJ46" s="108" t="str">
        <f t="shared" si="30"/>
        <v>#N/A</v>
      </c>
      <c r="MK46" s="108" t="str">
        <f t="shared" si="30"/>
        <v>#N/A</v>
      </c>
      <c r="ML46" s="108" t="str">
        <f t="shared" si="30"/>
        <v>#N/A</v>
      </c>
      <c r="MM46" s="108" t="str">
        <f t="shared" si="30"/>
        <v>#N/A</v>
      </c>
      <c r="MN46" s="108" t="str">
        <f t="shared" si="30"/>
        <v>#N/A</v>
      </c>
      <c r="MO46" s="108" t="str">
        <f t="shared" si="30"/>
        <v>#N/A</v>
      </c>
      <c r="MP46" s="108" t="str">
        <f t="shared" si="30"/>
        <v>#N/A</v>
      </c>
      <c r="MQ46" s="108" t="str">
        <f t="shared" si="30"/>
        <v>#N/A</v>
      </c>
      <c r="MR46" s="108" t="str">
        <f t="shared" si="30"/>
        <v>#N/A</v>
      </c>
      <c r="MS46" s="108" t="str">
        <f t="shared" si="30"/>
        <v>#N/A</v>
      </c>
      <c r="MT46" s="108" t="str">
        <f t="shared" si="30"/>
        <v>#N/A</v>
      </c>
      <c r="MU46" s="108" t="str">
        <f t="shared" si="30"/>
        <v>#N/A</v>
      </c>
      <c r="MV46" s="108" t="str">
        <f t="shared" si="30"/>
        <v>#N/A</v>
      </c>
      <c r="MW46" s="108" t="str">
        <f t="shared" si="30"/>
        <v>#N/A</v>
      </c>
      <c r="MX46" s="108" t="str">
        <f t="shared" si="30"/>
        <v>#N/A</v>
      </c>
      <c r="MY46" s="108" t="str">
        <f t="shared" si="30"/>
        <v>#N/A</v>
      </c>
      <c r="MZ46" s="108" t="str">
        <f t="shared" si="30"/>
        <v>#N/A</v>
      </c>
      <c r="NA46" s="108" t="str">
        <f t="shared" si="30"/>
        <v>#N/A</v>
      </c>
      <c r="NB46" s="108" t="str">
        <f t="shared" si="30"/>
        <v>#N/A</v>
      </c>
      <c r="NC46" s="108" t="str">
        <f t="shared" si="30"/>
        <v>#N/A</v>
      </c>
      <c r="ND46" s="108" t="str">
        <f t="shared" si="30"/>
        <v>#N/A</v>
      </c>
      <c r="NE46" s="108" t="str">
        <f t="shared" si="30"/>
        <v>#N/A</v>
      </c>
      <c r="NF46" s="108" t="str">
        <f t="shared" si="30"/>
        <v>#N/A</v>
      </c>
      <c r="NG46" s="108" t="str">
        <f t="shared" si="30"/>
        <v>#N/A</v>
      </c>
      <c r="NH46" s="108" t="str">
        <f t="shared" si="30"/>
        <v>#N/A</v>
      </c>
      <c r="NI46" s="46" t="s">
        <v>168</v>
      </c>
    </row>
    <row r="47" ht="14.25" customHeight="1">
      <c r="B47" s="46" t="s">
        <v>218</v>
      </c>
      <c r="E47" s="67">
        <f>E34*(E38/12)</f>
        <v>140016.9337</v>
      </c>
      <c r="G47" s="46" t="s">
        <v>207</v>
      </c>
      <c r="I47" s="108">
        <f t="shared" ref="I47:NH47" si="31">I14+I37</f>
        <v>0</v>
      </c>
      <c r="J47" s="108">
        <f t="shared" si="31"/>
        <v>145030.2408</v>
      </c>
      <c r="K47" s="108">
        <f t="shared" si="31"/>
        <v>144190.2918</v>
      </c>
      <c r="L47" s="108">
        <f t="shared" si="31"/>
        <v>139998.8551</v>
      </c>
      <c r="M47" s="108">
        <f t="shared" si="31"/>
        <v>139078.7176</v>
      </c>
      <c r="N47" s="108">
        <f t="shared" si="31"/>
        <v>138207.8525</v>
      </c>
      <c r="O47" s="108">
        <f t="shared" si="31"/>
        <v>137219.8931</v>
      </c>
      <c r="P47" s="108">
        <f t="shared" si="31"/>
        <v>135992.3347</v>
      </c>
      <c r="Q47" s="108">
        <f t="shared" si="31"/>
        <v>135259.4323</v>
      </c>
      <c r="R47" s="108">
        <f t="shared" si="31"/>
        <v>132416.3196</v>
      </c>
      <c r="S47" s="108">
        <f t="shared" si="31"/>
        <v>131864.8555</v>
      </c>
      <c r="T47" s="108">
        <f t="shared" si="31"/>
        <v>131870.8454</v>
      </c>
      <c r="U47" s="108">
        <f t="shared" si="31"/>
        <v>129335.5402</v>
      </c>
      <c r="V47" s="108">
        <f t="shared" si="31"/>
        <v>129157.7732</v>
      </c>
      <c r="W47" s="108">
        <f t="shared" si="31"/>
        <v>129160.4784</v>
      </c>
      <c r="X47" s="108">
        <f t="shared" si="31"/>
        <v>128327.8718</v>
      </c>
      <c r="Y47" s="108">
        <f t="shared" si="31"/>
        <v>128270.6772</v>
      </c>
      <c r="Z47" s="108">
        <f t="shared" si="31"/>
        <v>128262.755</v>
      </c>
      <c r="AA47" s="108">
        <f t="shared" si="31"/>
        <v>128295.9897</v>
      </c>
      <c r="AB47" s="108">
        <f t="shared" si="31"/>
        <v>128436.6575</v>
      </c>
      <c r="AC47" s="108">
        <f t="shared" si="31"/>
        <v>128615.5839</v>
      </c>
      <c r="AD47" s="108">
        <f t="shared" si="31"/>
        <v>128794.5102</v>
      </c>
      <c r="AE47" s="108">
        <f t="shared" si="31"/>
        <v>128980.5859</v>
      </c>
      <c r="AF47" s="108">
        <f t="shared" si="31"/>
        <v>129201.2488</v>
      </c>
      <c r="AG47" s="108">
        <f t="shared" si="31"/>
        <v>129426.1627</v>
      </c>
      <c r="AH47" s="108">
        <f t="shared" si="31"/>
        <v>129662.8634</v>
      </c>
      <c r="AI47" s="108">
        <f t="shared" si="31"/>
        <v>129923.9103</v>
      </c>
      <c r="AJ47" s="108">
        <f t="shared" si="31"/>
        <v>130197.5169</v>
      </c>
      <c r="AK47" s="108">
        <f t="shared" si="31"/>
        <v>130476.1474</v>
      </c>
      <c r="AL47" s="108">
        <f t="shared" si="31"/>
        <v>130734.1028</v>
      </c>
      <c r="AM47" s="108">
        <f t="shared" si="31"/>
        <v>130988.1936</v>
      </c>
      <c r="AN47" s="108">
        <f t="shared" si="31"/>
        <v>311363.1928</v>
      </c>
      <c r="AO47" s="108">
        <f t="shared" si="31"/>
        <v>311930.6819</v>
      </c>
      <c r="AP47" s="108">
        <f t="shared" si="31"/>
        <v>312477.6747</v>
      </c>
      <c r="AQ47" s="108">
        <f t="shared" si="31"/>
        <v>313060.109</v>
      </c>
      <c r="AR47" s="108">
        <f t="shared" si="31"/>
        <v>313609.6638</v>
      </c>
      <c r="AS47" s="108">
        <f t="shared" si="31"/>
        <v>314096.8761</v>
      </c>
      <c r="AT47" s="108">
        <f t="shared" si="31"/>
        <v>314639.1719</v>
      </c>
      <c r="AU47" s="108">
        <f t="shared" si="31"/>
        <v>315146.4533</v>
      </c>
      <c r="AV47" s="108">
        <f t="shared" si="31"/>
        <v>315643.0596</v>
      </c>
      <c r="AW47" s="108">
        <f t="shared" si="31"/>
        <v>316161.4432</v>
      </c>
      <c r="AX47" s="108">
        <f t="shared" si="31"/>
        <v>316639.6883</v>
      </c>
      <c r="AY47" s="108">
        <f t="shared" si="31"/>
        <v>317164.9039</v>
      </c>
      <c r="AZ47" s="108">
        <f t="shared" si="31"/>
        <v>317716.1668</v>
      </c>
      <c r="BA47" s="108">
        <f t="shared" si="31"/>
        <v>318260.1706</v>
      </c>
      <c r="BB47" s="108">
        <f t="shared" si="31"/>
        <v>318756.7769</v>
      </c>
      <c r="BC47" s="108">
        <f t="shared" si="31"/>
        <v>319324.266</v>
      </c>
      <c r="BD47" s="108">
        <f t="shared" si="31"/>
        <v>319885.777</v>
      </c>
      <c r="BE47" s="108">
        <f t="shared" si="31"/>
        <v>320416.9707</v>
      </c>
      <c r="BF47" s="108">
        <f t="shared" si="31"/>
        <v>358897.3286</v>
      </c>
      <c r="BG47" s="108">
        <f t="shared" si="31"/>
        <v>359359.8405</v>
      </c>
      <c r="BH47" s="108">
        <f t="shared" si="31"/>
        <v>359849.6398</v>
      </c>
      <c r="BI47" s="108">
        <f t="shared" si="31"/>
        <v>360333.714</v>
      </c>
      <c r="BJ47" s="108">
        <f t="shared" si="31"/>
        <v>0</v>
      </c>
      <c r="BK47" s="108">
        <f t="shared" si="31"/>
        <v>0</v>
      </c>
      <c r="BL47" s="108">
        <f t="shared" si="31"/>
        <v>0</v>
      </c>
      <c r="BM47" s="108">
        <f t="shared" si="31"/>
        <v>0</v>
      </c>
      <c r="BN47" s="108">
        <f t="shared" si="31"/>
        <v>0</v>
      </c>
      <c r="BO47" s="108">
        <f t="shared" si="31"/>
        <v>0</v>
      </c>
      <c r="BP47" s="108">
        <f t="shared" si="31"/>
        <v>0</v>
      </c>
      <c r="BQ47" s="108">
        <f t="shared" si="31"/>
        <v>0</v>
      </c>
      <c r="BR47" s="108">
        <f t="shared" si="31"/>
        <v>0</v>
      </c>
      <c r="BS47" s="108">
        <f t="shared" si="31"/>
        <v>0</v>
      </c>
      <c r="BT47" s="108">
        <f t="shared" si="31"/>
        <v>0</v>
      </c>
      <c r="BU47" s="108">
        <f t="shared" si="31"/>
        <v>0</v>
      </c>
      <c r="BV47" s="108">
        <f t="shared" si="31"/>
        <v>0</v>
      </c>
      <c r="BW47" s="108">
        <f t="shared" si="31"/>
        <v>0</v>
      </c>
      <c r="BX47" s="108">
        <f t="shared" si="31"/>
        <v>0</v>
      </c>
      <c r="BY47" s="108">
        <f t="shared" si="31"/>
        <v>0</v>
      </c>
      <c r="BZ47" s="108">
        <f t="shared" si="31"/>
        <v>0</v>
      </c>
      <c r="CA47" s="108">
        <f t="shared" si="31"/>
        <v>0</v>
      </c>
      <c r="CB47" s="108">
        <f t="shared" si="31"/>
        <v>0</v>
      </c>
      <c r="CC47" s="108">
        <f t="shared" si="31"/>
        <v>0</v>
      </c>
      <c r="CD47" s="108">
        <f t="shared" si="31"/>
        <v>0</v>
      </c>
      <c r="CE47" s="108">
        <f t="shared" si="31"/>
        <v>0</v>
      </c>
      <c r="CF47" s="108">
        <f t="shared" si="31"/>
        <v>0</v>
      </c>
      <c r="CG47" s="108">
        <f t="shared" si="31"/>
        <v>0</v>
      </c>
      <c r="CH47" s="108">
        <f t="shared" si="31"/>
        <v>0</v>
      </c>
      <c r="CI47" s="108">
        <f t="shared" si="31"/>
        <v>0</v>
      </c>
      <c r="CJ47" s="108">
        <f t="shared" si="31"/>
        <v>0</v>
      </c>
      <c r="CK47" s="108">
        <f t="shared" si="31"/>
        <v>0</v>
      </c>
      <c r="CL47" s="108">
        <f t="shared" si="31"/>
        <v>0</v>
      </c>
      <c r="CM47" s="108">
        <f t="shared" si="31"/>
        <v>0</v>
      </c>
      <c r="CN47" s="108">
        <f t="shared" si="31"/>
        <v>0</v>
      </c>
      <c r="CO47" s="108">
        <f t="shared" si="31"/>
        <v>0</v>
      </c>
      <c r="CP47" s="108">
        <f t="shared" si="31"/>
        <v>0</v>
      </c>
      <c r="CQ47" s="108">
        <f t="shared" si="31"/>
        <v>0</v>
      </c>
      <c r="CR47" s="108">
        <f t="shared" si="31"/>
        <v>0</v>
      </c>
      <c r="CS47" s="108">
        <f t="shared" si="31"/>
        <v>0</v>
      </c>
      <c r="CT47" s="108">
        <f t="shared" si="31"/>
        <v>0</v>
      </c>
      <c r="CU47" s="108">
        <f t="shared" si="31"/>
        <v>0</v>
      </c>
      <c r="CV47" s="108">
        <f t="shared" si="31"/>
        <v>0</v>
      </c>
      <c r="CW47" s="108">
        <f t="shared" si="31"/>
        <v>0</v>
      </c>
      <c r="CX47" s="108">
        <f t="shared" si="31"/>
        <v>0</v>
      </c>
      <c r="CY47" s="108">
        <f t="shared" si="31"/>
        <v>0</v>
      </c>
      <c r="CZ47" s="108">
        <f t="shared" si="31"/>
        <v>0</v>
      </c>
      <c r="DA47" s="108">
        <f t="shared" si="31"/>
        <v>0</v>
      </c>
      <c r="DB47" s="108">
        <f t="shared" si="31"/>
        <v>0</v>
      </c>
      <c r="DC47" s="108">
        <f t="shared" si="31"/>
        <v>0</v>
      </c>
      <c r="DD47" s="108">
        <f t="shared" si="31"/>
        <v>0</v>
      </c>
      <c r="DE47" s="108">
        <f t="shared" si="31"/>
        <v>0</v>
      </c>
      <c r="DF47" s="108">
        <f t="shared" si="31"/>
        <v>0</v>
      </c>
      <c r="DG47" s="108">
        <f t="shared" si="31"/>
        <v>0</v>
      </c>
      <c r="DH47" s="108">
        <f t="shared" si="31"/>
        <v>0</v>
      </c>
      <c r="DI47" s="108">
        <f t="shared" si="31"/>
        <v>0</v>
      </c>
      <c r="DJ47" s="108">
        <f t="shared" si="31"/>
        <v>0</v>
      </c>
      <c r="DK47" s="108">
        <f t="shared" si="31"/>
        <v>0</v>
      </c>
      <c r="DL47" s="108">
        <f t="shared" si="31"/>
        <v>0</v>
      </c>
      <c r="DM47" s="108">
        <f t="shared" si="31"/>
        <v>0</v>
      </c>
      <c r="DN47" s="108">
        <f t="shared" si="31"/>
        <v>0</v>
      </c>
      <c r="DO47" s="108">
        <f t="shared" si="31"/>
        <v>0</v>
      </c>
      <c r="DP47" s="108">
        <f t="shared" si="31"/>
        <v>0</v>
      </c>
      <c r="DQ47" s="108">
        <f t="shared" si="31"/>
        <v>0</v>
      </c>
      <c r="DR47" s="108">
        <f t="shared" si="31"/>
        <v>0</v>
      </c>
      <c r="DS47" s="108">
        <f t="shared" si="31"/>
        <v>0</v>
      </c>
      <c r="DT47" s="108">
        <f t="shared" si="31"/>
        <v>0</v>
      </c>
      <c r="DU47" s="108">
        <f t="shared" si="31"/>
        <v>0</v>
      </c>
      <c r="DV47" s="108">
        <f t="shared" si="31"/>
        <v>0</v>
      </c>
      <c r="DW47" s="108">
        <f t="shared" si="31"/>
        <v>0</v>
      </c>
      <c r="DX47" s="108">
        <f t="shared" si="31"/>
        <v>0</v>
      </c>
      <c r="DY47" s="108">
        <f t="shared" si="31"/>
        <v>0</v>
      </c>
      <c r="DZ47" s="108">
        <f t="shared" si="31"/>
        <v>0</v>
      </c>
      <c r="EA47" s="108">
        <f t="shared" si="31"/>
        <v>0</v>
      </c>
      <c r="EB47" s="108">
        <f t="shared" si="31"/>
        <v>0</v>
      </c>
      <c r="EC47" s="108" t="str">
        <f t="shared" si="31"/>
        <v>#N/A</v>
      </c>
      <c r="ED47" s="108" t="str">
        <f t="shared" si="31"/>
        <v>#N/A</v>
      </c>
      <c r="EE47" s="108" t="str">
        <f t="shared" si="31"/>
        <v>#N/A</v>
      </c>
      <c r="EF47" s="108" t="str">
        <f t="shared" si="31"/>
        <v>#N/A</v>
      </c>
      <c r="EG47" s="108" t="str">
        <f t="shared" si="31"/>
        <v>#N/A</v>
      </c>
      <c r="EH47" s="108" t="str">
        <f t="shared" si="31"/>
        <v>#N/A</v>
      </c>
      <c r="EI47" s="108" t="str">
        <f t="shared" si="31"/>
        <v>#N/A</v>
      </c>
      <c r="EJ47" s="108" t="str">
        <f t="shared" si="31"/>
        <v>#N/A</v>
      </c>
      <c r="EK47" s="108" t="str">
        <f t="shared" si="31"/>
        <v>#N/A</v>
      </c>
      <c r="EL47" s="108" t="str">
        <f t="shared" si="31"/>
        <v>#N/A</v>
      </c>
      <c r="EM47" s="108" t="str">
        <f t="shared" si="31"/>
        <v>#N/A</v>
      </c>
      <c r="EN47" s="108" t="str">
        <f t="shared" si="31"/>
        <v>#N/A</v>
      </c>
      <c r="EO47" s="108" t="str">
        <f t="shared" si="31"/>
        <v>#N/A</v>
      </c>
      <c r="EP47" s="108" t="str">
        <f t="shared" si="31"/>
        <v>#N/A</v>
      </c>
      <c r="EQ47" s="108" t="str">
        <f t="shared" si="31"/>
        <v>#N/A</v>
      </c>
      <c r="ER47" s="108" t="str">
        <f t="shared" si="31"/>
        <v>#N/A</v>
      </c>
      <c r="ES47" s="108" t="str">
        <f t="shared" si="31"/>
        <v>#N/A</v>
      </c>
      <c r="ET47" s="108" t="str">
        <f t="shared" si="31"/>
        <v>#N/A</v>
      </c>
      <c r="EU47" s="108" t="str">
        <f t="shared" si="31"/>
        <v>#N/A</v>
      </c>
      <c r="EV47" s="108" t="str">
        <f t="shared" si="31"/>
        <v>#N/A</v>
      </c>
      <c r="EW47" s="108" t="str">
        <f t="shared" si="31"/>
        <v>#N/A</v>
      </c>
      <c r="EX47" s="108" t="str">
        <f t="shared" si="31"/>
        <v>#N/A</v>
      </c>
      <c r="EY47" s="108" t="str">
        <f t="shared" si="31"/>
        <v>#N/A</v>
      </c>
      <c r="EZ47" s="108" t="str">
        <f t="shared" si="31"/>
        <v>#N/A</v>
      </c>
      <c r="FA47" s="108" t="str">
        <f t="shared" si="31"/>
        <v>#N/A</v>
      </c>
      <c r="FB47" s="108" t="str">
        <f t="shared" si="31"/>
        <v>#N/A</v>
      </c>
      <c r="FC47" s="108" t="str">
        <f t="shared" si="31"/>
        <v>#N/A</v>
      </c>
      <c r="FD47" s="108" t="str">
        <f t="shared" si="31"/>
        <v>#N/A</v>
      </c>
      <c r="FE47" s="108" t="str">
        <f t="shared" si="31"/>
        <v>#N/A</v>
      </c>
      <c r="FF47" s="108" t="str">
        <f t="shared" si="31"/>
        <v>#N/A</v>
      </c>
      <c r="FG47" s="108" t="str">
        <f t="shared" si="31"/>
        <v>#N/A</v>
      </c>
      <c r="FH47" s="108" t="str">
        <f t="shared" si="31"/>
        <v>#N/A</v>
      </c>
      <c r="FI47" s="108" t="str">
        <f t="shared" si="31"/>
        <v>#N/A</v>
      </c>
      <c r="FJ47" s="108" t="str">
        <f t="shared" si="31"/>
        <v>#N/A</v>
      </c>
      <c r="FK47" s="108" t="str">
        <f t="shared" si="31"/>
        <v>#N/A</v>
      </c>
      <c r="FL47" s="108" t="str">
        <f t="shared" si="31"/>
        <v>#N/A</v>
      </c>
      <c r="FM47" s="108" t="str">
        <f t="shared" si="31"/>
        <v>#N/A</v>
      </c>
      <c r="FN47" s="108" t="str">
        <f t="shared" si="31"/>
        <v>#N/A</v>
      </c>
      <c r="FO47" s="108" t="str">
        <f t="shared" si="31"/>
        <v>#N/A</v>
      </c>
      <c r="FP47" s="108" t="str">
        <f t="shared" si="31"/>
        <v>#N/A</v>
      </c>
      <c r="FQ47" s="108" t="str">
        <f t="shared" si="31"/>
        <v>#N/A</v>
      </c>
      <c r="FR47" s="108" t="str">
        <f t="shared" si="31"/>
        <v>#N/A</v>
      </c>
      <c r="FS47" s="108" t="str">
        <f t="shared" si="31"/>
        <v>#N/A</v>
      </c>
      <c r="FT47" s="108" t="str">
        <f t="shared" si="31"/>
        <v>#N/A</v>
      </c>
      <c r="FU47" s="108" t="str">
        <f t="shared" si="31"/>
        <v>#N/A</v>
      </c>
      <c r="FV47" s="108" t="str">
        <f t="shared" si="31"/>
        <v>#N/A</v>
      </c>
      <c r="FW47" s="108" t="str">
        <f t="shared" si="31"/>
        <v>#N/A</v>
      </c>
      <c r="FX47" s="108" t="str">
        <f t="shared" si="31"/>
        <v>#N/A</v>
      </c>
      <c r="FY47" s="108" t="str">
        <f t="shared" si="31"/>
        <v>#N/A</v>
      </c>
      <c r="FZ47" s="108" t="str">
        <f t="shared" si="31"/>
        <v>#N/A</v>
      </c>
      <c r="GA47" s="108" t="str">
        <f t="shared" si="31"/>
        <v>#N/A</v>
      </c>
      <c r="GB47" s="108" t="str">
        <f t="shared" si="31"/>
        <v>#N/A</v>
      </c>
      <c r="GC47" s="108" t="str">
        <f t="shared" si="31"/>
        <v>#N/A</v>
      </c>
      <c r="GD47" s="108" t="str">
        <f t="shared" si="31"/>
        <v>#N/A</v>
      </c>
      <c r="GE47" s="108" t="str">
        <f t="shared" si="31"/>
        <v>#N/A</v>
      </c>
      <c r="GF47" s="108" t="str">
        <f t="shared" si="31"/>
        <v>#N/A</v>
      </c>
      <c r="GG47" s="108" t="str">
        <f t="shared" si="31"/>
        <v>#N/A</v>
      </c>
      <c r="GH47" s="108" t="str">
        <f t="shared" si="31"/>
        <v>#N/A</v>
      </c>
      <c r="GI47" s="108" t="str">
        <f t="shared" si="31"/>
        <v>#N/A</v>
      </c>
      <c r="GJ47" s="108" t="str">
        <f t="shared" si="31"/>
        <v>#N/A</v>
      </c>
      <c r="GK47" s="108" t="str">
        <f t="shared" si="31"/>
        <v>#N/A</v>
      </c>
      <c r="GL47" s="108" t="str">
        <f t="shared" si="31"/>
        <v>#N/A</v>
      </c>
      <c r="GM47" s="108" t="str">
        <f t="shared" si="31"/>
        <v>#N/A</v>
      </c>
      <c r="GN47" s="108" t="str">
        <f t="shared" si="31"/>
        <v>#N/A</v>
      </c>
      <c r="GO47" s="108" t="str">
        <f t="shared" si="31"/>
        <v>#N/A</v>
      </c>
      <c r="GP47" s="108" t="str">
        <f t="shared" si="31"/>
        <v>#N/A</v>
      </c>
      <c r="GQ47" s="108" t="str">
        <f t="shared" si="31"/>
        <v>#N/A</v>
      </c>
      <c r="GR47" s="108" t="str">
        <f t="shared" si="31"/>
        <v>#N/A</v>
      </c>
      <c r="GS47" s="108" t="str">
        <f t="shared" si="31"/>
        <v>#N/A</v>
      </c>
      <c r="GT47" s="108" t="str">
        <f t="shared" si="31"/>
        <v>#N/A</v>
      </c>
      <c r="GU47" s="108" t="str">
        <f t="shared" si="31"/>
        <v>#N/A</v>
      </c>
      <c r="GV47" s="108" t="str">
        <f t="shared" si="31"/>
        <v>#N/A</v>
      </c>
      <c r="GW47" s="108" t="str">
        <f t="shared" si="31"/>
        <v>#N/A</v>
      </c>
      <c r="GX47" s="108" t="str">
        <f t="shared" si="31"/>
        <v>#N/A</v>
      </c>
      <c r="GY47" s="108" t="str">
        <f t="shared" si="31"/>
        <v>#N/A</v>
      </c>
      <c r="GZ47" s="108" t="str">
        <f t="shared" si="31"/>
        <v>#N/A</v>
      </c>
      <c r="HA47" s="108" t="str">
        <f t="shared" si="31"/>
        <v>#N/A</v>
      </c>
      <c r="HB47" s="108" t="str">
        <f t="shared" si="31"/>
        <v>#N/A</v>
      </c>
      <c r="HC47" s="108" t="str">
        <f t="shared" si="31"/>
        <v>#N/A</v>
      </c>
      <c r="HD47" s="108" t="str">
        <f t="shared" si="31"/>
        <v>#N/A</v>
      </c>
      <c r="HE47" s="108" t="str">
        <f t="shared" si="31"/>
        <v>#N/A</v>
      </c>
      <c r="HF47" s="108" t="str">
        <f t="shared" si="31"/>
        <v>#N/A</v>
      </c>
      <c r="HG47" s="108" t="str">
        <f t="shared" si="31"/>
        <v>#N/A</v>
      </c>
      <c r="HH47" s="108" t="str">
        <f t="shared" si="31"/>
        <v>#N/A</v>
      </c>
      <c r="HI47" s="108" t="str">
        <f t="shared" si="31"/>
        <v>#N/A</v>
      </c>
      <c r="HJ47" s="108" t="str">
        <f t="shared" si="31"/>
        <v>#N/A</v>
      </c>
      <c r="HK47" s="108" t="str">
        <f t="shared" si="31"/>
        <v>#N/A</v>
      </c>
      <c r="HL47" s="108" t="str">
        <f t="shared" si="31"/>
        <v>#N/A</v>
      </c>
      <c r="HM47" s="108" t="str">
        <f t="shared" si="31"/>
        <v>#N/A</v>
      </c>
      <c r="HN47" s="108" t="str">
        <f t="shared" si="31"/>
        <v>#N/A</v>
      </c>
      <c r="HO47" s="108" t="str">
        <f t="shared" si="31"/>
        <v>#N/A</v>
      </c>
      <c r="HP47" s="108" t="str">
        <f t="shared" si="31"/>
        <v>#N/A</v>
      </c>
      <c r="HQ47" s="108" t="str">
        <f t="shared" si="31"/>
        <v>#N/A</v>
      </c>
      <c r="HR47" s="108" t="str">
        <f t="shared" si="31"/>
        <v>#N/A</v>
      </c>
      <c r="HS47" s="108" t="str">
        <f t="shared" si="31"/>
        <v>#N/A</v>
      </c>
      <c r="HT47" s="108" t="str">
        <f t="shared" si="31"/>
        <v>#N/A</v>
      </c>
      <c r="HU47" s="108" t="str">
        <f t="shared" si="31"/>
        <v>#N/A</v>
      </c>
      <c r="HV47" s="108" t="str">
        <f t="shared" si="31"/>
        <v>#N/A</v>
      </c>
      <c r="HW47" s="108" t="str">
        <f t="shared" si="31"/>
        <v>#N/A</v>
      </c>
      <c r="HX47" s="108" t="str">
        <f t="shared" si="31"/>
        <v>#N/A</v>
      </c>
      <c r="HY47" s="108" t="str">
        <f t="shared" si="31"/>
        <v>#N/A</v>
      </c>
      <c r="HZ47" s="108" t="str">
        <f t="shared" si="31"/>
        <v>#N/A</v>
      </c>
      <c r="IA47" s="108" t="str">
        <f t="shared" si="31"/>
        <v>#N/A</v>
      </c>
      <c r="IB47" s="108" t="str">
        <f t="shared" si="31"/>
        <v>#N/A</v>
      </c>
      <c r="IC47" s="108" t="str">
        <f t="shared" si="31"/>
        <v>#N/A</v>
      </c>
      <c r="ID47" s="108" t="str">
        <f t="shared" si="31"/>
        <v>#N/A</v>
      </c>
      <c r="IE47" s="108" t="str">
        <f t="shared" si="31"/>
        <v>#N/A</v>
      </c>
      <c r="IF47" s="108" t="str">
        <f t="shared" si="31"/>
        <v>#N/A</v>
      </c>
      <c r="IG47" s="108" t="str">
        <f t="shared" si="31"/>
        <v>#N/A</v>
      </c>
      <c r="IH47" s="108" t="str">
        <f t="shared" si="31"/>
        <v>#N/A</v>
      </c>
      <c r="II47" s="108" t="str">
        <f t="shared" si="31"/>
        <v>#N/A</v>
      </c>
      <c r="IJ47" s="108" t="str">
        <f t="shared" si="31"/>
        <v>#N/A</v>
      </c>
      <c r="IK47" s="108" t="str">
        <f t="shared" si="31"/>
        <v>#N/A</v>
      </c>
      <c r="IL47" s="108" t="str">
        <f t="shared" si="31"/>
        <v>#N/A</v>
      </c>
      <c r="IM47" s="108" t="str">
        <f t="shared" si="31"/>
        <v>#N/A</v>
      </c>
      <c r="IN47" s="108" t="str">
        <f t="shared" si="31"/>
        <v>#N/A</v>
      </c>
      <c r="IO47" s="108" t="str">
        <f t="shared" si="31"/>
        <v>#N/A</v>
      </c>
      <c r="IP47" s="108" t="str">
        <f t="shared" si="31"/>
        <v>#N/A</v>
      </c>
      <c r="IQ47" s="108" t="str">
        <f t="shared" si="31"/>
        <v>#N/A</v>
      </c>
      <c r="IR47" s="108" t="str">
        <f t="shared" si="31"/>
        <v>#N/A</v>
      </c>
      <c r="IS47" s="108" t="str">
        <f t="shared" si="31"/>
        <v>#N/A</v>
      </c>
      <c r="IT47" s="108" t="str">
        <f t="shared" si="31"/>
        <v>#N/A</v>
      </c>
      <c r="IU47" s="108" t="str">
        <f t="shared" si="31"/>
        <v>#N/A</v>
      </c>
      <c r="IV47" s="108" t="str">
        <f t="shared" si="31"/>
        <v>#N/A</v>
      </c>
      <c r="IW47" s="108" t="str">
        <f t="shared" si="31"/>
        <v>#N/A</v>
      </c>
      <c r="IX47" s="108" t="str">
        <f t="shared" si="31"/>
        <v>#N/A</v>
      </c>
      <c r="IY47" s="108" t="str">
        <f t="shared" si="31"/>
        <v>#N/A</v>
      </c>
      <c r="IZ47" s="108" t="str">
        <f t="shared" si="31"/>
        <v>#N/A</v>
      </c>
      <c r="JA47" s="108" t="str">
        <f t="shared" si="31"/>
        <v>#N/A</v>
      </c>
      <c r="JB47" s="108" t="str">
        <f t="shared" si="31"/>
        <v>#N/A</v>
      </c>
      <c r="JC47" s="108" t="str">
        <f t="shared" si="31"/>
        <v>#N/A</v>
      </c>
      <c r="JD47" s="108" t="str">
        <f t="shared" si="31"/>
        <v>#N/A</v>
      </c>
      <c r="JE47" s="108" t="str">
        <f t="shared" si="31"/>
        <v>#N/A</v>
      </c>
      <c r="JF47" s="108" t="str">
        <f t="shared" si="31"/>
        <v>#N/A</v>
      </c>
      <c r="JG47" s="108" t="str">
        <f t="shared" si="31"/>
        <v>#N/A</v>
      </c>
      <c r="JH47" s="108" t="str">
        <f t="shared" si="31"/>
        <v>#N/A</v>
      </c>
      <c r="JI47" s="108" t="str">
        <f t="shared" si="31"/>
        <v>#N/A</v>
      </c>
      <c r="JJ47" s="108" t="str">
        <f t="shared" si="31"/>
        <v>#N/A</v>
      </c>
      <c r="JK47" s="108" t="str">
        <f t="shared" si="31"/>
        <v>#N/A</v>
      </c>
      <c r="JL47" s="108" t="str">
        <f t="shared" si="31"/>
        <v>#N/A</v>
      </c>
      <c r="JM47" s="108" t="str">
        <f t="shared" si="31"/>
        <v>#N/A</v>
      </c>
      <c r="JN47" s="108" t="str">
        <f t="shared" si="31"/>
        <v>#N/A</v>
      </c>
      <c r="JO47" s="108" t="str">
        <f t="shared" si="31"/>
        <v>#N/A</v>
      </c>
      <c r="JP47" s="108" t="str">
        <f t="shared" si="31"/>
        <v>#N/A</v>
      </c>
      <c r="JQ47" s="108" t="str">
        <f t="shared" si="31"/>
        <v>#N/A</v>
      </c>
      <c r="JR47" s="108" t="str">
        <f t="shared" si="31"/>
        <v>#N/A</v>
      </c>
      <c r="JS47" s="108" t="str">
        <f t="shared" si="31"/>
        <v>#N/A</v>
      </c>
      <c r="JT47" s="108" t="str">
        <f t="shared" si="31"/>
        <v>#N/A</v>
      </c>
      <c r="JU47" s="108" t="str">
        <f t="shared" si="31"/>
        <v>#N/A</v>
      </c>
      <c r="JV47" s="108" t="str">
        <f t="shared" si="31"/>
        <v>#N/A</v>
      </c>
      <c r="JW47" s="108" t="str">
        <f t="shared" si="31"/>
        <v>#N/A</v>
      </c>
      <c r="JX47" s="108" t="str">
        <f t="shared" si="31"/>
        <v>#N/A</v>
      </c>
      <c r="JY47" s="108" t="str">
        <f t="shared" si="31"/>
        <v>#N/A</v>
      </c>
      <c r="JZ47" s="108" t="str">
        <f t="shared" si="31"/>
        <v>#N/A</v>
      </c>
      <c r="KA47" s="108" t="str">
        <f t="shared" si="31"/>
        <v>#N/A</v>
      </c>
      <c r="KB47" s="108" t="str">
        <f t="shared" si="31"/>
        <v>#N/A</v>
      </c>
      <c r="KC47" s="108" t="str">
        <f t="shared" si="31"/>
        <v>#N/A</v>
      </c>
      <c r="KD47" s="108" t="str">
        <f t="shared" si="31"/>
        <v>#N/A</v>
      </c>
      <c r="KE47" s="108" t="str">
        <f t="shared" si="31"/>
        <v>#N/A</v>
      </c>
      <c r="KF47" s="108" t="str">
        <f t="shared" si="31"/>
        <v>#N/A</v>
      </c>
      <c r="KG47" s="108" t="str">
        <f t="shared" si="31"/>
        <v>#N/A</v>
      </c>
      <c r="KH47" s="108" t="str">
        <f t="shared" si="31"/>
        <v>#N/A</v>
      </c>
      <c r="KI47" s="108" t="str">
        <f t="shared" si="31"/>
        <v>#N/A</v>
      </c>
      <c r="KJ47" s="108" t="str">
        <f t="shared" si="31"/>
        <v>#N/A</v>
      </c>
      <c r="KK47" s="108" t="str">
        <f t="shared" si="31"/>
        <v>#N/A</v>
      </c>
      <c r="KL47" s="108" t="str">
        <f t="shared" si="31"/>
        <v>#N/A</v>
      </c>
      <c r="KM47" s="108" t="str">
        <f t="shared" si="31"/>
        <v>#N/A</v>
      </c>
      <c r="KN47" s="108" t="str">
        <f t="shared" si="31"/>
        <v>#N/A</v>
      </c>
      <c r="KO47" s="108" t="str">
        <f t="shared" si="31"/>
        <v>#N/A</v>
      </c>
      <c r="KP47" s="108" t="str">
        <f t="shared" si="31"/>
        <v>#N/A</v>
      </c>
      <c r="KQ47" s="108" t="str">
        <f t="shared" si="31"/>
        <v>#N/A</v>
      </c>
      <c r="KR47" s="108" t="str">
        <f t="shared" si="31"/>
        <v>#N/A</v>
      </c>
      <c r="KS47" s="108" t="str">
        <f t="shared" si="31"/>
        <v>#N/A</v>
      </c>
      <c r="KT47" s="108" t="str">
        <f t="shared" si="31"/>
        <v>#N/A</v>
      </c>
      <c r="KU47" s="108" t="str">
        <f t="shared" si="31"/>
        <v>#N/A</v>
      </c>
      <c r="KV47" s="108" t="str">
        <f t="shared" si="31"/>
        <v>#N/A</v>
      </c>
      <c r="KW47" s="108" t="str">
        <f t="shared" si="31"/>
        <v>#N/A</v>
      </c>
      <c r="KX47" s="108" t="str">
        <f t="shared" si="31"/>
        <v>#N/A</v>
      </c>
      <c r="KY47" s="108" t="str">
        <f t="shared" si="31"/>
        <v>#N/A</v>
      </c>
      <c r="KZ47" s="108" t="str">
        <f t="shared" si="31"/>
        <v>#N/A</v>
      </c>
      <c r="LA47" s="108" t="str">
        <f t="shared" si="31"/>
        <v>#N/A</v>
      </c>
      <c r="LB47" s="108" t="str">
        <f t="shared" si="31"/>
        <v>#N/A</v>
      </c>
      <c r="LC47" s="108" t="str">
        <f t="shared" si="31"/>
        <v>#N/A</v>
      </c>
      <c r="LD47" s="108" t="str">
        <f t="shared" si="31"/>
        <v>#N/A</v>
      </c>
      <c r="LE47" s="108" t="str">
        <f t="shared" si="31"/>
        <v>#N/A</v>
      </c>
      <c r="LF47" s="108" t="str">
        <f t="shared" si="31"/>
        <v>#N/A</v>
      </c>
      <c r="LG47" s="108" t="str">
        <f t="shared" si="31"/>
        <v>#N/A</v>
      </c>
      <c r="LH47" s="108" t="str">
        <f t="shared" si="31"/>
        <v>#N/A</v>
      </c>
      <c r="LI47" s="108" t="str">
        <f t="shared" si="31"/>
        <v>#N/A</v>
      </c>
      <c r="LJ47" s="108" t="str">
        <f t="shared" si="31"/>
        <v>#N/A</v>
      </c>
      <c r="LK47" s="108" t="str">
        <f t="shared" si="31"/>
        <v>#N/A</v>
      </c>
      <c r="LL47" s="108" t="str">
        <f t="shared" si="31"/>
        <v>#N/A</v>
      </c>
      <c r="LM47" s="108" t="str">
        <f t="shared" si="31"/>
        <v>#N/A</v>
      </c>
      <c r="LN47" s="108" t="str">
        <f t="shared" si="31"/>
        <v>#N/A</v>
      </c>
      <c r="LO47" s="108" t="str">
        <f t="shared" si="31"/>
        <v>#N/A</v>
      </c>
      <c r="LP47" s="108" t="str">
        <f t="shared" si="31"/>
        <v>#N/A</v>
      </c>
      <c r="LQ47" s="108" t="str">
        <f t="shared" si="31"/>
        <v>#N/A</v>
      </c>
      <c r="LR47" s="108" t="str">
        <f t="shared" si="31"/>
        <v>#N/A</v>
      </c>
      <c r="LS47" s="108" t="str">
        <f t="shared" si="31"/>
        <v>#N/A</v>
      </c>
      <c r="LT47" s="108" t="str">
        <f t="shared" si="31"/>
        <v>#N/A</v>
      </c>
      <c r="LU47" s="108" t="str">
        <f t="shared" si="31"/>
        <v>#N/A</v>
      </c>
      <c r="LV47" s="108" t="str">
        <f t="shared" si="31"/>
        <v>#N/A</v>
      </c>
      <c r="LW47" s="108" t="str">
        <f t="shared" si="31"/>
        <v>#N/A</v>
      </c>
      <c r="LX47" s="108" t="str">
        <f t="shared" si="31"/>
        <v>#N/A</v>
      </c>
      <c r="LY47" s="108" t="str">
        <f t="shared" si="31"/>
        <v>#N/A</v>
      </c>
      <c r="LZ47" s="108" t="str">
        <f t="shared" si="31"/>
        <v>#N/A</v>
      </c>
      <c r="MA47" s="108" t="str">
        <f t="shared" si="31"/>
        <v>#N/A</v>
      </c>
      <c r="MB47" s="108" t="str">
        <f t="shared" si="31"/>
        <v>#N/A</v>
      </c>
      <c r="MC47" s="108" t="str">
        <f t="shared" si="31"/>
        <v>#N/A</v>
      </c>
      <c r="MD47" s="108" t="str">
        <f t="shared" si="31"/>
        <v>#N/A</v>
      </c>
      <c r="ME47" s="108" t="str">
        <f t="shared" si="31"/>
        <v>#N/A</v>
      </c>
      <c r="MF47" s="108" t="str">
        <f t="shared" si="31"/>
        <v>#N/A</v>
      </c>
      <c r="MG47" s="108" t="str">
        <f t="shared" si="31"/>
        <v>#N/A</v>
      </c>
      <c r="MH47" s="108" t="str">
        <f t="shared" si="31"/>
        <v>#N/A</v>
      </c>
      <c r="MI47" s="108" t="str">
        <f t="shared" si="31"/>
        <v>#N/A</v>
      </c>
      <c r="MJ47" s="108" t="str">
        <f t="shared" si="31"/>
        <v>#N/A</v>
      </c>
      <c r="MK47" s="108" t="str">
        <f t="shared" si="31"/>
        <v>#N/A</v>
      </c>
      <c r="ML47" s="108" t="str">
        <f t="shared" si="31"/>
        <v>#N/A</v>
      </c>
      <c r="MM47" s="108" t="str">
        <f t="shared" si="31"/>
        <v>#N/A</v>
      </c>
      <c r="MN47" s="108" t="str">
        <f t="shared" si="31"/>
        <v>#N/A</v>
      </c>
      <c r="MO47" s="108" t="str">
        <f t="shared" si="31"/>
        <v>#N/A</v>
      </c>
      <c r="MP47" s="108" t="str">
        <f t="shared" si="31"/>
        <v>#N/A</v>
      </c>
      <c r="MQ47" s="108" t="str">
        <f t="shared" si="31"/>
        <v>#N/A</v>
      </c>
      <c r="MR47" s="108" t="str">
        <f t="shared" si="31"/>
        <v>#N/A</v>
      </c>
      <c r="MS47" s="108" t="str">
        <f t="shared" si="31"/>
        <v>#N/A</v>
      </c>
      <c r="MT47" s="108" t="str">
        <f t="shared" si="31"/>
        <v>#N/A</v>
      </c>
      <c r="MU47" s="108" t="str">
        <f t="shared" si="31"/>
        <v>#N/A</v>
      </c>
      <c r="MV47" s="108" t="str">
        <f t="shared" si="31"/>
        <v>#N/A</v>
      </c>
      <c r="MW47" s="108" t="str">
        <f t="shared" si="31"/>
        <v>#N/A</v>
      </c>
      <c r="MX47" s="108" t="str">
        <f t="shared" si="31"/>
        <v>#N/A</v>
      </c>
      <c r="MY47" s="108" t="str">
        <f t="shared" si="31"/>
        <v>#N/A</v>
      </c>
      <c r="MZ47" s="108" t="str">
        <f t="shared" si="31"/>
        <v>#N/A</v>
      </c>
      <c r="NA47" s="108" t="str">
        <f t="shared" si="31"/>
        <v>#N/A</v>
      </c>
      <c r="NB47" s="108" t="str">
        <f t="shared" si="31"/>
        <v>#N/A</v>
      </c>
      <c r="NC47" s="108" t="str">
        <f t="shared" si="31"/>
        <v>#N/A</v>
      </c>
      <c r="ND47" s="108" t="str">
        <f t="shared" si="31"/>
        <v>#N/A</v>
      </c>
      <c r="NE47" s="108" t="str">
        <f t="shared" si="31"/>
        <v>#N/A</v>
      </c>
      <c r="NF47" s="108" t="str">
        <f t="shared" si="31"/>
        <v>#N/A</v>
      </c>
      <c r="NG47" s="108" t="str">
        <f t="shared" si="31"/>
        <v>#N/A</v>
      </c>
      <c r="NH47" s="108" t="str">
        <f t="shared" si="31"/>
        <v>#N/A</v>
      </c>
      <c r="NI47" s="46" t="s">
        <v>168</v>
      </c>
    </row>
    <row r="48" ht="14.25" customHeight="1">
      <c r="B48" s="46" t="s">
        <v>219</v>
      </c>
      <c r="E48" s="67">
        <f>MAX(I42:NH42)</f>
        <v>51088150.98</v>
      </c>
      <c r="G48" s="46" t="s">
        <v>208</v>
      </c>
      <c r="I48" s="108">
        <f t="shared" ref="I48:NH48" si="32">I15+I38</f>
        <v>0</v>
      </c>
      <c r="J48" s="108">
        <f t="shared" si="32"/>
        <v>145030.2408</v>
      </c>
      <c r="K48" s="108">
        <f t="shared" si="32"/>
        <v>144190.2918</v>
      </c>
      <c r="L48" s="108">
        <f t="shared" si="32"/>
        <v>139998.8551</v>
      </c>
      <c r="M48" s="108">
        <f t="shared" si="32"/>
        <v>139078.7176</v>
      </c>
      <c r="N48" s="108">
        <f t="shared" si="32"/>
        <v>138207.8525</v>
      </c>
      <c r="O48" s="108">
        <f t="shared" si="32"/>
        <v>137219.8931</v>
      </c>
      <c r="P48" s="108">
        <f t="shared" si="32"/>
        <v>135992.3347</v>
      </c>
      <c r="Q48" s="108">
        <f t="shared" si="32"/>
        <v>135259.4323</v>
      </c>
      <c r="R48" s="108">
        <f t="shared" si="32"/>
        <v>132416.3196</v>
      </c>
      <c r="S48" s="108">
        <f t="shared" si="32"/>
        <v>131864.8555</v>
      </c>
      <c r="T48" s="108">
        <f t="shared" si="32"/>
        <v>131870.8454</v>
      </c>
      <c r="U48" s="108">
        <f t="shared" si="32"/>
        <v>129335.5402</v>
      </c>
      <c r="V48" s="108">
        <f t="shared" si="32"/>
        <v>129157.7732</v>
      </c>
      <c r="W48" s="108">
        <f t="shared" si="32"/>
        <v>129160.4784</v>
      </c>
      <c r="X48" s="108">
        <f t="shared" si="32"/>
        <v>128327.8718</v>
      </c>
      <c r="Y48" s="108">
        <f t="shared" si="32"/>
        <v>128270.6772</v>
      </c>
      <c r="Z48" s="108">
        <f t="shared" si="32"/>
        <v>128262.755</v>
      </c>
      <c r="AA48" s="108">
        <f t="shared" si="32"/>
        <v>128295.9897</v>
      </c>
      <c r="AB48" s="108">
        <f t="shared" si="32"/>
        <v>128436.6575</v>
      </c>
      <c r="AC48" s="108">
        <f t="shared" si="32"/>
        <v>128615.5839</v>
      </c>
      <c r="AD48" s="108">
        <f t="shared" si="32"/>
        <v>128794.5102</v>
      </c>
      <c r="AE48" s="108">
        <f t="shared" si="32"/>
        <v>128980.5859</v>
      </c>
      <c r="AF48" s="108">
        <f t="shared" si="32"/>
        <v>129201.2488</v>
      </c>
      <c r="AG48" s="108">
        <f t="shared" si="32"/>
        <v>129426.1627</v>
      </c>
      <c r="AH48" s="108">
        <f t="shared" si="32"/>
        <v>129662.8634</v>
      </c>
      <c r="AI48" s="108">
        <f t="shared" si="32"/>
        <v>129923.9103</v>
      </c>
      <c r="AJ48" s="108">
        <f t="shared" si="32"/>
        <v>130197.5169</v>
      </c>
      <c r="AK48" s="108">
        <f t="shared" si="32"/>
        <v>130476.1474</v>
      </c>
      <c r="AL48" s="108">
        <f t="shared" si="32"/>
        <v>130734.1028</v>
      </c>
      <c r="AM48" s="108">
        <f t="shared" si="32"/>
        <v>130988.1936</v>
      </c>
      <c r="AN48" s="108">
        <f t="shared" si="32"/>
        <v>311363.1928</v>
      </c>
      <c r="AO48" s="108">
        <f t="shared" si="32"/>
        <v>311930.6819</v>
      </c>
      <c r="AP48" s="108">
        <f t="shared" si="32"/>
        <v>312477.6747</v>
      </c>
      <c r="AQ48" s="108">
        <f t="shared" si="32"/>
        <v>313060.109</v>
      </c>
      <c r="AR48" s="108">
        <f t="shared" si="32"/>
        <v>313609.6638</v>
      </c>
      <c r="AS48" s="108">
        <f t="shared" si="32"/>
        <v>314096.8761</v>
      </c>
      <c r="AT48" s="108">
        <f t="shared" si="32"/>
        <v>314639.1719</v>
      </c>
      <c r="AU48" s="108">
        <f t="shared" si="32"/>
        <v>315146.4533</v>
      </c>
      <c r="AV48" s="108">
        <f t="shared" si="32"/>
        <v>315643.0596</v>
      </c>
      <c r="AW48" s="108">
        <f t="shared" si="32"/>
        <v>316161.4432</v>
      </c>
      <c r="AX48" s="108">
        <f t="shared" si="32"/>
        <v>316639.6883</v>
      </c>
      <c r="AY48" s="108">
        <f t="shared" si="32"/>
        <v>317164.9039</v>
      </c>
      <c r="AZ48" s="108">
        <f t="shared" si="32"/>
        <v>317716.1668</v>
      </c>
      <c r="BA48" s="108">
        <f t="shared" si="32"/>
        <v>318260.1706</v>
      </c>
      <c r="BB48" s="108">
        <f t="shared" si="32"/>
        <v>318756.7769</v>
      </c>
      <c r="BC48" s="108">
        <f t="shared" si="32"/>
        <v>319324.266</v>
      </c>
      <c r="BD48" s="108">
        <f t="shared" si="32"/>
        <v>319885.777</v>
      </c>
      <c r="BE48" s="108">
        <f t="shared" si="32"/>
        <v>320416.9707</v>
      </c>
      <c r="BF48" s="108">
        <f t="shared" si="32"/>
        <v>321002.821</v>
      </c>
      <c r="BG48" s="108">
        <f t="shared" si="32"/>
        <v>321327.3752</v>
      </c>
      <c r="BH48" s="108">
        <f t="shared" si="32"/>
        <v>321683.061</v>
      </c>
      <c r="BI48" s="108">
        <f t="shared" si="32"/>
        <v>322029.7756</v>
      </c>
      <c r="BJ48" s="108">
        <f t="shared" si="32"/>
        <v>0</v>
      </c>
      <c r="BK48" s="108">
        <f t="shared" si="32"/>
        <v>0</v>
      </c>
      <c r="BL48" s="108">
        <f t="shared" si="32"/>
        <v>0</v>
      </c>
      <c r="BM48" s="108">
        <f t="shared" si="32"/>
        <v>0</v>
      </c>
      <c r="BN48" s="108">
        <f t="shared" si="32"/>
        <v>0</v>
      </c>
      <c r="BO48" s="108">
        <f t="shared" si="32"/>
        <v>0</v>
      </c>
      <c r="BP48" s="108">
        <f t="shared" si="32"/>
        <v>0</v>
      </c>
      <c r="BQ48" s="108">
        <f t="shared" si="32"/>
        <v>0</v>
      </c>
      <c r="BR48" s="108">
        <f t="shared" si="32"/>
        <v>0</v>
      </c>
      <c r="BS48" s="108">
        <f t="shared" si="32"/>
        <v>0</v>
      </c>
      <c r="BT48" s="108">
        <f t="shared" si="32"/>
        <v>0</v>
      </c>
      <c r="BU48" s="108">
        <f t="shared" si="32"/>
        <v>0</v>
      </c>
      <c r="BV48" s="108">
        <f t="shared" si="32"/>
        <v>0</v>
      </c>
      <c r="BW48" s="108">
        <f t="shared" si="32"/>
        <v>0</v>
      </c>
      <c r="BX48" s="108">
        <f t="shared" si="32"/>
        <v>0</v>
      </c>
      <c r="BY48" s="108">
        <f t="shared" si="32"/>
        <v>0</v>
      </c>
      <c r="BZ48" s="108">
        <f t="shared" si="32"/>
        <v>0</v>
      </c>
      <c r="CA48" s="108">
        <f t="shared" si="32"/>
        <v>0</v>
      </c>
      <c r="CB48" s="108">
        <f t="shared" si="32"/>
        <v>0</v>
      </c>
      <c r="CC48" s="108">
        <f t="shared" si="32"/>
        <v>0</v>
      </c>
      <c r="CD48" s="108">
        <f t="shared" si="32"/>
        <v>0</v>
      </c>
      <c r="CE48" s="108">
        <f t="shared" si="32"/>
        <v>0</v>
      </c>
      <c r="CF48" s="108">
        <f t="shared" si="32"/>
        <v>0</v>
      </c>
      <c r="CG48" s="108">
        <f t="shared" si="32"/>
        <v>0</v>
      </c>
      <c r="CH48" s="108">
        <f t="shared" si="32"/>
        <v>0</v>
      </c>
      <c r="CI48" s="108">
        <f t="shared" si="32"/>
        <v>0</v>
      </c>
      <c r="CJ48" s="108">
        <f t="shared" si="32"/>
        <v>0</v>
      </c>
      <c r="CK48" s="108">
        <f t="shared" si="32"/>
        <v>0</v>
      </c>
      <c r="CL48" s="108">
        <f t="shared" si="32"/>
        <v>0</v>
      </c>
      <c r="CM48" s="108">
        <f t="shared" si="32"/>
        <v>0</v>
      </c>
      <c r="CN48" s="108">
        <f t="shared" si="32"/>
        <v>0</v>
      </c>
      <c r="CO48" s="108">
        <f t="shared" si="32"/>
        <v>0</v>
      </c>
      <c r="CP48" s="108">
        <f t="shared" si="32"/>
        <v>0</v>
      </c>
      <c r="CQ48" s="108">
        <f t="shared" si="32"/>
        <v>0</v>
      </c>
      <c r="CR48" s="108">
        <f t="shared" si="32"/>
        <v>0</v>
      </c>
      <c r="CS48" s="108">
        <f t="shared" si="32"/>
        <v>0</v>
      </c>
      <c r="CT48" s="108">
        <f t="shared" si="32"/>
        <v>0</v>
      </c>
      <c r="CU48" s="108">
        <f t="shared" si="32"/>
        <v>0</v>
      </c>
      <c r="CV48" s="108">
        <f t="shared" si="32"/>
        <v>0</v>
      </c>
      <c r="CW48" s="108">
        <f t="shared" si="32"/>
        <v>0</v>
      </c>
      <c r="CX48" s="108">
        <f t="shared" si="32"/>
        <v>0</v>
      </c>
      <c r="CY48" s="108">
        <f t="shared" si="32"/>
        <v>0</v>
      </c>
      <c r="CZ48" s="108">
        <f t="shared" si="32"/>
        <v>0</v>
      </c>
      <c r="DA48" s="108">
        <f t="shared" si="32"/>
        <v>0</v>
      </c>
      <c r="DB48" s="108">
        <f t="shared" si="32"/>
        <v>0</v>
      </c>
      <c r="DC48" s="108">
        <f t="shared" si="32"/>
        <v>0</v>
      </c>
      <c r="DD48" s="108">
        <f t="shared" si="32"/>
        <v>0</v>
      </c>
      <c r="DE48" s="108">
        <f t="shared" si="32"/>
        <v>0</v>
      </c>
      <c r="DF48" s="108">
        <f t="shared" si="32"/>
        <v>0</v>
      </c>
      <c r="DG48" s="108">
        <f t="shared" si="32"/>
        <v>0</v>
      </c>
      <c r="DH48" s="108">
        <f t="shared" si="32"/>
        <v>0</v>
      </c>
      <c r="DI48" s="108">
        <f t="shared" si="32"/>
        <v>0</v>
      </c>
      <c r="DJ48" s="108">
        <f t="shared" si="32"/>
        <v>0</v>
      </c>
      <c r="DK48" s="108">
        <f t="shared" si="32"/>
        <v>0</v>
      </c>
      <c r="DL48" s="108">
        <f t="shared" si="32"/>
        <v>0</v>
      </c>
      <c r="DM48" s="108">
        <f t="shared" si="32"/>
        <v>0</v>
      </c>
      <c r="DN48" s="108">
        <f t="shared" si="32"/>
        <v>0</v>
      </c>
      <c r="DO48" s="108">
        <f t="shared" si="32"/>
        <v>0</v>
      </c>
      <c r="DP48" s="108">
        <f t="shared" si="32"/>
        <v>0</v>
      </c>
      <c r="DQ48" s="108">
        <f t="shared" si="32"/>
        <v>0</v>
      </c>
      <c r="DR48" s="108">
        <f t="shared" si="32"/>
        <v>0</v>
      </c>
      <c r="DS48" s="108">
        <f t="shared" si="32"/>
        <v>0</v>
      </c>
      <c r="DT48" s="108">
        <f t="shared" si="32"/>
        <v>0</v>
      </c>
      <c r="DU48" s="108">
        <f t="shared" si="32"/>
        <v>0</v>
      </c>
      <c r="DV48" s="108">
        <f t="shared" si="32"/>
        <v>0</v>
      </c>
      <c r="DW48" s="108">
        <f t="shared" si="32"/>
        <v>0</v>
      </c>
      <c r="DX48" s="108">
        <f t="shared" si="32"/>
        <v>0</v>
      </c>
      <c r="DY48" s="108">
        <f t="shared" si="32"/>
        <v>0</v>
      </c>
      <c r="DZ48" s="108">
        <f t="shared" si="32"/>
        <v>0</v>
      </c>
      <c r="EA48" s="108">
        <f t="shared" si="32"/>
        <v>0</v>
      </c>
      <c r="EB48" s="108">
        <f t="shared" si="32"/>
        <v>0</v>
      </c>
      <c r="EC48" s="108" t="str">
        <f t="shared" si="32"/>
        <v>#N/A</v>
      </c>
      <c r="ED48" s="108" t="str">
        <f t="shared" si="32"/>
        <v>#N/A</v>
      </c>
      <c r="EE48" s="108" t="str">
        <f t="shared" si="32"/>
        <v>#N/A</v>
      </c>
      <c r="EF48" s="108" t="str">
        <f t="shared" si="32"/>
        <v>#N/A</v>
      </c>
      <c r="EG48" s="108" t="str">
        <f t="shared" si="32"/>
        <v>#N/A</v>
      </c>
      <c r="EH48" s="108" t="str">
        <f t="shared" si="32"/>
        <v>#N/A</v>
      </c>
      <c r="EI48" s="108" t="str">
        <f t="shared" si="32"/>
        <v>#N/A</v>
      </c>
      <c r="EJ48" s="108" t="str">
        <f t="shared" si="32"/>
        <v>#N/A</v>
      </c>
      <c r="EK48" s="108" t="str">
        <f t="shared" si="32"/>
        <v>#N/A</v>
      </c>
      <c r="EL48" s="108" t="str">
        <f t="shared" si="32"/>
        <v>#N/A</v>
      </c>
      <c r="EM48" s="108" t="str">
        <f t="shared" si="32"/>
        <v>#N/A</v>
      </c>
      <c r="EN48" s="108" t="str">
        <f t="shared" si="32"/>
        <v>#N/A</v>
      </c>
      <c r="EO48" s="108" t="str">
        <f t="shared" si="32"/>
        <v>#N/A</v>
      </c>
      <c r="EP48" s="108" t="str">
        <f t="shared" si="32"/>
        <v>#N/A</v>
      </c>
      <c r="EQ48" s="108" t="str">
        <f t="shared" si="32"/>
        <v>#N/A</v>
      </c>
      <c r="ER48" s="108" t="str">
        <f t="shared" si="32"/>
        <v>#N/A</v>
      </c>
      <c r="ES48" s="108" t="str">
        <f t="shared" si="32"/>
        <v>#N/A</v>
      </c>
      <c r="ET48" s="108" t="str">
        <f t="shared" si="32"/>
        <v>#N/A</v>
      </c>
      <c r="EU48" s="108" t="str">
        <f t="shared" si="32"/>
        <v>#N/A</v>
      </c>
      <c r="EV48" s="108" t="str">
        <f t="shared" si="32"/>
        <v>#N/A</v>
      </c>
      <c r="EW48" s="108" t="str">
        <f t="shared" si="32"/>
        <v>#N/A</v>
      </c>
      <c r="EX48" s="108" t="str">
        <f t="shared" si="32"/>
        <v>#N/A</v>
      </c>
      <c r="EY48" s="108" t="str">
        <f t="shared" si="32"/>
        <v>#N/A</v>
      </c>
      <c r="EZ48" s="108" t="str">
        <f t="shared" si="32"/>
        <v>#N/A</v>
      </c>
      <c r="FA48" s="108" t="str">
        <f t="shared" si="32"/>
        <v>#N/A</v>
      </c>
      <c r="FB48" s="108" t="str">
        <f t="shared" si="32"/>
        <v>#N/A</v>
      </c>
      <c r="FC48" s="108" t="str">
        <f t="shared" si="32"/>
        <v>#N/A</v>
      </c>
      <c r="FD48" s="108" t="str">
        <f t="shared" si="32"/>
        <v>#N/A</v>
      </c>
      <c r="FE48" s="108" t="str">
        <f t="shared" si="32"/>
        <v>#N/A</v>
      </c>
      <c r="FF48" s="108" t="str">
        <f t="shared" si="32"/>
        <v>#N/A</v>
      </c>
      <c r="FG48" s="108" t="str">
        <f t="shared" si="32"/>
        <v>#N/A</v>
      </c>
      <c r="FH48" s="108" t="str">
        <f t="shared" si="32"/>
        <v>#N/A</v>
      </c>
      <c r="FI48" s="108" t="str">
        <f t="shared" si="32"/>
        <v>#N/A</v>
      </c>
      <c r="FJ48" s="108" t="str">
        <f t="shared" si="32"/>
        <v>#N/A</v>
      </c>
      <c r="FK48" s="108" t="str">
        <f t="shared" si="32"/>
        <v>#N/A</v>
      </c>
      <c r="FL48" s="108" t="str">
        <f t="shared" si="32"/>
        <v>#N/A</v>
      </c>
      <c r="FM48" s="108" t="str">
        <f t="shared" si="32"/>
        <v>#N/A</v>
      </c>
      <c r="FN48" s="108" t="str">
        <f t="shared" si="32"/>
        <v>#N/A</v>
      </c>
      <c r="FO48" s="108" t="str">
        <f t="shared" si="32"/>
        <v>#N/A</v>
      </c>
      <c r="FP48" s="108" t="str">
        <f t="shared" si="32"/>
        <v>#N/A</v>
      </c>
      <c r="FQ48" s="108" t="str">
        <f t="shared" si="32"/>
        <v>#N/A</v>
      </c>
      <c r="FR48" s="108" t="str">
        <f t="shared" si="32"/>
        <v>#N/A</v>
      </c>
      <c r="FS48" s="108" t="str">
        <f t="shared" si="32"/>
        <v>#N/A</v>
      </c>
      <c r="FT48" s="108" t="str">
        <f t="shared" si="32"/>
        <v>#N/A</v>
      </c>
      <c r="FU48" s="108" t="str">
        <f t="shared" si="32"/>
        <v>#N/A</v>
      </c>
      <c r="FV48" s="108" t="str">
        <f t="shared" si="32"/>
        <v>#N/A</v>
      </c>
      <c r="FW48" s="108" t="str">
        <f t="shared" si="32"/>
        <v>#N/A</v>
      </c>
      <c r="FX48" s="108" t="str">
        <f t="shared" si="32"/>
        <v>#N/A</v>
      </c>
      <c r="FY48" s="108" t="str">
        <f t="shared" si="32"/>
        <v>#N/A</v>
      </c>
      <c r="FZ48" s="108" t="str">
        <f t="shared" si="32"/>
        <v>#N/A</v>
      </c>
      <c r="GA48" s="108" t="str">
        <f t="shared" si="32"/>
        <v>#N/A</v>
      </c>
      <c r="GB48" s="108" t="str">
        <f t="shared" si="32"/>
        <v>#N/A</v>
      </c>
      <c r="GC48" s="108" t="str">
        <f t="shared" si="32"/>
        <v>#N/A</v>
      </c>
      <c r="GD48" s="108" t="str">
        <f t="shared" si="32"/>
        <v>#N/A</v>
      </c>
      <c r="GE48" s="108" t="str">
        <f t="shared" si="32"/>
        <v>#N/A</v>
      </c>
      <c r="GF48" s="108" t="str">
        <f t="shared" si="32"/>
        <v>#N/A</v>
      </c>
      <c r="GG48" s="108" t="str">
        <f t="shared" si="32"/>
        <v>#N/A</v>
      </c>
      <c r="GH48" s="108" t="str">
        <f t="shared" si="32"/>
        <v>#N/A</v>
      </c>
      <c r="GI48" s="108" t="str">
        <f t="shared" si="32"/>
        <v>#N/A</v>
      </c>
      <c r="GJ48" s="108" t="str">
        <f t="shared" si="32"/>
        <v>#N/A</v>
      </c>
      <c r="GK48" s="108" t="str">
        <f t="shared" si="32"/>
        <v>#N/A</v>
      </c>
      <c r="GL48" s="108" t="str">
        <f t="shared" si="32"/>
        <v>#N/A</v>
      </c>
      <c r="GM48" s="108" t="str">
        <f t="shared" si="32"/>
        <v>#N/A</v>
      </c>
      <c r="GN48" s="108" t="str">
        <f t="shared" si="32"/>
        <v>#N/A</v>
      </c>
      <c r="GO48" s="108" t="str">
        <f t="shared" si="32"/>
        <v>#N/A</v>
      </c>
      <c r="GP48" s="108" t="str">
        <f t="shared" si="32"/>
        <v>#N/A</v>
      </c>
      <c r="GQ48" s="108" t="str">
        <f t="shared" si="32"/>
        <v>#N/A</v>
      </c>
      <c r="GR48" s="108" t="str">
        <f t="shared" si="32"/>
        <v>#N/A</v>
      </c>
      <c r="GS48" s="108" t="str">
        <f t="shared" si="32"/>
        <v>#N/A</v>
      </c>
      <c r="GT48" s="108" t="str">
        <f t="shared" si="32"/>
        <v>#N/A</v>
      </c>
      <c r="GU48" s="108" t="str">
        <f t="shared" si="32"/>
        <v>#N/A</v>
      </c>
      <c r="GV48" s="108" t="str">
        <f t="shared" si="32"/>
        <v>#N/A</v>
      </c>
      <c r="GW48" s="108" t="str">
        <f t="shared" si="32"/>
        <v>#N/A</v>
      </c>
      <c r="GX48" s="108" t="str">
        <f t="shared" si="32"/>
        <v>#N/A</v>
      </c>
      <c r="GY48" s="108" t="str">
        <f t="shared" si="32"/>
        <v>#N/A</v>
      </c>
      <c r="GZ48" s="108" t="str">
        <f t="shared" si="32"/>
        <v>#N/A</v>
      </c>
      <c r="HA48" s="108" t="str">
        <f t="shared" si="32"/>
        <v>#N/A</v>
      </c>
      <c r="HB48" s="108" t="str">
        <f t="shared" si="32"/>
        <v>#N/A</v>
      </c>
      <c r="HC48" s="108" t="str">
        <f t="shared" si="32"/>
        <v>#N/A</v>
      </c>
      <c r="HD48" s="108" t="str">
        <f t="shared" si="32"/>
        <v>#N/A</v>
      </c>
      <c r="HE48" s="108" t="str">
        <f t="shared" si="32"/>
        <v>#N/A</v>
      </c>
      <c r="HF48" s="108" t="str">
        <f t="shared" si="32"/>
        <v>#N/A</v>
      </c>
      <c r="HG48" s="108" t="str">
        <f t="shared" si="32"/>
        <v>#N/A</v>
      </c>
      <c r="HH48" s="108" t="str">
        <f t="shared" si="32"/>
        <v>#N/A</v>
      </c>
      <c r="HI48" s="108" t="str">
        <f t="shared" si="32"/>
        <v>#N/A</v>
      </c>
      <c r="HJ48" s="108" t="str">
        <f t="shared" si="32"/>
        <v>#N/A</v>
      </c>
      <c r="HK48" s="108" t="str">
        <f t="shared" si="32"/>
        <v>#N/A</v>
      </c>
      <c r="HL48" s="108" t="str">
        <f t="shared" si="32"/>
        <v>#N/A</v>
      </c>
      <c r="HM48" s="108" t="str">
        <f t="shared" si="32"/>
        <v>#N/A</v>
      </c>
      <c r="HN48" s="108" t="str">
        <f t="shared" si="32"/>
        <v>#N/A</v>
      </c>
      <c r="HO48" s="108" t="str">
        <f t="shared" si="32"/>
        <v>#N/A</v>
      </c>
      <c r="HP48" s="108" t="str">
        <f t="shared" si="32"/>
        <v>#N/A</v>
      </c>
      <c r="HQ48" s="108" t="str">
        <f t="shared" si="32"/>
        <v>#N/A</v>
      </c>
      <c r="HR48" s="108" t="str">
        <f t="shared" si="32"/>
        <v>#N/A</v>
      </c>
      <c r="HS48" s="108" t="str">
        <f t="shared" si="32"/>
        <v>#N/A</v>
      </c>
      <c r="HT48" s="108" t="str">
        <f t="shared" si="32"/>
        <v>#N/A</v>
      </c>
      <c r="HU48" s="108" t="str">
        <f t="shared" si="32"/>
        <v>#N/A</v>
      </c>
      <c r="HV48" s="108" t="str">
        <f t="shared" si="32"/>
        <v>#N/A</v>
      </c>
      <c r="HW48" s="108" t="str">
        <f t="shared" si="32"/>
        <v>#N/A</v>
      </c>
      <c r="HX48" s="108" t="str">
        <f t="shared" si="32"/>
        <v>#N/A</v>
      </c>
      <c r="HY48" s="108" t="str">
        <f t="shared" si="32"/>
        <v>#N/A</v>
      </c>
      <c r="HZ48" s="108" t="str">
        <f t="shared" si="32"/>
        <v>#N/A</v>
      </c>
      <c r="IA48" s="108" t="str">
        <f t="shared" si="32"/>
        <v>#N/A</v>
      </c>
      <c r="IB48" s="108" t="str">
        <f t="shared" si="32"/>
        <v>#N/A</v>
      </c>
      <c r="IC48" s="108" t="str">
        <f t="shared" si="32"/>
        <v>#N/A</v>
      </c>
      <c r="ID48" s="108" t="str">
        <f t="shared" si="32"/>
        <v>#N/A</v>
      </c>
      <c r="IE48" s="108" t="str">
        <f t="shared" si="32"/>
        <v>#N/A</v>
      </c>
      <c r="IF48" s="108" t="str">
        <f t="shared" si="32"/>
        <v>#N/A</v>
      </c>
      <c r="IG48" s="108" t="str">
        <f t="shared" si="32"/>
        <v>#N/A</v>
      </c>
      <c r="IH48" s="108" t="str">
        <f t="shared" si="32"/>
        <v>#N/A</v>
      </c>
      <c r="II48" s="108" t="str">
        <f t="shared" si="32"/>
        <v>#N/A</v>
      </c>
      <c r="IJ48" s="108" t="str">
        <f t="shared" si="32"/>
        <v>#N/A</v>
      </c>
      <c r="IK48" s="108" t="str">
        <f t="shared" si="32"/>
        <v>#N/A</v>
      </c>
      <c r="IL48" s="108" t="str">
        <f t="shared" si="32"/>
        <v>#N/A</v>
      </c>
      <c r="IM48" s="108" t="str">
        <f t="shared" si="32"/>
        <v>#N/A</v>
      </c>
      <c r="IN48" s="108" t="str">
        <f t="shared" si="32"/>
        <v>#N/A</v>
      </c>
      <c r="IO48" s="108" t="str">
        <f t="shared" si="32"/>
        <v>#N/A</v>
      </c>
      <c r="IP48" s="108" t="str">
        <f t="shared" si="32"/>
        <v>#N/A</v>
      </c>
      <c r="IQ48" s="108" t="str">
        <f t="shared" si="32"/>
        <v>#N/A</v>
      </c>
      <c r="IR48" s="108" t="str">
        <f t="shared" si="32"/>
        <v>#N/A</v>
      </c>
      <c r="IS48" s="108" t="str">
        <f t="shared" si="32"/>
        <v>#N/A</v>
      </c>
      <c r="IT48" s="108" t="str">
        <f t="shared" si="32"/>
        <v>#N/A</v>
      </c>
      <c r="IU48" s="108" t="str">
        <f t="shared" si="32"/>
        <v>#N/A</v>
      </c>
      <c r="IV48" s="108" t="str">
        <f t="shared" si="32"/>
        <v>#N/A</v>
      </c>
      <c r="IW48" s="108" t="str">
        <f t="shared" si="32"/>
        <v>#N/A</v>
      </c>
      <c r="IX48" s="108" t="str">
        <f t="shared" si="32"/>
        <v>#N/A</v>
      </c>
      <c r="IY48" s="108" t="str">
        <f t="shared" si="32"/>
        <v>#N/A</v>
      </c>
      <c r="IZ48" s="108" t="str">
        <f t="shared" si="32"/>
        <v>#N/A</v>
      </c>
      <c r="JA48" s="108" t="str">
        <f t="shared" si="32"/>
        <v>#N/A</v>
      </c>
      <c r="JB48" s="108" t="str">
        <f t="shared" si="32"/>
        <v>#N/A</v>
      </c>
      <c r="JC48" s="108" t="str">
        <f t="shared" si="32"/>
        <v>#N/A</v>
      </c>
      <c r="JD48" s="108" t="str">
        <f t="shared" si="32"/>
        <v>#N/A</v>
      </c>
      <c r="JE48" s="108" t="str">
        <f t="shared" si="32"/>
        <v>#N/A</v>
      </c>
      <c r="JF48" s="108" t="str">
        <f t="shared" si="32"/>
        <v>#N/A</v>
      </c>
      <c r="JG48" s="108" t="str">
        <f t="shared" si="32"/>
        <v>#N/A</v>
      </c>
      <c r="JH48" s="108" t="str">
        <f t="shared" si="32"/>
        <v>#N/A</v>
      </c>
      <c r="JI48" s="108" t="str">
        <f t="shared" si="32"/>
        <v>#N/A</v>
      </c>
      <c r="JJ48" s="108" t="str">
        <f t="shared" si="32"/>
        <v>#N/A</v>
      </c>
      <c r="JK48" s="108" t="str">
        <f t="shared" si="32"/>
        <v>#N/A</v>
      </c>
      <c r="JL48" s="108" t="str">
        <f t="shared" si="32"/>
        <v>#N/A</v>
      </c>
      <c r="JM48" s="108" t="str">
        <f t="shared" si="32"/>
        <v>#N/A</v>
      </c>
      <c r="JN48" s="108" t="str">
        <f t="shared" si="32"/>
        <v>#N/A</v>
      </c>
      <c r="JO48" s="108" t="str">
        <f t="shared" si="32"/>
        <v>#N/A</v>
      </c>
      <c r="JP48" s="108" t="str">
        <f t="shared" si="32"/>
        <v>#N/A</v>
      </c>
      <c r="JQ48" s="108" t="str">
        <f t="shared" si="32"/>
        <v>#N/A</v>
      </c>
      <c r="JR48" s="108" t="str">
        <f t="shared" si="32"/>
        <v>#N/A</v>
      </c>
      <c r="JS48" s="108" t="str">
        <f t="shared" si="32"/>
        <v>#N/A</v>
      </c>
      <c r="JT48" s="108" t="str">
        <f t="shared" si="32"/>
        <v>#N/A</v>
      </c>
      <c r="JU48" s="108" t="str">
        <f t="shared" si="32"/>
        <v>#N/A</v>
      </c>
      <c r="JV48" s="108" t="str">
        <f t="shared" si="32"/>
        <v>#N/A</v>
      </c>
      <c r="JW48" s="108" t="str">
        <f t="shared" si="32"/>
        <v>#N/A</v>
      </c>
      <c r="JX48" s="108" t="str">
        <f t="shared" si="32"/>
        <v>#N/A</v>
      </c>
      <c r="JY48" s="108" t="str">
        <f t="shared" si="32"/>
        <v>#N/A</v>
      </c>
      <c r="JZ48" s="108" t="str">
        <f t="shared" si="32"/>
        <v>#N/A</v>
      </c>
      <c r="KA48" s="108" t="str">
        <f t="shared" si="32"/>
        <v>#N/A</v>
      </c>
      <c r="KB48" s="108" t="str">
        <f t="shared" si="32"/>
        <v>#N/A</v>
      </c>
      <c r="KC48" s="108" t="str">
        <f t="shared" si="32"/>
        <v>#N/A</v>
      </c>
      <c r="KD48" s="108" t="str">
        <f t="shared" si="32"/>
        <v>#N/A</v>
      </c>
      <c r="KE48" s="108" t="str">
        <f t="shared" si="32"/>
        <v>#N/A</v>
      </c>
      <c r="KF48" s="108" t="str">
        <f t="shared" si="32"/>
        <v>#N/A</v>
      </c>
      <c r="KG48" s="108" t="str">
        <f t="shared" si="32"/>
        <v>#N/A</v>
      </c>
      <c r="KH48" s="108" t="str">
        <f t="shared" si="32"/>
        <v>#N/A</v>
      </c>
      <c r="KI48" s="108" t="str">
        <f t="shared" si="32"/>
        <v>#N/A</v>
      </c>
      <c r="KJ48" s="108" t="str">
        <f t="shared" si="32"/>
        <v>#N/A</v>
      </c>
      <c r="KK48" s="108" t="str">
        <f t="shared" si="32"/>
        <v>#N/A</v>
      </c>
      <c r="KL48" s="108" t="str">
        <f t="shared" si="32"/>
        <v>#N/A</v>
      </c>
      <c r="KM48" s="108" t="str">
        <f t="shared" si="32"/>
        <v>#N/A</v>
      </c>
      <c r="KN48" s="108" t="str">
        <f t="shared" si="32"/>
        <v>#N/A</v>
      </c>
      <c r="KO48" s="108" t="str">
        <f t="shared" si="32"/>
        <v>#N/A</v>
      </c>
      <c r="KP48" s="108" t="str">
        <f t="shared" si="32"/>
        <v>#N/A</v>
      </c>
      <c r="KQ48" s="108" t="str">
        <f t="shared" si="32"/>
        <v>#N/A</v>
      </c>
      <c r="KR48" s="108" t="str">
        <f t="shared" si="32"/>
        <v>#N/A</v>
      </c>
      <c r="KS48" s="108" t="str">
        <f t="shared" si="32"/>
        <v>#N/A</v>
      </c>
      <c r="KT48" s="108" t="str">
        <f t="shared" si="32"/>
        <v>#N/A</v>
      </c>
      <c r="KU48" s="108" t="str">
        <f t="shared" si="32"/>
        <v>#N/A</v>
      </c>
      <c r="KV48" s="108" t="str">
        <f t="shared" si="32"/>
        <v>#N/A</v>
      </c>
      <c r="KW48" s="108" t="str">
        <f t="shared" si="32"/>
        <v>#N/A</v>
      </c>
      <c r="KX48" s="108" t="str">
        <f t="shared" si="32"/>
        <v>#N/A</v>
      </c>
      <c r="KY48" s="108" t="str">
        <f t="shared" si="32"/>
        <v>#N/A</v>
      </c>
      <c r="KZ48" s="108" t="str">
        <f t="shared" si="32"/>
        <v>#N/A</v>
      </c>
      <c r="LA48" s="108" t="str">
        <f t="shared" si="32"/>
        <v>#N/A</v>
      </c>
      <c r="LB48" s="108" t="str">
        <f t="shared" si="32"/>
        <v>#N/A</v>
      </c>
      <c r="LC48" s="108" t="str">
        <f t="shared" si="32"/>
        <v>#N/A</v>
      </c>
      <c r="LD48" s="108" t="str">
        <f t="shared" si="32"/>
        <v>#N/A</v>
      </c>
      <c r="LE48" s="108" t="str">
        <f t="shared" si="32"/>
        <v>#N/A</v>
      </c>
      <c r="LF48" s="108" t="str">
        <f t="shared" si="32"/>
        <v>#N/A</v>
      </c>
      <c r="LG48" s="108" t="str">
        <f t="shared" si="32"/>
        <v>#N/A</v>
      </c>
      <c r="LH48" s="108" t="str">
        <f t="shared" si="32"/>
        <v>#N/A</v>
      </c>
      <c r="LI48" s="108" t="str">
        <f t="shared" si="32"/>
        <v>#N/A</v>
      </c>
      <c r="LJ48" s="108" t="str">
        <f t="shared" si="32"/>
        <v>#N/A</v>
      </c>
      <c r="LK48" s="108" t="str">
        <f t="shared" si="32"/>
        <v>#N/A</v>
      </c>
      <c r="LL48" s="108" t="str">
        <f t="shared" si="32"/>
        <v>#N/A</v>
      </c>
      <c r="LM48" s="108" t="str">
        <f t="shared" si="32"/>
        <v>#N/A</v>
      </c>
      <c r="LN48" s="108" t="str">
        <f t="shared" si="32"/>
        <v>#N/A</v>
      </c>
      <c r="LO48" s="108" t="str">
        <f t="shared" si="32"/>
        <v>#N/A</v>
      </c>
      <c r="LP48" s="108" t="str">
        <f t="shared" si="32"/>
        <v>#N/A</v>
      </c>
      <c r="LQ48" s="108" t="str">
        <f t="shared" si="32"/>
        <v>#N/A</v>
      </c>
      <c r="LR48" s="108" t="str">
        <f t="shared" si="32"/>
        <v>#N/A</v>
      </c>
      <c r="LS48" s="108" t="str">
        <f t="shared" si="32"/>
        <v>#N/A</v>
      </c>
      <c r="LT48" s="108" t="str">
        <f t="shared" si="32"/>
        <v>#N/A</v>
      </c>
      <c r="LU48" s="108" t="str">
        <f t="shared" si="32"/>
        <v>#N/A</v>
      </c>
      <c r="LV48" s="108" t="str">
        <f t="shared" si="32"/>
        <v>#N/A</v>
      </c>
      <c r="LW48" s="108" t="str">
        <f t="shared" si="32"/>
        <v>#N/A</v>
      </c>
      <c r="LX48" s="108" t="str">
        <f t="shared" si="32"/>
        <v>#N/A</v>
      </c>
      <c r="LY48" s="108" t="str">
        <f t="shared" si="32"/>
        <v>#N/A</v>
      </c>
      <c r="LZ48" s="108" t="str">
        <f t="shared" si="32"/>
        <v>#N/A</v>
      </c>
      <c r="MA48" s="108" t="str">
        <f t="shared" si="32"/>
        <v>#N/A</v>
      </c>
      <c r="MB48" s="108" t="str">
        <f t="shared" si="32"/>
        <v>#N/A</v>
      </c>
      <c r="MC48" s="108" t="str">
        <f t="shared" si="32"/>
        <v>#N/A</v>
      </c>
      <c r="MD48" s="108" t="str">
        <f t="shared" si="32"/>
        <v>#N/A</v>
      </c>
      <c r="ME48" s="108" t="str">
        <f t="shared" si="32"/>
        <v>#N/A</v>
      </c>
      <c r="MF48" s="108" t="str">
        <f t="shared" si="32"/>
        <v>#N/A</v>
      </c>
      <c r="MG48" s="108" t="str">
        <f t="shared" si="32"/>
        <v>#N/A</v>
      </c>
      <c r="MH48" s="108" t="str">
        <f t="shared" si="32"/>
        <v>#N/A</v>
      </c>
      <c r="MI48" s="108" t="str">
        <f t="shared" si="32"/>
        <v>#N/A</v>
      </c>
      <c r="MJ48" s="108" t="str">
        <f t="shared" si="32"/>
        <v>#N/A</v>
      </c>
      <c r="MK48" s="108" t="str">
        <f t="shared" si="32"/>
        <v>#N/A</v>
      </c>
      <c r="ML48" s="108" t="str">
        <f t="shared" si="32"/>
        <v>#N/A</v>
      </c>
      <c r="MM48" s="108" t="str">
        <f t="shared" si="32"/>
        <v>#N/A</v>
      </c>
      <c r="MN48" s="108" t="str">
        <f t="shared" si="32"/>
        <v>#N/A</v>
      </c>
      <c r="MO48" s="108" t="str">
        <f t="shared" si="32"/>
        <v>#N/A</v>
      </c>
      <c r="MP48" s="108" t="str">
        <f t="shared" si="32"/>
        <v>#N/A</v>
      </c>
      <c r="MQ48" s="108" t="str">
        <f t="shared" si="32"/>
        <v>#N/A</v>
      </c>
      <c r="MR48" s="108" t="str">
        <f t="shared" si="32"/>
        <v>#N/A</v>
      </c>
      <c r="MS48" s="108" t="str">
        <f t="shared" si="32"/>
        <v>#N/A</v>
      </c>
      <c r="MT48" s="108" t="str">
        <f t="shared" si="32"/>
        <v>#N/A</v>
      </c>
      <c r="MU48" s="108" t="str">
        <f t="shared" si="32"/>
        <v>#N/A</v>
      </c>
      <c r="MV48" s="108" t="str">
        <f t="shared" si="32"/>
        <v>#N/A</v>
      </c>
      <c r="MW48" s="108" t="str">
        <f t="shared" si="32"/>
        <v>#N/A</v>
      </c>
      <c r="MX48" s="108" t="str">
        <f t="shared" si="32"/>
        <v>#N/A</v>
      </c>
      <c r="MY48" s="108" t="str">
        <f t="shared" si="32"/>
        <v>#N/A</v>
      </c>
      <c r="MZ48" s="108" t="str">
        <f t="shared" si="32"/>
        <v>#N/A</v>
      </c>
      <c r="NA48" s="108" t="str">
        <f t="shared" si="32"/>
        <v>#N/A</v>
      </c>
      <c r="NB48" s="108" t="str">
        <f t="shared" si="32"/>
        <v>#N/A</v>
      </c>
      <c r="NC48" s="108" t="str">
        <f t="shared" si="32"/>
        <v>#N/A</v>
      </c>
      <c r="ND48" s="108" t="str">
        <f t="shared" si="32"/>
        <v>#N/A</v>
      </c>
      <c r="NE48" s="108" t="str">
        <f t="shared" si="32"/>
        <v>#N/A</v>
      </c>
      <c r="NF48" s="108" t="str">
        <f t="shared" si="32"/>
        <v>#N/A</v>
      </c>
      <c r="NG48" s="108" t="str">
        <f t="shared" si="32"/>
        <v>#N/A</v>
      </c>
      <c r="NH48" s="108" t="str">
        <f t="shared" si="32"/>
        <v>#N/A</v>
      </c>
      <c r="NI48" s="46" t="s">
        <v>168</v>
      </c>
    </row>
    <row r="49" ht="14.25" customHeight="1">
      <c r="B49" s="91" t="s">
        <v>229</v>
      </c>
      <c r="C49" s="21"/>
      <c r="E49" s="67">
        <f>SUM($I$40:$BF$40)</f>
        <v>37894.50764</v>
      </c>
      <c r="G49" s="46" t="s">
        <v>212</v>
      </c>
      <c r="I49" s="108">
        <f t="shared" ref="I49:NH49" si="33">I17+I40</f>
        <v>0</v>
      </c>
      <c r="J49" s="108">
        <f t="shared" si="33"/>
        <v>0</v>
      </c>
      <c r="K49" s="108">
        <f t="shared" si="33"/>
        <v>0</v>
      </c>
      <c r="L49" s="108">
        <f t="shared" si="33"/>
        <v>0</v>
      </c>
      <c r="M49" s="108">
        <f t="shared" si="33"/>
        <v>0</v>
      </c>
      <c r="N49" s="108">
        <f t="shared" si="33"/>
        <v>0</v>
      </c>
      <c r="O49" s="108">
        <f t="shared" si="33"/>
        <v>0</v>
      </c>
      <c r="P49" s="108">
        <f t="shared" si="33"/>
        <v>0</v>
      </c>
      <c r="Q49" s="108">
        <f t="shared" si="33"/>
        <v>0</v>
      </c>
      <c r="R49" s="108">
        <f t="shared" si="33"/>
        <v>0</v>
      </c>
      <c r="S49" s="108">
        <f t="shared" si="33"/>
        <v>0</v>
      </c>
      <c r="T49" s="108">
        <f t="shared" si="33"/>
        <v>0</v>
      </c>
      <c r="U49" s="108">
        <f t="shared" si="33"/>
        <v>0</v>
      </c>
      <c r="V49" s="108">
        <f t="shared" si="33"/>
        <v>0</v>
      </c>
      <c r="W49" s="108">
        <f t="shared" si="33"/>
        <v>0</v>
      </c>
      <c r="X49" s="108">
        <f t="shared" si="33"/>
        <v>0</v>
      </c>
      <c r="Y49" s="108">
        <f t="shared" si="33"/>
        <v>0</v>
      </c>
      <c r="Z49" s="108">
        <f t="shared" si="33"/>
        <v>0</v>
      </c>
      <c r="AA49" s="108">
        <f t="shared" si="33"/>
        <v>0</v>
      </c>
      <c r="AB49" s="108">
        <f t="shared" si="33"/>
        <v>0</v>
      </c>
      <c r="AC49" s="108">
        <f t="shared" si="33"/>
        <v>0</v>
      </c>
      <c r="AD49" s="108">
        <f t="shared" si="33"/>
        <v>0</v>
      </c>
      <c r="AE49" s="108">
        <f t="shared" si="33"/>
        <v>0</v>
      </c>
      <c r="AF49" s="108">
        <f t="shared" si="33"/>
        <v>0</v>
      </c>
      <c r="AG49" s="108">
        <f t="shared" si="33"/>
        <v>0</v>
      </c>
      <c r="AH49" s="108">
        <f t="shared" si="33"/>
        <v>0</v>
      </c>
      <c r="AI49" s="108">
        <f t="shared" si="33"/>
        <v>0</v>
      </c>
      <c r="AJ49" s="108">
        <f t="shared" si="33"/>
        <v>0</v>
      </c>
      <c r="AK49" s="108">
        <f t="shared" si="33"/>
        <v>0</v>
      </c>
      <c r="AL49" s="108">
        <f t="shared" si="33"/>
        <v>0</v>
      </c>
      <c r="AM49" s="108">
        <f t="shared" si="33"/>
        <v>0</v>
      </c>
      <c r="AN49" s="108">
        <f t="shared" si="33"/>
        <v>0</v>
      </c>
      <c r="AO49" s="108">
        <f t="shared" si="33"/>
        <v>0</v>
      </c>
      <c r="AP49" s="108">
        <f t="shared" si="33"/>
        <v>0</v>
      </c>
      <c r="AQ49" s="108">
        <f t="shared" si="33"/>
        <v>0</v>
      </c>
      <c r="AR49" s="108">
        <f t="shared" si="33"/>
        <v>0</v>
      </c>
      <c r="AS49" s="108">
        <f t="shared" si="33"/>
        <v>0</v>
      </c>
      <c r="AT49" s="108">
        <f t="shared" si="33"/>
        <v>0</v>
      </c>
      <c r="AU49" s="108">
        <f t="shared" si="33"/>
        <v>0</v>
      </c>
      <c r="AV49" s="108">
        <f t="shared" si="33"/>
        <v>0</v>
      </c>
      <c r="AW49" s="108">
        <f t="shared" si="33"/>
        <v>0</v>
      </c>
      <c r="AX49" s="108">
        <f t="shared" si="33"/>
        <v>0</v>
      </c>
      <c r="AY49" s="108">
        <f t="shared" si="33"/>
        <v>0</v>
      </c>
      <c r="AZ49" s="108">
        <f t="shared" si="33"/>
        <v>0</v>
      </c>
      <c r="BA49" s="108">
        <f t="shared" si="33"/>
        <v>0</v>
      </c>
      <c r="BB49" s="108">
        <f t="shared" si="33"/>
        <v>0</v>
      </c>
      <c r="BC49" s="108">
        <f t="shared" si="33"/>
        <v>0</v>
      </c>
      <c r="BD49" s="108">
        <f t="shared" si="33"/>
        <v>0</v>
      </c>
      <c r="BE49" s="108">
        <f t="shared" si="33"/>
        <v>0</v>
      </c>
      <c r="BF49" s="108">
        <f t="shared" si="33"/>
        <v>37894.50764</v>
      </c>
      <c r="BG49" s="108">
        <f t="shared" si="33"/>
        <v>38032.46523</v>
      </c>
      <c r="BH49" s="108">
        <f t="shared" si="33"/>
        <v>38166.57871</v>
      </c>
      <c r="BI49" s="108">
        <f t="shared" si="33"/>
        <v>38303.93845</v>
      </c>
      <c r="BJ49" s="108">
        <f t="shared" si="33"/>
        <v>0</v>
      </c>
      <c r="BK49" s="108">
        <f t="shared" si="33"/>
        <v>0</v>
      </c>
      <c r="BL49" s="108">
        <f t="shared" si="33"/>
        <v>0</v>
      </c>
      <c r="BM49" s="108">
        <f t="shared" si="33"/>
        <v>0</v>
      </c>
      <c r="BN49" s="108">
        <f t="shared" si="33"/>
        <v>0</v>
      </c>
      <c r="BO49" s="108">
        <f t="shared" si="33"/>
        <v>0</v>
      </c>
      <c r="BP49" s="108">
        <f t="shared" si="33"/>
        <v>0</v>
      </c>
      <c r="BQ49" s="108">
        <f t="shared" si="33"/>
        <v>0</v>
      </c>
      <c r="BR49" s="108">
        <f t="shared" si="33"/>
        <v>0</v>
      </c>
      <c r="BS49" s="108">
        <f t="shared" si="33"/>
        <v>0</v>
      </c>
      <c r="BT49" s="108">
        <f t="shared" si="33"/>
        <v>0</v>
      </c>
      <c r="BU49" s="108">
        <f t="shared" si="33"/>
        <v>0</v>
      </c>
      <c r="BV49" s="108">
        <f t="shared" si="33"/>
        <v>0</v>
      </c>
      <c r="BW49" s="108">
        <f t="shared" si="33"/>
        <v>0</v>
      </c>
      <c r="BX49" s="108">
        <f t="shared" si="33"/>
        <v>0</v>
      </c>
      <c r="BY49" s="108">
        <f t="shared" si="33"/>
        <v>0</v>
      </c>
      <c r="BZ49" s="108">
        <f t="shared" si="33"/>
        <v>0</v>
      </c>
      <c r="CA49" s="108">
        <f t="shared" si="33"/>
        <v>0</v>
      </c>
      <c r="CB49" s="108">
        <f t="shared" si="33"/>
        <v>0</v>
      </c>
      <c r="CC49" s="108">
        <f t="shared" si="33"/>
        <v>0</v>
      </c>
      <c r="CD49" s="108">
        <f t="shared" si="33"/>
        <v>0</v>
      </c>
      <c r="CE49" s="108">
        <f t="shared" si="33"/>
        <v>0</v>
      </c>
      <c r="CF49" s="108">
        <f t="shared" si="33"/>
        <v>0</v>
      </c>
      <c r="CG49" s="108">
        <f t="shared" si="33"/>
        <v>0</v>
      </c>
      <c r="CH49" s="108">
        <f t="shared" si="33"/>
        <v>0</v>
      </c>
      <c r="CI49" s="108">
        <f t="shared" si="33"/>
        <v>0</v>
      </c>
      <c r="CJ49" s="108">
        <f t="shared" si="33"/>
        <v>0</v>
      </c>
      <c r="CK49" s="108">
        <f t="shared" si="33"/>
        <v>0</v>
      </c>
      <c r="CL49" s="108">
        <f t="shared" si="33"/>
        <v>0</v>
      </c>
      <c r="CM49" s="108">
        <f t="shared" si="33"/>
        <v>0</v>
      </c>
      <c r="CN49" s="108">
        <f t="shared" si="33"/>
        <v>0</v>
      </c>
      <c r="CO49" s="108">
        <f t="shared" si="33"/>
        <v>0</v>
      </c>
      <c r="CP49" s="108">
        <f t="shared" si="33"/>
        <v>0</v>
      </c>
      <c r="CQ49" s="108">
        <f t="shared" si="33"/>
        <v>0</v>
      </c>
      <c r="CR49" s="108">
        <f t="shared" si="33"/>
        <v>0</v>
      </c>
      <c r="CS49" s="108">
        <f t="shared" si="33"/>
        <v>0</v>
      </c>
      <c r="CT49" s="108">
        <f t="shared" si="33"/>
        <v>0</v>
      </c>
      <c r="CU49" s="108">
        <f t="shared" si="33"/>
        <v>0</v>
      </c>
      <c r="CV49" s="108">
        <f t="shared" si="33"/>
        <v>0</v>
      </c>
      <c r="CW49" s="108">
        <f t="shared" si="33"/>
        <v>0</v>
      </c>
      <c r="CX49" s="108">
        <f t="shared" si="33"/>
        <v>0</v>
      </c>
      <c r="CY49" s="108">
        <f t="shared" si="33"/>
        <v>0</v>
      </c>
      <c r="CZ49" s="108">
        <f t="shared" si="33"/>
        <v>0</v>
      </c>
      <c r="DA49" s="108">
        <f t="shared" si="33"/>
        <v>0</v>
      </c>
      <c r="DB49" s="108">
        <f t="shared" si="33"/>
        <v>0</v>
      </c>
      <c r="DC49" s="108">
        <f t="shared" si="33"/>
        <v>0</v>
      </c>
      <c r="DD49" s="108">
        <f t="shared" si="33"/>
        <v>0</v>
      </c>
      <c r="DE49" s="108">
        <f t="shared" si="33"/>
        <v>0</v>
      </c>
      <c r="DF49" s="108">
        <f t="shared" si="33"/>
        <v>0</v>
      </c>
      <c r="DG49" s="108">
        <f t="shared" si="33"/>
        <v>0</v>
      </c>
      <c r="DH49" s="108">
        <f t="shared" si="33"/>
        <v>0</v>
      </c>
      <c r="DI49" s="108">
        <f t="shared" si="33"/>
        <v>0</v>
      </c>
      <c r="DJ49" s="108">
        <f t="shared" si="33"/>
        <v>0</v>
      </c>
      <c r="DK49" s="108">
        <f t="shared" si="33"/>
        <v>0</v>
      </c>
      <c r="DL49" s="108">
        <f t="shared" si="33"/>
        <v>0</v>
      </c>
      <c r="DM49" s="108">
        <f t="shared" si="33"/>
        <v>0</v>
      </c>
      <c r="DN49" s="108">
        <f t="shared" si="33"/>
        <v>0</v>
      </c>
      <c r="DO49" s="108">
        <f t="shared" si="33"/>
        <v>0</v>
      </c>
      <c r="DP49" s="108">
        <f t="shared" si="33"/>
        <v>0</v>
      </c>
      <c r="DQ49" s="108">
        <f t="shared" si="33"/>
        <v>0</v>
      </c>
      <c r="DR49" s="108">
        <f t="shared" si="33"/>
        <v>0</v>
      </c>
      <c r="DS49" s="108">
        <f t="shared" si="33"/>
        <v>0</v>
      </c>
      <c r="DT49" s="108">
        <f t="shared" si="33"/>
        <v>0</v>
      </c>
      <c r="DU49" s="108">
        <f t="shared" si="33"/>
        <v>0</v>
      </c>
      <c r="DV49" s="108">
        <f t="shared" si="33"/>
        <v>0</v>
      </c>
      <c r="DW49" s="108">
        <f t="shared" si="33"/>
        <v>0</v>
      </c>
      <c r="DX49" s="108">
        <f t="shared" si="33"/>
        <v>0</v>
      </c>
      <c r="DY49" s="108">
        <f t="shared" si="33"/>
        <v>0</v>
      </c>
      <c r="DZ49" s="108">
        <f t="shared" si="33"/>
        <v>0</v>
      </c>
      <c r="EA49" s="108">
        <f t="shared" si="33"/>
        <v>0</v>
      </c>
      <c r="EB49" s="108">
        <f t="shared" si="33"/>
        <v>0</v>
      </c>
      <c r="EC49" s="108" t="str">
        <f t="shared" si="33"/>
        <v>#N/A</v>
      </c>
      <c r="ED49" s="108" t="str">
        <f t="shared" si="33"/>
        <v>#N/A</v>
      </c>
      <c r="EE49" s="108" t="str">
        <f t="shared" si="33"/>
        <v>#N/A</v>
      </c>
      <c r="EF49" s="108" t="str">
        <f t="shared" si="33"/>
        <v>#N/A</v>
      </c>
      <c r="EG49" s="108" t="str">
        <f t="shared" si="33"/>
        <v>#N/A</v>
      </c>
      <c r="EH49" s="108" t="str">
        <f t="shared" si="33"/>
        <v>#N/A</v>
      </c>
      <c r="EI49" s="108" t="str">
        <f t="shared" si="33"/>
        <v>#N/A</v>
      </c>
      <c r="EJ49" s="108" t="str">
        <f t="shared" si="33"/>
        <v>#N/A</v>
      </c>
      <c r="EK49" s="108" t="str">
        <f t="shared" si="33"/>
        <v>#N/A</v>
      </c>
      <c r="EL49" s="108" t="str">
        <f t="shared" si="33"/>
        <v>#N/A</v>
      </c>
      <c r="EM49" s="108" t="str">
        <f t="shared" si="33"/>
        <v>#N/A</v>
      </c>
      <c r="EN49" s="108" t="str">
        <f t="shared" si="33"/>
        <v>#N/A</v>
      </c>
      <c r="EO49" s="108" t="str">
        <f t="shared" si="33"/>
        <v>#N/A</v>
      </c>
      <c r="EP49" s="108" t="str">
        <f t="shared" si="33"/>
        <v>#N/A</v>
      </c>
      <c r="EQ49" s="108" t="str">
        <f t="shared" si="33"/>
        <v>#N/A</v>
      </c>
      <c r="ER49" s="108" t="str">
        <f t="shared" si="33"/>
        <v>#N/A</v>
      </c>
      <c r="ES49" s="108" t="str">
        <f t="shared" si="33"/>
        <v>#N/A</v>
      </c>
      <c r="ET49" s="108" t="str">
        <f t="shared" si="33"/>
        <v>#N/A</v>
      </c>
      <c r="EU49" s="108" t="str">
        <f t="shared" si="33"/>
        <v>#N/A</v>
      </c>
      <c r="EV49" s="108" t="str">
        <f t="shared" si="33"/>
        <v>#N/A</v>
      </c>
      <c r="EW49" s="108" t="str">
        <f t="shared" si="33"/>
        <v>#N/A</v>
      </c>
      <c r="EX49" s="108" t="str">
        <f t="shared" si="33"/>
        <v>#N/A</v>
      </c>
      <c r="EY49" s="108" t="str">
        <f t="shared" si="33"/>
        <v>#N/A</v>
      </c>
      <c r="EZ49" s="108" t="str">
        <f t="shared" si="33"/>
        <v>#N/A</v>
      </c>
      <c r="FA49" s="108" t="str">
        <f t="shared" si="33"/>
        <v>#N/A</v>
      </c>
      <c r="FB49" s="108" t="str">
        <f t="shared" si="33"/>
        <v>#N/A</v>
      </c>
      <c r="FC49" s="108" t="str">
        <f t="shared" si="33"/>
        <v>#N/A</v>
      </c>
      <c r="FD49" s="108" t="str">
        <f t="shared" si="33"/>
        <v>#N/A</v>
      </c>
      <c r="FE49" s="108" t="str">
        <f t="shared" si="33"/>
        <v>#N/A</v>
      </c>
      <c r="FF49" s="108" t="str">
        <f t="shared" si="33"/>
        <v>#N/A</v>
      </c>
      <c r="FG49" s="108" t="str">
        <f t="shared" si="33"/>
        <v>#N/A</v>
      </c>
      <c r="FH49" s="108" t="str">
        <f t="shared" si="33"/>
        <v>#N/A</v>
      </c>
      <c r="FI49" s="108" t="str">
        <f t="shared" si="33"/>
        <v>#N/A</v>
      </c>
      <c r="FJ49" s="108" t="str">
        <f t="shared" si="33"/>
        <v>#N/A</v>
      </c>
      <c r="FK49" s="108" t="str">
        <f t="shared" si="33"/>
        <v>#N/A</v>
      </c>
      <c r="FL49" s="108" t="str">
        <f t="shared" si="33"/>
        <v>#N/A</v>
      </c>
      <c r="FM49" s="108" t="str">
        <f t="shared" si="33"/>
        <v>#N/A</v>
      </c>
      <c r="FN49" s="108" t="str">
        <f t="shared" si="33"/>
        <v>#N/A</v>
      </c>
      <c r="FO49" s="108" t="str">
        <f t="shared" si="33"/>
        <v>#N/A</v>
      </c>
      <c r="FP49" s="108" t="str">
        <f t="shared" si="33"/>
        <v>#N/A</v>
      </c>
      <c r="FQ49" s="108" t="str">
        <f t="shared" si="33"/>
        <v>#N/A</v>
      </c>
      <c r="FR49" s="108" t="str">
        <f t="shared" si="33"/>
        <v>#N/A</v>
      </c>
      <c r="FS49" s="108" t="str">
        <f t="shared" si="33"/>
        <v>#N/A</v>
      </c>
      <c r="FT49" s="108" t="str">
        <f t="shared" si="33"/>
        <v>#N/A</v>
      </c>
      <c r="FU49" s="108" t="str">
        <f t="shared" si="33"/>
        <v>#N/A</v>
      </c>
      <c r="FV49" s="108" t="str">
        <f t="shared" si="33"/>
        <v>#N/A</v>
      </c>
      <c r="FW49" s="108" t="str">
        <f t="shared" si="33"/>
        <v>#N/A</v>
      </c>
      <c r="FX49" s="108" t="str">
        <f t="shared" si="33"/>
        <v>#N/A</v>
      </c>
      <c r="FY49" s="108" t="str">
        <f t="shared" si="33"/>
        <v>#N/A</v>
      </c>
      <c r="FZ49" s="108" t="str">
        <f t="shared" si="33"/>
        <v>#N/A</v>
      </c>
      <c r="GA49" s="108" t="str">
        <f t="shared" si="33"/>
        <v>#N/A</v>
      </c>
      <c r="GB49" s="108" t="str">
        <f t="shared" si="33"/>
        <v>#N/A</v>
      </c>
      <c r="GC49" s="108" t="str">
        <f t="shared" si="33"/>
        <v>#N/A</v>
      </c>
      <c r="GD49" s="108" t="str">
        <f t="shared" si="33"/>
        <v>#N/A</v>
      </c>
      <c r="GE49" s="108" t="str">
        <f t="shared" si="33"/>
        <v>#N/A</v>
      </c>
      <c r="GF49" s="108" t="str">
        <f t="shared" si="33"/>
        <v>#N/A</v>
      </c>
      <c r="GG49" s="108" t="str">
        <f t="shared" si="33"/>
        <v>#N/A</v>
      </c>
      <c r="GH49" s="108" t="str">
        <f t="shared" si="33"/>
        <v>#N/A</v>
      </c>
      <c r="GI49" s="108" t="str">
        <f t="shared" si="33"/>
        <v>#N/A</v>
      </c>
      <c r="GJ49" s="108" t="str">
        <f t="shared" si="33"/>
        <v>#N/A</v>
      </c>
      <c r="GK49" s="108" t="str">
        <f t="shared" si="33"/>
        <v>#N/A</v>
      </c>
      <c r="GL49" s="108" t="str">
        <f t="shared" si="33"/>
        <v>#N/A</v>
      </c>
      <c r="GM49" s="108" t="str">
        <f t="shared" si="33"/>
        <v>#N/A</v>
      </c>
      <c r="GN49" s="108" t="str">
        <f t="shared" si="33"/>
        <v>#N/A</v>
      </c>
      <c r="GO49" s="108" t="str">
        <f t="shared" si="33"/>
        <v>#N/A</v>
      </c>
      <c r="GP49" s="108" t="str">
        <f t="shared" si="33"/>
        <v>#N/A</v>
      </c>
      <c r="GQ49" s="108" t="str">
        <f t="shared" si="33"/>
        <v>#N/A</v>
      </c>
      <c r="GR49" s="108" t="str">
        <f t="shared" si="33"/>
        <v>#N/A</v>
      </c>
      <c r="GS49" s="108" t="str">
        <f t="shared" si="33"/>
        <v>#N/A</v>
      </c>
      <c r="GT49" s="108" t="str">
        <f t="shared" si="33"/>
        <v>#N/A</v>
      </c>
      <c r="GU49" s="108" t="str">
        <f t="shared" si="33"/>
        <v>#N/A</v>
      </c>
      <c r="GV49" s="108" t="str">
        <f t="shared" si="33"/>
        <v>#N/A</v>
      </c>
      <c r="GW49" s="108" t="str">
        <f t="shared" si="33"/>
        <v>#N/A</v>
      </c>
      <c r="GX49" s="108" t="str">
        <f t="shared" si="33"/>
        <v>#N/A</v>
      </c>
      <c r="GY49" s="108" t="str">
        <f t="shared" si="33"/>
        <v>#N/A</v>
      </c>
      <c r="GZ49" s="108" t="str">
        <f t="shared" si="33"/>
        <v>#N/A</v>
      </c>
      <c r="HA49" s="108" t="str">
        <f t="shared" si="33"/>
        <v>#N/A</v>
      </c>
      <c r="HB49" s="108" t="str">
        <f t="shared" si="33"/>
        <v>#N/A</v>
      </c>
      <c r="HC49" s="108" t="str">
        <f t="shared" si="33"/>
        <v>#N/A</v>
      </c>
      <c r="HD49" s="108" t="str">
        <f t="shared" si="33"/>
        <v>#N/A</v>
      </c>
      <c r="HE49" s="108" t="str">
        <f t="shared" si="33"/>
        <v>#N/A</v>
      </c>
      <c r="HF49" s="108" t="str">
        <f t="shared" si="33"/>
        <v>#N/A</v>
      </c>
      <c r="HG49" s="108" t="str">
        <f t="shared" si="33"/>
        <v>#N/A</v>
      </c>
      <c r="HH49" s="108" t="str">
        <f t="shared" si="33"/>
        <v>#N/A</v>
      </c>
      <c r="HI49" s="108" t="str">
        <f t="shared" si="33"/>
        <v>#N/A</v>
      </c>
      <c r="HJ49" s="108" t="str">
        <f t="shared" si="33"/>
        <v>#N/A</v>
      </c>
      <c r="HK49" s="108" t="str">
        <f t="shared" si="33"/>
        <v>#N/A</v>
      </c>
      <c r="HL49" s="108" t="str">
        <f t="shared" si="33"/>
        <v>#N/A</v>
      </c>
      <c r="HM49" s="108" t="str">
        <f t="shared" si="33"/>
        <v>#N/A</v>
      </c>
      <c r="HN49" s="108" t="str">
        <f t="shared" si="33"/>
        <v>#N/A</v>
      </c>
      <c r="HO49" s="108" t="str">
        <f t="shared" si="33"/>
        <v>#N/A</v>
      </c>
      <c r="HP49" s="108" t="str">
        <f t="shared" si="33"/>
        <v>#N/A</v>
      </c>
      <c r="HQ49" s="108" t="str">
        <f t="shared" si="33"/>
        <v>#N/A</v>
      </c>
      <c r="HR49" s="108" t="str">
        <f t="shared" si="33"/>
        <v>#N/A</v>
      </c>
      <c r="HS49" s="108" t="str">
        <f t="shared" si="33"/>
        <v>#N/A</v>
      </c>
      <c r="HT49" s="108" t="str">
        <f t="shared" si="33"/>
        <v>#N/A</v>
      </c>
      <c r="HU49" s="108" t="str">
        <f t="shared" si="33"/>
        <v>#N/A</v>
      </c>
      <c r="HV49" s="108" t="str">
        <f t="shared" si="33"/>
        <v>#N/A</v>
      </c>
      <c r="HW49" s="108" t="str">
        <f t="shared" si="33"/>
        <v>#N/A</v>
      </c>
      <c r="HX49" s="108" t="str">
        <f t="shared" si="33"/>
        <v>#N/A</v>
      </c>
      <c r="HY49" s="108" t="str">
        <f t="shared" si="33"/>
        <v>#N/A</v>
      </c>
      <c r="HZ49" s="108" t="str">
        <f t="shared" si="33"/>
        <v>#N/A</v>
      </c>
      <c r="IA49" s="108" t="str">
        <f t="shared" si="33"/>
        <v>#N/A</v>
      </c>
      <c r="IB49" s="108" t="str">
        <f t="shared" si="33"/>
        <v>#N/A</v>
      </c>
      <c r="IC49" s="108" t="str">
        <f t="shared" si="33"/>
        <v>#N/A</v>
      </c>
      <c r="ID49" s="108" t="str">
        <f t="shared" si="33"/>
        <v>#N/A</v>
      </c>
      <c r="IE49" s="108" t="str">
        <f t="shared" si="33"/>
        <v>#N/A</v>
      </c>
      <c r="IF49" s="108" t="str">
        <f t="shared" si="33"/>
        <v>#N/A</v>
      </c>
      <c r="IG49" s="108" t="str">
        <f t="shared" si="33"/>
        <v>#N/A</v>
      </c>
      <c r="IH49" s="108" t="str">
        <f t="shared" si="33"/>
        <v>#N/A</v>
      </c>
      <c r="II49" s="108" t="str">
        <f t="shared" si="33"/>
        <v>#N/A</v>
      </c>
      <c r="IJ49" s="108" t="str">
        <f t="shared" si="33"/>
        <v>#N/A</v>
      </c>
      <c r="IK49" s="108" t="str">
        <f t="shared" si="33"/>
        <v>#N/A</v>
      </c>
      <c r="IL49" s="108" t="str">
        <f t="shared" si="33"/>
        <v>#N/A</v>
      </c>
      <c r="IM49" s="108" t="str">
        <f t="shared" si="33"/>
        <v>#N/A</v>
      </c>
      <c r="IN49" s="108" t="str">
        <f t="shared" si="33"/>
        <v>#N/A</v>
      </c>
      <c r="IO49" s="108" t="str">
        <f t="shared" si="33"/>
        <v>#N/A</v>
      </c>
      <c r="IP49" s="108" t="str">
        <f t="shared" si="33"/>
        <v>#N/A</v>
      </c>
      <c r="IQ49" s="108" t="str">
        <f t="shared" si="33"/>
        <v>#N/A</v>
      </c>
      <c r="IR49" s="108" t="str">
        <f t="shared" si="33"/>
        <v>#N/A</v>
      </c>
      <c r="IS49" s="108" t="str">
        <f t="shared" si="33"/>
        <v>#N/A</v>
      </c>
      <c r="IT49" s="108" t="str">
        <f t="shared" si="33"/>
        <v>#N/A</v>
      </c>
      <c r="IU49" s="108" t="str">
        <f t="shared" si="33"/>
        <v>#N/A</v>
      </c>
      <c r="IV49" s="108" t="str">
        <f t="shared" si="33"/>
        <v>#N/A</v>
      </c>
      <c r="IW49" s="108" t="str">
        <f t="shared" si="33"/>
        <v>#N/A</v>
      </c>
      <c r="IX49" s="108" t="str">
        <f t="shared" si="33"/>
        <v>#N/A</v>
      </c>
      <c r="IY49" s="108" t="str">
        <f t="shared" si="33"/>
        <v>#N/A</v>
      </c>
      <c r="IZ49" s="108" t="str">
        <f t="shared" si="33"/>
        <v>#N/A</v>
      </c>
      <c r="JA49" s="108" t="str">
        <f t="shared" si="33"/>
        <v>#N/A</v>
      </c>
      <c r="JB49" s="108" t="str">
        <f t="shared" si="33"/>
        <v>#N/A</v>
      </c>
      <c r="JC49" s="108" t="str">
        <f t="shared" si="33"/>
        <v>#N/A</v>
      </c>
      <c r="JD49" s="108" t="str">
        <f t="shared" si="33"/>
        <v>#N/A</v>
      </c>
      <c r="JE49" s="108" t="str">
        <f t="shared" si="33"/>
        <v>#N/A</v>
      </c>
      <c r="JF49" s="108" t="str">
        <f t="shared" si="33"/>
        <v>#N/A</v>
      </c>
      <c r="JG49" s="108" t="str">
        <f t="shared" si="33"/>
        <v>#N/A</v>
      </c>
      <c r="JH49" s="108" t="str">
        <f t="shared" si="33"/>
        <v>#N/A</v>
      </c>
      <c r="JI49" s="108" t="str">
        <f t="shared" si="33"/>
        <v>#N/A</v>
      </c>
      <c r="JJ49" s="108" t="str">
        <f t="shared" si="33"/>
        <v>#N/A</v>
      </c>
      <c r="JK49" s="108" t="str">
        <f t="shared" si="33"/>
        <v>#N/A</v>
      </c>
      <c r="JL49" s="108" t="str">
        <f t="shared" si="33"/>
        <v>#N/A</v>
      </c>
      <c r="JM49" s="108" t="str">
        <f t="shared" si="33"/>
        <v>#N/A</v>
      </c>
      <c r="JN49" s="108" t="str">
        <f t="shared" si="33"/>
        <v>#N/A</v>
      </c>
      <c r="JO49" s="108" t="str">
        <f t="shared" si="33"/>
        <v>#N/A</v>
      </c>
      <c r="JP49" s="108" t="str">
        <f t="shared" si="33"/>
        <v>#N/A</v>
      </c>
      <c r="JQ49" s="108" t="str">
        <f t="shared" si="33"/>
        <v>#N/A</v>
      </c>
      <c r="JR49" s="108" t="str">
        <f t="shared" si="33"/>
        <v>#N/A</v>
      </c>
      <c r="JS49" s="108" t="str">
        <f t="shared" si="33"/>
        <v>#N/A</v>
      </c>
      <c r="JT49" s="108" t="str">
        <f t="shared" si="33"/>
        <v>#N/A</v>
      </c>
      <c r="JU49" s="108" t="str">
        <f t="shared" si="33"/>
        <v>#N/A</v>
      </c>
      <c r="JV49" s="108" t="str">
        <f t="shared" si="33"/>
        <v>#N/A</v>
      </c>
      <c r="JW49" s="108" t="str">
        <f t="shared" si="33"/>
        <v>#N/A</v>
      </c>
      <c r="JX49" s="108" t="str">
        <f t="shared" si="33"/>
        <v>#N/A</v>
      </c>
      <c r="JY49" s="108" t="str">
        <f t="shared" si="33"/>
        <v>#N/A</v>
      </c>
      <c r="JZ49" s="108" t="str">
        <f t="shared" si="33"/>
        <v>#N/A</v>
      </c>
      <c r="KA49" s="108" t="str">
        <f t="shared" si="33"/>
        <v>#N/A</v>
      </c>
      <c r="KB49" s="108" t="str">
        <f t="shared" si="33"/>
        <v>#N/A</v>
      </c>
      <c r="KC49" s="108" t="str">
        <f t="shared" si="33"/>
        <v>#N/A</v>
      </c>
      <c r="KD49" s="108" t="str">
        <f t="shared" si="33"/>
        <v>#N/A</v>
      </c>
      <c r="KE49" s="108" t="str">
        <f t="shared" si="33"/>
        <v>#N/A</v>
      </c>
      <c r="KF49" s="108" t="str">
        <f t="shared" si="33"/>
        <v>#N/A</v>
      </c>
      <c r="KG49" s="108" t="str">
        <f t="shared" si="33"/>
        <v>#N/A</v>
      </c>
      <c r="KH49" s="108" t="str">
        <f t="shared" si="33"/>
        <v>#N/A</v>
      </c>
      <c r="KI49" s="108" t="str">
        <f t="shared" si="33"/>
        <v>#N/A</v>
      </c>
      <c r="KJ49" s="108" t="str">
        <f t="shared" si="33"/>
        <v>#N/A</v>
      </c>
      <c r="KK49" s="108" t="str">
        <f t="shared" si="33"/>
        <v>#N/A</v>
      </c>
      <c r="KL49" s="108" t="str">
        <f t="shared" si="33"/>
        <v>#N/A</v>
      </c>
      <c r="KM49" s="108" t="str">
        <f t="shared" si="33"/>
        <v>#N/A</v>
      </c>
      <c r="KN49" s="108" t="str">
        <f t="shared" si="33"/>
        <v>#N/A</v>
      </c>
      <c r="KO49" s="108" t="str">
        <f t="shared" si="33"/>
        <v>#N/A</v>
      </c>
      <c r="KP49" s="108" t="str">
        <f t="shared" si="33"/>
        <v>#N/A</v>
      </c>
      <c r="KQ49" s="108" t="str">
        <f t="shared" si="33"/>
        <v>#N/A</v>
      </c>
      <c r="KR49" s="108" t="str">
        <f t="shared" si="33"/>
        <v>#N/A</v>
      </c>
      <c r="KS49" s="108" t="str">
        <f t="shared" si="33"/>
        <v>#N/A</v>
      </c>
      <c r="KT49" s="108" t="str">
        <f t="shared" si="33"/>
        <v>#N/A</v>
      </c>
      <c r="KU49" s="108" t="str">
        <f t="shared" si="33"/>
        <v>#N/A</v>
      </c>
      <c r="KV49" s="108" t="str">
        <f t="shared" si="33"/>
        <v>#N/A</v>
      </c>
      <c r="KW49" s="108" t="str">
        <f t="shared" si="33"/>
        <v>#N/A</v>
      </c>
      <c r="KX49" s="108" t="str">
        <f t="shared" si="33"/>
        <v>#N/A</v>
      </c>
      <c r="KY49" s="108" t="str">
        <f t="shared" si="33"/>
        <v>#N/A</v>
      </c>
      <c r="KZ49" s="108" t="str">
        <f t="shared" si="33"/>
        <v>#N/A</v>
      </c>
      <c r="LA49" s="108" t="str">
        <f t="shared" si="33"/>
        <v>#N/A</v>
      </c>
      <c r="LB49" s="108" t="str">
        <f t="shared" si="33"/>
        <v>#N/A</v>
      </c>
      <c r="LC49" s="108" t="str">
        <f t="shared" si="33"/>
        <v>#N/A</v>
      </c>
      <c r="LD49" s="108" t="str">
        <f t="shared" si="33"/>
        <v>#N/A</v>
      </c>
      <c r="LE49" s="108" t="str">
        <f t="shared" si="33"/>
        <v>#N/A</v>
      </c>
      <c r="LF49" s="108" t="str">
        <f t="shared" si="33"/>
        <v>#N/A</v>
      </c>
      <c r="LG49" s="108" t="str">
        <f t="shared" si="33"/>
        <v>#N/A</v>
      </c>
      <c r="LH49" s="108" t="str">
        <f t="shared" si="33"/>
        <v>#N/A</v>
      </c>
      <c r="LI49" s="108" t="str">
        <f t="shared" si="33"/>
        <v>#N/A</v>
      </c>
      <c r="LJ49" s="108" t="str">
        <f t="shared" si="33"/>
        <v>#N/A</v>
      </c>
      <c r="LK49" s="108" t="str">
        <f t="shared" si="33"/>
        <v>#N/A</v>
      </c>
      <c r="LL49" s="108" t="str">
        <f t="shared" si="33"/>
        <v>#N/A</v>
      </c>
      <c r="LM49" s="108" t="str">
        <f t="shared" si="33"/>
        <v>#N/A</v>
      </c>
      <c r="LN49" s="108" t="str">
        <f t="shared" si="33"/>
        <v>#N/A</v>
      </c>
      <c r="LO49" s="108" t="str">
        <f t="shared" si="33"/>
        <v>#N/A</v>
      </c>
      <c r="LP49" s="108" t="str">
        <f t="shared" si="33"/>
        <v>#N/A</v>
      </c>
      <c r="LQ49" s="108" t="str">
        <f t="shared" si="33"/>
        <v>#N/A</v>
      </c>
      <c r="LR49" s="108" t="str">
        <f t="shared" si="33"/>
        <v>#N/A</v>
      </c>
      <c r="LS49" s="108" t="str">
        <f t="shared" si="33"/>
        <v>#N/A</v>
      </c>
      <c r="LT49" s="108" t="str">
        <f t="shared" si="33"/>
        <v>#N/A</v>
      </c>
      <c r="LU49" s="108" t="str">
        <f t="shared" si="33"/>
        <v>#N/A</v>
      </c>
      <c r="LV49" s="108" t="str">
        <f t="shared" si="33"/>
        <v>#N/A</v>
      </c>
      <c r="LW49" s="108" t="str">
        <f t="shared" si="33"/>
        <v>#N/A</v>
      </c>
      <c r="LX49" s="108" t="str">
        <f t="shared" si="33"/>
        <v>#N/A</v>
      </c>
      <c r="LY49" s="108" t="str">
        <f t="shared" si="33"/>
        <v>#N/A</v>
      </c>
      <c r="LZ49" s="108" t="str">
        <f t="shared" si="33"/>
        <v>#N/A</v>
      </c>
      <c r="MA49" s="108" t="str">
        <f t="shared" si="33"/>
        <v>#N/A</v>
      </c>
      <c r="MB49" s="108" t="str">
        <f t="shared" si="33"/>
        <v>#N/A</v>
      </c>
      <c r="MC49" s="108" t="str">
        <f t="shared" si="33"/>
        <v>#N/A</v>
      </c>
      <c r="MD49" s="108" t="str">
        <f t="shared" si="33"/>
        <v>#N/A</v>
      </c>
      <c r="ME49" s="108" t="str">
        <f t="shared" si="33"/>
        <v>#N/A</v>
      </c>
      <c r="MF49" s="108" t="str">
        <f t="shared" si="33"/>
        <v>#N/A</v>
      </c>
      <c r="MG49" s="108" t="str">
        <f t="shared" si="33"/>
        <v>#N/A</v>
      </c>
      <c r="MH49" s="108" t="str">
        <f t="shared" si="33"/>
        <v>#N/A</v>
      </c>
      <c r="MI49" s="108" t="str">
        <f t="shared" si="33"/>
        <v>#N/A</v>
      </c>
      <c r="MJ49" s="108" t="str">
        <f t="shared" si="33"/>
        <v>#N/A</v>
      </c>
      <c r="MK49" s="108" t="str">
        <f t="shared" si="33"/>
        <v>#N/A</v>
      </c>
      <c r="ML49" s="108" t="str">
        <f t="shared" si="33"/>
        <v>#N/A</v>
      </c>
      <c r="MM49" s="108" t="str">
        <f t="shared" si="33"/>
        <v>#N/A</v>
      </c>
      <c r="MN49" s="108" t="str">
        <f t="shared" si="33"/>
        <v>#N/A</v>
      </c>
      <c r="MO49" s="108" t="str">
        <f t="shared" si="33"/>
        <v>#N/A</v>
      </c>
      <c r="MP49" s="108" t="str">
        <f t="shared" si="33"/>
        <v>#N/A</v>
      </c>
      <c r="MQ49" s="108" t="str">
        <f t="shared" si="33"/>
        <v>#N/A</v>
      </c>
      <c r="MR49" s="108" t="str">
        <f t="shared" si="33"/>
        <v>#N/A</v>
      </c>
      <c r="MS49" s="108" t="str">
        <f t="shared" si="33"/>
        <v>#N/A</v>
      </c>
      <c r="MT49" s="108" t="str">
        <f t="shared" si="33"/>
        <v>#N/A</v>
      </c>
      <c r="MU49" s="108" t="str">
        <f t="shared" si="33"/>
        <v>#N/A</v>
      </c>
      <c r="MV49" s="108" t="str">
        <f t="shared" si="33"/>
        <v>#N/A</v>
      </c>
      <c r="MW49" s="108" t="str">
        <f t="shared" si="33"/>
        <v>#N/A</v>
      </c>
      <c r="MX49" s="108" t="str">
        <f t="shared" si="33"/>
        <v>#N/A</v>
      </c>
      <c r="MY49" s="108" t="str">
        <f t="shared" si="33"/>
        <v>#N/A</v>
      </c>
      <c r="MZ49" s="108" t="str">
        <f t="shared" si="33"/>
        <v>#N/A</v>
      </c>
      <c r="NA49" s="108" t="str">
        <f t="shared" si="33"/>
        <v>#N/A</v>
      </c>
      <c r="NB49" s="108" t="str">
        <f t="shared" si="33"/>
        <v>#N/A</v>
      </c>
      <c r="NC49" s="108" t="str">
        <f t="shared" si="33"/>
        <v>#N/A</v>
      </c>
      <c r="ND49" s="108" t="str">
        <f t="shared" si="33"/>
        <v>#N/A</v>
      </c>
      <c r="NE49" s="108" t="str">
        <f t="shared" si="33"/>
        <v>#N/A</v>
      </c>
      <c r="NF49" s="108" t="str">
        <f t="shared" si="33"/>
        <v>#N/A</v>
      </c>
      <c r="NG49" s="108" t="str">
        <f t="shared" si="33"/>
        <v>#N/A</v>
      </c>
      <c r="NH49" s="108" t="str">
        <f t="shared" si="33"/>
        <v>#N/A</v>
      </c>
      <c r="NI49" s="46" t="s">
        <v>168</v>
      </c>
    </row>
    <row r="50" ht="14.25" customHeight="1">
      <c r="B50" s="67"/>
      <c r="G50" s="46" t="s">
        <v>214</v>
      </c>
      <c r="I50" s="108">
        <f t="shared" ref="I50:NH50" si="34">I18+I41</f>
        <v>23187000</v>
      </c>
      <c r="J50" s="108">
        <f t="shared" si="34"/>
        <v>0</v>
      </c>
      <c r="K50" s="108">
        <f t="shared" si="34"/>
        <v>0</v>
      </c>
      <c r="L50" s="108">
        <f t="shared" si="34"/>
        <v>0</v>
      </c>
      <c r="M50" s="108">
        <f t="shared" si="34"/>
        <v>0</v>
      </c>
      <c r="N50" s="108">
        <f t="shared" si="34"/>
        <v>0</v>
      </c>
      <c r="O50" s="108">
        <f t="shared" si="34"/>
        <v>0</v>
      </c>
      <c r="P50" s="108">
        <f t="shared" si="34"/>
        <v>0</v>
      </c>
      <c r="Q50" s="108">
        <f t="shared" si="34"/>
        <v>0</v>
      </c>
      <c r="R50" s="108">
        <f t="shared" si="34"/>
        <v>0</v>
      </c>
      <c r="S50" s="108">
        <f t="shared" si="34"/>
        <v>0</v>
      </c>
      <c r="T50" s="108">
        <f t="shared" si="34"/>
        <v>0</v>
      </c>
      <c r="U50" s="108">
        <f t="shared" si="34"/>
        <v>0</v>
      </c>
      <c r="V50" s="108">
        <f t="shared" si="34"/>
        <v>0</v>
      </c>
      <c r="W50" s="108">
        <f t="shared" si="34"/>
        <v>0</v>
      </c>
      <c r="X50" s="108">
        <f t="shared" si="34"/>
        <v>0</v>
      </c>
      <c r="Y50" s="108">
        <f t="shared" si="34"/>
        <v>0</v>
      </c>
      <c r="Z50" s="108">
        <f t="shared" si="34"/>
        <v>0</v>
      </c>
      <c r="AA50" s="108">
        <f t="shared" si="34"/>
        <v>0</v>
      </c>
      <c r="AB50" s="108">
        <f t="shared" si="34"/>
        <v>0</v>
      </c>
      <c r="AC50" s="108">
        <f t="shared" si="34"/>
        <v>0</v>
      </c>
      <c r="AD50" s="108">
        <f t="shared" si="34"/>
        <v>0</v>
      </c>
      <c r="AE50" s="108">
        <f t="shared" si="34"/>
        <v>0</v>
      </c>
      <c r="AF50" s="108">
        <f t="shared" si="34"/>
        <v>0</v>
      </c>
      <c r="AG50" s="108">
        <f t="shared" si="34"/>
        <v>0</v>
      </c>
      <c r="AH50" s="108">
        <f t="shared" si="34"/>
        <v>0</v>
      </c>
      <c r="AI50" s="108">
        <f t="shared" si="34"/>
        <v>0</v>
      </c>
      <c r="AJ50" s="108">
        <f t="shared" si="34"/>
        <v>0</v>
      </c>
      <c r="AK50" s="108">
        <f t="shared" si="34"/>
        <v>0</v>
      </c>
      <c r="AL50" s="108">
        <f t="shared" si="34"/>
        <v>0</v>
      </c>
      <c r="AM50" s="108">
        <f t="shared" si="34"/>
        <v>51240548.47</v>
      </c>
      <c r="AN50" s="108">
        <f t="shared" si="34"/>
        <v>0</v>
      </c>
      <c r="AO50" s="108">
        <f t="shared" si="34"/>
        <v>0</v>
      </c>
      <c r="AP50" s="108">
        <f t="shared" si="34"/>
        <v>0</v>
      </c>
      <c r="AQ50" s="108">
        <f t="shared" si="34"/>
        <v>0</v>
      </c>
      <c r="AR50" s="108">
        <f t="shared" si="34"/>
        <v>0</v>
      </c>
      <c r="AS50" s="108">
        <f t="shared" si="34"/>
        <v>0</v>
      </c>
      <c r="AT50" s="108">
        <f t="shared" si="34"/>
        <v>0</v>
      </c>
      <c r="AU50" s="108">
        <f t="shared" si="34"/>
        <v>0</v>
      </c>
      <c r="AV50" s="108">
        <f t="shared" si="34"/>
        <v>0</v>
      </c>
      <c r="AW50" s="108">
        <f t="shared" si="34"/>
        <v>0</v>
      </c>
      <c r="AX50" s="108">
        <f t="shared" si="34"/>
        <v>0</v>
      </c>
      <c r="AY50" s="108">
        <f t="shared" si="34"/>
        <v>0</v>
      </c>
      <c r="AZ50" s="108">
        <f t="shared" si="34"/>
        <v>0</v>
      </c>
      <c r="BA50" s="108">
        <f t="shared" si="34"/>
        <v>0</v>
      </c>
      <c r="BB50" s="108">
        <f t="shared" si="34"/>
        <v>0</v>
      </c>
      <c r="BC50" s="108">
        <f t="shared" si="34"/>
        <v>0</v>
      </c>
      <c r="BD50" s="108">
        <f t="shared" si="34"/>
        <v>0</v>
      </c>
      <c r="BE50" s="108">
        <f t="shared" si="34"/>
        <v>0</v>
      </c>
      <c r="BF50" s="108">
        <f t="shared" si="34"/>
        <v>0</v>
      </c>
      <c r="BG50" s="108">
        <f t="shared" si="34"/>
        <v>0</v>
      </c>
      <c r="BH50" s="108">
        <f t="shared" si="34"/>
        <v>0</v>
      </c>
      <c r="BI50" s="108">
        <f t="shared" si="34"/>
        <v>0</v>
      </c>
      <c r="BJ50" s="108">
        <f t="shared" si="34"/>
        <v>0</v>
      </c>
      <c r="BK50" s="108">
        <f t="shared" si="34"/>
        <v>0</v>
      </c>
      <c r="BL50" s="108">
        <f t="shared" si="34"/>
        <v>0</v>
      </c>
      <c r="BM50" s="108">
        <f t="shared" si="34"/>
        <v>0</v>
      </c>
      <c r="BN50" s="108">
        <f t="shared" si="34"/>
        <v>0</v>
      </c>
      <c r="BO50" s="108">
        <f t="shared" si="34"/>
        <v>0</v>
      </c>
      <c r="BP50" s="108">
        <f t="shared" si="34"/>
        <v>0</v>
      </c>
      <c r="BQ50" s="108">
        <f t="shared" si="34"/>
        <v>0</v>
      </c>
      <c r="BR50" s="108">
        <f t="shared" si="34"/>
        <v>0</v>
      </c>
      <c r="BS50" s="108">
        <f t="shared" si="34"/>
        <v>0</v>
      </c>
      <c r="BT50" s="108">
        <f t="shared" si="34"/>
        <v>0</v>
      </c>
      <c r="BU50" s="108">
        <f t="shared" si="34"/>
        <v>0</v>
      </c>
      <c r="BV50" s="108">
        <f t="shared" si="34"/>
        <v>0</v>
      </c>
      <c r="BW50" s="108">
        <f t="shared" si="34"/>
        <v>0</v>
      </c>
      <c r="BX50" s="108">
        <f t="shared" si="34"/>
        <v>0</v>
      </c>
      <c r="BY50" s="108">
        <f t="shared" si="34"/>
        <v>0</v>
      </c>
      <c r="BZ50" s="108">
        <f t="shared" si="34"/>
        <v>0</v>
      </c>
      <c r="CA50" s="108">
        <f t="shared" si="34"/>
        <v>0</v>
      </c>
      <c r="CB50" s="108">
        <f t="shared" si="34"/>
        <v>0</v>
      </c>
      <c r="CC50" s="108">
        <f t="shared" si="34"/>
        <v>0</v>
      </c>
      <c r="CD50" s="108">
        <f t="shared" si="34"/>
        <v>0</v>
      </c>
      <c r="CE50" s="108">
        <f t="shared" si="34"/>
        <v>0</v>
      </c>
      <c r="CF50" s="108">
        <f t="shared" si="34"/>
        <v>0</v>
      </c>
      <c r="CG50" s="108">
        <f t="shared" si="34"/>
        <v>0</v>
      </c>
      <c r="CH50" s="108">
        <f t="shared" si="34"/>
        <v>0</v>
      </c>
      <c r="CI50" s="108">
        <f t="shared" si="34"/>
        <v>0</v>
      </c>
      <c r="CJ50" s="108">
        <f t="shared" si="34"/>
        <v>0</v>
      </c>
      <c r="CK50" s="108">
        <f t="shared" si="34"/>
        <v>0</v>
      </c>
      <c r="CL50" s="108">
        <f t="shared" si="34"/>
        <v>0</v>
      </c>
      <c r="CM50" s="108">
        <f t="shared" si="34"/>
        <v>0</v>
      </c>
      <c r="CN50" s="108">
        <f t="shared" si="34"/>
        <v>0</v>
      </c>
      <c r="CO50" s="108">
        <f t="shared" si="34"/>
        <v>0</v>
      </c>
      <c r="CP50" s="108">
        <f t="shared" si="34"/>
        <v>0</v>
      </c>
      <c r="CQ50" s="108">
        <f t="shared" si="34"/>
        <v>0</v>
      </c>
      <c r="CR50" s="108">
        <f t="shared" si="34"/>
        <v>0</v>
      </c>
      <c r="CS50" s="108">
        <f t="shared" si="34"/>
        <v>0</v>
      </c>
      <c r="CT50" s="108">
        <f t="shared" si="34"/>
        <v>0</v>
      </c>
      <c r="CU50" s="108">
        <f t="shared" si="34"/>
        <v>0</v>
      </c>
      <c r="CV50" s="108">
        <f t="shared" si="34"/>
        <v>0</v>
      </c>
      <c r="CW50" s="108">
        <f t="shared" si="34"/>
        <v>0</v>
      </c>
      <c r="CX50" s="108">
        <f t="shared" si="34"/>
        <v>0</v>
      </c>
      <c r="CY50" s="108">
        <f t="shared" si="34"/>
        <v>0</v>
      </c>
      <c r="CZ50" s="108">
        <f t="shared" si="34"/>
        <v>0</v>
      </c>
      <c r="DA50" s="108">
        <f t="shared" si="34"/>
        <v>0</v>
      </c>
      <c r="DB50" s="108">
        <f t="shared" si="34"/>
        <v>0</v>
      </c>
      <c r="DC50" s="108">
        <f t="shared" si="34"/>
        <v>0</v>
      </c>
      <c r="DD50" s="108">
        <f t="shared" si="34"/>
        <v>0</v>
      </c>
      <c r="DE50" s="108">
        <f t="shared" si="34"/>
        <v>0</v>
      </c>
      <c r="DF50" s="108">
        <f t="shared" si="34"/>
        <v>0</v>
      </c>
      <c r="DG50" s="108">
        <f t="shared" si="34"/>
        <v>0</v>
      </c>
      <c r="DH50" s="108">
        <f t="shared" si="34"/>
        <v>0</v>
      </c>
      <c r="DI50" s="108">
        <f t="shared" si="34"/>
        <v>0</v>
      </c>
      <c r="DJ50" s="108">
        <f t="shared" si="34"/>
        <v>0</v>
      </c>
      <c r="DK50" s="108">
        <f t="shared" si="34"/>
        <v>0</v>
      </c>
      <c r="DL50" s="108">
        <f t="shared" si="34"/>
        <v>0</v>
      </c>
      <c r="DM50" s="108">
        <f t="shared" si="34"/>
        <v>0</v>
      </c>
      <c r="DN50" s="108">
        <f t="shared" si="34"/>
        <v>0</v>
      </c>
      <c r="DO50" s="108">
        <f t="shared" si="34"/>
        <v>0</v>
      </c>
      <c r="DP50" s="108">
        <f t="shared" si="34"/>
        <v>0</v>
      </c>
      <c r="DQ50" s="108">
        <f t="shared" si="34"/>
        <v>0</v>
      </c>
      <c r="DR50" s="108">
        <f t="shared" si="34"/>
        <v>0</v>
      </c>
      <c r="DS50" s="108">
        <f t="shared" si="34"/>
        <v>0</v>
      </c>
      <c r="DT50" s="108">
        <f t="shared" si="34"/>
        <v>0</v>
      </c>
      <c r="DU50" s="108">
        <f t="shared" si="34"/>
        <v>0</v>
      </c>
      <c r="DV50" s="108">
        <f t="shared" si="34"/>
        <v>0</v>
      </c>
      <c r="DW50" s="108">
        <f t="shared" si="34"/>
        <v>0</v>
      </c>
      <c r="DX50" s="108">
        <f t="shared" si="34"/>
        <v>0</v>
      </c>
      <c r="DY50" s="108">
        <f t="shared" si="34"/>
        <v>0</v>
      </c>
      <c r="DZ50" s="108">
        <f t="shared" si="34"/>
        <v>0</v>
      </c>
      <c r="EA50" s="108">
        <f t="shared" si="34"/>
        <v>0</v>
      </c>
      <c r="EB50" s="108">
        <f t="shared" si="34"/>
        <v>0</v>
      </c>
      <c r="EC50" s="108">
        <f t="shared" si="34"/>
        <v>0</v>
      </c>
      <c r="ED50" s="108">
        <f t="shared" si="34"/>
        <v>0</v>
      </c>
      <c r="EE50" s="108">
        <f t="shared" si="34"/>
        <v>0</v>
      </c>
      <c r="EF50" s="108">
        <f t="shared" si="34"/>
        <v>0</v>
      </c>
      <c r="EG50" s="108">
        <f t="shared" si="34"/>
        <v>0</v>
      </c>
      <c r="EH50" s="108">
        <f t="shared" si="34"/>
        <v>0</v>
      </c>
      <c r="EI50" s="108">
        <f t="shared" si="34"/>
        <v>0</v>
      </c>
      <c r="EJ50" s="108">
        <f t="shared" si="34"/>
        <v>0</v>
      </c>
      <c r="EK50" s="108">
        <f t="shared" si="34"/>
        <v>0</v>
      </c>
      <c r="EL50" s="108">
        <f t="shared" si="34"/>
        <v>0</v>
      </c>
      <c r="EM50" s="108">
        <f t="shared" si="34"/>
        <v>0</v>
      </c>
      <c r="EN50" s="108">
        <f t="shared" si="34"/>
        <v>0</v>
      </c>
      <c r="EO50" s="108">
        <f t="shared" si="34"/>
        <v>0</v>
      </c>
      <c r="EP50" s="108">
        <f t="shared" si="34"/>
        <v>0</v>
      </c>
      <c r="EQ50" s="108">
        <f t="shared" si="34"/>
        <v>0</v>
      </c>
      <c r="ER50" s="108">
        <f t="shared" si="34"/>
        <v>0</v>
      </c>
      <c r="ES50" s="108">
        <f t="shared" si="34"/>
        <v>0</v>
      </c>
      <c r="ET50" s="108">
        <f t="shared" si="34"/>
        <v>0</v>
      </c>
      <c r="EU50" s="108">
        <f t="shared" si="34"/>
        <v>0</v>
      </c>
      <c r="EV50" s="108">
        <f t="shared" si="34"/>
        <v>0</v>
      </c>
      <c r="EW50" s="108">
        <f t="shared" si="34"/>
        <v>0</v>
      </c>
      <c r="EX50" s="108">
        <f t="shared" si="34"/>
        <v>0</v>
      </c>
      <c r="EY50" s="108">
        <f t="shared" si="34"/>
        <v>0</v>
      </c>
      <c r="EZ50" s="108">
        <f t="shared" si="34"/>
        <v>0</v>
      </c>
      <c r="FA50" s="108">
        <f t="shared" si="34"/>
        <v>0</v>
      </c>
      <c r="FB50" s="108">
        <f t="shared" si="34"/>
        <v>0</v>
      </c>
      <c r="FC50" s="108">
        <f t="shared" si="34"/>
        <v>0</v>
      </c>
      <c r="FD50" s="108">
        <f t="shared" si="34"/>
        <v>0</v>
      </c>
      <c r="FE50" s="108">
        <f t="shared" si="34"/>
        <v>0</v>
      </c>
      <c r="FF50" s="108">
        <f t="shared" si="34"/>
        <v>0</v>
      </c>
      <c r="FG50" s="108">
        <f t="shared" si="34"/>
        <v>0</v>
      </c>
      <c r="FH50" s="108">
        <f t="shared" si="34"/>
        <v>0</v>
      </c>
      <c r="FI50" s="108">
        <f t="shared" si="34"/>
        <v>0</v>
      </c>
      <c r="FJ50" s="108">
        <f t="shared" si="34"/>
        <v>0</v>
      </c>
      <c r="FK50" s="108">
        <f t="shared" si="34"/>
        <v>0</v>
      </c>
      <c r="FL50" s="108">
        <f t="shared" si="34"/>
        <v>0</v>
      </c>
      <c r="FM50" s="108">
        <f t="shared" si="34"/>
        <v>0</v>
      </c>
      <c r="FN50" s="108">
        <f t="shared" si="34"/>
        <v>0</v>
      </c>
      <c r="FO50" s="108">
        <f t="shared" si="34"/>
        <v>0</v>
      </c>
      <c r="FP50" s="108">
        <f t="shared" si="34"/>
        <v>0</v>
      </c>
      <c r="FQ50" s="108">
        <f t="shared" si="34"/>
        <v>0</v>
      </c>
      <c r="FR50" s="108">
        <f t="shared" si="34"/>
        <v>0</v>
      </c>
      <c r="FS50" s="108">
        <f t="shared" si="34"/>
        <v>0</v>
      </c>
      <c r="FT50" s="108">
        <f t="shared" si="34"/>
        <v>0</v>
      </c>
      <c r="FU50" s="108">
        <f t="shared" si="34"/>
        <v>0</v>
      </c>
      <c r="FV50" s="108">
        <f t="shared" si="34"/>
        <v>0</v>
      </c>
      <c r="FW50" s="108">
        <f t="shared" si="34"/>
        <v>0</v>
      </c>
      <c r="FX50" s="108">
        <f t="shared" si="34"/>
        <v>0</v>
      </c>
      <c r="FY50" s="108">
        <f t="shared" si="34"/>
        <v>0</v>
      </c>
      <c r="FZ50" s="108">
        <f t="shared" si="34"/>
        <v>0</v>
      </c>
      <c r="GA50" s="108">
        <f t="shared" si="34"/>
        <v>0</v>
      </c>
      <c r="GB50" s="108">
        <f t="shared" si="34"/>
        <v>0</v>
      </c>
      <c r="GC50" s="108">
        <f t="shared" si="34"/>
        <v>0</v>
      </c>
      <c r="GD50" s="108">
        <f t="shared" si="34"/>
        <v>0</v>
      </c>
      <c r="GE50" s="108">
        <f t="shared" si="34"/>
        <v>0</v>
      </c>
      <c r="GF50" s="108">
        <f t="shared" si="34"/>
        <v>0</v>
      </c>
      <c r="GG50" s="108">
        <f t="shared" si="34"/>
        <v>0</v>
      </c>
      <c r="GH50" s="108">
        <f t="shared" si="34"/>
        <v>0</v>
      </c>
      <c r="GI50" s="108">
        <f t="shared" si="34"/>
        <v>0</v>
      </c>
      <c r="GJ50" s="108">
        <f t="shared" si="34"/>
        <v>0</v>
      </c>
      <c r="GK50" s="108">
        <f t="shared" si="34"/>
        <v>0</v>
      </c>
      <c r="GL50" s="108">
        <f t="shared" si="34"/>
        <v>0</v>
      </c>
      <c r="GM50" s="108">
        <f t="shared" si="34"/>
        <v>0</v>
      </c>
      <c r="GN50" s="108">
        <f t="shared" si="34"/>
        <v>0</v>
      </c>
      <c r="GO50" s="108">
        <f t="shared" si="34"/>
        <v>0</v>
      </c>
      <c r="GP50" s="108">
        <f t="shared" si="34"/>
        <v>0</v>
      </c>
      <c r="GQ50" s="108">
        <f t="shared" si="34"/>
        <v>0</v>
      </c>
      <c r="GR50" s="108">
        <f t="shared" si="34"/>
        <v>0</v>
      </c>
      <c r="GS50" s="108">
        <f t="shared" si="34"/>
        <v>0</v>
      </c>
      <c r="GT50" s="108">
        <f t="shared" si="34"/>
        <v>0</v>
      </c>
      <c r="GU50" s="108">
        <f t="shared" si="34"/>
        <v>0</v>
      </c>
      <c r="GV50" s="108">
        <f t="shared" si="34"/>
        <v>0</v>
      </c>
      <c r="GW50" s="108">
        <f t="shared" si="34"/>
        <v>0</v>
      </c>
      <c r="GX50" s="108">
        <f t="shared" si="34"/>
        <v>0</v>
      </c>
      <c r="GY50" s="108">
        <f t="shared" si="34"/>
        <v>0</v>
      </c>
      <c r="GZ50" s="108">
        <f t="shared" si="34"/>
        <v>0</v>
      </c>
      <c r="HA50" s="108">
        <f t="shared" si="34"/>
        <v>0</v>
      </c>
      <c r="HB50" s="108">
        <f t="shared" si="34"/>
        <v>0</v>
      </c>
      <c r="HC50" s="108">
        <f t="shared" si="34"/>
        <v>0</v>
      </c>
      <c r="HD50" s="108">
        <f t="shared" si="34"/>
        <v>0</v>
      </c>
      <c r="HE50" s="108">
        <f t="shared" si="34"/>
        <v>0</v>
      </c>
      <c r="HF50" s="108">
        <f t="shared" si="34"/>
        <v>0</v>
      </c>
      <c r="HG50" s="108">
        <f t="shared" si="34"/>
        <v>0</v>
      </c>
      <c r="HH50" s="108">
        <f t="shared" si="34"/>
        <v>0</v>
      </c>
      <c r="HI50" s="108">
        <f t="shared" si="34"/>
        <v>0</v>
      </c>
      <c r="HJ50" s="108">
        <f t="shared" si="34"/>
        <v>0</v>
      </c>
      <c r="HK50" s="108">
        <f t="shared" si="34"/>
        <v>0</v>
      </c>
      <c r="HL50" s="108">
        <f t="shared" si="34"/>
        <v>0</v>
      </c>
      <c r="HM50" s="108">
        <f t="shared" si="34"/>
        <v>0</v>
      </c>
      <c r="HN50" s="108">
        <f t="shared" si="34"/>
        <v>0</v>
      </c>
      <c r="HO50" s="108">
        <f t="shared" si="34"/>
        <v>0</v>
      </c>
      <c r="HP50" s="108">
        <f t="shared" si="34"/>
        <v>0</v>
      </c>
      <c r="HQ50" s="108">
        <f t="shared" si="34"/>
        <v>0</v>
      </c>
      <c r="HR50" s="108">
        <f t="shared" si="34"/>
        <v>0</v>
      </c>
      <c r="HS50" s="108">
        <f t="shared" si="34"/>
        <v>0</v>
      </c>
      <c r="HT50" s="108">
        <f t="shared" si="34"/>
        <v>0</v>
      </c>
      <c r="HU50" s="108">
        <f t="shared" si="34"/>
        <v>0</v>
      </c>
      <c r="HV50" s="108">
        <f t="shared" si="34"/>
        <v>0</v>
      </c>
      <c r="HW50" s="108">
        <f t="shared" si="34"/>
        <v>0</v>
      </c>
      <c r="HX50" s="108">
        <f t="shared" si="34"/>
        <v>0</v>
      </c>
      <c r="HY50" s="108">
        <f t="shared" si="34"/>
        <v>0</v>
      </c>
      <c r="HZ50" s="108">
        <f t="shared" si="34"/>
        <v>0</v>
      </c>
      <c r="IA50" s="108">
        <f t="shared" si="34"/>
        <v>0</v>
      </c>
      <c r="IB50" s="108">
        <f t="shared" si="34"/>
        <v>0</v>
      </c>
      <c r="IC50" s="108">
        <f t="shared" si="34"/>
        <v>0</v>
      </c>
      <c r="ID50" s="108">
        <f t="shared" si="34"/>
        <v>0</v>
      </c>
      <c r="IE50" s="108">
        <f t="shared" si="34"/>
        <v>0</v>
      </c>
      <c r="IF50" s="108">
        <f t="shared" si="34"/>
        <v>0</v>
      </c>
      <c r="IG50" s="108">
        <f t="shared" si="34"/>
        <v>0</v>
      </c>
      <c r="IH50" s="108">
        <f t="shared" si="34"/>
        <v>0</v>
      </c>
      <c r="II50" s="108">
        <f t="shared" si="34"/>
        <v>0</v>
      </c>
      <c r="IJ50" s="108">
        <f t="shared" si="34"/>
        <v>0</v>
      </c>
      <c r="IK50" s="108">
        <f t="shared" si="34"/>
        <v>0</v>
      </c>
      <c r="IL50" s="108">
        <f t="shared" si="34"/>
        <v>0</v>
      </c>
      <c r="IM50" s="108">
        <f t="shared" si="34"/>
        <v>0</v>
      </c>
      <c r="IN50" s="108">
        <f t="shared" si="34"/>
        <v>0</v>
      </c>
      <c r="IO50" s="108">
        <f t="shared" si="34"/>
        <v>0</v>
      </c>
      <c r="IP50" s="108">
        <f t="shared" si="34"/>
        <v>0</v>
      </c>
      <c r="IQ50" s="108">
        <f t="shared" si="34"/>
        <v>0</v>
      </c>
      <c r="IR50" s="108">
        <f t="shared" si="34"/>
        <v>0</v>
      </c>
      <c r="IS50" s="108">
        <f t="shared" si="34"/>
        <v>0</v>
      </c>
      <c r="IT50" s="108">
        <f t="shared" si="34"/>
        <v>0</v>
      </c>
      <c r="IU50" s="108">
        <f t="shared" si="34"/>
        <v>0</v>
      </c>
      <c r="IV50" s="108">
        <f t="shared" si="34"/>
        <v>0</v>
      </c>
      <c r="IW50" s="108">
        <f t="shared" si="34"/>
        <v>0</v>
      </c>
      <c r="IX50" s="108">
        <f t="shared" si="34"/>
        <v>0</v>
      </c>
      <c r="IY50" s="108">
        <f t="shared" si="34"/>
        <v>0</v>
      </c>
      <c r="IZ50" s="108">
        <f t="shared" si="34"/>
        <v>0</v>
      </c>
      <c r="JA50" s="108">
        <f t="shared" si="34"/>
        <v>0</v>
      </c>
      <c r="JB50" s="108">
        <f t="shared" si="34"/>
        <v>0</v>
      </c>
      <c r="JC50" s="108">
        <f t="shared" si="34"/>
        <v>0</v>
      </c>
      <c r="JD50" s="108">
        <f t="shared" si="34"/>
        <v>0</v>
      </c>
      <c r="JE50" s="108">
        <f t="shared" si="34"/>
        <v>0</v>
      </c>
      <c r="JF50" s="108">
        <f t="shared" si="34"/>
        <v>0</v>
      </c>
      <c r="JG50" s="108">
        <f t="shared" si="34"/>
        <v>0</v>
      </c>
      <c r="JH50" s="108">
        <f t="shared" si="34"/>
        <v>0</v>
      </c>
      <c r="JI50" s="108">
        <f t="shared" si="34"/>
        <v>0</v>
      </c>
      <c r="JJ50" s="108">
        <f t="shared" si="34"/>
        <v>0</v>
      </c>
      <c r="JK50" s="108">
        <f t="shared" si="34"/>
        <v>0</v>
      </c>
      <c r="JL50" s="108">
        <f t="shared" si="34"/>
        <v>0</v>
      </c>
      <c r="JM50" s="108">
        <f t="shared" si="34"/>
        <v>0</v>
      </c>
      <c r="JN50" s="108">
        <f t="shared" si="34"/>
        <v>0</v>
      </c>
      <c r="JO50" s="108">
        <f t="shared" si="34"/>
        <v>0</v>
      </c>
      <c r="JP50" s="108">
        <f t="shared" si="34"/>
        <v>0</v>
      </c>
      <c r="JQ50" s="108">
        <f t="shared" si="34"/>
        <v>0</v>
      </c>
      <c r="JR50" s="108">
        <f t="shared" si="34"/>
        <v>0</v>
      </c>
      <c r="JS50" s="108">
        <f t="shared" si="34"/>
        <v>0</v>
      </c>
      <c r="JT50" s="108">
        <f t="shared" si="34"/>
        <v>0</v>
      </c>
      <c r="JU50" s="108">
        <f t="shared" si="34"/>
        <v>0</v>
      </c>
      <c r="JV50" s="108">
        <f t="shared" si="34"/>
        <v>0</v>
      </c>
      <c r="JW50" s="108">
        <f t="shared" si="34"/>
        <v>0</v>
      </c>
      <c r="JX50" s="108">
        <f t="shared" si="34"/>
        <v>0</v>
      </c>
      <c r="JY50" s="108">
        <f t="shared" si="34"/>
        <v>0</v>
      </c>
      <c r="JZ50" s="108">
        <f t="shared" si="34"/>
        <v>0</v>
      </c>
      <c r="KA50" s="108">
        <f t="shared" si="34"/>
        <v>0</v>
      </c>
      <c r="KB50" s="108">
        <f t="shared" si="34"/>
        <v>0</v>
      </c>
      <c r="KC50" s="108">
        <f t="shared" si="34"/>
        <v>0</v>
      </c>
      <c r="KD50" s="108">
        <f t="shared" si="34"/>
        <v>0</v>
      </c>
      <c r="KE50" s="108">
        <f t="shared" si="34"/>
        <v>0</v>
      </c>
      <c r="KF50" s="108">
        <f t="shared" si="34"/>
        <v>0</v>
      </c>
      <c r="KG50" s="108">
        <f t="shared" si="34"/>
        <v>0</v>
      </c>
      <c r="KH50" s="108">
        <f t="shared" si="34"/>
        <v>0</v>
      </c>
      <c r="KI50" s="108">
        <f t="shared" si="34"/>
        <v>0</v>
      </c>
      <c r="KJ50" s="108">
        <f t="shared" si="34"/>
        <v>0</v>
      </c>
      <c r="KK50" s="108">
        <f t="shared" si="34"/>
        <v>0</v>
      </c>
      <c r="KL50" s="108">
        <f t="shared" si="34"/>
        <v>0</v>
      </c>
      <c r="KM50" s="108">
        <f t="shared" si="34"/>
        <v>0</v>
      </c>
      <c r="KN50" s="108">
        <f t="shared" si="34"/>
        <v>0</v>
      </c>
      <c r="KO50" s="108">
        <f t="shared" si="34"/>
        <v>0</v>
      </c>
      <c r="KP50" s="108">
        <f t="shared" si="34"/>
        <v>0</v>
      </c>
      <c r="KQ50" s="108">
        <f t="shared" si="34"/>
        <v>0</v>
      </c>
      <c r="KR50" s="108">
        <f t="shared" si="34"/>
        <v>0</v>
      </c>
      <c r="KS50" s="108">
        <f t="shared" si="34"/>
        <v>0</v>
      </c>
      <c r="KT50" s="108">
        <f t="shared" si="34"/>
        <v>0</v>
      </c>
      <c r="KU50" s="108">
        <f t="shared" si="34"/>
        <v>0</v>
      </c>
      <c r="KV50" s="108">
        <f t="shared" si="34"/>
        <v>0</v>
      </c>
      <c r="KW50" s="108">
        <f t="shared" si="34"/>
        <v>0</v>
      </c>
      <c r="KX50" s="108">
        <f t="shared" si="34"/>
        <v>0</v>
      </c>
      <c r="KY50" s="108">
        <f t="shared" si="34"/>
        <v>0</v>
      </c>
      <c r="KZ50" s="108">
        <f t="shared" si="34"/>
        <v>0</v>
      </c>
      <c r="LA50" s="108">
        <f t="shared" si="34"/>
        <v>0</v>
      </c>
      <c r="LB50" s="108">
        <f t="shared" si="34"/>
        <v>0</v>
      </c>
      <c r="LC50" s="108">
        <f t="shared" si="34"/>
        <v>0</v>
      </c>
      <c r="LD50" s="108">
        <f t="shared" si="34"/>
        <v>0</v>
      </c>
      <c r="LE50" s="108">
        <f t="shared" si="34"/>
        <v>0</v>
      </c>
      <c r="LF50" s="108">
        <f t="shared" si="34"/>
        <v>0</v>
      </c>
      <c r="LG50" s="108">
        <f t="shared" si="34"/>
        <v>0</v>
      </c>
      <c r="LH50" s="108">
        <f t="shared" si="34"/>
        <v>0</v>
      </c>
      <c r="LI50" s="108">
        <f t="shared" si="34"/>
        <v>0</v>
      </c>
      <c r="LJ50" s="108">
        <f t="shared" si="34"/>
        <v>0</v>
      </c>
      <c r="LK50" s="108">
        <f t="shared" si="34"/>
        <v>0</v>
      </c>
      <c r="LL50" s="108">
        <f t="shared" si="34"/>
        <v>0</v>
      </c>
      <c r="LM50" s="108">
        <f t="shared" si="34"/>
        <v>0</v>
      </c>
      <c r="LN50" s="108">
        <f t="shared" si="34"/>
        <v>0</v>
      </c>
      <c r="LO50" s="108">
        <f t="shared" si="34"/>
        <v>0</v>
      </c>
      <c r="LP50" s="108">
        <f t="shared" si="34"/>
        <v>0</v>
      </c>
      <c r="LQ50" s="108">
        <f t="shared" si="34"/>
        <v>0</v>
      </c>
      <c r="LR50" s="108">
        <f t="shared" si="34"/>
        <v>0</v>
      </c>
      <c r="LS50" s="108">
        <f t="shared" si="34"/>
        <v>0</v>
      </c>
      <c r="LT50" s="108">
        <f t="shared" si="34"/>
        <v>0</v>
      </c>
      <c r="LU50" s="108">
        <f t="shared" si="34"/>
        <v>0</v>
      </c>
      <c r="LV50" s="108">
        <f t="shared" si="34"/>
        <v>0</v>
      </c>
      <c r="LW50" s="108">
        <f t="shared" si="34"/>
        <v>0</v>
      </c>
      <c r="LX50" s="108">
        <f t="shared" si="34"/>
        <v>0</v>
      </c>
      <c r="LY50" s="108">
        <f t="shared" si="34"/>
        <v>0</v>
      </c>
      <c r="LZ50" s="108">
        <f t="shared" si="34"/>
        <v>0</v>
      </c>
      <c r="MA50" s="108">
        <f t="shared" si="34"/>
        <v>0</v>
      </c>
      <c r="MB50" s="108">
        <f t="shared" si="34"/>
        <v>0</v>
      </c>
      <c r="MC50" s="108">
        <f t="shared" si="34"/>
        <v>0</v>
      </c>
      <c r="MD50" s="108">
        <f t="shared" si="34"/>
        <v>0</v>
      </c>
      <c r="ME50" s="108">
        <f t="shared" si="34"/>
        <v>0</v>
      </c>
      <c r="MF50" s="108">
        <f t="shared" si="34"/>
        <v>0</v>
      </c>
      <c r="MG50" s="108">
        <f t="shared" si="34"/>
        <v>0</v>
      </c>
      <c r="MH50" s="108">
        <f t="shared" si="34"/>
        <v>0</v>
      </c>
      <c r="MI50" s="108">
        <f t="shared" si="34"/>
        <v>0</v>
      </c>
      <c r="MJ50" s="108">
        <f t="shared" si="34"/>
        <v>0</v>
      </c>
      <c r="MK50" s="108">
        <f t="shared" si="34"/>
        <v>0</v>
      </c>
      <c r="ML50" s="108">
        <f t="shared" si="34"/>
        <v>0</v>
      </c>
      <c r="MM50" s="108">
        <f t="shared" si="34"/>
        <v>0</v>
      </c>
      <c r="MN50" s="108">
        <f t="shared" si="34"/>
        <v>0</v>
      </c>
      <c r="MO50" s="108">
        <f t="shared" si="34"/>
        <v>0</v>
      </c>
      <c r="MP50" s="108">
        <f t="shared" si="34"/>
        <v>0</v>
      </c>
      <c r="MQ50" s="108">
        <f t="shared" si="34"/>
        <v>0</v>
      </c>
      <c r="MR50" s="108">
        <f t="shared" si="34"/>
        <v>0</v>
      </c>
      <c r="MS50" s="108">
        <f t="shared" si="34"/>
        <v>0</v>
      </c>
      <c r="MT50" s="108">
        <f t="shared" si="34"/>
        <v>0</v>
      </c>
      <c r="MU50" s="108">
        <f t="shared" si="34"/>
        <v>0</v>
      </c>
      <c r="MV50" s="108">
        <f t="shared" si="34"/>
        <v>0</v>
      </c>
      <c r="MW50" s="108">
        <f t="shared" si="34"/>
        <v>0</v>
      </c>
      <c r="MX50" s="108">
        <f t="shared" si="34"/>
        <v>0</v>
      </c>
      <c r="MY50" s="108">
        <f t="shared" si="34"/>
        <v>0</v>
      </c>
      <c r="MZ50" s="108">
        <f t="shared" si="34"/>
        <v>0</v>
      </c>
      <c r="NA50" s="108">
        <f t="shared" si="34"/>
        <v>0</v>
      </c>
      <c r="NB50" s="108">
        <f t="shared" si="34"/>
        <v>0</v>
      </c>
      <c r="NC50" s="108">
        <f t="shared" si="34"/>
        <v>0</v>
      </c>
      <c r="ND50" s="108">
        <f t="shared" si="34"/>
        <v>0</v>
      </c>
      <c r="NE50" s="108">
        <f t="shared" si="34"/>
        <v>0</v>
      </c>
      <c r="NF50" s="108">
        <f t="shared" si="34"/>
        <v>0</v>
      </c>
      <c r="NG50" s="108">
        <f t="shared" si="34"/>
        <v>0</v>
      </c>
      <c r="NH50" s="108">
        <f t="shared" si="34"/>
        <v>0</v>
      </c>
      <c r="NI50" s="46" t="s">
        <v>168</v>
      </c>
    </row>
    <row r="51" ht="14.25" customHeight="1">
      <c r="B51" s="180" t="s">
        <v>230</v>
      </c>
      <c r="C51" s="21"/>
      <c r="D51" s="21"/>
      <c r="E51" s="180">
        <f>SUM($I$17:$BF$17)</f>
        <v>0</v>
      </c>
      <c r="G51" s="46" t="s">
        <v>143</v>
      </c>
      <c r="I51" s="108">
        <f t="shared" ref="I51:NH51" si="35">I19+I42</f>
        <v>0</v>
      </c>
      <c r="J51" s="108">
        <f t="shared" si="35"/>
        <v>0</v>
      </c>
      <c r="K51" s="108">
        <f t="shared" si="35"/>
        <v>0</v>
      </c>
      <c r="L51" s="108">
        <f t="shared" si="35"/>
        <v>0</v>
      </c>
      <c r="M51" s="108">
        <f t="shared" si="35"/>
        <v>0</v>
      </c>
      <c r="N51" s="108">
        <f t="shared" si="35"/>
        <v>0</v>
      </c>
      <c r="O51" s="108">
        <f t="shared" si="35"/>
        <v>0</v>
      </c>
      <c r="P51" s="108">
        <f t="shared" si="35"/>
        <v>0</v>
      </c>
      <c r="Q51" s="108">
        <f t="shared" si="35"/>
        <v>0</v>
      </c>
      <c r="R51" s="108">
        <f t="shared" si="35"/>
        <v>0</v>
      </c>
      <c r="S51" s="108">
        <f t="shared" si="35"/>
        <v>0</v>
      </c>
      <c r="T51" s="108">
        <f t="shared" si="35"/>
        <v>0</v>
      </c>
      <c r="U51" s="108">
        <f t="shared" si="35"/>
        <v>0</v>
      </c>
      <c r="V51" s="108">
        <f t="shared" si="35"/>
        <v>0</v>
      </c>
      <c r="W51" s="108">
        <f t="shared" si="35"/>
        <v>0</v>
      </c>
      <c r="X51" s="108">
        <f t="shared" si="35"/>
        <v>0</v>
      </c>
      <c r="Y51" s="108">
        <f t="shared" si="35"/>
        <v>0</v>
      </c>
      <c r="Z51" s="108">
        <f t="shared" si="35"/>
        <v>0</v>
      </c>
      <c r="AA51" s="108">
        <f t="shared" si="35"/>
        <v>0</v>
      </c>
      <c r="AB51" s="108">
        <f t="shared" si="35"/>
        <v>0</v>
      </c>
      <c r="AC51" s="108">
        <f t="shared" si="35"/>
        <v>0</v>
      </c>
      <c r="AD51" s="108">
        <f t="shared" si="35"/>
        <v>0</v>
      </c>
      <c r="AE51" s="108">
        <f t="shared" si="35"/>
        <v>0</v>
      </c>
      <c r="AF51" s="108">
        <f t="shared" si="35"/>
        <v>0</v>
      </c>
      <c r="AG51" s="108">
        <f t="shared" si="35"/>
        <v>0</v>
      </c>
      <c r="AH51" s="108">
        <f t="shared" si="35"/>
        <v>0</v>
      </c>
      <c r="AI51" s="108">
        <f t="shared" si="35"/>
        <v>0</v>
      </c>
      <c r="AJ51" s="108">
        <f t="shared" si="35"/>
        <v>0</v>
      </c>
      <c r="AK51" s="108">
        <f t="shared" si="35"/>
        <v>0</v>
      </c>
      <c r="AL51" s="108">
        <f t="shared" si="35"/>
        <v>0</v>
      </c>
      <c r="AM51" s="108">
        <f t="shared" si="35"/>
        <v>23187000</v>
      </c>
      <c r="AN51" s="108">
        <f t="shared" si="35"/>
        <v>0</v>
      </c>
      <c r="AO51" s="108">
        <f t="shared" si="35"/>
        <v>0</v>
      </c>
      <c r="AP51" s="108">
        <f t="shared" si="35"/>
        <v>0</v>
      </c>
      <c r="AQ51" s="108">
        <f t="shared" si="35"/>
        <v>0</v>
      </c>
      <c r="AR51" s="108">
        <f t="shared" si="35"/>
        <v>0</v>
      </c>
      <c r="AS51" s="108">
        <f t="shared" si="35"/>
        <v>0</v>
      </c>
      <c r="AT51" s="108">
        <f t="shared" si="35"/>
        <v>0</v>
      </c>
      <c r="AU51" s="108">
        <f t="shared" si="35"/>
        <v>0</v>
      </c>
      <c r="AV51" s="108">
        <f t="shared" si="35"/>
        <v>0</v>
      </c>
      <c r="AW51" s="108">
        <f t="shared" si="35"/>
        <v>0</v>
      </c>
      <c r="AX51" s="108">
        <f t="shared" si="35"/>
        <v>0</v>
      </c>
      <c r="AY51" s="108">
        <f t="shared" si="35"/>
        <v>0</v>
      </c>
      <c r="AZ51" s="108">
        <f t="shared" si="35"/>
        <v>0</v>
      </c>
      <c r="BA51" s="108">
        <f t="shared" si="35"/>
        <v>0</v>
      </c>
      <c r="BB51" s="108">
        <f t="shared" si="35"/>
        <v>0</v>
      </c>
      <c r="BC51" s="108">
        <f t="shared" si="35"/>
        <v>0</v>
      </c>
      <c r="BD51" s="108">
        <f t="shared" si="35"/>
        <v>0</v>
      </c>
      <c r="BE51" s="108">
        <f t="shared" si="35"/>
        <v>0</v>
      </c>
      <c r="BF51" s="108">
        <f t="shared" si="35"/>
        <v>0</v>
      </c>
      <c r="BG51" s="108">
        <f t="shared" si="35"/>
        <v>0</v>
      </c>
      <c r="BH51" s="108">
        <f t="shared" si="35"/>
        <v>0</v>
      </c>
      <c r="BI51" s="108">
        <f t="shared" si="35"/>
        <v>51088150.98</v>
      </c>
      <c r="BJ51" s="108">
        <f t="shared" si="35"/>
        <v>0</v>
      </c>
      <c r="BK51" s="108">
        <f t="shared" si="35"/>
        <v>0</v>
      </c>
      <c r="BL51" s="108">
        <f t="shared" si="35"/>
        <v>0</v>
      </c>
      <c r="BM51" s="108">
        <f t="shared" si="35"/>
        <v>0</v>
      </c>
      <c r="BN51" s="108">
        <f t="shared" si="35"/>
        <v>0</v>
      </c>
      <c r="BO51" s="108">
        <f t="shared" si="35"/>
        <v>0</v>
      </c>
      <c r="BP51" s="108">
        <f t="shared" si="35"/>
        <v>0</v>
      </c>
      <c r="BQ51" s="108">
        <f t="shared" si="35"/>
        <v>0</v>
      </c>
      <c r="BR51" s="108">
        <f t="shared" si="35"/>
        <v>0</v>
      </c>
      <c r="BS51" s="108">
        <f t="shared" si="35"/>
        <v>0</v>
      </c>
      <c r="BT51" s="108">
        <f t="shared" si="35"/>
        <v>0</v>
      </c>
      <c r="BU51" s="108">
        <f t="shared" si="35"/>
        <v>0</v>
      </c>
      <c r="BV51" s="108">
        <f t="shared" si="35"/>
        <v>0</v>
      </c>
      <c r="BW51" s="108">
        <f t="shared" si="35"/>
        <v>0</v>
      </c>
      <c r="BX51" s="108">
        <f t="shared" si="35"/>
        <v>0</v>
      </c>
      <c r="BY51" s="108">
        <f t="shared" si="35"/>
        <v>0</v>
      </c>
      <c r="BZ51" s="108">
        <f t="shared" si="35"/>
        <v>0</v>
      </c>
      <c r="CA51" s="108">
        <f t="shared" si="35"/>
        <v>0</v>
      </c>
      <c r="CB51" s="108">
        <f t="shared" si="35"/>
        <v>0</v>
      </c>
      <c r="CC51" s="108">
        <f t="shared" si="35"/>
        <v>0</v>
      </c>
      <c r="CD51" s="108">
        <f t="shared" si="35"/>
        <v>0</v>
      </c>
      <c r="CE51" s="108">
        <f t="shared" si="35"/>
        <v>0</v>
      </c>
      <c r="CF51" s="108">
        <f t="shared" si="35"/>
        <v>0</v>
      </c>
      <c r="CG51" s="108">
        <f t="shared" si="35"/>
        <v>0</v>
      </c>
      <c r="CH51" s="108">
        <f t="shared" si="35"/>
        <v>0</v>
      </c>
      <c r="CI51" s="108">
        <f t="shared" si="35"/>
        <v>0</v>
      </c>
      <c r="CJ51" s="108">
        <f t="shared" si="35"/>
        <v>0</v>
      </c>
      <c r="CK51" s="108">
        <f t="shared" si="35"/>
        <v>0</v>
      </c>
      <c r="CL51" s="108">
        <f t="shared" si="35"/>
        <v>0</v>
      </c>
      <c r="CM51" s="108">
        <f t="shared" si="35"/>
        <v>0</v>
      </c>
      <c r="CN51" s="108">
        <f t="shared" si="35"/>
        <v>0</v>
      </c>
      <c r="CO51" s="108">
        <f t="shared" si="35"/>
        <v>0</v>
      </c>
      <c r="CP51" s="108">
        <f t="shared" si="35"/>
        <v>0</v>
      </c>
      <c r="CQ51" s="108">
        <f t="shared" si="35"/>
        <v>0</v>
      </c>
      <c r="CR51" s="108">
        <f t="shared" si="35"/>
        <v>0</v>
      </c>
      <c r="CS51" s="108">
        <f t="shared" si="35"/>
        <v>0</v>
      </c>
      <c r="CT51" s="108">
        <f t="shared" si="35"/>
        <v>0</v>
      </c>
      <c r="CU51" s="108">
        <f t="shared" si="35"/>
        <v>0</v>
      </c>
      <c r="CV51" s="108">
        <f t="shared" si="35"/>
        <v>0</v>
      </c>
      <c r="CW51" s="108">
        <f t="shared" si="35"/>
        <v>0</v>
      </c>
      <c r="CX51" s="108">
        <f t="shared" si="35"/>
        <v>0</v>
      </c>
      <c r="CY51" s="108">
        <f t="shared" si="35"/>
        <v>0</v>
      </c>
      <c r="CZ51" s="108">
        <f t="shared" si="35"/>
        <v>0</v>
      </c>
      <c r="DA51" s="108">
        <f t="shared" si="35"/>
        <v>0</v>
      </c>
      <c r="DB51" s="108">
        <f t="shared" si="35"/>
        <v>0</v>
      </c>
      <c r="DC51" s="108">
        <f t="shared" si="35"/>
        <v>0</v>
      </c>
      <c r="DD51" s="108">
        <f t="shared" si="35"/>
        <v>0</v>
      </c>
      <c r="DE51" s="108">
        <f t="shared" si="35"/>
        <v>0</v>
      </c>
      <c r="DF51" s="108">
        <f t="shared" si="35"/>
        <v>0</v>
      </c>
      <c r="DG51" s="108">
        <f t="shared" si="35"/>
        <v>0</v>
      </c>
      <c r="DH51" s="108">
        <f t="shared" si="35"/>
        <v>0</v>
      </c>
      <c r="DI51" s="108">
        <f t="shared" si="35"/>
        <v>0</v>
      </c>
      <c r="DJ51" s="108">
        <f t="shared" si="35"/>
        <v>0</v>
      </c>
      <c r="DK51" s="108">
        <f t="shared" si="35"/>
        <v>0</v>
      </c>
      <c r="DL51" s="108">
        <f t="shared" si="35"/>
        <v>0</v>
      </c>
      <c r="DM51" s="108">
        <f t="shared" si="35"/>
        <v>0</v>
      </c>
      <c r="DN51" s="108">
        <f t="shared" si="35"/>
        <v>0</v>
      </c>
      <c r="DO51" s="108">
        <f t="shared" si="35"/>
        <v>0</v>
      </c>
      <c r="DP51" s="108">
        <f t="shared" si="35"/>
        <v>0</v>
      </c>
      <c r="DQ51" s="108">
        <f t="shared" si="35"/>
        <v>0</v>
      </c>
      <c r="DR51" s="108">
        <f t="shared" si="35"/>
        <v>0</v>
      </c>
      <c r="DS51" s="108">
        <f t="shared" si="35"/>
        <v>0</v>
      </c>
      <c r="DT51" s="108">
        <f t="shared" si="35"/>
        <v>0</v>
      </c>
      <c r="DU51" s="108">
        <f t="shared" si="35"/>
        <v>0</v>
      </c>
      <c r="DV51" s="108">
        <f t="shared" si="35"/>
        <v>0</v>
      </c>
      <c r="DW51" s="108">
        <f t="shared" si="35"/>
        <v>0</v>
      </c>
      <c r="DX51" s="108">
        <f t="shared" si="35"/>
        <v>0</v>
      </c>
      <c r="DY51" s="108">
        <f t="shared" si="35"/>
        <v>0</v>
      </c>
      <c r="DZ51" s="108">
        <f t="shared" si="35"/>
        <v>0</v>
      </c>
      <c r="EA51" s="108">
        <f t="shared" si="35"/>
        <v>0</v>
      </c>
      <c r="EB51" s="108">
        <f t="shared" si="35"/>
        <v>0</v>
      </c>
      <c r="EC51" s="108">
        <f t="shared" si="35"/>
        <v>0</v>
      </c>
      <c r="ED51" s="108">
        <f t="shared" si="35"/>
        <v>0</v>
      </c>
      <c r="EE51" s="108">
        <f t="shared" si="35"/>
        <v>0</v>
      </c>
      <c r="EF51" s="108">
        <f t="shared" si="35"/>
        <v>0</v>
      </c>
      <c r="EG51" s="108">
        <f t="shared" si="35"/>
        <v>0</v>
      </c>
      <c r="EH51" s="108">
        <f t="shared" si="35"/>
        <v>0</v>
      </c>
      <c r="EI51" s="108">
        <f t="shared" si="35"/>
        <v>0</v>
      </c>
      <c r="EJ51" s="108">
        <f t="shared" si="35"/>
        <v>0</v>
      </c>
      <c r="EK51" s="108">
        <f t="shared" si="35"/>
        <v>0</v>
      </c>
      <c r="EL51" s="108">
        <f t="shared" si="35"/>
        <v>0</v>
      </c>
      <c r="EM51" s="108">
        <f t="shared" si="35"/>
        <v>0</v>
      </c>
      <c r="EN51" s="108">
        <f t="shared" si="35"/>
        <v>0</v>
      </c>
      <c r="EO51" s="108">
        <f t="shared" si="35"/>
        <v>0</v>
      </c>
      <c r="EP51" s="108">
        <f t="shared" si="35"/>
        <v>0</v>
      </c>
      <c r="EQ51" s="108">
        <f t="shared" si="35"/>
        <v>0</v>
      </c>
      <c r="ER51" s="108">
        <f t="shared" si="35"/>
        <v>0</v>
      </c>
      <c r="ES51" s="108">
        <f t="shared" si="35"/>
        <v>0</v>
      </c>
      <c r="ET51" s="108">
        <f t="shared" si="35"/>
        <v>0</v>
      </c>
      <c r="EU51" s="108">
        <f t="shared" si="35"/>
        <v>0</v>
      </c>
      <c r="EV51" s="108">
        <f t="shared" si="35"/>
        <v>0</v>
      </c>
      <c r="EW51" s="108">
        <f t="shared" si="35"/>
        <v>0</v>
      </c>
      <c r="EX51" s="108">
        <f t="shared" si="35"/>
        <v>0</v>
      </c>
      <c r="EY51" s="108">
        <f t="shared" si="35"/>
        <v>0</v>
      </c>
      <c r="EZ51" s="108">
        <f t="shared" si="35"/>
        <v>0</v>
      </c>
      <c r="FA51" s="108">
        <f t="shared" si="35"/>
        <v>0</v>
      </c>
      <c r="FB51" s="108">
        <f t="shared" si="35"/>
        <v>0</v>
      </c>
      <c r="FC51" s="108">
        <f t="shared" si="35"/>
        <v>0</v>
      </c>
      <c r="FD51" s="108">
        <f t="shared" si="35"/>
        <v>0</v>
      </c>
      <c r="FE51" s="108">
        <f t="shared" si="35"/>
        <v>0</v>
      </c>
      <c r="FF51" s="108">
        <f t="shared" si="35"/>
        <v>0</v>
      </c>
      <c r="FG51" s="108">
        <f t="shared" si="35"/>
        <v>0</v>
      </c>
      <c r="FH51" s="108">
        <f t="shared" si="35"/>
        <v>0</v>
      </c>
      <c r="FI51" s="108">
        <f t="shared" si="35"/>
        <v>0</v>
      </c>
      <c r="FJ51" s="108">
        <f t="shared" si="35"/>
        <v>0</v>
      </c>
      <c r="FK51" s="108">
        <f t="shared" si="35"/>
        <v>0</v>
      </c>
      <c r="FL51" s="108">
        <f t="shared" si="35"/>
        <v>0</v>
      </c>
      <c r="FM51" s="108">
        <f t="shared" si="35"/>
        <v>0</v>
      </c>
      <c r="FN51" s="108">
        <f t="shared" si="35"/>
        <v>0</v>
      </c>
      <c r="FO51" s="108">
        <f t="shared" si="35"/>
        <v>0</v>
      </c>
      <c r="FP51" s="108">
        <f t="shared" si="35"/>
        <v>0</v>
      </c>
      <c r="FQ51" s="108">
        <f t="shared" si="35"/>
        <v>0</v>
      </c>
      <c r="FR51" s="108">
        <f t="shared" si="35"/>
        <v>0</v>
      </c>
      <c r="FS51" s="108">
        <f t="shared" si="35"/>
        <v>0</v>
      </c>
      <c r="FT51" s="108">
        <f t="shared" si="35"/>
        <v>0</v>
      </c>
      <c r="FU51" s="108">
        <f t="shared" si="35"/>
        <v>0</v>
      </c>
      <c r="FV51" s="108">
        <f t="shared" si="35"/>
        <v>0</v>
      </c>
      <c r="FW51" s="108">
        <f t="shared" si="35"/>
        <v>0</v>
      </c>
      <c r="FX51" s="108">
        <f t="shared" si="35"/>
        <v>0</v>
      </c>
      <c r="FY51" s="108">
        <f t="shared" si="35"/>
        <v>0</v>
      </c>
      <c r="FZ51" s="108">
        <f t="shared" si="35"/>
        <v>0</v>
      </c>
      <c r="GA51" s="108">
        <f t="shared" si="35"/>
        <v>0</v>
      </c>
      <c r="GB51" s="108">
        <f t="shared" si="35"/>
        <v>0</v>
      </c>
      <c r="GC51" s="108">
        <f t="shared" si="35"/>
        <v>0</v>
      </c>
      <c r="GD51" s="108">
        <f t="shared" si="35"/>
        <v>0</v>
      </c>
      <c r="GE51" s="108">
        <f t="shared" si="35"/>
        <v>0</v>
      </c>
      <c r="GF51" s="108">
        <f t="shared" si="35"/>
        <v>0</v>
      </c>
      <c r="GG51" s="108">
        <f t="shared" si="35"/>
        <v>0</v>
      </c>
      <c r="GH51" s="108">
        <f t="shared" si="35"/>
        <v>0</v>
      </c>
      <c r="GI51" s="108">
        <f t="shared" si="35"/>
        <v>0</v>
      </c>
      <c r="GJ51" s="108">
        <f t="shared" si="35"/>
        <v>0</v>
      </c>
      <c r="GK51" s="108">
        <f t="shared" si="35"/>
        <v>0</v>
      </c>
      <c r="GL51" s="108">
        <f t="shared" si="35"/>
        <v>0</v>
      </c>
      <c r="GM51" s="108">
        <f t="shared" si="35"/>
        <v>0</v>
      </c>
      <c r="GN51" s="108">
        <f t="shared" si="35"/>
        <v>0</v>
      </c>
      <c r="GO51" s="108">
        <f t="shared" si="35"/>
        <v>0</v>
      </c>
      <c r="GP51" s="108">
        <f t="shared" si="35"/>
        <v>0</v>
      </c>
      <c r="GQ51" s="108">
        <f t="shared" si="35"/>
        <v>0</v>
      </c>
      <c r="GR51" s="108">
        <f t="shared" si="35"/>
        <v>0</v>
      </c>
      <c r="GS51" s="108">
        <f t="shared" si="35"/>
        <v>0</v>
      </c>
      <c r="GT51" s="108">
        <f t="shared" si="35"/>
        <v>0</v>
      </c>
      <c r="GU51" s="108">
        <f t="shared" si="35"/>
        <v>0</v>
      </c>
      <c r="GV51" s="108">
        <f t="shared" si="35"/>
        <v>0</v>
      </c>
      <c r="GW51" s="108">
        <f t="shared" si="35"/>
        <v>0</v>
      </c>
      <c r="GX51" s="108">
        <f t="shared" si="35"/>
        <v>0</v>
      </c>
      <c r="GY51" s="108">
        <f t="shared" si="35"/>
        <v>0</v>
      </c>
      <c r="GZ51" s="108">
        <f t="shared" si="35"/>
        <v>0</v>
      </c>
      <c r="HA51" s="108">
        <f t="shared" si="35"/>
        <v>0</v>
      </c>
      <c r="HB51" s="108">
        <f t="shared" si="35"/>
        <v>0</v>
      </c>
      <c r="HC51" s="108">
        <f t="shared" si="35"/>
        <v>0</v>
      </c>
      <c r="HD51" s="108">
        <f t="shared" si="35"/>
        <v>0</v>
      </c>
      <c r="HE51" s="108">
        <f t="shared" si="35"/>
        <v>0</v>
      </c>
      <c r="HF51" s="108">
        <f t="shared" si="35"/>
        <v>0</v>
      </c>
      <c r="HG51" s="108">
        <f t="shared" si="35"/>
        <v>0</v>
      </c>
      <c r="HH51" s="108">
        <f t="shared" si="35"/>
        <v>0</v>
      </c>
      <c r="HI51" s="108">
        <f t="shared" si="35"/>
        <v>0</v>
      </c>
      <c r="HJ51" s="108">
        <f t="shared" si="35"/>
        <v>0</v>
      </c>
      <c r="HK51" s="108">
        <f t="shared" si="35"/>
        <v>0</v>
      </c>
      <c r="HL51" s="108">
        <f t="shared" si="35"/>
        <v>0</v>
      </c>
      <c r="HM51" s="108">
        <f t="shared" si="35"/>
        <v>0</v>
      </c>
      <c r="HN51" s="108">
        <f t="shared" si="35"/>
        <v>0</v>
      </c>
      <c r="HO51" s="108">
        <f t="shared" si="35"/>
        <v>0</v>
      </c>
      <c r="HP51" s="108">
        <f t="shared" si="35"/>
        <v>0</v>
      </c>
      <c r="HQ51" s="108">
        <f t="shared" si="35"/>
        <v>0</v>
      </c>
      <c r="HR51" s="108">
        <f t="shared" si="35"/>
        <v>0</v>
      </c>
      <c r="HS51" s="108">
        <f t="shared" si="35"/>
        <v>0</v>
      </c>
      <c r="HT51" s="108">
        <f t="shared" si="35"/>
        <v>0</v>
      </c>
      <c r="HU51" s="108">
        <f t="shared" si="35"/>
        <v>0</v>
      </c>
      <c r="HV51" s="108">
        <f t="shared" si="35"/>
        <v>0</v>
      </c>
      <c r="HW51" s="108">
        <f t="shared" si="35"/>
        <v>0</v>
      </c>
      <c r="HX51" s="108">
        <f t="shared" si="35"/>
        <v>0</v>
      </c>
      <c r="HY51" s="108">
        <f t="shared" si="35"/>
        <v>0</v>
      </c>
      <c r="HZ51" s="108">
        <f t="shared" si="35"/>
        <v>0</v>
      </c>
      <c r="IA51" s="108">
        <f t="shared" si="35"/>
        <v>0</v>
      </c>
      <c r="IB51" s="108">
        <f t="shared" si="35"/>
        <v>0</v>
      </c>
      <c r="IC51" s="108">
        <f t="shared" si="35"/>
        <v>0</v>
      </c>
      <c r="ID51" s="108">
        <f t="shared" si="35"/>
        <v>0</v>
      </c>
      <c r="IE51" s="108">
        <f t="shared" si="35"/>
        <v>0</v>
      </c>
      <c r="IF51" s="108">
        <f t="shared" si="35"/>
        <v>0</v>
      </c>
      <c r="IG51" s="108">
        <f t="shared" si="35"/>
        <v>0</v>
      </c>
      <c r="IH51" s="108">
        <f t="shared" si="35"/>
        <v>0</v>
      </c>
      <c r="II51" s="108">
        <f t="shared" si="35"/>
        <v>0</v>
      </c>
      <c r="IJ51" s="108">
        <f t="shared" si="35"/>
        <v>0</v>
      </c>
      <c r="IK51" s="108">
        <f t="shared" si="35"/>
        <v>0</v>
      </c>
      <c r="IL51" s="108">
        <f t="shared" si="35"/>
        <v>0</v>
      </c>
      <c r="IM51" s="108">
        <f t="shared" si="35"/>
        <v>0</v>
      </c>
      <c r="IN51" s="108">
        <f t="shared" si="35"/>
        <v>0</v>
      </c>
      <c r="IO51" s="108">
        <f t="shared" si="35"/>
        <v>0</v>
      </c>
      <c r="IP51" s="108">
        <f t="shared" si="35"/>
        <v>0</v>
      </c>
      <c r="IQ51" s="108">
        <f t="shared" si="35"/>
        <v>0</v>
      </c>
      <c r="IR51" s="108">
        <f t="shared" si="35"/>
        <v>0</v>
      </c>
      <c r="IS51" s="108">
        <f t="shared" si="35"/>
        <v>0</v>
      </c>
      <c r="IT51" s="108">
        <f t="shared" si="35"/>
        <v>0</v>
      </c>
      <c r="IU51" s="108">
        <f t="shared" si="35"/>
        <v>0</v>
      </c>
      <c r="IV51" s="108">
        <f t="shared" si="35"/>
        <v>0</v>
      </c>
      <c r="IW51" s="108">
        <f t="shared" si="35"/>
        <v>0</v>
      </c>
      <c r="IX51" s="108">
        <f t="shared" si="35"/>
        <v>0</v>
      </c>
      <c r="IY51" s="108">
        <f t="shared" si="35"/>
        <v>0</v>
      </c>
      <c r="IZ51" s="108">
        <f t="shared" si="35"/>
        <v>0</v>
      </c>
      <c r="JA51" s="108">
        <f t="shared" si="35"/>
        <v>0</v>
      </c>
      <c r="JB51" s="108">
        <f t="shared" si="35"/>
        <v>0</v>
      </c>
      <c r="JC51" s="108">
        <f t="shared" si="35"/>
        <v>0</v>
      </c>
      <c r="JD51" s="108">
        <f t="shared" si="35"/>
        <v>0</v>
      </c>
      <c r="JE51" s="108">
        <f t="shared" si="35"/>
        <v>0</v>
      </c>
      <c r="JF51" s="108">
        <f t="shared" si="35"/>
        <v>0</v>
      </c>
      <c r="JG51" s="108">
        <f t="shared" si="35"/>
        <v>0</v>
      </c>
      <c r="JH51" s="108">
        <f t="shared" si="35"/>
        <v>0</v>
      </c>
      <c r="JI51" s="108">
        <f t="shared" si="35"/>
        <v>0</v>
      </c>
      <c r="JJ51" s="108">
        <f t="shared" si="35"/>
        <v>0</v>
      </c>
      <c r="JK51" s="108">
        <f t="shared" si="35"/>
        <v>0</v>
      </c>
      <c r="JL51" s="108">
        <f t="shared" si="35"/>
        <v>0</v>
      </c>
      <c r="JM51" s="108">
        <f t="shared" si="35"/>
        <v>0</v>
      </c>
      <c r="JN51" s="108">
        <f t="shared" si="35"/>
        <v>0</v>
      </c>
      <c r="JO51" s="108">
        <f t="shared" si="35"/>
        <v>0</v>
      </c>
      <c r="JP51" s="108">
        <f t="shared" si="35"/>
        <v>0</v>
      </c>
      <c r="JQ51" s="108">
        <f t="shared" si="35"/>
        <v>0</v>
      </c>
      <c r="JR51" s="108">
        <f t="shared" si="35"/>
        <v>0</v>
      </c>
      <c r="JS51" s="108">
        <f t="shared" si="35"/>
        <v>0</v>
      </c>
      <c r="JT51" s="108">
        <f t="shared" si="35"/>
        <v>0</v>
      </c>
      <c r="JU51" s="108">
        <f t="shared" si="35"/>
        <v>0</v>
      </c>
      <c r="JV51" s="108">
        <f t="shared" si="35"/>
        <v>0</v>
      </c>
      <c r="JW51" s="108">
        <f t="shared" si="35"/>
        <v>0</v>
      </c>
      <c r="JX51" s="108">
        <f t="shared" si="35"/>
        <v>0</v>
      </c>
      <c r="JY51" s="108">
        <f t="shared" si="35"/>
        <v>0</v>
      </c>
      <c r="JZ51" s="108">
        <f t="shared" si="35"/>
        <v>0</v>
      </c>
      <c r="KA51" s="108">
        <f t="shared" si="35"/>
        <v>0</v>
      </c>
      <c r="KB51" s="108">
        <f t="shared" si="35"/>
        <v>0</v>
      </c>
      <c r="KC51" s="108">
        <f t="shared" si="35"/>
        <v>0</v>
      </c>
      <c r="KD51" s="108">
        <f t="shared" si="35"/>
        <v>0</v>
      </c>
      <c r="KE51" s="108">
        <f t="shared" si="35"/>
        <v>0</v>
      </c>
      <c r="KF51" s="108">
        <f t="shared" si="35"/>
        <v>0</v>
      </c>
      <c r="KG51" s="108">
        <f t="shared" si="35"/>
        <v>0</v>
      </c>
      <c r="KH51" s="108">
        <f t="shared" si="35"/>
        <v>0</v>
      </c>
      <c r="KI51" s="108">
        <f t="shared" si="35"/>
        <v>0</v>
      </c>
      <c r="KJ51" s="108">
        <f t="shared" si="35"/>
        <v>0</v>
      </c>
      <c r="KK51" s="108">
        <f t="shared" si="35"/>
        <v>0</v>
      </c>
      <c r="KL51" s="108">
        <f t="shared" si="35"/>
        <v>0</v>
      </c>
      <c r="KM51" s="108">
        <f t="shared" si="35"/>
        <v>0</v>
      </c>
      <c r="KN51" s="108">
        <f t="shared" si="35"/>
        <v>0</v>
      </c>
      <c r="KO51" s="108">
        <f t="shared" si="35"/>
        <v>0</v>
      </c>
      <c r="KP51" s="108">
        <f t="shared" si="35"/>
        <v>0</v>
      </c>
      <c r="KQ51" s="108">
        <f t="shared" si="35"/>
        <v>0</v>
      </c>
      <c r="KR51" s="108">
        <f t="shared" si="35"/>
        <v>0</v>
      </c>
      <c r="KS51" s="108">
        <f t="shared" si="35"/>
        <v>0</v>
      </c>
      <c r="KT51" s="108">
        <f t="shared" si="35"/>
        <v>0</v>
      </c>
      <c r="KU51" s="108">
        <f t="shared" si="35"/>
        <v>0</v>
      </c>
      <c r="KV51" s="108">
        <f t="shared" si="35"/>
        <v>0</v>
      </c>
      <c r="KW51" s="108">
        <f t="shared" si="35"/>
        <v>0</v>
      </c>
      <c r="KX51" s="108">
        <f t="shared" si="35"/>
        <v>0</v>
      </c>
      <c r="KY51" s="108">
        <f t="shared" si="35"/>
        <v>0</v>
      </c>
      <c r="KZ51" s="108">
        <f t="shared" si="35"/>
        <v>0</v>
      </c>
      <c r="LA51" s="108">
        <f t="shared" si="35"/>
        <v>0</v>
      </c>
      <c r="LB51" s="108">
        <f t="shared" si="35"/>
        <v>0</v>
      </c>
      <c r="LC51" s="108">
        <f t="shared" si="35"/>
        <v>0</v>
      </c>
      <c r="LD51" s="108">
        <f t="shared" si="35"/>
        <v>0</v>
      </c>
      <c r="LE51" s="108">
        <f t="shared" si="35"/>
        <v>0</v>
      </c>
      <c r="LF51" s="108">
        <f t="shared" si="35"/>
        <v>0</v>
      </c>
      <c r="LG51" s="108">
        <f t="shared" si="35"/>
        <v>0</v>
      </c>
      <c r="LH51" s="108">
        <f t="shared" si="35"/>
        <v>0</v>
      </c>
      <c r="LI51" s="108">
        <f t="shared" si="35"/>
        <v>0</v>
      </c>
      <c r="LJ51" s="108">
        <f t="shared" si="35"/>
        <v>0</v>
      </c>
      <c r="LK51" s="108">
        <f t="shared" si="35"/>
        <v>0</v>
      </c>
      <c r="LL51" s="108">
        <f t="shared" si="35"/>
        <v>0</v>
      </c>
      <c r="LM51" s="108">
        <f t="shared" si="35"/>
        <v>0</v>
      </c>
      <c r="LN51" s="108">
        <f t="shared" si="35"/>
        <v>0</v>
      </c>
      <c r="LO51" s="108">
        <f t="shared" si="35"/>
        <v>0</v>
      </c>
      <c r="LP51" s="108">
        <f t="shared" si="35"/>
        <v>0</v>
      </c>
      <c r="LQ51" s="108">
        <f t="shared" si="35"/>
        <v>0</v>
      </c>
      <c r="LR51" s="108">
        <f t="shared" si="35"/>
        <v>0</v>
      </c>
      <c r="LS51" s="108">
        <f t="shared" si="35"/>
        <v>0</v>
      </c>
      <c r="LT51" s="108">
        <f t="shared" si="35"/>
        <v>0</v>
      </c>
      <c r="LU51" s="108">
        <f t="shared" si="35"/>
        <v>0</v>
      </c>
      <c r="LV51" s="108">
        <f t="shared" si="35"/>
        <v>0</v>
      </c>
      <c r="LW51" s="108">
        <f t="shared" si="35"/>
        <v>0</v>
      </c>
      <c r="LX51" s="108">
        <f t="shared" si="35"/>
        <v>0</v>
      </c>
      <c r="LY51" s="108">
        <f t="shared" si="35"/>
        <v>0</v>
      </c>
      <c r="LZ51" s="108">
        <f t="shared" si="35"/>
        <v>0</v>
      </c>
      <c r="MA51" s="108">
        <f t="shared" si="35"/>
        <v>0</v>
      </c>
      <c r="MB51" s="108">
        <f t="shared" si="35"/>
        <v>0</v>
      </c>
      <c r="MC51" s="108">
        <f t="shared" si="35"/>
        <v>0</v>
      </c>
      <c r="MD51" s="108">
        <f t="shared" si="35"/>
        <v>0</v>
      </c>
      <c r="ME51" s="108">
        <f t="shared" si="35"/>
        <v>0</v>
      </c>
      <c r="MF51" s="108">
        <f t="shared" si="35"/>
        <v>0</v>
      </c>
      <c r="MG51" s="108">
        <f t="shared" si="35"/>
        <v>0</v>
      </c>
      <c r="MH51" s="108">
        <f t="shared" si="35"/>
        <v>0</v>
      </c>
      <c r="MI51" s="108">
        <f t="shared" si="35"/>
        <v>0</v>
      </c>
      <c r="MJ51" s="108">
        <f t="shared" si="35"/>
        <v>0</v>
      </c>
      <c r="MK51" s="108">
        <f t="shared" si="35"/>
        <v>0</v>
      </c>
      <c r="ML51" s="108">
        <f t="shared" si="35"/>
        <v>0</v>
      </c>
      <c r="MM51" s="108">
        <f t="shared" si="35"/>
        <v>0</v>
      </c>
      <c r="MN51" s="108">
        <f t="shared" si="35"/>
        <v>0</v>
      </c>
      <c r="MO51" s="108">
        <f t="shared" si="35"/>
        <v>0</v>
      </c>
      <c r="MP51" s="108">
        <f t="shared" si="35"/>
        <v>0</v>
      </c>
      <c r="MQ51" s="108">
        <f t="shared" si="35"/>
        <v>0</v>
      </c>
      <c r="MR51" s="108">
        <f t="shared" si="35"/>
        <v>0</v>
      </c>
      <c r="MS51" s="108">
        <f t="shared" si="35"/>
        <v>0</v>
      </c>
      <c r="MT51" s="108">
        <f t="shared" si="35"/>
        <v>0</v>
      </c>
      <c r="MU51" s="108">
        <f t="shared" si="35"/>
        <v>0</v>
      </c>
      <c r="MV51" s="108">
        <f t="shared" si="35"/>
        <v>0</v>
      </c>
      <c r="MW51" s="108">
        <f t="shared" si="35"/>
        <v>0</v>
      </c>
      <c r="MX51" s="108">
        <f t="shared" si="35"/>
        <v>0</v>
      </c>
      <c r="MY51" s="108">
        <f t="shared" si="35"/>
        <v>0</v>
      </c>
      <c r="MZ51" s="108">
        <f t="shared" si="35"/>
        <v>0</v>
      </c>
      <c r="NA51" s="108">
        <f t="shared" si="35"/>
        <v>0</v>
      </c>
      <c r="NB51" s="108">
        <f t="shared" si="35"/>
        <v>0</v>
      </c>
      <c r="NC51" s="108">
        <f t="shared" si="35"/>
        <v>0</v>
      </c>
      <c r="ND51" s="108">
        <f t="shared" si="35"/>
        <v>0</v>
      </c>
      <c r="NE51" s="108">
        <f t="shared" si="35"/>
        <v>0</v>
      </c>
      <c r="NF51" s="108">
        <f t="shared" si="35"/>
        <v>0</v>
      </c>
      <c r="NG51" s="108">
        <f t="shared" si="35"/>
        <v>0</v>
      </c>
      <c r="NH51" s="108">
        <f t="shared" si="35"/>
        <v>0</v>
      </c>
      <c r="NI51" s="46" t="s">
        <v>168</v>
      </c>
    </row>
    <row r="52" ht="14.25" customHeight="1">
      <c r="G52" s="164" t="s">
        <v>217</v>
      </c>
      <c r="H52" s="164"/>
      <c r="I52" s="169">
        <f t="shared" ref="I52:NH52" si="36">I20+I43</f>
        <v>23187000</v>
      </c>
      <c r="J52" s="169">
        <f t="shared" si="36"/>
        <v>23187000</v>
      </c>
      <c r="K52" s="169">
        <f t="shared" si="36"/>
        <v>23187000</v>
      </c>
      <c r="L52" s="169">
        <f t="shared" si="36"/>
        <v>23187000</v>
      </c>
      <c r="M52" s="169">
        <f t="shared" si="36"/>
        <v>23187000</v>
      </c>
      <c r="N52" s="169">
        <f t="shared" si="36"/>
        <v>23187000</v>
      </c>
      <c r="O52" s="169">
        <f t="shared" si="36"/>
        <v>23187000</v>
      </c>
      <c r="P52" s="169">
        <f t="shared" si="36"/>
        <v>23187000</v>
      </c>
      <c r="Q52" s="169">
        <f t="shared" si="36"/>
        <v>23187000</v>
      </c>
      <c r="R52" s="169">
        <f t="shared" si="36"/>
        <v>23187000</v>
      </c>
      <c r="S52" s="169">
        <f t="shared" si="36"/>
        <v>23187000</v>
      </c>
      <c r="T52" s="169">
        <f t="shared" si="36"/>
        <v>23187000</v>
      </c>
      <c r="U52" s="169">
        <f t="shared" si="36"/>
        <v>23187000</v>
      </c>
      <c r="V52" s="169">
        <f t="shared" si="36"/>
        <v>23187000</v>
      </c>
      <c r="W52" s="169">
        <f t="shared" si="36"/>
        <v>23187000</v>
      </c>
      <c r="X52" s="169">
        <f t="shared" si="36"/>
        <v>23187000</v>
      </c>
      <c r="Y52" s="169">
        <f t="shared" si="36"/>
        <v>23187000</v>
      </c>
      <c r="Z52" s="169">
        <f t="shared" si="36"/>
        <v>23187000</v>
      </c>
      <c r="AA52" s="169">
        <f t="shared" si="36"/>
        <v>23187000</v>
      </c>
      <c r="AB52" s="169">
        <f t="shared" si="36"/>
        <v>23187000</v>
      </c>
      <c r="AC52" s="169">
        <f t="shared" si="36"/>
        <v>23187000</v>
      </c>
      <c r="AD52" s="169">
        <f t="shared" si="36"/>
        <v>23187000</v>
      </c>
      <c r="AE52" s="169">
        <f t="shared" si="36"/>
        <v>23187000</v>
      </c>
      <c r="AF52" s="169">
        <f t="shared" si="36"/>
        <v>23187000</v>
      </c>
      <c r="AG52" s="169">
        <f t="shared" si="36"/>
        <v>23187000</v>
      </c>
      <c r="AH52" s="169">
        <f t="shared" si="36"/>
        <v>23187000</v>
      </c>
      <c r="AI52" s="169">
        <f t="shared" si="36"/>
        <v>23187000</v>
      </c>
      <c r="AJ52" s="169">
        <f t="shared" si="36"/>
        <v>23187000</v>
      </c>
      <c r="AK52" s="169">
        <f t="shared" si="36"/>
        <v>23187000</v>
      </c>
      <c r="AL52" s="169">
        <f t="shared" si="36"/>
        <v>23187000</v>
      </c>
      <c r="AM52" s="169">
        <f t="shared" si="36"/>
        <v>51240548.47</v>
      </c>
      <c r="AN52" s="169">
        <f t="shared" si="36"/>
        <v>51240548.47</v>
      </c>
      <c r="AO52" s="169">
        <f t="shared" si="36"/>
        <v>51240548.47</v>
      </c>
      <c r="AP52" s="169">
        <f t="shared" si="36"/>
        <v>51240548.47</v>
      </c>
      <c r="AQ52" s="169">
        <f t="shared" si="36"/>
        <v>51240548.47</v>
      </c>
      <c r="AR52" s="169">
        <f t="shared" si="36"/>
        <v>51240548.47</v>
      </c>
      <c r="AS52" s="169">
        <f t="shared" si="36"/>
        <v>51240548.47</v>
      </c>
      <c r="AT52" s="169">
        <f t="shared" si="36"/>
        <v>51240548.47</v>
      </c>
      <c r="AU52" s="169">
        <f t="shared" si="36"/>
        <v>51240548.47</v>
      </c>
      <c r="AV52" s="169">
        <f t="shared" si="36"/>
        <v>51240548.47</v>
      </c>
      <c r="AW52" s="169">
        <f t="shared" si="36"/>
        <v>51240548.47</v>
      </c>
      <c r="AX52" s="169">
        <f t="shared" si="36"/>
        <v>51240548.47</v>
      </c>
      <c r="AY52" s="169">
        <f t="shared" si="36"/>
        <v>51240548.47</v>
      </c>
      <c r="AZ52" s="169">
        <f t="shared" si="36"/>
        <v>51240548.47</v>
      </c>
      <c r="BA52" s="169">
        <f t="shared" si="36"/>
        <v>51240548.47</v>
      </c>
      <c r="BB52" s="169">
        <f t="shared" si="36"/>
        <v>51240548.47</v>
      </c>
      <c r="BC52" s="169">
        <f t="shared" si="36"/>
        <v>51240548.47</v>
      </c>
      <c r="BD52" s="169">
        <f t="shared" si="36"/>
        <v>51240548.47</v>
      </c>
      <c r="BE52" s="169">
        <f t="shared" si="36"/>
        <v>51240548.47</v>
      </c>
      <c r="BF52" s="169">
        <f t="shared" si="36"/>
        <v>51202653.97</v>
      </c>
      <c r="BG52" s="169">
        <f t="shared" si="36"/>
        <v>51164621.5</v>
      </c>
      <c r="BH52" s="169">
        <f t="shared" si="36"/>
        <v>51126454.92</v>
      </c>
      <c r="BI52" s="169">
        <f t="shared" si="36"/>
        <v>0</v>
      </c>
      <c r="BJ52" s="169">
        <f t="shared" si="36"/>
        <v>0</v>
      </c>
      <c r="BK52" s="169">
        <f t="shared" si="36"/>
        <v>0</v>
      </c>
      <c r="BL52" s="169">
        <f t="shared" si="36"/>
        <v>0</v>
      </c>
      <c r="BM52" s="169">
        <f t="shared" si="36"/>
        <v>0</v>
      </c>
      <c r="BN52" s="169">
        <f t="shared" si="36"/>
        <v>0</v>
      </c>
      <c r="BO52" s="169">
        <f t="shared" si="36"/>
        <v>0</v>
      </c>
      <c r="BP52" s="169">
        <f t="shared" si="36"/>
        <v>0</v>
      </c>
      <c r="BQ52" s="169">
        <f t="shared" si="36"/>
        <v>0</v>
      </c>
      <c r="BR52" s="169">
        <f t="shared" si="36"/>
        <v>0</v>
      </c>
      <c r="BS52" s="169">
        <f t="shared" si="36"/>
        <v>0</v>
      </c>
      <c r="BT52" s="169">
        <f t="shared" si="36"/>
        <v>0</v>
      </c>
      <c r="BU52" s="169">
        <f t="shared" si="36"/>
        <v>0</v>
      </c>
      <c r="BV52" s="169">
        <f t="shared" si="36"/>
        <v>0</v>
      </c>
      <c r="BW52" s="169">
        <f t="shared" si="36"/>
        <v>0</v>
      </c>
      <c r="BX52" s="169">
        <f t="shared" si="36"/>
        <v>0</v>
      </c>
      <c r="BY52" s="169">
        <f t="shared" si="36"/>
        <v>0</v>
      </c>
      <c r="BZ52" s="169">
        <f t="shared" si="36"/>
        <v>0</v>
      </c>
      <c r="CA52" s="169">
        <f t="shared" si="36"/>
        <v>0</v>
      </c>
      <c r="CB52" s="169">
        <f t="shared" si="36"/>
        <v>0</v>
      </c>
      <c r="CC52" s="169">
        <f t="shared" si="36"/>
        <v>0</v>
      </c>
      <c r="CD52" s="169">
        <f t="shared" si="36"/>
        <v>0</v>
      </c>
      <c r="CE52" s="169">
        <f t="shared" si="36"/>
        <v>0</v>
      </c>
      <c r="CF52" s="169">
        <f t="shared" si="36"/>
        <v>0</v>
      </c>
      <c r="CG52" s="169">
        <f t="shared" si="36"/>
        <v>0</v>
      </c>
      <c r="CH52" s="169">
        <f t="shared" si="36"/>
        <v>0</v>
      </c>
      <c r="CI52" s="169">
        <f t="shared" si="36"/>
        <v>0</v>
      </c>
      <c r="CJ52" s="169">
        <f t="shared" si="36"/>
        <v>0</v>
      </c>
      <c r="CK52" s="169">
        <f t="shared" si="36"/>
        <v>0</v>
      </c>
      <c r="CL52" s="169">
        <f t="shared" si="36"/>
        <v>0</v>
      </c>
      <c r="CM52" s="169">
        <f t="shared" si="36"/>
        <v>0</v>
      </c>
      <c r="CN52" s="169">
        <f t="shared" si="36"/>
        <v>0</v>
      </c>
      <c r="CO52" s="169">
        <f t="shared" si="36"/>
        <v>0</v>
      </c>
      <c r="CP52" s="169">
        <f t="shared" si="36"/>
        <v>0</v>
      </c>
      <c r="CQ52" s="169">
        <f t="shared" si="36"/>
        <v>0</v>
      </c>
      <c r="CR52" s="169">
        <f t="shared" si="36"/>
        <v>0</v>
      </c>
      <c r="CS52" s="169">
        <f t="shared" si="36"/>
        <v>0</v>
      </c>
      <c r="CT52" s="169">
        <f t="shared" si="36"/>
        <v>0</v>
      </c>
      <c r="CU52" s="169">
        <f t="shared" si="36"/>
        <v>0</v>
      </c>
      <c r="CV52" s="169">
        <f t="shared" si="36"/>
        <v>0</v>
      </c>
      <c r="CW52" s="169">
        <f t="shared" si="36"/>
        <v>0</v>
      </c>
      <c r="CX52" s="169">
        <f t="shared" si="36"/>
        <v>0</v>
      </c>
      <c r="CY52" s="169">
        <f t="shared" si="36"/>
        <v>0</v>
      </c>
      <c r="CZ52" s="169">
        <f t="shared" si="36"/>
        <v>0</v>
      </c>
      <c r="DA52" s="169">
        <f t="shared" si="36"/>
        <v>0</v>
      </c>
      <c r="DB52" s="169">
        <f t="shared" si="36"/>
        <v>0</v>
      </c>
      <c r="DC52" s="169">
        <f t="shared" si="36"/>
        <v>0</v>
      </c>
      <c r="DD52" s="169">
        <f t="shared" si="36"/>
        <v>0</v>
      </c>
      <c r="DE52" s="169">
        <f t="shared" si="36"/>
        <v>0</v>
      </c>
      <c r="DF52" s="169">
        <f t="shared" si="36"/>
        <v>0</v>
      </c>
      <c r="DG52" s="169">
        <f t="shared" si="36"/>
        <v>0</v>
      </c>
      <c r="DH52" s="169">
        <f t="shared" si="36"/>
        <v>0</v>
      </c>
      <c r="DI52" s="169">
        <f t="shared" si="36"/>
        <v>0</v>
      </c>
      <c r="DJ52" s="169">
        <f t="shared" si="36"/>
        <v>0</v>
      </c>
      <c r="DK52" s="169">
        <f t="shared" si="36"/>
        <v>0</v>
      </c>
      <c r="DL52" s="169">
        <f t="shared" si="36"/>
        <v>0</v>
      </c>
      <c r="DM52" s="169">
        <f t="shared" si="36"/>
        <v>0</v>
      </c>
      <c r="DN52" s="169">
        <f t="shared" si="36"/>
        <v>0</v>
      </c>
      <c r="DO52" s="169">
        <f t="shared" si="36"/>
        <v>0</v>
      </c>
      <c r="DP52" s="169">
        <f t="shared" si="36"/>
        <v>0</v>
      </c>
      <c r="DQ52" s="169">
        <f t="shared" si="36"/>
        <v>0</v>
      </c>
      <c r="DR52" s="169">
        <f t="shared" si="36"/>
        <v>0</v>
      </c>
      <c r="DS52" s="169">
        <f t="shared" si="36"/>
        <v>0</v>
      </c>
      <c r="DT52" s="169">
        <f t="shared" si="36"/>
        <v>0</v>
      </c>
      <c r="DU52" s="169">
        <f t="shared" si="36"/>
        <v>0</v>
      </c>
      <c r="DV52" s="169">
        <f t="shared" si="36"/>
        <v>0</v>
      </c>
      <c r="DW52" s="169">
        <f t="shared" si="36"/>
        <v>0</v>
      </c>
      <c r="DX52" s="169">
        <f t="shared" si="36"/>
        <v>0</v>
      </c>
      <c r="DY52" s="169">
        <f t="shared" si="36"/>
        <v>0</v>
      </c>
      <c r="DZ52" s="169">
        <f t="shared" si="36"/>
        <v>0</v>
      </c>
      <c r="EA52" s="169">
        <f t="shared" si="36"/>
        <v>0</v>
      </c>
      <c r="EB52" s="169">
        <f t="shared" si="36"/>
        <v>0</v>
      </c>
      <c r="EC52" s="169" t="str">
        <f t="shared" si="36"/>
        <v>#N/A</v>
      </c>
      <c r="ED52" s="169" t="str">
        <f t="shared" si="36"/>
        <v>#N/A</v>
      </c>
      <c r="EE52" s="169" t="str">
        <f t="shared" si="36"/>
        <v>#N/A</v>
      </c>
      <c r="EF52" s="169" t="str">
        <f t="shared" si="36"/>
        <v>#N/A</v>
      </c>
      <c r="EG52" s="169" t="str">
        <f t="shared" si="36"/>
        <v>#N/A</v>
      </c>
      <c r="EH52" s="169" t="str">
        <f t="shared" si="36"/>
        <v>#N/A</v>
      </c>
      <c r="EI52" s="169" t="str">
        <f t="shared" si="36"/>
        <v>#N/A</v>
      </c>
      <c r="EJ52" s="169" t="str">
        <f t="shared" si="36"/>
        <v>#N/A</v>
      </c>
      <c r="EK52" s="169" t="str">
        <f t="shared" si="36"/>
        <v>#N/A</v>
      </c>
      <c r="EL52" s="169" t="str">
        <f t="shared" si="36"/>
        <v>#N/A</v>
      </c>
      <c r="EM52" s="169" t="str">
        <f t="shared" si="36"/>
        <v>#N/A</v>
      </c>
      <c r="EN52" s="169" t="str">
        <f t="shared" si="36"/>
        <v>#N/A</v>
      </c>
      <c r="EO52" s="169" t="str">
        <f t="shared" si="36"/>
        <v>#N/A</v>
      </c>
      <c r="EP52" s="169" t="str">
        <f t="shared" si="36"/>
        <v>#N/A</v>
      </c>
      <c r="EQ52" s="169" t="str">
        <f t="shared" si="36"/>
        <v>#N/A</v>
      </c>
      <c r="ER52" s="169" t="str">
        <f t="shared" si="36"/>
        <v>#N/A</v>
      </c>
      <c r="ES52" s="169" t="str">
        <f t="shared" si="36"/>
        <v>#N/A</v>
      </c>
      <c r="ET52" s="169" t="str">
        <f t="shared" si="36"/>
        <v>#N/A</v>
      </c>
      <c r="EU52" s="169" t="str">
        <f t="shared" si="36"/>
        <v>#N/A</v>
      </c>
      <c r="EV52" s="169" t="str">
        <f t="shared" si="36"/>
        <v>#N/A</v>
      </c>
      <c r="EW52" s="169" t="str">
        <f t="shared" si="36"/>
        <v>#N/A</v>
      </c>
      <c r="EX52" s="169" t="str">
        <f t="shared" si="36"/>
        <v>#N/A</v>
      </c>
      <c r="EY52" s="169" t="str">
        <f t="shared" si="36"/>
        <v>#N/A</v>
      </c>
      <c r="EZ52" s="169" t="str">
        <f t="shared" si="36"/>
        <v>#N/A</v>
      </c>
      <c r="FA52" s="169" t="str">
        <f t="shared" si="36"/>
        <v>#N/A</v>
      </c>
      <c r="FB52" s="169" t="str">
        <f t="shared" si="36"/>
        <v>#N/A</v>
      </c>
      <c r="FC52" s="169" t="str">
        <f t="shared" si="36"/>
        <v>#N/A</v>
      </c>
      <c r="FD52" s="169" t="str">
        <f t="shared" si="36"/>
        <v>#N/A</v>
      </c>
      <c r="FE52" s="169" t="str">
        <f t="shared" si="36"/>
        <v>#N/A</v>
      </c>
      <c r="FF52" s="169" t="str">
        <f t="shared" si="36"/>
        <v>#N/A</v>
      </c>
      <c r="FG52" s="169" t="str">
        <f t="shared" si="36"/>
        <v>#N/A</v>
      </c>
      <c r="FH52" s="169" t="str">
        <f t="shared" si="36"/>
        <v>#N/A</v>
      </c>
      <c r="FI52" s="169" t="str">
        <f t="shared" si="36"/>
        <v>#N/A</v>
      </c>
      <c r="FJ52" s="169" t="str">
        <f t="shared" si="36"/>
        <v>#N/A</v>
      </c>
      <c r="FK52" s="169" t="str">
        <f t="shared" si="36"/>
        <v>#N/A</v>
      </c>
      <c r="FL52" s="169" t="str">
        <f t="shared" si="36"/>
        <v>#N/A</v>
      </c>
      <c r="FM52" s="169" t="str">
        <f t="shared" si="36"/>
        <v>#N/A</v>
      </c>
      <c r="FN52" s="169" t="str">
        <f t="shared" si="36"/>
        <v>#N/A</v>
      </c>
      <c r="FO52" s="169" t="str">
        <f t="shared" si="36"/>
        <v>#N/A</v>
      </c>
      <c r="FP52" s="169" t="str">
        <f t="shared" si="36"/>
        <v>#N/A</v>
      </c>
      <c r="FQ52" s="169" t="str">
        <f t="shared" si="36"/>
        <v>#N/A</v>
      </c>
      <c r="FR52" s="169" t="str">
        <f t="shared" si="36"/>
        <v>#N/A</v>
      </c>
      <c r="FS52" s="169" t="str">
        <f t="shared" si="36"/>
        <v>#N/A</v>
      </c>
      <c r="FT52" s="169" t="str">
        <f t="shared" si="36"/>
        <v>#N/A</v>
      </c>
      <c r="FU52" s="169" t="str">
        <f t="shared" si="36"/>
        <v>#N/A</v>
      </c>
      <c r="FV52" s="169" t="str">
        <f t="shared" si="36"/>
        <v>#N/A</v>
      </c>
      <c r="FW52" s="169" t="str">
        <f t="shared" si="36"/>
        <v>#N/A</v>
      </c>
      <c r="FX52" s="169" t="str">
        <f t="shared" si="36"/>
        <v>#N/A</v>
      </c>
      <c r="FY52" s="169" t="str">
        <f t="shared" si="36"/>
        <v>#N/A</v>
      </c>
      <c r="FZ52" s="169" t="str">
        <f t="shared" si="36"/>
        <v>#N/A</v>
      </c>
      <c r="GA52" s="169" t="str">
        <f t="shared" si="36"/>
        <v>#N/A</v>
      </c>
      <c r="GB52" s="169" t="str">
        <f t="shared" si="36"/>
        <v>#N/A</v>
      </c>
      <c r="GC52" s="169" t="str">
        <f t="shared" si="36"/>
        <v>#N/A</v>
      </c>
      <c r="GD52" s="169" t="str">
        <f t="shared" si="36"/>
        <v>#N/A</v>
      </c>
      <c r="GE52" s="169" t="str">
        <f t="shared" si="36"/>
        <v>#N/A</v>
      </c>
      <c r="GF52" s="169" t="str">
        <f t="shared" si="36"/>
        <v>#N/A</v>
      </c>
      <c r="GG52" s="169" t="str">
        <f t="shared" si="36"/>
        <v>#N/A</v>
      </c>
      <c r="GH52" s="169" t="str">
        <f t="shared" si="36"/>
        <v>#N/A</v>
      </c>
      <c r="GI52" s="169" t="str">
        <f t="shared" si="36"/>
        <v>#N/A</v>
      </c>
      <c r="GJ52" s="169" t="str">
        <f t="shared" si="36"/>
        <v>#N/A</v>
      </c>
      <c r="GK52" s="169" t="str">
        <f t="shared" si="36"/>
        <v>#N/A</v>
      </c>
      <c r="GL52" s="169" t="str">
        <f t="shared" si="36"/>
        <v>#N/A</v>
      </c>
      <c r="GM52" s="169" t="str">
        <f t="shared" si="36"/>
        <v>#N/A</v>
      </c>
      <c r="GN52" s="169" t="str">
        <f t="shared" si="36"/>
        <v>#N/A</v>
      </c>
      <c r="GO52" s="169" t="str">
        <f t="shared" si="36"/>
        <v>#N/A</v>
      </c>
      <c r="GP52" s="169" t="str">
        <f t="shared" si="36"/>
        <v>#N/A</v>
      </c>
      <c r="GQ52" s="169" t="str">
        <f t="shared" si="36"/>
        <v>#N/A</v>
      </c>
      <c r="GR52" s="169" t="str">
        <f t="shared" si="36"/>
        <v>#N/A</v>
      </c>
      <c r="GS52" s="169" t="str">
        <f t="shared" si="36"/>
        <v>#N/A</v>
      </c>
      <c r="GT52" s="169" t="str">
        <f t="shared" si="36"/>
        <v>#N/A</v>
      </c>
      <c r="GU52" s="169" t="str">
        <f t="shared" si="36"/>
        <v>#N/A</v>
      </c>
      <c r="GV52" s="169" t="str">
        <f t="shared" si="36"/>
        <v>#N/A</v>
      </c>
      <c r="GW52" s="169" t="str">
        <f t="shared" si="36"/>
        <v>#N/A</v>
      </c>
      <c r="GX52" s="169" t="str">
        <f t="shared" si="36"/>
        <v>#N/A</v>
      </c>
      <c r="GY52" s="169" t="str">
        <f t="shared" si="36"/>
        <v>#N/A</v>
      </c>
      <c r="GZ52" s="169" t="str">
        <f t="shared" si="36"/>
        <v>#N/A</v>
      </c>
      <c r="HA52" s="169" t="str">
        <f t="shared" si="36"/>
        <v>#N/A</v>
      </c>
      <c r="HB52" s="169" t="str">
        <f t="shared" si="36"/>
        <v>#N/A</v>
      </c>
      <c r="HC52" s="169" t="str">
        <f t="shared" si="36"/>
        <v>#N/A</v>
      </c>
      <c r="HD52" s="169" t="str">
        <f t="shared" si="36"/>
        <v>#N/A</v>
      </c>
      <c r="HE52" s="169" t="str">
        <f t="shared" si="36"/>
        <v>#N/A</v>
      </c>
      <c r="HF52" s="169" t="str">
        <f t="shared" si="36"/>
        <v>#N/A</v>
      </c>
      <c r="HG52" s="169" t="str">
        <f t="shared" si="36"/>
        <v>#N/A</v>
      </c>
      <c r="HH52" s="169" t="str">
        <f t="shared" si="36"/>
        <v>#N/A</v>
      </c>
      <c r="HI52" s="169" t="str">
        <f t="shared" si="36"/>
        <v>#N/A</v>
      </c>
      <c r="HJ52" s="169" t="str">
        <f t="shared" si="36"/>
        <v>#N/A</v>
      </c>
      <c r="HK52" s="169" t="str">
        <f t="shared" si="36"/>
        <v>#N/A</v>
      </c>
      <c r="HL52" s="169" t="str">
        <f t="shared" si="36"/>
        <v>#N/A</v>
      </c>
      <c r="HM52" s="169" t="str">
        <f t="shared" si="36"/>
        <v>#N/A</v>
      </c>
      <c r="HN52" s="169" t="str">
        <f t="shared" si="36"/>
        <v>#N/A</v>
      </c>
      <c r="HO52" s="169" t="str">
        <f t="shared" si="36"/>
        <v>#N/A</v>
      </c>
      <c r="HP52" s="169" t="str">
        <f t="shared" si="36"/>
        <v>#N/A</v>
      </c>
      <c r="HQ52" s="169" t="str">
        <f t="shared" si="36"/>
        <v>#N/A</v>
      </c>
      <c r="HR52" s="169" t="str">
        <f t="shared" si="36"/>
        <v>#N/A</v>
      </c>
      <c r="HS52" s="169" t="str">
        <f t="shared" si="36"/>
        <v>#N/A</v>
      </c>
      <c r="HT52" s="169" t="str">
        <f t="shared" si="36"/>
        <v>#N/A</v>
      </c>
      <c r="HU52" s="169" t="str">
        <f t="shared" si="36"/>
        <v>#N/A</v>
      </c>
      <c r="HV52" s="169" t="str">
        <f t="shared" si="36"/>
        <v>#N/A</v>
      </c>
      <c r="HW52" s="169" t="str">
        <f t="shared" si="36"/>
        <v>#N/A</v>
      </c>
      <c r="HX52" s="169" t="str">
        <f t="shared" si="36"/>
        <v>#N/A</v>
      </c>
      <c r="HY52" s="169" t="str">
        <f t="shared" si="36"/>
        <v>#N/A</v>
      </c>
      <c r="HZ52" s="169" t="str">
        <f t="shared" si="36"/>
        <v>#N/A</v>
      </c>
      <c r="IA52" s="169" t="str">
        <f t="shared" si="36"/>
        <v>#N/A</v>
      </c>
      <c r="IB52" s="169" t="str">
        <f t="shared" si="36"/>
        <v>#N/A</v>
      </c>
      <c r="IC52" s="169" t="str">
        <f t="shared" si="36"/>
        <v>#N/A</v>
      </c>
      <c r="ID52" s="169" t="str">
        <f t="shared" si="36"/>
        <v>#N/A</v>
      </c>
      <c r="IE52" s="169" t="str">
        <f t="shared" si="36"/>
        <v>#N/A</v>
      </c>
      <c r="IF52" s="169" t="str">
        <f t="shared" si="36"/>
        <v>#N/A</v>
      </c>
      <c r="IG52" s="169" t="str">
        <f t="shared" si="36"/>
        <v>#N/A</v>
      </c>
      <c r="IH52" s="169" t="str">
        <f t="shared" si="36"/>
        <v>#N/A</v>
      </c>
      <c r="II52" s="169" t="str">
        <f t="shared" si="36"/>
        <v>#N/A</v>
      </c>
      <c r="IJ52" s="169" t="str">
        <f t="shared" si="36"/>
        <v>#N/A</v>
      </c>
      <c r="IK52" s="169" t="str">
        <f t="shared" si="36"/>
        <v>#N/A</v>
      </c>
      <c r="IL52" s="169" t="str">
        <f t="shared" si="36"/>
        <v>#N/A</v>
      </c>
      <c r="IM52" s="169" t="str">
        <f t="shared" si="36"/>
        <v>#N/A</v>
      </c>
      <c r="IN52" s="169" t="str">
        <f t="shared" si="36"/>
        <v>#N/A</v>
      </c>
      <c r="IO52" s="169" t="str">
        <f t="shared" si="36"/>
        <v>#N/A</v>
      </c>
      <c r="IP52" s="169" t="str">
        <f t="shared" si="36"/>
        <v>#N/A</v>
      </c>
      <c r="IQ52" s="169" t="str">
        <f t="shared" si="36"/>
        <v>#N/A</v>
      </c>
      <c r="IR52" s="169" t="str">
        <f t="shared" si="36"/>
        <v>#N/A</v>
      </c>
      <c r="IS52" s="169" t="str">
        <f t="shared" si="36"/>
        <v>#N/A</v>
      </c>
      <c r="IT52" s="169" t="str">
        <f t="shared" si="36"/>
        <v>#N/A</v>
      </c>
      <c r="IU52" s="169" t="str">
        <f t="shared" si="36"/>
        <v>#N/A</v>
      </c>
      <c r="IV52" s="169" t="str">
        <f t="shared" si="36"/>
        <v>#N/A</v>
      </c>
      <c r="IW52" s="169" t="str">
        <f t="shared" si="36"/>
        <v>#N/A</v>
      </c>
      <c r="IX52" s="169" t="str">
        <f t="shared" si="36"/>
        <v>#N/A</v>
      </c>
      <c r="IY52" s="169" t="str">
        <f t="shared" si="36"/>
        <v>#N/A</v>
      </c>
      <c r="IZ52" s="169" t="str">
        <f t="shared" si="36"/>
        <v>#N/A</v>
      </c>
      <c r="JA52" s="169" t="str">
        <f t="shared" si="36"/>
        <v>#N/A</v>
      </c>
      <c r="JB52" s="169" t="str">
        <f t="shared" si="36"/>
        <v>#N/A</v>
      </c>
      <c r="JC52" s="169" t="str">
        <f t="shared" si="36"/>
        <v>#N/A</v>
      </c>
      <c r="JD52" s="169" t="str">
        <f t="shared" si="36"/>
        <v>#N/A</v>
      </c>
      <c r="JE52" s="169" t="str">
        <f t="shared" si="36"/>
        <v>#N/A</v>
      </c>
      <c r="JF52" s="169" t="str">
        <f t="shared" si="36"/>
        <v>#N/A</v>
      </c>
      <c r="JG52" s="169" t="str">
        <f t="shared" si="36"/>
        <v>#N/A</v>
      </c>
      <c r="JH52" s="169" t="str">
        <f t="shared" si="36"/>
        <v>#N/A</v>
      </c>
      <c r="JI52" s="169" t="str">
        <f t="shared" si="36"/>
        <v>#N/A</v>
      </c>
      <c r="JJ52" s="169" t="str">
        <f t="shared" si="36"/>
        <v>#N/A</v>
      </c>
      <c r="JK52" s="169" t="str">
        <f t="shared" si="36"/>
        <v>#N/A</v>
      </c>
      <c r="JL52" s="169" t="str">
        <f t="shared" si="36"/>
        <v>#N/A</v>
      </c>
      <c r="JM52" s="169" t="str">
        <f t="shared" si="36"/>
        <v>#N/A</v>
      </c>
      <c r="JN52" s="169" t="str">
        <f t="shared" si="36"/>
        <v>#N/A</v>
      </c>
      <c r="JO52" s="169" t="str">
        <f t="shared" si="36"/>
        <v>#N/A</v>
      </c>
      <c r="JP52" s="169" t="str">
        <f t="shared" si="36"/>
        <v>#N/A</v>
      </c>
      <c r="JQ52" s="169" t="str">
        <f t="shared" si="36"/>
        <v>#N/A</v>
      </c>
      <c r="JR52" s="169" t="str">
        <f t="shared" si="36"/>
        <v>#N/A</v>
      </c>
      <c r="JS52" s="169" t="str">
        <f t="shared" si="36"/>
        <v>#N/A</v>
      </c>
      <c r="JT52" s="169" t="str">
        <f t="shared" si="36"/>
        <v>#N/A</v>
      </c>
      <c r="JU52" s="169" t="str">
        <f t="shared" si="36"/>
        <v>#N/A</v>
      </c>
      <c r="JV52" s="169" t="str">
        <f t="shared" si="36"/>
        <v>#N/A</v>
      </c>
      <c r="JW52" s="169" t="str">
        <f t="shared" si="36"/>
        <v>#N/A</v>
      </c>
      <c r="JX52" s="169" t="str">
        <f t="shared" si="36"/>
        <v>#N/A</v>
      </c>
      <c r="JY52" s="169" t="str">
        <f t="shared" si="36"/>
        <v>#N/A</v>
      </c>
      <c r="JZ52" s="169" t="str">
        <f t="shared" si="36"/>
        <v>#N/A</v>
      </c>
      <c r="KA52" s="169" t="str">
        <f t="shared" si="36"/>
        <v>#N/A</v>
      </c>
      <c r="KB52" s="169" t="str">
        <f t="shared" si="36"/>
        <v>#N/A</v>
      </c>
      <c r="KC52" s="169" t="str">
        <f t="shared" si="36"/>
        <v>#N/A</v>
      </c>
      <c r="KD52" s="169" t="str">
        <f t="shared" si="36"/>
        <v>#N/A</v>
      </c>
      <c r="KE52" s="169" t="str">
        <f t="shared" si="36"/>
        <v>#N/A</v>
      </c>
      <c r="KF52" s="169" t="str">
        <f t="shared" si="36"/>
        <v>#N/A</v>
      </c>
      <c r="KG52" s="169" t="str">
        <f t="shared" si="36"/>
        <v>#N/A</v>
      </c>
      <c r="KH52" s="169" t="str">
        <f t="shared" si="36"/>
        <v>#N/A</v>
      </c>
      <c r="KI52" s="169" t="str">
        <f t="shared" si="36"/>
        <v>#N/A</v>
      </c>
      <c r="KJ52" s="169" t="str">
        <f t="shared" si="36"/>
        <v>#N/A</v>
      </c>
      <c r="KK52" s="169" t="str">
        <f t="shared" si="36"/>
        <v>#N/A</v>
      </c>
      <c r="KL52" s="169" t="str">
        <f t="shared" si="36"/>
        <v>#N/A</v>
      </c>
      <c r="KM52" s="169" t="str">
        <f t="shared" si="36"/>
        <v>#N/A</v>
      </c>
      <c r="KN52" s="169" t="str">
        <f t="shared" si="36"/>
        <v>#N/A</v>
      </c>
      <c r="KO52" s="169" t="str">
        <f t="shared" si="36"/>
        <v>#N/A</v>
      </c>
      <c r="KP52" s="169" t="str">
        <f t="shared" si="36"/>
        <v>#N/A</v>
      </c>
      <c r="KQ52" s="169" t="str">
        <f t="shared" si="36"/>
        <v>#N/A</v>
      </c>
      <c r="KR52" s="169" t="str">
        <f t="shared" si="36"/>
        <v>#N/A</v>
      </c>
      <c r="KS52" s="169" t="str">
        <f t="shared" si="36"/>
        <v>#N/A</v>
      </c>
      <c r="KT52" s="169" t="str">
        <f t="shared" si="36"/>
        <v>#N/A</v>
      </c>
      <c r="KU52" s="169" t="str">
        <f t="shared" si="36"/>
        <v>#N/A</v>
      </c>
      <c r="KV52" s="169" t="str">
        <f t="shared" si="36"/>
        <v>#N/A</v>
      </c>
      <c r="KW52" s="169" t="str">
        <f t="shared" si="36"/>
        <v>#N/A</v>
      </c>
      <c r="KX52" s="169" t="str">
        <f t="shared" si="36"/>
        <v>#N/A</v>
      </c>
      <c r="KY52" s="169" t="str">
        <f t="shared" si="36"/>
        <v>#N/A</v>
      </c>
      <c r="KZ52" s="169" t="str">
        <f t="shared" si="36"/>
        <v>#N/A</v>
      </c>
      <c r="LA52" s="169" t="str">
        <f t="shared" si="36"/>
        <v>#N/A</v>
      </c>
      <c r="LB52" s="169" t="str">
        <f t="shared" si="36"/>
        <v>#N/A</v>
      </c>
      <c r="LC52" s="169" t="str">
        <f t="shared" si="36"/>
        <v>#N/A</v>
      </c>
      <c r="LD52" s="169" t="str">
        <f t="shared" si="36"/>
        <v>#N/A</v>
      </c>
      <c r="LE52" s="169" t="str">
        <f t="shared" si="36"/>
        <v>#N/A</v>
      </c>
      <c r="LF52" s="169" t="str">
        <f t="shared" si="36"/>
        <v>#N/A</v>
      </c>
      <c r="LG52" s="169" t="str">
        <f t="shared" si="36"/>
        <v>#N/A</v>
      </c>
      <c r="LH52" s="169" t="str">
        <f t="shared" si="36"/>
        <v>#N/A</v>
      </c>
      <c r="LI52" s="169" t="str">
        <f t="shared" si="36"/>
        <v>#N/A</v>
      </c>
      <c r="LJ52" s="169" t="str">
        <f t="shared" si="36"/>
        <v>#N/A</v>
      </c>
      <c r="LK52" s="169" t="str">
        <f t="shared" si="36"/>
        <v>#N/A</v>
      </c>
      <c r="LL52" s="169" t="str">
        <f t="shared" si="36"/>
        <v>#N/A</v>
      </c>
      <c r="LM52" s="169" t="str">
        <f t="shared" si="36"/>
        <v>#N/A</v>
      </c>
      <c r="LN52" s="169" t="str">
        <f t="shared" si="36"/>
        <v>#N/A</v>
      </c>
      <c r="LO52" s="169" t="str">
        <f t="shared" si="36"/>
        <v>#N/A</v>
      </c>
      <c r="LP52" s="169" t="str">
        <f t="shared" si="36"/>
        <v>#N/A</v>
      </c>
      <c r="LQ52" s="169" t="str">
        <f t="shared" si="36"/>
        <v>#N/A</v>
      </c>
      <c r="LR52" s="169" t="str">
        <f t="shared" si="36"/>
        <v>#N/A</v>
      </c>
      <c r="LS52" s="169" t="str">
        <f t="shared" si="36"/>
        <v>#N/A</v>
      </c>
      <c r="LT52" s="169" t="str">
        <f t="shared" si="36"/>
        <v>#N/A</v>
      </c>
      <c r="LU52" s="169" t="str">
        <f t="shared" si="36"/>
        <v>#N/A</v>
      </c>
      <c r="LV52" s="169" t="str">
        <f t="shared" si="36"/>
        <v>#N/A</v>
      </c>
      <c r="LW52" s="169" t="str">
        <f t="shared" si="36"/>
        <v>#N/A</v>
      </c>
      <c r="LX52" s="169" t="str">
        <f t="shared" si="36"/>
        <v>#N/A</v>
      </c>
      <c r="LY52" s="169" t="str">
        <f t="shared" si="36"/>
        <v>#N/A</v>
      </c>
      <c r="LZ52" s="169" t="str">
        <f t="shared" si="36"/>
        <v>#N/A</v>
      </c>
      <c r="MA52" s="169" t="str">
        <f t="shared" si="36"/>
        <v>#N/A</v>
      </c>
      <c r="MB52" s="169" t="str">
        <f t="shared" si="36"/>
        <v>#N/A</v>
      </c>
      <c r="MC52" s="169" t="str">
        <f t="shared" si="36"/>
        <v>#N/A</v>
      </c>
      <c r="MD52" s="169" t="str">
        <f t="shared" si="36"/>
        <v>#N/A</v>
      </c>
      <c r="ME52" s="169" t="str">
        <f t="shared" si="36"/>
        <v>#N/A</v>
      </c>
      <c r="MF52" s="169" t="str">
        <f t="shared" si="36"/>
        <v>#N/A</v>
      </c>
      <c r="MG52" s="169" t="str">
        <f t="shared" si="36"/>
        <v>#N/A</v>
      </c>
      <c r="MH52" s="169" t="str">
        <f t="shared" si="36"/>
        <v>#N/A</v>
      </c>
      <c r="MI52" s="169" t="str">
        <f t="shared" si="36"/>
        <v>#N/A</v>
      </c>
      <c r="MJ52" s="169" t="str">
        <f t="shared" si="36"/>
        <v>#N/A</v>
      </c>
      <c r="MK52" s="169" t="str">
        <f t="shared" si="36"/>
        <v>#N/A</v>
      </c>
      <c r="ML52" s="169" t="str">
        <f t="shared" si="36"/>
        <v>#N/A</v>
      </c>
      <c r="MM52" s="169" t="str">
        <f t="shared" si="36"/>
        <v>#N/A</v>
      </c>
      <c r="MN52" s="169" t="str">
        <f t="shared" si="36"/>
        <v>#N/A</v>
      </c>
      <c r="MO52" s="169" t="str">
        <f t="shared" si="36"/>
        <v>#N/A</v>
      </c>
      <c r="MP52" s="169" t="str">
        <f t="shared" si="36"/>
        <v>#N/A</v>
      </c>
      <c r="MQ52" s="169" t="str">
        <f t="shared" si="36"/>
        <v>#N/A</v>
      </c>
      <c r="MR52" s="169" t="str">
        <f t="shared" si="36"/>
        <v>#N/A</v>
      </c>
      <c r="MS52" s="169" t="str">
        <f t="shared" si="36"/>
        <v>#N/A</v>
      </c>
      <c r="MT52" s="169" t="str">
        <f t="shared" si="36"/>
        <v>#N/A</v>
      </c>
      <c r="MU52" s="169" t="str">
        <f t="shared" si="36"/>
        <v>#N/A</v>
      </c>
      <c r="MV52" s="169" t="str">
        <f t="shared" si="36"/>
        <v>#N/A</v>
      </c>
      <c r="MW52" s="169" t="str">
        <f t="shared" si="36"/>
        <v>#N/A</v>
      </c>
      <c r="MX52" s="169" t="str">
        <f t="shared" si="36"/>
        <v>#N/A</v>
      </c>
      <c r="MY52" s="169" t="str">
        <f t="shared" si="36"/>
        <v>#N/A</v>
      </c>
      <c r="MZ52" s="169" t="str">
        <f t="shared" si="36"/>
        <v>#N/A</v>
      </c>
      <c r="NA52" s="169" t="str">
        <f t="shared" si="36"/>
        <v>#N/A</v>
      </c>
      <c r="NB52" s="169" t="str">
        <f t="shared" si="36"/>
        <v>#N/A</v>
      </c>
      <c r="NC52" s="169" t="str">
        <f t="shared" si="36"/>
        <v>#N/A</v>
      </c>
      <c r="ND52" s="169" t="str">
        <f t="shared" si="36"/>
        <v>#N/A</v>
      </c>
      <c r="NE52" s="169" t="str">
        <f t="shared" si="36"/>
        <v>#N/A</v>
      </c>
      <c r="NF52" s="169" t="str">
        <f t="shared" si="36"/>
        <v>#N/A</v>
      </c>
      <c r="NG52" s="169" t="str">
        <f t="shared" si="36"/>
        <v>#N/A</v>
      </c>
      <c r="NH52" s="169" t="str">
        <f t="shared" si="36"/>
        <v>#N/A</v>
      </c>
      <c r="NI52" s="164" t="s">
        <v>168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E2"/>
    <mergeCell ref="B28:E28"/>
  </mergeCells>
  <printOptions/>
  <pageMargins bottom="0.25" footer="0.0" header="0.0" left="0.2" right="0.2" top="0.25"/>
  <pageSetup paperSize="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2F3"/>
    <pageSetUpPr fitToPage="1"/>
  </sheetPr>
  <sheetViews>
    <sheetView showGridLines="0" workbookViewId="0"/>
  </sheetViews>
  <sheetFormatPr customHeight="1" defaultColWidth="14.43" defaultRowHeight="15.0" outlineLevelRow="1"/>
  <cols>
    <col customWidth="1" min="1" max="1" width="3.0"/>
    <col customWidth="1" min="2" max="2" width="45.86"/>
    <col customWidth="1" min="3" max="3" width="15.29"/>
    <col customWidth="1" min="4" max="4" width="17.14"/>
    <col customWidth="1" min="5" max="7" width="15.29"/>
    <col customWidth="1" min="8" max="9" width="13.57"/>
    <col customWidth="1" min="10" max="10" width="14.14"/>
    <col customWidth="1" min="11" max="12" width="13.43"/>
    <col customWidth="1" min="13" max="13" width="18.14"/>
    <col customWidth="1" min="14" max="16" width="13.43"/>
    <col customWidth="1" min="17" max="17" width="13.29"/>
    <col customWidth="1" min="18" max="20" width="13.43"/>
    <col customWidth="1" min="21" max="21" width="14.57"/>
    <col customWidth="1" min="22" max="63" width="13.14"/>
    <col customWidth="1" min="64" max="66" width="11.71"/>
    <col customWidth="1" min="67" max="120" width="10.14"/>
    <col customWidth="1" min="121" max="379" width="9.14"/>
  </cols>
  <sheetData>
    <row r="1" ht="19.5" customHeight="1">
      <c r="A1" s="181" t="str">
        <f>Model!C3</f>
        <v>Kimpton Anglers</v>
      </c>
      <c r="B1" s="182"/>
      <c r="C1" s="183"/>
      <c r="D1" s="183"/>
      <c r="E1" s="183"/>
      <c r="F1" s="183"/>
      <c r="G1" s="183"/>
      <c r="H1" s="183"/>
      <c r="I1" s="183"/>
      <c r="J1" s="184">
        <f>EOMONTH(TODAY(),1)</f>
        <v>46081</v>
      </c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185"/>
      <c r="BD1" s="185"/>
      <c r="BE1" s="185"/>
      <c r="BF1" s="185"/>
      <c r="BG1" s="185"/>
      <c r="BH1" s="185"/>
      <c r="BI1" s="185"/>
      <c r="BJ1" s="185"/>
      <c r="BK1" s="185"/>
      <c r="BL1" s="185"/>
      <c r="BM1" s="185"/>
      <c r="BN1" s="185"/>
      <c r="BO1" s="185"/>
      <c r="BP1" s="185"/>
      <c r="BQ1" s="185"/>
      <c r="BR1" s="185"/>
      <c r="BS1" s="185"/>
      <c r="BT1" s="185"/>
      <c r="BU1" s="185"/>
      <c r="BV1" s="185"/>
      <c r="BW1" s="185"/>
      <c r="BX1" s="185"/>
      <c r="BY1" s="185"/>
      <c r="BZ1" s="185"/>
      <c r="CA1" s="185"/>
      <c r="CB1" s="185"/>
      <c r="CC1" s="185"/>
      <c r="CD1" s="185"/>
      <c r="CE1" s="185"/>
      <c r="CF1" s="185"/>
      <c r="CG1" s="185"/>
      <c r="CH1" s="185"/>
      <c r="CI1" s="185"/>
      <c r="CJ1" s="185"/>
      <c r="CK1" s="185"/>
      <c r="CL1" s="185"/>
      <c r="CM1" s="185"/>
      <c r="CN1" s="185"/>
      <c r="CO1" s="185"/>
      <c r="CP1" s="185"/>
      <c r="CQ1" s="185"/>
      <c r="CR1" s="185"/>
      <c r="CS1" s="185"/>
      <c r="CT1" s="185"/>
      <c r="CU1" s="185"/>
      <c r="CV1" s="185"/>
      <c r="CW1" s="185"/>
      <c r="CX1" s="185"/>
      <c r="CY1" s="185"/>
      <c r="CZ1" s="185"/>
      <c r="DA1" s="185"/>
      <c r="DB1" s="185"/>
      <c r="DC1" s="185"/>
      <c r="DD1" s="185"/>
      <c r="DE1" s="185"/>
      <c r="DF1" s="185"/>
      <c r="DG1" s="185"/>
      <c r="DH1" s="185"/>
      <c r="DI1" s="185"/>
      <c r="DJ1" s="185"/>
      <c r="DK1" s="185"/>
      <c r="DL1" s="185"/>
      <c r="DM1" s="185"/>
      <c r="DN1" s="185"/>
      <c r="DO1" s="185"/>
      <c r="DP1" s="185"/>
      <c r="DQ1" s="185"/>
      <c r="DR1" s="185"/>
      <c r="DS1" s="185"/>
      <c r="DT1" s="185"/>
      <c r="DU1" s="185"/>
      <c r="DV1" s="185"/>
      <c r="DW1" s="185"/>
      <c r="DX1" s="185"/>
      <c r="DY1" s="185"/>
      <c r="DZ1" s="185"/>
      <c r="EA1" s="185"/>
      <c r="EB1" s="185"/>
      <c r="EC1" s="185"/>
      <c r="ED1" s="185"/>
      <c r="EE1" s="185"/>
      <c r="EF1" s="185"/>
      <c r="EG1" s="185"/>
      <c r="EH1" s="185"/>
      <c r="EI1" s="185"/>
      <c r="EJ1" s="185"/>
      <c r="EK1" s="185"/>
      <c r="EL1" s="185"/>
      <c r="EM1" s="185"/>
      <c r="EN1" s="185"/>
      <c r="EO1" s="185"/>
      <c r="EP1" s="185"/>
      <c r="EQ1" s="185"/>
      <c r="ER1" s="185"/>
      <c r="ES1" s="185"/>
      <c r="ET1" s="185"/>
      <c r="EU1" s="185"/>
      <c r="EV1" s="185"/>
      <c r="EW1" s="185"/>
      <c r="EX1" s="185"/>
      <c r="EY1" s="185"/>
      <c r="EZ1" s="185"/>
      <c r="FA1" s="185"/>
      <c r="FB1" s="185"/>
      <c r="FC1" s="185"/>
      <c r="FD1" s="185"/>
      <c r="FE1" s="185"/>
      <c r="FF1" s="185"/>
      <c r="FG1" s="185"/>
      <c r="FH1" s="185"/>
      <c r="FI1" s="185"/>
      <c r="FJ1" s="185"/>
      <c r="FK1" s="185"/>
      <c r="FL1" s="185"/>
      <c r="FM1" s="185"/>
      <c r="FN1" s="185"/>
      <c r="FO1" s="185"/>
      <c r="FP1" s="185"/>
      <c r="FQ1" s="185"/>
      <c r="FR1" s="185"/>
      <c r="FS1" s="185"/>
      <c r="FT1" s="185"/>
      <c r="FU1" s="185"/>
      <c r="FV1" s="185"/>
      <c r="FW1" s="185"/>
      <c r="FX1" s="185"/>
      <c r="FY1" s="185"/>
      <c r="FZ1" s="185"/>
      <c r="GA1" s="185"/>
      <c r="GB1" s="185"/>
      <c r="GC1" s="185"/>
      <c r="GD1" s="185"/>
      <c r="GE1" s="185"/>
      <c r="GF1" s="185"/>
      <c r="GG1" s="185"/>
      <c r="GH1" s="185"/>
      <c r="GI1" s="185"/>
      <c r="GJ1" s="185"/>
      <c r="GK1" s="185"/>
      <c r="GL1" s="185"/>
      <c r="GM1" s="185"/>
      <c r="GN1" s="185"/>
      <c r="GO1" s="185"/>
      <c r="GP1" s="185"/>
      <c r="GQ1" s="185"/>
      <c r="GR1" s="185"/>
      <c r="GS1" s="185"/>
      <c r="GT1" s="185"/>
      <c r="GU1" s="185"/>
      <c r="GV1" s="185"/>
      <c r="GW1" s="185"/>
      <c r="GX1" s="185"/>
      <c r="GY1" s="185"/>
      <c r="GZ1" s="185"/>
      <c r="HA1" s="185"/>
      <c r="HB1" s="185"/>
      <c r="HC1" s="185"/>
      <c r="HD1" s="185"/>
      <c r="HE1" s="185"/>
      <c r="HF1" s="185"/>
      <c r="HG1" s="185"/>
      <c r="HH1" s="185"/>
      <c r="HI1" s="185"/>
      <c r="HJ1" s="185"/>
      <c r="HK1" s="185"/>
      <c r="HL1" s="185"/>
      <c r="HM1" s="185"/>
      <c r="HN1" s="185"/>
      <c r="HO1" s="185"/>
      <c r="HP1" s="185"/>
      <c r="HQ1" s="185"/>
      <c r="HR1" s="185"/>
      <c r="HS1" s="185"/>
      <c r="HT1" s="185"/>
      <c r="HU1" s="185"/>
      <c r="HV1" s="185"/>
      <c r="HW1" s="185"/>
      <c r="HX1" s="185"/>
      <c r="HY1" s="185"/>
      <c r="HZ1" s="185"/>
      <c r="IA1" s="185"/>
      <c r="IB1" s="185"/>
      <c r="IC1" s="185"/>
      <c r="ID1" s="185"/>
      <c r="IE1" s="185"/>
      <c r="IF1" s="185"/>
      <c r="IG1" s="185"/>
      <c r="IH1" s="185"/>
      <c r="II1" s="185"/>
      <c r="IJ1" s="185"/>
      <c r="IK1" s="185"/>
      <c r="IL1" s="185"/>
      <c r="IM1" s="185"/>
      <c r="IN1" s="185"/>
      <c r="IO1" s="185"/>
      <c r="IP1" s="185"/>
      <c r="IQ1" s="185"/>
      <c r="IR1" s="185"/>
      <c r="IS1" s="185"/>
      <c r="IT1" s="185"/>
      <c r="IU1" s="185"/>
      <c r="IV1" s="185"/>
      <c r="IW1" s="185"/>
      <c r="IX1" s="185"/>
      <c r="IY1" s="185"/>
      <c r="IZ1" s="185"/>
      <c r="JA1" s="185"/>
      <c r="JB1" s="185"/>
      <c r="JC1" s="185"/>
      <c r="JD1" s="185"/>
      <c r="JE1" s="185"/>
      <c r="JF1" s="185"/>
      <c r="JG1" s="185"/>
      <c r="JH1" s="185"/>
      <c r="JI1" s="185"/>
      <c r="JJ1" s="185"/>
      <c r="JK1" s="185"/>
      <c r="JL1" s="185"/>
      <c r="JM1" s="185"/>
      <c r="JN1" s="185"/>
      <c r="JO1" s="185"/>
      <c r="JP1" s="185"/>
      <c r="JQ1" s="185"/>
      <c r="JR1" s="185"/>
      <c r="JS1" s="185"/>
      <c r="JT1" s="185"/>
      <c r="JU1" s="185"/>
      <c r="JV1" s="185"/>
      <c r="JW1" s="185"/>
      <c r="JX1" s="185"/>
      <c r="JY1" s="185"/>
      <c r="JZ1" s="185"/>
      <c r="KA1" s="185"/>
      <c r="KB1" s="185"/>
      <c r="KC1" s="185"/>
      <c r="KD1" s="185"/>
      <c r="KE1" s="185"/>
      <c r="KF1" s="185"/>
      <c r="KG1" s="185"/>
      <c r="KH1" s="185"/>
      <c r="KI1" s="185"/>
      <c r="KJ1" s="185"/>
      <c r="KK1" s="185"/>
      <c r="KL1" s="185"/>
      <c r="KM1" s="185"/>
      <c r="KN1" s="185"/>
      <c r="KO1" s="185"/>
      <c r="KP1" s="185"/>
      <c r="KQ1" s="185"/>
      <c r="KR1" s="185"/>
      <c r="KS1" s="185"/>
      <c r="KT1" s="185"/>
      <c r="KU1" s="185"/>
      <c r="KV1" s="185"/>
      <c r="KW1" s="185"/>
      <c r="KX1" s="185"/>
      <c r="KY1" s="185"/>
      <c r="KZ1" s="185"/>
      <c r="LA1" s="185"/>
      <c r="LB1" s="185"/>
      <c r="LC1" s="185"/>
      <c r="LD1" s="185"/>
      <c r="LE1" s="185"/>
      <c r="LF1" s="185"/>
      <c r="LG1" s="185"/>
      <c r="LH1" s="185"/>
      <c r="LI1" s="185"/>
      <c r="LJ1" s="185"/>
      <c r="LK1" s="185"/>
      <c r="LL1" s="185"/>
      <c r="LM1" s="185"/>
      <c r="LN1" s="185"/>
      <c r="LO1" s="185"/>
      <c r="LP1" s="185"/>
      <c r="LQ1" s="185"/>
      <c r="LR1" s="185"/>
      <c r="LS1" s="185"/>
      <c r="LT1" s="185"/>
      <c r="LU1" s="185"/>
      <c r="LV1" s="185"/>
      <c r="LW1" s="185"/>
      <c r="LX1" s="185"/>
      <c r="LY1" s="185"/>
      <c r="LZ1" s="185"/>
      <c r="MA1" s="185"/>
      <c r="MB1" s="185"/>
      <c r="MC1" s="185"/>
      <c r="MD1" s="185"/>
      <c r="ME1" s="185"/>
      <c r="MF1" s="185"/>
      <c r="MG1" s="185"/>
      <c r="MH1" s="185"/>
      <c r="MI1" s="185"/>
      <c r="MJ1" s="185"/>
      <c r="MK1" s="185"/>
      <c r="ML1" s="185"/>
      <c r="MM1" s="185"/>
      <c r="MN1" s="185"/>
      <c r="MO1" s="185"/>
      <c r="MP1" s="185"/>
      <c r="MQ1" s="185"/>
      <c r="MR1" s="185"/>
      <c r="MS1" s="185"/>
      <c r="MT1" s="185"/>
      <c r="MU1" s="185"/>
      <c r="MV1" s="185"/>
      <c r="MW1" s="185"/>
      <c r="MX1" s="185"/>
      <c r="MY1" s="185"/>
      <c r="MZ1" s="185"/>
      <c r="NA1" s="185"/>
      <c r="NB1" s="185"/>
      <c r="NC1" s="185"/>
      <c r="ND1" s="185"/>
      <c r="NE1" s="185"/>
      <c r="NF1" s="185"/>
      <c r="NG1" s="185"/>
      <c r="NH1" s="185"/>
      <c r="NI1" s="185"/>
      <c r="NJ1" s="185"/>
      <c r="NK1" s="185"/>
      <c r="NL1" s="185"/>
      <c r="NM1" s="185"/>
      <c r="NN1" s="185"/>
      <c r="NO1" s="185"/>
    </row>
    <row r="2" ht="19.5" customHeight="1">
      <c r="A2" s="186"/>
      <c r="B2" s="186" t="s">
        <v>231</v>
      </c>
      <c r="C2" s="187" t="s">
        <v>232</v>
      </c>
      <c r="D2" s="186"/>
      <c r="E2" s="186"/>
      <c r="F2" s="186"/>
      <c r="G2" s="186"/>
      <c r="H2" s="186"/>
      <c r="I2" s="186"/>
      <c r="J2" s="185"/>
      <c r="K2" s="185"/>
      <c r="L2" s="185"/>
      <c r="M2" s="21" t="s">
        <v>164</v>
      </c>
      <c r="O2" s="21">
        <f>'Debt &amp; Refi'!I2</f>
        <v>0</v>
      </c>
      <c r="P2" s="21">
        <f>'Debt &amp; Refi'!J2</f>
        <v>1</v>
      </c>
      <c r="Q2" s="21">
        <f>'Debt &amp; Refi'!K2</f>
        <v>1</v>
      </c>
      <c r="R2" s="21">
        <f>'Debt &amp; Refi'!L2</f>
        <v>1</v>
      </c>
      <c r="S2" s="21">
        <f>'Debt &amp; Refi'!M2</f>
        <v>1</v>
      </c>
      <c r="T2" s="21">
        <f>'Debt &amp; Refi'!N2</f>
        <v>1</v>
      </c>
      <c r="U2" s="21">
        <f>'Debt &amp; Refi'!O2</f>
        <v>1</v>
      </c>
      <c r="V2" s="21">
        <f>'Debt &amp; Refi'!P2</f>
        <v>1</v>
      </c>
      <c r="W2" s="21">
        <f>'Debt &amp; Refi'!Q2</f>
        <v>1</v>
      </c>
      <c r="X2" s="21">
        <f>'Debt &amp; Refi'!R2</f>
        <v>1</v>
      </c>
      <c r="Y2" s="21">
        <f>'Debt &amp; Refi'!S2</f>
        <v>1</v>
      </c>
      <c r="Z2" s="21">
        <f>'Debt &amp; Refi'!T2</f>
        <v>1</v>
      </c>
      <c r="AA2" s="21">
        <f>'Debt &amp; Refi'!U2</f>
        <v>1</v>
      </c>
      <c r="AB2" s="21">
        <f>'Debt &amp; Refi'!V2</f>
        <v>2</v>
      </c>
      <c r="AC2" s="21">
        <f>'Debt &amp; Refi'!W2</f>
        <v>2</v>
      </c>
      <c r="AD2" s="21">
        <f>'Debt &amp; Refi'!X2</f>
        <v>2</v>
      </c>
      <c r="AE2" s="21">
        <f>'Debt &amp; Refi'!Y2</f>
        <v>2</v>
      </c>
      <c r="AF2" s="21">
        <f>'Debt &amp; Refi'!Z2</f>
        <v>2</v>
      </c>
      <c r="AG2" s="21">
        <f>'Debt &amp; Refi'!AA2</f>
        <v>2</v>
      </c>
      <c r="AH2" s="21">
        <f>'Debt &amp; Refi'!AB2</f>
        <v>2</v>
      </c>
      <c r="AI2" s="21">
        <f>'Debt &amp; Refi'!AC2</f>
        <v>2</v>
      </c>
      <c r="AJ2" s="21">
        <f>'Debt &amp; Refi'!AD2</f>
        <v>2</v>
      </c>
      <c r="AK2" s="21">
        <f>'Debt &amp; Refi'!AE2</f>
        <v>2</v>
      </c>
      <c r="AL2" s="21">
        <f>'Debt &amp; Refi'!AF2</f>
        <v>2</v>
      </c>
      <c r="AM2" s="21">
        <f>'Debt &amp; Refi'!AG2</f>
        <v>2</v>
      </c>
      <c r="AN2" s="21">
        <f>'Debt &amp; Refi'!AH2</f>
        <v>3</v>
      </c>
      <c r="AO2" s="21">
        <f>'Debt &amp; Refi'!AI2</f>
        <v>3</v>
      </c>
      <c r="AP2" s="21">
        <f>'Debt &amp; Refi'!AJ2</f>
        <v>3</v>
      </c>
      <c r="AQ2" s="21">
        <f>'Debt &amp; Refi'!AK2</f>
        <v>3</v>
      </c>
      <c r="AR2" s="21">
        <f>'Debt &amp; Refi'!AL2</f>
        <v>3</v>
      </c>
      <c r="AS2" s="21">
        <f>'Debt &amp; Refi'!AM2</f>
        <v>3</v>
      </c>
      <c r="AT2" s="21">
        <f>'Debt &amp; Refi'!AN2</f>
        <v>3</v>
      </c>
      <c r="AU2" s="21">
        <f>'Debt &amp; Refi'!AO2</f>
        <v>3</v>
      </c>
      <c r="AV2" s="21">
        <f>'Debt &amp; Refi'!AP2</f>
        <v>3</v>
      </c>
      <c r="AW2" s="21">
        <f>'Debt &amp; Refi'!AQ2</f>
        <v>3</v>
      </c>
      <c r="AX2" s="21">
        <f>'Debt &amp; Refi'!AR2</f>
        <v>3</v>
      </c>
      <c r="AY2" s="21">
        <f>'Debt &amp; Refi'!AS2</f>
        <v>3</v>
      </c>
      <c r="AZ2" s="21">
        <f>'Debt &amp; Refi'!AT2</f>
        <v>4</v>
      </c>
      <c r="BA2" s="21">
        <f>'Debt &amp; Refi'!AU2</f>
        <v>4</v>
      </c>
      <c r="BB2" s="21">
        <f>'Debt &amp; Refi'!AV2</f>
        <v>4</v>
      </c>
      <c r="BC2" s="21">
        <f>'Debt &amp; Refi'!AW2</f>
        <v>4</v>
      </c>
      <c r="BD2" s="21">
        <f>'Debt &amp; Refi'!AX2</f>
        <v>4</v>
      </c>
      <c r="BE2" s="21">
        <f>'Debt &amp; Refi'!AY2</f>
        <v>4</v>
      </c>
      <c r="BF2" s="21">
        <f>'Debt &amp; Refi'!AZ2</f>
        <v>4</v>
      </c>
      <c r="BG2" s="21">
        <f>'Debt &amp; Refi'!BA2</f>
        <v>4</v>
      </c>
      <c r="BH2" s="21">
        <f>'Debt &amp; Refi'!BB2</f>
        <v>4</v>
      </c>
      <c r="BI2" s="21">
        <f>'Debt &amp; Refi'!BC2</f>
        <v>4</v>
      </c>
      <c r="BJ2" s="21">
        <f>'Debt &amp; Refi'!BD2</f>
        <v>4</v>
      </c>
      <c r="BK2" s="21">
        <f>'Debt &amp; Refi'!BE2</f>
        <v>4</v>
      </c>
      <c r="BL2" s="21">
        <f>'Debt &amp; Refi'!BF2</f>
        <v>5</v>
      </c>
      <c r="BM2" s="21">
        <f>'Debt &amp; Refi'!BG2</f>
        <v>5</v>
      </c>
      <c r="BN2" s="21">
        <f>'Debt &amp; Refi'!BH2</f>
        <v>5</v>
      </c>
      <c r="BO2" s="21">
        <f>'Debt &amp; Refi'!BI2</f>
        <v>5</v>
      </c>
      <c r="BP2" s="21">
        <f>'Debt &amp; Refi'!BJ2</f>
        <v>5</v>
      </c>
      <c r="BQ2" s="21">
        <f>'Debt &amp; Refi'!BK2</f>
        <v>5</v>
      </c>
      <c r="BR2" s="21">
        <f>'Debt &amp; Refi'!BL2</f>
        <v>5</v>
      </c>
      <c r="BS2" s="21">
        <f>'Debt &amp; Refi'!BM2</f>
        <v>5</v>
      </c>
      <c r="BT2" s="21">
        <f>'Debt &amp; Refi'!BN2</f>
        <v>5</v>
      </c>
      <c r="BU2" s="21">
        <f>'Debt &amp; Refi'!BO2</f>
        <v>5</v>
      </c>
      <c r="BV2" s="21">
        <f>'Debt &amp; Refi'!BP2</f>
        <v>5</v>
      </c>
      <c r="BW2" s="21">
        <f>'Debt &amp; Refi'!BQ2</f>
        <v>5</v>
      </c>
      <c r="BX2" s="21">
        <f>'Debt &amp; Refi'!BR2</f>
        <v>6</v>
      </c>
      <c r="BY2" s="21">
        <f>'Debt &amp; Refi'!BS2</f>
        <v>6</v>
      </c>
      <c r="BZ2" s="21">
        <f>'Debt &amp; Refi'!BT2</f>
        <v>6</v>
      </c>
      <c r="CA2" s="21">
        <f>'Debt &amp; Refi'!BU2</f>
        <v>6</v>
      </c>
      <c r="CB2" s="21">
        <f>'Debt &amp; Refi'!BV2</f>
        <v>6</v>
      </c>
      <c r="CC2" s="21">
        <f>'Debt &amp; Refi'!BW2</f>
        <v>6</v>
      </c>
      <c r="CD2" s="21">
        <f>'Debt &amp; Refi'!BX2</f>
        <v>6</v>
      </c>
      <c r="CE2" s="21">
        <f>'Debt &amp; Refi'!BY2</f>
        <v>6</v>
      </c>
      <c r="CF2" s="21">
        <f>'Debt &amp; Refi'!BZ2</f>
        <v>6</v>
      </c>
      <c r="CG2" s="21">
        <f>'Debt &amp; Refi'!CA2</f>
        <v>6</v>
      </c>
      <c r="CH2" s="21">
        <f>'Debt &amp; Refi'!CB2</f>
        <v>6</v>
      </c>
      <c r="CI2" s="21">
        <f>'Debt &amp; Refi'!CC2</f>
        <v>6</v>
      </c>
      <c r="CJ2" s="21">
        <f>'Debt &amp; Refi'!CD2</f>
        <v>7</v>
      </c>
      <c r="CK2" s="21">
        <f>'Debt &amp; Refi'!CE2</f>
        <v>7</v>
      </c>
      <c r="CL2" s="21">
        <f>'Debt &amp; Refi'!CF2</f>
        <v>7</v>
      </c>
      <c r="CM2" s="21">
        <f>'Debt &amp; Refi'!CG2</f>
        <v>7</v>
      </c>
      <c r="CN2" s="21">
        <f>'Debt &amp; Refi'!CH2</f>
        <v>7</v>
      </c>
      <c r="CO2" s="21">
        <f>'Debt &amp; Refi'!CI2</f>
        <v>7</v>
      </c>
      <c r="CP2" s="21">
        <f>'Debt &amp; Refi'!CJ2</f>
        <v>7</v>
      </c>
      <c r="CQ2" s="21">
        <f>'Debt &amp; Refi'!CK2</f>
        <v>7</v>
      </c>
      <c r="CR2" s="21">
        <f>'Debt &amp; Refi'!CL2</f>
        <v>7</v>
      </c>
      <c r="CS2" s="21">
        <f>'Debt &amp; Refi'!CM2</f>
        <v>7</v>
      </c>
      <c r="CT2" s="21">
        <f>'Debt &amp; Refi'!CN2</f>
        <v>7</v>
      </c>
      <c r="CU2" s="21">
        <f>'Debt &amp; Refi'!CO2</f>
        <v>7</v>
      </c>
      <c r="CV2" s="21">
        <f>'Debt &amp; Refi'!CP2</f>
        <v>8</v>
      </c>
      <c r="CW2" s="21">
        <f>'Debt &amp; Refi'!CQ2</f>
        <v>8</v>
      </c>
      <c r="CX2" s="21">
        <f>'Debt &amp; Refi'!CR2</f>
        <v>8</v>
      </c>
      <c r="CY2" s="21">
        <f>'Debt &amp; Refi'!CS2</f>
        <v>8</v>
      </c>
      <c r="CZ2" s="21">
        <f>'Debt &amp; Refi'!CT2</f>
        <v>8</v>
      </c>
      <c r="DA2" s="21">
        <f>'Debt &amp; Refi'!CU2</f>
        <v>8</v>
      </c>
      <c r="DB2" s="21">
        <f>'Debt &amp; Refi'!CV2</f>
        <v>8</v>
      </c>
      <c r="DC2" s="21">
        <f>'Debt &amp; Refi'!CW2</f>
        <v>8</v>
      </c>
      <c r="DD2" s="21">
        <f>'Debt &amp; Refi'!CX2</f>
        <v>8</v>
      </c>
      <c r="DE2" s="21">
        <f>'Debt &amp; Refi'!CY2</f>
        <v>8</v>
      </c>
      <c r="DF2" s="21">
        <f>'Debt &amp; Refi'!CZ2</f>
        <v>8</v>
      </c>
      <c r="DG2" s="21">
        <f>'Debt &amp; Refi'!DA2</f>
        <v>8</v>
      </c>
      <c r="DH2" s="21">
        <f>'Debt &amp; Refi'!DB2</f>
        <v>9</v>
      </c>
      <c r="DI2" s="21">
        <f>'Debt &amp; Refi'!DC2</f>
        <v>9</v>
      </c>
      <c r="DJ2" s="21">
        <f>'Debt &amp; Refi'!DD2</f>
        <v>9</v>
      </c>
      <c r="DK2" s="21">
        <f>'Debt &amp; Refi'!DE2</f>
        <v>9</v>
      </c>
      <c r="DL2" s="21">
        <f>'Debt &amp; Refi'!DF2</f>
        <v>9</v>
      </c>
      <c r="DM2" s="21">
        <f>'Debt &amp; Refi'!DG2</f>
        <v>9</v>
      </c>
      <c r="DN2" s="21">
        <f>'Debt &amp; Refi'!DH2</f>
        <v>9</v>
      </c>
      <c r="DO2" s="21">
        <f>'Debt &amp; Refi'!DI2</f>
        <v>9</v>
      </c>
      <c r="DP2" s="21">
        <f>'Debt &amp; Refi'!DJ2</f>
        <v>9</v>
      </c>
      <c r="DQ2" s="21">
        <f>'Debt &amp; Refi'!DK2</f>
        <v>9</v>
      </c>
      <c r="DR2" s="21">
        <f>'Debt &amp; Refi'!DL2</f>
        <v>9</v>
      </c>
      <c r="DS2" s="21">
        <f>'Debt &amp; Refi'!DM2</f>
        <v>9</v>
      </c>
      <c r="DT2" s="21">
        <f>'Debt &amp; Refi'!DN2</f>
        <v>10</v>
      </c>
      <c r="DU2" s="21">
        <f>'Debt &amp; Refi'!DO2</f>
        <v>10</v>
      </c>
      <c r="DV2" s="21">
        <f>'Debt &amp; Refi'!DP2</f>
        <v>10</v>
      </c>
      <c r="DW2" s="21">
        <f>'Debt &amp; Refi'!DQ2</f>
        <v>10</v>
      </c>
      <c r="DX2" s="21">
        <f>'Debt &amp; Refi'!DR2</f>
        <v>10</v>
      </c>
      <c r="DY2" s="21">
        <f>'Debt &amp; Refi'!DS2</f>
        <v>10</v>
      </c>
      <c r="DZ2" s="21">
        <f>'Debt &amp; Refi'!DT2</f>
        <v>10</v>
      </c>
      <c r="EA2" s="21">
        <f>'Debt &amp; Refi'!DU2</f>
        <v>10</v>
      </c>
      <c r="EB2" s="21">
        <f>'Debt &amp; Refi'!DV2</f>
        <v>10</v>
      </c>
      <c r="EC2" s="21">
        <f>'Debt &amp; Refi'!DW2</f>
        <v>10</v>
      </c>
      <c r="ED2" s="21">
        <f>'Debt &amp; Refi'!DX2</f>
        <v>10</v>
      </c>
      <c r="EE2" s="21">
        <f>'Debt &amp; Refi'!DY2</f>
        <v>10</v>
      </c>
      <c r="EF2" s="21">
        <f>'Debt &amp; Refi'!DZ2</f>
        <v>11</v>
      </c>
      <c r="EG2" s="21">
        <f>'Debt &amp; Refi'!EA2</f>
        <v>11</v>
      </c>
      <c r="EH2" s="21">
        <f>'Debt &amp; Refi'!EB2</f>
        <v>11</v>
      </c>
      <c r="EI2" s="21">
        <f>'Debt &amp; Refi'!EC2</f>
        <v>11</v>
      </c>
      <c r="EJ2" s="21">
        <f>'Debt &amp; Refi'!ED2</f>
        <v>11</v>
      </c>
      <c r="EK2" s="21">
        <f>'Debt &amp; Refi'!EE2</f>
        <v>11</v>
      </c>
      <c r="EL2" s="21">
        <f>'Debt &amp; Refi'!EF2</f>
        <v>11</v>
      </c>
      <c r="EM2" s="21">
        <f>'Debt &amp; Refi'!EG2</f>
        <v>11</v>
      </c>
      <c r="EN2" s="21">
        <f>'Debt &amp; Refi'!EH2</f>
        <v>11</v>
      </c>
      <c r="EO2" s="21">
        <f>'Debt &amp; Refi'!EI2</f>
        <v>11</v>
      </c>
      <c r="EP2" s="21">
        <f>'Debt &amp; Refi'!EJ2</f>
        <v>11</v>
      </c>
      <c r="EQ2" s="21">
        <f>'Debt &amp; Refi'!EK2</f>
        <v>11</v>
      </c>
      <c r="ER2" s="21">
        <f>'Debt &amp; Refi'!EL2</f>
        <v>12</v>
      </c>
      <c r="ES2" s="21">
        <f>'Debt &amp; Refi'!EM2</f>
        <v>12</v>
      </c>
      <c r="ET2" s="21">
        <f>'Debt &amp; Refi'!EN2</f>
        <v>12</v>
      </c>
      <c r="EU2" s="21">
        <f>'Debt &amp; Refi'!EO2</f>
        <v>12</v>
      </c>
      <c r="EV2" s="21">
        <f>'Debt &amp; Refi'!EP2</f>
        <v>12</v>
      </c>
      <c r="EW2" s="21">
        <f>'Debt &amp; Refi'!EQ2</f>
        <v>12</v>
      </c>
      <c r="EX2" s="21">
        <f>'Debt &amp; Refi'!ER2</f>
        <v>12</v>
      </c>
      <c r="EY2" s="21">
        <f>'Debt &amp; Refi'!ES2</f>
        <v>12</v>
      </c>
      <c r="EZ2" s="21">
        <f>'Debt &amp; Refi'!ET2</f>
        <v>12</v>
      </c>
      <c r="FA2" s="21">
        <f>'Debt &amp; Refi'!EU2</f>
        <v>12</v>
      </c>
      <c r="FB2" s="21">
        <f>'Debt &amp; Refi'!EV2</f>
        <v>12</v>
      </c>
      <c r="FC2" s="21">
        <f>'Debt &amp; Refi'!EW2</f>
        <v>12</v>
      </c>
      <c r="FD2" s="21">
        <f>'Debt &amp; Refi'!EX2</f>
        <v>13</v>
      </c>
      <c r="FE2" s="21">
        <f>'Debt &amp; Refi'!EY2</f>
        <v>13</v>
      </c>
      <c r="FF2" s="21">
        <f>'Debt &amp; Refi'!EZ2</f>
        <v>13</v>
      </c>
      <c r="FG2" s="21">
        <f>'Debt &amp; Refi'!FA2</f>
        <v>13</v>
      </c>
      <c r="FH2" s="21">
        <f>'Debt &amp; Refi'!FB2</f>
        <v>13</v>
      </c>
      <c r="FI2" s="21">
        <f>'Debt &amp; Refi'!FC2</f>
        <v>13</v>
      </c>
      <c r="FJ2" s="21">
        <f>'Debt &amp; Refi'!FD2</f>
        <v>13</v>
      </c>
      <c r="FK2" s="21">
        <f>'Debt &amp; Refi'!FE2</f>
        <v>13</v>
      </c>
      <c r="FL2" s="21">
        <f>'Debt &amp; Refi'!FF2</f>
        <v>13</v>
      </c>
      <c r="FM2" s="21">
        <f>'Debt &amp; Refi'!FG2</f>
        <v>13</v>
      </c>
      <c r="FN2" s="21">
        <f>'Debt &amp; Refi'!FH2</f>
        <v>13</v>
      </c>
      <c r="FO2" s="21">
        <f>'Debt &amp; Refi'!FI2</f>
        <v>13</v>
      </c>
      <c r="FP2" s="21">
        <f>'Debt &amp; Refi'!FJ2</f>
        <v>14</v>
      </c>
      <c r="FQ2" s="21">
        <f>'Debt &amp; Refi'!FK2</f>
        <v>14</v>
      </c>
      <c r="FR2" s="21">
        <f>'Debt &amp; Refi'!FL2</f>
        <v>14</v>
      </c>
      <c r="FS2" s="21">
        <f>'Debt &amp; Refi'!FM2</f>
        <v>14</v>
      </c>
      <c r="FT2" s="21">
        <f>'Debt &amp; Refi'!FN2</f>
        <v>14</v>
      </c>
      <c r="FU2" s="21">
        <f>'Debt &amp; Refi'!FO2</f>
        <v>14</v>
      </c>
      <c r="FV2" s="21">
        <f>'Debt &amp; Refi'!FP2</f>
        <v>14</v>
      </c>
      <c r="FW2" s="21">
        <f>'Debt &amp; Refi'!FQ2</f>
        <v>14</v>
      </c>
      <c r="FX2" s="21">
        <f>'Debt &amp; Refi'!FR2</f>
        <v>14</v>
      </c>
      <c r="FY2" s="21">
        <f>'Debt &amp; Refi'!FS2</f>
        <v>14</v>
      </c>
      <c r="FZ2" s="21">
        <f>'Debt &amp; Refi'!FT2</f>
        <v>14</v>
      </c>
      <c r="GA2" s="21">
        <f>'Debt &amp; Refi'!FU2</f>
        <v>14</v>
      </c>
      <c r="GB2" s="21">
        <f>'Debt &amp; Refi'!FV2</f>
        <v>15</v>
      </c>
      <c r="GC2" s="21">
        <f>'Debt &amp; Refi'!FW2</f>
        <v>15</v>
      </c>
      <c r="GD2" s="21">
        <f>'Debt &amp; Refi'!FX2</f>
        <v>15</v>
      </c>
      <c r="GE2" s="21">
        <f>'Debt &amp; Refi'!FY2</f>
        <v>15</v>
      </c>
      <c r="GF2" s="21">
        <f>'Debt &amp; Refi'!FZ2</f>
        <v>15</v>
      </c>
      <c r="GG2" s="21">
        <f>'Debt &amp; Refi'!GA2</f>
        <v>15</v>
      </c>
      <c r="GH2" s="21">
        <f>'Debt &amp; Refi'!GB2</f>
        <v>15</v>
      </c>
      <c r="GI2" s="21">
        <f>'Debt &amp; Refi'!GC2</f>
        <v>15</v>
      </c>
      <c r="GJ2" s="21">
        <f>'Debt &amp; Refi'!GD2</f>
        <v>15</v>
      </c>
      <c r="GK2" s="21">
        <f>'Debt &amp; Refi'!GE2</f>
        <v>15</v>
      </c>
      <c r="GL2" s="21">
        <f>'Debt &amp; Refi'!GF2</f>
        <v>15</v>
      </c>
      <c r="GM2" s="21">
        <f>'Debt &amp; Refi'!GG2</f>
        <v>15</v>
      </c>
      <c r="GN2" s="21">
        <f>'Debt &amp; Refi'!GH2</f>
        <v>16</v>
      </c>
      <c r="GO2" s="21">
        <f>'Debt &amp; Refi'!GI2</f>
        <v>16</v>
      </c>
      <c r="GP2" s="21">
        <f>'Debt &amp; Refi'!GJ2</f>
        <v>16</v>
      </c>
      <c r="GQ2" s="21">
        <f>'Debt &amp; Refi'!GK2</f>
        <v>16</v>
      </c>
      <c r="GR2" s="21">
        <f>'Debt &amp; Refi'!GL2</f>
        <v>16</v>
      </c>
      <c r="GS2" s="21">
        <f>'Debt &amp; Refi'!GM2</f>
        <v>16</v>
      </c>
      <c r="GT2" s="21">
        <f>'Debt &amp; Refi'!GN2</f>
        <v>16</v>
      </c>
      <c r="GU2" s="21">
        <f>'Debt &amp; Refi'!GO2</f>
        <v>16</v>
      </c>
      <c r="GV2" s="21">
        <f>'Debt &amp; Refi'!GP2</f>
        <v>16</v>
      </c>
      <c r="GW2" s="21">
        <f>'Debt &amp; Refi'!GQ2</f>
        <v>16</v>
      </c>
      <c r="GX2" s="21">
        <f>'Debt &amp; Refi'!GR2</f>
        <v>16</v>
      </c>
      <c r="GY2" s="21">
        <f>'Debt &amp; Refi'!GS2</f>
        <v>16</v>
      </c>
      <c r="GZ2" s="21">
        <f>'Debt &amp; Refi'!GT2</f>
        <v>17</v>
      </c>
      <c r="HA2" s="21">
        <f>'Debt &amp; Refi'!GU2</f>
        <v>17</v>
      </c>
      <c r="HB2" s="21">
        <f>'Debt &amp; Refi'!GV2</f>
        <v>17</v>
      </c>
      <c r="HC2" s="21">
        <f>'Debt &amp; Refi'!GW2</f>
        <v>17</v>
      </c>
      <c r="HD2" s="21">
        <f>'Debt &amp; Refi'!GX2</f>
        <v>17</v>
      </c>
      <c r="HE2" s="21">
        <f>'Debt &amp; Refi'!GY2</f>
        <v>17</v>
      </c>
      <c r="HF2" s="21">
        <f>'Debt &amp; Refi'!GZ2</f>
        <v>17</v>
      </c>
      <c r="HG2" s="21">
        <f>'Debt &amp; Refi'!HA2</f>
        <v>17</v>
      </c>
      <c r="HH2" s="21">
        <f>'Debt &amp; Refi'!HB2</f>
        <v>17</v>
      </c>
      <c r="HI2" s="21">
        <f>'Debt &amp; Refi'!HC2</f>
        <v>17</v>
      </c>
      <c r="HJ2" s="21">
        <f>'Debt &amp; Refi'!HD2</f>
        <v>17</v>
      </c>
      <c r="HK2" s="21">
        <f>'Debt &amp; Refi'!HE2</f>
        <v>17</v>
      </c>
      <c r="HL2" s="21">
        <f>'Debt &amp; Refi'!HF2</f>
        <v>18</v>
      </c>
      <c r="HM2" s="21">
        <f>'Debt &amp; Refi'!HG2</f>
        <v>18</v>
      </c>
      <c r="HN2" s="21">
        <f>'Debt &amp; Refi'!HH2</f>
        <v>18</v>
      </c>
      <c r="HO2" s="21">
        <f>'Debt &amp; Refi'!HI2</f>
        <v>18</v>
      </c>
      <c r="HP2" s="21">
        <f>'Debt &amp; Refi'!HJ2</f>
        <v>18</v>
      </c>
      <c r="HQ2" s="21">
        <f>'Debt &amp; Refi'!HK2</f>
        <v>18</v>
      </c>
      <c r="HR2" s="21">
        <f>'Debt &amp; Refi'!HL2</f>
        <v>18</v>
      </c>
      <c r="HS2" s="21">
        <f>'Debt &amp; Refi'!HM2</f>
        <v>18</v>
      </c>
      <c r="HT2" s="21">
        <f>'Debt &amp; Refi'!HN2</f>
        <v>18</v>
      </c>
      <c r="HU2" s="21">
        <f>'Debt &amp; Refi'!HO2</f>
        <v>18</v>
      </c>
      <c r="HV2" s="21">
        <f>'Debt &amp; Refi'!HP2</f>
        <v>18</v>
      </c>
      <c r="HW2" s="21">
        <f>'Debt &amp; Refi'!HQ2</f>
        <v>18</v>
      </c>
      <c r="HX2" s="21">
        <f>'Debt &amp; Refi'!HR2</f>
        <v>19</v>
      </c>
      <c r="HY2" s="21">
        <f>'Debt &amp; Refi'!HS2</f>
        <v>19</v>
      </c>
      <c r="HZ2" s="21">
        <f>'Debt &amp; Refi'!HT2</f>
        <v>19</v>
      </c>
      <c r="IA2" s="21">
        <f>'Debt &amp; Refi'!HU2</f>
        <v>19</v>
      </c>
      <c r="IB2" s="21">
        <f>'Debt &amp; Refi'!HV2</f>
        <v>19</v>
      </c>
      <c r="IC2" s="21">
        <f>'Debt &amp; Refi'!HW2</f>
        <v>19</v>
      </c>
      <c r="ID2" s="21">
        <f>'Debt &amp; Refi'!HX2</f>
        <v>19</v>
      </c>
      <c r="IE2" s="21">
        <f>'Debt &amp; Refi'!HY2</f>
        <v>19</v>
      </c>
      <c r="IF2" s="21">
        <f>'Debt &amp; Refi'!HZ2</f>
        <v>19</v>
      </c>
      <c r="IG2" s="21">
        <f>'Debt &amp; Refi'!IA2</f>
        <v>19</v>
      </c>
      <c r="IH2" s="21">
        <f>'Debt &amp; Refi'!IB2</f>
        <v>19</v>
      </c>
      <c r="II2" s="21">
        <f>'Debt &amp; Refi'!IC2</f>
        <v>19</v>
      </c>
      <c r="IJ2" s="21">
        <f>'Debt &amp; Refi'!ID2</f>
        <v>20</v>
      </c>
      <c r="IK2" s="21">
        <f>'Debt &amp; Refi'!IE2</f>
        <v>20</v>
      </c>
      <c r="IL2" s="21">
        <f>'Debt &amp; Refi'!IF2</f>
        <v>20</v>
      </c>
      <c r="IM2" s="21">
        <f>'Debt &amp; Refi'!IG2</f>
        <v>20</v>
      </c>
      <c r="IN2" s="21">
        <f>'Debt &amp; Refi'!IH2</f>
        <v>20</v>
      </c>
      <c r="IO2" s="21">
        <f>'Debt &amp; Refi'!II2</f>
        <v>20</v>
      </c>
      <c r="IP2" s="21">
        <f>'Debt &amp; Refi'!IJ2</f>
        <v>20</v>
      </c>
      <c r="IQ2" s="21">
        <f>'Debt &amp; Refi'!IK2</f>
        <v>20</v>
      </c>
      <c r="IR2" s="21">
        <f>'Debt &amp; Refi'!IL2</f>
        <v>20</v>
      </c>
      <c r="IS2" s="21">
        <f>'Debt &amp; Refi'!IM2</f>
        <v>20</v>
      </c>
      <c r="IT2" s="21">
        <f>'Debt &amp; Refi'!IN2</f>
        <v>20</v>
      </c>
      <c r="IU2" s="21">
        <f>'Debt &amp; Refi'!IO2</f>
        <v>20</v>
      </c>
      <c r="IV2" s="21">
        <f>'Debt &amp; Refi'!IP2</f>
        <v>21</v>
      </c>
      <c r="IW2" s="21">
        <f>'Debt &amp; Refi'!IQ2</f>
        <v>21</v>
      </c>
      <c r="IX2" s="21">
        <f>'Debt &amp; Refi'!IR2</f>
        <v>21</v>
      </c>
      <c r="IY2" s="21">
        <f>'Debt &amp; Refi'!IS2</f>
        <v>21</v>
      </c>
      <c r="IZ2" s="21">
        <f>'Debt &amp; Refi'!IT2</f>
        <v>21</v>
      </c>
      <c r="JA2" s="21">
        <f>'Debt &amp; Refi'!IU2</f>
        <v>21</v>
      </c>
      <c r="JB2" s="21">
        <f>'Debt &amp; Refi'!IV2</f>
        <v>21</v>
      </c>
      <c r="JC2" s="21">
        <f>'Debt &amp; Refi'!IW2</f>
        <v>21</v>
      </c>
      <c r="JD2" s="21">
        <f>'Debt &amp; Refi'!IX2</f>
        <v>21</v>
      </c>
      <c r="JE2" s="21">
        <f>'Debt &amp; Refi'!IY2</f>
        <v>21</v>
      </c>
      <c r="JF2" s="21">
        <f>'Debt &amp; Refi'!IZ2</f>
        <v>21</v>
      </c>
      <c r="JG2" s="21">
        <f>'Debt &amp; Refi'!JA2</f>
        <v>21</v>
      </c>
      <c r="JH2" s="21">
        <f>'Debt &amp; Refi'!JB2</f>
        <v>22</v>
      </c>
      <c r="JI2" s="21">
        <f>'Debt &amp; Refi'!JC2</f>
        <v>22</v>
      </c>
      <c r="JJ2" s="21">
        <f>'Debt &amp; Refi'!JD2</f>
        <v>22</v>
      </c>
      <c r="JK2" s="21">
        <f>'Debt &amp; Refi'!JE2</f>
        <v>22</v>
      </c>
      <c r="JL2" s="21">
        <f>'Debt &amp; Refi'!JF2</f>
        <v>22</v>
      </c>
      <c r="JM2" s="21">
        <f>'Debt &amp; Refi'!JG2</f>
        <v>22</v>
      </c>
      <c r="JN2" s="21">
        <f>'Debt &amp; Refi'!JH2</f>
        <v>22</v>
      </c>
      <c r="JO2" s="21">
        <f>'Debt &amp; Refi'!JI2</f>
        <v>22</v>
      </c>
      <c r="JP2" s="21">
        <f>'Debt &amp; Refi'!JJ2</f>
        <v>22</v>
      </c>
      <c r="JQ2" s="21">
        <f>'Debt &amp; Refi'!JK2</f>
        <v>22</v>
      </c>
      <c r="JR2" s="21">
        <f>'Debt &amp; Refi'!JL2</f>
        <v>22</v>
      </c>
      <c r="JS2" s="21">
        <f>'Debt &amp; Refi'!JM2</f>
        <v>22</v>
      </c>
      <c r="JT2" s="21">
        <f>'Debt &amp; Refi'!JN2</f>
        <v>23</v>
      </c>
      <c r="JU2" s="21">
        <f>'Debt &amp; Refi'!JO2</f>
        <v>23</v>
      </c>
      <c r="JV2" s="21">
        <f>'Debt &amp; Refi'!JP2</f>
        <v>23</v>
      </c>
      <c r="JW2" s="21">
        <f>'Debt &amp; Refi'!JQ2</f>
        <v>23</v>
      </c>
      <c r="JX2" s="21">
        <f>'Debt &amp; Refi'!JR2</f>
        <v>23</v>
      </c>
      <c r="JY2" s="21">
        <f>'Debt &amp; Refi'!JS2</f>
        <v>23</v>
      </c>
      <c r="JZ2" s="21">
        <f>'Debt &amp; Refi'!JT2</f>
        <v>23</v>
      </c>
      <c r="KA2" s="21">
        <f>'Debt &amp; Refi'!JU2</f>
        <v>23</v>
      </c>
      <c r="KB2" s="21">
        <f>'Debt &amp; Refi'!JV2</f>
        <v>23</v>
      </c>
      <c r="KC2" s="21">
        <f>'Debt &amp; Refi'!JW2</f>
        <v>23</v>
      </c>
      <c r="KD2" s="21">
        <f>'Debt &amp; Refi'!JX2</f>
        <v>23</v>
      </c>
      <c r="KE2" s="21">
        <f>'Debt &amp; Refi'!JY2</f>
        <v>23</v>
      </c>
      <c r="KF2" s="21">
        <f>'Debt &amp; Refi'!JZ2</f>
        <v>24</v>
      </c>
      <c r="KG2" s="21">
        <f>'Debt &amp; Refi'!KA2</f>
        <v>24</v>
      </c>
      <c r="KH2" s="21">
        <f>'Debt &amp; Refi'!KB2</f>
        <v>24</v>
      </c>
      <c r="KI2" s="21">
        <f>'Debt &amp; Refi'!KC2</f>
        <v>24</v>
      </c>
      <c r="KJ2" s="21">
        <f>'Debt &amp; Refi'!KD2</f>
        <v>24</v>
      </c>
      <c r="KK2" s="21">
        <f>'Debt &amp; Refi'!KE2</f>
        <v>24</v>
      </c>
      <c r="KL2" s="21">
        <f>'Debt &amp; Refi'!KF2</f>
        <v>24</v>
      </c>
      <c r="KM2" s="21">
        <f>'Debt &amp; Refi'!KG2</f>
        <v>24</v>
      </c>
      <c r="KN2" s="21">
        <f>'Debt &amp; Refi'!KH2</f>
        <v>24</v>
      </c>
      <c r="KO2" s="21">
        <f>'Debt &amp; Refi'!KI2</f>
        <v>24</v>
      </c>
      <c r="KP2" s="21">
        <f>'Debt &amp; Refi'!KJ2</f>
        <v>24</v>
      </c>
      <c r="KQ2" s="21">
        <f>'Debt &amp; Refi'!KK2</f>
        <v>24</v>
      </c>
      <c r="KR2" s="21">
        <f>'Debt &amp; Refi'!KL2</f>
        <v>25</v>
      </c>
      <c r="KS2" s="21">
        <f>'Debt &amp; Refi'!KM2</f>
        <v>25</v>
      </c>
      <c r="KT2" s="21">
        <f>'Debt &amp; Refi'!KN2</f>
        <v>25</v>
      </c>
      <c r="KU2" s="21">
        <f>'Debt &amp; Refi'!KO2</f>
        <v>25</v>
      </c>
      <c r="KV2" s="21">
        <f>'Debt &amp; Refi'!KP2</f>
        <v>25</v>
      </c>
      <c r="KW2" s="21">
        <f>'Debt &amp; Refi'!KQ2</f>
        <v>25</v>
      </c>
      <c r="KX2" s="21">
        <f>'Debt &amp; Refi'!KR2</f>
        <v>25</v>
      </c>
      <c r="KY2" s="21">
        <f>'Debt &amp; Refi'!KS2</f>
        <v>25</v>
      </c>
      <c r="KZ2" s="21">
        <f>'Debt &amp; Refi'!KT2</f>
        <v>25</v>
      </c>
      <c r="LA2" s="21">
        <f>'Debt &amp; Refi'!KU2</f>
        <v>25</v>
      </c>
      <c r="LB2" s="21">
        <f>'Debt &amp; Refi'!KV2</f>
        <v>25</v>
      </c>
      <c r="LC2" s="21">
        <f>'Debt &amp; Refi'!KW2</f>
        <v>25</v>
      </c>
      <c r="LD2" s="21">
        <f>'Debt &amp; Refi'!KX2</f>
        <v>26</v>
      </c>
      <c r="LE2" s="21">
        <f>'Debt &amp; Refi'!KY2</f>
        <v>26</v>
      </c>
      <c r="LF2" s="21">
        <f>'Debt &amp; Refi'!KZ2</f>
        <v>26</v>
      </c>
      <c r="LG2" s="21">
        <f>'Debt &amp; Refi'!LA2</f>
        <v>26</v>
      </c>
      <c r="LH2" s="21">
        <f>'Debt &amp; Refi'!LB2</f>
        <v>26</v>
      </c>
      <c r="LI2" s="21">
        <f>'Debt &amp; Refi'!LC2</f>
        <v>26</v>
      </c>
      <c r="LJ2" s="21">
        <f>'Debt &amp; Refi'!LD2</f>
        <v>26</v>
      </c>
      <c r="LK2" s="21">
        <f>'Debt &amp; Refi'!LE2</f>
        <v>26</v>
      </c>
      <c r="LL2" s="21">
        <f>'Debt &amp; Refi'!LF2</f>
        <v>26</v>
      </c>
      <c r="LM2" s="21">
        <f>'Debt &amp; Refi'!LG2</f>
        <v>26</v>
      </c>
      <c r="LN2" s="21">
        <f>'Debt &amp; Refi'!LH2</f>
        <v>26</v>
      </c>
      <c r="LO2" s="21">
        <f>'Debt &amp; Refi'!LI2</f>
        <v>26</v>
      </c>
      <c r="LP2" s="21">
        <f>'Debt &amp; Refi'!LJ2</f>
        <v>27</v>
      </c>
      <c r="LQ2" s="21">
        <f>'Debt &amp; Refi'!LK2</f>
        <v>27</v>
      </c>
      <c r="LR2" s="21">
        <f>'Debt &amp; Refi'!LL2</f>
        <v>27</v>
      </c>
      <c r="LS2" s="21">
        <f>'Debt &amp; Refi'!LM2</f>
        <v>27</v>
      </c>
      <c r="LT2" s="21">
        <f>'Debt &amp; Refi'!LN2</f>
        <v>27</v>
      </c>
      <c r="LU2" s="21">
        <f>'Debt &amp; Refi'!LO2</f>
        <v>27</v>
      </c>
      <c r="LV2" s="21">
        <f>'Debt &amp; Refi'!LP2</f>
        <v>27</v>
      </c>
      <c r="LW2" s="21">
        <f>'Debt &amp; Refi'!LQ2</f>
        <v>27</v>
      </c>
      <c r="LX2" s="21">
        <f>'Debt &amp; Refi'!LR2</f>
        <v>27</v>
      </c>
      <c r="LY2" s="21">
        <f>'Debt &amp; Refi'!LS2</f>
        <v>27</v>
      </c>
      <c r="LZ2" s="21">
        <f>'Debt &amp; Refi'!LT2</f>
        <v>27</v>
      </c>
      <c r="MA2" s="21">
        <f>'Debt &amp; Refi'!LU2</f>
        <v>27</v>
      </c>
      <c r="MB2" s="21">
        <f>'Debt &amp; Refi'!LV2</f>
        <v>28</v>
      </c>
      <c r="MC2" s="21">
        <f>'Debt &amp; Refi'!LW2</f>
        <v>28</v>
      </c>
      <c r="MD2" s="21">
        <f>'Debt &amp; Refi'!LX2</f>
        <v>28</v>
      </c>
      <c r="ME2" s="21">
        <f>'Debt &amp; Refi'!LY2</f>
        <v>28</v>
      </c>
      <c r="MF2" s="21">
        <f>'Debt &amp; Refi'!LZ2</f>
        <v>28</v>
      </c>
      <c r="MG2" s="21">
        <f>'Debt &amp; Refi'!MA2</f>
        <v>28</v>
      </c>
      <c r="MH2" s="21">
        <f>'Debt &amp; Refi'!MB2</f>
        <v>28</v>
      </c>
      <c r="MI2" s="21">
        <f>'Debt &amp; Refi'!MC2</f>
        <v>28</v>
      </c>
      <c r="MJ2" s="21">
        <f>'Debt &amp; Refi'!MD2</f>
        <v>28</v>
      </c>
      <c r="MK2" s="21">
        <f>'Debt &amp; Refi'!ME2</f>
        <v>28</v>
      </c>
      <c r="ML2" s="21">
        <f>'Debt &amp; Refi'!MF2</f>
        <v>28</v>
      </c>
      <c r="MM2" s="21">
        <f>'Debt &amp; Refi'!MG2</f>
        <v>28</v>
      </c>
      <c r="MN2" s="21">
        <f>'Debt &amp; Refi'!MH2</f>
        <v>29</v>
      </c>
      <c r="MO2" s="21">
        <f>'Debt &amp; Refi'!MI2</f>
        <v>29</v>
      </c>
      <c r="MP2" s="21">
        <f>'Debt &amp; Refi'!MJ2</f>
        <v>29</v>
      </c>
      <c r="MQ2" s="21">
        <f>'Debt &amp; Refi'!MK2</f>
        <v>29</v>
      </c>
      <c r="MR2" s="21">
        <f>'Debt &amp; Refi'!ML2</f>
        <v>29</v>
      </c>
      <c r="MS2" s="21">
        <f>'Debt &amp; Refi'!MM2</f>
        <v>29</v>
      </c>
      <c r="MT2" s="21">
        <f>'Debt &amp; Refi'!MN2</f>
        <v>29</v>
      </c>
      <c r="MU2" s="21">
        <f>'Debt &amp; Refi'!MO2</f>
        <v>29</v>
      </c>
      <c r="MV2" s="21">
        <f>'Debt &amp; Refi'!MP2</f>
        <v>29</v>
      </c>
      <c r="MW2" s="21">
        <f>'Debt &amp; Refi'!MQ2</f>
        <v>29</v>
      </c>
      <c r="MX2" s="21">
        <f>'Debt &amp; Refi'!MR2</f>
        <v>29</v>
      </c>
      <c r="MY2" s="21">
        <f>'Debt &amp; Refi'!MS2</f>
        <v>29</v>
      </c>
      <c r="MZ2" s="21">
        <f>'Debt &amp; Refi'!MT2</f>
        <v>30</v>
      </c>
      <c r="NA2" s="21">
        <f>'Debt &amp; Refi'!MU2</f>
        <v>30</v>
      </c>
      <c r="NB2" s="21">
        <f>'Debt &amp; Refi'!MV2</f>
        <v>30</v>
      </c>
      <c r="NC2" s="21">
        <f>'Debt &amp; Refi'!MW2</f>
        <v>30</v>
      </c>
      <c r="ND2" s="21">
        <f>'Debt &amp; Refi'!MX2</f>
        <v>30</v>
      </c>
      <c r="NE2" s="21">
        <f>'Debt &amp; Refi'!MY2</f>
        <v>30</v>
      </c>
      <c r="NF2" s="21">
        <f>'Debt &amp; Refi'!MZ2</f>
        <v>30</v>
      </c>
      <c r="NG2" s="21">
        <f>'Debt &amp; Refi'!NA2</f>
        <v>30</v>
      </c>
      <c r="NH2" s="21">
        <f>'Debt &amp; Refi'!NB2</f>
        <v>30</v>
      </c>
      <c r="NI2" s="21">
        <f>'Debt &amp; Refi'!NC2</f>
        <v>30</v>
      </c>
      <c r="NJ2" s="21">
        <f>'Debt &amp; Refi'!ND2</f>
        <v>30</v>
      </c>
      <c r="NK2" s="21">
        <f>'Debt &amp; Refi'!NE2</f>
        <v>30</v>
      </c>
      <c r="NL2" s="21">
        <f>'Debt &amp; Refi'!NF2</f>
        <v>31</v>
      </c>
      <c r="NM2" s="21">
        <f>'Debt &amp; Refi'!NG2</f>
        <v>31</v>
      </c>
      <c r="NN2" s="21">
        <f>'Debt &amp; Refi'!NH2</f>
        <v>31</v>
      </c>
      <c r="NO2" s="185"/>
    </row>
    <row r="3" ht="19.5" customHeight="1">
      <c r="A3" s="186"/>
      <c r="B3" s="186" t="s">
        <v>233</v>
      </c>
      <c r="C3" s="187" t="s">
        <v>232</v>
      </c>
      <c r="D3" s="186"/>
      <c r="E3" s="186"/>
      <c r="F3" s="186"/>
      <c r="G3" s="186"/>
      <c r="H3" s="186"/>
      <c r="I3" s="186"/>
      <c r="J3" s="185"/>
      <c r="K3" s="185"/>
      <c r="L3" s="185"/>
      <c r="M3" s="21" t="s">
        <v>166</v>
      </c>
      <c r="O3" s="21">
        <f>'Debt &amp; Refi'!I3</f>
        <v>0</v>
      </c>
      <c r="P3" s="21">
        <f>'Debt &amp; Refi'!J3</f>
        <v>1</v>
      </c>
      <c r="Q3" s="21">
        <f>'Debt &amp; Refi'!K3</f>
        <v>2</v>
      </c>
      <c r="R3" s="21">
        <f>'Debt &amp; Refi'!L3</f>
        <v>3</v>
      </c>
      <c r="S3" s="21">
        <f>'Debt &amp; Refi'!M3</f>
        <v>4</v>
      </c>
      <c r="T3" s="21">
        <f>'Debt &amp; Refi'!N3</f>
        <v>5</v>
      </c>
      <c r="U3" s="21">
        <f>'Debt &amp; Refi'!O3</f>
        <v>6</v>
      </c>
      <c r="V3" s="21">
        <f>'Debt &amp; Refi'!P3</f>
        <v>7</v>
      </c>
      <c r="W3" s="21">
        <f>'Debt &amp; Refi'!Q3</f>
        <v>8</v>
      </c>
      <c r="X3" s="21">
        <f>'Debt &amp; Refi'!R3</f>
        <v>9</v>
      </c>
      <c r="Y3" s="21">
        <f>'Debt &amp; Refi'!S3</f>
        <v>10</v>
      </c>
      <c r="Z3" s="21">
        <f>'Debt &amp; Refi'!T3</f>
        <v>11</v>
      </c>
      <c r="AA3" s="21">
        <f>'Debt &amp; Refi'!U3</f>
        <v>12</v>
      </c>
      <c r="AB3" s="21">
        <f>'Debt &amp; Refi'!V3</f>
        <v>13</v>
      </c>
      <c r="AC3" s="21">
        <f>'Debt &amp; Refi'!W3</f>
        <v>14</v>
      </c>
      <c r="AD3" s="21">
        <f>'Debt &amp; Refi'!X3</f>
        <v>15</v>
      </c>
      <c r="AE3" s="21">
        <f>'Debt &amp; Refi'!Y3</f>
        <v>16</v>
      </c>
      <c r="AF3" s="21">
        <f>'Debt &amp; Refi'!Z3</f>
        <v>17</v>
      </c>
      <c r="AG3" s="21">
        <f>'Debt &amp; Refi'!AA3</f>
        <v>18</v>
      </c>
      <c r="AH3" s="21">
        <f>'Debt &amp; Refi'!AB3</f>
        <v>19</v>
      </c>
      <c r="AI3" s="21">
        <f>'Debt &amp; Refi'!AC3</f>
        <v>20</v>
      </c>
      <c r="AJ3" s="21">
        <f>'Debt &amp; Refi'!AD3</f>
        <v>21</v>
      </c>
      <c r="AK3" s="21">
        <f>'Debt &amp; Refi'!AE3</f>
        <v>22</v>
      </c>
      <c r="AL3" s="21">
        <f>'Debt &amp; Refi'!AF3</f>
        <v>23</v>
      </c>
      <c r="AM3" s="21">
        <f>'Debt &amp; Refi'!AG3</f>
        <v>24</v>
      </c>
      <c r="AN3" s="21">
        <f>'Debt &amp; Refi'!AH3</f>
        <v>25</v>
      </c>
      <c r="AO3" s="21">
        <f>'Debt &amp; Refi'!AI3</f>
        <v>26</v>
      </c>
      <c r="AP3" s="21">
        <f>'Debt &amp; Refi'!AJ3</f>
        <v>27</v>
      </c>
      <c r="AQ3" s="21">
        <f>'Debt &amp; Refi'!AK3</f>
        <v>28</v>
      </c>
      <c r="AR3" s="21">
        <f>'Debt &amp; Refi'!AL3</f>
        <v>29</v>
      </c>
      <c r="AS3" s="21">
        <f>'Debt &amp; Refi'!AM3</f>
        <v>30</v>
      </c>
      <c r="AT3" s="21">
        <f>'Debt &amp; Refi'!AN3</f>
        <v>31</v>
      </c>
      <c r="AU3" s="21">
        <f>'Debt &amp; Refi'!AO3</f>
        <v>32</v>
      </c>
      <c r="AV3" s="21">
        <f>'Debt &amp; Refi'!AP3</f>
        <v>33</v>
      </c>
      <c r="AW3" s="21">
        <f>'Debt &amp; Refi'!AQ3</f>
        <v>34</v>
      </c>
      <c r="AX3" s="21">
        <f>'Debt &amp; Refi'!AR3</f>
        <v>35</v>
      </c>
      <c r="AY3" s="21">
        <f>'Debt &amp; Refi'!AS3</f>
        <v>36</v>
      </c>
      <c r="AZ3" s="21">
        <f>'Debt &amp; Refi'!AT3</f>
        <v>37</v>
      </c>
      <c r="BA3" s="21">
        <f>'Debt &amp; Refi'!AU3</f>
        <v>38</v>
      </c>
      <c r="BB3" s="21">
        <f>'Debt &amp; Refi'!AV3</f>
        <v>39</v>
      </c>
      <c r="BC3" s="21">
        <f>'Debt &amp; Refi'!AW3</f>
        <v>40</v>
      </c>
      <c r="BD3" s="21">
        <f>'Debt &amp; Refi'!AX3</f>
        <v>41</v>
      </c>
      <c r="BE3" s="21">
        <f>'Debt &amp; Refi'!AY3</f>
        <v>42</v>
      </c>
      <c r="BF3" s="21">
        <f>'Debt &amp; Refi'!AZ3</f>
        <v>43</v>
      </c>
      <c r="BG3" s="21">
        <f>'Debt &amp; Refi'!BA3</f>
        <v>44</v>
      </c>
      <c r="BH3" s="21">
        <f>'Debt &amp; Refi'!BB3</f>
        <v>45</v>
      </c>
      <c r="BI3" s="21">
        <f>'Debt &amp; Refi'!BC3</f>
        <v>46</v>
      </c>
      <c r="BJ3" s="21">
        <f>'Debt &amp; Refi'!BD3</f>
        <v>47</v>
      </c>
      <c r="BK3" s="21">
        <f>'Debt &amp; Refi'!BE3</f>
        <v>48</v>
      </c>
      <c r="BL3" s="21">
        <f>'Debt &amp; Refi'!BF3</f>
        <v>49</v>
      </c>
      <c r="BM3" s="21">
        <f>'Debt &amp; Refi'!BG3</f>
        <v>50</v>
      </c>
      <c r="BN3" s="21">
        <f>'Debt &amp; Refi'!BH3</f>
        <v>51</v>
      </c>
      <c r="BO3" s="21">
        <f>'Debt &amp; Refi'!BI3</f>
        <v>52</v>
      </c>
      <c r="BP3" s="21">
        <f>'Debt &amp; Refi'!BJ3</f>
        <v>53</v>
      </c>
      <c r="BQ3" s="21">
        <f>'Debt &amp; Refi'!BK3</f>
        <v>54</v>
      </c>
      <c r="BR3" s="21">
        <f>'Debt &amp; Refi'!BL3</f>
        <v>55</v>
      </c>
      <c r="BS3" s="21">
        <f>'Debt &amp; Refi'!BM3</f>
        <v>56</v>
      </c>
      <c r="BT3" s="21">
        <f>'Debt &amp; Refi'!BN3</f>
        <v>57</v>
      </c>
      <c r="BU3" s="21">
        <f>'Debt &amp; Refi'!BO3</f>
        <v>58</v>
      </c>
      <c r="BV3" s="21">
        <f>'Debt &amp; Refi'!BP3</f>
        <v>59</v>
      </c>
      <c r="BW3" s="21">
        <f>'Debt &amp; Refi'!BQ3</f>
        <v>60</v>
      </c>
      <c r="BX3" s="21">
        <f>'Debt &amp; Refi'!BR3</f>
        <v>61</v>
      </c>
      <c r="BY3" s="21">
        <f>'Debt &amp; Refi'!BS3</f>
        <v>62</v>
      </c>
      <c r="BZ3" s="21">
        <f>'Debt &amp; Refi'!BT3</f>
        <v>63</v>
      </c>
      <c r="CA3" s="21">
        <f>'Debt &amp; Refi'!BU3</f>
        <v>64</v>
      </c>
      <c r="CB3" s="21">
        <f>'Debt &amp; Refi'!BV3</f>
        <v>65</v>
      </c>
      <c r="CC3" s="21">
        <f>'Debt &amp; Refi'!BW3</f>
        <v>66</v>
      </c>
      <c r="CD3" s="21">
        <f>'Debt &amp; Refi'!BX3</f>
        <v>67</v>
      </c>
      <c r="CE3" s="21">
        <f>'Debt &amp; Refi'!BY3</f>
        <v>68</v>
      </c>
      <c r="CF3" s="21">
        <f>'Debt &amp; Refi'!BZ3</f>
        <v>69</v>
      </c>
      <c r="CG3" s="21">
        <f>'Debt &amp; Refi'!CA3</f>
        <v>70</v>
      </c>
      <c r="CH3" s="21">
        <f>'Debt &amp; Refi'!CB3</f>
        <v>71</v>
      </c>
      <c r="CI3" s="21">
        <f>'Debt &amp; Refi'!CC3</f>
        <v>72</v>
      </c>
      <c r="CJ3" s="21">
        <f>'Debt &amp; Refi'!CD3</f>
        <v>73</v>
      </c>
      <c r="CK3" s="21">
        <f>'Debt &amp; Refi'!CE3</f>
        <v>74</v>
      </c>
      <c r="CL3" s="21">
        <f>'Debt &amp; Refi'!CF3</f>
        <v>75</v>
      </c>
      <c r="CM3" s="21">
        <f>'Debt &amp; Refi'!CG3</f>
        <v>76</v>
      </c>
      <c r="CN3" s="21">
        <f>'Debt &amp; Refi'!CH3</f>
        <v>77</v>
      </c>
      <c r="CO3" s="21">
        <f>'Debt &amp; Refi'!CI3</f>
        <v>78</v>
      </c>
      <c r="CP3" s="21">
        <f>'Debt &amp; Refi'!CJ3</f>
        <v>79</v>
      </c>
      <c r="CQ3" s="21">
        <f>'Debt &amp; Refi'!CK3</f>
        <v>80</v>
      </c>
      <c r="CR3" s="21">
        <f>'Debt &amp; Refi'!CL3</f>
        <v>81</v>
      </c>
      <c r="CS3" s="21">
        <f>'Debt &amp; Refi'!CM3</f>
        <v>82</v>
      </c>
      <c r="CT3" s="21">
        <f>'Debt &amp; Refi'!CN3</f>
        <v>83</v>
      </c>
      <c r="CU3" s="21">
        <f>'Debt &amp; Refi'!CO3</f>
        <v>84</v>
      </c>
      <c r="CV3" s="21">
        <f>'Debt &amp; Refi'!CP3</f>
        <v>85</v>
      </c>
      <c r="CW3" s="21">
        <f>'Debt &amp; Refi'!CQ3</f>
        <v>86</v>
      </c>
      <c r="CX3" s="21">
        <f>'Debt &amp; Refi'!CR3</f>
        <v>87</v>
      </c>
      <c r="CY3" s="21">
        <f>'Debt &amp; Refi'!CS3</f>
        <v>88</v>
      </c>
      <c r="CZ3" s="21">
        <f>'Debt &amp; Refi'!CT3</f>
        <v>89</v>
      </c>
      <c r="DA3" s="21">
        <f>'Debt &amp; Refi'!CU3</f>
        <v>90</v>
      </c>
      <c r="DB3" s="21">
        <f>'Debt &amp; Refi'!CV3</f>
        <v>91</v>
      </c>
      <c r="DC3" s="21">
        <f>'Debt &amp; Refi'!CW3</f>
        <v>92</v>
      </c>
      <c r="DD3" s="21">
        <f>'Debt &amp; Refi'!CX3</f>
        <v>93</v>
      </c>
      <c r="DE3" s="21">
        <f>'Debt &amp; Refi'!CY3</f>
        <v>94</v>
      </c>
      <c r="DF3" s="21">
        <f>'Debt &amp; Refi'!CZ3</f>
        <v>95</v>
      </c>
      <c r="DG3" s="21">
        <f>'Debt &amp; Refi'!DA3</f>
        <v>96</v>
      </c>
      <c r="DH3" s="21">
        <f>'Debt &amp; Refi'!DB3</f>
        <v>97</v>
      </c>
      <c r="DI3" s="21">
        <f>'Debt &amp; Refi'!DC3</f>
        <v>98</v>
      </c>
      <c r="DJ3" s="21">
        <f>'Debt &amp; Refi'!DD3</f>
        <v>99</v>
      </c>
      <c r="DK3" s="21">
        <f>'Debt &amp; Refi'!DE3</f>
        <v>100</v>
      </c>
      <c r="DL3" s="21">
        <f>'Debt &amp; Refi'!DF3</f>
        <v>101</v>
      </c>
      <c r="DM3" s="21">
        <f>'Debt &amp; Refi'!DG3</f>
        <v>102</v>
      </c>
      <c r="DN3" s="21">
        <f>'Debt &amp; Refi'!DH3</f>
        <v>103</v>
      </c>
      <c r="DO3" s="21">
        <f>'Debt &amp; Refi'!DI3</f>
        <v>104</v>
      </c>
      <c r="DP3" s="21">
        <f>'Debt &amp; Refi'!DJ3</f>
        <v>105</v>
      </c>
      <c r="DQ3" s="21">
        <f>'Debt &amp; Refi'!DK3</f>
        <v>106</v>
      </c>
      <c r="DR3" s="21">
        <f>'Debt &amp; Refi'!DL3</f>
        <v>107</v>
      </c>
      <c r="DS3" s="21">
        <f>'Debt &amp; Refi'!DM3</f>
        <v>108</v>
      </c>
      <c r="DT3" s="21">
        <f>'Debt &amp; Refi'!DN3</f>
        <v>109</v>
      </c>
      <c r="DU3" s="21">
        <f>'Debt &amp; Refi'!DO3</f>
        <v>110</v>
      </c>
      <c r="DV3" s="21">
        <f>'Debt &amp; Refi'!DP3</f>
        <v>111</v>
      </c>
      <c r="DW3" s="21">
        <f>'Debt &amp; Refi'!DQ3</f>
        <v>112</v>
      </c>
      <c r="DX3" s="21">
        <f>'Debt &amp; Refi'!DR3</f>
        <v>113</v>
      </c>
      <c r="DY3" s="21">
        <f>'Debt &amp; Refi'!DS3</f>
        <v>114</v>
      </c>
      <c r="DZ3" s="21">
        <f>'Debt &amp; Refi'!DT3</f>
        <v>115</v>
      </c>
      <c r="EA3" s="21">
        <f>'Debt &amp; Refi'!DU3</f>
        <v>116</v>
      </c>
      <c r="EB3" s="21">
        <f>'Debt &amp; Refi'!DV3</f>
        <v>117</v>
      </c>
      <c r="EC3" s="21">
        <f>'Debt &amp; Refi'!DW3</f>
        <v>118</v>
      </c>
      <c r="ED3" s="21">
        <f>'Debt &amp; Refi'!DX3</f>
        <v>119</v>
      </c>
      <c r="EE3" s="21">
        <f>'Debt &amp; Refi'!DY3</f>
        <v>120</v>
      </c>
      <c r="EF3" s="21">
        <f>'Debt &amp; Refi'!DZ3</f>
        <v>121</v>
      </c>
      <c r="EG3" s="21">
        <f>'Debt &amp; Refi'!EA3</f>
        <v>122</v>
      </c>
      <c r="EH3" s="21">
        <f>'Debt &amp; Refi'!EB3</f>
        <v>123</v>
      </c>
      <c r="EI3" s="21">
        <f>'Debt &amp; Refi'!EC3</f>
        <v>124</v>
      </c>
      <c r="EJ3" s="21">
        <f>'Debt &amp; Refi'!ED3</f>
        <v>125</v>
      </c>
      <c r="EK3" s="21">
        <f>'Debt &amp; Refi'!EE3</f>
        <v>126</v>
      </c>
      <c r="EL3" s="21">
        <f>'Debt &amp; Refi'!EF3</f>
        <v>127</v>
      </c>
      <c r="EM3" s="21">
        <f>'Debt &amp; Refi'!EG3</f>
        <v>128</v>
      </c>
      <c r="EN3" s="21">
        <f>'Debt &amp; Refi'!EH3</f>
        <v>129</v>
      </c>
      <c r="EO3" s="21">
        <f>'Debt &amp; Refi'!EI3</f>
        <v>130</v>
      </c>
      <c r="EP3" s="21">
        <f>'Debt &amp; Refi'!EJ3</f>
        <v>131</v>
      </c>
      <c r="EQ3" s="21">
        <f>'Debt &amp; Refi'!EK3</f>
        <v>132</v>
      </c>
      <c r="ER3" s="21">
        <f>'Debt &amp; Refi'!EL3</f>
        <v>133</v>
      </c>
      <c r="ES3" s="21">
        <f>'Debt &amp; Refi'!EM3</f>
        <v>134</v>
      </c>
      <c r="ET3" s="21">
        <f>'Debt &amp; Refi'!EN3</f>
        <v>135</v>
      </c>
      <c r="EU3" s="21">
        <f>'Debt &amp; Refi'!EO3</f>
        <v>136</v>
      </c>
      <c r="EV3" s="21">
        <f>'Debt &amp; Refi'!EP3</f>
        <v>137</v>
      </c>
      <c r="EW3" s="21">
        <f>'Debt &amp; Refi'!EQ3</f>
        <v>138</v>
      </c>
      <c r="EX3" s="21">
        <f>'Debt &amp; Refi'!ER3</f>
        <v>139</v>
      </c>
      <c r="EY3" s="21">
        <f>'Debt &amp; Refi'!ES3</f>
        <v>140</v>
      </c>
      <c r="EZ3" s="21">
        <f>'Debt &amp; Refi'!ET3</f>
        <v>141</v>
      </c>
      <c r="FA3" s="21">
        <f>'Debt &amp; Refi'!EU3</f>
        <v>142</v>
      </c>
      <c r="FB3" s="21">
        <f>'Debt &amp; Refi'!EV3</f>
        <v>143</v>
      </c>
      <c r="FC3" s="21">
        <f>'Debt &amp; Refi'!EW3</f>
        <v>144</v>
      </c>
      <c r="FD3" s="21">
        <f>'Debt &amp; Refi'!EX3</f>
        <v>145</v>
      </c>
      <c r="FE3" s="21">
        <f>'Debt &amp; Refi'!EY3</f>
        <v>146</v>
      </c>
      <c r="FF3" s="21">
        <f>'Debt &amp; Refi'!EZ3</f>
        <v>147</v>
      </c>
      <c r="FG3" s="21">
        <f>'Debt &amp; Refi'!FA3</f>
        <v>148</v>
      </c>
      <c r="FH3" s="21">
        <f>'Debt &amp; Refi'!FB3</f>
        <v>149</v>
      </c>
      <c r="FI3" s="21">
        <f>'Debt &amp; Refi'!FC3</f>
        <v>150</v>
      </c>
      <c r="FJ3" s="21">
        <f>'Debt &amp; Refi'!FD3</f>
        <v>151</v>
      </c>
      <c r="FK3" s="21">
        <f>'Debt &amp; Refi'!FE3</f>
        <v>152</v>
      </c>
      <c r="FL3" s="21">
        <f>'Debt &amp; Refi'!FF3</f>
        <v>153</v>
      </c>
      <c r="FM3" s="21">
        <f>'Debt &amp; Refi'!FG3</f>
        <v>154</v>
      </c>
      <c r="FN3" s="21">
        <f>'Debt &amp; Refi'!FH3</f>
        <v>155</v>
      </c>
      <c r="FO3" s="21">
        <f>'Debt &amp; Refi'!FI3</f>
        <v>156</v>
      </c>
      <c r="FP3" s="21">
        <f>'Debt &amp; Refi'!FJ3</f>
        <v>157</v>
      </c>
      <c r="FQ3" s="21">
        <f>'Debt &amp; Refi'!FK3</f>
        <v>158</v>
      </c>
      <c r="FR3" s="21">
        <f>'Debt &amp; Refi'!FL3</f>
        <v>159</v>
      </c>
      <c r="FS3" s="21">
        <f>'Debt &amp; Refi'!FM3</f>
        <v>160</v>
      </c>
      <c r="FT3" s="21">
        <f>'Debt &amp; Refi'!FN3</f>
        <v>161</v>
      </c>
      <c r="FU3" s="21">
        <f>'Debt &amp; Refi'!FO3</f>
        <v>162</v>
      </c>
      <c r="FV3" s="21">
        <f>'Debt &amp; Refi'!FP3</f>
        <v>163</v>
      </c>
      <c r="FW3" s="21">
        <f>'Debt &amp; Refi'!FQ3</f>
        <v>164</v>
      </c>
      <c r="FX3" s="21">
        <f>'Debt &amp; Refi'!FR3</f>
        <v>165</v>
      </c>
      <c r="FY3" s="21">
        <f>'Debt &amp; Refi'!FS3</f>
        <v>166</v>
      </c>
      <c r="FZ3" s="21">
        <f>'Debt &amp; Refi'!FT3</f>
        <v>167</v>
      </c>
      <c r="GA3" s="21">
        <f>'Debt &amp; Refi'!FU3</f>
        <v>168</v>
      </c>
      <c r="GB3" s="21">
        <f>'Debt &amp; Refi'!FV3</f>
        <v>169</v>
      </c>
      <c r="GC3" s="21">
        <f>'Debt &amp; Refi'!FW3</f>
        <v>170</v>
      </c>
      <c r="GD3" s="21">
        <f>'Debt &amp; Refi'!FX3</f>
        <v>171</v>
      </c>
      <c r="GE3" s="21">
        <f>'Debt &amp; Refi'!FY3</f>
        <v>172</v>
      </c>
      <c r="GF3" s="21">
        <f>'Debt &amp; Refi'!FZ3</f>
        <v>173</v>
      </c>
      <c r="GG3" s="21">
        <f>'Debt &amp; Refi'!GA3</f>
        <v>174</v>
      </c>
      <c r="GH3" s="21">
        <f>'Debt &amp; Refi'!GB3</f>
        <v>175</v>
      </c>
      <c r="GI3" s="21">
        <f>'Debt &amp; Refi'!GC3</f>
        <v>176</v>
      </c>
      <c r="GJ3" s="21">
        <f>'Debt &amp; Refi'!GD3</f>
        <v>177</v>
      </c>
      <c r="GK3" s="21">
        <f>'Debt &amp; Refi'!GE3</f>
        <v>178</v>
      </c>
      <c r="GL3" s="21">
        <f>'Debt &amp; Refi'!GF3</f>
        <v>179</v>
      </c>
      <c r="GM3" s="21">
        <f>'Debt &amp; Refi'!GG3</f>
        <v>180</v>
      </c>
      <c r="GN3" s="21">
        <f>'Debt &amp; Refi'!GH3</f>
        <v>181</v>
      </c>
      <c r="GO3" s="21">
        <f>'Debt &amp; Refi'!GI3</f>
        <v>182</v>
      </c>
      <c r="GP3" s="21">
        <f>'Debt &amp; Refi'!GJ3</f>
        <v>183</v>
      </c>
      <c r="GQ3" s="21">
        <f>'Debt &amp; Refi'!GK3</f>
        <v>184</v>
      </c>
      <c r="GR3" s="21">
        <f>'Debt &amp; Refi'!GL3</f>
        <v>185</v>
      </c>
      <c r="GS3" s="21">
        <f>'Debt &amp; Refi'!GM3</f>
        <v>186</v>
      </c>
      <c r="GT3" s="21">
        <f>'Debt &amp; Refi'!GN3</f>
        <v>187</v>
      </c>
      <c r="GU3" s="21">
        <f>'Debt &amp; Refi'!GO3</f>
        <v>188</v>
      </c>
      <c r="GV3" s="21">
        <f>'Debt &amp; Refi'!GP3</f>
        <v>189</v>
      </c>
      <c r="GW3" s="21">
        <f>'Debt &amp; Refi'!GQ3</f>
        <v>190</v>
      </c>
      <c r="GX3" s="21">
        <f>'Debt &amp; Refi'!GR3</f>
        <v>191</v>
      </c>
      <c r="GY3" s="21">
        <f>'Debt &amp; Refi'!GS3</f>
        <v>192</v>
      </c>
      <c r="GZ3" s="21">
        <f>'Debt &amp; Refi'!GT3</f>
        <v>193</v>
      </c>
      <c r="HA3" s="21">
        <f>'Debt &amp; Refi'!GU3</f>
        <v>194</v>
      </c>
      <c r="HB3" s="21">
        <f>'Debt &amp; Refi'!GV3</f>
        <v>195</v>
      </c>
      <c r="HC3" s="21">
        <f>'Debt &amp; Refi'!GW3</f>
        <v>196</v>
      </c>
      <c r="HD3" s="21">
        <f>'Debt &amp; Refi'!GX3</f>
        <v>197</v>
      </c>
      <c r="HE3" s="21">
        <f>'Debt &amp; Refi'!GY3</f>
        <v>198</v>
      </c>
      <c r="HF3" s="21">
        <f>'Debt &amp; Refi'!GZ3</f>
        <v>199</v>
      </c>
      <c r="HG3" s="21">
        <f>'Debt &amp; Refi'!HA3</f>
        <v>200</v>
      </c>
      <c r="HH3" s="21">
        <f>'Debt &amp; Refi'!HB3</f>
        <v>201</v>
      </c>
      <c r="HI3" s="21">
        <f>'Debt &amp; Refi'!HC3</f>
        <v>202</v>
      </c>
      <c r="HJ3" s="21">
        <f>'Debt &amp; Refi'!HD3</f>
        <v>203</v>
      </c>
      <c r="HK3" s="21">
        <f>'Debt &amp; Refi'!HE3</f>
        <v>204</v>
      </c>
      <c r="HL3" s="21">
        <f>'Debt &amp; Refi'!HF3</f>
        <v>205</v>
      </c>
      <c r="HM3" s="21">
        <f>'Debt &amp; Refi'!HG3</f>
        <v>206</v>
      </c>
      <c r="HN3" s="21">
        <f>'Debt &amp; Refi'!HH3</f>
        <v>207</v>
      </c>
      <c r="HO3" s="21">
        <f>'Debt &amp; Refi'!HI3</f>
        <v>208</v>
      </c>
      <c r="HP3" s="21">
        <f>'Debt &amp; Refi'!HJ3</f>
        <v>209</v>
      </c>
      <c r="HQ3" s="21">
        <f>'Debt &amp; Refi'!HK3</f>
        <v>210</v>
      </c>
      <c r="HR3" s="21">
        <f>'Debt &amp; Refi'!HL3</f>
        <v>211</v>
      </c>
      <c r="HS3" s="21">
        <f>'Debt &amp; Refi'!HM3</f>
        <v>212</v>
      </c>
      <c r="HT3" s="21">
        <f>'Debt &amp; Refi'!HN3</f>
        <v>213</v>
      </c>
      <c r="HU3" s="21">
        <f>'Debt &amp; Refi'!HO3</f>
        <v>214</v>
      </c>
      <c r="HV3" s="21">
        <f>'Debt &amp; Refi'!HP3</f>
        <v>215</v>
      </c>
      <c r="HW3" s="21">
        <f>'Debt &amp; Refi'!HQ3</f>
        <v>216</v>
      </c>
      <c r="HX3" s="21">
        <f>'Debt &amp; Refi'!HR3</f>
        <v>217</v>
      </c>
      <c r="HY3" s="21">
        <f>'Debt &amp; Refi'!HS3</f>
        <v>218</v>
      </c>
      <c r="HZ3" s="21">
        <f>'Debt &amp; Refi'!HT3</f>
        <v>219</v>
      </c>
      <c r="IA3" s="21">
        <f>'Debt &amp; Refi'!HU3</f>
        <v>220</v>
      </c>
      <c r="IB3" s="21">
        <f>'Debt &amp; Refi'!HV3</f>
        <v>221</v>
      </c>
      <c r="IC3" s="21">
        <f>'Debt &amp; Refi'!HW3</f>
        <v>222</v>
      </c>
      <c r="ID3" s="21">
        <f>'Debt &amp; Refi'!HX3</f>
        <v>223</v>
      </c>
      <c r="IE3" s="21">
        <f>'Debt &amp; Refi'!HY3</f>
        <v>224</v>
      </c>
      <c r="IF3" s="21">
        <f>'Debt &amp; Refi'!HZ3</f>
        <v>225</v>
      </c>
      <c r="IG3" s="21">
        <f>'Debt &amp; Refi'!IA3</f>
        <v>226</v>
      </c>
      <c r="IH3" s="21">
        <f>'Debt &amp; Refi'!IB3</f>
        <v>227</v>
      </c>
      <c r="II3" s="21">
        <f>'Debt &amp; Refi'!IC3</f>
        <v>228</v>
      </c>
      <c r="IJ3" s="21">
        <f>'Debt &amp; Refi'!ID3</f>
        <v>229</v>
      </c>
      <c r="IK3" s="21">
        <f>'Debt &amp; Refi'!IE3</f>
        <v>230</v>
      </c>
      <c r="IL3" s="21">
        <f>'Debt &amp; Refi'!IF3</f>
        <v>231</v>
      </c>
      <c r="IM3" s="21">
        <f>'Debt &amp; Refi'!IG3</f>
        <v>232</v>
      </c>
      <c r="IN3" s="21">
        <f>'Debt &amp; Refi'!IH3</f>
        <v>233</v>
      </c>
      <c r="IO3" s="21">
        <f>'Debt &amp; Refi'!II3</f>
        <v>234</v>
      </c>
      <c r="IP3" s="21">
        <f>'Debt &amp; Refi'!IJ3</f>
        <v>235</v>
      </c>
      <c r="IQ3" s="21">
        <f>'Debt &amp; Refi'!IK3</f>
        <v>236</v>
      </c>
      <c r="IR3" s="21">
        <f>'Debt &amp; Refi'!IL3</f>
        <v>237</v>
      </c>
      <c r="IS3" s="21">
        <f>'Debt &amp; Refi'!IM3</f>
        <v>238</v>
      </c>
      <c r="IT3" s="21">
        <f>'Debt &amp; Refi'!IN3</f>
        <v>239</v>
      </c>
      <c r="IU3" s="21">
        <f>'Debt &amp; Refi'!IO3</f>
        <v>240</v>
      </c>
      <c r="IV3" s="21">
        <f>'Debt &amp; Refi'!IP3</f>
        <v>241</v>
      </c>
      <c r="IW3" s="21">
        <f>'Debt &amp; Refi'!IQ3</f>
        <v>242</v>
      </c>
      <c r="IX3" s="21">
        <f>'Debt &amp; Refi'!IR3</f>
        <v>243</v>
      </c>
      <c r="IY3" s="21">
        <f>'Debt &amp; Refi'!IS3</f>
        <v>244</v>
      </c>
      <c r="IZ3" s="21">
        <f>'Debt &amp; Refi'!IT3</f>
        <v>245</v>
      </c>
      <c r="JA3" s="21">
        <f>'Debt &amp; Refi'!IU3</f>
        <v>246</v>
      </c>
      <c r="JB3" s="21">
        <f>'Debt &amp; Refi'!IV3</f>
        <v>247</v>
      </c>
      <c r="JC3" s="21">
        <f>'Debt &amp; Refi'!IW3</f>
        <v>248</v>
      </c>
      <c r="JD3" s="21">
        <f>'Debt &amp; Refi'!IX3</f>
        <v>249</v>
      </c>
      <c r="JE3" s="21">
        <f>'Debt &amp; Refi'!IY3</f>
        <v>250</v>
      </c>
      <c r="JF3" s="21">
        <f>'Debt &amp; Refi'!IZ3</f>
        <v>251</v>
      </c>
      <c r="JG3" s="21">
        <f>'Debt &amp; Refi'!JA3</f>
        <v>252</v>
      </c>
      <c r="JH3" s="21">
        <f>'Debt &amp; Refi'!JB3</f>
        <v>253</v>
      </c>
      <c r="JI3" s="21">
        <f>'Debt &amp; Refi'!JC3</f>
        <v>254</v>
      </c>
      <c r="JJ3" s="21">
        <f>'Debt &amp; Refi'!JD3</f>
        <v>255</v>
      </c>
      <c r="JK3" s="21">
        <f>'Debt &amp; Refi'!JE3</f>
        <v>256</v>
      </c>
      <c r="JL3" s="21">
        <f>'Debt &amp; Refi'!JF3</f>
        <v>257</v>
      </c>
      <c r="JM3" s="21">
        <f>'Debt &amp; Refi'!JG3</f>
        <v>258</v>
      </c>
      <c r="JN3" s="21">
        <f>'Debt &amp; Refi'!JH3</f>
        <v>259</v>
      </c>
      <c r="JO3" s="21">
        <f>'Debt &amp; Refi'!JI3</f>
        <v>260</v>
      </c>
      <c r="JP3" s="21">
        <f>'Debt &amp; Refi'!JJ3</f>
        <v>261</v>
      </c>
      <c r="JQ3" s="21">
        <f>'Debt &amp; Refi'!JK3</f>
        <v>262</v>
      </c>
      <c r="JR3" s="21">
        <f>'Debt &amp; Refi'!JL3</f>
        <v>263</v>
      </c>
      <c r="JS3" s="21">
        <f>'Debt &amp; Refi'!JM3</f>
        <v>264</v>
      </c>
      <c r="JT3" s="21">
        <f>'Debt &amp; Refi'!JN3</f>
        <v>265</v>
      </c>
      <c r="JU3" s="21">
        <f>'Debt &amp; Refi'!JO3</f>
        <v>266</v>
      </c>
      <c r="JV3" s="21">
        <f>'Debt &amp; Refi'!JP3</f>
        <v>267</v>
      </c>
      <c r="JW3" s="21">
        <f>'Debt &amp; Refi'!JQ3</f>
        <v>268</v>
      </c>
      <c r="JX3" s="21">
        <f>'Debt &amp; Refi'!JR3</f>
        <v>269</v>
      </c>
      <c r="JY3" s="21">
        <f>'Debt &amp; Refi'!JS3</f>
        <v>270</v>
      </c>
      <c r="JZ3" s="21">
        <f>'Debt &amp; Refi'!JT3</f>
        <v>271</v>
      </c>
      <c r="KA3" s="21">
        <f>'Debt &amp; Refi'!JU3</f>
        <v>272</v>
      </c>
      <c r="KB3" s="21">
        <f>'Debt &amp; Refi'!JV3</f>
        <v>273</v>
      </c>
      <c r="KC3" s="21">
        <f>'Debt &amp; Refi'!JW3</f>
        <v>274</v>
      </c>
      <c r="KD3" s="21">
        <f>'Debt &amp; Refi'!JX3</f>
        <v>275</v>
      </c>
      <c r="KE3" s="21">
        <f>'Debt &amp; Refi'!JY3</f>
        <v>276</v>
      </c>
      <c r="KF3" s="21">
        <f>'Debt &amp; Refi'!JZ3</f>
        <v>277</v>
      </c>
      <c r="KG3" s="21">
        <f>'Debt &amp; Refi'!KA3</f>
        <v>278</v>
      </c>
      <c r="KH3" s="21">
        <f>'Debt &amp; Refi'!KB3</f>
        <v>279</v>
      </c>
      <c r="KI3" s="21">
        <f>'Debt &amp; Refi'!KC3</f>
        <v>280</v>
      </c>
      <c r="KJ3" s="21">
        <f>'Debt &amp; Refi'!KD3</f>
        <v>281</v>
      </c>
      <c r="KK3" s="21">
        <f>'Debt &amp; Refi'!KE3</f>
        <v>282</v>
      </c>
      <c r="KL3" s="21">
        <f>'Debt &amp; Refi'!KF3</f>
        <v>283</v>
      </c>
      <c r="KM3" s="21">
        <f>'Debt &amp; Refi'!KG3</f>
        <v>284</v>
      </c>
      <c r="KN3" s="21">
        <f>'Debt &amp; Refi'!KH3</f>
        <v>285</v>
      </c>
      <c r="KO3" s="21">
        <f>'Debt &amp; Refi'!KI3</f>
        <v>286</v>
      </c>
      <c r="KP3" s="21">
        <f>'Debt &amp; Refi'!KJ3</f>
        <v>287</v>
      </c>
      <c r="KQ3" s="21">
        <f>'Debt &amp; Refi'!KK3</f>
        <v>288</v>
      </c>
      <c r="KR3" s="21">
        <f>'Debt &amp; Refi'!KL3</f>
        <v>289</v>
      </c>
      <c r="KS3" s="21">
        <f>'Debt &amp; Refi'!KM3</f>
        <v>290</v>
      </c>
      <c r="KT3" s="21">
        <f>'Debt &amp; Refi'!KN3</f>
        <v>291</v>
      </c>
      <c r="KU3" s="21">
        <f>'Debt &amp; Refi'!KO3</f>
        <v>292</v>
      </c>
      <c r="KV3" s="21">
        <f>'Debt &amp; Refi'!KP3</f>
        <v>293</v>
      </c>
      <c r="KW3" s="21">
        <f>'Debt &amp; Refi'!KQ3</f>
        <v>294</v>
      </c>
      <c r="KX3" s="21">
        <f>'Debt &amp; Refi'!KR3</f>
        <v>295</v>
      </c>
      <c r="KY3" s="21">
        <f>'Debt &amp; Refi'!KS3</f>
        <v>296</v>
      </c>
      <c r="KZ3" s="21">
        <f>'Debt &amp; Refi'!KT3</f>
        <v>297</v>
      </c>
      <c r="LA3" s="21">
        <f>'Debt &amp; Refi'!KU3</f>
        <v>298</v>
      </c>
      <c r="LB3" s="21">
        <f>'Debt &amp; Refi'!KV3</f>
        <v>299</v>
      </c>
      <c r="LC3" s="21">
        <f>'Debt &amp; Refi'!KW3</f>
        <v>300</v>
      </c>
      <c r="LD3" s="21">
        <f>'Debt &amp; Refi'!KX3</f>
        <v>301</v>
      </c>
      <c r="LE3" s="21">
        <f>'Debt &amp; Refi'!KY3</f>
        <v>302</v>
      </c>
      <c r="LF3" s="21">
        <f>'Debt &amp; Refi'!KZ3</f>
        <v>303</v>
      </c>
      <c r="LG3" s="21">
        <f>'Debt &amp; Refi'!LA3</f>
        <v>304</v>
      </c>
      <c r="LH3" s="21">
        <f>'Debt &amp; Refi'!LB3</f>
        <v>305</v>
      </c>
      <c r="LI3" s="21">
        <f>'Debt &amp; Refi'!LC3</f>
        <v>306</v>
      </c>
      <c r="LJ3" s="21">
        <f>'Debt &amp; Refi'!LD3</f>
        <v>307</v>
      </c>
      <c r="LK3" s="21">
        <f>'Debt &amp; Refi'!LE3</f>
        <v>308</v>
      </c>
      <c r="LL3" s="21">
        <f>'Debt &amp; Refi'!LF3</f>
        <v>309</v>
      </c>
      <c r="LM3" s="21">
        <f>'Debt &amp; Refi'!LG3</f>
        <v>310</v>
      </c>
      <c r="LN3" s="21">
        <f>'Debt &amp; Refi'!LH3</f>
        <v>311</v>
      </c>
      <c r="LO3" s="21">
        <f>'Debt &amp; Refi'!LI3</f>
        <v>312</v>
      </c>
      <c r="LP3" s="21">
        <f>'Debt &amp; Refi'!LJ3</f>
        <v>313</v>
      </c>
      <c r="LQ3" s="21">
        <f>'Debt &amp; Refi'!LK3</f>
        <v>314</v>
      </c>
      <c r="LR3" s="21">
        <f>'Debt &amp; Refi'!LL3</f>
        <v>315</v>
      </c>
      <c r="LS3" s="21">
        <f>'Debt &amp; Refi'!LM3</f>
        <v>316</v>
      </c>
      <c r="LT3" s="21">
        <f>'Debt &amp; Refi'!LN3</f>
        <v>317</v>
      </c>
      <c r="LU3" s="21">
        <f>'Debt &amp; Refi'!LO3</f>
        <v>318</v>
      </c>
      <c r="LV3" s="21">
        <f>'Debt &amp; Refi'!LP3</f>
        <v>319</v>
      </c>
      <c r="LW3" s="21">
        <f>'Debt &amp; Refi'!LQ3</f>
        <v>320</v>
      </c>
      <c r="LX3" s="21">
        <f>'Debt &amp; Refi'!LR3</f>
        <v>321</v>
      </c>
      <c r="LY3" s="21">
        <f>'Debt &amp; Refi'!LS3</f>
        <v>322</v>
      </c>
      <c r="LZ3" s="21">
        <f>'Debt &amp; Refi'!LT3</f>
        <v>323</v>
      </c>
      <c r="MA3" s="21">
        <f>'Debt &amp; Refi'!LU3</f>
        <v>324</v>
      </c>
      <c r="MB3" s="21">
        <f>'Debt &amp; Refi'!LV3</f>
        <v>325</v>
      </c>
      <c r="MC3" s="21">
        <f>'Debt &amp; Refi'!LW3</f>
        <v>326</v>
      </c>
      <c r="MD3" s="21">
        <f>'Debt &amp; Refi'!LX3</f>
        <v>327</v>
      </c>
      <c r="ME3" s="21">
        <f>'Debt &amp; Refi'!LY3</f>
        <v>328</v>
      </c>
      <c r="MF3" s="21">
        <f>'Debt &amp; Refi'!LZ3</f>
        <v>329</v>
      </c>
      <c r="MG3" s="21">
        <f>'Debt &amp; Refi'!MA3</f>
        <v>330</v>
      </c>
      <c r="MH3" s="21">
        <f>'Debt &amp; Refi'!MB3</f>
        <v>331</v>
      </c>
      <c r="MI3" s="21">
        <f>'Debt &amp; Refi'!MC3</f>
        <v>332</v>
      </c>
      <c r="MJ3" s="21">
        <f>'Debt &amp; Refi'!MD3</f>
        <v>333</v>
      </c>
      <c r="MK3" s="21">
        <f>'Debt &amp; Refi'!ME3</f>
        <v>334</v>
      </c>
      <c r="ML3" s="21">
        <f>'Debt &amp; Refi'!MF3</f>
        <v>335</v>
      </c>
      <c r="MM3" s="21">
        <f>'Debt &amp; Refi'!MG3</f>
        <v>336</v>
      </c>
      <c r="MN3" s="21">
        <f>'Debt &amp; Refi'!MH3</f>
        <v>337</v>
      </c>
      <c r="MO3" s="21">
        <f>'Debt &amp; Refi'!MI3</f>
        <v>338</v>
      </c>
      <c r="MP3" s="21">
        <f>'Debt &amp; Refi'!MJ3</f>
        <v>339</v>
      </c>
      <c r="MQ3" s="21">
        <f>'Debt &amp; Refi'!MK3</f>
        <v>340</v>
      </c>
      <c r="MR3" s="21">
        <f>'Debt &amp; Refi'!ML3</f>
        <v>341</v>
      </c>
      <c r="MS3" s="21">
        <f>'Debt &amp; Refi'!MM3</f>
        <v>342</v>
      </c>
      <c r="MT3" s="21">
        <f>'Debt &amp; Refi'!MN3</f>
        <v>343</v>
      </c>
      <c r="MU3" s="21">
        <f>'Debt &amp; Refi'!MO3</f>
        <v>344</v>
      </c>
      <c r="MV3" s="21">
        <f>'Debt &amp; Refi'!MP3</f>
        <v>345</v>
      </c>
      <c r="MW3" s="21">
        <f>'Debt &amp; Refi'!MQ3</f>
        <v>346</v>
      </c>
      <c r="MX3" s="21">
        <f>'Debt &amp; Refi'!MR3</f>
        <v>347</v>
      </c>
      <c r="MY3" s="21">
        <f>'Debt &amp; Refi'!MS3</f>
        <v>348</v>
      </c>
      <c r="MZ3" s="21">
        <f>'Debt &amp; Refi'!MT3</f>
        <v>349</v>
      </c>
      <c r="NA3" s="21">
        <f>'Debt &amp; Refi'!MU3</f>
        <v>350</v>
      </c>
      <c r="NB3" s="21">
        <f>'Debt &amp; Refi'!MV3</f>
        <v>351</v>
      </c>
      <c r="NC3" s="21">
        <f>'Debt &amp; Refi'!MW3</f>
        <v>352</v>
      </c>
      <c r="ND3" s="21">
        <f>'Debt &amp; Refi'!MX3</f>
        <v>353</v>
      </c>
      <c r="NE3" s="21">
        <f>'Debt &amp; Refi'!MY3</f>
        <v>354</v>
      </c>
      <c r="NF3" s="21">
        <f>'Debt &amp; Refi'!MZ3</f>
        <v>355</v>
      </c>
      <c r="NG3" s="21">
        <f>'Debt &amp; Refi'!NA3</f>
        <v>356</v>
      </c>
      <c r="NH3" s="21">
        <f>'Debt &amp; Refi'!NB3</f>
        <v>357</v>
      </c>
      <c r="NI3" s="21">
        <f>'Debt &amp; Refi'!NC3</f>
        <v>358</v>
      </c>
      <c r="NJ3" s="21">
        <f>'Debt &amp; Refi'!ND3</f>
        <v>359</v>
      </c>
      <c r="NK3" s="21">
        <f>'Debt &amp; Refi'!NE3</f>
        <v>360</v>
      </c>
      <c r="NL3" s="21">
        <f>'Debt &amp; Refi'!NF3</f>
        <v>361</v>
      </c>
      <c r="NM3" s="21">
        <f>'Debt &amp; Refi'!NG3</f>
        <v>362</v>
      </c>
      <c r="NN3" s="21">
        <f>'Debt &amp; Refi'!NH3</f>
        <v>363</v>
      </c>
      <c r="NO3" s="185"/>
    </row>
    <row r="4" ht="19.5" customHeight="1">
      <c r="A4" s="186"/>
      <c r="B4" s="186" t="s">
        <v>234</v>
      </c>
      <c r="C4" s="188">
        <f>++SUM(C5:C6)</f>
        <v>65000000</v>
      </c>
      <c r="D4" s="186"/>
      <c r="E4" s="186"/>
      <c r="F4" s="186"/>
      <c r="G4" s="186"/>
      <c r="H4" s="186"/>
      <c r="I4" s="186"/>
      <c r="J4" s="189"/>
      <c r="K4" s="185"/>
      <c r="L4" s="185"/>
      <c r="M4" s="113" t="s">
        <v>167</v>
      </c>
      <c r="N4" s="14"/>
      <c r="O4" s="155">
        <f>'Debt &amp; Refi'!I4</f>
        <v>45930</v>
      </c>
      <c r="P4" s="155">
        <f>'Debt &amp; Refi'!J4</f>
        <v>45961</v>
      </c>
      <c r="Q4" s="155">
        <f>'Debt &amp; Refi'!K4</f>
        <v>45991</v>
      </c>
      <c r="R4" s="155">
        <f>'Debt &amp; Refi'!L4</f>
        <v>46022</v>
      </c>
      <c r="S4" s="155">
        <f>'Debt &amp; Refi'!M4</f>
        <v>46053</v>
      </c>
      <c r="T4" s="155">
        <f>'Debt &amp; Refi'!N4</f>
        <v>46081</v>
      </c>
      <c r="U4" s="155">
        <f>'Debt &amp; Refi'!O4</f>
        <v>46112</v>
      </c>
      <c r="V4" s="155">
        <f>'Debt &amp; Refi'!P4</f>
        <v>46142</v>
      </c>
      <c r="W4" s="155">
        <f>'Debt &amp; Refi'!Q4</f>
        <v>46173</v>
      </c>
      <c r="X4" s="155">
        <f>'Debt &amp; Refi'!R4</f>
        <v>46203</v>
      </c>
      <c r="Y4" s="155">
        <f>'Debt &amp; Refi'!S4</f>
        <v>46234</v>
      </c>
      <c r="Z4" s="155">
        <f>'Debt &amp; Refi'!T4</f>
        <v>46265</v>
      </c>
      <c r="AA4" s="155">
        <f>'Debt &amp; Refi'!U4</f>
        <v>46295</v>
      </c>
      <c r="AB4" s="155">
        <f>'Debt &amp; Refi'!V4</f>
        <v>46326</v>
      </c>
      <c r="AC4" s="155">
        <f>'Debt &amp; Refi'!W4</f>
        <v>46356</v>
      </c>
      <c r="AD4" s="155">
        <f>'Debt &amp; Refi'!X4</f>
        <v>46387</v>
      </c>
      <c r="AE4" s="155">
        <f>'Debt &amp; Refi'!Y4</f>
        <v>46418</v>
      </c>
      <c r="AF4" s="155">
        <f>'Debt &amp; Refi'!Z4</f>
        <v>46446</v>
      </c>
      <c r="AG4" s="155">
        <f>'Debt &amp; Refi'!AA4</f>
        <v>46477</v>
      </c>
      <c r="AH4" s="155">
        <f>'Debt &amp; Refi'!AB4</f>
        <v>46507</v>
      </c>
      <c r="AI4" s="155">
        <f>'Debt &amp; Refi'!AC4</f>
        <v>46538</v>
      </c>
      <c r="AJ4" s="155">
        <f>'Debt &amp; Refi'!AD4</f>
        <v>46568</v>
      </c>
      <c r="AK4" s="155">
        <f>'Debt &amp; Refi'!AE4</f>
        <v>46599</v>
      </c>
      <c r="AL4" s="155">
        <f>'Debt &amp; Refi'!AF4</f>
        <v>46630</v>
      </c>
      <c r="AM4" s="155">
        <f>'Debt &amp; Refi'!AG4</f>
        <v>46660</v>
      </c>
      <c r="AN4" s="155">
        <f>'Debt &amp; Refi'!AH4</f>
        <v>46691</v>
      </c>
      <c r="AO4" s="155">
        <f>'Debt &amp; Refi'!AI4</f>
        <v>46721</v>
      </c>
      <c r="AP4" s="155">
        <f>'Debt &amp; Refi'!AJ4</f>
        <v>46752</v>
      </c>
      <c r="AQ4" s="155">
        <f>'Debt &amp; Refi'!AK4</f>
        <v>46783</v>
      </c>
      <c r="AR4" s="155">
        <f>'Debt &amp; Refi'!AL4</f>
        <v>46812</v>
      </c>
      <c r="AS4" s="155">
        <f>'Debt &amp; Refi'!AM4</f>
        <v>46843</v>
      </c>
      <c r="AT4" s="155">
        <f>'Debt &amp; Refi'!AN4</f>
        <v>46873</v>
      </c>
      <c r="AU4" s="155">
        <f>'Debt &amp; Refi'!AO4</f>
        <v>46904</v>
      </c>
      <c r="AV4" s="155">
        <f>'Debt &amp; Refi'!AP4</f>
        <v>46934</v>
      </c>
      <c r="AW4" s="155">
        <f>'Debt &amp; Refi'!AQ4</f>
        <v>46965</v>
      </c>
      <c r="AX4" s="155">
        <f>'Debt &amp; Refi'!AR4</f>
        <v>46996</v>
      </c>
      <c r="AY4" s="155">
        <f>'Debt &amp; Refi'!AS4</f>
        <v>47026</v>
      </c>
      <c r="AZ4" s="155">
        <f>'Debt &amp; Refi'!AT4</f>
        <v>47057</v>
      </c>
      <c r="BA4" s="155">
        <f>'Debt &amp; Refi'!AU4</f>
        <v>47087</v>
      </c>
      <c r="BB4" s="155">
        <f>'Debt &amp; Refi'!AV4</f>
        <v>47118</v>
      </c>
      <c r="BC4" s="155">
        <f>'Debt &amp; Refi'!AW4</f>
        <v>47149</v>
      </c>
      <c r="BD4" s="155">
        <f>'Debt &amp; Refi'!AX4</f>
        <v>47177</v>
      </c>
      <c r="BE4" s="155">
        <f>'Debt &amp; Refi'!AY4</f>
        <v>47208</v>
      </c>
      <c r="BF4" s="155">
        <f>'Debt &amp; Refi'!AZ4</f>
        <v>47238</v>
      </c>
      <c r="BG4" s="155">
        <f>'Debt &amp; Refi'!BA4</f>
        <v>47269</v>
      </c>
      <c r="BH4" s="155">
        <f>'Debt &amp; Refi'!BB4</f>
        <v>47299</v>
      </c>
      <c r="BI4" s="155">
        <f>'Debt &amp; Refi'!BC4</f>
        <v>47330</v>
      </c>
      <c r="BJ4" s="155">
        <f>'Debt &amp; Refi'!BD4</f>
        <v>47361</v>
      </c>
      <c r="BK4" s="155">
        <f>'Debt &amp; Refi'!BE4</f>
        <v>47391</v>
      </c>
      <c r="BL4" s="155">
        <f>'Debt &amp; Refi'!BF4</f>
        <v>47422</v>
      </c>
      <c r="BM4" s="155">
        <f>'Debt &amp; Refi'!BG4</f>
        <v>47452</v>
      </c>
      <c r="BN4" s="155">
        <f>'Debt &amp; Refi'!BH4</f>
        <v>47483</v>
      </c>
      <c r="BO4" s="155">
        <f>'Debt &amp; Refi'!BI4</f>
        <v>47514</v>
      </c>
      <c r="BP4" s="155">
        <f>'Debt &amp; Refi'!BJ4</f>
        <v>47542</v>
      </c>
      <c r="BQ4" s="155">
        <f>'Debt &amp; Refi'!BK4</f>
        <v>47573</v>
      </c>
      <c r="BR4" s="155">
        <f>'Debt &amp; Refi'!BL4</f>
        <v>47603</v>
      </c>
      <c r="BS4" s="155">
        <f>'Debt &amp; Refi'!BM4</f>
        <v>47634</v>
      </c>
      <c r="BT4" s="155">
        <f>'Debt &amp; Refi'!BN4</f>
        <v>47664</v>
      </c>
      <c r="BU4" s="155">
        <f>'Debt &amp; Refi'!BO4</f>
        <v>47695</v>
      </c>
      <c r="BV4" s="155">
        <f>'Debt &amp; Refi'!BP4</f>
        <v>47726</v>
      </c>
      <c r="BW4" s="155">
        <f>'Debt &amp; Refi'!BQ4</f>
        <v>47756</v>
      </c>
      <c r="BX4" s="155">
        <f>'Debt &amp; Refi'!BR4</f>
        <v>47787</v>
      </c>
      <c r="BY4" s="155">
        <f>'Debt &amp; Refi'!BS4</f>
        <v>47817</v>
      </c>
      <c r="BZ4" s="155">
        <f>'Debt &amp; Refi'!BT4</f>
        <v>47848</v>
      </c>
      <c r="CA4" s="155">
        <f>'Debt &amp; Refi'!BU4</f>
        <v>47879</v>
      </c>
      <c r="CB4" s="155">
        <f>'Debt &amp; Refi'!BV4</f>
        <v>47907</v>
      </c>
      <c r="CC4" s="155">
        <f>'Debt &amp; Refi'!BW4</f>
        <v>47938</v>
      </c>
      <c r="CD4" s="155">
        <f>'Debt &amp; Refi'!BX4</f>
        <v>47968</v>
      </c>
      <c r="CE4" s="155">
        <f>'Debt &amp; Refi'!BY4</f>
        <v>47999</v>
      </c>
      <c r="CF4" s="155">
        <f>'Debt &amp; Refi'!BZ4</f>
        <v>48029</v>
      </c>
      <c r="CG4" s="155">
        <f>'Debt &amp; Refi'!CA4</f>
        <v>48060</v>
      </c>
      <c r="CH4" s="155">
        <f>'Debt &amp; Refi'!CB4</f>
        <v>48091</v>
      </c>
      <c r="CI4" s="155">
        <f>'Debt &amp; Refi'!CC4</f>
        <v>48121</v>
      </c>
      <c r="CJ4" s="155">
        <f>'Debt &amp; Refi'!CD4</f>
        <v>48152</v>
      </c>
      <c r="CK4" s="155">
        <f>'Debt &amp; Refi'!CE4</f>
        <v>48182</v>
      </c>
      <c r="CL4" s="155">
        <f>'Debt &amp; Refi'!CF4</f>
        <v>48213</v>
      </c>
      <c r="CM4" s="155">
        <f>'Debt &amp; Refi'!CG4</f>
        <v>48244</v>
      </c>
      <c r="CN4" s="155">
        <f>'Debt &amp; Refi'!CH4</f>
        <v>48273</v>
      </c>
      <c r="CO4" s="155">
        <f>'Debt &amp; Refi'!CI4</f>
        <v>48304</v>
      </c>
      <c r="CP4" s="155">
        <f>'Debt &amp; Refi'!CJ4</f>
        <v>48334</v>
      </c>
      <c r="CQ4" s="155">
        <f>'Debt &amp; Refi'!CK4</f>
        <v>48365</v>
      </c>
      <c r="CR4" s="155">
        <f>'Debt &amp; Refi'!CL4</f>
        <v>48395</v>
      </c>
      <c r="CS4" s="155">
        <f>'Debt &amp; Refi'!CM4</f>
        <v>48426</v>
      </c>
      <c r="CT4" s="155">
        <f>'Debt &amp; Refi'!CN4</f>
        <v>48457</v>
      </c>
      <c r="CU4" s="155">
        <f>'Debt &amp; Refi'!CO4</f>
        <v>48487</v>
      </c>
      <c r="CV4" s="155">
        <f>'Debt &amp; Refi'!CP4</f>
        <v>48518</v>
      </c>
      <c r="CW4" s="155">
        <f>'Debt &amp; Refi'!CQ4</f>
        <v>48548</v>
      </c>
      <c r="CX4" s="155">
        <f>'Debt &amp; Refi'!CR4</f>
        <v>48579</v>
      </c>
      <c r="CY4" s="155">
        <f>'Debt &amp; Refi'!CS4</f>
        <v>48610</v>
      </c>
      <c r="CZ4" s="155">
        <f>'Debt &amp; Refi'!CT4</f>
        <v>48638</v>
      </c>
      <c r="DA4" s="155">
        <f>'Debt &amp; Refi'!CU4</f>
        <v>48669</v>
      </c>
      <c r="DB4" s="155">
        <f>'Debt &amp; Refi'!CV4</f>
        <v>48699</v>
      </c>
      <c r="DC4" s="155">
        <f>'Debt &amp; Refi'!CW4</f>
        <v>48730</v>
      </c>
      <c r="DD4" s="155">
        <f>'Debt &amp; Refi'!CX4</f>
        <v>48760</v>
      </c>
      <c r="DE4" s="155">
        <f>'Debt &amp; Refi'!CY4</f>
        <v>48791</v>
      </c>
      <c r="DF4" s="155">
        <f>'Debt &amp; Refi'!CZ4</f>
        <v>48822</v>
      </c>
      <c r="DG4" s="155">
        <f>'Debt &amp; Refi'!DA4</f>
        <v>48852</v>
      </c>
      <c r="DH4" s="155">
        <f>'Debt &amp; Refi'!DB4</f>
        <v>48883</v>
      </c>
      <c r="DI4" s="155">
        <f>'Debt &amp; Refi'!DC4</f>
        <v>48913</v>
      </c>
      <c r="DJ4" s="155">
        <f>'Debt &amp; Refi'!DD4</f>
        <v>48944</v>
      </c>
      <c r="DK4" s="155">
        <f>'Debt &amp; Refi'!DE4</f>
        <v>48975</v>
      </c>
      <c r="DL4" s="155">
        <f>'Debt &amp; Refi'!DF4</f>
        <v>49003</v>
      </c>
      <c r="DM4" s="155">
        <f>'Debt &amp; Refi'!DG4</f>
        <v>49034</v>
      </c>
      <c r="DN4" s="155">
        <f>'Debt &amp; Refi'!DH4</f>
        <v>49064</v>
      </c>
      <c r="DO4" s="155">
        <f>'Debt &amp; Refi'!DI4</f>
        <v>49095</v>
      </c>
      <c r="DP4" s="155">
        <f>'Debt &amp; Refi'!DJ4</f>
        <v>49125</v>
      </c>
      <c r="DQ4" s="155">
        <f>'Debt &amp; Refi'!DK4</f>
        <v>49156</v>
      </c>
      <c r="DR4" s="155">
        <f>'Debt &amp; Refi'!DL4</f>
        <v>49187</v>
      </c>
      <c r="DS4" s="155">
        <f>'Debt &amp; Refi'!DM4</f>
        <v>49217</v>
      </c>
      <c r="DT4" s="155">
        <f>'Debt &amp; Refi'!DN4</f>
        <v>49248</v>
      </c>
      <c r="DU4" s="155">
        <f>'Debt &amp; Refi'!DO4</f>
        <v>49278</v>
      </c>
      <c r="DV4" s="155">
        <f>'Debt &amp; Refi'!DP4</f>
        <v>49309</v>
      </c>
      <c r="DW4" s="155">
        <f>'Debt &amp; Refi'!DQ4</f>
        <v>49340</v>
      </c>
      <c r="DX4" s="155">
        <f>'Debt &amp; Refi'!DR4</f>
        <v>49368</v>
      </c>
      <c r="DY4" s="155">
        <f>'Debt &amp; Refi'!DS4</f>
        <v>49399</v>
      </c>
      <c r="DZ4" s="155">
        <f>'Debt &amp; Refi'!DT4</f>
        <v>49429</v>
      </c>
      <c r="EA4" s="155">
        <f>'Debt &amp; Refi'!DU4</f>
        <v>49460</v>
      </c>
      <c r="EB4" s="155">
        <f>'Debt &amp; Refi'!DV4</f>
        <v>49490</v>
      </c>
      <c r="EC4" s="155">
        <f>'Debt &amp; Refi'!DW4</f>
        <v>49521</v>
      </c>
      <c r="ED4" s="155">
        <f>'Debt &amp; Refi'!DX4</f>
        <v>49552</v>
      </c>
      <c r="EE4" s="155">
        <f>'Debt &amp; Refi'!DY4</f>
        <v>49582</v>
      </c>
      <c r="EF4" s="155">
        <f>'Debt &amp; Refi'!DZ4</f>
        <v>49613</v>
      </c>
      <c r="EG4" s="155">
        <f>'Debt &amp; Refi'!EA4</f>
        <v>49643</v>
      </c>
      <c r="EH4" s="155">
        <f>'Debt &amp; Refi'!EB4</f>
        <v>49674</v>
      </c>
      <c r="EI4" s="155">
        <f>'Debt &amp; Refi'!EC4</f>
        <v>49705</v>
      </c>
      <c r="EJ4" s="155">
        <f>'Debt &amp; Refi'!ED4</f>
        <v>49734</v>
      </c>
      <c r="EK4" s="155">
        <f>'Debt &amp; Refi'!EE4</f>
        <v>49765</v>
      </c>
      <c r="EL4" s="155">
        <f>'Debt &amp; Refi'!EF4</f>
        <v>49795</v>
      </c>
      <c r="EM4" s="155">
        <f>'Debt &amp; Refi'!EG4</f>
        <v>49826</v>
      </c>
      <c r="EN4" s="155">
        <f>'Debt &amp; Refi'!EH4</f>
        <v>49856</v>
      </c>
      <c r="EO4" s="155">
        <f>'Debt &amp; Refi'!EI4</f>
        <v>49887</v>
      </c>
      <c r="EP4" s="155">
        <f>'Debt &amp; Refi'!EJ4</f>
        <v>49918</v>
      </c>
      <c r="EQ4" s="155">
        <f>'Debt &amp; Refi'!EK4</f>
        <v>49948</v>
      </c>
      <c r="ER4" s="155">
        <f>'Debt &amp; Refi'!EL4</f>
        <v>49979</v>
      </c>
      <c r="ES4" s="155">
        <f>'Debt &amp; Refi'!EM4</f>
        <v>50009</v>
      </c>
      <c r="ET4" s="155">
        <f>'Debt &amp; Refi'!EN4</f>
        <v>50040</v>
      </c>
      <c r="EU4" s="155">
        <f>'Debt &amp; Refi'!EO4</f>
        <v>50071</v>
      </c>
      <c r="EV4" s="155">
        <f>'Debt &amp; Refi'!EP4</f>
        <v>50099</v>
      </c>
      <c r="EW4" s="155">
        <f>'Debt &amp; Refi'!EQ4</f>
        <v>50130</v>
      </c>
      <c r="EX4" s="155">
        <f>'Debt &amp; Refi'!ER4</f>
        <v>50160</v>
      </c>
      <c r="EY4" s="155">
        <f>'Debt &amp; Refi'!ES4</f>
        <v>50191</v>
      </c>
      <c r="EZ4" s="155">
        <f>'Debt &amp; Refi'!ET4</f>
        <v>50221</v>
      </c>
      <c r="FA4" s="155">
        <f>'Debt &amp; Refi'!EU4</f>
        <v>50252</v>
      </c>
      <c r="FB4" s="155">
        <f>'Debt &amp; Refi'!EV4</f>
        <v>50283</v>
      </c>
      <c r="FC4" s="155">
        <f>'Debt &amp; Refi'!EW4</f>
        <v>50313</v>
      </c>
      <c r="FD4" s="155">
        <f>'Debt &amp; Refi'!EX4</f>
        <v>50344</v>
      </c>
      <c r="FE4" s="155">
        <f>'Debt &amp; Refi'!EY4</f>
        <v>50374</v>
      </c>
      <c r="FF4" s="155">
        <f>'Debt &amp; Refi'!EZ4</f>
        <v>50405</v>
      </c>
      <c r="FG4" s="155">
        <f>'Debt &amp; Refi'!FA4</f>
        <v>50436</v>
      </c>
      <c r="FH4" s="155">
        <f>'Debt &amp; Refi'!FB4</f>
        <v>50464</v>
      </c>
      <c r="FI4" s="155">
        <f>'Debt &amp; Refi'!FC4</f>
        <v>50495</v>
      </c>
      <c r="FJ4" s="155">
        <f>'Debt &amp; Refi'!FD4</f>
        <v>50525</v>
      </c>
      <c r="FK4" s="155">
        <f>'Debt &amp; Refi'!FE4</f>
        <v>50556</v>
      </c>
      <c r="FL4" s="155">
        <f>'Debt &amp; Refi'!FF4</f>
        <v>50586</v>
      </c>
      <c r="FM4" s="155">
        <f>'Debt &amp; Refi'!FG4</f>
        <v>50617</v>
      </c>
      <c r="FN4" s="155">
        <f>'Debt &amp; Refi'!FH4</f>
        <v>50648</v>
      </c>
      <c r="FO4" s="155">
        <f>'Debt &amp; Refi'!FI4</f>
        <v>50678</v>
      </c>
      <c r="FP4" s="155">
        <f>'Debt &amp; Refi'!FJ4</f>
        <v>50709</v>
      </c>
      <c r="FQ4" s="155">
        <f>'Debt &amp; Refi'!FK4</f>
        <v>50739</v>
      </c>
      <c r="FR4" s="155">
        <f>'Debt &amp; Refi'!FL4</f>
        <v>50770</v>
      </c>
      <c r="FS4" s="155">
        <f>'Debt &amp; Refi'!FM4</f>
        <v>50801</v>
      </c>
      <c r="FT4" s="155">
        <f>'Debt &amp; Refi'!FN4</f>
        <v>50829</v>
      </c>
      <c r="FU4" s="155">
        <f>'Debt &amp; Refi'!FO4</f>
        <v>50860</v>
      </c>
      <c r="FV4" s="155">
        <f>'Debt &amp; Refi'!FP4</f>
        <v>50890</v>
      </c>
      <c r="FW4" s="155">
        <f>'Debt &amp; Refi'!FQ4</f>
        <v>50921</v>
      </c>
      <c r="FX4" s="155">
        <f>'Debt &amp; Refi'!FR4</f>
        <v>50951</v>
      </c>
      <c r="FY4" s="155">
        <f>'Debt &amp; Refi'!FS4</f>
        <v>50982</v>
      </c>
      <c r="FZ4" s="155">
        <f>'Debt &amp; Refi'!FT4</f>
        <v>51013</v>
      </c>
      <c r="GA4" s="155">
        <f>'Debt &amp; Refi'!FU4</f>
        <v>51043</v>
      </c>
      <c r="GB4" s="155">
        <f>'Debt &amp; Refi'!FV4</f>
        <v>51074</v>
      </c>
      <c r="GC4" s="155">
        <f>'Debt &amp; Refi'!FW4</f>
        <v>51104</v>
      </c>
      <c r="GD4" s="155">
        <f>'Debt &amp; Refi'!FX4</f>
        <v>51135</v>
      </c>
      <c r="GE4" s="155">
        <f>'Debt &amp; Refi'!FY4</f>
        <v>51166</v>
      </c>
      <c r="GF4" s="155">
        <f>'Debt &amp; Refi'!FZ4</f>
        <v>51195</v>
      </c>
      <c r="GG4" s="155">
        <f>'Debt &amp; Refi'!GA4</f>
        <v>51226</v>
      </c>
      <c r="GH4" s="155">
        <f>'Debt &amp; Refi'!GB4</f>
        <v>51256</v>
      </c>
      <c r="GI4" s="155">
        <f>'Debt &amp; Refi'!GC4</f>
        <v>51287</v>
      </c>
      <c r="GJ4" s="155">
        <f>'Debt &amp; Refi'!GD4</f>
        <v>51317</v>
      </c>
      <c r="GK4" s="155">
        <f>'Debt &amp; Refi'!GE4</f>
        <v>51348</v>
      </c>
      <c r="GL4" s="155">
        <f>'Debt &amp; Refi'!GF4</f>
        <v>51379</v>
      </c>
      <c r="GM4" s="155">
        <f>'Debt &amp; Refi'!GG4</f>
        <v>51409</v>
      </c>
      <c r="GN4" s="155">
        <f>'Debt &amp; Refi'!GH4</f>
        <v>51440</v>
      </c>
      <c r="GO4" s="155">
        <f>'Debt &amp; Refi'!GI4</f>
        <v>51470</v>
      </c>
      <c r="GP4" s="155">
        <f>'Debt &amp; Refi'!GJ4</f>
        <v>51501</v>
      </c>
      <c r="GQ4" s="155">
        <f>'Debt &amp; Refi'!GK4</f>
        <v>51532</v>
      </c>
      <c r="GR4" s="155">
        <f>'Debt &amp; Refi'!GL4</f>
        <v>51560</v>
      </c>
      <c r="GS4" s="155">
        <f>'Debt &amp; Refi'!GM4</f>
        <v>51591</v>
      </c>
      <c r="GT4" s="155">
        <f>'Debt &amp; Refi'!GN4</f>
        <v>51621</v>
      </c>
      <c r="GU4" s="155">
        <f>'Debt &amp; Refi'!GO4</f>
        <v>51652</v>
      </c>
      <c r="GV4" s="155">
        <f>'Debt &amp; Refi'!GP4</f>
        <v>51682</v>
      </c>
      <c r="GW4" s="155">
        <f>'Debt &amp; Refi'!GQ4</f>
        <v>51713</v>
      </c>
      <c r="GX4" s="155">
        <f>'Debt &amp; Refi'!GR4</f>
        <v>51744</v>
      </c>
      <c r="GY4" s="155">
        <f>'Debt &amp; Refi'!GS4</f>
        <v>51774</v>
      </c>
      <c r="GZ4" s="155">
        <f>'Debt &amp; Refi'!GT4</f>
        <v>51805</v>
      </c>
      <c r="HA4" s="155">
        <f>'Debt &amp; Refi'!GU4</f>
        <v>51835</v>
      </c>
      <c r="HB4" s="155">
        <f>'Debt &amp; Refi'!GV4</f>
        <v>51866</v>
      </c>
      <c r="HC4" s="155">
        <f>'Debt &amp; Refi'!GW4</f>
        <v>51897</v>
      </c>
      <c r="HD4" s="155">
        <f>'Debt &amp; Refi'!GX4</f>
        <v>51925</v>
      </c>
      <c r="HE4" s="155">
        <f>'Debt &amp; Refi'!GY4</f>
        <v>51956</v>
      </c>
      <c r="HF4" s="155">
        <f>'Debt &amp; Refi'!GZ4</f>
        <v>51986</v>
      </c>
      <c r="HG4" s="155">
        <f>'Debt &amp; Refi'!HA4</f>
        <v>52017</v>
      </c>
      <c r="HH4" s="155">
        <f>'Debt &amp; Refi'!HB4</f>
        <v>52047</v>
      </c>
      <c r="HI4" s="155">
        <f>'Debt &amp; Refi'!HC4</f>
        <v>52078</v>
      </c>
      <c r="HJ4" s="155">
        <f>'Debt &amp; Refi'!HD4</f>
        <v>52109</v>
      </c>
      <c r="HK4" s="155">
        <f>'Debt &amp; Refi'!HE4</f>
        <v>52139</v>
      </c>
      <c r="HL4" s="155">
        <f>'Debt &amp; Refi'!HF4</f>
        <v>52170</v>
      </c>
      <c r="HM4" s="155">
        <f>'Debt &amp; Refi'!HG4</f>
        <v>52200</v>
      </c>
      <c r="HN4" s="155">
        <f>'Debt &amp; Refi'!HH4</f>
        <v>52231</v>
      </c>
      <c r="HO4" s="155">
        <f>'Debt &amp; Refi'!HI4</f>
        <v>52262</v>
      </c>
      <c r="HP4" s="155">
        <f>'Debt &amp; Refi'!HJ4</f>
        <v>52290</v>
      </c>
      <c r="HQ4" s="155">
        <f>'Debt &amp; Refi'!HK4</f>
        <v>52321</v>
      </c>
      <c r="HR4" s="155">
        <f>'Debt &amp; Refi'!HL4</f>
        <v>52351</v>
      </c>
      <c r="HS4" s="155">
        <f>'Debt &amp; Refi'!HM4</f>
        <v>52382</v>
      </c>
      <c r="HT4" s="155">
        <f>'Debt &amp; Refi'!HN4</f>
        <v>52412</v>
      </c>
      <c r="HU4" s="155">
        <f>'Debt &amp; Refi'!HO4</f>
        <v>52443</v>
      </c>
      <c r="HV4" s="155">
        <f>'Debt &amp; Refi'!HP4</f>
        <v>52474</v>
      </c>
      <c r="HW4" s="155">
        <f>'Debt &amp; Refi'!HQ4</f>
        <v>52504</v>
      </c>
      <c r="HX4" s="155">
        <f>'Debt &amp; Refi'!HR4</f>
        <v>52535</v>
      </c>
      <c r="HY4" s="155">
        <f>'Debt &amp; Refi'!HS4</f>
        <v>52565</v>
      </c>
      <c r="HZ4" s="155">
        <f>'Debt &amp; Refi'!HT4</f>
        <v>52596</v>
      </c>
      <c r="IA4" s="155">
        <f>'Debt &amp; Refi'!HU4</f>
        <v>52627</v>
      </c>
      <c r="IB4" s="155">
        <f>'Debt &amp; Refi'!HV4</f>
        <v>52656</v>
      </c>
      <c r="IC4" s="155">
        <f>'Debt &amp; Refi'!HW4</f>
        <v>52687</v>
      </c>
      <c r="ID4" s="155">
        <f>'Debt &amp; Refi'!HX4</f>
        <v>52717</v>
      </c>
      <c r="IE4" s="155">
        <f>'Debt &amp; Refi'!HY4</f>
        <v>52748</v>
      </c>
      <c r="IF4" s="155">
        <f>'Debt &amp; Refi'!HZ4</f>
        <v>52778</v>
      </c>
      <c r="IG4" s="155">
        <f>'Debt &amp; Refi'!IA4</f>
        <v>52809</v>
      </c>
      <c r="IH4" s="155">
        <f>'Debt &amp; Refi'!IB4</f>
        <v>52840</v>
      </c>
      <c r="II4" s="155">
        <f>'Debt &amp; Refi'!IC4</f>
        <v>52870</v>
      </c>
      <c r="IJ4" s="155">
        <f>'Debt &amp; Refi'!ID4</f>
        <v>52901</v>
      </c>
      <c r="IK4" s="155">
        <f>'Debt &amp; Refi'!IE4</f>
        <v>52931</v>
      </c>
      <c r="IL4" s="155">
        <f>'Debt &amp; Refi'!IF4</f>
        <v>52962</v>
      </c>
      <c r="IM4" s="155">
        <f>'Debt &amp; Refi'!IG4</f>
        <v>52993</v>
      </c>
      <c r="IN4" s="155">
        <f>'Debt &amp; Refi'!IH4</f>
        <v>53021</v>
      </c>
      <c r="IO4" s="155">
        <f>'Debt &amp; Refi'!II4</f>
        <v>53052</v>
      </c>
      <c r="IP4" s="155">
        <f>'Debt &amp; Refi'!IJ4</f>
        <v>53082</v>
      </c>
      <c r="IQ4" s="155">
        <f>'Debt &amp; Refi'!IK4</f>
        <v>53113</v>
      </c>
      <c r="IR4" s="155">
        <f>'Debt &amp; Refi'!IL4</f>
        <v>53143</v>
      </c>
      <c r="IS4" s="155">
        <f>'Debt &amp; Refi'!IM4</f>
        <v>53174</v>
      </c>
      <c r="IT4" s="155">
        <f>'Debt &amp; Refi'!IN4</f>
        <v>53205</v>
      </c>
      <c r="IU4" s="155">
        <f>'Debt &amp; Refi'!IO4</f>
        <v>53235</v>
      </c>
      <c r="IV4" s="155">
        <f>'Debt &amp; Refi'!IP4</f>
        <v>53266</v>
      </c>
      <c r="IW4" s="155">
        <f>'Debt &amp; Refi'!IQ4</f>
        <v>53296</v>
      </c>
      <c r="IX4" s="155">
        <f>'Debt &amp; Refi'!IR4</f>
        <v>53327</v>
      </c>
      <c r="IY4" s="155">
        <f>'Debt &amp; Refi'!IS4</f>
        <v>53358</v>
      </c>
      <c r="IZ4" s="155">
        <f>'Debt &amp; Refi'!IT4</f>
        <v>53386</v>
      </c>
      <c r="JA4" s="155">
        <f>'Debt &amp; Refi'!IU4</f>
        <v>53417</v>
      </c>
      <c r="JB4" s="155">
        <f>'Debt &amp; Refi'!IV4</f>
        <v>53447</v>
      </c>
      <c r="JC4" s="155">
        <f>'Debt &amp; Refi'!IW4</f>
        <v>53478</v>
      </c>
      <c r="JD4" s="155">
        <f>'Debt &amp; Refi'!IX4</f>
        <v>53508</v>
      </c>
      <c r="JE4" s="155">
        <f>'Debt &amp; Refi'!IY4</f>
        <v>53539</v>
      </c>
      <c r="JF4" s="155">
        <f>'Debt &amp; Refi'!IZ4</f>
        <v>53570</v>
      </c>
      <c r="JG4" s="155">
        <f>'Debt &amp; Refi'!JA4</f>
        <v>53600</v>
      </c>
      <c r="JH4" s="155">
        <f>'Debt &amp; Refi'!JB4</f>
        <v>53631</v>
      </c>
      <c r="JI4" s="155">
        <f>'Debt &amp; Refi'!JC4</f>
        <v>53661</v>
      </c>
      <c r="JJ4" s="155">
        <f>'Debt &amp; Refi'!JD4</f>
        <v>53692</v>
      </c>
      <c r="JK4" s="155">
        <f>'Debt &amp; Refi'!JE4</f>
        <v>53723</v>
      </c>
      <c r="JL4" s="155">
        <f>'Debt &amp; Refi'!JF4</f>
        <v>53751</v>
      </c>
      <c r="JM4" s="155">
        <f>'Debt &amp; Refi'!JG4</f>
        <v>53782</v>
      </c>
      <c r="JN4" s="155">
        <f>'Debt &amp; Refi'!JH4</f>
        <v>53812</v>
      </c>
      <c r="JO4" s="155">
        <f>'Debt &amp; Refi'!JI4</f>
        <v>53843</v>
      </c>
      <c r="JP4" s="155">
        <f>'Debt &amp; Refi'!JJ4</f>
        <v>53873</v>
      </c>
      <c r="JQ4" s="155">
        <f>'Debt &amp; Refi'!JK4</f>
        <v>53904</v>
      </c>
      <c r="JR4" s="155">
        <f>'Debt &amp; Refi'!JL4</f>
        <v>53935</v>
      </c>
      <c r="JS4" s="155">
        <f>'Debt &amp; Refi'!JM4</f>
        <v>53965</v>
      </c>
      <c r="JT4" s="155">
        <f>'Debt &amp; Refi'!JN4</f>
        <v>53996</v>
      </c>
      <c r="JU4" s="155">
        <f>'Debt &amp; Refi'!JO4</f>
        <v>54026</v>
      </c>
      <c r="JV4" s="155">
        <f>'Debt &amp; Refi'!JP4</f>
        <v>54057</v>
      </c>
      <c r="JW4" s="155">
        <f>'Debt &amp; Refi'!JQ4</f>
        <v>54088</v>
      </c>
      <c r="JX4" s="155">
        <f>'Debt &amp; Refi'!JR4</f>
        <v>54117</v>
      </c>
      <c r="JY4" s="155">
        <f>'Debt &amp; Refi'!JS4</f>
        <v>54148</v>
      </c>
      <c r="JZ4" s="155">
        <f>'Debt &amp; Refi'!JT4</f>
        <v>54178</v>
      </c>
      <c r="KA4" s="155">
        <f>'Debt &amp; Refi'!JU4</f>
        <v>54209</v>
      </c>
      <c r="KB4" s="155">
        <f>'Debt &amp; Refi'!JV4</f>
        <v>54239</v>
      </c>
      <c r="KC4" s="155">
        <f>'Debt &amp; Refi'!JW4</f>
        <v>54270</v>
      </c>
      <c r="KD4" s="155">
        <f>'Debt &amp; Refi'!JX4</f>
        <v>54301</v>
      </c>
      <c r="KE4" s="155">
        <f>'Debt &amp; Refi'!JY4</f>
        <v>54331</v>
      </c>
      <c r="KF4" s="155">
        <f>'Debt &amp; Refi'!JZ4</f>
        <v>54362</v>
      </c>
      <c r="KG4" s="155">
        <f>'Debt &amp; Refi'!KA4</f>
        <v>54392</v>
      </c>
      <c r="KH4" s="155">
        <f>'Debt &amp; Refi'!KB4</f>
        <v>54423</v>
      </c>
      <c r="KI4" s="155">
        <f>'Debt &amp; Refi'!KC4</f>
        <v>54454</v>
      </c>
      <c r="KJ4" s="155">
        <f>'Debt &amp; Refi'!KD4</f>
        <v>54482</v>
      </c>
      <c r="KK4" s="155">
        <f>'Debt &amp; Refi'!KE4</f>
        <v>54513</v>
      </c>
      <c r="KL4" s="155">
        <f>'Debt &amp; Refi'!KF4</f>
        <v>54543</v>
      </c>
      <c r="KM4" s="155">
        <f>'Debt &amp; Refi'!KG4</f>
        <v>54574</v>
      </c>
      <c r="KN4" s="155">
        <f>'Debt &amp; Refi'!KH4</f>
        <v>54604</v>
      </c>
      <c r="KO4" s="155">
        <f>'Debt &amp; Refi'!KI4</f>
        <v>54635</v>
      </c>
      <c r="KP4" s="155">
        <f>'Debt &amp; Refi'!KJ4</f>
        <v>54666</v>
      </c>
      <c r="KQ4" s="155">
        <f>'Debt &amp; Refi'!KK4</f>
        <v>54696</v>
      </c>
      <c r="KR4" s="155">
        <f>'Debt &amp; Refi'!KL4</f>
        <v>54727</v>
      </c>
      <c r="KS4" s="155">
        <f>'Debt &amp; Refi'!KM4</f>
        <v>54757</v>
      </c>
      <c r="KT4" s="155">
        <f>'Debt &amp; Refi'!KN4</f>
        <v>54788</v>
      </c>
      <c r="KU4" s="155">
        <f>'Debt &amp; Refi'!KO4</f>
        <v>54819</v>
      </c>
      <c r="KV4" s="155">
        <f>'Debt &amp; Refi'!KP4</f>
        <v>54847</v>
      </c>
      <c r="KW4" s="155">
        <f>'Debt &amp; Refi'!KQ4</f>
        <v>54878</v>
      </c>
      <c r="KX4" s="155">
        <f>'Debt &amp; Refi'!KR4</f>
        <v>54908</v>
      </c>
      <c r="KY4" s="155">
        <f>'Debt &amp; Refi'!KS4</f>
        <v>54939</v>
      </c>
      <c r="KZ4" s="155">
        <f>'Debt &amp; Refi'!KT4</f>
        <v>54969</v>
      </c>
      <c r="LA4" s="155">
        <f>'Debt &amp; Refi'!KU4</f>
        <v>55000</v>
      </c>
      <c r="LB4" s="155">
        <f>'Debt &amp; Refi'!KV4</f>
        <v>55031</v>
      </c>
      <c r="LC4" s="155">
        <f>'Debt &amp; Refi'!KW4</f>
        <v>55061</v>
      </c>
      <c r="LD4" s="155">
        <f>'Debt &amp; Refi'!KX4</f>
        <v>55092</v>
      </c>
      <c r="LE4" s="155">
        <f>'Debt &amp; Refi'!KY4</f>
        <v>55122</v>
      </c>
      <c r="LF4" s="155">
        <f>'Debt &amp; Refi'!KZ4</f>
        <v>55153</v>
      </c>
      <c r="LG4" s="155">
        <f>'Debt &amp; Refi'!LA4</f>
        <v>55184</v>
      </c>
      <c r="LH4" s="155">
        <f>'Debt &amp; Refi'!LB4</f>
        <v>55212</v>
      </c>
      <c r="LI4" s="155">
        <f>'Debt &amp; Refi'!LC4</f>
        <v>55243</v>
      </c>
      <c r="LJ4" s="155">
        <f>'Debt &amp; Refi'!LD4</f>
        <v>55273</v>
      </c>
      <c r="LK4" s="155">
        <f>'Debt &amp; Refi'!LE4</f>
        <v>55304</v>
      </c>
      <c r="LL4" s="155">
        <f>'Debt &amp; Refi'!LF4</f>
        <v>55334</v>
      </c>
      <c r="LM4" s="155">
        <f>'Debt &amp; Refi'!LG4</f>
        <v>55365</v>
      </c>
      <c r="LN4" s="155">
        <f>'Debt &amp; Refi'!LH4</f>
        <v>55396</v>
      </c>
      <c r="LO4" s="155">
        <f>'Debt &amp; Refi'!LI4</f>
        <v>55426</v>
      </c>
      <c r="LP4" s="155">
        <f>'Debt &amp; Refi'!LJ4</f>
        <v>55457</v>
      </c>
      <c r="LQ4" s="155">
        <f>'Debt &amp; Refi'!LK4</f>
        <v>55487</v>
      </c>
      <c r="LR4" s="155">
        <f>'Debt &amp; Refi'!LL4</f>
        <v>55518</v>
      </c>
      <c r="LS4" s="155">
        <f>'Debt &amp; Refi'!LM4</f>
        <v>55549</v>
      </c>
      <c r="LT4" s="155">
        <f>'Debt &amp; Refi'!LN4</f>
        <v>55578</v>
      </c>
      <c r="LU4" s="155">
        <f>'Debt &amp; Refi'!LO4</f>
        <v>55609</v>
      </c>
      <c r="LV4" s="155">
        <f>'Debt &amp; Refi'!LP4</f>
        <v>55639</v>
      </c>
      <c r="LW4" s="155">
        <f>'Debt &amp; Refi'!LQ4</f>
        <v>55670</v>
      </c>
      <c r="LX4" s="155">
        <f>'Debt &amp; Refi'!LR4</f>
        <v>55700</v>
      </c>
      <c r="LY4" s="155">
        <f>'Debt &amp; Refi'!LS4</f>
        <v>55731</v>
      </c>
      <c r="LZ4" s="155">
        <f>'Debt &amp; Refi'!LT4</f>
        <v>55762</v>
      </c>
      <c r="MA4" s="155">
        <f>'Debt &amp; Refi'!LU4</f>
        <v>55792</v>
      </c>
      <c r="MB4" s="155">
        <f>'Debt &amp; Refi'!LV4</f>
        <v>55823</v>
      </c>
      <c r="MC4" s="155">
        <f>'Debt &amp; Refi'!LW4</f>
        <v>55853</v>
      </c>
      <c r="MD4" s="155">
        <f>'Debt &amp; Refi'!LX4</f>
        <v>55884</v>
      </c>
      <c r="ME4" s="155">
        <f>'Debt &amp; Refi'!LY4</f>
        <v>55915</v>
      </c>
      <c r="MF4" s="155">
        <f>'Debt &amp; Refi'!LZ4</f>
        <v>55943</v>
      </c>
      <c r="MG4" s="155">
        <f>'Debt &amp; Refi'!MA4</f>
        <v>55974</v>
      </c>
      <c r="MH4" s="155">
        <f>'Debt &amp; Refi'!MB4</f>
        <v>56004</v>
      </c>
      <c r="MI4" s="155">
        <f>'Debt &amp; Refi'!MC4</f>
        <v>56035</v>
      </c>
      <c r="MJ4" s="155">
        <f>'Debt &amp; Refi'!MD4</f>
        <v>56065</v>
      </c>
      <c r="MK4" s="155">
        <f>'Debt &amp; Refi'!ME4</f>
        <v>56096</v>
      </c>
      <c r="ML4" s="155">
        <f>'Debt &amp; Refi'!MF4</f>
        <v>56127</v>
      </c>
      <c r="MM4" s="155">
        <f>'Debt &amp; Refi'!MG4</f>
        <v>56157</v>
      </c>
      <c r="MN4" s="155">
        <f>'Debt &amp; Refi'!MH4</f>
        <v>56188</v>
      </c>
      <c r="MO4" s="155">
        <f>'Debt &amp; Refi'!MI4</f>
        <v>56218</v>
      </c>
      <c r="MP4" s="155">
        <f>'Debt &amp; Refi'!MJ4</f>
        <v>56249</v>
      </c>
      <c r="MQ4" s="155">
        <f>'Debt &amp; Refi'!MK4</f>
        <v>56280</v>
      </c>
      <c r="MR4" s="155">
        <f>'Debt &amp; Refi'!ML4</f>
        <v>56308</v>
      </c>
      <c r="MS4" s="155">
        <f>'Debt &amp; Refi'!MM4</f>
        <v>56339</v>
      </c>
      <c r="MT4" s="155">
        <f>'Debt &amp; Refi'!MN4</f>
        <v>56369</v>
      </c>
      <c r="MU4" s="155">
        <f>'Debt &amp; Refi'!MO4</f>
        <v>56400</v>
      </c>
      <c r="MV4" s="155">
        <f>'Debt &amp; Refi'!MP4</f>
        <v>56430</v>
      </c>
      <c r="MW4" s="155">
        <f>'Debt &amp; Refi'!MQ4</f>
        <v>56461</v>
      </c>
      <c r="MX4" s="155">
        <f>'Debt &amp; Refi'!MR4</f>
        <v>56492</v>
      </c>
      <c r="MY4" s="155">
        <f>'Debt &amp; Refi'!MS4</f>
        <v>56522</v>
      </c>
      <c r="MZ4" s="155">
        <f>'Debt &amp; Refi'!MT4</f>
        <v>56553</v>
      </c>
      <c r="NA4" s="155">
        <f>'Debt &amp; Refi'!MU4</f>
        <v>56583</v>
      </c>
      <c r="NB4" s="155">
        <f>'Debt &amp; Refi'!MV4</f>
        <v>56614</v>
      </c>
      <c r="NC4" s="155">
        <f>'Debt &amp; Refi'!MW4</f>
        <v>56645</v>
      </c>
      <c r="ND4" s="155">
        <f>'Debt &amp; Refi'!MX4</f>
        <v>56673</v>
      </c>
      <c r="NE4" s="155">
        <f>'Debt &amp; Refi'!MY4</f>
        <v>56704</v>
      </c>
      <c r="NF4" s="155">
        <f>'Debt &amp; Refi'!MZ4</f>
        <v>56734</v>
      </c>
      <c r="NG4" s="155">
        <f>'Debt &amp; Refi'!NA4</f>
        <v>56765</v>
      </c>
      <c r="NH4" s="155">
        <f>'Debt &amp; Refi'!NB4</f>
        <v>56795</v>
      </c>
      <c r="NI4" s="155">
        <f>'Debt &amp; Refi'!NC4</f>
        <v>56826</v>
      </c>
      <c r="NJ4" s="155">
        <f>'Debt &amp; Refi'!ND4</f>
        <v>56857</v>
      </c>
      <c r="NK4" s="155">
        <f>'Debt &amp; Refi'!NE4</f>
        <v>56887</v>
      </c>
      <c r="NL4" s="155">
        <f>'Debt &amp; Refi'!NF4</f>
        <v>56918</v>
      </c>
      <c r="NM4" s="155">
        <f>'Debt &amp; Refi'!NG4</f>
        <v>56948</v>
      </c>
      <c r="NN4" s="155">
        <f>'Debt &amp; Refi'!NH4</f>
        <v>56979</v>
      </c>
      <c r="NO4" s="185"/>
    </row>
    <row r="5" ht="19.5" customHeight="1">
      <c r="A5" s="186"/>
      <c r="B5" s="190" t="s">
        <v>235</v>
      </c>
      <c r="C5" s="191">
        <v>3.5E7</v>
      </c>
      <c r="D5" s="186"/>
      <c r="E5" s="186" t="s">
        <v>236</v>
      </c>
      <c r="F5" s="192">
        <v>0.05</v>
      </c>
      <c r="G5" s="186"/>
      <c r="H5" s="186"/>
      <c r="I5" s="186"/>
      <c r="J5" s="189"/>
      <c r="K5" s="185"/>
      <c r="L5" s="185"/>
      <c r="M5" s="156" t="s">
        <v>199</v>
      </c>
      <c r="NO5" s="185"/>
    </row>
    <row r="6" ht="19.5" customHeight="1" outlineLevel="1">
      <c r="A6" s="186"/>
      <c r="B6" s="190" t="s">
        <v>237</v>
      </c>
      <c r="C6" s="191">
        <v>3.0E7</v>
      </c>
      <c r="D6" s="186"/>
      <c r="E6" s="186" t="s">
        <v>236</v>
      </c>
      <c r="F6" s="192">
        <v>0.05</v>
      </c>
      <c r="G6" s="186"/>
      <c r="H6" s="186"/>
      <c r="I6" s="186"/>
      <c r="J6" s="189"/>
      <c r="K6" s="185"/>
      <c r="L6" s="185"/>
      <c r="M6" s="157" t="s">
        <v>200</v>
      </c>
      <c r="EF6" s="103"/>
      <c r="EG6" s="103"/>
      <c r="EH6" s="103"/>
      <c r="EI6" s="103"/>
      <c r="EJ6" s="103"/>
      <c r="EK6" s="103"/>
      <c r="EL6" s="103"/>
      <c r="EM6" s="103"/>
      <c r="EN6" s="103"/>
      <c r="EO6" s="103"/>
      <c r="EP6" s="103"/>
      <c r="EQ6" s="103"/>
      <c r="ER6" s="103"/>
      <c r="ES6" s="103"/>
      <c r="ET6" s="103"/>
      <c r="EU6" s="103"/>
      <c r="EV6" s="103"/>
      <c r="EW6" s="103"/>
      <c r="EX6" s="103"/>
      <c r="EY6" s="103"/>
      <c r="EZ6" s="103"/>
      <c r="FA6" s="103"/>
      <c r="FB6" s="103"/>
      <c r="FC6" s="103"/>
      <c r="FD6" s="103"/>
      <c r="FE6" s="103"/>
      <c r="FF6" s="103"/>
      <c r="FG6" s="103"/>
      <c r="FH6" s="103"/>
      <c r="FI6" s="103"/>
      <c r="FJ6" s="103"/>
      <c r="FK6" s="103"/>
      <c r="FL6" s="103"/>
      <c r="FM6" s="103"/>
      <c r="FN6" s="103"/>
      <c r="FO6" s="103"/>
      <c r="FP6" s="103"/>
      <c r="FQ6" s="103"/>
      <c r="FR6" s="103"/>
      <c r="FS6" s="103"/>
      <c r="FT6" s="103"/>
      <c r="FU6" s="103"/>
      <c r="FV6" s="103"/>
      <c r="FW6" s="103"/>
      <c r="FX6" s="103"/>
      <c r="FY6" s="103"/>
      <c r="FZ6" s="103"/>
      <c r="GA6" s="103"/>
      <c r="GB6" s="103"/>
      <c r="GC6" s="103"/>
      <c r="GD6" s="103"/>
      <c r="GE6" s="103"/>
      <c r="GF6" s="103"/>
      <c r="GG6" s="103"/>
      <c r="GH6" s="103"/>
      <c r="GI6" s="103"/>
      <c r="GJ6" s="103"/>
      <c r="GK6" s="103"/>
      <c r="GL6" s="103"/>
      <c r="GM6" s="103"/>
      <c r="GN6" s="103"/>
      <c r="GO6" s="103"/>
      <c r="GP6" s="103"/>
      <c r="GQ6" s="103"/>
      <c r="GR6" s="103"/>
      <c r="GS6" s="103"/>
      <c r="GT6" s="103"/>
      <c r="GU6" s="103"/>
      <c r="GV6" s="103"/>
      <c r="GW6" s="103"/>
      <c r="GX6" s="103"/>
      <c r="GY6" s="103"/>
      <c r="GZ6" s="103"/>
      <c r="HA6" s="103"/>
      <c r="HB6" s="103"/>
      <c r="HC6" s="103"/>
      <c r="HD6" s="103"/>
      <c r="HE6" s="103"/>
      <c r="HF6" s="103"/>
      <c r="HG6" s="103"/>
      <c r="HH6" s="103"/>
      <c r="HI6" s="103"/>
      <c r="HJ6" s="103"/>
      <c r="HK6" s="103"/>
      <c r="HL6" s="103"/>
      <c r="HM6" s="103"/>
      <c r="HN6" s="103"/>
      <c r="HO6" s="103"/>
      <c r="HP6" s="103"/>
      <c r="HQ6" s="103"/>
      <c r="HR6" s="103"/>
      <c r="HS6" s="103"/>
      <c r="HT6" s="103"/>
      <c r="HU6" s="103"/>
      <c r="HV6" s="103"/>
      <c r="HW6" s="103"/>
      <c r="HX6" s="103"/>
      <c r="HY6" s="103"/>
      <c r="HZ6" s="103"/>
      <c r="IA6" s="103"/>
      <c r="IB6" s="103"/>
      <c r="IC6" s="103"/>
      <c r="ID6" s="103"/>
      <c r="IE6" s="103"/>
      <c r="IF6" s="103"/>
      <c r="IG6" s="103"/>
      <c r="IH6" s="103"/>
      <c r="II6" s="103"/>
      <c r="IJ6" s="103"/>
      <c r="IK6" s="103"/>
      <c r="IL6" s="103"/>
      <c r="IM6" s="103"/>
      <c r="IN6" s="103"/>
      <c r="IO6" s="103"/>
      <c r="IP6" s="103"/>
      <c r="IQ6" s="103"/>
      <c r="IR6" s="103"/>
      <c r="IS6" s="103"/>
      <c r="IT6" s="103"/>
      <c r="IU6" s="103"/>
      <c r="IV6" s="103"/>
      <c r="IW6" s="103"/>
      <c r="IX6" s="103"/>
      <c r="IY6" s="103"/>
      <c r="IZ6" s="103"/>
      <c r="JA6" s="103"/>
      <c r="JB6" s="103"/>
      <c r="JC6" s="103"/>
      <c r="JD6" s="103"/>
      <c r="JE6" s="103"/>
      <c r="JF6" s="103"/>
      <c r="JG6" s="103"/>
      <c r="JH6" s="103"/>
      <c r="JI6" s="103"/>
      <c r="JJ6" s="103"/>
      <c r="JK6" s="103"/>
      <c r="JL6" s="103"/>
      <c r="JM6" s="103"/>
      <c r="JN6" s="103"/>
      <c r="JO6" s="103"/>
      <c r="JP6" s="103"/>
      <c r="JQ6" s="103"/>
      <c r="JR6" s="103"/>
      <c r="JS6" s="103"/>
      <c r="JT6" s="103"/>
      <c r="JU6" s="103"/>
      <c r="JV6" s="103"/>
      <c r="JW6" s="103"/>
      <c r="JX6" s="103"/>
      <c r="JY6" s="103"/>
      <c r="JZ6" s="103"/>
      <c r="KA6" s="103"/>
      <c r="KB6" s="103"/>
      <c r="KC6" s="103"/>
      <c r="KD6" s="103"/>
      <c r="KE6" s="103"/>
      <c r="KF6" s="103"/>
      <c r="KG6" s="103"/>
      <c r="KH6" s="103"/>
      <c r="KI6" s="103"/>
      <c r="KJ6" s="103"/>
      <c r="KK6" s="103"/>
      <c r="KL6" s="103"/>
      <c r="KM6" s="103"/>
      <c r="KN6" s="103"/>
      <c r="KO6" s="103"/>
      <c r="KP6" s="103"/>
      <c r="KQ6" s="103"/>
      <c r="KR6" s="103"/>
      <c r="KS6" s="103"/>
      <c r="KT6" s="103"/>
      <c r="KU6" s="103"/>
      <c r="KV6" s="103"/>
      <c r="KW6" s="103"/>
      <c r="KX6" s="103"/>
      <c r="KY6" s="103"/>
      <c r="KZ6" s="103"/>
      <c r="LA6" s="103"/>
      <c r="LB6" s="103"/>
      <c r="LC6" s="103"/>
      <c r="LD6" s="103"/>
      <c r="LE6" s="103"/>
      <c r="LF6" s="103"/>
      <c r="LG6" s="103"/>
      <c r="LH6" s="103"/>
      <c r="LI6" s="103"/>
      <c r="LJ6" s="103"/>
      <c r="LK6" s="103"/>
      <c r="LL6" s="103"/>
      <c r="LM6" s="103"/>
      <c r="LN6" s="103"/>
      <c r="LO6" s="103"/>
      <c r="LP6" s="103"/>
      <c r="LQ6" s="103"/>
      <c r="LR6" s="103"/>
      <c r="LS6" s="103"/>
      <c r="LT6" s="103"/>
      <c r="LU6" s="103"/>
      <c r="LV6" s="103"/>
      <c r="LW6" s="103"/>
      <c r="LX6" s="103"/>
      <c r="LY6" s="103"/>
      <c r="LZ6" s="103"/>
      <c r="MA6" s="103"/>
      <c r="MB6" s="103"/>
      <c r="MC6" s="103"/>
      <c r="MD6" s="103"/>
      <c r="ME6" s="103"/>
      <c r="MF6" s="103"/>
      <c r="MG6" s="103"/>
      <c r="MH6" s="103"/>
      <c r="MI6" s="103"/>
      <c r="MJ6" s="103"/>
      <c r="MK6" s="103"/>
      <c r="ML6" s="103"/>
      <c r="MM6" s="103"/>
      <c r="MN6" s="103"/>
      <c r="MO6" s="103"/>
      <c r="MP6" s="103"/>
      <c r="MQ6" s="103"/>
      <c r="MR6" s="103"/>
      <c r="MS6" s="103"/>
      <c r="MT6" s="103"/>
      <c r="MU6" s="103"/>
      <c r="MV6" s="103"/>
      <c r="MW6" s="103"/>
      <c r="MX6" s="103"/>
      <c r="MY6" s="103"/>
      <c r="MZ6" s="103"/>
      <c r="NA6" s="103"/>
      <c r="NB6" s="103"/>
      <c r="NC6" s="103"/>
      <c r="ND6" s="103"/>
      <c r="NE6" s="103"/>
      <c r="NF6" s="103"/>
      <c r="NG6" s="103"/>
      <c r="NH6" s="103"/>
      <c r="NI6" s="103"/>
      <c r="NJ6" s="103"/>
      <c r="NK6" s="103"/>
      <c r="NL6" s="103"/>
      <c r="NM6" s="103"/>
      <c r="NN6" s="103"/>
      <c r="NO6" s="185"/>
    </row>
    <row r="7" ht="19.5" customHeight="1">
      <c r="A7" s="186"/>
      <c r="B7" s="186" t="s">
        <v>238</v>
      </c>
      <c r="C7" s="193" t="str">
        <f>SUM(C8:C9)</f>
        <v>#N/A</v>
      </c>
      <c r="D7" s="186"/>
      <c r="E7" s="185"/>
      <c r="F7" s="194"/>
      <c r="G7" s="186"/>
      <c r="H7" s="186"/>
      <c r="I7" s="186"/>
      <c r="J7" s="195"/>
      <c r="K7" s="185"/>
      <c r="L7" s="185"/>
      <c r="M7" s="46" t="s">
        <v>110</v>
      </c>
      <c r="O7" s="159">
        <f>'Debt &amp; Refi'!I7</f>
        <v>0.08333333333</v>
      </c>
      <c r="P7" s="159">
        <f>'Debt &amp; Refi'!J7</f>
        <v>0.08333333333</v>
      </c>
      <c r="Q7" s="159">
        <f>'Debt &amp; Refi'!K7</f>
        <v>0.08333333333</v>
      </c>
      <c r="R7" s="159">
        <f>'Debt &amp; Refi'!L7</f>
        <v>0.08333333333</v>
      </c>
      <c r="S7" s="159">
        <f>'Debt &amp; Refi'!M7</f>
        <v>0.08333333333</v>
      </c>
      <c r="T7" s="159">
        <f>'Debt &amp; Refi'!N7</f>
        <v>0.08333333333</v>
      </c>
      <c r="U7" s="159">
        <f>'Debt &amp; Refi'!O7</f>
        <v>0.08333333333</v>
      </c>
      <c r="V7" s="159">
        <f>'Debt &amp; Refi'!P7</f>
        <v>0.08333333333</v>
      </c>
      <c r="W7" s="159">
        <f>'Debt &amp; Refi'!Q7</f>
        <v>0.08333333333</v>
      </c>
      <c r="X7" s="159">
        <f>'Debt &amp; Refi'!R7</f>
        <v>0.08333333333</v>
      </c>
      <c r="Y7" s="159">
        <f>'Debt &amp; Refi'!S7</f>
        <v>0.08333333333</v>
      </c>
      <c r="Z7" s="159">
        <f>'Debt &amp; Refi'!T7</f>
        <v>0.08333333333</v>
      </c>
      <c r="AA7" s="159">
        <f>'Debt &amp; Refi'!U7</f>
        <v>0.08333333333</v>
      </c>
      <c r="AB7" s="159">
        <f>'Debt &amp; Refi'!V7</f>
        <v>0.08333333333</v>
      </c>
      <c r="AC7" s="159">
        <f>'Debt &amp; Refi'!W7</f>
        <v>0.08333333333</v>
      </c>
      <c r="AD7" s="159">
        <f>'Debt &amp; Refi'!X7</f>
        <v>0.08333333333</v>
      </c>
      <c r="AE7" s="159">
        <f>'Debt &amp; Refi'!Y7</f>
        <v>0.08333333333</v>
      </c>
      <c r="AF7" s="159">
        <f>'Debt &amp; Refi'!Z7</f>
        <v>0.08333333333</v>
      </c>
      <c r="AG7" s="159">
        <f>'Debt &amp; Refi'!AA7</f>
        <v>0.08333333333</v>
      </c>
      <c r="AH7" s="159">
        <f>'Debt &amp; Refi'!AB7</f>
        <v>0.08333333333</v>
      </c>
      <c r="AI7" s="159">
        <f>'Debt &amp; Refi'!AC7</f>
        <v>0.08333333333</v>
      </c>
      <c r="AJ7" s="159">
        <f>'Debt &amp; Refi'!AD7</f>
        <v>0.08333333333</v>
      </c>
      <c r="AK7" s="159">
        <f>'Debt &amp; Refi'!AE7</f>
        <v>0.08333333333</v>
      </c>
      <c r="AL7" s="159">
        <f>'Debt &amp; Refi'!AF7</f>
        <v>0.08333333333</v>
      </c>
      <c r="AM7" s="159">
        <f>'Debt &amp; Refi'!AG7</f>
        <v>0.08333333333</v>
      </c>
      <c r="AN7" s="159">
        <f>'Debt &amp; Refi'!AH7</f>
        <v>0.08333333333</v>
      </c>
      <c r="AO7" s="159">
        <f>'Debt &amp; Refi'!AI7</f>
        <v>0.08333333333</v>
      </c>
      <c r="AP7" s="159">
        <f>'Debt &amp; Refi'!AJ7</f>
        <v>0.08333333333</v>
      </c>
      <c r="AQ7" s="159">
        <f>'Debt &amp; Refi'!AK7</f>
        <v>0.08333333333</v>
      </c>
      <c r="AR7" s="159">
        <f>'Debt &amp; Refi'!AL7</f>
        <v>0.08333333333</v>
      </c>
      <c r="AS7" s="159">
        <f>'Debt &amp; Refi'!AM7</f>
        <v>0.08333333333</v>
      </c>
      <c r="AT7" s="159">
        <f>'Debt &amp; Refi'!AN7</f>
        <v>0.08333333333</v>
      </c>
      <c r="AU7" s="159">
        <f>'Debt &amp; Refi'!AO7</f>
        <v>0.08333333333</v>
      </c>
      <c r="AV7" s="159">
        <f>'Debt &amp; Refi'!AP7</f>
        <v>0.08333333333</v>
      </c>
      <c r="AW7" s="159">
        <f>'Debt &amp; Refi'!AQ7</f>
        <v>0.08333333333</v>
      </c>
      <c r="AX7" s="159">
        <f>'Debt &amp; Refi'!AR7</f>
        <v>0.08333333333</v>
      </c>
      <c r="AY7" s="159">
        <f>'Debt &amp; Refi'!AS7</f>
        <v>0.08333333333</v>
      </c>
      <c r="AZ7" s="159">
        <f>'Debt &amp; Refi'!AT7</f>
        <v>0.08333333333</v>
      </c>
      <c r="BA7" s="159">
        <f>'Debt &amp; Refi'!AU7</f>
        <v>0.08333333333</v>
      </c>
      <c r="BB7" s="159">
        <f>'Debt &amp; Refi'!AV7</f>
        <v>0.08333333333</v>
      </c>
      <c r="BC7" s="159">
        <f>'Debt &amp; Refi'!AW7</f>
        <v>0.08333333333</v>
      </c>
      <c r="BD7" s="159">
        <f>'Debt &amp; Refi'!AX7</f>
        <v>0.08333333333</v>
      </c>
      <c r="BE7" s="159">
        <f>'Debt &amp; Refi'!AY7</f>
        <v>0.08333333333</v>
      </c>
      <c r="BF7" s="159">
        <f>'Debt &amp; Refi'!AZ7</f>
        <v>0.08333333333</v>
      </c>
      <c r="BG7" s="159">
        <f>'Debt &amp; Refi'!BA7</f>
        <v>0.08333333333</v>
      </c>
      <c r="BH7" s="159">
        <f>'Debt &amp; Refi'!BB7</f>
        <v>0.08333333333</v>
      </c>
      <c r="BI7" s="159">
        <f>'Debt &amp; Refi'!BC7</f>
        <v>0.08333333333</v>
      </c>
      <c r="BJ7" s="159">
        <f>'Debt &amp; Refi'!BD7</f>
        <v>0.08333333333</v>
      </c>
      <c r="BK7" s="159">
        <f>'Debt &amp; Refi'!BE7</f>
        <v>0.08333333333</v>
      </c>
      <c r="BL7" s="159">
        <f>'Debt &amp; Refi'!BF7</f>
        <v>0.08333333333</v>
      </c>
      <c r="BM7" s="159">
        <f>'Debt &amp; Refi'!BG7</f>
        <v>0.08333333333</v>
      </c>
      <c r="BN7" s="159">
        <f>'Debt &amp; Refi'!BH7</f>
        <v>0.08333333333</v>
      </c>
      <c r="BO7" s="159">
        <f>'Debt &amp; Refi'!BI7</f>
        <v>0.08333333333</v>
      </c>
      <c r="BP7" s="159">
        <f>'Debt &amp; Refi'!BJ7</f>
        <v>0.08333333333</v>
      </c>
      <c r="BQ7" s="159">
        <f>'Debt &amp; Refi'!BK7</f>
        <v>0.08333333333</v>
      </c>
      <c r="BR7" s="159">
        <f>'Debt &amp; Refi'!BL7</f>
        <v>0.08333333333</v>
      </c>
      <c r="BS7" s="159">
        <f>'Debt &amp; Refi'!BM7</f>
        <v>0.08333333333</v>
      </c>
      <c r="BT7" s="159">
        <f>'Debt &amp; Refi'!BN7</f>
        <v>0.08333333333</v>
      </c>
      <c r="BU7" s="159">
        <f>'Debt &amp; Refi'!BO7</f>
        <v>0.08333333333</v>
      </c>
      <c r="BV7" s="159">
        <f>'Debt &amp; Refi'!BP7</f>
        <v>0.08333333333</v>
      </c>
      <c r="BW7" s="159">
        <f>'Debt &amp; Refi'!BQ7</f>
        <v>0.08333333333</v>
      </c>
      <c r="BX7" s="159">
        <f>'Debt &amp; Refi'!BR7</f>
        <v>0.08333333333</v>
      </c>
      <c r="BY7" s="159">
        <f>'Debt &amp; Refi'!BS7</f>
        <v>0.08333333333</v>
      </c>
      <c r="BZ7" s="159">
        <f>'Debt &amp; Refi'!BT7</f>
        <v>0.08333333333</v>
      </c>
      <c r="CA7" s="159">
        <f>'Debt &amp; Refi'!BU7</f>
        <v>0.08333333333</v>
      </c>
      <c r="CB7" s="159">
        <f>'Debt &amp; Refi'!BV7</f>
        <v>0.08333333333</v>
      </c>
      <c r="CC7" s="159">
        <f>'Debt &amp; Refi'!BW7</f>
        <v>0.08333333333</v>
      </c>
      <c r="CD7" s="159">
        <f>'Debt &amp; Refi'!BX7</f>
        <v>0.08333333333</v>
      </c>
      <c r="CE7" s="159">
        <f>'Debt &amp; Refi'!BY7</f>
        <v>0.08333333333</v>
      </c>
      <c r="CF7" s="159">
        <f>'Debt &amp; Refi'!BZ7</f>
        <v>0.08333333333</v>
      </c>
      <c r="CG7" s="159">
        <f>'Debt &amp; Refi'!CA7</f>
        <v>0.08333333333</v>
      </c>
      <c r="CH7" s="159">
        <f>'Debt &amp; Refi'!CB7</f>
        <v>0.08333333333</v>
      </c>
      <c r="CI7" s="159">
        <f>'Debt &amp; Refi'!CC7</f>
        <v>0.08333333333</v>
      </c>
      <c r="CJ7" s="159">
        <f>'Debt &amp; Refi'!CD7</f>
        <v>0.08333333333</v>
      </c>
      <c r="CK7" s="159">
        <f>'Debt &amp; Refi'!CE7</f>
        <v>0.08333333333</v>
      </c>
      <c r="CL7" s="159">
        <f>'Debt &amp; Refi'!CF7</f>
        <v>0.08333333333</v>
      </c>
      <c r="CM7" s="159">
        <f>'Debt &amp; Refi'!CG7</f>
        <v>0.08333333333</v>
      </c>
      <c r="CN7" s="159">
        <f>'Debt &amp; Refi'!CH7</f>
        <v>0.08333333333</v>
      </c>
      <c r="CO7" s="159">
        <f>'Debt &amp; Refi'!CI7</f>
        <v>0.08333333333</v>
      </c>
      <c r="CP7" s="159">
        <f>'Debt &amp; Refi'!CJ7</f>
        <v>0.08333333333</v>
      </c>
      <c r="CQ7" s="159">
        <f>'Debt &amp; Refi'!CK7</f>
        <v>0.08333333333</v>
      </c>
      <c r="CR7" s="159">
        <f>'Debt &amp; Refi'!CL7</f>
        <v>0.08333333333</v>
      </c>
      <c r="CS7" s="159">
        <f>'Debt &amp; Refi'!CM7</f>
        <v>0.08333333333</v>
      </c>
      <c r="CT7" s="159">
        <f>'Debt &amp; Refi'!CN7</f>
        <v>0.08333333333</v>
      </c>
      <c r="CU7" s="159">
        <f>'Debt &amp; Refi'!CO7</f>
        <v>0.08333333333</v>
      </c>
      <c r="CV7" s="159">
        <f>'Debt &amp; Refi'!CP7</f>
        <v>0.08333333333</v>
      </c>
      <c r="CW7" s="159">
        <f>'Debt &amp; Refi'!CQ7</f>
        <v>0.08333333333</v>
      </c>
      <c r="CX7" s="159">
        <f>'Debt &amp; Refi'!CR7</f>
        <v>0.08333333333</v>
      </c>
      <c r="CY7" s="159">
        <f>'Debt &amp; Refi'!CS7</f>
        <v>0.08333333333</v>
      </c>
      <c r="CZ7" s="159">
        <f>'Debt &amp; Refi'!CT7</f>
        <v>0.08333333333</v>
      </c>
      <c r="DA7" s="159">
        <f>'Debt &amp; Refi'!CU7</f>
        <v>0.08333333333</v>
      </c>
      <c r="DB7" s="159">
        <f>'Debt &amp; Refi'!CV7</f>
        <v>0.08333333333</v>
      </c>
      <c r="DC7" s="159">
        <f>'Debt &amp; Refi'!CW7</f>
        <v>0.08333333333</v>
      </c>
      <c r="DD7" s="159">
        <f>'Debt &amp; Refi'!CX7</f>
        <v>0.08333333333</v>
      </c>
      <c r="DE7" s="159">
        <f>'Debt &amp; Refi'!CY7</f>
        <v>0.08333333333</v>
      </c>
      <c r="DF7" s="159">
        <f>'Debt &amp; Refi'!CZ7</f>
        <v>0.08333333333</v>
      </c>
      <c r="DG7" s="159">
        <f>'Debt &amp; Refi'!DA7</f>
        <v>0.08333333333</v>
      </c>
      <c r="DH7" s="159">
        <f>'Debt &amp; Refi'!DB7</f>
        <v>0.08333333333</v>
      </c>
      <c r="DI7" s="159">
        <f>'Debt &amp; Refi'!DC7</f>
        <v>0.08333333333</v>
      </c>
      <c r="DJ7" s="159">
        <f>'Debt &amp; Refi'!DD7</f>
        <v>0.08333333333</v>
      </c>
      <c r="DK7" s="159">
        <f>'Debt &amp; Refi'!DE7</f>
        <v>0.08333333333</v>
      </c>
      <c r="DL7" s="159">
        <f>'Debt &amp; Refi'!DF7</f>
        <v>0.08333333333</v>
      </c>
      <c r="DM7" s="159">
        <f>'Debt &amp; Refi'!DG7</f>
        <v>0.08333333333</v>
      </c>
      <c r="DN7" s="159">
        <f>'Debt &amp; Refi'!DH7</f>
        <v>0.08333333333</v>
      </c>
      <c r="DO7" s="159">
        <f>'Debt &amp; Refi'!DI7</f>
        <v>0.08333333333</v>
      </c>
      <c r="DP7" s="159">
        <f>'Debt &amp; Refi'!DJ7</f>
        <v>0.08333333333</v>
      </c>
      <c r="DQ7" s="159">
        <f>'Debt &amp; Refi'!DK7</f>
        <v>0.08333333333</v>
      </c>
      <c r="DR7" s="159">
        <f>'Debt &amp; Refi'!DL7</f>
        <v>0.08333333333</v>
      </c>
      <c r="DS7" s="159">
        <f>'Debt &amp; Refi'!DM7</f>
        <v>0.08333333333</v>
      </c>
      <c r="DT7" s="159">
        <f>'Debt &amp; Refi'!DN7</f>
        <v>0.08333333333</v>
      </c>
      <c r="DU7" s="159">
        <f>'Debt &amp; Refi'!DO7</f>
        <v>0.08333333333</v>
      </c>
      <c r="DV7" s="159">
        <f>'Debt &amp; Refi'!DP7</f>
        <v>0.08333333333</v>
      </c>
      <c r="DW7" s="159">
        <f>'Debt &amp; Refi'!DQ7</f>
        <v>0.08333333333</v>
      </c>
      <c r="DX7" s="159">
        <f>'Debt &amp; Refi'!DR7</f>
        <v>0.08333333333</v>
      </c>
      <c r="DY7" s="159">
        <f>'Debt &amp; Refi'!DS7</f>
        <v>0.08333333333</v>
      </c>
      <c r="DZ7" s="159">
        <f>'Debt &amp; Refi'!DT7</f>
        <v>0.08333333333</v>
      </c>
      <c r="EA7" s="159">
        <f>'Debt &amp; Refi'!DU7</f>
        <v>0.08333333333</v>
      </c>
      <c r="EB7" s="159">
        <f>'Debt &amp; Refi'!DV7</f>
        <v>0.08333333333</v>
      </c>
      <c r="EC7" s="159">
        <f>'Debt &amp; Refi'!DW7</f>
        <v>0.08333333333</v>
      </c>
      <c r="ED7" s="159">
        <f>'Debt &amp; Refi'!DX7</f>
        <v>0.08333333333</v>
      </c>
      <c r="EE7" s="159">
        <f>'Debt &amp; Refi'!DY7</f>
        <v>0.08333333333</v>
      </c>
      <c r="EF7" s="159">
        <f>'Debt &amp; Refi'!DZ7</f>
        <v>0.08333333333</v>
      </c>
      <c r="EG7" s="159">
        <f>'Debt &amp; Refi'!EA7</f>
        <v>0.08333333333</v>
      </c>
      <c r="EH7" s="159">
        <f>'Debt &amp; Refi'!EB7</f>
        <v>0.08333333333</v>
      </c>
      <c r="EI7" s="159">
        <f>'Debt &amp; Refi'!EC7</f>
        <v>0.08333333333</v>
      </c>
      <c r="EJ7" s="159">
        <f>'Debt &amp; Refi'!ED7</f>
        <v>0.08333333333</v>
      </c>
      <c r="EK7" s="159">
        <f>'Debt &amp; Refi'!EE7</f>
        <v>0.08333333333</v>
      </c>
      <c r="EL7" s="159">
        <f>'Debt &amp; Refi'!EF7</f>
        <v>0.08333333333</v>
      </c>
      <c r="EM7" s="159">
        <f>'Debt &amp; Refi'!EG7</f>
        <v>0.08333333333</v>
      </c>
      <c r="EN7" s="159">
        <f>'Debt &amp; Refi'!EH7</f>
        <v>0.08333333333</v>
      </c>
      <c r="EO7" s="159">
        <f>'Debt &amp; Refi'!EI7</f>
        <v>0.08333333333</v>
      </c>
      <c r="EP7" s="159">
        <f>'Debt &amp; Refi'!EJ7</f>
        <v>0.08333333333</v>
      </c>
      <c r="EQ7" s="159">
        <f>'Debt &amp; Refi'!EK7</f>
        <v>0.08333333333</v>
      </c>
      <c r="ER7" s="159">
        <f>'Debt &amp; Refi'!EL7</f>
        <v>0.08333333333</v>
      </c>
      <c r="ES7" s="159">
        <f>'Debt &amp; Refi'!EM7</f>
        <v>0.08333333333</v>
      </c>
      <c r="ET7" s="159">
        <f>'Debt &amp; Refi'!EN7</f>
        <v>0.08333333333</v>
      </c>
      <c r="EU7" s="159">
        <f>'Debt &amp; Refi'!EO7</f>
        <v>0.08333333333</v>
      </c>
      <c r="EV7" s="159">
        <f>'Debt &amp; Refi'!EP7</f>
        <v>0.08333333333</v>
      </c>
      <c r="EW7" s="159">
        <f>'Debt &amp; Refi'!EQ7</f>
        <v>0.08333333333</v>
      </c>
      <c r="EX7" s="159">
        <f>'Debt &amp; Refi'!ER7</f>
        <v>0.08333333333</v>
      </c>
      <c r="EY7" s="159">
        <f>'Debt &amp; Refi'!ES7</f>
        <v>0.08333333333</v>
      </c>
      <c r="EZ7" s="159">
        <f>'Debt &amp; Refi'!ET7</f>
        <v>0.08333333333</v>
      </c>
      <c r="FA7" s="159">
        <f>'Debt &amp; Refi'!EU7</f>
        <v>0.08333333333</v>
      </c>
      <c r="FB7" s="159">
        <f>'Debt &amp; Refi'!EV7</f>
        <v>0.08333333333</v>
      </c>
      <c r="FC7" s="159">
        <f>'Debt &amp; Refi'!EW7</f>
        <v>0.08333333333</v>
      </c>
      <c r="FD7" s="159">
        <f>'Debt &amp; Refi'!EX7</f>
        <v>0.08333333333</v>
      </c>
      <c r="FE7" s="159">
        <f>'Debt &amp; Refi'!EY7</f>
        <v>0.08333333333</v>
      </c>
      <c r="FF7" s="159">
        <f>'Debt &amp; Refi'!EZ7</f>
        <v>0.08333333333</v>
      </c>
      <c r="FG7" s="159">
        <f>'Debt &amp; Refi'!FA7</f>
        <v>0.08333333333</v>
      </c>
      <c r="FH7" s="159">
        <f>'Debt &amp; Refi'!FB7</f>
        <v>0.08333333333</v>
      </c>
      <c r="FI7" s="159">
        <f>'Debt &amp; Refi'!FC7</f>
        <v>0.08333333333</v>
      </c>
      <c r="FJ7" s="159">
        <f>'Debt &amp; Refi'!FD7</f>
        <v>0.08333333333</v>
      </c>
      <c r="FK7" s="159">
        <f>'Debt &amp; Refi'!FE7</f>
        <v>0.08333333333</v>
      </c>
      <c r="FL7" s="159">
        <f>'Debt &amp; Refi'!FF7</f>
        <v>0.08333333333</v>
      </c>
      <c r="FM7" s="159">
        <f>'Debt &amp; Refi'!FG7</f>
        <v>0.08333333333</v>
      </c>
      <c r="FN7" s="159">
        <f>'Debt &amp; Refi'!FH7</f>
        <v>0.08333333333</v>
      </c>
      <c r="FO7" s="159">
        <f>'Debt &amp; Refi'!FI7</f>
        <v>0.08333333333</v>
      </c>
      <c r="FP7" s="159">
        <f>'Debt &amp; Refi'!FJ7</f>
        <v>0.08333333333</v>
      </c>
      <c r="FQ7" s="159">
        <f>'Debt &amp; Refi'!FK7</f>
        <v>0.08333333333</v>
      </c>
      <c r="FR7" s="159">
        <f>'Debt &amp; Refi'!FL7</f>
        <v>0.08333333333</v>
      </c>
      <c r="FS7" s="159">
        <f>'Debt &amp; Refi'!FM7</f>
        <v>0.08333333333</v>
      </c>
      <c r="FT7" s="159">
        <f>'Debt &amp; Refi'!FN7</f>
        <v>0.08333333333</v>
      </c>
      <c r="FU7" s="159">
        <f>'Debt &amp; Refi'!FO7</f>
        <v>0.08333333333</v>
      </c>
      <c r="FV7" s="159">
        <f>'Debt &amp; Refi'!FP7</f>
        <v>0.08333333333</v>
      </c>
      <c r="FW7" s="159">
        <f>'Debt &amp; Refi'!FQ7</f>
        <v>0.08333333333</v>
      </c>
      <c r="FX7" s="159">
        <f>'Debt &amp; Refi'!FR7</f>
        <v>0.08333333333</v>
      </c>
      <c r="FY7" s="159">
        <f>'Debt &amp; Refi'!FS7</f>
        <v>0.08333333333</v>
      </c>
      <c r="FZ7" s="159">
        <f>'Debt &amp; Refi'!FT7</f>
        <v>0.08333333333</v>
      </c>
      <c r="GA7" s="159">
        <f>'Debt &amp; Refi'!FU7</f>
        <v>0.08333333333</v>
      </c>
      <c r="GB7" s="159">
        <f>'Debt &amp; Refi'!FV7</f>
        <v>0.08333333333</v>
      </c>
      <c r="GC7" s="159">
        <f>'Debt &amp; Refi'!FW7</f>
        <v>0.08333333333</v>
      </c>
      <c r="GD7" s="159">
        <f>'Debt &amp; Refi'!FX7</f>
        <v>0.08333333333</v>
      </c>
      <c r="GE7" s="159">
        <f>'Debt &amp; Refi'!FY7</f>
        <v>0.08333333333</v>
      </c>
      <c r="GF7" s="159">
        <f>'Debt &amp; Refi'!FZ7</f>
        <v>0.08333333333</v>
      </c>
      <c r="GG7" s="159">
        <f>'Debt &amp; Refi'!GA7</f>
        <v>0.08333333333</v>
      </c>
      <c r="GH7" s="159">
        <f>'Debt &amp; Refi'!GB7</f>
        <v>0.08333333333</v>
      </c>
      <c r="GI7" s="159">
        <f>'Debt &amp; Refi'!GC7</f>
        <v>0.08333333333</v>
      </c>
      <c r="GJ7" s="159">
        <f>'Debt &amp; Refi'!GD7</f>
        <v>0.08333333333</v>
      </c>
      <c r="GK7" s="159">
        <f>'Debt &amp; Refi'!GE7</f>
        <v>0.08333333333</v>
      </c>
      <c r="GL7" s="159">
        <f>'Debt &amp; Refi'!GF7</f>
        <v>0.08333333333</v>
      </c>
      <c r="GM7" s="159">
        <f>'Debt &amp; Refi'!GG7</f>
        <v>0.08333333333</v>
      </c>
      <c r="GN7" s="159">
        <f>'Debt &amp; Refi'!GH7</f>
        <v>0.08333333333</v>
      </c>
      <c r="GO7" s="159">
        <f>'Debt &amp; Refi'!GI7</f>
        <v>0.08333333333</v>
      </c>
      <c r="GP7" s="159">
        <f>'Debt &amp; Refi'!GJ7</f>
        <v>0.08333333333</v>
      </c>
      <c r="GQ7" s="159">
        <f>'Debt &amp; Refi'!GK7</f>
        <v>0.08333333333</v>
      </c>
      <c r="GR7" s="159">
        <f>'Debt &amp; Refi'!GL7</f>
        <v>0.08333333333</v>
      </c>
      <c r="GS7" s="159">
        <f>'Debt &amp; Refi'!GM7</f>
        <v>0.08333333333</v>
      </c>
      <c r="GT7" s="159">
        <f>'Debt &amp; Refi'!GN7</f>
        <v>0.08333333333</v>
      </c>
      <c r="GU7" s="159">
        <f>'Debt &amp; Refi'!GO7</f>
        <v>0.08333333333</v>
      </c>
      <c r="GV7" s="159">
        <f>'Debt &amp; Refi'!GP7</f>
        <v>0.08333333333</v>
      </c>
      <c r="GW7" s="159">
        <f>'Debt &amp; Refi'!GQ7</f>
        <v>0.08333333333</v>
      </c>
      <c r="GX7" s="159">
        <f>'Debt &amp; Refi'!GR7</f>
        <v>0.08333333333</v>
      </c>
      <c r="GY7" s="159">
        <f>'Debt &amp; Refi'!GS7</f>
        <v>0.08333333333</v>
      </c>
      <c r="GZ7" s="159">
        <f>'Debt &amp; Refi'!GT7</f>
        <v>0.08333333333</v>
      </c>
      <c r="HA7" s="159">
        <f>'Debt &amp; Refi'!GU7</f>
        <v>0.08333333333</v>
      </c>
      <c r="HB7" s="159">
        <f>'Debt &amp; Refi'!GV7</f>
        <v>0.08333333333</v>
      </c>
      <c r="HC7" s="159">
        <f>'Debt &amp; Refi'!GW7</f>
        <v>0.08333333333</v>
      </c>
      <c r="HD7" s="159">
        <f>'Debt &amp; Refi'!GX7</f>
        <v>0.08333333333</v>
      </c>
      <c r="HE7" s="159">
        <f>'Debt &amp; Refi'!GY7</f>
        <v>0.08333333333</v>
      </c>
      <c r="HF7" s="159">
        <f>'Debt &amp; Refi'!GZ7</f>
        <v>0.08333333333</v>
      </c>
      <c r="HG7" s="159">
        <f>'Debt &amp; Refi'!HA7</f>
        <v>0.08333333333</v>
      </c>
      <c r="HH7" s="159">
        <f>'Debt &amp; Refi'!HB7</f>
        <v>0.08333333333</v>
      </c>
      <c r="HI7" s="159">
        <f>'Debt &amp; Refi'!HC7</f>
        <v>0.08333333333</v>
      </c>
      <c r="HJ7" s="159">
        <f>'Debt &amp; Refi'!HD7</f>
        <v>0.08333333333</v>
      </c>
      <c r="HK7" s="159">
        <f>'Debt &amp; Refi'!HE7</f>
        <v>0.08333333333</v>
      </c>
      <c r="HL7" s="159">
        <f>'Debt &amp; Refi'!HF7</f>
        <v>0.08333333333</v>
      </c>
      <c r="HM7" s="159">
        <f>'Debt &amp; Refi'!HG7</f>
        <v>0.08333333333</v>
      </c>
      <c r="HN7" s="159">
        <f>'Debt &amp; Refi'!HH7</f>
        <v>0.08333333333</v>
      </c>
      <c r="HO7" s="159">
        <f>'Debt &amp; Refi'!HI7</f>
        <v>0.08333333333</v>
      </c>
      <c r="HP7" s="159">
        <f>'Debt &amp; Refi'!HJ7</f>
        <v>0.08333333333</v>
      </c>
      <c r="HQ7" s="159">
        <f>'Debt &amp; Refi'!HK7</f>
        <v>0.08333333333</v>
      </c>
      <c r="HR7" s="159">
        <f>'Debt &amp; Refi'!HL7</f>
        <v>0.08333333333</v>
      </c>
      <c r="HS7" s="159">
        <f>'Debt &amp; Refi'!HM7</f>
        <v>0.08333333333</v>
      </c>
      <c r="HT7" s="159">
        <f>'Debt &amp; Refi'!HN7</f>
        <v>0.08333333333</v>
      </c>
      <c r="HU7" s="159">
        <f>'Debt &amp; Refi'!HO7</f>
        <v>0.08333333333</v>
      </c>
      <c r="HV7" s="159">
        <f>'Debt &amp; Refi'!HP7</f>
        <v>0.08333333333</v>
      </c>
      <c r="HW7" s="159">
        <f>'Debt &amp; Refi'!HQ7</f>
        <v>0.08333333333</v>
      </c>
      <c r="HX7" s="159">
        <f>'Debt &amp; Refi'!HR7</f>
        <v>0.08333333333</v>
      </c>
      <c r="HY7" s="159">
        <f>'Debt &amp; Refi'!HS7</f>
        <v>0.08333333333</v>
      </c>
      <c r="HZ7" s="159">
        <f>'Debt &amp; Refi'!HT7</f>
        <v>0.08333333333</v>
      </c>
      <c r="IA7" s="159">
        <f>'Debt &amp; Refi'!HU7</f>
        <v>0.08333333333</v>
      </c>
      <c r="IB7" s="159">
        <f>'Debt &amp; Refi'!HV7</f>
        <v>0.08333333333</v>
      </c>
      <c r="IC7" s="159">
        <f>'Debt &amp; Refi'!HW7</f>
        <v>0.08333333333</v>
      </c>
      <c r="ID7" s="159">
        <f>'Debt &amp; Refi'!HX7</f>
        <v>0.08333333333</v>
      </c>
      <c r="IE7" s="159">
        <f>'Debt &amp; Refi'!HY7</f>
        <v>0.08333333333</v>
      </c>
      <c r="IF7" s="159">
        <f>'Debt &amp; Refi'!HZ7</f>
        <v>0.08333333333</v>
      </c>
      <c r="IG7" s="159">
        <f>'Debt &amp; Refi'!IA7</f>
        <v>0.08333333333</v>
      </c>
      <c r="IH7" s="159">
        <f>'Debt &amp; Refi'!IB7</f>
        <v>0.08333333333</v>
      </c>
      <c r="II7" s="159">
        <f>'Debt &amp; Refi'!IC7</f>
        <v>0.08333333333</v>
      </c>
      <c r="IJ7" s="159">
        <f>'Debt &amp; Refi'!ID7</f>
        <v>0.08333333333</v>
      </c>
      <c r="IK7" s="159">
        <f>'Debt &amp; Refi'!IE7</f>
        <v>0.08333333333</v>
      </c>
      <c r="IL7" s="159">
        <f>'Debt &amp; Refi'!IF7</f>
        <v>0.08333333333</v>
      </c>
      <c r="IM7" s="159">
        <f>'Debt &amp; Refi'!IG7</f>
        <v>0.08333333333</v>
      </c>
      <c r="IN7" s="159">
        <f>'Debt &amp; Refi'!IH7</f>
        <v>0.08333333333</v>
      </c>
      <c r="IO7" s="159">
        <f>'Debt &amp; Refi'!II7</f>
        <v>0.08333333333</v>
      </c>
      <c r="IP7" s="159">
        <f>'Debt &amp; Refi'!IJ7</f>
        <v>0.08333333333</v>
      </c>
      <c r="IQ7" s="159">
        <f>'Debt &amp; Refi'!IK7</f>
        <v>0.08333333333</v>
      </c>
      <c r="IR7" s="159">
        <f>'Debt &amp; Refi'!IL7</f>
        <v>0.08333333333</v>
      </c>
      <c r="IS7" s="159">
        <f>'Debt &amp; Refi'!IM7</f>
        <v>0.08333333333</v>
      </c>
      <c r="IT7" s="159">
        <f>'Debt &amp; Refi'!IN7</f>
        <v>0.08333333333</v>
      </c>
      <c r="IU7" s="159">
        <f>'Debt &amp; Refi'!IO7</f>
        <v>0.08333333333</v>
      </c>
      <c r="IV7" s="159">
        <f>'Debt &amp; Refi'!IP7</f>
        <v>0.08333333333</v>
      </c>
      <c r="IW7" s="159">
        <f>'Debt &amp; Refi'!IQ7</f>
        <v>0.08333333333</v>
      </c>
      <c r="IX7" s="159">
        <f>'Debt &amp; Refi'!IR7</f>
        <v>0.08333333333</v>
      </c>
      <c r="IY7" s="159">
        <f>'Debt &amp; Refi'!IS7</f>
        <v>0.08333333333</v>
      </c>
      <c r="IZ7" s="159">
        <f>'Debt &amp; Refi'!IT7</f>
        <v>0.08333333333</v>
      </c>
      <c r="JA7" s="159">
        <f>'Debt &amp; Refi'!IU7</f>
        <v>0.08333333333</v>
      </c>
      <c r="JB7" s="159">
        <f>'Debt &amp; Refi'!IV7</f>
        <v>0.08333333333</v>
      </c>
      <c r="JC7" s="159">
        <f>'Debt &amp; Refi'!IW7</f>
        <v>0.08333333333</v>
      </c>
      <c r="JD7" s="159">
        <f>'Debt &amp; Refi'!IX7</f>
        <v>0.08333333333</v>
      </c>
      <c r="JE7" s="159">
        <f>'Debt &amp; Refi'!IY7</f>
        <v>0.08333333333</v>
      </c>
      <c r="JF7" s="159">
        <f>'Debt &amp; Refi'!IZ7</f>
        <v>0.08333333333</v>
      </c>
      <c r="JG7" s="159">
        <f>'Debt &amp; Refi'!JA7</f>
        <v>0.08333333333</v>
      </c>
      <c r="JH7" s="159">
        <f>'Debt &amp; Refi'!JB7</f>
        <v>0.08333333333</v>
      </c>
      <c r="JI7" s="159">
        <f>'Debt &amp; Refi'!JC7</f>
        <v>0.08333333333</v>
      </c>
      <c r="JJ7" s="159">
        <f>'Debt &amp; Refi'!JD7</f>
        <v>0.08333333333</v>
      </c>
      <c r="JK7" s="159">
        <f>'Debt &amp; Refi'!JE7</f>
        <v>0.08333333333</v>
      </c>
      <c r="JL7" s="159">
        <f>'Debt &amp; Refi'!JF7</f>
        <v>0.08333333333</v>
      </c>
      <c r="JM7" s="159">
        <f>'Debt &amp; Refi'!JG7</f>
        <v>0.08333333333</v>
      </c>
      <c r="JN7" s="159">
        <f>'Debt &amp; Refi'!JH7</f>
        <v>0.08333333333</v>
      </c>
      <c r="JO7" s="159">
        <f>'Debt &amp; Refi'!JI7</f>
        <v>0.08333333333</v>
      </c>
      <c r="JP7" s="159">
        <f>'Debt &amp; Refi'!JJ7</f>
        <v>0.08333333333</v>
      </c>
      <c r="JQ7" s="159">
        <f>'Debt &amp; Refi'!JK7</f>
        <v>0.08333333333</v>
      </c>
      <c r="JR7" s="159">
        <f>'Debt &amp; Refi'!JL7</f>
        <v>0.08333333333</v>
      </c>
      <c r="JS7" s="159">
        <f>'Debt &amp; Refi'!JM7</f>
        <v>0.08333333333</v>
      </c>
      <c r="JT7" s="159">
        <f>'Debt &amp; Refi'!JN7</f>
        <v>0.08333333333</v>
      </c>
      <c r="JU7" s="159">
        <f>'Debt &amp; Refi'!JO7</f>
        <v>0.08333333333</v>
      </c>
      <c r="JV7" s="159">
        <f>'Debt &amp; Refi'!JP7</f>
        <v>0.08333333333</v>
      </c>
      <c r="JW7" s="159">
        <f>'Debt &amp; Refi'!JQ7</f>
        <v>0.08333333333</v>
      </c>
      <c r="JX7" s="159">
        <f>'Debt &amp; Refi'!JR7</f>
        <v>0.08333333333</v>
      </c>
      <c r="JY7" s="159">
        <f>'Debt &amp; Refi'!JS7</f>
        <v>0.08333333333</v>
      </c>
      <c r="JZ7" s="159">
        <f>'Debt &amp; Refi'!JT7</f>
        <v>0.08333333333</v>
      </c>
      <c r="KA7" s="159">
        <f>'Debt &amp; Refi'!JU7</f>
        <v>0.08333333333</v>
      </c>
      <c r="KB7" s="159">
        <f>'Debt &amp; Refi'!JV7</f>
        <v>0.08333333333</v>
      </c>
      <c r="KC7" s="159">
        <f>'Debt &amp; Refi'!JW7</f>
        <v>0.08333333333</v>
      </c>
      <c r="KD7" s="159">
        <f>'Debt &amp; Refi'!JX7</f>
        <v>0.08333333333</v>
      </c>
      <c r="KE7" s="159">
        <f>'Debt &amp; Refi'!JY7</f>
        <v>0.08333333333</v>
      </c>
      <c r="KF7" s="159">
        <f>'Debt &amp; Refi'!JZ7</f>
        <v>0.08333333333</v>
      </c>
      <c r="KG7" s="159">
        <f>'Debt &amp; Refi'!KA7</f>
        <v>0.08333333333</v>
      </c>
      <c r="KH7" s="159">
        <f>'Debt &amp; Refi'!KB7</f>
        <v>0.08333333333</v>
      </c>
      <c r="KI7" s="159">
        <f>'Debt &amp; Refi'!KC7</f>
        <v>0.08333333333</v>
      </c>
      <c r="KJ7" s="159">
        <f>'Debt &amp; Refi'!KD7</f>
        <v>0.08333333333</v>
      </c>
      <c r="KK7" s="159">
        <f>'Debt &amp; Refi'!KE7</f>
        <v>0.08333333333</v>
      </c>
      <c r="KL7" s="159">
        <f>'Debt &amp; Refi'!KF7</f>
        <v>0.08333333333</v>
      </c>
      <c r="KM7" s="159">
        <f>'Debt &amp; Refi'!KG7</f>
        <v>0.08333333333</v>
      </c>
      <c r="KN7" s="159">
        <f>'Debt &amp; Refi'!KH7</f>
        <v>0.08333333333</v>
      </c>
      <c r="KO7" s="159">
        <f>'Debt &amp; Refi'!KI7</f>
        <v>0.08333333333</v>
      </c>
      <c r="KP7" s="159">
        <f>'Debt &amp; Refi'!KJ7</f>
        <v>0.08333333333</v>
      </c>
      <c r="KQ7" s="159">
        <f>'Debt &amp; Refi'!KK7</f>
        <v>0.08333333333</v>
      </c>
      <c r="KR7" s="159">
        <f>'Debt &amp; Refi'!KL7</f>
        <v>0.08333333333</v>
      </c>
      <c r="KS7" s="159">
        <f>'Debt &amp; Refi'!KM7</f>
        <v>0.08333333333</v>
      </c>
      <c r="KT7" s="159">
        <f>'Debt &amp; Refi'!KN7</f>
        <v>0.08333333333</v>
      </c>
      <c r="KU7" s="159">
        <f>'Debt &amp; Refi'!KO7</f>
        <v>0.08333333333</v>
      </c>
      <c r="KV7" s="159">
        <f>'Debt &amp; Refi'!KP7</f>
        <v>0.08333333333</v>
      </c>
      <c r="KW7" s="159">
        <f>'Debt &amp; Refi'!KQ7</f>
        <v>0.08333333333</v>
      </c>
      <c r="KX7" s="159">
        <f>'Debt &amp; Refi'!KR7</f>
        <v>0.08333333333</v>
      </c>
      <c r="KY7" s="159">
        <f>'Debt &amp; Refi'!KS7</f>
        <v>0.08333333333</v>
      </c>
      <c r="KZ7" s="159">
        <f>'Debt &amp; Refi'!KT7</f>
        <v>0.08333333333</v>
      </c>
      <c r="LA7" s="159">
        <f>'Debt &amp; Refi'!KU7</f>
        <v>0.08333333333</v>
      </c>
      <c r="LB7" s="159">
        <f>'Debt &amp; Refi'!KV7</f>
        <v>0.08333333333</v>
      </c>
      <c r="LC7" s="159">
        <f>'Debt &amp; Refi'!KW7</f>
        <v>0.08333333333</v>
      </c>
      <c r="LD7" s="159">
        <f>'Debt &amp; Refi'!KX7</f>
        <v>0.08333333333</v>
      </c>
      <c r="LE7" s="159">
        <f>'Debt &amp; Refi'!KY7</f>
        <v>0.08333333333</v>
      </c>
      <c r="LF7" s="159">
        <f>'Debt &amp; Refi'!KZ7</f>
        <v>0.08333333333</v>
      </c>
      <c r="LG7" s="159">
        <f>'Debt &amp; Refi'!LA7</f>
        <v>0.08333333333</v>
      </c>
      <c r="LH7" s="159">
        <f>'Debt &amp; Refi'!LB7</f>
        <v>0.08333333333</v>
      </c>
      <c r="LI7" s="159">
        <f>'Debt &amp; Refi'!LC7</f>
        <v>0.08333333333</v>
      </c>
      <c r="LJ7" s="159">
        <f>'Debt &amp; Refi'!LD7</f>
        <v>0.08333333333</v>
      </c>
      <c r="LK7" s="159">
        <f>'Debt &amp; Refi'!LE7</f>
        <v>0.08333333333</v>
      </c>
      <c r="LL7" s="159">
        <f>'Debt &amp; Refi'!LF7</f>
        <v>0.08333333333</v>
      </c>
      <c r="LM7" s="159">
        <f>'Debt &amp; Refi'!LG7</f>
        <v>0.08333333333</v>
      </c>
      <c r="LN7" s="159">
        <f>'Debt &amp; Refi'!LH7</f>
        <v>0.08333333333</v>
      </c>
      <c r="LO7" s="159">
        <f>'Debt &amp; Refi'!LI7</f>
        <v>0.08333333333</v>
      </c>
      <c r="LP7" s="159">
        <f>'Debt &amp; Refi'!LJ7</f>
        <v>0.08333333333</v>
      </c>
      <c r="LQ7" s="159">
        <f>'Debt &amp; Refi'!LK7</f>
        <v>0.08333333333</v>
      </c>
      <c r="LR7" s="159">
        <f>'Debt &amp; Refi'!LL7</f>
        <v>0.08333333333</v>
      </c>
      <c r="LS7" s="159">
        <f>'Debt &amp; Refi'!LM7</f>
        <v>0.08333333333</v>
      </c>
      <c r="LT7" s="159">
        <f>'Debt &amp; Refi'!LN7</f>
        <v>0.08333333333</v>
      </c>
      <c r="LU7" s="159">
        <f>'Debt &amp; Refi'!LO7</f>
        <v>0.08333333333</v>
      </c>
      <c r="LV7" s="159">
        <f>'Debt &amp; Refi'!LP7</f>
        <v>0.08333333333</v>
      </c>
      <c r="LW7" s="159">
        <f>'Debt &amp; Refi'!LQ7</f>
        <v>0.08333333333</v>
      </c>
      <c r="LX7" s="159">
        <f>'Debt &amp; Refi'!LR7</f>
        <v>0.08333333333</v>
      </c>
      <c r="LY7" s="159">
        <f>'Debt &amp; Refi'!LS7</f>
        <v>0.08333333333</v>
      </c>
      <c r="LZ7" s="159">
        <f>'Debt &amp; Refi'!LT7</f>
        <v>0.08333333333</v>
      </c>
      <c r="MA7" s="159">
        <f>'Debt &amp; Refi'!LU7</f>
        <v>0.08333333333</v>
      </c>
      <c r="MB7" s="159">
        <f>'Debt &amp; Refi'!LV7</f>
        <v>0.08333333333</v>
      </c>
      <c r="MC7" s="159">
        <f>'Debt &amp; Refi'!LW7</f>
        <v>0.08333333333</v>
      </c>
      <c r="MD7" s="159">
        <f>'Debt &amp; Refi'!LX7</f>
        <v>0.08333333333</v>
      </c>
      <c r="ME7" s="159">
        <f>'Debt &amp; Refi'!LY7</f>
        <v>0.08333333333</v>
      </c>
      <c r="MF7" s="159">
        <f>'Debt &amp; Refi'!LZ7</f>
        <v>0.08333333333</v>
      </c>
      <c r="MG7" s="159">
        <f>'Debt &amp; Refi'!MA7</f>
        <v>0.08333333333</v>
      </c>
      <c r="MH7" s="159">
        <f>'Debt &amp; Refi'!MB7</f>
        <v>0.08333333333</v>
      </c>
      <c r="MI7" s="159">
        <f>'Debt &amp; Refi'!MC7</f>
        <v>0.08333333333</v>
      </c>
      <c r="MJ7" s="159">
        <f>'Debt &amp; Refi'!MD7</f>
        <v>0.08333333333</v>
      </c>
      <c r="MK7" s="159">
        <f>'Debt &amp; Refi'!ME7</f>
        <v>0.08333333333</v>
      </c>
      <c r="ML7" s="159">
        <f>'Debt &amp; Refi'!MF7</f>
        <v>0.08333333333</v>
      </c>
      <c r="MM7" s="159">
        <f>'Debt &amp; Refi'!MG7</f>
        <v>0.08333333333</v>
      </c>
      <c r="MN7" s="159">
        <f>'Debt &amp; Refi'!MH7</f>
        <v>0.08333333333</v>
      </c>
      <c r="MO7" s="159">
        <f>'Debt &amp; Refi'!MI7</f>
        <v>0.08333333333</v>
      </c>
      <c r="MP7" s="159">
        <f>'Debt &amp; Refi'!MJ7</f>
        <v>0.08333333333</v>
      </c>
      <c r="MQ7" s="159">
        <f>'Debt &amp; Refi'!MK7</f>
        <v>0.08333333333</v>
      </c>
      <c r="MR7" s="159">
        <f>'Debt &amp; Refi'!ML7</f>
        <v>0.08333333333</v>
      </c>
      <c r="MS7" s="159">
        <f>'Debt &amp; Refi'!MM7</f>
        <v>0.08333333333</v>
      </c>
      <c r="MT7" s="159">
        <f>'Debt &amp; Refi'!MN7</f>
        <v>0.08333333333</v>
      </c>
      <c r="MU7" s="159">
        <f>'Debt &amp; Refi'!MO7</f>
        <v>0.08333333333</v>
      </c>
      <c r="MV7" s="159">
        <f>'Debt &amp; Refi'!MP7</f>
        <v>0.08333333333</v>
      </c>
      <c r="MW7" s="159">
        <f>'Debt &amp; Refi'!MQ7</f>
        <v>0.08333333333</v>
      </c>
      <c r="MX7" s="159">
        <f>'Debt &amp; Refi'!MR7</f>
        <v>0.08333333333</v>
      </c>
      <c r="MY7" s="159">
        <f>'Debt &amp; Refi'!MS7</f>
        <v>0.08333333333</v>
      </c>
      <c r="MZ7" s="159">
        <f>'Debt &amp; Refi'!MT7</f>
        <v>0.08333333333</v>
      </c>
      <c r="NA7" s="159">
        <f>'Debt &amp; Refi'!MU7</f>
        <v>0.08333333333</v>
      </c>
      <c r="NB7" s="159">
        <f>'Debt &amp; Refi'!MV7</f>
        <v>0.08333333333</v>
      </c>
      <c r="NC7" s="159">
        <f>'Debt &amp; Refi'!MW7</f>
        <v>0.08333333333</v>
      </c>
      <c r="ND7" s="159">
        <f>'Debt &amp; Refi'!MX7</f>
        <v>0.08333333333</v>
      </c>
      <c r="NE7" s="159">
        <f>'Debt &amp; Refi'!MY7</f>
        <v>0.08333333333</v>
      </c>
      <c r="NF7" s="159">
        <f>'Debt &amp; Refi'!MZ7</f>
        <v>0.08333333333</v>
      </c>
      <c r="NG7" s="159">
        <f>'Debt &amp; Refi'!NA7</f>
        <v>0.08333333333</v>
      </c>
      <c r="NH7" s="159">
        <f>'Debt &amp; Refi'!NB7</f>
        <v>0.08333333333</v>
      </c>
      <c r="NI7" s="159">
        <f>'Debt &amp; Refi'!NC7</f>
        <v>0.08333333333</v>
      </c>
      <c r="NJ7" s="159">
        <f>'Debt &amp; Refi'!ND7</f>
        <v>0.08333333333</v>
      </c>
      <c r="NK7" s="159">
        <f>'Debt &amp; Refi'!NE7</f>
        <v>0.08333333333</v>
      </c>
      <c r="NL7" s="159">
        <f>'Debt &amp; Refi'!NF7</f>
        <v>0.08333333333</v>
      </c>
      <c r="NM7" s="159">
        <f>'Debt &amp; Refi'!NG7</f>
        <v>0.08333333333</v>
      </c>
      <c r="NN7" s="159">
        <f>'Debt &amp; Refi'!NH7</f>
        <v>0.08333333333</v>
      </c>
      <c r="NO7" s="185"/>
    </row>
    <row r="8" ht="19.5" customHeight="1" outlineLevel="1">
      <c r="A8" s="186"/>
      <c r="B8" s="190" t="s">
        <v>239</v>
      </c>
      <c r="C8" s="196" t="str">
        <f t="array" ref="C8">INDEX($J$45:$BK$45,MATCH($J$1,$J$42:$BK$42))</f>
        <v>#N/A</v>
      </c>
      <c r="D8" s="186"/>
      <c r="E8" s="186" t="s">
        <v>236</v>
      </c>
      <c r="F8" s="192">
        <f>++F5</f>
        <v>0.05</v>
      </c>
      <c r="G8" s="186"/>
      <c r="H8" s="186"/>
      <c r="I8" s="186"/>
      <c r="J8" s="195"/>
      <c r="K8" s="185"/>
      <c r="L8" s="185"/>
      <c r="M8" s="46" t="s">
        <v>202</v>
      </c>
      <c r="O8" s="160">
        <f>'Debt &amp; Refi'!I8</f>
        <v>0.00346265</v>
      </c>
      <c r="P8" s="160">
        <f>'Debt &amp; Refi'!J8</f>
        <v>0.003338141667</v>
      </c>
      <c r="Q8" s="160">
        <f>'Debt &amp; Refi'!K8</f>
        <v>0.003301916667</v>
      </c>
      <c r="R8" s="160">
        <f>'Debt &amp; Refi'!L8</f>
        <v>0.00312115</v>
      </c>
      <c r="S8" s="160">
        <f>'Debt &amp; Refi'!M8</f>
        <v>0.003081466667</v>
      </c>
      <c r="T8" s="160">
        <f>'Debt &amp; Refi'!N8</f>
        <v>0.003043908333</v>
      </c>
      <c r="U8" s="160">
        <f>'Debt &amp; Refi'!O8</f>
        <v>0.0030013</v>
      </c>
      <c r="V8" s="160">
        <f>'Debt &amp; Refi'!P8</f>
        <v>0.002948358333</v>
      </c>
      <c r="W8" s="160">
        <f>'Debt &amp; Refi'!Q8</f>
        <v>0.00291675</v>
      </c>
      <c r="X8" s="160">
        <f>'Debt &amp; Refi'!R8</f>
        <v>0.002794133333</v>
      </c>
      <c r="Y8" s="160">
        <f>'Debt &amp; Refi'!S8</f>
        <v>0.00277035</v>
      </c>
      <c r="Z8" s="160">
        <f>'Debt &amp; Refi'!T8</f>
        <v>0.002770608333</v>
      </c>
      <c r="AA8" s="160">
        <f>'Debt &amp; Refi'!U8</f>
        <v>0.002661266667</v>
      </c>
      <c r="AB8" s="160">
        <f>'Debt &amp; Refi'!V8</f>
        <v>0.0026536</v>
      </c>
      <c r="AC8" s="160">
        <f>'Debt &amp; Refi'!W8</f>
        <v>0.002653716667</v>
      </c>
      <c r="AD8" s="160">
        <f>'Debt &amp; Refi'!X8</f>
        <v>0.002617808333</v>
      </c>
      <c r="AE8" s="160">
        <f>'Debt &amp; Refi'!Y8</f>
        <v>0.002615341667</v>
      </c>
      <c r="AF8" s="160">
        <f>'Debt &amp; Refi'!Z8</f>
        <v>0.002615</v>
      </c>
      <c r="AG8" s="160">
        <f>'Debt &amp; Refi'!AA8</f>
        <v>0.002616433333</v>
      </c>
      <c r="AH8" s="160">
        <f>'Debt &amp; Refi'!AB8</f>
        <v>0.0026225</v>
      </c>
      <c r="AI8" s="160">
        <f>'Debt &amp; Refi'!AC8</f>
        <v>0.002630216667</v>
      </c>
      <c r="AJ8" s="160">
        <f>'Debt &amp; Refi'!AD8</f>
        <v>0.002637933333</v>
      </c>
      <c r="AK8" s="160">
        <f>'Debt &amp; Refi'!AE8</f>
        <v>0.002645958333</v>
      </c>
      <c r="AL8" s="160">
        <f>'Debt &amp; Refi'!AF8</f>
        <v>0.002655475</v>
      </c>
      <c r="AM8" s="160">
        <f>'Debt &amp; Refi'!AG8</f>
        <v>0.002665175</v>
      </c>
      <c r="AN8" s="160">
        <f>'Debt &amp; Refi'!AH8</f>
        <v>0.002675383333</v>
      </c>
      <c r="AO8" s="160">
        <f>'Debt &amp; Refi'!AI8</f>
        <v>0.002686641667</v>
      </c>
      <c r="AP8" s="160">
        <f>'Debt &amp; Refi'!AJ8</f>
        <v>0.002698441667</v>
      </c>
      <c r="AQ8" s="160">
        <f>'Debt &amp; Refi'!AK8</f>
        <v>0.002710458333</v>
      </c>
      <c r="AR8" s="160">
        <f>'Debt &amp; Refi'!AL8</f>
        <v>0.002721583333</v>
      </c>
      <c r="AS8" s="160">
        <f>'Debt &amp; Refi'!AM8</f>
        <v>0.002732541667</v>
      </c>
      <c r="AT8" s="160">
        <f>'Debt &amp; Refi'!AN8</f>
        <v>0.002743166667</v>
      </c>
      <c r="AU8" s="160">
        <f>'Debt &amp; Refi'!AO8</f>
        <v>0.002754241667</v>
      </c>
      <c r="AV8" s="160">
        <f>'Debt &amp; Refi'!AP8</f>
        <v>0.002764916667</v>
      </c>
      <c r="AW8" s="160">
        <f>'Debt &amp; Refi'!AQ8</f>
        <v>0.002776283333</v>
      </c>
      <c r="AX8" s="160">
        <f>'Debt &amp; Refi'!AR8</f>
        <v>0.002787008333</v>
      </c>
      <c r="AY8" s="160">
        <f>'Debt &amp; Refi'!AS8</f>
        <v>0.002796516667</v>
      </c>
      <c r="AZ8" s="160">
        <f>'Debt &amp; Refi'!AT8</f>
        <v>0.0028071</v>
      </c>
      <c r="BA8" s="160">
        <f>'Debt &amp; Refi'!AU8</f>
        <v>0.002817</v>
      </c>
      <c r="BB8" s="160">
        <f>'Debt &amp; Refi'!AV8</f>
        <v>0.002826691667</v>
      </c>
      <c r="BC8" s="160">
        <f>'Debt &amp; Refi'!AW8</f>
        <v>0.002836808333</v>
      </c>
      <c r="BD8" s="160">
        <f>'Debt &amp; Refi'!AX8</f>
        <v>0.002846141667</v>
      </c>
      <c r="BE8" s="160">
        <f>'Debt &amp; Refi'!AY8</f>
        <v>0.002856391667</v>
      </c>
      <c r="BF8" s="160">
        <f>'Debt &amp; Refi'!AZ8</f>
        <v>0.00286715</v>
      </c>
      <c r="BG8" s="160">
        <f>'Debt &amp; Refi'!BA8</f>
        <v>0.002877766667</v>
      </c>
      <c r="BH8" s="160">
        <f>'Debt &amp; Refi'!BB8</f>
        <v>0.002887458333</v>
      </c>
      <c r="BI8" s="160">
        <f>'Debt &amp; Refi'!BC8</f>
        <v>0.002898533333</v>
      </c>
      <c r="BJ8" s="160">
        <f>'Debt &amp; Refi'!BD8</f>
        <v>0.002909491667</v>
      </c>
      <c r="BK8" s="160">
        <f>'Debt &amp; Refi'!BE8</f>
        <v>0.002919858333</v>
      </c>
      <c r="BL8" s="160">
        <f>'Debt &amp; Refi'!BF8</f>
        <v>0.002931291667</v>
      </c>
      <c r="BM8" s="160">
        <f>'Debt &amp; Refi'!BG8</f>
        <v>0.002942266667</v>
      </c>
      <c r="BN8" s="160">
        <f>'Debt &amp; Refi'!BH8</f>
        <v>0.002953883333</v>
      </c>
      <c r="BO8" s="160">
        <f>'Debt &amp; Refi'!BI8</f>
        <v>0.002965358333</v>
      </c>
      <c r="BP8" s="160">
        <f>'Debt &amp; Refi'!BJ8</f>
        <v>0.002975025</v>
      </c>
      <c r="BQ8" s="160">
        <f>'Debt &amp; Refi'!BK8</f>
        <v>0.002986333333</v>
      </c>
      <c r="BR8" s="160">
        <f>'Debt &amp; Refi'!BL8</f>
        <v>0.002997766667</v>
      </c>
      <c r="BS8" s="160">
        <f>'Debt &amp; Refi'!BM8</f>
        <v>0.003009208333</v>
      </c>
      <c r="BT8" s="160">
        <f>'Debt &amp; Refi'!BN8</f>
        <v>0.003019958333</v>
      </c>
      <c r="BU8" s="160">
        <f>'Debt &amp; Refi'!BO8</f>
        <v>0.003031391667</v>
      </c>
      <c r="BV8" s="160">
        <f>'Debt &amp; Refi'!BP8</f>
        <v>0.003042866667</v>
      </c>
      <c r="BW8" s="160">
        <f>'Debt &amp; Refi'!BQ8</f>
        <v>0.003055041667</v>
      </c>
      <c r="BX8" s="160">
        <f>'Debt &amp; Refi'!BR8</f>
        <v>0.003066608333</v>
      </c>
      <c r="BY8" s="160">
        <f>'Debt &amp; Refi'!BS8</f>
        <v>0.003076666667</v>
      </c>
      <c r="BZ8" s="160">
        <f>'Debt &amp; Refi'!BT8</f>
        <v>0.0030885</v>
      </c>
      <c r="CA8" s="160">
        <f>'Debt &amp; Refi'!BU8</f>
        <v>0.003099958333</v>
      </c>
      <c r="CB8" s="160">
        <f>'Debt &amp; Refi'!BV8</f>
        <v>0.0031099</v>
      </c>
      <c r="CC8" s="160">
        <f>'Debt &amp; Refi'!BW8</f>
        <v>0.003121775</v>
      </c>
      <c r="CD8" s="160">
        <f>'Debt &amp; Refi'!BX8</f>
        <v>0.003132616667</v>
      </c>
      <c r="CE8" s="160">
        <f>'Debt &amp; Refi'!BY8</f>
        <v>0.00314295</v>
      </c>
      <c r="CF8" s="160">
        <f>'Debt &amp; Refi'!BZ8</f>
        <v>0.003154258333</v>
      </c>
      <c r="CG8" s="160">
        <f>'Debt &amp; Refi'!CA8</f>
        <v>0.003165133333</v>
      </c>
      <c r="CH8" s="160">
        <f>'Debt &amp; Refi'!CB8</f>
        <v>0.003175216667</v>
      </c>
      <c r="CI8" s="160">
        <f>'Debt &amp; Refi'!CC8</f>
        <v>0.003186241667</v>
      </c>
      <c r="CJ8" s="160">
        <f>'Debt &amp; Refi'!CD8</f>
        <v>0.003196825</v>
      </c>
      <c r="CK8" s="160">
        <f>'Debt &amp; Refi'!CE8</f>
        <v>0.0032063</v>
      </c>
      <c r="CL8" s="160">
        <f>'Debt &amp; Refi'!CF8</f>
        <v>0.0032167</v>
      </c>
      <c r="CM8" s="160">
        <f>'Debt &amp; Refi'!CG8</f>
        <v>0.003227008333</v>
      </c>
      <c r="CN8" s="160">
        <f>'Debt &amp; Refi'!CH8</f>
        <v>0.003236541667</v>
      </c>
      <c r="CO8" s="160">
        <f>'Debt &amp; Refi'!CI8</f>
        <v>0.003246683333</v>
      </c>
      <c r="CP8" s="160">
        <f>'Debt &amp; Refi'!CJ8</f>
        <v>0.003256366667</v>
      </c>
      <c r="CQ8" s="160">
        <f>'Debt &amp; Refi'!CK8</f>
        <v>0.003266983333</v>
      </c>
      <c r="CR8" s="160">
        <f>'Debt &amp; Refi'!CL8</f>
        <v>0.003276441667</v>
      </c>
      <c r="CS8" s="160">
        <f>'Debt &amp; Refi'!CM8</f>
        <v>0.003285566667</v>
      </c>
      <c r="CT8" s="160">
        <f>'Debt &amp; Refi'!CN8</f>
        <v>0.00329555</v>
      </c>
      <c r="CU8" s="160">
        <f>'Debt &amp; Refi'!CO8</f>
        <v>0.003304733333</v>
      </c>
      <c r="CV8" s="160">
        <f>'Debt &amp; Refi'!CP8</f>
        <v>0.003313916667</v>
      </c>
      <c r="CW8" s="160">
        <f>'Debt &amp; Refi'!CQ8</f>
        <v>0.003323275</v>
      </c>
      <c r="CX8" s="160">
        <f>'Debt &amp; Refi'!CR8</f>
        <v>0.00333255</v>
      </c>
      <c r="CY8" s="160">
        <f>'Debt &amp; Refi'!CS8</f>
        <v>0.003342166667</v>
      </c>
      <c r="CZ8" s="160">
        <f>'Debt &amp; Refi'!CT8</f>
        <v>0.0033503</v>
      </c>
      <c r="DA8" s="160">
        <f>'Debt &amp; Refi'!CU8</f>
        <v>0.003359616667</v>
      </c>
      <c r="DB8" s="160">
        <f>'Debt &amp; Refi'!CV8</f>
        <v>0.003367875</v>
      </c>
      <c r="DC8" s="160">
        <f>'Debt &amp; Refi'!CW8</f>
        <v>0.003377408333</v>
      </c>
      <c r="DD8" s="160">
        <f>'Debt &amp; Refi'!CX8</f>
        <v>0.003386166667</v>
      </c>
      <c r="DE8" s="160">
        <f>'Debt &amp; Refi'!CY8</f>
        <v>0.003395033333</v>
      </c>
      <c r="DF8" s="160">
        <f>'Debt &amp; Refi'!CZ8</f>
        <v>0.003404133333</v>
      </c>
      <c r="DG8" s="160">
        <f>'Debt &amp; Refi'!DA8</f>
        <v>0.003412866667</v>
      </c>
      <c r="DH8" s="160">
        <f>'Debt &amp; Refi'!DB8</f>
        <v>0.003422658333</v>
      </c>
      <c r="DI8" s="160">
        <f>'Debt &amp; Refi'!DC8</f>
        <v>0.00343125</v>
      </c>
      <c r="DJ8" s="160">
        <f>'Debt &amp; Refi'!DD8</f>
        <v>0.003439733333</v>
      </c>
      <c r="DK8" s="160">
        <f>'Debt &amp; Refi'!DE8</f>
        <v>0.003449066667</v>
      </c>
      <c r="DL8" s="160">
        <f>'Debt &amp; Refi'!DF8</f>
        <v>0.00345695</v>
      </c>
      <c r="DM8" s="160">
        <f>'Debt &amp; Refi'!DG8</f>
        <v>0.003466066667</v>
      </c>
      <c r="DN8" s="160">
        <f>'Debt &amp; Refi'!DH8</f>
        <v>0.003474358333</v>
      </c>
      <c r="DO8" s="160">
        <f>'Debt &amp; Refi'!DI8</f>
        <v>0.003483325</v>
      </c>
      <c r="DP8" s="160">
        <f>'Debt &amp; Refi'!DJ8</f>
        <v>0.003491866667</v>
      </c>
      <c r="DQ8" s="160">
        <f>'Debt &amp; Refi'!DK8</f>
        <v>0.003501491667</v>
      </c>
      <c r="DR8" s="160">
        <f>'Debt &amp; Refi'!DL8</f>
        <v>0.003510216667</v>
      </c>
      <c r="DS8" s="160">
        <f>'Debt &amp; Refi'!DM8</f>
        <v>0.003518116667</v>
      </c>
      <c r="DT8" s="160">
        <f>'Debt &amp; Refi'!DN8</f>
        <v>0.003527341667</v>
      </c>
      <c r="DU8" s="160">
        <f>'Debt &amp; Refi'!DO8</f>
        <v>0.003535708333</v>
      </c>
      <c r="DV8" s="160">
        <f>'Debt &amp; Refi'!DP8</f>
        <v>0.00354425</v>
      </c>
      <c r="DW8" s="160">
        <f>'Debt &amp; Refi'!DQ8</f>
        <v>0.003552991667</v>
      </c>
      <c r="DX8" s="160">
        <f>'Debt &amp; Refi'!DR8</f>
        <v>0.003560658333</v>
      </c>
      <c r="DY8" s="160">
        <f>'Debt &amp; Refi'!DS8</f>
        <v>0.003569566667</v>
      </c>
      <c r="DZ8" s="160">
        <f>'Debt &amp; Refi'!DT8</f>
        <v>0.0035786</v>
      </c>
      <c r="EA8" s="160">
        <f>'Debt &amp; Refi'!DU8</f>
        <v>0.003587183333</v>
      </c>
      <c r="EB8" s="160">
        <f>'Debt &amp; Refi'!DV8</f>
        <v>0.003594908333</v>
      </c>
      <c r="EC8" s="160">
        <f>'Debt &amp; Refi'!DW8</f>
        <v>0.003603958333</v>
      </c>
      <c r="ED8" s="160">
        <f>'Debt &amp; Refi'!DX8</f>
        <v>0.003612475</v>
      </c>
      <c r="EE8" s="160">
        <f>'Debt &amp; Refi'!DY8</f>
        <v>0.003620416667</v>
      </c>
      <c r="EF8" s="160">
        <f>'Debt &amp; Refi'!DZ8</f>
        <v>0.0036294</v>
      </c>
      <c r="EG8" s="160">
        <f>'Debt &amp; Refi'!EA8</f>
        <v>0.003637491667</v>
      </c>
      <c r="EH8" s="160">
        <f>'Debt &amp; Refi'!EB8</f>
        <v>0.003646508333</v>
      </c>
      <c r="EI8" s="160" t="str">
        <f>'Debt &amp; Refi'!EC8</f>
        <v>#N/A</v>
      </c>
      <c r="EJ8" s="160" t="str">
        <f>'Debt &amp; Refi'!ED8</f>
        <v>#N/A</v>
      </c>
      <c r="EK8" s="160" t="str">
        <f>'Debt &amp; Refi'!EE8</f>
        <v>#N/A</v>
      </c>
      <c r="EL8" s="160" t="str">
        <f>'Debt &amp; Refi'!EF8</f>
        <v>#N/A</v>
      </c>
      <c r="EM8" s="160" t="str">
        <f>'Debt &amp; Refi'!EG8</f>
        <v>#N/A</v>
      </c>
      <c r="EN8" s="160" t="str">
        <f>'Debt &amp; Refi'!EH8</f>
        <v>#N/A</v>
      </c>
      <c r="EO8" s="160" t="str">
        <f>'Debt &amp; Refi'!EI8</f>
        <v>#N/A</v>
      </c>
      <c r="EP8" s="160" t="str">
        <f>'Debt &amp; Refi'!EJ8</f>
        <v>#N/A</v>
      </c>
      <c r="EQ8" s="160" t="str">
        <f>'Debt &amp; Refi'!EK8</f>
        <v>#N/A</v>
      </c>
      <c r="ER8" s="160" t="str">
        <f>'Debt &amp; Refi'!EL8</f>
        <v>#N/A</v>
      </c>
      <c r="ES8" s="160" t="str">
        <f>'Debt &amp; Refi'!EM8</f>
        <v>#N/A</v>
      </c>
      <c r="ET8" s="160" t="str">
        <f>'Debt &amp; Refi'!EN8</f>
        <v>#N/A</v>
      </c>
      <c r="EU8" s="160" t="str">
        <f>'Debt &amp; Refi'!EO8</f>
        <v>#N/A</v>
      </c>
      <c r="EV8" s="160" t="str">
        <f>'Debt &amp; Refi'!EP8</f>
        <v>#N/A</v>
      </c>
      <c r="EW8" s="160" t="str">
        <f>'Debt &amp; Refi'!EQ8</f>
        <v>#N/A</v>
      </c>
      <c r="EX8" s="160" t="str">
        <f>'Debt &amp; Refi'!ER8</f>
        <v>#N/A</v>
      </c>
      <c r="EY8" s="160" t="str">
        <f>'Debt &amp; Refi'!ES8</f>
        <v>#N/A</v>
      </c>
      <c r="EZ8" s="160" t="str">
        <f>'Debt &amp; Refi'!ET8</f>
        <v>#N/A</v>
      </c>
      <c r="FA8" s="160" t="str">
        <f>'Debt &amp; Refi'!EU8</f>
        <v>#N/A</v>
      </c>
      <c r="FB8" s="160" t="str">
        <f>'Debt &amp; Refi'!EV8</f>
        <v>#N/A</v>
      </c>
      <c r="FC8" s="160" t="str">
        <f>'Debt &amp; Refi'!EW8</f>
        <v>#N/A</v>
      </c>
      <c r="FD8" s="160" t="str">
        <f>'Debt &amp; Refi'!EX8</f>
        <v>#N/A</v>
      </c>
      <c r="FE8" s="160" t="str">
        <f>'Debt &amp; Refi'!EY8</f>
        <v>#N/A</v>
      </c>
      <c r="FF8" s="160" t="str">
        <f>'Debt &amp; Refi'!EZ8</f>
        <v>#N/A</v>
      </c>
      <c r="FG8" s="160" t="str">
        <f>'Debt &amp; Refi'!FA8</f>
        <v>#N/A</v>
      </c>
      <c r="FH8" s="160" t="str">
        <f>'Debt &amp; Refi'!FB8</f>
        <v>#N/A</v>
      </c>
      <c r="FI8" s="160" t="str">
        <f>'Debt &amp; Refi'!FC8</f>
        <v>#N/A</v>
      </c>
      <c r="FJ8" s="160" t="str">
        <f>'Debt &amp; Refi'!FD8</f>
        <v>#N/A</v>
      </c>
      <c r="FK8" s="160" t="str">
        <f>'Debt &amp; Refi'!FE8</f>
        <v>#N/A</v>
      </c>
      <c r="FL8" s="160" t="str">
        <f>'Debt &amp; Refi'!FF8</f>
        <v>#N/A</v>
      </c>
      <c r="FM8" s="160" t="str">
        <f>'Debt &amp; Refi'!FG8</f>
        <v>#N/A</v>
      </c>
      <c r="FN8" s="160" t="str">
        <f>'Debt &amp; Refi'!FH8</f>
        <v>#N/A</v>
      </c>
      <c r="FO8" s="160" t="str">
        <f>'Debt &amp; Refi'!FI8</f>
        <v>#N/A</v>
      </c>
      <c r="FP8" s="160" t="str">
        <f>'Debt &amp; Refi'!FJ8</f>
        <v>#N/A</v>
      </c>
      <c r="FQ8" s="160" t="str">
        <f>'Debt &amp; Refi'!FK8</f>
        <v>#N/A</v>
      </c>
      <c r="FR8" s="160" t="str">
        <f>'Debt &amp; Refi'!FL8</f>
        <v>#N/A</v>
      </c>
      <c r="FS8" s="160" t="str">
        <f>'Debt &amp; Refi'!FM8</f>
        <v>#N/A</v>
      </c>
      <c r="FT8" s="160" t="str">
        <f>'Debt &amp; Refi'!FN8</f>
        <v>#N/A</v>
      </c>
      <c r="FU8" s="160" t="str">
        <f>'Debt &amp; Refi'!FO8</f>
        <v>#N/A</v>
      </c>
      <c r="FV8" s="160" t="str">
        <f>'Debt &amp; Refi'!FP8</f>
        <v>#N/A</v>
      </c>
      <c r="FW8" s="160" t="str">
        <f>'Debt &amp; Refi'!FQ8</f>
        <v>#N/A</v>
      </c>
      <c r="FX8" s="160" t="str">
        <f>'Debt &amp; Refi'!FR8</f>
        <v>#N/A</v>
      </c>
      <c r="FY8" s="160" t="str">
        <f>'Debt &amp; Refi'!FS8</f>
        <v>#N/A</v>
      </c>
      <c r="FZ8" s="160" t="str">
        <f>'Debt &amp; Refi'!FT8</f>
        <v>#N/A</v>
      </c>
      <c r="GA8" s="160" t="str">
        <f>'Debt &amp; Refi'!FU8</f>
        <v>#N/A</v>
      </c>
      <c r="GB8" s="160" t="str">
        <f>'Debt &amp; Refi'!FV8</f>
        <v>#N/A</v>
      </c>
      <c r="GC8" s="160" t="str">
        <f>'Debt &amp; Refi'!FW8</f>
        <v>#N/A</v>
      </c>
      <c r="GD8" s="160" t="str">
        <f>'Debt &amp; Refi'!FX8</f>
        <v>#N/A</v>
      </c>
      <c r="GE8" s="160" t="str">
        <f>'Debt &amp; Refi'!FY8</f>
        <v>#N/A</v>
      </c>
      <c r="GF8" s="160" t="str">
        <f>'Debt &amp; Refi'!FZ8</f>
        <v>#N/A</v>
      </c>
      <c r="GG8" s="160" t="str">
        <f>'Debt &amp; Refi'!GA8</f>
        <v>#N/A</v>
      </c>
      <c r="GH8" s="160" t="str">
        <f>'Debt &amp; Refi'!GB8</f>
        <v>#N/A</v>
      </c>
      <c r="GI8" s="160" t="str">
        <f>'Debt &amp; Refi'!GC8</f>
        <v>#N/A</v>
      </c>
      <c r="GJ8" s="160" t="str">
        <f>'Debt &amp; Refi'!GD8</f>
        <v>#N/A</v>
      </c>
      <c r="GK8" s="160" t="str">
        <f>'Debt &amp; Refi'!GE8</f>
        <v>#N/A</v>
      </c>
      <c r="GL8" s="160" t="str">
        <f>'Debt &amp; Refi'!GF8</f>
        <v>#N/A</v>
      </c>
      <c r="GM8" s="160" t="str">
        <f>'Debt &amp; Refi'!GG8</f>
        <v>#N/A</v>
      </c>
      <c r="GN8" s="160" t="str">
        <f>'Debt &amp; Refi'!GH8</f>
        <v>#N/A</v>
      </c>
      <c r="GO8" s="160" t="str">
        <f>'Debt &amp; Refi'!GI8</f>
        <v>#N/A</v>
      </c>
      <c r="GP8" s="160" t="str">
        <f>'Debt &amp; Refi'!GJ8</f>
        <v>#N/A</v>
      </c>
      <c r="GQ8" s="160" t="str">
        <f>'Debt &amp; Refi'!GK8</f>
        <v>#N/A</v>
      </c>
      <c r="GR8" s="160" t="str">
        <f>'Debt &amp; Refi'!GL8</f>
        <v>#N/A</v>
      </c>
      <c r="GS8" s="160" t="str">
        <f>'Debt &amp; Refi'!GM8</f>
        <v>#N/A</v>
      </c>
      <c r="GT8" s="160" t="str">
        <f>'Debt &amp; Refi'!GN8</f>
        <v>#N/A</v>
      </c>
      <c r="GU8" s="160" t="str">
        <f>'Debt &amp; Refi'!GO8</f>
        <v>#N/A</v>
      </c>
      <c r="GV8" s="160" t="str">
        <f>'Debt &amp; Refi'!GP8</f>
        <v>#N/A</v>
      </c>
      <c r="GW8" s="160" t="str">
        <f>'Debt &amp; Refi'!GQ8</f>
        <v>#N/A</v>
      </c>
      <c r="GX8" s="160" t="str">
        <f>'Debt &amp; Refi'!GR8</f>
        <v>#N/A</v>
      </c>
      <c r="GY8" s="160" t="str">
        <f>'Debt &amp; Refi'!GS8</f>
        <v>#N/A</v>
      </c>
      <c r="GZ8" s="160" t="str">
        <f>'Debt &amp; Refi'!GT8</f>
        <v>#N/A</v>
      </c>
      <c r="HA8" s="160" t="str">
        <f>'Debt &amp; Refi'!GU8</f>
        <v>#N/A</v>
      </c>
      <c r="HB8" s="160" t="str">
        <f>'Debt &amp; Refi'!GV8</f>
        <v>#N/A</v>
      </c>
      <c r="HC8" s="160" t="str">
        <f>'Debt &amp; Refi'!GW8</f>
        <v>#N/A</v>
      </c>
      <c r="HD8" s="160" t="str">
        <f>'Debt &amp; Refi'!GX8</f>
        <v>#N/A</v>
      </c>
      <c r="HE8" s="160" t="str">
        <f>'Debt &amp; Refi'!GY8</f>
        <v>#N/A</v>
      </c>
      <c r="HF8" s="160" t="str">
        <f>'Debt &amp; Refi'!GZ8</f>
        <v>#N/A</v>
      </c>
      <c r="HG8" s="160" t="str">
        <f>'Debt &amp; Refi'!HA8</f>
        <v>#N/A</v>
      </c>
      <c r="HH8" s="160" t="str">
        <f>'Debt &amp; Refi'!HB8</f>
        <v>#N/A</v>
      </c>
      <c r="HI8" s="160" t="str">
        <f>'Debt &amp; Refi'!HC8</f>
        <v>#N/A</v>
      </c>
      <c r="HJ8" s="160" t="str">
        <f>'Debt &amp; Refi'!HD8</f>
        <v>#N/A</v>
      </c>
      <c r="HK8" s="160" t="str">
        <f>'Debt &amp; Refi'!HE8</f>
        <v>#N/A</v>
      </c>
      <c r="HL8" s="160" t="str">
        <f>'Debt &amp; Refi'!HF8</f>
        <v>#N/A</v>
      </c>
      <c r="HM8" s="160" t="str">
        <f>'Debt &amp; Refi'!HG8</f>
        <v>#N/A</v>
      </c>
      <c r="HN8" s="160" t="str">
        <f>'Debt &amp; Refi'!HH8</f>
        <v>#N/A</v>
      </c>
      <c r="HO8" s="160" t="str">
        <f>'Debt &amp; Refi'!HI8</f>
        <v>#N/A</v>
      </c>
      <c r="HP8" s="160" t="str">
        <f>'Debt &amp; Refi'!HJ8</f>
        <v>#N/A</v>
      </c>
      <c r="HQ8" s="160" t="str">
        <f>'Debt &amp; Refi'!HK8</f>
        <v>#N/A</v>
      </c>
      <c r="HR8" s="160" t="str">
        <f>'Debt &amp; Refi'!HL8</f>
        <v>#N/A</v>
      </c>
      <c r="HS8" s="160" t="str">
        <f>'Debt &amp; Refi'!HM8</f>
        <v>#N/A</v>
      </c>
      <c r="HT8" s="160" t="str">
        <f>'Debt &amp; Refi'!HN8</f>
        <v>#N/A</v>
      </c>
      <c r="HU8" s="160" t="str">
        <f>'Debt &amp; Refi'!HO8</f>
        <v>#N/A</v>
      </c>
      <c r="HV8" s="160" t="str">
        <f>'Debt &amp; Refi'!HP8</f>
        <v>#N/A</v>
      </c>
      <c r="HW8" s="160" t="str">
        <f>'Debt &amp; Refi'!HQ8</f>
        <v>#N/A</v>
      </c>
      <c r="HX8" s="160" t="str">
        <f>'Debt &amp; Refi'!HR8</f>
        <v>#N/A</v>
      </c>
      <c r="HY8" s="160" t="str">
        <f>'Debt &amp; Refi'!HS8</f>
        <v>#N/A</v>
      </c>
      <c r="HZ8" s="160" t="str">
        <f>'Debt &amp; Refi'!HT8</f>
        <v>#N/A</v>
      </c>
      <c r="IA8" s="160" t="str">
        <f>'Debt &amp; Refi'!HU8</f>
        <v>#N/A</v>
      </c>
      <c r="IB8" s="160" t="str">
        <f>'Debt &amp; Refi'!HV8</f>
        <v>#N/A</v>
      </c>
      <c r="IC8" s="160" t="str">
        <f>'Debt &amp; Refi'!HW8</f>
        <v>#N/A</v>
      </c>
      <c r="ID8" s="160" t="str">
        <f>'Debt &amp; Refi'!HX8</f>
        <v>#N/A</v>
      </c>
      <c r="IE8" s="160" t="str">
        <f>'Debt &amp; Refi'!HY8</f>
        <v>#N/A</v>
      </c>
      <c r="IF8" s="160" t="str">
        <f>'Debt &amp; Refi'!HZ8</f>
        <v>#N/A</v>
      </c>
      <c r="IG8" s="160" t="str">
        <f>'Debt &amp; Refi'!IA8</f>
        <v>#N/A</v>
      </c>
      <c r="IH8" s="160" t="str">
        <f>'Debt &amp; Refi'!IB8</f>
        <v>#N/A</v>
      </c>
      <c r="II8" s="160" t="str">
        <f>'Debt &amp; Refi'!IC8</f>
        <v>#N/A</v>
      </c>
      <c r="IJ8" s="160" t="str">
        <f>'Debt &amp; Refi'!ID8</f>
        <v>#N/A</v>
      </c>
      <c r="IK8" s="160" t="str">
        <f>'Debt &amp; Refi'!IE8</f>
        <v>#N/A</v>
      </c>
      <c r="IL8" s="160" t="str">
        <f>'Debt &amp; Refi'!IF8</f>
        <v>#N/A</v>
      </c>
      <c r="IM8" s="160" t="str">
        <f>'Debt &amp; Refi'!IG8</f>
        <v>#N/A</v>
      </c>
      <c r="IN8" s="160" t="str">
        <f>'Debt &amp; Refi'!IH8</f>
        <v>#N/A</v>
      </c>
      <c r="IO8" s="160" t="str">
        <f>'Debt &amp; Refi'!II8</f>
        <v>#N/A</v>
      </c>
      <c r="IP8" s="160" t="str">
        <f>'Debt &amp; Refi'!IJ8</f>
        <v>#N/A</v>
      </c>
      <c r="IQ8" s="160" t="str">
        <f>'Debt &amp; Refi'!IK8</f>
        <v>#N/A</v>
      </c>
      <c r="IR8" s="160" t="str">
        <f>'Debt &amp; Refi'!IL8</f>
        <v>#N/A</v>
      </c>
      <c r="IS8" s="160" t="str">
        <f>'Debt &amp; Refi'!IM8</f>
        <v>#N/A</v>
      </c>
      <c r="IT8" s="160" t="str">
        <f>'Debt &amp; Refi'!IN8</f>
        <v>#N/A</v>
      </c>
      <c r="IU8" s="160" t="str">
        <f>'Debt &amp; Refi'!IO8</f>
        <v>#N/A</v>
      </c>
      <c r="IV8" s="160" t="str">
        <f>'Debt &amp; Refi'!IP8</f>
        <v>#N/A</v>
      </c>
      <c r="IW8" s="160" t="str">
        <f>'Debt &amp; Refi'!IQ8</f>
        <v>#N/A</v>
      </c>
      <c r="IX8" s="160" t="str">
        <f>'Debt &amp; Refi'!IR8</f>
        <v>#N/A</v>
      </c>
      <c r="IY8" s="160" t="str">
        <f>'Debt &amp; Refi'!IS8</f>
        <v>#N/A</v>
      </c>
      <c r="IZ8" s="160" t="str">
        <f>'Debt &amp; Refi'!IT8</f>
        <v>#N/A</v>
      </c>
      <c r="JA8" s="160" t="str">
        <f>'Debt &amp; Refi'!IU8</f>
        <v>#N/A</v>
      </c>
      <c r="JB8" s="160" t="str">
        <f>'Debt &amp; Refi'!IV8</f>
        <v>#N/A</v>
      </c>
      <c r="JC8" s="160" t="str">
        <f>'Debt &amp; Refi'!IW8</f>
        <v>#N/A</v>
      </c>
      <c r="JD8" s="160" t="str">
        <f>'Debt &amp; Refi'!IX8</f>
        <v>#N/A</v>
      </c>
      <c r="JE8" s="160" t="str">
        <f>'Debt &amp; Refi'!IY8</f>
        <v>#N/A</v>
      </c>
      <c r="JF8" s="160" t="str">
        <f>'Debt &amp; Refi'!IZ8</f>
        <v>#N/A</v>
      </c>
      <c r="JG8" s="160" t="str">
        <f>'Debt &amp; Refi'!JA8</f>
        <v>#N/A</v>
      </c>
      <c r="JH8" s="160" t="str">
        <f>'Debt &amp; Refi'!JB8</f>
        <v>#N/A</v>
      </c>
      <c r="JI8" s="160" t="str">
        <f>'Debt &amp; Refi'!JC8</f>
        <v>#N/A</v>
      </c>
      <c r="JJ8" s="160" t="str">
        <f>'Debt &amp; Refi'!JD8</f>
        <v>#N/A</v>
      </c>
      <c r="JK8" s="160" t="str">
        <f>'Debt &amp; Refi'!JE8</f>
        <v>#N/A</v>
      </c>
      <c r="JL8" s="160" t="str">
        <f>'Debt &amp; Refi'!JF8</f>
        <v>#N/A</v>
      </c>
      <c r="JM8" s="160" t="str">
        <f>'Debt &amp; Refi'!JG8</f>
        <v>#N/A</v>
      </c>
      <c r="JN8" s="160" t="str">
        <f>'Debt &amp; Refi'!JH8</f>
        <v>#N/A</v>
      </c>
      <c r="JO8" s="160" t="str">
        <f>'Debt &amp; Refi'!JI8</f>
        <v>#N/A</v>
      </c>
      <c r="JP8" s="160" t="str">
        <f>'Debt &amp; Refi'!JJ8</f>
        <v>#N/A</v>
      </c>
      <c r="JQ8" s="160" t="str">
        <f>'Debt &amp; Refi'!JK8</f>
        <v>#N/A</v>
      </c>
      <c r="JR8" s="160" t="str">
        <f>'Debt &amp; Refi'!JL8</f>
        <v>#N/A</v>
      </c>
      <c r="JS8" s="160" t="str">
        <f>'Debt &amp; Refi'!JM8</f>
        <v>#N/A</v>
      </c>
      <c r="JT8" s="160" t="str">
        <f>'Debt &amp; Refi'!JN8</f>
        <v>#N/A</v>
      </c>
      <c r="JU8" s="160" t="str">
        <f>'Debt &amp; Refi'!JO8</f>
        <v>#N/A</v>
      </c>
      <c r="JV8" s="160" t="str">
        <f>'Debt &amp; Refi'!JP8</f>
        <v>#N/A</v>
      </c>
      <c r="JW8" s="160" t="str">
        <f>'Debt &amp; Refi'!JQ8</f>
        <v>#N/A</v>
      </c>
      <c r="JX8" s="160" t="str">
        <f>'Debt &amp; Refi'!JR8</f>
        <v>#N/A</v>
      </c>
      <c r="JY8" s="160" t="str">
        <f>'Debt &amp; Refi'!JS8</f>
        <v>#N/A</v>
      </c>
      <c r="JZ8" s="160" t="str">
        <f>'Debt &amp; Refi'!JT8</f>
        <v>#N/A</v>
      </c>
      <c r="KA8" s="160" t="str">
        <f>'Debt &amp; Refi'!JU8</f>
        <v>#N/A</v>
      </c>
      <c r="KB8" s="160" t="str">
        <f>'Debt &amp; Refi'!JV8</f>
        <v>#N/A</v>
      </c>
      <c r="KC8" s="160" t="str">
        <f>'Debt &amp; Refi'!JW8</f>
        <v>#N/A</v>
      </c>
      <c r="KD8" s="160" t="str">
        <f>'Debt &amp; Refi'!JX8</f>
        <v>#N/A</v>
      </c>
      <c r="KE8" s="160" t="str">
        <f>'Debt &amp; Refi'!JY8</f>
        <v>#N/A</v>
      </c>
      <c r="KF8" s="160" t="str">
        <f>'Debt &amp; Refi'!JZ8</f>
        <v>#N/A</v>
      </c>
      <c r="KG8" s="160" t="str">
        <f>'Debt &amp; Refi'!KA8</f>
        <v>#N/A</v>
      </c>
      <c r="KH8" s="160" t="str">
        <f>'Debt &amp; Refi'!KB8</f>
        <v>#N/A</v>
      </c>
      <c r="KI8" s="160" t="str">
        <f>'Debt &amp; Refi'!KC8</f>
        <v>#N/A</v>
      </c>
      <c r="KJ8" s="160" t="str">
        <f>'Debt &amp; Refi'!KD8</f>
        <v>#N/A</v>
      </c>
      <c r="KK8" s="160" t="str">
        <f>'Debt &amp; Refi'!KE8</f>
        <v>#N/A</v>
      </c>
      <c r="KL8" s="160" t="str">
        <f>'Debt &amp; Refi'!KF8</f>
        <v>#N/A</v>
      </c>
      <c r="KM8" s="160" t="str">
        <f>'Debt &amp; Refi'!KG8</f>
        <v>#N/A</v>
      </c>
      <c r="KN8" s="160" t="str">
        <f>'Debt &amp; Refi'!KH8</f>
        <v>#N/A</v>
      </c>
      <c r="KO8" s="160" t="str">
        <f>'Debt &amp; Refi'!KI8</f>
        <v>#N/A</v>
      </c>
      <c r="KP8" s="160" t="str">
        <f>'Debt &amp; Refi'!KJ8</f>
        <v>#N/A</v>
      </c>
      <c r="KQ8" s="160" t="str">
        <f>'Debt &amp; Refi'!KK8</f>
        <v>#N/A</v>
      </c>
      <c r="KR8" s="160" t="str">
        <f>'Debt &amp; Refi'!KL8</f>
        <v>#N/A</v>
      </c>
      <c r="KS8" s="160" t="str">
        <f>'Debt &amp; Refi'!KM8</f>
        <v>#N/A</v>
      </c>
      <c r="KT8" s="160" t="str">
        <f>'Debt &amp; Refi'!KN8</f>
        <v>#N/A</v>
      </c>
      <c r="KU8" s="160" t="str">
        <f>'Debt &amp; Refi'!KO8</f>
        <v>#N/A</v>
      </c>
      <c r="KV8" s="160" t="str">
        <f>'Debt &amp; Refi'!KP8</f>
        <v>#N/A</v>
      </c>
      <c r="KW8" s="160" t="str">
        <f>'Debt &amp; Refi'!KQ8</f>
        <v>#N/A</v>
      </c>
      <c r="KX8" s="160" t="str">
        <f>'Debt &amp; Refi'!KR8</f>
        <v>#N/A</v>
      </c>
      <c r="KY8" s="160" t="str">
        <f>'Debt &amp; Refi'!KS8</f>
        <v>#N/A</v>
      </c>
      <c r="KZ8" s="160" t="str">
        <f>'Debt &amp; Refi'!KT8</f>
        <v>#N/A</v>
      </c>
      <c r="LA8" s="160" t="str">
        <f>'Debt &amp; Refi'!KU8</f>
        <v>#N/A</v>
      </c>
      <c r="LB8" s="160" t="str">
        <f>'Debt &amp; Refi'!KV8</f>
        <v>#N/A</v>
      </c>
      <c r="LC8" s="160" t="str">
        <f>'Debt &amp; Refi'!KW8</f>
        <v>#N/A</v>
      </c>
      <c r="LD8" s="160" t="str">
        <f>'Debt &amp; Refi'!KX8</f>
        <v>#N/A</v>
      </c>
      <c r="LE8" s="160" t="str">
        <f>'Debt &amp; Refi'!KY8</f>
        <v>#N/A</v>
      </c>
      <c r="LF8" s="160" t="str">
        <f>'Debt &amp; Refi'!KZ8</f>
        <v>#N/A</v>
      </c>
      <c r="LG8" s="160" t="str">
        <f>'Debt &amp; Refi'!LA8</f>
        <v>#N/A</v>
      </c>
      <c r="LH8" s="160" t="str">
        <f>'Debt &amp; Refi'!LB8</f>
        <v>#N/A</v>
      </c>
      <c r="LI8" s="160" t="str">
        <f>'Debt &amp; Refi'!LC8</f>
        <v>#N/A</v>
      </c>
      <c r="LJ8" s="160" t="str">
        <f>'Debt &amp; Refi'!LD8</f>
        <v>#N/A</v>
      </c>
      <c r="LK8" s="160" t="str">
        <f>'Debt &amp; Refi'!LE8</f>
        <v>#N/A</v>
      </c>
      <c r="LL8" s="160" t="str">
        <f>'Debt &amp; Refi'!LF8</f>
        <v>#N/A</v>
      </c>
      <c r="LM8" s="160" t="str">
        <f>'Debt &amp; Refi'!LG8</f>
        <v>#N/A</v>
      </c>
      <c r="LN8" s="160" t="str">
        <f>'Debt &amp; Refi'!LH8</f>
        <v>#N/A</v>
      </c>
      <c r="LO8" s="160" t="str">
        <f>'Debt &amp; Refi'!LI8</f>
        <v>#N/A</v>
      </c>
      <c r="LP8" s="160" t="str">
        <f>'Debt &amp; Refi'!LJ8</f>
        <v>#N/A</v>
      </c>
      <c r="LQ8" s="160" t="str">
        <f>'Debt &amp; Refi'!LK8</f>
        <v>#N/A</v>
      </c>
      <c r="LR8" s="160" t="str">
        <f>'Debt &amp; Refi'!LL8</f>
        <v>#N/A</v>
      </c>
      <c r="LS8" s="160" t="str">
        <f>'Debt &amp; Refi'!LM8</f>
        <v>#N/A</v>
      </c>
      <c r="LT8" s="160" t="str">
        <f>'Debt &amp; Refi'!LN8</f>
        <v>#N/A</v>
      </c>
      <c r="LU8" s="160" t="str">
        <f>'Debt &amp; Refi'!LO8</f>
        <v>#N/A</v>
      </c>
      <c r="LV8" s="160" t="str">
        <f>'Debt &amp; Refi'!LP8</f>
        <v>#N/A</v>
      </c>
      <c r="LW8" s="160" t="str">
        <f>'Debt &amp; Refi'!LQ8</f>
        <v>#N/A</v>
      </c>
      <c r="LX8" s="160" t="str">
        <f>'Debt &amp; Refi'!LR8</f>
        <v>#N/A</v>
      </c>
      <c r="LY8" s="160" t="str">
        <f>'Debt &amp; Refi'!LS8</f>
        <v>#N/A</v>
      </c>
      <c r="LZ8" s="160" t="str">
        <f>'Debt &amp; Refi'!LT8</f>
        <v>#N/A</v>
      </c>
      <c r="MA8" s="160" t="str">
        <f>'Debt &amp; Refi'!LU8</f>
        <v>#N/A</v>
      </c>
      <c r="MB8" s="160" t="str">
        <f>'Debt &amp; Refi'!LV8</f>
        <v>#N/A</v>
      </c>
      <c r="MC8" s="160" t="str">
        <f>'Debt &amp; Refi'!LW8</f>
        <v>#N/A</v>
      </c>
      <c r="MD8" s="160" t="str">
        <f>'Debt &amp; Refi'!LX8</f>
        <v>#N/A</v>
      </c>
      <c r="ME8" s="160" t="str">
        <f>'Debt &amp; Refi'!LY8</f>
        <v>#N/A</v>
      </c>
      <c r="MF8" s="160" t="str">
        <f>'Debt &amp; Refi'!LZ8</f>
        <v>#N/A</v>
      </c>
      <c r="MG8" s="160" t="str">
        <f>'Debt &amp; Refi'!MA8</f>
        <v>#N/A</v>
      </c>
      <c r="MH8" s="160" t="str">
        <f>'Debt &amp; Refi'!MB8</f>
        <v>#N/A</v>
      </c>
      <c r="MI8" s="160" t="str">
        <f>'Debt &amp; Refi'!MC8</f>
        <v>#N/A</v>
      </c>
      <c r="MJ8" s="160" t="str">
        <f>'Debt &amp; Refi'!MD8</f>
        <v>#N/A</v>
      </c>
      <c r="MK8" s="160" t="str">
        <f>'Debt &amp; Refi'!ME8</f>
        <v>#N/A</v>
      </c>
      <c r="ML8" s="160" t="str">
        <f>'Debt &amp; Refi'!MF8</f>
        <v>#N/A</v>
      </c>
      <c r="MM8" s="160" t="str">
        <f>'Debt &amp; Refi'!MG8</f>
        <v>#N/A</v>
      </c>
      <c r="MN8" s="160" t="str">
        <f>'Debt &amp; Refi'!MH8</f>
        <v>#N/A</v>
      </c>
      <c r="MO8" s="160" t="str">
        <f>'Debt &amp; Refi'!MI8</f>
        <v>#N/A</v>
      </c>
      <c r="MP8" s="160" t="str">
        <f>'Debt &amp; Refi'!MJ8</f>
        <v>#N/A</v>
      </c>
      <c r="MQ8" s="160" t="str">
        <f>'Debt &amp; Refi'!MK8</f>
        <v>#N/A</v>
      </c>
      <c r="MR8" s="160" t="str">
        <f>'Debt &amp; Refi'!ML8</f>
        <v>#N/A</v>
      </c>
      <c r="MS8" s="160" t="str">
        <f>'Debt &amp; Refi'!MM8</f>
        <v>#N/A</v>
      </c>
      <c r="MT8" s="160" t="str">
        <f>'Debt &amp; Refi'!MN8</f>
        <v>#N/A</v>
      </c>
      <c r="MU8" s="160" t="str">
        <f>'Debt &amp; Refi'!MO8</f>
        <v>#N/A</v>
      </c>
      <c r="MV8" s="160" t="str">
        <f>'Debt &amp; Refi'!MP8</f>
        <v>#N/A</v>
      </c>
      <c r="MW8" s="160" t="str">
        <f>'Debt &amp; Refi'!MQ8</f>
        <v>#N/A</v>
      </c>
      <c r="MX8" s="160" t="str">
        <f>'Debt &amp; Refi'!MR8</f>
        <v>#N/A</v>
      </c>
      <c r="MY8" s="160" t="str">
        <f>'Debt &amp; Refi'!MS8</f>
        <v>#N/A</v>
      </c>
      <c r="MZ8" s="160" t="str">
        <f>'Debt &amp; Refi'!MT8</f>
        <v>#N/A</v>
      </c>
      <c r="NA8" s="160" t="str">
        <f>'Debt &amp; Refi'!MU8</f>
        <v>#N/A</v>
      </c>
      <c r="NB8" s="160" t="str">
        <f>'Debt &amp; Refi'!MV8</f>
        <v>#N/A</v>
      </c>
      <c r="NC8" s="160" t="str">
        <f>'Debt &amp; Refi'!MW8</f>
        <v>#N/A</v>
      </c>
      <c r="ND8" s="160" t="str">
        <f>'Debt &amp; Refi'!MX8</f>
        <v>#N/A</v>
      </c>
      <c r="NE8" s="160" t="str">
        <f>'Debt &amp; Refi'!MY8</f>
        <v>#N/A</v>
      </c>
      <c r="NF8" s="160" t="str">
        <f>'Debt &amp; Refi'!MZ8</f>
        <v>#N/A</v>
      </c>
      <c r="NG8" s="160" t="str">
        <f>'Debt &amp; Refi'!NA8</f>
        <v>#N/A</v>
      </c>
      <c r="NH8" s="160" t="str">
        <f>'Debt &amp; Refi'!NB8</f>
        <v>#N/A</v>
      </c>
      <c r="NI8" s="160" t="str">
        <f>'Debt &amp; Refi'!NC8</f>
        <v>#N/A</v>
      </c>
      <c r="NJ8" s="160" t="str">
        <f>'Debt &amp; Refi'!ND8</f>
        <v>#N/A</v>
      </c>
      <c r="NK8" s="160" t="str">
        <f>'Debt &amp; Refi'!NE8</f>
        <v>#N/A</v>
      </c>
      <c r="NL8" s="160" t="str">
        <f>'Debt &amp; Refi'!NF8</f>
        <v>#N/A</v>
      </c>
      <c r="NM8" s="160" t="str">
        <f>'Debt &amp; Refi'!NG8</f>
        <v>#N/A</v>
      </c>
      <c r="NN8" s="160" t="str">
        <f>'Debt &amp; Refi'!NH8</f>
        <v>#N/A</v>
      </c>
      <c r="NO8" s="185"/>
    </row>
    <row r="9" ht="19.5" customHeight="1" outlineLevel="1">
      <c r="A9" s="186"/>
      <c r="B9" s="190" t="s">
        <v>240</v>
      </c>
      <c r="C9" s="196" t="str">
        <f t="array" ref="C9">INDEX(#REF!,MATCH($J$1,$J$42:$BK$42))</f>
        <v>#N/A</v>
      </c>
      <c r="D9" s="186"/>
      <c r="E9" s="186" t="s">
        <v>236</v>
      </c>
      <c r="F9" s="192">
        <f>F5</f>
        <v>0.05</v>
      </c>
      <c r="G9" s="186"/>
      <c r="H9" s="186"/>
      <c r="I9" s="186"/>
      <c r="J9" s="195"/>
      <c r="K9" s="185"/>
      <c r="L9" s="185"/>
      <c r="M9" s="46" t="s">
        <v>102</v>
      </c>
      <c r="O9" s="103">
        <f>'Debt &amp; Refi'!I9</f>
        <v>0.002916666667</v>
      </c>
      <c r="P9" s="103">
        <f>'Debt &amp; Refi'!J9</f>
        <v>0.002916666667</v>
      </c>
      <c r="Q9" s="103">
        <f>'Debt &amp; Refi'!K9</f>
        <v>0.002916666667</v>
      </c>
      <c r="R9" s="103">
        <f>'Debt &amp; Refi'!L9</f>
        <v>0.002916666667</v>
      </c>
      <c r="S9" s="103">
        <f>'Debt &amp; Refi'!M9</f>
        <v>0.002916666667</v>
      </c>
      <c r="T9" s="103">
        <f>'Debt &amp; Refi'!N9</f>
        <v>0.002916666667</v>
      </c>
      <c r="U9" s="103">
        <f>'Debt &amp; Refi'!O9</f>
        <v>0.002916666667</v>
      </c>
      <c r="V9" s="103">
        <f>'Debt &amp; Refi'!P9</f>
        <v>0.002916666667</v>
      </c>
      <c r="W9" s="103">
        <f>'Debt &amp; Refi'!Q9</f>
        <v>0.002916666667</v>
      </c>
      <c r="X9" s="103">
        <f>'Debt &amp; Refi'!R9</f>
        <v>0.002916666667</v>
      </c>
      <c r="Y9" s="103">
        <f>'Debt &amp; Refi'!S9</f>
        <v>0.002916666667</v>
      </c>
      <c r="Z9" s="103">
        <f>'Debt &amp; Refi'!T9</f>
        <v>0.002916666667</v>
      </c>
      <c r="AA9" s="103">
        <f>'Debt &amp; Refi'!U9</f>
        <v>0.002916666667</v>
      </c>
      <c r="AB9" s="103">
        <f>'Debt &amp; Refi'!V9</f>
        <v>0.002916666667</v>
      </c>
      <c r="AC9" s="103">
        <f>'Debt &amp; Refi'!W9</f>
        <v>0.002916666667</v>
      </c>
      <c r="AD9" s="103">
        <f>'Debt &amp; Refi'!X9</f>
        <v>0.002916666667</v>
      </c>
      <c r="AE9" s="103">
        <f>'Debt &amp; Refi'!Y9</f>
        <v>0.002916666667</v>
      </c>
      <c r="AF9" s="103">
        <f>'Debt &amp; Refi'!Z9</f>
        <v>0.002916666667</v>
      </c>
      <c r="AG9" s="103">
        <f>'Debt &amp; Refi'!AA9</f>
        <v>0.002916666667</v>
      </c>
      <c r="AH9" s="103">
        <f>'Debt &amp; Refi'!AB9</f>
        <v>0.002916666667</v>
      </c>
      <c r="AI9" s="103">
        <f>'Debt &amp; Refi'!AC9</f>
        <v>0.002916666667</v>
      </c>
      <c r="AJ9" s="103">
        <f>'Debt &amp; Refi'!AD9</f>
        <v>0.002916666667</v>
      </c>
      <c r="AK9" s="103">
        <f>'Debt &amp; Refi'!AE9</f>
        <v>0.002916666667</v>
      </c>
      <c r="AL9" s="103">
        <f>'Debt &amp; Refi'!AF9</f>
        <v>0.002916666667</v>
      </c>
      <c r="AM9" s="103">
        <f>'Debt &amp; Refi'!AG9</f>
        <v>0.002916666667</v>
      </c>
      <c r="AN9" s="103">
        <f>'Debt &amp; Refi'!AH9</f>
        <v>0.002916666667</v>
      </c>
      <c r="AO9" s="103">
        <f>'Debt &amp; Refi'!AI9</f>
        <v>0.002916666667</v>
      </c>
      <c r="AP9" s="103">
        <f>'Debt &amp; Refi'!AJ9</f>
        <v>0.002916666667</v>
      </c>
      <c r="AQ9" s="103">
        <f>'Debt &amp; Refi'!AK9</f>
        <v>0.002916666667</v>
      </c>
      <c r="AR9" s="103">
        <f>'Debt &amp; Refi'!AL9</f>
        <v>0.002916666667</v>
      </c>
      <c r="AS9" s="103">
        <f>'Debt &amp; Refi'!AM9</f>
        <v>0.002916666667</v>
      </c>
      <c r="AT9" s="103">
        <f>'Debt &amp; Refi'!AN9</f>
        <v>0.002916666667</v>
      </c>
      <c r="AU9" s="103">
        <f>'Debt &amp; Refi'!AO9</f>
        <v>0.002916666667</v>
      </c>
      <c r="AV9" s="103">
        <f>'Debt &amp; Refi'!AP9</f>
        <v>0.002916666667</v>
      </c>
      <c r="AW9" s="103">
        <f>'Debt &amp; Refi'!AQ9</f>
        <v>0.002916666667</v>
      </c>
      <c r="AX9" s="103">
        <f>'Debt &amp; Refi'!AR9</f>
        <v>0.002916666667</v>
      </c>
      <c r="AY9" s="103">
        <f>'Debt &amp; Refi'!AS9</f>
        <v>0.002916666667</v>
      </c>
      <c r="AZ9" s="103">
        <f>'Debt &amp; Refi'!AT9</f>
        <v>0.002916666667</v>
      </c>
      <c r="BA9" s="103">
        <f>'Debt &amp; Refi'!AU9</f>
        <v>0.002916666667</v>
      </c>
      <c r="BB9" s="103">
        <f>'Debt &amp; Refi'!AV9</f>
        <v>0.002916666667</v>
      </c>
      <c r="BC9" s="103">
        <f>'Debt &amp; Refi'!AW9</f>
        <v>0.002916666667</v>
      </c>
      <c r="BD9" s="103">
        <f>'Debt &amp; Refi'!AX9</f>
        <v>0.002916666667</v>
      </c>
      <c r="BE9" s="103">
        <f>'Debt &amp; Refi'!AY9</f>
        <v>0.002916666667</v>
      </c>
      <c r="BF9" s="103">
        <f>'Debt &amp; Refi'!AZ9</f>
        <v>0.002916666667</v>
      </c>
      <c r="BG9" s="103">
        <f>'Debt &amp; Refi'!BA9</f>
        <v>0.002916666667</v>
      </c>
      <c r="BH9" s="103">
        <f>'Debt &amp; Refi'!BB9</f>
        <v>0.002916666667</v>
      </c>
      <c r="BI9" s="103">
        <f>'Debt &amp; Refi'!BC9</f>
        <v>0.002916666667</v>
      </c>
      <c r="BJ9" s="103">
        <f>'Debt &amp; Refi'!BD9</f>
        <v>0.002916666667</v>
      </c>
      <c r="BK9" s="103">
        <f>'Debt &amp; Refi'!BE9</f>
        <v>0.002916666667</v>
      </c>
      <c r="BL9" s="103">
        <f>'Debt &amp; Refi'!BF9</f>
        <v>0.002916666667</v>
      </c>
      <c r="BM9" s="103">
        <f>'Debt &amp; Refi'!BG9</f>
        <v>0.002916666667</v>
      </c>
      <c r="BN9" s="103">
        <f>'Debt &amp; Refi'!BH9</f>
        <v>0.002916666667</v>
      </c>
      <c r="BO9" s="103">
        <f>'Debt &amp; Refi'!BI9</f>
        <v>0.002916666667</v>
      </c>
      <c r="BP9" s="103">
        <f>'Debt &amp; Refi'!BJ9</f>
        <v>0.002916666667</v>
      </c>
      <c r="BQ9" s="103">
        <f>'Debt &amp; Refi'!BK9</f>
        <v>0.002916666667</v>
      </c>
      <c r="BR9" s="103">
        <f>'Debt &amp; Refi'!BL9</f>
        <v>0.002916666667</v>
      </c>
      <c r="BS9" s="103">
        <f>'Debt &amp; Refi'!BM9</f>
        <v>0.002916666667</v>
      </c>
      <c r="BT9" s="103">
        <f>'Debt &amp; Refi'!BN9</f>
        <v>0.002916666667</v>
      </c>
      <c r="BU9" s="103">
        <f>'Debt &amp; Refi'!BO9</f>
        <v>0.002916666667</v>
      </c>
      <c r="BV9" s="103">
        <f>'Debt &amp; Refi'!BP9</f>
        <v>0.002916666667</v>
      </c>
      <c r="BW9" s="103">
        <f>'Debt &amp; Refi'!BQ9</f>
        <v>0.002916666667</v>
      </c>
      <c r="BX9" s="103">
        <f>'Debt &amp; Refi'!BR9</f>
        <v>0.002916666667</v>
      </c>
      <c r="BY9" s="103">
        <f>'Debt &amp; Refi'!BS9</f>
        <v>0.002916666667</v>
      </c>
      <c r="BZ9" s="103">
        <f>'Debt &amp; Refi'!BT9</f>
        <v>0.002916666667</v>
      </c>
      <c r="CA9" s="103">
        <f>'Debt &amp; Refi'!BU9</f>
        <v>0.002916666667</v>
      </c>
      <c r="CB9" s="103">
        <f>'Debt &amp; Refi'!BV9</f>
        <v>0.002916666667</v>
      </c>
      <c r="CC9" s="103">
        <f>'Debt &amp; Refi'!BW9</f>
        <v>0.002916666667</v>
      </c>
      <c r="CD9" s="103">
        <f>'Debt &amp; Refi'!BX9</f>
        <v>0.002916666667</v>
      </c>
      <c r="CE9" s="103">
        <f>'Debt &amp; Refi'!BY9</f>
        <v>0.002916666667</v>
      </c>
      <c r="CF9" s="103">
        <f>'Debt &amp; Refi'!BZ9</f>
        <v>0.002916666667</v>
      </c>
      <c r="CG9" s="103">
        <f>'Debt &amp; Refi'!CA9</f>
        <v>0.002916666667</v>
      </c>
      <c r="CH9" s="103">
        <f>'Debt &amp; Refi'!CB9</f>
        <v>0.002916666667</v>
      </c>
      <c r="CI9" s="103">
        <f>'Debt &amp; Refi'!CC9</f>
        <v>0.002916666667</v>
      </c>
      <c r="CJ9" s="103">
        <f>'Debt &amp; Refi'!CD9</f>
        <v>0.002916666667</v>
      </c>
      <c r="CK9" s="103">
        <f>'Debt &amp; Refi'!CE9</f>
        <v>0.002916666667</v>
      </c>
      <c r="CL9" s="103">
        <f>'Debt &amp; Refi'!CF9</f>
        <v>0.002916666667</v>
      </c>
      <c r="CM9" s="103">
        <f>'Debt &amp; Refi'!CG9</f>
        <v>0.002916666667</v>
      </c>
      <c r="CN9" s="103">
        <f>'Debt &amp; Refi'!CH9</f>
        <v>0.002916666667</v>
      </c>
      <c r="CO9" s="103">
        <f>'Debt &amp; Refi'!CI9</f>
        <v>0.002916666667</v>
      </c>
      <c r="CP9" s="103">
        <f>'Debt &amp; Refi'!CJ9</f>
        <v>0.002916666667</v>
      </c>
      <c r="CQ9" s="103">
        <f>'Debt &amp; Refi'!CK9</f>
        <v>0.002916666667</v>
      </c>
      <c r="CR9" s="103">
        <f>'Debt &amp; Refi'!CL9</f>
        <v>0.002916666667</v>
      </c>
      <c r="CS9" s="103">
        <f>'Debt &amp; Refi'!CM9</f>
        <v>0.002916666667</v>
      </c>
      <c r="CT9" s="103">
        <f>'Debt &amp; Refi'!CN9</f>
        <v>0.002916666667</v>
      </c>
      <c r="CU9" s="103">
        <f>'Debt &amp; Refi'!CO9</f>
        <v>0.002916666667</v>
      </c>
      <c r="CV9" s="103">
        <f>'Debt &amp; Refi'!CP9</f>
        <v>0.002916666667</v>
      </c>
      <c r="CW9" s="103">
        <f>'Debt &amp; Refi'!CQ9</f>
        <v>0.002916666667</v>
      </c>
      <c r="CX9" s="103">
        <f>'Debt &amp; Refi'!CR9</f>
        <v>0.002916666667</v>
      </c>
      <c r="CY9" s="103">
        <f>'Debt &amp; Refi'!CS9</f>
        <v>0.002916666667</v>
      </c>
      <c r="CZ9" s="103">
        <f>'Debt &amp; Refi'!CT9</f>
        <v>0.002916666667</v>
      </c>
      <c r="DA9" s="103">
        <f>'Debt &amp; Refi'!CU9</f>
        <v>0.002916666667</v>
      </c>
      <c r="DB9" s="103">
        <f>'Debt &amp; Refi'!CV9</f>
        <v>0.002916666667</v>
      </c>
      <c r="DC9" s="103">
        <f>'Debt &amp; Refi'!CW9</f>
        <v>0.002916666667</v>
      </c>
      <c r="DD9" s="103">
        <f>'Debt &amp; Refi'!CX9</f>
        <v>0.002916666667</v>
      </c>
      <c r="DE9" s="103">
        <f>'Debt &amp; Refi'!CY9</f>
        <v>0.002916666667</v>
      </c>
      <c r="DF9" s="103">
        <f>'Debt &amp; Refi'!CZ9</f>
        <v>0.002916666667</v>
      </c>
      <c r="DG9" s="103">
        <f>'Debt &amp; Refi'!DA9</f>
        <v>0.002916666667</v>
      </c>
      <c r="DH9" s="103">
        <f>'Debt &amp; Refi'!DB9</f>
        <v>0.002916666667</v>
      </c>
      <c r="DI9" s="103">
        <f>'Debt &amp; Refi'!DC9</f>
        <v>0.002916666667</v>
      </c>
      <c r="DJ9" s="103">
        <f>'Debt &amp; Refi'!DD9</f>
        <v>0.002916666667</v>
      </c>
      <c r="DK9" s="103">
        <f>'Debt &amp; Refi'!DE9</f>
        <v>0.002916666667</v>
      </c>
      <c r="DL9" s="103">
        <f>'Debt &amp; Refi'!DF9</f>
        <v>0.002916666667</v>
      </c>
      <c r="DM9" s="103">
        <f>'Debt &amp; Refi'!DG9</f>
        <v>0.002916666667</v>
      </c>
      <c r="DN9" s="103">
        <f>'Debt &amp; Refi'!DH9</f>
        <v>0.002916666667</v>
      </c>
      <c r="DO9" s="103">
        <f>'Debt &amp; Refi'!DI9</f>
        <v>0.002916666667</v>
      </c>
      <c r="DP9" s="103">
        <f>'Debt &amp; Refi'!DJ9</f>
        <v>0.002916666667</v>
      </c>
      <c r="DQ9" s="103">
        <f>'Debt &amp; Refi'!DK9</f>
        <v>0.002916666667</v>
      </c>
      <c r="DR9" s="103">
        <f>'Debt &amp; Refi'!DL9</f>
        <v>0.002916666667</v>
      </c>
      <c r="DS9" s="103">
        <f>'Debt &amp; Refi'!DM9</f>
        <v>0.002916666667</v>
      </c>
      <c r="DT9" s="103">
        <f>'Debt &amp; Refi'!DN9</f>
        <v>0.002916666667</v>
      </c>
      <c r="DU9" s="103">
        <f>'Debt &amp; Refi'!DO9</f>
        <v>0.002916666667</v>
      </c>
      <c r="DV9" s="103">
        <f>'Debt &amp; Refi'!DP9</f>
        <v>0.002916666667</v>
      </c>
      <c r="DW9" s="103">
        <f>'Debt &amp; Refi'!DQ9</f>
        <v>0.002916666667</v>
      </c>
      <c r="DX9" s="103">
        <f>'Debt &amp; Refi'!DR9</f>
        <v>0.002916666667</v>
      </c>
      <c r="DY9" s="103">
        <f>'Debt &amp; Refi'!DS9</f>
        <v>0.002916666667</v>
      </c>
      <c r="DZ9" s="103">
        <f>'Debt &amp; Refi'!DT9</f>
        <v>0.002916666667</v>
      </c>
      <c r="EA9" s="103">
        <f>'Debt &amp; Refi'!DU9</f>
        <v>0.002916666667</v>
      </c>
      <c r="EB9" s="103">
        <f>'Debt &amp; Refi'!DV9</f>
        <v>0.002916666667</v>
      </c>
      <c r="EC9" s="103">
        <f>'Debt &amp; Refi'!DW9</f>
        <v>0.002916666667</v>
      </c>
      <c r="ED9" s="103">
        <f>'Debt &amp; Refi'!DX9</f>
        <v>0.002916666667</v>
      </c>
      <c r="EE9" s="103">
        <f>'Debt &amp; Refi'!DY9</f>
        <v>0.002916666667</v>
      </c>
      <c r="EF9" s="103">
        <f>'Debt &amp; Refi'!DZ9</f>
        <v>0.002916666667</v>
      </c>
      <c r="EG9" s="103">
        <f>'Debt &amp; Refi'!EA9</f>
        <v>0.002916666667</v>
      </c>
      <c r="EH9" s="103">
        <f>'Debt &amp; Refi'!EB9</f>
        <v>0.002916666667</v>
      </c>
      <c r="EI9" s="103">
        <f>'Debt &amp; Refi'!EC9</f>
        <v>0.002916666667</v>
      </c>
      <c r="EJ9" s="103">
        <f>'Debt &amp; Refi'!ED9</f>
        <v>0.002916666667</v>
      </c>
      <c r="EK9" s="103">
        <f>'Debt &amp; Refi'!EE9</f>
        <v>0.002916666667</v>
      </c>
      <c r="EL9" s="103">
        <f>'Debt &amp; Refi'!EF9</f>
        <v>0.002916666667</v>
      </c>
      <c r="EM9" s="103">
        <f>'Debt &amp; Refi'!EG9</f>
        <v>0.002916666667</v>
      </c>
      <c r="EN9" s="103">
        <f>'Debt &amp; Refi'!EH9</f>
        <v>0.002916666667</v>
      </c>
      <c r="EO9" s="103">
        <f>'Debt &amp; Refi'!EI9</f>
        <v>0.002916666667</v>
      </c>
      <c r="EP9" s="103">
        <f>'Debt &amp; Refi'!EJ9</f>
        <v>0.002916666667</v>
      </c>
      <c r="EQ9" s="103">
        <f>'Debt &amp; Refi'!EK9</f>
        <v>0.002916666667</v>
      </c>
      <c r="ER9" s="103">
        <f>'Debt &amp; Refi'!EL9</f>
        <v>0.002916666667</v>
      </c>
      <c r="ES9" s="103">
        <f>'Debt &amp; Refi'!EM9</f>
        <v>0.002916666667</v>
      </c>
      <c r="ET9" s="103">
        <f>'Debt &amp; Refi'!EN9</f>
        <v>0.002916666667</v>
      </c>
      <c r="EU9" s="103">
        <f>'Debt &amp; Refi'!EO9</f>
        <v>0.002916666667</v>
      </c>
      <c r="EV9" s="103">
        <f>'Debt &amp; Refi'!EP9</f>
        <v>0.002916666667</v>
      </c>
      <c r="EW9" s="103">
        <f>'Debt &amp; Refi'!EQ9</f>
        <v>0.002916666667</v>
      </c>
      <c r="EX9" s="103">
        <f>'Debt &amp; Refi'!ER9</f>
        <v>0.002916666667</v>
      </c>
      <c r="EY9" s="103">
        <f>'Debt &amp; Refi'!ES9</f>
        <v>0.002916666667</v>
      </c>
      <c r="EZ9" s="103">
        <f>'Debt &amp; Refi'!ET9</f>
        <v>0.002916666667</v>
      </c>
      <c r="FA9" s="103">
        <f>'Debt &amp; Refi'!EU9</f>
        <v>0.002916666667</v>
      </c>
      <c r="FB9" s="103">
        <f>'Debt &amp; Refi'!EV9</f>
        <v>0.002916666667</v>
      </c>
      <c r="FC9" s="103">
        <f>'Debt &amp; Refi'!EW9</f>
        <v>0.002916666667</v>
      </c>
      <c r="FD9" s="103">
        <f>'Debt &amp; Refi'!EX9</f>
        <v>0.002916666667</v>
      </c>
      <c r="FE9" s="103">
        <f>'Debt &amp; Refi'!EY9</f>
        <v>0.002916666667</v>
      </c>
      <c r="FF9" s="103">
        <f>'Debt &amp; Refi'!EZ9</f>
        <v>0.002916666667</v>
      </c>
      <c r="FG9" s="103">
        <f>'Debt &amp; Refi'!FA9</f>
        <v>0.002916666667</v>
      </c>
      <c r="FH9" s="103">
        <f>'Debt &amp; Refi'!FB9</f>
        <v>0.002916666667</v>
      </c>
      <c r="FI9" s="103">
        <f>'Debt &amp; Refi'!FC9</f>
        <v>0.002916666667</v>
      </c>
      <c r="FJ9" s="103">
        <f>'Debt &amp; Refi'!FD9</f>
        <v>0.002916666667</v>
      </c>
      <c r="FK9" s="103">
        <f>'Debt &amp; Refi'!FE9</f>
        <v>0.002916666667</v>
      </c>
      <c r="FL9" s="103">
        <f>'Debt &amp; Refi'!FF9</f>
        <v>0.002916666667</v>
      </c>
      <c r="FM9" s="103">
        <f>'Debt &amp; Refi'!FG9</f>
        <v>0.002916666667</v>
      </c>
      <c r="FN9" s="103">
        <f>'Debt &amp; Refi'!FH9</f>
        <v>0.002916666667</v>
      </c>
      <c r="FO9" s="103">
        <f>'Debt &amp; Refi'!FI9</f>
        <v>0.002916666667</v>
      </c>
      <c r="FP9" s="103">
        <f>'Debt &amp; Refi'!FJ9</f>
        <v>0.002916666667</v>
      </c>
      <c r="FQ9" s="103">
        <f>'Debt &amp; Refi'!FK9</f>
        <v>0.002916666667</v>
      </c>
      <c r="FR9" s="103">
        <f>'Debt &amp; Refi'!FL9</f>
        <v>0.002916666667</v>
      </c>
      <c r="FS9" s="103">
        <f>'Debt &amp; Refi'!FM9</f>
        <v>0.002916666667</v>
      </c>
      <c r="FT9" s="103">
        <f>'Debt &amp; Refi'!FN9</f>
        <v>0.002916666667</v>
      </c>
      <c r="FU9" s="103">
        <f>'Debt &amp; Refi'!FO9</f>
        <v>0.002916666667</v>
      </c>
      <c r="FV9" s="103">
        <f>'Debt &amp; Refi'!FP9</f>
        <v>0.002916666667</v>
      </c>
      <c r="FW9" s="103">
        <f>'Debt &amp; Refi'!FQ9</f>
        <v>0.002916666667</v>
      </c>
      <c r="FX9" s="103">
        <f>'Debt &amp; Refi'!FR9</f>
        <v>0.002916666667</v>
      </c>
      <c r="FY9" s="103">
        <f>'Debt &amp; Refi'!FS9</f>
        <v>0.002916666667</v>
      </c>
      <c r="FZ9" s="103">
        <f>'Debt &amp; Refi'!FT9</f>
        <v>0.002916666667</v>
      </c>
      <c r="GA9" s="103">
        <f>'Debt &amp; Refi'!FU9</f>
        <v>0.002916666667</v>
      </c>
      <c r="GB9" s="103">
        <f>'Debt &amp; Refi'!FV9</f>
        <v>0.002916666667</v>
      </c>
      <c r="GC9" s="103">
        <f>'Debt &amp; Refi'!FW9</f>
        <v>0.002916666667</v>
      </c>
      <c r="GD9" s="103">
        <f>'Debt &amp; Refi'!FX9</f>
        <v>0.002916666667</v>
      </c>
      <c r="GE9" s="103">
        <f>'Debt &amp; Refi'!FY9</f>
        <v>0.002916666667</v>
      </c>
      <c r="GF9" s="103">
        <f>'Debt &amp; Refi'!FZ9</f>
        <v>0.002916666667</v>
      </c>
      <c r="GG9" s="103">
        <f>'Debt &amp; Refi'!GA9</f>
        <v>0.002916666667</v>
      </c>
      <c r="GH9" s="103">
        <f>'Debt &amp; Refi'!GB9</f>
        <v>0.002916666667</v>
      </c>
      <c r="GI9" s="103">
        <f>'Debt &amp; Refi'!GC9</f>
        <v>0.002916666667</v>
      </c>
      <c r="GJ9" s="103">
        <f>'Debt &amp; Refi'!GD9</f>
        <v>0.002916666667</v>
      </c>
      <c r="GK9" s="103">
        <f>'Debt &amp; Refi'!GE9</f>
        <v>0.002916666667</v>
      </c>
      <c r="GL9" s="103">
        <f>'Debt &amp; Refi'!GF9</f>
        <v>0.002916666667</v>
      </c>
      <c r="GM9" s="103">
        <f>'Debt &amp; Refi'!GG9</f>
        <v>0.002916666667</v>
      </c>
      <c r="GN9" s="103">
        <f>'Debt &amp; Refi'!GH9</f>
        <v>0.002916666667</v>
      </c>
      <c r="GO9" s="103">
        <f>'Debt &amp; Refi'!GI9</f>
        <v>0.002916666667</v>
      </c>
      <c r="GP9" s="103">
        <f>'Debt &amp; Refi'!GJ9</f>
        <v>0.002916666667</v>
      </c>
      <c r="GQ9" s="103">
        <f>'Debt &amp; Refi'!GK9</f>
        <v>0.002916666667</v>
      </c>
      <c r="GR9" s="103">
        <f>'Debt &amp; Refi'!GL9</f>
        <v>0.002916666667</v>
      </c>
      <c r="GS9" s="103">
        <f>'Debt &amp; Refi'!GM9</f>
        <v>0.002916666667</v>
      </c>
      <c r="GT9" s="103">
        <f>'Debt &amp; Refi'!GN9</f>
        <v>0.002916666667</v>
      </c>
      <c r="GU9" s="103">
        <f>'Debt &amp; Refi'!GO9</f>
        <v>0.002916666667</v>
      </c>
      <c r="GV9" s="103">
        <f>'Debt &amp; Refi'!GP9</f>
        <v>0.002916666667</v>
      </c>
      <c r="GW9" s="103">
        <f>'Debt &amp; Refi'!GQ9</f>
        <v>0.002916666667</v>
      </c>
      <c r="GX9" s="103">
        <f>'Debt &amp; Refi'!GR9</f>
        <v>0.002916666667</v>
      </c>
      <c r="GY9" s="103">
        <f>'Debt &amp; Refi'!GS9</f>
        <v>0.002916666667</v>
      </c>
      <c r="GZ9" s="103">
        <f>'Debt &amp; Refi'!GT9</f>
        <v>0.002916666667</v>
      </c>
      <c r="HA9" s="103">
        <f>'Debt &amp; Refi'!GU9</f>
        <v>0.002916666667</v>
      </c>
      <c r="HB9" s="103">
        <f>'Debt &amp; Refi'!GV9</f>
        <v>0.002916666667</v>
      </c>
      <c r="HC9" s="103">
        <f>'Debt &amp; Refi'!GW9</f>
        <v>0.002916666667</v>
      </c>
      <c r="HD9" s="103">
        <f>'Debt &amp; Refi'!GX9</f>
        <v>0.002916666667</v>
      </c>
      <c r="HE9" s="103">
        <f>'Debt &amp; Refi'!GY9</f>
        <v>0.002916666667</v>
      </c>
      <c r="HF9" s="103">
        <f>'Debt &amp; Refi'!GZ9</f>
        <v>0.002916666667</v>
      </c>
      <c r="HG9" s="103">
        <f>'Debt &amp; Refi'!HA9</f>
        <v>0.002916666667</v>
      </c>
      <c r="HH9" s="103">
        <f>'Debt &amp; Refi'!HB9</f>
        <v>0.002916666667</v>
      </c>
      <c r="HI9" s="103">
        <f>'Debt &amp; Refi'!HC9</f>
        <v>0.002916666667</v>
      </c>
      <c r="HJ9" s="103">
        <f>'Debt &amp; Refi'!HD9</f>
        <v>0.002916666667</v>
      </c>
      <c r="HK9" s="103">
        <f>'Debt &amp; Refi'!HE9</f>
        <v>0.002916666667</v>
      </c>
      <c r="HL9" s="103">
        <f>'Debt &amp; Refi'!HF9</f>
        <v>0.002916666667</v>
      </c>
      <c r="HM9" s="103">
        <f>'Debt &amp; Refi'!HG9</f>
        <v>0.002916666667</v>
      </c>
      <c r="HN9" s="103">
        <f>'Debt &amp; Refi'!HH9</f>
        <v>0.002916666667</v>
      </c>
      <c r="HO9" s="103">
        <f>'Debt &amp; Refi'!HI9</f>
        <v>0.002916666667</v>
      </c>
      <c r="HP9" s="103">
        <f>'Debt &amp; Refi'!HJ9</f>
        <v>0.002916666667</v>
      </c>
      <c r="HQ9" s="103">
        <f>'Debt &amp; Refi'!HK9</f>
        <v>0.002916666667</v>
      </c>
      <c r="HR9" s="103">
        <f>'Debt &amp; Refi'!HL9</f>
        <v>0.002916666667</v>
      </c>
      <c r="HS9" s="103">
        <f>'Debt &amp; Refi'!HM9</f>
        <v>0.002916666667</v>
      </c>
      <c r="HT9" s="103">
        <f>'Debt &amp; Refi'!HN9</f>
        <v>0.002916666667</v>
      </c>
      <c r="HU9" s="103">
        <f>'Debt &amp; Refi'!HO9</f>
        <v>0.002916666667</v>
      </c>
      <c r="HV9" s="103">
        <f>'Debt &amp; Refi'!HP9</f>
        <v>0.002916666667</v>
      </c>
      <c r="HW9" s="103">
        <f>'Debt &amp; Refi'!HQ9</f>
        <v>0.002916666667</v>
      </c>
      <c r="HX9" s="103">
        <f>'Debt &amp; Refi'!HR9</f>
        <v>0.002916666667</v>
      </c>
      <c r="HY9" s="103">
        <f>'Debt &amp; Refi'!HS9</f>
        <v>0.002916666667</v>
      </c>
      <c r="HZ9" s="103">
        <f>'Debt &amp; Refi'!HT9</f>
        <v>0.002916666667</v>
      </c>
      <c r="IA9" s="103">
        <f>'Debt &amp; Refi'!HU9</f>
        <v>0.002916666667</v>
      </c>
      <c r="IB9" s="103">
        <f>'Debt &amp; Refi'!HV9</f>
        <v>0.002916666667</v>
      </c>
      <c r="IC9" s="103">
        <f>'Debt &amp; Refi'!HW9</f>
        <v>0.002916666667</v>
      </c>
      <c r="ID9" s="103">
        <f>'Debt &amp; Refi'!HX9</f>
        <v>0.002916666667</v>
      </c>
      <c r="IE9" s="103">
        <f>'Debt &amp; Refi'!HY9</f>
        <v>0.002916666667</v>
      </c>
      <c r="IF9" s="103">
        <f>'Debt &amp; Refi'!HZ9</f>
        <v>0.002916666667</v>
      </c>
      <c r="IG9" s="103">
        <f>'Debt &amp; Refi'!IA9</f>
        <v>0.002916666667</v>
      </c>
      <c r="IH9" s="103">
        <f>'Debt &amp; Refi'!IB9</f>
        <v>0.002916666667</v>
      </c>
      <c r="II9" s="103">
        <f>'Debt &amp; Refi'!IC9</f>
        <v>0.002916666667</v>
      </c>
      <c r="IJ9" s="103">
        <f>'Debt &amp; Refi'!ID9</f>
        <v>0.002916666667</v>
      </c>
      <c r="IK9" s="103">
        <f>'Debt &amp; Refi'!IE9</f>
        <v>0.002916666667</v>
      </c>
      <c r="IL9" s="103">
        <f>'Debt &amp; Refi'!IF9</f>
        <v>0.002916666667</v>
      </c>
      <c r="IM9" s="103">
        <f>'Debt &amp; Refi'!IG9</f>
        <v>0.002916666667</v>
      </c>
      <c r="IN9" s="103">
        <f>'Debt &amp; Refi'!IH9</f>
        <v>0.002916666667</v>
      </c>
      <c r="IO9" s="103">
        <f>'Debt &amp; Refi'!II9</f>
        <v>0.002916666667</v>
      </c>
      <c r="IP9" s="103">
        <f>'Debt &amp; Refi'!IJ9</f>
        <v>0.002916666667</v>
      </c>
      <c r="IQ9" s="103">
        <f>'Debt &amp; Refi'!IK9</f>
        <v>0.002916666667</v>
      </c>
      <c r="IR9" s="103">
        <f>'Debt &amp; Refi'!IL9</f>
        <v>0.002916666667</v>
      </c>
      <c r="IS9" s="103">
        <f>'Debt &amp; Refi'!IM9</f>
        <v>0.002916666667</v>
      </c>
      <c r="IT9" s="103">
        <f>'Debt &amp; Refi'!IN9</f>
        <v>0.002916666667</v>
      </c>
      <c r="IU9" s="103">
        <f>'Debt &amp; Refi'!IO9</f>
        <v>0.002916666667</v>
      </c>
      <c r="IV9" s="103">
        <f>'Debt &amp; Refi'!IP9</f>
        <v>0.002916666667</v>
      </c>
      <c r="IW9" s="103">
        <f>'Debt &amp; Refi'!IQ9</f>
        <v>0.002916666667</v>
      </c>
      <c r="IX9" s="103">
        <f>'Debt &amp; Refi'!IR9</f>
        <v>0.002916666667</v>
      </c>
      <c r="IY9" s="103">
        <f>'Debt &amp; Refi'!IS9</f>
        <v>0.002916666667</v>
      </c>
      <c r="IZ9" s="103">
        <f>'Debt &amp; Refi'!IT9</f>
        <v>0.002916666667</v>
      </c>
      <c r="JA9" s="103">
        <f>'Debt &amp; Refi'!IU9</f>
        <v>0.002916666667</v>
      </c>
      <c r="JB9" s="103">
        <f>'Debt &amp; Refi'!IV9</f>
        <v>0.002916666667</v>
      </c>
      <c r="JC9" s="103">
        <f>'Debt &amp; Refi'!IW9</f>
        <v>0.002916666667</v>
      </c>
      <c r="JD9" s="103">
        <f>'Debt &amp; Refi'!IX9</f>
        <v>0.002916666667</v>
      </c>
      <c r="JE9" s="103">
        <f>'Debt &amp; Refi'!IY9</f>
        <v>0.002916666667</v>
      </c>
      <c r="JF9" s="103">
        <f>'Debt &amp; Refi'!IZ9</f>
        <v>0.002916666667</v>
      </c>
      <c r="JG9" s="103">
        <f>'Debt &amp; Refi'!JA9</f>
        <v>0.002916666667</v>
      </c>
      <c r="JH9" s="103">
        <f>'Debt &amp; Refi'!JB9</f>
        <v>0.002916666667</v>
      </c>
      <c r="JI9" s="103">
        <f>'Debt &amp; Refi'!JC9</f>
        <v>0.002916666667</v>
      </c>
      <c r="JJ9" s="103">
        <f>'Debt &amp; Refi'!JD9</f>
        <v>0.002916666667</v>
      </c>
      <c r="JK9" s="103">
        <f>'Debt &amp; Refi'!JE9</f>
        <v>0.002916666667</v>
      </c>
      <c r="JL9" s="103">
        <f>'Debt &amp; Refi'!JF9</f>
        <v>0.002916666667</v>
      </c>
      <c r="JM9" s="103">
        <f>'Debt &amp; Refi'!JG9</f>
        <v>0.002916666667</v>
      </c>
      <c r="JN9" s="103">
        <f>'Debt &amp; Refi'!JH9</f>
        <v>0.002916666667</v>
      </c>
      <c r="JO9" s="103">
        <f>'Debt &amp; Refi'!JI9</f>
        <v>0.002916666667</v>
      </c>
      <c r="JP9" s="103">
        <f>'Debt &amp; Refi'!JJ9</f>
        <v>0.002916666667</v>
      </c>
      <c r="JQ9" s="103">
        <f>'Debt &amp; Refi'!JK9</f>
        <v>0.002916666667</v>
      </c>
      <c r="JR9" s="103">
        <f>'Debt &amp; Refi'!JL9</f>
        <v>0.002916666667</v>
      </c>
      <c r="JS9" s="103">
        <f>'Debt &amp; Refi'!JM9</f>
        <v>0.002916666667</v>
      </c>
      <c r="JT9" s="103">
        <f>'Debt &amp; Refi'!JN9</f>
        <v>0.002916666667</v>
      </c>
      <c r="JU9" s="103">
        <f>'Debt &amp; Refi'!JO9</f>
        <v>0.002916666667</v>
      </c>
      <c r="JV9" s="103">
        <f>'Debt &amp; Refi'!JP9</f>
        <v>0.002916666667</v>
      </c>
      <c r="JW9" s="103">
        <f>'Debt &amp; Refi'!JQ9</f>
        <v>0.002916666667</v>
      </c>
      <c r="JX9" s="103">
        <f>'Debt &amp; Refi'!JR9</f>
        <v>0.002916666667</v>
      </c>
      <c r="JY9" s="103">
        <f>'Debt &amp; Refi'!JS9</f>
        <v>0.002916666667</v>
      </c>
      <c r="JZ9" s="103">
        <f>'Debt &amp; Refi'!JT9</f>
        <v>0.002916666667</v>
      </c>
      <c r="KA9" s="103">
        <f>'Debt &amp; Refi'!JU9</f>
        <v>0.002916666667</v>
      </c>
      <c r="KB9" s="103">
        <f>'Debt &amp; Refi'!JV9</f>
        <v>0.002916666667</v>
      </c>
      <c r="KC9" s="103">
        <f>'Debt &amp; Refi'!JW9</f>
        <v>0.002916666667</v>
      </c>
      <c r="KD9" s="103">
        <f>'Debt &amp; Refi'!JX9</f>
        <v>0.002916666667</v>
      </c>
      <c r="KE9" s="103">
        <f>'Debt &amp; Refi'!JY9</f>
        <v>0.002916666667</v>
      </c>
      <c r="KF9" s="103">
        <f>'Debt &amp; Refi'!JZ9</f>
        <v>0.002916666667</v>
      </c>
      <c r="KG9" s="103">
        <f>'Debt &amp; Refi'!KA9</f>
        <v>0.002916666667</v>
      </c>
      <c r="KH9" s="103">
        <f>'Debt &amp; Refi'!KB9</f>
        <v>0.002916666667</v>
      </c>
      <c r="KI9" s="103">
        <f>'Debt &amp; Refi'!KC9</f>
        <v>0.002916666667</v>
      </c>
      <c r="KJ9" s="103">
        <f>'Debt &amp; Refi'!KD9</f>
        <v>0.002916666667</v>
      </c>
      <c r="KK9" s="103">
        <f>'Debt &amp; Refi'!KE9</f>
        <v>0.002916666667</v>
      </c>
      <c r="KL9" s="103">
        <f>'Debt &amp; Refi'!KF9</f>
        <v>0.002916666667</v>
      </c>
      <c r="KM9" s="103">
        <f>'Debt &amp; Refi'!KG9</f>
        <v>0.002916666667</v>
      </c>
      <c r="KN9" s="103">
        <f>'Debt &amp; Refi'!KH9</f>
        <v>0.002916666667</v>
      </c>
      <c r="KO9" s="103">
        <f>'Debt &amp; Refi'!KI9</f>
        <v>0.002916666667</v>
      </c>
      <c r="KP9" s="103">
        <f>'Debt &amp; Refi'!KJ9</f>
        <v>0.002916666667</v>
      </c>
      <c r="KQ9" s="103">
        <f>'Debt &amp; Refi'!KK9</f>
        <v>0.002916666667</v>
      </c>
      <c r="KR9" s="103">
        <f>'Debt &amp; Refi'!KL9</f>
        <v>0.002916666667</v>
      </c>
      <c r="KS9" s="103">
        <f>'Debt &amp; Refi'!KM9</f>
        <v>0.002916666667</v>
      </c>
      <c r="KT9" s="103">
        <f>'Debt &amp; Refi'!KN9</f>
        <v>0.002916666667</v>
      </c>
      <c r="KU9" s="103">
        <f>'Debt &amp; Refi'!KO9</f>
        <v>0.002916666667</v>
      </c>
      <c r="KV9" s="103">
        <f>'Debt &amp; Refi'!KP9</f>
        <v>0.002916666667</v>
      </c>
      <c r="KW9" s="103">
        <f>'Debt &amp; Refi'!KQ9</f>
        <v>0.002916666667</v>
      </c>
      <c r="KX9" s="103">
        <f>'Debt &amp; Refi'!KR9</f>
        <v>0.002916666667</v>
      </c>
      <c r="KY9" s="103">
        <f>'Debt &amp; Refi'!KS9</f>
        <v>0.002916666667</v>
      </c>
      <c r="KZ9" s="103">
        <f>'Debt &amp; Refi'!KT9</f>
        <v>0.002916666667</v>
      </c>
      <c r="LA9" s="103">
        <f>'Debt &amp; Refi'!KU9</f>
        <v>0.002916666667</v>
      </c>
      <c r="LB9" s="103">
        <f>'Debt &amp; Refi'!KV9</f>
        <v>0.002916666667</v>
      </c>
      <c r="LC9" s="103">
        <f>'Debt &amp; Refi'!KW9</f>
        <v>0.002916666667</v>
      </c>
      <c r="LD9" s="103">
        <f>'Debt &amp; Refi'!KX9</f>
        <v>0.002916666667</v>
      </c>
      <c r="LE9" s="103">
        <f>'Debt &amp; Refi'!KY9</f>
        <v>0.002916666667</v>
      </c>
      <c r="LF9" s="103">
        <f>'Debt &amp; Refi'!KZ9</f>
        <v>0.002916666667</v>
      </c>
      <c r="LG9" s="103">
        <f>'Debt &amp; Refi'!LA9</f>
        <v>0.002916666667</v>
      </c>
      <c r="LH9" s="103">
        <f>'Debt &amp; Refi'!LB9</f>
        <v>0.002916666667</v>
      </c>
      <c r="LI9" s="103">
        <f>'Debt &amp; Refi'!LC9</f>
        <v>0.002916666667</v>
      </c>
      <c r="LJ9" s="103">
        <f>'Debt &amp; Refi'!LD9</f>
        <v>0.002916666667</v>
      </c>
      <c r="LK9" s="103">
        <f>'Debt &amp; Refi'!LE9</f>
        <v>0.002916666667</v>
      </c>
      <c r="LL9" s="103">
        <f>'Debt &amp; Refi'!LF9</f>
        <v>0.002916666667</v>
      </c>
      <c r="LM9" s="103">
        <f>'Debt &amp; Refi'!LG9</f>
        <v>0.002916666667</v>
      </c>
      <c r="LN9" s="103">
        <f>'Debt &amp; Refi'!LH9</f>
        <v>0.002916666667</v>
      </c>
      <c r="LO9" s="103">
        <f>'Debt &amp; Refi'!LI9</f>
        <v>0.002916666667</v>
      </c>
      <c r="LP9" s="103">
        <f>'Debt &amp; Refi'!LJ9</f>
        <v>0.002916666667</v>
      </c>
      <c r="LQ9" s="103">
        <f>'Debt &amp; Refi'!LK9</f>
        <v>0.002916666667</v>
      </c>
      <c r="LR9" s="103">
        <f>'Debt &amp; Refi'!LL9</f>
        <v>0.002916666667</v>
      </c>
      <c r="LS9" s="103">
        <f>'Debt &amp; Refi'!LM9</f>
        <v>0.002916666667</v>
      </c>
      <c r="LT9" s="103">
        <f>'Debt &amp; Refi'!LN9</f>
        <v>0.002916666667</v>
      </c>
      <c r="LU9" s="103">
        <f>'Debt &amp; Refi'!LO9</f>
        <v>0.002916666667</v>
      </c>
      <c r="LV9" s="103">
        <f>'Debt &amp; Refi'!LP9</f>
        <v>0.002916666667</v>
      </c>
      <c r="LW9" s="103">
        <f>'Debt &amp; Refi'!LQ9</f>
        <v>0.002916666667</v>
      </c>
      <c r="LX9" s="103">
        <f>'Debt &amp; Refi'!LR9</f>
        <v>0.002916666667</v>
      </c>
      <c r="LY9" s="103">
        <f>'Debt &amp; Refi'!LS9</f>
        <v>0.002916666667</v>
      </c>
      <c r="LZ9" s="103">
        <f>'Debt &amp; Refi'!LT9</f>
        <v>0.002916666667</v>
      </c>
      <c r="MA9" s="103">
        <f>'Debt &amp; Refi'!LU9</f>
        <v>0.002916666667</v>
      </c>
      <c r="MB9" s="103">
        <f>'Debt &amp; Refi'!LV9</f>
        <v>0.002916666667</v>
      </c>
      <c r="MC9" s="103">
        <f>'Debt &amp; Refi'!LW9</f>
        <v>0.002916666667</v>
      </c>
      <c r="MD9" s="103">
        <f>'Debt &amp; Refi'!LX9</f>
        <v>0.002916666667</v>
      </c>
      <c r="ME9" s="103">
        <f>'Debt &amp; Refi'!LY9</f>
        <v>0.002916666667</v>
      </c>
      <c r="MF9" s="103">
        <f>'Debt &amp; Refi'!LZ9</f>
        <v>0.002916666667</v>
      </c>
      <c r="MG9" s="103">
        <f>'Debt &amp; Refi'!MA9</f>
        <v>0.002916666667</v>
      </c>
      <c r="MH9" s="103">
        <f>'Debt &amp; Refi'!MB9</f>
        <v>0.002916666667</v>
      </c>
      <c r="MI9" s="103">
        <f>'Debt &amp; Refi'!MC9</f>
        <v>0.002916666667</v>
      </c>
      <c r="MJ9" s="103">
        <f>'Debt &amp; Refi'!MD9</f>
        <v>0.002916666667</v>
      </c>
      <c r="MK9" s="103">
        <f>'Debt &amp; Refi'!ME9</f>
        <v>0.002916666667</v>
      </c>
      <c r="ML9" s="103">
        <f>'Debt &amp; Refi'!MF9</f>
        <v>0.002916666667</v>
      </c>
      <c r="MM9" s="103">
        <f>'Debt &amp; Refi'!MG9</f>
        <v>0.002916666667</v>
      </c>
      <c r="MN9" s="103">
        <f>'Debt &amp; Refi'!MH9</f>
        <v>0.002916666667</v>
      </c>
      <c r="MO9" s="103">
        <f>'Debt &amp; Refi'!MI9</f>
        <v>0.002916666667</v>
      </c>
      <c r="MP9" s="103">
        <f>'Debt &amp; Refi'!MJ9</f>
        <v>0.002916666667</v>
      </c>
      <c r="MQ9" s="103">
        <f>'Debt &amp; Refi'!MK9</f>
        <v>0.002916666667</v>
      </c>
      <c r="MR9" s="103">
        <f>'Debt &amp; Refi'!ML9</f>
        <v>0.002916666667</v>
      </c>
      <c r="MS9" s="103">
        <f>'Debt &amp; Refi'!MM9</f>
        <v>0.002916666667</v>
      </c>
      <c r="MT9" s="103">
        <f>'Debt &amp; Refi'!MN9</f>
        <v>0.002916666667</v>
      </c>
      <c r="MU9" s="103">
        <f>'Debt &amp; Refi'!MO9</f>
        <v>0.002916666667</v>
      </c>
      <c r="MV9" s="103">
        <f>'Debt &amp; Refi'!MP9</f>
        <v>0.002916666667</v>
      </c>
      <c r="MW9" s="103">
        <f>'Debt &amp; Refi'!MQ9</f>
        <v>0.002916666667</v>
      </c>
      <c r="MX9" s="103">
        <f>'Debt &amp; Refi'!MR9</f>
        <v>0.002916666667</v>
      </c>
      <c r="MY9" s="103">
        <f>'Debt &amp; Refi'!MS9</f>
        <v>0.002916666667</v>
      </c>
      <c r="MZ9" s="103">
        <f>'Debt &amp; Refi'!MT9</f>
        <v>0.002916666667</v>
      </c>
      <c r="NA9" s="103">
        <f>'Debt &amp; Refi'!MU9</f>
        <v>0.002916666667</v>
      </c>
      <c r="NB9" s="103">
        <f>'Debt &amp; Refi'!MV9</f>
        <v>0.002916666667</v>
      </c>
      <c r="NC9" s="103">
        <f>'Debt &amp; Refi'!MW9</f>
        <v>0.002916666667</v>
      </c>
      <c r="ND9" s="103">
        <f>'Debt &amp; Refi'!MX9</f>
        <v>0.002916666667</v>
      </c>
      <c r="NE9" s="103">
        <f>'Debt &amp; Refi'!MY9</f>
        <v>0.002916666667</v>
      </c>
      <c r="NF9" s="103">
        <f>'Debt &amp; Refi'!MZ9</f>
        <v>0.002916666667</v>
      </c>
      <c r="NG9" s="103">
        <f>'Debt &amp; Refi'!NA9</f>
        <v>0.002916666667</v>
      </c>
      <c r="NH9" s="103">
        <f>'Debt &amp; Refi'!NB9</f>
        <v>0.002916666667</v>
      </c>
      <c r="NI9" s="103">
        <f>'Debt &amp; Refi'!NC9</f>
        <v>0.002916666667</v>
      </c>
      <c r="NJ9" s="103">
        <f>'Debt &amp; Refi'!ND9</f>
        <v>0.002916666667</v>
      </c>
      <c r="NK9" s="103">
        <f>'Debt &amp; Refi'!NE9</f>
        <v>0.002916666667</v>
      </c>
      <c r="NL9" s="103">
        <f>'Debt &amp; Refi'!NF9</f>
        <v>0.002916666667</v>
      </c>
      <c r="NM9" s="103">
        <f>'Debt &amp; Refi'!NG9</f>
        <v>0.002916666667</v>
      </c>
      <c r="NN9" s="103">
        <f>'Debt &amp; Refi'!NH9</f>
        <v>0.002916666667</v>
      </c>
      <c r="NO9" s="185"/>
    </row>
    <row r="10" ht="19.5" customHeight="1">
      <c r="A10" s="186"/>
      <c r="B10" s="186" t="s">
        <v>241</v>
      </c>
      <c r="C10" s="197">
        <v>46112.0</v>
      </c>
      <c r="D10" s="186"/>
      <c r="E10" s="185"/>
      <c r="F10" s="185"/>
      <c r="G10" s="186"/>
      <c r="H10" s="186"/>
      <c r="I10" s="186"/>
      <c r="J10" s="189"/>
      <c r="K10" s="185"/>
      <c r="L10" s="185"/>
      <c r="M10" s="46" t="s">
        <v>108</v>
      </c>
      <c r="O10" s="159">
        <f>'Debt &amp; Refi'!I10</f>
        <v>0</v>
      </c>
      <c r="P10" s="159">
        <f>'Debt &amp; Refi'!J10</f>
        <v>0</v>
      </c>
      <c r="Q10" s="159">
        <f>'Debt &amp; Refi'!K10</f>
        <v>0</v>
      </c>
      <c r="R10" s="159">
        <f>'Debt &amp; Refi'!L10</f>
        <v>0</v>
      </c>
      <c r="S10" s="159">
        <f>'Debt &amp; Refi'!M10</f>
        <v>0</v>
      </c>
      <c r="T10" s="159">
        <f>'Debt &amp; Refi'!N10</f>
        <v>0</v>
      </c>
      <c r="U10" s="159">
        <f>'Debt &amp; Refi'!O10</f>
        <v>0</v>
      </c>
      <c r="V10" s="159">
        <f>'Debt &amp; Refi'!P10</f>
        <v>0</v>
      </c>
      <c r="W10" s="159">
        <f>'Debt &amp; Refi'!Q10</f>
        <v>0</v>
      </c>
      <c r="X10" s="159">
        <f>'Debt &amp; Refi'!R10</f>
        <v>0</v>
      </c>
      <c r="Y10" s="159">
        <f>'Debt &amp; Refi'!S10</f>
        <v>0</v>
      </c>
      <c r="Z10" s="159">
        <f>'Debt &amp; Refi'!T10</f>
        <v>0</v>
      </c>
      <c r="AA10" s="159">
        <f>'Debt &amp; Refi'!U10</f>
        <v>0</v>
      </c>
      <c r="AB10" s="159">
        <f>'Debt &amp; Refi'!V10</f>
        <v>0</v>
      </c>
      <c r="AC10" s="159">
        <f>'Debt &amp; Refi'!W10</f>
        <v>0</v>
      </c>
      <c r="AD10" s="159">
        <f>'Debt &amp; Refi'!X10</f>
        <v>0</v>
      </c>
      <c r="AE10" s="159">
        <f>'Debt &amp; Refi'!Y10</f>
        <v>0</v>
      </c>
      <c r="AF10" s="159">
        <f>'Debt &amp; Refi'!Z10</f>
        <v>0</v>
      </c>
      <c r="AG10" s="159">
        <f>'Debt &amp; Refi'!AA10</f>
        <v>0</v>
      </c>
      <c r="AH10" s="159">
        <f>'Debt &amp; Refi'!AB10</f>
        <v>0</v>
      </c>
      <c r="AI10" s="159">
        <f>'Debt &amp; Refi'!AC10</f>
        <v>0</v>
      </c>
      <c r="AJ10" s="159">
        <f>'Debt &amp; Refi'!AD10</f>
        <v>0</v>
      </c>
      <c r="AK10" s="159">
        <f>'Debt &amp; Refi'!AE10</f>
        <v>0</v>
      </c>
      <c r="AL10" s="159">
        <f>'Debt &amp; Refi'!AF10</f>
        <v>0</v>
      </c>
      <c r="AM10" s="159">
        <f>'Debt &amp; Refi'!AG10</f>
        <v>0</v>
      </c>
      <c r="AN10" s="159">
        <f>'Debt &amp; Refi'!AH10</f>
        <v>0</v>
      </c>
      <c r="AO10" s="159">
        <f>'Debt &amp; Refi'!AI10</f>
        <v>0</v>
      </c>
      <c r="AP10" s="159">
        <f>'Debt &amp; Refi'!AJ10</f>
        <v>0</v>
      </c>
      <c r="AQ10" s="159">
        <f>'Debt &amp; Refi'!AK10</f>
        <v>0</v>
      </c>
      <c r="AR10" s="159">
        <f>'Debt &amp; Refi'!AL10</f>
        <v>0</v>
      </c>
      <c r="AS10" s="159">
        <f>'Debt &amp; Refi'!AM10</f>
        <v>0</v>
      </c>
      <c r="AT10" s="159">
        <f>'Debt &amp; Refi'!AN10</f>
        <v>0</v>
      </c>
      <c r="AU10" s="159">
        <f>'Debt &amp; Refi'!AO10</f>
        <v>0</v>
      </c>
      <c r="AV10" s="159">
        <f>'Debt &amp; Refi'!AP10</f>
        <v>0</v>
      </c>
      <c r="AW10" s="159">
        <f>'Debt &amp; Refi'!AQ10</f>
        <v>0</v>
      </c>
      <c r="AX10" s="159">
        <f>'Debt &amp; Refi'!AR10</f>
        <v>0</v>
      </c>
      <c r="AY10" s="159">
        <f>'Debt &amp; Refi'!AS10</f>
        <v>0</v>
      </c>
      <c r="AZ10" s="159">
        <f>'Debt &amp; Refi'!AT10</f>
        <v>0</v>
      </c>
      <c r="BA10" s="159">
        <f>'Debt &amp; Refi'!AU10</f>
        <v>0</v>
      </c>
      <c r="BB10" s="159">
        <f>'Debt &amp; Refi'!AV10</f>
        <v>0</v>
      </c>
      <c r="BC10" s="159">
        <f>'Debt &amp; Refi'!AW10</f>
        <v>0</v>
      </c>
      <c r="BD10" s="159">
        <f>'Debt &amp; Refi'!AX10</f>
        <v>0</v>
      </c>
      <c r="BE10" s="159">
        <f>'Debt &amp; Refi'!AY10</f>
        <v>0</v>
      </c>
      <c r="BF10" s="159">
        <f>'Debt &amp; Refi'!AZ10</f>
        <v>0</v>
      </c>
      <c r="BG10" s="159">
        <f>'Debt &amp; Refi'!BA10</f>
        <v>0</v>
      </c>
      <c r="BH10" s="159">
        <f>'Debt &amp; Refi'!BB10</f>
        <v>0</v>
      </c>
      <c r="BI10" s="159">
        <f>'Debt &amp; Refi'!BC10</f>
        <v>0</v>
      </c>
      <c r="BJ10" s="159">
        <f>'Debt &amp; Refi'!BD10</f>
        <v>0</v>
      </c>
      <c r="BK10" s="159">
        <f>'Debt &amp; Refi'!BE10</f>
        <v>0</v>
      </c>
      <c r="BL10" s="159">
        <f>'Debt &amp; Refi'!BF10</f>
        <v>0</v>
      </c>
      <c r="BM10" s="159">
        <f>'Debt &amp; Refi'!BG10</f>
        <v>0</v>
      </c>
      <c r="BN10" s="159">
        <f>'Debt &amp; Refi'!BH10</f>
        <v>0</v>
      </c>
      <c r="BO10" s="159">
        <f>'Debt &amp; Refi'!BI10</f>
        <v>0</v>
      </c>
      <c r="BP10" s="159">
        <f>'Debt &amp; Refi'!BJ10</f>
        <v>0</v>
      </c>
      <c r="BQ10" s="159">
        <f>'Debt &amp; Refi'!BK10</f>
        <v>0</v>
      </c>
      <c r="BR10" s="159">
        <f>'Debt &amp; Refi'!BL10</f>
        <v>0</v>
      </c>
      <c r="BS10" s="159">
        <f>'Debt &amp; Refi'!BM10</f>
        <v>0</v>
      </c>
      <c r="BT10" s="159">
        <f>'Debt &amp; Refi'!BN10</f>
        <v>0</v>
      </c>
      <c r="BU10" s="159">
        <f>'Debt &amp; Refi'!BO10</f>
        <v>0</v>
      </c>
      <c r="BV10" s="159">
        <f>'Debt &amp; Refi'!BP10</f>
        <v>0</v>
      </c>
      <c r="BW10" s="159">
        <f>'Debt &amp; Refi'!BQ10</f>
        <v>0</v>
      </c>
      <c r="BX10" s="159">
        <f>'Debt &amp; Refi'!BR10</f>
        <v>0</v>
      </c>
      <c r="BY10" s="159">
        <f>'Debt &amp; Refi'!BS10</f>
        <v>0</v>
      </c>
      <c r="BZ10" s="159">
        <f>'Debt &amp; Refi'!BT10</f>
        <v>0</v>
      </c>
      <c r="CA10" s="159">
        <f>'Debt &amp; Refi'!BU10</f>
        <v>0</v>
      </c>
      <c r="CB10" s="159">
        <f>'Debt &amp; Refi'!BV10</f>
        <v>0</v>
      </c>
      <c r="CC10" s="159">
        <f>'Debt &amp; Refi'!BW10</f>
        <v>0</v>
      </c>
      <c r="CD10" s="159">
        <f>'Debt &amp; Refi'!BX10</f>
        <v>0</v>
      </c>
      <c r="CE10" s="159">
        <f>'Debt &amp; Refi'!BY10</f>
        <v>0</v>
      </c>
      <c r="CF10" s="159">
        <f>'Debt &amp; Refi'!BZ10</f>
        <v>0</v>
      </c>
      <c r="CG10" s="159">
        <f>'Debt &amp; Refi'!CA10</f>
        <v>0</v>
      </c>
      <c r="CH10" s="159">
        <f>'Debt &amp; Refi'!CB10</f>
        <v>0</v>
      </c>
      <c r="CI10" s="159">
        <f>'Debt &amp; Refi'!CC10</f>
        <v>0</v>
      </c>
      <c r="CJ10" s="159">
        <f>'Debt &amp; Refi'!CD10</f>
        <v>0</v>
      </c>
      <c r="CK10" s="159">
        <f>'Debt &amp; Refi'!CE10</f>
        <v>0</v>
      </c>
      <c r="CL10" s="159">
        <f>'Debt &amp; Refi'!CF10</f>
        <v>0</v>
      </c>
      <c r="CM10" s="159">
        <f>'Debt &amp; Refi'!CG10</f>
        <v>0</v>
      </c>
      <c r="CN10" s="159">
        <f>'Debt &amp; Refi'!CH10</f>
        <v>0</v>
      </c>
      <c r="CO10" s="159">
        <f>'Debt &amp; Refi'!CI10</f>
        <v>0</v>
      </c>
      <c r="CP10" s="159">
        <f>'Debt &amp; Refi'!CJ10</f>
        <v>0</v>
      </c>
      <c r="CQ10" s="159">
        <f>'Debt &amp; Refi'!CK10</f>
        <v>0</v>
      </c>
      <c r="CR10" s="159">
        <f>'Debt &amp; Refi'!CL10</f>
        <v>0</v>
      </c>
      <c r="CS10" s="159">
        <f>'Debt &amp; Refi'!CM10</f>
        <v>0</v>
      </c>
      <c r="CT10" s="159">
        <f>'Debt &amp; Refi'!CN10</f>
        <v>0</v>
      </c>
      <c r="CU10" s="159">
        <f>'Debt &amp; Refi'!CO10</f>
        <v>0</v>
      </c>
      <c r="CV10" s="159">
        <f>'Debt &amp; Refi'!CP10</f>
        <v>0</v>
      </c>
      <c r="CW10" s="159">
        <f>'Debt &amp; Refi'!CQ10</f>
        <v>0</v>
      </c>
      <c r="CX10" s="159">
        <f>'Debt &amp; Refi'!CR10</f>
        <v>0</v>
      </c>
      <c r="CY10" s="159">
        <f>'Debt &amp; Refi'!CS10</f>
        <v>0</v>
      </c>
      <c r="CZ10" s="159">
        <f>'Debt &amp; Refi'!CT10</f>
        <v>0</v>
      </c>
      <c r="DA10" s="159">
        <f>'Debt &amp; Refi'!CU10</f>
        <v>0</v>
      </c>
      <c r="DB10" s="159">
        <f>'Debt &amp; Refi'!CV10</f>
        <v>0</v>
      </c>
      <c r="DC10" s="159">
        <f>'Debt &amp; Refi'!CW10</f>
        <v>0</v>
      </c>
      <c r="DD10" s="159">
        <f>'Debt &amp; Refi'!CX10</f>
        <v>0</v>
      </c>
      <c r="DE10" s="159">
        <f>'Debt &amp; Refi'!CY10</f>
        <v>0</v>
      </c>
      <c r="DF10" s="159">
        <f>'Debt &amp; Refi'!CZ10</f>
        <v>0</v>
      </c>
      <c r="DG10" s="159">
        <f>'Debt &amp; Refi'!DA10</f>
        <v>0</v>
      </c>
      <c r="DH10" s="159">
        <f>'Debt &amp; Refi'!DB10</f>
        <v>0</v>
      </c>
      <c r="DI10" s="159">
        <f>'Debt &amp; Refi'!DC10</f>
        <v>0</v>
      </c>
      <c r="DJ10" s="159">
        <f>'Debt &amp; Refi'!DD10</f>
        <v>0</v>
      </c>
      <c r="DK10" s="159">
        <f>'Debt &amp; Refi'!DE10</f>
        <v>0</v>
      </c>
      <c r="DL10" s="159">
        <f>'Debt &amp; Refi'!DF10</f>
        <v>0</v>
      </c>
      <c r="DM10" s="159">
        <f>'Debt &amp; Refi'!DG10</f>
        <v>0</v>
      </c>
      <c r="DN10" s="159">
        <f>'Debt &amp; Refi'!DH10</f>
        <v>0</v>
      </c>
      <c r="DO10" s="159">
        <f>'Debt &amp; Refi'!DI10</f>
        <v>0</v>
      </c>
      <c r="DP10" s="159">
        <f>'Debt &amp; Refi'!DJ10</f>
        <v>0</v>
      </c>
      <c r="DQ10" s="159">
        <f>'Debt &amp; Refi'!DK10</f>
        <v>0</v>
      </c>
      <c r="DR10" s="159">
        <f>'Debt &amp; Refi'!DL10</f>
        <v>0</v>
      </c>
      <c r="DS10" s="159">
        <f>'Debt &amp; Refi'!DM10</f>
        <v>0</v>
      </c>
      <c r="DT10" s="159">
        <f>'Debt &amp; Refi'!DN10</f>
        <v>0</v>
      </c>
      <c r="DU10" s="159">
        <f>'Debt &amp; Refi'!DO10</f>
        <v>0</v>
      </c>
      <c r="DV10" s="159">
        <f>'Debt &amp; Refi'!DP10</f>
        <v>0</v>
      </c>
      <c r="DW10" s="159">
        <f>'Debt &amp; Refi'!DQ10</f>
        <v>0</v>
      </c>
      <c r="DX10" s="159">
        <f>'Debt &amp; Refi'!DR10</f>
        <v>0</v>
      </c>
      <c r="DY10" s="159">
        <f>'Debt &amp; Refi'!DS10</f>
        <v>0</v>
      </c>
      <c r="DZ10" s="159">
        <f>'Debt &amp; Refi'!DT10</f>
        <v>0</v>
      </c>
      <c r="EA10" s="159">
        <f>'Debt &amp; Refi'!DU10</f>
        <v>0</v>
      </c>
      <c r="EB10" s="159">
        <f>'Debt &amp; Refi'!DV10</f>
        <v>0</v>
      </c>
      <c r="EC10" s="159">
        <f>'Debt &amp; Refi'!DW10</f>
        <v>0</v>
      </c>
      <c r="ED10" s="159">
        <f>'Debt &amp; Refi'!DX10</f>
        <v>0</v>
      </c>
      <c r="EE10" s="159">
        <f>'Debt &amp; Refi'!DY10</f>
        <v>0</v>
      </c>
      <c r="EF10" s="159">
        <f>'Debt &amp; Refi'!DZ10</f>
        <v>0</v>
      </c>
      <c r="EG10" s="159">
        <f>'Debt &amp; Refi'!EA10</f>
        <v>0</v>
      </c>
      <c r="EH10" s="159">
        <f>'Debt &amp; Refi'!EB10</f>
        <v>0</v>
      </c>
      <c r="EI10" s="159">
        <f>'Debt &amp; Refi'!EC10</f>
        <v>0</v>
      </c>
      <c r="EJ10" s="159">
        <f>'Debt &amp; Refi'!ED10</f>
        <v>0</v>
      </c>
      <c r="EK10" s="159">
        <f>'Debt &amp; Refi'!EE10</f>
        <v>0</v>
      </c>
      <c r="EL10" s="159">
        <f>'Debt &amp; Refi'!EF10</f>
        <v>0</v>
      </c>
      <c r="EM10" s="159">
        <f>'Debt &amp; Refi'!EG10</f>
        <v>0</v>
      </c>
      <c r="EN10" s="159">
        <f>'Debt &amp; Refi'!EH10</f>
        <v>0</v>
      </c>
      <c r="EO10" s="159">
        <f>'Debt &amp; Refi'!EI10</f>
        <v>0</v>
      </c>
      <c r="EP10" s="159">
        <f>'Debt &amp; Refi'!EJ10</f>
        <v>0</v>
      </c>
      <c r="EQ10" s="159">
        <f>'Debt &amp; Refi'!EK10</f>
        <v>0</v>
      </c>
      <c r="ER10" s="159">
        <f>'Debt &amp; Refi'!EL10</f>
        <v>0</v>
      </c>
      <c r="ES10" s="159">
        <f>'Debt &amp; Refi'!EM10</f>
        <v>0</v>
      </c>
      <c r="ET10" s="159">
        <f>'Debt &amp; Refi'!EN10</f>
        <v>0</v>
      </c>
      <c r="EU10" s="159">
        <f>'Debt &amp; Refi'!EO10</f>
        <v>0</v>
      </c>
      <c r="EV10" s="159">
        <f>'Debt &amp; Refi'!EP10</f>
        <v>0</v>
      </c>
      <c r="EW10" s="159">
        <f>'Debt &amp; Refi'!EQ10</f>
        <v>0</v>
      </c>
      <c r="EX10" s="159">
        <f>'Debt &amp; Refi'!ER10</f>
        <v>0</v>
      </c>
      <c r="EY10" s="159">
        <f>'Debt &amp; Refi'!ES10</f>
        <v>0</v>
      </c>
      <c r="EZ10" s="159">
        <f>'Debt &amp; Refi'!ET10</f>
        <v>0</v>
      </c>
      <c r="FA10" s="159">
        <f>'Debt &amp; Refi'!EU10</f>
        <v>0</v>
      </c>
      <c r="FB10" s="159">
        <f>'Debt &amp; Refi'!EV10</f>
        <v>0</v>
      </c>
      <c r="FC10" s="159">
        <f>'Debt &amp; Refi'!EW10</f>
        <v>0</v>
      </c>
      <c r="FD10" s="159">
        <f>'Debt &amp; Refi'!EX10</f>
        <v>0</v>
      </c>
      <c r="FE10" s="159">
        <f>'Debt &amp; Refi'!EY10</f>
        <v>0</v>
      </c>
      <c r="FF10" s="159">
        <f>'Debt &amp; Refi'!EZ10</f>
        <v>0</v>
      </c>
      <c r="FG10" s="159">
        <f>'Debt &amp; Refi'!FA10</f>
        <v>0</v>
      </c>
      <c r="FH10" s="159">
        <f>'Debt &amp; Refi'!FB10</f>
        <v>0</v>
      </c>
      <c r="FI10" s="159">
        <f>'Debt &amp; Refi'!FC10</f>
        <v>0</v>
      </c>
      <c r="FJ10" s="159">
        <f>'Debt &amp; Refi'!FD10</f>
        <v>0</v>
      </c>
      <c r="FK10" s="159">
        <f>'Debt &amp; Refi'!FE10</f>
        <v>0</v>
      </c>
      <c r="FL10" s="159">
        <f>'Debt &amp; Refi'!FF10</f>
        <v>0</v>
      </c>
      <c r="FM10" s="159">
        <f>'Debt &amp; Refi'!FG10</f>
        <v>0</v>
      </c>
      <c r="FN10" s="159">
        <f>'Debt &amp; Refi'!FH10</f>
        <v>0</v>
      </c>
      <c r="FO10" s="159">
        <f>'Debt &amp; Refi'!FI10</f>
        <v>0</v>
      </c>
      <c r="FP10" s="159">
        <f>'Debt &amp; Refi'!FJ10</f>
        <v>0</v>
      </c>
      <c r="FQ10" s="159">
        <f>'Debt &amp; Refi'!FK10</f>
        <v>0</v>
      </c>
      <c r="FR10" s="159">
        <f>'Debt &amp; Refi'!FL10</f>
        <v>0</v>
      </c>
      <c r="FS10" s="159">
        <f>'Debt &amp; Refi'!FM10</f>
        <v>0</v>
      </c>
      <c r="FT10" s="159">
        <f>'Debt &amp; Refi'!FN10</f>
        <v>0</v>
      </c>
      <c r="FU10" s="159">
        <f>'Debt &amp; Refi'!FO10</f>
        <v>0</v>
      </c>
      <c r="FV10" s="159">
        <f>'Debt &amp; Refi'!FP10</f>
        <v>0</v>
      </c>
      <c r="FW10" s="159">
        <f>'Debt &amp; Refi'!FQ10</f>
        <v>0</v>
      </c>
      <c r="FX10" s="159">
        <f>'Debt &amp; Refi'!FR10</f>
        <v>0</v>
      </c>
      <c r="FY10" s="159">
        <f>'Debt &amp; Refi'!FS10</f>
        <v>0</v>
      </c>
      <c r="FZ10" s="159">
        <f>'Debt &amp; Refi'!FT10</f>
        <v>0</v>
      </c>
      <c r="GA10" s="159">
        <f>'Debt &amp; Refi'!FU10</f>
        <v>0</v>
      </c>
      <c r="GB10" s="159">
        <f>'Debt &amp; Refi'!FV10</f>
        <v>0</v>
      </c>
      <c r="GC10" s="159">
        <f>'Debt &amp; Refi'!FW10</f>
        <v>0</v>
      </c>
      <c r="GD10" s="159">
        <f>'Debt &amp; Refi'!FX10</f>
        <v>0</v>
      </c>
      <c r="GE10" s="159">
        <f>'Debt &amp; Refi'!FY10</f>
        <v>0</v>
      </c>
      <c r="GF10" s="159">
        <f>'Debt &amp; Refi'!FZ10</f>
        <v>0</v>
      </c>
      <c r="GG10" s="159">
        <f>'Debt &amp; Refi'!GA10</f>
        <v>0</v>
      </c>
      <c r="GH10" s="159">
        <f>'Debt &amp; Refi'!GB10</f>
        <v>0</v>
      </c>
      <c r="GI10" s="159">
        <f>'Debt &amp; Refi'!GC10</f>
        <v>0</v>
      </c>
      <c r="GJ10" s="159">
        <f>'Debt &amp; Refi'!GD10</f>
        <v>0</v>
      </c>
      <c r="GK10" s="159">
        <f>'Debt &amp; Refi'!GE10</f>
        <v>0</v>
      </c>
      <c r="GL10" s="159">
        <f>'Debt &amp; Refi'!GF10</f>
        <v>0</v>
      </c>
      <c r="GM10" s="159">
        <f>'Debt &amp; Refi'!GG10</f>
        <v>0</v>
      </c>
      <c r="GN10" s="159">
        <f>'Debt &amp; Refi'!GH10</f>
        <v>0</v>
      </c>
      <c r="GO10" s="159">
        <f>'Debt &amp; Refi'!GI10</f>
        <v>0</v>
      </c>
      <c r="GP10" s="159">
        <f>'Debt &amp; Refi'!GJ10</f>
        <v>0</v>
      </c>
      <c r="GQ10" s="159">
        <f>'Debt &amp; Refi'!GK10</f>
        <v>0</v>
      </c>
      <c r="GR10" s="159">
        <f>'Debt &amp; Refi'!GL10</f>
        <v>0</v>
      </c>
      <c r="GS10" s="159">
        <f>'Debt &amp; Refi'!GM10</f>
        <v>0</v>
      </c>
      <c r="GT10" s="159">
        <f>'Debt &amp; Refi'!GN10</f>
        <v>0</v>
      </c>
      <c r="GU10" s="159">
        <f>'Debt &amp; Refi'!GO10</f>
        <v>0</v>
      </c>
      <c r="GV10" s="159">
        <f>'Debt &amp; Refi'!GP10</f>
        <v>0</v>
      </c>
      <c r="GW10" s="159">
        <f>'Debt &amp; Refi'!GQ10</f>
        <v>0</v>
      </c>
      <c r="GX10" s="159">
        <f>'Debt &amp; Refi'!GR10</f>
        <v>0</v>
      </c>
      <c r="GY10" s="159">
        <f>'Debt &amp; Refi'!GS10</f>
        <v>0</v>
      </c>
      <c r="GZ10" s="159">
        <f>'Debt &amp; Refi'!GT10</f>
        <v>0</v>
      </c>
      <c r="HA10" s="159">
        <f>'Debt &amp; Refi'!GU10</f>
        <v>0</v>
      </c>
      <c r="HB10" s="159">
        <f>'Debt &amp; Refi'!GV10</f>
        <v>0</v>
      </c>
      <c r="HC10" s="159">
        <f>'Debt &amp; Refi'!GW10</f>
        <v>0</v>
      </c>
      <c r="HD10" s="159">
        <f>'Debt &amp; Refi'!GX10</f>
        <v>0</v>
      </c>
      <c r="HE10" s="159">
        <f>'Debt &amp; Refi'!GY10</f>
        <v>0</v>
      </c>
      <c r="HF10" s="159">
        <f>'Debt &amp; Refi'!GZ10</f>
        <v>0</v>
      </c>
      <c r="HG10" s="159">
        <f>'Debt &amp; Refi'!HA10</f>
        <v>0</v>
      </c>
      <c r="HH10" s="159">
        <f>'Debt &amp; Refi'!HB10</f>
        <v>0</v>
      </c>
      <c r="HI10" s="159">
        <f>'Debt &amp; Refi'!HC10</f>
        <v>0</v>
      </c>
      <c r="HJ10" s="159">
        <f>'Debt &amp; Refi'!HD10</f>
        <v>0</v>
      </c>
      <c r="HK10" s="159">
        <f>'Debt &amp; Refi'!HE10</f>
        <v>0</v>
      </c>
      <c r="HL10" s="159">
        <f>'Debt &amp; Refi'!HF10</f>
        <v>0</v>
      </c>
      <c r="HM10" s="159">
        <f>'Debt &amp; Refi'!HG10</f>
        <v>0</v>
      </c>
      <c r="HN10" s="159">
        <f>'Debt &amp; Refi'!HH10</f>
        <v>0</v>
      </c>
      <c r="HO10" s="159">
        <f>'Debt &amp; Refi'!HI10</f>
        <v>0</v>
      </c>
      <c r="HP10" s="159">
        <f>'Debt &amp; Refi'!HJ10</f>
        <v>0</v>
      </c>
      <c r="HQ10" s="159">
        <f>'Debt &amp; Refi'!HK10</f>
        <v>0</v>
      </c>
      <c r="HR10" s="159">
        <f>'Debt &amp; Refi'!HL10</f>
        <v>0</v>
      </c>
      <c r="HS10" s="159">
        <f>'Debt &amp; Refi'!HM10</f>
        <v>0</v>
      </c>
      <c r="HT10" s="159">
        <f>'Debt &amp; Refi'!HN10</f>
        <v>0</v>
      </c>
      <c r="HU10" s="159">
        <f>'Debt &amp; Refi'!HO10</f>
        <v>0</v>
      </c>
      <c r="HV10" s="159">
        <f>'Debt &amp; Refi'!HP10</f>
        <v>0</v>
      </c>
      <c r="HW10" s="159">
        <f>'Debt &amp; Refi'!HQ10</f>
        <v>0</v>
      </c>
      <c r="HX10" s="159">
        <f>'Debt &amp; Refi'!HR10</f>
        <v>0</v>
      </c>
      <c r="HY10" s="159">
        <f>'Debt &amp; Refi'!HS10</f>
        <v>0</v>
      </c>
      <c r="HZ10" s="159">
        <f>'Debt &amp; Refi'!HT10</f>
        <v>0</v>
      </c>
      <c r="IA10" s="159">
        <f>'Debt &amp; Refi'!HU10</f>
        <v>0</v>
      </c>
      <c r="IB10" s="159">
        <f>'Debt &amp; Refi'!HV10</f>
        <v>0</v>
      </c>
      <c r="IC10" s="159">
        <f>'Debt &amp; Refi'!HW10</f>
        <v>0</v>
      </c>
      <c r="ID10" s="159">
        <f>'Debt &amp; Refi'!HX10</f>
        <v>0</v>
      </c>
      <c r="IE10" s="159">
        <f>'Debt &amp; Refi'!HY10</f>
        <v>0</v>
      </c>
      <c r="IF10" s="159">
        <f>'Debt &amp; Refi'!HZ10</f>
        <v>0</v>
      </c>
      <c r="IG10" s="159">
        <f>'Debt &amp; Refi'!IA10</f>
        <v>0</v>
      </c>
      <c r="IH10" s="159">
        <f>'Debt &amp; Refi'!IB10</f>
        <v>0</v>
      </c>
      <c r="II10" s="159">
        <f>'Debt &amp; Refi'!IC10</f>
        <v>0</v>
      </c>
      <c r="IJ10" s="159">
        <f>'Debt &amp; Refi'!ID10</f>
        <v>0</v>
      </c>
      <c r="IK10" s="159">
        <f>'Debt &amp; Refi'!IE10</f>
        <v>0</v>
      </c>
      <c r="IL10" s="159">
        <f>'Debt &amp; Refi'!IF10</f>
        <v>0</v>
      </c>
      <c r="IM10" s="159">
        <f>'Debt &amp; Refi'!IG10</f>
        <v>0</v>
      </c>
      <c r="IN10" s="159">
        <f>'Debt &amp; Refi'!IH10</f>
        <v>0</v>
      </c>
      <c r="IO10" s="159">
        <f>'Debt &amp; Refi'!II10</f>
        <v>0</v>
      </c>
      <c r="IP10" s="159">
        <f>'Debt &amp; Refi'!IJ10</f>
        <v>0</v>
      </c>
      <c r="IQ10" s="159">
        <f>'Debt &amp; Refi'!IK10</f>
        <v>0</v>
      </c>
      <c r="IR10" s="159">
        <f>'Debt &amp; Refi'!IL10</f>
        <v>0</v>
      </c>
      <c r="IS10" s="159">
        <f>'Debt &amp; Refi'!IM10</f>
        <v>0</v>
      </c>
      <c r="IT10" s="159">
        <f>'Debt &amp; Refi'!IN10</f>
        <v>0</v>
      </c>
      <c r="IU10" s="159">
        <f>'Debt &amp; Refi'!IO10</f>
        <v>0</v>
      </c>
      <c r="IV10" s="159">
        <f>'Debt &amp; Refi'!IP10</f>
        <v>0</v>
      </c>
      <c r="IW10" s="159">
        <f>'Debt &amp; Refi'!IQ10</f>
        <v>0</v>
      </c>
      <c r="IX10" s="159">
        <f>'Debt &amp; Refi'!IR10</f>
        <v>0</v>
      </c>
      <c r="IY10" s="159">
        <f>'Debt &amp; Refi'!IS10</f>
        <v>0</v>
      </c>
      <c r="IZ10" s="159">
        <f>'Debt &amp; Refi'!IT10</f>
        <v>0</v>
      </c>
      <c r="JA10" s="159">
        <f>'Debt &amp; Refi'!IU10</f>
        <v>0</v>
      </c>
      <c r="JB10" s="159">
        <f>'Debt &amp; Refi'!IV10</f>
        <v>0</v>
      </c>
      <c r="JC10" s="159">
        <f>'Debt &amp; Refi'!IW10</f>
        <v>0</v>
      </c>
      <c r="JD10" s="159">
        <f>'Debt &amp; Refi'!IX10</f>
        <v>0</v>
      </c>
      <c r="JE10" s="159">
        <f>'Debt &amp; Refi'!IY10</f>
        <v>0</v>
      </c>
      <c r="JF10" s="159">
        <f>'Debt &amp; Refi'!IZ10</f>
        <v>0</v>
      </c>
      <c r="JG10" s="159">
        <f>'Debt &amp; Refi'!JA10</f>
        <v>0</v>
      </c>
      <c r="JH10" s="159">
        <f>'Debt &amp; Refi'!JB10</f>
        <v>0</v>
      </c>
      <c r="JI10" s="159">
        <f>'Debt &amp; Refi'!JC10</f>
        <v>0</v>
      </c>
      <c r="JJ10" s="159">
        <f>'Debt &amp; Refi'!JD10</f>
        <v>0</v>
      </c>
      <c r="JK10" s="159">
        <f>'Debt &amp; Refi'!JE10</f>
        <v>0</v>
      </c>
      <c r="JL10" s="159">
        <f>'Debt &amp; Refi'!JF10</f>
        <v>0</v>
      </c>
      <c r="JM10" s="159">
        <f>'Debt &amp; Refi'!JG10</f>
        <v>0</v>
      </c>
      <c r="JN10" s="159">
        <f>'Debt &amp; Refi'!JH10</f>
        <v>0</v>
      </c>
      <c r="JO10" s="159">
        <f>'Debt &amp; Refi'!JI10</f>
        <v>0</v>
      </c>
      <c r="JP10" s="159">
        <f>'Debt &amp; Refi'!JJ10</f>
        <v>0</v>
      </c>
      <c r="JQ10" s="159">
        <f>'Debt &amp; Refi'!JK10</f>
        <v>0</v>
      </c>
      <c r="JR10" s="159">
        <f>'Debt &amp; Refi'!JL10</f>
        <v>0</v>
      </c>
      <c r="JS10" s="159">
        <f>'Debt &amp; Refi'!JM10</f>
        <v>0</v>
      </c>
      <c r="JT10" s="159">
        <f>'Debt &amp; Refi'!JN10</f>
        <v>0</v>
      </c>
      <c r="JU10" s="159">
        <f>'Debt &amp; Refi'!JO10</f>
        <v>0</v>
      </c>
      <c r="JV10" s="159">
        <f>'Debt &amp; Refi'!JP10</f>
        <v>0</v>
      </c>
      <c r="JW10" s="159">
        <f>'Debt &amp; Refi'!JQ10</f>
        <v>0</v>
      </c>
      <c r="JX10" s="159">
        <f>'Debt &amp; Refi'!JR10</f>
        <v>0</v>
      </c>
      <c r="JY10" s="159">
        <f>'Debt &amp; Refi'!JS10</f>
        <v>0</v>
      </c>
      <c r="JZ10" s="159">
        <f>'Debt &amp; Refi'!JT10</f>
        <v>0</v>
      </c>
      <c r="KA10" s="159">
        <f>'Debt &amp; Refi'!JU10</f>
        <v>0</v>
      </c>
      <c r="KB10" s="159">
        <f>'Debt &amp; Refi'!JV10</f>
        <v>0</v>
      </c>
      <c r="KC10" s="159">
        <f>'Debt &amp; Refi'!JW10</f>
        <v>0</v>
      </c>
      <c r="KD10" s="159">
        <f>'Debt &amp; Refi'!JX10</f>
        <v>0</v>
      </c>
      <c r="KE10" s="159">
        <f>'Debt &amp; Refi'!JY10</f>
        <v>0</v>
      </c>
      <c r="KF10" s="159">
        <f>'Debt &amp; Refi'!JZ10</f>
        <v>0</v>
      </c>
      <c r="KG10" s="159">
        <f>'Debt &amp; Refi'!KA10</f>
        <v>0</v>
      </c>
      <c r="KH10" s="159">
        <f>'Debt &amp; Refi'!KB10</f>
        <v>0</v>
      </c>
      <c r="KI10" s="159">
        <f>'Debt &amp; Refi'!KC10</f>
        <v>0</v>
      </c>
      <c r="KJ10" s="159">
        <f>'Debt &amp; Refi'!KD10</f>
        <v>0</v>
      </c>
      <c r="KK10" s="159">
        <f>'Debt &amp; Refi'!KE10</f>
        <v>0</v>
      </c>
      <c r="KL10" s="159">
        <f>'Debt &amp; Refi'!KF10</f>
        <v>0</v>
      </c>
      <c r="KM10" s="159">
        <f>'Debt &amp; Refi'!KG10</f>
        <v>0</v>
      </c>
      <c r="KN10" s="159">
        <f>'Debt &amp; Refi'!KH10</f>
        <v>0</v>
      </c>
      <c r="KO10" s="159">
        <f>'Debt &amp; Refi'!KI10</f>
        <v>0</v>
      </c>
      <c r="KP10" s="159">
        <f>'Debt &amp; Refi'!KJ10</f>
        <v>0</v>
      </c>
      <c r="KQ10" s="159">
        <f>'Debt &amp; Refi'!KK10</f>
        <v>0</v>
      </c>
      <c r="KR10" s="159">
        <f>'Debt &amp; Refi'!KL10</f>
        <v>0</v>
      </c>
      <c r="KS10" s="159">
        <f>'Debt &amp; Refi'!KM10</f>
        <v>0</v>
      </c>
      <c r="KT10" s="159">
        <f>'Debt &amp; Refi'!KN10</f>
        <v>0</v>
      </c>
      <c r="KU10" s="159">
        <f>'Debt &amp; Refi'!KO10</f>
        <v>0</v>
      </c>
      <c r="KV10" s="159">
        <f>'Debt &amp; Refi'!KP10</f>
        <v>0</v>
      </c>
      <c r="KW10" s="159">
        <f>'Debt &amp; Refi'!KQ10</f>
        <v>0</v>
      </c>
      <c r="KX10" s="159">
        <f>'Debt &amp; Refi'!KR10</f>
        <v>0</v>
      </c>
      <c r="KY10" s="159">
        <f>'Debt &amp; Refi'!KS10</f>
        <v>0</v>
      </c>
      <c r="KZ10" s="159">
        <f>'Debt &amp; Refi'!KT10</f>
        <v>0</v>
      </c>
      <c r="LA10" s="159">
        <f>'Debt &amp; Refi'!KU10</f>
        <v>0</v>
      </c>
      <c r="LB10" s="159">
        <f>'Debt &amp; Refi'!KV10</f>
        <v>0</v>
      </c>
      <c r="LC10" s="159">
        <f>'Debt &amp; Refi'!KW10</f>
        <v>0</v>
      </c>
      <c r="LD10" s="159">
        <f>'Debt &amp; Refi'!KX10</f>
        <v>0</v>
      </c>
      <c r="LE10" s="159">
        <f>'Debt &amp; Refi'!KY10</f>
        <v>0</v>
      </c>
      <c r="LF10" s="159">
        <f>'Debt &amp; Refi'!KZ10</f>
        <v>0</v>
      </c>
      <c r="LG10" s="159">
        <f>'Debt &amp; Refi'!LA10</f>
        <v>0</v>
      </c>
      <c r="LH10" s="159">
        <f>'Debt &amp; Refi'!LB10</f>
        <v>0</v>
      </c>
      <c r="LI10" s="159">
        <f>'Debt &amp; Refi'!LC10</f>
        <v>0</v>
      </c>
      <c r="LJ10" s="159">
        <f>'Debt &amp; Refi'!LD10</f>
        <v>0</v>
      </c>
      <c r="LK10" s="159">
        <f>'Debt &amp; Refi'!LE10</f>
        <v>0</v>
      </c>
      <c r="LL10" s="159">
        <f>'Debt &amp; Refi'!LF10</f>
        <v>0</v>
      </c>
      <c r="LM10" s="159">
        <f>'Debt &amp; Refi'!LG10</f>
        <v>0</v>
      </c>
      <c r="LN10" s="159">
        <f>'Debt &amp; Refi'!LH10</f>
        <v>0</v>
      </c>
      <c r="LO10" s="159">
        <f>'Debt &amp; Refi'!LI10</f>
        <v>0</v>
      </c>
      <c r="LP10" s="159">
        <f>'Debt &amp; Refi'!LJ10</f>
        <v>0</v>
      </c>
      <c r="LQ10" s="159">
        <f>'Debt &amp; Refi'!LK10</f>
        <v>0</v>
      </c>
      <c r="LR10" s="159">
        <f>'Debt &amp; Refi'!LL10</f>
        <v>0</v>
      </c>
      <c r="LS10" s="159">
        <f>'Debt &amp; Refi'!LM10</f>
        <v>0</v>
      </c>
      <c r="LT10" s="159">
        <f>'Debt &amp; Refi'!LN10</f>
        <v>0</v>
      </c>
      <c r="LU10" s="159">
        <f>'Debt &amp; Refi'!LO10</f>
        <v>0</v>
      </c>
      <c r="LV10" s="159">
        <f>'Debt &amp; Refi'!LP10</f>
        <v>0</v>
      </c>
      <c r="LW10" s="159">
        <f>'Debt &amp; Refi'!LQ10</f>
        <v>0</v>
      </c>
      <c r="LX10" s="159">
        <f>'Debt &amp; Refi'!LR10</f>
        <v>0</v>
      </c>
      <c r="LY10" s="159">
        <f>'Debt &amp; Refi'!LS10</f>
        <v>0</v>
      </c>
      <c r="LZ10" s="159">
        <f>'Debt &amp; Refi'!LT10</f>
        <v>0</v>
      </c>
      <c r="MA10" s="159">
        <f>'Debt &amp; Refi'!LU10</f>
        <v>0</v>
      </c>
      <c r="MB10" s="159">
        <f>'Debt &amp; Refi'!LV10</f>
        <v>0</v>
      </c>
      <c r="MC10" s="159">
        <f>'Debt &amp; Refi'!LW10</f>
        <v>0</v>
      </c>
      <c r="MD10" s="159">
        <f>'Debt &amp; Refi'!LX10</f>
        <v>0</v>
      </c>
      <c r="ME10" s="159">
        <f>'Debt &amp; Refi'!LY10</f>
        <v>0</v>
      </c>
      <c r="MF10" s="159">
        <f>'Debt &amp; Refi'!LZ10</f>
        <v>0</v>
      </c>
      <c r="MG10" s="159">
        <f>'Debt &amp; Refi'!MA10</f>
        <v>0</v>
      </c>
      <c r="MH10" s="159">
        <f>'Debt &amp; Refi'!MB10</f>
        <v>0</v>
      </c>
      <c r="MI10" s="159">
        <f>'Debt &amp; Refi'!MC10</f>
        <v>0</v>
      </c>
      <c r="MJ10" s="159">
        <f>'Debt &amp; Refi'!MD10</f>
        <v>0</v>
      </c>
      <c r="MK10" s="159">
        <f>'Debt &amp; Refi'!ME10</f>
        <v>0</v>
      </c>
      <c r="ML10" s="159">
        <f>'Debt &amp; Refi'!MF10</f>
        <v>0</v>
      </c>
      <c r="MM10" s="159">
        <f>'Debt &amp; Refi'!MG10</f>
        <v>0</v>
      </c>
      <c r="MN10" s="159">
        <f>'Debt &amp; Refi'!MH10</f>
        <v>0</v>
      </c>
      <c r="MO10" s="159">
        <f>'Debt &amp; Refi'!MI10</f>
        <v>0</v>
      </c>
      <c r="MP10" s="159">
        <f>'Debt &amp; Refi'!MJ10</f>
        <v>0</v>
      </c>
      <c r="MQ10" s="159">
        <f>'Debt &amp; Refi'!MK10</f>
        <v>0</v>
      </c>
      <c r="MR10" s="159">
        <f>'Debt &amp; Refi'!ML10</f>
        <v>0</v>
      </c>
      <c r="MS10" s="159">
        <f>'Debt &amp; Refi'!MM10</f>
        <v>0</v>
      </c>
      <c r="MT10" s="159">
        <f>'Debt &amp; Refi'!MN10</f>
        <v>0</v>
      </c>
      <c r="MU10" s="159">
        <f>'Debt &amp; Refi'!MO10</f>
        <v>0</v>
      </c>
      <c r="MV10" s="159">
        <f>'Debt &amp; Refi'!MP10</f>
        <v>0</v>
      </c>
      <c r="MW10" s="159">
        <f>'Debt &amp; Refi'!MQ10</f>
        <v>0</v>
      </c>
      <c r="MX10" s="159">
        <f>'Debt &amp; Refi'!MR10</f>
        <v>0</v>
      </c>
      <c r="MY10" s="159">
        <f>'Debt &amp; Refi'!MS10</f>
        <v>0</v>
      </c>
      <c r="MZ10" s="159">
        <f>'Debt &amp; Refi'!MT10</f>
        <v>0</v>
      </c>
      <c r="NA10" s="159">
        <f>'Debt &amp; Refi'!MU10</f>
        <v>0</v>
      </c>
      <c r="NB10" s="159">
        <f>'Debt &amp; Refi'!MV10</f>
        <v>0</v>
      </c>
      <c r="NC10" s="159">
        <f>'Debt &amp; Refi'!MW10</f>
        <v>0</v>
      </c>
      <c r="ND10" s="159">
        <f>'Debt &amp; Refi'!MX10</f>
        <v>0</v>
      </c>
      <c r="NE10" s="159">
        <f>'Debt &amp; Refi'!MY10</f>
        <v>0</v>
      </c>
      <c r="NF10" s="159">
        <f>'Debt &amp; Refi'!MZ10</f>
        <v>0</v>
      </c>
      <c r="NG10" s="159">
        <f>'Debt &amp; Refi'!NA10</f>
        <v>0</v>
      </c>
      <c r="NH10" s="159">
        <f>'Debt &amp; Refi'!NB10</f>
        <v>0</v>
      </c>
      <c r="NI10" s="159">
        <f>'Debt &amp; Refi'!NC10</f>
        <v>0</v>
      </c>
      <c r="NJ10" s="159">
        <f>'Debt &amp; Refi'!ND10</f>
        <v>0</v>
      </c>
      <c r="NK10" s="159">
        <f>'Debt &amp; Refi'!NE10</f>
        <v>0</v>
      </c>
      <c r="NL10" s="159">
        <f>'Debt &amp; Refi'!NF10</f>
        <v>0</v>
      </c>
      <c r="NM10" s="159">
        <f>'Debt &amp; Refi'!NG10</f>
        <v>0</v>
      </c>
      <c r="NN10" s="159">
        <f>'Debt &amp; Refi'!NH10</f>
        <v>0</v>
      </c>
      <c r="NO10" s="185"/>
    </row>
    <row r="11" ht="19.5" customHeight="1">
      <c r="A11" s="186"/>
      <c r="B11" s="186" t="s">
        <v>242</v>
      </c>
      <c r="C11" s="197">
        <f>++EDATE(C10,36)</f>
        <v>47208</v>
      </c>
      <c r="D11" s="185"/>
      <c r="E11" s="186" t="s">
        <v>243</v>
      </c>
      <c r="F11" s="198">
        <f>++C11</f>
        <v>47208</v>
      </c>
      <c r="G11" s="186"/>
      <c r="H11" s="186"/>
      <c r="I11" s="186"/>
      <c r="J11" s="185"/>
      <c r="K11" s="185"/>
      <c r="L11" s="185"/>
      <c r="M11" s="164" t="s">
        <v>205</v>
      </c>
      <c r="N11" s="164"/>
      <c r="O11" s="165">
        <f>'Debt &amp; Refi'!I11</f>
        <v>0.006379316667</v>
      </c>
      <c r="P11" s="165">
        <f>'Debt &amp; Refi'!J11</f>
        <v>0.006254808333</v>
      </c>
      <c r="Q11" s="165">
        <f>'Debt &amp; Refi'!K11</f>
        <v>0.006218583333</v>
      </c>
      <c r="R11" s="165">
        <f>'Debt &amp; Refi'!L11</f>
        <v>0.006037816667</v>
      </c>
      <c r="S11" s="165">
        <f>'Debt &amp; Refi'!M11</f>
        <v>0.005998133333</v>
      </c>
      <c r="T11" s="165">
        <f>'Debt &amp; Refi'!N11</f>
        <v>0.005960575</v>
      </c>
      <c r="U11" s="165">
        <f>'Debt &amp; Refi'!O11</f>
        <v>0.005917966667</v>
      </c>
      <c r="V11" s="165">
        <f>'Debt &amp; Refi'!P11</f>
        <v>0.005865025</v>
      </c>
      <c r="W11" s="165">
        <f>'Debt &amp; Refi'!Q11</f>
        <v>0.005833416667</v>
      </c>
      <c r="X11" s="165">
        <f>'Debt &amp; Refi'!R11</f>
        <v>0.0057108</v>
      </c>
      <c r="Y11" s="165">
        <f>'Debt &amp; Refi'!S11</f>
        <v>0.005687016667</v>
      </c>
      <c r="Z11" s="165">
        <f>'Debt &amp; Refi'!T11</f>
        <v>0.005687275</v>
      </c>
      <c r="AA11" s="165">
        <f>'Debt &amp; Refi'!U11</f>
        <v>0.005577933333</v>
      </c>
      <c r="AB11" s="165">
        <f>'Debt &amp; Refi'!V11</f>
        <v>0.005570266667</v>
      </c>
      <c r="AC11" s="165">
        <f>'Debt &amp; Refi'!W11</f>
        <v>0.005570383333</v>
      </c>
      <c r="AD11" s="165">
        <f>'Debt &amp; Refi'!X11</f>
        <v>0.005534475</v>
      </c>
      <c r="AE11" s="165">
        <f>'Debt &amp; Refi'!Y11</f>
        <v>0.005532008333</v>
      </c>
      <c r="AF11" s="165">
        <f>'Debt &amp; Refi'!Z11</f>
        <v>0.005531666667</v>
      </c>
      <c r="AG11" s="165">
        <f>'Debt &amp; Refi'!AA11</f>
        <v>0.0055331</v>
      </c>
      <c r="AH11" s="165">
        <f>'Debt &amp; Refi'!AB11</f>
        <v>0.005539166667</v>
      </c>
      <c r="AI11" s="165">
        <f>'Debt &amp; Refi'!AC11</f>
        <v>0.005546883333</v>
      </c>
      <c r="AJ11" s="165">
        <f>'Debt &amp; Refi'!AD11</f>
        <v>0.0055546</v>
      </c>
      <c r="AK11" s="165">
        <f>'Debt &amp; Refi'!AE11</f>
        <v>0.005562625</v>
      </c>
      <c r="AL11" s="165">
        <f>'Debt &amp; Refi'!AF11</f>
        <v>0.005572141667</v>
      </c>
      <c r="AM11" s="165">
        <f>'Debt &amp; Refi'!AG11</f>
        <v>0.005581841667</v>
      </c>
      <c r="AN11" s="165">
        <f>'Debt &amp; Refi'!AH11</f>
        <v>0.00559205</v>
      </c>
      <c r="AO11" s="165">
        <f>'Debt &amp; Refi'!AI11</f>
        <v>0.005603308333</v>
      </c>
      <c r="AP11" s="165">
        <f>'Debt &amp; Refi'!AJ11</f>
        <v>0.005615108333</v>
      </c>
      <c r="AQ11" s="165">
        <f>'Debt &amp; Refi'!AK11</f>
        <v>0.005627125</v>
      </c>
      <c r="AR11" s="165">
        <f>'Debt &amp; Refi'!AL11</f>
        <v>0.00563825</v>
      </c>
      <c r="AS11" s="165">
        <f>'Debt &amp; Refi'!AM11</f>
        <v>0.005649208333</v>
      </c>
      <c r="AT11" s="165">
        <f>'Debt &amp; Refi'!AN11</f>
        <v>0.005659833333</v>
      </c>
      <c r="AU11" s="165">
        <f>'Debt &amp; Refi'!AO11</f>
        <v>0.005670908333</v>
      </c>
      <c r="AV11" s="165">
        <f>'Debt &amp; Refi'!AP11</f>
        <v>0.005681583333</v>
      </c>
      <c r="AW11" s="165">
        <f>'Debt &amp; Refi'!AQ11</f>
        <v>0.00569295</v>
      </c>
      <c r="AX11" s="165">
        <f>'Debt &amp; Refi'!AR11</f>
        <v>0.005703675</v>
      </c>
      <c r="AY11" s="165">
        <f>'Debt &amp; Refi'!AS11</f>
        <v>0.005713183333</v>
      </c>
      <c r="AZ11" s="165">
        <f>'Debt &amp; Refi'!AT11</f>
        <v>0.005723766667</v>
      </c>
      <c r="BA11" s="165">
        <f>'Debt &amp; Refi'!AU11</f>
        <v>0.005733666667</v>
      </c>
      <c r="BB11" s="165">
        <f>'Debt &amp; Refi'!AV11</f>
        <v>0.005743358333</v>
      </c>
      <c r="BC11" s="165">
        <f>'Debt &amp; Refi'!AW11</f>
        <v>0.005753475</v>
      </c>
      <c r="BD11" s="165">
        <f>'Debt &amp; Refi'!AX11</f>
        <v>0.005762808333</v>
      </c>
      <c r="BE11" s="165">
        <f>'Debt &amp; Refi'!AY11</f>
        <v>0.005773058333</v>
      </c>
      <c r="BF11" s="165">
        <f>'Debt &amp; Refi'!AZ11</f>
        <v>0.005783816667</v>
      </c>
      <c r="BG11" s="165">
        <f>'Debt &amp; Refi'!BA11</f>
        <v>0.005794433333</v>
      </c>
      <c r="BH11" s="165">
        <f>'Debt &amp; Refi'!BB11</f>
        <v>0.005804125</v>
      </c>
      <c r="BI11" s="165">
        <f>'Debt &amp; Refi'!BC11</f>
        <v>0.0058152</v>
      </c>
      <c r="BJ11" s="165">
        <f>'Debt &amp; Refi'!BD11</f>
        <v>0.005826158333</v>
      </c>
      <c r="BK11" s="165">
        <f>'Debt &amp; Refi'!BE11</f>
        <v>0.005836525</v>
      </c>
      <c r="BL11" s="165">
        <f>'Debt &amp; Refi'!BF11</f>
        <v>0.005847958333</v>
      </c>
      <c r="BM11" s="165">
        <f>'Debt &amp; Refi'!BG11</f>
        <v>0.005858933333</v>
      </c>
      <c r="BN11" s="165">
        <f>'Debt &amp; Refi'!BH11</f>
        <v>0.00587055</v>
      </c>
      <c r="BO11" s="165">
        <f>'Debt &amp; Refi'!BI11</f>
        <v>0.005882025</v>
      </c>
      <c r="BP11" s="165">
        <f>'Debt &amp; Refi'!BJ11</f>
        <v>0.005891691667</v>
      </c>
      <c r="BQ11" s="165">
        <f>'Debt &amp; Refi'!BK11</f>
        <v>0.005903</v>
      </c>
      <c r="BR11" s="165">
        <f>'Debt &amp; Refi'!BL11</f>
        <v>0.005914433333</v>
      </c>
      <c r="BS11" s="165">
        <f>'Debt &amp; Refi'!BM11</f>
        <v>0.005925875</v>
      </c>
      <c r="BT11" s="165">
        <f>'Debt &amp; Refi'!BN11</f>
        <v>0.005936625</v>
      </c>
      <c r="BU11" s="165">
        <f>'Debt &amp; Refi'!BO11</f>
        <v>0.005948058333</v>
      </c>
      <c r="BV11" s="165">
        <f>'Debt &amp; Refi'!BP11</f>
        <v>0.005959533333</v>
      </c>
      <c r="BW11" s="165">
        <f>'Debt &amp; Refi'!BQ11</f>
        <v>0.005971708333</v>
      </c>
      <c r="BX11" s="165">
        <f>'Debt &amp; Refi'!BR11</f>
        <v>0.005983275</v>
      </c>
      <c r="BY11" s="165">
        <f>'Debt &amp; Refi'!BS11</f>
        <v>0.005993333333</v>
      </c>
      <c r="BZ11" s="165">
        <f>'Debt &amp; Refi'!BT11</f>
        <v>0.006005166667</v>
      </c>
      <c r="CA11" s="165">
        <f>'Debt &amp; Refi'!BU11</f>
        <v>0.006016625</v>
      </c>
      <c r="CB11" s="165">
        <f>'Debt &amp; Refi'!BV11</f>
        <v>0.006026566667</v>
      </c>
      <c r="CC11" s="165">
        <f>'Debt &amp; Refi'!BW11</f>
        <v>0.006038441667</v>
      </c>
      <c r="CD11" s="165">
        <f>'Debt &amp; Refi'!BX11</f>
        <v>0.006049283333</v>
      </c>
      <c r="CE11" s="165">
        <f>'Debt &amp; Refi'!BY11</f>
        <v>0.006059616667</v>
      </c>
      <c r="CF11" s="165">
        <f>'Debt &amp; Refi'!BZ11</f>
        <v>0.006070925</v>
      </c>
      <c r="CG11" s="165">
        <f>'Debt &amp; Refi'!CA11</f>
        <v>0.0060818</v>
      </c>
      <c r="CH11" s="165">
        <f>'Debt &amp; Refi'!CB11</f>
        <v>0.006091883333</v>
      </c>
      <c r="CI11" s="165">
        <f>'Debt &amp; Refi'!CC11</f>
        <v>0.006102908333</v>
      </c>
      <c r="CJ11" s="165">
        <f>'Debt &amp; Refi'!CD11</f>
        <v>0.006113491667</v>
      </c>
      <c r="CK11" s="165">
        <f>'Debt &amp; Refi'!CE11</f>
        <v>0.006122966667</v>
      </c>
      <c r="CL11" s="165">
        <f>'Debt &amp; Refi'!CF11</f>
        <v>0.006133366667</v>
      </c>
      <c r="CM11" s="165">
        <f>'Debt &amp; Refi'!CG11</f>
        <v>0.006143675</v>
      </c>
      <c r="CN11" s="165">
        <f>'Debt &amp; Refi'!CH11</f>
        <v>0.006153208333</v>
      </c>
      <c r="CO11" s="165">
        <f>'Debt &amp; Refi'!CI11</f>
        <v>0.00616335</v>
      </c>
      <c r="CP11" s="165">
        <f>'Debt &amp; Refi'!CJ11</f>
        <v>0.006173033333</v>
      </c>
      <c r="CQ11" s="165">
        <f>'Debt &amp; Refi'!CK11</f>
        <v>0.00618365</v>
      </c>
      <c r="CR11" s="165">
        <f>'Debt &amp; Refi'!CL11</f>
        <v>0.006193108333</v>
      </c>
      <c r="CS11" s="165">
        <f>'Debt &amp; Refi'!CM11</f>
        <v>0.006202233333</v>
      </c>
      <c r="CT11" s="165">
        <f>'Debt &amp; Refi'!CN11</f>
        <v>0.006212216667</v>
      </c>
      <c r="CU11" s="165">
        <f>'Debt &amp; Refi'!CO11</f>
        <v>0.0062214</v>
      </c>
      <c r="CV11" s="165">
        <f>'Debt &amp; Refi'!CP11</f>
        <v>0.006230583333</v>
      </c>
      <c r="CW11" s="165">
        <f>'Debt &amp; Refi'!CQ11</f>
        <v>0.006239941667</v>
      </c>
      <c r="CX11" s="165">
        <f>'Debt &amp; Refi'!CR11</f>
        <v>0.006249216667</v>
      </c>
      <c r="CY11" s="165">
        <f>'Debt &amp; Refi'!CS11</f>
        <v>0.006258833333</v>
      </c>
      <c r="CZ11" s="165">
        <f>'Debt &amp; Refi'!CT11</f>
        <v>0.006266966667</v>
      </c>
      <c r="DA11" s="165">
        <f>'Debt &amp; Refi'!CU11</f>
        <v>0.006276283333</v>
      </c>
      <c r="DB11" s="165">
        <f>'Debt &amp; Refi'!CV11</f>
        <v>0.006284541667</v>
      </c>
      <c r="DC11" s="165">
        <f>'Debt &amp; Refi'!CW11</f>
        <v>0.006294075</v>
      </c>
      <c r="DD11" s="165">
        <f>'Debt &amp; Refi'!CX11</f>
        <v>0.006302833333</v>
      </c>
      <c r="DE11" s="165">
        <f>'Debt &amp; Refi'!CY11</f>
        <v>0.0063117</v>
      </c>
      <c r="DF11" s="165">
        <f>'Debt &amp; Refi'!CZ11</f>
        <v>0.0063208</v>
      </c>
      <c r="DG11" s="165">
        <f>'Debt &amp; Refi'!DA11</f>
        <v>0.006329533333</v>
      </c>
      <c r="DH11" s="165">
        <f>'Debt &amp; Refi'!DB11</f>
        <v>0.006339325</v>
      </c>
      <c r="DI11" s="165">
        <f>'Debt &amp; Refi'!DC11</f>
        <v>0.006347916667</v>
      </c>
      <c r="DJ11" s="165">
        <f>'Debt &amp; Refi'!DD11</f>
        <v>0.0063564</v>
      </c>
      <c r="DK11" s="165">
        <f>'Debt &amp; Refi'!DE11</f>
        <v>0.006365733333</v>
      </c>
      <c r="DL11" s="165">
        <f>'Debt &amp; Refi'!DF11</f>
        <v>0.006373616667</v>
      </c>
      <c r="DM11" s="165">
        <f>'Debt &amp; Refi'!DG11</f>
        <v>0.006382733333</v>
      </c>
      <c r="DN11" s="165">
        <f>'Debt &amp; Refi'!DH11</f>
        <v>0.006391025</v>
      </c>
      <c r="DO11" s="165">
        <f>'Debt &amp; Refi'!DI11</f>
        <v>0.006399991667</v>
      </c>
      <c r="DP11" s="165">
        <f>'Debt &amp; Refi'!DJ11</f>
        <v>0.006408533333</v>
      </c>
      <c r="DQ11" s="165">
        <f>'Debt &amp; Refi'!DK11</f>
        <v>0.006418158333</v>
      </c>
      <c r="DR11" s="165">
        <f>'Debt &amp; Refi'!DL11</f>
        <v>0.006426883333</v>
      </c>
      <c r="DS11" s="165">
        <f>'Debt &amp; Refi'!DM11</f>
        <v>0.006434783333</v>
      </c>
      <c r="DT11" s="165">
        <f>'Debt &amp; Refi'!DN11</f>
        <v>0.006444008333</v>
      </c>
      <c r="DU11" s="165">
        <f>'Debt &amp; Refi'!DO11</f>
        <v>0.006452375</v>
      </c>
      <c r="DV11" s="165">
        <f>'Debt &amp; Refi'!DP11</f>
        <v>0.006460916667</v>
      </c>
      <c r="DW11" s="165">
        <f>'Debt &amp; Refi'!DQ11</f>
        <v>0.006469658333</v>
      </c>
      <c r="DX11" s="165">
        <f>'Debt &amp; Refi'!DR11</f>
        <v>0.006477325</v>
      </c>
      <c r="DY11" s="165">
        <f>'Debt &amp; Refi'!DS11</f>
        <v>0.006486233333</v>
      </c>
      <c r="DZ11" s="165">
        <f>'Debt &amp; Refi'!DT11</f>
        <v>0.006495266667</v>
      </c>
      <c r="EA11" s="165">
        <f>'Debt &amp; Refi'!DU11</f>
        <v>0.00650385</v>
      </c>
      <c r="EB11" s="165">
        <f>'Debt &amp; Refi'!DV11</f>
        <v>0.006511575</v>
      </c>
      <c r="EC11" s="165">
        <f>'Debt &amp; Refi'!DW11</f>
        <v>0.006520625</v>
      </c>
      <c r="ED11" s="165">
        <f>'Debt &amp; Refi'!DX11</f>
        <v>0.006529141667</v>
      </c>
      <c r="EE11" s="165">
        <f>'Debt &amp; Refi'!DY11</f>
        <v>0.006537083333</v>
      </c>
      <c r="EF11" s="165">
        <f>'Debt &amp; Refi'!DZ11</f>
        <v>0.006546066667</v>
      </c>
      <c r="EG11" s="165">
        <f>'Debt &amp; Refi'!EA11</f>
        <v>0.006554158333</v>
      </c>
      <c r="EH11" s="165">
        <f>'Debt &amp; Refi'!EB11</f>
        <v>0.006563175</v>
      </c>
      <c r="EI11" s="165" t="str">
        <f>'Debt &amp; Refi'!EC11</f>
        <v>#N/A</v>
      </c>
      <c r="EJ11" s="165" t="str">
        <f>'Debt &amp; Refi'!ED11</f>
        <v>#N/A</v>
      </c>
      <c r="EK11" s="165" t="str">
        <f>'Debt &amp; Refi'!EE11</f>
        <v>#N/A</v>
      </c>
      <c r="EL11" s="165" t="str">
        <f>'Debt &amp; Refi'!EF11</f>
        <v>#N/A</v>
      </c>
      <c r="EM11" s="165" t="str">
        <f>'Debt &amp; Refi'!EG11</f>
        <v>#N/A</v>
      </c>
      <c r="EN11" s="165" t="str">
        <f>'Debt &amp; Refi'!EH11</f>
        <v>#N/A</v>
      </c>
      <c r="EO11" s="165" t="str">
        <f>'Debt &amp; Refi'!EI11</f>
        <v>#N/A</v>
      </c>
      <c r="EP11" s="165" t="str">
        <f>'Debt &amp; Refi'!EJ11</f>
        <v>#N/A</v>
      </c>
      <c r="EQ11" s="165" t="str">
        <f>'Debt &amp; Refi'!EK11</f>
        <v>#N/A</v>
      </c>
      <c r="ER11" s="165" t="str">
        <f>'Debt &amp; Refi'!EL11</f>
        <v>#N/A</v>
      </c>
      <c r="ES11" s="165" t="str">
        <f>'Debt &amp; Refi'!EM11</f>
        <v>#N/A</v>
      </c>
      <c r="ET11" s="165" t="str">
        <f>'Debt &amp; Refi'!EN11</f>
        <v>#N/A</v>
      </c>
      <c r="EU11" s="165" t="str">
        <f>'Debt &amp; Refi'!EO11</f>
        <v>#N/A</v>
      </c>
      <c r="EV11" s="165" t="str">
        <f>'Debt &amp; Refi'!EP11</f>
        <v>#N/A</v>
      </c>
      <c r="EW11" s="165" t="str">
        <f>'Debt &amp; Refi'!EQ11</f>
        <v>#N/A</v>
      </c>
      <c r="EX11" s="165" t="str">
        <f>'Debt &amp; Refi'!ER11</f>
        <v>#N/A</v>
      </c>
      <c r="EY11" s="165" t="str">
        <f>'Debt &amp; Refi'!ES11</f>
        <v>#N/A</v>
      </c>
      <c r="EZ11" s="165" t="str">
        <f>'Debt &amp; Refi'!ET11</f>
        <v>#N/A</v>
      </c>
      <c r="FA11" s="165" t="str">
        <f>'Debt &amp; Refi'!EU11</f>
        <v>#N/A</v>
      </c>
      <c r="FB11" s="165" t="str">
        <f>'Debt &amp; Refi'!EV11</f>
        <v>#N/A</v>
      </c>
      <c r="FC11" s="165" t="str">
        <f>'Debt &amp; Refi'!EW11</f>
        <v>#N/A</v>
      </c>
      <c r="FD11" s="165" t="str">
        <f>'Debt &amp; Refi'!EX11</f>
        <v>#N/A</v>
      </c>
      <c r="FE11" s="165" t="str">
        <f>'Debt &amp; Refi'!EY11</f>
        <v>#N/A</v>
      </c>
      <c r="FF11" s="165" t="str">
        <f>'Debt &amp; Refi'!EZ11</f>
        <v>#N/A</v>
      </c>
      <c r="FG11" s="165" t="str">
        <f>'Debt &amp; Refi'!FA11</f>
        <v>#N/A</v>
      </c>
      <c r="FH11" s="165" t="str">
        <f>'Debt &amp; Refi'!FB11</f>
        <v>#N/A</v>
      </c>
      <c r="FI11" s="165" t="str">
        <f>'Debt &amp; Refi'!FC11</f>
        <v>#N/A</v>
      </c>
      <c r="FJ11" s="165" t="str">
        <f>'Debt &amp; Refi'!FD11</f>
        <v>#N/A</v>
      </c>
      <c r="FK11" s="165" t="str">
        <f>'Debt &amp; Refi'!FE11</f>
        <v>#N/A</v>
      </c>
      <c r="FL11" s="165" t="str">
        <f>'Debt &amp; Refi'!FF11</f>
        <v>#N/A</v>
      </c>
      <c r="FM11" s="165" t="str">
        <f>'Debt &amp; Refi'!FG11</f>
        <v>#N/A</v>
      </c>
      <c r="FN11" s="165" t="str">
        <f>'Debt &amp; Refi'!FH11</f>
        <v>#N/A</v>
      </c>
      <c r="FO11" s="165" t="str">
        <f>'Debt &amp; Refi'!FI11</f>
        <v>#N/A</v>
      </c>
      <c r="FP11" s="165" t="str">
        <f>'Debt &amp; Refi'!FJ11</f>
        <v>#N/A</v>
      </c>
      <c r="FQ11" s="165" t="str">
        <f>'Debt &amp; Refi'!FK11</f>
        <v>#N/A</v>
      </c>
      <c r="FR11" s="165" t="str">
        <f>'Debt &amp; Refi'!FL11</f>
        <v>#N/A</v>
      </c>
      <c r="FS11" s="165" t="str">
        <f>'Debt &amp; Refi'!FM11</f>
        <v>#N/A</v>
      </c>
      <c r="FT11" s="165" t="str">
        <f>'Debt &amp; Refi'!FN11</f>
        <v>#N/A</v>
      </c>
      <c r="FU11" s="165" t="str">
        <f>'Debt &amp; Refi'!FO11</f>
        <v>#N/A</v>
      </c>
      <c r="FV11" s="165" t="str">
        <f>'Debt &amp; Refi'!FP11</f>
        <v>#N/A</v>
      </c>
      <c r="FW11" s="165" t="str">
        <f>'Debt &amp; Refi'!FQ11</f>
        <v>#N/A</v>
      </c>
      <c r="FX11" s="165" t="str">
        <f>'Debt &amp; Refi'!FR11</f>
        <v>#N/A</v>
      </c>
      <c r="FY11" s="165" t="str">
        <f>'Debt &amp; Refi'!FS11</f>
        <v>#N/A</v>
      </c>
      <c r="FZ11" s="165" t="str">
        <f>'Debt &amp; Refi'!FT11</f>
        <v>#N/A</v>
      </c>
      <c r="GA11" s="165" t="str">
        <f>'Debt &amp; Refi'!FU11</f>
        <v>#N/A</v>
      </c>
      <c r="GB11" s="165" t="str">
        <f>'Debt &amp; Refi'!FV11</f>
        <v>#N/A</v>
      </c>
      <c r="GC11" s="165" t="str">
        <f>'Debt &amp; Refi'!FW11</f>
        <v>#N/A</v>
      </c>
      <c r="GD11" s="165" t="str">
        <f>'Debt &amp; Refi'!FX11</f>
        <v>#N/A</v>
      </c>
      <c r="GE11" s="165" t="str">
        <f>'Debt &amp; Refi'!FY11</f>
        <v>#N/A</v>
      </c>
      <c r="GF11" s="165" t="str">
        <f>'Debt &amp; Refi'!FZ11</f>
        <v>#N/A</v>
      </c>
      <c r="GG11" s="165" t="str">
        <f>'Debt &amp; Refi'!GA11</f>
        <v>#N/A</v>
      </c>
      <c r="GH11" s="165" t="str">
        <f>'Debt &amp; Refi'!GB11</f>
        <v>#N/A</v>
      </c>
      <c r="GI11" s="165" t="str">
        <f>'Debt &amp; Refi'!GC11</f>
        <v>#N/A</v>
      </c>
      <c r="GJ11" s="165" t="str">
        <f>'Debt &amp; Refi'!GD11</f>
        <v>#N/A</v>
      </c>
      <c r="GK11" s="165" t="str">
        <f>'Debt &amp; Refi'!GE11</f>
        <v>#N/A</v>
      </c>
      <c r="GL11" s="165" t="str">
        <f>'Debt &amp; Refi'!GF11</f>
        <v>#N/A</v>
      </c>
      <c r="GM11" s="165" t="str">
        <f>'Debt &amp; Refi'!GG11</f>
        <v>#N/A</v>
      </c>
      <c r="GN11" s="165" t="str">
        <f>'Debt &amp; Refi'!GH11</f>
        <v>#N/A</v>
      </c>
      <c r="GO11" s="165" t="str">
        <f>'Debt &amp; Refi'!GI11</f>
        <v>#N/A</v>
      </c>
      <c r="GP11" s="165" t="str">
        <f>'Debt &amp; Refi'!GJ11</f>
        <v>#N/A</v>
      </c>
      <c r="GQ11" s="165" t="str">
        <f>'Debt &amp; Refi'!GK11</f>
        <v>#N/A</v>
      </c>
      <c r="GR11" s="165" t="str">
        <f>'Debt &amp; Refi'!GL11</f>
        <v>#N/A</v>
      </c>
      <c r="GS11" s="165" t="str">
        <f>'Debt &amp; Refi'!GM11</f>
        <v>#N/A</v>
      </c>
      <c r="GT11" s="165" t="str">
        <f>'Debt &amp; Refi'!GN11</f>
        <v>#N/A</v>
      </c>
      <c r="GU11" s="165" t="str">
        <f>'Debt &amp; Refi'!GO11</f>
        <v>#N/A</v>
      </c>
      <c r="GV11" s="165" t="str">
        <f>'Debt &amp; Refi'!GP11</f>
        <v>#N/A</v>
      </c>
      <c r="GW11" s="165" t="str">
        <f>'Debt &amp; Refi'!GQ11</f>
        <v>#N/A</v>
      </c>
      <c r="GX11" s="165" t="str">
        <f>'Debt &amp; Refi'!GR11</f>
        <v>#N/A</v>
      </c>
      <c r="GY11" s="165" t="str">
        <f>'Debt &amp; Refi'!GS11</f>
        <v>#N/A</v>
      </c>
      <c r="GZ11" s="165" t="str">
        <f>'Debt &amp; Refi'!GT11</f>
        <v>#N/A</v>
      </c>
      <c r="HA11" s="165" t="str">
        <f>'Debt &amp; Refi'!GU11</f>
        <v>#N/A</v>
      </c>
      <c r="HB11" s="165" t="str">
        <f>'Debt &amp; Refi'!GV11</f>
        <v>#N/A</v>
      </c>
      <c r="HC11" s="165" t="str">
        <f>'Debt &amp; Refi'!GW11</f>
        <v>#N/A</v>
      </c>
      <c r="HD11" s="165" t="str">
        <f>'Debt &amp; Refi'!GX11</f>
        <v>#N/A</v>
      </c>
      <c r="HE11" s="165" t="str">
        <f>'Debt &amp; Refi'!GY11</f>
        <v>#N/A</v>
      </c>
      <c r="HF11" s="165" t="str">
        <f>'Debt &amp; Refi'!GZ11</f>
        <v>#N/A</v>
      </c>
      <c r="HG11" s="165" t="str">
        <f>'Debt &amp; Refi'!HA11</f>
        <v>#N/A</v>
      </c>
      <c r="HH11" s="165" t="str">
        <f>'Debt &amp; Refi'!HB11</f>
        <v>#N/A</v>
      </c>
      <c r="HI11" s="165" t="str">
        <f>'Debt &amp; Refi'!HC11</f>
        <v>#N/A</v>
      </c>
      <c r="HJ11" s="165" t="str">
        <f>'Debt &amp; Refi'!HD11</f>
        <v>#N/A</v>
      </c>
      <c r="HK11" s="165" t="str">
        <f>'Debt &amp; Refi'!HE11</f>
        <v>#N/A</v>
      </c>
      <c r="HL11" s="165" t="str">
        <f>'Debt &amp; Refi'!HF11</f>
        <v>#N/A</v>
      </c>
      <c r="HM11" s="165" t="str">
        <f>'Debt &amp; Refi'!HG11</f>
        <v>#N/A</v>
      </c>
      <c r="HN11" s="165" t="str">
        <f>'Debt &amp; Refi'!HH11</f>
        <v>#N/A</v>
      </c>
      <c r="HO11" s="165" t="str">
        <f>'Debt &amp; Refi'!HI11</f>
        <v>#N/A</v>
      </c>
      <c r="HP11" s="165" t="str">
        <f>'Debt &amp; Refi'!HJ11</f>
        <v>#N/A</v>
      </c>
      <c r="HQ11" s="165" t="str">
        <f>'Debt &amp; Refi'!HK11</f>
        <v>#N/A</v>
      </c>
      <c r="HR11" s="165" t="str">
        <f>'Debt &amp; Refi'!HL11</f>
        <v>#N/A</v>
      </c>
      <c r="HS11" s="165" t="str">
        <f>'Debt &amp; Refi'!HM11</f>
        <v>#N/A</v>
      </c>
      <c r="HT11" s="165" t="str">
        <f>'Debt &amp; Refi'!HN11</f>
        <v>#N/A</v>
      </c>
      <c r="HU11" s="165" t="str">
        <f>'Debt &amp; Refi'!HO11</f>
        <v>#N/A</v>
      </c>
      <c r="HV11" s="165" t="str">
        <f>'Debt &amp; Refi'!HP11</f>
        <v>#N/A</v>
      </c>
      <c r="HW11" s="165" t="str">
        <f>'Debt &amp; Refi'!HQ11</f>
        <v>#N/A</v>
      </c>
      <c r="HX11" s="165" t="str">
        <f>'Debt &amp; Refi'!HR11</f>
        <v>#N/A</v>
      </c>
      <c r="HY11" s="165" t="str">
        <f>'Debt &amp; Refi'!HS11</f>
        <v>#N/A</v>
      </c>
      <c r="HZ11" s="165" t="str">
        <f>'Debt &amp; Refi'!HT11</f>
        <v>#N/A</v>
      </c>
      <c r="IA11" s="165" t="str">
        <f>'Debt &amp; Refi'!HU11</f>
        <v>#N/A</v>
      </c>
      <c r="IB11" s="165" t="str">
        <f>'Debt &amp; Refi'!HV11</f>
        <v>#N/A</v>
      </c>
      <c r="IC11" s="165" t="str">
        <f>'Debt &amp; Refi'!HW11</f>
        <v>#N/A</v>
      </c>
      <c r="ID11" s="165" t="str">
        <f>'Debt &amp; Refi'!HX11</f>
        <v>#N/A</v>
      </c>
      <c r="IE11" s="165" t="str">
        <f>'Debt &amp; Refi'!HY11</f>
        <v>#N/A</v>
      </c>
      <c r="IF11" s="165" t="str">
        <f>'Debt &amp; Refi'!HZ11</f>
        <v>#N/A</v>
      </c>
      <c r="IG11" s="165" t="str">
        <f>'Debt &amp; Refi'!IA11</f>
        <v>#N/A</v>
      </c>
      <c r="IH11" s="165" t="str">
        <f>'Debt &amp; Refi'!IB11</f>
        <v>#N/A</v>
      </c>
      <c r="II11" s="165" t="str">
        <f>'Debt &amp; Refi'!IC11</f>
        <v>#N/A</v>
      </c>
      <c r="IJ11" s="165" t="str">
        <f>'Debt &amp; Refi'!ID11</f>
        <v>#N/A</v>
      </c>
      <c r="IK11" s="165" t="str">
        <f>'Debt &amp; Refi'!IE11</f>
        <v>#N/A</v>
      </c>
      <c r="IL11" s="165" t="str">
        <f>'Debt &amp; Refi'!IF11</f>
        <v>#N/A</v>
      </c>
      <c r="IM11" s="165" t="str">
        <f>'Debt &amp; Refi'!IG11</f>
        <v>#N/A</v>
      </c>
      <c r="IN11" s="165" t="str">
        <f>'Debt &amp; Refi'!IH11</f>
        <v>#N/A</v>
      </c>
      <c r="IO11" s="165" t="str">
        <f>'Debt &amp; Refi'!II11</f>
        <v>#N/A</v>
      </c>
      <c r="IP11" s="165" t="str">
        <f>'Debt &amp; Refi'!IJ11</f>
        <v>#N/A</v>
      </c>
      <c r="IQ11" s="165" t="str">
        <f>'Debt &amp; Refi'!IK11</f>
        <v>#N/A</v>
      </c>
      <c r="IR11" s="165" t="str">
        <f>'Debt &amp; Refi'!IL11</f>
        <v>#N/A</v>
      </c>
      <c r="IS11" s="165" t="str">
        <f>'Debt &amp; Refi'!IM11</f>
        <v>#N/A</v>
      </c>
      <c r="IT11" s="165" t="str">
        <f>'Debt &amp; Refi'!IN11</f>
        <v>#N/A</v>
      </c>
      <c r="IU11" s="165" t="str">
        <f>'Debt &amp; Refi'!IO11</f>
        <v>#N/A</v>
      </c>
      <c r="IV11" s="165" t="str">
        <f>'Debt &amp; Refi'!IP11</f>
        <v>#N/A</v>
      </c>
      <c r="IW11" s="165" t="str">
        <f>'Debt &amp; Refi'!IQ11</f>
        <v>#N/A</v>
      </c>
      <c r="IX11" s="165" t="str">
        <f>'Debt &amp; Refi'!IR11</f>
        <v>#N/A</v>
      </c>
      <c r="IY11" s="165" t="str">
        <f>'Debt &amp; Refi'!IS11</f>
        <v>#N/A</v>
      </c>
      <c r="IZ11" s="165" t="str">
        <f>'Debt &amp; Refi'!IT11</f>
        <v>#N/A</v>
      </c>
      <c r="JA11" s="165" t="str">
        <f>'Debt &amp; Refi'!IU11</f>
        <v>#N/A</v>
      </c>
      <c r="JB11" s="165" t="str">
        <f>'Debt &amp; Refi'!IV11</f>
        <v>#N/A</v>
      </c>
      <c r="JC11" s="165" t="str">
        <f>'Debt &amp; Refi'!IW11</f>
        <v>#N/A</v>
      </c>
      <c r="JD11" s="165" t="str">
        <f>'Debt &amp; Refi'!IX11</f>
        <v>#N/A</v>
      </c>
      <c r="JE11" s="165" t="str">
        <f>'Debt &amp; Refi'!IY11</f>
        <v>#N/A</v>
      </c>
      <c r="JF11" s="165" t="str">
        <f>'Debt &amp; Refi'!IZ11</f>
        <v>#N/A</v>
      </c>
      <c r="JG11" s="165" t="str">
        <f>'Debt &amp; Refi'!JA11</f>
        <v>#N/A</v>
      </c>
      <c r="JH11" s="165" t="str">
        <f>'Debt &amp; Refi'!JB11</f>
        <v>#N/A</v>
      </c>
      <c r="JI11" s="165" t="str">
        <f>'Debt &amp; Refi'!JC11</f>
        <v>#N/A</v>
      </c>
      <c r="JJ11" s="165" t="str">
        <f>'Debt &amp; Refi'!JD11</f>
        <v>#N/A</v>
      </c>
      <c r="JK11" s="165" t="str">
        <f>'Debt &amp; Refi'!JE11</f>
        <v>#N/A</v>
      </c>
      <c r="JL11" s="165" t="str">
        <f>'Debt &amp; Refi'!JF11</f>
        <v>#N/A</v>
      </c>
      <c r="JM11" s="165" t="str">
        <f>'Debt &amp; Refi'!JG11</f>
        <v>#N/A</v>
      </c>
      <c r="JN11" s="165" t="str">
        <f>'Debt &amp; Refi'!JH11</f>
        <v>#N/A</v>
      </c>
      <c r="JO11" s="165" t="str">
        <f>'Debt &amp; Refi'!JI11</f>
        <v>#N/A</v>
      </c>
      <c r="JP11" s="165" t="str">
        <f>'Debt &amp; Refi'!JJ11</f>
        <v>#N/A</v>
      </c>
      <c r="JQ11" s="165" t="str">
        <f>'Debt &amp; Refi'!JK11</f>
        <v>#N/A</v>
      </c>
      <c r="JR11" s="165" t="str">
        <f>'Debt &amp; Refi'!JL11</f>
        <v>#N/A</v>
      </c>
      <c r="JS11" s="165" t="str">
        <f>'Debt &amp; Refi'!JM11</f>
        <v>#N/A</v>
      </c>
      <c r="JT11" s="165" t="str">
        <f>'Debt &amp; Refi'!JN11</f>
        <v>#N/A</v>
      </c>
      <c r="JU11" s="165" t="str">
        <f>'Debt &amp; Refi'!JO11</f>
        <v>#N/A</v>
      </c>
      <c r="JV11" s="165" t="str">
        <f>'Debt &amp; Refi'!JP11</f>
        <v>#N/A</v>
      </c>
      <c r="JW11" s="165" t="str">
        <f>'Debt &amp; Refi'!JQ11</f>
        <v>#N/A</v>
      </c>
      <c r="JX11" s="165" t="str">
        <f>'Debt &amp; Refi'!JR11</f>
        <v>#N/A</v>
      </c>
      <c r="JY11" s="165" t="str">
        <f>'Debt &amp; Refi'!JS11</f>
        <v>#N/A</v>
      </c>
      <c r="JZ11" s="165" t="str">
        <f>'Debt &amp; Refi'!JT11</f>
        <v>#N/A</v>
      </c>
      <c r="KA11" s="165" t="str">
        <f>'Debt &amp; Refi'!JU11</f>
        <v>#N/A</v>
      </c>
      <c r="KB11" s="165" t="str">
        <f>'Debt &amp; Refi'!JV11</f>
        <v>#N/A</v>
      </c>
      <c r="KC11" s="165" t="str">
        <f>'Debt &amp; Refi'!JW11</f>
        <v>#N/A</v>
      </c>
      <c r="KD11" s="165" t="str">
        <f>'Debt &amp; Refi'!JX11</f>
        <v>#N/A</v>
      </c>
      <c r="KE11" s="165" t="str">
        <f>'Debt &amp; Refi'!JY11</f>
        <v>#N/A</v>
      </c>
      <c r="KF11" s="165" t="str">
        <f>'Debt &amp; Refi'!JZ11</f>
        <v>#N/A</v>
      </c>
      <c r="KG11" s="165" t="str">
        <f>'Debt &amp; Refi'!KA11</f>
        <v>#N/A</v>
      </c>
      <c r="KH11" s="165" t="str">
        <f>'Debt &amp; Refi'!KB11</f>
        <v>#N/A</v>
      </c>
      <c r="KI11" s="165" t="str">
        <f>'Debt &amp; Refi'!KC11</f>
        <v>#N/A</v>
      </c>
      <c r="KJ11" s="165" t="str">
        <f>'Debt &amp; Refi'!KD11</f>
        <v>#N/A</v>
      </c>
      <c r="KK11" s="165" t="str">
        <f>'Debt &amp; Refi'!KE11</f>
        <v>#N/A</v>
      </c>
      <c r="KL11" s="165" t="str">
        <f>'Debt &amp; Refi'!KF11</f>
        <v>#N/A</v>
      </c>
      <c r="KM11" s="165" t="str">
        <f>'Debt &amp; Refi'!KG11</f>
        <v>#N/A</v>
      </c>
      <c r="KN11" s="165" t="str">
        <f>'Debt &amp; Refi'!KH11</f>
        <v>#N/A</v>
      </c>
      <c r="KO11" s="165" t="str">
        <f>'Debt &amp; Refi'!KI11</f>
        <v>#N/A</v>
      </c>
      <c r="KP11" s="165" t="str">
        <f>'Debt &amp; Refi'!KJ11</f>
        <v>#N/A</v>
      </c>
      <c r="KQ11" s="165" t="str">
        <f>'Debt &amp; Refi'!KK11</f>
        <v>#N/A</v>
      </c>
      <c r="KR11" s="165" t="str">
        <f>'Debt &amp; Refi'!KL11</f>
        <v>#N/A</v>
      </c>
      <c r="KS11" s="165" t="str">
        <f>'Debt &amp; Refi'!KM11</f>
        <v>#N/A</v>
      </c>
      <c r="KT11" s="165" t="str">
        <f>'Debt &amp; Refi'!KN11</f>
        <v>#N/A</v>
      </c>
      <c r="KU11" s="165" t="str">
        <f>'Debt &amp; Refi'!KO11</f>
        <v>#N/A</v>
      </c>
      <c r="KV11" s="165" t="str">
        <f>'Debt &amp; Refi'!KP11</f>
        <v>#N/A</v>
      </c>
      <c r="KW11" s="165" t="str">
        <f>'Debt &amp; Refi'!KQ11</f>
        <v>#N/A</v>
      </c>
      <c r="KX11" s="165" t="str">
        <f>'Debt &amp; Refi'!KR11</f>
        <v>#N/A</v>
      </c>
      <c r="KY11" s="165" t="str">
        <f>'Debt &amp; Refi'!KS11</f>
        <v>#N/A</v>
      </c>
      <c r="KZ11" s="165" t="str">
        <f>'Debt &amp; Refi'!KT11</f>
        <v>#N/A</v>
      </c>
      <c r="LA11" s="165" t="str">
        <f>'Debt &amp; Refi'!KU11</f>
        <v>#N/A</v>
      </c>
      <c r="LB11" s="165" t="str">
        <f>'Debt &amp; Refi'!KV11</f>
        <v>#N/A</v>
      </c>
      <c r="LC11" s="165" t="str">
        <f>'Debt &amp; Refi'!KW11</f>
        <v>#N/A</v>
      </c>
      <c r="LD11" s="165" t="str">
        <f>'Debt &amp; Refi'!KX11</f>
        <v>#N/A</v>
      </c>
      <c r="LE11" s="165" t="str">
        <f>'Debt &amp; Refi'!KY11</f>
        <v>#N/A</v>
      </c>
      <c r="LF11" s="165" t="str">
        <f>'Debt &amp; Refi'!KZ11</f>
        <v>#N/A</v>
      </c>
      <c r="LG11" s="165" t="str">
        <f>'Debt &amp; Refi'!LA11</f>
        <v>#N/A</v>
      </c>
      <c r="LH11" s="165" t="str">
        <f>'Debt &amp; Refi'!LB11</f>
        <v>#N/A</v>
      </c>
      <c r="LI11" s="165" t="str">
        <f>'Debt &amp; Refi'!LC11</f>
        <v>#N/A</v>
      </c>
      <c r="LJ11" s="165" t="str">
        <f>'Debt &amp; Refi'!LD11</f>
        <v>#N/A</v>
      </c>
      <c r="LK11" s="165" t="str">
        <f>'Debt &amp; Refi'!LE11</f>
        <v>#N/A</v>
      </c>
      <c r="LL11" s="165" t="str">
        <f>'Debt &amp; Refi'!LF11</f>
        <v>#N/A</v>
      </c>
      <c r="LM11" s="165" t="str">
        <f>'Debt &amp; Refi'!LG11</f>
        <v>#N/A</v>
      </c>
      <c r="LN11" s="165" t="str">
        <f>'Debt &amp; Refi'!LH11</f>
        <v>#N/A</v>
      </c>
      <c r="LO11" s="165" t="str">
        <f>'Debt &amp; Refi'!LI11</f>
        <v>#N/A</v>
      </c>
      <c r="LP11" s="165" t="str">
        <f>'Debt &amp; Refi'!LJ11</f>
        <v>#N/A</v>
      </c>
      <c r="LQ11" s="165" t="str">
        <f>'Debt &amp; Refi'!LK11</f>
        <v>#N/A</v>
      </c>
      <c r="LR11" s="165" t="str">
        <f>'Debt &amp; Refi'!LL11</f>
        <v>#N/A</v>
      </c>
      <c r="LS11" s="165" t="str">
        <f>'Debt &amp; Refi'!LM11</f>
        <v>#N/A</v>
      </c>
      <c r="LT11" s="165" t="str">
        <f>'Debt &amp; Refi'!LN11</f>
        <v>#N/A</v>
      </c>
      <c r="LU11" s="165" t="str">
        <f>'Debt &amp; Refi'!LO11</f>
        <v>#N/A</v>
      </c>
      <c r="LV11" s="165" t="str">
        <f>'Debt &amp; Refi'!LP11</f>
        <v>#N/A</v>
      </c>
      <c r="LW11" s="165" t="str">
        <f>'Debt &amp; Refi'!LQ11</f>
        <v>#N/A</v>
      </c>
      <c r="LX11" s="165" t="str">
        <f>'Debt &amp; Refi'!LR11</f>
        <v>#N/A</v>
      </c>
      <c r="LY11" s="165" t="str">
        <f>'Debt &amp; Refi'!LS11</f>
        <v>#N/A</v>
      </c>
      <c r="LZ11" s="165" t="str">
        <f>'Debt &amp; Refi'!LT11</f>
        <v>#N/A</v>
      </c>
      <c r="MA11" s="165" t="str">
        <f>'Debt &amp; Refi'!LU11</f>
        <v>#N/A</v>
      </c>
      <c r="MB11" s="165" t="str">
        <f>'Debt &amp; Refi'!LV11</f>
        <v>#N/A</v>
      </c>
      <c r="MC11" s="165" t="str">
        <f>'Debt &amp; Refi'!LW11</f>
        <v>#N/A</v>
      </c>
      <c r="MD11" s="165" t="str">
        <f>'Debt &amp; Refi'!LX11</f>
        <v>#N/A</v>
      </c>
      <c r="ME11" s="165" t="str">
        <f>'Debt &amp; Refi'!LY11</f>
        <v>#N/A</v>
      </c>
      <c r="MF11" s="165" t="str">
        <f>'Debt &amp; Refi'!LZ11</f>
        <v>#N/A</v>
      </c>
      <c r="MG11" s="165" t="str">
        <f>'Debt &amp; Refi'!MA11</f>
        <v>#N/A</v>
      </c>
      <c r="MH11" s="165" t="str">
        <f>'Debt &amp; Refi'!MB11</f>
        <v>#N/A</v>
      </c>
      <c r="MI11" s="165" t="str">
        <f>'Debt &amp; Refi'!MC11</f>
        <v>#N/A</v>
      </c>
      <c r="MJ11" s="165" t="str">
        <f>'Debt &amp; Refi'!MD11</f>
        <v>#N/A</v>
      </c>
      <c r="MK11" s="165" t="str">
        <f>'Debt &amp; Refi'!ME11</f>
        <v>#N/A</v>
      </c>
      <c r="ML11" s="165" t="str">
        <f>'Debt &amp; Refi'!MF11</f>
        <v>#N/A</v>
      </c>
      <c r="MM11" s="165" t="str">
        <f>'Debt &amp; Refi'!MG11</f>
        <v>#N/A</v>
      </c>
      <c r="MN11" s="165" t="str">
        <f>'Debt &amp; Refi'!MH11</f>
        <v>#N/A</v>
      </c>
      <c r="MO11" s="165" t="str">
        <f>'Debt &amp; Refi'!MI11</f>
        <v>#N/A</v>
      </c>
      <c r="MP11" s="165" t="str">
        <f>'Debt &amp; Refi'!MJ11</f>
        <v>#N/A</v>
      </c>
      <c r="MQ11" s="165" t="str">
        <f>'Debt &amp; Refi'!MK11</f>
        <v>#N/A</v>
      </c>
      <c r="MR11" s="165" t="str">
        <f>'Debt &amp; Refi'!ML11</f>
        <v>#N/A</v>
      </c>
      <c r="MS11" s="165" t="str">
        <f>'Debt &amp; Refi'!MM11</f>
        <v>#N/A</v>
      </c>
      <c r="MT11" s="165" t="str">
        <f>'Debt &amp; Refi'!MN11</f>
        <v>#N/A</v>
      </c>
      <c r="MU11" s="165" t="str">
        <f>'Debt &amp; Refi'!MO11</f>
        <v>#N/A</v>
      </c>
      <c r="MV11" s="165" t="str">
        <f>'Debt &amp; Refi'!MP11</f>
        <v>#N/A</v>
      </c>
      <c r="MW11" s="165" t="str">
        <f>'Debt &amp; Refi'!MQ11</f>
        <v>#N/A</v>
      </c>
      <c r="MX11" s="165" t="str">
        <f>'Debt &amp; Refi'!MR11</f>
        <v>#N/A</v>
      </c>
      <c r="MY11" s="165" t="str">
        <f>'Debt &amp; Refi'!MS11</f>
        <v>#N/A</v>
      </c>
      <c r="MZ11" s="165" t="str">
        <f>'Debt &amp; Refi'!MT11</f>
        <v>#N/A</v>
      </c>
      <c r="NA11" s="165" t="str">
        <f>'Debt &amp; Refi'!MU11</f>
        <v>#N/A</v>
      </c>
      <c r="NB11" s="165" t="str">
        <f>'Debt &amp; Refi'!MV11</f>
        <v>#N/A</v>
      </c>
      <c r="NC11" s="165" t="str">
        <f>'Debt &amp; Refi'!MW11</f>
        <v>#N/A</v>
      </c>
      <c r="ND11" s="165" t="str">
        <f>'Debt &amp; Refi'!MX11</f>
        <v>#N/A</v>
      </c>
      <c r="NE11" s="165" t="str">
        <f>'Debt &amp; Refi'!MY11</f>
        <v>#N/A</v>
      </c>
      <c r="NF11" s="165" t="str">
        <f>'Debt &amp; Refi'!MZ11</f>
        <v>#N/A</v>
      </c>
      <c r="NG11" s="165" t="str">
        <f>'Debt &amp; Refi'!NA11</f>
        <v>#N/A</v>
      </c>
      <c r="NH11" s="165" t="str">
        <f>'Debt &amp; Refi'!NB11</f>
        <v>#N/A</v>
      </c>
      <c r="NI11" s="165" t="str">
        <f>'Debt &amp; Refi'!NC11</f>
        <v>#N/A</v>
      </c>
      <c r="NJ11" s="165" t="str">
        <f>'Debt &amp; Refi'!ND11</f>
        <v>#N/A</v>
      </c>
      <c r="NK11" s="165" t="str">
        <f>'Debt &amp; Refi'!NE11</f>
        <v>#N/A</v>
      </c>
      <c r="NL11" s="165" t="str">
        <f>'Debt &amp; Refi'!NF11</f>
        <v>#N/A</v>
      </c>
      <c r="NM11" s="165" t="str">
        <f>'Debt &amp; Refi'!NG11</f>
        <v>#N/A</v>
      </c>
      <c r="NN11" s="165" t="str">
        <f>'Debt &amp; Refi'!NH11</f>
        <v>#N/A</v>
      </c>
      <c r="NO11" s="185"/>
    </row>
    <row r="12" ht="19.5" customHeight="1">
      <c r="A12" s="186"/>
      <c r="B12" s="186" t="s">
        <v>244</v>
      </c>
      <c r="C12" s="187" t="s">
        <v>245</v>
      </c>
      <c r="D12" s="186"/>
      <c r="E12" s="186"/>
      <c r="F12" s="186"/>
      <c r="G12" s="186"/>
      <c r="H12" s="186"/>
      <c r="I12" s="186"/>
      <c r="J12" s="185"/>
      <c r="K12" s="185"/>
      <c r="L12" s="185"/>
      <c r="NO12" s="185"/>
    </row>
    <row r="13" ht="19.5" customHeight="1">
      <c r="A13" s="186"/>
      <c r="B13" s="186" t="s">
        <v>246</v>
      </c>
      <c r="C13" s="199">
        <v>0.06</v>
      </c>
      <c r="D13" s="186"/>
      <c r="E13" s="186" t="s">
        <v>247</v>
      </c>
      <c r="F13" s="200">
        <v>46200.0</v>
      </c>
      <c r="G13" s="186"/>
      <c r="H13" s="186"/>
      <c r="I13" s="186"/>
      <c r="J13" s="185"/>
      <c r="K13" s="185"/>
      <c r="L13" s="185"/>
      <c r="M13" s="46" t="s">
        <v>206</v>
      </c>
      <c r="O13" s="108" t="str">
        <f>'Debt &amp; Refi'!I13</f>
        <v/>
      </c>
      <c r="P13" s="108">
        <f>'Debt &amp; Refi'!J13</f>
        <v>23187000</v>
      </c>
      <c r="Q13" s="108">
        <f>'Debt &amp; Refi'!K13</f>
        <v>23187000</v>
      </c>
      <c r="R13" s="108">
        <f>'Debt &amp; Refi'!L13</f>
        <v>23187000</v>
      </c>
      <c r="S13" s="108">
        <f>'Debt &amp; Refi'!M13</f>
        <v>23187000</v>
      </c>
      <c r="T13" s="108">
        <f>'Debt &amp; Refi'!N13</f>
        <v>23187000</v>
      </c>
      <c r="U13" s="108">
        <f>'Debt &amp; Refi'!O13</f>
        <v>23187000</v>
      </c>
      <c r="V13" s="108">
        <f>'Debt &amp; Refi'!P13</f>
        <v>23187000</v>
      </c>
      <c r="W13" s="108">
        <f>'Debt &amp; Refi'!Q13</f>
        <v>23187000</v>
      </c>
      <c r="X13" s="108">
        <f>'Debt &amp; Refi'!R13</f>
        <v>23187000</v>
      </c>
      <c r="Y13" s="108">
        <f>'Debt &amp; Refi'!S13</f>
        <v>23187000</v>
      </c>
      <c r="Z13" s="108">
        <f>'Debt &amp; Refi'!T13</f>
        <v>23187000</v>
      </c>
      <c r="AA13" s="108">
        <f>'Debt &amp; Refi'!U13</f>
        <v>23187000</v>
      </c>
      <c r="AB13" s="108">
        <f>'Debt &amp; Refi'!V13</f>
        <v>23187000</v>
      </c>
      <c r="AC13" s="108">
        <f>'Debt &amp; Refi'!W13</f>
        <v>23187000</v>
      </c>
      <c r="AD13" s="108">
        <f>'Debt &amp; Refi'!X13</f>
        <v>23187000</v>
      </c>
      <c r="AE13" s="108">
        <f>'Debt &amp; Refi'!Y13</f>
        <v>23187000</v>
      </c>
      <c r="AF13" s="108">
        <f>'Debt &amp; Refi'!Z13</f>
        <v>23187000</v>
      </c>
      <c r="AG13" s="108">
        <f>'Debt &amp; Refi'!AA13</f>
        <v>23187000</v>
      </c>
      <c r="AH13" s="108">
        <f>'Debt &amp; Refi'!AB13</f>
        <v>23187000</v>
      </c>
      <c r="AI13" s="108">
        <f>'Debt &amp; Refi'!AC13</f>
        <v>23187000</v>
      </c>
      <c r="AJ13" s="108">
        <f>'Debt &amp; Refi'!AD13</f>
        <v>23187000</v>
      </c>
      <c r="AK13" s="108">
        <f>'Debt &amp; Refi'!AE13</f>
        <v>23187000</v>
      </c>
      <c r="AL13" s="108">
        <f>'Debt &amp; Refi'!AF13</f>
        <v>23187000</v>
      </c>
      <c r="AM13" s="108">
        <f>'Debt &amp; Refi'!AG13</f>
        <v>23187000</v>
      </c>
      <c r="AN13" s="108">
        <f>'Debt &amp; Refi'!AH13</f>
        <v>23187000</v>
      </c>
      <c r="AO13" s="108">
        <f>'Debt &amp; Refi'!AI13</f>
        <v>23187000</v>
      </c>
      <c r="AP13" s="108">
        <f>'Debt &amp; Refi'!AJ13</f>
        <v>23187000</v>
      </c>
      <c r="AQ13" s="108">
        <f>'Debt &amp; Refi'!AK13</f>
        <v>23187000</v>
      </c>
      <c r="AR13" s="108">
        <f>'Debt &amp; Refi'!AL13</f>
        <v>23187000</v>
      </c>
      <c r="AS13" s="108">
        <f>'Debt &amp; Refi'!AM13</f>
        <v>23187000</v>
      </c>
      <c r="AT13" s="108">
        <f>'Debt &amp; Refi'!AN13</f>
        <v>0</v>
      </c>
      <c r="AU13" s="108">
        <f>'Debt &amp; Refi'!AO13</f>
        <v>0</v>
      </c>
      <c r="AV13" s="108">
        <f>'Debt &amp; Refi'!AP13</f>
        <v>0</v>
      </c>
      <c r="AW13" s="108">
        <f>'Debt &amp; Refi'!AQ13</f>
        <v>0</v>
      </c>
      <c r="AX13" s="108">
        <f>'Debt &amp; Refi'!AR13</f>
        <v>0</v>
      </c>
      <c r="AY13" s="108">
        <f>'Debt &amp; Refi'!AS13</f>
        <v>0</v>
      </c>
      <c r="AZ13" s="108">
        <f>'Debt &amp; Refi'!AT13</f>
        <v>0</v>
      </c>
      <c r="BA13" s="108">
        <f>'Debt &amp; Refi'!AU13</f>
        <v>0</v>
      </c>
      <c r="BB13" s="108">
        <f>'Debt &amp; Refi'!AV13</f>
        <v>0</v>
      </c>
      <c r="BC13" s="108">
        <f>'Debt &amp; Refi'!AW13</f>
        <v>0</v>
      </c>
      <c r="BD13" s="108">
        <f>'Debt &amp; Refi'!AX13</f>
        <v>0</v>
      </c>
      <c r="BE13" s="108">
        <f>'Debt &amp; Refi'!AY13</f>
        <v>0</v>
      </c>
      <c r="BF13" s="108">
        <f>'Debt &amp; Refi'!AZ13</f>
        <v>0</v>
      </c>
      <c r="BG13" s="108">
        <f>'Debt &amp; Refi'!BA13</f>
        <v>0</v>
      </c>
      <c r="BH13" s="108">
        <f>'Debt &amp; Refi'!BB13</f>
        <v>0</v>
      </c>
      <c r="BI13" s="108">
        <f>'Debt &amp; Refi'!BC13</f>
        <v>0</v>
      </c>
      <c r="BJ13" s="108">
        <f>'Debt &amp; Refi'!BD13</f>
        <v>0</v>
      </c>
      <c r="BK13" s="108">
        <f>'Debt &amp; Refi'!BE13</f>
        <v>0</v>
      </c>
      <c r="BL13" s="108">
        <f>'Debt &amp; Refi'!BF13</f>
        <v>0</v>
      </c>
      <c r="BM13" s="108">
        <f>'Debt &amp; Refi'!BG13</f>
        <v>0</v>
      </c>
      <c r="BN13" s="108">
        <f>'Debt &amp; Refi'!BH13</f>
        <v>0</v>
      </c>
      <c r="BO13" s="108">
        <f>'Debt &amp; Refi'!BI13</f>
        <v>0</v>
      </c>
      <c r="BP13" s="108">
        <f>'Debt &amp; Refi'!BJ13</f>
        <v>0</v>
      </c>
      <c r="BQ13" s="108">
        <f>'Debt &amp; Refi'!BK13</f>
        <v>0</v>
      </c>
      <c r="BR13" s="108">
        <f>'Debt &amp; Refi'!BL13</f>
        <v>0</v>
      </c>
      <c r="BS13" s="108">
        <f>'Debt &amp; Refi'!BM13</f>
        <v>0</v>
      </c>
      <c r="BT13" s="108">
        <f>'Debt &amp; Refi'!BN13</f>
        <v>0</v>
      </c>
      <c r="BU13" s="108">
        <f>'Debt &amp; Refi'!BO13</f>
        <v>0</v>
      </c>
      <c r="BV13" s="108">
        <f>'Debt &amp; Refi'!BP13</f>
        <v>0</v>
      </c>
      <c r="BW13" s="108">
        <f>'Debt &amp; Refi'!BQ13</f>
        <v>0</v>
      </c>
      <c r="BX13" s="108">
        <f>'Debt &amp; Refi'!BR13</f>
        <v>0</v>
      </c>
      <c r="BY13" s="108">
        <f>'Debt &amp; Refi'!BS13</f>
        <v>0</v>
      </c>
      <c r="BZ13" s="108">
        <f>'Debt &amp; Refi'!BT13</f>
        <v>0</v>
      </c>
      <c r="CA13" s="108">
        <f>'Debt &amp; Refi'!BU13</f>
        <v>0</v>
      </c>
      <c r="CB13" s="108">
        <f>'Debt &amp; Refi'!BV13</f>
        <v>0</v>
      </c>
      <c r="CC13" s="108">
        <f>'Debt &amp; Refi'!BW13</f>
        <v>0</v>
      </c>
      <c r="CD13" s="108">
        <f>'Debt &amp; Refi'!BX13</f>
        <v>0</v>
      </c>
      <c r="CE13" s="108">
        <f>'Debt &amp; Refi'!BY13</f>
        <v>0</v>
      </c>
      <c r="CF13" s="108">
        <f>'Debt &amp; Refi'!BZ13</f>
        <v>0</v>
      </c>
      <c r="CG13" s="108">
        <f>'Debt &amp; Refi'!CA13</f>
        <v>0</v>
      </c>
      <c r="CH13" s="108">
        <f>'Debt &amp; Refi'!CB13</f>
        <v>0</v>
      </c>
      <c r="CI13" s="108">
        <f>'Debt &amp; Refi'!CC13</f>
        <v>0</v>
      </c>
      <c r="CJ13" s="108">
        <f>'Debt &amp; Refi'!CD13</f>
        <v>0</v>
      </c>
      <c r="CK13" s="108">
        <f>'Debt &amp; Refi'!CE13</f>
        <v>0</v>
      </c>
      <c r="CL13" s="108">
        <f>'Debt &amp; Refi'!CF13</f>
        <v>0</v>
      </c>
      <c r="CM13" s="108">
        <f>'Debt &amp; Refi'!CG13</f>
        <v>0</v>
      </c>
      <c r="CN13" s="108">
        <f>'Debt &amp; Refi'!CH13</f>
        <v>0</v>
      </c>
      <c r="CO13" s="108">
        <f>'Debt &amp; Refi'!CI13</f>
        <v>0</v>
      </c>
      <c r="CP13" s="108">
        <f>'Debt &amp; Refi'!CJ13</f>
        <v>0</v>
      </c>
      <c r="CQ13" s="108">
        <f>'Debt &amp; Refi'!CK13</f>
        <v>0</v>
      </c>
      <c r="CR13" s="108">
        <f>'Debt &amp; Refi'!CL13</f>
        <v>0</v>
      </c>
      <c r="CS13" s="108">
        <f>'Debt &amp; Refi'!CM13</f>
        <v>0</v>
      </c>
      <c r="CT13" s="108">
        <f>'Debt &amp; Refi'!CN13</f>
        <v>0</v>
      </c>
      <c r="CU13" s="108">
        <f>'Debt &amp; Refi'!CO13</f>
        <v>0</v>
      </c>
      <c r="CV13" s="108">
        <f>'Debt &amp; Refi'!CP13</f>
        <v>0</v>
      </c>
      <c r="CW13" s="108">
        <f>'Debt &amp; Refi'!CQ13</f>
        <v>0</v>
      </c>
      <c r="CX13" s="108">
        <f>'Debt &amp; Refi'!CR13</f>
        <v>0</v>
      </c>
      <c r="CY13" s="108">
        <f>'Debt &amp; Refi'!CS13</f>
        <v>0</v>
      </c>
      <c r="CZ13" s="108">
        <f>'Debt &amp; Refi'!CT13</f>
        <v>0</v>
      </c>
      <c r="DA13" s="108">
        <f>'Debt &amp; Refi'!CU13</f>
        <v>0</v>
      </c>
      <c r="DB13" s="108">
        <f>'Debt &amp; Refi'!CV13</f>
        <v>0</v>
      </c>
      <c r="DC13" s="108">
        <f>'Debt &amp; Refi'!CW13</f>
        <v>0</v>
      </c>
      <c r="DD13" s="108">
        <f>'Debt &amp; Refi'!CX13</f>
        <v>0</v>
      </c>
      <c r="DE13" s="108">
        <f>'Debt &amp; Refi'!CY13</f>
        <v>0</v>
      </c>
      <c r="DF13" s="108">
        <f>'Debt &amp; Refi'!CZ13</f>
        <v>0</v>
      </c>
      <c r="DG13" s="108">
        <f>'Debt &amp; Refi'!DA13</f>
        <v>0</v>
      </c>
      <c r="DH13" s="108">
        <f>'Debt &amp; Refi'!DB13</f>
        <v>0</v>
      </c>
      <c r="DI13" s="108">
        <f>'Debt &amp; Refi'!DC13</f>
        <v>0</v>
      </c>
      <c r="DJ13" s="108">
        <f>'Debt &amp; Refi'!DD13</f>
        <v>0</v>
      </c>
      <c r="DK13" s="108">
        <f>'Debt &amp; Refi'!DE13</f>
        <v>0</v>
      </c>
      <c r="DL13" s="108">
        <f>'Debt &amp; Refi'!DF13</f>
        <v>0</v>
      </c>
      <c r="DM13" s="108">
        <f>'Debt &amp; Refi'!DG13</f>
        <v>0</v>
      </c>
      <c r="DN13" s="108">
        <f>'Debt &amp; Refi'!DH13</f>
        <v>0</v>
      </c>
      <c r="DO13" s="108">
        <f>'Debt &amp; Refi'!DI13</f>
        <v>0</v>
      </c>
      <c r="DP13" s="108">
        <f>'Debt &amp; Refi'!DJ13</f>
        <v>0</v>
      </c>
      <c r="DQ13" s="108">
        <f>'Debt &amp; Refi'!DK13</f>
        <v>0</v>
      </c>
      <c r="DR13" s="108">
        <f>'Debt &amp; Refi'!DL13</f>
        <v>0</v>
      </c>
      <c r="DS13" s="108">
        <f>'Debt &amp; Refi'!DM13</f>
        <v>0</v>
      </c>
      <c r="DT13" s="108">
        <f>'Debt &amp; Refi'!DN13</f>
        <v>0</v>
      </c>
      <c r="DU13" s="108">
        <f>'Debt &amp; Refi'!DO13</f>
        <v>0</v>
      </c>
      <c r="DV13" s="108">
        <f>'Debt &amp; Refi'!DP13</f>
        <v>0</v>
      </c>
      <c r="DW13" s="108">
        <f>'Debt &amp; Refi'!DQ13</f>
        <v>0</v>
      </c>
      <c r="DX13" s="108">
        <f>'Debt &amp; Refi'!DR13</f>
        <v>0</v>
      </c>
      <c r="DY13" s="108">
        <f>'Debt &amp; Refi'!DS13</f>
        <v>0</v>
      </c>
      <c r="DZ13" s="108">
        <f>'Debt &amp; Refi'!DT13</f>
        <v>0</v>
      </c>
      <c r="EA13" s="108">
        <f>'Debt &amp; Refi'!DU13</f>
        <v>0</v>
      </c>
      <c r="EB13" s="108">
        <f>'Debt &amp; Refi'!DV13</f>
        <v>0</v>
      </c>
      <c r="EC13" s="108">
        <f>'Debt &amp; Refi'!DW13</f>
        <v>0</v>
      </c>
      <c r="ED13" s="108">
        <f>'Debt &amp; Refi'!DX13</f>
        <v>0</v>
      </c>
      <c r="EE13" s="108">
        <f>'Debt &amp; Refi'!DY13</f>
        <v>0</v>
      </c>
      <c r="EF13" s="108">
        <f>'Debt &amp; Refi'!DZ13</f>
        <v>0</v>
      </c>
      <c r="EG13" s="108">
        <f>'Debt &amp; Refi'!EA13</f>
        <v>0</v>
      </c>
      <c r="EH13" s="108">
        <f>'Debt &amp; Refi'!EB13</f>
        <v>0</v>
      </c>
      <c r="EI13" s="108">
        <f>'Debt &amp; Refi'!EC13</f>
        <v>0</v>
      </c>
      <c r="EJ13" s="108" t="str">
        <f>'Debt &amp; Refi'!ED13</f>
        <v>#N/A</v>
      </c>
      <c r="EK13" s="108" t="str">
        <f>'Debt &amp; Refi'!EE13</f>
        <v>#N/A</v>
      </c>
      <c r="EL13" s="108" t="str">
        <f>'Debt &amp; Refi'!EF13</f>
        <v>#N/A</v>
      </c>
      <c r="EM13" s="108" t="str">
        <f>'Debt &amp; Refi'!EG13</f>
        <v>#N/A</v>
      </c>
      <c r="EN13" s="108" t="str">
        <f>'Debt &amp; Refi'!EH13</f>
        <v>#N/A</v>
      </c>
      <c r="EO13" s="108" t="str">
        <f>'Debt &amp; Refi'!EI13</f>
        <v>#N/A</v>
      </c>
      <c r="EP13" s="108" t="str">
        <f>'Debt &amp; Refi'!EJ13</f>
        <v>#N/A</v>
      </c>
      <c r="EQ13" s="108" t="str">
        <f>'Debt &amp; Refi'!EK13</f>
        <v>#N/A</v>
      </c>
      <c r="ER13" s="108" t="str">
        <f>'Debt &amp; Refi'!EL13</f>
        <v>#N/A</v>
      </c>
      <c r="ES13" s="108" t="str">
        <f>'Debt &amp; Refi'!EM13</f>
        <v>#N/A</v>
      </c>
      <c r="ET13" s="108" t="str">
        <f>'Debt &amp; Refi'!EN13</f>
        <v>#N/A</v>
      </c>
      <c r="EU13" s="108" t="str">
        <f>'Debt &amp; Refi'!EO13</f>
        <v>#N/A</v>
      </c>
      <c r="EV13" s="108" t="str">
        <f>'Debt &amp; Refi'!EP13</f>
        <v>#N/A</v>
      </c>
      <c r="EW13" s="108" t="str">
        <f>'Debt &amp; Refi'!EQ13</f>
        <v>#N/A</v>
      </c>
      <c r="EX13" s="108" t="str">
        <f>'Debt &amp; Refi'!ER13</f>
        <v>#N/A</v>
      </c>
      <c r="EY13" s="108" t="str">
        <f>'Debt &amp; Refi'!ES13</f>
        <v>#N/A</v>
      </c>
      <c r="EZ13" s="108" t="str">
        <f>'Debt &amp; Refi'!ET13</f>
        <v>#N/A</v>
      </c>
      <c r="FA13" s="108" t="str">
        <f>'Debt &amp; Refi'!EU13</f>
        <v>#N/A</v>
      </c>
      <c r="FB13" s="108" t="str">
        <f>'Debt &amp; Refi'!EV13</f>
        <v>#N/A</v>
      </c>
      <c r="FC13" s="108" t="str">
        <f>'Debt &amp; Refi'!EW13</f>
        <v>#N/A</v>
      </c>
      <c r="FD13" s="108" t="str">
        <f>'Debt &amp; Refi'!EX13</f>
        <v>#N/A</v>
      </c>
      <c r="FE13" s="108" t="str">
        <f>'Debt &amp; Refi'!EY13</f>
        <v>#N/A</v>
      </c>
      <c r="FF13" s="108" t="str">
        <f>'Debt &amp; Refi'!EZ13</f>
        <v>#N/A</v>
      </c>
      <c r="FG13" s="108" t="str">
        <f>'Debt &amp; Refi'!FA13</f>
        <v>#N/A</v>
      </c>
      <c r="FH13" s="108" t="str">
        <f>'Debt &amp; Refi'!FB13</f>
        <v>#N/A</v>
      </c>
      <c r="FI13" s="108" t="str">
        <f>'Debt &amp; Refi'!FC13</f>
        <v>#N/A</v>
      </c>
      <c r="FJ13" s="108" t="str">
        <f>'Debt &amp; Refi'!FD13</f>
        <v>#N/A</v>
      </c>
      <c r="FK13" s="108" t="str">
        <f>'Debt &amp; Refi'!FE13</f>
        <v>#N/A</v>
      </c>
      <c r="FL13" s="108" t="str">
        <f>'Debt &amp; Refi'!FF13</f>
        <v>#N/A</v>
      </c>
      <c r="FM13" s="108" t="str">
        <f>'Debt &amp; Refi'!FG13</f>
        <v>#N/A</v>
      </c>
      <c r="FN13" s="108" t="str">
        <f>'Debt &amp; Refi'!FH13</f>
        <v>#N/A</v>
      </c>
      <c r="FO13" s="108" t="str">
        <f>'Debt &amp; Refi'!FI13</f>
        <v>#N/A</v>
      </c>
      <c r="FP13" s="108" t="str">
        <f>'Debt &amp; Refi'!FJ13</f>
        <v>#N/A</v>
      </c>
      <c r="FQ13" s="108" t="str">
        <f>'Debt &amp; Refi'!FK13</f>
        <v>#N/A</v>
      </c>
      <c r="FR13" s="108" t="str">
        <f>'Debt &amp; Refi'!FL13</f>
        <v>#N/A</v>
      </c>
      <c r="FS13" s="108" t="str">
        <f>'Debt &amp; Refi'!FM13</f>
        <v>#N/A</v>
      </c>
      <c r="FT13" s="108" t="str">
        <f>'Debt &amp; Refi'!FN13</f>
        <v>#N/A</v>
      </c>
      <c r="FU13" s="108" t="str">
        <f>'Debt &amp; Refi'!FO13</f>
        <v>#N/A</v>
      </c>
      <c r="FV13" s="108" t="str">
        <f>'Debt &amp; Refi'!FP13</f>
        <v>#N/A</v>
      </c>
      <c r="FW13" s="108" t="str">
        <f>'Debt &amp; Refi'!FQ13</f>
        <v>#N/A</v>
      </c>
      <c r="FX13" s="108" t="str">
        <f>'Debt &amp; Refi'!FR13</f>
        <v>#N/A</v>
      </c>
      <c r="FY13" s="108" t="str">
        <f>'Debt &amp; Refi'!FS13</f>
        <v>#N/A</v>
      </c>
      <c r="FZ13" s="108" t="str">
        <f>'Debt &amp; Refi'!FT13</f>
        <v>#N/A</v>
      </c>
      <c r="GA13" s="108" t="str">
        <f>'Debt &amp; Refi'!FU13</f>
        <v>#N/A</v>
      </c>
      <c r="GB13" s="108" t="str">
        <f>'Debt &amp; Refi'!FV13</f>
        <v>#N/A</v>
      </c>
      <c r="GC13" s="108" t="str">
        <f>'Debt &amp; Refi'!FW13</f>
        <v>#N/A</v>
      </c>
      <c r="GD13" s="108" t="str">
        <f>'Debt &amp; Refi'!FX13</f>
        <v>#N/A</v>
      </c>
      <c r="GE13" s="108" t="str">
        <f>'Debt &amp; Refi'!FY13</f>
        <v>#N/A</v>
      </c>
      <c r="GF13" s="108" t="str">
        <f>'Debt &amp; Refi'!FZ13</f>
        <v>#N/A</v>
      </c>
      <c r="GG13" s="108" t="str">
        <f>'Debt &amp; Refi'!GA13</f>
        <v>#N/A</v>
      </c>
      <c r="GH13" s="108" t="str">
        <f>'Debt &amp; Refi'!GB13</f>
        <v>#N/A</v>
      </c>
      <c r="GI13" s="108" t="str">
        <f>'Debt &amp; Refi'!GC13</f>
        <v>#N/A</v>
      </c>
      <c r="GJ13" s="108" t="str">
        <f>'Debt &amp; Refi'!GD13</f>
        <v>#N/A</v>
      </c>
      <c r="GK13" s="108" t="str">
        <f>'Debt &amp; Refi'!GE13</f>
        <v>#N/A</v>
      </c>
      <c r="GL13" s="108" t="str">
        <f>'Debt &amp; Refi'!GF13</f>
        <v>#N/A</v>
      </c>
      <c r="GM13" s="108" t="str">
        <f>'Debt &amp; Refi'!GG13</f>
        <v>#N/A</v>
      </c>
      <c r="GN13" s="108" t="str">
        <f>'Debt &amp; Refi'!GH13</f>
        <v>#N/A</v>
      </c>
      <c r="GO13" s="108" t="str">
        <f>'Debt &amp; Refi'!GI13</f>
        <v>#N/A</v>
      </c>
      <c r="GP13" s="108" t="str">
        <f>'Debt &amp; Refi'!GJ13</f>
        <v>#N/A</v>
      </c>
      <c r="GQ13" s="108" t="str">
        <f>'Debt &amp; Refi'!GK13</f>
        <v>#N/A</v>
      </c>
      <c r="GR13" s="108" t="str">
        <f>'Debt &amp; Refi'!GL13</f>
        <v>#N/A</v>
      </c>
      <c r="GS13" s="108" t="str">
        <f>'Debt &amp; Refi'!GM13</f>
        <v>#N/A</v>
      </c>
      <c r="GT13" s="108" t="str">
        <f>'Debt &amp; Refi'!GN13</f>
        <v>#N/A</v>
      </c>
      <c r="GU13" s="108" t="str">
        <f>'Debt &amp; Refi'!GO13</f>
        <v>#N/A</v>
      </c>
      <c r="GV13" s="108" t="str">
        <f>'Debt &amp; Refi'!GP13</f>
        <v>#N/A</v>
      </c>
      <c r="GW13" s="108" t="str">
        <f>'Debt &amp; Refi'!GQ13</f>
        <v>#N/A</v>
      </c>
      <c r="GX13" s="108" t="str">
        <f>'Debt &amp; Refi'!GR13</f>
        <v>#N/A</v>
      </c>
      <c r="GY13" s="108" t="str">
        <f>'Debt &amp; Refi'!GS13</f>
        <v>#N/A</v>
      </c>
      <c r="GZ13" s="108" t="str">
        <f>'Debt &amp; Refi'!GT13</f>
        <v>#N/A</v>
      </c>
      <c r="HA13" s="108" t="str">
        <f>'Debt &amp; Refi'!GU13</f>
        <v>#N/A</v>
      </c>
      <c r="HB13" s="108" t="str">
        <f>'Debt &amp; Refi'!GV13</f>
        <v>#N/A</v>
      </c>
      <c r="HC13" s="108" t="str">
        <f>'Debt &amp; Refi'!GW13</f>
        <v>#N/A</v>
      </c>
      <c r="HD13" s="108" t="str">
        <f>'Debt &amp; Refi'!GX13</f>
        <v>#N/A</v>
      </c>
      <c r="HE13" s="108" t="str">
        <f>'Debt &amp; Refi'!GY13</f>
        <v>#N/A</v>
      </c>
      <c r="HF13" s="108" t="str">
        <f>'Debt &amp; Refi'!GZ13</f>
        <v>#N/A</v>
      </c>
      <c r="HG13" s="108" t="str">
        <f>'Debt &amp; Refi'!HA13</f>
        <v>#N/A</v>
      </c>
      <c r="HH13" s="108" t="str">
        <f>'Debt &amp; Refi'!HB13</f>
        <v>#N/A</v>
      </c>
      <c r="HI13" s="108" t="str">
        <f>'Debt &amp; Refi'!HC13</f>
        <v>#N/A</v>
      </c>
      <c r="HJ13" s="108" t="str">
        <f>'Debt &amp; Refi'!HD13</f>
        <v>#N/A</v>
      </c>
      <c r="HK13" s="108" t="str">
        <f>'Debt &amp; Refi'!HE13</f>
        <v>#N/A</v>
      </c>
      <c r="HL13" s="108" t="str">
        <f>'Debt &amp; Refi'!HF13</f>
        <v>#N/A</v>
      </c>
      <c r="HM13" s="108" t="str">
        <f>'Debt &amp; Refi'!HG13</f>
        <v>#N/A</v>
      </c>
      <c r="HN13" s="108" t="str">
        <f>'Debt &amp; Refi'!HH13</f>
        <v>#N/A</v>
      </c>
      <c r="HO13" s="108" t="str">
        <f>'Debt &amp; Refi'!HI13</f>
        <v>#N/A</v>
      </c>
      <c r="HP13" s="108" t="str">
        <f>'Debt &amp; Refi'!HJ13</f>
        <v>#N/A</v>
      </c>
      <c r="HQ13" s="108" t="str">
        <f>'Debt &amp; Refi'!HK13</f>
        <v>#N/A</v>
      </c>
      <c r="HR13" s="108" t="str">
        <f>'Debt &amp; Refi'!HL13</f>
        <v>#N/A</v>
      </c>
      <c r="HS13" s="108" t="str">
        <f>'Debt &amp; Refi'!HM13</f>
        <v>#N/A</v>
      </c>
      <c r="HT13" s="108" t="str">
        <f>'Debt &amp; Refi'!HN13</f>
        <v>#N/A</v>
      </c>
      <c r="HU13" s="108" t="str">
        <f>'Debt &amp; Refi'!HO13</f>
        <v>#N/A</v>
      </c>
      <c r="HV13" s="108" t="str">
        <f>'Debt &amp; Refi'!HP13</f>
        <v>#N/A</v>
      </c>
      <c r="HW13" s="108" t="str">
        <f>'Debt &amp; Refi'!HQ13</f>
        <v>#N/A</v>
      </c>
      <c r="HX13" s="108" t="str">
        <f>'Debt &amp; Refi'!HR13</f>
        <v>#N/A</v>
      </c>
      <c r="HY13" s="108" t="str">
        <f>'Debt &amp; Refi'!HS13</f>
        <v>#N/A</v>
      </c>
      <c r="HZ13" s="108" t="str">
        <f>'Debt &amp; Refi'!HT13</f>
        <v>#N/A</v>
      </c>
      <c r="IA13" s="108" t="str">
        <f>'Debt &amp; Refi'!HU13</f>
        <v>#N/A</v>
      </c>
      <c r="IB13" s="108" t="str">
        <f>'Debt &amp; Refi'!HV13</f>
        <v>#N/A</v>
      </c>
      <c r="IC13" s="108" t="str">
        <f>'Debt &amp; Refi'!HW13</f>
        <v>#N/A</v>
      </c>
      <c r="ID13" s="108" t="str">
        <f>'Debt &amp; Refi'!HX13</f>
        <v>#N/A</v>
      </c>
      <c r="IE13" s="108" t="str">
        <f>'Debt &amp; Refi'!HY13</f>
        <v>#N/A</v>
      </c>
      <c r="IF13" s="108" t="str">
        <f>'Debt &amp; Refi'!HZ13</f>
        <v>#N/A</v>
      </c>
      <c r="IG13" s="108" t="str">
        <f>'Debt &amp; Refi'!IA13</f>
        <v>#N/A</v>
      </c>
      <c r="IH13" s="108" t="str">
        <f>'Debt &amp; Refi'!IB13</f>
        <v>#N/A</v>
      </c>
      <c r="II13" s="108" t="str">
        <f>'Debt &amp; Refi'!IC13</f>
        <v>#N/A</v>
      </c>
      <c r="IJ13" s="108" t="str">
        <f>'Debt &amp; Refi'!ID13</f>
        <v>#N/A</v>
      </c>
      <c r="IK13" s="108" t="str">
        <f>'Debt &amp; Refi'!IE13</f>
        <v>#N/A</v>
      </c>
      <c r="IL13" s="108" t="str">
        <f>'Debt &amp; Refi'!IF13</f>
        <v>#N/A</v>
      </c>
      <c r="IM13" s="108" t="str">
        <f>'Debt &amp; Refi'!IG13</f>
        <v>#N/A</v>
      </c>
      <c r="IN13" s="108" t="str">
        <f>'Debt &amp; Refi'!IH13</f>
        <v>#N/A</v>
      </c>
      <c r="IO13" s="108" t="str">
        <f>'Debt &amp; Refi'!II13</f>
        <v>#N/A</v>
      </c>
      <c r="IP13" s="108" t="str">
        <f>'Debt &amp; Refi'!IJ13</f>
        <v>#N/A</v>
      </c>
      <c r="IQ13" s="108" t="str">
        <f>'Debt &amp; Refi'!IK13</f>
        <v>#N/A</v>
      </c>
      <c r="IR13" s="108" t="str">
        <f>'Debt &amp; Refi'!IL13</f>
        <v>#N/A</v>
      </c>
      <c r="IS13" s="108" t="str">
        <f>'Debt &amp; Refi'!IM13</f>
        <v>#N/A</v>
      </c>
      <c r="IT13" s="108" t="str">
        <f>'Debt &amp; Refi'!IN13</f>
        <v>#N/A</v>
      </c>
      <c r="IU13" s="108" t="str">
        <f>'Debt &amp; Refi'!IO13</f>
        <v>#N/A</v>
      </c>
      <c r="IV13" s="108" t="str">
        <f>'Debt &amp; Refi'!IP13</f>
        <v>#N/A</v>
      </c>
      <c r="IW13" s="108" t="str">
        <f>'Debt &amp; Refi'!IQ13</f>
        <v>#N/A</v>
      </c>
      <c r="IX13" s="108" t="str">
        <f>'Debt &amp; Refi'!IR13</f>
        <v>#N/A</v>
      </c>
      <c r="IY13" s="108" t="str">
        <f>'Debt &amp; Refi'!IS13</f>
        <v>#N/A</v>
      </c>
      <c r="IZ13" s="108" t="str">
        <f>'Debt &amp; Refi'!IT13</f>
        <v>#N/A</v>
      </c>
      <c r="JA13" s="108" t="str">
        <f>'Debt &amp; Refi'!IU13</f>
        <v>#N/A</v>
      </c>
      <c r="JB13" s="108" t="str">
        <f>'Debt &amp; Refi'!IV13</f>
        <v>#N/A</v>
      </c>
      <c r="JC13" s="108" t="str">
        <f>'Debt &amp; Refi'!IW13</f>
        <v>#N/A</v>
      </c>
      <c r="JD13" s="108" t="str">
        <f>'Debt &amp; Refi'!IX13</f>
        <v>#N/A</v>
      </c>
      <c r="JE13" s="108" t="str">
        <f>'Debt &amp; Refi'!IY13</f>
        <v>#N/A</v>
      </c>
      <c r="JF13" s="108" t="str">
        <f>'Debt &amp; Refi'!IZ13</f>
        <v>#N/A</v>
      </c>
      <c r="JG13" s="108" t="str">
        <f>'Debt &amp; Refi'!JA13</f>
        <v>#N/A</v>
      </c>
      <c r="JH13" s="108" t="str">
        <f>'Debt &amp; Refi'!JB13</f>
        <v>#N/A</v>
      </c>
      <c r="JI13" s="108" t="str">
        <f>'Debt &amp; Refi'!JC13</f>
        <v>#N/A</v>
      </c>
      <c r="JJ13" s="108" t="str">
        <f>'Debt &amp; Refi'!JD13</f>
        <v>#N/A</v>
      </c>
      <c r="JK13" s="108" t="str">
        <f>'Debt &amp; Refi'!JE13</f>
        <v>#N/A</v>
      </c>
      <c r="JL13" s="108" t="str">
        <f>'Debt &amp; Refi'!JF13</f>
        <v>#N/A</v>
      </c>
      <c r="JM13" s="108" t="str">
        <f>'Debt &amp; Refi'!JG13</f>
        <v>#N/A</v>
      </c>
      <c r="JN13" s="108" t="str">
        <f>'Debt &amp; Refi'!JH13</f>
        <v>#N/A</v>
      </c>
      <c r="JO13" s="108" t="str">
        <f>'Debt &amp; Refi'!JI13</f>
        <v>#N/A</v>
      </c>
      <c r="JP13" s="108" t="str">
        <f>'Debt &amp; Refi'!JJ13</f>
        <v>#N/A</v>
      </c>
      <c r="JQ13" s="108" t="str">
        <f>'Debt &amp; Refi'!JK13</f>
        <v>#N/A</v>
      </c>
      <c r="JR13" s="108" t="str">
        <f>'Debt &amp; Refi'!JL13</f>
        <v>#N/A</v>
      </c>
      <c r="JS13" s="108" t="str">
        <f>'Debt &amp; Refi'!JM13</f>
        <v>#N/A</v>
      </c>
      <c r="JT13" s="108" t="str">
        <f>'Debt &amp; Refi'!JN13</f>
        <v>#N/A</v>
      </c>
      <c r="JU13" s="108" t="str">
        <f>'Debt &amp; Refi'!JO13</f>
        <v>#N/A</v>
      </c>
      <c r="JV13" s="108" t="str">
        <f>'Debt &amp; Refi'!JP13</f>
        <v>#N/A</v>
      </c>
      <c r="JW13" s="108" t="str">
        <f>'Debt &amp; Refi'!JQ13</f>
        <v>#N/A</v>
      </c>
      <c r="JX13" s="108" t="str">
        <f>'Debt &amp; Refi'!JR13</f>
        <v>#N/A</v>
      </c>
      <c r="JY13" s="108" t="str">
        <f>'Debt &amp; Refi'!JS13</f>
        <v>#N/A</v>
      </c>
      <c r="JZ13" s="108" t="str">
        <f>'Debt &amp; Refi'!JT13</f>
        <v>#N/A</v>
      </c>
      <c r="KA13" s="108" t="str">
        <f>'Debt &amp; Refi'!JU13</f>
        <v>#N/A</v>
      </c>
      <c r="KB13" s="108" t="str">
        <f>'Debt &amp; Refi'!JV13</f>
        <v>#N/A</v>
      </c>
      <c r="KC13" s="108" t="str">
        <f>'Debt &amp; Refi'!JW13</f>
        <v>#N/A</v>
      </c>
      <c r="KD13" s="108" t="str">
        <f>'Debt &amp; Refi'!JX13</f>
        <v>#N/A</v>
      </c>
      <c r="KE13" s="108" t="str">
        <f>'Debt &amp; Refi'!JY13</f>
        <v>#N/A</v>
      </c>
      <c r="KF13" s="108" t="str">
        <f>'Debt &amp; Refi'!JZ13</f>
        <v>#N/A</v>
      </c>
      <c r="KG13" s="108" t="str">
        <f>'Debt &amp; Refi'!KA13</f>
        <v>#N/A</v>
      </c>
      <c r="KH13" s="108" t="str">
        <f>'Debt &amp; Refi'!KB13</f>
        <v>#N/A</v>
      </c>
      <c r="KI13" s="108" t="str">
        <f>'Debt &amp; Refi'!KC13</f>
        <v>#N/A</v>
      </c>
      <c r="KJ13" s="108" t="str">
        <f>'Debt &amp; Refi'!KD13</f>
        <v>#N/A</v>
      </c>
      <c r="KK13" s="108" t="str">
        <f>'Debt &amp; Refi'!KE13</f>
        <v>#N/A</v>
      </c>
      <c r="KL13" s="108" t="str">
        <f>'Debt &amp; Refi'!KF13</f>
        <v>#N/A</v>
      </c>
      <c r="KM13" s="108" t="str">
        <f>'Debt &amp; Refi'!KG13</f>
        <v>#N/A</v>
      </c>
      <c r="KN13" s="108" t="str">
        <f>'Debt &amp; Refi'!KH13</f>
        <v>#N/A</v>
      </c>
      <c r="KO13" s="108" t="str">
        <f>'Debt &amp; Refi'!KI13</f>
        <v>#N/A</v>
      </c>
      <c r="KP13" s="108" t="str">
        <f>'Debt &amp; Refi'!KJ13</f>
        <v>#N/A</v>
      </c>
      <c r="KQ13" s="108" t="str">
        <f>'Debt &amp; Refi'!KK13</f>
        <v>#N/A</v>
      </c>
      <c r="KR13" s="108" t="str">
        <f>'Debt &amp; Refi'!KL13</f>
        <v>#N/A</v>
      </c>
      <c r="KS13" s="108" t="str">
        <f>'Debt &amp; Refi'!KM13</f>
        <v>#N/A</v>
      </c>
      <c r="KT13" s="108" t="str">
        <f>'Debt &amp; Refi'!KN13</f>
        <v>#N/A</v>
      </c>
      <c r="KU13" s="108" t="str">
        <f>'Debt &amp; Refi'!KO13</f>
        <v>#N/A</v>
      </c>
      <c r="KV13" s="108" t="str">
        <f>'Debt &amp; Refi'!KP13</f>
        <v>#N/A</v>
      </c>
      <c r="KW13" s="108" t="str">
        <f>'Debt &amp; Refi'!KQ13</f>
        <v>#N/A</v>
      </c>
      <c r="KX13" s="108" t="str">
        <f>'Debt &amp; Refi'!KR13</f>
        <v>#N/A</v>
      </c>
      <c r="KY13" s="108" t="str">
        <f>'Debt &amp; Refi'!KS13</f>
        <v>#N/A</v>
      </c>
      <c r="KZ13" s="108" t="str">
        <f>'Debt &amp; Refi'!KT13</f>
        <v>#N/A</v>
      </c>
      <c r="LA13" s="108" t="str">
        <f>'Debt &amp; Refi'!KU13</f>
        <v>#N/A</v>
      </c>
      <c r="LB13" s="108" t="str">
        <f>'Debt &amp; Refi'!KV13</f>
        <v>#N/A</v>
      </c>
      <c r="LC13" s="108" t="str">
        <f>'Debt &amp; Refi'!KW13</f>
        <v>#N/A</v>
      </c>
      <c r="LD13" s="108" t="str">
        <f>'Debt &amp; Refi'!KX13</f>
        <v>#N/A</v>
      </c>
      <c r="LE13" s="108" t="str">
        <f>'Debt &amp; Refi'!KY13</f>
        <v>#N/A</v>
      </c>
      <c r="LF13" s="108" t="str">
        <f>'Debt &amp; Refi'!KZ13</f>
        <v>#N/A</v>
      </c>
      <c r="LG13" s="108" t="str">
        <f>'Debt &amp; Refi'!LA13</f>
        <v>#N/A</v>
      </c>
      <c r="LH13" s="108" t="str">
        <f>'Debt &amp; Refi'!LB13</f>
        <v>#N/A</v>
      </c>
      <c r="LI13" s="108" t="str">
        <f>'Debt &amp; Refi'!LC13</f>
        <v>#N/A</v>
      </c>
      <c r="LJ13" s="108" t="str">
        <f>'Debt &amp; Refi'!LD13</f>
        <v>#N/A</v>
      </c>
      <c r="LK13" s="108" t="str">
        <f>'Debt &amp; Refi'!LE13</f>
        <v>#N/A</v>
      </c>
      <c r="LL13" s="108" t="str">
        <f>'Debt &amp; Refi'!LF13</f>
        <v>#N/A</v>
      </c>
      <c r="LM13" s="108" t="str">
        <f>'Debt &amp; Refi'!LG13</f>
        <v>#N/A</v>
      </c>
      <c r="LN13" s="108" t="str">
        <f>'Debt &amp; Refi'!LH13</f>
        <v>#N/A</v>
      </c>
      <c r="LO13" s="108" t="str">
        <f>'Debt &amp; Refi'!LI13</f>
        <v>#N/A</v>
      </c>
      <c r="LP13" s="108" t="str">
        <f>'Debt &amp; Refi'!LJ13</f>
        <v>#N/A</v>
      </c>
      <c r="LQ13" s="108" t="str">
        <f>'Debt &amp; Refi'!LK13</f>
        <v>#N/A</v>
      </c>
      <c r="LR13" s="108" t="str">
        <f>'Debt &amp; Refi'!LL13</f>
        <v>#N/A</v>
      </c>
      <c r="LS13" s="108" t="str">
        <f>'Debt &amp; Refi'!LM13</f>
        <v>#N/A</v>
      </c>
      <c r="LT13" s="108" t="str">
        <f>'Debt &amp; Refi'!LN13</f>
        <v>#N/A</v>
      </c>
      <c r="LU13" s="108" t="str">
        <f>'Debt &amp; Refi'!LO13</f>
        <v>#N/A</v>
      </c>
      <c r="LV13" s="108" t="str">
        <f>'Debt &amp; Refi'!LP13</f>
        <v>#N/A</v>
      </c>
      <c r="LW13" s="108" t="str">
        <f>'Debt &amp; Refi'!LQ13</f>
        <v>#N/A</v>
      </c>
      <c r="LX13" s="108" t="str">
        <f>'Debt &amp; Refi'!LR13</f>
        <v>#N/A</v>
      </c>
      <c r="LY13" s="108" t="str">
        <f>'Debt &amp; Refi'!LS13</f>
        <v>#N/A</v>
      </c>
      <c r="LZ13" s="108" t="str">
        <f>'Debt &amp; Refi'!LT13</f>
        <v>#N/A</v>
      </c>
      <c r="MA13" s="108" t="str">
        <f>'Debt &amp; Refi'!LU13</f>
        <v>#N/A</v>
      </c>
      <c r="MB13" s="108" t="str">
        <f>'Debt &amp; Refi'!LV13</f>
        <v>#N/A</v>
      </c>
      <c r="MC13" s="108" t="str">
        <f>'Debt &amp; Refi'!LW13</f>
        <v>#N/A</v>
      </c>
      <c r="MD13" s="108" t="str">
        <f>'Debt &amp; Refi'!LX13</f>
        <v>#N/A</v>
      </c>
      <c r="ME13" s="108" t="str">
        <f>'Debt &amp; Refi'!LY13</f>
        <v>#N/A</v>
      </c>
      <c r="MF13" s="108" t="str">
        <f>'Debt &amp; Refi'!LZ13</f>
        <v>#N/A</v>
      </c>
      <c r="MG13" s="108" t="str">
        <f>'Debt &amp; Refi'!MA13</f>
        <v>#N/A</v>
      </c>
      <c r="MH13" s="108" t="str">
        <f>'Debt &amp; Refi'!MB13</f>
        <v>#N/A</v>
      </c>
      <c r="MI13" s="108" t="str">
        <f>'Debt &amp; Refi'!MC13</f>
        <v>#N/A</v>
      </c>
      <c r="MJ13" s="108" t="str">
        <f>'Debt &amp; Refi'!MD13</f>
        <v>#N/A</v>
      </c>
      <c r="MK13" s="108" t="str">
        <f>'Debt &amp; Refi'!ME13</f>
        <v>#N/A</v>
      </c>
      <c r="ML13" s="108" t="str">
        <f>'Debt &amp; Refi'!MF13</f>
        <v>#N/A</v>
      </c>
      <c r="MM13" s="108" t="str">
        <f>'Debt &amp; Refi'!MG13</f>
        <v>#N/A</v>
      </c>
      <c r="MN13" s="108" t="str">
        <f>'Debt &amp; Refi'!MH13</f>
        <v>#N/A</v>
      </c>
      <c r="MO13" s="108" t="str">
        <f>'Debt &amp; Refi'!MI13</f>
        <v>#N/A</v>
      </c>
      <c r="MP13" s="108" t="str">
        <f>'Debt &amp; Refi'!MJ13</f>
        <v>#N/A</v>
      </c>
      <c r="MQ13" s="108" t="str">
        <f>'Debt &amp; Refi'!MK13</f>
        <v>#N/A</v>
      </c>
      <c r="MR13" s="108" t="str">
        <f>'Debt &amp; Refi'!ML13</f>
        <v>#N/A</v>
      </c>
      <c r="MS13" s="108" t="str">
        <f>'Debt &amp; Refi'!MM13</f>
        <v>#N/A</v>
      </c>
      <c r="MT13" s="108" t="str">
        <f>'Debt &amp; Refi'!MN13</f>
        <v>#N/A</v>
      </c>
      <c r="MU13" s="108" t="str">
        <f>'Debt &amp; Refi'!MO13</f>
        <v>#N/A</v>
      </c>
      <c r="MV13" s="108" t="str">
        <f>'Debt &amp; Refi'!MP13</f>
        <v>#N/A</v>
      </c>
      <c r="MW13" s="108" t="str">
        <f>'Debt &amp; Refi'!MQ13</f>
        <v>#N/A</v>
      </c>
      <c r="MX13" s="108" t="str">
        <f>'Debt &amp; Refi'!MR13</f>
        <v>#N/A</v>
      </c>
      <c r="MY13" s="108" t="str">
        <f>'Debt &amp; Refi'!MS13</f>
        <v>#N/A</v>
      </c>
      <c r="MZ13" s="108" t="str">
        <f>'Debt &amp; Refi'!MT13</f>
        <v>#N/A</v>
      </c>
      <c r="NA13" s="108" t="str">
        <f>'Debt &amp; Refi'!MU13</f>
        <v>#N/A</v>
      </c>
      <c r="NB13" s="108" t="str">
        <f>'Debt &amp; Refi'!MV13</f>
        <v>#N/A</v>
      </c>
      <c r="NC13" s="108" t="str">
        <f>'Debt &amp; Refi'!MW13</f>
        <v>#N/A</v>
      </c>
      <c r="ND13" s="108" t="str">
        <f>'Debt &amp; Refi'!MX13</f>
        <v>#N/A</v>
      </c>
      <c r="NE13" s="108" t="str">
        <f>'Debt &amp; Refi'!MY13</f>
        <v>#N/A</v>
      </c>
      <c r="NF13" s="108" t="str">
        <f>'Debt &amp; Refi'!MZ13</f>
        <v>#N/A</v>
      </c>
      <c r="NG13" s="108" t="str">
        <f>'Debt &amp; Refi'!NA13</f>
        <v>#N/A</v>
      </c>
      <c r="NH13" s="108" t="str">
        <f>'Debt &amp; Refi'!NB13</f>
        <v>#N/A</v>
      </c>
      <c r="NI13" s="108" t="str">
        <f>'Debt &amp; Refi'!NC13</f>
        <v>#N/A</v>
      </c>
      <c r="NJ13" s="108" t="str">
        <f>'Debt &amp; Refi'!ND13</f>
        <v>#N/A</v>
      </c>
      <c r="NK13" s="108" t="str">
        <f>'Debt &amp; Refi'!NE13</f>
        <v>#N/A</v>
      </c>
      <c r="NL13" s="108" t="str">
        <f>'Debt &amp; Refi'!NF13</f>
        <v>#N/A</v>
      </c>
      <c r="NM13" s="108" t="str">
        <f>'Debt &amp; Refi'!NG13</f>
        <v>#N/A</v>
      </c>
      <c r="NN13" s="108" t="str">
        <f>'Debt &amp; Refi'!NH13</f>
        <v>#N/A</v>
      </c>
      <c r="NO13" s="185"/>
    </row>
    <row r="14" ht="19.5" customHeight="1">
      <c r="A14" s="186"/>
      <c r="B14" s="186" t="s">
        <v>248</v>
      </c>
      <c r="C14" s="199" t="s">
        <v>249</v>
      </c>
      <c r="D14" s="186"/>
      <c r="E14" s="186" t="s">
        <v>250</v>
      </c>
      <c r="F14" s="201">
        <v>0.03</v>
      </c>
      <c r="G14" s="186"/>
      <c r="H14" s="186"/>
      <c r="I14" s="186"/>
      <c r="J14" s="185"/>
      <c r="K14" s="185"/>
      <c r="L14" s="185"/>
      <c r="M14" s="46" t="s">
        <v>207</v>
      </c>
      <c r="O14" s="108">
        <f>'Debt &amp; Refi'!I14</f>
        <v>0</v>
      </c>
      <c r="P14" s="108">
        <f>'Debt &amp; Refi'!J14</f>
        <v>145030.2408</v>
      </c>
      <c r="Q14" s="108">
        <f>'Debt &amp; Refi'!K14</f>
        <v>144190.2918</v>
      </c>
      <c r="R14" s="108">
        <f>'Debt &amp; Refi'!L14</f>
        <v>139998.8551</v>
      </c>
      <c r="S14" s="108">
        <f>'Debt &amp; Refi'!M14</f>
        <v>139078.7176</v>
      </c>
      <c r="T14" s="108">
        <f>'Debt &amp; Refi'!N14</f>
        <v>138207.8525</v>
      </c>
      <c r="U14" s="108">
        <f>'Debt &amp; Refi'!O14</f>
        <v>137219.8931</v>
      </c>
      <c r="V14" s="108">
        <f>'Debt &amp; Refi'!P14</f>
        <v>135992.3347</v>
      </c>
      <c r="W14" s="108">
        <f>'Debt &amp; Refi'!Q14</f>
        <v>135259.4323</v>
      </c>
      <c r="X14" s="108">
        <f>'Debt &amp; Refi'!R14</f>
        <v>132416.3196</v>
      </c>
      <c r="Y14" s="108">
        <f>'Debt &amp; Refi'!S14</f>
        <v>131864.8555</v>
      </c>
      <c r="Z14" s="108">
        <f>'Debt &amp; Refi'!T14</f>
        <v>131870.8454</v>
      </c>
      <c r="AA14" s="108">
        <f>'Debt &amp; Refi'!U14</f>
        <v>129335.5402</v>
      </c>
      <c r="AB14" s="108">
        <f>'Debt &amp; Refi'!V14</f>
        <v>129157.7732</v>
      </c>
      <c r="AC14" s="108">
        <f>'Debt &amp; Refi'!W14</f>
        <v>129160.4784</v>
      </c>
      <c r="AD14" s="108">
        <f>'Debt &amp; Refi'!X14</f>
        <v>128327.8718</v>
      </c>
      <c r="AE14" s="108">
        <f>'Debt &amp; Refi'!Y14</f>
        <v>128270.6772</v>
      </c>
      <c r="AF14" s="108">
        <f>'Debt &amp; Refi'!Z14</f>
        <v>128262.755</v>
      </c>
      <c r="AG14" s="108">
        <f>'Debt &amp; Refi'!AA14</f>
        <v>128295.9897</v>
      </c>
      <c r="AH14" s="108">
        <f>'Debt &amp; Refi'!AB14</f>
        <v>128436.6575</v>
      </c>
      <c r="AI14" s="108">
        <f>'Debt &amp; Refi'!AC14</f>
        <v>128615.5839</v>
      </c>
      <c r="AJ14" s="108">
        <f>'Debt &amp; Refi'!AD14</f>
        <v>128794.5102</v>
      </c>
      <c r="AK14" s="108">
        <f>'Debt &amp; Refi'!AE14</f>
        <v>128980.5859</v>
      </c>
      <c r="AL14" s="108">
        <f>'Debt &amp; Refi'!AF14</f>
        <v>129201.2488</v>
      </c>
      <c r="AM14" s="108">
        <f>'Debt &amp; Refi'!AG14</f>
        <v>129426.1627</v>
      </c>
      <c r="AN14" s="108">
        <f>'Debt &amp; Refi'!AH14</f>
        <v>129662.8634</v>
      </c>
      <c r="AO14" s="108">
        <f>'Debt &amp; Refi'!AI14</f>
        <v>129923.9103</v>
      </c>
      <c r="AP14" s="108">
        <f>'Debt &amp; Refi'!AJ14</f>
        <v>130197.5169</v>
      </c>
      <c r="AQ14" s="108">
        <f>'Debt &amp; Refi'!AK14</f>
        <v>130476.1474</v>
      </c>
      <c r="AR14" s="108">
        <f>'Debt &amp; Refi'!AL14</f>
        <v>130734.1028</v>
      </c>
      <c r="AS14" s="108">
        <f>'Debt &amp; Refi'!AM14</f>
        <v>130988.1936</v>
      </c>
      <c r="AT14" s="108">
        <f>'Debt &amp; Refi'!AN14</f>
        <v>0</v>
      </c>
      <c r="AU14" s="108">
        <f>'Debt &amp; Refi'!AO14</f>
        <v>0</v>
      </c>
      <c r="AV14" s="108">
        <f>'Debt &amp; Refi'!AP14</f>
        <v>0</v>
      </c>
      <c r="AW14" s="108">
        <f>'Debt &amp; Refi'!AQ14</f>
        <v>0</v>
      </c>
      <c r="AX14" s="108">
        <f>'Debt &amp; Refi'!AR14</f>
        <v>0</v>
      </c>
      <c r="AY14" s="108">
        <f>'Debt &amp; Refi'!AS14</f>
        <v>0</v>
      </c>
      <c r="AZ14" s="108">
        <f>'Debt &amp; Refi'!AT14</f>
        <v>0</v>
      </c>
      <c r="BA14" s="108">
        <f>'Debt &amp; Refi'!AU14</f>
        <v>0</v>
      </c>
      <c r="BB14" s="108">
        <f>'Debt &amp; Refi'!AV14</f>
        <v>0</v>
      </c>
      <c r="BC14" s="108">
        <f>'Debt &amp; Refi'!AW14</f>
        <v>0</v>
      </c>
      <c r="BD14" s="108">
        <f>'Debt &amp; Refi'!AX14</f>
        <v>0</v>
      </c>
      <c r="BE14" s="108">
        <f>'Debt &amp; Refi'!AY14</f>
        <v>0</v>
      </c>
      <c r="BF14" s="108">
        <f>'Debt &amp; Refi'!AZ14</f>
        <v>0</v>
      </c>
      <c r="BG14" s="108">
        <f>'Debt &amp; Refi'!BA14</f>
        <v>0</v>
      </c>
      <c r="BH14" s="108">
        <f>'Debt &amp; Refi'!BB14</f>
        <v>0</v>
      </c>
      <c r="BI14" s="108">
        <f>'Debt &amp; Refi'!BC14</f>
        <v>0</v>
      </c>
      <c r="BJ14" s="108">
        <f>'Debt &amp; Refi'!BD14</f>
        <v>0</v>
      </c>
      <c r="BK14" s="108">
        <f>'Debt &amp; Refi'!BE14</f>
        <v>0</v>
      </c>
      <c r="BL14" s="108">
        <f>'Debt &amp; Refi'!BF14</f>
        <v>0</v>
      </c>
      <c r="BM14" s="108">
        <f>'Debt &amp; Refi'!BG14</f>
        <v>0</v>
      </c>
      <c r="BN14" s="108">
        <f>'Debt &amp; Refi'!BH14</f>
        <v>0</v>
      </c>
      <c r="BO14" s="108">
        <f>'Debt &amp; Refi'!BI14</f>
        <v>0</v>
      </c>
      <c r="BP14" s="108">
        <f>'Debt &amp; Refi'!BJ14</f>
        <v>0</v>
      </c>
      <c r="BQ14" s="108">
        <f>'Debt &amp; Refi'!BK14</f>
        <v>0</v>
      </c>
      <c r="BR14" s="108">
        <f>'Debt &amp; Refi'!BL14</f>
        <v>0</v>
      </c>
      <c r="BS14" s="108">
        <f>'Debt &amp; Refi'!BM14</f>
        <v>0</v>
      </c>
      <c r="BT14" s="108">
        <f>'Debt &amp; Refi'!BN14</f>
        <v>0</v>
      </c>
      <c r="BU14" s="108">
        <f>'Debt &amp; Refi'!BO14</f>
        <v>0</v>
      </c>
      <c r="BV14" s="108">
        <f>'Debt &amp; Refi'!BP14</f>
        <v>0</v>
      </c>
      <c r="BW14" s="108">
        <f>'Debt &amp; Refi'!BQ14</f>
        <v>0</v>
      </c>
      <c r="BX14" s="108">
        <f>'Debt &amp; Refi'!BR14</f>
        <v>0</v>
      </c>
      <c r="BY14" s="108">
        <f>'Debt &amp; Refi'!BS14</f>
        <v>0</v>
      </c>
      <c r="BZ14" s="108">
        <f>'Debt &amp; Refi'!BT14</f>
        <v>0</v>
      </c>
      <c r="CA14" s="108">
        <f>'Debt &amp; Refi'!BU14</f>
        <v>0</v>
      </c>
      <c r="CB14" s="108">
        <f>'Debt &amp; Refi'!BV14</f>
        <v>0</v>
      </c>
      <c r="CC14" s="108">
        <f>'Debt &amp; Refi'!BW14</f>
        <v>0</v>
      </c>
      <c r="CD14" s="108">
        <f>'Debt &amp; Refi'!BX14</f>
        <v>0</v>
      </c>
      <c r="CE14" s="108">
        <f>'Debt &amp; Refi'!BY14</f>
        <v>0</v>
      </c>
      <c r="CF14" s="108">
        <f>'Debt &amp; Refi'!BZ14</f>
        <v>0</v>
      </c>
      <c r="CG14" s="108">
        <f>'Debt &amp; Refi'!CA14</f>
        <v>0</v>
      </c>
      <c r="CH14" s="108">
        <f>'Debt &amp; Refi'!CB14</f>
        <v>0</v>
      </c>
      <c r="CI14" s="108">
        <f>'Debt &amp; Refi'!CC14</f>
        <v>0</v>
      </c>
      <c r="CJ14" s="108">
        <f>'Debt &amp; Refi'!CD14</f>
        <v>0</v>
      </c>
      <c r="CK14" s="108">
        <f>'Debt &amp; Refi'!CE14</f>
        <v>0</v>
      </c>
      <c r="CL14" s="108">
        <f>'Debt &amp; Refi'!CF14</f>
        <v>0</v>
      </c>
      <c r="CM14" s="108">
        <f>'Debt &amp; Refi'!CG14</f>
        <v>0</v>
      </c>
      <c r="CN14" s="108">
        <f>'Debt &amp; Refi'!CH14</f>
        <v>0</v>
      </c>
      <c r="CO14" s="108">
        <f>'Debt &amp; Refi'!CI14</f>
        <v>0</v>
      </c>
      <c r="CP14" s="108">
        <f>'Debt &amp; Refi'!CJ14</f>
        <v>0</v>
      </c>
      <c r="CQ14" s="108">
        <f>'Debt &amp; Refi'!CK14</f>
        <v>0</v>
      </c>
      <c r="CR14" s="108">
        <f>'Debt &amp; Refi'!CL14</f>
        <v>0</v>
      </c>
      <c r="CS14" s="108">
        <f>'Debt &amp; Refi'!CM14</f>
        <v>0</v>
      </c>
      <c r="CT14" s="108">
        <f>'Debt &amp; Refi'!CN14</f>
        <v>0</v>
      </c>
      <c r="CU14" s="108">
        <f>'Debt &amp; Refi'!CO14</f>
        <v>0</v>
      </c>
      <c r="CV14" s="108">
        <f>'Debt &amp; Refi'!CP14</f>
        <v>0</v>
      </c>
      <c r="CW14" s="108">
        <f>'Debt &amp; Refi'!CQ14</f>
        <v>0</v>
      </c>
      <c r="CX14" s="108">
        <f>'Debt &amp; Refi'!CR14</f>
        <v>0</v>
      </c>
      <c r="CY14" s="108">
        <f>'Debt &amp; Refi'!CS14</f>
        <v>0</v>
      </c>
      <c r="CZ14" s="108">
        <f>'Debt &amp; Refi'!CT14</f>
        <v>0</v>
      </c>
      <c r="DA14" s="108">
        <f>'Debt &amp; Refi'!CU14</f>
        <v>0</v>
      </c>
      <c r="DB14" s="108">
        <f>'Debt &amp; Refi'!CV14</f>
        <v>0</v>
      </c>
      <c r="DC14" s="108">
        <f>'Debt &amp; Refi'!CW14</f>
        <v>0</v>
      </c>
      <c r="DD14" s="108">
        <f>'Debt &amp; Refi'!CX14</f>
        <v>0</v>
      </c>
      <c r="DE14" s="108">
        <f>'Debt &amp; Refi'!CY14</f>
        <v>0</v>
      </c>
      <c r="DF14" s="108">
        <f>'Debt &amp; Refi'!CZ14</f>
        <v>0</v>
      </c>
      <c r="DG14" s="108">
        <f>'Debt &amp; Refi'!DA14</f>
        <v>0</v>
      </c>
      <c r="DH14" s="108">
        <f>'Debt &amp; Refi'!DB14</f>
        <v>0</v>
      </c>
      <c r="DI14" s="108">
        <f>'Debt &amp; Refi'!DC14</f>
        <v>0</v>
      </c>
      <c r="DJ14" s="108">
        <f>'Debt &amp; Refi'!DD14</f>
        <v>0</v>
      </c>
      <c r="DK14" s="108">
        <f>'Debt &amp; Refi'!DE14</f>
        <v>0</v>
      </c>
      <c r="DL14" s="108">
        <f>'Debt &amp; Refi'!DF14</f>
        <v>0</v>
      </c>
      <c r="DM14" s="108">
        <f>'Debt &amp; Refi'!DG14</f>
        <v>0</v>
      </c>
      <c r="DN14" s="108">
        <f>'Debt &amp; Refi'!DH14</f>
        <v>0</v>
      </c>
      <c r="DO14" s="108">
        <f>'Debt &amp; Refi'!DI14</f>
        <v>0</v>
      </c>
      <c r="DP14" s="108">
        <f>'Debt &amp; Refi'!DJ14</f>
        <v>0</v>
      </c>
      <c r="DQ14" s="108">
        <f>'Debt &amp; Refi'!DK14</f>
        <v>0</v>
      </c>
      <c r="DR14" s="108">
        <f>'Debt &amp; Refi'!DL14</f>
        <v>0</v>
      </c>
      <c r="DS14" s="108">
        <f>'Debt &amp; Refi'!DM14</f>
        <v>0</v>
      </c>
      <c r="DT14" s="108">
        <f>'Debt &amp; Refi'!DN14</f>
        <v>0</v>
      </c>
      <c r="DU14" s="108">
        <f>'Debt &amp; Refi'!DO14</f>
        <v>0</v>
      </c>
      <c r="DV14" s="108">
        <f>'Debt &amp; Refi'!DP14</f>
        <v>0</v>
      </c>
      <c r="DW14" s="108">
        <f>'Debt &amp; Refi'!DQ14</f>
        <v>0</v>
      </c>
      <c r="DX14" s="108">
        <f>'Debt &amp; Refi'!DR14</f>
        <v>0</v>
      </c>
      <c r="DY14" s="108">
        <f>'Debt &amp; Refi'!DS14</f>
        <v>0</v>
      </c>
      <c r="DZ14" s="108">
        <f>'Debt &amp; Refi'!DT14</f>
        <v>0</v>
      </c>
      <c r="EA14" s="108">
        <f>'Debt &amp; Refi'!DU14</f>
        <v>0</v>
      </c>
      <c r="EB14" s="108">
        <f>'Debt &amp; Refi'!DV14</f>
        <v>0</v>
      </c>
      <c r="EC14" s="108">
        <f>'Debt &amp; Refi'!DW14</f>
        <v>0</v>
      </c>
      <c r="ED14" s="108">
        <f>'Debt &amp; Refi'!DX14</f>
        <v>0</v>
      </c>
      <c r="EE14" s="108">
        <f>'Debt &amp; Refi'!DY14</f>
        <v>0</v>
      </c>
      <c r="EF14" s="108">
        <f>'Debt &amp; Refi'!DZ14</f>
        <v>0</v>
      </c>
      <c r="EG14" s="108">
        <f>'Debt &amp; Refi'!EA14</f>
        <v>0</v>
      </c>
      <c r="EH14" s="108">
        <f>'Debt &amp; Refi'!EB14</f>
        <v>0</v>
      </c>
      <c r="EI14" s="108" t="str">
        <f>'Debt &amp; Refi'!EC14</f>
        <v>#N/A</v>
      </c>
      <c r="EJ14" s="108" t="str">
        <f>'Debt &amp; Refi'!ED14</f>
        <v>#N/A</v>
      </c>
      <c r="EK14" s="108" t="str">
        <f>'Debt &amp; Refi'!EE14</f>
        <v>#N/A</v>
      </c>
      <c r="EL14" s="108" t="str">
        <f>'Debt &amp; Refi'!EF14</f>
        <v>#N/A</v>
      </c>
      <c r="EM14" s="108" t="str">
        <f>'Debt &amp; Refi'!EG14</f>
        <v>#N/A</v>
      </c>
      <c r="EN14" s="108" t="str">
        <f>'Debt &amp; Refi'!EH14</f>
        <v>#N/A</v>
      </c>
      <c r="EO14" s="108" t="str">
        <f>'Debt &amp; Refi'!EI14</f>
        <v>#N/A</v>
      </c>
      <c r="EP14" s="108" t="str">
        <f>'Debt &amp; Refi'!EJ14</f>
        <v>#N/A</v>
      </c>
      <c r="EQ14" s="108" t="str">
        <f>'Debt &amp; Refi'!EK14</f>
        <v>#N/A</v>
      </c>
      <c r="ER14" s="108" t="str">
        <f>'Debt &amp; Refi'!EL14</f>
        <v>#N/A</v>
      </c>
      <c r="ES14" s="108" t="str">
        <f>'Debt &amp; Refi'!EM14</f>
        <v>#N/A</v>
      </c>
      <c r="ET14" s="108" t="str">
        <f>'Debt &amp; Refi'!EN14</f>
        <v>#N/A</v>
      </c>
      <c r="EU14" s="108" t="str">
        <f>'Debt &amp; Refi'!EO14</f>
        <v>#N/A</v>
      </c>
      <c r="EV14" s="108" t="str">
        <f>'Debt &amp; Refi'!EP14</f>
        <v>#N/A</v>
      </c>
      <c r="EW14" s="108" t="str">
        <f>'Debt &amp; Refi'!EQ14</f>
        <v>#N/A</v>
      </c>
      <c r="EX14" s="108" t="str">
        <f>'Debt &amp; Refi'!ER14</f>
        <v>#N/A</v>
      </c>
      <c r="EY14" s="108" t="str">
        <f>'Debt &amp; Refi'!ES14</f>
        <v>#N/A</v>
      </c>
      <c r="EZ14" s="108" t="str">
        <f>'Debt &amp; Refi'!ET14</f>
        <v>#N/A</v>
      </c>
      <c r="FA14" s="108" t="str">
        <f>'Debt &amp; Refi'!EU14</f>
        <v>#N/A</v>
      </c>
      <c r="FB14" s="108" t="str">
        <f>'Debt &amp; Refi'!EV14</f>
        <v>#N/A</v>
      </c>
      <c r="FC14" s="108" t="str">
        <f>'Debt &amp; Refi'!EW14</f>
        <v>#N/A</v>
      </c>
      <c r="FD14" s="108" t="str">
        <f>'Debt &amp; Refi'!EX14</f>
        <v>#N/A</v>
      </c>
      <c r="FE14" s="108" t="str">
        <f>'Debt &amp; Refi'!EY14</f>
        <v>#N/A</v>
      </c>
      <c r="FF14" s="108" t="str">
        <f>'Debt &amp; Refi'!EZ14</f>
        <v>#N/A</v>
      </c>
      <c r="FG14" s="108" t="str">
        <f>'Debt &amp; Refi'!FA14</f>
        <v>#N/A</v>
      </c>
      <c r="FH14" s="108" t="str">
        <f>'Debt &amp; Refi'!FB14</f>
        <v>#N/A</v>
      </c>
      <c r="FI14" s="108" t="str">
        <f>'Debt &amp; Refi'!FC14</f>
        <v>#N/A</v>
      </c>
      <c r="FJ14" s="108" t="str">
        <f>'Debt &amp; Refi'!FD14</f>
        <v>#N/A</v>
      </c>
      <c r="FK14" s="108" t="str">
        <f>'Debt &amp; Refi'!FE14</f>
        <v>#N/A</v>
      </c>
      <c r="FL14" s="108" t="str">
        <f>'Debt &amp; Refi'!FF14</f>
        <v>#N/A</v>
      </c>
      <c r="FM14" s="108" t="str">
        <f>'Debt &amp; Refi'!FG14</f>
        <v>#N/A</v>
      </c>
      <c r="FN14" s="108" t="str">
        <f>'Debt &amp; Refi'!FH14</f>
        <v>#N/A</v>
      </c>
      <c r="FO14" s="108" t="str">
        <f>'Debt &amp; Refi'!FI14</f>
        <v>#N/A</v>
      </c>
      <c r="FP14" s="108" t="str">
        <f>'Debt &amp; Refi'!FJ14</f>
        <v>#N/A</v>
      </c>
      <c r="FQ14" s="108" t="str">
        <f>'Debt &amp; Refi'!FK14</f>
        <v>#N/A</v>
      </c>
      <c r="FR14" s="108" t="str">
        <f>'Debt &amp; Refi'!FL14</f>
        <v>#N/A</v>
      </c>
      <c r="FS14" s="108" t="str">
        <f>'Debt &amp; Refi'!FM14</f>
        <v>#N/A</v>
      </c>
      <c r="FT14" s="108" t="str">
        <f>'Debt &amp; Refi'!FN14</f>
        <v>#N/A</v>
      </c>
      <c r="FU14" s="108" t="str">
        <f>'Debt &amp; Refi'!FO14</f>
        <v>#N/A</v>
      </c>
      <c r="FV14" s="108" t="str">
        <f>'Debt &amp; Refi'!FP14</f>
        <v>#N/A</v>
      </c>
      <c r="FW14" s="108" t="str">
        <f>'Debt &amp; Refi'!FQ14</f>
        <v>#N/A</v>
      </c>
      <c r="FX14" s="108" t="str">
        <f>'Debt &amp; Refi'!FR14</f>
        <v>#N/A</v>
      </c>
      <c r="FY14" s="108" t="str">
        <f>'Debt &amp; Refi'!FS14</f>
        <v>#N/A</v>
      </c>
      <c r="FZ14" s="108" t="str">
        <f>'Debt &amp; Refi'!FT14</f>
        <v>#N/A</v>
      </c>
      <c r="GA14" s="108" t="str">
        <f>'Debt &amp; Refi'!FU14</f>
        <v>#N/A</v>
      </c>
      <c r="GB14" s="108" t="str">
        <f>'Debt &amp; Refi'!FV14</f>
        <v>#N/A</v>
      </c>
      <c r="GC14" s="108" t="str">
        <f>'Debt &amp; Refi'!FW14</f>
        <v>#N/A</v>
      </c>
      <c r="GD14" s="108" t="str">
        <f>'Debt &amp; Refi'!FX14</f>
        <v>#N/A</v>
      </c>
      <c r="GE14" s="108" t="str">
        <f>'Debt &amp; Refi'!FY14</f>
        <v>#N/A</v>
      </c>
      <c r="GF14" s="108" t="str">
        <f>'Debt &amp; Refi'!FZ14</f>
        <v>#N/A</v>
      </c>
      <c r="GG14" s="108" t="str">
        <f>'Debt &amp; Refi'!GA14</f>
        <v>#N/A</v>
      </c>
      <c r="GH14" s="108" t="str">
        <f>'Debt &amp; Refi'!GB14</f>
        <v>#N/A</v>
      </c>
      <c r="GI14" s="108" t="str">
        <f>'Debt &amp; Refi'!GC14</f>
        <v>#N/A</v>
      </c>
      <c r="GJ14" s="108" t="str">
        <f>'Debt &amp; Refi'!GD14</f>
        <v>#N/A</v>
      </c>
      <c r="GK14" s="108" t="str">
        <f>'Debt &amp; Refi'!GE14</f>
        <v>#N/A</v>
      </c>
      <c r="GL14" s="108" t="str">
        <f>'Debt &amp; Refi'!GF14</f>
        <v>#N/A</v>
      </c>
      <c r="GM14" s="108" t="str">
        <f>'Debt &amp; Refi'!GG14</f>
        <v>#N/A</v>
      </c>
      <c r="GN14" s="108" t="str">
        <f>'Debt &amp; Refi'!GH14</f>
        <v>#N/A</v>
      </c>
      <c r="GO14" s="108" t="str">
        <f>'Debt &amp; Refi'!GI14</f>
        <v>#N/A</v>
      </c>
      <c r="GP14" s="108" t="str">
        <f>'Debt &amp; Refi'!GJ14</f>
        <v>#N/A</v>
      </c>
      <c r="GQ14" s="108" t="str">
        <f>'Debt &amp; Refi'!GK14</f>
        <v>#N/A</v>
      </c>
      <c r="GR14" s="108" t="str">
        <f>'Debt &amp; Refi'!GL14</f>
        <v>#N/A</v>
      </c>
      <c r="GS14" s="108" t="str">
        <f>'Debt &amp; Refi'!GM14</f>
        <v>#N/A</v>
      </c>
      <c r="GT14" s="108" t="str">
        <f>'Debt &amp; Refi'!GN14</f>
        <v>#N/A</v>
      </c>
      <c r="GU14" s="108" t="str">
        <f>'Debt &amp; Refi'!GO14</f>
        <v>#N/A</v>
      </c>
      <c r="GV14" s="108" t="str">
        <f>'Debt &amp; Refi'!GP14</f>
        <v>#N/A</v>
      </c>
      <c r="GW14" s="108" t="str">
        <f>'Debt &amp; Refi'!GQ14</f>
        <v>#N/A</v>
      </c>
      <c r="GX14" s="108" t="str">
        <f>'Debt &amp; Refi'!GR14</f>
        <v>#N/A</v>
      </c>
      <c r="GY14" s="108" t="str">
        <f>'Debt &amp; Refi'!GS14</f>
        <v>#N/A</v>
      </c>
      <c r="GZ14" s="108" t="str">
        <f>'Debt &amp; Refi'!GT14</f>
        <v>#N/A</v>
      </c>
      <c r="HA14" s="108" t="str">
        <f>'Debt &amp; Refi'!GU14</f>
        <v>#N/A</v>
      </c>
      <c r="HB14" s="108" t="str">
        <f>'Debt &amp; Refi'!GV14</f>
        <v>#N/A</v>
      </c>
      <c r="HC14" s="108" t="str">
        <f>'Debt &amp; Refi'!GW14</f>
        <v>#N/A</v>
      </c>
      <c r="HD14" s="108" t="str">
        <f>'Debt &amp; Refi'!GX14</f>
        <v>#N/A</v>
      </c>
      <c r="HE14" s="108" t="str">
        <f>'Debt &amp; Refi'!GY14</f>
        <v>#N/A</v>
      </c>
      <c r="HF14" s="108" t="str">
        <f>'Debt &amp; Refi'!GZ14</f>
        <v>#N/A</v>
      </c>
      <c r="HG14" s="108" t="str">
        <f>'Debt &amp; Refi'!HA14</f>
        <v>#N/A</v>
      </c>
      <c r="HH14" s="108" t="str">
        <f>'Debt &amp; Refi'!HB14</f>
        <v>#N/A</v>
      </c>
      <c r="HI14" s="108" t="str">
        <f>'Debt &amp; Refi'!HC14</f>
        <v>#N/A</v>
      </c>
      <c r="HJ14" s="108" t="str">
        <f>'Debt &amp; Refi'!HD14</f>
        <v>#N/A</v>
      </c>
      <c r="HK14" s="108" t="str">
        <f>'Debt &amp; Refi'!HE14</f>
        <v>#N/A</v>
      </c>
      <c r="HL14" s="108" t="str">
        <f>'Debt &amp; Refi'!HF14</f>
        <v>#N/A</v>
      </c>
      <c r="HM14" s="108" t="str">
        <f>'Debt &amp; Refi'!HG14</f>
        <v>#N/A</v>
      </c>
      <c r="HN14" s="108" t="str">
        <f>'Debt &amp; Refi'!HH14</f>
        <v>#N/A</v>
      </c>
      <c r="HO14" s="108" t="str">
        <f>'Debt &amp; Refi'!HI14</f>
        <v>#N/A</v>
      </c>
      <c r="HP14" s="108" t="str">
        <f>'Debt &amp; Refi'!HJ14</f>
        <v>#N/A</v>
      </c>
      <c r="HQ14" s="108" t="str">
        <f>'Debt &amp; Refi'!HK14</f>
        <v>#N/A</v>
      </c>
      <c r="HR14" s="108" t="str">
        <f>'Debt &amp; Refi'!HL14</f>
        <v>#N/A</v>
      </c>
      <c r="HS14" s="108" t="str">
        <f>'Debt &amp; Refi'!HM14</f>
        <v>#N/A</v>
      </c>
      <c r="HT14" s="108" t="str">
        <f>'Debt &amp; Refi'!HN14</f>
        <v>#N/A</v>
      </c>
      <c r="HU14" s="108" t="str">
        <f>'Debt &amp; Refi'!HO14</f>
        <v>#N/A</v>
      </c>
      <c r="HV14" s="108" t="str">
        <f>'Debt &amp; Refi'!HP14</f>
        <v>#N/A</v>
      </c>
      <c r="HW14" s="108" t="str">
        <f>'Debt &amp; Refi'!HQ14</f>
        <v>#N/A</v>
      </c>
      <c r="HX14" s="108" t="str">
        <f>'Debt &amp; Refi'!HR14</f>
        <v>#N/A</v>
      </c>
      <c r="HY14" s="108" t="str">
        <f>'Debt &amp; Refi'!HS14</f>
        <v>#N/A</v>
      </c>
      <c r="HZ14" s="108" t="str">
        <f>'Debt &amp; Refi'!HT14</f>
        <v>#N/A</v>
      </c>
      <c r="IA14" s="108" t="str">
        <f>'Debt &amp; Refi'!HU14</f>
        <v>#N/A</v>
      </c>
      <c r="IB14" s="108" t="str">
        <f>'Debt &amp; Refi'!HV14</f>
        <v>#N/A</v>
      </c>
      <c r="IC14" s="108" t="str">
        <f>'Debt &amp; Refi'!HW14</f>
        <v>#N/A</v>
      </c>
      <c r="ID14" s="108" t="str">
        <f>'Debt &amp; Refi'!HX14</f>
        <v>#N/A</v>
      </c>
      <c r="IE14" s="108" t="str">
        <f>'Debt &amp; Refi'!HY14</f>
        <v>#N/A</v>
      </c>
      <c r="IF14" s="108" t="str">
        <f>'Debt &amp; Refi'!HZ14</f>
        <v>#N/A</v>
      </c>
      <c r="IG14" s="108" t="str">
        <f>'Debt &amp; Refi'!IA14</f>
        <v>#N/A</v>
      </c>
      <c r="IH14" s="108" t="str">
        <f>'Debt &amp; Refi'!IB14</f>
        <v>#N/A</v>
      </c>
      <c r="II14" s="108" t="str">
        <f>'Debt &amp; Refi'!IC14</f>
        <v>#N/A</v>
      </c>
      <c r="IJ14" s="108" t="str">
        <f>'Debt &amp; Refi'!ID14</f>
        <v>#N/A</v>
      </c>
      <c r="IK14" s="108" t="str">
        <f>'Debt &amp; Refi'!IE14</f>
        <v>#N/A</v>
      </c>
      <c r="IL14" s="108" t="str">
        <f>'Debt &amp; Refi'!IF14</f>
        <v>#N/A</v>
      </c>
      <c r="IM14" s="108" t="str">
        <f>'Debt &amp; Refi'!IG14</f>
        <v>#N/A</v>
      </c>
      <c r="IN14" s="108" t="str">
        <f>'Debt &amp; Refi'!IH14</f>
        <v>#N/A</v>
      </c>
      <c r="IO14" s="108" t="str">
        <f>'Debt &amp; Refi'!II14</f>
        <v>#N/A</v>
      </c>
      <c r="IP14" s="108" t="str">
        <f>'Debt &amp; Refi'!IJ14</f>
        <v>#N/A</v>
      </c>
      <c r="IQ14" s="108" t="str">
        <f>'Debt &amp; Refi'!IK14</f>
        <v>#N/A</v>
      </c>
      <c r="IR14" s="108" t="str">
        <f>'Debt &amp; Refi'!IL14</f>
        <v>#N/A</v>
      </c>
      <c r="IS14" s="108" t="str">
        <f>'Debt &amp; Refi'!IM14</f>
        <v>#N/A</v>
      </c>
      <c r="IT14" s="108" t="str">
        <f>'Debt &amp; Refi'!IN14</f>
        <v>#N/A</v>
      </c>
      <c r="IU14" s="108" t="str">
        <f>'Debt &amp; Refi'!IO14</f>
        <v>#N/A</v>
      </c>
      <c r="IV14" s="108" t="str">
        <f>'Debt &amp; Refi'!IP14</f>
        <v>#N/A</v>
      </c>
      <c r="IW14" s="108" t="str">
        <f>'Debt &amp; Refi'!IQ14</f>
        <v>#N/A</v>
      </c>
      <c r="IX14" s="108" t="str">
        <f>'Debt &amp; Refi'!IR14</f>
        <v>#N/A</v>
      </c>
      <c r="IY14" s="108" t="str">
        <f>'Debt &amp; Refi'!IS14</f>
        <v>#N/A</v>
      </c>
      <c r="IZ14" s="108" t="str">
        <f>'Debt &amp; Refi'!IT14</f>
        <v>#N/A</v>
      </c>
      <c r="JA14" s="108" t="str">
        <f>'Debt &amp; Refi'!IU14</f>
        <v>#N/A</v>
      </c>
      <c r="JB14" s="108" t="str">
        <f>'Debt &amp; Refi'!IV14</f>
        <v>#N/A</v>
      </c>
      <c r="JC14" s="108" t="str">
        <f>'Debt &amp; Refi'!IW14</f>
        <v>#N/A</v>
      </c>
      <c r="JD14" s="108" t="str">
        <f>'Debt &amp; Refi'!IX14</f>
        <v>#N/A</v>
      </c>
      <c r="JE14" s="108" t="str">
        <f>'Debt &amp; Refi'!IY14</f>
        <v>#N/A</v>
      </c>
      <c r="JF14" s="108" t="str">
        <f>'Debt &amp; Refi'!IZ14</f>
        <v>#N/A</v>
      </c>
      <c r="JG14" s="108" t="str">
        <f>'Debt &amp; Refi'!JA14</f>
        <v>#N/A</v>
      </c>
      <c r="JH14" s="108" t="str">
        <f>'Debt &amp; Refi'!JB14</f>
        <v>#N/A</v>
      </c>
      <c r="JI14" s="108" t="str">
        <f>'Debt &amp; Refi'!JC14</f>
        <v>#N/A</v>
      </c>
      <c r="JJ14" s="108" t="str">
        <f>'Debt &amp; Refi'!JD14</f>
        <v>#N/A</v>
      </c>
      <c r="JK14" s="108" t="str">
        <f>'Debt &amp; Refi'!JE14</f>
        <v>#N/A</v>
      </c>
      <c r="JL14" s="108" t="str">
        <f>'Debt &amp; Refi'!JF14</f>
        <v>#N/A</v>
      </c>
      <c r="JM14" s="108" t="str">
        <f>'Debt &amp; Refi'!JG14</f>
        <v>#N/A</v>
      </c>
      <c r="JN14" s="108" t="str">
        <f>'Debt &amp; Refi'!JH14</f>
        <v>#N/A</v>
      </c>
      <c r="JO14" s="108" t="str">
        <f>'Debt &amp; Refi'!JI14</f>
        <v>#N/A</v>
      </c>
      <c r="JP14" s="108" t="str">
        <f>'Debt &amp; Refi'!JJ14</f>
        <v>#N/A</v>
      </c>
      <c r="JQ14" s="108" t="str">
        <f>'Debt &amp; Refi'!JK14</f>
        <v>#N/A</v>
      </c>
      <c r="JR14" s="108" t="str">
        <f>'Debt &amp; Refi'!JL14</f>
        <v>#N/A</v>
      </c>
      <c r="JS14" s="108" t="str">
        <f>'Debt &amp; Refi'!JM14</f>
        <v>#N/A</v>
      </c>
      <c r="JT14" s="108" t="str">
        <f>'Debt &amp; Refi'!JN14</f>
        <v>#N/A</v>
      </c>
      <c r="JU14" s="108" t="str">
        <f>'Debt &amp; Refi'!JO14</f>
        <v>#N/A</v>
      </c>
      <c r="JV14" s="108" t="str">
        <f>'Debt &amp; Refi'!JP14</f>
        <v>#N/A</v>
      </c>
      <c r="JW14" s="108" t="str">
        <f>'Debt &amp; Refi'!JQ14</f>
        <v>#N/A</v>
      </c>
      <c r="JX14" s="108" t="str">
        <f>'Debt &amp; Refi'!JR14</f>
        <v>#N/A</v>
      </c>
      <c r="JY14" s="108" t="str">
        <f>'Debt &amp; Refi'!JS14</f>
        <v>#N/A</v>
      </c>
      <c r="JZ14" s="108" t="str">
        <f>'Debt &amp; Refi'!JT14</f>
        <v>#N/A</v>
      </c>
      <c r="KA14" s="108" t="str">
        <f>'Debt &amp; Refi'!JU14</f>
        <v>#N/A</v>
      </c>
      <c r="KB14" s="108" t="str">
        <f>'Debt &amp; Refi'!JV14</f>
        <v>#N/A</v>
      </c>
      <c r="KC14" s="108" t="str">
        <f>'Debt &amp; Refi'!JW14</f>
        <v>#N/A</v>
      </c>
      <c r="KD14" s="108" t="str">
        <f>'Debt &amp; Refi'!JX14</f>
        <v>#N/A</v>
      </c>
      <c r="KE14" s="108" t="str">
        <f>'Debt &amp; Refi'!JY14</f>
        <v>#N/A</v>
      </c>
      <c r="KF14" s="108" t="str">
        <f>'Debt &amp; Refi'!JZ14</f>
        <v>#N/A</v>
      </c>
      <c r="KG14" s="108" t="str">
        <f>'Debt &amp; Refi'!KA14</f>
        <v>#N/A</v>
      </c>
      <c r="KH14" s="108" t="str">
        <f>'Debt &amp; Refi'!KB14</f>
        <v>#N/A</v>
      </c>
      <c r="KI14" s="108" t="str">
        <f>'Debt &amp; Refi'!KC14</f>
        <v>#N/A</v>
      </c>
      <c r="KJ14" s="108" t="str">
        <f>'Debt &amp; Refi'!KD14</f>
        <v>#N/A</v>
      </c>
      <c r="KK14" s="108" t="str">
        <f>'Debt &amp; Refi'!KE14</f>
        <v>#N/A</v>
      </c>
      <c r="KL14" s="108" t="str">
        <f>'Debt &amp; Refi'!KF14</f>
        <v>#N/A</v>
      </c>
      <c r="KM14" s="108" t="str">
        <f>'Debt &amp; Refi'!KG14</f>
        <v>#N/A</v>
      </c>
      <c r="KN14" s="108" t="str">
        <f>'Debt &amp; Refi'!KH14</f>
        <v>#N/A</v>
      </c>
      <c r="KO14" s="108" t="str">
        <f>'Debt &amp; Refi'!KI14</f>
        <v>#N/A</v>
      </c>
      <c r="KP14" s="108" t="str">
        <f>'Debt &amp; Refi'!KJ14</f>
        <v>#N/A</v>
      </c>
      <c r="KQ14" s="108" t="str">
        <f>'Debt &amp; Refi'!KK14</f>
        <v>#N/A</v>
      </c>
      <c r="KR14" s="108" t="str">
        <f>'Debt &amp; Refi'!KL14</f>
        <v>#N/A</v>
      </c>
      <c r="KS14" s="108" t="str">
        <f>'Debt &amp; Refi'!KM14</f>
        <v>#N/A</v>
      </c>
      <c r="KT14" s="108" t="str">
        <f>'Debt &amp; Refi'!KN14</f>
        <v>#N/A</v>
      </c>
      <c r="KU14" s="108" t="str">
        <f>'Debt &amp; Refi'!KO14</f>
        <v>#N/A</v>
      </c>
      <c r="KV14" s="108" t="str">
        <f>'Debt &amp; Refi'!KP14</f>
        <v>#N/A</v>
      </c>
      <c r="KW14" s="108" t="str">
        <f>'Debt &amp; Refi'!KQ14</f>
        <v>#N/A</v>
      </c>
      <c r="KX14" s="108" t="str">
        <f>'Debt &amp; Refi'!KR14</f>
        <v>#N/A</v>
      </c>
      <c r="KY14" s="108" t="str">
        <f>'Debt &amp; Refi'!KS14</f>
        <v>#N/A</v>
      </c>
      <c r="KZ14" s="108" t="str">
        <f>'Debt &amp; Refi'!KT14</f>
        <v>#N/A</v>
      </c>
      <c r="LA14" s="108" t="str">
        <f>'Debt &amp; Refi'!KU14</f>
        <v>#N/A</v>
      </c>
      <c r="LB14" s="108" t="str">
        <f>'Debt &amp; Refi'!KV14</f>
        <v>#N/A</v>
      </c>
      <c r="LC14" s="108" t="str">
        <f>'Debt &amp; Refi'!KW14</f>
        <v>#N/A</v>
      </c>
      <c r="LD14" s="108" t="str">
        <f>'Debt &amp; Refi'!KX14</f>
        <v>#N/A</v>
      </c>
      <c r="LE14" s="108" t="str">
        <f>'Debt &amp; Refi'!KY14</f>
        <v>#N/A</v>
      </c>
      <c r="LF14" s="108" t="str">
        <f>'Debt &amp; Refi'!KZ14</f>
        <v>#N/A</v>
      </c>
      <c r="LG14" s="108" t="str">
        <f>'Debt &amp; Refi'!LA14</f>
        <v>#N/A</v>
      </c>
      <c r="LH14" s="108" t="str">
        <f>'Debt &amp; Refi'!LB14</f>
        <v>#N/A</v>
      </c>
      <c r="LI14" s="108" t="str">
        <f>'Debt &amp; Refi'!LC14</f>
        <v>#N/A</v>
      </c>
      <c r="LJ14" s="108" t="str">
        <f>'Debt &amp; Refi'!LD14</f>
        <v>#N/A</v>
      </c>
      <c r="LK14" s="108" t="str">
        <f>'Debt &amp; Refi'!LE14</f>
        <v>#N/A</v>
      </c>
      <c r="LL14" s="108" t="str">
        <f>'Debt &amp; Refi'!LF14</f>
        <v>#N/A</v>
      </c>
      <c r="LM14" s="108" t="str">
        <f>'Debt &amp; Refi'!LG14</f>
        <v>#N/A</v>
      </c>
      <c r="LN14" s="108" t="str">
        <f>'Debt &amp; Refi'!LH14</f>
        <v>#N/A</v>
      </c>
      <c r="LO14" s="108" t="str">
        <f>'Debt &amp; Refi'!LI14</f>
        <v>#N/A</v>
      </c>
      <c r="LP14" s="108" t="str">
        <f>'Debt &amp; Refi'!LJ14</f>
        <v>#N/A</v>
      </c>
      <c r="LQ14" s="108" t="str">
        <f>'Debt &amp; Refi'!LK14</f>
        <v>#N/A</v>
      </c>
      <c r="LR14" s="108" t="str">
        <f>'Debt &amp; Refi'!LL14</f>
        <v>#N/A</v>
      </c>
      <c r="LS14" s="108" t="str">
        <f>'Debt &amp; Refi'!LM14</f>
        <v>#N/A</v>
      </c>
      <c r="LT14" s="108" t="str">
        <f>'Debt &amp; Refi'!LN14</f>
        <v>#N/A</v>
      </c>
      <c r="LU14" s="108" t="str">
        <f>'Debt &amp; Refi'!LO14</f>
        <v>#N/A</v>
      </c>
      <c r="LV14" s="108" t="str">
        <f>'Debt &amp; Refi'!LP14</f>
        <v>#N/A</v>
      </c>
      <c r="LW14" s="108" t="str">
        <f>'Debt &amp; Refi'!LQ14</f>
        <v>#N/A</v>
      </c>
      <c r="LX14" s="108" t="str">
        <f>'Debt &amp; Refi'!LR14</f>
        <v>#N/A</v>
      </c>
      <c r="LY14" s="108" t="str">
        <f>'Debt &amp; Refi'!LS14</f>
        <v>#N/A</v>
      </c>
      <c r="LZ14" s="108" t="str">
        <f>'Debt &amp; Refi'!LT14</f>
        <v>#N/A</v>
      </c>
      <c r="MA14" s="108" t="str">
        <f>'Debt &amp; Refi'!LU14</f>
        <v>#N/A</v>
      </c>
      <c r="MB14" s="108" t="str">
        <f>'Debt &amp; Refi'!LV14</f>
        <v>#N/A</v>
      </c>
      <c r="MC14" s="108" t="str">
        <f>'Debt &amp; Refi'!LW14</f>
        <v>#N/A</v>
      </c>
      <c r="MD14" s="108" t="str">
        <f>'Debt &amp; Refi'!LX14</f>
        <v>#N/A</v>
      </c>
      <c r="ME14" s="108" t="str">
        <f>'Debt &amp; Refi'!LY14</f>
        <v>#N/A</v>
      </c>
      <c r="MF14" s="108" t="str">
        <f>'Debt &amp; Refi'!LZ14</f>
        <v>#N/A</v>
      </c>
      <c r="MG14" s="108" t="str">
        <f>'Debt &amp; Refi'!MA14</f>
        <v>#N/A</v>
      </c>
      <c r="MH14" s="108" t="str">
        <f>'Debt &amp; Refi'!MB14</f>
        <v>#N/A</v>
      </c>
      <c r="MI14" s="108" t="str">
        <f>'Debt &amp; Refi'!MC14</f>
        <v>#N/A</v>
      </c>
      <c r="MJ14" s="108" t="str">
        <f>'Debt &amp; Refi'!MD14</f>
        <v>#N/A</v>
      </c>
      <c r="MK14" s="108" t="str">
        <f>'Debt &amp; Refi'!ME14</f>
        <v>#N/A</v>
      </c>
      <c r="ML14" s="108" t="str">
        <f>'Debt &amp; Refi'!MF14</f>
        <v>#N/A</v>
      </c>
      <c r="MM14" s="108" t="str">
        <f>'Debt &amp; Refi'!MG14</f>
        <v>#N/A</v>
      </c>
      <c r="MN14" s="108" t="str">
        <f>'Debt &amp; Refi'!MH14</f>
        <v>#N/A</v>
      </c>
      <c r="MO14" s="108" t="str">
        <f>'Debt &amp; Refi'!MI14</f>
        <v>#N/A</v>
      </c>
      <c r="MP14" s="108" t="str">
        <f>'Debt &amp; Refi'!MJ14</f>
        <v>#N/A</v>
      </c>
      <c r="MQ14" s="108" t="str">
        <f>'Debt &amp; Refi'!MK14</f>
        <v>#N/A</v>
      </c>
      <c r="MR14" s="108" t="str">
        <f>'Debt &amp; Refi'!ML14</f>
        <v>#N/A</v>
      </c>
      <c r="MS14" s="108" t="str">
        <f>'Debt &amp; Refi'!MM14</f>
        <v>#N/A</v>
      </c>
      <c r="MT14" s="108" t="str">
        <f>'Debt &amp; Refi'!MN14</f>
        <v>#N/A</v>
      </c>
      <c r="MU14" s="108" t="str">
        <f>'Debt &amp; Refi'!MO14</f>
        <v>#N/A</v>
      </c>
      <c r="MV14" s="108" t="str">
        <f>'Debt &amp; Refi'!MP14</f>
        <v>#N/A</v>
      </c>
      <c r="MW14" s="108" t="str">
        <f>'Debt &amp; Refi'!MQ14</f>
        <v>#N/A</v>
      </c>
      <c r="MX14" s="108" t="str">
        <f>'Debt &amp; Refi'!MR14</f>
        <v>#N/A</v>
      </c>
      <c r="MY14" s="108" t="str">
        <f>'Debt &amp; Refi'!MS14</f>
        <v>#N/A</v>
      </c>
      <c r="MZ14" s="108" t="str">
        <f>'Debt &amp; Refi'!MT14</f>
        <v>#N/A</v>
      </c>
      <c r="NA14" s="108" t="str">
        <f>'Debt &amp; Refi'!MU14</f>
        <v>#N/A</v>
      </c>
      <c r="NB14" s="108" t="str">
        <f>'Debt &amp; Refi'!MV14</f>
        <v>#N/A</v>
      </c>
      <c r="NC14" s="108" t="str">
        <f>'Debt &amp; Refi'!MW14</f>
        <v>#N/A</v>
      </c>
      <c r="ND14" s="108" t="str">
        <f>'Debt &amp; Refi'!MX14</f>
        <v>#N/A</v>
      </c>
      <c r="NE14" s="108" t="str">
        <f>'Debt &amp; Refi'!MY14</f>
        <v>#N/A</v>
      </c>
      <c r="NF14" s="108" t="str">
        <f>'Debt &amp; Refi'!MZ14</f>
        <v>#N/A</v>
      </c>
      <c r="NG14" s="108" t="str">
        <f>'Debt &amp; Refi'!NA14</f>
        <v>#N/A</v>
      </c>
      <c r="NH14" s="108" t="str">
        <f>'Debt &amp; Refi'!NB14</f>
        <v>#N/A</v>
      </c>
      <c r="NI14" s="108" t="str">
        <f>'Debt &amp; Refi'!NC14</f>
        <v>#N/A</v>
      </c>
      <c r="NJ14" s="108" t="str">
        <f>'Debt &amp; Refi'!ND14</f>
        <v>#N/A</v>
      </c>
      <c r="NK14" s="108" t="str">
        <f>'Debt &amp; Refi'!NE14</f>
        <v>#N/A</v>
      </c>
      <c r="NL14" s="108" t="str">
        <f>'Debt &amp; Refi'!NF14</f>
        <v>#N/A</v>
      </c>
      <c r="NM14" s="108" t="str">
        <f>'Debt &amp; Refi'!NG14</f>
        <v>#N/A</v>
      </c>
      <c r="NN14" s="108" t="str">
        <f>'Debt &amp; Refi'!NH14</f>
        <v>#N/A</v>
      </c>
      <c r="NO14" s="185"/>
    </row>
    <row r="15" ht="19.5" customHeight="1">
      <c r="A15" s="186"/>
      <c r="B15" s="186" t="s">
        <v>251</v>
      </c>
      <c r="C15" s="199" t="s">
        <v>249</v>
      </c>
      <c r="D15" s="186"/>
      <c r="E15" s="185"/>
      <c r="F15" s="185"/>
      <c r="G15" s="186"/>
      <c r="H15" s="186"/>
      <c r="I15" s="186"/>
      <c r="J15" s="185"/>
      <c r="K15" s="202"/>
      <c r="L15" s="185"/>
      <c r="M15" s="46" t="s">
        <v>208</v>
      </c>
      <c r="O15" s="108">
        <f>'Debt &amp; Refi'!I15</f>
        <v>0</v>
      </c>
      <c r="P15" s="108">
        <f>'Debt &amp; Refi'!J15</f>
        <v>145030.2408</v>
      </c>
      <c r="Q15" s="108">
        <f>'Debt &amp; Refi'!K15</f>
        <v>144190.2918</v>
      </c>
      <c r="R15" s="108">
        <f>'Debt &amp; Refi'!L15</f>
        <v>139998.8551</v>
      </c>
      <c r="S15" s="108">
        <f>'Debt &amp; Refi'!M15</f>
        <v>139078.7176</v>
      </c>
      <c r="T15" s="108">
        <f>'Debt &amp; Refi'!N15</f>
        <v>138207.8525</v>
      </c>
      <c r="U15" s="108">
        <f>'Debt &amp; Refi'!O15</f>
        <v>137219.8931</v>
      </c>
      <c r="V15" s="108">
        <f>'Debt &amp; Refi'!P15</f>
        <v>135992.3347</v>
      </c>
      <c r="W15" s="108">
        <f>'Debt &amp; Refi'!Q15</f>
        <v>135259.4323</v>
      </c>
      <c r="X15" s="108">
        <f>'Debt &amp; Refi'!R15</f>
        <v>132416.3196</v>
      </c>
      <c r="Y15" s="108">
        <f>'Debt &amp; Refi'!S15</f>
        <v>131864.8555</v>
      </c>
      <c r="Z15" s="108">
        <f>'Debt &amp; Refi'!T15</f>
        <v>131870.8454</v>
      </c>
      <c r="AA15" s="108">
        <f>'Debt &amp; Refi'!U15</f>
        <v>129335.5402</v>
      </c>
      <c r="AB15" s="108">
        <f>'Debt &amp; Refi'!V15</f>
        <v>129157.7732</v>
      </c>
      <c r="AC15" s="108">
        <f>'Debt &amp; Refi'!W15</f>
        <v>129160.4784</v>
      </c>
      <c r="AD15" s="108">
        <f>'Debt &amp; Refi'!X15</f>
        <v>128327.8718</v>
      </c>
      <c r="AE15" s="108">
        <f>'Debt &amp; Refi'!Y15</f>
        <v>128270.6772</v>
      </c>
      <c r="AF15" s="108">
        <f>'Debt &amp; Refi'!Z15</f>
        <v>128262.755</v>
      </c>
      <c r="AG15" s="108">
        <f>'Debt &amp; Refi'!AA15</f>
        <v>128295.9897</v>
      </c>
      <c r="AH15" s="108">
        <f>'Debt &amp; Refi'!AB15</f>
        <v>128436.6575</v>
      </c>
      <c r="AI15" s="108">
        <f>'Debt &amp; Refi'!AC15</f>
        <v>128615.5839</v>
      </c>
      <c r="AJ15" s="108">
        <f>'Debt &amp; Refi'!AD15</f>
        <v>128794.5102</v>
      </c>
      <c r="AK15" s="108">
        <f>'Debt &amp; Refi'!AE15</f>
        <v>128980.5859</v>
      </c>
      <c r="AL15" s="108">
        <f>'Debt &amp; Refi'!AF15</f>
        <v>129201.2488</v>
      </c>
      <c r="AM15" s="108">
        <f>'Debt &amp; Refi'!AG15</f>
        <v>129426.1627</v>
      </c>
      <c r="AN15" s="108">
        <f>'Debt &amp; Refi'!AH15</f>
        <v>129662.8634</v>
      </c>
      <c r="AO15" s="108">
        <f>'Debt &amp; Refi'!AI15</f>
        <v>129923.9103</v>
      </c>
      <c r="AP15" s="108">
        <f>'Debt &amp; Refi'!AJ15</f>
        <v>130197.5169</v>
      </c>
      <c r="AQ15" s="108">
        <f>'Debt &amp; Refi'!AK15</f>
        <v>130476.1474</v>
      </c>
      <c r="AR15" s="108">
        <f>'Debt &amp; Refi'!AL15</f>
        <v>130734.1028</v>
      </c>
      <c r="AS15" s="108">
        <f>'Debt &amp; Refi'!AM15</f>
        <v>130988.1936</v>
      </c>
      <c r="AT15" s="108">
        <f>'Debt &amp; Refi'!AN15</f>
        <v>0</v>
      </c>
      <c r="AU15" s="108">
        <f>'Debt &amp; Refi'!AO15</f>
        <v>0</v>
      </c>
      <c r="AV15" s="108">
        <f>'Debt &amp; Refi'!AP15</f>
        <v>0</v>
      </c>
      <c r="AW15" s="108">
        <f>'Debt &amp; Refi'!AQ15</f>
        <v>0</v>
      </c>
      <c r="AX15" s="108">
        <f>'Debt &amp; Refi'!AR15</f>
        <v>0</v>
      </c>
      <c r="AY15" s="108">
        <f>'Debt &amp; Refi'!AS15</f>
        <v>0</v>
      </c>
      <c r="AZ15" s="108">
        <f>'Debt &amp; Refi'!AT15</f>
        <v>0</v>
      </c>
      <c r="BA15" s="108">
        <f>'Debt &amp; Refi'!AU15</f>
        <v>0</v>
      </c>
      <c r="BB15" s="108">
        <f>'Debt &amp; Refi'!AV15</f>
        <v>0</v>
      </c>
      <c r="BC15" s="108">
        <f>'Debt &amp; Refi'!AW15</f>
        <v>0</v>
      </c>
      <c r="BD15" s="108">
        <f>'Debt &amp; Refi'!AX15</f>
        <v>0</v>
      </c>
      <c r="BE15" s="108">
        <f>'Debt &amp; Refi'!AY15</f>
        <v>0</v>
      </c>
      <c r="BF15" s="108">
        <f>'Debt &amp; Refi'!AZ15</f>
        <v>0</v>
      </c>
      <c r="BG15" s="108">
        <f>'Debt &amp; Refi'!BA15</f>
        <v>0</v>
      </c>
      <c r="BH15" s="108">
        <f>'Debt &amp; Refi'!BB15</f>
        <v>0</v>
      </c>
      <c r="BI15" s="108">
        <f>'Debt &amp; Refi'!BC15</f>
        <v>0</v>
      </c>
      <c r="BJ15" s="108">
        <f>'Debt &amp; Refi'!BD15</f>
        <v>0</v>
      </c>
      <c r="BK15" s="108">
        <f>'Debt &amp; Refi'!BE15</f>
        <v>0</v>
      </c>
      <c r="BL15" s="108">
        <f>'Debt &amp; Refi'!BF15</f>
        <v>0</v>
      </c>
      <c r="BM15" s="108">
        <f>'Debt &amp; Refi'!BG15</f>
        <v>0</v>
      </c>
      <c r="BN15" s="108">
        <f>'Debt &amp; Refi'!BH15</f>
        <v>0</v>
      </c>
      <c r="BO15" s="108">
        <f>'Debt &amp; Refi'!BI15</f>
        <v>0</v>
      </c>
      <c r="BP15" s="108">
        <f>'Debt &amp; Refi'!BJ15</f>
        <v>0</v>
      </c>
      <c r="BQ15" s="108">
        <f>'Debt &amp; Refi'!BK15</f>
        <v>0</v>
      </c>
      <c r="BR15" s="108">
        <f>'Debt &amp; Refi'!BL15</f>
        <v>0</v>
      </c>
      <c r="BS15" s="108">
        <f>'Debt &amp; Refi'!BM15</f>
        <v>0</v>
      </c>
      <c r="BT15" s="108">
        <f>'Debt &amp; Refi'!BN15</f>
        <v>0</v>
      </c>
      <c r="BU15" s="108">
        <f>'Debt &amp; Refi'!BO15</f>
        <v>0</v>
      </c>
      <c r="BV15" s="108">
        <f>'Debt &amp; Refi'!BP15</f>
        <v>0</v>
      </c>
      <c r="BW15" s="108">
        <f>'Debt &amp; Refi'!BQ15</f>
        <v>0</v>
      </c>
      <c r="BX15" s="108">
        <f>'Debt &amp; Refi'!BR15</f>
        <v>0</v>
      </c>
      <c r="BY15" s="108">
        <f>'Debt &amp; Refi'!BS15</f>
        <v>0</v>
      </c>
      <c r="BZ15" s="108">
        <f>'Debt &amp; Refi'!BT15</f>
        <v>0</v>
      </c>
      <c r="CA15" s="108">
        <f>'Debt &amp; Refi'!BU15</f>
        <v>0</v>
      </c>
      <c r="CB15" s="108">
        <f>'Debt &amp; Refi'!BV15</f>
        <v>0</v>
      </c>
      <c r="CC15" s="108">
        <f>'Debt &amp; Refi'!BW15</f>
        <v>0</v>
      </c>
      <c r="CD15" s="108">
        <f>'Debt &amp; Refi'!BX15</f>
        <v>0</v>
      </c>
      <c r="CE15" s="108">
        <f>'Debt &amp; Refi'!BY15</f>
        <v>0</v>
      </c>
      <c r="CF15" s="108">
        <f>'Debt &amp; Refi'!BZ15</f>
        <v>0</v>
      </c>
      <c r="CG15" s="108">
        <f>'Debt &amp; Refi'!CA15</f>
        <v>0</v>
      </c>
      <c r="CH15" s="108">
        <f>'Debt &amp; Refi'!CB15</f>
        <v>0</v>
      </c>
      <c r="CI15" s="108">
        <f>'Debt &amp; Refi'!CC15</f>
        <v>0</v>
      </c>
      <c r="CJ15" s="108">
        <f>'Debt &amp; Refi'!CD15</f>
        <v>0</v>
      </c>
      <c r="CK15" s="108">
        <f>'Debt &amp; Refi'!CE15</f>
        <v>0</v>
      </c>
      <c r="CL15" s="108">
        <f>'Debt &amp; Refi'!CF15</f>
        <v>0</v>
      </c>
      <c r="CM15" s="108">
        <f>'Debt &amp; Refi'!CG15</f>
        <v>0</v>
      </c>
      <c r="CN15" s="108">
        <f>'Debt &amp; Refi'!CH15</f>
        <v>0</v>
      </c>
      <c r="CO15" s="108">
        <f>'Debt &amp; Refi'!CI15</f>
        <v>0</v>
      </c>
      <c r="CP15" s="108">
        <f>'Debt &amp; Refi'!CJ15</f>
        <v>0</v>
      </c>
      <c r="CQ15" s="108">
        <f>'Debt &amp; Refi'!CK15</f>
        <v>0</v>
      </c>
      <c r="CR15" s="108">
        <f>'Debt &amp; Refi'!CL15</f>
        <v>0</v>
      </c>
      <c r="CS15" s="108">
        <f>'Debt &amp; Refi'!CM15</f>
        <v>0</v>
      </c>
      <c r="CT15" s="108">
        <f>'Debt &amp; Refi'!CN15</f>
        <v>0</v>
      </c>
      <c r="CU15" s="108">
        <f>'Debt &amp; Refi'!CO15</f>
        <v>0</v>
      </c>
      <c r="CV15" s="108">
        <f>'Debt &amp; Refi'!CP15</f>
        <v>0</v>
      </c>
      <c r="CW15" s="108">
        <f>'Debt &amp; Refi'!CQ15</f>
        <v>0</v>
      </c>
      <c r="CX15" s="108">
        <f>'Debt &amp; Refi'!CR15</f>
        <v>0</v>
      </c>
      <c r="CY15" s="108">
        <f>'Debt &amp; Refi'!CS15</f>
        <v>0</v>
      </c>
      <c r="CZ15" s="108">
        <f>'Debt &amp; Refi'!CT15</f>
        <v>0</v>
      </c>
      <c r="DA15" s="108">
        <f>'Debt &amp; Refi'!CU15</f>
        <v>0</v>
      </c>
      <c r="DB15" s="108">
        <f>'Debt &amp; Refi'!CV15</f>
        <v>0</v>
      </c>
      <c r="DC15" s="108">
        <f>'Debt &amp; Refi'!CW15</f>
        <v>0</v>
      </c>
      <c r="DD15" s="108">
        <f>'Debt &amp; Refi'!CX15</f>
        <v>0</v>
      </c>
      <c r="DE15" s="108">
        <f>'Debt &amp; Refi'!CY15</f>
        <v>0</v>
      </c>
      <c r="DF15" s="108">
        <f>'Debt &amp; Refi'!CZ15</f>
        <v>0</v>
      </c>
      <c r="DG15" s="108">
        <f>'Debt &amp; Refi'!DA15</f>
        <v>0</v>
      </c>
      <c r="DH15" s="108">
        <f>'Debt &amp; Refi'!DB15</f>
        <v>0</v>
      </c>
      <c r="DI15" s="108">
        <f>'Debt &amp; Refi'!DC15</f>
        <v>0</v>
      </c>
      <c r="DJ15" s="108">
        <f>'Debt &amp; Refi'!DD15</f>
        <v>0</v>
      </c>
      <c r="DK15" s="108">
        <f>'Debt &amp; Refi'!DE15</f>
        <v>0</v>
      </c>
      <c r="DL15" s="108">
        <f>'Debt &amp; Refi'!DF15</f>
        <v>0</v>
      </c>
      <c r="DM15" s="108">
        <f>'Debt &amp; Refi'!DG15</f>
        <v>0</v>
      </c>
      <c r="DN15" s="108">
        <f>'Debt &amp; Refi'!DH15</f>
        <v>0</v>
      </c>
      <c r="DO15" s="108">
        <f>'Debt &amp; Refi'!DI15</f>
        <v>0</v>
      </c>
      <c r="DP15" s="108">
        <f>'Debt &amp; Refi'!DJ15</f>
        <v>0</v>
      </c>
      <c r="DQ15" s="108">
        <f>'Debt &amp; Refi'!DK15</f>
        <v>0</v>
      </c>
      <c r="DR15" s="108">
        <f>'Debt &amp; Refi'!DL15</f>
        <v>0</v>
      </c>
      <c r="DS15" s="108">
        <f>'Debt &amp; Refi'!DM15</f>
        <v>0</v>
      </c>
      <c r="DT15" s="108">
        <f>'Debt &amp; Refi'!DN15</f>
        <v>0</v>
      </c>
      <c r="DU15" s="108">
        <f>'Debt &amp; Refi'!DO15</f>
        <v>0</v>
      </c>
      <c r="DV15" s="108">
        <f>'Debt &amp; Refi'!DP15</f>
        <v>0</v>
      </c>
      <c r="DW15" s="108">
        <f>'Debt &amp; Refi'!DQ15</f>
        <v>0</v>
      </c>
      <c r="DX15" s="108">
        <f>'Debt &amp; Refi'!DR15</f>
        <v>0</v>
      </c>
      <c r="DY15" s="108">
        <f>'Debt &amp; Refi'!DS15</f>
        <v>0</v>
      </c>
      <c r="DZ15" s="108">
        <f>'Debt &amp; Refi'!DT15</f>
        <v>0</v>
      </c>
      <c r="EA15" s="108">
        <f>'Debt &amp; Refi'!DU15</f>
        <v>0</v>
      </c>
      <c r="EB15" s="108">
        <f>'Debt &amp; Refi'!DV15</f>
        <v>0</v>
      </c>
      <c r="EC15" s="108">
        <f>'Debt &amp; Refi'!DW15</f>
        <v>0</v>
      </c>
      <c r="ED15" s="108">
        <f>'Debt &amp; Refi'!DX15</f>
        <v>0</v>
      </c>
      <c r="EE15" s="108">
        <f>'Debt &amp; Refi'!DY15</f>
        <v>0</v>
      </c>
      <c r="EF15" s="108">
        <f>'Debt &amp; Refi'!DZ15</f>
        <v>0</v>
      </c>
      <c r="EG15" s="108">
        <f>'Debt &amp; Refi'!EA15</f>
        <v>0</v>
      </c>
      <c r="EH15" s="108">
        <f>'Debt &amp; Refi'!EB15</f>
        <v>0</v>
      </c>
      <c r="EI15" s="108" t="str">
        <f>'Debt &amp; Refi'!EC15</f>
        <v>#N/A</v>
      </c>
      <c r="EJ15" s="108" t="str">
        <f>'Debt &amp; Refi'!ED15</f>
        <v>#N/A</v>
      </c>
      <c r="EK15" s="108" t="str">
        <f>'Debt &amp; Refi'!EE15</f>
        <v>#N/A</v>
      </c>
      <c r="EL15" s="108" t="str">
        <f>'Debt &amp; Refi'!EF15</f>
        <v>#N/A</v>
      </c>
      <c r="EM15" s="108" t="str">
        <f>'Debt &amp; Refi'!EG15</f>
        <v>#N/A</v>
      </c>
      <c r="EN15" s="108" t="str">
        <f>'Debt &amp; Refi'!EH15</f>
        <v>#N/A</v>
      </c>
      <c r="EO15" s="108" t="str">
        <f>'Debt &amp; Refi'!EI15</f>
        <v>#N/A</v>
      </c>
      <c r="EP15" s="108" t="str">
        <f>'Debt &amp; Refi'!EJ15</f>
        <v>#N/A</v>
      </c>
      <c r="EQ15" s="108" t="str">
        <f>'Debt &amp; Refi'!EK15</f>
        <v>#N/A</v>
      </c>
      <c r="ER15" s="108" t="str">
        <f>'Debt &amp; Refi'!EL15</f>
        <v>#N/A</v>
      </c>
      <c r="ES15" s="108" t="str">
        <f>'Debt &amp; Refi'!EM15</f>
        <v>#N/A</v>
      </c>
      <c r="ET15" s="108" t="str">
        <f>'Debt &amp; Refi'!EN15</f>
        <v>#N/A</v>
      </c>
      <c r="EU15" s="108" t="str">
        <f>'Debt &amp; Refi'!EO15</f>
        <v>#N/A</v>
      </c>
      <c r="EV15" s="108" t="str">
        <f>'Debt &amp; Refi'!EP15</f>
        <v>#N/A</v>
      </c>
      <c r="EW15" s="108" t="str">
        <f>'Debt &amp; Refi'!EQ15</f>
        <v>#N/A</v>
      </c>
      <c r="EX15" s="108" t="str">
        <f>'Debt &amp; Refi'!ER15</f>
        <v>#N/A</v>
      </c>
      <c r="EY15" s="108" t="str">
        <f>'Debt &amp; Refi'!ES15</f>
        <v>#N/A</v>
      </c>
      <c r="EZ15" s="108" t="str">
        <f>'Debt &amp; Refi'!ET15</f>
        <v>#N/A</v>
      </c>
      <c r="FA15" s="108" t="str">
        <f>'Debt &amp; Refi'!EU15</f>
        <v>#N/A</v>
      </c>
      <c r="FB15" s="108" t="str">
        <f>'Debt &amp; Refi'!EV15</f>
        <v>#N/A</v>
      </c>
      <c r="FC15" s="108" t="str">
        <f>'Debt &amp; Refi'!EW15</f>
        <v>#N/A</v>
      </c>
      <c r="FD15" s="108" t="str">
        <f>'Debt &amp; Refi'!EX15</f>
        <v>#N/A</v>
      </c>
      <c r="FE15" s="108" t="str">
        <f>'Debt &amp; Refi'!EY15</f>
        <v>#N/A</v>
      </c>
      <c r="FF15" s="108" t="str">
        <f>'Debt &amp; Refi'!EZ15</f>
        <v>#N/A</v>
      </c>
      <c r="FG15" s="108" t="str">
        <f>'Debt &amp; Refi'!FA15</f>
        <v>#N/A</v>
      </c>
      <c r="FH15" s="108" t="str">
        <f>'Debt &amp; Refi'!FB15</f>
        <v>#N/A</v>
      </c>
      <c r="FI15" s="108" t="str">
        <f>'Debt &amp; Refi'!FC15</f>
        <v>#N/A</v>
      </c>
      <c r="FJ15" s="108" t="str">
        <f>'Debt &amp; Refi'!FD15</f>
        <v>#N/A</v>
      </c>
      <c r="FK15" s="108" t="str">
        <f>'Debt &amp; Refi'!FE15</f>
        <v>#N/A</v>
      </c>
      <c r="FL15" s="108" t="str">
        <f>'Debt &amp; Refi'!FF15</f>
        <v>#N/A</v>
      </c>
      <c r="FM15" s="108" t="str">
        <f>'Debt &amp; Refi'!FG15</f>
        <v>#N/A</v>
      </c>
      <c r="FN15" s="108" t="str">
        <f>'Debt &amp; Refi'!FH15</f>
        <v>#N/A</v>
      </c>
      <c r="FO15" s="108" t="str">
        <f>'Debt &amp; Refi'!FI15</f>
        <v>#N/A</v>
      </c>
      <c r="FP15" s="108" t="str">
        <f>'Debt &amp; Refi'!FJ15</f>
        <v>#N/A</v>
      </c>
      <c r="FQ15" s="108" t="str">
        <f>'Debt &amp; Refi'!FK15</f>
        <v>#N/A</v>
      </c>
      <c r="FR15" s="108" t="str">
        <f>'Debt &amp; Refi'!FL15</f>
        <v>#N/A</v>
      </c>
      <c r="FS15" s="108" t="str">
        <f>'Debt &amp; Refi'!FM15</f>
        <v>#N/A</v>
      </c>
      <c r="FT15" s="108" t="str">
        <f>'Debt &amp; Refi'!FN15</f>
        <v>#N/A</v>
      </c>
      <c r="FU15" s="108" t="str">
        <f>'Debt &amp; Refi'!FO15</f>
        <v>#N/A</v>
      </c>
      <c r="FV15" s="108" t="str">
        <f>'Debt &amp; Refi'!FP15</f>
        <v>#N/A</v>
      </c>
      <c r="FW15" s="108" t="str">
        <f>'Debt &amp; Refi'!FQ15</f>
        <v>#N/A</v>
      </c>
      <c r="FX15" s="108" t="str">
        <f>'Debt &amp; Refi'!FR15</f>
        <v>#N/A</v>
      </c>
      <c r="FY15" s="108" t="str">
        <f>'Debt &amp; Refi'!FS15</f>
        <v>#N/A</v>
      </c>
      <c r="FZ15" s="108" t="str">
        <f>'Debt &amp; Refi'!FT15</f>
        <v>#N/A</v>
      </c>
      <c r="GA15" s="108" t="str">
        <f>'Debt &amp; Refi'!FU15</f>
        <v>#N/A</v>
      </c>
      <c r="GB15" s="108" t="str">
        <f>'Debt &amp; Refi'!FV15</f>
        <v>#N/A</v>
      </c>
      <c r="GC15" s="108" t="str">
        <f>'Debt &amp; Refi'!FW15</f>
        <v>#N/A</v>
      </c>
      <c r="GD15" s="108" t="str">
        <f>'Debt &amp; Refi'!FX15</f>
        <v>#N/A</v>
      </c>
      <c r="GE15" s="108" t="str">
        <f>'Debt &amp; Refi'!FY15</f>
        <v>#N/A</v>
      </c>
      <c r="GF15" s="108" t="str">
        <f>'Debt &amp; Refi'!FZ15</f>
        <v>#N/A</v>
      </c>
      <c r="GG15" s="108" t="str">
        <f>'Debt &amp; Refi'!GA15</f>
        <v>#N/A</v>
      </c>
      <c r="GH15" s="108" t="str">
        <f>'Debt &amp; Refi'!GB15</f>
        <v>#N/A</v>
      </c>
      <c r="GI15" s="108" t="str">
        <f>'Debt &amp; Refi'!GC15</f>
        <v>#N/A</v>
      </c>
      <c r="GJ15" s="108" t="str">
        <f>'Debt &amp; Refi'!GD15</f>
        <v>#N/A</v>
      </c>
      <c r="GK15" s="108" t="str">
        <f>'Debt &amp; Refi'!GE15</f>
        <v>#N/A</v>
      </c>
      <c r="GL15" s="108" t="str">
        <f>'Debt &amp; Refi'!GF15</f>
        <v>#N/A</v>
      </c>
      <c r="GM15" s="108" t="str">
        <f>'Debt &amp; Refi'!GG15</f>
        <v>#N/A</v>
      </c>
      <c r="GN15" s="108" t="str">
        <f>'Debt &amp; Refi'!GH15</f>
        <v>#N/A</v>
      </c>
      <c r="GO15" s="108" t="str">
        <f>'Debt &amp; Refi'!GI15</f>
        <v>#N/A</v>
      </c>
      <c r="GP15" s="108" t="str">
        <f>'Debt &amp; Refi'!GJ15</f>
        <v>#N/A</v>
      </c>
      <c r="GQ15" s="108" t="str">
        <f>'Debt &amp; Refi'!GK15</f>
        <v>#N/A</v>
      </c>
      <c r="GR15" s="108" t="str">
        <f>'Debt &amp; Refi'!GL15</f>
        <v>#N/A</v>
      </c>
      <c r="GS15" s="108" t="str">
        <f>'Debt &amp; Refi'!GM15</f>
        <v>#N/A</v>
      </c>
      <c r="GT15" s="108" t="str">
        <f>'Debt &amp; Refi'!GN15</f>
        <v>#N/A</v>
      </c>
      <c r="GU15" s="108" t="str">
        <f>'Debt &amp; Refi'!GO15</f>
        <v>#N/A</v>
      </c>
      <c r="GV15" s="108" t="str">
        <f>'Debt &amp; Refi'!GP15</f>
        <v>#N/A</v>
      </c>
      <c r="GW15" s="108" t="str">
        <f>'Debt &amp; Refi'!GQ15</f>
        <v>#N/A</v>
      </c>
      <c r="GX15" s="108" t="str">
        <f>'Debt &amp; Refi'!GR15</f>
        <v>#N/A</v>
      </c>
      <c r="GY15" s="108" t="str">
        <f>'Debt &amp; Refi'!GS15</f>
        <v>#N/A</v>
      </c>
      <c r="GZ15" s="108" t="str">
        <f>'Debt &amp; Refi'!GT15</f>
        <v>#N/A</v>
      </c>
      <c r="HA15" s="108" t="str">
        <f>'Debt &amp; Refi'!GU15</f>
        <v>#N/A</v>
      </c>
      <c r="HB15" s="108" t="str">
        <f>'Debt &amp; Refi'!GV15</f>
        <v>#N/A</v>
      </c>
      <c r="HC15" s="108" t="str">
        <f>'Debt &amp; Refi'!GW15</f>
        <v>#N/A</v>
      </c>
      <c r="HD15" s="108" t="str">
        <f>'Debt &amp; Refi'!GX15</f>
        <v>#N/A</v>
      </c>
      <c r="HE15" s="108" t="str">
        <f>'Debt &amp; Refi'!GY15</f>
        <v>#N/A</v>
      </c>
      <c r="HF15" s="108" t="str">
        <f>'Debt &amp; Refi'!GZ15</f>
        <v>#N/A</v>
      </c>
      <c r="HG15" s="108" t="str">
        <f>'Debt &amp; Refi'!HA15</f>
        <v>#N/A</v>
      </c>
      <c r="HH15" s="108" t="str">
        <f>'Debt &amp; Refi'!HB15</f>
        <v>#N/A</v>
      </c>
      <c r="HI15" s="108" t="str">
        <f>'Debt &amp; Refi'!HC15</f>
        <v>#N/A</v>
      </c>
      <c r="HJ15" s="108" t="str">
        <f>'Debt &amp; Refi'!HD15</f>
        <v>#N/A</v>
      </c>
      <c r="HK15" s="108" t="str">
        <f>'Debt &amp; Refi'!HE15</f>
        <v>#N/A</v>
      </c>
      <c r="HL15" s="108" t="str">
        <f>'Debt &amp; Refi'!HF15</f>
        <v>#N/A</v>
      </c>
      <c r="HM15" s="108" t="str">
        <f>'Debt &amp; Refi'!HG15</f>
        <v>#N/A</v>
      </c>
      <c r="HN15" s="108" t="str">
        <f>'Debt &amp; Refi'!HH15</f>
        <v>#N/A</v>
      </c>
      <c r="HO15" s="108" t="str">
        <f>'Debt &amp; Refi'!HI15</f>
        <v>#N/A</v>
      </c>
      <c r="HP15" s="108" t="str">
        <f>'Debt &amp; Refi'!HJ15</f>
        <v>#N/A</v>
      </c>
      <c r="HQ15" s="108" t="str">
        <f>'Debt &amp; Refi'!HK15</f>
        <v>#N/A</v>
      </c>
      <c r="HR15" s="108" t="str">
        <f>'Debt &amp; Refi'!HL15</f>
        <v>#N/A</v>
      </c>
      <c r="HS15" s="108" t="str">
        <f>'Debt &amp; Refi'!HM15</f>
        <v>#N/A</v>
      </c>
      <c r="HT15" s="108" t="str">
        <f>'Debt &amp; Refi'!HN15</f>
        <v>#N/A</v>
      </c>
      <c r="HU15" s="108" t="str">
        <f>'Debt &amp; Refi'!HO15</f>
        <v>#N/A</v>
      </c>
      <c r="HV15" s="108" t="str">
        <f>'Debt &amp; Refi'!HP15</f>
        <v>#N/A</v>
      </c>
      <c r="HW15" s="108" t="str">
        <f>'Debt &amp; Refi'!HQ15</f>
        <v>#N/A</v>
      </c>
      <c r="HX15" s="108" t="str">
        <f>'Debt &amp; Refi'!HR15</f>
        <v>#N/A</v>
      </c>
      <c r="HY15" s="108" t="str">
        <f>'Debt &amp; Refi'!HS15</f>
        <v>#N/A</v>
      </c>
      <c r="HZ15" s="108" t="str">
        <f>'Debt &amp; Refi'!HT15</f>
        <v>#N/A</v>
      </c>
      <c r="IA15" s="108" t="str">
        <f>'Debt &amp; Refi'!HU15</f>
        <v>#N/A</v>
      </c>
      <c r="IB15" s="108" t="str">
        <f>'Debt &amp; Refi'!HV15</f>
        <v>#N/A</v>
      </c>
      <c r="IC15" s="108" t="str">
        <f>'Debt &amp; Refi'!HW15</f>
        <v>#N/A</v>
      </c>
      <c r="ID15" s="108" t="str">
        <f>'Debt &amp; Refi'!HX15</f>
        <v>#N/A</v>
      </c>
      <c r="IE15" s="108" t="str">
        <f>'Debt &amp; Refi'!HY15</f>
        <v>#N/A</v>
      </c>
      <c r="IF15" s="108" t="str">
        <f>'Debt &amp; Refi'!HZ15</f>
        <v>#N/A</v>
      </c>
      <c r="IG15" s="108" t="str">
        <f>'Debt &amp; Refi'!IA15</f>
        <v>#N/A</v>
      </c>
      <c r="IH15" s="108" t="str">
        <f>'Debt &amp; Refi'!IB15</f>
        <v>#N/A</v>
      </c>
      <c r="II15" s="108" t="str">
        <f>'Debt &amp; Refi'!IC15</f>
        <v>#N/A</v>
      </c>
      <c r="IJ15" s="108" t="str">
        <f>'Debt &amp; Refi'!ID15</f>
        <v>#N/A</v>
      </c>
      <c r="IK15" s="108" t="str">
        <f>'Debt &amp; Refi'!IE15</f>
        <v>#N/A</v>
      </c>
      <c r="IL15" s="108" t="str">
        <f>'Debt &amp; Refi'!IF15</f>
        <v>#N/A</v>
      </c>
      <c r="IM15" s="108" t="str">
        <f>'Debt &amp; Refi'!IG15</f>
        <v>#N/A</v>
      </c>
      <c r="IN15" s="108" t="str">
        <f>'Debt &amp; Refi'!IH15</f>
        <v>#N/A</v>
      </c>
      <c r="IO15" s="108" t="str">
        <f>'Debt &amp; Refi'!II15</f>
        <v>#N/A</v>
      </c>
      <c r="IP15" s="108" t="str">
        <f>'Debt &amp; Refi'!IJ15</f>
        <v>#N/A</v>
      </c>
      <c r="IQ15" s="108" t="str">
        <f>'Debt &amp; Refi'!IK15</f>
        <v>#N/A</v>
      </c>
      <c r="IR15" s="108" t="str">
        <f>'Debt &amp; Refi'!IL15</f>
        <v>#N/A</v>
      </c>
      <c r="IS15" s="108" t="str">
        <f>'Debt &amp; Refi'!IM15</f>
        <v>#N/A</v>
      </c>
      <c r="IT15" s="108" t="str">
        <f>'Debt &amp; Refi'!IN15</f>
        <v>#N/A</v>
      </c>
      <c r="IU15" s="108" t="str">
        <f>'Debt &amp; Refi'!IO15</f>
        <v>#N/A</v>
      </c>
      <c r="IV15" s="108" t="str">
        <f>'Debt &amp; Refi'!IP15</f>
        <v>#N/A</v>
      </c>
      <c r="IW15" s="108" t="str">
        <f>'Debt &amp; Refi'!IQ15</f>
        <v>#N/A</v>
      </c>
      <c r="IX15" s="108" t="str">
        <f>'Debt &amp; Refi'!IR15</f>
        <v>#N/A</v>
      </c>
      <c r="IY15" s="108" t="str">
        <f>'Debt &amp; Refi'!IS15</f>
        <v>#N/A</v>
      </c>
      <c r="IZ15" s="108" t="str">
        <f>'Debt &amp; Refi'!IT15</f>
        <v>#N/A</v>
      </c>
      <c r="JA15" s="108" t="str">
        <f>'Debt &amp; Refi'!IU15</f>
        <v>#N/A</v>
      </c>
      <c r="JB15" s="108" t="str">
        <f>'Debt &amp; Refi'!IV15</f>
        <v>#N/A</v>
      </c>
      <c r="JC15" s="108" t="str">
        <f>'Debt &amp; Refi'!IW15</f>
        <v>#N/A</v>
      </c>
      <c r="JD15" s="108" t="str">
        <f>'Debt &amp; Refi'!IX15</f>
        <v>#N/A</v>
      </c>
      <c r="JE15" s="108" t="str">
        <f>'Debt &amp; Refi'!IY15</f>
        <v>#N/A</v>
      </c>
      <c r="JF15" s="108" t="str">
        <f>'Debt &amp; Refi'!IZ15</f>
        <v>#N/A</v>
      </c>
      <c r="JG15" s="108" t="str">
        <f>'Debt &amp; Refi'!JA15</f>
        <v>#N/A</v>
      </c>
      <c r="JH15" s="108" t="str">
        <f>'Debt &amp; Refi'!JB15</f>
        <v>#N/A</v>
      </c>
      <c r="JI15" s="108" t="str">
        <f>'Debt &amp; Refi'!JC15</f>
        <v>#N/A</v>
      </c>
      <c r="JJ15" s="108" t="str">
        <f>'Debt &amp; Refi'!JD15</f>
        <v>#N/A</v>
      </c>
      <c r="JK15" s="108" t="str">
        <f>'Debt &amp; Refi'!JE15</f>
        <v>#N/A</v>
      </c>
      <c r="JL15" s="108" t="str">
        <f>'Debt &amp; Refi'!JF15</f>
        <v>#N/A</v>
      </c>
      <c r="JM15" s="108" t="str">
        <f>'Debt &amp; Refi'!JG15</f>
        <v>#N/A</v>
      </c>
      <c r="JN15" s="108" t="str">
        <f>'Debt &amp; Refi'!JH15</f>
        <v>#N/A</v>
      </c>
      <c r="JO15" s="108" t="str">
        <f>'Debt &amp; Refi'!JI15</f>
        <v>#N/A</v>
      </c>
      <c r="JP15" s="108" t="str">
        <f>'Debt &amp; Refi'!JJ15</f>
        <v>#N/A</v>
      </c>
      <c r="JQ15" s="108" t="str">
        <f>'Debt &amp; Refi'!JK15</f>
        <v>#N/A</v>
      </c>
      <c r="JR15" s="108" t="str">
        <f>'Debt &amp; Refi'!JL15</f>
        <v>#N/A</v>
      </c>
      <c r="JS15" s="108" t="str">
        <f>'Debt &amp; Refi'!JM15</f>
        <v>#N/A</v>
      </c>
      <c r="JT15" s="108" t="str">
        <f>'Debt &amp; Refi'!JN15</f>
        <v>#N/A</v>
      </c>
      <c r="JU15" s="108" t="str">
        <f>'Debt &amp; Refi'!JO15</f>
        <v>#N/A</v>
      </c>
      <c r="JV15" s="108" t="str">
        <f>'Debt &amp; Refi'!JP15</f>
        <v>#N/A</v>
      </c>
      <c r="JW15" s="108" t="str">
        <f>'Debt &amp; Refi'!JQ15</f>
        <v>#N/A</v>
      </c>
      <c r="JX15" s="108" t="str">
        <f>'Debt &amp; Refi'!JR15</f>
        <v>#N/A</v>
      </c>
      <c r="JY15" s="108" t="str">
        <f>'Debt &amp; Refi'!JS15</f>
        <v>#N/A</v>
      </c>
      <c r="JZ15" s="108" t="str">
        <f>'Debt &amp; Refi'!JT15</f>
        <v>#N/A</v>
      </c>
      <c r="KA15" s="108" t="str">
        <f>'Debt &amp; Refi'!JU15</f>
        <v>#N/A</v>
      </c>
      <c r="KB15" s="108" t="str">
        <f>'Debt &amp; Refi'!JV15</f>
        <v>#N/A</v>
      </c>
      <c r="KC15" s="108" t="str">
        <f>'Debt &amp; Refi'!JW15</f>
        <v>#N/A</v>
      </c>
      <c r="KD15" s="108" t="str">
        <f>'Debt &amp; Refi'!JX15</f>
        <v>#N/A</v>
      </c>
      <c r="KE15" s="108" t="str">
        <f>'Debt &amp; Refi'!JY15</f>
        <v>#N/A</v>
      </c>
      <c r="KF15" s="108" t="str">
        <f>'Debt &amp; Refi'!JZ15</f>
        <v>#N/A</v>
      </c>
      <c r="KG15" s="108" t="str">
        <f>'Debt &amp; Refi'!KA15</f>
        <v>#N/A</v>
      </c>
      <c r="KH15" s="108" t="str">
        <f>'Debt &amp; Refi'!KB15</f>
        <v>#N/A</v>
      </c>
      <c r="KI15" s="108" t="str">
        <f>'Debt &amp; Refi'!KC15</f>
        <v>#N/A</v>
      </c>
      <c r="KJ15" s="108" t="str">
        <f>'Debt &amp; Refi'!KD15</f>
        <v>#N/A</v>
      </c>
      <c r="KK15" s="108" t="str">
        <f>'Debt &amp; Refi'!KE15</f>
        <v>#N/A</v>
      </c>
      <c r="KL15" s="108" t="str">
        <f>'Debt &amp; Refi'!KF15</f>
        <v>#N/A</v>
      </c>
      <c r="KM15" s="108" t="str">
        <f>'Debt &amp; Refi'!KG15</f>
        <v>#N/A</v>
      </c>
      <c r="KN15" s="108" t="str">
        <f>'Debt &amp; Refi'!KH15</f>
        <v>#N/A</v>
      </c>
      <c r="KO15" s="108" t="str">
        <f>'Debt &amp; Refi'!KI15</f>
        <v>#N/A</v>
      </c>
      <c r="KP15" s="108" t="str">
        <f>'Debt &amp; Refi'!KJ15</f>
        <v>#N/A</v>
      </c>
      <c r="KQ15" s="108" t="str">
        <f>'Debt &amp; Refi'!KK15</f>
        <v>#N/A</v>
      </c>
      <c r="KR15" s="108" t="str">
        <f>'Debt &amp; Refi'!KL15</f>
        <v>#N/A</v>
      </c>
      <c r="KS15" s="108" t="str">
        <f>'Debt &amp; Refi'!KM15</f>
        <v>#N/A</v>
      </c>
      <c r="KT15" s="108" t="str">
        <f>'Debt &amp; Refi'!KN15</f>
        <v>#N/A</v>
      </c>
      <c r="KU15" s="108" t="str">
        <f>'Debt &amp; Refi'!KO15</f>
        <v>#N/A</v>
      </c>
      <c r="KV15" s="108" t="str">
        <f>'Debt &amp; Refi'!KP15</f>
        <v>#N/A</v>
      </c>
      <c r="KW15" s="108" t="str">
        <f>'Debt &amp; Refi'!KQ15</f>
        <v>#N/A</v>
      </c>
      <c r="KX15" s="108" t="str">
        <f>'Debt &amp; Refi'!KR15</f>
        <v>#N/A</v>
      </c>
      <c r="KY15" s="108" t="str">
        <f>'Debt &amp; Refi'!KS15</f>
        <v>#N/A</v>
      </c>
      <c r="KZ15" s="108" t="str">
        <f>'Debt &amp; Refi'!KT15</f>
        <v>#N/A</v>
      </c>
      <c r="LA15" s="108" t="str">
        <f>'Debt &amp; Refi'!KU15</f>
        <v>#N/A</v>
      </c>
      <c r="LB15" s="108" t="str">
        <f>'Debt &amp; Refi'!KV15</f>
        <v>#N/A</v>
      </c>
      <c r="LC15" s="108" t="str">
        <f>'Debt &amp; Refi'!KW15</f>
        <v>#N/A</v>
      </c>
      <c r="LD15" s="108" t="str">
        <f>'Debt &amp; Refi'!KX15</f>
        <v>#N/A</v>
      </c>
      <c r="LE15" s="108" t="str">
        <f>'Debt &amp; Refi'!KY15</f>
        <v>#N/A</v>
      </c>
      <c r="LF15" s="108" t="str">
        <f>'Debt &amp; Refi'!KZ15</f>
        <v>#N/A</v>
      </c>
      <c r="LG15" s="108" t="str">
        <f>'Debt &amp; Refi'!LA15</f>
        <v>#N/A</v>
      </c>
      <c r="LH15" s="108" t="str">
        <f>'Debt &amp; Refi'!LB15</f>
        <v>#N/A</v>
      </c>
      <c r="LI15" s="108" t="str">
        <f>'Debt &amp; Refi'!LC15</f>
        <v>#N/A</v>
      </c>
      <c r="LJ15" s="108" t="str">
        <f>'Debt &amp; Refi'!LD15</f>
        <v>#N/A</v>
      </c>
      <c r="LK15" s="108" t="str">
        <f>'Debt &amp; Refi'!LE15</f>
        <v>#N/A</v>
      </c>
      <c r="LL15" s="108" t="str">
        <f>'Debt &amp; Refi'!LF15</f>
        <v>#N/A</v>
      </c>
      <c r="LM15" s="108" t="str">
        <f>'Debt &amp; Refi'!LG15</f>
        <v>#N/A</v>
      </c>
      <c r="LN15" s="108" t="str">
        <f>'Debt &amp; Refi'!LH15</f>
        <v>#N/A</v>
      </c>
      <c r="LO15" s="108" t="str">
        <f>'Debt &amp; Refi'!LI15</f>
        <v>#N/A</v>
      </c>
      <c r="LP15" s="108" t="str">
        <f>'Debt &amp; Refi'!LJ15</f>
        <v>#N/A</v>
      </c>
      <c r="LQ15" s="108" t="str">
        <f>'Debt &amp; Refi'!LK15</f>
        <v>#N/A</v>
      </c>
      <c r="LR15" s="108" t="str">
        <f>'Debt &amp; Refi'!LL15</f>
        <v>#N/A</v>
      </c>
      <c r="LS15" s="108" t="str">
        <f>'Debt &amp; Refi'!LM15</f>
        <v>#N/A</v>
      </c>
      <c r="LT15" s="108" t="str">
        <f>'Debt &amp; Refi'!LN15</f>
        <v>#N/A</v>
      </c>
      <c r="LU15" s="108" t="str">
        <f>'Debt &amp; Refi'!LO15</f>
        <v>#N/A</v>
      </c>
      <c r="LV15" s="108" t="str">
        <f>'Debt &amp; Refi'!LP15</f>
        <v>#N/A</v>
      </c>
      <c r="LW15" s="108" t="str">
        <f>'Debt &amp; Refi'!LQ15</f>
        <v>#N/A</v>
      </c>
      <c r="LX15" s="108" t="str">
        <f>'Debt &amp; Refi'!LR15</f>
        <v>#N/A</v>
      </c>
      <c r="LY15" s="108" t="str">
        <f>'Debt &amp; Refi'!LS15</f>
        <v>#N/A</v>
      </c>
      <c r="LZ15" s="108" t="str">
        <f>'Debt &amp; Refi'!LT15</f>
        <v>#N/A</v>
      </c>
      <c r="MA15" s="108" t="str">
        <f>'Debt &amp; Refi'!LU15</f>
        <v>#N/A</v>
      </c>
      <c r="MB15" s="108" t="str">
        <f>'Debt &amp; Refi'!LV15</f>
        <v>#N/A</v>
      </c>
      <c r="MC15" s="108" t="str">
        <f>'Debt &amp; Refi'!LW15</f>
        <v>#N/A</v>
      </c>
      <c r="MD15" s="108" t="str">
        <f>'Debt &amp; Refi'!LX15</f>
        <v>#N/A</v>
      </c>
      <c r="ME15" s="108" t="str">
        <f>'Debt &amp; Refi'!LY15</f>
        <v>#N/A</v>
      </c>
      <c r="MF15" s="108" t="str">
        <f>'Debt &amp; Refi'!LZ15</f>
        <v>#N/A</v>
      </c>
      <c r="MG15" s="108" t="str">
        <f>'Debt &amp; Refi'!MA15</f>
        <v>#N/A</v>
      </c>
      <c r="MH15" s="108" t="str">
        <f>'Debt &amp; Refi'!MB15</f>
        <v>#N/A</v>
      </c>
      <c r="MI15" s="108" t="str">
        <f>'Debt &amp; Refi'!MC15</f>
        <v>#N/A</v>
      </c>
      <c r="MJ15" s="108" t="str">
        <f>'Debt &amp; Refi'!MD15</f>
        <v>#N/A</v>
      </c>
      <c r="MK15" s="108" t="str">
        <f>'Debt &amp; Refi'!ME15</f>
        <v>#N/A</v>
      </c>
      <c r="ML15" s="108" t="str">
        <f>'Debt &amp; Refi'!MF15</f>
        <v>#N/A</v>
      </c>
      <c r="MM15" s="108" t="str">
        <f>'Debt &amp; Refi'!MG15</f>
        <v>#N/A</v>
      </c>
      <c r="MN15" s="108" t="str">
        <f>'Debt &amp; Refi'!MH15</f>
        <v>#N/A</v>
      </c>
      <c r="MO15" s="108" t="str">
        <f>'Debt &amp; Refi'!MI15</f>
        <v>#N/A</v>
      </c>
      <c r="MP15" s="108" t="str">
        <f>'Debt &amp; Refi'!MJ15</f>
        <v>#N/A</v>
      </c>
      <c r="MQ15" s="108" t="str">
        <f>'Debt &amp; Refi'!MK15</f>
        <v>#N/A</v>
      </c>
      <c r="MR15" s="108" t="str">
        <f>'Debt &amp; Refi'!ML15</f>
        <v>#N/A</v>
      </c>
      <c r="MS15" s="108" t="str">
        <f>'Debt &amp; Refi'!MM15</f>
        <v>#N/A</v>
      </c>
      <c r="MT15" s="108" t="str">
        <f>'Debt &amp; Refi'!MN15</f>
        <v>#N/A</v>
      </c>
      <c r="MU15" s="108" t="str">
        <f>'Debt &amp; Refi'!MO15</f>
        <v>#N/A</v>
      </c>
      <c r="MV15" s="108" t="str">
        <f>'Debt &amp; Refi'!MP15</f>
        <v>#N/A</v>
      </c>
      <c r="MW15" s="108" t="str">
        <f>'Debt &amp; Refi'!MQ15</f>
        <v>#N/A</v>
      </c>
      <c r="MX15" s="108" t="str">
        <f>'Debt &amp; Refi'!MR15</f>
        <v>#N/A</v>
      </c>
      <c r="MY15" s="108" t="str">
        <f>'Debt &amp; Refi'!MS15</f>
        <v>#N/A</v>
      </c>
      <c r="MZ15" s="108" t="str">
        <f>'Debt &amp; Refi'!MT15</f>
        <v>#N/A</v>
      </c>
      <c r="NA15" s="108" t="str">
        <f>'Debt &amp; Refi'!MU15</f>
        <v>#N/A</v>
      </c>
      <c r="NB15" s="108" t="str">
        <f>'Debt &amp; Refi'!MV15</f>
        <v>#N/A</v>
      </c>
      <c r="NC15" s="108" t="str">
        <f>'Debt &amp; Refi'!MW15</f>
        <v>#N/A</v>
      </c>
      <c r="ND15" s="108" t="str">
        <f>'Debt &amp; Refi'!MX15</f>
        <v>#N/A</v>
      </c>
      <c r="NE15" s="108" t="str">
        <f>'Debt &amp; Refi'!MY15</f>
        <v>#N/A</v>
      </c>
      <c r="NF15" s="108" t="str">
        <f>'Debt &amp; Refi'!MZ15</f>
        <v>#N/A</v>
      </c>
      <c r="NG15" s="108" t="str">
        <f>'Debt &amp; Refi'!NA15</f>
        <v>#N/A</v>
      </c>
      <c r="NH15" s="108" t="str">
        <f>'Debt &amp; Refi'!NB15</f>
        <v>#N/A</v>
      </c>
      <c r="NI15" s="108" t="str">
        <f>'Debt &amp; Refi'!NC15</f>
        <v>#N/A</v>
      </c>
      <c r="NJ15" s="108" t="str">
        <f>'Debt &amp; Refi'!ND15</f>
        <v>#N/A</v>
      </c>
      <c r="NK15" s="108" t="str">
        <f>'Debt &amp; Refi'!NE15</f>
        <v>#N/A</v>
      </c>
      <c r="NL15" s="108" t="str">
        <f>'Debt &amp; Refi'!NF15</f>
        <v>#N/A</v>
      </c>
      <c r="NM15" s="108" t="str">
        <f>'Debt &amp; Refi'!NG15</f>
        <v>#N/A</v>
      </c>
      <c r="NN15" s="108" t="str">
        <f>'Debt &amp; Refi'!NH15</f>
        <v>#N/A</v>
      </c>
      <c r="NO15" s="185"/>
    </row>
    <row r="16" ht="19.5" customHeight="1">
      <c r="A16" s="186"/>
      <c r="B16" s="186" t="s">
        <v>252</v>
      </c>
      <c r="C16" s="203">
        <f>IFERROR(C13+F5,"N/A")</f>
        <v>0.11</v>
      </c>
      <c r="D16" s="186"/>
      <c r="E16" s="186"/>
      <c r="F16" s="204"/>
      <c r="G16" s="186"/>
      <c r="H16" s="186"/>
      <c r="I16" s="186"/>
      <c r="J16" s="185"/>
      <c r="K16" s="202"/>
      <c r="L16" s="185"/>
      <c r="M16" s="46" t="s">
        <v>210</v>
      </c>
      <c r="O16" s="103">
        <f>'Debt &amp; Refi'!I16</f>
        <v>0.006379316667</v>
      </c>
      <c r="P16" s="103">
        <f>'Debt &amp; Refi'!J16</f>
        <v>0.006254808333</v>
      </c>
      <c r="Q16" s="103">
        <f>'Debt &amp; Refi'!K16</f>
        <v>0.006218583333</v>
      </c>
      <c r="R16" s="103">
        <f>'Debt &amp; Refi'!L16</f>
        <v>0.006037816667</v>
      </c>
      <c r="S16" s="103">
        <f>'Debt &amp; Refi'!M16</f>
        <v>0.005998133333</v>
      </c>
      <c r="T16" s="103">
        <f>'Debt &amp; Refi'!N16</f>
        <v>0.005960575</v>
      </c>
      <c r="U16" s="103">
        <f>'Debt &amp; Refi'!O16</f>
        <v>0.005917966667</v>
      </c>
      <c r="V16" s="103">
        <f>'Debt &amp; Refi'!P16</f>
        <v>0.005865025</v>
      </c>
      <c r="W16" s="103">
        <f>'Debt &amp; Refi'!Q16</f>
        <v>0.005833416667</v>
      </c>
      <c r="X16" s="103">
        <f>'Debt &amp; Refi'!R16</f>
        <v>0.0057108</v>
      </c>
      <c r="Y16" s="103">
        <f>'Debt &amp; Refi'!S16</f>
        <v>0.005687016667</v>
      </c>
      <c r="Z16" s="103">
        <f>'Debt &amp; Refi'!T16</f>
        <v>0.005687275</v>
      </c>
      <c r="AA16" s="103">
        <f>'Debt &amp; Refi'!U16</f>
        <v>0.005577933333</v>
      </c>
      <c r="AB16" s="103">
        <f>'Debt &amp; Refi'!V16</f>
        <v>0.005570266667</v>
      </c>
      <c r="AC16" s="103">
        <f>'Debt &amp; Refi'!W16</f>
        <v>0.005570383333</v>
      </c>
      <c r="AD16" s="103">
        <f>'Debt &amp; Refi'!X16</f>
        <v>0.005534475</v>
      </c>
      <c r="AE16" s="103">
        <f>'Debt &amp; Refi'!Y16</f>
        <v>0.005532008333</v>
      </c>
      <c r="AF16" s="103">
        <f>'Debt &amp; Refi'!Z16</f>
        <v>0.005531666667</v>
      </c>
      <c r="AG16" s="103">
        <f>'Debt &amp; Refi'!AA16</f>
        <v>0.0055331</v>
      </c>
      <c r="AH16" s="103">
        <f>'Debt &amp; Refi'!AB16</f>
        <v>0.005539166667</v>
      </c>
      <c r="AI16" s="103">
        <f>'Debt &amp; Refi'!AC16</f>
        <v>0.005546883333</v>
      </c>
      <c r="AJ16" s="103">
        <f>'Debt &amp; Refi'!AD16</f>
        <v>0.0055546</v>
      </c>
      <c r="AK16" s="103">
        <f>'Debt &amp; Refi'!AE16</f>
        <v>0.005562625</v>
      </c>
      <c r="AL16" s="103">
        <f>'Debt &amp; Refi'!AF16</f>
        <v>0.005572141667</v>
      </c>
      <c r="AM16" s="103">
        <f>'Debt &amp; Refi'!AG16</f>
        <v>0.005581841667</v>
      </c>
      <c r="AN16" s="103">
        <f>'Debt &amp; Refi'!AH16</f>
        <v>0.00559205</v>
      </c>
      <c r="AO16" s="103">
        <f>'Debt &amp; Refi'!AI16</f>
        <v>0.005603308333</v>
      </c>
      <c r="AP16" s="103">
        <f>'Debt &amp; Refi'!AJ16</f>
        <v>0.005615108333</v>
      </c>
      <c r="AQ16" s="103">
        <f>'Debt &amp; Refi'!AK16</f>
        <v>0.005627125</v>
      </c>
      <c r="AR16" s="103">
        <f>'Debt &amp; Refi'!AL16</f>
        <v>0.00563825</v>
      </c>
      <c r="AS16" s="103">
        <f>'Debt &amp; Refi'!AM16</f>
        <v>0.005649208333</v>
      </c>
      <c r="AT16" s="103">
        <f>'Debt &amp; Refi'!AN16</f>
        <v>0.005659833333</v>
      </c>
      <c r="AU16" s="103">
        <f>'Debt &amp; Refi'!AO16</f>
        <v>0.005670908333</v>
      </c>
      <c r="AV16" s="103">
        <f>'Debt &amp; Refi'!AP16</f>
        <v>0.005681583333</v>
      </c>
      <c r="AW16" s="103">
        <f>'Debt &amp; Refi'!AQ16</f>
        <v>0.00569295</v>
      </c>
      <c r="AX16" s="103">
        <f>'Debt &amp; Refi'!AR16</f>
        <v>0.005703675</v>
      </c>
      <c r="AY16" s="103">
        <f>'Debt &amp; Refi'!AS16</f>
        <v>0.005713183333</v>
      </c>
      <c r="AZ16" s="103">
        <f>'Debt &amp; Refi'!AT16</f>
        <v>0.005723766667</v>
      </c>
      <c r="BA16" s="103">
        <f>'Debt &amp; Refi'!AU16</f>
        <v>0.005733666667</v>
      </c>
      <c r="BB16" s="103">
        <f>'Debt &amp; Refi'!AV16</f>
        <v>0.005743358333</v>
      </c>
      <c r="BC16" s="103">
        <f>'Debt &amp; Refi'!AW16</f>
        <v>0.005753475</v>
      </c>
      <c r="BD16" s="103">
        <f>'Debt &amp; Refi'!AX16</f>
        <v>0.005762808333</v>
      </c>
      <c r="BE16" s="103">
        <f>'Debt &amp; Refi'!AY16</f>
        <v>0.005773058333</v>
      </c>
      <c r="BF16" s="103">
        <f>'Debt &amp; Refi'!AZ16</f>
        <v>0.005783816667</v>
      </c>
      <c r="BG16" s="103">
        <f>'Debt &amp; Refi'!BA16</f>
        <v>0.005794433333</v>
      </c>
      <c r="BH16" s="103">
        <f>'Debt &amp; Refi'!BB16</f>
        <v>0.005804125</v>
      </c>
      <c r="BI16" s="103">
        <f>'Debt &amp; Refi'!BC16</f>
        <v>0.0058152</v>
      </c>
      <c r="BJ16" s="103">
        <f>'Debt &amp; Refi'!BD16</f>
        <v>0.005826158333</v>
      </c>
      <c r="BK16" s="103">
        <f>'Debt &amp; Refi'!BE16</f>
        <v>0.005836525</v>
      </c>
      <c r="BL16" s="103">
        <f>'Debt &amp; Refi'!BF16</f>
        <v>0.005847958333</v>
      </c>
      <c r="BM16" s="103">
        <f>'Debt &amp; Refi'!BG16</f>
        <v>0.005858933333</v>
      </c>
      <c r="BN16" s="103">
        <f>'Debt &amp; Refi'!BH16</f>
        <v>0.00587055</v>
      </c>
      <c r="BO16" s="103">
        <f>'Debt &amp; Refi'!BI16</f>
        <v>0.005882025</v>
      </c>
      <c r="BP16" s="103">
        <f>'Debt &amp; Refi'!BJ16</f>
        <v>0.005891691667</v>
      </c>
      <c r="BQ16" s="103">
        <f>'Debt &amp; Refi'!BK16</f>
        <v>0.005903</v>
      </c>
      <c r="BR16" s="103">
        <f>'Debt &amp; Refi'!BL16</f>
        <v>0.005914433333</v>
      </c>
      <c r="BS16" s="103">
        <f>'Debt &amp; Refi'!BM16</f>
        <v>0.005925875</v>
      </c>
      <c r="BT16" s="103">
        <f>'Debt &amp; Refi'!BN16</f>
        <v>0.005936625</v>
      </c>
      <c r="BU16" s="103">
        <f>'Debt &amp; Refi'!BO16</f>
        <v>0.005948058333</v>
      </c>
      <c r="BV16" s="103">
        <f>'Debt &amp; Refi'!BP16</f>
        <v>0.005959533333</v>
      </c>
      <c r="BW16" s="103">
        <f>'Debt &amp; Refi'!BQ16</f>
        <v>0.005971708333</v>
      </c>
      <c r="BX16" s="103">
        <f>'Debt &amp; Refi'!BR16</f>
        <v>0.005983275</v>
      </c>
      <c r="BY16" s="103">
        <f>'Debt &amp; Refi'!BS16</f>
        <v>0.005993333333</v>
      </c>
      <c r="BZ16" s="103">
        <f>'Debt &amp; Refi'!BT16</f>
        <v>0.006005166667</v>
      </c>
      <c r="CA16" s="103">
        <f>'Debt &amp; Refi'!BU16</f>
        <v>0.006016625</v>
      </c>
      <c r="CB16" s="103">
        <f>'Debt &amp; Refi'!BV16</f>
        <v>0.006026566667</v>
      </c>
      <c r="CC16" s="103">
        <f>'Debt &amp; Refi'!BW16</f>
        <v>0.006038441667</v>
      </c>
      <c r="CD16" s="103">
        <f>'Debt &amp; Refi'!BX16</f>
        <v>0.006049283333</v>
      </c>
      <c r="CE16" s="103">
        <f>'Debt &amp; Refi'!BY16</f>
        <v>0.006059616667</v>
      </c>
      <c r="CF16" s="103">
        <f>'Debt &amp; Refi'!BZ16</f>
        <v>0.006070925</v>
      </c>
      <c r="CG16" s="103">
        <f>'Debt &amp; Refi'!CA16</f>
        <v>0.0060818</v>
      </c>
      <c r="CH16" s="103">
        <f>'Debt &amp; Refi'!CB16</f>
        <v>0.006091883333</v>
      </c>
      <c r="CI16" s="103">
        <f>'Debt &amp; Refi'!CC16</f>
        <v>0.006102908333</v>
      </c>
      <c r="CJ16" s="103">
        <f>'Debt &amp; Refi'!CD16</f>
        <v>0.006113491667</v>
      </c>
      <c r="CK16" s="103">
        <f>'Debt &amp; Refi'!CE16</f>
        <v>0.006122966667</v>
      </c>
      <c r="CL16" s="103">
        <f>'Debt &amp; Refi'!CF16</f>
        <v>0.006133366667</v>
      </c>
      <c r="CM16" s="103">
        <f>'Debt &amp; Refi'!CG16</f>
        <v>0.006143675</v>
      </c>
      <c r="CN16" s="103">
        <f>'Debt &amp; Refi'!CH16</f>
        <v>0.006153208333</v>
      </c>
      <c r="CO16" s="103">
        <f>'Debt &amp; Refi'!CI16</f>
        <v>0.00616335</v>
      </c>
      <c r="CP16" s="103">
        <f>'Debt &amp; Refi'!CJ16</f>
        <v>0.006173033333</v>
      </c>
      <c r="CQ16" s="103">
        <f>'Debt &amp; Refi'!CK16</f>
        <v>0.00618365</v>
      </c>
      <c r="CR16" s="103">
        <f>'Debt &amp; Refi'!CL16</f>
        <v>0.006193108333</v>
      </c>
      <c r="CS16" s="103">
        <f>'Debt &amp; Refi'!CM16</f>
        <v>0.006202233333</v>
      </c>
      <c r="CT16" s="103">
        <f>'Debt &amp; Refi'!CN16</f>
        <v>0.006212216667</v>
      </c>
      <c r="CU16" s="103">
        <f>'Debt &amp; Refi'!CO16</f>
        <v>0.0062214</v>
      </c>
      <c r="CV16" s="103">
        <f>'Debt &amp; Refi'!CP16</f>
        <v>0.006230583333</v>
      </c>
      <c r="CW16" s="103">
        <f>'Debt &amp; Refi'!CQ16</f>
        <v>0.006239941667</v>
      </c>
      <c r="CX16" s="103">
        <f>'Debt &amp; Refi'!CR16</f>
        <v>0.006249216667</v>
      </c>
      <c r="CY16" s="103">
        <f>'Debt &amp; Refi'!CS16</f>
        <v>0.006258833333</v>
      </c>
      <c r="CZ16" s="103">
        <f>'Debt &amp; Refi'!CT16</f>
        <v>0.006266966667</v>
      </c>
      <c r="DA16" s="103">
        <f>'Debt &amp; Refi'!CU16</f>
        <v>0.006276283333</v>
      </c>
      <c r="DB16" s="103">
        <f>'Debt &amp; Refi'!CV16</f>
        <v>0.006284541667</v>
      </c>
      <c r="DC16" s="103">
        <f>'Debt &amp; Refi'!CW16</f>
        <v>0.006294075</v>
      </c>
      <c r="DD16" s="103">
        <f>'Debt &amp; Refi'!CX16</f>
        <v>0.006302833333</v>
      </c>
      <c r="DE16" s="103">
        <f>'Debt &amp; Refi'!CY16</f>
        <v>0.0063117</v>
      </c>
      <c r="DF16" s="103">
        <f>'Debt &amp; Refi'!CZ16</f>
        <v>0.0063208</v>
      </c>
      <c r="DG16" s="103">
        <f>'Debt &amp; Refi'!DA16</f>
        <v>0.006329533333</v>
      </c>
      <c r="DH16" s="103">
        <f>'Debt &amp; Refi'!DB16</f>
        <v>0.006339325</v>
      </c>
      <c r="DI16" s="103">
        <f>'Debt &amp; Refi'!DC16</f>
        <v>0.006347916667</v>
      </c>
      <c r="DJ16" s="103">
        <f>'Debt &amp; Refi'!DD16</f>
        <v>0.0063564</v>
      </c>
      <c r="DK16" s="103">
        <f>'Debt &amp; Refi'!DE16</f>
        <v>0.006365733333</v>
      </c>
      <c r="DL16" s="103">
        <f>'Debt &amp; Refi'!DF16</f>
        <v>0.006373616667</v>
      </c>
      <c r="DM16" s="103">
        <f>'Debt &amp; Refi'!DG16</f>
        <v>0.006382733333</v>
      </c>
      <c r="DN16" s="103">
        <f>'Debt &amp; Refi'!DH16</f>
        <v>0.006391025</v>
      </c>
      <c r="DO16" s="103">
        <f>'Debt &amp; Refi'!DI16</f>
        <v>0.006399991667</v>
      </c>
      <c r="DP16" s="103">
        <f>'Debt &amp; Refi'!DJ16</f>
        <v>0.006408533333</v>
      </c>
      <c r="DQ16" s="103">
        <f>'Debt &amp; Refi'!DK16</f>
        <v>0.006418158333</v>
      </c>
      <c r="DR16" s="103">
        <f>'Debt &amp; Refi'!DL16</f>
        <v>0.006426883333</v>
      </c>
      <c r="DS16" s="103">
        <f>'Debt &amp; Refi'!DM16</f>
        <v>0.006434783333</v>
      </c>
      <c r="DT16" s="103">
        <f>'Debt &amp; Refi'!DN16</f>
        <v>0.006444008333</v>
      </c>
      <c r="DU16" s="103">
        <f>'Debt &amp; Refi'!DO16</f>
        <v>0.006452375</v>
      </c>
      <c r="DV16" s="103">
        <f>'Debt &amp; Refi'!DP16</f>
        <v>0.006460916667</v>
      </c>
      <c r="DW16" s="103">
        <f>'Debt &amp; Refi'!DQ16</f>
        <v>0.006469658333</v>
      </c>
      <c r="DX16" s="103">
        <f>'Debt &amp; Refi'!DR16</f>
        <v>0.006477325</v>
      </c>
      <c r="DY16" s="103">
        <f>'Debt &amp; Refi'!DS16</f>
        <v>0.006486233333</v>
      </c>
      <c r="DZ16" s="103">
        <f>'Debt &amp; Refi'!DT16</f>
        <v>0.006495266667</v>
      </c>
      <c r="EA16" s="103">
        <f>'Debt &amp; Refi'!DU16</f>
        <v>0.00650385</v>
      </c>
      <c r="EB16" s="103">
        <f>'Debt &amp; Refi'!DV16</f>
        <v>0.006511575</v>
      </c>
      <c r="EC16" s="103">
        <f>'Debt &amp; Refi'!DW16</f>
        <v>0.006520625</v>
      </c>
      <c r="ED16" s="103">
        <f>'Debt &amp; Refi'!DX16</f>
        <v>0.006529141667</v>
      </c>
      <c r="EE16" s="103">
        <f>'Debt &amp; Refi'!DY16</f>
        <v>0.006537083333</v>
      </c>
      <c r="EF16" s="103">
        <f>'Debt &amp; Refi'!DZ16</f>
        <v>0.006546066667</v>
      </c>
      <c r="EG16" s="103">
        <f>'Debt &amp; Refi'!EA16</f>
        <v>0.006554158333</v>
      </c>
      <c r="EH16" s="103">
        <f>'Debt &amp; Refi'!EB16</f>
        <v>0.006563175</v>
      </c>
      <c r="EI16" s="103" t="str">
        <f>'Debt &amp; Refi'!EC16</f>
        <v>#N/A</v>
      </c>
      <c r="EJ16" s="103" t="str">
        <f>'Debt &amp; Refi'!ED16</f>
        <v>#N/A</v>
      </c>
      <c r="EK16" s="103" t="str">
        <f>'Debt &amp; Refi'!EE16</f>
        <v>#N/A</v>
      </c>
      <c r="EL16" s="103" t="str">
        <f>'Debt &amp; Refi'!EF16</f>
        <v>#N/A</v>
      </c>
      <c r="EM16" s="103" t="str">
        <f>'Debt &amp; Refi'!EG16</f>
        <v>#N/A</v>
      </c>
      <c r="EN16" s="103" t="str">
        <f>'Debt &amp; Refi'!EH16</f>
        <v>#N/A</v>
      </c>
      <c r="EO16" s="103" t="str">
        <f>'Debt &amp; Refi'!EI16</f>
        <v>#N/A</v>
      </c>
      <c r="EP16" s="103" t="str">
        <f>'Debt &amp; Refi'!EJ16</f>
        <v>#N/A</v>
      </c>
      <c r="EQ16" s="103" t="str">
        <f>'Debt &amp; Refi'!EK16</f>
        <v>#N/A</v>
      </c>
      <c r="ER16" s="103" t="str">
        <f>'Debt &amp; Refi'!EL16</f>
        <v>#N/A</v>
      </c>
      <c r="ES16" s="103" t="str">
        <f>'Debt &amp; Refi'!EM16</f>
        <v>#N/A</v>
      </c>
      <c r="ET16" s="103" t="str">
        <f>'Debt &amp; Refi'!EN16</f>
        <v>#N/A</v>
      </c>
      <c r="EU16" s="103" t="str">
        <f>'Debt &amp; Refi'!EO16</f>
        <v>#N/A</v>
      </c>
      <c r="EV16" s="103" t="str">
        <f>'Debt &amp; Refi'!EP16</f>
        <v>#N/A</v>
      </c>
      <c r="EW16" s="103" t="str">
        <f>'Debt &amp; Refi'!EQ16</f>
        <v>#N/A</v>
      </c>
      <c r="EX16" s="103" t="str">
        <f>'Debt &amp; Refi'!ER16</f>
        <v>#N/A</v>
      </c>
      <c r="EY16" s="103" t="str">
        <f>'Debt &amp; Refi'!ES16</f>
        <v>#N/A</v>
      </c>
      <c r="EZ16" s="103" t="str">
        <f>'Debt &amp; Refi'!ET16</f>
        <v>#N/A</v>
      </c>
      <c r="FA16" s="103" t="str">
        <f>'Debt &amp; Refi'!EU16</f>
        <v>#N/A</v>
      </c>
      <c r="FB16" s="103" t="str">
        <f>'Debt &amp; Refi'!EV16</f>
        <v>#N/A</v>
      </c>
      <c r="FC16" s="103" t="str">
        <f>'Debt &amp; Refi'!EW16</f>
        <v>#N/A</v>
      </c>
      <c r="FD16" s="103" t="str">
        <f>'Debt &amp; Refi'!EX16</f>
        <v>#N/A</v>
      </c>
      <c r="FE16" s="103" t="str">
        <f>'Debt &amp; Refi'!EY16</f>
        <v>#N/A</v>
      </c>
      <c r="FF16" s="103" t="str">
        <f>'Debt &amp; Refi'!EZ16</f>
        <v>#N/A</v>
      </c>
      <c r="FG16" s="103" t="str">
        <f>'Debt &amp; Refi'!FA16</f>
        <v>#N/A</v>
      </c>
      <c r="FH16" s="103" t="str">
        <f>'Debt &amp; Refi'!FB16</f>
        <v>#N/A</v>
      </c>
      <c r="FI16" s="103" t="str">
        <f>'Debt &amp; Refi'!FC16</f>
        <v>#N/A</v>
      </c>
      <c r="FJ16" s="103" t="str">
        <f>'Debt &amp; Refi'!FD16</f>
        <v>#N/A</v>
      </c>
      <c r="FK16" s="103" t="str">
        <f>'Debt &amp; Refi'!FE16</f>
        <v>#N/A</v>
      </c>
      <c r="FL16" s="103" t="str">
        <f>'Debt &amp; Refi'!FF16</f>
        <v>#N/A</v>
      </c>
      <c r="FM16" s="103" t="str">
        <f>'Debt &amp; Refi'!FG16</f>
        <v>#N/A</v>
      </c>
      <c r="FN16" s="103" t="str">
        <f>'Debt &amp; Refi'!FH16</f>
        <v>#N/A</v>
      </c>
      <c r="FO16" s="103" t="str">
        <f>'Debt &amp; Refi'!FI16</f>
        <v>#N/A</v>
      </c>
      <c r="FP16" s="103" t="str">
        <f>'Debt &amp; Refi'!FJ16</f>
        <v>#N/A</v>
      </c>
      <c r="FQ16" s="103" t="str">
        <f>'Debt &amp; Refi'!FK16</f>
        <v>#N/A</v>
      </c>
      <c r="FR16" s="103" t="str">
        <f>'Debt &amp; Refi'!FL16</f>
        <v>#N/A</v>
      </c>
      <c r="FS16" s="103" t="str">
        <f>'Debt &amp; Refi'!FM16</f>
        <v>#N/A</v>
      </c>
      <c r="FT16" s="103" t="str">
        <f>'Debt &amp; Refi'!FN16</f>
        <v>#N/A</v>
      </c>
      <c r="FU16" s="103" t="str">
        <f>'Debt &amp; Refi'!FO16</f>
        <v>#N/A</v>
      </c>
      <c r="FV16" s="103" t="str">
        <f>'Debt &amp; Refi'!FP16</f>
        <v>#N/A</v>
      </c>
      <c r="FW16" s="103" t="str">
        <f>'Debt &amp; Refi'!FQ16</f>
        <v>#N/A</v>
      </c>
      <c r="FX16" s="103" t="str">
        <f>'Debt &amp; Refi'!FR16</f>
        <v>#N/A</v>
      </c>
      <c r="FY16" s="103" t="str">
        <f>'Debt &amp; Refi'!FS16</f>
        <v>#N/A</v>
      </c>
      <c r="FZ16" s="103" t="str">
        <f>'Debt &amp; Refi'!FT16</f>
        <v>#N/A</v>
      </c>
      <c r="GA16" s="103" t="str">
        <f>'Debt &amp; Refi'!FU16</f>
        <v>#N/A</v>
      </c>
      <c r="GB16" s="103" t="str">
        <f>'Debt &amp; Refi'!FV16</f>
        <v>#N/A</v>
      </c>
      <c r="GC16" s="103" t="str">
        <f>'Debt &amp; Refi'!FW16</f>
        <v>#N/A</v>
      </c>
      <c r="GD16" s="103" t="str">
        <f>'Debt &amp; Refi'!FX16</f>
        <v>#N/A</v>
      </c>
      <c r="GE16" s="103" t="str">
        <f>'Debt &amp; Refi'!FY16</f>
        <v>#N/A</v>
      </c>
      <c r="GF16" s="103" t="str">
        <f>'Debt &amp; Refi'!FZ16</f>
        <v>#N/A</v>
      </c>
      <c r="GG16" s="103" t="str">
        <f>'Debt &amp; Refi'!GA16</f>
        <v>#N/A</v>
      </c>
      <c r="GH16" s="103" t="str">
        <f>'Debt &amp; Refi'!GB16</f>
        <v>#N/A</v>
      </c>
      <c r="GI16" s="103" t="str">
        <f>'Debt &amp; Refi'!GC16</f>
        <v>#N/A</v>
      </c>
      <c r="GJ16" s="103" t="str">
        <f>'Debt &amp; Refi'!GD16</f>
        <v>#N/A</v>
      </c>
      <c r="GK16" s="103" t="str">
        <f>'Debt &amp; Refi'!GE16</f>
        <v>#N/A</v>
      </c>
      <c r="GL16" s="103" t="str">
        <f>'Debt &amp; Refi'!GF16</f>
        <v>#N/A</v>
      </c>
      <c r="GM16" s="103" t="str">
        <f>'Debt &amp; Refi'!GG16</f>
        <v>#N/A</v>
      </c>
      <c r="GN16" s="103" t="str">
        <f>'Debt &amp; Refi'!GH16</f>
        <v>#N/A</v>
      </c>
      <c r="GO16" s="103" t="str">
        <f>'Debt &amp; Refi'!GI16</f>
        <v>#N/A</v>
      </c>
      <c r="GP16" s="103" t="str">
        <f>'Debt &amp; Refi'!GJ16</f>
        <v>#N/A</v>
      </c>
      <c r="GQ16" s="103" t="str">
        <f>'Debt &amp; Refi'!GK16</f>
        <v>#N/A</v>
      </c>
      <c r="GR16" s="103" t="str">
        <f>'Debt &amp; Refi'!GL16</f>
        <v>#N/A</v>
      </c>
      <c r="GS16" s="103" t="str">
        <f>'Debt &amp; Refi'!GM16</f>
        <v>#N/A</v>
      </c>
      <c r="GT16" s="103" t="str">
        <f>'Debt &amp; Refi'!GN16</f>
        <v>#N/A</v>
      </c>
      <c r="GU16" s="103" t="str">
        <f>'Debt &amp; Refi'!GO16</f>
        <v>#N/A</v>
      </c>
      <c r="GV16" s="103" t="str">
        <f>'Debt &amp; Refi'!GP16</f>
        <v>#N/A</v>
      </c>
      <c r="GW16" s="103" t="str">
        <f>'Debt &amp; Refi'!GQ16</f>
        <v>#N/A</v>
      </c>
      <c r="GX16" s="103" t="str">
        <f>'Debt &amp; Refi'!GR16</f>
        <v>#N/A</v>
      </c>
      <c r="GY16" s="103" t="str">
        <f>'Debt &amp; Refi'!GS16</f>
        <v>#N/A</v>
      </c>
      <c r="GZ16" s="103" t="str">
        <f>'Debt &amp; Refi'!GT16</f>
        <v>#N/A</v>
      </c>
      <c r="HA16" s="103" t="str">
        <f>'Debt &amp; Refi'!GU16</f>
        <v>#N/A</v>
      </c>
      <c r="HB16" s="103" t="str">
        <f>'Debt &amp; Refi'!GV16</f>
        <v>#N/A</v>
      </c>
      <c r="HC16" s="103" t="str">
        <f>'Debt &amp; Refi'!GW16</f>
        <v>#N/A</v>
      </c>
      <c r="HD16" s="103" t="str">
        <f>'Debt &amp; Refi'!GX16</f>
        <v>#N/A</v>
      </c>
      <c r="HE16" s="103" t="str">
        <f>'Debt &amp; Refi'!GY16</f>
        <v>#N/A</v>
      </c>
      <c r="HF16" s="103" t="str">
        <f>'Debt &amp; Refi'!GZ16</f>
        <v>#N/A</v>
      </c>
      <c r="HG16" s="103" t="str">
        <f>'Debt &amp; Refi'!HA16</f>
        <v>#N/A</v>
      </c>
      <c r="HH16" s="103" t="str">
        <f>'Debt &amp; Refi'!HB16</f>
        <v>#N/A</v>
      </c>
      <c r="HI16" s="103" t="str">
        <f>'Debt &amp; Refi'!HC16</f>
        <v>#N/A</v>
      </c>
      <c r="HJ16" s="103" t="str">
        <f>'Debt &amp; Refi'!HD16</f>
        <v>#N/A</v>
      </c>
      <c r="HK16" s="103" t="str">
        <f>'Debt &amp; Refi'!HE16</f>
        <v>#N/A</v>
      </c>
      <c r="HL16" s="103" t="str">
        <f>'Debt &amp; Refi'!HF16</f>
        <v>#N/A</v>
      </c>
      <c r="HM16" s="103" t="str">
        <f>'Debt &amp; Refi'!HG16</f>
        <v>#N/A</v>
      </c>
      <c r="HN16" s="103" t="str">
        <f>'Debt &amp; Refi'!HH16</f>
        <v>#N/A</v>
      </c>
      <c r="HO16" s="103" t="str">
        <f>'Debt &amp; Refi'!HI16</f>
        <v>#N/A</v>
      </c>
      <c r="HP16" s="103" t="str">
        <f>'Debt &amp; Refi'!HJ16</f>
        <v>#N/A</v>
      </c>
      <c r="HQ16" s="103" t="str">
        <f>'Debt &amp; Refi'!HK16</f>
        <v>#N/A</v>
      </c>
      <c r="HR16" s="103" t="str">
        <f>'Debt &amp; Refi'!HL16</f>
        <v>#N/A</v>
      </c>
      <c r="HS16" s="103" t="str">
        <f>'Debt &amp; Refi'!HM16</f>
        <v>#N/A</v>
      </c>
      <c r="HT16" s="103" t="str">
        <f>'Debt &amp; Refi'!HN16</f>
        <v>#N/A</v>
      </c>
      <c r="HU16" s="103" t="str">
        <f>'Debt &amp; Refi'!HO16</f>
        <v>#N/A</v>
      </c>
      <c r="HV16" s="103" t="str">
        <f>'Debt &amp; Refi'!HP16</f>
        <v>#N/A</v>
      </c>
      <c r="HW16" s="103" t="str">
        <f>'Debt &amp; Refi'!HQ16</f>
        <v>#N/A</v>
      </c>
      <c r="HX16" s="103" t="str">
        <f>'Debt &amp; Refi'!HR16</f>
        <v>#N/A</v>
      </c>
      <c r="HY16" s="103" t="str">
        <f>'Debt &amp; Refi'!HS16</f>
        <v>#N/A</v>
      </c>
      <c r="HZ16" s="103" t="str">
        <f>'Debt &amp; Refi'!HT16</f>
        <v>#N/A</v>
      </c>
      <c r="IA16" s="103" t="str">
        <f>'Debt &amp; Refi'!HU16</f>
        <v>#N/A</v>
      </c>
      <c r="IB16" s="103" t="str">
        <f>'Debt &amp; Refi'!HV16</f>
        <v>#N/A</v>
      </c>
      <c r="IC16" s="103" t="str">
        <f>'Debt &amp; Refi'!HW16</f>
        <v>#N/A</v>
      </c>
      <c r="ID16" s="103" t="str">
        <f>'Debt &amp; Refi'!HX16</f>
        <v>#N/A</v>
      </c>
      <c r="IE16" s="103" t="str">
        <f>'Debt &amp; Refi'!HY16</f>
        <v>#N/A</v>
      </c>
      <c r="IF16" s="103" t="str">
        <f>'Debt &amp; Refi'!HZ16</f>
        <v>#N/A</v>
      </c>
      <c r="IG16" s="103" t="str">
        <f>'Debt &amp; Refi'!IA16</f>
        <v>#N/A</v>
      </c>
      <c r="IH16" s="103" t="str">
        <f>'Debt &amp; Refi'!IB16</f>
        <v>#N/A</v>
      </c>
      <c r="II16" s="103" t="str">
        <f>'Debt &amp; Refi'!IC16</f>
        <v>#N/A</v>
      </c>
      <c r="IJ16" s="103" t="str">
        <f>'Debt &amp; Refi'!ID16</f>
        <v>#N/A</v>
      </c>
      <c r="IK16" s="103" t="str">
        <f>'Debt &amp; Refi'!IE16</f>
        <v>#N/A</v>
      </c>
      <c r="IL16" s="103" t="str">
        <f>'Debt &amp; Refi'!IF16</f>
        <v>#N/A</v>
      </c>
      <c r="IM16" s="103" t="str">
        <f>'Debt &amp; Refi'!IG16</f>
        <v>#N/A</v>
      </c>
      <c r="IN16" s="103" t="str">
        <f>'Debt &amp; Refi'!IH16</f>
        <v>#N/A</v>
      </c>
      <c r="IO16" s="103" t="str">
        <f>'Debt &amp; Refi'!II16</f>
        <v>#N/A</v>
      </c>
      <c r="IP16" s="103" t="str">
        <f>'Debt &amp; Refi'!IJ16</f>
        <v>#N/A</v>
      </c>
      <c r="IQ16" s="103" t="str">
        <f>'Debt &amp; Refi'!IK16</f>
        <v>#N/A</v>
      </c>
      <c r="IR16" s="103" t="str">
        <f>'Debt &amp; Refi'!IL16</f>
        <v>#N/A</v>
      </c>
      <c r="IS16" s="103" t="str">
        <f>'Debt &amp; Refi'!IM16</f>
        <v>#N/A</v>
      </c>
      <c r="IT16" s="103" t="str">
        <f>'Debt &amp; Refi'!IN16</f>
        <v>#N/A</v>
      </c>
      <c r="IU16" s="103" t="str">
        <f>'Debt &amp; Refi'!IO16</f>
        <v>#N/A</v>
      </c>
      <c r="IV16" s="103" t="str">
        <f>'Debt &amp; Refi'!IP16</f>
        <v>#N/A</v>
      </c>
      <c r="IW16" s="103" t="str">
        <f>'Debt &amp; Refi'!IQ16</f>
        <v>#N/A</v>
      </c>
      <c r="IX16" s="103" t="str">
        <f>'Debt &amp; Refi'!IR16</f>
        <v>#N/A</v>
      </c>
      <c r="IY16" s="103" t="str">
        <f>'Debt &amp; Refi'!IS16</f>
        <v>#N/A</v>
      </c>
      <c r="IZ16" s="103" t="str">
        <f>'Debt &amp; Refi'!IT16</f>
        <v>#N/A</v>
      </c>
      <c r="JA16" s="103" t="str">
        <f>'Debt &amp; Refi'!IU16</f>
        <v>#N/A</v>
      </c>
      <c r="JB16" s="103" t="str">
        <f>'Debt &amp; Refi'!IV16</f>
        <v>#N/A</v>
      </c>
      <c r="JC16" s="103" t="str">
        <f>'Debt &amp; Refi'!IW16</f>
        <v>#N/A</v>
      </c>
      <c r="JD16" s="103" t="str">
        <f>'Debt &amp; Refi'!IX16</f>
        <v>#N/A</v>
      </c>
      <c r="JE16" s="103" t="str">
        <f>'Debt &amp; Refi'!IY16</f>
        <v>#N/A</v>
      </c>
      <c r="JF16" s="103" t="str">
        <f>'Debt &amp; Refi'!IZ16</f>
        <v>#N/A</v>
      </c>
      <c r="JG16" s="103" t="str">
        <f>'Debt &amp; Refi'!JA16</f>
        <v>#N/A</v>
      </c>
      <c r="JH16" s="103" t="str">
        <f>'Debt &amp; Refi'!JB16</f>
        <v>#N/A</v>
      </c>
      <c r="JI16" s="103" t="str">
        <f>'Debt &amp; Refi'!JC16</f>
        <v>#N/A</v>
      </c>
      <c r="JJ16" s="103" t="str">
        <f>'Debt &amp; Refi'!JD16</f>
        <v>#N/A</v>
      </c>
      <c r="JK16" s="103" t="str">
        <f>'Debt &amp; Refi'!JE16</f>
        <v>#N/A</v>
      </c>
      <c r="JL16" s="103" t="str">
        <f>'Debt &amp; Refi'!JF16</f>
        <v>#N/A</v>
      </c>
      <c r="JM16" s="103" t="str">
        <f>'Debt &amp; Refi'!JG16</f>
        <v>#N/A</v>
      </c>
      <c r="JN16" s="103" t="str">
        <f>'Debt &amp; Refi'!JH16</f>
        <v>#N/A</v>
      </c>
      <c r="JO16" s="103" t="str">
        <f>'Debt &amp; Refi'!JI16</f>
        <v>#N/A</v>
      </c>
      <c r="JP16" s="103" t="str">
        <f>'Debt &amp; Refi'!JJ16</f>
        <v>#N/A</v>
      </c>
      <c r="JQ16" s="103" t="str">
        <f>'Debt &amp; Refi'!JK16</f>
        <v>#N/A</v>
      </c>
      <c r="JR16" s="103" t="str">
        <f>'Debt &amp; Refi'!JL16</f>
        <v>#N/A</v>
      </c>
      <c r="JS16" s="103" t="str">
        <f>'Debt &amp; Refi'!JM16</f>
        <v>#N/A</v>
      </c>
      <c r="JT16" s="103" t="str">
        <f>'Debt &amp; Refi'!JN16</f>
        <v>#N/A</v>
      </c>
      <c r="JU16" s="103" t="str">
        <f>'Debt &amp; Refi'!JO16</f>
        <v>#N/A</v>
      </c>
      <c r="JV16" s="103" t="str">
        <f>'Debt &amp; Refi'!JP16</f>
        <v>#N/A</v>
      </c>
      <c r="JW16" s="103" t="str">
        <f>'Debt &amp; Refi'!JQ16</f>
        <v>#N/A</v>
      </c>
      <c r="JX16" s="103" t="str">
        <f>'Debt &amp; Refi'!JR16</f>
        <v>#N/A</v>
      </c>
      <c r="JY16" s="103" t="str">
        <f>'Debt &amp; Refi'!JS16</f>
        <v>#N/A</v>
      </c>
      <c r="JZ16" s="103" t="str">
        <f>'Debt &amp; Refi'!JT16</f>
        <v>#N/A</v>
      </c>
      <c r="KA16" s="103" t="str">
        <f>'Debt &amp; Refi'!JU16</f>
        <v>#N/A</v>
      </c>
      <c r="KB16" s="103" t="str">
        <f>'Debt &amp; Refi'!JV16</f>
        <v>#N/A</v>
      </c>
      <c r="KC16" s="103" t="str">
        <f>'Debt &amp; Refi'!JW16</f>
        <v>#N/A</v>
      </c>
      <c r="KD16" s="103" t="str">
        <f>'Debt &amp; Refi'!JX16</f>
        <v>#N/A</v>
      </c>
      <c r="KE16" s="103" t="str">
        <f>'Debt &amp; Refi'!JY16</f>
        <v>#N/A</v>
      </c>
      <c r="KF16" s="103" t="str">
        <f>'Debt &amp; Refi'!JZ16</f>
        <v>#N/A</v>
      </c>
      <c r="KG16" s="103" t="str">
        <f>'Debt &amp; Refi'!KA16</f>
        <v>#N/A</v>
      </c>
      <c r="KH16" s="103" t="str">
        <f>'Debt &amp; Refi'!KB16</f>
        <v>#N/A</v>
      </c>
      <c r="KI16" s="103" t="str">
        <f>'Debt &amp; Refi'!KC16</f>
        <v>#N/A</v>
      </c>
      <c r="KJ16" s="103" t="str">
        <f>'Debt &amp; Refi'!KD16</f>
        <v>#N/A</v>
      </c>
      <c r="KK16" s="103" t="str">
        <f>'Debt &amp; Refi'!KE16</f>
        <v>#N/A</v>
      </c>
      <c r="KL16" s="103" t="str">
        <f>'Debt &amp; Refi'!KF16</f>
        <v>#N/A</v>
      </c>
      <c r="KM16" s="103" t="str">
        <f>'Debt &amp; Refi'!KG16</f>
        <v>#N/A</v>
      </c>
      <c r="KN16" s="103" t="str">
        <f>'Debt &amp; Refi'!KH16</f>
        <v>#N/A</v>
      </c>
      <c r="KO16" s="103" t="str">
        <f>'Debt &amp; Refi'!KI16</f>
        <v>#N/A</v>
      </c>
      <c r="KP16" s="103" t="str">
        <f>'Debt &amp; Refi'!KJ16</f>
        <v>#N/A</v>
      </c>
      <c r="KQ16" s="103" t="str">
        <f>'Debt &amp; Refi'!KK16</f>
        <v>#N/A</v>
      </c>
      <c r="KR16" s="103" t="str">
        <f>'Debt &amp; Refi'!KL16</f>
        <v>#N/A</v>
      </c>
      <c r="KS16" s="103" t="str">
        <f>'Debt &amp; Refi'!KM16</f>
        <v>#N/A</v>
      </c>
      <c r="KT16" s="103" t="str">
        <f>'Debt &amp; Refi'!KN16</f>
        <v>#N/A</v>
      </c>
      <c r="KU16" s="103" t="str">
        <f>'Debt &amp; Refi'!KO16</f>
        <v>#N/A</v>
      </c>
      <c r="KV16" s="103" t="str">
        <f>'Debt &amp; Refi'!KP16</f>
        <v>#N/A</v>
      </c>
      <c r="KW16" s="103" t="str">
        <f>'Debt &amp; Refi'!KQ16</f>
        <v>#N/A</v>
      </c>
      <c r="KX16" s="103" t="str">
        <f>'Debt &amp; Refi'!KR16</f>
        <v>#N/A</v>
      </c>
      <c r="KY16" s="103" t="str">
        <f>'Debt &amp; Refi'!KS16</f>
        <v>#N/A</v>
      </c>
      <c r="KZ16" s="103" t="str">
        <f>'Debt &amp; Refi'!KT16</f>
        <v>#N/A</v>
      </c>
      <c r="LA16" s="103" t="str">
        <f>'Debt &amp; Refi'!KU16</f>
        <v>#N/A</v>
      </c>
      <c r="LB16" s="103" t="str">
        <f>'Debt &amp; Refi'!KV16</f>
        <v>#N/A</v>
      </c>
      <c r="LC16" s="103" t="str">
        <f>'Debt &amp; Refi'!KW16</f>
        <v>#N/A</v>
      </c>
      <c r="LD16" s="103" t="str">
        <f>'Debt &amp; Refi'!KX16</f>
        <v>#N/A</v>
      </c>
      <c r="LE16" s="103" t="str">
        <f>'Debt &amp; Refi'!KY16</f>
        <v>#N/A</v>
      </c>
      <c r="LF16" s="103" t="str">
        <f>'Debt &amp; Refi'!KZ16</f>
        <v>#N/A</v>
      </c>
      <c r="LG16" s="103" t="str">
        <f>'Debt &amp; Refi'!LA16</f>
        <v>#N/A</v>
      </c>
      <c r="LH16" s="103" t="str">
        <f>'Debt &amp; Refi'!LB16</f>
        <v>#N/A</v>
      </c>
      <c r="LI16" s="103" t="str">
        <f>'Debt &amp; Refi'!LC16</f>
        <v>#N/A</v>
      </c>
      <c r="LJ16" s="103" t="str">
        <f>'Debt &amp; Refi'!LD16</f>
        <v>#N/A</v>
      </c>
      <c r="LK16" s="103" t="str">
        <f>'Debt &amp; Refi'!LE16</f>
        <v>#N/A</v>
      </c>
      <c r="LL16" s="103" t="str">
        <f>'Debt &amp; Refi'!LF16</f>
        <v>#N/A</v>
      </c>
      <c r="LM16" s="103" t="str">
        <f>'Debt &amp; Refi'!LG16</f>
        <v>#N/A</v>
      </c>
      <c r="LN16" s="103" t="str">
        <f>'Debt &amp; Refi'!LH16</f>
        <v>#N/A</v>
      </c>
      <c r="LO16" s="103" t="str">
        <f>'Debt &amp; Refi'!LI16</f>
        <v>#N/A</v>
      </c>
      <c r="LP16" s="103" t="str">
        <f>'Debt &amp; Refi'!LJ16</f>
        <v>#N/A</v>
      </c>
      <c r="LQ16" s="103" t="str">
        <f>'Debt &amp; Refi'!LK16</f>
        <v>#N/A</v>
      </c>
      <c r="LR16" s="103" t="str">
        <f>'Debt &amp; Refi'!LL16</f>
        <v>#N/A</v>
      </c>
      <c r="LS16" s="103" t="str">
        <f>'Debt &amp; Refi'!LM16</f>
        <v>#N/A</v>
      </c>
      <c r="LT16" s="103" t="str">
        <f>'Debt &amp; Refi'!LN16</f>
        <v>#N/A</v>
      </c>
      <c r="LU16" s="103" t="str">
        <f>'Debt &amp; Refi'!LO16</f>
        <v>#N/A</v>
      </c>
      <c r="LV16" s="103" t="str">
        <f>'Debt &amp; Refi'!LP16</f>
        <v>#N/A</v>
      </c>
      <c r="LW16" s="103" t="str">
        <f>'Debt &amp; Refi'!LQ16</f>
        <v>#N/A</v>
      </c>
      <c r="LX16" s="103" t="str">
        <f>'Debt &amp; Refi'!LR16</f>
        <v>#N/A</v>
      </c>
      <c r="LY16" s="103" t="str">
        <f>'Debt &amp; Refi'!LS16</f>
        <v>#N/A</v>
      </c>
      <c r="LZ16" s="103" t="str">
        <f>'Debt &amp; Refi'!LT16</f>
        <v>#N/A</v>
      </c>
      <c r="MA16" s="103" t="str">
        <f>'Debt &amp; Refi'!LU16</f>
        <v>#N/A</v>
      </c>
      <c r="MB16" s="103" t="str">
        <f>'Debt &amp; Refi'!LV16</f>
        <v>#N/A</v>
      </c>
      <c r="MC16" s="103" t="str">
        <f>'Debt &amp; Refi'!LW16</f>
        <v>#N/A</v>
      </c>
      <c r="MD16" s="103" t="str">
        <f>'Debt &amp; Refi'!LX16</f>
        <v>#N/A</v>
      </c>
      <c r="ME16" s="103" t="str">
        <f>'Debt &amp; Refi'!LY16</f>
        <v>#N/A</v>
      </c>
      <c r="MF16" s="103" t="str">
        <f>'Debt &amp; Refi'!LZ16</f>
        <v>#N/A</v>
      </c>
      <c r="MG16" s="103" t="str">
        <f>'Debt &amp; Refi'!MA16</f>
        <v>#N/A</v>
      </c>
      <c r="MH16" s="103" t="str">
        <f>'Debt &amp; Refi'!MB16</f>
        <v>#N/A</v>
      </c>
      <c r="MI16" s="103" t="str">
        <f>'Debt &amp; Refi'!MC16</f>
        <v>#N/A</v>
      </c>
      <c r="MJ16" s="103" t="str">
        <f>'Debt &amp; Refi'!MD16</f>
        <v>#N/A</v>
      </c>
      <c r="MK16" s="103" t="str">
        <f>'Debt &amp; Refi'!ME16</f>
        <v>#N/A</v>
      </c>
      <c r="ML16" s="103" t="str">
        <f>'Debt &amp; Refi'!MF16</f>
        <v>#N/A</v>
      </c>
      <c r="MM16" s="103" t="str">
        <f>'Debt &amp; Refi'!MG16</f>
        <v>#N/A</v>
      </c>
      <c r="MN16" s="103" t="str">
        <f>'Debt &amp; Refi'!MH16</f>
        <v>#N/A</v>
      </c>
      <c r="MO16" s="103" t="str">
        <f>'Debt &amp; Refi'!MI16</f>
        <v>#N/A</v>
      </c>
      <c r="MP16" s="103" t="str">
        <f>'Debt &amp; Refi'!MJ16</f>
        <v>#N/A</v>
      </c>
      <c r="MQ16" s="103" t="str">
        <f>'Debt &amp; Refi'!MK16</f>
        <v>#N/A</v>
      </c>
      <c r="MR16" s="103" t="str">
        <f>'Debt &amp; Refi'!ML16</f>
        <v>#N/A</v>
      </c>
      <c r="MS16" s="103" t="str">
        <f>'Debt &amp; Refi'!MM16</f>
        <v>#N/A</v>
      </c>
      <c r="MT16" s="103" t="str">
        <f>'Debt &amp; Refi'!MN16</f>
        <v>#N/A</v>
      </c>
      <c r="MU16" s="103" t="str">
        <f>'Debt &amp; Refi'!MO16</f>
        <v>#N/A</v>
      </c>
      <c r="MV16" s="103" t="str">
        <f>'Debt &amp; Refi'!MP16</f>
        <v>#N/A</v>
      </c>
      <c r="MW16" s="103" t="str">
        <f>'Debt &amp; Refi'!MQ16</f>
        <v>#N/A</v>
      </c>
      <c r="MX16" s="103" t="str">
        <f>'Debt &amp; Refi'!MR16</f>
        <v>#N/A</v>
      </c>
      <c r="MY16" s="103" t="str">
        <f>'Debt &amp; Refi'!MS16</f>
        <v>#N/A</v>
      </c>
      <c r="MZ16" s="103" t="str">
        <f>'Debt &amp; Refi'!MT16</f>
        <v>#N/A</v>
      </c>
      <c r="NA16" s="103" t="str">
        <f>'Debt &amp; Refi'!MU16</f>
        <v>#N/A</v>
      </c>
      <c r="NB16" s="103" t="str">
        <f>'Debt &amp; Refi'!MV16</f>
        <v>#N/A</v>
      </c>
      <c r="NC16" s="103" t="str">
        <f>'Debt &amp; Refi'!MW16</f>
        <v>#N/A</v>
      </c>
      <c r="ND16" s="103" t="str">
        <f>'Debt &amp; Refi'!MX16</f>
        <v>#N/A</v>
      </c>
      <c r="NE16" s="103" t="str">
        <f>'Debt &amp; Refi'!MY16</f>
        <v>#N/A</v>
      </c>
      <c r="NF16" s="103" t="str">
        <f>'Debt &amp; Refi'!MZ16</f>
        <v>#N/A</v>
      </c>
      <c r="NG16" s="103" t="str">
        <f>'Debt &amp; Refi'!NA16</f>
        <v>#N/A</v>
      </c>
      <c r="NH16" s="103" t="str">
        <f>'Debt &amp; Refi'!NB16</f>
        <v>#N/A</v>
      </c>
      <c r="NI16" s="103" t="str">
        <f>'Debt &amp; Refi'!NC16</f>
        <v>#N/A</v>
      </c>
      <c r="NJ16" s="103" t="str">
        <f>'Debt &amp; Refi'!ND16</f>
        <v>#N/A</v>
      </c>
      <c r="NK16" s="103" t="str">
        <f>'Debt &amp; Refi'!NE16</f>
        <v>#N/A</v>
      </c>
      <c r="NL16" s="103" t="str">
        <f>'Debt &amp; Refi'!NF16</f>
        <v>#N/A</v>
      </c>
      <c r="NM16" s="103" t="str">
        <f>'Debt &amp; Refi'!NG16</f>
        <v>#N/A</v>
      </c>
      <c r="NN16" s="103" t="str">
        <f>'Debt &amp; Refi'!NH16</f>
        <v/>
      </c>
      <c r="NO16" s="185"/>
    </row>
    <row r="17" ht="19.5" customHeight="1">
      <c r="A17" s="186"/>
      <c r="B17" s="186" t="s">
        <v>119</v>
      </c>
      <c r="C17" s="187" t="s">
        <v>253</v>
      </c>
      <c r="D17" s="186"/>
      <c r="E17" s="186"/>
      <c r="F17" s="186"/>
      <c r="G17" s="186"/>
      <c r="H17" s="186"/>
      <c r="I17" s="186"/>
      <c r="J17" s="185"/>
      <c r="K17" s="202"/>
      <c r="L17" s="185"/>
      <c r="M17" s="46" t="s">
        <v>212</v>
      </c>
      <c r="O17" s="108">
        <f>'Debt &amp; Refi'!I17</f>
        <v>0</v>
      </c>
      <c r="P17" s="108">
        <f>'Debt &amp; Refi'!J17</f>
        <v>0</v>
      </c>
      <c r="Q17" s="108">
        <f>'Debt &amp; Refi'!K17</f>
        <v>0</v>
      </c>
      <c r="R17" s="108">
        <f>'Debt &amp; Refi'!L17</f>
        <v>0</v>
      </c>
      <c r="S17" s="108">
        <f>'Debt &amp; Refi'!M17</f>
        <v>0</v>
      </c>
      <c r="T17" s="108">
        <f>'Debt &amp; Refi'!N17</f>
        <v>0</v>
      </c>
      <c r="U17" s="108">
        <f>'Debt &amp; Refi'!O17</f>
        <v>0</v>
      </c>
      <c r="V17" s="108">
        <f>'Debt &amp; Refi'!P17</f>
        <v>0</v>
      </c>
      <c r="W17" s="108">
        <f>'Debt &amp; Refi'!Q17</f>
        <v>0</v>
      </c>
      <c r="X17" s="108">
        <f>'Debt &amp; Refi'!R17</f>
        <v>0</v>
      </c>
      <c r="Y17" s="108">
        <f>'Debt &amp; Refi'!S17</f>
        <v>0</v>
      </c>
      <c r="Z17" s="108">
        <f>'Debt &amp; Refi'!T17</f>
        <v>0</v>
      </c>
      <c r="AA17" s="108">
        <f>'Debt &amp; Refi'!U17</f>
        <v>0</v>
      </c>
      <c r="AB17" s="108">
        <f>'Debt &amp; Refi'!V17</f>
        <v>0</v>
      </c>
      <c r="AC17" s="108">
        <f>'Debt &amp; Refi'!W17</f>
        <v>0</v>
      </c>
      <c r="AD17" s="108">
        <f>'Debt &amp; Refi'!X17</f>
        <v>0</v>
      </c>
      <c r="AE17" s="108">
        <f>'Debt &amp; Refi'!Y17</f>
        <v>0</v>
      </c>
      <c r="AF17" s="108">
        <f>'Debt &amp; Refi'!Z17</f>
        <v>0</v>
      </c>
      <c r="AG17" s="108">
        <f>'Debt &amp; Refi'!AA17</f>
        <v>0</v>
      </c>
      <c r="AH17" s="108">
        <f>'Debt &amp; Refi'!AB17</f>
        <v>0</v>
      </c>
      <c r="AI17" s="108">
        <f>'Debt &amp; Refi'!AC17</f>
        <v>0</v>
      </c>
      <c r="AJ17" s="108">
        <f>'Debt &amp; Refi'!AD17</f>
        <v>0</v>
      </c>
      <c r="AK17" s="108">
        <f>'Debt &amp; Refi'!AE17</f>
        <v>0</v>
      </c>
      <c r="AL17" s="108">
        <f>'Debt &amp; Refi'!AF17</f>
        <v>0</v>
      </c>
      <c r="AM17" s="108">
        <f>'Debt &amp; Refi'!AG17</f>
        <v>0</v>
      </c>
      <c r="AN17" s="108">
        <f>'Debt &amp; Refi'!AH17</f>
        <v>0</v>
      </c>
      <c r="AO17" s="108">
        <f>'Debt &amp; Refi'!AI17</f>
        <v>0</v>
      </c>
      <c r="AP17" s="108">
        <f>'Debt &amp; Refi'!AJ17</f>
        <v>0</v>
      </c>
      <c r="AQ17" s="108">
        <f>'Debt &amp; Refi'!AK17</f>
        <v>0</v>
      </c>
      <c r="AR17" s="108">
        <f>'Debt &amp; Refi'!AL17</f>
        <v>0</v>
      </c>
      <c r="AS17" s="108">
        <f>'Debt &amp; Refi'!AM17</f>
        <v>0</v>
      </c>
      <c r="AT17" s="108">
        <f>'Debt &amp; Refi'!AN17</f>
        <v>0</v>
      </c>
      <c r="AU17" s="108">
        <f>'Debt &amp; Refi'!AO17</f>
        <v>0</v>
      </c>
      <c r="AV17" s="108">
        <f>'Debt &amp; Refi'!AP17</f>
        <v>0</v>
      </c>
      <c r="AW17" s="108">
        <f>'Debt &amp; Refi'!AQ17</f>
        <v>0</v>
      </c>
      <c r="AX17" s="108">
        <f>'Debt &amp; Refi'!AR17</f>
        <v>0</v>
      </c>
      <c r="AY17" s="108">
        <f>'Debt &amp; Refi'!AS17</f>
        <v>0</v>
      </c>
      <c r="AZ17" s="108">
        <f>'Debt &amp; Refi'!AT17</f>
        <v>0</v>
      </c>
      <c r="BA17" s="108">
        <f>'Debt &amp; Refi'!AU17</f>
        <v>0</v>
      </c>
      <c r="BB17" s="108">
        <f>'Debt &amp; Refi'!AV17</f>
        <v>0</v>
      </c>
      <c r="BC17" s="108">
        <f>'Debt &amp; Refi'!AW17</f>
        <v>0</v>
      </c>
      <c r="BD17" s="108">
        <f>'Debt &amp; Refi'!AX17</f>
        <v>0</v>
      </c>
      <c r="BE17" s="108">
        <f>'Debt &amp; Refi'!AY17</f>
        <v>0</v>
      </c>
      <c r="BF17" s="108">
        <f>'Debt &amp; Refi'!AZ17</f>
        <v>0</v>
      </c>
      <c r="BG17" s="108">
        <f>'Debt &amp; Refi'!BA17</f>
        <v>0</v>
      </c>
      <c r="BH17" s="108">
        <f>'Debt &amp; Refi'!BB17</f>
        <v>0</v>
      </c>
      <c r="BI17" s="108">
        <f>'Debt &amp; Refi'!BC17</f>
        <v>0</v>
      </c>
      <c r="BJ17" s="108">
        <f>'Debt &amp; Refi'!BD17</f>
        <v>0</v>
      </c>
      <c r="BK17" s="108">
        <f>'Debt &amp; Refi'!BE17</f>
        <v>0</v>
      </c>
      <c r="BL17" s="108">
        <f>'Debt &amp; Refi'!BF17</f>
        <v>0</v>
      </c>
      <c r="BM17" s="108">
        <f>'Debt &amp; Refi'!BG17</f>
        <v>0</v>
      </c>
      <c r="BN17" s="108">
        <f>'Debt &amp; Refi'!BH17</f>
        <v>0</v>
      </c>
      <c r="BO17" s="108">
        <f>'Debt &amp; Refi'!BI17</f>
        <v>0</v>
      </c>
      <c r="BP17" s="108">
        <f>'Debt &amp; Refi'!BJ17</f>
        <v>0</v>
      </c>
      <c r="BQ17" s="108">
        <f>'Debt &amp; Refi'!BK17</f>
        <v>0</v>
      </c>
      <c r="BR17" s="108">
        <f>'Debt &amp; Refi'!BL17</f>
        <v>0</v>
      </c>
      <c r="BS17" s="108">
        <f>'Debt &amp; Refi'!BM17</f>
        <v>0</v>
      </c>
      <c r="BT17" s="108">
        <f>'Debt &amp; Refi'!BN17</f>
        <v>0</v>
      </c>
      <c r="BU17" s="108">
        <f>'Debt &amp; Refi'!BO17</f>
        <v>0</v>
      </c>
      <c r="BV17" s="108">
        <f>'Debt &amp; Refi'!BP17</f>
        <v>0</v>
      </c>
      <c r="BW17" s="108">
        <f>'Debt &amp; Refi'!BQ17</f>
        <v>0</v>
      </c>
      <c r="BX17" s="108">
        <f>'Debt &amp; Refi'!BR17</f>
        <v>0</v>
      </c>
      <c r="BY17" s="108">
        <f>'Debt &amp; Refi'!BS17</f>
        <v>0</v>
      </c>
      <c r="BZ17" s="108">
        <f>'Debt &amp; Refi'!BT17</f>
        <v>0</v>
      </c>
      <c r="CA17" s="108">
        <f>'Debt &amp; Refi'!BU17</f>
        <v>0</v>
      </c>
      <c r="CB17" s="108">
        <f>'Debt &amp; Refi'!BV17</f>
        <v>0</v>
      </c>
      <c r="CC17" s="108">
        <f>'Debt &amp; Refi'!BW17</f>
        <v>0</v>
      </c>
      <c r="CD17" s="108">
        <f>'Debt &amp; Refi'!BX17</f>
        <v>0</v>
      </c>
      <c r="CE17" s="108">
        <f>'Debt &amp; Refi'!BY17</f>
        <v>0</v>
      </c>
      <c r="CF17" s="108">
        <f>'Debt &amp; Refi'!BZ17</f>
        <v>0</v>
      </c>
      <c r="CG17" s="108">
        <f>'Debt &amp; Refi'!CA17</f>
        <v>0</v>
      </c>
      <c r="CH17" s="108">
        <f>'Debt &amp; Refi'!CB17</f>
        <v>0</v>
      </c>
      <c r="CI17" s="108">
        <f>'Debt &amp; Refi'!CC17</f>
        <v>0</v>
      </c>
      <c r="CJ17" s="108">
        <f>'Debt &amp; Refi'!CD17</f>
        <v>0</v>
      </c>
      <c r="CK17" s="108">
        <f>'Debt &amp; Refi'!CE17</f>
        <v>0</v>
      </c>
      <c r="CL17" s="108">
        <f>'Debt &amp; Refi'!CF17</f>
        <v>0</v>
      </c>
      <c r="CM17" s="108">
        <f>'Debt &amp; Refi'!CG17</f>
        <v>0</v>
      </c>
      <c r="CN17" s="108">
        <f>'Debt &amp; Refi'!CH17</f>
        <v>0</v>
      </c>
      <c r="CO17" s="108">
        <f>'Debt &amp; Refi'!CI17</f>
        <v>0</v>
      </c>
      <c r="CP17" s="108">
        <f>'Debt &amp; Refi'!CJ17</f>
        <v>0</v>
      </c>
      <c r="CQ17" s="108">
        <f>'Debt &amp; Refi'!CK17</f>
        <v>0</v>
      </c>
      <c r="CR17" s="108">
        <f>'Debt &amp; Refi'!CL17</f>
        <v>0</v>
      </c>
      <c r="CS17" s="108">
        <f>'Debt &amp; Refi'!CM17</f>
        <v>0</v>
      </c>
      <c r="CT17" s="108">
        <f>'Debt &amp; Refi'!CN17</f>
        <v>0</v>
      </c>
      <c r="CU17" s="108">
        <f>'Debt &amp; Refi'!CO17</f>
        <v>0</v>
      </c>
      <c r="CV17" s="108">
        <f>'Debt &amp; Refi'!CP17</f>
        <v>0</v>
      </c>
      <c r="CW17" s="108">
        <f>'Debt &amp; Refi'!CQ17</f>
        <v>0</v>
      </c>
      <c r="CX17" s="108">
        <f>'Debt &amp; Refi'!CR17</f>
        <v>0</v>
      </c>
      <c r="CY17" s="108">
        <f>'Debt &amp; Refi'!CS17</f>
        <v>0</v>
      </c>
      <c r="CZ17" s="108">
        <f>'Debt &amp; Refi'!CT17</f>
        <v>0</v>
      </c>
      <c r="DA17" s="108">
        <f>'Debt &amp; Refi'!CU17</f>
        <v>0</v>
      </c>
      <c r="DB17" s="108">
        <f>'Debt &amp; Refi'!CV17</f>
        <v>0</v>
      </c>
      <c r="DC17" s="108">
        <f>'Debt &amp; Refi'!CW17</f>
        <v>0</v>
      </c>
      <c r="DD17" s="108">
        <f>'Debt &amp; Refi'!CX17</f>
        <v>0</v>
      </c>
      <c r="DE17" s="108">
        <f>'Debt &amp; Refi'!CY17</f>
        <v>0</v>
      </c>
      <c r="DF17" s="108">
        <f>'Debt &amp; Refi'!CZ17</f>
        <v>0</v>
      </c>
      <c r="DG17" s="108">
        <f>'Debt &amp; Refi'!DA17</f>
        <v>0</v>
      </c>
      <c r="DH17" s="108">
        <f>'Debt &amp; Refi'!DB17</f>
        <v>0</v>
      </c>
      <c r="DI17" s="108">
        <f>'Debt &amp; Refi'!DC17</f>
        <v>0</v>
      </c>
      <c r="DJ17" s="108">
        <f>'Debt &amp; Refi'!DD17</f>
        <v>0</v>
      </c>
      <c r="DK17" s="108">
        <f>'Debt &amp; Refi'!DE17</f>
        <v>0</v>
      </c>
      <c r="DL17" s="108">
        <f>'Debt &amp; Refi'!DF17</f>
        <v>0</v>
      </c>
      <c r="DM17" s="108">
        <f>'Debt &amp; Refi'!DG17</f>
        <v>0</v>
      </c>
      <c r="DN17" s="108">
        <f>'Debt &amp; Refi'!DH17</f>
        <v>0</v>
      </c>
      <c r="DO17" s="108">
        <f>'Debt &amp; Refi'!DI17</f>
        <v>0</v>
      </c>
      <c r="DP17" s="108">
        <f>'Debt &amp; Refi'!DJ17</f>
        <v>0</v>
      </c>
      <c r="DQ17" s="108">
        <f>'Debt &amp; Refi'!DK17</f>
        <v>0</v>
      </c>
      <c r="DR17" s="108">
        <f>'Debt &amp; Refi'!DL17</f>
        <v>0</v>
      </c>
      <c r="DS17" s="108">
        <f>'Debt &amp; Refi'!DM17</f>
        <v>0</v>
      </c>
      <c r="DT17" s="108">
        <f>'Debt &amp; Refi'!DN17</f>
        <v>0</v>
      </c>
      <c r="DU17" s="108">
        <f>'Debt &amp; Refi'!DO17</f>
        <v>0</v>
      </c>
      <c r="DV17" s="108">
        <f>'Debt &amp; Refi'!DP17</f>
        <v>0</v>
      </c>
      <c r="DW17" s="108">
        <f>'Debt &amp; Refi'!DQ17</f>
        <v>0</v>
      </c>
      <c r="DX17" s="108">
        <f>'Debt &amp; Refi'!DR17</f>
        <v>0</v>
      </c>
      <c r="DY17" s="108">
        <f>'Debt &amp; Refi'!DS17</f>
        <v>0</v>
      </c>
      <c r="DZ17" s="108">
        <f>'Debt &amp; Refi'!DT17</f>
        <v>0</v>
      </c>
      <c r="EA17" s="108">
        <f>'Debt &amp; Refi'!DU17</f>
        <v>0</v>
      </c>
      <c r="EB17" s="108">
        <f>'Debt &amp; Refi'!DV17</f>
        <v>0</v>
      </c>
      <c r="EC17" s="108">
        <f>'Debt &amp; Refi'!DW17</f>
        <v>0</v>
      </c>
      <c r="ED17" s="108">
        <f>'Debt &amp; Refi'!DX17</f>
        <v>0</v>
      </c>
      <c r="EE17" s="108">
        <f>'Debt &amp; Refi'!DY17</f>
        <v>0</v>
      </c>
      <c r="EF17" s="108">
        <f>'Debt &amp; Refi'!DZ17</f>
        <v>0</v>
      </c>
      <c r="EG17" s="108">
        <f>'Debt &amp; Refi'!EA17</f>
        <v>0</v>
      </c>
      <c r="EH17" s="108">
        <f>'Debt &amp; Refi'!EB17</f>
        <v>0</v>
      </c>
      <c r="EI17" s="108" t="str">
        <f>'Debt &amp; Refi'!EC17</f>
        <v>#N/A</v>
      </c>
      <c r="EJ17" s="108" t="str">
        <f>'Debt &amp; Refi'!ED17</f>
        <v>#N/A</v>
      </c>
      <c r="EK17" s="108" t="str">
        <f>'Debt &amp; Refi'!EE17</f>
        <v>#N/A</v>
      </c>
      <c r="EL17" s="108" t="str">
        <f>'Debt &amp; Refi'!EF17</f>
        <v>#N/A</v>
      </c>
      <c r="EM17" s="108" t="str">
        <f>'Debt &amp; Refi'!EG17</f>
        <v>#N/A</v>
      </c>
      <c r="EN17" s="108" t="str">
        <f>'Debt &amp; Refi'!EH17</f>
        <v>#N/A</v>
      </c>
      <c r="EO17" s="108" t="str">
        <f>'Debt &amp; Refi'!EI17</f>
        <v>#N/A</v>
      </c>
      <c r="EP17" s="108" t="str">
        <f>'Debt &amp; Refi'!EJ17</f>
        <v>#N/A</v>
      </c>
      <c r="EQ17" s="108" t="str">
        <f>'Debt &amp; Refi'!EK17</f>
        <v>#N/A</v>
      </c>
      <c r="ER17" s="108" t="str">
        <f>'Debt &amp; Refi'!EL17</f>
        <v>#N/A</v>
      </c>
      <c r="ES17" s="108" t="str">
        <f>'Debt &amp; Refi'!EM17</f>
        <v>#N/A</v>
      </c>
      <c r="ET17" s="108" t="str">
        <f>'Debt &amp; Refi'!EN17</f>
        <v>#N/A</v>
      </c>
      <c r="EU17" s="108" t="str">
        <f>'Debt &amp; Refi'!EO17</f>
        <v>#N/A</v>
      </c>
      <c r="EV17" s="108" t="str">
        <f>'Debt &amp; Refi'!EP17</f>
        <v>#N/A</v>
      </c>
      <c r="EW17" s="108" t="str">
        <f>'Debt &amp; Refi'!EQ17</f>
        <v>#N/A</v>
      </c>
      <c r="EX17" s="108" t="str">
        <f>'Debt &amp; Refi'!ER17</f>
        <v>#N/A</v>
      </c>
      <c r="EY17" s="108" t="str">
        <f>'Debt &amp; Refi'!ES17</f>
        <v>#N/A</v>
      </c>
      <c r="EZ17" s="108" t="str">
        <f>'Debt &amp; Refi'!ET17</f>
        <v>#N/A</v>
      </c>
      <c r="FA17" s="108" t="str">
        <f>'Debt &amp; Refi'!EU17</f>
        <v>#N/A</v>
      </c>
      <c r="FB17" s="108" t="str">
        <f>'Debt &amp; Refi'!EV17</f>
        <v>#N/A</v>
      </c>
      <c r="FC17" s="108" t="str">
        <f>'Debt &amp; Refi'!EW17</f>
        <v>#N/A</v>
      </c>
      <c r="FD17" s="108" t="str">
        <f>'Debt &amp; Refi'!EX17</f>
        <v>#N/A</v>
      </c>
      <c r="FE17" s="108" t="str">
        <f>'Debt &amp; Refi'!EY17</f>
        <v>#N/A</v>
      </c>
      <c r="FF17" s="108" t="str">
        <f>'Debt &amp; Refi'!EZ17</f>
        <v>#N/A</v>
      </c>
      <c r="FG17" s="108" t="str">
        <f>'Debt &amp; Refi'!FA17</f>
        <v>#N/A</v>
      </c>
      <c r="FH17" s="108" t="str">
        <f>'Debt &amp; Refi'!FB17</f>
        <v>#N/A</v>
      </c>
      <c r="FI17" s="108" t="str">
        <f>'Debt &amp; Refi'!FC17</f>
        <v>#N/A</v>
      </c>
      <c r="FJ17" s="108" t="str">
        <f>'Debt &amp; Refi'!FD17</f>
        <v>#N/A</v>
      </c>
      <c r="FK17" s="108" t="str">
        <f>'Debt &amp; Refi'!FE17</f>
        <v>#N/A</v>
      </c>
      <c r="FL17" s="108" t="str">
        <f>'Debt &amp; Refi'!FF17</f>
        <v>#N/A</v>
      </c>
      <c r="FM17" s="108" t="str">
        <f>'Debt &amp; Refi'!FG17</f>
        <v>#N/A</v>
      </c>
      <c r="FN17" s="108" t="str">
        <f>'Debt &amp; Refi'!FH17</f>
        <v>#N/A</v>
      </c>
      <c r="FO17" s="108" t="str">
        <f>'Debt &amp; Refi'!FI17</f>
        <v>#N/A</v>
      </c>
      <c r="FP17" s="108" t="str">
        <f>'Debt &amp; Refi'!FJ17</f>
        <v>#N/A</v>
      </c>
      <c r="FQ17" s="108" t="str">
        <f>'Debt &amp; Refi'!FK17</f>
        <v>#N/A</v>
      </c>
      <c r="FR17" s="108" t="str">
        <f>'Debt &amp; Refi'!FL17</f>
        <v>#N/A</v>
      </c>
      <c r="FS17" s="108" t="str">
        <f>'Debt &amp; Refi'!FM17</f>
        <v>#N/A</v>
      </c>
      <c r="FT17" s="108" t="str">
        <f>'Debt &amp; Refi'!FN17</f>
        <v>#N/A</v>
      </c>
      <c r="FU17" s="108" t="str">
        <f>'Debt &amp; Refi'!FO17</f>
        <v>#N/A</v>
      </c>
      <c r="FV17" s="108" t="str">
        <f>'Debt &amp; Refi'!FP17</f>
        <v>#N/A</v>
      </c>
      <c r="FW17" s="108" t="str">
        <f>'Debt &amp; Refi'!FQ17</f>
        <v>#N/A</v>
      </c>
      <c r="FX17" s="108" t="str">
        <f>'Debt &amp; Refi'!FR17</f>
        <v>#N/A</v>
      </c>
      <c r="FY17" s="108" t="str">
        <f>'Debt &amp; Refi'!FS17</f>
        <v>#N/A</v>
      </c>
      <c r="FZ17" s="108" t="str">
        <f>'Debt &amp; Refi'!FT17</f>
        <v>#N/A</v>
      </c>
      <c r="GA17" s="108" t="str">
        <f>'Debt &amp; Refi'!FU17</f>
        <v>#N/A</v>
      </c>
      <c r="GB17" s="108" t="str">
        <f>'Debt &amp; Refi'!FV17</f>
        <v>#N/A</v>
      </c>
      <c r="GC17" s="108" t="str">
        <f>'Debt &amp; Refi'!FW17</f>
        <v>#N/A</v>
      </c>
      <c r="GD17" s="108" t="str">
        <f>'Debt &amp; Refi'!FX17</f>
        <v>#N/A</v>
      </c>
      <c r="GE17" s="108" t="str">
        <f>'Debt &amp; Refi'!FY17</f>
        <v>#N/A</v>
      </c>
      <c r="GF17" s="108" t="str">
        <f>'Debt &amp; Refi'!FZ17</f>
        <v>#N/A</v>
      </c>
      <c r="GG17" s="108" t="str">
        <f>'Debt &amp; Refi'!GA17</f>
        <v>#N/A</v>
      </c>
      <c r="GH17" s="108" t="str">
        <f>'Debt &amp; Refi'!GB17</f>
        <v>#N/A</v>
      </c>
      <c r="GI17" s="108" t="str">
        <f>'Debt &amp; Refi'!GC17</f>
        <v>#N/A</v>
      </c>
      <c r="GJ17" s="108" t="str">
        <f>'Debt &amp; Refi'!GD17</f>
        <v>#N/A</v>
      </c>
      <c r="GK17" s="108" t="str">
        <f>'Debt &amp; Refi'!GE17</f>
        <v>#N/A</v>
      </c>
      <c r="GL17" s="108" t="str">
        <f>'Debt &amp; Refi'!GF17</f>
        <v>#N/A</v>
      </c>
      <c r="GM17" s="108" t="str">
        <f>'Debt &amp; Refi'!GG17</f>
        <v>#N/A</v>
      </c>
      <c r="GN17" s="108" t="str">
        <f>'Debt &amp; Refi'!GH17</f>
        <v>#N/A</v>
      </c>
      <c r="GO17" s="108" t="str">
        <f>'Debt &amp; Refi'!GI17</f>
        <v>#N/A</v>
      </c>
      <c r="GP17" s="108" t="str">
        <f>'Debt &amp; Refi'!GJ17</f>
        <v>#N/A</v>
      </c>
      <c r="GQ17" s="108" t="str">
        <f>'Debt &amp; Refi'!GK17</f>
        <v>#N/A</v>
      </c>
      <c r="GR17" s="108" t="str">
        <f>'Debt &amp; Refi'!GL17</f>
        <v>#N/A</v>
      </c>
      <c r="GS17" s="108" t="str">
        <f>'Debt &amp; Refi'!GM17</f>
        <v>#N/A</v>
      </c>
      <c r="GT17" s="108" t="str">
        <f>'Debt &amp; Refi'!GN17</f>
        <v>#N/A</v>
      </c>
      <c r="GU17" s="108" t="str">
        <f>'Debt &amp; Refi'!GO17</f>
        <v>#N/A</v>
      </c>
      <c r="GV17" s="108" t="str">
        <f>'Debt &amp; Refi'!GP17</f>
        <v>#N/A</v>
      </c>
      <c r="GW17" s="108" t="str">
        <f>'Debt &amp; Refi'!GQ17</f>
        <v>#N/A</v>
      </c>
      <c r="GX17" s="108" t="str">
        <f>'Debt &amp; Refi'!GR17</f>
        <v>#N/A</v>
      </c>
      <c r="GY17" s="108" t="str">
        <f>'Debt &amp; Refi'!GS17</f>
        <v>#N/A</v>
      </c>
      <c r="GZ17" s="108" t="str">
        <f>'Debt &amp; Refi'!GT17</f>
        <v>#N/A</v>
      </c>
      <c r="HA17" s="108" t="str">
        <f>'Debt &amp; Refi'!GU17</f>
        <v>#N/A</v>
      </c>
      <c r="HB17" s="108" t="str">
        <f>'Debt &amp; Refi'!GV17</f>
        <v>#N/A</v>
      </c>
      <c r="HC17" s="108" t="str">
        <f>'Debt &amp; Refi'!GW17</f>
        <v>#N/A</v>
      </c>
      <c r="HD17" s="108" t="str">
        <f>'Debt &amp; Refi'!GX17</f>
        <v>#N/A</v>
      </c>
      <c r="HE17" s="108" t="str">
        <f>'Debt &amp; Refi'!GY17</f>
        <v>#N/A</v>
      </c>
      <c r="HF17" s="108" t="str">
        <f>'Debt &amp; Refi'!GZ17</f>
        <v>#N/A</v>
      </c>
      <c r="HG17" s="108" t="str">
        <f>'Debt &amp; Refi'!HA17</f>
        <v>#N/A</v>
      </c>
      <c r="HH17" s="108" t="str">
        <f>'Debt &amp; Refi'!HB17</f>
        <v>#N/A</v>
      </c>
      <c r="HI17" s="108" t="str">
        <f>'Debt &amp; Refi'!HC17</f>
        <v>#N/A</v>
      </c>
      <c r="HJ17" s="108" t="str">
        <f>'Debt &amp; Refi'!HD17</f>
        <v>#N/A</v>
      </c>
      <c r="HK17" s="108" t="str">
        <f>'Debt &amp; Refi'!HE17</f>
        <v>#N/A</v>
      </c>
      <c r="HL17" s="108" t="str">
        <f>'Debt &amp; Refi'!HF17</f>
        <v>#N/A</v>
      </c>
      <c r="HM17" s="108" t="str">
        <f>'Debt &amp; Refi'!HG17</f>
        <v>#N/A</v>
      </c>
      <c r="HN17" s="108" t="str">
        <f>'Debt &amp; Refi'!HH17</f>
        <v>#N/A</v>
      </c>
      <c r="HO17" s="108" t="str">
        <f>'Debt &amp; Refi'!HI17</f>
        <v>#N/A</v>
      </c>
      <c r="HP17" s="108" t="str">
        <f>'Debt &amp; Refi'!HJ17</f>
        <v>#N/A</v>
      </c>
      <c r="HQ17" s="108" t="str">
        <f>'Debt &amp; Refi'!HK17</f>
        <v>#N/A</v>
      </c>
      <c r="HR17" s="108" t="str">
        <f>'Debt &amp; Refi'!HL17</f>
        <v>#N/A</v>
      </c>
      <c r="HS17" s="108" t="str">
        <f>'Debt &amp; Refi'!HM17</f>
        <v>#N/A</v>
      </c>
      <c r="HT17" s="108" t="str">
        <f>'Debt &amp; Refi'!HN17</f>
        <v>#N/A</v>
      </c>
      <c r="HU17" s="108" t="str">
        <f>'Debt &amp; Refi'!HO17</f>
        <v>#N/A</v>
      </c>
      <c r="HV17" s="108" t="str">
        <f>'Debt &amp; Refi'!HP17</f>
        <v>#N/A</v>
      </c>
      <c r="HW17" s="108" t="str">
        <f>'Debt &amp; Refi'!HQ17</f>
        <v>#N/A</v>
      </c>
      <c r="HX17" s="108" t="str">
        <f>'Debt &amp; Refi'!HR17</f>
        <v>#N/A</v>
      </c>
      <c r="HY17" s="108" t="str">
        <f>'Debt &amp; Refi'!HS17</f>
        <v>#N/A</v>
      </c>
      <c r="HZ17" s="108" t="str">
        <f>'Debt &amp; Refi'!HT17</f>
        <v>#N/A</v>
      </c>
      <c r="IA17" s="108" t="str">
        <f>'Debt &amp; Refi'!HU17</f>
        <v>#N/A</v>
      </c>
      <c r="IB17" s="108" t="str">
        <f>'Debt &amp; Refi'!HV17</f>
        <v>#N/A</v>
      </c>
      <c r="IC17" s="108" t="str">
        <f>'Debt &amp; Refi'!HW17</f>
        <v>#N/A</v>
      </c>
      <c r="ID17" s="108" t="str">
        <f>'Debt &amp; Refi'!HX17</f>
        <v>#N/A</v>
      </c>
      <c r="IE17" s="108" t="str">
        <f>'Debt &amp; Refi'!HY17</f>
        <v>#N/A</v>
      </c>
      <c r="IF17" s="108" t="str">
        <f>'Debt &amp; Refi'!HZ17</f>
        <v>#N/A</v>
      </c>
      <c r="IG17" s="108" t="str">
        <f>'Debt &amp; Refi'!IA17</f>
        <v>#N/A</v>
      </c>
      <c r="IH17" s="108" t="str">
        <f>'Debt &amp; Refi'!IB17</f>
        <v>#N/A</v>
      </c>
      <c r="II17" s="108" t="str">
        <f>'Debt &amp; Refi'!IC17</f>
        <v>#N/A</v>
      </c>
      <c r="IJ17" s="108" t="str">
        <f>'Debt &amp; Refi'!ID17</f>
        <v>#N/A</v>
      </c>
      <c r="IK17" s="108" t="str">
        <f>'Debt &amp; Refi'!IE17</f>
        <v>#N/A</v>
      </c>
      <c r="IL17" s="108" t="str">
        <f>'Debt &amp; Refi'!IF17</f>
        <v>#N/A</v>
      </c>
      <c r="IM17" s="108" t="str">
        <f>'Debt &amp; Refi'!IG17</f>
        <v>#N/A</v>
      </c>
      <c r="IN17" s="108" t="str">
        <f>'Debt &amp; Refi'!IH17</f>
        <v>#N/A</v>
      </c>
      <c r="IO17" s="108" t="str">
        <f>'Debt &amp; Refi'!II17</f>
        <v>#N/A</v>
      </c>
      <c r="IP17" s="108" t="str">
        <f>'Debt &amp; Refi'!IJ17</f>
        <v>#N/A</v>
      </c>
      <c r="IQ17" s="108" t="str">
        <f>'Debt &amp; Refi'!IK17</f>
        <v>#N/A</v>
      </c>
      <c r="IR17" s="108" t="str">
        <f>'Debt &amp; Refi'!IL17</f>
        <v>#N/A</v>
      </c>
      <c r="IS17" s="108" t="str">
        <f>'Debt &amp; Refi'!IM17</f>
        <v>#N/A</v>
      </c>
      <c r="IT17" s="108" t="str">
        <f>'Debt &amp; Refi'!IN17</f>
        <v>#N/A</v>
      </c>
      <c r="IU17" s="108" t="str">
        <f>'Debt &amp; Refi'!IO17</f>
        <v>#N/A</v>
      </c>
      <c r="IV17" s="108" t="str">
        <f>'Debt &amp; Refi'!IP17</f>
        <v>#N/A</v>
      </c>
      <c r="IW17" s="108" t="str">
        <f>'Debt &amp; Refi'!IQ17</f>
        <v>#N/A</v>
      </c>
      <c r="IX17" s="108" t="str">
        <f>'Debt &amp; Refi'!IR17</f>
        <v>#N/A</v>
      </c>
      <c r="IY17" s="108" t="str">
        <f>'Debt &amp; Refi'!IS17</f>
        <v>#N/A</v>
      </c>
      <c r="IZ17" s="108" t="str">
        <f>'Debt &amp; Refi'!IT17</f>
        <v>#N/A</v>
      </c>
      <c r="JA17" s="108" t="str">
        <f>'Debt &amp; Refi'!IU17</f>
        <v>#N/A</v>
      </c>
      <c r="JB17" s="108" t="str">
        <f>'Debt &amp; Refi'!IV17</f>
        <v>#N/A</v>
      </c>
      <c r="JC17" s="108" t="str">
        <f>'Debt &amp; Refi'!IW17</f>
        <v>#N/A</v>
      </c>
      <c r="JD17" s="108" t="str">
        <f>'Debt &amp; Refi'!IX17</f>
        <v>#N/A</v>
      </c>
      <c r="JE17" s="108" t="str">
        <f>'Debt &amp; Refi'!IY17</f>
        <v>#N/A</v>
      </c>
      <c r="JF17" s="108" t="str">
        <f>'Debt &amp; Refi'!IZ17</f>
        <v>#N/A</v>
      </c>
      <c r="JG17" s="108" t="str">
        <f>'Debt &amp; Refi'!JA17</f>
        <v>#N/A</v>
      </c>
      <c r="JH17" s="108" t="str">
        <f>'Debt &amp; Refi'!JB17</f>
        <v>#N/A</v>
      </c>
      <c r="JI17" s="108" t="str">
        <f>'Debt &amp; Refi'!JC17</f>
        <v>#N/A</v>
      </c>
      <c r="JJ17" s="108" t="str">
        <f>'Debt &amp; Refi'!JD17</f>
        <v>#N/A</v>
      </c>
      <c r="JK17" s="108" t="str">
        <f>'Debt &amp; Refi'!JE17</f>
        <v>#N/A</v>
      </c>
      <c r="JL17" s="108" t="str">
        <f>'Debt &amp; Refi'!JF17</f>
        <v>#N/A</v>
      </c>
      <c r="JM17" s="108" t="str">
        <f>'Debt &amp; Refi'!JG17</f>
        <v>#N/A</v>
      </c>
      <c r="JN17" s="108" t="str">
        <f>'Debt &amp; Refi'!JH17</f>
        <v>#N/A</v>
      </c>
      <c r="JO17" s="108" t="str">
        <f>'Debt &amp; Refi'!JI17</f>
        <v>#N/A</v>
      </c>
      <c r="JP17" s="108" t="str">
        <f>'Debt &amp; Refi'!JJ17</f>
        <v>#N/A</v>
      </c>
      <c r="JQ17" s="108" t="str">
        <f>'Debt &amp; Refi'!JK17</f>
        <v>#N/A</v>
      </c>
      <c r="JR17" s="108" t="str">
        <f>'Debt &amp; Refi'!JL17</f>
        <v>#N/A</v>
      </c>
      <c r="JS17" s="108" t="str">
        <f>'Debt &amp; Refi'!JM17</f>
        <v>#N/A</v>
      </c>
      <c r="JT17" s="108" t="str">
        <f>'Debt &amp; Refi'!JN17</f>
        <v>#N/A</v>
      </c>
      <c r="JU17" s="108" t="str">
        <f>'Debt &amp; Refi'!JO17</f>
        <v>#N/A</v>
      </c>
      <c r="JV17" s="108" t="str">
        <f>'Debt &amp; Refi'!JP17</f>
        <v>#N/A</v>
      </c>
      <c r="JW17" s="108" t="str">
        <f>'Debt &amp; Refi'!JQ17</f>
        <v>#N/A</v>
      </c>
      <c r="JX17" s="108" t="str">
        <f>'Debt &amp; Refi'!JR17</f>
        <v>#N/A</v>
      </c>
      <c r="JY17" s="108" t="str">
        <f>'Debt &amp; Refi'!JS17</f>
        <v>#N/A</v>
      </c>
      <c r="JZ17" s="108" t="str">
        <f>'Debt &amp; Refi'!JT17</f>
        <v>#N/A</v>
      </c>
      <c r="KA17" s="108" t="str">
        <f>'Debt &amp; Refi'!JU17</f>
        <v>#N/A</v>
      </c>
      <c r="KB17" s="108" t="str">
        <f>'Debt &amp; Refi'!JV17</f>
        <v>#N/A</v>
      </c>
      <c r="KC17" s="108" t="str">
        <f>'Debt &amp; Refi'!JW17</f>
        <v>#N/A</v>
      </c>
      <c r="KD17" s="108" t="str">
        <f>'Debt &amp; Refi'!JX17</f>
        <v>#N/A</v>
      </c>
      <c r="KE17" s="108" t="str">
        <f>'Debt &amp; Refi'!JY17</f>
        <v>#N/A</v>
      </c>
      <c r="KF17" s="108" t="str">
        <f>'Debt &amp; Refi'!JZ17</f>
        <v>#N/A</v>
      </c>
      <c r="KG17" s="108" t="str">
        <f>'Debt &amp; Refi'!KA17</f>
        <v>#N/A</v>
      </c>
      <c r="KH17" s="108" t="str">
        <f>'Debt &amp; Refi'!KB17</f>
        <v>#N/A</v>
      </c>
      <c r="KI17" s="108" t="str">
        <f>'Debt &amp; Refi'!KC17</f>
        <v>#N/A</v>
      </c>
      <c r="KJ17" s="108" t="str">
        <f>'Debt &amp; Refi'!KD17</f>
        <v>#N/A</v>
      </c>
      <c r="KK17" s="108" t="str">
        <f>'Debt &amp; Refi'!KE17</f>
        <v>#N/A</v>
      </c>
      <c r="KL17" s="108" t="str">
        <f>'Debt &amp; Refi'!KF17</f>
        <v>#N/A</v>
      </c>
      <c r="KM17" s="108" t="str">
        <f>'Debt &amp; Refi'!KG17</f>
        <v>#N/A</v>
      </c>
      <c r="KN17" s="108" t="str">
        <f>'Debt &amp; Refi'!KH17</f>
        <v>#N/A</v>
      </c>
      <c r="KO17" s="108" t="str">
        <f>'Debt &amp; Refi'!KI17</f>
        <v>#N/A</v>
      </c>
      <c r="KP17" s="108" t="str">
        <f>'Debt &amp; Refi'!KJ17</f>
        <v>#N/A</v>
      </c>
      <c r="KQ17" s="108" t="str">
        <f>'Debt &amp; Refi'!KK17</f>
        <v>#N/A</v>
      </c>
      <c r="KR17" s="108" t="str">
        <f>'Debt &amp; Refi'!KL17</f>
        <v>#N/A</v>
      </c>
      <c r="KS17" s="108" t="str">
        <f>'Debt &amp; Refi'!KM17</f>
        <v>#N/A</v>
      </c>
      <c r="KT17" s="108" t="str">
        <f>'Debt &amp; Refi'!KN17</f>
        <v>#N/A</v>
      </c>
      <c r="KU17" s="108" t="str">
        <f>'Debt &amp; Refi'!KO17</f>
        <v>#N/A</v>
      </c>
      <c r="KV17" s="108" t="str">
        <f>'Debt &amp; Refi'!KP17</f>
        <v>#N/A</v>
      </c>
      <c r="KW17" s="108" t="str">
        <f>'Debt &amp; Refi'!KQ17</f>
        <v>#N/A</v>
      </c>
      <c r="KX17" s="108" t="str">
        <f>'Debt &amp; Refi'!KR17</f>
        <v>#N/A</v>
      </c>
      <c r="KY17" s="108" t="str">
        <f>'Debt &amp; Refi'!KS17</f>
        <v>#N/A</v>
      </c>
      <c r="KZ17" s="108" t="str">
        <f>'Debt &amp; Refi'!KT17</f>
        <v>#N/A</v>
      </c>
      <c r="LA17" s="108" t="str">
        <f>'Debt &amp; Refi'!KU17</f>
        <v>#N/A</v>
      </c>
      <c r="LB17" s="108" t="str">
        <f>'Debt &amp; Refi'!KV17</f>
        <v>#N/A</v>
      </c>
      <c r="LC17" s="108" t="str">
        <f>'Debt &amp; Refi'!KW17</f>
        <v>#N/A</v>
      </c>
      <c r="LD17" s="108" t="str">
        <f>'Debt &amp; Refi'!KX17</f>
        <v>#N/A</v>
      </c>
      <c r="LE17" s="108" t="str">
        <f>'Debt &amp; Refi'!KY17</f>
        <v>#N/A</v>
      </c>
      <c r="LF17" s="108" t="str">
        <f>'Debt &amp; Refi'!KZ17</f>
        <v>#N/A</v>
      </c>
      <c r="LG17" s="108" t="str">
        <f>'Debt &amp; Refi'!LA17</f>
        <v>#N/A</v>
      </c>
      <c r="LH17" s="108" t="str">
        <f>'Debt &amp; Refi'!LB17</f>
        <v>#N/A</v>
      </c>
      <c r="LI17" s="108" t="str">
        <f>'Debt &amp; Refi'!LC17</f>
        <v>#N/A</v>
      </c>
      <c r="LJ17" s="108" t="str">
        <f>'Debt &amp; Refi'!LD17</f>
        <v>#N/A</v>
      </c>
      <c r="LK17" s="108" t="str">
        <f>'Debt &amp; Refi'!LE17</f>
        <v>#N/A</v>
      </c>
      <c r="LL17" s="108" t="str">
        <f>'Debt &amp; Refi'!LF17</f>
        <v>#N/A</v>
      </c>
      <c r="LM17" s="108" t="str">
        <f>'Debt &amp; Refi'!LG17</f>
        <v>#N/A</v>
      </c>
      <c r="LN17" s="108" t="str">
        <f>'Debt &amp; Refi'!LH17</f>
        <v>#N/A</v>
      </c>
      <c r="LO17" s="108" t="str">
        <f>'Debt &amp; Refi'!LI17</f>
        <v>#N/A</v>
      </c>
      <c r="LP17" s="108" t="str">
        <f>'Debt &amp; Refi'!LJ17</f>
        <v>#N/A</v>
      </c>
      <c r="LQ17" s="108" t="str">
        <f>'Debt &amp; Refi'!LK17</f>
        <v>#N/A</v>
      </c>
      <c r="LR17" s="108" t="str">
        <f>'Debt &amp; Refi'!LL17</f>
        <v>#N/A</v>
      </c>
      <c r="LS17" s="108" t="str">
        <f>'Debt &amp; Refi'!LM17</f>
        <v>#N/A</v>
      </c>
      <c r="LT17" s="108" t="str">
        <f>'Debt &amp; Refi'!LN17</f>
        <v>#N/A</v>
      </c>
      <c r="LU17" s="108" t="str">
        <f>'Debt &amp; Refi'!LO17</f>
        <v>#N/A</v>
      </c>
      <c r="LV17" s="108" t="str">
        <f>'Debt &amp; Refi'!LP17</f>
        <v>#N/A</v>
      </c>
      <c r="LW17" s="108" t="str">
        <f>'Debt &amp; Refi'!LQ17</f>
        <v>#N/A</v>
      </c>
      <c r="LX17" s="108" t="str">
        <f>'Debt &amp; Refi'!LR17</f>
        <v>#N/A</v>
      </c>
      <c r="LY17" s="108" t="str">
        <f>'Debt &amp; Refi'!LS17</f>
        <v>#N/A</v>
      </c>
      <c r="LZ17" s="108" t="str">
        <f>'Debt &amp; Refi'!LT17</f>
        <v>#N/A</v>
      </c>
      <c r="MA17" s="108" t="str">
        <f>'Debt &amp; Refi'!LU17</f>
        <v>#N/A</v>
      </c>
      <c r="MB17" s="108" t="str">
        <f>'Debt &amp; Refi'!LV17</f>
        <v>#N/A</v>
      </c>
      <c r="MC17" s="108" t="str">
        <f>'Debt &amp; Refi'!LW17</f>
        <v>#N/A</v>
      </c>
      <c r="MD17" s="108" t="str">
        <f>'Debt &amp; Refi'!LX17</f>
        <v>#N/A</v>
      </c>
      <c r="ME17" s="108" t="str">
        <f>'Debt &amp; Refi'!LY17</f>
        <v>#N/A</v>
      </c>
      <c r="MF17" s="108" t="str">
        <f>'Debt &amp; Refi'!LZ17</f>
        <v>#N/A</v>
      </c>
      <c r="MG17" s="108" t="str">
        <f>'Debt &amp; Refi'!MA17</f>
        <v>#N/A</v>
      </c>
      <c r="MH17" s="108" t="str">
        <f>'Debt &amp; Refi'!MB17</f>
        <v>#N/A</v>
      </c>
      <c r="MI17" s="108" t="str">
        <f>'Debt &amp; Refi'!MC17</f>
        <v>#N/A</v>
      </c>
      <c r="MJ17" s="108" t="str">
        <f>'Debt &amp; Refi'!MD17</f>
        <v>#N/A</v>
      </c>
      <c r="MK17" s="108" t="str">
        <f>'Debt &amp; Refi'!ME17</f>
        <v>#N/A</v>
      </c>
      <c r="ML17" s="108" t="str">
        <f>'Debt &amp; Refi'!MF17</f>
        <v>#N/A</v>
      </c>
      <c r="MM17" s="108" t="str">
        <f>'Debt &amp; Refi'!MG17</f>
        <v>#N/A</v>
      </c>
      <c r="MN17" s="108" t="str">
        <f>'Debt &amp; Refi'!MH17</f>
        <v>#N/A</v>
      </c>
      <c r="MO17" s="108" t="str">
        <f>'Debt &amp; Refi'!MI17</f>
        <v>#N/A</v>
      </c>
      <c r="MP17" s="108" t="str">
        <f>'Debt &amp; Refi'!MJ17</f>
        <v>#N/A</v>
      </c>
      <c r="MQ17" s="108" t="str">
        <f>'Debt &amp; Refi'!MK17</f>
        <v>#N/A</v>
      </c>
      <c r="MR17" s="108" t="str">
        <f>'Debt &amp; Refi'!ML17</f>
        <v>#N/A</v>
      </c>
      <c r="MS17" s="108" t="str">
        <f>'Debt &amp; Refi'!MM17</f>
        <v>#N/A</v>
      </c>
      <c r="MT17" s="108" t="str">
        <f>'Debt &amp; Refi'!MN17</f>
        <v>#N/A</v>
      </c>
      <c r="MU17" s="108" t="str">
        <f>'Debt &amp; Refi'!MO17</f>
        <v>#N/A</v>
      </c>
      <c r="MV17" s="108" t="str">
        <f>'Debt &amp; Refi'!MP17</f>
        <v>#N/A</v>
      </c>
      <c r="MW17" s="108" t="str">
        <f>'Debt &amp; Refi'!MQ17</f>
        <v>#N/A</v>
      </c>
      <c r="MX17" s="108" t="str">
        <f>'Debt &amp; Refi'!MR17</f>
        <v>#N/A</v>
      </c>
      <c r="MY17" s="108" t="str">
        <f>'Debt &amp; Refi'!MS17</f>
        <v>#N/A</v>
      </c>
      <c r="MZ17" s="108" t="str">
        <f>'Debt &amp; Refi'!MT17</f>
        <v>#N/A</v>
      </c>
      <c r="NA17" s="108" t="str">
        <f>'Debt &amp; Refi'!MU17</f>
        <v>#N/A</v>
      </c>
      <c r="NB17" s="108" t="str">
        <f>'Debt &amp; Refi'!MV17</f>
        <v>#N/A</v>
      </c>
      <c r="NC17" s="108" t="str">
        <f>'Debt &amp; Refi'!MW17</f>
        <v>#N/A</v>
      </c>
      <c r="ND17" s="108" t="str">
        <f>'Debt &amp; Refi'!MX17</f>
        <v>#N/A</v>
      </c>
      <c r="NE17" s="108" t="str">
        <f>'Debt &amp; Refi'!MY17</f>
        <v>#N/A</v>
      </c>
      <c r="NF17" s="108" t="str">
        <f>'Debt &amp; Refi'!MZ17</f>
        <v>#N/A</v>
      </c>
      <c r="NG17" s="108" t="str">
        <f>'Debt &amp; Refi'!NA17</f>
        <v>#N/A</v>
      </c>
      <c r="NH17" s="108" t="str">
        <f>'Debt &amp; Refi'!NB17</f>
        <v>#N/A</v>
      </c>
      <c r="NI17" s="108" t="str">
        <f>'Debt &amp; Refi'!NC17</f>
        <v>#N/A</v>
      </c>
      <c r="NJ17" s="108" t="str">
        <f>'Debt &amp; Refi'!ND17</f>
        <v>#N/A</v>
      </c>
      <c r="NK17" s="108" t="str">
        <f>'Debt &amp; Refi'!NE17</f>
        <v>#N/A</v>
      </c>
      <c r="NL17" s="108" t="str">
        <f>'Debt &amp; Refi'!NF17</f>
        <v>#N/A</v>
      </c>
      <c r="NM17" s="108" t="str">
        <f>'Debt &amp; Refi'!NG17</f>
        <v>#N/A</v>
      </c>
      <c r="NN17" s="108" t="str">
        <f>'Debt &amp; Refi'!NH17</f>
        <v>#N/A</v>
      </c>
      <c r="NO17" s="185"/>
    </row>
    <row r="18" ht="19.5" customHeight="1">
      <c r="A18" s="186"/>
      <c r="B18" s="186" t="s">
        <v>254</v>
      </c>
      <c r="C18" s="205">
        <f>++EDATE(C10,24)</f>
        <v>46843</v>
      </c>
      <c r="D18" s="186"/>
      <c r="E18" s="186"/>
      <c r="F18" s="186"/>
      <c r="G18" s="186"/>
      <c r="H18" s="186"/>
      <c r="I18" s="186"/>
      <c r="J18" s="185"/>
      <c r="K18" s="185"/>
      <c r="L18" s="185"/>
      <c r="M18" s="46" t="s">
        <v>214</v>
      </c>
      <c r="O18" s="108">
        <f>'Debt &amp; Refi'!I18</f>
        <v>23187000</v>
      </c>
      <c r="P18" s="108">
        <f>'Debt &amp; Refi'!J18</f>
        <v>0</v>
      </c>
      <c r="Q18" s="108">
        <f>'Debt &amp; Refi'!K18</f>
        <v>0</v>
      </c>
      <c r="R18" s="108">
        <f>'Debt &amp; Refi'!L18</f>
        <v>0</v>
      </c>
      <c r="S18" s="108">
        <f>'Debt &amp; Refi'!M18</f>
        <v>0</v>
      </c>
      <c r="T18" s="108">
        <f>'Debt &amp; Refi'!N18</f>
        <v>0</v>
      </c>
      <c r="U18" s="108">
        <f>'Debt &amp; Refi'!O18</f>
        <v>0</v>
      </c>
      <c r="V18" s="108">
        <f>'Debt &amp; Refi'!P18</f>
        <v>0</v>
      </c>
      <c r="W18" s="108">
        <f>'Debt &amp; Refi'!Q18</f>
        <v>0</v>
      </c>
      <c r="X18" s="108">
        <f>'Debt &amp; Refi'!R18</f>
        <v>0</v>
      </c>
      <c r="Y18" s="108">
        <f>'Debt &amp; Refi'!S18</f>
        <v>0</v>
      </c>
      <c r="Z18" s="108">
        <f>'Debt &amp; Refi'!T18</f>
        <v>0</v>
      </c>
      <c r="AA18" s="108">
        <f>'Debt &amp; Refi'!U18</f>
        <v>0</v>
      </c>
      <c r="AB18" s="108">
        <f>'Debt &amp; Refi'!V18</f>
        <v>0</v>
      </c>
      <c r="AC18" s="108">
        <f>'Debt &amp; Refi'!W18</f>
        <v>0</v>
      </c>
      <c r="AD18" s="108">
        <f>'Debt &amp; Refi'!X18</f>
        <v>0</v>
      </c>
      <c r="AE18" s="108">
        <f>'Debt &amp; Refi'!Y18</f>
        <v>0</v>
      </c>
      <c r="AF18" s="108">
        <f>'Debt &amp; Refi'!Z18</f>
        <v>0</v>
      </c>
      <c r="AG18" s="108">
        <f>'Debt &amp; Refi'!AA18</f>
        <v>0</v>
      </c>
      <c r="AH18" s="108">
        <f>'Debt &amp; Refi'!AB18</f>
        <v>0</v>
      </c>
      <c r="AI18" s="108">
        <f>'Debt &amp; Refi'!AC18</f>
        <v>0</v>
      </c>
      <c r="AJ18" s="108">
        <f>'Debt &amp; Refi'!AD18</f>
        <v>0</v>
      </c>
      <c r="AK18" s="108">
        <f>'Debt &amp; Refi'!AE18</f>
        <v>0</v>
      </c>
      <c r="AL18" s="108">
        <f>'Debt &amp; Refi'!AF18</f>
        <v>0</v>
      </c>
      <c r="AM18" s="108">
        <f>'Debt &amp; Refi'!AG18</f>
        <v>0</v>
      </c>
      <c r="AN18" s="108">
        <f>'Debt &amp; Refi'!AH18</f>
        <v>0</v>
      </c>
      <c r="AO18" s="108">
        <f>'Debt &amp; Refi'!AI18</f>
        <v>0</v>
      </c>
      <c r="AP18" s="108">
        <f>'Debt &amp; Refi'!AJ18</f>
        <v>0</v>
      </c>
      <c r="AQ18" s="108">
        <f>'Debt &amp; Refi'!AK18</f>
        <v>0</v>
      </c>
      <c r="AR18" s="108">
        <f>'Debt &amp; Refi'!AL18</f>
        <v>0</v>
      </c>
      <c r="AS18" s="108">
        <f>'Debt &amp; Refi'!AM18</f>
        <v>0</v>
      </c>
      <c r="AT18" s="108">
        <f>'Debt &amp; Refi'!AN18</f>
        <v>0</v>
      </c>
      <c r="AU18" s="108">
        <f>'Debt &amp; Refi'!AO18</f>
        <v>0</v>
      </c>
      <c r="AV18" s="108">
        <f>'Debt &amp; Refi'!AP18</f>
        <v>0</v>
      </c>
      <c r="AW18" s="108">
        <f>'Debt &amp; Refi'!AQ18</f>
        <v>0</v>
      </c>
      <c r="AX18" s="108">
        <f>'Debt &amp; Refi'!AR18</f>
        <v>0</v>
      </c>
      <c r="AY18" s="108">
        <f>'Debt &amp; Refi'!AS18</f>
        <v>0</v>
      </c>
      <c r="AZ18" s="108">
        <f>'Debt &amp; Refi'!AT18</f>
        <v>0</v>
      </c>
      <c r="BA18" s="108">
        <f>'Debt &amp; Refi'!AU18</f>
        <v>0</v>
      </c>
      <c r="BB18" s="108">
        <f>'Debt &amp; Refi'!AV18</f>
        <v>0</v>
      </c>
      <c r="BC18" s="108">
        <f>'Debt &amp; Refi'!AW18</f>
        <v>0</v>
      </c>
      <c r="BD18" s="108">
        <f>'Debt &amp; Refi'!AX18</f>
        <v>0</v>
      </c>
      <c r="BE18" s="108">
        <f>'Debt &amp; Refi'!AY18</f>
        <v>0</v>
      </c>
      <c r="BF18" s="108">
        <f>'Debt &amp; Refi'!AZ18</f>
        <v>0</v>
      </c>
      <c r="BG18" s="108">
        <f>'Debt &amp; Refi'!BA18</f>
        <v>0</v>
      </c>
      <c r="BH18" s="108">
        <f>'Debt &amp; Refi'!BB18</f>
        <v>0</v>
      </c>
      <c r="BI18" s="108">
        <f>'Debt &amp; Refi'!BC18</f>
        <v>0</v>
      </c>
      <c r="BJ18" s="108">
        <f>'Debt &amp; Refi'!BD18</f>
        <v>0</v>
      </c>
      <c r="BK18" s="108">
        <f>'Debt &amp; Refi'!BE18</f>
        <v>0</v>
      </c>
      <c r="BL18" s="108">
        <f>'Debt &amp; Refi'!BF18</f>
        <v>0</v>
      </c>
      <c r="BM18" s="108">
        <f>'Debt &amp; Refi'!BG18</f>
        <v>0</v>
      </c>
      <c r="BN18" s="108">
        <f>'Debt &amp; Refi'!BH18</f>
        <v>0</v>
      </c>
      <c r="BO18" s="108">
        <f>'Debt &amp; Refi'!BI18</f>
        <v>0</v>
      </c>
      <c r="BP18" s="108">
        <f>'Debt &amp; Refi'!BJ18</f>
        <v>0</v>
      </c>
      <c r="BQ18" s="108">
        <f>'Debt &amp; Refi'!BK18</f>
        <v>0</v>
      </c>
      <c r="BR18" s="108">
        <f>'Debt &amp; Refi'!BL18</f>
        <v>0</v>
      </c>
      <c r="BS18" s="108">
        <f>'Debt &amp; Refi'!BM18</f>
        <v>0</v>
      </c>
      <c r="BT18" s="108">
        <f>'Debt &amp; Refi'!BN18</f>
        <v>0</v>
      </c>
      <c r="BU18" s="108">
        <f>'Debt &amp; Refi'!BO18</f>
        <v>0</v>
      </c>
      <c r="BV18" s="108">
        <f>'Debt &amp; Refi'!BP18</f>
        <v>0</v>
      </c>
      <c r="BW18" s="108">
        <f>'Debt &amp; Refi'!BQ18</f>
        <v>0</v>
      </c>
      <c r="BX18" s="108">
        <f>'Debt &amp; Refi'!BR18</f>
        <v>0</v>
      </c>
      <c r="BY18" s="108">
        <f>'Debt &amp; Refi'!BS18</f>
        <v>0</v>
      </c>
      <c r="BZ18" s="108">
        <f>'Debt &amp; Refi'!BT18</f>
        <v>0</v>
      </c>
      <c r="CA18" s="108">
        <f>'Debt &amp; Refi'!BU18</f>
        <v>0</v>
      </c>
      <c r="CB18" s="108">
        <f>'Debt &amp; Refi'!BV18</f>
        <v>0</v>
      </c>
      <c r="CC18" s="108">
        <f>'Debt &amp; Refi'!BW18</f>
        <v>0</v>
      </c>
      <c r="CD18" s="108">
        <f>'Debt &amp; Refi'!BX18</f>
        <v>0</v>
      </c>
      <c r="CE18" s="108">
        <f>'Debt &amp; Refi'!BY18</f>
        <v>0</v>
      </c>
      <c r="CF18" s="108">
        <f>'Debt &amp; Refi'!BZ18</f>
        <v>0</v>
      </c>
      <c r="CG18" s="108">
        <f>'Debt &amp; Refi'!CA18</f>
        <v>0</v>
      </c>
      <c r="CH18" s="108">
        <f>'Debt &amp; Refi'!CB18</f>
        <v>0</v>
      </c>
      <c r="CI18" s="108">
        <f>'Debt &amp; Refi'!CC18</f>
        <v>0</v>
      </c>
      <c r="CJ18" s="108">
        <f>'Debt &amp; Refi'!CD18</f>
        <v>0</v>
      </c>
      <c r="CK18" s="108">
        <f>'Debt &amp; Refi'!CE18</f>
        <v>0</v>
      </c>
      <c r="CL18" s="108">
        <f>'Debt &amp; Refi'!CF18</f>
        <v>0</v>
      </c>
      <c r="CM18" s="108">
        <f>'Debt &amp; Refi'!CG18</f>
        <v>0</v>
      </c>
      <c r="CN18" s="108">
        <f>'Debt &amp; Refi'!CH18</f>
        <v>0</v>
      </c>
      <c r="CO18" s="108">
        <f>'Debt &amp; Refi'!CI18</f>
        <v>0</v>
      </c>
      <c r="CP18" s="108">
        <f>'Debt &amp; Refi'!CJ18</f>
        <v>0</v>
      </c>
      <c r="CQ18" s="108">
        <f>'Debt &amp; Refi'!CK18</f>
        <v>0</v>
      </c>
      <c r="CR18" s="108">
        <f>'Debt &amp; Refi'!CL18</f>
        <v>0</v>
      </c>
      <c r="CS18" s="108">
        <f>'Debt &amp; Refi'!CM18</f>
        <v>0</v>
      </c>
      <c r="CT18" s="108">
        <f>'Debt &amp; Refi'!CN18</f>
        <v>0</v>
      </c>
      <c r="CU18" s="108">
        <f>'Debt &amp; Refi'!CO18</f>
        <v>0</v>
      </c>
      <c r="CV18" s="108">
        <f>'Debt &amp; Refi'!CP18</f>
        <v>0</v>
      </c>
      <c r="CW18" s="108">
        <f>'Debt &amp; Refi'!CQ18</f>
        <v>0</v>
      </c>
      <c r="CX18" s="108">
        <f>'Debt &amp; Refi'!CR18</f>
        <v>0</v>
      </c>
      <c r="CY18" s="108">
        <f>'Debt &amp; Refi'!CS18</f>
        <v>0</v>
      </c>
      <c r="CZ18" s="108">
        <f>'Debt &amp; Refi'!CT18</f>
        <v>0</v>
      </c>
      <c r="DA18" s="108">
        <f>'Debt &amp; Refi'!CU18</f>
        <v>0</v>
      </c>
      <c r="DB18" s="108">
        <f>'Debt &amp; Refi'!CV18</f>
        <v>0</v>
      </c>
      <c r="DC18" s="108">
        <f>'Debt &amp; Refi'!CW18</f>
        <v>0</v>
      </c>
      <c r="DD18" s="108">
        <f>'Debt &amp; Refi'!CX18</f>
        <v>0</v>
      </c>
      <c r="DE18" s="108">
        <f>'Debt &amp; Refi'!CY18</f>
        <v>0</v>
      </c>
      <c r="DF18" s="108">
        <f>'Debt &amp; Refi'!CZ18</f>
        <v>0</v>
      </c>
      <c r="DG18" s="108">
        <f>'Debt &amp; Refi'!DA18</f>
        <v>0</v>
      </c>
      <c r="DH18" s="108">
        <f>'Debt &amp; Refi'!DB18</f>
        <v>0</v>
      </c>
      <c r="DI18" s="108">
        <f>'Debt &amp; Refi'!DC18</f>
        <v>0</v>
      </c>
      <c r="DJ18" s="108">
        <f>'Debt &amp; Refi'!DD18</f>
        <v>0</v>
      </c>
      <c r="DK18" s="108">
        <f>'Debt &amp; Refi'!DE18</f>
        <v>0</v>
      </c>
      <c r="DL18" s="108">
        <f>'Debt &amp; Refi'!DF18</f>
        <v>0</v>
      </c>
      <c r="DM18" s="108">
        <f>'Debt &amp; Refi'!DG18</f>
        <v>0</v>
      </c>
      <c r="DN18" s="108">
        <f>'Debt &amp; Refi'!DH18</f>
        <v>0</v>
      </c>
      <c r="DO18" s="108">
        <f>'Debt &amp; Refi'!DI18</f>
        <v>0</v>
      </c>
      <c r="DP18" s="108">
        <f>'Debt &amp; Refi'!DJ18</f>
        <v>0</v>
      </c>
      <c r="DQ18" s="108">
        <f>'Debt &amp; Refi'!DK18</f>
        <v>0</v>
      </c>
      <c r="DR18" s="108">
        <f>'Debt &amp; Refi'!DL18</f>
        <v>0</v>
      </c>
      <c r="DS18" s="108">
        <f>'Debt &amp; Refi'!DM18</f>
        <v>0</v>
      </c>
      <c r="DT18" s="108">
        <f>'Debt &amp; Refi'!DN18</f>
        <v>0</v>
      </c>
      <c r="DU18" s="108">
        <f>'Debt &amp; Refi'!DO18</f>
        <v>0</v>
      </c>
      <c r="DV18" s="108">
        <f>'Debt &amp; Refi'!DP18</f>
        <v>0</v>
      </c>
      <c r="DW18" s="108">
        <f>'Debt &amp; Refi'!DQ18</f>
        <v>0</v>
      </c>
      <c r="DX18" s="108">
        <f>'Debt &amp; Refi'!DR18</f>
        <v>0</v>
      </c>
      <c r="DY18" s="108">
        <f>'Debt &amp; Refi'!DS18</f>
        <v>0</v>
      </c>
      <c r="DZ18" s="108">
        <f>'Debt &amp; Refi'!DT18</f>
        <v>0</v>
      </c>
      <c r="EA18" s="108">
        <f>'Debt &amp; Refi'!DU18</f>
        <v>0</v>
      </c>
      <c r="EB18" s="108">
        <f>'Debt &amp; Refi'!DV18</f>
        <v>0</v>
      </c>
      <c r="EC18" s="108">
        <f>'Debt &amp; Refi'!DW18</f>
        <v>0</v>
      </c>
      <c r="ED18" s="108">
        <f>'Debt &amp; Refi'!DX18</f>
        <v>0</v>
      </c>
      <c r="EE18" s="108">
        <f>'Debt &amp; Refi'!DY18</f>
        <v>0</v>
      </c>
      <c r="EF18" s="108">
        <f>'Debt &amp; Refi'!DZ18</f>
        <v>0</v>
      </c>
      <c r="EG18" s="108">
        <f>'Debt &amp; Refi'!EA18</f>
        <v>0</v>
      </c>
      <c r="EH18" s="108">
        <f>'Debt &amp; Refi'!EB18</f>
        <v>0</v>
      </c>
      <c r="EI18" s="108">
        <f>'Debt &amp; Refi'!EC18</f>
        <v>0</v>
      </c>
      <c r="EJ18" s="108">
        <f>'Debt &amp; Refi'!ED18</f>
        <v>0</v>
      </c>
      <c r="EK18" s="108">
        <f>'Debt &amp; Refi'!EE18</f>
        <v>0</v>
      </c>
      <c r="EL18" s="108">
        <f>'Debt &amp; Refi'!EF18</f>
        <v>0</v>
      </c>
      <c r="EM18" s="108">
        <f>'Debt &amp; Refi'!EG18</f>
        <v>0</v>
      </c>
      <c r="EN18" s="108">
        <f>'Debt &amp; Refi'!EH18</f>
        <v>0</v>
      </c>
      <c r="EO18" s="108">
        <f>'Debt &amp; Refi'!EI18</f>
        <v>0</v>
      </c>
      <c r="EP18" s="108">
        <f>'Debt &amp; Refi'!EJ18</f>
        <v>0</v>
      </c>
      <c r="EQ18" s="108">
        <f>'Debt &amp; Refi'!EK18</f>
        <v>0</v>
      </c>
      <c r="ER18" s="108">
        <f>'Debt &amp; Refi'!EL18</f>
        <v>0</v>
      </c>
      <c r="ES18" s="108">
        <f>'Debt &amp; Refi'!EM18</f>
        <v>0</v>
      </c>
      <c r="ET18" s="108">
        <f>'Debt &amp; Refi'!EN18</f>
        <v>0</v>
      </c>
      <c r="EU18" s="108">
        <f>'Debt &amp; Refi'!EO18</f>
        <v>0</v>
      </c>
      <c r="EV18" s="108">
        <f>'Debt &amp; Refi'!EP18</f>
        <v>0</v>
      </c>
      <c r="EW18" s="108">
        <f>'Debt &amp; Refi'!EQ18</f>
        <v>0</v>
      </c>
      <c r="EX18" s="108">
        <f>'Debt &amp; Refi'!ER18</f>
        <v>0</v>
      </c>
      <c r="EY18" s="108">
        <f>'Debt &amp; Refi'!ES18</f>
        <v>0</v>
      </c>
      <c r="EZ18" s="108">
        <f>'Debt &amp; Refi'!ET18</f>
        <v>0</v>
      </c>
      <c r="FA18" s="108">
        <f>'Debt &amp; Refi'!EU18</f>
        <v>0</v>
      </c>
      <c r="FB18" s="108">
        <f>'Debt &amp; Refi'!EV18</f>
        <v>0</v>
      </c>
      <c r="FC18" s="108">
        <f>'Debt &amp; Refi'!EW18</f>
        <v>0</v>
      </c>
      <c r="FD18" s="108">
        <f>'Debt &amp; Refi'!EX18</f>
        <v>0</v>
      </c>
      <c r="FE18" s="108">
        <f>'Debt &amp; Refi'!EY18</f>
        <v>0</v>
      </c>
      <c r="FF18" s="108">
        <f>'Debt &amp; Refi'!EZ18</f>
        <v>0</v>
      </c>
      <c r="FG18" s="108">
        <f>'Debt &amp; Refi'!FA18</f>
        <v>0</v>
      </c>
      <c r="FH18" s="108">
        <f>'Debt &amp; Refi'!FB18</f>
        <v>0</v>
      </c>
      <c r="FI18" s="108">
        <f>'Debt &amp; Refi'!FC18</f>
        <v>0</v>
      </c>
      <c r="FJ18" s="108">
        <f>'Debt &amp; Refi'!FD18</f>
        <v>0</v>
      </c>
      <c r="FK18" s="108">
        <f>'Debt &amp; Refi'!FE18</f>
        <v>0</v>
      </c>
      <c r="FL18" s="108">
        <f>'Debt &amp; Refi'!FF18</f>
        <v>0</v>
      </c>
      <c r="FM18" s="108">
        <f>'Debt &amp; Refi'!FG18</f>
        <v>0</v>
      </c>
      <c r="FN18" s="108">
        <f>'Debt &amp; Refi'!FH18</f>
        <v>0</v>
      </c>
      <c r="FO18" s="108">
        <f>'Debt &amp; Refi'!FI18</f>
        <v>0</v>
      </c>
      <c r="FP18" s="108">
        <f>'Debt &amp; Refi'!FJ18</f>
        <v>0</v>
      </c>
      <c r="FQ18" s="108">
        <f>'Debt &amp; Refi'!FK18</f>
        <v>0</v>
      </c>
      <c r="FR18" s="108">
        <f>'Debt &amp; Refi'!FL18</f>
        <v>0</v>
      </c>
      <c r="FS18" s="108">
        <f>'Debt &amp; Refi'!FM18</f>
        <v>0</v>
      </c>
      <c r="FT18" s="108">
        <f>'Debt &amp; Refi'!FN18</f>
        <v>0</v>
      </c>
      <c r="FU18" s="108">
        <f>'Debt &amp; Refi'!FO18</f>
        <v>0</v>
      </c>
      <c r="FV18" s="108">
        <f>'Debt &amp; Refi'!FP18</f>
        <v>0</v>
      </c>
      <c r="FW18" s="108">
        <f>'Debt &amp; Refi'!FQ18</f>
        <v>0</v>
      </c>
      <c r="FX18" s="108">
        <f>'Debt &amp; Refi'!FR18</f>
        <v>0</v>
      </c>
      <c r="FY18" s="108">
        <f>'Debt &amp; Refi'!FS18</f>
        <v>0</v>
      </c>
      <c r="FZ18" s="108">
        <f>'Debt &amp; Refi'!FT18</f>
        <v>0</v>
      </c>
      <c r="GA18" s="108">
        <f>'Debt &amp; Refi'!FU18</f>
        <v>0</v>
      </c>
      <c r="GB18" s="108">
        <f>'Debt &amp; Refi'!FV18</f>
        <v>0</v>
      </c>
      <c r="GC18" s="108">
        <f>'Debt &amp; Refi'!FW18</f>
        <v>0</v>
      </c>
      <c r="GD18" s="108">
        <f>'Debt &amp; Refi'!FX18</f>
        <v>0</v>
      </c>
      <c r="GE18" s="108">
        <f>'Debt &amp; Refi'!FY18</f>
        <v>0</v>
      </c>
      <c r="GF18" s="108">
        <f>'Debt &amp; Refi'!FZ18</f>
        <v>0</v>
      </c>
      <c r="GG18" s="108">
        <f>'Debt &amp; Refi'!GA18</f>
        <v>0</v>
      </c>
      <c r="GH18" s="108">
        <f>'Debt &amp; Refi'!GB18</f>
        <v>0</v>
      </c>
      <c r="GI18" s="108">
        <f>'Debt &amp; Refi'!GC18</f>
        <v>0</v>
      </c>
      <c r="GJ18" s="108">
        <f>'Debt &amp; Refi'!GD18</f>
        <v>0</v>
      </c>
      <c r="GK18" s="108">
        <f>'Debt &amp; Refi'!GE18</f>
        <v>0</v>
      </c>
      <c r="GL18" s="108">
        <f>'Debt &amp; Refi'!GF18</f>
        <v>0</v>
      </c>
      <c r="GM18" s="108">
        <f>'Debt &amp; Refi'!GG18</f>
        <v>0</v>
      </c>
      <c r="GN18" s="108">
        <f>'Debt &amp; Refi'!GH18</f>
        <v>0</v>
      </c>
      <c r="GO18" s="108">
        <f>'Debt &amp; Refi'!GI18</f>
        <v>0</v>
      </c>
      <c r="GP18" s="108">
        <f>'Debt &amp; Refi'!GJ18</f>
        <v>0</v>
      </c>
      <c r="GQ18" s="108">
        <f>'Debt &amp; Refi'!GK18</f>
        <v>0</v>
      </c>
      <c r="GR18" s="108">
        <f>'Debt &amp; Refi'!GL18</f>
        <v>0</v>
      </c>
      <c r="GS18" s="108">
        <f>'Debt &amp; Refi'!GM18</f>
        <v>0</v>
      </c>
      <c r="GT18" s="108">
        <f>'Debt &amp; Refi'!GN18</f>
        <v>0</v>
      </c>
      <c r="GU18" s="108">
        <f>'Debt &amp; Refi'!GO18</f>
        <v>0</v>
      </c>
      <c r="GV18" s="108">
        <f>'Debt &amp; Refi'!GP18</f>
        <v>0</v>
      </c>
      <c r="GW18" s="108">
        <f>'Debt &amp; Refi'!GQ18</f>
        <v>0</v>
      </c>
      <c r="GX18" s="108">
        <f>'Debt &amp; Refi'!GR18</f>
        <v>0</v>
      </c>
      <c r="GY18" s="108">
        <f>'Debt &amp; Refi'!GS18</f>
        <v>0</v>
      </c>
      <c r="GZ18" s="108">
        <f>'Debt &amp; Refi'!GT18</f>
        <v>0</v>
      </c>
      <c r="HA18" s="108">
        <f>'Debt &amp; Refi'!GU18</f>
        <v>0</v>
      </c>
      <c r="HB18" s="108">
        <f>'Debt &amp; Refi'!GV18</f>
        <v>0</v>
      </c>
      <c r="HC18" s="108">
        <f>'Debt &amp; Refi'!GW18</f>
        <v>0</v>
      </c>
      <c r="HD18" s="108">
        <f>'Debt &amp; Refi'!GX18</f>
        <v>0</v>
      </c>
      <c r="HE18" s="108">
        <f>'Debt &amp; Refi'!GY18</f>
        <v>0</v>
      </c>
      <c r="HF18" s="108">
        <f>'Debt &amp; Refi'!GZ18</f>
        <v>0</v>
      </c>
      <c r="HG18" s="108">
        <f>'Debt &amp; Refi'!HA18</f>
        <v>0</v>
      </c>
      <c r="HH18" s="108">
        <f>'Debt &amp; Refi'!HB18</f>
        <v>0</v>
      </c>
      <c r="HI18" s="108">
        <f>'Debt &amp; Refi'!HC18</f>
        <v>0</v>
      </c>
      <c r="HJ18" s="108">
        <f>'Debt &amp; Refi'!HD18</f>
        <v>0</v>
      </c>
      <c r="HK18" s="108">
        <f>'Debt &amp; Refi'!HE18</f>
        <v>0</v>
      </c>
      <c r="HL18" s="108">
        <f>'Debt &amp; Refi'!HF18</f>
        <v>0</v>
      </c>
      <c r="HM18" s="108">
        <f>'Debt &amp; Refi'!HG18</f>
        <v>0</v>
      </c>
      <c r="HN18" s="108">
        <f>'Debt &amp; Refi'!HH18</f>
        <v>0</v>
      </c>
      <c r="HO18" s="108">
        <f>'Debt &amp; Refi'!HI18</f>
        <v>0</v>
      </c>
      <c r="HP18" s="108">
        <f>'Debt &amp; Refi'!HJ18</f>
        <v>0</v>
      </c>
      <c r="HQ18" s="108">
        <f>'Debt &amp; Refi'!HK18</f>
        <v>0</v>
      </c>
      <c r="HR18" s="108">
        <f>'Debt &amp; Refi'!HL18</f>
        <v>0</v>
      </c>
      <c r="HS18" s="108">
        <f>'Debt &amp; Refi'!HM18</f>
        <v>0</v>
      </c>
      <c r="HT18" s="108">
        <f>'Debt &amp; Refi'!HN18</f>
        <v>0</v>
      </c>
      <c r="HU18" s="108">
        <f>'Debt &amp; Refi'!HO18</f>
        <v>0</v>
      </c>
      <c r="HV18" s="108">
        <f>'Debt &amp; Refi'!HP18</f>
        <v>0</v>
      </c>
      <c r="HW18" s="108">
        <f>'Debt &amp; Refi'!HQ18</f>
        <v>0</v>
      </c>
      <c r="HX18" s="108">
        <f>'Debt &amp; Refi'!HR18</f>
        <v>0</v>
      </c>
      <c r="HY18" s="108">
        <f>'Debt &amp; Refi'!HS18</f>
        <v>0</v>
      </c>
      <c r="HZ18" s="108">
        <f>'Debt &amp; Refi'!HT18</f>
        <v>0</v>
      </c>
      <c r="IA18" s="108">
        <f>'Debt &amp; Refi'!HU18</f>
        <v>0</v>
      </c>
      <c r="IB18" s="108">
        <f>'Debt &amp; Refi'!HV18</f>
        <v>0</v>
      </c>
      <c r="IC18" s="108">
        <f>'Debt &amp; Refi'!HW18</f>
        <v>0</v>
      </c>
      <c r="ID18" s="108">
        <f>'Debt &amp; Refi'!HX18</f>
        <v>0</v>
      </c>
      <c r="IE18" s="108">
        <f>'Debt &amp; Refi'!HY18</f>
        <v>0</v>
      </c>
      <c r="IF18" s="108">
        <f>'Debt &amp; Refi'!HZ18</f>
        <v>0</v>
      </c>
      <c r="IG18" s="108">
        <f>'Debt &amp; Refi'!IA18</f>
        <v>0</v>
      </c>
      <c r="IH18" s="108">
        <f>'Debt &amp; Refi'!IB18</f>
        <v>0</v>
      </c>
      <c r="II18" s="108">
        <f>'Debt &amp; Refi'!IC18</f>
        <v>0</v>
      </c>
      <c r="IJ18" s="108">
        <f>'Debt &amp; Refi'!ID18</f>
        <v>0</v>
      </c>
      <c r="IK18" s="108">
        <f>'Debt &amp; Refi'!IE18</f>
        <v>0</v>
      </c>
      <c r="IL18" s="108">
        <f>'Debt &amp; Refi'!IF18</f>
        <v>0</v>
      </c>
      <c r="IM18" s="108">
        <f>'Debt &amp; Refi'!IG18</f>
        <v>0</v>
      </c>
      <c r="IN18" s="108">
        <f>'Debt &amp; Refi'!IH18</f>
        <v>0</v>
      </c>
      <c r="IO18" s="108">
        <f>'Debt &amp; Refi'!II18</f>
        <v>0</v>
      </c>
      <c r="IP18" s="108">
        <f>'Debt &amp; Refi'!IJ18</f>
        <v>0</v>
      </c>
      <c r="IQ18" s="108">
        <f>'Debt &amp; Refi'!IK18</f>
        <v>0</v>
      </c>
      <c r="IR18" s="108">
        <f>'Debt &amp; Refi'!IL18</f>
        <v>0</v>
      </c>
      <c r="IS18" s="108">
        <f>'Debt &amp; Refi'!IM18</f>
        <v>0</v>
      </c>
      <c r="IT18" s="108">
        <f>'Debt &amp; Refi'!IN18</f>
        <v>0</v>
      </c>
      <c r="IU18" s="108">
        <f>'Debt &amp; Refi'!IO18</f>
        <v>0</v>
      </c>
      <c r="IV18" s="108">
        <f>'Debt &amp; Refi'!IP18</f>
        <v>0</v>
      </c>
      <c r="IW18" s="108">
        <f>'Debt &amp; Refi'!IQ18</f>
        <v>0</v>
      </c>
      <c r="IX18" s="108">
        <f>'Debt &amp; Refi'!IR18</f>
        <v>0</v>
      </c>
      <c r="IY18" s="108">
        <f>'Debt &amp; Refi'!IS18</f>
        <v>0</v>
      </c>
      <c r="IZ18" s="108">
        <f>'Debt &amp; Refi'!IT18</f>
        <v>0</v>
      </c>
      <c r="JA18" s="108">
        <f>'Debt &amp; Refi'!IU18</f>
        <v>0</v>
      </c>
      <c r="JB18" s="108">
        <f>'Debt &amp; Refi'!IV18</f>
        <v>0</v>
      </c>
      <c r="JC18" s="108">
        <f>'Debt &amp; Refi'!IW18</f>
        <v>0</v>
      </c>
      <c r="JD18" s="108">
        <f>'Debt &amp; Refi'!IX18</f>
        <v>0</v>
      </c>
      <c r="JE18" s="108">
        <f>'Debt &amp; Refi'!IY18</f>
        <v>0</v>
      </c>
      <c r="JF18" s="108">
        <f>'Debt &amp; Refi'!IZ18</f>
        <v>0</v>
      </c>
      <c r="JG18" s="108">
        <f>'Debt &amp; Refi'!JA18</f>
        <v>0</v>
      </c>
      <c r="JH18" s="108">
        <f>'Debt &amp; Refi'!JB18</f>
        <v>0</v>
      </c>
      <c r="JI18" s="108">
        <f>'Debt &amp; Refi'!JC18</f>
        <v>0</v>
      </c>
      <c r="JJ18" s="108">
        <f>'Debt &amp; Refi'!JD18</f>
        <v>0</v>
      </c>
      <c r="JK18" s="108">
        <f>'Debt &amp; Refi'!JE18</f>
        <v>0</v>
      </c>
      <c r="JL18" s="108">
        <f>'Debt &amp; Refi'!JF18</f>
        <v>0</v>
      </c>
      <c r="JM18" s="108">
        <f>'Debt &amp; Refi'!JG18</f>
        <v>0</v>
      </c>
      <c r="JN18" s="108">
        <f>'Debt &amp; Refi'!JH18</f>
        <v>0</v>
      </c>
      <c r="JO18" s="108">
        <f>'Debt &amp; Refi'!JI18</f>
        <v>0</v>
      </c>
      <c r="JP18" s="108">
        <f>'Debt &amp; Refi'!JJ18</f>
        <v>0</v>
      </c>
      <c r="JQ18" s="108">
        <f>'Debt &amp; Refi'!JK18</f>
        <v>0</v>
      </c>
      <c r="JR18" s="108">
        <f>'Debt &amp; Refi'!JL18</f>
        <v>0</v>
      </c>
      <c r="JS18" s="108">
        <f>'Debt &amp; Refi'!JM18</f>
        <v>0</v>
      </c>
      <c r="JT18" s="108">
        <f>'Debt &amp; Refi'!JN18</f>
        <v>0</v>
      </c>
      <c r="JU18" s="108">
        <f>'Debt &amp; Refi'!JO18</f>
        <v>0</v>
      </c>
      <c r="JV18" s="108">
        <f>'Debt &amp; Refi'!JP18</f>
        <v>0</v>
      </c>
      <c r="JW18" s="108">
        <f>'Debt &amp; Refi'!JQ18</f>
        <v>0</v>
      </c>
      <c r="JX18" s="108">
        <f>'Debt &amp; Refi'!JR18</f>
        <v>0</v>
      </c>
      <c r="JY18" s="108">
        <f>'Debt &amp; Refi'!JS18</f>
        <v>0</v>
      </c>
      <c r="JZ18" s="108">
        <f>'Debt &amp; Refi'!JT18</f>
        <v>0</v>
      </c>
      <c r="KA18" s="108">
        <f>'Debt &amp; Refi'!JU18</f>
        <v>0</v>
      </c>
      <c r="KB18" s="108">
        <f>'Debt &amp; Refi'!JV18</f>
        <v>0</v>
      </c>
      <c r="KC18" s="108">
        <f>'Debt &amp; Refi'!JW18</f>
        <v>0</v>
      </c>
      <c r="KD18" s="108">
        <f>'Debt &amp; Refi'!JX18</f>
        <v>0</v>
      </c>
      <c r="KE18" s="108">
        <f>'Debt &amp; Refi'!JY18</f>
        <v>0</v>
      </c>
      <c r="KF18" s="108">
        <f>'Debt &amp; Refi'!JZ18</f>
        <v>0</v>
      </c>
      <c r="KG18" s="108">
        <f>'Debt &amp; Refi'!KA18</f>
        <v>0</v>
      </c>
      <c r="KH18" s="108">
        <f>'Debt &amp; Refi'!KB18</f>
        <v>0</v>
      </c>
      <c r="KI18" s="108">
        <f>'Debt &amp; Refi'!KC18</f>
        <v>0</v>
      </c>
      <c r="KJ18" s="108">
        <f>'Debt &amp; Refi'!KD18</f>
        <v>0</v>
      </c>
      <c r="KK18" s="108">
        <f>'Debt &amp; Refi'!KE18</f>
        <v>0</v>
      </c>
      <c r="KL18" s="108">
        <f>'Debt &amp; Refi'!KF18</f>
        <v>0</v>
      </c>
      <c r="KM18" s="108">
        <f>'Debt &amp; Refi'!KG18</f>
        <v>0</v>
      </c>
      <c r="KN18" s="108">
        <f>'Debt &amp; Refi'!KH18</f>
        <v>0</v>
      </c>
      <c r="KO18" s="108">
        <f>'Debt &amp; Refi'!KI18</f>
        <v>0</v>
      </c>
      <c r="KP18" s="108">
        <f>'Debt &amp; Refi'!KJ18</f>
        <v>0</v>
      </c>
      <c r="KQ18" s="108">
        <f>'Debt &amp; Refi'!KK18</f>
        <v>0</v>
      </c>
      <c r="KR18" s="108">
        <f>'Debt &amp; Refi'!KL18</f>
        <v>0</v>
      </c>
      <c r="KS18" s="108">
        <f>'Debt &amp; Refi'!KM18</f>
        <v>0</v>
      </c>
      <c r="KT18" s="108">
        <f>'Debt &amp; Refi'!KN18</f>
        <v>0</v>
      </c>
      <c r="KU18" s="108">
        <f>'Debt &amp; Refi'!KO18</f>
        <v>0</v>
      </c>
      <c r="KV18" s="108">
        <f>'Debt &amp; Refi'!KP18</f>
        <v>0</v>
      </c>
      <c r="KW18" s="108">
        <f>'Debt &amp; Refi'!KQ18</f>
        <v>0</v>
      </c>
      <c r="KX18" s="108">
        <f>'Debt &amp; Refi'!KR18</f>
        <v>0</v>
      </c>
      <c r="KY18" s="108">
        <f>'Debt &amp; Refi'!KS18</f>
        <v>0</v>
      </c>
      <c r="KZ18" s="108">
        <f>'Debt &amp; Refi'!KT18</f>
        <v>0</v>
      </c>
      <c r="LA18" s="108">
        <f>'Debt &amp; Refi'!KU18</f>
        <v>0</v>
      </c>
      <c r="LB18" s="108">
        <f>'Debt &amp; Refi'!KV18</f>
        <v>0</v>
      </c>
      <c r="LC18" s="108">
        <f>'Debt &amp; Refi'!KW18</f>
        <v>0</v>
      </c>
      <c r="LD18" s="108">
        <f>'Debt &amp; Refi'!KX18</f>
        <v>0</v>
      </c>
      <c r="LE18" s="108">
        <f>'Debt &amp; Refi'!KY18</f>
        <v>0</v>
      </c>
      <c r="LF18" s="108">
        <f>'Debt &amp; Refi'!KZ18</f>
        <v>0</v>
      </c>
      <c r="LG18" s="108">
        <f>'Debt &amp; Refi'!LA18</f>
        <v>0</v>
      </c>
      <c r="LH18" s="108">
        <f>'Debt &amp; Refi'!LB18</f>
        <v>0</v>
      </c>
      <c r="LI18" s="108">
        <f>'Debt &amp; Refi'!LC18</f>
        <v>0</v>
      </c>
      <c r="LJ18" s="108">
        <f>'Debt &amp; Refi'!LD18</f>
        <v>0</v>
      </c>
      <c r="LK18" s="108">
        <f>'Debt &amp; Refi'!LE18</f>
        <v>0</v>
      </c>
      <c r="LL18" s="108">
        <f>'Debt &amp; Refi'!LF18</f>
        <v>0</v>
      </c>
      <c r="LM18" s="108">
        <f>'Debt &amp; Refi'!LG18</f>
        <v>0</v>
      </c>
      <c r="LN18" s="108">
        <f>'Debt &amp; Refi'!LH18</f>
        <v>0</v>
      </c>
      <c r="LO18" s="108">
        <f>'Debt &amp; Refi'!LI18</f>
        <v>0</v>
      </c>
      <c r="LP18" s="108">
        <f>'Debt &amp; Refi'!LJ18</f>
        <v>0</v>
      </c>
      <c r="LQ18" s="108">
        <f>'Debt &amp; Refi'!LK18</f>
        <v>0</v>
      </c>
      <c r="LR18" s="108">
        <f>'Debt &amp; Refi'!LL18</f>
        <v>0</v>
      </c>
      <c r="LS18" s="108">
        <f>'Debt &amp; Refi'!LM18</f>
        <v>0</v>
      </c>
      <c r="LT18" s="108">
        <f>'Debt &amp; Refi'!LN18</f>
        <v>0</v>
      </c>
      <c r="LU18" s="108">
        <f>'Debt &amp; Refi'!LO18</f>
        <v>0</v>
      </c>
      <c r="LV18" s="108">
        <f>'Debt &amp; Refi'!LP18</f>
        <v>0</v>
      </c>
      <c r="LW18" s="108">
        <f>'Debt &amp; Refi'!LQ18</f>
        <v>0</v>
      </c>
      <c r="LX18" s="108">
        <f>'Debt &amp; Refi'!LR18</f>
        <v>0</v>
      </c>
      <c r="LY18" s="108">
        <f>'Debt &amp; Refi'!LS18</f>
        <v>0</v>
      </c>
      <c r="LZ18" s="108">
        <f>'Debt &amp; Refi'!LT18</f>
        <v>0</v>
      </c>
      <c r="MA18" s="108">
        <f>'Debt &amp; Refi'!LU18</f>
        <v>0</v>
      </c>
      <c r="MB18" s="108">
        <f>'Debt &amp; Refi'!LV18</f>
        <v>0</v>
      </c>
      <c r="MC18" s="108">
        <f>'Debt &amp; Refi'!LW18</f>
        <v>0</v>
      </c>
      <c r="MD18" s="108">
        <f>'Debt &amp; Refi'!LX18</f>
        <v>0</v>
      </c>
      <c r="ME18" s="108">
        <f>'Debt &amp; Refi'!LY18</f>
        <v>0</v>
      </c>
      <c r="MF18" s="108">
        <f>'Debt &amp; Refi'!LZ18</f>
        <v>0</v>
      </c>
      <c r="MG18" s="108">
        <f>'Debt &amp; Refi'!MA18</f>
        <v>0</v>
      </c>
      <c r="MH18" s="108">
        <f>'Debt &amp; Refi'!MB18</f>
        <v>0</v>
      </c>
      <c r="MI18" s="108">
        <f>'Debt &amp; Refi'!MC18</f>
        <v>0</v>
      </c>
      <c r="MJ18" s="108">
        <f>'Debt &amp; Refi'!MD18</f>
        <v>0</v>
      </c>
      <c r="MK18" s="108">
        <f>'Debt &amp; Refi'!ME18</f>
        <v>0</v>
      </c>
      <c r="ML18" s="108">
        <f>'Debt &amp; Refi'!MF18</f>
        <v>0</v>
      </c>
      <c r="MM18" s="108">
        <f>'Debt &amp; Refi'!MG18</f>
        <v>0</v>
      </c>
      <c r="MN18" s="108">
        <f>'Debt &amp; Refi'!MH18</f>
        <v>0</v>
      </c>
      <c r="MO18" s="108">
        <f>'Debt &amp; Refi'!MI18</f>
        <v>0</v>
      </c>
      <c r="MP18" s="108">
        <f>'Debt &amp; Refi'!MJ18</f>
        <v>0</v>
      </c>
      <c r="MQ18" s="108">
        <f>'Debt &amp; Refi'!MK18</f>
        <v>0</v>
      </c>
      <c r="MR18" s="108">
        <f>'Debt &amp; Refi'!ML18</f>
        <v>0</v>
      </c>
      <c r="MS18" s="108">
        <f>'Debt &amp; Refi'!MM18</f>
        <v>0</v>
      </c>
      <c r="MT18" s="108">
        <f>'Debt &amp; Refi'!MN18</f>
        <v>0</v>
      </c>
      <c r="MU18" s="108">
        <f>'Debt &amp; Refi'!MO18</f>
        <v>0</v>
      </c>
      <c r="MV18" s="108">
        <f>'Debt &amp; Refi'!MP18</f>
        <v>0</v>
      </c>
      <c r="MW18" s="108">
        <f>'Debt &amp; Refi'!MQ18</f>
        <v>0</v>
      </c>
      <c r="MX18" s="108">
        <f>'Debt &amp; Refi'!MR18</f>
        <v>0</v>
      </c>
      <c r="MY18" s="108">
        <f>'Debt &amp; Refi'!MS18</f>
        <v>0</v>
      </c>
      <c r="MZ18" s="108">
        <f>'Debt &amp; Refi'!MT18</f>
        <v>0</v>
      </c>
      <c r="NA18" s="108">
        <f>'Debt &amp; Refi'!MU18</f>
        <v>0</v>
      </c>
      <c r="NB18" s="108">
        <f>'Debt &amp; Refi'!MV18</f>
        <v>0</v>
      </c>
      <c r="NC18" s="108">
        <f>'Debt &amp; Refi'!MW18</f>
        <v>0</v>
      </c>
      <c r="ND18" s="108">
        <f>'Debt &amp; Refi'!MX18</f>
        <v>0</v>
      </c>
      <c r="NE18" s="108">
        <f>'Debt &amp; Refi'!MY18</f>
        <v>0</v>
      </c>
      <c r="NF18" s="108">
        <f>'Debt &amp; Refi'!MZ18</f>
        <v>0</v>
      </c>
      <c r="NG18" s="108">
        <f>'Debt &amp; Refi'!NA18</f>
        <v>0</v>
      </c>
      <c r="NH18" s="108">
        <f>'Debt &amp; Refi'!NB18</f>
        <v>0</v>
      </c>
      <c r="NI18" s="108">
        <f>'Debt &amp; Refi'!NC18</f>
        <v>0</v>
      </c>
      <c r="NJ18" s="108">
        <f>'Debt &amp; Refi'!ND18</f>
        <v>0</v>
      </c>
      <c r="NK18" s="108">
        <f>'Debt &amp; Refi'!NE18</f>
        <v>0</v>
      </c>
      <c r="NL18" s="108">
        <f>'Debt &amp; Refi'!NF18</f>
        <v>0</v>
      </c>
      <c r="NM18" s="108">
        <f>'Debt &amp; Refi'!NG18</f>
        <v>0</v>
      </c>
      <c r="NN18" s="108">
        <f>'Debt &amp; Refi'!NH18</f>
        <v>0</v>
      </c>
      <c r="NO18" s="185"/>
    </row>
    <row r="19" ht="19.5" customHeight="1">
      <c r="A19" s="186"/>
      <c r="B19" s="186" t="s">
        <v>255</v>
      </c>
      <c r="C19" s="197" t="s">
        <v>249</v>
      </c>
      <c r="D19" s="186"/>
      <c r="E19" s="186"/>
      <c r="F19" s="186"/>
      <c r="G19" s="186"/>
      <c r="H19" s="186"/>
      <c r="I19" s="186"/>
      <c r="J19" s="185"/>
      <c r="K19" s="185"/>
      <c r="L19" s="185"/>
      <c r="M19" s="46" t="s">
        <v>143</v>
      </c>
      <c r="O19" s="108">
        <f>'Debt &amp; Refi'!I19</f>
        <v>0</v>
      </c>
      <c r="P19" s="108">
        <f>'Debt &amp; Refi'!J19</f>
        <v>0</v>
      </c>
      <c r="Q19" s="108">
        <f>'Debt &amp; Refi'!K19</f>
        <v>0</v>
      </c>
      <c r="R19" s="108">
        <f>'Debt &amp; Refi'!L19</f>
        <v>0</v>
      </c>
      <c r="S19" s="108">
        <f>'Debt &amp; Refi'!M19</f>
        <v>0</v>
      </c>
      <c r="T19" s="108">
        <f>'Debt &amp; Refi'!N19</f>
        <v>0</v>
      </c>
      <c r="U19" s="108">
        <f>'Debt &amp; Refi'!O19</f>
        <v>0</v>
      </c>
      <c r="V19" s="108">
        <f>'Debt &amp; Refi'!P19</f>
        <v>0</v>
      </c>
      <c r="W19" s="108">
        <f>'Debt &amp; Refi'!Q19</f>
        <v>0</v>
      </c>
      <c r="X19" s="108">
        <f>'Debt &amp; Refi'!R19</f>
        <v>0</v>
      </c>
      <c r="Y19" s="108">
        <f>'Debt &amp; Refi'!S19</f>
        <v>0</v>
      </c>
      <c r="Z19" s="108">
        <f>'Debt &amp; Refi'!T19</f>
        <v>0</v>
      </c>
      <c r="AA19" s="108">
        <f>'Debt &amp; Refi'!U19</f>
        <v>0</v>
      </c>
      <c r="AB19" s="108">
        <f>'Debt &amp; Refi'!V19</f>
        <v>0</v>
      </c>
      <c r="AC19" s="108">
        <f>'Debt &amp; Refi'!W19</f>
        <v>0</v>
      </c>
      <c r="AD19" s="108">
        <f>'Debt &amp; Refi'!X19</f>
        <v>0</v>
      </c>
      <c r="AE19" s="108">
        <f>'Debt &amp; Refi'!Y19</f>
        <v>0</v>
      </c>
      <c r="AF19" s="108">
        <f>'Debt &amp; Refi'!Z19</f>
        <v>0</v>
      </c>
      <c r="AG19" s="108">
        <f>'Debt &amp; Refi'!AA19</f>
        <v>0</v>
      </c>
      <c r="AH19" s="108">
        <f>'Debt &amp; Refi'!AB19</f>
        <v>0</v>
      </c>
      <c r="AI19" s="108">
        <f>'Debt &amp; Refi'!AC19</f>
        <v>0</v>
      </c>
      <c r="AJ19" s="108">
        <f>'Debt &amp; Refi'!AD19</f>
        <v>0</v>
      </c>
      <c r="AK19" s="108">
        <f>'Debt &amp; Refi'!AE19</f>
        <v>0</v>
      </c>
      <c r="AL19" s="108">
        <f>'Debt &amp; Refi'!AF19</f>
        <v>0</v>
      </c>
      <c r="AM19" s="108">
        <f>'Debt &amp; Refi'!AG19</f>
        <v>0</v>
      </c>
      <c r="AN19" s="108">
        <f>'Debt &amp; Refi'!AH19</f>
        <v>0</v>
      </c>
      <c r="AO19" s="108">
        <f>'Debt &amp; Refi'!AI19</f>
        <v>0</v>
      </c>
      <c r="AP19" s="108">
        <f>'Debt &amp; Refi'!AJ19</f>
        <v>0</v>
      </c>
      <c r="AQ19" s="108">
        <f>'Debt &amp; Refi'!AK19</f>
        <v>0</v>
      </c>
      <c r="AR19" s="108">
        <f>'Debt &amp; Refi'!AL19</f>
        <v>0</v>
      </c>
      <c r="AS19" s="108">
        <f>'Debt &amp; Refi'!AM19</f>
        <v>23187000</v>
      </c>
      <c r="AT19" s="108">
        <f>'Debt &amp; Refi'!AN19</f>
        <v>0</v>
      </c>
      <c r="AU19" s="108">
        <f>'Debt &amp; Refi'!AO19</f>
        <v>0</v>
      </c>
      <c r="AV19" s="108">
        <f>'Debt &amp; Refi'!AP19</f>
        <v>0</v>
      </c>
      <c r="AW19" s="108">
        <f>'Debt &amp; Refi'!AQ19</f>
        <v>0</v>
      </c>
      <c r="AX19" s="108">
        <f>'Debt &amp; Refi'!AR19</f>
        <v>0</v>
      </c>
      <c r="AY19" s="108">
        <f>'Debt &amp; Refi'!AS19</f>
        <v>0</v>
      </c>
      <c r="AZ19" s="108">
        <f>'Debt &amp; Refi'!AT19</f>
        <v>0</v>
      </c>
      <c r="BA19" s="108">
        <f>'Debt &amp; Refi'!AU19</f>
        <v>0</v>
      </c>
      <c r="BB19" s="108">
        <f>'Debt &amp; Refi'!AV19</f>
        <v>0</v>
      </c>
      <c r="BC19" s="108">
        <f>'Debt &amp; Refi'!AW19</f>
        <v>0</v>
      </c>
      <c r="BD19" s="108">
        <f>'Debt &amp; Refi'!AX19</f>
        <v>0</v>
      </c>
      <c r="BE19" s="108">
        <f>'Debt &amp; Refi'!AY19</f>
        <v>0</v>
      </c>
      <c r="BF19" s="108">
        <f>'Debt &amp; Refi'!AZ19</f>
        <v>0</v>
      </c>
      <c r="BG19" s="108">
        <f>'Debt &amp; Refi'!BA19</f>
        <v>0</v>
      </c>
      <c r="BH19" s="108">
        <f>'Debt &amp; Refi'!BB19</f>
        <v>0</v>
      </c>
      <c r="BI19" s="108">
        <f>'Debt &amp; Refi'!BC19</f>
        <v>0</v>
      </c>
      <c r="BJ19" s="108">
        <f>'Debt &amp; Refi'!BD19</f>
        <v>0</v>
      </c>
      <c r="BK19" s="108">
        <f>'Debt &amp; Refi'!BE19</f>
        <v>0</v>
      </c>
      <c r="BL19" s="108">
        <f>'Debt &amp; Refi'!BF19</f>
        <v>0</v>
      </c>
      <c r="BM19" s="108">
        <f>'Debt &amp; Refi'!BG19</f>
        <v>0</v>
      </c>
      <c r="BN19" s="108">
        <f>'Debt &amp; Refi'!BH19</f>
        <v>0</v>
      </c>
      <c r="BO19" s="108">
        <f>'Debt &amp; Refi'!BI19</f>
        <v>0</v>
      </c>
      <c r="BP19" s="108">
        <f>'Debt &amp; Refi'!BJ19</f>
        <v>0</v>
      </c>
      <c r="BQ19" s="108">
        <f>'Debt &amp; Refi'!BK19</f>
        <v>0</v>
      </c>
      <c r="BR19" s="108">
        <f>'Debt &amp; Refi'!BL19</f>
        <v>0</v>
      </c>
      <c r="BS19" s="108">
        <f>'Debt &amp; Refi'!BM19</f>
        <v>0</v>
      </c>
      <c r="BT19" s="108">
        <f>'Debt &amp; Refi'!BN19</f>
        <v>0</v>
      </c>
      <c r="BU19" s="108">
        <f>'Debt &amp; Refi'!BO19</f>
        <v>0</v>
      </c>
      <c r="BV19" s="108">
        <f>'Debt &amp; Refi'!BP19</f>
        <v>0</v>
      </c>
      <c r="BW19" s="108">
        <f>'Debt &amp; Refi'!BQ19</f>
        <v>0</v>
      </c>
      <c r="BX19" s="108">
        <f>'Debt &amp; Refi'!BR19</f>
        <v>0</v>
      </c>
      <c r="BY19" s="108">
        <f>'Debt &amp; Refi'!BS19</f>
        <v>0</v>
      </c>
      <c r="BZ19" s="108">
        <f>'Debt &amp; Refi'!BT19</f>
        <v>0</v>
      </c>
      <c r="CA19" s="108">
        <f>'Debt &amp; Refi'!BU19</f>
        <v>0</v>
      </c>
      <c r="CB19" s="108">
        <f>'Debt &amp; Refi'!BV19</f>
        <v>0</v>
      </c>
      <c r="CC19" s="108">
        <f>'Debt &amp; Refi'!BW19</f>
        <v>0</v>
      </c>
      <c r="CD19" s="108">
        <f>'Debt &amp; Refi'!BX19</f>
        <v>0</v>
      </c>
      <c r="CE19" s="108">
        <f>'Debt &amp; Refi'!BY19</f>
        <v>0</v>
      </c>
      <c r="CF19" s="108">
        <f>'Debt &amp; Refi'!BZ19</f>
        <v>0</v>
      </c>
      <c r="CG19" s="108">
        <f>'Debt &amp; Refi'!CA19</f>
        <v>0</v>
      </c>
      <c r="CH19" s="108">
        <f>'Debt &amp; Refi'!CB19</f>
        <v>0</v>
      </c>
      <c r="CI19" s="108">
        <f>'Debt &amp; Refi'!CC19</f>
        <v>0</v>
      </c>
      <c r="CJ19" s="108">
        <f>'Debt &amp; Refi'!CD19</f>
        <v>0</v>
      </c>
      <c r="CK19" s="108">
        <f>'Debt &amp; Refi'!CE19</f>
        <v>0</v>
      </c>
      <c r="CL19" s="108">
        <f>'Debt &amp; Refi'!CF19</f>
        <v>0</v>
      </c>
      <c r="CM19" s="108">
        <f>'Debt &amp; Refi'!CG19</f>
        <v>0</v>
      </c>
      <c r="CN19" s="108">
        <f>'Debt &amp; Refi'!CH19</f>
        <v>0</v>
      </c>
      <c r="CO19" s="108">
        <f>'Debt &amp; Refi'!CI19</f>
        <v>0</v>
      </c>
      <c r="CP19" s="108">
        <f>'Debt &amp; Refi'!CJ19</f>
        <v>0</v>
      </c>
      <c r="CQ19" s="108">
        <f>'Debt &amp; Refi'!CK19</f>
        <v>0</v>
      </c>
      <c r="CR19" s="108">
        <f>'Debt &amp; Refi'!CL19</f>
        <v>0</v>
      </c>
      <c r="CS19" s="108">
        <f>'Debt &amp; Refi'!CM19</f>
        <v>0</v>
      </c>
      <c r="CT19" s="108">
        <f>'Debt &amp; Refi'!CN19</f>
        <v>0</v>
      </c>
      <c r="CU19" s="108">
        <f>'Debt &amp; Refi'!CO19</f>
        <v>0</v>
      </c>
      <c r="CV19" s="108">
        <f>'Debt &amp; Refi'!CP19</f>
        <v>0</v>
      </c>
      <c r="CW19" s="108">
        <f>'Debt &amp; Refi'!CQ19</f>
        <v>0</v>
      </c>
      <c r="CX19" s="108">
        <f>'Debt &amp; Refi'!CR19</f>
        <v>0</v>
      </c>
      <c r="CY19" s="108">
        <f>'Debt &amp; Refi'!CS19</f>
        <v>0</v>
      </c>
      <c r="CZ19" s="108">
        <f>'Debt &amp; Refi'!CT19</f>
        <v>0</v>
      </c>
      <c r="DA19" s="108">
        <f>'Debt &amp; Refi'!CU19</f>
        <v>0</v>
      </c>
      <c r="DB19" s="108">
        <f>'Debt &amp; Refi'!CV19</f>
        <v>0</v>
      </c>
      <c r="DC19" s="108">
        <f>'Debt &amp; Refi'!CW19</f>
        <v>0</v>
      </c>
      <c r="DD19" s="108">
        <f>'Debt &amp; Refi'!CX19</f>
        <v>0</v>
      </c>
      <c r="DE19" s="108">
        <f>'Debt &amp; Refi'!CY19</f>
        <v>0</v>
      </c>
      <c r="DF19" s="108">
        <f>'Debt &amp; Refi'!CZ19</f>
        <v>0</v>
      </c>
      <c r="DG19" s="108">
        <f>'Debt &amp; Refi'!DA19</f>
        <v>0</v>
      </c>
      <c r="DH19" s="108">
        <f>'Debt &amp; Refi'!DB19</f>
        <v>0</v>
      </c>
      <c r="DI19" s="108">
        <f>'Debt &amp; Refi'!DC19</f>
        <v>0</v>
      </c>
      <c r="DJ19" s="108">
        <f>'Debt &amp; Refi'!DD19</f>
        <v>0</v>
      </c>
      <c r="DK19" s="108">
        <f>'Debt &amp; Refi'!DE19</f>
        <v>0</v>
      </c>
      <c r="DL19" s="108">
        <f>'Debt &amp; Refi'!DF19</f>
        <v>0</v>
      </c>
      <c r="DM19" s="108">
        <f>'Debt &amp; Refi'!DG19</f>
        <v>0</v>
      </c>
      <c r="DN19" s="108">
        <f>'Debt &amp; Refi'!DH19</f>
        <v>0</v>
      </c>
      <c r="DO19" s="108">
        <f>'Debt &amp; Refi'!DI19</f>
        <v>0</v>
      </c>
      <c r="DP19" s="108">
        <f>'Debt &amp; Refi'!DJ19</f>
        <v>0</v>
      </c>
      <c r="DQ19" s="108">
        <f>'Debt &amp; Refi'!DK19</f>
        <v>0</v>
      </c>
      <c r="DR19" s="108">
        <f>'Debt &amp; Refi'!DL19</f>
        <v>0</v>
      </c>
      <c r="DS19" s="108">
        <f>'Debt &amp; Refi'!DM19</f>
        <v>0</v>
      </c>
      <c r="DT19" s="108">
        <f>'Debt &amp; Refi'!DN19</f>
        <v>0</v>
      </c>
      <c r="DU19" s="108">
        <f>'Debt &amp; Refi'!DO19</f>
        <v>0</v>
      </c>
      <c r="DV19" s="108">
        <f>'Debt &amp; Refi'!DP19</f>
        <v>0</v>
      </c>
      <c r="DW19" s="108">
        <f>'Debt &amp; Refi'!DQ19</f>
        <v>0</v>
      </c>
      <c r="DX19" s="108">
        <f>'Debt &amp; Refi'!DR19</f>
        <v>0</v>
      </c>
      <c r="DY19" s="108">
        <f>'Debt &amp; Refi'!DS19</f>
        <v>0</v>
      </c>
      <c r="DZ19" s="108">
        <f>'Debt &amp; Refi'!DT19</f>
        <v>0</v>
      </c>
      <c r="EA19" s="108">
        <f>'Debt &amp; Refi'!DU19</f>
        <v>0</v>
      </c>
      <c r="EB19" s="108">
        <f>'Debt &amp; Refi'!DV19</f>
        <v>0</v>
      </c>
      <c r="EC19" s="108">
        <f>'Debt &amp; Refi'!DW19</f>
        <v>0</v>
      </c>
      <c r="ED19" s="108">
        <f>'Debt &amp; Refi'!DX19</f>
        <v>0</v>
      </c>
      <c r="EE19" s="108">
        <f>'Debt &amp; Refi'!DY19</f>
        <v>0</v>
      </c>
      <c r="EF19" s="108">
        <f>'Debt &amp; Refi'!DZ19</f>
        <v>0</v>
      </c>
      <c r="EG19" s="108">
        <f>'Debt &amp; Refi'!EA19</f>
        <v>0</v>
      </c>
      <c r="EH19" s="108">
        <f>'Debt &amp; Refi'!EB19</f>
        <v>0</v>
      </c>
      <c r="EI19" s="108">
        <f>'Debt &amp; Refi'!EC19</f>
        <v>0</v>
      </c>
      <c r="EJ19" s="108">
        <f>'Debt &amp; Refi'!ED19</f>
        <v>0</v>
      </c>
      <c r="EK19" s="108">
        <f>'Debt &amp; Refi'!EE19</f>
        <v>0</v>
      </c>
      <c r="EL19" s="108">
        <f>'Debt &amp; Refi'!EF19</f>
        <v>0</v>
      </c>
      <c r="EM19" s="108">
        <f>'Debt &amp; Refi'!EG19</f>
        <v>0</v>
      </c>
      <c r="EN19" s="108">
        <f>'Debt &amp; Refi'!EH19</f>
        <v>0</v>
      </c>
      <c r="EO19" s="108">
        <f>'Debt &amp; Refi'!EI19</f>
        <v>0</v>
      </c>
      <c r="EP19" s="108">
        <f>'Debt &amp; Refi'!EJ19</f>
        <v>0</v>
      </c>
      <c r="EQ19" s="108">
        <f>'Debt &amp; Refi'!EK19</f>
        <v>0</v>
      </c>
      <c r="ER19" s="108">
        <f>'Debt &amp; Refi'!EL19</f>
        <v>0</v>
      </c>
      <c r="ES19" s="108">
        <f>'Debt &amp; Refi'!EM19</f>
        <v>0</v>
      </c>
      <c r="ET19" s="108">
        <f>'Debt &amp; Refi'!EN19</f>
        <v>0</v>
      </c>
      <c r="EU19" s="108">
        <f>'Debt &amp; Refi'!EO19</f>
        <v>0</v>
      </c>
      <c r="EV19" s="108">
        <f>'Debt &amp; Refi'!EP19</f>
        <v>0</v>
      </c>
      <c r="EW19" s="108">
        <f>'Debt &amp; Refi'!EQ19</f>
        <v>0</v>
      </c>
      <c r="EX19" s="108">
        <f>'Debt &amp; Refi'!ER19</f>
        <v>0</v>
      </c>
      <c r="EY19" s="108">
        <f>'Debt &amp; Refi'!ES19</f>
        <v>0</v>
      </c>
      <c r="EZ19" s="108">
        <f>'Debt &amp; Refi'!ET19</f>
        <v>0</v>
      </c>
      <c r="FA19" s="108">
        <f>'Debt &amp; Refi'!EU19</f>
        <v>0</v>
      </c>
      <c r="FB19" s="108">
        <f>'Debt &amp; Refi'!EV19</f>
        <v>0</v>
      </c>
      <c r="FC19" s="108">
        <f>'Debt &amp; Refi'!EW19</f>
        <v>0</v>
      </c>
      <c r="FD19" s="108">
        <f>'Debt &amp; Refi'!EX19</f>
        <v>0</v>
      </c>
      <c r="FE19" s="108">
        <f>'Debt &amp; Refi'!EY19</f>
        <v>0</v>
      </c>
      <c r="FF19" s="108">
        <f>'Debt &amp; Refi'!EZ19</f>
        <v>0</v>
      </c>
      <c r="FG19" s="108">
        <f>'Debt &amp; Refi'!FA19</f>
        <v>0</v>
      </c>
      <c r="FH19" s="108">
        <f>'Debt &amp; Refi'!FB19</f>
        <v>0</v>
      </c>
      <c r="FI19" s="108">
        <f>'Debt &amp; Refi'!FC19</f>
        <v>0</v>
      </c>
      <c r="FJ19" s="108">
        <f>'Debt &amp; Refi'!FD19</f>
        <v>0</v>
      </c>
      <c r="FK19" s="108">
        <f>'Debt &amp; Refi'!FE19</f>
        <v>0</v>
      </c>
      <c r="FL19" s="108">
        <f>'Debt &amp; Refi'!FF19</f>
        <v>0</v>
      </c>
      <c r="FM19" s="108">
        <f>'Debt &amp; Refi'!FG19</f>
        <v>0</v>
      </c>
      <c r="FN19" s="108">
        <f>'Debt &amp; Refi'!FH19</f>
        <v>0</v>
      </c>
      <c r="FO19" s="108">
        <f>'Debt &amp; Refi'!FI19</f>
        <v>0</v>
      </c>
      <c r="FP19" s="108">
        <f>'Debt &amp; Refi'!FJ19</f>
        <v>0</v>
      </c>
      <c r="FQ19" s="108">
        <f>'Debt &amp; Refi'!FK19</f>
        <v>0</v>
      </c>
      <c r="FR19" s="108">
        <f>'Debt &amp; Refi'!FL19</f>
        <v>0</v>
      </c>
      <c r="FS19" s="108">
        <f>'Debt &amp; Refi'!FM19</f>
        <v>0</v>
      </c>
      <c r="FT19" s="108">
        <f>'Debt &amp; Refi'!FN19</f>
        <v>0</v>
      </c>
      <c r="FU19" s="108">
        <f>'Debt &amp; Refi'!FO19</f>
        <v>0</v>
      </c>
      <c r="FV19" s="108">
        <f>'Debt &amp; Refi'!FP19</f>
        <v>0</v>
      </c>
      <c r="FW19" s="108">
        <f>'Debt &amp; Refi'!FQ19</f>
        <v>0</v>
      </c>
      <c r="FX19" s="108">
        <f>'Debt &amp; Refi'!FR19</f>
        <v>0</v>
      </c>
      <c r="FY19" s="108">
        <f>'Debt &amp; Refi'!FS19</f>
        <v>0</v>
      </c>
      <c r="FZ19" s="108">
        <f>'Debt &amp; Refi'!FT19</f>
        <v>0</v>
      </c>
      <c r="GA19" s="108">
        <f>'Debt &amp; Refi'!FU19</f>
        <v>0</v>
      </c>
      <c r="GB19" s="108">
        <f>'Debt &amp; Refi'!FV19</f>
        <v>0</v>
      </c>
      <c r="GC19" s="108">
        <f>'Debt &amp; Refi'!FW19</f>
        <v>0</v>
      </c>
      <c r="GD19" s="108">
        <f>'Debt &amp; Refi'!FX19</f>
        <v>0</v>
      </c>
      <c r="GE19" s="108">
        <f>'Debt &amp; Refi'!FY19</f>
        <v>0</v>
      </c>
      <c r="GF19" s="108">
        <f>'Debt &amp; Refi'!FZ19</f>
        <v>0</v>
      </c>
      <c r="GG19" s="108">
        <f>'Debt &amp; Refi'!GA19</f>
        <v>0</v>
      </c>
      <c r="GH19" s="108">
        <f>'Debt &amp; Refi'!GB19</f>
        <v>0</v>
      </c>
      <c r="GI19" s="108">
        <f>'Debt &amp; Refi'!GC19</f>
        <v>0</v>
      </c>
      <c r="GJ19" s="108">
        <f>'Debt &amp; Refi'!GD19</f>
        <v>0</v>
      </c>
      <c r="GK19" s="108">
        <f>'Debt &amp; Refi'!GE19</f>
        <v>0</v>
      </c>
      <c r="GL19" s="108">
        <f>'Debt &amp; Refi'!GF19</f>
        <v>0</v>
      </c>
      <c r="GM19" s="108">
        <f>'Debt &amp; Refi'!GG19</f>
        <v>0</v>
      </c>
      <c r="GN19" s="108">
        <f>'Debt &amp; Refi'!GH19</f>
        <v>0</v>
      </c>
      <c r="GO19" s="108">
        <f>'Debt &amp; Refi'!GI19</f>
        <v>0</v>
      </c>
      <c r="GP19" s="108">
        <f>'Debt &amp; Refi'!GJ19</f>
        <v>0</v>
      </c>
      <c r="GQ19" s="108">
        <f>'Debt &amp; Refi'!GK19</f>
        <v>0</v>
      </c>
      <c r="GR19" s="108">
        <f>'Debt &amp; Refi'!GL19</f>
        <v>0</v>
      </c>
      <c r="GS19" s="108">
        <f>'Debt &amp; Refi'!GM19</f>
        <v>0</v>
      </c>
      <c r="GT19" s="108">
        <f>'Debt &amp; Refi'!GN19</f>
        <v>0</v>
      </c>
      <c r="GU19" s="108">
        <f>'Debt &amp; Refi'!GO19</f>
        <v>0</v>
      </c>
      <c r="GV19" s="108">
        <f>'Debt &amp; Refi'!GP19</f>
        <v>0</v>
      </c>
      <c r="GW19" s="108">
        <f>'Debt &amp; Refi'!GQ19</f>
        <v>0</v>
      </c>
      <c r="GX19" s="108">
        <f>'Debt &amp; Refi'!GR19</f>
        <v>0</v>
      </c>
      <c r="GY19" s="108">
        <f>'Debt &amp; Refi'!GS19</f>
        <v>0</v>
      </c>
      <c r="GZ19" s="108">
        <f>'Debt &amp; Refi'!GT19</f>
        <v>0</v>
      </c>
      <c r="HA19" s="108">
        <f>'Debt &amp; Refi'!GU19</f>
        <v>0</v>
      </c>
      <c r="HB19" s="108">
        <f>'Debt &amp; Refi'!GV19</f>
        <v>0</v>
      </c>
      <c r="HC19" s="108">
        <f>'Debt &amp; Refi'!GW19</f>
        <v>0</v>
      </c>
      <c r="HD19" s="108">
        <f>'Debt &amp; Refi'!GX19</f>
        <v>0</v>
      </c>
      <c r="HE19" s="108">
        <f>'Debt &amp; Refi'!GY19</f>
        <v>0</v>
      </c>
      <c r="HF19" s="108">
        <f>'Debt &amp; Refi'!GZ19</f>
        <v>0</v>
      </c>
      <c r="HG19" s="108">
        <f>'Debt &amp; Refi'!HA19</f>
        <v>0</v>
      </c>
      <c r="HH19" s="108">
        <f>'Debt &amp; Refi'!HB19</f>
        <v>0</v>
      </c>
      <c r="HI19" s="108">
        <f>'Debt &amp; Refi'!HC19</f>
        <v>0</v>
      </c>
      <c r="HJ19" s="108">
        <f>'Debt &amp; Refi'!HD19</f>
        <v>0</v>
      </c>
      <c r="HK19" s="108">
        <f>'Debt &amp; Refi'!HE19</f>
        <v>0</v>
      </c>
      <c r="HL19" s="108">
        <f>'Debt &amp; Refi'!HF19</f>
        <v>0</v>
      </c>
      <c r="HM19" s="108">
        <f>'Debt &amp; Refi'!HG19</f>
        <v>0</v>
      </c>
      <c r="HN19" s="108">
        <f>'Debt &amp; Refi'!HH19</f>
        <v>0</v>
      </c>
      <c r="HO19" s="108">
        <f>'Debt &amp; Refi'!HI19</f>
        <v>0</v>
      </c>
      <c r="HP19" s="108">
        <f>'Debt &amp; Refi'!HJ19</f>
        <v>0</v>
      </c>
      <c r="HQ19" s="108">
        <f>'Debt &amp; Refi'!HK19</f>
        <v>0</v>
      </c>
      <c r="HR19" s="108">
        <f>'Debt &amp; Refi'!HL19</f>
        <v>0</v>
      </c>
      <c r="HS19" s="108">
        <f>'Debt &amp; Refi'!HM19</f>
        <v>0</v>
      </c>
      <c r="HT19" s="108">
        <f>'Debt &amp; Refi'!HN19</f>
        <v>0</v>
      </c>
      <c r="HU19" s="108">
        <f>'Debt &amp; Refi'!HO19</f>
        <v>0</v>
      </c>
      <c r="HV19" s="108">
        <f>'Debt &amp; Refi'!HP19</f>
        <v>0</v>
      </c>
      <c r="HW19" s="108">
        <f>'Debt &amp; Refi'!HQ19</f>
        <v>0</v>
      </c>
      <c r="HX19" s="108">
        <f>'Debt &amp; Refi'!HR19</f>
        <v>0</v>
      </c>
      <c r="HY19" s="108">
        <f>'Debt &amp; Refi'!HS19</f>
        <v>0</v>
      </c>
      <c r="HZ19" s="108">
        <f>'Debt &amp; Refi'!HT19</f>
        <v>0</v>
      </c>
      <c r="IA19" s="108">
        <f>'Debt &amp; Refi'!HU19</f>
        <v>0</v>
      </c>
      <c r="IB19" s="108">
        <f>'Debt &amp; Refi'!HV19</f>
        <v>0</v>
      </c>
      <c r="IC19" s="108">
        <f>'Debt &amp; Refi'!HW19</f>
        <v>0</v>
      </c>
      <c r="ID19" s="108">
        <f>'Debt &amp; Refi'!HX19</f>
        <v>0</v>
      </c>
      <c r="IE19" s="108">
        <f>'Debt &amp; Refi'!HY19</f>
        <v>0</v>
      </c>
      <c r="IF19" s="108">
        <f>'Debt &amp; Refi'!HZ19</f>
        <v>0</v>
      </c>
      <c r="IG19" s="108">
        <f>'Debt &amp; Refi'!IA19</f>
        <v>0</v>
      </c>
      <c r="IH19" s="108">
        <f>'Debt &amp; Refi'!IB19</f>
        <v>0</v>
      </c>
      <c r="II19" s="108">
        <f>'Debt &amp; Refi'!IC19</f>
        <v>0</v>
      </c>
      <c r="IJ19" s="108">
        <f>'Debt &amp; Refi'!ID19</f>
        <v>0</v>
      </c>
      <c r="IK19" s="108">
        <f>'Debt &amp; Refi'!IE19</f>
        <v>0</v>
      </c>
      <c r="IL19" s="108">
        <f>'Debt &amp; Refi'!IF19</f>
        <v>0</v>
      </c>
      <c r="IM19" s="108">
        <f>'Debt &amp; Refi'!IG19</f>
        <v>0</v>
      </c>
      <c r="IN19" s="108">
        <f>'Debt &amp; Refi'!IH19</f>
        <v>0</v>
      </c>
      <c r="IO19" s="108">
        <f>'Debt &amp; Refi'!II19</f>
        <v>0</v>
      </c>
      <c r="IP19" s="108">
        <f>'Debt &amp; Refi'!IJ19</f>
        <v>0</v>
      </c>
      <c r="IQ19" s="108">
        <f>'Debt &amp; Refi'!IK19</f>
        <v>0</v>
      </c>
      <c r="IR19" s="108">
        <f>'Debt &amp; Refi'!IL19</f>
        <v>0</v>
      </c>
      <c r="IS19" s="108">
        <f>'Debt &amp; Refi'!IM19</f>
        <v>0</v>
      </c>
      <c r="IT19" s="108">
        <f>'Debt &amp; Refi'!IN19</f>
        <v>0</v>
      </c>
      <c r="IU19" s="108">
        <f>'Debt &amp; Refi'!IO19</f>
        <v>0</v>
      </c>
      <c r="IV19" s="108">
        <f>'Debt &amp; Refi'!IP19</f>
        <v>0</v>
      </c>
      <c r="IW19" s="108">
        <f>'Debt &amp; Refi'!IQ19</f>
        <v>0</v>
      </c>
      <c r="IX19" s="108">
        <f>'Debt &amp; Refi'!IR19</f>
        <v>0</v>
      </c>
      <c r="IY19" s="108">
        <f>'Debt &amp; Refi'!IS19</f>
        <v>0</v>
      </c>
      <c r="IZ19" s="108">
        <f>'Debt &amp; Refi'!IT19</f>
        <v>0</v>
      </c>
      <c r="JA19" s="108">
        <f>'Debt &amp; Refi'!IU19</f>
        <v>0</v>
      </c>
      <c r="JB19" s="108">
        <f>'Debt &amp; Refi'!IV19</f>
        <v>0</v>
      </c>
      <c r="JC19" s="108">
        <f>'Debt &amp; Refi'!IW19</f>
        <v>0</v>
      </c>
      <c r="JD19" s="108">
        <f>'Debt &amp; Refi'!IX19</f>
        <v>0</v>
      </c>
      <c r="JE19" s="108">
        <f>'Debt &amp; Refi'!IY19</f>
        <v>0</v>
      </c>
      <c r="JF19" s="108">
        <f>'Debt &amp; Refi'!IZ19</f>
        <v>0</v>
      </c>
      <c r="JG19" s="108">
        <f>'Debt &amp; Refi'!JA19</f>
        <v>0</v>
      </c>
      <c r="JH19" s="108">
        <f>'Debt &amp; Refi'!JB19</f>
        <v>0</v>
      </c>
      <c r="JI19" s="108">
        <f>'Debt &amp; Refi'!JC19</f>
        <v>0</v>
      </c>
      <c r="JJ19" s="108">
        <f>'Debt &amp; Refi'!JD19</f>
        <v>0</v>
      </c>
      <c r="JK19" s="108">
        <f>'Debt &amp; Refi'!JE19</f>
        <v>0</v>
      </c>
      <c r="JL19" s="108">
        <f>'Debt &amp; Refi'!JF19</f>
        <v>0</v>
      </c>
      <c r="JM19" s="108">
        <f>'Debt &amp; Refi'!JG19</f>
        <v>0</v>
      </c>
      <c r="JN19" s="108">
        <f>'Debt &amp; Refi'!JH19</f>
        <v>0</v>
      </c>
      <c r="JO19" s="108">
        <f>'Debt &amp; Refi'!JI19</f>
        <v>0</v>
      </c>
      <c r="JP19" s="108">
        <f>'Debt &amp; Refi'!JJ19</f>
        <v>0</v>
      </c>
      <c r="JQ19" s="108">
        <f>'Debt &amp; Refi'!JK19</f>
        <v>0</v>
      </c>
      <c r="JR19" s="108">
        <f>'Debt &amp; Refi'!JL19</f>
        <v>0</v>
      </c>
      <c r="JS19" s="108">
        <f>'Debt &amp; Refi'!JM19</f>
        <v>0</v>
      </c>
      <c r="JT19" s="108">
        <f>'Debt &amp; Refi'!JN19</f>
        <v>0</v>
      </c>
      <c r="JU19" s="108">
        <f>'Debt &amp; Refi'!JO19</f>
        <v>0</v>
      </c>
      <c r="JV19" s="108">
        <f>'Debt &amp; Refi'!JP19</f>
        <v>0</v>
      </c>
      <c r="JW19" s="108">
        <f>'Debt &amp; Refi'!JQ19</f>
        <v>0</v>
      </c>
      <c r="JX19" s="108">
        <f>'Debt &amp; Refi'!JR19</f>
        <v>0</v>
      </c>
      <c r="JY19" s="108">
        <f>'Debt &amp; Refi'!JS19</f>
        <v>0</v>
      </c>
      <c r="JZ19" s="108">
        <f>'Debt &amp; Refi'!JT19</f>
        <v>0</v>
      </c>
      <c r="KA19" s="108">
        <f>'Debt &amp; Refi'!JU19</f>
        <v>0</v>
      </c>
      <c r="KB19" s="108">
        <f>'Debt &amp; Refi'!JV19</f>
        <v>0</v>
      </c>
      <c r="KC19" s="108">
        <f>'Debt &amp; Refi'!JW19</f>
        <v>0</v>
      </c>
      <c r="KD19" s="108">
        <f>'Debt &amp; Refi'!JX19</f>
        <v>0</v>
      </c>
      <c r="KE19" s="108">
        <f>'Debt &amp; Refi'!JY19</f>
        <v>0</v>
      </c>
      <c r="KF19" s="108">
        <f>'Debt &amp; Refi'!JZ19</f>
        <v>0</v>
      </c>
      <c r="KG19" s="108">
        <f>'Debt &amp; Refi'!KA19</f>
        <v>0</v>
      </c>
      <c r="KH19" s="108">
        <f>'Debt &amp; Refi'!KB19</f>
        <v>0</v>
      </c>
      <c r="KI19" s="108">
        <f>'Debt &amp; Refi'!KC19</f>
        <v>0</v>
      </c>
      <c r="KJ19" s="108">
        <f>'Debt &amp; Refi'!KD19</f>
        <v>0</v>
      </c>
      <c r="KK19" s="108">
        <f>'Debt &amp; Refi'!KE19</f>
        <v>0</v>
      </c>
      <c r="KL19" s="108">
        <f>'Debt &amp; Refi'!KF19</f>
        <v>0</v>
      </c>
      <c r="KM19" s="108">
        <f>'Debt &amp; Refi'!KG19</f>
        <v>0</v>
      </c>
      <c r="KN19" s="108">
        <f>'Debt &amp; Refi'!KH19</f>
        <v>0</v>
      </c>
      <c r="KO19" s="108">
        <f>'Debt &amp; Refi'!KI19</f>
        <v>0</v>
      </c>
      <c r="KP19" s="108">
        <f>'Debt &amp; Refi'!KJ19</f>
        <v>0</v>
      </c>
      <c r="KQ19" s="108">
        <f>'Debt &amp; Refi'!KK19</f>
        <v>0</v>
      </c>
      <c r="KR19" s="108">
        <f>'Debt &amp; Refi'!KL19</f>
        <v>0</v>
      </c>
      <c r="KS19" s="108">
        <f>'Debt &amp; Refi'!KM19</f>
        <v>0</v>
      </c>
      <c r="KT19" s="108">
        <f>'Debt &amp; Refi'!KN19</f>
        <v>0</v>
      </c>
      <c r="KU19" s="108">
        <f>'Debt &amp; Refi'!KO19</f>
        <v>0</v>
      </c>
      <c r="KV19" s="108">
        <f>'Debt &amp; Refi'!KP19</f>
        <v>0</v>
      </c>
      <c r="KW19" s="108">
        <f>'Debt &amp; Refi'!KQ19</f>
        <v>0</v>
      </c>
      <c r="KX19" s="108">
        <f>'Debt &amp; Refi'!KR19</f>
        <v>0</v>
      </c>
      <c r="KY19" s="108">
        <f>'Debt &amp; Refi'!KS19</f>
        <v>0</v>
      </c>
      <c r="KZ19" s="108">
        <f>'Debt &amp; Refi'!KT19</f>
        <v>0</v>
      </c>
      <c r="LA19" s="108">
        <f>'Debt &amp; Refi'!KU19</f>
        <v>0</v>
      </c>
      <c r="LB19" s="108">
        <f>'Debt &amp; Refi'!KV19</f>
        <v>0</v>
      </c>
      <c r="LC19" s="108">
        <f>'Debt &amp; Refi'!KW19</f>
        <v>0</v>
      </c>
      <c r="LD19" s="108">
        <f>'Debt &amp; Refi'!KX19</f>
        <v>0</v>
      </c>
      <c r="LE19" s="108">
        <f>'Debt &amp; Refi'!KY19</f>
        <v>0</v>
      </c>
      <c r="LF19" s="108">
        <f>'Debt &amp; Refi'!KZ19</f>
        <v>0</v>
      </c>
      <c r="LG19" s="108">
        <f>'Debt &amp; Refi'!LA19</f>
        <v>0</v>
      </c>
      <c r="LH19" s="108">
        <f>'Debt &amp; Refi'!LB19</f>
        <v>0</v>
      </c>
      <c r="LI19" s="108">
        <f>'Debt &amp; Refi'!LC19</f>
        <v>0</v>
      </c>
      <c r="LJ19" s="108">
        <f>'Debt &amp; Refi'!LD19</f>
        <v>0</v>
      </c>
      <c r="LK19" s="108">
        <f>'Debt &amp; Refi'!LE19</f>
        <v>0</v>
      </c>
      <c r="LL19" s="108">
        <f>'Debt &amp; Refi'!LF19</f>
        <v>0</v>
      </c>
      <c r="LM19" s="108">
        <f>'Debt &amp; Refi'!LG19</f>
        <v>0</v>
      </c>
      <c r="LN19" s="108">
        <f>'Debt &amp; Refi'!LH19</f>
        <v>0</v>
      </c>
      <c r="LO19" s="108">
        <f>'Debt &amp; Refi'!LI19</f>
        <v>0</v>
      </c>
      <c r="LP19" s="108">
        <f>'Debt &amp; Refi'!LJ19</f>
        <v>0</v>
      </c>
      <c r="LQ19" s="108">
        <f>'Debt &amp; Refi'!LK19</f>
        <v>0</v>
      </c>
      <c r="LR19" s="108">
        <f>'Debt &amp; Refi'!LL19</f>
        <v>0</v>
      </c>
      <c r="LS19" s="108">
        <f>'Debt &amp; Refi'!LM19</f>
        <v>0</v>
      </c>
      <c r="LT19" s="108">
        <f>'Debt &amp; Refi'!LN19</f>
        <v>0</v>
      </c>
      <c r="LU19" s="108">
        <f>'Debt &amp; Refi'!LO19</f>
        <v>0</v>
      </c>
      <c r="LV19" s="108">
        <f>'Debt &amp; Refi'!LP19</f>
        <v>0</v>
      </c>
      <c r="LW19" s="108">
        <f>'Debt &amp; Refi'!LQ19</f>
        <v>0</v>
      </c>
      <c r="LX19" s="108">
        <f>'Debt &amp; Refi'!LR19</f>
        <v>0</v>
      </c>
      <c r="LY19" s="108">
        <f>'Debt &amp; Refi'!LS19</f>
        <v>0</v>
      </c>
      <c r="LZ19" s="108">
        <f>'Debt &amp; Refi'!LT19</f>
        <v>0</v>
      </c>
      <c r="MA19" s="108">
        <f>'Debt &amp; Refi'!LU19</f>
        <v>0</v>
      </c>
      <c r="MB19" s="108">
        <f>'Debt &amp; Refi'!LV19</f>
        <v>0</v>
      </c>
      <c r="MC19" s="108">
        <f>'Debt &amp; Refi'!LW19</f>
        <v>0</v>
      </c>
      <c r="MD19" s="108">
        <f>'Debt &amp; Refi'!LX19</f>
        <v>0</v>
      </c>
      <c r="ME19" s="108">
        <f>'Debt &amp; Refi'!LY19</f>
        <v>0</v>
      </c>
      <c r="MF19" s="108">
        <f>'Debt &amp; Refi'!LZ19</f>
        <v>0</v>
      </c>
      <c r="MG19" s="108">
        <f>'Debt &amp; Refi'!MA19</f>
        <v>0</v>
      </c>
      <c r="MH19" s="108">
        <f>'Debt &amp; Refi'!MB19</f>
        <v>0</v>
      </c>
      <c r="MI19" s="108">
        <f>'Debt &amp; Refi'!MC19</f>
        <v>0</v>
      </c>
      <c r="MJ19" s="108">
        <f>'Debt &amp; Refi'!MD19</f>
        <v>0</v>
      </c>
      <c r="MK19" s="108">
        <f>'Debt &amp; Refi'!ME19</f>
        <v>0</v>
      </c>
      <c r="ML19" s="108">
        <f>'Debt &amp; Refi'!MF19</f>
        <v>0</v>
      </c>
      <c r="MM19" s="108">
        <f>'Debt &amp; Refi'!MG19</f>
        <v>0</v>
      </c>
      <c r="MN19" s="108">
        <f>'Debt &amp; Refi'!MH19</f>
        <v>0</v>
      </c>
      <c r="MO19" s="108">
        <f>'Debt &amp; Refi'!MI19</f>
        <v>0</v>
      </c>
      <c r="MP19" s="108">
        <f>'Debt &amp; Refi'!MJ19</f>
        <v>0</v>
      </c>
      <c r="MQ19" s="108">
        <f>'Debt &amp; Refi'!MK19</f>
        <v>0</v>
      </c>
      <c r="MR19" s="108">
        <f>'Debt &amp; Refi'!ML19</f>
        <v>0</v>
      </c>
      <c r="MS19" s="108">
        <f>'Debt &amp; Refi'!MM19</f>
        <v>0</v>
      </c>
      <c r="MT19" s="108">
        <f>'Debt &amp; Refi'!MN19</f>
        <v>0</v>
      </c>
      <c r="MU19" s="108">
        <f>'Debt &amp; Refi'!MO19</f>
        <v>0</v>
      </c>
      <c r="MV19" s="108">
        <f>'Debt &amp; Refi'!MP19</f>
        <v>0</v>
      </c>
      <c r="MW19" s="108">
        <f>'Debt &amp; Refi'!MQ19</f>
        <v>0</v>
      </c>
      <c r="MX19" s="108">
        <f>'Debt &amp; Refi'!MR19</f>
        <v>0</v>
      </c>
      <c r="MY19" s="108">
        <f>'Debt &amp; Refi'!MS19</f>
        <v>0</v>
      </c>
      <c r="MZ19" s="108">
        <f>'Debt &amp; Refi'!MT19</f>
        <v>0</v>
      </c>
      <c r="NA19" s="108">
        <f>'Debt &amp; Refi'!MU19</f>
        <v>0</v>
      </c>
      <c r="NB19" s="108">
        <f>'Debt &amp; Refi'!MV19</f>
        <v>0</v>
      </c>
      <c r="NC19" s="108">
        <f>'Debt &amp; Refi'!MW19</f>
        <v>0</v>
      </c>
      <c r="ND19" s="108">
        <f>'Debt &amp; Refi'!MX19</f>
        <v>0</v>
      </c>
      <c r="NE19" s="108">
        <f>'Debt &amp; Refi'!MY19</f>
        <v>0</v>
      </c>
      <c r="NF19" s="108">
        <f>'Debt &amp; Refi'!MZ19</f>
        <v>0</v>
      </c>
      <c r="NG19" s="108">
        <f>'Debt &amp; Refi'!NA19</f>
        <v>0</v>
      </c>
      <c r="NH19" s="108">
        <f>'Debt &amp; Refi'!NB19</f>
        <v>0</v>
      </c>
      <c r="NI19" s="108">
        <f>'Debt &amp; Refi'!NC19</f>
        <v>0</v>
      </c>
      <c r="NJ19" s="108">
        <f>'Debt &amp; Refi'!ND19</f>
        <v>0</v>
      </c>
      <c r="NK19" s="108">
        <f>'Debt &amp; Refi'!NE19</f>
        <v>0</v>
      </c>
      <c r="NL19" s="108">
        <f>'Debt &amp; Refi'!NF19</f>
        <v>0</v>
      </c>
      <c r="NM19" s="108">
        <f>'Debt &amp; Refi'!NG19</f>
        <v>0</v>
      </c>
      <c r="NN19" s="108">
        <f>'Debt &amp; Refi'!NH19</f>
        <v>0</v>
      </c>
      <c r="NO19" s="185"/>
    </row>
    <row r="20" ht="19.5" customHeight="1">
      <c r="A20" s="186"/>
      <c r="B20" s="186" t="s">
        <v>256</v>
      </c>
      <c r="C20" s="206" t="s">
        <v>257</v>
      </c>
      <c r="D20" s="207"/>
      <c r="E20" s="207"/>
      <c r="F20" s="207"/>
      <c r="G20" s="207"/>
      <c r="H20" s="207"/>
      <c r="I20" s="207"/>
      <c r="J20" s="185"/>
      <c r="K20" s="185"/>
      <c r="L20" s="185"/>
      <c r="M20" s="164" t="s">
        <v>217</v>
      </c>
      <c r="N20" s="164"/>
      <c r="O20" s="169">
        <f>'Debt &amp; Refi'!I20</f>
        <v>23187000</v>
      </c>
      <c r="P20" s="169">
        <f>'Debt &amp; Refi'!J20</f>
        <v>23187000</v>
      </c>
      <c r="Q20" s="169">
        <f>'Debt &amp; Refi'!K20</f>
        <v>23187000</v>
      </c>
      <c r="R20" s="169">
        <f>'Debt &amp; Refi'!L20</f>
        <v>23187000</v>
      </c>
      <c r="S20" s="169">
        <f>'Debt &amp; Refi'!M20</f>
        <v>23187000</v>
      </c>
      <c r="T20" s="169">
        <f>'Debt &amp; Refi'!N20</f>
        <v>23187000</v>
      </c>
      <c r="U20" s="169">
        <f>'Debt &amp; Refi'!O20</f>
        <v>23187000</v>
      </c>
      <c r="V20" s="169">
        <f>'Debt &amp; Refi'!P20</f>
        <v>23187000</v>
      </c>
      <c r="W20" s="169">
        <f>'Debt &amp; Refi'!Q20</f>
        <v>23187000</v>
      </c>
      <c r="X20" s="169">
        <f>'Debt &amp; Refi'!R20</f>
        <v>23187000</v>
      </c>
      <c r="Y20" s="169">
        <f>'Debt &amp; Refi'!S20</f>
        <v>23187000</v>
      </c>
      <c r="Z20" s="169">
        <f>'Debt &amp; Refi'!T20</f>
        <v>23187000</v>
      </c>
      <c r="AA20" s="169">
        <f>'Debt &amp; Refi'!U20</f>
        <v>23187000</v>
      </c>
      <c r="AB20" s="169">
        <f>'Debt &amp; Refi'!V20</f>
        <v>23187000</v>
      </c>
      <c r="AC20" s="169">
        <f>'Debt &amp; Refi'!W20</f>
        <v>23187000</v>
      </c>
      <c r="AD20" s="169">
        <f>'Debt &amp; Refi'!X20</f>
        <v>23187000</v>
      </c>
      <c r="AE20" s="169">
        <f>'Debt &amp; Refi'!Y20</f>
        <v>23187000</v>
      </c>
      <c r="AF20" s="169">
        <f>'Debt &amp; Refi'!Z20</f>
        <v>23187000</v>
      </c>
      <c r="AG20" s="169">
        <f>'Debt &amp; Refi'!AA20</f>
        <v>23187000</v>
      </c>
      <c r="AH20" s="169">
        <f>'Debt &amp; Refi'!AB20</f>
        <v>23187000</v>
      </c>
      <c r="AI20" s="169">
        <f>'Debt &amp; Refi'!AC20</f>
        <v>23187000</v>
      </c>
      <c r="AJ20" s="169">
        <f>'Debt &amp; Refi'!AD20</f>
        <v>23187000</v>
      </c>
      <c r="AK20" s="169">
        <f>'Debt &amp; Refi'!AE20</f>
        <v>23187000</v>
      </c>
      <c r="AL20" s="169">
        <f>'Debt &amp; Refi'!AF20</f>
        <v>23187000</v>
      </c>
      <c r="AM20" s="169">
        <f>'Debt &amp; Refi'!AG20</f>
        <v>23187000</v>
      </c>
      <c r="AN20" s="169">
        <f>'Debt &amp; Refi'!AH20</f>
        <v>23187000</v>
      </c>
      <c r="AO20" s="169">
        <f>'Debt &amp; Refi'!AI20</f>
        <v>23187000</v>
      </c>
      <c r="AP20" s="169">
        <f>'Debt &amp; Refi'!AJ20</f>
        <v>23187000</v>
      </c>
      <c r="AQ20" s="169">
        <f>'Debt &amp; Refi'!AK20</f>
        <v>23187000</v>
      </c>
      <c r="AR20" s="169">
        <f>'Debt &amp; Refi'!AL20</f>
        <v>23187000</v>
      </c>
      <c r="AS20" s="169">
        <f>'Debt &amp; Refi'!AM20</f>
        <v>0</v>
      </c>
      <c r="AT20" s="169">
        <f>'Debt &amp; Refi'!AN20</f>
        <v>0</v>
      </c>
      <c r="AU20" s="169">
        <f>'Debt &amp; Refi'!AO20</f>
        <v>0</v>
      </c>
      <c r="AV20" s="169">
        <f>'Debt &amp; Refi'!AP20</f>
        <v>0</v>
      </c>
      <c r="AW20" s="169">
        <f>'Debt &amp; Refi'!AQ20</f>
        <v>0</v>
      </c>
      <c r="AX20" s="169">
        <f>'Debt &amp; Refi'!AR20</f>
        <v>0</v>
      </c>
      <c r="AY20" s="169">
        <f>'Debt &amp; Refi'!AS20</f>
        <v>0</v>
      </c>
      <c r="AZ20" s="169">
        <f>'Debt &amp; Refi'!AT20</f>
        <v>0</v>
      </c>
      <c r="BA20" s="169">
        <f>'Debt &amp; Refi'!AU20</f>
        <v>0</v>
      </c>
      <c r="BB20" s="169">
        <f>'Debt &amp; Refi'!AV20</f>
        <v>0</v>
      </c>
      <c r="BC20" s="169">
        <f>'Debt &amp; Refi'!AW20</f>
        <v>0</v>
      </c>
      <c r="BD20" s="169">
        <f>'Debt &amp; Refi'!AX20</f>
        <v>0</v>
      </c>
      <c r="BE20" s="169">
        <f>'Debt &amp; Refi'!AY20</f>
        <v>0</v>
      </c>
      <c r="BF20" s="169">
        <f>'Debt &amp; Refi'!AZ20</f>
        <v>0</v>
      </c>
      <c r="BG20" s="169">
        <f>'Debt &amp; Refi'!BA20</f>
        <v>0</v>
      </c>
      <c r="BH20" s="169">
        <f>'Debt &amp; Refi'!BB20</f>
        <v>0</v>
      </c>
      <c r="BI20" s="169">
        <f>'Debt &amp; Refi'!BC20</f>
        <v>0</v>
      </c>
      <c r="BJ20" s="169">
        <f>'Debt &amp; Refi'!BD20</f>
        <v>0</v>
      </c>
      <c r="BK20" s="169">
        <f>'Debt &amp; Refi'!BE20</f>
        <v>0</v>
      </c>
      <c r="BL20" s="169">
        <f>'Debt &amp; Refi'!BF20</f>
        <v>0</v>
      </c>
      <c r="BM20" s="169">
        <f>'Debt &amp; Refi'!BG20</f>
        <v>0</v>
      </c>
      <c r="BN20" s="169">
        <f>'Debt &amp; Refi'!BH20</f>
        <v>0</v>
      </c>
      <c r="BO20" s="169">
        <f>'Debt &amp; Refi'!BI20</f>
        <v>0</v>
      </c>
      <c r="BP20" s="169">
        <f>'Debt &amp; Refi'!BJ20</f>
        <v>0</v>
      </c>
      <c r="BQ20" s="169">
        <f>'Debt &amp; Refi'!BK20</f>
        <v>0</v>
      </c>
      <c r="BR20" s="169">
        <f>'Debt &amp; Refi'!BL20</f>
        <v>0</v>
      </c>
      <c r="BS20" s="169">
        <f>'Debt &amp; Refi'!BM20</f>
        <v>0</v>
      </c>
      <c r="BT20" s="169">
        <f>'Debt &amp; Refi'!BN20</f>
        <v>0</v>
      </c>
      <c r="BU20" s="169">
        <f>'Debt &amp; Refi'!BO20</f>
        <v>0</v>
      </c>
      <c r="BV20" s="169">
        <f>'Debt &amp; Refi'!BP20</f>
        <v>0</v>
      </c>
      <c r="BW20" s="169">
        <f>'Debt &amp; Refi'!BQ20</f>
        <v>0</v>
      </c>
      <c r="BX20" s="169">
        <f>'Debt &amp; Refi'!BR20</f>
        <v>0</v>
      </c>
      <c r="BY20" s="169">
        <f>'Debt &amp; Refi'!BS20</f>
        <v>0</v>
      </c>
      <c r="BZ20" s="169">
        <f>'Debt &amp; Refi'!BT20</f>
        <v>0</v>
      </c>
      <c r="CA20" s="169">
        <f>'Debt &amp; Refi'!BU20</f>
        <v>0</v>
      </c>
      <c r="CB20" s="169">
        <f>'Debt &amp; Refi'!BV20</f>
        <v>0</v>
      </c>
      <c r="CC20" s="169">
        <f>'Debt &amp; Refi'!BW20</f>
        <v>0</v>
      </c>
      <c r="CD20" s="169">
        <f>'Debt &amp; Refi'!BX20</f>
        <v>0</v>
      </c>
      <c r="CE20" s="169">
        <f>'Debt &amp; Refi'!BY20</f>
        <v>0</v>
      </c>
      <c r="CF20" s="169">
        <f>'Debt &amp; Refi'!BZ20</f>
        <v>0</v>
      </c>
      <c r="CG20" s="169">
        <f>'Debt &amp; Refi'!CA20</f>
        <v>0</v>
      </c>
      <c r="CH20" s="169">
        <f>'Debt &amp; Refi'!CB20</f>
        <v>0</v>
      </c>
      <c r="CI20" s="169">
        <f>'Debt &amp; Refi'!CC20</f>
        <v>0</v>
      </c>
      <c r="CJ20" s="169">
        <f>'Debt &amp; Refi'!CD20</f>
        <v>0</v>
      </c>
      <c r="CK20" s="169">
        <f>'Debt &amp; Refi'!CE20</f>
        <v>0</v>
      </c>
      <c r="CL20" s="169">
        <f>'Debt &amp; Refi'!CF20</f>
        <v>0</v>
      </c>
      <c r="CM20" s="169">
        <f>'Debt &amp; Refi'!CG20</f>
        <v>0</v>
      </c>
      <c r="CN20" s="169">
        <f>'Debt &amp; Refi'!CH20</f>
        <v>0</v>
      </c>
      <c r="CO20" s="169">
        <f>'Debt &amp; Refi'!CI20</f>
        <v>0</v>
      </c>
      <c r="CP20" s="169">
        <f>'Debt &amp; Refi'!CJ20</f>
        <v>0</v>
      </c>
      <c r="CQ20" s="169">
        <f>'Debt &amp; Refi'!CK20</f>
        <v>0</v>
      </c>
      <c r="CR20" s="169">
        <f>'Debt &amp; Refi'!CL20</f>
        <v>0</v>
      </c>
      <c r="CS20" s="169">
        <f>'Debt &amp; Refi'!CM20</f>
        <v>0</v>
      </c>
      <c r="CT20" s="169">
        <f>'Debt &amp; Refi'!CN20</f>
        <v>0</v>
      </c>
      <c r="CU20" s="169">
        <f>'Debt &amp; Refi'!CO20</f>
        <v>0</v>
      </c>
      <c r="CV20" s="169">
        <f>'Debt &amp; Refi'!CP20</f>
        <v>0</v>
      </c>
      <c r="CW20" s="169">
        <f>'Debt &amp; Refi'!CQ20</f>
        <v>0</v>
      </c>
      <c r="CX20" s="169">
        <f>'Debt &amp; Refi'!CR20</f>
        <v>0</v>
      </c>
      <c r="CY20" s="169">
        <f>'Debt &amp; Refi'!CS20</f>
        <v>0</v>
      </c>
      <c r="CZ20" s="169">
        <f>'Debt &amp; Refi'!CT20</f>
        <v>0</v>
      </c>
      <c r="DA20" s="169">
        <f>'Debt &amp; Refi'!CU20</f>
        <v>0</v>
      </c>
      <c r="DB20" s="169">
        <f>'Debt &amp; Refi'!CV20</f>
        <v>0</v>
      </c>
      <c r="DC20" s="169">
        <f>'Debt &amp; Refi'!CW20</f>
        <v>0</v>
      </c>
      <c r="DD20" s="169">
        <f>'Debt &amp; Refi'!CX20</f>
        <v>0</v>
      </c>
      <c r="DE20" s="169">
        <f>'Debt &amp; Refi'!CY20</f>
        <v>0</v>
      </c>
      <c r="DF20" s="169">
        <f>'Debt &amp; Refi'!CZ20</f>
        <v>0</v>
      </c>
      <c r="DG20" s="169">
        <f>'Debt &amp; Refi'!DA20</f>
        <v>0</v>
      </c>
      <c r="DH20" s="169">
        <f>'Debt &amp; Refi'!DB20</f>
        <v>0</v>
      </c>
      <c r="DI20" s="169">
        <f>'Debt &amp; Refi'!DC20</f>
        <v>0</v>
      </c>
      <c r="DJ20" s="169">
        <f>'Debt &amp; Refi'!DD20</f>
        <v>0</v>
      </c>
      <c r="DK20" s="169">
        <f>'Debt &amp; Refi'!DE20</f>
        <v>0</v>
      </c>
      <c r="DL20" s="169">
        <f>'Debt &amp; Refi'!DF20</f>
        <v>0</v>
      </c>
      <c r="DM20" s="169">
        <f>'Debt &amp; Refi'!DG20</f>
        <v>0</v>
      </c>
      <c r="DN20" s="169">
        <f>'Debt &amp; Refi'!DH20</f>
        <v>0</v>
      </c>
      <c r="DO20" s="169">
        <f>'Debt &amp; Refi'!DI20</f>
        <v>0</v>
      </c>
      <c r="DP20" s="169">
        <f>'Debt &amp; Refi'!DJ20</f>
        <v>0</v>
      </c>
      <c r="DQ20" s="169">
        <f>'Debt &amp; Refi'!DK20</f>
        <v>0</v>
      </c>
      <c r="DR20" s="169">
        <f>'Debt &amp; Refi'!DL20</f>
        <v>0</v>
      </c>
      <c r="DS20" s="169">
        <f>'Debt &amp; Refi'!DM20</f>
        <v>0</v>
      </c>
      <c r="DT20" s="169">
        <f>'Debt &amp; Refi'!DN20</f>
        <v>0</v>
      </c>
      <c r="DU20" s="169">
        <f>'Debt &amp; Refi'!DO20</f>
        <v>0</v>
      </c>
      <c r="DV20" s="169">
        <f>'Debt &amp; Refi'!DP20</f>
        <v>0</v>
      </c>
      <c r="DW20" s="169">
        <f>'Debt &amp; Refi'!DQ20</f>
        <v>0</v>
      </c>
      <c r="DX20" s="169">
        <f>'Debt &amp; Refi'!DR20</f>
        <v>0</v>
      </c>
      <c r="DY20" s="169">
        <f>'Debt &amp; Refi'!DS20</f>
        <v>0</v>
      </c>
      <c r="DZ20" s="169">
        <f>'Debt &amp; Refi'!DT20</f>
        <v>0</v>
      </c>
      <c r="EA20" s="169">
        <f>'Debt &amp; Refi'!DU20</f>
        <v>0</v>
      </c>
      <c r="EB20" s="169">
        <f>'Debt &amp; Refi'!DV20</f>
        <v>0</v>
      </c>
      <c r="EC20" s="169">
        <f>'Debt &amp; Refi'!DW20</f>
        <v>0</v>
      </c>
      <c r="ED20" s="169">
        <f>'Debt &amp; Refi'!DX20</f>
        <v>0</v>
      </c>
      <c r="EE20" s="169">
        <f>'Debt &amp; Refi'!DY20</f>
        <v>0</v>
      </c>
      <c r="EF20" s="169">
        <f>'Debt &amp; Refi'!DZ20</f>
        <v>0</v>
      </c>
      <c r="EG20" s="169">
        <f>'Debt &amp; Refi'!EA20</f>
        <v>0</v>
      </c>
      <c r="EH20" s="169">
        <f>'Debt &amp; Refi'!EB20</f>
        <v>0</v>
      </c>
      <c r="EI20" s="169" t="str">
        <f>'Debt &amp; Refi'!EC20</f>
        <v>#N/A</v>
      </c>
      <c r="EJ20" s="169" t="str">
        <f>'Debt &amp; Refi'!ED20</f>
        <v>#N/A</v>
      </c>
      <c r="EK20" s="169" t="str">
        <f>'Debt &amp; Refi'!EE20</f>
        <v>#N/A</v>
      </c>
      <c r="EL20" s="169" t="str">
        <f>'Debt &amp; Refi'!EF20</f>
        <v>#N/A</v>
      </c>
      <c r="EM20" s="169" t="str">
        <f>'Debt &amp; Refi'!EG20</f>
        <v>#N/A</v>
      </c>
      <c r="EN20" s="169" t="str">
        <f>'Debt &amp; Refi'!EH20</f>
        <v>#N/A</v>
      </c>
      <c r="EO20" s="169" t="str">
        <f>'Debt &amp; Refi'!EI20</f>
        <v>#N/A</v>
      </c>
      <c r="EP20" s="169" t="str">
        <f>'Debt &amp; Refi'!EJ20</f>
        <v>#N/A</v>
      </c>
      <c r="EQ20" s="169" t="str">
        <f>'Debt &amp; Refi'!EK20</f>
        <v>#N/A</v>
      </c>
      <c r="ER20" s="169" t="str">
        <f>'Debt &amp; Refi'!EL20</f>
        <v>#N/A</v>
      </c>
      <c r="ES20" s="169" t="str">
        <f>'Debt &amp; Refi'!EM20</f>
        <v>#N/A</v>
      </c>
      <c r="ET20" s="169" t="str">
        <f>'Debt &amp; Refi'!EN20</f>
        <v>#N/A</v>
      </c>
      <c r="EU20" s="169" t="str">
        <f>'Debt &amp; Refi'!EO20</f>
        <v>#N/A</v>
      </c>
      <c r="EV20" s="169" t="str">
        <f>'Debt &amp; Refi'!EP20</f>
        <v>#N/A</v>
      </c>
      <c r="EW20" s="169" t="str">
        <f>'Debt &amp; Refi'!EQ20</f>
        <v>#N/A</v>
      </c>
      <c r="EX20" s="169" t="str">
        <f>'Debt &amp; Refi'!ER20</f>
        <v>#N/A</v>
      </c>
      <c r="EY20" s="169" t="str">
        <f>'Debt &amp; Refi'!ES20</f>
        <v>#N/A</v>
      </c>
      <c r="EZ20" s="169" t="str">
        <f>'Debt &amp; Refi'!ET20</f>
        <v>#N/A</v>
      </c>
      <c r="FA20" s="169" t="str">
        <f>'Debt &amp; Refi'!EU20</f>
        <v>#N/A</v>
      </c>
      <c r="FB20" s="169" t="str">
        <f>'Debt &amp; Refi'!EV20</f>
        <v>#N/A</v>
      </c>
      <c r="FC20" s="169" t="str">
        <f>'Debt &amp; Refi'!EW20</f>
        <v>#N/A</v>
      </c>
      <c r="FD20" s="169" t="str">
        <f>'Debt &amp; Refi'!EX20</f>
        <v>#N/A</v>
      </c>
      <c r="FE20" s="169" t="str">
        <f>'Debt &amp; Refi'!EY20</f>
        <v>#N/A</v>
      </c>
      <c r="FF20" s="169" t="str">
        <f>'Debt &amp; Refi'!EZ20</f>
        <v>#N/A</v>
      </c>
      <c r="FG20" s="169" t="str">
        <f>'Debt &amp; Refi'!FA20</f>
        <v>#N/A</v>
      </c>
      <c r="FH20" s="169" t="str">
        <f>'Debt &amp; Refi'!FB20</f>
        <v>#N/A</v>
      </c>
      <c r="FI20" s="169" t="str">
        <f>'Debt &amp; Refi'!FC20</f>
        <v>#N/A</v>
      </c>
      <c r="FJ20" s="169" t="str">
        <f>'Debt &amp; Refi'!FD20</f>
        <v>#N/A</v>
      </c>
      <c r="FK20" s="169" t="str">
        <f>'Debt &amp; Refi'!FE20</f>
        <v>#N/A</v>
      </c>
      <c r="FL20" s="169" t="str">
        <f>'Debt &amp; Refi'!FF20</f>
        <v>#N/A</v>
      </c>
      <c r="FM20" s="169" t="str">
        <f>'Debt &amp; Refi'!FG20</f>
        <v>#N/A</v>
      </c>
      <c r="FN20" s="169" t="str">
        <f>'Debt &amp; Refi'!FH20</f>
        <v>#N/A</v>
      </c>
      <c r="FO20" s="169" t="str">
        <f>'Debt &amp; Refi'!FI20</f>
        <v>#N/A</v>
      </c>
      <c r="FP20" s="169" t="str">
        <f>'Debt &amp; Refi'!FJ20</f>
        <v>#N/A</v>
      </c>
      <c r="FQ20" s="169" t="str">
        <f>'Debt &amp; Refi'!FK20</f>
        <v>#N/A</v>
      </c>
      <c r="FR20" s="169" t="str">
        <f>'Debt &amp; Refi'!FL20</f>
        <v>#N/A</v>
      </c>
      <c r="FS20" s="169" t="str">
        <f>'Debt &amp; Refi'!FM20</f>
        <v>#N/A</v>
      </c>
      <c r="FT20" s="169" t="str">
        <f>'Debt &amp; Refi'!FN20</f>
        <v>#N/A</v>
      </c>
      <c r="FU20" s="169" t="str">
        <f>'Debt &amp; Refi'!FO20</f>
        <v>#N/A</v>
      </c>
      <c r="FV20" s="169" t="str">
        <f>'Debt &amp; Refi'!FP20</f>
        <v>#N/A</v>
      </c>
      <c r="FW20" s="169" t="str">
        <f>'Debt &amp; Refi'!FQ20</f>
        <v>#N/A</v>
      </c>
      <c r="FX20" s="169" t="str">
        <f>'Debt &amp; Refi'!FR20</f>
        <v>#N/A</v>
      </c>
      <c r="FY20" s="169" t="str">
        <f>'Debt &amp; Refi'!FS20</f>
        <v>#N/A</v>
      </c>
      <c r="FZ20" s="169" t="str">
        <f>'Debt &amp; Refi'!FT20</f>
        <v>#N/A</v>
      </c>
      <c r="GA20" s="169" t="str">
        <f>'Debt &amp; Refi'!FU20</f>
        <v>#N/A</v>
      </c>
      <c r="GB20" s="169" t="str">
        <f>'Debt &amp; Refi'!FV20</f>
        <v>#N/A</v>
      </c>
      <c r="GC20" s="169" t="str">
        <f>'Debt &amp; Refi'!FW20</f>
        <v>#N/A</v>
      </c>
      <c r="GD20" s="169" t="str">
        <f>'Debt &amp; Refi'!FX20</f>
        <v>#N/A</v>
      </c>
      <c r="GE20" s="169" t="str">
        <f>'Debt &amp; Refi'!FY20</f>
        <v>#N/A</v>
      </c>
      <c r="GF20" s="169" t="str">
        <f>'Debt &amp; Refi'!FZ20</f>
        <v>#N/A</v>
      </c>
      <c r="GG20" s="169" t="str">
        <f>'Debt &amp; Refi'!GA20</f>
        <v>#N/A</v>
      </c>
      <c r="GH20" s="169" t="str">
        <f>'Debt &amp; Refi'!GB20</f>
        <v>#N/A</v>
      </c>
      <c r="GI20" s="169" t="str">
        <f>'Debt &amp; Refi'!GC20</f>
        <v>#N/A</v>
      </c>
      <c r="GJ20" s="169" t="str">
        <f>'Debt &amp; Refi'!GD20</f>
        <v>#N/A</v>
      </c>
      <c r="GK20" s="169" t="str">
        <f>'Debt &amp; Refi'!GE20</f>
        <v>#N/A</v>
      </c>
      <c r="GL20" s="169" t="str">
        <f>'Debt &amp; Refi'!GF20</f>
        <v>#N/A</v>
      </c>
      <c r="GM20" s="169" t="str">
        <f>'Debt &amp; Refi'!GG20</f>
        <v>#N/A</v>
      </c>
      <c r="GN20" s="169" t="str">
        <f>'Debt &amp; Refi'!GH20</f>
        <v>#N/A</v>
      </c>
      <c r="GO20" s="169" t="str">
        <f>'Debt &amp; Refi'!GI20</f>
        <v>#N/A</v>
      </c>
      <c r="GP20" s="169" t="str">
        <f>'Debt &amp; Refi'!GJ20</f>
        <v>#N/A</v>
      </c>
      <c r="GQ20" s="169" t="str">
        <f>'Debt &amp; Refi'!GK20</f>
        <v>#N/A</v>
      </c>
      <c r="GR20" s="169" t="str">
        <f>'Debt &amp; Refi'!GL20</f>
        <v>#N/A</v>
      </c>
      <c r="GS20" s="169" t="str">
        <f>'Debt &amp; Refi'!GM20</f>
        <v>#N/A</v>
      </c>
      <c r="GT20" s="169" t="str">
        <f>'Debt &amp; Refi'!GN20</f>
        <v>#N/A</v>
      </c>
      <c r="GU20" s="169" t="str">
        <f>'Debt &amp; Refi'!GO20</f>
        <v>#N/A</v>
      </c>
      <c r="GV20" s="169" t="str">
        <f>'Debt &amp; Refi'!GP20</f>
        <v>#N/A</v>
      </c>
      <c r="GW20" s="169" t="str">
        <f>'Debt &amp; Refi'!GQ20</f>
        <v>#N/A</v>
      </c>
      <c r="GX20" s="169" t="str">
        <f>'Debt &amp; Refi'!GR20</f>
        <v>#N/A</v>
      </c>
      <c r="GY20" s="169" t="str">
        <f>'Debt &amp; Refi'!GS20</f>
        <v>#N/A</v>
      </c>
      <c r="GZ20" s="169" t="str">
        <f>'Debt &amp; Refi'!GT20</f>
        <v>#N/A</v>
      </c>
      <c r="HA20" s="169" t="str">
        <f>'Debt &amp; Refi'!GU20</f>
        <v>#N/A</v>
      </c>
      <c r="HB20" s="169" t="str">
        <f>'Debt &amp; Refi'!GV20</f>
        <v>#N/A</v>
      </c>
      <c r="HC20" s="169" t="str">
        <f>'Debt &amp; Refi'!GW20</f>
        <v>#N/A</v>
      </c>
      <c r="HD20" s="169" t="str">
        <f>'Debt &amp; Refi'!GX20</f>
        <v>#N/A</v>
      </c>
      <c r="HE20" s="169" t="str">
        <f>'Debt &amp; Refi'!GY20</f>
        <v>#N/A</v>
      </c>
      <c r="HF20" s="169" t="str">
        <f>'Debt &amp; Refi'!GZ20</f>
        <v>#N/A</v>
      </c>
      <c r="HG20" s="169" t="str">
        <f>'Debt &amp; Refi'!HA20</f>
        <v>#N/A</v>
      </c>
      <c r="HH20" s="169" t="str">
        <f>'Debt &amp; Refi'!HB20</f>
        <v>#N/A</v>
      </c>
      <c r="HI20" s="169" t="str">
        <f>'Debt &amp; Refi'!HC20</f>
        <v>#N/A</v>
      </c>
      <c r="HJ20" s="169" t="str">
        <f>'Debt &amp; Refi'!HD20</f>
        <v>#N/A</v>
      </c>
      <c r="HK20" s="169" t="str">
        <f>'Debt &amp; Refi'!HE20</f>
        <v>#N/A</v>
      </c>
      <c r="HL20" s="169" t="str">
        <f>'Debt &amp; Refi'!HF20</f>
        <v>#N/A</v>
      </c>
      <c r="HM20" s="169" t="str">
        <f>'Debt &amp; Refi'!HG20</f>
        <v>#N/A</v>
      </c>
      <c r="HN20" s="169" t="str">
        <f>'Debt &amp; Refi'!HH20</f>
        <v>#N/A</v>
      </c>
      <c r="HO20" s="169" t="str">
        <f>'Debt &amp; Refi'!HI20</f>
        <v>#N/A</v>
      </c>
      <c r="HP20" s="169" t="str">
        <f>'Debt &amp; Refi'!HJ20</f>
        <v>#N/A</v>
      </c>
      <c r="HQ20" s="169" t="str">
        <f>'Debt &amp; Refi'!HK20</f>
        <v>#N/A</v>
      </c>
      <c r="HR20" s="169" t="str">
        <f>'Debt &amp; Refi'!HL20</f>
        <v>#N/A</v>
      </c>
      <c r="HS20" s="169" t="str">
        <f>'Debt &amp; Refi'!HM20</f>
        <v>#N/A</v>
      </c>
      <c r="HT20" s="169" t="str">
        <f>'Debt &amp; Refi'!HN20</f>
        <v>#N/A</v>
      </c>
      <c r="HU20" s="169" t="str">
        <f>'Debt &amp; Refi'!HO20</f>
        <v>#N/A</v>
      </c>
      <c r="HV20" s="169" t="str">
        <f>'Debt &amp; Refi'!HP20</f>
        <v>#N/A</v>
      </c>
      <c r="HW20" s="169" t="str">
        <f>'Debt &amp; Refi'!HQ20</f>
        <v>#N/A</v>
      </c>
      <c r="HX20" s="169" t="str">
        <f>'Debt &amp; Refi'!HR20</f>
        <v>#N/A</v>
      </c>
      <c r="HY20" s="169" t="str">
        <f>'Debt &amp; Refi'!HS20</f>
        <v>#N/A</v>
      </c>
      <c r="HZ20" s="169" t="str">
        <f>'Debt &amp; Refi'!HT20</f>
        <v>#N/A</v>
      </c>
      <c r="IA20" s="169" t="str">
        <f>'Debt &amp; Refi'!HU20</f>
        <v>#N/A</v>
      </c>
      <c r="IB20" s="169" t="str">
        <f>'Debt &amp; Refi'!HV20</f>
        <v>#N/A</v>
      </c>
      <c r="IC20" s="169" t="str">
        <f>'Debt &amp; Refi'!HW20</f>
        <v>#N/A</v>
      </c>
      <c r="ID20" s="169" t="str">
        <f>'Debt &amp; Refi'!HX20</f>
        <v>#N/A</v>
      </c>
      <c r="IE20" s="169" t="str">
        <f>'Debt &amp; Refi'!HY20</f>
        <v>#N/A</v>
      </c>
      <c r="IF20" s="169" t="str">
        <f>'Debt &amp; Refi'!HZ20</f>
        <v>#N/A</v>
      </c>
      <c r="IG20" s="169" t="str">
        <f>'Debt &amp; Refi'!IA20</f>
        <v>#N/A</v>
      </c>
      <c r="IH20" s="169" t="str">
        <f>'Debt &amp; Refi'!IB20</f>
        <v>#N/A</v>
      </c>
      <c r="II20" s="169" t="str">
        <f>'Debt &amp; Refi'!IC20</f>
        <v>#N/A</v>
      </c>
      <c r="IJ20" s="169" t="str">
        <f>'Debt &amp; Refi'!ID20</f>
        <v>#N/A</v>
      </c>
      <c r="IK20" s="169" t="str">
        <f>'Debt &amp; Refi'!IE20</f>
        <v>#N/A</v>
      </c>
      <c r="IL20" s="169" t="str">
        <f>'Debt &amp; Refi'!IF20</f>
        <v>#N/A</v>
      </c>
      <c r="IM20" s="169" t="str">
        <f>'Debt &amp; Refi'!IG20</f>
        <v>#N/A</v>
      </c>
      <c r="IN20" s="169" t="str">
        <f>'Debt &amp; Refi'!IH20</f>
        <v>#N/A</v>
      </c>
      <c r="IO20" s="169" t="str">
        <f>'Debt &amp; Refi'!II20</f>
        <v>#N/A</v>
      </c>
      <c r="IP20" s="169" t="str">
        <f>'Debt &amp; Refi'!IJ20</f>
        <v>#N/A</v>
      </c>
      <c r="IQ20" s="169" t="str">
        <f>'Debt &amp; Refi'!IK20</f>
        <v>#N/A</v>
      </c>
      <c r="IR20" s="169" t="str">
        <f>'Debt &amp; Refi'!IL20</f>
        <v>#N/A</v>
      </c>
      <c r="IS20" s="169" t="str">
        <f>'Debt &amp; Refi'!IM20</f>
        <v>#N/A</v>
      </c>
      <c r="IT20" s="169" t="str">
        <f>'Debt &amp; Refi'!IN20</f>
        <v>#N/A</v>
      </c>
      <c r="IU20" s="169" t="str">
        <f>'Debt &amp; Refi'!IO20</f>
        <v>#N/A</v>
      </c>
      <c r="IV20" s="169" t="str">
        <f>'Debt &amp; Refi'!IP20</f>
        <v>#N/A</v>
      </c>
      <c r="IW20" s="169" t="str">
        <f>'Debt &amp; Refi'!IQ20</f>
        <v>#N/A</v>
      </c>
      <c r="IX20" s="169" t="str">
        <f>'Debt &amp; Refi'!IR20</f>
        <v>#N/A</v>
      </c>
      <c r="IY20" s="169" t="str">
        <f>'Debt &amp; Refi'!IS20</f>
        <v>#N/A</v>
      </c>
      <c r="IZ20" s="169" t="str">
        <f>'Debt &amp; Refi'!IT20</f>
        <v>#N/A</v>
      </c>
      <c r="JA20" s="169" t="str">
        <f>'Debt &amp; Refi'!IU20</f>
        <v>#N/A</v>
      </c>
      <c r="JB20" s="169" t="str">
        <f>'Debt &amp; Refi'!IV20</f>
        <v>#N/A</v>
      </c>
      <c r="JC20" s="169" t="str">
        <f>'Debt &amp; Refi'!IW20</f>
        <v>#N/A</v>
      </c>
      <c r="JD20" s="169" t="str">
        <f>'Debt &amp; Refi'!IX20</f>
        <v>#N/A</v>
      </c>
      <c r="JE20" s="169" t="str">
        <f>'Debt &amp; Refi'!IY20</f>
        <v>#N/A</v>
      </c>
      <c r="JF20" s="169" t="str">
        <f>'Debt &amp; Refi'!IZ20</f>
        <v>#N/A</v>
      </c>
      <c r="JG20" s="169" t="str">
        <f>'Debt &amp; Refi'!JA20</f>
        <v>#N/A</v>
      </c>
      <c r="JH20" s="169" t="str">
        <f>'Debt &amp; Refi'!JB20</f>
        <v>#N/A</v>
      </c>
      <c r="JI20" s="169" t="str">
        <f>'Debt &amp; Refi'!JC20</f>
        <v>#N/A</v>
      </c>
      <c r="JJ20" s="169" t="str">
        <f>'Debt &amp; Refi'!JD20</f>
        <v>#N/A</v>
      </c>
      <c r="JK20" s="169" t="str">
        <f>'Debt &amp; Refi'!JE20</f>
        <v>#N/A</v>
      </c>
      <c r="JL20" s="169" t="str">
        <f>'Debt &amp; Refi'!JF20</f>
        <v>#N/A</v>
      </c>
      <c r="JM20" s="169" t="str">
        <f>'Debt &amp; Refi'!JG20</f>
        <v>#N/A</v>
      </c>
      <c r="JN20" s="169" t="str">
        <f>'Debt &amp; Refi'!JH20</f>
        <v>#N/A</v>
      </c>
      <c r="JO20" s="169" t="str">
        <f>'Debt &amp; Refi'!JI20</f>
        <v>#N/A</v>
      </c>
      <c r="JP20" s="169" t="str">
        <f>'Debt &amp; Refi'!JJ20</f>
        <v>#N/A</v>
      </c>
      <c r="JQ20" s="169" t="str">
        <f>'Debt &amp; Refi'!JK20</f>
        <v>#N/A</v>
      </c>
      <c r="JR20" s="169" t="str">
        <f>'Debt &amp; Refi'!JL20</f>
        <v>#N/A</v>
      </c>
      <c r="JS20" s="169" t="str">
        <f>'Debt &amp; Refi'!JM20</f>
        <v>#N/A</v>
      </c>
      <c r="JT20" s="169" t="str">
        <f>'Debt &amp; Refi'!JN20</f>
        <v>#N/A</v>
      </c>
      <c r="JU20" s="169" t="str">
        <f>'Debt &amp; Refi'!JO20</f>
        <v>#N/A</v>
      </c>
      <c r="JV20" s="169" t="str">
        <f>'Debt &amp; Refi'!JP20</f>
        <v>#N/A</v>
      </c>
      <c r="JW20" s="169" t="str">
        <f>'Debt &amp; Refi'!JQ20</f>
        <v>#N/A</v>
      </c>
      <c r="JX20" s="169" t="str">
        <f>'Debt &amp; Refi'!JR20</f>
        <v>#N/A</v>
      </c>
      <c r="JY20" s="169" t="str">
        <f>'Debt &amp; Refi'!JS20</f>
        <v>#N/A</v>
      </c>
      <c r="JZ20" s="169" t="str">
        <f>'Debt &amp; Refi'!JT20</f>
        <v>#N/A</v>
      </c>
      <c r="KA20" s="169" t="str">
        <f>'Debt &amp; Refi'!JU20</f>
        <v>#N/A</v>
      </c>
      <c r="KB20" s="169" t="str">
        <f>'Debt &amp; Refi'!JV20</f>
        <v>#N/A</v>
      </c>
      <c r="KC20" s="169" t="str">
        <f>'Debt &amp; Refi'!JW20</f>
        <v>#N/A</v>
      </c>
      <c r="KD20" s="169" t="str">
        <f>'Debt &amp; Refi'!JX20</f>
        <v>#N/A</v>
      </c>
      <c r="KE20" s="169" t="str">
        <f>'Debt &amp; Refi'!JY20</f>
        <v>#N/A</v>
      </c>
      <c r="KF20" s="169" t="str">
        <f>'Debt &amp; Refi'!JZ20</f>
        <v>#N/A</v>
      </c>
      <c r="KG20" s="169" t="str">
        <f>'Debt &amp; Refi'!KA20</f>
        <v>#N/A</v>
      </c>
      <c r="KH20" s="169" t="str">
        <f>'Debt &amp; Refi'!KB20</f>
        <v>#N/A</v>
      </c>
      <c r="KI20" s="169" t="str">
        <f>'Debt &amp; Refi'!KC20</f>
        <v>#N/A</v>
      </c>
      <c r="KJ20" s="169" t="str">
        <f>'Debt &amp; Refi'!KD20</f>
        <v>#N/A</v>
      </c>
      <c r="KK20" s="169" t="str">
        <f>'Debt &amp; Refi'!KE20</f>
        <v>#N/A</v>
      </c>
      <c r="KL20" s="169" t="str">
        <f>'Debt &amp; Refi'!KF20</f>
        <v>#N/A</v>
      </c>
      <c r="KM20" s="169" t="str">
        <f>'Debt &amp; Refi'!KG20</f>
        <v>#N/A</v>
      </c>
      <c r="KN20" s="169" t="str">
        <f>'Debt &amp; Refi'!KH20</f>
        <v>#N/A</v>
      </c>
      <c r="KO20" s="169" t="str">
        <f>'Debt &amp; Refi'!KI20</f>
        <v>#N/A</v>
      </c>
      <c r="KP20" s="169" t="str">
        <f>'Debt &amp; Refi'!KJ20</f>
        <v>#N/A</v>
      </c>
      <c r="KQ20" s="169" t="str">
        <f>'Debt &amp; Refi'!KK20</f>
        <v>#N/A</v>
      </c>
      <c r="KR20" s="169" t="str">
        <f>'Debt &amp; Refi'!KL20</f>
        <v>#N/A</v>
      </c>
      <c r="KS20" s="169" t="str">
        <f>'Debt &amp; Refi'!KM20</f>
        <v>#N/A</v>
      </c>
      <c r="KT20" s="169" t="str">
        <f>'Debt &amp; Refi'!KN20</f>
        <v>#N/A</v>
      </c>
      <c r="KU20" s="169" t="str">
        <f>'Debt &amp; Refi'!KO20</f>
        <v>#N/A</v>
      </c>
      <c r="KV20" s="169" t="str">
        <f>'Debt &amp; Refi'!KP20</f>
        <v>#N/A</v>
      </c>
      <c r="KW20" s="169" t="str">
        <f>'Debt &amp; Refi'!KQ20</f>
        <v>#N/A</v>
      </c>
      <c r="KX20" s="169" t="str">
        <f>'Debt &amp; Refi'!KR20</f>
        <v>#N/A</v>
      </c>
      <c r="KY20" s="169" t="str">
        <f>'Debt &amp; Refi'!KS20</f>
        <v>#N/A</v>
      </c>
      <c r="KZ20" s="169" t="str">
        <f>'Debt &amp; Refi'!KT20</f>
        <v>#N/A</v>
      </c>
      <c r="LA20" s="169" t="str">
        <f>'Debt &amp; Refi'!KU20</f>
        <v>#N/A</v>
      </c>
      <c r="LB20" s="169" t="str">
        <f>'Debt &amp; Refi'!KV20</f>
        <v>#N/A</v>
      </c>
      <c r="LC20" s="169" t="str">
        <f>'Debt &amp; Refi'!KW20</f>
        <v>#N/A</v>
      </c>
      <c r="LD20" s="169" t="str">
        <f>'Debt &amp; Refi'!KX20</f>
        <v>#N/A</v>
      </c>
      <c r="LE20" s="169" t="str">
        <f>'Debt &amp; Refi'!KY20</f>
        <v>#N/A</v>
      </c>
      <c r="LF20" s="169" t="str">
        <f>'Debt &amp; Refi'!KZ20</f>
        <v>#N/A</v>
      </c>
      <c r="LG20" s="169" t="str">
        <f>'Debt &amp; Refi'!LA20</f>
        <v>#N/A</v>
      </c>
      <c r="LH20" s="169" t="str">
        <f>'Debt &amp; Refi'!LB20</f>
        <v>#N/A</v>
      </c>
      <c r="LI20" s="169" t="str">
        <f>'Debt &amp; Refi'!LC20</f>
        <v>#N/A</v>
      </c>
      <c r="LJ20" s="169" t="str">
        <f>'Debt &amp; Refi'!LD20</f>
        <v>#N/A</v>
      </c>
      <c r="LK20" s="169" t="str">
        <f>'Debt &amp; Refi'!LE20</f>
        <v>#N/A</v>
      </c>
      <c r="LL20" s="169" t="str">
        <f>'Debt &amp; Refi'!LF20</f>
        <v>#N/A</v>
      </c>
      <c r="LM20" s="169" t="str">
        <f>'Debt &amp; Refi'!LG20</f>
        <v>#N/A</v>
      </c>
      <c r="LN20" s="169" t="str">
        <f>'Debt &amp; Refi'!LH20</f>
        <v>#N/A</v>
      </c>
      <c r="LO20" s="169" t="str">
        <f>'Debt &amp; Refi'!LI20</f>
        <v>#N/A</v>
      </c>
      <c r="LP20" s="169" t="str">
        <f>'Debt &amp; Refi'!LJ20</f>
        <v>#N/A</v>
      </c>
      <c r="LQ20" s="169" t="str">
        <f>'Debt &amp; Refi'!LK20</f>
        <v>#N/A</v>
      </c>
      <c r="LR20" s="169" t="str">
        <f>'Debt &amp; Refi'!LL20</f>
        <v>#N/A</v>
      </c>
      <c r="LS20" s="169" t="str">
        <f>'Debt &amp; Refi'!LM20</f>
        <v>#N/A</v>
      </c>
      <c r="LT20" s="169" t="str">
        <f>'Debt &amp; Refi'!LN20</f>
        <v>#N/A</v>
      </c>
      <c r="LU20" s="169" t="str">
        <f>'Debt &amp; Refi'!LO20</f>
        <v>#N/A</v>
      </c>
      <c r="LV20" s="169" t="str">
        <f>'Debt &amp; Refi'!LP20</f>
        <v>#N/A</v>
      </c>
      <c r="LW20" s="169" t="str">
        <f>'Debt &amp; Refi'!LQ20</f>
        <v>#N/A</v>
      </c>
      <c r="LX20" s="169" t="str">
        <f>'Debt &amp; Refi'!LR20</f>
        <v>#N/A</v>
      </c>
      <c r="LY20" s="169" t="str">
        <f>'Debt &amp; Refi'!LS20</f>
        <v>#N/A</v>
      </c>
      <c r="LZ20" s="169" t="str">
        <f>'Debt &amp; Refi'!LT20</f>
        <v>#N/A</v>
      </c>
      <c r="MA20" s="169" t="str">
        <f>'Debt &amp; Refi'!LU20</f>
        <v>#N/A</v>
      </c>
      <c r="MB20" s="169" t="str">
        <f>'Debt &amp; Refi'!LV20</f>
        <v>#N/A</v>
      </c>
      <c r="MC20" s="169" t="str">
        <f>'Debt &amp; Refi'!LW20</f>
        <v>#N/A</v>
      </c>
      <c r="MD20" s="169" t="str">
        <f>'Debt &amp; Refi'!LX20</f>
        <v>#N/A</v>
      </c>
      <c r="ME20" s="169" t="str">
        <f>'Debt &amp; Refi'!LY20</f>
        <v>#N/A</v>
      </c>
      <c r="MF20" s="169" t="str">
        <f>'Debt &amp; Refi'!LZ20</f>
        <v>#N/A</v>
      </c>
      <c r="MG20" s="169" t="str">
        <f>'Debt &amp; Refi'!MA20</f>
        <v>#N/A</v>
      </c>
      <c r="MH20" s="169" t="str">
        <f>'Debt &amp; Refi'!MB20</f>
        <v>#N/A</v>
      </c>
      <c r="MI20" s="169" t="str">
        <f>'Debt &amp; Refi'!MC20</f>
        <v>#N/A</v>
      </c>
      <c r="MJ20" s="169" t="str">
        <f>'Debt &amp; Refi'!MD20</f>
        <v>#N/A</v>
      </c>
      <c r="MK20" s="169" t="str">
        <f>'Debt &amp; Refi'!ME20</f>
        <v>#N/A</v>
      </c>
      <c r="ML20" s="169" t="str">
        <f>'Debt &amp; Refi'!MF20</f>
        <v>#N/A</v>
      </c>
      <c r="MM20" s="169" t="str">
        <f>'Debt &amp; Refi'!MG20</f>
        <v>#N/A</v>
      </c>
      <c r="MN20" s="169" t="str">
        <f>'Debt &amp; Refi'!MH20</f>
        <v>#N/A</v>
      </c>
      <c r="MO20" s="169" t="str">
        <f>'Debt &amp; Refi'!MI20</f>
        <v>#N/A</v>
      </c>
      <c r="MP20" s="169" t="str">
        <f>'Debt &amp; Refi'!MJ20</f>
        <v>#N/A</v>
      </c>
      <c r="MQ20" s="169" t="str">
        <f>'Debt &amp; Refi'!MK20</f>
        <v>#N/A</v>
      </c>
      <c r="MR20" s="169" t="str">
        <f>'Debt &amp; Refi'!ML20</f>
        <v>#N/A</v>
      </c>
      <c r="MS20" s="169" t="str">
        <f>'Debt &amp; Refi'!MM20</f>
        <v>#N/A</v>
      </c>
      <c r="MT20" s="169" t="str">
        <f>'Debt &amp; Refi'!MN20</f>
        <v>#N/A</v>
      </c>
      <c r="MU20" s="169" t="str">
        <f>'Debt &amp; Refi'!MO20</f>
        <v>#N/A</v>
      </c>
      <c r="MV20" s="169" t="str">
        <f>'Debt &amp; Refi'!MP20</f>
        <v>#N/A</v>
      </c>
      <c r="MW20" s="169" t="str">
        <f>'Debt &amp; Refi'!MQ20</f>
        <v>#N/A</v>
      </c>
      <c r="MX20" s="169" t="str">
        <f>'Debt &amp; Refi'!MR20</f>
        <v>#N/A</v>
      </c>
      <c r="MY20" s="169" t="str">
        <f>'Debt &amp; Refi'!MS20</f>
        <v>#N/A</v>
      </c>
      <c r="MZ20" s="169" t="str">
        <f>'Debt &amp; Refi'!MT20</f>
        <v>#N/A</v>
      </c>
      <c r="NA20" s="169" t="str">
        <f>'Debt &amp; Refi'!MU20</f>
        <v>#N/A</v>
      </c>
      <c r="NB20" s="169" t="str">
        <f>'Debt &amp; Refi'!MV20</f>
        <v>#N/A</v>
      </c>
      <c r="NC20" s="169" t="str">
        <f>'Debt &amp; Refi'!MW20</f>
        <v>#N/A</v>
      </c>
      <c r="ND20" s="169" t="str">
        <f>'Debt &amp; Refi'!MX20</f>
        <v>#N/A</v>
      </c>
      <c r="NE20" s="169" t="str">
        <f>'Debt &amp; Refi'!MY20</f>
        <v>#N/A</v>
      </c>
      <c r="NF20" s="169" t="str">
        <f>'Debt &amp; Refi'!MZ20</f>
        <v>#N/A</v>
      </c>
      <c r="NG20" s="169" t="str">
        <f>'Debt &amp; Refi'!NA20</f>
        <v>#N/A</v>
      </c>
      <c r="NH20" s="169" t="str">
        <f>'Debt &amp; Refi'!NB20</f>
        <v>#N/A</v>
      </c>
      <c r="NI20" s="169" t="str">
        <f>'Debt &amp; Refi'!NC20</f>
        <v>#N/A</v>
      </c>
      <c r="NJ20" s="169" t="str">
        <f>'Debt &amp; Refi'!ND20</f>
        <v>#N/A</v>
      </c>
      <c r="NK20" s="169" t="str">
        <f>'Debt &amp; Refi'!NE20</f>
        <v>#N/A</v>
      </c>
      <c r="NL20" s="169" t="str">
        <f>'Debt &amp; Refi'!NF20</f>
        <v>#N/A</v>
      </c>
      <c r="NM20" s="169" t="str">
        <f>'Debt &amp; Refi'!NG20</f>
        <v>#N/A</v>
      </c>
      <c r="NN20" s="169" t="str">
        <f>'Debt &amp; Refi'!NH20</f>
        <v>#N/A</v>
      </c>
      <c r="NO20" s="185"/>
    </row>
    <row r="21" ht="19.5" customHeight="1">
      <c r="A21" s="186"/>
      <c r="B21" s="208" t="s">
        <v>258</v>
      </c>
      <c r="C21" s="209">
        <f>++EDATE(C10,18)</f>
        <v>46660</v>
      </c>
      <c r="D21" s="208"/>
      <c r="E21" s="208"/>
      <c r="F21" s="208"/>
      <c r="G21" s="208"/>
      <c r="H21" s="208"/>
      <c r="I21" s="186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/>
      <c r="BD21" s="185"/>
      <c r="BE21" s="185"/>
      <c r="BF21" s="185"/>
      <c r="BG21" s="185"/>
      <c r="BH21" s="185"/>
      <c r="BI21" s="185"/>
      <c r="BJ21" s="185"/>
      <c r="BK21" s="185"/>
      <c r="BL21" s="185"/>
      <c r="BM21" s="185"/>
      <c r="BN21" s="185"/>
      <c r="BO21" s="185"/>
      <c r="BP21" s="185"/>
      <c r="BQ21" s="185"/>
      <c r="BR21" s="185"/>
      <c r="BS21" s="185"/>
      <c r="BT21" s="185"/>
      <c r="BU21" s="185"/>
      <c r="BV21" s="185"/>
      <c r="BW21" s="185"/>
      <c r="BX21" s="185"/>
      <c r="BY21" s="185"/>
      <c r="BZ21" s="185"/>
      <c r="CA21" s="185"/>
      <c r="CB21" s="185"/>
      <c r="CC21" s="185"/>
      <c r="CD21" s="185"/>
      <c r="CE21" s="185"/>
      <c r="CF21" s="185"/>
      <c r="CG21" s="185"/>
      <c r="CH21" s="185"/>
      <c r="CI21" s="185"/>
      <c r="CJ21" s="185"/>
      <c r="CK21" s="185"/>
      <c r="CL21" s="185"/>
      <c r="CM21" s="185"/>
      <c r="CN21" s="185"/>
      <c r="CO21" s="185"/>
      <c r="CP21" s="185"/>
      <c r="CQ21" s="185"/>
      <c r="CR21" s="185"/>
      <c r="CS21" s="185"/>
      <c r="CT21" s="185"/>
      <c r="CU21" s="185"/>
      <c r="CV21" s="185"/>
      <c r="CW21" s="185"/>
      <c r="CX21" s="185"/>
      <c r="CY21" s="185"/>
      <c r="CZ21" s="185"/>
      <c r="DA21" s="185"/>
      <c r="DB21" s="185"/>
      <c r="DC21" s="185"/>
      <c r="DD21" s="185"/>
      <c r="DE21" s="185"/>
      <c r="DF21" s="185"/>
      <c r="DG21" s="185"/>
      <c r="DH21" s="185"/>
      <c r="DI21" s="185"/>
      <c r="DJ21" s="185"/>
      <c r="DK21" s="185"/>
      <c r="DL21" s="185"/>
      <c r="DM21" s="185"/>
      <c r="DN21" s="185"/>
      <c r="DO21" s="185"/>
      <c r="DP21" s="185"/>
      <c r="DQ21" s="185"/>
      <c r="DR21" s="185"/>
      <c r="DS21" s="185"/>
      <c r="DT21" s="185"/>
      <c r="DU21" s="185"/>
      <c r="DV21" s="185"/>
      <c r="DW21" s="185"/>
      <c r="DX21" s="185"/>
      <c r="DY21" s="185"/>
      <c r="DZ21" s="185"/>
      <c r="EA21" s="185"/>
      <c r="EB21" s="185"/>
      <c r="EC21" s="185"/>
      <c r="ED21" s="185"/>
      <c r="EE21" s="185"/>
      <c r="EF21" s="185"/>
      <c r="EG21" s="185"/>
      <c r="EH21" s="185"/>
      <c r="EI21" s="185"/>
      <c r="EJ21" s="185"/>
      <c r="EK21" s="185"/>
      <c r="EL21" s="185"/>
      <c r="EM21" s="185"/>
      <c r="EN21" s="185"/>
      <c r="EO21" s="185"/>
      <c r="EP21" s="185"/>
      <c r="EQ21" s="185"/>
      <c r="ER21" s="185"/>
      <c r="ES21" s="185"/>
      <c r="ET21" s="185"/>
      <c r="EU21" s="185"/>
      <c r="EV21" s="185"/>
      <c r="EW21" s="185"/>
      <c r="EX21" s="185"/>
      <c r="EY21" s="185"/>
      <c r="EZ21" s="185"/>
      <c r="FA21" s="185"/>
      <c r="FB21" s="185"/>
      <c r="FC21" s="185"/>
      <c r="FD21" s="185"/>
      <c r="FE21" s="185"/>
      <c r="FF21" s="185"/>
      <c r="FG21" s="185"/>
      <c r="FH21" s="185"/>
      <c r="FI21" s="185"/>
      <c r="FJ21" s="185"/>
      <c r="FK21" s="185"/>
      <c r="FL21" s="185"/>
      <c r="FM21" s="185"/>
      <c r="FN21" s="185"/>
      <c r="FO21" s="185"/>
      <c r="FP21" s="185"/>
      <c r="FQ21" s="185"/>
      <c r="FR21" s="185"/>
      <c r="FS21" s="185"/>
      <c r="FT21" s="185"/>
      <c r="FU21" s="185"/>
      <c r="FV21" s="185"/>
      <c r="FW21" s="185"/>
      <c r="FX21" s="185"/>
      <c r="FY21" s="185"/>
      <c r="FZ21" s="185"/>
      <c r="GA21" s="185"/>
      <c r="GB21" s="185"/>
      <c r="GC21" s="185"/>
      <c r="GD21" s="185"/>
      <c r="GE21" s="185"/>
      <c r="GF21" s="185"/>
      <c r="GG21" s="185"/>
      <c r="GH21" s="185"/>
      <c r="GI21" s="185"/>
      <c r="GJ21" s="185"/>
      <c r="GK21" s="185"/>
      <c r="GL21" s="185"/>
      <c r="GM21" s="185"/>
      <c r="GN21" s="185"/>
      <c r="GO21" s="185"/>
      <c r="GP21" s="185"/>
      <c r="GQ21" s="185"/>
      <c r="GR21" s="185"/>
      <c r="GS21" s="185"/>
      <c r="GT21" s="185"/>
      <c r="GU21" s="185"/>
      <c r="GV21" s="185"/>
      <c r="GW21" s="185"/>
      <c r="GX21" s="185"/>
      <c r="GY21" s="185"/>
      <c r="GZ21" s="185"/>
      <c r="HA21" s="185"/>
      <c r="HB21" s="185"/>
      <c r="HC21" s="185"/>
      <c r="HD21" s="185"/>
      <c r="HE21" s="185"/>
      <c r="HF21" s="185"/>
      <c r="HG21" s="185"/>
      <c r="HH21" s="185"/>
      <c r="HI21" s="185"/>
      <c r="HJ21" s="185"/>
      <c r="HK21" s="185"/>
      <c r="HL21" s="185"/>
      <c r="HM21" s="185"/>
      <c r="HN21" s="185"/>
      <c r="HO21" s="185"/>
      <c r="HP21" s="185"/>
      <c r="HQ21" s="185"/>
      <c r="HR21" s="185"/>
      <c r="HS21" s="185"/>
      <c r="HT21" s="185"/>
      <c r="HU21" s="185"/>
      <c r="HV21" s="185"/>
      <c r="HW21" s="185"/>
      <c r="HX21" s="185"/>
      <c r="HY21" s="185"/>
      <c r="HZ21" s="185"/>
      <c r="IA21" s="185"/>
      <c r="IB21" s="185"/>
      <c r="IC21" s="185"/>
      <c r="ID21" s="185"/>
      <c r="IE21" s="185"/>
      <c r="IF21" s="185"/>
      <c r="IG21" s="185"/>
      <c r="IH21" s="185"/>
      <c r="II21" s="185"/>
      <c r="IJ21" s="185"/>
      <c r="IK21" s="185"/>
      <c r="IL21" s="185"/>
      <c r="IM21" s="185"/>
      <c r="IN21" s="185"/>
      <c r="IO21" s="185"/>
      <c r="IP21" s="185"/>
      <c r="IQ21" s="185"/>
      <c r="IR21" s="185"/>
      <c r="IS21" s="185"/>
      <c r="IT21" s="185"/>
      <c r="IU21" s="185"/>
      <c r="IV21" s="185"/>
      <c r="IW21" s="185"/>
      <c r="IX21" s="185"/>
      <c r="IY21" s="185"/>
      <c r="IZ21" s="185"/>
      <c r="JA21" s="185"/>
      <c r="JB21" s="185"/>
      <c r="JC21" s="185"/>
      <c r="JD21" s="185"/>
      <c r="JE21" s="185"/>
      <c r="JF21" s="185"/>
      <c r="JG21" s="185"/>
      <c r="JH21" s="185"/>
      <c r="JI21" s="185"/>
      <c r="JJ21" s="185"/>
      <c r="JK21" s="185"/>
      <c r="JL21" s="185"/>
      <c r="JM21" s="185"/>
      <c r="JN21" s="185"/>
      <c r="JO21" s="185"/>
      <c r="JP21" s="185"/>
      <c r="JQ21" s="185"/>
      <c r="JR21" s="185"/>
      <c r="JS21" s="185"/>
      <c r="JT21" s="185"/>
      <c r="JU21" s="185"/>
      <c r="JV21" s="185"/>
      <c r="JW21" s="185"/>
      <c r="JX21" s="185"/>
      <c r="JY21" s="185"/>
      <c r="JZ21" s="185"/>
      <c r="KA21" s="185"/>
      <c r="KB21" s="185"/>
      <c r="KC21" s="185"/>
      <c r="KD21" s="185"/>
      <c r="KE21" s="185"/>
      <c r="KF21" s="185"/>
      <c r="KG21" s="185"/>
      <c r="KH21" s="185"/>
      <c r="KI21" s="185"/>
      <c r="KJ21" s="185"/>
      <c r="KK21" s="185"/>
      <c r="KL21" s="185"/>
      <c r="KM21" s="185"/>
      <c r="KN21" s="185"/>
      <c r="KO21" s="185"/>
      <c r="KP21" s="185"/>
      <c r="KQ21" s="185"/>
      <c r="KR21" s="185"/>
      <c r="KS21" s="185"/>
      <c r="KT21" s="185"/>
      <c r="KU21" s="185"/>
      <c r="KV21" s="185"/>
      <c r="KW21" s="185"/>
      <c r="KX21" s="185"/>
      <c r="KY21" s="185"/>
      <c r="KZ21" s="185"/>
      <c r="LA21" s="185"/>
      <c r="LB21" s="185"/>
      <c r="LC21" s="185"/>
      <c r="LD21" s="185"/>
      <c r="LE21" s="185"/>
      <c r="LF21" s="185"/>
      <c r="LG21" s="185"/>
      <c r="LH21" s="185"/>
      <c r="LI21" s="185"/>
      <c r="LJ21" s="185"/>
      <c r="LK21" s="185"/>
      <c r="LL21" s="185"/>
      <c r="LM21" s="185"/>
      <c r="LN21" s="185"/>
      <c r="LO21" s="185"/>
      <c r="LP21" s="185"/>
      <c r="LQ21" s="185"/>
      <c r="LR21" s="185"/>
      <c r="LS21" s="185"/>
      <c r="LT21" s="185"/>
      <c r="LU21" s="185"/>
      <c r="LV21" s="185"/>
      <c r="LW21" s="185"/>
      <c r="LX21" s="185"/>
      <c r="LY21" s="185"/>
      <c r="LZ21" s="185"/>
      <c r="MA21" s="185"/>
      <c r="MB21" s="185"/>
      <c r="MC21" s="185"/>
      <c r="MD21" s="185"/>
      <c r="ME21" s="185"/>
      <c r="MF21" s="185"/>
      <c r="MG21" s="185"/>
      <c r="MH21" s="185"/>
      <c r="MI21" s="185"/>
      <c r="MJ21" s="185"/>
      <c r="MK21" s="185"/>
      <c r="ML21" s="185"/>
      <c r="MM21" s="185"/>
      <c r="MN21" s="185"/>
      <c r="MO21" s="185"/>
      <c r="MP21" s="185"/>
      <c r="MQ21" s="185"/>
      <c r="MR21" s="185"/>
      <c r="MS21" s="185"/>
      <c r="MT21" s="185"/>
      <c r="MU21" s="185"/>
      <c r="MV21" s="185"/>
      <c r="MW21" s="185"/>
      <c r="MX21" s="185"/>
      <c r="MY21" s="185"/>
      <c r="MZ21" s="185"/>
      <c r="NA21" s="185"/>
      <c r="NB21" s="185"/>
      <c r="NC21" s="185"/>
      <c r="ND21" s="185"/>
      <c r="NE21" s="185"/>
      <c r="NF21" s="185"/>
      <c r="NG21" s="185"/>
      <c r="NH21" s="185"/>
      <c r="NI21" s="185"/>
      <c r="NJ21" s="185"/>
      <c r="NK21" s="185"/>
      <c r="NL21" s="185"/>
      <c r="NM21" s="185"/>
      <c r="NN21" s="185"/>
      <c r="NO21" s="185"/>
    </row>
    <row r="22" ht="19.5" customHeight="1">
      <c r="A22" s="186"/>
      <c r="B22" s="186" t="s">
        <v>259</v>
      </c>
      <c r="C22" s="210">
        <v>0.1</v>
      </c>
      <c r="D22" s="186" t="s">
        <v>260</v>
      </c>
      <c r="E22" s="205">
        <f>EOMONTH(C10,39)</f>
        <v>47299</v>
      </c>
      <c r="F22" s="185"/>
      <c r="G22" s="186" t="s">
        <v>261</v>
      </c>
      <c r="H22" s="187" t="s">
        <v>262</v>
      </c>
      <c r="I22" s="186"/>
      <c r="J22" s="202"/>
      <c r="K22" s="185"/>
      <c r="L22" s="185"/>
      <c r="M22" s="175" t="s">
        <v>222</v>
      </c>
      <c r="NO22" s="46" t="s">
        <v>168</v>
      </c>
    </row>
    <row r="23" ht="19.5" customHeight="1">
      <c r="A23" s="186"/>
      <c r="B23" s="186" t="s">
        <v>263</v>
      </c>
      <c r="C23" s="210">
        <v>0.11</v>
      </c>
      <c r="D23" s="186" t="s">
        <v>260</v>
      </c>
      <c r="E23" s="205">
        <f>EOMONTH(E22,6)</f>
        <v>47483</v>
      </c>
      <c r="F23" s="185"/>
      <c r="G23" s="186"/>
      <c r="H23" s="186"/>
      <c r="I23" s="186"/>
      <c r="J23" s="202"/>
      <c r="K23" s="185"/>
      <c r="L23" s="185"/>
      <c r="M23" s="157" t="s">
        <v>200</v>
      </c>
      <c r="EF23" s="103"/>
      <c r="EG23" s="103"/>
      <c r="EH23" s="103"/>
      <c r="EI23" s="103"/>
      <c r="EJ23" s="103"/>
      <c r="EK23" s="103"/>
      <c r="EL23" s="103"/>
      <c r="EM23" s="103"/>
      <c r="EN23" s="103"/>
      <c r="EO23" s="103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3"/>
      <c r="FO23" s="103"/>
      <c r="FP23" s="103"/>
      <c r="FQ23" s="103"/>
      <c r="FR23" s="103"/>
      <c r="FS23" s="103"/>
      <c r="FT23" s="103"/>
      <c r="FU23" s="103"/>
      <c r="FV23" s="103"/>
      <c r="FW23" s="103"/>
      <c r="FX23" s="103"/>
      <c r="FY23" s="103"/>
      <c r="FZ23" s="103"/>
      <c r="GA23" s="103"/>
      <c r="GB23" s="103"/>
      <c r="GC23" s="103"/>
      <c r="GD23" s="103"/>
      <c r="GE23" s="103"/>
      <c r="GF23" s="103"/>
      <c r="GG23" s="103"/>
      <c r="GH23" s="103"/>
      <c r="GI23" s="103"/>
      <c r="GJ23" s="103"/>
      <c r="GK23" s="103"/>
      <c r="GL23" s="103"/>
      <c r="GM23" s="103"/>
      <c r="GN23" s="103"/>
      <c r="GO23" s="103"/>
      <c r="GP23" s="103"/>
      <c r="GQ23" s="103"/>
      <c r="GR23" s="103"/>
      <c r="GS23" s="103"/>
      <c r="GT23" s="103"/>
      <c r="GU23" s="103"/>
      <c r="GV23" s="103"/>
      <c r="GW23" s="103"/>
      <c r="GX23" s="103"/>
      <c r="GY23" s="103"/>
      <c r="GZ23" s="103"/>
      <c r="HA23" s="103"/>
      <c r="HB23" s="103"/>
      <c r="HC23" s="103"/>
      <c r="HD23" s="103"/>
      <c r="HE23" s="103"/>
      <c r="HF23" s="103"/>
      <c r="HG23" s="103"/>
      <c r="HH23" s="103"/>
      <c r="HI23" s="103"/>
      <c r="HJ23" s="103"/>
      <c r="HK23" s="103"/>
      <c r="HL23" s="103"/>
      <c r="HM23" s="103"/>
      <c r="HN23" s="103"/>
      <c r="HO23" s="103"/>
      <c r="HP23" s="103"/>
      <c r="HQ23" s="103"/>
      <c r="HR23" s="103"/>
      <c r="HS23" s="103"/>
      <c r="HT23" s="103"/>
      <c r="HU23" s="103"/>
      <c r="HV23" s="103"/>
      <c r="HW23" s="103"/>
      <c r="HX23" s="103"/>
      <c r="HY23" s="103"/>
      <c r="HZ23" s="103"/>
      <c r="IA23" s="103"/>
      <c r="IB23" s="103"/>
      <c r="IC23" s="103"/>
      <c r="ID23" s="103"/>
      <c r="IE23" s="103"/>
      <c r="IF23" s="103"/>
      <c r="IG23" s="103"/>
      <c r="IH23" s="103"/>
      <c r="II23" s="103"/>
      <c r="IJ23" s="103"/>
      <c r="IK23" s="103"/>
      <c r="IL23" s="103"/>
      <c r="IM23" s="103"/>
      <c r="IN23" s="103"/>
      <c r="IO23" s="103"/>
      <c r="IP23" s="103"/>
      <c r="IQ23" s="103"/>
      <c r="IR23" s="103"/>
      <c r="IS23" s="103"/>
      <c r="IT23" s="103"/>
      <c r="IU23" s="103"/>
      <c r="IV23" s="103"/>
      <c r="IW23" s="103"/>
      <c r="IX23" s="103"/>
      <c r="IY23" s="103"/>
      <c r="IZ23" s="103"/>
      <c r="JA23" s="103"/>
      <c r="JB23" s="103"/>
      <c r="JC23" s="103"/>
      <c r="JD23" s="103"/>
      <c r="JE23" s="103"/>
      <c r="JF23" s="103"/>
      <c r="JG23" s="103"/>
      <c r="JH23" s="103"/>
      <c r="JI23" s="103"/>
      <c r="JJ23" s="103"/>
      <c r="JK23" s="103"/>
      <c r="JL23" s="103"/>
      <c r="JM23" s="103"/>
      <c r="JN23" s="103"/>
      <c r="JO23" s="103"/>
      <c r="JP23" s="103"/>
      <c r="JQ23" s="103"/>
      <c r="JR23" s="103"/>
      <c r="JS23" s="103"/>
      <c r="JT23" s="103"/>
      <c r="JU23" s="103"/>
      <c r="JV23" s="103"/>
      <c r="JW23" s="103"/>
      <c r="JX23" s="103"/>
      <c r="JY23" s="103"/>
      <c r="JZ23" s="103"/>
      <c r="KA23" s="103"/>
      <c r="KB23" s="103"/>
      <c r="KC23" s="103"/>
      <c r="KD23" s="103"/>
      <c r="KE23" s="103"/>
      <c r="KF23" s="103"/>
      <c r="KG23" s="103"/>
      <c r="KH23" s="103"/>
      <c r="KI23" s="103"/>
      <c r="KJ23" s="103"/>
      <c r="KK23" s="103"/>
      <c r="KL23" s="103"/>
      <c r="KM23" s="103"/>
      <c r="KN23" s="103"/>
      <c r="KO23" s="103"/>
      <c r="KP23" s="103"/>
      <c r="KQ23" s="103"/>
      <c r="KR23" s="103"/>
      <c r="KS23" s="103"/>
      <c r="KT23" s="103"/>
      <c r="KU23" s="103"/>
      <c r="KV23" s="103"/>
      <c r="KW23" s="103"/>
      <c r="KX23" s="103"/>
      <c r="KY23" s="103"/>
      <c r="KZ23" s="103"/>
      <c r="LA23" s="103"/>
      <c r="LB23" s="103"/>
      <c r="LC23" s="103"/>
      <c r="LD23" s="103"/>
      <c r="LE23" s="103"/>
      <c r="LF23" s="103"/>
      <c r="LG23" s="103"/>
      <c r="LH23" s="103"/>
      <c r="LI23" s="103"/>
      <c r="LJ23" s="103"/>
      <c r="LK23" s="103"/>
      <c r="LL23" s="103"/>
      <c r="LM23" s="103"/>
      <c r="LN23" s="103"/>
      <c r="LO23" s="103"/>
      <c r="LP23" s="103"/>
      <c r="LQ23" s="103"/>
      <c r="LR23" s="103"/>
      <c r="LS23" s="103"/>
      <c r="LT23" s="103"/>
      <c r="LU23" s="103"/>
      <c r="LV23" s="103"/>
      <c r="LW23" s="103"/>
      <c r="LX23" s="103"/>
      <c r="LY23" s="103"/>
      <c r="LZ23" s="103"/>
      <c r="MA23" s="103"/>
      <c r="MB23" s="103"/>
      <c r="MC23" s="103"/>
      <c r="MD23" s="103"/>
      <c r="ME23" s="103"/>
      <c r="MF23" s="103"/>
      <c r="MG23" s="103"/>
      <c r="MH23" s="103"/>
      <c r="MI23" s="103"/>
      <c r="MJ23" s="103"/>
      <c r="MK23" s="103"/>
      <c r="ML23" s="103"/>
      <c r="MM23" s="103"/>
      <c r="MN23" s="103"/>
      <c r="MO23" s="103"/>
      <c r="MP23" s="103"/>
      <c r="MQ23" s="103"/>
      <c r="MR23" s="103"/>
      <c r="MS23" s="103"/>
      <c r="MT23" s="103"/>
      <c r="MU23" s="103"/>
      <c r="MV23" s="103"/>
      <c r="MW23" s="103"/>
      <c r="MX23" s="103"/>
      <c r="MY23" s="103"/>
      <c r="MZ23" s="103"/>
      <c r="NA23" s="103"/>
      <c r="NB23" s="103"/>
      <c r="NC23" s="103"/>
      <c r="ND23" s="103"/>
      <c r="NE23" s="103"/>
      <c r="NF23" s="103"/>
      <c r="NG23" s="103"/>
      <c r="NH23" s="103"/>
      <c r="NI23" s="103"/>
      <c r="NJ23" s="103"/>
      <c r="NK23" s="103"/>
      <c r="NL23" s="103"/>
      <c r="NM23" s="103"/>
      <c r="NN23" s="103"/>
      <c r="NO23" s="46" t="s">
        <v>168</v>
      </c>
    </row>
    <row r="24" ht="19.5" customHeight="1" outlineLevel="1">
      <c r="A24" s="186"/>
      <c r="B24" s="186" t="s">
        <v>264</v>
      </c>
      <c r="C24" s="210" t="s">
        <v>249</v>
      </c>
      <c r="D24" s="186" t="s">
        <v>260</v>
      </c>
      <c r="E24" s="205">
        <f>E23</f>
        <v>47483</v>
      </c>
      <c r="F24" s="185"/>
      <c r="G24" s="186" t="s">
        <v>261</v>
      </c>
      <c r="H24" s="187" t="s">
        <v>265</v>
      </c>
      <c r="I24" s="186"/>
      <c r="J24" s="202"/>
      <c r="K24" s="185"/>
      <c r="L24" s="185"/>
      <c r="M24" s="46" t="s">
        <v>110</v>
      </c>
      <c r="O24" s="159">
        <f>'Debt &amp; Refi'!I30</f>
        <v>0.08333333333</v>
      </c>
      <c r="P24" s="159">
        <f>'Debt &amp; Refi'!J30</f>
        <v>0.08333333333</v>
      </c>
      <c r="Q24" s="159">
        <f>'Debt &amp; Refi'!K30</f>
        <v>0.08333333333</v>
      </c>
      <c r="R24" s="159">
        <f>'Debt &amp; Refi'!L30</f>
        <v>0.08333333333</v>
      </c>
      <c r="S24" s="159">
        <f>'Debt &amp; Refi'!M30</f>
        <v>0.08333333333</v>
      </c>
      <c r="T24" s="159">
        <f>'Debt &amp; Refi'!N30</f>
        <v>0.08333333333</v>
      </c>
      <c r="U24" s="159">
        <f>'Debt &amp; Refi'!O30</f>
        <v>0.08333333333</v>
      </c>
      <c r="V24" s="159">
        <f>'Debt &amp; Refi'!P30</f>
        <v>0.08333333333</v>
      </c>
      <c r="W24" s="159">
        <f>'Debt &amp; Refi'!Q30</f>
        <v>0.08333333333</v>
      </c>
      <c r="X24" s="159">
        <f>'Debt &amp; Refi'!R30</f>
        <v>0.08333333333</v>
      </c>
      <c r="Y24" s="159">
        <f>'Debt &amp; Refi'!S30</f>
        <v>0.08333333333</v>
      </c>
      <c r="Z24" s="159">
        <f>'Debt &amp; Refi'!T30</f>
        <v>0.08333333333</v>
      </c>
      <c r="AA24" s="159">
        <f>'Debt &amp; Refi'!U30</f>
        <v>0.08333333333</v>
      </c>
      <c r="AB24" s="159">
        <f>'Debt &amp; Refi'!V30</f>
        <v>0.08333333333</v>
      </c>
      <c r="AC24" s="159">
        <f>'Debt &amp; Refi'!W30</f>
        <v>0.08333333333</v>
      </c>
      <c r="AD24" s="159">
        <f>'Debt &amp; Refi'!X30</f>
        <v>0.08333333333</v>
      </c>
      <c r="AE24" s="159">
        <f>'Debt &amp; Refi'!Y30</f>
        <v>0.08333333333</v>
      </c>
      <c r="AF24" s="159">
        <f>'Debt &amp; Refi'!Z30</f>
        <v>0.08333333333</v>
      </c>
      <c r="AG24" s="159">
        <f>'Debt &amp; Refi'!AA30</f>
        <v>0.08333333333</v>
      </c>
      <c r="AH24" s="159">
        <f>'Debt &amp; Refi'!AB30</f>
        <v>0.08333333333</v>
      </c>
      <c r="AI24" s="159">
        <f>'Debt &amp; Refi'!AC30</f>
        <v>0.08333333333</v>
      </c>
      <c r="AJ24" s="159">
        <f>'Debt &amp; Refi'!AD30</f>
        <v>0.08333333333</v>
      </c>
      <c r="AK24" s="159">
        <f>'Debt &amp; Refi'!AE30</f>
        <v>0.08333333333</v>
      </c>
      <c r="AL24" s="159">
        <f>'Debt &amp; Refi'!AF30</f>
        <v>0.08333333333</v>
      </c>
      <c r="AM24" s="159">
        <f>'Debt &amp; Refi'!AG30</f>
        <v>0.08333333333</v>
      </c>
      <c r="AN24" s="159">
        <f>'Debt &amp; Refi'!AH30</f>
        <v>0.08333333333</v>
      </c>
      <c r="AO24" s="159">
        <f>'Debt &amp; Refi'!AI30</f>
        <v>0.08333333333</v>
      </c>
      <c r="AP24" s="159">
        <f>'Debt &amp; Refi'!AJ30</f>
        <v>0.08333333333</v>
      </c>
      <c r="AQ24" s="159">
        <f>'Debt &amp; Refi'!AK30</f>
        <v>0.08333333333</v>
      </c>
      <c r="AR24" s="159">
        <f>'Debt &amp; Refi'!AL30</f>
        <v>0.08333333333</v>
      </c>
      <c r="AS24" s="159">
        <f>'Debt &amp; Refi'!AM30</f>
        <v>0.08333333333</v>
      </c>
      <c r="AT24" s="159">
        <f>'Debt &amp; Refi'!AN30</f>
        <v>0.08333333333</v>
      </c>
      <c r="AU24" s="159">
        <f>'Debt &amp; Refi'!AO30</f>
        <v>0.08333333333</v>
      </c>
      <c r="AV24" s="159">
        <f>'Debt &amp; Refi'!AP30</f>
        <v>0.08333333333</v>
      </c>
      <c r="AW24" s="159">
        <f>'Debt &amp; Refi'!AQ30</f>
        <v>0.08333333333</v>
      </c>
      <c r="AX24" s="159">
        <f>'Debt &amp; Refi'!AR30</f>
        <v>0.08333333333</v>
      </c>
      <c r="AY24" s="159">
        <f>'Debt &amp; Refi'!AS30</f>
        <v>0.08333333333</v>
      </c>
      <c r="AZ24" s="159">
        <f>'Debt &amp; Refi'!AT30</f>
        <v>0.08333333333</v>
      </c>
      <c r="BA24" s="159">
        <f>'Debt &amp; Refi'!AU30</f>
        <v>0.08333333333</v>
      </c>
      <c r="BB24" s="159">
        <f>'Debt &amp; Refi'!AV30</f>
        <v>0.08333333333</v>
      </c>
      <c r="BC24" s="159">
        <f>'Debt &amp; Refi'!AW30</f>
        <v>0.08333333333</v>
      </c>
      <c r="BD24" s="159">
        <f>'Debt &amp; Refi'!AX30</f>
        <v>0.08333333333</v>
      </c>
      <c r="BE24" s="159">
        <f>'Debt &amp; Refi'!AY30</f>
        <v>0.08333333333</v>
      </c>
      <c r="BF24" s="159">
        <f>'Debt &amp; Refi'!AZ30</f>
        <v>0.08333333333</v>
      </c>
      <c r="BG24" s="159">
        <f>'Debt &amp; Refi'!BA30</f>
        <v>0.08333333333</v>
      </c>
      <c r="BH24" s="159">
        <f>'Debt &amp; Refi'!BB30</f>
        <v>0.08333333333</v>
      </c>
      <c r="BI24" s="159">
        <f>'Debt &amp; Refi'!BC30</f>
        <v>0.08333333333</v>
      </c>
      <c r="BJ24" s="159">
        <f>'Debt &amp; Refi'!BD30</f>
        <v>0.08333333333</v>
      </c>
      <c r="BK24" s="159">
        <f>'Debt &amp; Refi'!BE30</f>
        <v>0.08333333333</v>
      </c>
      <c r="BL24" s="159">
        <f>'Debt &amp; Refi'!BF30</f>
        <v>0.08333333333</v>
      </c>
      <c r="BM24" s="159">
        <f>'Debt &amp; Refi'!BG30</f>
        <v>0.08333333333</v>
      </c>
      <c r="BN24" s="159">
        <f>'Debt &amp; Refi'!BH30</f>
        <v>0.08333333333</v>
      </c>
      <c r="BO24" s="159">
        <f>'Debt &amp; Refi'!BI30</f>
        <v>0.08333333333</v>
      </c>
      <c r="BP24" s="159">
        <f>'Debt &amp; Refi'!BJ30</f>
        <v>0.08333333333</v>
      </c>
      <c r="BQ24" s="159">
        <f>'Debt &amp; Refi'!BK30</f>
        <v>0.08333333333</v>
      </c>
      <c r="BR24" s="159">
        <f>'Debt &amp; Refi'!BL30</f>
        <v>0.08333333333</v>
      </c>
      <c r="BS24" s="159">
        <f>'Debt &amp; Refi'!BM30</f>
        <v>0.08333333333</v>
      </c>
      <c r="BT24" s="159">
        <f>'Debt &amp; Refi'!BN30</f>
        <v>0.08333333333</v>
      </c>
      <c r="BU24" s="159">
        <f>'Debt &amp; Refi'!BO30</f>
        <v>0.08333333333</v>
      </c>
      <c r="BV24" s="159">
        <f>'Debt &amp; Refi'!BP30</f>
        <v>0.08333333333</v>
      </c>
      <c r="BW24" s="159">
        <f>'Debt &amp; Refi'!BQ30</f>
        <v>0.08333333333</v>
      </c>
      <c r="BX24" s="159">
        <f>'Debt &amp; Refi'!BR30</f>
        <v>0.08333333333</v>
      </c>
      <c r="BY24" s="159">
        <f>'Debt &amp; Refi'!BS30</f>
        <v>0.08333333333</v>
      </c>
      <c r="BZ24" s="159">
        <f>'Debt &amp; Refi'!BT30</f>
        <v>0.08333333333</v>
      </c>
      <c r="CA24" s="159">
        <f>'Debt &amp; Refi'!BU30</f>
        <v>0.08333333333</v>
      </c>
      <c r="CB24" s="159">
        <f>'Debt &amp; Refi'!BV30</f>
        <v>0.08333333333</v>
      </c>
      <c r="CC24" s="159">
        <f>'Debt &amp; Refi'!BW30</f>
        <v>0.08333333333</v>
      </c>
      <c r="CD24" s="159">
        <f>'Debt &amp; Refi'!BX30</f>
        <v>0.08333333333</v>
      </c>
      <c r="CE24" s="159">
        <f>'Debt &amp; Refi'!BY30</f>
        <v>0.08333333333</v>
      </c>
      <c r="CF24" s="159">
        <f>'Debt &amp; Refi'!BZ30</f>
        <v>0.08333333333</v>
      </c>
      <c r="CG24" s="159">
        <f>'Debt &amp; Refi'!CA30</f>
        <v>0.08333333333</v>
      </c>
      <c r="CH24" s="159">
        <f>'Debt &amp; Refi'!CB30</f>
        <v>0.08333333333</v>
      </c>
      <c r="CI24" s="159">
        <f>'Debt &amp; Refi'!CC30</f>
        <v>0.08333333333</v>
      </c>
      <c r="CJ24" s="159">
        <f>'Debt &amp; Refi'!CD30</f>
        <v>0.08333333333</v>
      </c>
      <c r="CK24" s="159">
        <f>'Debt &amp; Refi'!CE30</f>
        <v>0.08333333333</v>
      </c>
      <c r="CL24" s="159">
        <f>'Debt &amp; Refi'!CF30</f>
        <v>0.08333333333</v>
      </c>
      <c r="CM24" s="159">
        <f>'Debt &amp; Refi'!CG30</f>
        <v>0.08333333333</v>
      </c>
      <c r="CN24" s="159">
        <f>'Debt &amp; Refi'!CH30</f>
        <v>0.08333333333</v>
      </c>
      <c r="CO24" s="159">
        <f>'Debt &amp; Refi'!CI30</f>
        <v>0.08333333333</v>
      </c>
      <c r="CP24" s="159">
        <f>'Debt &amp; Refi'!CJ30</f>
        <v>0.08333333333</v>
      </c>
      <c r="CQ24" s="159">
        <f>'Debt &amp; Refi'!CK30</f>
        <v>0.08333333333</v>
      </c>
      <c r="CR24" s="159">
        <f>'Debt &amp; Refi'!CL30</f>
        <v>0.08333333333</v>
      </c>
      <c r="CS24" s="159">
        <f>'Debt &amp; Refi'!CM30</f>
        <v>0.08333333333</v>
      </c>
      <c r="CT24" s="159">
        <f>'Debt &amp; Refi'!CN30</f>
        <v>0.08333333333</v>
      </c>
      <c r="CU24" s="159">
        <f>'Debt &amp; Refi'!CO30</f>
        <v>0.08333333333</v>
      </c>
      <c r="CV24" s="159">
        <f>'Debt &amp; Refi'!CP30</f>
        <v>0.08333333333</v>
      </c>
      <c r="CW24" s="159">
        <f>'Debt &amp; Refi'!CQ30</f>
        <v>0.08333333333</v>
      </c>
      <c r="CX24" s="159">
        <f>'Debt &amp; Refi'!CR30</f>
        <v>0.08333333333</v>
      </c>
      <c r="CY24" s="159">
        <f>'Debt &amp; Refi'!CS30</f>
        <v>0.08333333333</v>
      </c>
      <c r="CZ24" s="159">
        <f>'Debt &amp; Refi'!CT30</f>
        <v>0.08333333333</v>
      </c>
      <c r="DA24" s="159">
        <f>'Debt &amp; Refi'!CU30</f>
        <v>0.08333333333</v>
      </c>
      <c r="DB24" s="159">
        <f>'Debt &amp; Refi'!CV30</f>
        <v>0.08333333333</v>
      </c>
      <c r="DC24" s="159">
        <f>'Debt &amp; Refi'!CW30</f>
        <v>0.08333333333</v>
      </c>
      <c r="DD24" s="159">
        <f>'Debt &amp; Refi'!CX30</f>
        <v>0.08333333333</v>
      </c>
      <c r="DE24" s="159">
        <f>'Debt &amp; Refi'!CY30</f>
        <v>0.08333333333</v>
      </c>
      <c r="DF24" s="159">
        <f>'Debt &amp; Refi'!CZ30</f>
        <v>0.08333333333</v>
      </c>
      <c r="DG24" s="159">
        <f>'Debt &amp; Refi'!DA30</f>
        <v>0.08333333333</v>
      </c>
      <c r="DH24" s="159">
        <f>'Debt &amp; Refi'!DB30</f>
        <v>0.08333333333</v>
      </c>
      <c r="DI24" s="159">
        <f>'Debt &amp; Refi'!DC30</f>
        <v>0.08333333333</v>
      </c>
      <c r="DJ24" s="159">
        <f>'Debt &amp; Refi'!DD30</f>
        <v>0.08333333333</v>
      </c>
      <c r="DK24" s="159">
        <f>'Debt &amp; Refi'!DE30</f>
        <v>0.08333333333</v>
      </c>
      <c r="DL24" s="159">
        <f>'Debt &amp; Refi'!DF30</f>
        <v>0.08333333333</v>
      </c>
      <c r="DM24" s="159">
        <f>'Debt &amp; Refi'!DG30</f>
        <v>0.08333333333</v>
      </c>
      <c r="DN24" s="159">
        <f>'Debt &amp; Refi'!DH30</f>
        <v>0.08333333333</v>
      </c>
      <c r="DO24" s="159">
        <f>'Debt &amp; Refi'!DI30</f>
        <v>0.08333333333</v>
      </c>
      <c r="DP24" s="159">
        <f>'Debt &amp; Refi'!DJ30</f>
        <v>0.08333333333</v>
      </c>
      <c r="DQ24" s="159">
        <f>'Debt &amp; Refi'!DK30</f>
        <v>0.08333333333</v>
      </c>
      <c r="DR24" s="159">
        <f>'Debt &amp; Refi'!DL30</f>
        <v>0.08333333333</v>
      </c>
      <c r="DS24" s="159">
        <f>'Debt &amp; Refi'!DM30</f>
        <v>0.08333333333</v>
      </c>
      <c r="DT24" s="159">
        <f>'Debt &amp; Refi'!DN30</f>
        <v>0.08333333333</v>
      </c>
      <c r="DU24" s="159">
        <f>'Debt &amp; Refi'!DO30</f>
        <v>0.08333333333</v>
      </c>
      <c r="DV24" s="159">
        <f>'Debt &amp; Refi'!DP30</f>
        <v>0.08333333333</v>
      </c>
      <c r="DW24" s="159">
        <f>'Debt &amp; Refi'!DQ30</f>
        <v>0.08333333333</v>
      </c>
      <c r="DX24" s="159">
        <f>'Debt &amp; Refi'!DR30</f>
        <v>0.08333333333</v>
      </c>
      <c r="DY24" s="159">
        <f>'Debt &amp; Refi'!DS30</f>
        <v>0.08333333333</v>
      </c>
      <c r="DZ24" s="159">
        <f>'Debt &amp; Refi'!DT30</f>
        <v>0.08333333333</v>
      </c>
      <c r="EA24" s="159">
        <f>'Debt &amp; Refi'!DU30</f>
        <v>0.08333333333</v>
      </c>
      <c r="EB24" s="159">
        <f>'Debt &amp; Refi'!DV30</f>
        <v>0.08333333333</v>
      </c>
      <c r="EC24" s="159">
        <f>'Debt &amp; Refi'!DW30</f>
        <v>0.08333333333</v>
      </c>
      <c r="ED24" s="159">
        <f>'Debt &amp; Refi'!DX30</f>
        <v>0.08333333333</v>
      </c>
      <c r="EE24" s="159">
        <f>'Debt &amp; Refi'!DY30</f>
        <v>0.08333333333</v>
      </c>
      <c r="EF24" s="159">
        <f>'Debt &amp; Refi'!DZ30</f>
        <v>0.08333333333</v>
      </c>
      <c r="EG24" s="159">
        <f>'Debt &amp; Refi'!EA30</f>
        <v>0.08333333333</v>
      </c>
      <c r="EH24" s="159">
        <f>'Debt &amp; Refi'!EB30</f>
        <v>0.08333333333</v>
      </c>
      <c r="EI24" s="159">
        <f>'Debt &amp; Refi'!EC30</f>
        <v>0.08333333333</v>
      </c>
      <c r="EJ24" s="159">
        <f>'Debt &amp; Refi'!ED30</f>
        <v>0.08333333333</v>
      </c>
      <c r="EK24" s="159">
        <f>'Debt &amp; Refi'!EE30</f>
        <v>0.08333333333</v>
      </c>
      <c r="EL24" s="159">
        <f>'Debt &amp; Refi'!EF30</f>
        <v>0.08333333333</v>
      </c>
      <c r="EM24" s="159">
        <f>'Debt &amp; Refi'!EG30</f>
        <v>0.08333333333</v>
      </c>
      <c r="EN24" s="159">
        <f>'Debt &amp; Refi'!EH30</f>
        <v>0.08333333333</v>
      </c>
      <c r="EO24" s="159">
        <f>'Debt &amp; Refi'!EI30</f>
        <v>0.08333333333</v>
      </c>
      <c r="EP24" s="159">
        <f>'Debt &amp; Refi'!EJ30</f>
        <v>0.08333333333</v>
      </c>
      <c r="EQ24" s="159">
        <f>'Debt &amp; Refi'!EK30</f>
        <v>0.08333333333</v>
      </c>
      <c r="ER24" s="159">
        <f>'Debt &amp; Refi'!EL30</f>
        <v>0.08333333333</v>
      </c>
      <c r="ES24" s="159">
        <f>'Debt &amp; Refi'!EM30</f>
        <v>0.08333333333</v>
      </c>
      <c r="ET24" s="159">
        <f>'Debt &amp; Refi'!EN30</f>
        <v>0.08333333333</v>
      </c>
      <c r="EU24" s="159">
        <f>'Debt &amp; Refi'!EO30</f>
        <v>0.08333333333</v>
      </c>
      <c r="EV24" s="159">
        <f>'Debt &amp; Refi'!EP30</f>
        <v>0.08333333333</v>
      </c>
      <c r="EW24" s="159">
        <f>'Debt &amp; Refi'!EQ30</f>
        <v>0.08333333333</v>
      </c>
      <c r="EX24" s="159">
        <f>'Debt &amp; Refi'!ER30</f>
        <v>0.08333333333</v>
      </c>
      <c r="EY24" s="159">
        <f>'Debt &amp; Refi'!ES30</f>
        <v>0.08333333333</v>
      </c>
      <c r="EZ24" s="159">
        <f>'Debt &amp; Refi'!ET30</f>
        <v>0.08333333333</v>
      </c>
      <c r="FA24" s="159">
        <f>'Debt &amp; Refi'!EU30</f>
        <v>0.08333333333</v>
      </c>
      <c r="FB24" s="159">
        <f>'Debt &amp; Refi'!EV30</f>
        <v>0.08333333333</v>
      </c>
      <c r="FC24" s="159">
        <f>'Debt &amp; Refi'!EW30</f>
        <v>0.08333333333</v>
      </c>
      <c r="FD24" s="159">
        <f>'Debt &amp; Refi'!EX30</f>
        <v>0.08333333333</v>
      </c>
      <c r="FE24" s="159">
        <f>'Debt &amp; Refi'!EY30</f>
        <v>0.08333333333</v>
      </c>
      <c r="FF24" s="159">
        <f>'Debt &amp; Refi'!EZ30</f>
        <v>0.08333333333</v>
      </c>
      <c r="FG24" s="159">
        <f>'Debt &amp; Refi'!FA30</f>
        <v>0.08333333333</v>
      </c>
      <c r="FH24" s="159">
        <f>'Debt &amp; Refi'!FB30</f>
        <v>0.08333333333</v>
      </c>
      <c r="FI24" s="159">
        <f>'Debt &amp; Refi'!FC30</f>
        <v>0.08333333333</v>
      </c>
      <c r="FJ24" s="159">
        <f>'Debt &amp; Refi'!FD30</f>
        <v>0.08333333333</v>
      </c>
      <c r="FK24" s="159">
        <f>'Debt &amp; Refi'!FE30</f>
        <v>0.08333333333</v>
      </c>
      <c r="FL24" s="159">
        <f>'Debt &amp; Refi'!FF30</f>
        <v>0.08333333333</v>
      </c>
      <c r="FM24" s="159">
        <f>'Debt &amp; Refi'!FG30</f>
        <v>0.08333333333</v>
      </c>
      <c r="FN24" s="159">
        <f>'Debt &amp; Refi'!FH30</f>
        <v>0.08333333333</v>
      </c>
      <c r="FO24" s="159">
        <f>'Debt &amp; Refi'!FI30</f>
        <v>0.08333333333</v>
      </c>
      <c r="FP24" s="159">
        <f>'Debt &amp; Refi'!FJ30</f>
        <v>0.08333333333</v>
      </c>
      <c r="FQ24" s="159">
        <f>'Debt &amp; Refi'!FK30</f>
        <v>0.08333333333</v>
      </c>
      <c r="FR24" s="159">
        <f>'Debt &amp; Refi'!FL30</f>
        <v>0.08333333333</v>
      </c>
      <c r="FS24" s="159">
        <f>'Debt &amp; Refi'!FM30</f>
        <v>0.08333333333</v>
      </c>
      <c r="FT24" s="159">
        <f>'Debt &amp; Refi'!FN30</f>
        <v>0.08333333333</v>
      </c>
      <c r="FU24" s="159">
        <f>'Debt &amp; Refi'!FO30</f>
        <v>0.08333333333</v>
      </c>
      <c r="FV24" s="159">
        <f>'Debt &amp; Refi'!FP30</f>
        <v>0.08333333333</v>
      </c>
      <c r="FW24" s="159">
        <f>'Debt &amp; Refi'!FQ30</f>
        <v>0.08333333333</v>
      </c>
      <c r="FX24" s="159">
        <f>'Debt &amp; Refi'!FR30</f>
        <v>0.08333333333</v>
      </c>
      <c r="FY24" s="159">
        <f>'Debt &amp; Refi'!FS30</f>
        <v>0.08333333333</v>
      </c>
      <c r="FZ24" s="159">
        <f>'Debt &amp; Refi'!FT30</f>
        <v>0.08333333333</v>
      </c>
      <c r="GA24" s="159">
        <f>'Debt &amp; Refi'!FU30</f>
        <v>0.08333333333</v>
      </c>
      <c r="GB24" s="159">
        <f>'Debt &amp; Refi'!FV30</f>
        <v>0.08333333333</v>
      </c>
      <c r="GC24" s="159">
        <f>'Debt &amp; Refi'!FW30</f>
        <v>0.08333333333</v>
      </c>
      <c r="GD24" s="159">
        <f>'Debt &amp; Refi'!FX30</f>
        <v>0.08333333333</v>
      </c>
      <c r="GE24" s="159">
        <f>'Debt &amp; Refi'!FY30</f>
        <v>0.08333333333</v>
      </c>
      <c r="GF24" s="159">
        <f>'Debt &amp; Refi'!FZ30</f>
        <v>0.08333333333</v>
      </c>
      <c r="GG24" s="159">
        <f>'Debt &amp; Refi'!GA30</f>
        <v>0.08333333333</v>
      </c>
      <c r="GH24" s="159">
        <f>'Debt &amp; Refi'!GB30</f>
        <v>0.08333333333</v>
      </c>
      <c r="GI24" s="159">
        <f>'Debt &amp; Refi'!GC30</f>
        <v>0.08333333333</v>
      </c>
      <c r="GJ24" s="159">
        <f>'Debt &amp; Refi'!GD30</f>
        <v>0.08333333333</v>
      </c>
      <c r="GK24" s="159">
        <f>'Debt &amp; Refi'!GE30</f>
        <v>0.08333333333</v>
      </c>
      <c r="GL24" s="159">
        <f>'Debt &amp; Refi'!GF30</f>
        <v>0.08333333333</v>
      </c>
      <c r="GM24" s="159">
        <f>'Debt &amp; Refi'!GG30</f>
        <v>0.08333333333</v>
      </c>
      <c r="GN24" s="159">
        <f>'Debt &amp; Refi'!GH30</f>
        <v>0.08333333333</v>
      </c>
      <c r="GO24" s="159">
        <f>'Debt &amp; Refi'!GI30</f>
        <v>0.08333333333</v>
      </c>
      <c r="GP24" s="159">
        <f>'Debt &amp; Refi'!GJ30</f>
        <v>0.08333333333</v>
      </c>
      <c r="GQ24" s="159">
        <f>'Debt &amp; Refi'!GK30</f>
        <v>0.08333333333</v>
      </c>
      <c r="GR24" s="159">
        <f>'Debt &amp; Refi'!GL30</f>
        <v>0.08333333333</v>
      </c>
      <c r="GS24" s="159">
        <f>'Debt &amp; Refi'!GM30</f>
        <v>0.08333333333</v>
      </c>
      <c r="GT24" s="159">
        <f>'Debt &amp; Refi'!GN30</f>
        <v>0.08333333333</v>
      </c>
      <c r="GU24" s="159">
        <f>'Debt &amp; Refi'!GO30</f>
        <v>0.08333333333</v>
      </c>
      <c r="GV24" s="159">
        <f>'Debt &amp; Refi'!GP30</f>
        <v>0.08333333333</v>
      </c>
      <c r="GW24" s="159">
        <f>'Debt &amp; Refi'!GQ30</f>
        <v>0.08333333333</v>
      </c>
      <c r="GX24" s="159">
        <f>'Debt &amp; Refi'!GR30</f>
        <v>0.08333333333</v>
      </c>
      <c r="GY24" s="159">
        <f>'Debt &amp; Refi'!GS30</f>
        <v>0.08333333333</v>
      </c>
      <c r="GZ24" s="159">
        <f>'Debt &amp; Refi'!GT30</f>
        <v>0.08333333333</v>
      </c>
      <c r="HA24" s="159">
        <f>'Debt &amp; Refi'!GU30</f>
        <v>0.08333333333</v>
      </c>
      <c r="HB24" s="159">
        <f>'Debt &amp; Refi'!GV30</f>
        <v>0.08333333333</v>
      </c>
      <c r="HC24" s="159">
        <f>'Debt &amp; Refi'!GW30</f>
        <v>0.08333333333</v>
      </c>
      <c r="HD24" s="159">
        <f>'Debt &amp; Refi'!GX30</f>
        <v>0.08333333333</v>
      </c>
      <c r="HE24" s="159">
        <f>'Debt &amp; Refi'!GY30</f>
        <v>0.08333333333</v>
      </c>
      <c r="HF24" s="159">
        <f>'Debt &amp; Refi'!GZ30</f>
        <v>0.08333333333</v>
      </c>
      <c r="HG24" s="159">
        <f>'Debt &amp; Refi'!HA30</f>
        <v>0.08333333333</v>
      </c>
      <c r="HH24" s="159">
        <f>'Debt &amp; Refi'!HB30</f>
        <v>0.08333333333</v>
      </c>
      <c r="HI24" s="159">
        <f>'Debt &amp; Refi'!HC30</f>
        <v>0.08333333333</v>
      </c>
      <c r="HJ24" s="159">
        <f>'Debt &amp; Refi'!HD30</f>
        <v>0.08333333333</v>
      </c>
      <c r="HK24" s="159">
        <f>'Debt &amp; Refi'!HE30</f>
        <v>0.08333333333</v>
      </c>
      <c r="HL24" s="159">
        <f>'Debt &amp; Refi'!HF30</f>
        <v>0.08333333333</v>
      </c>
      <c r="HM24" s="159">
        <f>'Debt &amp; Refi'!HG30</f>
        <v>0.08333333333</v>
      </c>
      <c r="HN24" s="159">
        <f>'Debt &amp; Refi'!HH30</f>
        <v>0.08333333333</v>
      </c>
      <c r="HO24" s="159">
        <f>'Debt &amp; Refi'!HI30</f>
        <v>0.08333333333</v>
      </c>
      <c r="HP24" s="159">
        <f>'Debt &amp; Refi'!HJ30</f>
        <v>0.08333333333</v>
      </c>
      <c r="HQ24" s="159">
        <f>'Debt &amp; Refi'!HK30</f>
        <v>0.08333333333</v>
      </c>
      <c r="HR24" s="159">
        <f>'Debt &amp; Refi'!HL30</f>
        <v>0.08333333333</v>
      </c>
      <c r="HS24" s="159">
        <f>'Debt &amp; Refi'!HM30</f>
        <v>0.08333333333</v>
      </c>
      <c r="HT24" s="159">
        <f>'Debt &amp; Refi'!HN30</f>
        <v>0.08333333333</v>
      </c>
      <c r="HU24" s="159">
        <f>'Debt &amp; Refi'!HO30</f>
        <v>0.08333333333</v>
      </c>
      <c r="HV24" s="159">
        <f>'Debt &amp; Refi'!HP30</f>
        <v>0.08333333333</v>
      </c>
      <c r="HW24" s="159">
        <f>'Debt &amp; Refi'!HQ30</f>
        <v>0.08333333333</v>
      </c>
      <c r="HX24" s="159">
        <f>'Debt &amp; Refi'!HR30</f>
        <v>0.08333333333</v>
      </c>
      <c r="HY24" s="159">
        <f>'Debt &amp; Refi'!HS30</f>
        <v>0.08333333333</v>
      </c>
      <c r="HZ24" s="159">
        <f>'Debt &amp; Refi'!HT30</f>
        <v>0.08333333333</v>
      </c>
      <c r="IA24" s="159">
        <f>'Debt &amp; Refi'!HU30</f>
        <v>0.08333333333</v>
      </c>
      <c r="IB24" s="159">
        <f>'Debt &amp; Refi'!HV30</f>
        <v>0.08333333333</v>
      </c>
      <c r="IC24" s="159">
        <f>'Debt &amp; Refi'!HW30</f>
        <v>0.08333333333</v>
      </c>
      <c r="ID24" s="159">
        <f>'Debt &amp; Refi'!HX30</f>
        <v>0.08333333333</v>
      </c>
      <c r="IE24" s="159">
        <f>'Debt &amp; Refi'!HY30</f>
        <v>0.08333333333</v>
      </c>
      <c r="IF24" s="159">
        <f>'Debt &amp; Refi'!HZ30</f>
        <v>0.08333333333</v>
      </c>
      <c r="IG24" s="159">
        <f>'Debt &amp; Refi'!IA30</f>
        <v>0.08333333333</v>
      </c>
      <c r="IH24" s="159">
        <f>'Debt &amp; Refi'!IB30</f>
        <v>0.08333333333</v>
      </c>
      <c r="II24" s="159">
        <f>'Debt &amp; Refi'!IC30</f>
        <v>0.08333333333</v>
      </c>
      <c r="IJ24" s="159">
        <f>'Debt &amp; Refi'!ID30</f>
        <v>0.08333333333</v>
      </c>
      <c r="IK24" s="159">
        <f>'Debt &amp; Refi'!IE30</f>
        <v>0.08333333333</v>
      </c>
      <c r="IL24" s="159">
        <f>'Debt &amp; Refi'!IF30</f>
        <v>0.08333333333</v>
      </c>
      <c r="IM24" s="159">
        <f>'Debt &amp; Refi'!IG30</f>
        <v>0.08333333333</v>
      </c>
      <c r="IN24" s="159">
        <f>'Debt &amp; Refi'!IH30</f>
        <v>0.08333333333</v>
      </c>
      <c r="IO24" s="159">
        <f>'Debt &amp; Refi'!II30</f>
        <v>0.08333333333</v>
      </c>
      <c r="IP24" s="159">
        <f>'Debt &amp; Refi'!IJ30</f>
        <v>0.08333333333</v>
      </c>
      <c r="IQ24" s="159">
        <f>'Debt &amp; Refi'!IK30</f>
        <v>0.08333333333</v>
      </c>
      <c r="IR24" s="159">
        <f>'Debt &amp; Refi'!IL30</f>
        <v>0.08333333333</v>
      </c>
      <c r="IS24" s="159">
        <f>'Debt &amp; Refi'!IM30</f>
        <v>0.08333333333</v>
      </c>
      <c r="IT24" s="159">
        <f>'Debt &amp; Refi'!IN30</f>
        <v>0.08333333333</v>
      </c>
      <c r="IU24" s="159">
        <f>'Debt &amp; Refi'!IO30</f>
        <v>0.08333333333</v>
      </c>
      <c r="IV24" s="159">
        <f>'Debt &amp; Refi'!IP30</f>
        <v>0.08333333333</v>
      </c>
      <c r="IW24" s="159">
        <f>'Debt &amp; Refi'!IQ30</f>
        <v>0.08333333333</v>
      </c>
      <c r="IX24" s="159">
        <f>'Debt &amp; Refi'!IR30</f>
        <v>0.08333333333</v>
      </c>
      <c r="IY24" s="159">
        <f>'Debt &amp; Refi'!IS30</f>
        <v>0.08333333333</v>
      </c>
      <c r="IZ24" s="159">
        <f>'Debt &amp; Refi'!IT30</f>
        <v>0.08333333333</v>
      </c>
      <c r="JA24" s="159">
        <f>'Debt &amp; Refi'!IU30</f>
        <v>0.08333333333</v>
      </c>
      <c r="JB24" s="159">
        <f>'Debt &amp; Refi'!IV30</f>
        <v>0.08333333333</v>
      </c>
      <c r="JC24" s="159">
        <f>'Debt &amp; Refi'!IW30</f>
        <v>0.08333333333</v>
      </c>
      <c r="JD24" s="159">
        <f>'Debt &amp; Refi'!IX30</f>
        <v>0.08333333333</v>
      </c>
      <c r="JE24" s="159">
        <f>'Debt &amp; Refi'!IY30</f>
        <v>0.08333333333</v>
      </c>
      <c r="JF24" s="159">
        <f>'Debt &amp; Refi'!IZ30</f>
        <v>0.08333333333</v>
      </c>
      <c r="JG24" s="159">
        <f>'Debt &amp; Refi'!JA30</f>
        <v>0.08333333333</v>
      </c>
      <c r="JH24" s="159">
        <f>'Debt &amp; Refi'!JB30</f>
        <v>0.08333333333</v>
      </c>
      <c r="JI24" s="159">
        <f>'Debt &amp; Refi'!JC30</f>
        <v>0.08333333333</v>
      </c>
      <c r="JJ24" s="159">
        <f>'Debt &amp; Refi'!JD30</f>
        <v>0.08333333333</v>
      </c>
      <c r="JK24" s="159">
        <f>'Debt &amp; Refi'!JE30</f>
        <v>0.08333333333</v>
      </c>
      <c r="JL24" s="159">
        <f>'Debt &amp; Refi'!JF30</f>
        <v>0.08333333333</v>
      </c>
      <c r="JM24" s="159">
        <f>'Debt &amp; Refi'!JG30</f>
        <v>0.08333333333</v>
      </c>
      <c r="JN24" s="159">
        <f>'Debt &amp; Refi'!JH30</f>
        <v>0.08333333333</v>
      </c>
      <c r="JO24" s="159">
        <f>'Debt &amp; Refi'!JI30</f>
        <v>0.08333333333</v>
      </c>
      <c r="JP24" s="159">
        <f>'Debt &amp; Refi'!JJ30</f>
        <v>0.08333333333</v>
      </c>
      <c r="JQ24" s="159">
        <f>'Debt &amp; Refi'!JK30</f>
        <v>0.08333333333</v>
      </c>
      <c r="JR24" s="159">
        <f>'Debt &amp; Refi'!JL30</f>
        <v>0.08333333333</v>
      </c>
      <c r="JS24" s="159">
        <f>'Debt &amp; Refi'!JM30</f>
        <v>0.08333333333</v>
      </c>
      <c r="JT24" s="159">
        <f>'Debt &amp; Refi'!JN30</f>
        <v>0.08333333333</v>
      </c>
      <c r="JU24" s="159">
        <f>'Debt &amp; Refi'!JO30</f>
        <v>0.08333333333</v>
      </c>
      <c r="JV24" s="159">
        <f>'Debt &amp; Refi'!JP30</f>
        <v>0.08333333333</v>
      </c>
      <c r="JW24" s="159">
        <f>'Debt &amp; Refi'!JQ30</f>
        <v>0.08333333333</v>
      </c>
      <c r="JX24" s="159">
        <f>'Debt &amp; Refi'!JR30</f>
        <v>0.08333333333</v>
      </c>
      <c r="JY24" s="159">
        <f>'Debt &amp; Refi'!JS30</f>
        <v>0.08333333333</v>
      </c>
      <c r="JZ24" s="159">
        <f>'Debt &amp; Refi'!JT30</f>
        <v>0.08333333333</v>
      </c>
      <c r="KA24" s="159">
        <f>'Debt &amp; Refi'!JU30</f>
        <v>0.08333333333</v>
      </c>
      <c r="KB24" s="159">
        <f>'Debt &amp; Refi'!JV30</f>
        <v>0.08333333333</v>
      </c>
      <c r="KC24" s="159">
        <f>'Debt &amp; Refi'!JW30</f>
        <v>0.08333333333</v>
      </c>
      <c r="KD24" s="159">
        <f>'Debt &amp; Refi'!JX30</f>
        <v>0.08333333333</v>
      </c>
      <c r="KE24" s="159">
        <f>'Debt &amp; Refi'!JY30</f>
        <v>0.08333333333</v>
      </c>
      <c r="KF24" s="159">
        <f>'Debt &amp; Refi'!JZ30</f>
        <v>0.08333333333</v>
      </c>
      <c r="KG24" s="159">
        <f>'Debt &amp; Refi'!KA30</f>
        <v>0.08333333333</v>
      </c>
      <c r="KH24" s="159">
        <f>'Debt &amp; Refi'!KB30</f>
        <v>0.08333333333</v>
      </c>
      <c r="KI24" s="159">
        <f>'Debt &amp; Refi'!KC30</f>
        <v>0.08333333333</v>
      </c>
      <c r="KJ24" s="159">
        <f>'Debt &amp; Refi'!KD30</f>
        <v>0.08333333333</v>
      </c>
      <c r="KK24" s="159">
        <f>'Debt &amp; Refi'!KE30</f>
        <v>0.08333333333</v>
      </c>
      <c r="KL24" s="159">
        <f>'Debt &amp; Refi'!KF30</f>
        <v>0.08333333333</v>
      </c>
      <c r="KM24" s="159">
        <f>'Debt &amp; Refi'!KG30</f>
        <v>0.08333333333</v>
      </c>
      <c r="KN24" s="159">
        <f>'Debt &amp; Refi'!KH30</f>
        <v>0.08333333333</v>
      </c>
      <c r="KO24" s="159">
        <f>'Debt &amp; Refi'!KI30</f>
        <v>0.08333333333</v>
      </c>
      <c r="KP24" s="159">
        <f>'Debt &amp; Refi'!KJ30</f>
        <v>0.08333333333</v>
      </c>
      <c r="KQ24" s="159">
        <f>'Debt &amp; Refi'!KK30</f>
        <v>0.08333333333</v>
      </c>
      <c r="KR24" s="159">
        <f>'Debt &amp; Refi'!KL30</f>
        <v>0.08333333333</v>
      </c>
      <c r="KS24" s="159">
        <f>'Debt &amp; Refi'!KM30</f>
        <v>0.08333333333</v>
      </c>
      <c r="KT24" s="159">
        <f>'Debt &amp; Refi'!KN30</f>
        <v>0.08333333333</v>
      </c>
      <c r="KU24" s="159">
        <f>'Debt &amp; Refi'!KO30</f>
        <v>0.08333333333</v>
      </c>
      <c r="KV24" s="159">
        <f>'Debt &amp; Refi'!KP30</f>
        <v>0.08333333333</v>
      </c>
      <c r="KW24" s="159">
        <f>'Debt &amp; Refi'!KQ30</f>
        <v>0.08333333333</v>
      </c>
      <c r="KX24" s="159">
        <f>'Debt &amp; Refi'!KR30</f>
        <v>0.08333333333</v>
      </c>
      <c r="KY24" s="159">
        <f>'Debt &amp; Refi'!KS30</f>
        <v>0.08333333333</v>
      </c>
      <c r="KZ24" s="159">
        <f>'Debt &amp; Refi'!KT30</f>
        <v>0.08333333333</v>
      </c>
      <c r="LA24" s="159">
        <f>'Debt &amp; Refi'!KU30</f>
        <v>0.08333333333</v>
      </c>
      <c r="LB24" s="159">
        <f>'Debt &amp; Refi'!KV30</f>
        <v>0.08333333333</v>
      </c>
      <c r="LC24" s="159">
        <f>'Debt &amp; Refi'!KW30</f>
        <v>0.08333333333</v>
      </c>
      <c r="LD24" s="159">
        <f>'Debt &amp; Refi'!KX30</f>
        <v>0.08333333333</v>
      </c>
      <c r="LE24" s="159">
        <f>'Debt &amp; Refi'!KY30</f>
        <v>0.08333333333</v>
      </c>
      <c r="LF24" s="159">
        <f>'Debt &amp; Refi'!KZ30</f>
        <v>0.08333333333</v>
      </c>
      <c r="LG24" s="159">
        <f>'Debt &amp; Refi'!LA30</f>
        <v>0.08333333333</v>
      </c>
      <c r="LH24" s="159">
        <f>'Debt &amp; Refi'!LB30</f>
        <v>0.08333333333</v>
      </c>
      <c r="LI24" s="159">
        <f>'Debt &amp; Refi'!LC30</f>
        <v>0.08333333333</v>
      </c>
      <c r="LJ24" s="159">
        <f>'Debt &amp; Refi'!LD30</f>
        <v>0.08333333333</v>
      </c>
      <c r="LK24" s="159">
        <f>'Debt &amp; Refi'!LE30</f>
        <v>0.08333333333</v>
      </c>
      <c r="LL24" s="159">
        <f>'Debt &amp; Refi'!LF30</f>
        <v>0.08333333333</v>
      </c>
      <c r="LM24" s="159">
        <f>'Debt &amp; Refi'!LG30</f>
        <v>0.08333333333</v>
      </c>
      <c r="LN24" s="159">
        <f>'Debt &amp; Refi'!LH30</f>
        <v>0.08333333333</v>
      </c>
      <c r="LO24" s="159">
        <f>'Debt &amp; Refi'!LI30</f>
        <v>0.08333333333</v>
      </c>
      <c r="LP24" s="159">
        <f>'Debt &amp; Refi'!LJ30</f>
        <v>0.08333333333</v>
      </c>
      <c r="LQ24" s="159">
        <f>'Debt &amp; Refi'!LK30</f>
        <v>0.08333333333</v>
      </c>
      <c r="LR24" s="159">
        <f>'Debt &amp; Refi'!LL30</f>
        <v>0.08333333333</v>
      </c>
      <c r="LS24" s="159">
        <f>'Debt &amp; Refi'!LM30</f>
        <v>0.08333333333</v>
      </c>
      <c r="LT24" s="159">
        <f>'Debt &amp; Refi'!LN30</f>
        <v>0.08333333333</v>
      </c>
      <c r="LU24" s="159">
        <f>'Debt &amp; Refi'!LO30</f>
        <v>0.08333333333</v>
      </c>
      <c r="LV24" s="159">
        <f>'Debt &amp; Refi'!LP30</f>
        <v>0.08333333333</v>
      </c>
      <c r="LW24" s="159">
        <f>'Debt &amp; Refi'!LQ30</f>
        <v>0.08333333333</v>
      </c>
      <c r="LX24" s="159">
        <f>'Debt &amp; Refi'!LR30</f>
        <v>0.08333333333</v>
      </c>
      <c r="LY24" s="159">
        <f>'Debt &amp; Refi'!LS30</f>
        <v>0.08333333333</v>
      </c>
      <c r="LZ24" s="159">
        <f>'Debt &amp; Refi'!LT30</f>
        <v>0.08333333333</v>
      </c>
      <c r="MA24" s="159">
        <f>'Debt &amp; Refi'!LU30</f>
        <v>0.08333333333</v>
      </c>
      <c r="MB24" s="159">
        <f>'Debt &amp; Refi'!LV30</f>
        <v>0.08333333333</v>
      </c>
      <c r="MC24" s="159">
        <f>'Debt &amp; Refi'!LW30</f>
        <v>0.08333333333</v>
      </c>
      <c r="MD24" s="159">
        <f>'Debt &amp; Refi'!LX30</f>
        <v>0.08333333333</v>
      </c>
      <c r="ME24" s="159">
        <f>'Debt &amp; Refi'!LY30</f>
        <v>0.08333333333</v>
      </c>
      <c r="MF24" s="159">
        <f>'Debt &amp; Refi'!LZ30</f>
        <v>0.08333333333</v>
      </c>
      <c r="MG24" s="159">
        <f>'Debt &amp; Refi'!MA30</f>
        <v>0.08333333333</v>
      </c>
      <c r="MH24" s="159">
        <f>'Debt &amp; Refi'!MB30</f>
        <v>0.08333333333</v>
      </c>
      <c r="MI24" s="159">
        <f>'Debt &amp; Refi'!MC30</f>
        <v>0.08333333333</v>
      </c>
      <c r="MJ24" s="159">
        <f>'Debt &amp; Refi'!MD30</f>
        <v>0.08333333333</v>
      </c>
      <c r="MK24" s="159">
        <f>'Debt &amp; Refi'!ME30</f>
        <v>0.08333333333</v>
      </c>
      <c r="ML24" s="159">
        <f>'Debt &amp; Refi'!MF30</f>
        <v>0.08333333333</v>
      </c>
      <c r="MM24" s="159">
        <f>'Debt &amp; Refi'!MG30</f>
        <v>0.08333333333</v>
      </c>
      <c r="MN24" s="159">
        <f>'Debt &amp; Refi'!MH30</f>
        <v>0.08333333333</v>
      </c>
      <c r="MO24" s="159">
        <f>'Debt &amp; Refi'!MI30</f>
        <v>0.08333333333</v>
      </c>
      <c r="MP24" s="159">
        <f>'Debt &amp; Refi'!MJ30</f>
        <v>0.08333333333</v>
      </c>
      <c r="MQ24" s="159">
        <f>'Debt &amp; Refi'!MK30</f>
        <v>0.08333333333</v>
      </c>
      <c r="MR24" s="159">
        <f>'Debt &amp; Refi'!ML30</f>
        <v>0.08333333333</v>
      </c>
      <c r="MS24" s="159">
        <f>'Debt &amp; Refi'!MM30</f>
        <v>0.08333333333</v>
      </c>
      <c r="MT24" s="159">
        <f>'Debt &amp; Refi'!MN30</f>
        <v>0.08333333333</v>
      </c>
      <c r="MU24" s="159">
        <f>'Debt &amp; Refi'!MO30</f>
        <v>0.08333333333</v>
      </c>
      <c r="MV24" s="159">
        <f>'Debt &amp; Refi'!MP30</f>
        <v>0.08333333333</v>
      </c>
      <c r="MW24" s="159">
        <f>'Debt &amp; Refi'!MQ30</f>
        <v>0.08333333333</v>
      </c>
      <c r="MX24" s="159">
        <f>'Debt &amp; Refi'!MR30</f>
        <v>0.08333333333</v>
      </c>
      <c r="MY24" s="159">
        <f>'Debt &amp; Refi'!MS30</f>
        <v>0.08333333333</v>
      </c>
      <c r="MZ24" s="159">
        <f>'Debt &amp; Refi'!MT30</f>
        <v>0.08333333333</v>
      </c>
      <c r="NA24" s="159">
        <f>'Debt &amp; Refi'!MU30</f>
        <v>0.08333333333</v>
      </c>
      <c r="NB24" s="159">
        <f>'Debt &amp; Refi'!MV30</f>
        <v>0.08333333333</v>
      </c>
      <c r="NC24" s="159">
        <f>'Debt &amp; Refi'!MW30</f>
        <v>0.08333333333</v>
      </c>
      <c r="ND24" s="159">
        <f>'Debt &amp; Refi'!MX30</f>
        <v>0.08333333333</v>
      </c>
      <c r="NE24" s="159">
        <f>'Debt &amp; Refi'!MY30</f>
        <v>0.08333333333</v>
      </c>
      <c r="NF24" s="159">
        <f>'Debt &amp; Refi'!MZ30</f>
        <v>0.08333333333</v>
      </c>
      <c r="NG24" s="159">
        <f>'Debt &amp; Refi'!NA30</f>
        <v>0.08333333333</v>
      </c>
      <c r="NH24" s="159">
        <f>'Debt &amp; Refi'!NB30</f>
        <v>0.08333333333</v>
      </c>
      <c r="NI24" s="159">
        <f>'Debt &amp; Refi'!NC30</f>
        <v>0.08333333333</v>
      </c>
      <c r="NJ24" s="159">
        <f>'Debt &amp; Refi'!ND30</f>
        <v>0.08333333333</v>
      </c>
      <c r="NK24" s="159">
        <f>'Debt &amp; Refi'!NE30</f>
        <v>0.08333333333</v>
      </c>
      <c r="NL24" s="159">
        <f>'Debt &amp; Refi'!NF30</f>
        <v>0.08333333333</v>
      </c>
      <c r="NM24" s="159">
        <f>'Debt &amp; Refi'!NG30</f>
        <v>0.08333333333</v>
      </c>
      <c r="NN24" s="159">
        <f>'Debt &amp; Refi'!NH30</f>
        <v>0.08333333333</v>
      </c>
      <c r="NO24" s="46" t="str">
        <f>'Debt &amp; Refi'!NI30</f>
        <v>x</v>
      </c>
    </row>
    <row r="25" ht="19.5" customHeight="1">
      <c r="A25" s="186"/>
      <c r="B25" s="186" t="s">
        <v>266</v>
      </c>
      <c r="C25" s="211">
        <v>1.0</v>
      </c>
      <c r="D25" s="186" t="s">
        <v>260</v>
      </c>
      <c r="E25" s="205">
        <f>E22</f>
        <v>47299</v>
      </c>
      <c r="F25" s="185"/>
      <c r="G25" s="186" t="s">
        <v>261</v>
      </c>
      <c r="H25" s="187" t="s">
        <v>262</v>
      </c>
      <c r="I25" s="186"/>
      <c r="J25" s="185"/>
      <c r="K25" s="185"/>
      <c r="L25" s="185"/>
      <c r="M25" s="46" t="s">
        <v>202</v>
      </c>
      <c r="O25" s="160">
        <f>'Debt &amp; Refi'!I31</f>
        <v>0.00346265</v>
      </c>
      <c r="P25" s="160">
        <f>'Debt &amp; Refi'!J31</f>
        <v>0.003338141667</v>
      </c>
      <c r="Q25" s="160">
        <f>'Debt &amp; Refi'!K31</f>
        <v>0.003301916667</v>
      </c>
      <c r="R25" s="160">
        <f>'Debt &amp; Refi'!L31</f>
        <v>0.00312115</v>
      </c>
      <c r="S25" s="160">
        <f>'Debt &amp; Refi'!M31</f>
        <v>0.003081466667</v>
      </c>
      <c r="T25" s="160">
        <f>'Debt &amp; Refi'!N31</f>
        <v>0.003043908333</v>
      </c>
      <c r="U25" s="160">
        <f>'Debt &amp; Refi'!O31</f>
        <v>0.0030013</v>
      </c>
      <c r="V25" s="160">
        <f>'Debt &amp; Refi'!P31</f>
        <v>0.002948358333</v>
      </c>
      <c r="W25" s="160">
        <f>'Debt &amp; Refi'!Q31</f>
        <v>0.00291675</v>
      </c>
      <c r="X25" s="160">
        <f>'Debt &amp; Refi'!R31</f>
        <v>0.002794133333</v>
      </c>
      <c r="Y25" s="160">
        <f>'Debt &amp; Refi'!S31</f>
        <v>0.00277035</v>
      </c>
      <c r="Z25" s="160">
        <f>'Debt &amp; Refi'!T31</f>
        <v>0.002770608333</v>
      </c>
      <c r="AA25" s="160">
        <f>'Debt &amp; Refi'!U31</f>
        <v>0.002661266667</v>
      </c>
      <c r="AB25" s="160">
        <f>'Debt &amp; Refi'!V31</f>
        <v>0.0026536</v>
      </c>
      <c r="AC25" s="160">
        <f>'Debt &amp; Refi'!W31</f>
        <v>0.002653716667</v>
      </c>
      <c r="AD25" s="160">
        <f>'Debt &amp; Refi'!X31</f>
        <v>0.002617808333</v>
      </c>
      <c r="AE25" s="160">
        <f>'Debt &amp; Refi'!Y31</f>
        <v>0.002615341667</v>
      </c>
      <c r="AF25" s="160">
        <f>'Debt &amp; Refi'!Z31</f>
        <v>0.002615</v>
      </c>
      <c r="AG25" s="160">
        <f>'Debt &amp; Refi'!AA31</f>
        <v>0.002616433333</v>
      </c>
      <c r="AH25" s="160">
        <f>'Debt &amp; Refi'!AB31</f>
        <v>0.0026225</v>
      </c>
      <c r="AI25" s="160">
        <f>'Debt &amp; Refi'!AC31</f>
        <v>0.002630216667</v>
      </c>
      <c r="AJ25" s="160">
        <f>'Debt &amp; Refi'!AD31</f>
        <v>0.002637933333</v>
      </c>
      <c r="AK25" s="160">
        <f>'Debt &amp; Refi'!AE31</f>
        <v>0.002645958333</v>
      </c>
      <c r="AL25" s="160">
        <f>'Debt &amp; Refi'!AF31</f>
        <v>0.002655475</v>
      </c>
      <c r="AM25" s="160">
        <f>'Debt &amp; Refi'!AG31</f>
        <v>0.002665175</v>
      </c>
      <c r="AN25" s="160">
        <f>'Debt &amp; Refi'!AH31</f>
        <v>0.002675383333</v>
      </c>
      <c r="AO25" s="160">
        <f>'Debt &amp; Refi'!AI31</f>
        <v>0.002686641667</v>
      </c>
      <c r="AP25" s="160">
        <f>'Debt &amp; Refi'!AJ31</f>
        <v>0.002698441667</v>
      </c>
      <c r="AQ25" s="160">
        <f>'Debt &amp; Refi'!AK31</f>
        <v>0.002710458333</v>
      </c>
      <c r="AR25" s="160">
        <f>'Debt &amp; Refi'!AL31</f>
        <v>0.002721583333</v>
      </c>
      <c r="AS25" s="160">
        <f>'Debt &amp; Refi'!AM31</f>
        <v>0.002732541667</v>
      </c>
      <c r="AT25" s="160">
        <f>'Debt &amp; Refi'!AN31</f>
        <v>0.002743166667</v>
      </c>
      <c r="AU25" s="160">
        <f>'Debt &amp; Refi'!AO31</f>
        <v>0.002754241667</v>
      </c>
      <c r="AV25" s="160">
        <f>'Debt &amp; Refi'!AP31</f>
        <v>0.002764916667</v>
      </c>
      <c r="AW25" s="160">
        <f>'Debt &amp; Refi'!AQ31</f>
        <v>0.002776283333</v>
      </c>
      <c r="AX25" s="160">
        <f>'Debt &amp; Refi'!AR31</f>
        <v>0.002787008333</v>
      </c>
      <c r="AY25" s="160">
        <f>'Debt &amp; Refi'!AS31</f>
        <v>0.002796516667</v>
      </c>
      <c r="AZ25" s="160">
        <f>'Debt &amp; Refi'!AT31</f>
        <v>0.0028071</v>
      </c>
      <c r="BA25" s="160">
        <f>'Debt &amp; Refi'!AU31</f>
        <v>0.002817</v>
      </c>
      <c r="BB25" s="160">
        <f>'Debt &amp; Refi'!AV31</f>
        <v>0.002826691667</v>
      </c>
      <c r="BC25" s="160">
        <f>'Debt &amp; Refi'!AW31</f>
        <v>0.002836808333</v>
      </c>
      <c r="BD25" s="160">
        <f>'Debt &amp; Refi'!AX31</f>
        <v>0.002846141667</v>
      </c>
      <c r="BE25" s="160">
        <f>'Debt &amp; Refi'!AY31</f>
        <v>0.002856391667</v>
      </c>
      <c r="BF25" s="160">
        <f>'Debt &amp; Refi'!AZ31</f>
        <v>0.00286715</v>
      </c>
      <c r="BG25" s="160">
        <f>'Debt &amp; Refi'!BA31</f>
        <v>0.002877766667</v>
      </c>
      <c r="BH25" s="160">
        <f>'Debt &amp; Refi'!BB31</f>
        <v>0.002887458333</v>
      </c>
      <c r="BI25" s="160">
        <f>'Debt &amp; Refi'!BC31</f>
        <v>0.002898533333</v>
      </c>
      <c r="BJ25" s="160">
        <f>'Debt &amp; Refi'!BD31</f>
        <v>0.002909491667</v>
      </c>
      <c r="BK25" s="160">
        <f>'Debt &amp; Refi'!BE31</f>
        <v>0.002919858333</v>
      </c>
      <c r="BL25" s="160">
        <f>'Debt &amp; Refi'!BF31</f>
        <v>0.002931291667</v>
      </c>
      <c r="BM25" s="160">
        <f>'Debt &amp; Refi'!BG31</f>
        <v>0.002942266667</v>
      </c>
      <c r="BN25" s="160">
        <f>'Debt &amp; Refi'!BH31</f>
        <v>0.002953883333</v>
      </c>
      <c r="BO25" s="160">
        <f>'Debt &amp; Refi'!BI31</f>
        <v>0.002965358333</v>
      </c>
      <c r="BP25" s="160">
        <f>'Debt &amp; Refi'!BJ31</f>
        <v>0.002975025</v>
      </c>
      <c r="BQ25" s="160">
        <f>'Debt &amp; Refi'!BK31</f>
        <v>0.002986333333</v>
      </c>
      <c r="BR25" s="160">
        <f>'Debt &amp; Refi'!BL31</f>
        <v>0.002997766667</v>
      </c>
      <c r="BS25" s="160">
        <f>'Debt &amp; Refi'!BM31</f>
        <v>0.003009208333</v>
      </c>
      <c r="BT25" s="160">
        <f>'Debt &amp; Refi'!BN31</f>
        <v>0.003019958333</v>
      </c>
      <c r="BU25" s="160">
        <f>'Debt &amp; Refi'!BO31</f>
        <v>0.003031391667</v>
      </c>
      <c r="BV25" s="160">
        <f>'Debt &amp; Refi'!BP31</f>
        <v>0.003042866667</v>
      </c>
      <c r="BW25" s="160">
        <f>'Debt &amp; Refi'!BQ31</f>
        <v>0.003055041667</v>
      </c>
      <c r="BX25" s="160">
        <f>'Debt &amp; Refi'!BR31</f>
        <v>0.003066608333</v>
      </c>
      <c r="BY25" s="160">
        <f>'Debt &amp; Refi'!BS31</f>
        <v>0.003076666667</v>
      </c>
      <c r="BZ25" s="160">
        <f>'Debt &amp; Refi'!BT31</f>
        <v>0.0030885</v>
      </c>
      <c r="CA25" s="160">
        <f>'Debt &amp; Refi'!BU31</f>
        <v>0.003099958333</v>
      </c>
      <c r="CB25" s="160">
        <f>'Debt &amp; Refi'!BV31</f>
        <v>0.0031099</v>
      </c>
      <c r="CC25" s="160">
        <f>'Debt &amp; Refi'!BW31</f>
        <v>0.003121775</v>
      </c>
      <c r="CD25" s="160">
        <f>'Debt &amp; Refi'!BX31</f>
        <v>0.003132616667</v>
      </c>
      <c r="CE25" s="160">
        <f>'Debt &amp; Refi'!BY31</f>
        <v>0.00314295</v>
      </c>
      <c r="CF25" s="160">
        <f>'Debt &amp; Refi'!BZ31</f>
        <v>0.003154258333</v>
      </c>
      <c r="CG25" s="160">
        <f>'Debt &amp; Refi'!CA31</f>
        <v>0.003165133333</v>
      </c>
      <c r="CH25" s="160">
        <f>'Debt &amp; Refi'!CB31</f>
        <v>0.003175216667</v>
      </c>
      <c r="CI25" s="160">
        <f>'Debt &amp; Refi'!CC31</f>
        <v>0.003186241667</v>
      </c>
      <c r="CJ25" s="160">
        <f>'Debt &amp; Refi'!CD31</f>
        <v>0.003196825</v>
      </c>
      <c r="CK25" s="160">
        <f>'Debt &amp; Refi'!CE31</f>
        <v>0.0032063</v>
      </c>
      <c r="CL25" s="160">
        <f>'Debt &amp; Refi'!CF31</f>
        <v>0.0032167</v>
      </c>
      <c r="CM25" s="160">
        <f>'Debt &amp; Refi'!CG31</f>
        <v>0.003227008333</v>
      </c>
      <c r="CN25" s="160">
        <f>'Debt &amp; Refi'!CH31</f>
        <v>0.003236541667</v>
      </c>
      <c r="CO25" s="160">
        <f>'Debt &amp; Refi'!CI31</f>
        <v>0.003246683333</v>
      </c>
      <c r="CP25" s="160">
        <f>'Debt &amp; Refi'!CJ31</f>
        <v>0.003256366667</v>
      </c>
      <c r="CQ25" s="160">
        <f>'Debt &amp; Refi'!CK31</f>
        <v>0.003266983333</v>
      </c>
      <c r="CR25" s="160">
        <f>'Debt &amp; Refi'!CL31</f>
        <v>0.003276441667</v>
      </c>
      <c r="CS25" s="160">
        <f>'Debt &amp; Refi'!CM31</f>
        <v>0.003285566667</v>
      </c>
      <c r="CT25" s="160">
        <f>'Debt &amp; Refi'!CN31</f>
        <v>0.00329555</v>
      </c>
      <c r="CU25" s="160">
        <f>'Debt &amp; Refi'!CO31</f>
        <v>0.003304733333</v>
      </c>
      <c r="CV25" s="160">
        <f>'Debt &amp; Refi'!CP31</f>
        <v>0.003313916667</v>
      </c>
      <c r="CW25" s="160">
        <f>'Debt &amp; Refi'!CQ31</f>
        <v>0.003323275</v>
      </c>
      <c r="CX25" s="160">
        <f>'Debt &amp; Refi'!CR31</f>
        <v>0.00333255</v>
      </c>
      <c r="CY25" s="160">
        <f>'Debt &amp; Refi'!CS31</f>
        <v>0.003342166667</v>
      </c>
      <c r="CZ25" s="160">
        <f>'Debt &amp; Refi'!CT31</f>
        <v>0.0033503</v>
      </c>
      <c r="DA25" s="160">
        <f>'Debt &amp; Refi'!CU31</f>
        <v>0.003359616667</v>
      </c>
      <c r="DB25" s="160">
        <f>'Debt &amp; Refi'!CV31</f>
        <v>0.003367875</v>
      </c>
      <c r="DC25" s="160">
        <f>'Debt &amp; Refi'!CW31</f>
        <v>0.003377408333</v>
      </c>
      <c r="DD25" s="160">
        <f>'Debt &amp; Refi'!CX31</f>
        <v>0.003386166667</v>
      </c>
      <c r="DE25" s="160">
        <f>'Debt &amp; Refi'!CY31</f>
        <v>0.003395033333</v>
      </c>
      <c r="DF25" s="160">
        <f>'Debt &amp; Refi'!CZ31</f>
        <v>0.003404133333</v>
      </c>
      <c r="DG25" s="160">
        <f>'Debt &amp; Refi'!DA31</f>
        <v>0.003412866667</v>
      </c>
      <c r="DH25" s="160">
        <f>'Debt &amp; Refi'!DB31</f>
        <v>0.003422658333</v>
      </c>
      <c r="DI25" s="160">
        <f>'Debt &amp; Refi'!DC31</f>
        <v>0.00343125</v>
      </c>
      <c r="DJ25" s="160">
        <f>'Debt &amp; Refi'!DD31</f>
        <v>0.003439733333</v>
      </c>
      <c r="DK25" s="160">
        <f>'Debt &amp; Refi'!DE31</f>
        <v>0.003449066667</v>
      </c>
      <c r="DL25" s="160">
        <f>'Debt &amp; Refi'!DF31</f>
        <v>0.00345695</v>
      </c>
      <c r="DM25" s="160">
        <f>'Debt &amp; Refi'!DG31</f>
        <v>0.003466066667</v>
      </c>
      <c r="DN25" s="160">
        <f>'Debt &amp; Refi'!DH31</f>
        <v>0.003474358333</v>
      </c>
      <c r="DO25" s="160">
        <f>'Debt &amp; Refi'!DI31</f>
        <v>0.003483325</v>
      </c>
      <c r="DP25" s="160">
        <f>'Debt &amp; Refi'!DJ31</f>
        <v>0.003491866667</v>
      </c>
      <c r="DQ25" s="160">
        <f>'Debt &amp; Refi'!DK31</f>
        <v>0.003501491667</v>
      </c>
      <c r="DR25" s="160">
        <f>'Debt &amp; Refi'!DL31</f>
        <v>0.003510216667</v>
      </c>
      <c r="DS25" s="160">
        <f>'Debt &amp; Refi'!DM31</f>
        <v>0.003518116667</v>
      </c>
      <c r="DT25" s="160">
        <f>'Debt &amp; Refi'!DN31</f>
        <v>0.003527341667</v>
      </c>
      <c r="DU25" s="160">
        <f>'Debt &amp; Refi'!DO31</f>
        <v>0.003535708333</v>
      </c>
      <c r="DV25" s="160">
        <f>'Debt &amp; Refi'!DP31</f>
        <v>0.00354425</v>
      </c>
      <c r="DW25" s="160">
        <f>'Debt &amp; Refi'!DQ31</f>
        <v>0.003552991667</v>
      </c>
      <c r="DX25" s="160">
        <f>'Debt &amp; Refi'!DR31</f>
        <v>0.003560658333</v>
      </c>
      <c r="DY25" s="160">
        <f>'Debt &amp; Refi'!DS31</f>
        <v>0.003569566667</v>
      </c>
      <c r="DZ25" s="160">
        <f>'Debt &amp; Refi'!DT31</f>
        <v>0.0035786</v>
      </c>
      <c r="EA25" s="160">
        <f>'Debt &amp; Refi'!DU31</f>
        <v>0.003587183333</v>
      </c>
      <c r="EB25" s="160">
        <f>'Debt &amp; Refi'!DV31</f>
        <v>0.003594908333</v>
      </c>
      <c r="EC25" s="160">
        <f>'Debt &amp; Refi'!DW31</f>
        <v>0.003603958333</v>
      </c>
      <c r="ED25" s="160">
        <f>'Debt &amp; Refi'!DX31</f>
        <v>0.003612475</v>
      </c>
      <c r="EE25" s="160">
        <f>'Debt &amp; Refi'!DY31</f>
        <v>0.003620416667</v>
      </c>
      <c r="EF25" s="160">
        <f>'Debt &amp; Refi'!DZ31</f>
        <v>0.0036294</v>
      </c>
      <c r="EG25" s="160">
        <f>'Debt &amp; Refi'!EA31</f>
        <v>0.003637491667</v>
      </c>
      <c r="EH25" s="160">
        <f>'Debt &amp; Refi'!EB31</f>
        <v>0.003646508333</v>
      </c>
      <c r="EI25" s="160" t="str">
        <f>'Debt &amp; Refi'!EC31</f>
        <v>#N/A</v>
      </c>
      <c r="EJ25" s="160" t="str">
        <f>'Debt &amp; Refi'!ED31</f>
        <v>#N/A</v>
      </c>
      <c r="EK25" s="160" t="str">
        <f>'Debt &amp; Refi'!EE31</f>
        <v>#N/A</v>
      </c>
      <c r="EL25" s="160" t="str">
        <f>'Debt &amp; Refi'!EF31</f>
        <v>#N/A</v>
      </c>
      <c r="EM25" s="160" t="str">
        <f>'Debt &amp; Refi'!EG31</f>
        <v>#N/A</v>
      </c>
      <c r="EN25" s="160" t="str">
        <f>'Debt &amp; Refi'!EH31</f>
        <v>#N/A</v>
      </c>
      <c r="EO25" s="160" t="str">
        <f>'Debt &amp; Refi'!EI31</f>
        <v>#N/A</v>
      </c>
      <c r="EP25" s="160" t="str">
        <f>'Debt &amp; Refi'!EJ31</f>
        <v>#N/A</v>
      </c>
      <c r="EQ25" s="160" t="str">
        <f>'Debt &amp; Refi'!EK31</f>
        <v>#N/A</v>
      </c>
      <c r="ER25" s="160" t="str">
        <f>'Debt &amp; Refi'!EL31</f>
        <v>#N/A</v>
      </c>
      <c r="ES25" s="160" t="str">
        <f>'Debt &amp; Refi'!EM31</f>
        <v>#N/A</v>
      </c>
      <c r="ET25" s="160" t="str">
        <f>'Debt &amp; Refi'!EN31</f>
        <v>#N/A</v>
      </c>
      <c r="EU25" s="160" t="str">
        <f>'Debt &amp; Refi'!EO31</f>
        <v>#N/A</v>
      </c>
      <c r="EV25" s="160" t="str">
        <f>'Debt &amp; Refi'!EP31</f>
        <v>#N/A</v>
      </c>
      <c r="EW25" s="160" t="str">
        <f>'Debt &amp; Refi'!EQ31</f>
        <v>#N/A</v>
      </c>
      <c r="EX25" s="160" t="str">
        <f>'Debt &amp; Refi'!ER31</f>
        <v>#N/A</v>
      </c>
      <c r="EY25" s="160" t="str">
        <f>'Debt &amp; Refi'!ES31</f>
        <v>#N/A</v>
      </c>
      <c r="EZ25" s="160" t="str">
        <f>'Debt &amp; Refi'!ET31</f>
        <v>#N/A</v>
      </c>
      <c r="FA25" s="160" t="str">
        <f>'Debt &amp; Refi'!EU31</f>
        <v>#N/A</v>
      </c>
      <c r="FB25" s="160" t="str">
        <f>'Debt &amp; Refi'!EV31</f>
        <v>#N/A</v>
      </c>
      <c r="FC25" s="160" t="str">
        <f>'Debt &amp; Refi'!EW31</f>
        <v>#N/A</v>
      </c>
      <c r="FD25" s="160" t="str">
        <f>'Debt &amp; Refi'!EX31</f>
        <v>#N/A</v>
      </c>
      <c r="FE25" s="160" t="str">
        <f>'Debt &amp; Refi'!EY31</f>
        <v>#N/A</v>
      </c>
      <c r="FF25" s="160" t="str">
        <f>'Debt &amp; Refi'!EZ31</f>
        <v>#N/A</v>
      </c>
      <c r="FG25" s="160" t="str">
        <f>'Debt &amp; Refi'!FA31</f>
        <v>#N/A</v>
      </c>
      <c r="FH25" s="160" t="str">
        <f>'Debt &amp; Refi'!FB31</f>
        <v>#N/A</v>
      </c>
      <c r="FI25" s="160" t="str">
        <f>'Debt &amp; Refi'!FC31</f>
        <v>#N/A</v>
      </c>
      <c r="FJ25" s="160" t="str">
        <f>'Debt &amp; Refi'!FD31</f>
        <v>#N/A</v>
      </c>
      <c r="FK25" s="160" t="str">
        <f>'Debt &amp; Refi'!FE31</f>
        <v>#N/A</v>
      </c>
      <c r="FL25" s="160" t="str">
        <f>'Debt &amp; Refi'!FF31</f>
        <v>#N/A</v>
      </c>
      <c r="FM25" s="160" t="str">
        <f>'Debt &amp; Refi'!FG31</f>
        <v>#N/A</v>
      </c>
      <c r="FN25" s="160" t="str">
        <f>'Debt &amp; Refi'!FH31</f>
        <v>#N/A</v>
      </c>
      <c r="FO25" s="160" t="str">
        <f>'Debt &amp; Refi'!FI31</f>
        <v>#N/A</v>
      </c>
      <c r="FP25" s="160" t="str">
        <f>'Debt &amp; Refi'!FJ31</f>
        <v>#N/A</v>
      </c>
      <c r="FQ25" s="160" t="str">
        <f>'Debt &amp; Refi'!FK31</f>
        <v>#N/A</v>
      </c>
      <c r="FR25" s="160" t="str">
        <f>'Debt &amp; Refi'!FL31</f>
        <v>#N/A</v>
      </c>
      <c r="FS25" s="160" t="str">
        <f>'Debt &amp; Refi'!FM31</f>
        <v>#N/A</v>
      </c>
      <c r="FT25" s="160" t="str">
        <f>'Debt &amp; Refi'!FN31</f>
        <v>#N/A</v>
      </c>
      <c r="FU25" s="160" t="str">
        <f>'Debt &amp; Refi'!FO31</f>
        <v>#N/A</v>
      </c>
      <c r="FV25" s="160" t="str">
        <f>'Debt &amp; Refi'!FP31</f>
        <v>#N/A</v>
      </c>
      <c r="FW25" s="160" t="str">
        <f>'Debt &amp; Refi'!FQ31</f>
        <v>#N/A</v>
      </c>
      <c r="FX25" s="160" t="str">
        <f>'Debt &amp; Refi'!FR31</f>
        <v>#N/A</v>
      </c>
      <c r="FY25" s="160" t="str">
        <f>'Debt &amp; Refi'!FS31</f>
        <v>#N/A</v>
      </c>
      <c r="FZ25" s="160" t="str">
        <f>'Debt &amp; Refi'!FT31</f>
        <v>#N/A</v>
      </c>
      <c r="GA25" s="160" t="str">
        <f>'Debt &amp; Refi'!FU31</f>
        <v>#N/A</v>
      </c>
      <c r="GB25" s="160" t="str">
        <f>'Debt &amp; Refi'!FV31</f>
        <v>#N/A</v>
      </c>
      <c r="GC25" s="160" t="str">
        <f>'Debt &amp; Refi'!FW31</f>
        <v>#N/A</v>
      </c>
      <c r="GD25" s="160" t="str">
        <f>'Debt &amp; Refi'!FX31</f>
        <v>#N/A</v>
      </c>
      <c r="GE25" s="160" t="str">
        <f>'Debt &amp; Refi'!FY31</f>
        <v>#N/A</v>
      </c>
      <c r="GF25" s="160" t="str">
        <f>'Debt &amp; Refi'!FZ31</f>
        <v>#N/A</v>
      </c>
      <c r="GG25" s="160" t="str">
        <f>'Debt &amp; Refi'!GA31</f>
        <v>#N/A</v>
      </c>
      <c r="GH25" s="160" t="str">
        <f>'Debt &amp; Refi'!GB31</f>
        <v>#N/A</v>
      </c>
      <c r="GI25" s="160" t="str">
        <f>'Debt &amp; Refi'!GC31</f>
        <v>#N/A</v>
      </c>
      <c r="GJ25" s="160" t="str">
        <f>'Debt &amp; Refi'!GD31</f>
        <v>#N/A</v>
      </c>
      <c r="GK25" s="160" t="str">
        <f>'Debt &amp; Refi'!GE31</f>
        <v>#N/A</v>
      </c>
      <c r="GL25" s="160" t="str">
        <f>'Debt &amp; Refi'!GF31</f>
        <v>#N/A</v>
      </c>
      <c r="GM25" s="160" t="str">
        <f>'Debt &amp; Refi'!GG31</f>
        <v>#N/A</v>
      </c>
      <c r="GN25" s="160" t="str">
        <f>'Debt &amp; Refi'!GH31</f>
        <v>#N/A</v>
      </c>
      <c r="GO25" s="160" t="str">
        <f>'Debt &amp; Refi'!GI31</f>
        <v>#N/A</v>
      </c>
      <c r="GP25" s="160" t="str">
        <f>'Debt &amp; Refi'!GJ31</f>
        <v>#N/A</v>
      </c>
      <c r="GQ25" s="160" t="str">
        <f>'Debt &amp; Refi'!GK31</f>
        <v>#N/A</v>
      </c>
      <c r="GR25" s="160" t="str">
        <f>'Debt &amp; Refi'!GL31</f>
        <v>#N/A</v>
      </c>
      <c r="GS25" s="160" t="str">
        <f>'Debt &amp; Refi'!GM31</f>
        <v>#N/A</v>
      </c>
      <c r="GT25" s="160" t="str">
        <f>'Debt &amp; Refi'!GN31</f>
        <v>#N/A</v>
      </c>
      <c r="GU25" s="160" t="str">
        <f>'Debt &amp; Refi'!GO31</f>
        <v>#N/A</v>
      </c>
      <c r="GV25" s="160" t="str">
        <f>'Debt &amp; Refi'!GP31</f>
        <v>#N/A</v>
      </c>
      <c r="GW25" s="160" t="str">
        <f>'Debt &amp; Refi'!GQ31</f>
        <v>#N/A</v>
      </c>
      <c r="GX25" s="160" t="str">
        <f>'Debt &amp; Refi'!GR31</f>
        <v>#N/A</v>
      </c>
      <c r="GY25" s="160" t="str">
        <f>'Debt &amp; Refi'!GS31</f>
        <v>#N/A</v>
      </c>
      <c r="GZ25" s="160" t="str">
        <f>'Debt &amp; Refi'!GT31</f>
        <v>#N/A</v>
      </c>
      <c r="HA25" s="160" t="str">
        <f>'Debt &amp; Refi'!GU31</f>
        <v>#N/A</v>
      </c>
      <c r="HB25" s="160" t="str">
        <f>'Debt &amp; Refi'!GV31</f>
        <v>#N/A</v>
      </c>
      <c r="HC25" s="160" t="str">
        <f>'Debt &amp; Refi'!GW31</f>
        <v>#N/A</v>
      </c>
      <c r="HD25" s="160" t="str">
        <f>'Debt &amp; Refi'!GX31</f>
        <v>#N/A</v>
      </c>
      <c r="HE25" s="160" t="str">
        <f>'Debt &amp; Refi'!GY31</f>
        <v>#N/A</v>
      </c>
      <c r="HF25" s="160" t="str">
        <f>'Debt &amp; Refi'!GZ31</f>
        <v>#N/A</v>
      </c>
      <c r="HG25" s="160" t="str">
        <f>'Debt &amp; Refi'!HA31</f>
        <v>#N/A</v>
      </c>
      <c r="HH25" s="160" t="str">
        <f>'Debt &amp; Refi'!HB31</f>
        <v>#N/A</v>
      </c>
      <c r="HI25" s="160" t="str">
        <f>'Debt &amp; Refi'!HC31</f>
        <v>#N/A</v>
      </c>
      <c r="HJ25" s="160" t="str">
        <f>'Debt &amp; Refi'!HD31</f>
        <v>#N/A</v>
      </c>
      <c r="HK25" s="160" t="str">
        <f>'Debt &amp; Refi'!HE31</f>
        <v>#N/A</v>
      </c>
      <c r="HL25" s="160" t="str">
        <f>'Debt &amp; Refi'!HF31</f>
        <v>#N/A</v>
      </c>
      <c r="HM25" s="160" t="str">
        <f>'Debt &amp; Refi'!HG31</f>
        <v>#N/A</v>
      </c>
      <c r="HN25" s="160" t="str">
        <f>'Debt &amp; Refi'!HH31</f>
        <v>#N/A</v>
      </c>
      <c r="HO25" s="160" t="str">
        <f>'Debt &amp; Refi'!HI31</f>
        <v>#N/A</v>
      </c>
      <c r="HP25" s="160" t="str">
        <f>'Debt &amp; Refi'!HJ31</f>
        <v>#N/A</v>
      </c>
      <c r="HQ25" s="160" t="str">
        <f>'Debt &amp; Refi'!HK31</f>
        <v>#N/A</v>
      </c>
      <c r="HR25" s="160" t="str">
        <f>'Debt &amp; Refi'!HL31</f>
        <v>#N/A</v>
      </c>
      <c r="HS25" s="160" t="str">
        <f>'Debt &amp; Refi'!HM31</f>
        <v>#N/A</v>
      </c>
      <c r="HT25" s="160" t="str">
        <f>'Debt &amp; Refi'!HN31</f>
        <v>#N/A</v>
      </c>
      <c r="HU25" s="160" t="str">
        <f>'Debt &amp; Refi'!HO31</f>
        <v>#N/A</v>
      </c>
      <c r="HV25" s="160" t="str">
        <f>'Debt &amp; Refi'!HP31</f>
        <v>#N/A</v>
      </c>
      <c r="HW25" s="160" t="str">
        <f>'Debt &amp; Refi'!HQ31</f>
        <v>#N/A</v>
      </c>
      <c r="HX25" s="160" t="str">
        <f>'Debt &amp; Refi'!HR31</f>
        <v>#N/A</v>
      </c>
      <c r="HY25" s="160" t="str">
        <f>'Debt &amp; Refi'!HS31</f>
        <v>#N/A</v>
      </c>
      <c r="HZ25" s="160" t="str">
        <f>'Debt &amp; Refi'!HT31</f>
        <v>#N/A</v>
      </c>
      <c r="IA25" s="160" t="str">
        <f>'Debt &amp; Refi'!HU31</f>
        <v>#N/A</v>
      </c>
      <c r="IB25" s="160" t="str">
        <f>'Debt &amp; Refi'!HV31</f>
        <v>#N/A</v>
      </c>
      <c r="IC25" s="160" t="str">
        <f>'Debt &amp; Refi'!HW31</f>
        <v>#N/A</v>
      </c>
      <c r="ID25" s="160" t="str">
        <f>'Debt &amp; Refi'!HX31</f>
        <v>#N/A</v>
      </c>
      <c r="IE25" s="160" t="str">
        <f>'Debt &amp; Refi'!HY31</f>
        <v>#N/A</v>
      </c>
      <c r="IF25" s="160" t="str">
        <f>'Debt &amp; Refi'!HZ31</f>
        <v>#N/A</v>
      </c>
      <c r="IG25" s="160" t="str">
        <f>'Debt &amp; Refi'!IA31</f>
        <v>#N/A</v>
      </c>
      <c r="IH25" s="160" t="str">
        <f>'Debt &amp; Refi'!IB31</f>
        <v>#N/A</v>
      </c>
      <c r="II25" s="160" t="str">
        <f>'Debt &amp; Refi'!IC31</f>
        <v>#N/A</v>
      </c>
      <c r="IJ25" s="160" t="str">
        <f>'Debt &amp; Refi'!ID31</f>
        <v>#N/A</v>
      </c>
      <c r="IK25" s="160" t="str">
        <f>'Debt &amp; Refi'!IE31</f>
        <v>#N/A</v>
      </c>
      <c r="IL25" s="160" t="str">
        <f>'Debt &amp; Refi'!IF31</f>
        <v>#N/A</v>
      </c>
      <c r="IM25" s="160" t="str">
        <f>'Debt &amp; Refi'!IG31</f>
        <v>#N/A</v>
      </c>
      <c r="IN25" s="160" t="str">
        <f>'Debt &amp; Refi'!IH31</f>
        <v>#N/A</v>
      </c>
      <c r="IO25" s="160" t="str">
        <f>'Debt &amp; Refi'!II31</f>
        <v>#N/A</v>
      </c>
      <c r="IP25" s="160" t="str">
        <f>'Debt &amp; Refi'!IJ31</f>
        <v>#N/A</v>
      </c>
      <c r="IQ25" s="160" t="str">
        <f>'Debt &amp; Refi'!IK31</f>
        <v>#N/A</v>
      </c>
      <c r="IR25" s="160" t="str">
        <f>'Debt &amp; Refi'!IL31</f>
        <v>#N/A</v>
      </c>
      <c r="IS25" s="160" t="str">
        <f>'Debt &amp; Refi'!IM31</f>
        <v>#N/A</v>
      </c>
      <c r="IT25" s="160" t="str">
        <f>'Debt &amp; Refi'!IN31</f>
        <v>#N/A</v>
      </c>
      <c r="IU25" s="160" t="str">
        <f>'Debt &amp; Refi'!IO31</f>
        <v>#N/A</v>
      </c>
      <c r="IV25" s="160" t="str">
        <f>'Debt &amp; Refi'!IP31</f>
        <v>#N/A</v>
      </c>
      <c r="IW25" s="160" t="str">
        <f>'Debt &amp; Refi'!IQ31</f>
        <v>#N/A</v>
      </c>
      <c r="IX25" s="160" t="str">
        <f>'Debt &amp; Refi'!IR31</f>
        <v>#N/A</v>
      </c>
      <c r="IY25" s="160" t="str">
        <f>'Debt &amp; Refi'!IS31</f>
        <v>#N/A</v>
      </c>
      <c r="IZ25" s="160" t="str">
        <f>'Debt &amp; Refi'!IT31</f>
        <v>#N/A</v>
      </c>
      <c r="JA25" s="160" t="str">
        <f>'Debt &amp; Refi'!IU31</f>
        <v>#N/A</v>
      </c>
      <c r="JB25" s="160" t="str">
        <f>'Debt &amp; Refi'!IV31</f>
        <v>#N/A</v>
      </c>
      <c r="JC25" s="160" t="str">
        <f>'Debt &amp; Refi'!IW31</f>
        <v>#N/A</v>
      </c>
      <c r="JD25" s="160" t="str">
        <f>'Debt &amp; Refi'!IX31</f>
        <v>#N/A</v>
      </c>
      <c r="JE25" s="160" t="str">
        <f>'Debt &amp; Refi'!IY31</f>
        <v>#N/A</v>
      </c>
      <c r="JF25" s="160" t="str">
        <f>'Debt &amp; Refi'!IZ31</f>
        <v>#N/A</v>
      </c>
      <c r="JG25" s="160" t="str">
        <f>'Debt &amp; Refi'!JA31</f>
        <v>#N/A</v>
      </c>
      <c r="JH25" s="160" t="str">
        <f>'Debt &amp; Refi'!JB31</f>
        <v>#N/A</v>
      </c>
      <c r="JI25" s="160" t="str">
        <f>'Debt &amp; Refi'!JC31</f>
        <v>#N/A</v>
      </c>
      <c r="JJ25" s="160" t="str">
        <f>'Debt &amp; Refi'!JD31</f>
        <v>#N/A</v>
      </c>
      <c r="JK25" s="160" t="str">
        <f>'Debt &amp; Refi'!JE31</f>
        <v>#N/A</v>
      </c>
      <c r="JL25" s="160" t="str">
        <f>'Debt &amp; Refi'!JF31</f>
        <v>#N/A</v>
      </c>
      <c r="JM25" s="160" t="str">
        <f>'Debt &amp; Refi'!JG31</f>
        <v>#N/A</v>
      </c>
      <c r="JN25" s="160" t="str">
        <f>'Debt &amp; Refi'!JH31</f>
        <v>#N/A</v>
      </c>
      <c r="JO25" s="160" t="str">
        <f>'Debt &amp; Refi'!JI31</f>
        <v>#N/A</v>
      </c>
      <c r="JP25" s="160" t="str">
        <f>'Debt &amp; Refi'!JJ31</f>
        <v>#N/A</v>
      </c>
      <c r="JQ25" s="160" t="str">
        <f>'Debt &amp; Refi'!JK31</f>
        <v>#N/A</v>
      </c>
      <c r="JR25" s="160" t="str">
        <f>'Debt &amp; Refi'!JL31</f>
        <v>#N/A</v>
      </c>
      <c r="JS25" s="160" t="str">
        <f>'Debt &amp; Refi'!JM31</f>
        <v>#N/A</v>
      </c>
      <c r="JT25" s="160" t="str">
        <f>'Debt &amp; Refi'!JN31</f>
        <v>#N/A</v>
      </c>
      <c r="JU25" s="160" t="str">
        <f>'Debt &amp; Refi'!JO31</f>
        <v>#N/A</v>
      </c>
      <c r="JV25" s="160" t="str">
        <f>'Debt &amp; Refi'!JP31</f>
        <v>#N/A</v>
      </c>
      <c r="JW25" s="160" t="str">
        <f>'Debt &amp; Refi'!JQ31</f>
        <v>#N/A</v>
      </c>
      <c r="JX25" s="160" t="str">
        <f>'Debt &amp; Refi'!JR31</f>
        <v>#N/A</v>
      </c>
      <c r="JY25" s="160" t="str">
        <f>'Debt &amp; Refi'!JS31</f>
        <v>#N/A</v>
      </c>
      <c r="JZ25" s="160" t="str">
        <f>'Debt &amp; Refi'!JT31</f>
        <v>#N/A</v>
      </c>
      <c r="KA25" s="160" t="str">
        <f>'Debt &amp; Refi'!JU31</f>
        <v>#N/A</v>
      </c>
      <c r="KB25" s="160" t="str">
        <f>'Debt &amp; Refi'!JV31</f>
        <v>#N/A</v>
      </c>
      <c r="KC25" s="160" t="str">
        <f>'Debt &amp; Refi'!JW31</f>
        <v>#N/A</v>
      </c>
      <c r="KD25" s="160" t="str">
        <f>'Debt &amp; Refi'!JX31</f>
        <v>#N/A</v>
      </c>
      <c r="KE25" s="160" t="str">
        <f>'Debt &amp; Refi'!JY31</f>
        <v>#N/A</v>
      </c>
      <c r="KF25" s="160" t="str">
        <f>'Debt &amp; Refi'!JZ31</f>
        <v>#N/A</v>
      </c>
      <c r="KG25" s="160" t="str">
        <f>'Debt &amp; Refi'!KA31</f>
        <v>#N/A</v>
      </c>
      <c r="KH25" s="160" t="str">
        <f>'Debt &amp; Refi'!KB31</f>
        <v>#N/A</v>
      </c>
      <c r="KI25" s="160" t="str">
        <f>'Debt &amp; Refi'!KC31</f>
        <v>#N/A</v>
      </c>
      <c r="KJ25" s="160" t="str">
        <f>'Debt &amp; Refi'!KD31</f>
        <v>#N/A</v>
      </c>
      <c r="KK25" s="160" t="str">
        <f>'Debt &amp; Refi'!KE31</f>
        <v>#N/A</v>
      </c>
      <c r="KL25" s="160" t="str">
        <f>'Debt &amp; Refi'!KF31</f>
        <v>#N/A</v>
      </c>
      <c r="KM25" s="160" t="str">
        <f>'Debt &amp; Refi'!KG31</f>
        <v>#N/A</v>
      </c>
      <c r="KN25" s="160" t="str">
        <f>'Debt &amp; Refi'!KH31</f>
        <v>#N/A</v>
      </c>
      <c r="KO25" s="160" t="str">
        <f>'Debt &amp; Refi'!KI31</f>
        <v>#N/A</v>
      </c>
      <c r="KP25" s="160" t="str">
        <f>'Debt &amp; Refi'!KJ31</f>
        <v>#N/A</v>
      </c>
      <c r="KQ25" s="160" t="str">
        <f>'Debt &amp; Refi'!KK31</f>
        <v>#N/A</v>
      </c>
      <c r="KR25" s="160" t="str">
        <f>'Debt &amp; Refi'!KL31</f>
        <v>#N/A</v>
      </c>
      <c r="KS25" s="160" t="str">
        <f>'Debt &amp; Refi'!KM31</f>
        <v>#N/A</v>
      </c>
      <c r="KT25" s="160" t="str">
        <f>'Debt &amp; Refi'!KN31</f>
        <v>#N/A</v>
      </c>
      <c r="KU25" s="160" t="str">
        <f>'Debt &amp; Refi'!KO31</f>
        <v>#N/A</v>
      </c>
      <c r="KV25" s="160" t="str">
        <f>'Debt &amp; Refi'!KP31</f>
        <v>#N/A</v>
      </c>
      <c r="KW25" s="160" t="str">
        <f>'Debt &amp; Refi'!KQ31</f>
        <v>#N/A</v>
      </c>
      <c r="KX25" s="160" t="str">
        <f>'Debt &amp; Refi'!KR31</f>
        <v>#N/A</v>
      </c>
      <c r="KY25" s="160" t="str">
        <f>'Debt &amp; Refi'!KS31</f>
        <v>#N/A</v>
      </c>
      <c r="KZ25" s="160" t="str">
        <f>'Debt &amp; Refi'!KT31</f>
        <v>#N/A</v>
      </c>
      <c r="LA25" s="160" t="str">
        <f>'Debt &amp; Refi'!KU31</f>
        <v>#N/A</v>
      </c>
      <c r="LB25" s="160" t="str">
        <f>'Debt &amp; Refi'!KV31</f>
        <v>#N/A</v>
      </c>
      <c r="LC25" s="160" t="str">
        <f>'Debt &amp; Refi'!KW31</f>
        <v>#N/A</v>
      </c>
      <c r="LD25" s="160" t="str">
        <f>'Debt &amp; Refi'!KX31</f>
        <v>#N/A</v>
      </c>
      <c r="LE25" s="160" t="str">
        <f>'Debt &amp; Refi'!KY31</f>
        <v>#N/A</v>
      </c>
      <c r="LF25" s="160" t="str">
        <f>'Debt &amp; Refi'!KZ31</f>
        <v>#N/A</v>
      </c>
      <c r="LG25" s="160" t="str">
        <f>'Debt &amp; Refi'!LA31</f>
        <v>#N/A</v>
      </c>
      <c r="LH25" s="160" t="str">
        <f>'Debt &amp; Refi'!LB31</f>
        <v>#N/A</v>
      </c>
      <c r="LI25" s="160" t="str">
        <f>'Debt &amp; Refi'!LC31</f>
        <v>#N/A</v>
      </c>
      <c r="LJ25" s="160" t="str">
        <f>'Debt &amp; Refi'!LD31</f>
        <v>#N/A</v>
      </c>
      <c r="LK25" s="160" t="str">
        <f>'Debt &amp; Refi'!LE31</f>
        <v>#N/A</v>
      </c>
      <c r="LL25" s="160" t="str">
        <f>'Debt &amp; Refi'!LF31</f>
        <v>#N/A</v>
      </c>
      <c r="LM25" s="160" t="str">
        <f>'Debt &amp; Refi'!LG31</f>
        <v>#N/A</v>
      </c>
      <c r="LN25" s="160" t="str">
        <f>'Debt &amp; Refi'!LH31</f>
        <v>#N/A</v>
      </c>
      <c r="LO25" s="160" t="str">
        <f>'Debt &amp; Refi'!LI31</f>
        <v>#N/A</v>
      </c>
      <c r="LP25" s="160" t="str">
        <f>'Debt &amp; Refi'!LJ31</f>
        <v>#N/A</v>
      </c>
      <c r="LQ25" s="160" t="str">
        <f>'Debt &amp; Refi'!LK31</f>
        <v>#N/A</v>
      </c>
      <c r="LR25" s="160" t="str">
        <f>'Debt &amp; Refi'!LL31</f>
        <v>#N/A</v>
      </c>
      <c r="LS25" s="160" t="str">
        <f>'Debt &amp; Refi'!LM31</f>
        <v>#N/A</v>
      </c>
      <c r="LT25" s="160" t="str">
        <f>'Debt &amp; Refi'!LN31</f>
        <v>#N/A</v>
      </c>
      <c r="LU25" s="160" t="str">
        <f>'Debt &amp; Refi'!LO31</f>
        <v>#N/A</v>
      </c>
      <c r="LV25" s="160" t="str">
        <f>'Debt &amp; Refi'!LP31</f>
        <v>#N/A</v>
      </c>
      <c r="LW25" s="160" t="str">
        <f>'Debt &amp; Refi'!LQ31</f>
        <v>#N/A</v>
      </c>
      <c r="LX25" s="160" t="str">
        <f>'Debt &amp; Refi'!LR31</f>
        <v>#N/A</v>
      </c>
      <c r="LY25" s="160" t="str">
        <f>'Debt &amp; Refi'!LS31</f>
        <v>#N/A</v>
      </c>
      <c r="LZ25" s="160" t="str">
        <f>'Debt &amp; Refi'!LT31</f>
        <v>#N/A</v>
      </c>
      <c r="MA25" s="160" t="str">
        <f>'Debt &amp; Refi'!LU31</f>
        <v>#N/A</v>
      </c>
      <c r="MB25" s="160" t="str">
        <f>'Debt &amp; Refi'!LV31</f>
        <v>#N/A</v>
      </c>
      <c r="MC25" s="160" t="str">
        <f>'Debt &amp; Refi'!LW31</f>
        <v>#N/A</v>
      </c>
      <c r="MD25" s="160" t="str">
        <f>'Debt &amp; Refi'!LX31</f>
        <v>#N/A</v>
      </c>
      <c r="ME25" s="160" t="str">
        <f>'Debt &amp; Refi'!LY31</f>
        <v>#N/A</v>
      </c>
      <c r="MF25" s="160" t="str">
        <f>'Debt &amp; Refi'!LZ31</f>
        <v>#N/A</v>
      </c>
      <c r="MG25" s="160" t="str">
        <f>'Debt &amp; Refi'!MA31</f>
        <v>#N/A</v>
      </c>
      <c r="MH25" s="160" t="str">
        <f>'Debt &amp; Refi'!MB31</f>
        <v>#N/A</v>
      </c>
      <c r="MI25" s="160" t="str">
        <f>'Debt &amp; Refi'!MC31</f>
        <v>#N/A</v>
      </c>
      <c r="MJ25" s="160" t="str">
        <f>'Debt &amp; Refi'!MD31</f>
        <v>#N/A</v>
      </c>
      <c r="MK25" s="160" t="str">
        <f>'Debt &amp; Refi'!ME31</f>
        <v>#N/A</v>
      </c>
      <c r="ML25" s="160" t="str">
        <f>'Debt &amp; Refi'!MF31</f>
        <v>#N/A</v>
      </c>
      <c r="MM25" s="160" t="str">
        <f>'Debt &amp; Refi'!MG31</f>
        <v>#N/A</v>
      </c>
      <c r="MN25" s="160" t="str">
        <f>'Debt &amp; Refi'!MH31</f>
        <v>#N/A</v>
      </c>
      <c r="MO25" s="160" t="str">
        <f>'Debt &amp; Refi'!MI31</f>
        <v>#N/A</v>
      </c>
      <c r="MP25" s="160" t="str">
        <f>'Debt &amp; Refi'!MJ31</f>
        <v>#N/A</v>
      </c>
      <c r="MQ25" s="160" t="str">
        <f>'Debt &amp; Refi'!MK31</f>
        <v>#N/A</v>
      </c>
      <c r="MR25" s="160" t="str">
        <f>'Debt &amp; Refi'!ML31</f>
        <v>#N/A</v>
      </c>
      <c r="MS25" s="160" t="str">
        <f>'Debt &amp; Refi'!MM31</f>
        <v>#N/A</v>
      </c>
      <c r="MT25" s="160" t="str">
        <f>'Debt &amp; Refi'!MN31</f>
        <v>#N/A</v>
      </c>
      <c r="MU25" s="160" t="str">
        <f>'Debt &amp; Refi'!MO31</f>
        <v>#N/A</v>
      </c>
      <c r="MV25" s="160" t="str">
        <f>'Debt &amp; Refi'!MP31</f>
        <v>#N/A</v>
      </c>
      <c r="MW25" s="160" t="str">
        <f>'Debt &amp; Refi'!MQ31</f>
        <v>#N/A</v>
      </c>
      <c r="MX25" s="160" t="str">
        <f>'Debt &amp; Refi'!MR31</f>
        <v>#N/A</v>
      </c>
      <c r="MY25" s="160" t="str">
        <f>'Debt &amp; Refi'!MS31</f>
        <v>#N/A</v>
      </c>
      <c r="MZ25" s="160" t="str">
        <f>'Debt &amp; Refi'!MT31</f>
        <v>#N/A</v>
      </c>
      <c r="NA25" s="160" t="str">
        <f>'Debt &amp; Refi'!MU31</f>
        <v>#N/A</v>
      </c>
      <c r="NB25" s="160" t="str">
        <f>'Debt &amp; Refi'!MV31</f>
        <v>#N/A</v>
      </c>
      <c r="NC25" s="160" t="str">
        <f>'Debt &amp; Refi'!MW31</f>
        <v>#N/A</v>
      </c>
      <c r="ND25" s="160" t="str">
        <f>'Debt &amp; Refi'!MX31</f>
        <v>#N/A</v>
      </c>
      <c r="NE25" s="160" t="str">
        <f>'Debt &amp; Refi'!MY31</f>
        <v>#N/A</v>
      </c>
      <c r="NF25" s="160" t="str">
        <f>'Debt &amp; Refi'!MZ31</f>
        <v>#N/A</v>
      </c>
      <c r="NG25" s="160" t="str">
        <f>'Debt &amp; Refi'!NA31</f>
        <v>#N/A</v>
      </c>
      <c r="NH25" s="160" t="str">
        <f>'Debt &amp; Refi'!NB31</f>
        <v>#N/A</v>
      </c>
      <c r="NI25" s="160" t="str">
        <f>'Debt &amp; Refi'!NC31</f>
        <v>#N/A</v>
      </c>
      <c r="NJ25" s="160" t="str">
        <f>'Debt &amp; Refi'!ND31</f>
        <v>#N/A</v>
      </c>
      <c r="NK25" s="160" t="str">
        <f>'Debt &amp; Refi'!NE31</f>
        <v>#N/A</v>
      </c>
      <c r="NL25" s="160" t="str">
        <f>'Debt &amp; Refi'!NF31</f>
        <v>#N/A</v>
      </c>
      <c r="NM25" s="160" t="str">
        <f>'Debt &amp; Refi'!NG31</f>
        <v>#N/A</v>
      </c>
      <c r="NN25" s="160" t="str">
        <f>'Debt &amp; Refi'!NH31</f>
        <v>#N/A</v>
      </c>
      <c r="NO25" s="163" t="str">
        <f>'Debt &amp; Refi'!NI31</f>
        <v>#N/A</v>
      </c>
    </row>
    <row r="26" ht="19.5" customHeight="1">
      <c r="A26" s="186"/>
      <c r="B26" s="186" t="s">
        <v>267</v>
      </c>
      <c r="C26" s="211">
        <v>1.2</v>
      </c>
      <c r="D26" s="186" t="s">
        <v>260</v>
      </c>
      <c r="E26" s="205">
        <f>EOMONTH(E25,6)</f>
        <v>47483</v>
      </c>
      <c r="F26" s="185"/>
      <c r="G26" s="186"/>
      <c r="H26" s="186"/>
      <c r="I26" s="186"/>
      <c r="J26" s="185"/>
      <c r="K26" s="185"/>
      <c r="L26" s="185"/>
      <c r="M26" s="46" t="s">
        <v>102</v>
      </c>
      <c r="O26" s="103">
        <f>'Debt &amp; Refi'!I32</f>
        <v>0.003333333333</v>
      </c>
      <c r="P26" s="103">
        <f>'Debt &amp; Refi'!J32</f>
        <v>0.003333333333</v>
      </c>
      <c r="Q26" s="103">
        <f>'Debt &amp; Refi'!K32</f>
        <v>0.003333333333</v>
      </c>
      <c r="R26" s="103">
        <f>'Debt &amp; Refi'!L32</f>
        <v>0.003333333333</v>
      </c>
      <c r="S26" s="103">
        <f>'Debt &amp; Refi'!M32</f>
        <v>0.003333333333</v>
      </c>
      <c r="T26" s="103">
        <f>'Debt &amp; Refi'!N32</f>
        <v>0.003333333333</v>
      </c>
      <c r="U26" s="103">
        <f>'Debt &amp; Refi'!O32</f>
        <v>0.003333333333</v>
      </c>
      <c r="V26" s="103">
        <f>'Debt &amp; Refi'!P32</f>
        <v>0.003333333333</v>
      </c>
      <c r="W26" s="103">
        <f>'Debt &amp; Refi'!Q32</f>
        <v>0.003333333333</v>
      </c>
      <c r="X26" s="103">
        <f>'Debt &amp; Refi'!R32</f>
        <v>0.003333333333</v>
      </c>
      <c r="Y26" s="103">
        <f>'Debt &amp; Refi'!S32</f>
        <v>0.003333333333</v>
      </c>
      <c r="Z26" s="103">
        <f>'Debt &amp; Refi'!T32</f>
        <v>0.003333333333</v>
      </c>
      <c r="AA26" s="103">
        <f>'Debt &amp; Refi'!U32</f>
        <v>0.003333333333</v>
      </c>
      <c r="AB26" s="103">
        <f>'Debt &amp; Refi'!V32</f>
        <v>0.003333333333</v>
      </c>
      <c r="AC26" s="103">
        <f>'Debt &amp; Refi'!W32</f>
        <v>0.003333333333</v>
      </c>
      <c r="AD26" s="103">
        <f>'Debt &amp; Refi'!X32</f>
        <v>0.003333333333</v>
      </c>
      <c r="AE26" s="103">
        <f>'Debt &amp; Refi'!Y32</f>
        <v>0.003333333333</v>
      </c>
      <c r="AF26" s="103">
        <f>'Debt &amp; Refi'!Z32</f>
        <v>0.003333333333</v>
      </c>
      <c r="AG26" s="103">
        <f>'Debt &amp; Refi'!AA32</f>
        <v>0.003333333333</v>
      </c>
      <c r="AH26" s="103">
        <f>'Debt &amp; Refi'!AB32</f>
        <v>0.003333333333</v>
      </c>
      <c r="AI26" s="103">
        <f>'Debt &amp; Refi'!AC32</f>
        <v>0.003333333333</v>
      </c>
      <c r="AJ26" s="103">
        <f>'Debt &amp; Refi'!AD32</f>
        <v>0.003333333333</v>
      </c>
      <c r="AK26" s="103">
        <f>'Debt &amp; Refi'!AE32</f>
        <v>0.003333333333</v>
      </c>
      <c r="AL26" s="103">
        <f>'Debt &amp; Refi'!AF32</f>
        <v>0.003333333333</v>
      </c>
      <c r="AM26" s="103">
        <f>'Debt &amp; Refi'!AG32</f>
        <v>0.003333333333</v>
      </c>
      <c r="AN26" s="103">
        <f>'Debt &amp; Refi'!AH32</f>
        <v>0.003333333333</v>
      </c>
      <c r="AO26" s="103">
        <f>'Debt &amp; Refi'!AI32</f>
        <v>0.003333333333</v>
      </c>
      <c r="AP26" s="103">
        <f>'Debt &amp; Refi'!AJ32</f>
        <v>0.003333333333</v>
      </c>
      <c r="AQ26" s="103">
        <f>'Debt &amp; Refi'!AK32</f>
        <v>0.003333333333</v>
      </c>
      <c r="AR26" s="103">
        <f>'Debt &amp; Refi'!AL32</f>
        <v>0.003333333333</v>
      </c>
      <c r="AS26" s="103">
        <f>'Debt &amp; Refi'!AM32</f>
        <v>0.003333333333</v>
      </c>
      <c r="AT26" s="103">
        <f>'Debt &amp; Refi'!AN32</f>
        <v>0.003333333333</v>
      </c>
      <c r="AU26" s="103">
        <f>'Debt &amp; Refi'!AO32</f>
        <v>0.003333333333</v>
      </c>
      <c r="AV26" s="103">
        <f>'Debt &amp; Refi'!AP32</f>
        <v>0.003333333333</v>
      </c>
      <c r="AW26" s="103">
        <f>'Debt &amp; Refi'!AQ32</f>
        <v>0.003333333333</v>
      </c>
      <c r="AX26" s="103">
        <f>'Debt &amp; Refi'!AR32</f>
        <v>0.003333333333</v>
      </c>
      <c r="AY26" s="103">
        <f>'Debt &amp; Refi'!AS32</f>
        <v>0.003333333333</v>
      </c>
      <c r="AZ26" s="103">
        <f>'Debt &amp; Refi'!AT32</f>
        <v>0.003333333333</v>
      </c>
      <c r="BA26" s="103">
        <f>'Debt &amp; Refi'!AU32</f>
        <v>0.003333333333</v>
      </c>
      <c r="BB26" s="103">
        <f>'Debt &amp; Refi'!AV32</f>
        <v>0.003333333333</v>
      </c>
      <c r="BC26" s="103">
        <f>'Debt &amp; Refi'!AW32</f>
        <v>0.003333333333</v>
      </c>
      <c r="BD26" s="103">
        <f>'Debt &amp; Refi'!AX32</f>
        <v>0.003333333333</v>
      </c>
      <c r="BE26" s="103">
        <f>'Debt &amp; Refi'!AY32</f>
        <v>0.003333333333</v>
      </c>
      <c r="BF26" s="103">
        <f>'Debt &amp; Refi'!AZ32</f>
        <v>0.003333333333</v>
      </c>
      <c r="BG26" s="103">
        <f>'Debt &amp; Refi'!BA32</f>
        <v>0.003333333333</v>
      </c>
      <c r="BH26" s="103">
        <f>'Debt &amp; Refi'!BB32</f>
        <v>0.003333333333</v>
      </c>
      <c r="BI26" s="103">
        <f>'Debt &amp; Refi'!BC32</f>
        <v>0.003333333333</v>
      </c>
      <c r="BJ26" s="103">
        <f>'Debt &amp; Refi'!BD32</f>
        <v>0.003333333333</v>
      </c>
      <c r="BK26" s="103">
        <f>'Debt &amp; Refi'!BE32</f>
        <v>0.003333333333</v>
      </c>
      <c r="BL26" s="103">
        <f>'Debt &amp; Refi'!BF32</f>
        <v>0.003333333333</v>
      </c>
      <c r="BM26" s="103">
        <f>'Debt &amp; Refi'!BG32</f>
        <v>0.003333333333</v>
      </c>
      <c r="BN26" s="103">
        <f>'Debt &amp; Refi'!BH32</f>
        <v>0.003333333333</v>
      </c>
      <c r="BO26" s="103">
        <f>'Debt &amp; Refi'!BI32</f>
        <v>0.003333333333</v>
      </c>
      <c r="BP26" s="103">
        <f>'Debt &amp; Refi'!BJ32</f>
        <v>0.003333333333</v>
      </c>
      <c r="BQ26" s="103">
        <f>'Debt &amp; Refi'!BK32</f>
        <v>0.003333333333</v>
      </c>
      <c r="BR26" s="103">
        <f>'Debt &amp; Refi'!BL32</f>
        <v>0.003333333333</v>
      </c>
      <c r="BS26" s="103">
        <f>'Debt &amp; Refi'!BM32</f>
        <v>0.003333333333</v>
      </c>
      <c r="BT26" s="103">
        <f>'Debt &amp; Refi'!BN32</f>
        <v>0.003333333333</v>
      </c>
      <c r="BU26" s="103">
        <f>'Debt &amp; Refi'!BO32</f>
        <v>0.003333333333</v>
      </c>
      <c r="BV26" s="103">
        <f>'Debt &amp; Refi'!BP32</f>
        <v>0.003333333333</v>
      </c>
      <c r="BW26" s="103">
        <f>'Debt &amp; Refi'!BQ32</f>
        <v>0.003333333333</v>
      </c>
      <c r="BX26" s="103">
        <f>'Debt &amp; Refi'!BR32</f>
        <v>0.003333333333</v>
      </c>
      <c r="BY26" s="103">
        <f>'Debt &amp; Refi'!BS32</f>
        <v>0.003333333333</v>
      </c>
      <c r="BZ26" s="103">
        <f>'Debt &amp; Refi'!BT32</f>
        <v>0.003333333333</v>
      </c>
      <c r="CA26" s="103">
        <f>'Debt &amp; Refi'!BU32</f>
        <v>0.003333333333</v>
      </c>
      <c r="CB26" s="103">
        <f>'Debt &amp; Refi'!BV32</f>
        <v>0.003333333333</v>
      </c>
      <c r="CC26" s="103">
        <f>'Debt &amp; Refi'!BW32</f>
        <v>0.003333333333</v>
      </c>
      <c r="CD26" s="103">
        <f>'Debt &amp; Refi'!BX32</f>
        <v>0.003333333333</v>
      </c>
      <c r="CE26" s="103">
        <f>'Debt &amp; Refi'!BY32</f>
        <v>0.003333333333</v>
      </c>
      <c r="CF26" s="103">
        <f>'Debt &amp; Refi'!BZ32</f>
        <v>0.003333333333</v>
      </c>
      <c r="CG26" s="103">
        <f>'Debt &amp; Refi'!CA32</f>
        <v>0.003333333333</v>
      </c>
      <c r="CH26" s="103">
        <f>'Debt &amp; Refi'!CB32</f>
        <v>0.003333333333</v>
      </c>
      <c r="CI26" s="103">
        <f>'Debt &amp; Refi'!CC32</f>
        <v>0.003333333333</v>
      </c>
      <c r="CJ26" s="103">
        <f>'Debt &amp; Refi'!CD32</f>
        <v>0.003333333333</v>
      </c>
      <c r="CK26" s="103">
        <f>'Debt &amp; Refi'!CE32</f>
        <v>0.003333333333</v>
      </c>
      <c r="CL26" s="103">
        <f>'Debt &amp; Refi'!CF32</f>
        <v>0.003333333333</v>
      </c>
      <c r="CM26" s="103">
        <f>'Debt &amp; Refi'!CG32</f>
        <v>0.003333333333</v>
      </c>
      <c r="CN26" s="103">
        <f>'Debt &amp; Refi'!CH32</f>
        <v>0.003333333333</v>
      </c>
      <c r="CO26" s="103">
        <f>'Debt &amp; Refi'!CI32</f>
        <v>0.003333333333</v>
      </c>
      <c r="CP26" s="103">
        <f>'Debt &amp; Refi'!CJ32</f>
        <v>0.003333333333</v>
      </c>
      <c r="CQ26" s="103">
        <f>'Debt &amp; Refi'!CK32</f>
        <v>0.003333333333</v>
      </c>
      <c r="CR26" s="103">
        <f>'Debt &amp; Refi'!CL32</f>
        <v>0.003333333333</v>
      </c>
      <c r="CS26" s="103">
        <f>'Debt &amp; Refi'!CM32</f>
        <v>0.003333333333</v>
      </c>
      <c r="CT26" s="103">
        <f>'Debt &amp; Refi'!CN32</f>
        <v>0.003333333333</v>
      </c>
      <c r="CU26" s="103">
        <f>'Debt &amp; Refi'!CO32</f>
        <v>0.003333333333</v>
      </c>
      <c r="CV26" s="103">
        <f>'Debt &amp; Refi'!CP32</f>
        <v>0.003333333333</v>
      </c>
      <c r="CW26" s="103">
        <f>'Debt &amp; Refi'!CQ32</f>
        <v>0.003333333333</v>
      </c>
      <c r="CX26" s="103">
        <f>'Debt &amp; Refi'!CR32</f>
        <v>0.003333333333</v>
      </c>
      <c r="CY26" s="103">
        <f>'Debt &amp; Refi'!CS32</f>
        <v>0.003333333333</v>
      </c>
      <c r="CZ26" s="103">
        <f>'Debt &amp; Refi'!CT32</f>
        <v>0.003333333333</v>
      </c>
      <c r="DA26" s="103">
        <f>'Debt &amp; Refi'!CU32</f>
        <v>0.003333333333</v>
      </c>
      <c r="DB26" s="103">
        <f>'Debt &amp; Refi'!CV32</f>
        <v>0.003333333333</v>
      </c>
      <c r="DC26" s="103">
        <f>'Debt &amp; Refi'!CW32</f>
        <v>0.003333333333</v>
      </c>
      <c r="DD26" s="103">
        <f>'Debt &amp; Refi'!CX32</f>
        <v>0.003333333333</v>
      </c>
      <c r="DE26" s="103">
        <f>'Debt &amp; Refi'!CY32</f>
        <v>0.003333333333</v>
      </c>
      <c r="DF26" s="103">
        <f>'Debt &amp; Refi'!CZ32</f>
        <v>0.003333333333</v>
      </c>
      <c r="DG26" s="103">
        <f>'Debt &amp; Refi'!DA32</f>
        <v>0.003333333333</v>
      </c>
      <c r="DH26" s="103">
        <f>'Debt &amp; Refi'!DB32</f>
        <v>0.003333333333</v>
      </c>
      <c r="DI26" s="103">
        <f>'Debt &amp; Refi'!DC32</f>
        <v>0.003333333333</v>
      </c>
      <c r="DJ26" s="103">
        <f>'Debt &amp; Refi'!DD32</f>
        <v>0.003333333333</v>
      </c>
      <c r="DK26" s="103">
        <f>'Debt &amp; Refi'!DE32</f>
        <v>0.003333333333</v>
      </c>
      <c r="DL26" s="103">
        <f>'Debt &amp; Refi'!DF32</f>
        <v>0.003333333333</v>
      </c>
      <c r="DM26" s="103">
        <f>'Debt &amp; Refi'!DG32</f>
        <v>0.003333333333</v>
      </c>
      <c r="DN26" s="103">
        <f>'Debt &amp; Refi'!DH32</f>
        <v>0.003333333333</v>
      </c>
      <c r="DO26" s="103">
        <f>'Debt &amp; Refi'!DI32</f>
        <v>0.003333333333</v>
      </c>
      <c r="DP26" s="103">
        <f>'Debt &amp; Refi'!DJ32</f>
        <v>0.003333333333</v>
      </c>
      <c r="DQ26" s="103">
        <f>'Debt &amp; Refi'!DK32</f>
        <v>0.003333333333</v>
      </c>
      <c r="DR26" s="103">
        <f>'Debt &amp; Refi'!DL32</f>
        <v>0.003333333333</v>
      </c>
      <c r="DS26" s="103">
        <f>'Debt &amp; Refi'!DM32</f>
        <v>0.003333333333</v>
      </c>
      <c r="DT26" s="103">
        <f>'Debt &amp; Refi'!DN32</f>
        <v>0.003333333333</v>
      </c>
      <c r="DU26" s="103">
        <f>'Debt &amp; Refi'!DO32</f>
        <v>0.003333333333</v>
      </c>
      <c r="DV26" s="103">
        <f>'Debt &amp; Refi'!DP32</f>
        <v>0.003333333333</v>
      </c>
      <c r="DW26" s="103">
        <f>'Debt &amp; Refi'!DQ32</f>
        <v>0.003333333333</v>
      </c>
      <c r="DX26" s="103">
        <f>'Debt &amp; Refi'!DR32</f>
        <v>0.003333333333</v>
      </c>
      <c r="DY26" s="103">
        <f>'Debt &amp; Refi'!DS32</f>
        <v>0.003333333333</v>
      </c>
      <c r="DZ26" s="103">
        <f>'Debt &amp; Refi'!DT32</f>
        <v>0.003333333333</v>
      </c>
      <c r="EA26" s="103">
        <f>'Debt &amp; Refi'!DU32</f>
        <v>0.003333333333</v>
      </c>
      <c r="EB26" s="103">
        <f>'Debt &amp; Refi'!DV32</f>
        <v>0.003333333333</v>
      </c>
      <c r="EC26" s="103">
        <f>'Debt &amp; Refi'!DW32</f>
        <v>0.003333333333</v>
      </c>
      <c r="ED26" s="103">
        <f>'Debt &amp; Refi'!DX32</f>
        <v>0.003333333333</v>
      </c>
      <c r="EE26" s="103">
        <f>'Debt &amp; Refi'!DY32</f>
        <v>0.003333333333</v>
      </c>
      <c r="EF26" s="103">
        <f>'Debt &amp; Refi'!DZ32</f>
        <v>0.003333333333</v>
      </c>
      <c r="EG26" s="103">
        <f>'Debt &amp; Refi'!EA32</f>
        <v>0.003333333333</v>
      </c>
      <c r="EH26" s="103">
        <f>'Debt &amp; Refi'!EB32</f>
        <v>0.003333333333</v>
      </c>
      <c r="EI26" s="103">
        <f>'Debt &amp; Refi'!EC32</f>
        <v>0.003333333333</v>
      </c>
      <c r="EJ26" s="103">
        <f>'Debt &amp; Refi'!ED32</f>
        <v>0.003333333333</v>
      </c>
      <c r="EK26" s="103">
        <f>'Debt &amp; Refi'!EE32</f>
        <v>0.003333333333</v>
      </c>
      <c r="EL26" s="103">
        <f>'Debt &amp; Refi'!EF32</f>
        <v>0.003333333333</v>
      </c>
      <c r="EM26" s="103">
        <f>'Debt &amp; Refi'!EG32</f>
        <v>0.003333333333</v>
      </c>
      <c r="EN26" s="103">
        <f>'Debt &amp; Refi'!EH32</f>
        <v>0.003333333333</v>
      </c>
      <c r="EO26" s="103">
        <f>'Debt &amp; Refi'!EI32</f>
        <v>0.003333333333</v>
      </c>
      <c r="EP26" s="103">
        <f>'Debt &amp; Refi'!EJ32</f>
        <v>0.003333333333</v>
      </c>
      <c r="EQ26" s="103">
        <f>'Debt &amp; Refi'!EK32</f>
        <v>0.003333333333</v>
      </c>
      <c r="ER26" s="103">
        <f>'Debt &amp; Refi'!EL32</f>
        <v>0.003333333333</v>
      </c>
      <c r="ES26" s="103">
        <f>'Debt &amp; Refi'!EM32</f>
        <v>0.003333333333</v>
      </c>
      <c r="ET26" s="103">
        <f>'Debt &amp; Refi'!EN32</f>
        <v>0.003333333333</v>
      </c>
      <c r="EU26" s="103">
        <f>'Debt &amp; Refi'!EO32</f>
        <v>0.003333333333</v>
      </c>
      <c r="EV26" s="103">
        <f>'Debt &amp; Refi'!EP32</f>
        <v>0.003333333333</v>
      </c>
      <c r="EW26" s="103">
        <f>'Debt &amp; Refi'!EQ32</f>
        <v>0.003333333333</v>
      </c>
      <c r="EX26" s="103">
        <f>'Debt &amp; Refi'!ER32</f>
        <v>0.003333333333</v>
      </c>
      <c r="EY26" s="103">
        <f>'Debt &amp; Refi'!ES32</f>
        <v>0.003333333333</v>
      </c>
      <c r="EZ26" s="103">
        <f>'Debt &amp; Refi'!ET32</f>
        <v>0.003333333333</v>
      </c>
      <c r="FA26" s="103">
        <f>'Debt &amp; Refi'!EU32</f>
        <v>0.003333333333</v>
      </c>
      <c r="FB26" s="103">
        <f>'Debt &amp; Refi'!EV32</f>
        <v>0.003333333333</v>
      </c>
      <c r="FC26" s="103">
        <f>'Debt &amp; Refi'!EW32</f>
        <v>0.003333333333</v>
      </c>
      <c r="FD26" s="103">
        <f>'Debt &amp; Refi'!EX32</f>
        <v>0.003333333333</v>
      </c>
      <c r="FE26" s="103">
        <f>'Debt &amp; Refi'!EY32</f>
        <v>0.003333333333</v>
      </c>
      <c r="FF26" s="103">
        <f>'Debt &amp; Refi'!EZ32</f>
        <v>0.003333333333</v>
      </c>
      <c r="FG26" s="103">
        <f>'Debt &amp; Refi'!FA32</f>
        <v>0.003333333333</v>
      </c>
      <c r="FH26" s="103">
        <f>'Debt &amp; Refi'!FB32</f>
        <v>0.003333333333</v>
      </c>
      <c r="FI26" s="103">
        <f>'Debt &amp; Refi'!FC32</f>
        <v>0.003333333333</v>
      </c>
      <c r="FJ26" s="103">
        <f>'Debt &amp; Refi'!FD32</f>
        <v>0.003333333333</v>
      </c>
      <c r="FK26" s="103">
        <f>'Debt &amp; Refi'!FE32</f>
        <v>0.003333333333</v>
      </c>
      <c r="FL26" s="103">
        <f>'Debt &amp; Refi'!FF32</f>
        <v>0.003333333333</v>
      </c>
      <c r="FM26" s="103">
        <f>'Debt &amp; Refi'!FG32</f>
        <v>0.003333333333</v>
      </c>
      <c r="FN26" s="103">
        <f>'Debt &amp; Refi'!FH32</f>
        <v>0.003333333333</v>
      </c>
      <c r="FO26" s="103">
        <f>'Debt &amp; Refi'!FI32</f>
        <v>0.003333333333</v>
      </c>
      <c r="FP26" s="103">
        <f>'Debt &amp; Refi'!FJ32</f>
        <v>0.003333333333</v>
      </c>
      <c r="FQ26" s="103">
        <f>'Debt &amp; Refi'!FK32</f>
        <v>0.003333333333</v>
      </c>
      <c r="FR26" s="103">
        <f>'Debt &amp; Refi'!FL32</f>
        <v>0.003333333333</v>
      </c>
      <c r="FS26" s="103">
        <f>'Debt &amp; Refi'!FM32</f>
        <v>0.003333333333</v>
      </c>
      <c r="FT26" s="103">
        <f>'Debt &amp; Refi'!FN32</f>
        <v>0.003333333333</v>
      </c>
      <c r="FU26" s="103">
        <f>'Debt &amp; Refi'!FO32</f>
        <v>0.003333333333</v>
      </c>
      <c r="FV26" s="103">
        <f>'Debt &amp; Refi'!FP32</f>
        <v>0.003333333333</v>
      </c>
      <c r="FW26" s="103">
        <f>'Debt &amp; Refi'!FQ32</f>
        <v>0.003333333333</v>
      </c>
      <c r="FX26" s="103">
        <f>'Debt &amp; Refi'!FR32</f>
        <v>0.003333333333</v>
      </c>
      <c r="FY26" s="103">
        <f>'Debt &amp; Refi'!FS32</f>
        <v>0.003333333333</v>
      </c>
      <c r="FZ26" s="103">
        <f>'Debt &amp; Refi'!FT32</f>
        <v>0.003333333333</v>
      </c>
      <c r="GA26" s="103">
        <f>'Debt &amp; Refi'!FU32</f>
        <v>0.003333333333</v>
      </c>
      <c r="GB26" s="103">
        <f>'Debt &amp; Refi'!FV32</f>
        <v>0.003333333333</v>
      </c>
      <c r="GC26" s="103">
        <f>'Debt &amp; Refi'!FW32</f>
        <v>0.003333333333</v>
      </c>
      <c r="GD26" s="103">
        <f>'Debt &amp; Refi'!FX32</f>
        <v>0.003333333333</v>
      </c>
      <c r="GE26" s="103">
        <f>'Debt &amp; Refi'!FY32</f>
        <v>0.003333333333</v>
      </c>
      <c r="GF26" s="103">
        <f>'Debt &amp; Refi'!FZ32</f>
        <v>0.003333333333</v>
      </c>
      <c r="GG26" s="103">
        <f>'Debt &amp; Refi'!GA32</f>
        <v>0.003333333333</v>
      </c>
      <c r="GH26" s="103">
        <f>'Debt &amp; Refi'!GB32</f>
        <v>0.003333333333</v>
      </c>
      <c r="GI26" s="103">
        <f>'Debt &amp; Refi'!GC32</f>
        <v>0.003333333333</v>
      </c>
      <c r="GJ26" s="103">
        <f>'Debt &amp; Refi'!GD32</f>
        <v>0.003333333333</v>
      </c>
      <c r="GK26" s="103">
        <f>'Debt &amp; Refi'!GE32</f>
        <v>0.003333333333</v>
      </c>
      <c r="GL26" s="103">
        <f>'Debt &amp; Refi'!GF32</f>
        <v>0.003333333333</v>
      </c>
      <c r="GM26" s="103">
        <f>'Debt &amp; Refi'!GG32</f>
        <v>0.003333333333</v>
      </c>
      <c r="GN26" s="103">
        <f>'Debt &amp; Refi'!GH32</f>
        <v>0.003333333333</v>
      </c>
      <c r="GO26" s="103">
        <f>'Debt &amp; Refi'!GI32</f>
        <v>0.003333333333</v>
      </c>
      <c r="GP26" s="103">
        <f>'Debt &amp; Refi'!GJ32</f>
        <v>0.003333333333</v>
      </c>
      <c r="GQ26" s="103">
        <f>'Debt &amp; Refi'!GK32</f>
        <v>0.003333333333</v>
      </c>
      <c r="GR26" s="103">
        <f>'Debt &amp; Refi'!GL32</f>
        <v>0.003333333333</v>
      </c>
      <c r="GS26" s="103">
        <f>'Debt &amp; Refi'!GM32</f>
        <v>0.003333333333</v>
      </c>
      <c r="GT26" s="103">
        <f>'Debt &amp; Refi'!GN32</f>
        <v>0.003333333333</v>
      </c>
      <c r="GU26" s="103">
        <f>'Debt &amp; Refi'!GO32</f>
        <v>0.003333333333</v>
      </c>
      <c r="GV26" s="103">
        <f>'Debt &amp; Refi'!GP32</f>
        <v>0.003333333333</v>
      </c>
      <c r="GW26" s="103">
        <f>'Debt &amp; Refi'!GQ32</f>
        <v>0.003333333333</v>
      </c>
      <c r="GX26" s="103">
        <f>'Debt &amp; Refi'!GR32</f>
        <v>0.003333333333</v>
      </c>
      <c r="GY26" s="103">
        <f>'Debt &amp; Refi'!GS32</f>
        <v>0.003333333333</v>
      </c>
      <c r="GZ26" s="103">
        <f>'Debt &amp; Refi'!GT32</f>
        <v>0.003333333333</v>
      </c>
      <c r="HA26" s="103">
        <f>'Debt &amp; Refi'!GU32</f>
        <v>0.003333333333</v>
      </c>
      <c r="HB26" s="103">
        <f>'Debt &amp; Refi'!GV32</f>
        <v>0.003333333333</v>
      </c>
      <c r="HC26" s="103">
        <f>'Debt &amp; Refi'!GW32</f>
        <v>0.003333333333</v>
      </c>
      <c r="HD26" s="103">
        <f>'Debt &amp; Refi'!GX32</f>
        <v>0.003333333333</v>
      </c>
      <c r="HE26" s="103">
        <f>'Debt &amp; Refi'!GY32</f>
        <v>0.003333333333</v>
      </c>
      <c r="HF26" s="103">
        <f>'Debt &amp; Refi'!GZ32</f>
        <v>0.003333333333</v>
      </c>
      <c r="HG26" s="103">
        <f>'Debt &amp; Refi'!HA32</f>
        <v>0.003333333333</v>
      </c>
      <c r="HH26" s="103">
        <f>'Debt &amp; Refi'!HB32</f>
        <v>0.003333333333</v>
      </c>
      <c r="HI26" s="103">
        <f>'Debt &amp; Refi'!HC32</f>
        <v>0.003333333333</v>
      </c>
      <c r="HJ26" s="103">
        <f>'Debt &amp; Refi'!HD32</f>
        <v>0.003333333333</v>
      </c>
      <c r="HK26" s="103">
        <f>'Debt &amp; Refi'!HE32</f>
        <v>0.003333333333</v>
      </c>
      <c r="HL26" s="103">
        <f>'Debt &amp; Refi'!HF32</f>
        <v>0.003333333333</v>
      </c>
      <c r="HM26" s="103">
        <f>'Debt &amp; Refi'!HG32</f>
        <v>0.003333333333</v>
      </c>
      <c r="HN26" s="103">
        <f>'Debt &amp; Refi'!HH32</f>
        <v>0.003333333333</v>
      </c>
      <c r="HO26" s="103">
        <f>'Debt &amp; Refi'!HI32</f>
        <v>0.003333333333</v>
      </c>
      <c r="HP26" s="103">
        <f>'Debt &amp; Refi'!HJ32</f>
        <v>0.003333333333</v>
      </c>
      <c r="HQ26" s="103">
        <f>'Debt &amp; Refi'!HK32</f>
        <v>0.003333333333</v>
      </c>
      <c r="HR26" s="103">
        <f>'Debt &amp; Refi'!HL32</f>
        <v>0.003333333333</v>
      </c>
      <c r="HS26" s="103">
        <f>'Debt &amp; Refi'!HM32</f>
        <v>0.003333333333</v>
      </c>
      <c r="HT26" s="103">
        <f>'Debt &amp; Refi'!HN32</f>
        <v>0.003333333333</v>
      </c>
      <c r="HU26" s="103">
        <f>'Debt &amp; Refi'!HO32</f>
        <v>0.003333333333</v>
      </c>
      <c r="HV26" s="103">
        <f>'Debt &amp; Refi'!HP32</f>
        <v>0.003333333333</v>
      </c>
      <c r="HW26" s="103">
        <f>'Debt &amp; Refi'!HQ32</f>
        <v>0.003333333333</v>
      </c>
      <c r="HX26" s="103">
        <f>'Debt &amp; Refi'!HR32</f>
        <v>0.003333333333</v>
      </c>
      <c r="HY26" s="103">
        <f>'Debt &amp; Refi'!HS32</f>
        <v>0.003333333333</v>
      </c>
      <c r="HZ26" s="103">
        <f>'Debt &amp; Refi'!HT32</f>
        <v>0.003333333333</v>
      </c>
      <c r="IA26" s="103">
        <f>'Debt &amp; Refi'!HU32</f>
        <v>0.003333333333</v>
      </c>
      <c r="IB26" s="103">
        <f>'Debt &amp; Refi'!HV32</f>
        <v>0.003333333333</v>
      </c>
      <c r="IC26" s="103">
        <f>'Debt &amp; Refi'!HW32</f>
        <v>0.003333333333</v>
      </c>
      <c r="ID26" s="103">
        <f>'Debt &amp; Refi'!HX32</f>
        <v>0.003333333333</v>
      </c>
      <c r="IE26" s="103">
        <f>'Debt &amp; Refi'!HY32</f>
        <v>0.003333333333</v>
      </c>
      <c r="IF26" s="103">
        <f>'Debt &amp; Refi'!HZ32</f>
        <v>0.003333333333</v>
      </c>
      <c r="IG26" s="103">
        <f>'Debt &amp; Refi'!IA32</f>
        <v>0.003333333333</v>
      </c>
      <c r="IH26" s="103">
        <f>'Debt &amp; Refi'!IB32</f>
        <v>0.003333333333</v>
      </c>
      <c r="II26" s="103">
        <f>'Debt &amp; Refi'!IC32</f>
        <v>0.003333333333</v>
      </c>
      <c r="IJ26" s="103">
        <f>'Debt &amp; Refi'!ID32</f>
        <v>0.003333333333</v>
      </c>
      <c r="IK26" s="103">
        <f>'Debt &amp; Refi'!IE32</f>
        <v>0.003333333333</v>
      </c>
      <c r="IL26" s="103">
        <f>'Debt &amp; Refi'!IF32</f>
        <v>0.003333333333</v>
      </c>
      <c r="IM26" s="103">
        <f>'Debt &amp; Refi'!IG32</f>
        <v>0.003333333333</v>
      </c>
      <c r="IN26" s="103">
        <f>'Debt &amp; Refi'!IH32</f>
        <v>0.003333333333</v>
      </c>
      <c r="IO26" s="103">
        <f>'Debt &amp; Refi'!II32</f>
        <v>0.003333333333</v>
      </c>
      <c r="IP26" s="103">
        <f>'Debt &amp; Refi'!IJ32</f>
        <v>0.003333333333</v>
      </c>
      <c r="IQ26" s="103">
        <f>'Debt &amp; Refi'!IK32</f>
        <v>0.003333333333</v>
      </c>
      <c r="IR26" s="103">
        <f>'Debt &amp; Refi'!IL32</f>
        <v>0.003333333333</v>
      </c>
      <c r="IS26" s="103">
        <f>'Debt &amp; Refi'!IM32</f>
        <v>0.003333333333</v>
      </c>
      <c r="IT26" s="103">
        <f>'Debt &amp; Refi'!IN32</f>
        <v>0.003333333333</v>
      </c>
      <c r="IU26" s="103">
        <f>'Debt &amp; Refi'!IO32</f>
        <v>0.003333333333</v>
      </c>
      <c r="IV26" s="103">
        <f>'Debt &amp; Refi'!IP32</f>
        <v>0.003333333333</v>
      </c>
      <c r="IW26" s="103">
        <f>'Debt &amp; Refi'!IQ32</f>
        <v>0.003333333333</v>
      </c>
      <c r="IX26" s="103">
        <f>'Debt &amp; Refi'!IR32</f>
        <v>0.003333333333</v>
      </c>
      <c r="IY26" s="103">
        <f>'Debt &amp; Refi'!IS32</f>
        <v>0.003333333333</v>
      </c>
      <c r="IZ26" s="103">
        <f>'Debt &amp; Refi'!IT32</f>
        <v>0.003333333333</v>
      </c>
      <c r="JA26" s="103">
        <f>'Debt &amp; Refi'!IU32</f>
        <v>0.003333333333</v>
      </c>
      <c r="JB26" s="103">
        <f>'Debt &amp; Refi'!IV32</f>
        <v>0.003333333333</v>
      </c>
      <c r="JC26" s="103">
        <f>'Debt &amp; Refi'!IW32</f>
        <v>0.003333333333</v>
      </c>
      <c r="JD26" s="103">
        <f>'Debt &amp; Refi'!IX32</f>
        <v>0.003333333333</v>
      </c>
      <c r="JE26" s="103">
        <f>'Debt &amp; Refi'!IY32</f>
        <v>0.003333333333</v>
      </c>
      <c r="JF26" s="103">
        <f>'Debt &amp; Refi'!IZ32</f>
        <v>0.003333333333</v>
      </c>
      <c r="JG26" s="103">
        <f>'Debt &amp; Refi'!JA32</f>
        <v>0.003333333333</v>
      </c>
      <c r="JH26" s="103">
        <f>'Debt &amp; Refi'!JB32</f>
        <v>0.003333333333</v>
      </c>
      <c r="JI26" s="103">
        <f>'Debt &amp; Refi'!JC32</f>
        <v>0.003333333333</v>
      </c>
      <c r="JJ26" s="103">
        <f>'Debt &amp; Refi'!JD32</f>
        <v>0.003333333333</v>
      </c>
      <c r="JK26" s="103">
        <f>'Debt &amp; Refi'!JE32</f>
        <v>0.003333333333</v>
      </c>
      <c r="JL26" s="103">
        <f>'Debt &amp; Refi'!JF32</f>
        <v>0.003333333333</v>
      </c>
      <c r="JM26" s="103">
        <f>'Debt &amp; Refi'!JG32</f>
        <v>0.003333333333</v>
      </c>
      <c r="JN26" s="103">
        <f>'Debt &amp; Refi'!JH32</f>
        <v>0.003333333333</v>
      </c>
      <c r="JO26" s="103">
        <f>'Debt &amp; Refi'!JI32</f>
        <v>0.003333333333</v>
      </c>
      <c r="JP26" s="103">
        <f>'Debt &amp; Refi'!JJ32</f>
        <v>0.003333333333</v>
      </c>
      <c r="JQ26" s="103">
        <f>'Debt &amp; Refi'!JK32</f>
        <v>0.003333333333</v>
      </c>
      <c r="JR26" s="103">
        <f>'Debt &amp; Refi'!JL32</f>
        <v>0.003333333333</v>
      </c>
      <c r="JS26" s="103">
        <f>'Debt &amp; Refi'!JM32</f>
        <v>0.003333333333</v>
      </c>
      <c r="JT26" s="103">
        <f>'Debt &amp; Refi'!JN32</f>
        <v>0.003333333333</v>
      </c>
      <c r="JU26" s="103">
        <f>'Debt &amp; Refi'!JO32</f>
        <v>0.003333333333</v>
      </c>
      <c r="JV26" s="103">
        <f>'Debt &amp; Refi'!JP32</f>
        <v>0.003333333333</v>
      </c>
      <c r="JW26" s="103">
        <f>'Debt &amp; Refi'!JQ32</f>
        <v>0.003333333333</v>
      </c>
      <c r="JX26" s="103">
        <f>'Debt &amp; Refi'!JR32</f>
        <v>0.003333333333</v>
      </c>
      <c r="JY26" s="103">
        <f>'Debt &amp; Refi'!JS32</f>
        <v>0.003333333333</v>
      </c>
      <c r="JZ26" s="103">
        <f>'Debt &amp; Refi'!JT32</f>
        <v>0.003333333333</v>
      </c>
      <c r="KA26" s="103">
        <f>'Debt &amp; Refi'!JU32</f>
        <v>0.003333333333</v>
      </c>
      <c r="KB26" s="103">
        <f>'Debt &amp; Refi'!JV32</f>
        <v>0.003333333333</v>
      </c>
      <c r="KC26" s="103">
        <f>'Debt &amp; Refi'!JW32</f>
        <v>0.003333333333</v>
      </c>
      <c r="KD26" s="103">
        <f>'Debt &amp; Refi'!JX32</f>
        <v>0.003333333333</v>
      </c>
      <c r="KE26" s="103">
        <f>'Debt &amp; Refi'!JY32</f>
        <v>0.003333333333</v>
      </c>
      <c r="KF26" s="103">
        <f>'Debt &amp; Refi'!JZ32</f>
        <v>0.003333333333</v>
      </c>
      <c r="KG26" s="103">
        <f>'Debt &amp; Refi'!KA32</f>
        <v>0.003333333333</v>
      </c>
      <c r="KH26" s="103">
        <f>'Debt &amp; Refi'!KB32</f>
        <v>0.003333333333</v>
      </c>
      <c r="KI26" s="103">
        <f>'Debt &amp; Refi'!KC32</f>
        <v>0.003333333333</v>
      </c>
      <c r="KJ26" s="103">
        <f>'Debt &amp; Refi'!KD32</f>
        <v>0.003333333333</v>
      </c>
      <c r="KK26" s="103">
        <f>'Debt &amp; Refi'!KE32</f>
        <v>0.003333333333</v>
      </c>
      <c r="KL26" s="103">
        <f>'Debt &amp; Refi'!KF32</f>
        <v>0.003333333333</v>
      </c>
      <c r="KM26" s="103">
        <f>'Debt &amp; Refi'!KG32</f>
        <v>0.003333333333</v>
      </c>
      <c r="KN26" s="103">
        <f>'Debt &amp; Refi'!KH32</f>
        <v>0.003333333333</v>
      </c>
      <c r="KO26" s="103">
        <f>'Debt &amp; Refi'!KI32</f>
        <v>0.003333333333</v>
      </c>
      <c r="KP26" s="103">
        <f>'Debt &amp; Refi'!KJ32</f>
        <v>0.003333333333</v>
      </c>
      <c r="KQ26" s="103">
        <f>'Debt &amp; Refi'!KK32</f>
        <v>0.003333333333</v>
      </c>
      <c r="KR26" s="103">
        <f>'Debt &amp; Refi'!KL32</f>
        <v>0.003333333333</v>
      </c>
      <c r="KS26" s="103">
        <f>'Debt &amp; Refi'!KM32</f>
        <v>0.003333333333</v>
      </c>
      <c r="KT26" s="103">
        <f>'Debt &amp; Refi'!KN32</f>
        <v>0.003333333333</v>
      </c>
      <c r="KU26" s="103">
        <f>'Debt &amp; Refi'!KO32</f>
        <v>0.003333333333</v>
      </c>
      <c r="KV26" s="103">
        <f>'Debt &amp; Refi'!KP32</f>
        <v>0.003333333333</v>
      </c>
      <c r="KW26" s="103">
        <f>'Debt &amp; Refi'!KQ32</f>
        <v>0.003333333333</v>
      </c>
      <c r="KX26" s="103">
        <f>'Debt &amp; Refi'!KR32</f>
        <v>0.003333333333</v>
      </c>
      <c r="KY26" s="103">
        <f>'Debt &amp; Refi'!KS32</f>
        <v>0.003333333333</v>
      </c>
      <c r="KZ26" s="103">
        <f>'Debt &amp; Refi'!KT32</f>
        <v>0.003333333333</v>
      </c>
      <c r="LA26" s="103">
        <f>'Debt &amp; Refi'!KU32</f>
        <v>0.003333333333</v>
      </c>
      <c r="LB26" s="103">
        <f>'Debt &amp; Refi'!KV32</f>
        <v>0.003333333333</v>
      </c>
      <c r="LC26" s="103">
        <f>'Debt &amp; Refi'!KW32</f>
        <v>0.003333333333</v>
      </c>
      <c r="LD26" s="103">
        <f>'Debt &amp; Refi'!KX32</f>
        <v>0.003333333333</v>
      </c>
      <c r="LE26" s="103">
        <f>'Debt &amp; Refi'!KY32</f>
        <v>0.003333333333</v>
      </c>
      <c r="LF26" s="103">
        <f>'Debt &amp; Refi'!KZ32</f>
        <v>0.003333333333</v>
      </c>
      <c r="LG26" s="103">
        <f>'Debt &amp; Refi'!LA32</f>
        <v>0.003333333333</v>
      </c>
      <c r="LH26" s="103">
        <f>'Debt &amp; Refi'!LB32</f>
        <v>0.003333333333</v>
      </c>
      <c r="LI26" s="103">
        <f>'Debt &amp; Refi'!LC32</f>
        <v>0.003333333333</v>
      </c>
      <c r="LJ26" s="103">
        <f>'Debt &amp; Refi'!LD32</f>
        <v>0.003333333333</v>
      </c>
      <c r="LK26" s="103">
        <f>'Debt &amp; Refi'!LE32</f>
        <v>0.003333333333</v>
      </c>
      <c r="LL26" s="103">
        <f>'Debt &amp; Refi'!LF32</f>
        <v>0.003333333333</v>
      </c>
      <c r="LM26" s="103">
        <f>'Debt &amp; Refi'!LG32</f>
        <v>0.003333333333</v>
      </c>
      <c r="LN26" s="103">
        <f>'Debt &amp; Refi'!LH32</f>
        <v>0.003333333333</v>
      </c>
      <c r="LO26" s="103">
        <f>'Debt &amp; Refi'!LI32</f>
        <v>0.003333333333</v>
      </c>
      <c r="LP26" s="103">
        <f>'Debt &amp; Refi'!LJ32</f>
        <v>0.003333333333</v>
      </c>
      <c r="LQ26" s="103">
        <f>'Debt &amp; Refi'!LK32</f>
        <v>0.003333333333</v>
      </c>
      <c r="LR26" s="103">
        <f>'Debt &amp; Refi'!LL32</f>
        <v>0.003333333333</v>
      </c>
      <c r="LS26" s="103">
        <f>'Debt &amp; Refi'!LM32</f>
        <v>0.003333333333</v>
      </c>
      <c r="LT26" s="103">
        <f>'Debt &amp; Refi'!LN32</f>
        <v>0.003333333333</v>
      </c>
      <c r="LU26" s="103">
        <f>'Debt &amp; Refi'!LO32</f>
        <v>0.003333333333</v>
      </c>
      <c r="LV26" s="103">
        <f>'Debt &amp; Refi'!LP32</f>
        <v>0.003333333333</v>
      </c>
      <c r="LW26" s="103">
        <f>'Debt &amp; Refi'!LQ32</f>
        <v>0.003333333333</v>
      </c>
      <c r="LX26" s="103">
        <f>'Debt &amp; Refi'!LR32</f>
        <v>0.003333333333</v>
      </c>
      <c r="LY26" s="103">
        <f>'Debt &amp; Refi'!LS32</f>
        <v>0.003333333333</v>
      </c>
      <c r="LZ26" s="103">
        <f>'Debt &amp; Refi'!LT32</f>
        <v>0.003333333333</v>
      </c>
      <c r="MA26" s="103">
        <f>'Debt &amp; Refi'!LU32</f>
        <v>0.003333333333</v>
      </c>
      <c r="MB26" s="103">
        <f>'Debt &amp; Refi'!LV32</f>
        <v>0.003333333333</v>
      </c>
      <c r="MC26" s="103">
        <f>'Debt &amp; Refi'!LW32</f>
        <v>0.003333333333</v>
      </c>
      <c r="MD26" s="103">
        <f>'Debt &amp; Refi'!LX32</f>
        <v>0.003333333333</v>
      </c>
      <c r="ME26" s="103">
        <f>'Debt &amp; Refi'!LY32</f>
        <v>0.003333333333</v>
      </c>
      <c r="MF26" s="103">
        <f>'Debt &amp; Refi'!LZ32</f>
        <v>0.003333333333</v>
      </c>
      <c r="MG26" s="103">
        <f>'Debt &amp; Refi'!MA32</f>
        <v>0.003333333333</v>
      </c>
      <c r="MH26" s="103">
        <f>'Debt &amp; Refi'!MB32</f>
        <v>0.003333333333</v>
      </c>
      <c r="MI26" s="103">
        <f>'Debt &amp; Refi'!MC32</f>
        <v>0.003333333333</v>
      </c>
      <c r="MJ26" s="103">
        <f>'Debt &amp; Refi'!MD32</f>
        <v>0.003333333333</v>
      </c>
      <c r="MK26" s="103">
        <f>'Debt &amp; Refi'!ME32</f>
        <v>0.003333333333</v>
      </c>
      <c r="ML26" s="103">
        <f>'Debt &amp; Refi'!MF32</f>
        <v>0.003333333333</v>
      </c>
      <c r="MM26" s="103">
        <f>'Debt &amp; Refi'!MG32</f>
        <v>0.003333333333</v>
      </c>
      <c r="MN26" s="103">
        <f>'Debt &amp; Refi'!MH32</f>
        <v>0.003333333333</v>
      </c>
      <c r="MO26" s="103">
        <f>'Debt &amp; Refi'!MI32</f>
        <v>0.003333333333</v>
      </c>
      <c r="MP26" s="103">
        <f>'Debt &amp; Refi'!MJ32</f>
        <v>0.003333333333</v>
      </c>
      <c r="MQ26" s="103">
        <f>'Debt &amp; Refi'!MK32</f>
        <v>0.003333333333</v>
      </c>
      <c r="MR26" s="103">
        <f>'Debt &amp; Refi'!ML32</f>
        <v>0.003333333333</v>
      </c>
      <c r="MS26" s="103">
        <f>'Debt &amp; Refi'!MM32</f>
        <v>0.003333333333</v>
      </c>
      <c r="MT26" s="103">
        <f>'Debt &amp; Refi'!MN32</f>
        <v>0.003333333333</v>
      </c>
      <c r="MU26" s="103">
        <f>'Debt &amp; Refi'!MO32</f>
        <v>0.003333333333</v>
      </c>
      <c r="MV26" s="103">
        <f>'Debt &amp; Refi'!MP32</f>
        <v>0.003333333333</v>
      </c>
      <c r="MW26" s="103">
        <f>'Debt &amp; Refi'!MQ32</f>
        <v>0.003333333333</v>
      </c>
      <c r="MX26" s="103">
        <f>'Debt &amp; Refi'!MR32</f>
        <v>0.003333333333</v>
      </c>
      <c r="MY26" s="103">
        <f>'Debt &amp; Refi'!MS32</f>
        <v>0.003333333333</v>
      </c>
      <c r="MZ26" s="103">
        <f>'Debt &amp; Refi'!MT32</f>
        <v>0.003333333333</v>
      </c>
      <c r="NA26" s="103">
        <f>'Debt &amp; Refi'!MU32</f>
        <v>0.003333333333</v>
      </c>
      <c r="NB26" s="103">
        <f>'Debt &amp; Refi'!MV32</f>
        <v>0.003333333333</v>
      </c>
      <c r="NC26" s="103">
        <f>'Debt &amp; Refi'!MW32</f>
        <v>0.003333333333</v>
      </c>
      <c r="ND26" s="103">
        <f>'Debt &amp; Refi'!MX32</f>
        <v>0.003333333333</v>
      </c>
      <c r="NE26" s="103">
        <f>'Debt &amp; Refi'!MY32</f>
        <v>0.003333333333</v>
      </c>
      <c r="NF26" s="103">
        <f>'Debt &amp; Refi'!MZ32</f>
        <v>0.003333333333</v>
      </c>
      <c r="NG26" s="103">
        <f>'Debt &amp; Refi'!NA32</f>
        <v>0.003333333333</v>
      </c>
      <c r="NH26" s="103">
        <f>'Debt &amp; Refi'!NB32</f>
        <v>0.003333333333</v>
      </c>
      <c r="NI26" s="103">
        <f>'Debt &amp; Refi'!NC32</f>
        <v>0.003333333333</v>
      </c>
      <c r="NJ26" s="103">
        <f>'Debt &amp; Refi'!ND32</f>
        <v>0.003333333333</v>
      </c>
      <c r="NK26" s="103">
        <f>'Debt &amp; Refi'!NE32</f>
        <v>0.003333333333</v>
      </c>
      <c r="NL26" s="103">
        <f>'Debt &amp; Refi'!NF32</f>
        <v>0.003333333333</v>
      </c>
      <c r="NM26" s="103">
        <f>'Debt &amp; Refi'!NG32</f>
        <v>0.003333333333</v>
      </c>
      <c r="NN26" s="103">
        <f>'Debt &amp; Refi'!NH32</f>
        <v>0.003333333333</v>
      </c>
      <c r="NO26" s="46" t="str">
        <f>'Debt &amp; Refi'!NI32</f>
        <v>x</v>
      </c>
    </row>
    <row r="27" ht="19.5" customHeight="1">
      <c r="A27" s="186"/>
      <c r="B27" s="186" t="s">
        <v>268</v>
      </c>
      <c r="C27" s="211">
        <v>1.25</v>
      </c>
      <c r="D27" s="186" t="s">
        <v>260</v>
      </c>
      <c r="E27" s="205">
        <f>E26</f>
        <v>47483</v>
      </c>
      <c r="F27" s="185"/>
      <c r="G27" s="186" t="s">
        <v>261</v>
      </c>
      <c r="H27" s="187" t="s">
        <v>262</v>
      </c>
      <c r="I27" s="185"/>
      <c r="J27" s="185"/>
      <c r="K27" s="185"/>
      <c r="L27" s="185"/>
      <c r="M27" s="46" t="s">
        <v>108</v>
      </c>
      <c r="O27" s="159">
        <f>'Debt &amp; Refi'!I33</f>
        <v>0</v>
      </c>
      <c r="P27" s="159">
        <f>'Debt &amp; Refi'!J33</f>
        <v>0</v>
      </c>
      <c r="Q27" s="159">
        <f>'Debt &amp; Refi'!K33</f>
        <v>0</v>
      </c>
      <c r="R27" s="159">
        <f>'Debt &amp; Refi'!L33</f>
        <v>0</v>
      </c>
      <c r="S27" s="159">
        <f>'Debt &amp; Refi'!M33</f>
        <v>0</v>
      </c>
      <c r="T27" s="159">
        <f>'Debt &amp; Refi'!N33</f>
        <v>0</v>
      </c>
      <c r="U27" s="159">
        <f>'Debt &amp; Refi'!O33</f>
        <v>0</v>
      </c>
      <c r="V27" s="159">
        <f>'Debt &amp; Refi'!P33</f>
        <v>0</v>
      </c>
      <c r="W27" s="159">
        <f>'Debt &amp; Refi'!Q33</f>
        <v>0</v>
      </c>
      <c r="X27" s="159">
        <f>'Debt &amp; Refi'!R33</f>
        <v>0</v>
      </c>
      <c r="Y27" s="159">
        <f>'Debt &amp; Refi'!S33</f>
        <v>0</v>
      </c>
      <c r="Z27" s="159">
        <f>'Debt &amp; Refi'!T33</f>
        <v>0</v>
      </c>
      <c r="AA27" s="159">
        <f>'Debt &amp; Refi'!U33</f>
        <v>0</v>
      </c>
      <c r="AB27" s="159">
        <f>'Debt &amp; Refi'!V33</f>
        <v>0</v>
      </c>
      <c r="AC27" s="159">
        <f>'Debt &amp; Refi'!W33</f>
        <v>0</v>
      </c>
      <c r="AD27" s="159">
        <f>'Debt &amp; Refi'!X33</f>
        <v>0</v>
      </c>
      <c r="AE27" s="159">
        <f>'Debt &amp; Refi'!Y33</f>
        <v>0</v>
      </c>
      <c r="AF27" s="159">
        <f>'Debt &amp; Refi'!Z33</f>
        <v>0</v>
      </c>
      <c r="AG27" s="159">
        <f>'Debt &amp; Refi'!AA33</f>
        <v>0</v>
      </c>
      <c r="AH27" s="159">
        <f>'Debt &amp; Refi'!AB33</f>
        <v>0</v>
      </c>
      <c r="AI27" s="159">
        <f>'Debt &amp; Refi'!AC33</f>
        <v>0</v>
      </c>
      <c r="AJ27" s="159">
        <f>'Debt &amp; Refi'!AD33</f>
        <v>0</v>
      </c>
      <c r="AK27" s="159">
        <f>'Debt &amp; Refi'!AE33</f>
        <v>0</v>
      </c>
      <c r="AL27" s="159">
        <f>'Debt &amp; Refi'!AF33</f>
        <v>0</v>
      </c>
      <c r="AM27" s="159">
        <f>'Debt &amp; Refi'!AG33</f>
        <v>0</v>
      </c>
      <c r="AN27" s="159">
        <f>'Debt &amp; Refi'!AH33</f>
        <v>0</v>
      </c>
      <c r="AO27" s="159">
        <f>'Debt &amp; Refi'!AI33</f>
        <v>0</v>
      </c>
      <c r="AP27" s="159">
        <f>'Debt &amp; Refi'!AJ33</f>
        <v>0</v>
      </c>
      <c r="AQ27" s="159">
        <f>'Debt &amp; Refi'!AK33</f>
        <v>0</v>
      </c>
      <c r="AR27" s="159">
        <f>'Debt &amp; Refi'!AL33</f>
        <v>0</v>
      </c>
      <c r="AS27" s="159">
        <f>'Debt &amp; Refi'!AM33</f>
        <v>0</v>
      </c>
      <c r="AT27" s="159">
        <f>'Debt &amp; Refi'!AN33</f>
        <v>0</v>
      </c>
      <c r="AU27" s="159">
        <f>'Debt &amp; Refi'!AO33</f>
        <v>0</v>
      </c>
      <c r="AV27" s="159">
        <f>'Debt &amp; Refi'!AP33</f>
        <v>0</v>
      </c>
      <c r="AW27" s="159">
        <f>'Debt &amp; Refi'!AQ33</f>
        <v>0</v>
      </c>
      <c r="AX27" s="159">
        <f>'Debt &amp; Refi'!AR33</f>
        <v>0</v>
      </c>
      <c r="AY27" s="159">
        <f>'Debt &amp; Refi'!AS33</f>
        <v>0</v>
      </c>
      <c r="AZ27" s="159">
        <f>'Debt &amp; Refi'!AT33</f>
        <v>0</v>
      </c>
      <c r="BA27" s="159">
        <f>'Debt &amp; Refi'!AU33</f>
        <v>0</v>
      </c>
      <c r="BB27" s="159">
        <f>'Debt &amp; Refi'!AV33</f>
        <v>0</v>
      </c>
      <c r="BC27" s="159">
        <f>'Debt &amp; Refi'!AW33</f>
        <v>0</v>
      </c>
      <c r="BD27" s="159">
        <f>'Debt &amp; Refi'!AX33</f>
        <v>0</v>
      </c>
      <c r="BE27" s="159">
        <f>'Debt &amp; Refi'!AY33</f>
        <v>0</v>
      </c>
      <c r="BF27" s="159">
        <f>'Debt &amp; Refi'!AZ33</f>
        <v>0</v>
      </c>
      <c r="BG27" s="159">
        <f>'Debt &amp; Refi'!BA33</f>
        <v>0</v>
      </c>
      <c r="BH27" s="159">
        <f>'Debt &amp; Refi'!BB33</f>
        <v>0</v>
      </c>
      <c r="BI27" s="159">
        <f>'Debt &amp; Refi'!BC33</f>
        <v>0</v>
      </c>
      <c r="BJ27" s="159">
        <f>'Debt &amp; Refi'!BD33</f>
        <v>0</v>
      </c>
      <c r="BK27" s="159">
        <f>'Debt &amp; Refi'!BE33</f>
        <v>0</v>
      </c>
      <c r="BL27" s="159">
        <f>'Debt &amp; Refi'!BF33</f>
        <v>0</v>
      </c>
      <c r="BM27" s="159">
        <f>'Debt &amp; Refi'!BG33</f>
        <v>0</v>
      </c>
      <c r="BN27" s="159">
        <f>'Debt &amp; Refi'!BH33</f>
        <v>0</v>
      </c>
      <c r="BO27" s="159">
        <f>'Debt &amp; Refi'!BI33</f>
        <v>0</v>
      </c>
      <c r="BP27" s="159">
        <f>'Debt &amp; Refi'!BJ33</f>
        <v>0</v>
      </c>
      <c r="BQ27" s="159">
        <f>'Debt &amp; Refi'!BK33</f>
        <v>0</v>
      </c>
      <c r="BR27" s="159">
        <f>'Debt &amp; Refi'!BL33</f>
        <v>0</v>
      </c>
      <c r="BS27" s="159">
        <f>'Debt &amp; Refi'!BM33</f>
        <v>0</v>
      </c>
      <c r="BT27" s="159">
        <f>'Debt &amp; Refi'!BN33</f>
        <v>0</v>
      </c>
      <c r="BU27" s="159">
        <f>'Debt &amp; Refi'!BO33</f>
        <v>0</v>
      </c>
      <c r="BV27" s="159">
        <f>'Debt &amp; Refi'!BP33</f>
        <v>0</v>
      </c>
      <c r="BW27" s="159">
        <f>'Debt &amp; Refi'!BQ33</f>
        <v>0</v>
      </c>
      <c r="BX27" s="159">
        <f>'Debt &amp; Refi'!BR33</f>
        <v>0</v>
      </c>
      <c r="BY27" s="159">
        <f>'Debt &amp; Refi'!BS33</f>
        <v>0</v>
      </c>
      <c r="BZ27" s="159">
        <f>'Debt &amp; Refi'!BT33</f>
        <v>0</v>
      </c>
      <c r="CA27" s="159">
        <f>'Debt &amp; Refi'!BU33</f>
        <v>0</v>
      </c>
      <c r="CB27" s="159">
        <f>'Debt &amp; Refi'!BV33</f>
        <v>0</v>
      </c>
      <c r="CC27" s="159">
        <f>'Debt &amp; Refi'!BW33</f>
        <v>0</v>
      </c>
      <c r="CD27" s="159">
        <f>'Debt &amp; Refi'!BX33</f>
        <v>0</v>
      </c>
      <c r="CE27" s="159">
        <f>'Debt &amp; Refi'!BY33</f>
        <v>0</v>
      </c>
      <c r="CF27" s="159">
        <f>'Debt &amp; Refi'!BZ33</f>
        <v>0</v>
      </c>
      <c r="CG27" s="159">
        <f>'Debt &amp; Refi'!CA33</f>
        <v>0</v>
      </c>
      <c r="CH27" s="159">
        <f>'Debt &amp; Refi'!CB33</f>
        <v>0</v>
      </c>
      <c r="CI27" s="159">
        <f>'Debt &amp; Refi'!CC33</f>
        <v>0</v>
      </c>
      <c r="CJ27" s="159">
        <f>'Debt &amp; Refi'!CD33</f>
        <v>0</v>
      </c>
      <c r="CK27" s="159">
        <f>'Debt &amp; Refi'!CE33</f>
        <v>0</v>
      </c>
      <c r="CL27" s="159">
        <f>'Debt &amp; Refi'!CF33</f>
        <v>0</v>
      </c>
      <c r="CM27" s="159">
        <f>'Debt &amp; Refi'!CG33</f>
        <v>0</v>
      </c>
      <c r="CN27" s="159">
        <f>'Debt &amp; Refi'!CH33</f>
        <v>0</v>
      </c>
      <c r="CO27" s="159">
        <f>'Debt &amp; Refi'!CI33</f>
        <v>0</v>
      </c>
      <c r="CP27" s="159">
        <f>'Debt &amp; Refi'!CJ33</f>
        <v>0</v>
      </c>
      <c r="CQ27" s="159">
        <f>'Debt &amp; Refi'!CK33</f>
        <v>0</v>
      </c>
      <c r="CR27" s="159">
        <f>'Debt &amp; Refi'!CL33</f>
        <v>0</v>
      </c>
      <c r="CS27" s="159">
        <f>'Debt &amp; Refi'!CM33</f>
        <v>0</v>
      </c>
      <c r="CT27" s="159">
        <f>'Debt &amp; Refi'!CN33</f>
        <v>0</v>
      </c>
      <c r="CU27" s="159">
        <f>'Debt &amp; Refi'!CO33</f>
        <v>0</v>
      </c>
      <c r="CV27" s="159">
        <f>'Debt &amp; Refi'!CP33</f>
        <v>0</v>
      </c>
      <c r="CW27" s="159">
        <f>'Debt &amp; Refi'!CQ33</f>
        <v>0</v>
      </c>
      <c r="CX27" s="159">
        <f>'Debt &amp; Refi'!CR33</f>
        <v>0</v>
      </c>
      <c r="CY27" s="159">
        <f>'Debt &amp; Refi'!CS33</f>
        <v>0</v>
      </c>
      <c r="CZ27" s="159">
        <f>'Debt &amp; Refi'!CT33</f>
        <v>0</v>
      </c>
      <c r="DA27" s="159">
        <f>'Debt &amp; Refi'!CU33</f>
        <v>0</v>
      </c>
      <c r="DB27" s="159">
        <f>'Debt &amp; Refi'!CV33</f>
        <v>0</v>
      </c>
      <c r="DC27" s="159">
        <f>'Debt &amp; Refi'!CW33</f>
        <v>0</v>
      </c>
      <c r="DD27" s="159">
        <f>'Debt &amp; Refi'!CX33</f>
        <v>0</v>
      </c>
      <c r="DE27" s="159">
        <f>'Debt &amp; Refi'!CY33</f>
        <v>0</v>
      </c>
      <c r="DF27" s="159">
        <f>'Debt &amp; Refi'!CZ33</f>
        <v>0</v>
      </c>
      <c r="DG27" s="159">
        <f>'Debt &amp; Refi'!DA33</f>
        <v>0</v>
      </c>
      <c r="DH27" s="159">
        <f>'Debt &amp; Refi'!DB33</f>
        <v>0</v>
      </c>
      <c r="DI27" s="159">
        <f>'Debt &amp; Refi'!DC33</f>
        <v>0</v>
      </c>
      <c r="DJ27" s="159">
        <f>'Debt &amp; Refi'!DD33</f>
        <v>0</v>
      </c>
      <c r="DK27" s="159">
        <f>'Debt &amp; Refi'!DE33</f>
        <v>0</v>
      </c>
      <c r="DL27" s="159">
        <f>'Debt &amp; Refi'!DF33</f>
        <v>0</v>
      </c>
      <c r="DM27" s="159">
        <f>'Debt &amp; Refi'!DG33</f>
        <v>0</v>
      </c>
      <c r="DN27" s="159">
        <f>'Debt &amp; Refi'!DH33</f>
        <v>0</v>
      </c>
      <c r="DO27" s="159">
        <f>'Debt &amp; Refi'!DI33</f>
        <v>0</v>
      </c>
      <c r="DP27" s="159">
        <f>'Debt &amp; Refi'!DJ33</f>
        <v>0</v>
      </c>
      <c r="DQ27" s="159">
        <f>'Debt &amp; Refi'!DK33</f>
        <v>0</v>
      </c>
      <c r="DR27" s="159">
        <f>'Debt &amp; Refi'!DL33</f>
        <v>0</v>
      </c>
      <c r="DS27" s="159">
        <f>'Debt &amp; Refi'!DM33</f>
        <v>0</v>
      </c>
      <c r="DT27" s="159">
        <f>'Debt &amp; Refi'!DN33</f>
        <v>0</v>
      </c>
      <c r="DU27" s="159">
        <f>'Debt &amp; Refi'!DO33</f>
        <v>0</v>
      </c>
      <c r="DV27" s="159">
        <f>'Debt &amp; Refi'!DP33</f>
        <v>0</v>
      </c>
      <c r="DW27" s="159">
        <f>'Debt &amp; Refi'!DQ33</f>
        <v>0</v>
      </c>
      <c r="DX27" s="159">
        <f>'Debt &amp; Refi'!DR33</f>
        <v>0</v>
      </c>
      <c r="DY27" s="159">
        <f>'Debt &amp; Refi'!DS33</f>
        <v>0</v>
      </c>
      <c r="DZ27" s="159">
        <f>'Debt &amp; Refi'!DT33</f>
        <v>0</v>
      </c>
      <c r="EA27" s="159">
        <f>'Debt &amp; Refi'!DU33</f>
        <v>0</v>
      </c>
      <c r="EB27" s="159">
        <f>'Debt &amp; Refi'!DV33</f>
        <v>0</v>
      </c>
      <c r="EC27" s="159">
        <f>'Debt &amp; Refi'!DW33</f>
        <v>0</v>
      </c>
      <c r="ED27" s="159">
        <f>'Debt &amp; Refi'!DX33</f>
        <v>0</v>
      </c>
      <c r="EE27" s="159">
        <f>'Debt &amp; Refi'!DY33</f>
        <v>0</v>
      </c>
      <c r="EF27" s="159">
        <f>'Debt &amp; Refi'!DZ33</f>
        <v>0</v>
      </c>
      <c r="EG27" s="159">
        <f>'Debt &amp; Refi'!EA33</f>
        <v>0</v>
      </c>
      <c r="EH27" s="159">
        <f>'Debt &amp; Refi'!EB33</f>
        <v>0</v>
      </c>
      <c r="EI27" s="159">
        <f>'Debt &amp; Refi'!EC33</f>
        <v>0</v>
      </c>
      <c r="EJ27" s="159">
        <f>'Debt &amp; Refi'!ED33</f>
        <v>0</v>
      </c>
      <c r="EK27" s="159">
        <f>'Debt &amp; Refi'!EE33</f>
        <v>0</v>
      </c>
      <c r="EL27" s="159">
        <f>'Debt &amp; Refi'!EF33</f>
        <v>0</v>
      </c>
      <c r="EM27" s="159">
        <f>'Debt &amp; Refi'!EG33</f>
        <v>0</v>
      </c>
      <c r="EN27" s="159">
        <f>'Debt &amp; Refi'!EH33</f>
        <v>0</v>
      </c>
      <c r="EO27" s="159">
        <f>'Debt &amp; Refi'!EI33</f>
        <v>0</v>
      </c>
      <c r="EP27" s="159">
        <f>'Debt &amp; Refi'!EJ33</f>
        <v>0</v>
      </c>
      <c r="EQ27" s="159">
        <f>'Debt &amp; Refi'!EK33</f>
        <v>0</v>
      </c>
      <c r="ER27" s="159">
        <f>'Debt &amp; Refi'!EL33</f>
        <v>0</v>
      </c>
      <c r="ES27" s="159">
        <f>'Debt &amp; Refi'!EM33</f>
        <v>0</v>
      </c>
      <c r="ET27" s="159">
        <f>'Debt &amp; Refi'!EN33</f>
        <v>0</v>
      </c>
      <c r="EU27" s="159">
        <f>'Debt &amp; Refi'!EO33</f>
        <v>0</v>
      </c>
      <c r="EV27" s="159">
        <f>'Debt &amp; Refi'!EP33</f>
        <v>0</v>
      </c>
      <c r="EW27" s="159">
        <f>'Debt &amp; Refi'!EQ33</f>
        <v>0</v>
      </c>
      <c r="EX27" s="159">
        <f>'Debt &amp; Refi'!ER33</f>
        <v>0</v>
      </c>
      <c r="EY27" s="159">
        <f>'Debt &amp; Refi'!ES33</f>
        <v>0</v>
      </c>
      <c r="EZ27" s="159">
        <f>'Debt &amp; Refi'!ET33</f>
        <v>0</v>
      </c>
      <c r="FA27" s="159">
        <f>'Debt &amp; Refi'!EU33</f>
        <v>0</v>
      </c>
      <c r="FB27" s="159">
        <f>'Debt &amp; Refi'!EV33</f>
        <v>0</v>
      </c>
      <c r="FC27" s="159">
        <f>'Debt &amp; Refi'!EW33</f>
        <v>0</v>
      </c>
      <c r="FD27" s="159">
        <f>'Debt &amp; Refi'!EX33</f>
        <v>0</v>
      </c>
      <c r="FE27" s="159">
        <f>'Debt &amp; Refi'!EY33</f>
        <v>0</v>
      </c>
      <c r="FF27" s="159">
        <f>'Debt &amp; Refi'!EZ33</f>
        <v>0</v>
      </c>
      <c r="FG27" s="159">
        <f>'Debt &amp; Refi'!FA33</f>
        <v>0</v>
      </c>
      <c r="FH27" s="159">
        <f>'Debt &amp; Refi'!FB33</f>
        <v>0</v>
      </c>
      <c r="FI27" s="159">
        <f>'Debt &amp; Refi'!FC33</f>
        <v>0</v>
      </c>
      <c r="FJ27" s="159">
        <f>'Debt &amp; Refi'!FD33</f>
        <v>0</v>
      </c>
      <c r="FK27" s="159">
        <f>'Debt &amp; Refi'!FE33</f>
        <v>0</v>
      </c>
      <c r="FL27" s="159">
        <f>'Debt &amp; Refi'!FF33</f>
        <v>0</v>
      </c>
      <c r="FM27" s="159">
        <f>'Debt &amp; Refi'!FG33</f>
        <v>0</v>
      </c>
      <c r="FN27" s="159">
        <f>'Debt &amp; Refi'!FH33</f>
        <v>0</v>
      </c>
      <c r="FO27" s="159">
        <f>'Debt &amp; Refi'!FI33</f>
        <v>0</v>
      </c>
      <c r="FP27" s="159">
        <f>'Debt &amp; Refi'!FJ33</f>
        <v>0</v>
      </c>
      <c r="FQ27" s="159">
        <f>'Debt &amp; Refi'!FK33</f>
        <v>0</v>
      </c>
      <c r="FR27" s="159">
        <f>'Debt &amp; Refi'!FL33</f>
        <v>0</v>
      </c>
      <c r="FS27" s="159">
        <f>'Debt &amp; Refi'!FM33</f>
        <v>0</v>
      </c>
      <c r="FT27" s="159">
        <f>'Debt &amp; Refi'!FN33</f>
        <v>0</v>
      </c>
      <c r="FU27" s="159">
        <f>'Debt &amp; Refi'!FO33</f>
        <v>0</v>
      </c>
      <c r="FV27" s="159">
        <f>'Debt &amp; Refi'!FP33</f>
        <v>0</v>
      </c>
      <c r="FW27" s="159">
        <f>'Debt &amp; Refi'!FQ33</f>
        <v>0</v>
      </c>
      <c r="FX27" s="159">
        <f>'Debt &amp; Refi'!FR33</f>
        <v>0</v>
      </c>
      <c r="FY27" s="159">
        <f>'Debt &amp; Refi'!FS33</f>
        <v>0</v>
      </c>
      <c r="FZ27" s="159">
        <f>'Debt &amp; Refi'!FT33</f>
        <v>0</v>
      </c>
      <c r="GA27" s="159">
        <f>'Debt &amp; Refi'!FU33</f>
        <v>0</v>
      </c>
      <c r="GB27" s="159">
        <f>'Debt &amp; Refi'!FV33</f>
        <v>0</v>
      </c>
      <c r="GC27" s="159">
        <f>'Debt &amp; Refi'!FW33</f>
        <v>0</v>
      </c>
      <c r="GD27" s="159">
        <f>'Debt &amp; Refi'!FX33</f>
        <v>0</v>
      </c>
      <c r="GE27" s="159">
        <f>'Debt &amp; Refi'!FY33</f>
        <v>0</v>
      </c>
      <c r="GF27" s="159">
        <f>'Debt &amp; Refi'!FZ33</f>
        <v>0</v>
      </c>
      <c r="GG27" s="159">
        <f>'Debt &amp; Refi'!GA33</f>
        <v>0</v>
      </c>
      <c r="GH27" s="159">
        <f>'Debt &amp; Refi'!GB33</f>
        <v>0</v>
      </c>
      <c r="GI27" s="159">
        <f>'Debt &amp; Refi'!GC33</f>
        <v>0</v>
      </c>
      <c r="GJ27" s="159">
        <f>'Debt &amp; Refi'!GD33</f>
        <v>0</v>
      </c>
      <c r="GK27" s="159">
        <f>'Debt &amp; Refi'!GE33</f>
        <v>0</v>
      </c>
      <c r="GL27" s="159">
        <f>'Debt &amp; Refi'!GF33</f>
        <v>0</v>
      </c>
      <c r="GM27" s="159">
        <f>'Debt &amp; Refi'!GG33</f>
        <v>0</v>
      </c>
      <c r="GN27" s="159">
        <f>'Debt &amp; Refi'!GH33</f>
        <v>0</v>
      </c>
      <c r="GO27" s="159">
        <f>'Debt &amp; Refi'!GI33</f>
        <v>0</v>
      </c>
      <c r="GP27" s="159">
        <f>'Debt &amp; Refi'!GJ33</f>
        <v>0</v>
      </c>
      <c r="GQ27" s="159">
        <f>'Debt &amp; Refi'!GK33</f>
        <v>0</v>
      </c>
      <c r="GR27" s="159">
        <f>'Debt &amp; Refi'!GL33</f>
        <v>0</v>
      </c>
      <c r="GS27" s="159">
        <f>'Debt &amp; Refi'!GM33</f>
        <v>0</v>
      </c>
      <c r="GT27" s="159">
        <f>'Debt &amp; Refi'!GN33</f>
        <v>0</v>
      </c>
      <c r="GU27" s="159">
        <f>'Debt &amp; Refi'!GO33</f>
        <v>0</v>
      </c>
      <c r="GV27" s="159">
        <f>'Debt &amp; Refi'!GP33</f>
        <v>0</v>
      </c>
      <c r="GW27" s="159">
        <f>'Debt &amp; Refi'!GQ33</f>
        <v>0</v>
      </c>
      <c r="GX27" s="159">
        <f>'Debt &amp; Refi'!GR33</f>
        <v>0</v>
      </c>
      <c r="GY27" s="159">
        <f>'Debt &amp; Refi'!GS33</f>
        <v>0</v>
      </c>
      <c r="GZ27" s="159">
        <f>'Debt &amp; Refi'!GT33</f>
        <v>0</v>
      </c>
      <c r="HA27" s="159">
        <f>'Debt &amp; Refi'!GU33</f>
        <v>0</v>
      </c>
      <c r="HB27" s="159">
        <f>'Debt &amp; Refi'!GV33</f>
        <v>0</v>
      </c>
      <c r="HC27" s="159">
        <f>'Debt &amp; Refi'!GW33</f>
        <v>0</v>
      </c>
      <c r="HD27" s="159">
        <f>'Debt &amp; Refi'!GX33</f>
        <v>0</v>
      </c>
      <c r="HE27" s="159">
        <f>'Debt &amp; Refi'!GY33</f>
        <v>0</v>
      </c>
      <c r="HF27" s="159">
        <f>'Debt &amp; Refi'!GZ33</f>
        <v>0</v>
      </c>
      <c r="HG27" s="159">
        <f>'Debt &amp; Refi'!HA33</f>
        <v>0</v>
      </c>
      <c r="HH27" s="159">
        <f>'Debt &amp; Refi'!HB33</f>
        <v>0</v>
      </c>
      <c r="HI27" s="159">
        <f>'Debt &amp; Refi'!HC33</f>
        <v>0</v>
      </c>
      <c r="HJ27" s="159">
        <f>'Debt &amp; Refi'!HD33</f>
        <v>0</v>
      </c>
      <c r="HK27" s="159">
        <f>'Debt &amp; Refi'!HE33</f>
        <v>0</v>
      </c>
      <c r="HL27" s="159">
        <f>'Debt &amp; Refi'!HF33</f>
        <v>0</v>
      </c>
      <c r="HM27" s="159">
        <f>'Debt &amp; Refi'!HG33</f>
        <v>0</v>
      </c>
      <c r="HN27" s="159">
        <f>'Debt &amp; Refi'!HH33</f>
        <v>0</v>
      </c>
      <c r="HO27" s="159">
        <f>'Debt &amp; Refi'!HI33</f>
        <v>0</v>
      </c>
      <c r="HP27" s="159">
        <f>'Debt &amp; Refi'!HJ33</f>
        <v>0</v>
      </c>
      <c r="HQ27" s="159">
        <f>'Debt &amp; Refi'!HK33</f>
        <v>0</v>
      </c>
      <c r="HR27" s="159">
        <f>'Debt &amp; Refi'!HL33</f>
        <v>0</v>
      </c>
      <c r="HS27" s="159">
        <f>'Debt &amp; Refi'!HM33</f>
        <v>0</v>
      </c>
      <c r="HT27" s="159">
        <f>'Debt &amp; Refi'!HN33</f>
        <v>0</v>
      </c>
      <c r="HU27" s="159">
        <f>'Debt &amp; Refi'!HO33</f>
        <v>0</v>
      </c>
      <c r="HV27" s="159">
        <f>'Debt &amp; Refi'!HP33</f>
        <v>0</v>
      </c>
      <c r="HW27" s="159">
        <f>'Debt &amp; Refi'!HQ33</f>
        <v>0</v>
      </c>
      <c r="HX27" s="159">
        <f>'Debt &amp; Refi'!HR33</f>
        <v>0</v>
      </c>
      <c r="HY27" s="159">
        <f>'Debt &amp; Refi'!HS33</f>
        <v>0</v>
      </c>
      <c r="HZ27" s="159">
        <f>'Debt &amp; Refi'!HT33</f>
        <v>0</v>
      </c>
      <c r="IA27" s="159">
        <f>'Debt &amp; Refi'!HU33</f>
        <v>0</v>
      </c>
      <c r="IB27" s="159">
        <f>'Debt &amp; Refi'!HV33</f>
        <v>0</v>
      </c>
      <c r="IC27" s="159">
        <f>'Debt &amp; Refi'!HW33</f>
        <v>0</v>
      </c>
      <c r="ID27" s="159">
        <f>'Debt &amp; Refi'!HX33</f>
        <v>0</v>
      </c>
      <c r="IE27" s="159">
        <f>'Debt &amp; Refi'!HY33</f>
        <v>0</v>
      </c>
      <c r="IF27" s="159">
        <f>'Debt &amp; Refi'!HZ33</f>
        <v>0</v>
      </c>
      <c r="IG27" s="159">
        <f>'Debt &amp; Refi'!IA33</f>
        <v>0</v>
      </c>
      <c r="IH27" s="159">
        <f>'Debt &amp; Refi'!IB33</f>
        <v>0</v>
      </c>
      <c r="II27" s="159">
        <f>'Debt &amp; Refi'!IC33</f>
        <v>0</v>
      </c>
      <c r="IJ27" s="159">
        <f>'Debt &amp; Refi'!ID33</f>
        <v>0</v>
      </c>
      <c r="IK27" s="159">
        <f>'Debt &amp; Refi'!IE33</f>
        <v>0</v>
      </c>
      <c r="IL27" s="159">
        <f>'Debt &amp; Refi'!IF33</f>
        <v>0</v>
      </c>
      <c r="IM27" s="159">
        <f>'Debt &amp; Refi'!IG33</f>
        <v>0</v>
      </c>
      <c r="IN27" s="159">
        <f>'Debt &amp; Refi'!IH33</f>
        <v>0</v>
      </c>
      <c r="IO27" s="159">
        <f>'Debt &amp; Refi'!II33</f>
        <v>0</v>
      </c>
      <c r="IP27" s="159">
        <f>'Debt &amp; Refi'!IJ33</f>
        <v>0</v>
      </c>
      <c r="IQ27" s="159">
        <f>'Debt &amp; Refi'!IK33</f>
        <v>0</v>
      </c>
      <c r="IR27" s="159">
        <f>'Debt &amp; Refi'!IL33</f>
        <v>0</v>
      </c>
      <c r="IS27" s="159">
        <f>'Debt &amp; Refi'!IM33</f>
        <v>0</v>
      </c>
      <c r="IT27" s="159">
        <f>'Debt &amp; Refi'!IN33</f>
        <v>0</v>
      </c>
      <c r="IU27" s="159">
        <f>'Debt &amp; Refi'!IO33</f>
        <v>0</v>
      </c>
      <c r="IV27" s="159">
        <f>'Debt &amp; Refi'!IP33</f>
        <v>0</v>
      </c>
      <c r="IW27" s="159">
        <f>'Debt &amp; Refi'!IQ33</f>
        <v>0</v>
      </c>
      <c r="IX27" s="159">
        <f>'Debt &amp; Refi'!IR33</f>
        <v>0</v>
      </c>
      <c r="IY27" s="159">
        <f>'Debt &amp; Refi'!IS33</f>
        <v>0</v>
      </c>
      <c r="IZ27" s="159">
        <f>'Debt &amp; Refi'!IT33</f>
        <v>0</v>
      </c>
      <c r="JA27" s="159">
        <f>'Debt &amp; Refi'!IU33</f>
        <v>0</v>
      </c>
      <c r="JB27" s="159">
        <f>'Debt &amp; Refi'!IV33</f>
        <v>0</v>
      </c>
      <c r="JC27" s="159">
        <f>'Debt &amp; Refi'!IW33</f>
        <v>0</v>
      </c>
      <c r="JD27" s="159">
        <f>'Debt &amp; Refi'!IX33</f>
        <v>0</v>
      </c>
      <c r="JE27" s="159">
        <f>'Debt &amp; Refi'!IY33</f>
        <v>0</v>
      </c>
      <c r="JF27" s="159">
        <f>'Debt &amp; Refi'!IZ33</f>
        <v>0</v>
      </c>
      <c r="JG27" s="159">
        <f>'Debt &amp; Refi'!JA33</f>
        <v>0</v>
      </c>
      <c r="JH27" s="159">
        <f>'Debt &amp; Refi'!JB33</f>
        <v>0</v>
      </c>
      <c r="JI27" s="159">
        <f>'Debt &amp; Refi'!JC33</f>
        <v>0</v>
      </c>
      <c r="JJ27" s="159">
        <f>'Debt &amp; Refi'!JD33</f>
        <v>0</v>
      </c>
      <c r="JK27" s="159">
        <f>'Debt &amp; Refi'!JE33</f>
        <v>0</v>
      </c>
      <c r="JL27" s="159">
        <f>'Debt &amp; Refi'!JF33</f>
        <v>0</v>
      </c>
      <c r="JM27" s="159">
        <f>'Debt &amp; Refi'!JG33</f>
        <v>0</v>
      </c>
      <c r="JN27" s="159">
        <f>'Debt &amp; Refi'!JH33</f>
        <v>0</v>
      </c>
      <c r="JO27" s="159">
        <f>'Debt &amp; Refi'!JI33</f>
        <v>0</v>
      </c>
      <c r="JP27" s="159">
        <f>'Debt &amp; Refi'!JJ33</f>
        <v>0</v>
      </c>
      <c r="JQ27" s="159">
        <f>'Debt &amp; Refi'!JK33</f>
        <v>0</v>
      </c>
      <c r="JR27" s="159">
        <f>'Debt &amp; Refi'!JL33</f>
        <v>0</v>
      </c>
      <c r="JS27" s="159">
        <f>'Debt &amp; Refi'!JM33</f>
        <v>0</v>
      </c>
      <c r="JT27" s="159">
        <f>'Debt &amp; Refi'!JN33</f>
        <v>0</v>
      </c>
      <c r="JU27" s="159">
        <f>'Debt &amp; Refi'!JO33</f>
        <v>0</v>
      </c>
      <c r="JV27" s="159">
        <f>'Debt &amp; Refi'!JP33</f>
        <v>0</v>
      </c>
      <c r="JW27" s="159">
        <f>'Debt &amp; Refi'!JQ33</f>
        <v>0</v>
      </c>
      <c r="JX27" s="159">
        <f>'Debt &amp; Refi'!JR33</f>
        <v>0</v>
      </c>
      <c r="JY27" s="159">
        <f>'Debt &amp; Refi'!JS33</f>
        <v>0</v>
      </c>
      <c r="JZ27" s="159">
        <f>'Debt &amp; Refi'!JT33</f>
        <v>0</v>
      </c>
      <c r="KA27" s="159">
        <f>'Debt &amp; Refi'!JU33</f>
        <v>0</v>
      </c>
      <c r="KB27" s="159">
        <f>'Debt &amp; Refi'!JV33</f>
        <v>0</v>
      </c>
      <c r="KC27" s="159">
        <f>'Debt &amp; Refi'!JW33</f>
        <v>0</v>
      </c>
      <c r="KD27" s="159">
        <f>'Debt &amp; Refi'!JX33</f>
        <v>0</v>
      </c>
      <c r="KE27" s="159">
        <f>'Debt &amp; Refi'!JY33</f>
        <v>0</v>
      </c>
      <c r="KF27" s="159">
        <f>'Debt &amp; Refi'!JZ33</f>
        <v>0</v>
      </c>
      <c r="KG27" s="159">
        <f>'Debt &amp; Refi'!KA33</f>
        <v>0</v>
      </c>
      <c r="KH27" s="159">
        <f>'Debt &amp; Refi'!KB33</f>
        <v>0</v>
      </c>
      <c r="KI27" s="159">
        <f>'Debt &amp; Refi'!KC33</f>
        <v>0</v>
      </c>
      <c r="KJ27" s="159">
        <f>'Debt &amp; Refi'!KD33</f>
        <v>0</v>
      </c>
      <c r="KK27" s="159">
        <f>'Debt &amp; Refi'!KE33</f>
        <v>0</v>
      </c>
      <c r="KL27" s="159">
        <f>'Debt &amp; Refi'!KF33</f>
        <v>0</v>
      </c>
      <c r="KM27" s="159">
        <f>'Debt &amp; Refi'!KG33</f>
        <v>0</v>
      </c>
      <c r="KN27" s="159">
        <f>'Debt &amp; Refi'!KH33</f>
        <v>0</v>
      </c>
      <c r="KO27" s="159">
        <f>'Debt &amp; Refi'!KI33</f>
        <v>0</v>
      </c>
      <c r="KP27" s="159">
        <f>'Debt &amp; Refi'!KJ33</f>
        <v>0</v>
      </c>
      <c r="KQ27" s="159">
        <f>'Debt &amp; Refi'!KK33</f>
        <v>0</v>
      </c>
      <c r="KR27" s="159">
        <f>'Debt &amp; Refi'!KL33</f>
        <v>0</v>
      </c>
      <c r="KS27" s="159">
        <f>'Debt &amp; Refi'!KM33</f>
        <v>0</v>
      </c>
      <c r="KT27" s="159">
        <f>'Debt &amp; Refi'!KN33</f>
        <v>0</v>
      </c>
      <c r="KU27" s="159">
        <f>'Debt &amp; Refi'!KO33</f>
        <v>0</v>
      </c>
      <c r="KV27" s="159">
        <f>'Debt &amp; Refi'!KP33</f>
        <v>0</v>
      </c>
      <c r="KW27" s="159">
        <f>'Debt &amp; Refi'!KQ33</f>
        <v>0</v>
      </c>
      <c r="KX27" s="159">
        <f>'Debt &amp; Refi'!KR33</f>
        <v>0</v>
      </c>
      <c r="KY27" s="159">
        <f>'Debt &amp; Refi'!KS33</f>
        <v>0</v>
      </c>
      <c r="KZ27" s="159">
        <f>'Debt &amp; Refi'!KT33</f>
        <v>0</v>
      </c>
      <c r="LA27" s="159">
        <f>'Debt &amp; Refi'!KU33</f>
        <v>0</v>
      </c>
      <c r="LB27" s="159">
        <f>'Debt &amp; Refi'!KV33</f>
        <v>0</v>
      </c>
      <c r="LC27" s="159">
        <f>'Debt &amp; Refi'!KW33</f>
        <v>0</v>
      </c>
      <c r="LD27" s="159">
        <f>'Debt &amp; Refi'!KX33</f>
        <v>0</v>
      </c>
      <c r="LE27" s="159">
        <f>'Debt &amp; Refi'!KY33</f>
        <v>0</v>
      </c>
      <c r="LF27" s="159">
        <f>'Debt &amp; Refi'!KZ33</f>
        <v>0</v>
      </c>
      <c r="LG27" s="159">
        <f>'Debt &amp; Refi'!LA33</f>
        <v>0</v>
      </c>
      <c r="LH27" s="159">
        <f>'Debt &amp; Refi'!LB33</f>
        <v>0</v>
      </c>
      <c r="LI27" s="159">
        <f>'Debt &amp; Refi'!LC33</f>
        <v>0</v>
      </c>
      <c r="LJ27" s="159">
        <f>'Debt &amp; Refi'!LD33</f>
        <v>0</v>
      </c>
      <c r="LK27" s="159">
        <f>'Debt &amp; Refi'!LE33</f>
        <v>0</v>
      </c>
      <c r="LL27" s="159">
        <f>'Debt &amp; Refi'!LF33</f>
        <v>0</v>
      </c>
      <c r="LM27" s="159">
        <f>'Debt &amp; Refi'!LG33</f>
        <v>0</v>
      </c>
      <c r="LN27" s="159">
        <f>'Debt &amp; Refi'!LH33</f>
        <v>0</v>
      </c>
      <c r="LO27" s="159">
        <f>'Debt &amp; Refi'!LI33</f>
        <v>0</v>
      </c>
      <c r="LP27" s="159">
        <f>'Debt &amp; Refi'!LJ33</f>
        <v>0</v>
      </c>
      <c r="LQ27" s="159">
        <f>'Debt &amp; Refi'!LK33</f>
        <v>0</v>
      </c>
      <c r="LR27" s="159">
        <f>'Debt &amp; Refi'!LL33</f>
        <v>0</v>
      </c>
      <c r="LS27" s="159">
        <f>'Debt &amp; Refi'!LM33</f>
        <v>0</v>
      </c>
      <c r="LT27" s="159">
        <f>'Debt &amp; Refi'!LN33</f>
        <v>0</v>
      </c>
      <c r="LU27" s="159">
        <f>'Debt &amp; Refi'!LO33</f>
        <v>0</v>
      </c>
      <c r="LV27" s="159">
        <f>'Debt &amp; Refi'!LP33</f>
        <v>0</v>
      </c>
      <c r="LW27" s="159">
        <f>'Debt &amp; Refi'!LQ33</f>
        <v>0</v>
      </c>
      <c r="LX27" s="159">
        <f>'Debt &amp; Refi'!LR33</f>
        <v>0</v>
      </c>
      <c r="LY27" s="159">
        <f>'Debt &amp; Refi'!LS33</f>
        <v>0</v>
      </c>
      <c r="LZ27" s="159">
        <f>'Debt &amp; Refi'!LT33</f>
        <v>0</v>
      </c>
      <c r="MA27" s="159">
        <f>'Debt &amp; Refi'!LU33</f>
        <v>0</v>
      </c>
      <c r="MB27" s="159">
        <f>'Debt &amp; Refi'!LV33</f>
        <v>0</v>
      </c>
      <c r="MC27" s="159">
        <f>'Debt &amp; Refi'!LW33</f>
        <v>0</v>
      </c>
      <c r="MD27" s="159">
        <f>'Debt &amp; Refi'!LX33</f>
        <v>0</v>
      </c>
      <c r="ME27" s="159">
        <f>'Debt &amp; Refi'!LY33</f>
        <v>0</v>
      </c>
      <c r="MF27" s="159">
        <f>'Debt &amp; Refi'!LZ33</f>
        <v>0</v>
      </c>
      <c r="MG27" s="159">
        <f>'Debt &amp; Refi'!MA33</f>
        <v>0</v>
      </c>
      <c r="MH27" s="159">
        <f>'Debt &amp; Refi'!MB33</f>
        <v>0</v>
      </c>
      <c r="MI27" s="159">
        <f>'Debt &amp; Refi'!MC33</f>
        <v>0</v>
      </c>
      <c r="MJ27" s="159">
        <f>'Debt &amp; Refi'!MD33</f>
        <v>0</v>
      </c>
      <c r="MK27" s="159">
        <f>'Debt &amp; Refi'!ME33</f>
        <v>0</v>
      </c>
      <c r="ML27" s="159">
        <f>'Debt &amp; Refi'!MF33</f>
        <v>0</v>
      </c>
      <c r="MM27" s="159">
        <f>'Debt &amp; Refi'!MG33</f>
        <v>0</v>
      </c>
      <c r="MN27" s="159">
        <f>'Debt &amp; Refi'!MH33</f>
        <v>0</v>
      </c>
      <c r="MO27" s="159">
        <f>'Debt &amp; Refi'!MI33</f>
        <v>0</v>
      </c>
      <c r="MP27" s="159">
        <f>'Debt &amp; Refi'!MJ33</f>
        <v>0</v>
      </c>
      <c r="MQ27" s="159">
        <f>'Debt &amp; Refi'!MK33</f>
        <v>0</v>
      </c>
      <c r="MR27" s="159">
        <f>'Debt &amp; Refi'!ML33</f>
        <v>0</v>
      </c>
      <c r="MS27" s="159">
        <f>'Debt &amp; Refi'!MM33</f>
        <v>0</v>
      </c>
      <c r="MT27" s="159">
        <f>'Debt &amp; Refi'!MN33</f>
        <v>0</v>
      </c>
      <c r="MU27" s="159">
        <f>'Debt &amp; Refi'!MO33</f>
        <v>0</v>
      </c>
      <c r="MV27" s="159">
        <f>'Debt &amp; Refi'!MP33</f>
        <v>0</v>
      </c>
      <c r="MW27" s="159">
        <f>'Debt &amp; Refi'!MQ33</f>
        <v>0</v>
      </c>
      <c r="MX27" s="159">
        <f>'Debt &amp; Refi'!MR33</f>
        <v>0</v>
      </c>
      <c r="MY27" s="159">
        <f>'Debt &amp; Refi'!MS33</f>
        <v>0</v>
      </c>
      <c r="MZ27" s="159">
        <f>'Debt &amp; Refi'!MT33</f>
        <v>0</v>
      </c>
      <c r="NA27" s="159">
        <f>'Debt &amp; Refi'!MU33</f>
        <v>0</v>
      </c>
      <c r="NB27" s="159">
        <f>'Debt &amp; Refi'!MV33</f>
        <v>0</v>
      </c>
      <c r="NC27" s="159">
        <f>'Debt &amp; Refi'!MW33</f>
        <v>0</v>
      </c>
      <c r="ND27" s="159">
        <f>'Debt &amp; Refi'!MX33</f>
        <v>0</v>
      </c>
      <c r="NE27" s="159">
        <f>'Debt &amp; Refi'!MY33</f>
        <v>0</v>
      </c>
      <c r="NF27" s="159">
        <f>'Debt &amp; Refi'!MZ33</f>
        <v>0</v>
      </c>
      <c r="NG27" s="159">
        <f>'Debt &amp; Refi'!NA33</f>
        <v>0</v>
      </c>
      <c r="NH27" s="159">
        <f>'Debt &amp; Refi'!NB33</f>
        <v>0</v>
      </c>
      <c r="NI27" s="159">
        <f>'Debt &amp; Refi'!NC33</f>
        <v>0</v>
      </c>
      <c r="NJ27" s="159">
        <f>'Debt &amp; Refi'!ND33</f>
        <v>0</v>
      </c>
      <c r="NK27" s="159">
        <f>'Debt &amp; Refi'!NE33</f>
        <v>0</v>
      </c>
      <c r="NL27" s="159">
        <f>'Debt &amp; Refi'!NF33</f>
        <v>0</v>
      </c>
      <c r="NM27" s="159">
        <f>'Debt &amp; Refi'!NG33</f>
        <v>0</v>
      </c>
      <c r="NN27" s="159">
        <f>'Debt &amp; Refi'!NH33</f>
        <v>0</v>
      </c>
      <c r="NO27" s="46" t="str">
        <f>'Debt &amp; Refi'!NI33</f>
        <v>x</v>
      </c>
    </row>
    <row r="28" ht="19.5" customHeight="1">
      <c r="A28" s="186"/>
      <c r="B28" s="186" t="s">
        <v>269</v>
      </c>
      <c r="C28" s="212">
        <f t="shared" ref="C28:C29" si="1">++C22+0.25%</f>
        <v>0.1025</v>
      </c>
      <c r="D28" s="187" t="s">
        <v>270</v>
      </c>
      <c r="E28" s="186"/>
      <c r="F28" s="213"/>
      <c r="G28" s="186"/>
      <c r="H28" s="186"/>
      <c r="I28" s="186"/>
      <c r="J28" s="185"/>
      <c r="K28" s="185"/>
      <c r="L28" s="185"/>
      <c r="M28" s="164" t="s">
        <v>205</v>
      </c>
      <c r="N28" s="164"/>
      <c r="O28" s="165">
        <f>'Debt &amp; Refi'!I34</f>
        <v>0.006795983333</v>
      </c>
      <c r="P28" s="165">
        <f>'Debt &amp; Refi'!J34</f>
        <v>0.006671475</v>
      </c>
      <c r="Q28" s="165">
        <f>'Debt &amp; Refi'!K34</f>
        <v>0.00663525</v>
      </c>
      <c r="R28" s="165">
        <f>'Debt &amp; Refi'!L34</f>
        <v>0.006454483333</v>
      </c>
      <c r="S28" s="165">
        <f>'Debt &amp; Refi'!M34</f>
        <v>0.0064148</v>
      </c>
      <c r="T28" s="165">
        <f>'Debt &amp; Refi'!N34</f>
        <v>0.006377241667</v>
      </c>
      <c r="U28" s="165">
        <f>'Debt &amp; Refi'!O34</f>
        <v>0.006334633333</v>
      </c>
      <c r="V28" s="165">
        <f>'Debt &amp; Refi'!P34</f>
        <v>0.006281691667</v>
      </c>
      <c r="W28" s="165">
        <f>'Debt &amp; Refi'!Q34</f>
        <v>0.006250083333</v>
      </c>
      <c r="X28" s="165">
        <f>'Debt &amp; Refi'!R34</f>
        <v>0.006127466667</v>
      </c>
      <c r="Y28" s="165">
        <f>'Debt &amp; Refi'!S34</f>
        <v>0.006103683333</v>
      </c>
      <c r="Z28" s="165">
        <f>'Debt &amp; Refi'!T34</f>
        <v>0.006103941667</v>
      </c>
      <c r="AA28" s="165">
        <f>'Debt &amp; Refi'!U34</f>
        <v>0.0059946</v>
      </c>
      <c r="AB28" s="165">
        <f>'Debt &amp; Refi'!V34</f>
        <v>0.005986933333</v>
      </c>
      <c r="AC28" s="165">
        <f>'Debt &amp; Refi'!W34</f>
        <v>0.00598705</v>
      </c>
      <c r="AD28" s="165">
        <f>'Debt &amp; Refi'!X34</f>
        <v>0.005951141667</v>
      </c>
      <c r="AE28" s="165">
        <f>'Debt &amp; Refi'!Y34</f>
        <v>0.005948675</v>
      </c>
      <c r="AF28" s="165">
        <f>'Debt &amp; Refi'!Z34</f>
        <v>0.005948333333</v>
      </c>
      <c r="AG28" s="165">
        <f>'Debt &amp; Refi'!AA34</f>
        <v>0.005949766667</v>
      </c>
      <c r="AH28" s="165">
        <f>'Debt &amp; Refi'!AB34</f>
        <v>0.005955833333</v>
      </c>
      <c r="AI28" s="165">
        <f>'Debt &amp; Refi'!AC34</f>
        <v>0.00596355</v>
      </c>
      <c r="AJ28" s="165">
        <f>'Debt &amp; Refi'!AD34</f>
        <v>0.005971266667</v>
      </c>
      <c r="AK28" s="165">
        <f>'Debt &amp; Refi'!AE34</f>
        <v>0.005979291667</v>
      </c>
      <c r="AL28" s="165">
        <f>'Debt &amp; Refi'!AF34</f>
        <v>0.005988808333</v>
      </c>
      <c r="AM28" s="165">
        <f>'Debt &amp; Refi'!AG34</f>
        <v>0.005998508333</v>
      </c>
      <c r="AN28" s="165">
        <f>'Debt &amp; Refi'!AH34</f>
        <v>0.006008716667</v>
      </c>
      <c r="AO28" s="165">
        <f>'Debt &amp; Refi'!AI34</f>
        <v>0.006019975</v>
      </c>
      <c r="AP28" s="165">
        <f>'Debt &amp; Refi'!AJ34</f>
        <v>0.006031775</v>
      </c>
      <c r="AQ28" s="165">
        <f>'Debt &amp; Refi'!AK34</f>
        <v>0.006043791667</v>
      </c>
      <c r="AR28" s="165">
        <f>'Debt &amp; Refi'!AL34</f>
        <v>0.006054916667</v>
      </c>
      <c r="AS28" s="165">
        <f>'Debt &amp; Refi'!AM34</f>
        <v>0.006065875</v>
      </c>
      <c r="AT28" s="165">
        <f>'Debt &amp; Refi'!AN34</f>
        <v>0.0060765</v>
      </c>
      <c r="AU28" s="165">
        <f>'Debt &amp; Refi'!AO34</f>
        <v>0.006087575</v>
      </c>
      <c r="AV28" s="165">
        <f>'Debt &amp; Refi'!AP34</f>
        <v>0.00609825</v>
      </c>
      <c r="AW28" s="165">
        <f>'Debt &amp; Refi'!AQ34</f>
        <v>0.006109616667</v>
      </c>
      <c r="AX28" s="165">
        <f>'Debt &amp; Refi'!AR34</f>
        <v>0.006120341667</v>
      </c>
      <c r="AY28" s="165">
        <f>'Debt &amp; Refi'!AS34</f>
        <v>0.00612985</v>
      </c>
      <c r="AZ28" s="165">
        <f>'Debt &amp; Refi'!AT34</f>
        <v>0.006140433333</v>
      </c>
      <c r="BA28" s="165">
        <f>'Debt &amp; Refi'!AU34</f>
        <v>0.006150333333</v>
      </c>
      <c r="BB28" s="165">
        <f>'Debt &amp; Refi'!AV34</f>
        <v>0.006160025</v>
      </c>
      <c r="BC28" s="165">
        <f>'Debt &amp; Refi'!AW34</f>
        <v>0.006170141667</v>
      </c>
      <c r="BD28" s="165">
        <f>'Debt &amp; Refi'!AX34</f>
        <v>0.006179475</v>
      </c>
      <c r="BE28" s="165">
        <f>'Debt &amp; Refi'!AY34</f>
        <v>0.006189725</v>
      </c>
      <c r="BF28" s="165">
        <f>'Debt &amp; Refi'!AZ34</f>
        <v>0.006200483333</v>
      </c>
      <c r="BG28" s="165">
        <f>'Debt &amp; Refi'!BA34</f>
        <v>0.0062111</v>
      </c>
      <c r="BH28" s="165">
        <f>'Debt &amp; Refi'!BB34</f>
        <v>0.006220791667</v>
      </c>
      <c r="BI28" s="165">
        <f>'Debt &amp; Refi'!BC34</f>
        <v>0.006231866667</v>
      </c>
      <c r="BJ28" s="165">
        <f>'Debt &amp; Refi'!BD34</f>
        <v>0.006242825</v>
      </c>
      <c r="BK28" s="165">
        <f>'Debt &amp; Refi'!BE34</f>
        <v>0.006253191667</v>
      </c>
      <c r="BL28" s="165">
        <f>'Debt &amp; Refi'!BF34</f>
        <v>0.006264625</v>
      </c>
      <c r="BM28" s="165">
        <f>'Debt &amp; Refi'!BG34</f>
        <v>0.0062756</v>
      </c>
      <c r="BN28" s="165">
        <f>'Debt &amp; Refi'!BH34</f>
        <v>0.006287216667</v>
      </c>
      <c r="BO28" s="165">
        <f>'Debt &amp; Refi'!BI34</f>
        <v>0.006298691667</v>
      </c>
      <c r="BP28" s="165">
        <f>'Debt &amp; Refi'!BJ34</f>
        <v>0.006308358333</v>
      </c>
      <c r="BQ28" s="165">
        <f>'Debt &amp; Refi'!BK34</f>
        <v>0.006319666667</v>
      </c>
      <c r="BR28" s="165">
        <f>'Debt &amp; Refi'!BL34</f>
        <v>0.0063311</v>
      </c>
      <c r="BS28" s="165">
        <f>'Debt &amp; Refi'!BM34</f>
        <v>0.006342541667</v>
      </c>
      <c r="BT28" s="165">
        <f>'Debt &amp; Refi'!BN34</f>
        <v>0.006353291667</v>
      </c>
      <c r="BU28" s="165">
        <f>'Debt &amp; Refi'!BO34</f>
        <v>0.006364725</v>
      </c>
      <c r="BV28" s="165">
        <f>'Debt &amp; Refi'!BP34</f>
        <v>0.0063762</v>
      </c>
      <c r="BW28" s="165">
        <f>'Debt &amp; Refi'!BQ34</f>
        <v>0.006388375</v>
      </c>
      <c r="BX28" s="165">
        <f>'Debt &amp; Refi'!BR34</f>
        <v>0.006399941667</v>
      </c>
      <c r="BY28" s="165">
        <f>'Debt &amp; Refi'!BS34</f>
        <v>0.00641</v>
      </c>
      <c r="BZ28" s="165">
        <f>'Debt &amp; Refi'!BT34</f>
        <v>0.006421833333</v>
      </c>
      <c r="CA28" s="165">
        <f>'Debt &amp; Refi'!BU34</f>
        <v>0.006433291667</v>
      </c>
      <c r="CB28" s="165">
        <f>'Debt &amp; Refi'!BV34</f>
        <v>0.006443233333</v>
      </c>
      <c r="CC28" s="165">
        <f>'Debt &amp; Refi'!BW34</f>
        <v>0.006455108333</v>
      </c>
      <c r="CD28" s="165">
        <f>'Debt &amp; Refi'!BX34</f>
        <v>0.00646595</v>
      </c>
      <c r="CE28" s="165">
        <f>'Debt &amp; Refi'!BY34</f>
        <v>0.006476283333</v>
      </c>
      <c r="CF28" s="165">
        <f>'Debt &amp; Refi'!BZ34</f>
        <v>0.006487591667</v>
      </c>
      <c r="CG28" s="165">
        <f>'Debt &amp; Refi'!CA34</f>
        <v>0.006498466667</v>
      </c>
      <c r="CH28" s="165">
        <f>'Debt &amp; Refi'!CB34</f>
        <v>0.00650855</v>
      </c>
      <c r="CI28" s="165">
        <f>'Debt &amp; Refi'!CC34</f>
        <v>0.006519575</v>
      </c>
      <c r="CJ28" s="165">
        <f>'Debt &amp; Refi'!CD34</f>
        <v>0.006530158333</v>
      </c>
      <c r="CK28" s="165">
        <f>'Debt &amp; Refi'!CE34</f>
        <v>0.006539633333</v>
      </c>
      <c r="CL28" s="165">
        <f>'Debt &amp; Refi'!CF34</f>
        <v>0.006550033333</v>
      </c>
      <c r="CM28" s="165">
        <f>'Debt &amp; Refi'!CG34</f>
        <v>0.006560341667</v>
      </c>
      <c r="CN28" s="165">
        <f>'Debt &amp; Refi'!CH34</f>
        <v>0.006569875</v>
      </c>
      <c r="CO28" s="165">
        <f>'Debt &amp; Refi'!CI34</f>
        <v>0.006580016667</v>
      </c>
      <c r="CP28" s="165">
        <f>'Debt &amp; Refi'!CJ34</f>
        <v>0.0065897</v>
      </c>
      <c r="CQ28" s="165">
        <f>'Debt &amp; Refi'!CK34</f>
        <v>0.006600316667</v>
      </c>
      <c r="CR28" s="165">
        <f>'Debt &amp; Refi'!CL34</f>
        <v>0.006609775</v>
      </c>
      <c r="CS28" s="165">
        <f>'Debt &amp; Refi'!CM34</f>
        <v>0.0066189</v>
      </c>
      <c r="CT28" s="165">
        <f>'Debt &amp; Refi'!CN34</f>
        <v>0.006628883333</v>
      </c>
      <c r="CU28" s="165">
        <f>'Debt &amp; Refi'!CO34</f>
        <v>0.006638066667</v>
      </c>
      <c r="CV28" s="165">
        <f>'Debt &amp; Refi'!CP34</f>
        <v>0.00664725</v>
      </c>
      <c r="CW28" s="165">
        <f>'Debt &amp; Refi'!CQ34</f>
        <v>0.006656608333</v>
      </c>
      <c r="CX28" s="165">
        <f>'Debt &amp; Refi'!CR34</f>
        <v>0.006665883333</v>
      </c>
      <c r="CY28" s="165">
        <f>'Debt &amp; Refi'!CS34</f>
        <v>0.0066755</v>
      </c>
      <c r="CZ28" s="165">
        <f>'Debt &amp; Refi'!CT34</f>
        <v>0.006683633333</v>
      </c>
      <c r="DA28" s="165">
        <f>'Debt &amp; Refi'!CU34</f>
        <v>0.00669295</v>
      </c>
      <c r="DB28" s="165">
        <f>'Debt &amp; Refi'!CV34</f>
        <v>0.006701208333</v>
      </c>
      <c r="DC28" s="165">
        <f>'Debt &amp; Refi'!CW34</f>
        <v>0.006710741667</v>
      </c>
      <c r="DD28" s="165">
        <f>'Debt &amp; Refi'!CX34</f>
        <v>0.0067195</v>
      </c>
      <c r="DE28" s="165">
        <f>'Debt &amp; Refi'!CY34</f>
        <v>0.006728366667</v>
      </c>
      <c r="DF28" s="165">
        <f>'Debt &amp; Refi'!CZ34</f>
        <v>0.006737466667</v>
      </c>
      <c r="DG28" s="165">
        <f>'Debt &amp; Refi'!DA34</f>
        <v>0.0067462</v>
      </c>
      <c r="DH28" s="165">
        <f>'Debt &amp; Refi'!DB34</f>
        <v>0.006755991667</v>
      </c>
      <c r="DI28" s="165">
        <f>'Debt &amp; Refi'!DC34</f>
        <v>0.006764583333</v>
      </c>
      <c r="DJ28" s="165">
        <f>'Debt &amp; Refi'!DD34</f>
        <v>0.006773066667</v>
      </c>
      <c r="DK28" s="165">
        <f>'Debt &amp; Refi'!DE34</f>
        <v>0.0067824</v>
      </c>
      <c r="DL28" s="165">
        <f>'Debt &amp; Refi'!DF34</f>
        <v>0.006790283333</v>
      </c>
      <c r="DM28" s="165">
        <f>'Debt &amp; Refi'!DG34</f>
        <v>0.0067994</v>
      </c>
      <c r="DN28" s="165">
        <f>'Debt &amp; Refi'!DH34</f>
        <v>0.006807691667</v>
      </c>
      <c r="DO28" s="165">
        <f>'Debt &amp; Refi'!DI34</f>
        <v>0.006816658333</v>
      </c>
      <c r="DP28" s="165">
        <f>'Debt &amp; Refi'!DJ34</f>
        <v>0.0068252</v>
      </c>
      <c r="DQ28" s="165">
        <f>'Debt &amp; Refi'!DK34</f>
        <v>0.006834825</v>
      </c>
      <c r="DR28" s="165">
        <f>'Debt &amp; Refi'!DL34</f>
        <v>0.00684355</v>
      </c>
      <c r="DS28" s="165">
        <f>'Debt &amp; Refi'!DM34</f>
        <v>0.00685145</v>
      </c>
      <c r="DT28" s="165">
        <f>'Debt &amp; Refi'!DN34</f>
        <v>0.006860675</v>
      </c>
      <c r="DU28" s="165">
        <f>'Debt &amp; Refi'!DO34</f>
        <v>0.006869041667</v>
      </c>
      <c r="DV28" s="165">
        <f>'Debt &amp; Refi'!DP34</f>
        <v>0.006877583333</v>
      </c>
      <c r="DW28" s="165">
        <f>'Debt &amp; Refi'!DQ34</f>
        <v>0.006886325</v>
      </c>
      <c r="DX28" s="165">
        <f>'Debt &amp; Refi'!DR34</f>
        <v>0.006893991667</v>
      </c>
      <c r="DY28" s="165">
        <f>'Debt &amp; Refi'!DS34</f>
        <v>0.0069029</v>
      </c>
      <c r="DZ28" s="165">
        <f>'Debt &amp; Refi'!DT34</f>
        <v>0.006911933333</v>
      </c>
      <c r="EA28" s="165">
        <f>'Debt &amp; Refi'!DU34</f>
        <v>0.006920516667</v>
      </c>
      <c r="EB28" s="165">
        <f>'Debt &amp; Refi'!DV34</f>
        <v>0.006928241667</v>
      </c>
      <c r="EC28" s="165">
        <f>'Debt &amp; Refi'!DW34</f>
        <v>0.006937291667</v>
      </c>
      <c r="ED28" s="165">
        <f>'Debt &amp; Refi'!DX34</f>
        <v>0.006945808333</v>
      </c>
      <c r="EE28" s="165">
        <f>'Debt &amp; Refi'!DY34</f>
        <v>0.00695375</v>
      </c>
      <c r="EF28" s="165">
        <f>'Debt &amp; Refi'!DZ34</f>
        <v>0.006962733333</v>
      </c>
      <c r="EG28" s="165">
        <f>'Debt &amp; Refi'!EA34</f>
        <v>0.006970825</v>
      </c>
      <c r="EH28" s="165">
        <f>'Debt &amp; Refi'!EB34</f>
        <v>0.006979841667</v>
      </c>
      <c r="EI28" s="165" t="str">
        <f>'Debt &amp; Refi'!EC34</f>
        <v>#N/A</v>
      </c>
      <c r="EJ28" s="165" t="str">
        <f>'Debt &amp; Refi'!ED34</f>
        <v>#N/A</v>
      </c>
      <c r="EK28" s="165" t="str">
        <f>'Debt &amp; Refi'!EE34</f>
        <v>#N/A</v>
      </c>
      <c r="EL28" s="165" t="str">
        <f>'Debt &amp; Refi'!EF34</f>
        <v>#N/A</v>
      </c>
      <c r="EM28" s="165" t="str">
        <f>'Debt &amp; Refi'!EG34</f>
        <v>#N/A</v>
      </c>
      <c r="EN28" s="165" t="str">
        <f>'Debt &amp; Refi'!EH34</f>
        <v>#N/A</v>
      </c>
      <c r="EO28" s="165" t="str">
        <f>'Debt &amp; Refi'!EI34</f>
        <v>#N/A</v>
      </c>
      <c r="EP28" s="165" t="str">
        <f>'Debt &amp; Refi'!EJ34</f>
        <v>#N/A</v>
      </c>
      <c r="EQ28" s="165" t="str">
        <f>'Debt &amp; Refi'!EK34</f>
        <v>#N/A</v>
      </c>
      <c r="ER28" s="165" t="str">
        <f>'Debt &amp; Refi'!EL34</f>
        <v>#N/A</v>
      </c>
      <c r="ES28" s="165" t="str">
        <f>'Debt &amp; Refi'!EM34</f>
        <v>#N/A</v>
      </c>
      <c r="ET28" s="165" t="str">
        <f>'Debt &amp; Refi'!EN34</f>
        <v>#N/A</v>
      </c>
      <c r="EU28" s="165" t="str">
        <f>'Debt &amp; Refi'!EO34</f>
        <v>#N/A</v>
      </c>
      <c r="EV28" s="165" t="str">
        <f>'Debt &amp; Refi'!EP34</f>
        <v>#N/A</v>
      </c>
      <c r="EW28" s="165" t="str">
        <f>'Debt &amp; Refi'!EQ34</f>
        <v>#N/A</v>
      </c>
      <c r="EX28" s="165" t="str">
        <f>'Debt &amp; Refi'!ER34</f>
        <v>#N/A</v>
      </c>
      <c r="EY28" s="165" t="str">
        <f>'Debt &amp; Refi'!ES34</f>
        <v>#N/A</v>
      </c>
      <c r="EZ28" s="165" t="str">
        <f>'Debt &amp; Refi'!ET34</f>
        <v>#N/A</v>
      </c>
      <c r="FA28" s="165" t="str">
        <f>'Debt &amp; Refi'!EU34</f>
        <v>#N/A</v>
      </c>
      <c r="FB28" s="165" t="str">
        <f>'Debt &amp; Refi'!EV34</f>
        <v>#N/A</v>
      </c>
      <c r="FC28" s="165" t="str">
        <f>'Debt &amp; Refi'!EW34</f>
        <v>#N/A</v>
      </c>
      <c r="FD28" s="165" t="str">
        <f>'Debt &amp; Refi'!EX34</f>
        <v>#N/A</v>
      </c>
      <c r="FE28" s="165" t="str">
        <f>'Debt &amp; Refi'!EY34</f>
        <v>#N/A</v>
      </c>
      <c r="FF28" s="165" t="str">
        <f>'Debt &amp; Refi'!EZ34</f>
        <v>#N/A</v>
      </c>
      <c r="FG28" s="165" t="str">
        <f>'Debt &amp; Refi'!FA34</f>
        <v>#N/A</v>
      </c>
      <c r="FH28" s="165" t="str">
        <f>'Debt &amp; Refi'!FB34</f>
        <v>#N/A</v>
      </c>
      <c r="FI28" s="165" t="str">
        <f>'Debt &amp; Refi'!FC34</f>
        <v>#N/A</v>
      </c>
      <c r="FJ28" s="165" t="str">
        <f>'Debt &amp; Refi'!FD34</f>
        <v>#N/A</v>
      </c>
      <c r="FK28" s="165" t="str">
        <f>'Debt &amp; Refi'!FE34</f>
        <v>#N/A</v>
      </c>
      <c r="FL28" s="165" t="str">
        <f>'Debt &amp; Refi'!FF34</f>
        <v>#N/A</v>
      </c>
      <c r="FM28" s="165" t="str">
        <f>'Debt &amp; Refi'!FG34</f>
        <v>#N/A</v>
      </c>
      <c r="FN28" s="165" t="str">
        <f>'Debt &amp; Refi'!FH34</f>
        <v>#N/A</v>
      </c>
      <c r="FO28" s="165" t="str">
        <f>'Debt &amp; Refi'!FI34</f>
        <v>#N/A</v>
      </c>
      <c r="FP28" s="165" t="str">
        <f>'Debt &amp; Refi'!FJ34</f>
        <v>#N/A</v>
      </c>
      <c r="FQ28" s="165" t="str">
        <f>'Debt &amp; Refi'!FK34</f>
        <v>#N/A</v>
      </c>
      <c r="FR28" s="165" t="str">
        <f>'Debt &amp; Refi'!FL34</f>
        <v>#N/A</v>
      </c>
      <c r="FS28" s="165" t="str">
        <f>'Debt &amp; Refi'!FM34</f>
        <v>#N/A</v>
      </c>
      <c r="FT28" s="165" t="str">
        <f>'Debt &amp; Refi'!FN34</f>
        <v>#N/A</v>
      </c>
      <c r="FU28" s="165" t="str">
        <f>'Debt &amp; Refi'!FO34</f>
        <v>#N/A</v>
      </c>
      <c r="FV28" s="165" t="str">
        <f>'Debt &amp; Refi'!FP34</f>
        <v>#N/A</v>
      </c>
      <c r="FW28" s="165" t="str">
        <f>'Debt &amp; Refi'!FQ34</f>
        <v>#N/A</v>
      </c>
      <c r="FX28" s="165" t="str">
        <f>'Debt &amp; Refi'!FR34</f>
        <v>#N/A</v>
      </c>
      <c r="FY28" s="165" t="str">
        <f>'Debt &amp; Refi'!FS34</f>
        <v>#N/A</v>
      </c>
      <c r="FZ28" s="165" t="str">
        <f>'Debt &amp; Refi'!FT34</f>
        <v>#N/A</v>
      </c>
      <c r="GA28" s="165" t="str">
        <f>'Debt &amp; Refi'!FU34</f>
        <v>#N/A</v>
      </c>
      <c r="GB28" s="165" t="str">
        <f>'Debt &amp; Refi'!FV34</f>
        <v>#N/A</v>
      </c>
      <c r="GC28" s="165" t="str">
        <f>'Debt &amp; Refi'!FW34</f>
        <v>#N/A</v>
      </c>
      <c r="GD28" s="165" t="str">
        <f>'Debt &amp; Refi'!FX34</f>
        <v>#N/A</v>
      </c>
      <c r="GE28" s="165" t="str">
        <f>'Debt &amp; Refi'!FY34</f>
        <v>#N/A</v>
      </c>
      <c r="GF28" s="165" t="str">
        <f>'Debt &amp; Refi'!FZ34</f>
        <v>#N/A</v>
      </c>
      <c r="GG28" s="165" t="str">
        <f>'Debt &amp; Refi'!GA34</f>
        <v>#N/A</v>
      </c>
      <c r="GH28" s="165" t="str">
        <f>'Debt &amp; Refi'!GB34</f>
        <v>#N/A</v>
      </c>
      <c r="GI28" s="165" t="str">
        <f>'Debt &amp; Refi'!GC34</f>
        <v>#N/A</v>
      </c>
      <c r="GJ28" s="165" t="str">
        <f>'Debt &amp; Refi'!GD34</f>
        <v>#N/A</v>
      </c>
      <c r="GK28" s="165" t="str">
        <f>'Debt &amp; Refi'!GE34</f>
        <v>#N/A</v>
      </c>
      <c r="GL28" s="165" t="str">
        <f>'Debt &amp; Refi'!GF34</f>
        <v>#N/A</v>
      </c>
      <c r="GM28" s="165" t="str">
        <f>'Debt &amp; Refi'!GG34</f>
        <v>#N/A</v>
      </c>
      <c r="GN28" s="165" t="str">
        <f>'Debt &amp; Refi'!GH34</f>
        <v>#N/A</v>
      </c>
      <c r="GO28" s="165" t="str">
        <f>'Debt &amp; Refi'!GI34</f>
        <v>#N/A</v>
      </c>
      <c r="GP28" s="165" t="str">
        <f>'Debt &amp; Refi'!GJ34</f>
        <v>#N/A</v>
      </c>
      <c r="GQ28" s="165" t="str">
        <f>'Debt &amp; Refi'!GK34</f>
        <v>#N/A</v>
      </c>
      <c r="GR28" s="165" t="str">
        <f>'Debt &amp; Refi'!GL34</f>
        <v>#N/A</v>
      </c>
      <c r="GS28" s="165" t="str">
        <f>'Debt &amp; Refi'!GM34</f>
        <v>#N/A</v>
      </c>
      <c r="GT28" s="165" t="str">
        <f>'Debt &amp; Refi'!GN34</f>
        <v>#N/A</v>
      </c>
      <c r="GU28" s="165" t="str">
        <f>'Debt &amp; Refi'!GO34</f>
        <v>#N/A</v>
      </c>
      <c r="GV28" s="165" t="str">
        <f>'Debt &amp; Refi'!GP34</f>
        <v>#N/A</v>
      </c>
      <c r="GW28" s="165" t="str">
        <f>'Debt &amp; Refi'!GQ34</f>
        <v>#N/A</v>
      </c>
      <c r="GX28" s="165" t="str">
        <f>'Debt &amp; Refi'!GR34</f>
        <v>#N/A</v>
      </c>
      <c r="GY28" s="165" t="str">
        <f>'Debt &amp; Refi'!GS34</f>
        <v>#N/A</v>
      </c>
      <c r="GZ28" s="165" t="str">
        <f>'Debt &amp; Refi'!GT34</f>
        <v>#N/A</v>
      </c>
      <c r="HA28" s="165" t="str">
        <f>'Debt &amp; Refi'!GU34</f>
        <v>#N/A</v>
      </c>
      <c r="HB28" s="165" t="str">
        <f>'Debt &amp; Refi'!GV34</f>
        <v>#N/A</v>
      </c>
      <c r="HC28" s="165" t="str">
        <f>'Debt &amp; Refi'!GW34</f>
        <v>#N/A</v>
      </c>
      <c r="HD28" s="165" t="str">
        <f>'Debt &amp; Refi'!GX34</f>
        <v>#N/A</v>
      </c>
      <c r="HE28" s="165" t="str">
        <f>'Debt &amp; Refi'!GY34</f>
        <v>#N/A</v>
      </c>
      <c r="HF28" s="165" t="str">
        <f>'Debt &amp; Refi'!GZ34</f>
        <v>#N/A</v>
      </c>
      <c r="HG28" s="165" t="str">
        <f>'Debt &amp; Refi'!HA34</f>
        <v>#N/A</v>
      </c>
      <c r="HH28" s="165" t="str">
        <f>'Debt &amp; Refi'!HB34</f>
        <v>#N/A</v>
      </c>
      <c r="HI28" s="165" t="str">
        <f>'Debt &amp; Refi'!HC34</f>
        <v>#N/A</v>
      </c>
      <c r="HJ28" s="165" t="str">
        <f>'Debt &amp; Refi'!HD34</f>
        <v>#N/A</v>
      </c>
      <c r="HK28" s="165" t="str">
        <f>'Debt &amp; Refi'!HE34</f>
        <v>#N/A</v>
      </c>
      <c r="HL28" s="165" t="str">
        <f>'Debt &amp; Refi'!HF34</f>
        <v>#N/A</v>
      </c>
      <c r="HM28" s="165" t="str">
        <f>'Debt &amp; Refi'!HG34</f>
        <v>#N/A</v>
      </c>
      <c r="HN28" s="165" t="str">
        <f>'Debt &amp; Refi'!HH34</f>
        <v>#N/A</v>
      </c>
      <c r="HO28" s="165" t="str">
        <f>'Debt &amp; Refi'!HI34</f>
        <v>#N/A</v>
      </c>
      <c r="HP28" s="165" t="str">
        <f>'Debt &amp; Refi'!HJ34</f>
        <v>#N/A</v>
      </c>
      <c r="HQ28" s="165" t="str">
        <f>'Debt &amp; Refi'!HK34</f>
        <v>#N/A</v>
      </c>
      <c r="HR28" s="165" t="str">
        <f>'Debt &amp; Refi'!HL34</f>
        <v>#N/A</v>
      </c>
      <c r="HS28" s="165" t="str">
        <f>'Debt &amp; Refi'!HM34</f>
        <v>#N/A</v>
      </c>
      <c r="HT28" s="165" t="str">
        <f>'Debt &amp; Refi'!HN34</f>
        <v>#N/A</v>
      </c>
      <c r="HU28" s="165" t="str">
        <f>'Debt &amp; Refi'!HO34</f>
        <v>#N/A</v>
      </c>
      <c r="HV28" s="165" t="str">
        <f>'Debt &amp; Refi'!HP34</f>
        <v>#N/A</v>
      </c>
      <c r="HW28" s="165" t="str">
        <f>'Debt &amp; Refi'!HQ34</f>
        <v>#N/A</v>
      </c>
      <c r="HX28" s="165" t="str">
        <f>'Debt &amp; Refi'!HR34</f>
        <v>#N/A</v>
      </c>
      <c r="HY28" s="165" t="str">
        <f>'Debt &amp; Refi'!HS34</f>
        <v>#N/A</v>
      </c>
      <c r="HZ28" s="165" t="str">
        <f>'Debt &amp; Refi'!HT34</f>
        <v>#N/A</v>
      </c>
      <c r="IA28" s="165" t="str">
        <f>'Debt &amp; Refi'!HU34</f>
        <v>#N/A</v>
      </c>
      <c r="IB28" s="165" t="str">
        <f>'Debt &amp; Refi'!HV34</f>
        <v>#N/A</v>
      </c>
      <c r="IC28" s="165" t="str">
        <f>'Debt &amp; Refi'!HW34</f>
        <v>#N/A</v>
      </c>
      <c r="ID28" s="165" t="str">
        <f>'Debt &amp; Refi'!HX34</f>
        <v>#N/A</v>
      </c>
      <c r="IE28" s="165" t="str">
        <f>'Debt &amp; Refi'!HY34</f>
        <v>#N/A</v>
      </c>
      <c r="IF28" s="165" t="str">
        <f>'Debt &amp; Refi'!HZ34</f>
        <v>#N/A</v>
      </c>
      <c r="IG28" s="165" t="str">
        <f>'Debt &amp; Refi'!IA34</f>
        <v>#N/A</v>
      </c>
      <c r="IH28" s="165" t="str">
        <f>'Debt &amp; Refi'!IB34</f>
        <v>#N/A</v>
      </c>
      <c r="II28" s="165" t="str">
        <f>'Debt &amp; Refi'!IC34</f>
        <v>#N/A</v>
      </c>
      <c r="IJ28" s="165" t="str">
        <f>'Debt &amp; Refi'!ID34</f>
        <v>#N/A</v>
      </c>
      <c r="IK28" s="165" t="str">
        <f>'Debt &amp; Refi'!IE34</f>
        <v>#N/A</v>
      </c>
      <c r="IL28" s="165" t="str">
        <f>'Debt &amp; Refi'!IF34</f>
        <v>#N/A</v>
      </c>
      <c r="IM28" s="165" t="str">
        <f>'Debt &amp; Refi'!IG34</f>
        <v>#N/A</v>
      </c>
      <c r="IN28" s="165" t="str">
        <f>'Debt &amp; Refi'!IH34</f>
        <v>#N/A</v>
      </c>
      <c r="IO28" s="165" t="str">
        <f>'Debt &amp; Refi'!II34</f>
        <v>#N/A</v>
      </c>
      <c r="IP28" s="165" t="str">
        <f>'Debt &amp; Refi'!IJ34</f>
        <v>#N/A</v>
      </c>
      <c r="IQ28" s="165" t="str">
        <f>'Debt &amp; Refi'!IK34</f>
        <v>#N/A</v>
      </c>
      <c r="IR28" s="165" t="str">
        <f>'Debt &amp; Refi'!IL34</f>
        <v>#N/A</v>
      </c>
      <c r="IS28" s="165" t="str">
        <f>'Debt &amp; Refi'!IM34</f>
        <v>#N/A</v>
      </c>
      <c r="IT28" s="165" t="str">
        <f>'Debt &amp; Refi'!IN34</f>
        <v>#N/A</v>
      </c>
      <c r="IU28" s="165" t="str">
        <f>'Debt &amp; Refi'!IO34</f>
        <v>#N/A</v>
      </c>
      <c r="IV28" s="165" t="str">
        <f>'Debt &amp; Refi'!IP34</f>
        <v>#N/A</v>
      </c>
      <c r="IW28" s="165" t="str">
        <f>'Debt &amp; Refi'!IQ34</f>
        <v>#N/A</v>
      </c>
      <c r="IX28" s="165" t="str">
        <f>'Debt &amp; Refi'!IR34</f>
        <v>#N/A</v>
      </c>
      <c r="IY28" s="165" t="str">
        <f>'Debt &amp; Refi'!IS34</f>
        <v>#N/A</v>
      </c>
      <c r="IZ28" s="165" t="str">
        <f>'Debt &amp; Refi'!IT34</f>
        <v>#N/A</v>
      </c>
      <c r="JA28" s="165" t="str">
        <f>'Debt &amp; Refi'!IU34</f>
        <v>#N/A</v>
      </c>
      <c r="JB28" s="165" t="str">
        <f>'Debt &amp; Refi'!IV34</f>
        <v>#N/A</v>
      </c>
      <c r="JC28" s="165" t="str">
        <f>'Debt &amp; Refi'!IW34</f>
        <v>#N/A</v>
      </c>
      <c r="JD28" s="165" t="str">
        <f>'Debt &amp; Refi'!IX34</f>
        <v>#N/A</v>
      </c>
      <c r="JE28" s="165" t="str">
        <f>'Debt &amp; Refi'!IY34</f>
        <v>#N/A</v>
      </c>
      <c r="JF28" s="165" t="str">
        <f>'Debt &amp; Refi'!IZ34</f>
        <v>#N/A</v>
      </c>
      <c r="JG28" s="165" t="str">
        <f>'Debt &amp; Refi'!JA34</f>
        <v>#N/A</v>
      </c>
      <c r="JH28" s="165" t="str">
        <f>'Debt &amp; Refi'!JB34</f>
        <v>#N/A</v>
      </c>
      <c r="JI28" s="165" t="str">
        <f>'Debt &amp; Refi'!JC34</f>
        <v>#N/A</v>
      </c>
      <c r="JJ28" s="165" t="str">
        <f>'Debt &amp; Refi'!JD34</f>
        <v>#N/A</v>
      </c>
      <c r="JK28" s="165" t="str">
        <f>'Debt &amp; Refi'!JE34</f>
        <v>#N/A</v>
      </c>
      <c r="JL28" s="165" t="str">
        <f>'Debt &amp; Refi'!JF34</f>
        <v>#N/A</v>
      </c>
      <c r="JM28" s="165" t="str">
        <f>'Debt &amp; Refi'!JG34</f>
        <v>#N/A</v>
      </c>
      <c r="JN28" s="165" t="str">
        <f>'Debt &amp; Refi'!JH34</f>
        <v>#N/A</v>
      </c>
      <c r="JO28" s="165" t="str">
        <f>'Debt &amp; Refi'!JI34</f>
        <v>#N/A</v>
      </c>
      <c r="JP28" s="165" t="str">
        <f>'Debt &amp; Refi'!JJ34</f>
        <v>#N/A</v>
      </c>
      <c r="JQ28" s="165" t="str">
        <f>'Debt &amp; Refi'!JK34</f>
        <v>#N/A</v>
      </c>
      <c r="JR28" s="165" t="str">
        <f>'Debt &amp; Refi'!JL34</f>
        <v>#N/A</v>
      </c>
      <c r="JS28" s="165" t="str">
        <f>'Debt &amp; Refi'!JM34</f>
        <v>#N/A</v>
      </c>
      <c r="JT28" s="165" t="str">
        <f>'Debt &amp; Refi'!JN34</f>
        <v>#N/A</v>
      </c>
      <c r="JU28" s="165" t="str">
        <f>'Debt &amp; Refi'!JO34</f>
        <v>#N/A</v>
      </c>
      <c r="JV28" s="165" t="str">
        <f>'Debt &amp; Refi'!JP34</f>
        <v>#N/A</v>
      </c>
      <c r="JW28" s="165" t="str">
        <f>'Debt &amp; Refi'!JQ34</f>
        <v>#N/A</v>
      </c>
      <c r="JX28" s="165" t="str">
        <f>'Debt &amp; Refi'!JR34</f>
        <v>#N/A</v>
      </c>
      <c r="JY28" s="165" t="str">
        <f>'Debt &amp; Refi'!JS34</f>
        <v>#N/A</v>
      </c>
      <c r="JZ28" s="165" t="str">
        <f>'Debt &amp; Refi'!JT34</f>
        <v>#N/A</v>
      </c>
      <c r="KA28" s="165" t="str">
        <f>'Debt &amp; Refi'!JU34</f>
        <v>#N/A</v>
      </c>
      <c r="KB28" s="165" t="str">
        <f>'Debt &amp; Refi'!JV34</f>
        <v>#N/A</v>
      </c>
      <c r="KC28" s="165" t="str">
        <f>'Debt &amp; Refi'!JW34</f>
        <v>#N/A</v>
      </c>
      <c r="KD28" s="165" t="str">
        <f>'Debt &amp; Refi'!JX34</f>
        <v>#N/A</v>
      </c>
      <c r="KE28" s="165" t="str">
        <f>'Debt &amp; Refi'!JY34</f>
        <v>#N/A</v>
      </c>
      <c r="KF28" s="165" t="str">
        <f>'Debt &amp; Refi'!JZ34</f>
        <v>#N/A</v>
      </c>
      <c r="KG28" s="165" t="str">
        <f>'Debt &amp; Refi'!KA34</f>
        <v>#N/A</v>
      </c>
      <c r="KH28" s="165" t="str">
        <f>'Debt &amp; Refi'!KB34</f>
        <v>#N/A</v>
      </c>
      <c r="KI28" s="165" t="str">
        <f>'Debt &amp; Refi'!KC34</f>
        <v>#N/A</v>
      </c>
      <c r="KJ28" s="165" t="str">
        <f>'Debt &amp; Refi'!KD34</f>
        <v>#N/A</v>
      </c>
      <c r="KK28" s="165" t="str">
        <f>'Debt &amp; Refi'!KE34</f>
        <v>#N/A</v>
      </c>
      <c r="KL28" s="165" t="str">
        <f>'Debt &amp; Refi'!KF34</f>
        <v>#N/A</v>
      </c>
      <c r="KM28" s="165" t="str">
        <f>'Debt &amp; Refi'!KG34</f>
        <v>#N/A</v>
      </c>
      <c r="KN28" s="165" t="str">
        <f>'Debt &amp; Refi'!KH34</f>
        <v>#N/A</v>
      </c>
      <c r="KO28" s="165" t="str">
        <f>'Debt &amp; Refi'!KI34</f>
        <v>#N/A</v>
      </c>
      <c r="KP28" s="165" t="str">
        <f>'Debt &amp; Refi'!KJ34</f>
        <v>#N/A</v>
      </c>
      <c r="KQ28" s="165" t="str">
        <f>'Debt &amp; Refi'!KK34</f>
        <v>#N/A</v>
      </c>
      <c r="KR28" s="165" t="str">
        <f>'Debt &amp; Refi'!KL34</f>
        <v>#N/A</v>
      </c>
      <c r="KS28" s="165" t="str">
        <f>'Debt &amp; Refi'!KM34</f>
        <v>#N/A</v>
      </c>
      <c r="KT28" s="165" t="str">
        <f>'Debt &amp; Refi'!KN34</f>
        <v>#N/A</v>
      </c>
      <c r="KU28" s="165" t="str">
        <f>'Debt &amp; Refi'!KO34</f>
        <v>#N/A</v>
      </c>
      <c r="KV28" s="165" t="str">
        <f>'Debt &amp; Refi'!KP34</f>
        <v>#N/A</v>
      </c>
      <c r="KW28" s="165" t="str">
        <f>'Debt &amp; Refi'!KQ34</f>
        <v>#N/A</v>
      </c>
      <c r="KX28" s="165" t="str">
        <f>'Debt &amp; Refi'!KR34</f>
        <v>#N/A</v>
      </c>
      <c r="KY28" s="165" t="str">
        <f>'Debt &amp; Refi'!KS34</f>
        <v>#N/A</v>
      </c>
      <c r="KZ28" s="165" t="str">
        <f>'Debt &amp; Refi'!KT34</f>
        <v>#N/A</v>
      </c>
      <c r="LA28" s="165" t="str">
        <f>'Debt &amp; Refi'!KU34</f>
        <v>#N/A</v>
      </c>
      <c r="LB28" s="165" t="str">
        <f>'Debt &amp; Refi'!KV34</f>
        <v>#N/A</v>
      </c>
      <c r="LC28" s="165" t="str">
        <f>'Debt &amp; Refi'!KW34</f>
        <v>#N/A</v>
      </c>
      <c r="LD28" s="165" t="str">
        <f>'Debt &amp; Refi'!KX34</f>
        <v>#N/A</v>
      </c>
      <c r="LE28" s="165" t="str">
        <f>'Debt &amp; Refi'!KY34</f>
        <v>#N/A</v>
      </c>
      <c r="LF28" s="165" t="str">
        <f>'Debt &amp; Refi'!KZ34</f>
        <v>#N/A</v>
      </c>
      <c r="LG28" s="165" t="str">
        <f>'Debt &amp; Refi'!LA34</f>
        <v>#N/A</v>
      </c>
      <c r="LH28" s="165" t="str">
        <f>'Debt &amp; Refi'!LB34</f>
        <v>#N/A</v>
      </c>
      <c r="LI28" s="165" t="str">
        <f>'Debt &amp; Refi'!LC34</f>
        <v>#N/A</v>
      </c>
      <c r="LJ28" s="165" t="str">
        <f>'Debt &amp; Refi'!LD34</f>
        <v>#N/A</v>
      </c>
      <c r="LK28" s="165" t="str">
        <f>'Debt &amp; Refi'!LE34</f>
        <v>#N/A</v>
      </c>
      <c r="LL28" s="165" t="str">
        <f>'Debt &amp; Refi'!LF34</f>
        <v>#N/A</v>
      </c>
      <c r="LM28" s="165" t="str">
        <f>'Debt &amp; Refi'!LG34</f>
        <v>#N/A</v>
      </c>
      <c r="LN28" s="165" t="str">
        <f>'Debt &amp; Refi'!LH34</f>
        <v>#N/A</v>
      </c>
      <c r="LO28" s="165" t="str">
        <f>'Debt &amp; Refi'!LI34</f>
        <v>#N/A</v>
      </c>
      <c r="LP28" s="165" t="str">
        <f>'Debt &amp; Refi'!LJ34</f>
        <v>#N/A</v>
      </c>
      <c r="LQ28" s="165" t="str">
        <f>'Debt &amp; Refi'!LK34</f>
        <v>#N/A</v>
      </c>
      <c r="LR28" s="165" t="str">
        <f>'Debt &amp; Refi'!LL34</f>
        <v>#N/A</v>
      </c>
      <c r="LS28" s="165" t="str">
        <f>'Debt &amp; Refi'!LM34</f>
        <v>#N/A</v>
      </c>
      <c r="LT28" s="165" t="str">
        <f>'Debt &amp; Refi'!LN34</f>
        <v>#N/A</v>
      </c>
      <c r="LU28" s="165" t="str">
        <f>'Debt &amp; Refi'!LO34</f>
        <v>#N/A</v>
      </c>
      <c r="LV28" s="165" t="str">
        <f>'Debt &amp; Refi'!LP34</f>
        <v>#N/A</v>
      </c>
      <c r="LW28" s="165" t="str">
        <f>'Debt &amp; Refi'!LQ34</f>
        <v>#N/A</v>
      </c>
      <c r="LX28" s="165" t="str">
        <f>'Debt &amp; Refi'!LR34</f>
        <v>#N/A</v>
      </c>
      <c r="LY28" s="165" t="str">
        <f>'Debt &amp; Refi'!LS34</f>
        <v>#N/A</v>
      </c>
      <c r="LZ28" s="165" t="str">
        <f>'Debt &amp; Refi'!LT34</f>
        <v>#N/A</v>
      </c>
      <c r="MA28" s="165" t="str">
        <f>'Debt &amp; Refi'!LU34</f>
        <v>#N/A</v>
      </c>
      <c r="MB28" s="165" t="str">
        <f>'Debt &amp; Refi'!LV34</f>
        <v>#N/A</v>
      </c>
      <c r="MC28" s="165" t="str">
        <f>'Debt &amp; Refi'!LW34</f>
        <v>#N/A</v>
      </c>
      <c r="MD28" s="165" t="str">
        <f>'Debt &amp; Refi'!LX34</f>
        <v>#N/A</v>
      </c>
      <c r="ME28" s="165" t="str">
        <f>'Debt &amp; Refi'!LY34</f>
        <v>#N/A</v>
      </c>
      <c r="MF28" s="165" t="str">
        <f>'Debt &amp; Refi'!LZ34</f>
        <v>#N/A</v>
      </c>
      <c r="MG28" s="165" t="str">
        <f>'Debt &amp; Refi'!MA34</f>
        <v>#N/A</v>
      </c>
      <c r="MH28" s="165" t="str">
        <f>'Debt &amp; Refi'!MB34</f>
        <v>#N/A</v>
      </c>
      <c r="MI28" s="165" t="str">
        <f>'Debt &amp; Refi'!MC34</f>
        <v>#N/A</v>
      </c>
      <c r="MJ28" s="165" t="str">
        <f>'Debt &amp; Refi'!MD34</f>
        <v>#N/A</v>
      </c>
      <c r="MK28" s="165" t="str">
        <f>'Debt &amp; Refi'!ME34</f>
        <v>#N/A</v>
      </c>
      <c r="ML28" s="165" t="str">
        <f>'Debt &amp; Refi'!MF34</f>
        <v>#N/A</v>
      </c>
      <c r="MM28" s="165" t="str">
        <f>'Debt &amp; Refi'!MG34</f>
        <v>#N/A</v>
      </c>
      <c r="MN28" s="165" t="str">
        <f>'Debt &amp; Refi'!MH34</f>
        <v>#N/A</v>
      </c>
      <c r="MO28" s="165" t="str">
        <f>'Debt &amp; Refi'!MI34</f>
        <v>#N/A</v>
      </c>
      <c r="MP28" s="165" t="str">
        <f>'Debt &amp; Refi'!MJ34</f>
        <v>#N/A</v>
      </c>
      <c r="MQ28" s="165" t="str">
        <f>'Debt &amp; Refi'!MK34</f>
        <v>#N/A</v>
      </c>
      <c r="MR28" s="165" t="str">
        <f>'Debt &amp; Refi'!ML34</f>
        <v>#N/A</v>
      </c>
      <c r="MS28" s="165" t="str">
        <f>'Debt &amp; Refi'!MM34</f>
        <v>#N/A</v>
      </c>
      <c r="MT28" s="165" t="str">
        <f>'Debt &amp; Refi'!MN34</f>
        <v>#N/A</v>
      </c>
      <c r="MU28" s="165" t="str">
        <f>'Debt &amp; Refi'!MO34</f>
        <v>#N/A</v>
      </c>
      <c r="MV28" s="165" t="str">
        <f>'Debt &amp; Refi'!MP34</f>
        <v>#N/A</v>
      </c>
      <c r="MW28" s="165" t="str">
        <f>'Debt &amp; Refi'!MQ34</f>
        <v>#N/A</v>
      </c>
      <c r="MX28" s="165" t="str">
        <f>'Debt &amp; Refi'!MR34</f>
        <v>#N/A</v>
      </c>
      <c r="MY28" s="165" t="str">
        <f>'Debt &amp; Refi'!MS34</f>
        <v>#N/A</v>
      </c>
      <c r="MZ28" s="165" t="str">
        <f>'Debt &amp; Refi'!MT34</f>
        <v>#N/A</v>
      </c>
      <c r="NA28" s="165" t="str">
        <f>'Debt &amp; Refi'!MU34</f>
        <v>#N/A</v>
      </c>
      <c r="NB28" s="165" t="str">
        <f>'Debt &amp; Refi'!MV34</f>
        <v>#N/A</v>
      </c>
      <c r="NC28" s="165" t="str">
        <f>'Debt &amp; Refi'!MW34</f>
        <v>#N/A</v>
      </c>
      <c r="ND28" s="165" t="str">
        <f>'Debt &amp; Refi'!MX34</f>
        <v>#N/A</v>
      </c>
      <c r="NE28" s="165" t="str">
        <f>'Debt &amp; Refi'!MY34</f>
        <v>#N/A</v>
      </c>
      <c r="NF28" s="165" t="str">
        <f>'Debt &amp; Refi'!MZ34</f>
        <v>#N/A</v>
      </c>
      <c r="NG28" s="165" t="str">
        <f>'Debt &amp; Refi'!NA34</f>
        <v>#N/A</v>
      </c>
      <c r="NH28" s="165" t="str">
        <f>'Debt &amp; Refi'!NB34</f>
        <v>#N/A</v>
      </c>
      <c r="NI28" s="165" t="str">
        <f>'Debt &amp; Refi'!NC34</f>
        <v>#N/A</v>
      </c>
      <c r="NJ28" s="165" t="str">
        <f>'Debt &amp; Refi'!ND34</f>
        <v>#N/A</v>
      </c>
      <c r="NK28" s="165" t="str">
        <f>'Debt &amp; Refi'!NE34</f>
        <v>#N/A</v>
      </c>
      <c r="NL28" s="165" t="str">
        <f>'Debt &amp; Refi'!NF34</f>
        <v>#N/A</v>
      </c>
      <c r="NM28" s="165" t="str">
        <f>'Debt &amp; Refi'!NG34</f>
        <v>#N/A</v>
      </c>
      <c r="NN28" s="165" t="str">
        <f>'Debt &amp; Refi'!NH34</f>
        <v>#N/A</v>
      </c>
      <c r="NO28" s="46" t="str">
        <f>'Debt &amp; Refi'!NI34</f>
        <v>x</v>
      </c>
    </row>
    <row r="29" ht="19.5" customHeight="1">
      <c r="A29" s="186"/>
      <c r="B29" s="186" t="s">
        <v>271</v>
      </c>
      <c r="C29" s="212">
        <f t="shared" si="1"/>
        <v>0.1125</v>
      </c>
      <c r="D29" s="187" t="s">
        <v>270</v>
      </c>
      <c r="E29" s="186"/>
      <c r="F29" s="213"/>
      <c r="G29" s="186"/>
      <c r="H29" s="186"/>
      <c r="I29" s="186"/>
      <c r="J29" s="185"/>
      <c r="K29" s="185"/>
      <c r="L29" s="185"/>
    </row>
    <row r="30" ht="19.5" customHeight="1">
      <c r="A30" s="186"/>
      <c r="B30" s="186" t="s">
        <v>272</v>
      </c>
      <c r="C30" s="197" t="s">
        <v>249</v>
      </c>
      <c r="D30" s="186"/>
      <c r="E30" s="186"/>
      <c r="F30" s="213"/>
      <c r="G30" s="186"/>
      <c r="H30" s="186"/>
      <c r="I30" s="186"/>
      <c r="J30" s="185"/>
      <c r="K30" s="185"/>
      <c r="L30" s="185"/>
      <c r="M30" s="46" t="s">
        <v>206</v>
      </c>
      <c r="O30" s="108" t="str">
        <f>'Debt &amp; Refi'!I36</f>
        <v/>
      </c>
      <c r="P30" s="108">
        <f>'Debt &amp; Refi'!J36</f>
        <v>0</v>
      </c>
      <c r="Q30" s="108">
        <f>'Debt &amp; Refi'!K36</f>
        <v>0</v>
      </c>
      <c r="R30" s="108">
        <f>'Debt &amp; Refi'!L36</f>
        <v>0</v>
      </c>
      <c r="S30" s="108">
        <f>'Debt &amp; Refi'!M36</f>
        <v>0</v>
      </c>
      <c r="T30" s="108">
        <f>'Debt &amp; Refi'!N36</f>
        <v>0</v>
      </c>
      <c r="U30" s="108">
        <f>'Debt &amp; Refi'!O36</f>
        <v>0</v>
      </c>
      <c r="V30" s="108">
        <f>'Debt &amp; Refi'!P36</f>
        <v>0</v>
      </c>
      <c r="W30" s="108">
        <f>'Debt &amp; Refi'!Q36</f>
        <v>0</v>
      </c>
      <c r="X30" s="108">
        <f>'Debt &amp; Refi'!R36</f>
        <v>0</v>
      </c>
      <c r="Y30" s="108">
        <f>'Debt &amp; Refi'!S36</f>
        <v>0</v>
      </c>
      <c r="Z30" s="108">
        <f>'Debt &amp; Refi'!T36</f>
        <v>0</v>
      </c>
      <c r="AA30" s="108">
        <f>'Debt &amp; Refi'!U36</f>
        <v>0</v>
      </c>
      <c r="AB30" s="108">
        <f>'Debt &amp; Refi'!V36</f>
        <v>0</v>
      </c>
      <c r="AC30" s="108">
        <f>'Debt &amp; Refi'!W36</f>
        <v>0</v>
      </c>
      <c r="AD30" s="108">
        <f>'Debt &amp; Refi'!X36</f>
        <v>0</v>
      </c>
      <c r="AE30" s="108">
        <f>'Debt &amp; Refi'!Y36</f>
        <v>0</v>
      </c>
      <c r="AF30" s="108">
        <f>'Debt &amp; Refi'!Z36</f>
        <v>0</v>
      </c>
      <c r="AG30" s="108">
        <f>'Debt &amp; Refi'!AA36</f>
        <v>0</v>
      </c>
      <c r="AH30" s="108">
        <f>'Debt &amp; Refi'!AB36</f>
        <v>0</v>
      </c>
      <c r="AI30" s="108">
        <f>'Debt &amp; Refi'!AC36</f>
        <v>0</v>
      </c>
      <c r="AJ30" s="108">
        <f>'Debt &amp; Refi'!AD36</f>
        <v>0</v>
      </c>
      <c r="AK30" s="108">
        <f>'Debt &amp; Refi'!AE36</f>
        <v>0</v>
      </c>
      <c r="AL30" s="108">
        <f>'Debt &amp; Refi'!AF36</f>
        <v>0</v>
      </c>
      <c r="AM30" s="108">
        <f>'Debt &amp; Refi'!AG36</f>
        <v>0</v>
      </c>
      <c r="AN30" s="108">
        <f>'Debt &amp; Refi'!AH36</f>
        <v>0</v>
      </c>
      <c r="AO30" s="108">
        <f>'Debt &amp; Refi'!AI36</f>
        <v>0</v>
      </c>
      <c r="AP30" s="108">
        <f>'Debt &amp; Refi'!AJ36</f>
        <v>0</v>
      </c>
      <c r="AQ30" s="108">
        <f>'Debt &amp; Refi'!AK36</f>
        <v>0</v>
      </c>
      <c r="AR30" s="108">
        <f>'Debt &amp; Refi'!AL36</f>
        <v>0</v>
      </c>
      <c r="AS30" s="108">
        <f>'Debt &amp; Refi'!AM36</f>
        <v>0</v>
      </c>
      <c r="AT30" s="108">
        <f>'Debt &amp; Refi'!AN36</f>
        <v>51240548.47</v>
      </c>
      <c r="AU30" s="108">
        <f>'Debt &amp; Refi'!AO36</f>
        <v>51240548.47</v>
      </c>
      <c r="AV30" s="108">
        <f>'Debt &amp; Refi'!AP36</f>
        <v>51240548.47</v>
      </c>
      <c r="AW30" s="108">
        <f>'Debt &amp; Refi'!AQ36</f>
        <v>51240548.47</v>
      </c>
      <c r="AX30" s="108">
        <f>'Debt &amp; Refi'!AR36</f>
        <v>51240548.47</v>
      </c>
      <c r="AY30" s="108">
        <f>'Debt &amp; Refi'!AS36</f>
        <v>51240548.47</v>
      </c>
      <c r="AZ30" s="108">
        <f>'Debt &amp; Refi'!AT36</f>
        <v>51240548.47</v>
      </c>
      <c r="BA30" s="108">
        <f>'Debt &amp; Refi'!AU36</f>
        <v>51240548.47</v>
      </c>
      <c r="BB30" s="108">
        <f>'Debt &amp; Refi'!AV36</f>
        <v>51240548.47</v>
      </c>
      <c r="BC30" s="108">
        <f>'Debt &amp; Refi'!AW36</f>
        <v>51240548.47</v>
      </c>
      <c r="BD30" s="108">
        <f>'Debt &amp; Refi'!AX36</f>
        <v>51240548.47</v>
      </c>
      <c r="BE30" s="108">
        <f>'Debt &amp; Refi'!AY36</f>
        <v>51240548.47</v>
      </c>
      <c r="BF30" s="108">
        <f>'Debt &amp; Refi'!AZ36</f>
        <v>51240548.47</v>
      </c>
      <c r="BG30" s="108">
        <f>'Debt &amp; Refi'!BA36</f>
        <v>51240548.47</v>
      </c>
      <c r="BH30" s="108">
        <f>'Debt &amp; Refi'!BB36</f>
        <v>51240548.47</v>
      </c>
      <c r="BI30" s="108">
        <f>'Debt &amp; Refi'!BC36</f>
        <v>51240548.47</v>
      </c>
      <c r="BJ30" s="108">
        <f>'Debt &amp; Refi'!BD36</f>
        <v>51240548.47</v>
      </c>
      <c r="BK30" s="108">
        <f>'Debt &amp; Refi'!BE36</f>
        <v>51240548.47</v>
      </c>
      <c r="BL30" s="108">
        <f>'Debt &amp; Refi'!BF36</f>
        <v>51240548.47</v>
      </c>
      <c r="BM30" s="108">
        <f>'Debt &amp; Refi'!BG36</f>
        <v>51202653.97</v>
      </c>
      <c r="BN30" s="108">
        <f>'Debt &amp; Refi'!BH36</f>
        <v>51164621.5</v>
      </c>
      <c r="BO30" s="108">
        <f>'Debt &amp; Refi'!BI36</f>
        <v>51126454.92</v>
      </c>
      <c r="BP30" s="108">
        <f>'Debt &amp; Refi'!BJ36</f>
        <v>0</v>
      </c>
      <c r="BQ30" s="108">
        <f>'Debt &amp; Refi'!BK36</f>
        <v>0</v>
      </c>
      <c r="BR30" s="108">
        <f>'Debt &amp; Refi'!BL36</f>
        <v>0</v>
      </c>
      <c r="BS30" s="108">
        <f>'Debt &amp; Refi'!BM36</f>
        <v>0</v>
      </c>
      <c r="BT30" s="108">
        <f>'Debt &amp; Refi'!BN36</f>
        <v>0</v>
      </c>
      <c r="BU30" s="108">
        <f>'Debt &amp; Refi'!BO36</f>
        <v>0</v>
      </c>
      <c r="BV30" s="108">
        <f>'Debt &amp; Refi'!BP36</f>
        <v>0</v>
      </c>
      <c r="BW30" s="108">
        <f>'Debt &amp; Refi'!BQ36</f>
        <v>0</v>
      </c>
      <c r="BX30" s="108">
        <f>'Debt &amp; Refi'!BR36</f>
        <v>0</v>
      </c>
      <c r="BY30" s="108">
        <f>'Debt &amp; Refi'!BS36</f>
        <v>0</v>
      </c>
      <c r="BZ30" s="108">
        <f>'Debt &amp; Refi'!BT36</f>
        <v>0</v>
      </c>
      <c r="CA30" s="108">
        <f>'Debt &amp; Refi'!BU36</f>
        <v>0</v>
      </c>
      <c r="CB30" s="108">
        <f>'Debt &amp; Refi'!BV36</f>
        <v>0</v>
      </c>
      <c r="CC30" s="108">
        <f>'Debt &amp; Refi'!BW36</f>
        <v>0</v>
      </c>
      <c r="CD30" s="108">
        <f>'Debt &amp; Refi'!BX36</f>
        <v>0</v>
      </c>
      <c r="CE30" s="108">
        <f>'Debt &amp; Refi'!BY36</f>
        <v>0</v>
      </c>
      <c r="CF30" s="108">
        <f>'Debt &amp; Refi'!BZ36</f>
        <v>0</v>
      </c>
      <c r="CG30" s="108">
        <f>'Debt &amp; Refi'!CA36</f>
        <v>0</v>
      </c>
      <c r="CH30" s="108">
        <f>'Debt &amp; Refi'!CB36</f>
        <v>0</v>
      </c>
      <c r="CI30" s="108">
        <f>'Debt &amp; Refi'!CC36</f>
        <v>0</v>
      </c>
      <c r="CJ30" s="108">
        <f>'Debt &amp; Refi'!CD36</f>
        <v>0</v>
      </c>
      <c r="CK30" s="108">
        <f>'Debt &amp; Refi'!CE36</f>
        <v>0</v>
      </c>
      <c r="CL30" s="108">
        <f>'Debt &amp; Refi'!CF36</f>
        <v>0</v>
      </c>
      <c r="CM30" s="108">
        <f>'Debt &amp; Refi'!CG36</f>
        <v>0</v>
      </c>
      <c r="CN30" s="108">
        <f>'Debt &amp; Refi'!CH36</f>
        <v>0</v>
      </c>
      <c r="CO30" s="108">
        <f>'Debt &amp; Refi'!CI36</f>
        <v>0</v>
      </c>
      <c r="CP30" s="108">
        <f>'Debt &amp; Refi'!CJ36</f>
        <v>0</v>
      </c>
      <c r="CQ30" s="108">
        <f>'Debt &amp; Refi'!CK36</f>
        <v>0</v>
      </c>
      <c r="CR30" s="108">
        <f>'Debt &amp; Refi'!CL36</f>
        <v>0</v>
      </c>
      <c r="CS30" s="108">
        <f>'Debt &amp; Refi'!CM36</f>
        <v>0</v>
      </c>
      <c r="CT30" s="108">
        <f>'Debt &amp; Refi'!CN36</f>
        <v>0</v>
      </c>
      <c r="CU30" s="108">
        <f>'Debt &amp; Refi'!CO36</f>
        <v>0</v>
      </c>
      <c r="CV30" s="108">
        <f>'Debt &amp; Refi'!CP36</f>
        <v>0</v>
      </c>
      <c r="CW30" s="108">
        <f>'Debt &amp; Refi'!CQ36</f>
        <v>0</v>
      </c>
      <c r="CX30" s="108">
        <f>'Debt &amp; Refi'!CR36</f>
        <v>0</v>
      </c>
      <c r="CY30" s="108">
        <f>'Debt &amp; Refi'!CS36</f>
        <v>0</v>
      </c>
      <c r="CZ30" s="108">
        <f>'Debt &amp; Refi'!CT36</f>
        <v>0</v>
      </c>
      <c r="DA30" s="108">
        <f>'Debt &amp; Refi'!CU36</f>
        <v>0</v>
      </c>
      <c r="DB30" s="108">
        <f>'Debt &amp; Refi'!CV36</f>
        <v>0</v>
      </c>
      <c r="DC30" s="108">
        <f>'Debt &amp; Refi'!CW36</f>
        <v>0</v>
      </c>
      <c r="DD30" s="108">
        <f>'Debt &amp; Refi'!CX36</f>
        <v>0</v>
      </c>
      <c r="DE30" s="108">
        <f>'Debt &amp; Refi'!CY36</f>
        <v>0</v>
      </c>
      <c r="DF30" s="108">
        <f>'Debt &amp; Refi'!CZ36</f>
        <v>0</v>
      </c>
      <c r="DG30" s="108">
        <f>'Debt &amp; Refi'!DA36</f>
        <v>0</v>
      </c>
      <c r="DH30" s="108">
        <f>'Debt &amp; Refi'!DB36</f>
        <v>0</v>
      </c>
      <c r="DI30" s="108">
        <f>'Debt &amp; Refi'!DC36</f>
        <v>0</v>
      </c>
      <c r="DJ30" s="108">
        <f>'Debt &amp; Refi'!DD36</f>
        <v>0</v>
      </c>
      <c r="DK30" s="108">
        <f>'Debt &amp; Refi'!DE36</f>
        <v>0</v>
      </c>
      <c r="DL30" s="108">
        <f>'Debt &amp; Refi'!DF36</f>
        <v>0</v>
      </c>
      <c r="DM30" s="108">
        <f>'Debt &amp; Refi'!DG36</f>
        <v>0</v>
      </c>
      <c r="DN30" s="108">
        <f>'Debt &amp; Refi'!DH36</f>
        <v>0</v>
      </c>
      <c r="DO30" s="108">
        <f>'Debt &amp; Refi'!DI36</f>
        <v>0</v>
      </c>
      <c r="DP30" s="108">
        <f>'Debt &amp; Refi'!DJ36</f>
        <v>0</v>
      </c>
      <c r="DQ30" s="108">
        <f>'Debt &amp; Refi'!DK36</f>
        <v>0</v>
      </c>
      <c r="DR30" s="108">
        <f>'Debt &amp; Refi'!DL36</f>
        <v>0</v>
      </c>
      <c r="DS30" s="108">
        <f>'Debt &amp; Refi'!DM36</f>
        <v>0</v>
      </c>
      <c r="DT30" s="108">
        <f>'Debt &amp; Refi'!DN36</f>
        <v>0</v>
      </c>
      <c r="DU30" s="108">
        <f>'Debt &amp; Refi'!DO36</f>
        <v>0</v>
      </c>
      <c r="DV30" s="108">
        <f>'Debt &amp; Refi'!DP36</f>
        <v>0</v>
      </c>
      <c r="DW30" s="108">
        <f>'Debt &amp; Refi'!DQ36</f>
        <v>0</v>
      </c>
      <c r="DX30" s="108">
        <f>'Debt &amp; Refi'!DR36</f>
        <v>0</v>
      </c>
      <c r="DY30" s="108">
        <f>'Debt &amp; Refi'!DS36</f>
        <v>0</v>
      </c>
      <c r="DZ30" s="108">
        <f>'Debt &amp; Refi'!DT36</f>
        <v>0</v>
      </c>
      <c r="EA30" s="108">
        <f>'Debt &amp; Refi'!DU36</f>
        <v>0</v>
      </c>
      <c r="EB30" s="108">
        <f>'Debt &amp; Refi'!DV36</f>
        <v>0</v>
      </c>
      <c r="EC30" s="108">
        <f>'Debt &amp; Refi'!DW36</f>
        <v>0</v>
      </c>
      <c r="ED30" s="108">
        <f>'Debt &amp; Refi'!DX36</f>
        <v>0</v>
      </c>
      <c r="EE30" s="108">
        <f>'Debt &amp; Refi'!DY36</f>
        <v>0</v>
      </c>
      <c r="EF30" s="108">
        <f>'Debt &amp; Refi'!DZ36</f>
        <v>0</v>
      </c>
      <c r="EG30" s="108">
        <f>'Debt &amp; Refi'!EA36</f>
        <v>0</v>
      </c>
      <c r="EH30" s="108">
        <f>'Debt &amp; Refi'!EB36</f>
        <v>0</v>
      </c>
      <c r="EI30" s="108">
        <f>'Debt &amp; Refi'!EC36</f>
        <v>0</v>
      </c>
      <c r="EJ30" s="108" t="str">
        <f>'Debt &amp; Refi'!ED36</f>
        <v>#N/A</v>
      </c>
      <c r="EK30" s="108" t="str">
        <f>'Debt &amp; Refi'!EE36</f>
        <v>#N/A</v>
      </c>
      <c r="EL30" s="108" t="str">
        <f>'Debt &amp; Refi'!EF36</f>
        <v>#N/A</v>
      </c>
      <c r="EM30" s="108" t="str">
        <f>'Debt &amp; Refi'!EG36</f>
        <v>#N/A</v>
      </c>
      <c r="EN30" s="108" t="str">
        <f>'Debt &amp; Refi'!EH36</f>
        <v>#N/A</v>
      </c>
      <c r="EO30" s="108" t="str">
        <f>'Debt &amp; Refi'!EI36</f>
        <v>#N/A</v>
      </c>
      <c r="EP30" s="108" t="str">
        <f>'Debt &amp; Refi'!EJ36</f>
        <v>#N/A</v>
      </c>
      <c r="EQ30" s="108" t="str">
        <f>'Debt &amp; Refi'!EK36</f>
        <v>#N/A</v>
      </c>
      <c r="ER30" s="108" t="str">
        <f>'Debt &amp; Refi'!EL36</f>
        <v>#N/A</v>
      </c>
      <c r="ES30" s="108" t="str">
        <f>'Debt &amp; Refi'!EM36</f>
        <v>#N/A</v>
      </c>
      <c r="ET30" s="108" t="str">
        <f>'Debt &amp; Refi'!EN36</f>
        <v>#N/A</v>
      </c>
      <c r="EU30" s="108" t="str">
        <f>'Debt &amp; Refi'!EO36</f>
        <v>#N/A</v>
      </c>
      <c r="EV30" s="108" t="str">
        <f>'Debt &amp; Refi'!EP36</f>
        <v>#N/A</v>
      </c>
      <c r="EW30" s="108" t="str">
        <f>'Debt &amp; Refi'!EQ36</f>
        <v>#N/A</v>
      </c>
      <c r="EX30" s="108" t="str">
        <f>'Debt &amp; Refi'!ER36</f>
        <v>#N/A</v>
      </c>
      <c r="EY30" s="108" t="str">
        <f>'Debt &amp; Refi'!ES36</f>
        <v>#N/A</v>
      </c>
      <c r="EZ30" s="108" t="str">
        <f>'Debt &amp; Refi'!ET36</f>
        <v>#N/A</v>
      </c>
      <c r="FA30" s="108" t="str">
        <f>'Debt &amp; Refi'!EU36</f>
        <v>#N/A</v>
      </c>
      <c r="FB30" s="108" t="str">
        <f>'Debt &amp; Refi'!EV36</f>
        <v>#N/A</v>
      </c>
      <c r="FC30" s="108" t="str">
        <f>'Debt &amp; Refi'!EW36</f>
        <v>#N/A</v>
      </c>
      <c r="FD30" s="108" t="str">
        <f>'Debt &amp; Refi'!EX36</f>
        <v>#N/A</v>
      </c>
      <c r="FE30" s="108" t="str">
        <f>'Debt &amp; Refi'!EY36</f>
        <v>#N/A</v>
      </c>
      <c r="FF30" s="108" t="str">
        <f>'Debt &amp; Refi'!EZ36</f>
        <v>#N/A</v>
      </c>
      <c r="FG30" s="108" t="str">
        <f>'Debt &amp; Refi'!FA36</f>
        <v>#N/A</v>
      </c>
      <c r="FH30" s="108" t="str">
        <f>'Debt &amp; Refi'!FB36</f>
        <v>#N/A</v>
      </c>
      <c r="FI30" s="108" t="str">
        <f>'Debt &amp; Refi'!FC36</f>
        <v>#N/A</v>
      </c>
      <c r="FJ30" s="108" t="str">
        <f>'Debt &amp; Refi'!FD36</f>
        <v>#N/A</v>
      </c>
      <c r="FK30" s="108" t="str">
        <f>'Debt &amp; Refi'!FE36</f>
        <v>#N/A</v>
      </c>
      <c r="FL30" s="108" t="str">
        <f>'Debt &amp; Refi'!FF36</f>
        <v>#N/A</v>
      </c>
      <c r="FM30" s="108" t="str">
        <f>'Debt &amp; Refi'!FG36</f>
        <v>#N/A</v>
      </c>
      <c r="FN30" s="108" t="str">
        <f>'Debt &amp; Refi'!FH36</f>
        <v>#N/A</v>
      </c>
      <c r="FO30" s="108" t="str">
        <f>'Debt &amp; Refi'!FI36</f>
        <v>#N/A</v>
      </c>
      <c r="FP30" s="108" t="str">
        <f>'Debt &amp; Refi'!FJ36</f>
        <v>#N/A</v>
      </c>
      <c r="FQ30" s="108" t="str">
        <f>'Debt &amp; Refi'!FK36</f>
        <v>#N/A</v>
      </c>
      <c r="FR30" s="108" t="str">
        <f>'Debt &amp; Refi'!FL36</f>
        <v>#N/A</v>
      </c>
      <c r="FS30" s="108" t="str">
        <f>'Debt &amp; Refi'!FM36</f>
        <v>#N/A</v>
      </c>
      <c r="FT30" s="108" t="str">
        <f>'Debt &amp; Refi'!FN36</f>
        <v>#N/A</v>
      </c>
      <c r="FU30" s="108" t="str">
        <f>'Debt &amp; Refi'!FO36</f>
        <v>#N/A</v>
      </c>
      <c r="FV30" s="108" t="str">
        <f>'Debt &amp; Refi'!FP36</f>
        <v>#N/A</v>
      </c>
      <c r="FW30" s="108" t="str">
        <f>'Debt &amp; Refi'!FQ36</f>
        <v>#N/A</v>
      </c>
      <c r="FX30" s="108" t="str">
        <f>'Debt &amp; Refi'!FR36</f>
        <v>#N/A</v>
      </c>
      <c r="FY30" s="108" t="str">
        <f>'Debt &amp; Refi'!FS36</f>
        <v>#N/A</v>
      </c>
      <c r="FZ30" s="108" t="str">
        <f>'Debt &amp; Refi'!FT36</f>
        <v>#N/A</v>
      </c>
      <c r="GA30" s="108" t="str">
        <f>'Debt &amp; Refi'!FU36</f>
        <v>#N/A</v>
      </c>
      <c r="GB30" s="108" t="str">
        <f>'Debt &amp; Refi'!FV36</f>
        <v>#N/A</v>
      </c>
      <c r="GC30" s="108" t="str">
        <f>'Debt &amp; Refi'!FW36</f>
        <v>#N/A</v>
      </c>
      <c r="GD30" s="108" t="str">
        <f>'Debt &amp; Refi'!FX36</f>
        <v>#N/A</v>
      </c>
      <c r="GE30" s="108" t="str">
        <f>'Debt &amp; Refi'!FY36</f>
        <v>#N/A</v>
      </c>
      <c r="GF30" s="108" t="str">
        <f>'Debt &amp; Refi'!FZ36</f>
        <v>#N/A</v>
      </c>
      <c r="GG30" s="108" t="str">
        <f>'Debt &amp; Refi'!GA36</f>
        <v>#N/A</v>
      </c>
      <c r="GH30" s="108" t="str">
        <f>'Debt &amp; Refi'!GB36</f>
        <v>#N/A</v>
      </c>
      <c r="GI30" s="108" t="str">
        <f>'Debt &amp; Refi'!GC36</f>
        <v>#N/A</v>
      </c>
      <c r="GJ30" s="108" t="str">
        <f>'Debt &amp; Refi'!GD36</f>
        <v>#N/A</v>
      </c>
      <c r="GK30" s="108" t="str">
        <f>'Debt &amp; Refi'!GE36</f>
        <v>#N/A</v>
      </c>
      <c r="GL30" s="108" t="str">
        <f>'Debt &amp; Refi'!GF36</f>
        <v>#N/A</v>
      </c>
      <c r="GM30" s="108" t="str">
        <f>'Debt &amp; Refi'!GG36</f>
        <v>#N/A</v>
      </c>
      <c r="GN30" s="108" t="str">
        <f>'Debt &amp; Refi'!GH36</f>
        <v>#N/A</v>
      </c>
      <c r="GO30" s="108" t="str">
        <f>'Debt &amp; Refi'!GI36</f>
        <v>#N/A</v>
      </c>
      <c r="GP30" s="108" t="str">
        <f>'Debt &amp; Refi'!GJ36</f>
        <v>#N/A</v>
      </c>
      <c r="GQ30" s="108" t="str">
        <f>'Debt &amp; Refi'!GK36</f>
        <v>#N/A</v>
      </c>
      <c r="GR30" s="108" t="str">
        <f>'Debt &amp; Refi'!GL36</f>
        <v>#N/A</v>
      </c>
      <c r="GS30" s="108" t="str">
        <f>'Debt &amp; Refi'!GM36</f>
        <v>#N/A</v>
      </c>
      <c r="GT30" s="108" t="str">
        <f>'Debt &amp; Refi'!GN36</f>
        <v>#N/A</v>
      </c>
      <c r="GU30" s="108" t="str">
        <f>'Debt &amp; Refi'!GO36</f>
        <v>#N/A</v>
      </c>
      <c r="GV30" s="108" t="str">
        <f>'Debt &amp; Refi'!GP36</f>
        <v>#N/A</v>
      </c>
      <c r="GW30" s="108" t="str">
        <f>'Debt &amp; Refi'!GQ36</f>
        <v>#N/A</v>
      </c>
      <c r="GX30" s="108" t="str">
        <f>'Debt &amp; Refi'!GR36</f>
        <v>#N/A</v>
      </c>
      <c r="GY30" s="108" t="str">
        <f>'Debt &amp; Refi'!GS36</f>
        <v>#N/A</v>
      </c>
      <c r="GZ30" s="108" t="str">
        <f>'Debt &amp; Refi'!GT36</f>
        <v>#N/A</v>
      </c>
      <c r="HA30" s="108" t="str">
        <f>'Debt &amp; Refi'!GU36</f>
        <v>#N/A</v>
      </c>
      <c r="HB30" s="108" t="str">
        <f>'Debt &amp; Refi'!GV36</f>
        <v>#N/A</v>
      </c>
      <c r="HC30" s="108" t="str">
        <f>'Debt &amp; Refi'!GW36</f>
        <v>#N/A</v>
      </c>
      <c r="HD30" s="108" t="str">
        <f>'Debt &amp; Refi'!GX36</f>
        <v>#N/A</v>
      </c>
      <c r="HE30" s="108" t="str">
        <f>'Debt &amp; Refi'!GY36</f>
        <v>#N/A</v>
      </c>
      <c r="HF30" s="108" t="str">
        <f>'Debt &amp; Refi'!GZ36</f>
        <v>#N/A</v>
      </c>
      <c r="HG30" s="108" t="str">
        <f>'Debt &amp; Refi'!HA36</f>
        <v>#N/A</v>
      </c>
      <c r="HH30" s="108" t="str">
        <f>'Debt &amp; Refi'!HB36</f>
        <v>#N/A</v>
      </c>
      <c r="HI30" s="108" t="str">
        <f>'Debt &amp; Refi'!HC36</f>
        <v>#N/A</v>
      </c>
      <c r="HJ30" s="108" t="str">
        <f>'Debt &amp; Refi'!HD36</f>
        <v>#N/A</v>
      </c>
      <c r="HK30" s="108" t="str">
        <f>'Debt &amp; Refi'!HE36</f>
        <v>#N/A</v>
      </c>
      <c r="HL30" s="108" t="str">
        <f>'Debt &amp; Refi'!HF36</f>
        <v>#N/A</v>
      </c>
      <c r="HM30" s="108" t="str">
        <f>'Debt &amp; Refi'!HG36</f>
        <v>#N/A</v>
      </c>
      <c r="HN30" s="108" t="str">
        <f>'Debt &amp; Refi'!HH36</f>
        <v>#N/A</v>
      </c>
      <c r="HO30" s="108" t="str">
        <f>'Debt &amp; Refi'!HI36</f>
        <v>#N/A</v>
      </c>
      <c r="HP30" s="108" t="str">
        <f>'Debt &amp; Refi'!HJ36</f>
        <v>#N/A</v>
      </c>
      <c r="HQ30" s="108" t="str">
        <f>'Debt &amp; Refi'!HK36</f>
        <v>#N/A</v>
      </c>
      <c r="HR30" s="108" t="str">
        <f>'Debt &amp; Refi'!HL36</f>
        <v>#N/A</v>
      </c>
      <c r="HS30" s="108" t="str">
        <f>'Debt &amp; Refi'!HM36</f>
        <v>#N/A</v>
      </c>
      <c r="HT30" s="108" t="str">
        <f>'Debt &amp; Refi'!HN36</f>
        <v>#N/A</v>
      </c>
      <c r="HU30" s="108" t="str">
        <f>'Debt &amp; Refi'!HO36</f>
        <v>#N/A</v>
      </c>
      <c r="HV30" s="108" t="str">
        <f>'Debt &amp; Refi'!HP36</f>
        <v>#N/A</v>
      </c>
      <c r="HW30" s="108" t="str">
        <f>'Debt &amp; Refi'!HQ36</f>
        <v>#N/A</v>
      </c>
      <c r="HX30" s="108" t="str">
        <f>'Debt &amp; Refi'!HR36</f>
        <v>#N/A</v>
      </c>
      <c r="HY30" s="108" t="str">
        <f>'Debt &amp; Refi'!HS36</f>
        <v>#N/A</v>
      </c>
      <c r="HZ30" s="108" t="str">
        <f>'Debt &amp; Refi'!HT36</f>
        <v>#N/A</v>
      </c>
      <c r="IA30" s="108" t="str">
        <f>'Debt &amp; Refi'!HU36</f>
        <v>#N/A</v>
      </c>
      <c r="IB30" s="108" t="str">
        <f>'Debt &amp; Refi'!HV36</f>
        <v>#N/A</v>
      </c>
      <c r="IC30" s="108" t="str">
        <f>'Debt &amp; Refi'!HW36</f>
        <v>#N/A</v>
      </c>
      <c r="ID30" s="108" t="str">
        <f>'Debt &amp; Refi'!HX36</f>
        <v>#N/A</v>
      </c>
      <c r="IE30" s="108" t="str">
        <f>'Debt &amp; Refi'!HY36</f>
        <v>#N/A</v>
      </c>
      <c r="IF30" s="108" t="str">
        <f>'Debt &amp; Refi'!HZ36</f>
        <v>#N/A</v>
      </c>
      <c r="IG30" s="108" t="str">
        <f>'Debt &amp; Refi'!IA36</f>
        <v>#N/A</v>
      </c>
      <c r="IH30" s="108" t="str">
        <f>'Debt &amp; Refi'!IB36</f>
        <v>#N/A</v>
      </c>
      <c r="II30" s="108" t="str">
        <f>'Debt &amp; Refi'!IC36</f>
        <v>#N/A</v>
      </c>
      <c r="IJ30" s="108" t="str">
        <f>'Debt &amp; Refi'!ID36</f>
        <v>#N/A</v>
      </c>
      <c r="IK30" s="108" t="str">
        <f>'Debt &amp; Refi'!IE36</f>
        <v>#N/A</v>
      </c>
      <c r="IL30" s="108" t="str">
        <f>'Debt &amp; Refi'!IF36</f>
        <v>#N/A</v>
      </c>
      <c r="IM30" s="108" t="str">
        <f>'Debt &amp; Refi'!IG36</f>
        <v>#N/A</v>
      </c>
      <c r="IN30" s="108" t="str">
        <f>'Debt &amp; Refi'!IH36</f>
        <v>#N/A</v>
      </c>
      <c r="IO30" s="108" t="str">
        <f>'Debt &amp; Refi'!II36</f>
        <v>#N/A</v>
      </c>
      <c r="IP30" s="108" t="str">
        <f>'Debt &amp; Refi'!IJ36</f>
        <v>#N/A</v>
      </c>
      <c r="IQ30" s="108" t="str">
        <f>'Debt &amp; Refi'!IK36</f>
        <v>#N/A</v>
      </c>
      <c r="IR30" s="108" t="str">
        <f>'Debt &amp; Refi'!IL36</f>
        <v>#N/A</v>
      </c>
      <c r="IS30" s="108" t="str">
        <f>'Debt &amp; Refi'!IM36</f>
        <v>#N/A</v>
      </c>
      <c r="IT30" s="108" t="str">
        <f>'Debt &amp; Refi'!IN36</f>
        <v>#N/A</v>
      </c>
      <c r="IU30" s="108" t="str">
        <f>'Debt &amp; Refi'!IO36</f>
        <v>#N/A</v>
      </c>
      <c r="IV30" s="108" t="str">
        <f>'Debt &amp; Refi'!IP36</f>
        <v>#N/A</v>
      </c>
      <c r="IW30" s="108" t="str">
        <f>'Debt &amp; Refi'!IQ36</f>
        <v>#N/A</v>
      </c>
      <c r="IX30" s="108" t="str">
        <f>'Debt &amp; Refi'!IR36</f>
        <v>#N/A</v>
      </c>
      <c r="IY30" s="108" t="str">
        <f>'Debt &amp; Refi'!IS36</f>
        <v>#N/A</v>
      </c>
      <c r="IZ30" s="108" t="str">
        <f>'Debt &amp; Refi'!IT36</f>
        <v>#N/A</v>
      </c>
      <c r="JA30" s="108" t="str">
        <f>'Debt &amp; Refi'!IU36</f>
        <v>#N/A</v>
      </c>
      <c r="JB30" s="108" t="str">
        <f>'Debt &amp; Refi'!IV36</f>
        <v>#N/A</v>
      </c>
      <c r="JC30" s="108" t="str">
        <f>'Debt &amp; Refi'!IW36</f>
        <v>#N/A</v>
      </c>
      <c r="JD30" s="108" t="str">
        <f>'Debt &amp; Refi'!IX36</f>
        <v>#N/A</v>
      </c>
      <c r="JE30" s="108" t="str">
        <f>'Debt &amp; Refi'!IY36</f>
        <v>#N/A</v>
      </c>
      <c r="JF30" s="108" t="str">
        <f>'Debt &amp; Refi'!IZ36</f>
        <v>#N/A</v>
      </c>
      <c r="JG30" s="108" t="str">
        <f>'Debt &amp; Refi'!JA36</f>
        <v>#N/A</v>
      </c>
      <c r="JH30" s="108" t="str">
        <f>'Debt &amp; Refi'!JB36</f>
        <v>#N/A</v>
      </c>
      <c r="JI30" s="108" t="str">
        <f>'Debt &amp; Refi'!JC36</f>
        <v>#N/A</v>
      </c>
      <c r="JJ30" s="108" t="str">
        <f>'Debt &amp; Refi'!JD36</f>
        <v>#N/A</v>
      </c>
      <c r="JK30" s="108" t="str">
        <f>'Debt &amp; Refi'!JE36</f>
        <v>#N/A</v>
      </c>
      <c r="JL30" s="108" t="str">
        <f>'Debt &amp; Refi'!JF36</f>
        <v>#N/A</v>
      </c>
      <c r="JM30" s="108" t="str">
        <f>'Debt &amp; Refi'!JG36</f>
        <v>#N/A</v>
      </c>
      <c r="JN30" s="108" t="str">
        <f>'Debt &amp; Refi'!JH36</f>
        <v>#N/A</v>
      </c>
      <c r="JO30" s="108" t="str">
        <f>'Debt &amp; Refi'!JI36</f>
        <v>#N/A</v>
      </c>
      <c r="JP30" s="108" t="str">
        <f>'Debt &amp; Refi'!JJ36</f>
        <v>#N/A</v>
      </c>
      <c r="JQ30" s="108" t="str">
        <f>'Debt &amp; Refi'!JK36</f>
        <v>#N/A</v>
      </c>
      <c r="JR30" s="108" t="str">
        <f>'Debt &amp; Refi'!JL36</f>
        <v>#N/A</v>
      </c>
      <c r="JS30" s="108" t="str">
        <f>'Debt &amp; Refi'!JM36</f>
        <v>#N/A</v>
      </c>
      <c r="JT30" s="108" t="str">
        <f>'Debt &amp; Refi'!JN36</f>
        <v>#N/A</v>
      </c>
      <c r="JU30" s="108" t="str">
        <f>'Debt &amp; Refi'!JO36</f>
        <v>#N/A</v>
      </c>
      <c r="JV30" s="108" t="str">
        <f>'Debt &amp; Refi'!JP36</f>
        <v>#N/A</v>
      </c>
      <c r="JW30" s="108" t="str">
        <f>'Debt &amp; Refi'!JQ36</f>
        <v>#N/A</v>
      </c>
      <c r="JX30" s="108" t="str">
        <f>'Debt &amp; Refi'!JR36</f>
        <v>#N/A</v>
      </c>
      <c r="JY30" s="108" t="str">
        <f>'Debt &amp; Refi'!JS36</f>
        <v>#N/A</v>
      </c>
      <c r="JZ30" s="108" t="str">
        <f>'Debt &amp; Refi'!JT36</f>
        <v>#N/A</v>
      </c>
      <c r="KA30" s="108" t="str">
        <f>'Debt &amp; Refi'!JU36</f>
        <v>#N/A</v>
      </c>
      <c r="KB30" s="108" t="str">
        <f>'Debt &amp; Refi'!JV36</f>
        <v>#N/A</v>
      </c>
      <c r="KC30" s="108" t="str">
        <f>'Debt &amp; Refi'!JW36</f>
        <v>#N/A</v>
      </c>
      <c r="KD30" s="108" t="str">
        <f>'Debt &amp; Refi'!JX36</f>
        <v>#N/A</v>
      </c>
      <c r="KE30" s="108" t="str">
        <f>'Debt &amp; Refi'!JY36</f>
        <v>#N/A</v>
      </c>
      <c r="KF30" s="108" t="str">
        <f>'Debt &amp; Refi'!JZ36</f>
        <v>#N/A</v>
      </c>
      <c r="KG30" s="108" t="str">
        <f>'Debt &amp; Refi'!KA36</f>
        <v>#N/A</v>
      </c>
      <c r="KH30" s="108" t="str">
        <f>'Debt &amp; Refi'!KB36</f>
        <v>#N/A</v>
      </c>
      <c r="KI30" s="108" t="str">
        <f>'Debt &amp; Refi'!KC36</f>
        <v>#N/A</v>
      </c>
      <c r="KJ30" s="108" t="str">
        <f>'Debt &amp; Refi'!KD36</f>
        <v>#N/A</v>
      </c>
      <c r="KK30" s="108" t="str">
        <f>'Debt &amp; Refi'!KE36</f>
        <v>#N/A</v>
      </c>
      <c r="KL30" s="108" t="str">
        <f>'Debt &amp; Refi'!KF36</f>
        <v>#N/A</v>
      </c>
      <c r="KM30" s="108" t="str">
        <f>'Debt &amp; Refi'!KG36</f>
        <v>#N/A</v>
      </c>
      <c r="KN30" s="108" t="str">
        <f>'Debt &amp; Refi'!KH36</f>
        <v>#N/A</v>
      </c>
      <c r="KO30" s="108" t="str">
        <f>'Debt &amp; Refi'!KI36</f>
        <v>#N/A</v>
      </c>
      <c r="KP30" s="108" t="str">
        <f>'Debt &amp; Refi'!KJ36</f>
        <v>#N/A</v>
      </c>
      <c r="KQ30" s="108" t="str">
        <f>'Debt &amp; Refi'!KK36</f>
        <v>#N/A</v>
      </c>
      <c r="KR30" s="108" t="str">
        <f>'Debt &amp; Refi'!KL36</f>
        <v>#N/A</v>
      </c>
      <c r="KS30" s="108" t="str">
        <f>'Debt &amp; Refi'!KM36</f>
        <v>#N/A</v>
      </c>
      <c r="KT30" s="108" t="str">
        <f>'Debt &amp; Refi'!KN36</f>
        <v>#N/A</v>
      </c>
      <c r="KU30" s="108" t="str">
        <f>'Debt &amp; Refi'!KO36</f>
        <v>#N/A</v>
      </c>
      <c r="KV30" s="108" t="str">
        <f>'Debt &amp; Refi'!KP36</f>
        <v>#N/A</v>
      </c>
      <c r="KW30" s="108" t="str">
        <f>'Debt &amp; Refi'!KQ36</f>
        <v>#N/A</v>
      </c>
      <c r="KX30" s="108" t="str">
        <f>'Debt &amp; Refi'!KR36</f>
        <v>#N/A</v>
      </c>
      <c r="KY30" s="108" t="str">
        <f>'Debt &amp; Refi'!KS36</f>
        <v>#N/A</v>
      </c>
      <c r="KZ30" s="108" t="str">
        <f>'Debt &amp; Refi'!KT36</f>
        <v>#N/A</v>
      </c>
      <c r="LA30" s="108" t="str">
        <f>'Debt &amp; Refi'!KU36</f>
        <v>#N/A</v>
      </c>
      <c r="LB30" s="108" t="str">
        <f>'Debt &amp; Refi'!KV36</f>
        <v>#N/A</v>
      </c>
      <c r="LC30" s="108" t="str">
        <f>'Debt &amp; Refi'!KW36</f>
        <v>#N/A</v>
      </c>
      <c r="LD30" s="108" t="str">
        <f>'Debt &amp; Refi'!KX36</f>
        <v>#N/A</v>
      </c>
      <c r="LE30" s="108" t="str">
        <f>'Debt &amp; Refi'!KY36</f>
        <v>#N/A</v>
      </c>
      <c r="LF30" s="108" t="str">
        <f>'Debt &amp; Refi'!KZ36</f>
        <v>#N/A</v>
      </c>
      <c r="LG30" s="108" t="str">
        <f>'Debt &amp; Refi'!LA36</f>
        <v>#N/A</v>
      </c>
      <c r="LH30" s="108" t="str">
        <f>'Debt &amp; Refi'!LB36</f>
        <v>#N/A</v>
      </c>
      <c r="LI30" s="108" t="str">
        <f>'Debt &amp; Refi'!LC36</f>
        <v>#N/A</v>
      </c>
      <c r="LJ30" s="108" t="str">
        <f>'Debt &amp; Refi'!LD36</f>
        <v>#N/A</v>
      </c>
      <c r="LK30" s="108" t="str">
        <f>'Debt &amp; Refi'!LE36</f>
        <v>#N/A</v>
      </c>
      <c r="LL30" s="108" t="str">
        <f>'Debt &amp; Refi'!LF36</f>
        <v>#N/A</v>
      </c>
      <c r="LM30" s="108" t="str">
        <f>'Debt &amp; Refi'!LG36</f>
        <v>#N/A</v>
      </c>
      <c r="LN30" s="108" t="str">
        <f>'Debt &amp; Refi'!LH36</f>
        <v>#N/A</v>
      </c>
      <c r="LO30" s="108" t="str">
        <f>'Debt &amp; Refi'!LI36</f>
        <v>#N/A</v>
      </c>
      <c r="LP30" s="108" t="str">
        <f>'Debt &amp; Refi'!LJ36</f>
        <v>#N/A</v>
      </c>
      <c r="LQ30" s="108" t="str">
        <f>'Debt &amp; Refi'!LK36</f>
        <v>#N/A</v>
      </c>
      <c r="LR30" s="108" t="str">
        <f>'Debt &amp; Refi'!LL36</f>
        <v>#N/A</v>
      </c>
      <c r="LS30" s="108" t="str">
        <f>'Debt &amp; Refi'!LM36</f>
        <v>#N/A</v>
      </c>
      <c r="LT30" s="108" t="str">
        <f>'Debt &amp; Refi'!LN36</f>
        <v>#N/A</v>
      </c>
      <c r="LU30" s="108" t="str">
        <f>'Debt &amp; Refi'!LO36</f>
        <v>#N/A</v>
      </c>
      <c r="LV30" s="108" t="str">
        <f>'Debt &amp; Refi'!LP36</f>
        <v>#N/A</v>
      </c>
      <c r="LW30" s="108" t="str">
        <f>'Debt &amp; Refi'!LQ36</f>
        <v>#N/A</v>
      </c>
      <c r="LX30" s="108" t="str">
        <f>'Debt &amp; Refi'!LR36</f>
        <v>#N/A</v>
      </c>
      <c r="LY30" s="108" t="str">
        <f>'Debt &amp; Refi'!LS36</f>
        <v>#N/A</v>
      </c>
      <c r="LZ30" s="108" t="str">
        <f>'Debt &amp; Refi'!LT36</f>
        <v>#N/A</v>
      </c>
      <c r="MA30" s="108" t="str">
        <f>'Debt &amp; Refi'!LU36</f>
        <v>#N/A</v>
      </c>
      <c r="MB30" s="108" t="str">
        <f>'Debt &amp; Refi'!LV36</f>
        <v>#N/A</v>
      </c>
      <c r="MC30" s="108" t="str">
        <f>'Debt &amp; Refi'!LW36</f>
        <v>#N/A</v>
      </c>
      <c r="MD30" s="108" t="str">
        <f>'Debt &amp; Refi'!LX36</f>
        <v>#N/A</v>
      </c>
      <c r="ME30" s="108" t="str">
        <f>'Debt &amp; Refi'!LY36</f>
        <v>#N/A</v>
      </c>
      <c r="MF30" s="108" t="str">
        <f>'Debt &amp; Refi'!LZ36</f>
        <v>#N/A</v>
      </c>
      <c r="MG30" s="108" t="str">
        <f>'Debt &amp; Refi'!MA36</f>
        <v>#N/A</v>
      </c>
      <c r="MH30" s="108" t="str">
        <f>'Debt &amp; Refi'!MB36</f>
        <v>#N/A</v>
      </c>
      <c r="MI30" s="108" t="str">
        <f>'Debt &amp; Refi'!MC36</f>
        <v>#N/A</v>
      </c>
      <c r="MJ30" s="108" t="str">
        <f>'Debt &amp; Refi'!MD36</f>
        <v>#N/A</v>
      </c>
      <c r="MK30" s="108" t="str">
        <f>'Debt &amp; Refi'!ME36</f>
        <v>#N/A</v>
      </c>
      <c r="ML30" s="108" t="str">
        <f>'Debt &amp; Refi'!MF36</f>
        <v>#N/A</v>
      </c>
      <c r="MM30" s="108" t="str">
        <f>'Debt &amp; Refi'!MG36</f>
        <v>#N/A</v>
      </c>
      <c r="MN30" s="108" t="str">
        <f>'Debt &amp; Refi'!MH36</f>
        <v>#N/A</v>
      </c>
      <c r="MO30" s="108" t="str">
        <f>'Debt &amp; Refi'!MI36</f>
        <v>#N/A</v>
      </c>
      <c r="MP30" s="108" t="str">
        <f>'Debt &amp; Refi'!MJ36</f>
        <v>#N/A</v>
      </c>
      <c r="MQ30" s="108" t="str">
        <f>'Debt &amp; Refi'!MK36</f>
        <v>#N/A</v>
      </c>
      <c r="MR30" s="108" t="str">
        <f>'Debt &amp; Refi'!ML36</f>
        <v>#N/A</v>
      </c>
      <c r="MS30" s="108" t="str">
        <f>'Debt &amp; Refi'!MM36</f>
        <v>#N/A</v>
      </c>
      <c r="MT30" s="108" t="str">
        <f>'Debt &amp; Refi'!MN36</f>
        <v>#N/A</v>
      </c>
      <c r="MU30" s="108" t="str">
        <f>'Debt &amp; Refi'!MO36</f>
        <v>#N/A</v>
      </c>
      <c r="MV30" s="108" t="str">
        <f>'Debt &amp; Refi'!MP36</f>
        <v>#N/A</v>
      </c>
      <c r="MW30" s="108" t="str">
        <f>'Debt &amp; Refi'!MQ36</f>
        <v>#N/A</v>
      </c>
      <c r="MX30" s="108" t="str">
        <f>'Debt &amp; Refi'!MR36</f>
        <v>#N/A</v>
      </c>
      <c r="MY30" s="108" t="str">
        <f>'Debt &amp; Refi'!MS36</f>
        <v>#N/A</v>
      </c>
      <c r="MZ30" s="108" t="str">
        <f>'Debt &amp; Refi'!MT36</f>
        <v>#N/A</v>
      </c>
      <c r="NA30" s="108" t="str">
        <f>'Debt &amp; Refi'!MU36</f>
        <v>#N/A</v>
      </c>
      <c r="NB30" s="108" t="str">
        <f>'Debt &amp; Refi'!MV36</f>
        <v>#N/A</v>
      </c>
      <c r="NC30" s="108" t="str">
        <f>'Debt &amp; Refi'!MW36</f>
        <v>#N/A</v>
      </c>
      <c r="ND30" s="108" t="str">
        <f>'Debt &amp; Refi'!MX36</f>
        <v>#N/A</v>
      </c>
      <c r="NE30" s="108" t="str">
        <f>'Debt &amp; Refi'!MY36</f>
        <v>#N/A</v>
      </c>
      <c r="NF30" s="108" t="str">
        <f>'Debt &amp; Refi'!MZ36</f>
        <v>#N/A</v>
      </c>
      <c r="NG30" s="108" t="str">
        <f>'Debt &amp; Refi'!NA36</f>
        <v>#N/A</v>
      </c>
      <c r="NH30" s="108" t="str">
        <f>'Debt &amp; Refi'!NB36</f>
        <v>#N/A</v>
      </c>
      <c r="NI30" s="108" t="str">
        <f>'Debt &amp; Refi'!NC36</f>
        <v>#N/A</v>
      </c>
      <c r="NJ30" s="108" t="str">
        <f>'Debt &amp; Refi'!ND36</f>
        <v>#N/A</v>
      </c>
      <c r="NK30" s="108" t="str">
        <f>'Debt &amp; Refi'!NE36</f>
        <v>#N/A</v>
      </c>
      <c r="NL30" s="108" t="str">
        <f>'Debt &amp; Refi'!NF36</f>
        <v>#N/A</v>
      </c>
      <c r="NM30" s="108" t="str">
        <f>'Debt &amp; Refi'!NG36</f>
        <v>#N/A</v>
      </c>
      <c r="NN30" s="108" t="str">
        <f>'Debt &amp; Refi'!NH36</f>
        <v>#N/A</v>
      </c>
      <c r="NO30" s="46" t="str">
        <f>'Debt &amp; Refi'!NI36</f>
        <v>x</v>
      </c>
    </row>
    <row r="31" ht="19.5" customHeight="1">
      <c r="A31" s="186"/>
      <c r="B31" s="186" t="s">
        <v>273</v>
      </c>
      <c r="C31" s="214">
        <v>0.65</v>
      </c>
      <c r="D31" s="186"/>
      <c r="E31" s="186"/>
      <c r="F31" s="186"/>
      <c r="G31" s="186"/>
      <c r="H31" s="186"/>
      <c r="I31" s="186"/>
      <c r="J31" s="185"/>
      <c r="K31" s="205"/>
      <c r="L31" s="185"/>
      <c r="M31" s="46" t="s">
        <v>207</v>
      </c>
      <c r="O31" s="108">
        <f>'Debt &amp; Refi'!I37</f>
        <v>0</v>
      </c>
      <c r="P31" s="108">
        <f>'Debt &amp; Refi'!J37</f>
        <v>0</v>
      </c>
      <c r="Q31" s="108">
        <f>'Debt &amp; Refi'!K37</f>
        <v>0</v>
      </c>
      <c r="R31" s="108">
        <f>'Debt &amp; Refi'!L37</f>
        <v>0</v>
      </c>
      <c r="S31" s="108">
        <f>'Debt &amp; Refi'!M37</f>
        <v>0</v>
      </c>
      <c r="T31" s="108">
        <f>'Debt &amp; Refi'!N37</f>
        <v>0</v>
      </c>
      <c r="U31" s="108">
        <f>'Debt &amp; Refi'!O37</f>
        <v>0</v>
      </c>
      <c r="V31" s="108">
        <f>'Debt &amp; Refi'!P37</f>
        <v>0</v>
      </c>
      <c r="W31" s="108">
        <f>'Debt &amp; Refi'!Q37</f>
        <v>0</v>
      </c>
      <c r="X31" s="108">
        <f>'Debt &amp; Refi'!R37</f>
        <v>0</v>
      </c>
      <c r="Y31" s="108">
        <f>'Debt &amp; Refi'!S37</f>
        <v>0</v>
      </c>
      <c r="Z31" s="108">
        <f>'Debt &amp; Refi'!T37</f>
        <v>0</v>
      </c>
      <c r="AA31" s="108">
        <f>'Debt &amp; Refi'!U37</f>
        <v>0</v>
      </c>
      <c r="AB31" s="108">
        <f>'Debt &amp; Refi'!V37</f>
        <v>0</v>
      </c>
      <c r="AC31" s="108">
        <f>'Debt &amp; Refi'!W37</f>
        <v>0</v>
      </c>
      <c r="AD31" s="108">
        <f>'Debt &amp; Refi'!X37</f>
        <v>0</v>
      </c>
      <c r="AE31" s="108">
        <f>'Debt &amp; Refi'!Y37</f>
        <v>0</v>
      </c>
      <c r="AF31" s="108">
        <f>'Debt &amp; Refi'!Z37</f>
        <v>0</v>
      </c>
      <c r="AG31" s="108">
        <f>'Debt &amp; Refi'!AA37</f>
        <v>0</v>
      </c>
      <c r="AH31" s="108">
        <f>'Debt &amp; Refi'!AB37</f>
        <v>0</v>
      </c>
      <c r="AI31" s="108">
        <f>'Debt &amp; Refi'!AC37</f>
        <v>0</v>
      </c>
      <c r="AJ31" s="108">
        <f>'Debt &amp; Refi'!AD37</f>
        <v>0</v>
      </c>
      <c r="AK31" s="108">
        <f>'Debt &amp; Refi'!AE37</f>
        <v>0</v>
      </c>
      <c r="AL31" s="108">
        <f>'Debt &amp; Refi'!AF37</f>
        <v>0</v>
      </c>
      <c r="AM31" s="108">
        <f>'Debt &amp; Refi'!AG37</f>
        <v>0</v>
      </c>
      <c r="AN31" s="108">
        <f>'Debt &amp; Refi'!AH37</f>
        <v>0</v>
      </c>
      <c r="AO31" s="108">
        <f>'Debt &amp; Refi'!AI37</f>
        <v>0</v>
      </c>
      <c r="AP31" s="108">
        <f>'Debt &amp; Refi'!AJ37</f>
        <v>0</v>
      </c>
      <c r="AQ31" s="108">
        <f>'Debt &amp; Refi'!AK37</f>
        <v>0</v>
      </c>
      <c r="AR31" s="108">
        <f>'Debt &amp; Refi'!AL37</f>
        <v>0</v>
      </c>
      <c r="AS31" s="108">
        <f>'Debt &amp; Refi'!AM37</f>
        <v>0</v>
      </c>
      <c r="AT31" s="108">
        <f>'Debt &amp; Refi'!AN37</f>
        <v>311363.1928</v>
      </c>
      <c r="AU31" s="108">
        <f>'Debt &amp; Refi'!AO37</f>
        <v>311930.6819</v>
      </c>
      <c r="AV31" s="108">
        <f>'Debt &amp; Refi'!AP37</f>
        <v>312477.6747</v>
      </c>
      <c r="AW31" s="108">
        <f>'Debt &amp; Refi'!AQ37</f>
        <v>313060.109</v>
      </c>
      <c r="AX31" s="108">
        <f>'Debt &amp; Refi'!AR37</f>
        <v>313609.6638</v>
      </c>
      <c r="AY31" s="108">
        <f>'Debt &amp; Refi'!AS37</f>
        <v>314096.8761</v>
      </c>
      <c r="AZ31" s="108">
        <f>'Debt &amp; Refi'!AT37</f>
        <v>314639.1719</v>
      </c>
      <c r="BA31" s="108">
        <f>'Debt &amp; Refi'!AU37</f>
        <v>315146.4533</v>
      </c>
      <c r="BB31" s="108">
        <f>'Debt &amp; Refi'!AV37</f>
        <v>315643.0596</v>
      </c>
      <c r="BC31" s="108">
        <f>'Debt &amp; Refi'!AW37</f>
        <v>316161.4432</v>
      </c>
      <c r="BD31" s="108">
        <f>'Debt &amp; Refi'!AX37</f>
        <v>316639.6883</v>
      </c>
      <c r="BE31" s="108">
        <f>'Debt &amp; Refi'!AY37</f>
        <v>317164.9039</v>
      </c>
      <c r="BF31" s="108">
        <f>'Debt &amp; Refi'!AZ37</f>
        <v>317716.1668</v>
      </c>
      <c r="BG31" s="108">
        <f>'Debt &amp; Refi'!BA37</f>
        <v>318260.1706</v>
      </c>
      <c r="BH31" s="108">
        <f>'Debt &amp; Refi'!BB37</f>
        <v>318756.7769</v>
      </c>
      <c r="BI31" s="108">
        <f>'Debt &amp; Refi'!BC37</f>
        <v>319324.266</v>
      </c>
      <c r="BJ31" s="108">
        <f>'Debt &amp; Refi'!BD37</f>
        <v>319885.777</v>
      </c>
      <c r="BK31" s="108">
        <f>'Debt &amp; Refi'!BE37</f>
        <v>320416.9707</v>
      </c>
      <c r="BL31" s="108">
        <f>'Debt &amp; Refi'!BF37</f>
        <v>358897.3286</v>
      </c>
      <c r="BM31" s="108">
        <f>'Debt &amp; Refi'!BG37</f>
        <v>359359.8405</v>
      </c>
      <c r="BN31" s="108">
        <f>'Debt &amp; Refi'!BH37</f>
        <v>359849.6398</v>
      </c>
      <c r="BO31" s="108">
        <f>'Debt &amp; Refi'!BI37</f>
        <v>360333.714</v>
      </c>
      <c r="BP31" s="108">
        <f>'Debt &amp; Refi'!BJ37</f>
        <v>0</v>
      </c>
      <c r="BQ31" s="108">
        <f>'Debt &amp; Refi'!BK37</f>
        <v>0</v>
      </c>
      <c r="BR31" s="108">
        <f>'Debt &amp; Refi'!BL37</f>
        <v>0</v>
      </c>
      <c r="BS31" s="108">
        <f>'Debt &amp; Refi'!BM37</f>
        <v>0</v>
      </c>
      <c r="BT31" s="108">
        <f>'Debt &amp; Refi'!BN37</f>
        <v>0</v>
      </c>
      <c r="BU31" s="108">
        <f>'Debt &amp; Refi'!BO37</f>
        <v>0</v>
      </c>
      <c r="BV31" s="108">
        <f>'Debt &amp; Refi'!BP37</f>
        <v>0</v>
      </c>
      <c r="BW31" s="108">
        <f>'Debt &amp; Refi'!BQ37</f>
        <v>0</v>
      </c>
      <c r="BX31" s="108">
        <f>'Debt &amp; Refi'!BR37</f>
        <v>0</v>
      </c>
      <c r="BY31" s="108">
        <f>'Debt &amp; Refi'!BS37</f>
        <v>0</v>
      </c>
      <c r="BZ31" s="108">
        <f>'Debt &amp; Refi'!BT37</f>
        <v>0</v>
      </c>
      <c r="CA31" s="108">
        <f>'Debt &amp; Refi'!BU37</f>
        <v>0</v>
      </c>
      <c r="CB31" s="108">
        <f>'Debt &amp; Refi'!BV37</f>
        <v>0</v>
      </c>
      <c r="CC31" s="108">
        <f>'Debt &amp; Refi'!BW37</f>
        <v>0</v>
      </c>
      <c r="CD31" s="108">
        <f>'Debt &amp; Refi'!BX37</f>
        <v>0</v>
      </c>
      <c r="CE31" s="108">
        <f>'Debt &amp; Refi'!BY37</f>
        <v>0</v>
      </c>
      <c r="CF31" s="108">
        <f>'Debt &amp; Refi'!BZ37</f>
        <v>0</v>
      </c>
      <c r="CG31" s="108">
        <f>'Debt &amp; Refi'!CA37</f>
        <v>0</v>
      </c>
      <c r="CH31" s="108">
        <f>'Debt &amp; Refi'!CB37</f>
        <v>0</v>
      </c>
      <c r="CI31" s="108">
        <f>'Debt &amp; Refi'!CC37</f>
        <v>0</v>
      </c>
      <c r="CJ31" s="108">
        <f>'Debt &amp; Refi'!CD37</f>
        <v>0</v>
      </c>
      <c r="CK31" s="108">
        <f>'Debt &amp; Refi'!CE37</f>
        <v>0</v>
      </c>
      <c r="CL31" s="108">
        <f>'Debt &amp; Refi'!CF37</f>
        <v>0</v>
      </c>
      <c r="CM31" s="108">
        <f>'Debt &amp; Refi'!CG37</f>
        <v>0</v>
      </c>
      <c r="CN31" s="108">
        <f>'Debt &amp; Refi'!CH37</f>
        <v>0</v>
      </c>
      <c r="CO31" s="108">
        <f>'Debt &amp; Refi'!CI37</f>
        <v>0</v>
      </c>
      <c r="CP31" s="108">
        <f>'Debt &amp; Refi'!CJ37</f>
        <v>0</v>
      </c>
      <c r="CQ31" s="108">
        <f>'Debt &amp; Refi'!CK37</f>
        <v>0</v>
      </c>
      <c r="CR31" s="108">
        <f>'Debt &amp; Refi'!CL37</f>
        <v>0</v>
      </c>
      <c r="CS31" s="108">
        <f>'Debt &amp; Refi'!CM37</f>
        <v>0</v>
      </c>
      <c r="CT31" s="108">
        <f>'Debt &amp; Refi'!CN37</f>
        <v>0</v>
      </c>
      <c r="CU31" s="108">
        <f>'Debt &amp; Refi'!CO37</f>
        <v>0</v>
      </c>
      <c r="CV31" s="108">
        <f>'Debt &amp; Refi'!CP37</f>
        <v>0</v>
      </c>
      <c r="CW31" s="108">
        <f>'Debt &amp; Refi'!CQ37</f>
        <v>0</v>
      </c>
      <c r="CX31" s="108">
        <f>'Debt &amp; Refi'!CR37</f>
        <v>0</v>
      </c>
      <c r="CY31" s="108">
        <f>'Debt &amp; Refi'!CS37</f>
        <v>0</v>
      </c>
      <c r="CZ31" s="108">
        <f>'Debt &amp; Refi'!CT37</f>
        <v>0</v>
      </c>
      <c r="DA31" s="108">
        <f>'Debt &amp; Refi'!CU37</f>
        <v>0</v>
      </c>
      <c r="DB31" s="108">
        <f>'Debt &amp; Refi'!CV37</f>
        <v>0</v>
      </c>
      <c r="DC31" s="108">
        <f>'Debt &amp; Refi'!CW37</f>
        <v>0</v>
      </c>
      <c r="DD31" s="108">
        <f>'Debt &amp; Refi'!CX37</f>
        <v>0</v>
      </c>
      <c r="DE31" s="108">
        <f>'Debt &amp; Refi'!CY37</f>
        <v>0</v>
      </c>
      <c r="DF31" s="108">
        <f>'Debt &amp; Refi'!CZ37</f>
        <v>0</v>
      </c>
      <c r="DG31" s="108">
        <f>'Debt &amp; Refi'!DA37</f>
        <v>0</v>
      </c>
      <c r="DH31" s="108">
        <f>'Debt &amp; Refi'!DB37</f>
        <v>0</v>
      </c>
      <c r="DI31" s="108">
        <f>'Debt &amp; Refi'!DC37</f>
        <v>0</v>
      </c>
      <c r="DJ31" s="108">
        <f>'Debt &amp; Refi'!DD37</f>
        <v>0</v>
      </c>
      <c r="DK31" s="108">
        <f>'Debt &amp; Refi'!DE37</f>
        <v>0</v>
      </c>
      <c r="DL31" s="108">
        <f>'Debt &amp; Refi'!DF37</f>
        <v>0</v>
      </c>
      <c r="DM31" s="108">
        <f>'Debt &amp; Refi'!DG37</f>
        <v>0</v>
      </c>
      <c r="DN31" s="108">
        <f>'Debt &amp; Refi'!DH37</f>
        <v>0</v>
      </c>
      <c r="DO31" s="108">
        <f>'Debt &amp; Refi'!DI37</f>
        <v>0</v>
      </c>
      <c r="DP31" s="108">
        <f>'Debt &amp; Refi'!DJ37</f>
        <v>0</v>
      </c>
      <c r="DQ31" s="108">
        <f>'Debt &amp; Refi'!DK37</f>
        <v>0</v>
      </c>
      <c r="DR31" s="108">
        <f>'Debt &amp; Refi'!DL37</f>
        <v>0</v>
      </c>
      <c r="DS31" s="108">
        <f>'Debt &amp; Refi'!DM37</f>
        <v>0</v>
      </c>
      <c r="DT31" s="108">
        <f>'Debt &amp; Refi'!DN37</f>
        <v>0</v>
      </c>
      <c r="DU31" s="108">
        <f>'Debt &amp; Refi'!DO37</f>
        <v>0</v>
      </c>
      <c r="DV31" s="108">
        <f>'Debt &amp; Refi'!DP37</f>
        <v>0</v>
      </c>
      <c r="DW31" s="108">
        <f>'Debt &amp; Refi'!DQ37</f>
        <v>0</v>
      </c>
      <c r="DX31" s="108">
        <f>'Debt &amp; Refi'!DR37</f>
        <v>0</v>
      </c>
      <c r="DY31" s="108">
        <f>'Debt &amp; Refi'!DS37</f>
        <v>0</v>
      </c>
      <c r="DZ31" s="108">
        <f>'Debt &amp; Refi'!DT37</f>
        <v>0</v>
      </c>
      <c r="EA31" s="108">
        <f>'Debt &amp; Refi'!DU37</f>
        <v>0</v>
      </c>
      <c r="EB31" s="108">
        <f>'Debt &amp; Refi'!DV37</f>
        <v>0</v>
      </c>
      <c r="EC31" s="108">
        <f>'Debt &amp; Refi'!DW37</f>
        <v>0</v>
      </c>
      <c r="ED31" s="108">
        <f>'Debt &amp; Refi'!DX37</f>
        <v>0</v>
      </c>
      <c r="EE31" s="108">
        <f>'Debt &amp; Refi'!DY37</f>
        <v>0</v>
      </c>
      <c r="EF31" s="108">
        <f>'Debt &amp; Refi'!DZ37</f>
        <v>0</v>
      </c>
      <c r="EG31" s="108">
        <f>'Debt &amp; Refi'!EA37</f>
        <v>0</v>
      </c>
      <c r="EH31" s="108">
        <f>'Debt &amp; Refi'!EB37</f>
        <v>0</v>
      </c>
      <c r="EI31" s="108" t="str">
        <f>'Debt &amp; Refi'!EC37</f>
        <v>#N/A</v>
      </c>
      <c r="EJ31" s="108" t="str">
        <f>'Debt &amp; Refi'!ED37</f>
        <v>#N/A</v>
      </c>
      <c r="EK31" s="108" t="str">
        <f>'Debt &amp; Refi'!EE37</f>
        <v>#N/A</v>
      </c>
      <c r="EL31" s="108" t="str">
        <f>'Debt &amp; Refi'!EF37</f>
        <v>#N/A</v>
      </c>
      <c r="EM31" s="108" t="str">
        <f>'Debt &amp; Refi'!EG37</f>
        <v>#N/A</v>
      </c>
      <c r="EN31" s="108" t="str">
        <f>'Debt &amp; Refi'!EH37</f>
        <v>#N/A</v>
      </c>
      <c r="EO31" s="108" t="str">
        <f>'Debt &amp; Refi'!EI37</f>
        <v>#N/A</v>
      </c>
      <c r="EP31" s="108" t="str">
        <f>'Debt &amp; Refi'!EJ37</f>
        <v>#N/A</v>
      </c>
      <c r="EQ31" s="108" t="str">
        <f>'Debt &amp; Refi'!EK37</f>
        <v>#N/A</v>
      </c>
      <c r="ER31" s="108" t="str">
        <f>'Debt &amp; Refi'!EL37</f>
        <v>#N/A</v>
      </c>
      <c r="ES31" s="108" t="str">
        <f>'Debt &amp; Refi'!EM37</f>
        <v>#N/A</v>
      </c>
      <c r="ET31" s="108" t="str">
        <f>'Debt &amp; Refi'!EN37</f>
        <v>#N/A</v>
      </c>
      <c r="EU31" s="108" t="str">
        <f>'Debt &amp; Refi'!EO37</f>
        <v>#N/A</v>
      </c>
      <c r="EV31" s="108" t="str">
        <f>'Debt &amp; Refi'!EP37</f>
        <v>#N/A</v>
      </c>
      <c r="EW31" s="108" t="str">
        <f>'Debt &amp; Refi'!EQ37</f>
        <v>#N/A</v>
      </c>
      <c r="EX31" s="108" t="str">
        <f>'Debt &amp; Refi'!ER37</f>
        <v>#N/A</v>
      </c>
      <c r="EY31" s="108" t="str">
        <f>'Debt &amp; Refi'!ES37</f>
        <v>#N/A</v>
      </c>
      <c r="EZ31" s="108" t="str">
        <f>'Debt &amp; Refi'!ET37</f>
        <v>#N/A</v>
      </c>
      <c r="FA31" s="108" t="str">
        <f>'Debt &amp; Refi'!EU37</f>
        <v>#N/A</v>
      </c>
      <c r="FB31" s="108" t="str">
        <f>'Debt &amp; Refi'!EV37</f>
        <v>#N/A</v>
      </c>
      <c r="FC31" s="108" t="str">
        <f>'Debt &amp; Refi'!EW37</f>
        <v>#N/A</v>
      </c>
      <c r="FD31" s="108" t="str">
        <f>'Debt &amp; Refi'!EX37</f>
        <v>#N/A</v>
      </c>
      <c r="FE31" s="108" t="str">
        <f>'Debt &amp; Refi'!EY37</f>
        <v>#N/A</v>
      </c>
      <c r="FF31" s="108" t="str">
        <f>'Debt &amp; Refi'!EZ37</f>
        <v>#N/A</v>
      </c>
      <c r="FG31" s="108" t="str">
        <f>'Debt &amp; Refi'!FA37</f>
        <v>#N/A</v>
      </c>
      <c r="FH31" s="108" t="str">
        <f>'Debt &amp; Refi'!FB37</f>
        <v>#N/A</v>
      </c>
      <c r="FI31" s="108" t="str">
        <f>'Debt &amp; Refi'!FC37</f>
        <v>#N/A</v>
      </c>
      <c r="FJ31" s="108" t="str">
        <f>'Debt &amp; Refi'!FD37</f>
        <v>#N/A</v>
      </c>
      <c r="FK31" s="108" t="str">
        <f>'Debt &amp; Refi'!FE37</f>
        <v>#N/A</v>
      </c>
      <c r="FL31" s="108" t="str">
        <f>'Debt &amp; Refi'!FF37</f>
        <v>#N/A</v>
      </c>
      <c r="FM31" s="108" t="str">
        <f>'Debt &amp; Refi'!FG37</f>
        <v>#N/A</v>
      </c>
      <c r="FN31" s="108" t="str">
        <f>'Debt &amp; Refi'!FH37</f>
        <v>#N/A</v>
      </c>
      <c r="FO31" s="108" t="str">
        <f>'Debt &amp; Refi'!FI37</f>
        <v>#N/A</v>
      </c>
      <c r="FP31" s="108" t="str">
        <f>'Debt &amp; Refi'!FJ37</f>
        <v>#N/A</v>
      </c>
      <c r="FQ31" s="108" t="str">
        <f>'Debt &amp; Refi'!FK37</f>
        <v>#N/A</v>
      </c>
      <c r="FR31" s="108" t="str">
        <f>'Debt &amp; Refi'!FL37</f>
        <v>#N/A</v>
      </c>
      <c r="FS31" s="108" t="str">
        <f>'Debt &amp; Refi'!FM37</f>
        <v>#N/A</v>
      </c>
      <c r="FT31" s="108" t="str">
        <f>'Debt &amp; Refi'!FN37</f>
        <v>#N/A</v>
      </c>
      <c r="FU31" s="108" t="str">
        <f>'Debt &amp; Refi'!FO37</f>
        <v>#N/A</v>
      </c>
      <c r="FV31" s="108" t="str">
        <f>'Debt &amp; Refi'!FP37</f>
        <v>#N/A</v>
      </c>
      <c r="FW31" s="108" t="str">
        <f>'Debt &amp; Refi'!FQ37</f>
        <v>#N/A</v>
      </c>
      <c r="FX31" s="108" t="str">
        <f>'Debt &amp; Refi'!FR37</f>
        <v>#N/A</v>
      </c>
      <c r="FY31" s="108" t="str">
        <f>'Debt &amp; Refi'!FS37</f>
        <v>#N/A</v>
      </c>
      <c r="FZ31" s="108" t="str">
        <f>'Debt &amp; Refi'!FT37</f>
        <v>#N/A</v>
      </c>
      <c r="GA31" s="108" t="str">
        <f>'Debt &amp; Refi'!FU37</f>
        <v>#N/A</v>
      </c>
      <c r="GB31" s="108" t="str">
        <f>'Debt &amp; Refi'!FV37</f>
        <v>#N/A</v>
      </c>
      <c r="GC31" s="108" t="str">
        <f>'Debt &amp; Refi'!FW37</f>
        <v>#N/A</v>
      </c>
      <c r="GD31" s="108" t="str">
        <f>'Debt &amp; Refi'!FX37</f>
        <v>#N/A</v>
      </c>
      <c r="GE31" s="108" t="str">
        <f>'Debt &amp; Refi'!FY37</f>
        <v>#N/A</v>
      </c>
      <c r="GF31" s="108" t="str">
        <f>'Debt &amp; Refi'!FZ37</f>
        <v>#N/A</v>
      </c>
      <c r="GG31" s="108" t="str">
        <f>'Debt &amp; Refi'!GA37</f>
        <v>#N/A</v>
      </c>
      <c r="GH31" s="108" t="str">
        <f>'Debt &amp; Refi'!GB37</f>
        <v>#N/A</v>
      </c>
      <c r="GI31" s="108" t="str">
        <f>'Debt &amp; Refi'!GC37</f>
        <v>#N/A</v>
      </c>
      <c r="GJ31" s="108" t="str">
        <f>'Debt &amp; Refi'!GD37</f>
        <v>#N/A</v>
      </c>
      <c r="GK31" s="108" t="str">
        <f>'Debt &amp; Refi'!GE37</f>
        <v>#N/A</v>
      </c>
      <c r="GL31" s="108" t="str">
        <f>'Debt &amp; Refi'!GF37</f>
        <v>#N/A</v>
      </c>
      <c r="GM31" s="108" t="str">
        <f>'Debt &amp; Refi'!GG37</f>
        <v>#N/A</v>
      </c>
      <c r="GN31" s="108" t="str">
        <f>'Debt &amp; Refi'!GH37</f>
        <v>#N/A</v>
      </c>
      <c r="GO31" s="108" t="str">
        <f>'Debt &amp; Refi'!GI37</f>
        <v>#N/A</v>
      </c>
      <c r="GP31" s="108" t="str">
        <f>'Debt &amp; Refi'!GJ37</f>
        <v>#N/A</v>
      </c>
      <c r="GQ31" s="108" t="str">
        <f>'Debt &amp; Refi'!GK37</f>
        <v>#N/A</v>
      </c>
      <c r="GR31" s="108" t="str">
        <f>'Debt &amp; Refi'!GL37</f>
        <v>#N/A</v>
      </c>
      <c r="GS31" s="108" t="str">
        <f>'Debt &amp; Refi'!GM37</f>
        <v>#N/A</v>
      </c>
      <c r="GT31" s="108" t="str">
        <f>'Debt &amp; Refi'!GN37</f>
        <v>#N/A</v>
      </c>
      <c r="GU31" s="108" t="str">
        <f>'Debt &amp; Refi'!GO37</f>
        <v>#N/A</v>
      </c>
      <c r="GV31" s="108" t="str">
        <f>'Debt &amp; Refi'!GP37</f>
        <v>#N/A</v>
      </c>
      <c r="GW31" s="108" t="str">
        <f>'Debt &amp; Refi'!GQ37</f>
        <v>#N/A</v>
      </c>
      <c r="GX31" s="108" t="str">
        <f>'Debt &amp; Refi'!GR37</f>
        <v>#N/A</v>
      </c>
      <c r="GY31" s="108" t="str">
        <f>'Debt &amp; Refi'!GS37</f>
        <v>#N/A</v>
      </c>
      <c r="GZ31" s="108" t="str">
        <f>'Debt &amp; Refi'!GT37</f>
        <v>#N/A</v>
      </c>
      <c r="HA31" s="108" t="str">
        <f>'Debt &amp; Refi'!GU37</f>
        <v>#N/A</v>
      </c>
      <c r="HB31" s="108" t="str">
        <f>'Debt &amp; Refi'!GV37</f>
        <v>#N/A</v>
      </c>
      <c r="HC31" s="108" t="str">
        <f>'Debt &amp; Refi'!GW37</f>
        <v>#N/A</v>
      </c>
      <c r="HD31" s="108" t="str">
        <f>'Debt &amp; Refi'!GX37</f>
        <v>#N/A</v>
      </c>
      <c r="HE31" s="108" t="str">
        <f>'Debt &amp; Refi'!GY37</f>
        <v>#N/A</v>
      </c>
      <c r="HF31" s="108" t="str">
        <f>'Debt &amp; Refi'!GZ37</f>
        <v>#N/A</v>
      </c>
      <c r="HG31" s="108" t="str">
        <f>'Debt &amp; Refi'!HA37</f>
        <v>#N/A</v>
      </c>
      <c r="HH31" s="108" t="str">
        <f>'Debt &amp; Refi'!HB37</f>
        <v>#N/A</v>
      </c>
      <c r="HI31" s="108" t="str">
        <f>'Debt &amp; Refi'!HC37</f>
        <v>#N/A</v>
      </c>
      <c r="HJ31" s="108" t="str">
        <f>'Debt &amp; Refi'!HD37</f>
        <v>#N/A</v>
      </c>
      <c r="HK31" s="108" t="str">
        <f>'Debt &amp; Refi'!HE37</f>
        <v>#N/A</v>
      </c>
      <c r="HL31" s="108" t="str">
        <f>'Debt &amp; Refi'!HF37</f>
        <v>#N/A</v>
      </c>
      <c r="HM31" s="108" t="str">
        <f>'Debt &amp; Refi'!HG37</f>
        <v>#N/A</v>
      </c>
      <c r="HN31" s="108" t="str">
        <f>'Debt &amp; Refi'!HH37</f>
        <v>#N/A</v>
      </c>
      <c r="HO31" s="108" t="str">
        <f>'Debt &amp; Refi'!HI37</f>
        <v>#N/A</v>
      </c>
      <c r="HP31" s="108" t="str">
        <f>'Debt &amp; Refi'!HJ37</f>
        <v>#N/A</v>
      </c>
      <c r="HQ31" s="108" t="str">
        <f>'Debt &amp; Refi'!HK37</f>
        <v>#N/A</v>
      </c>
      <c r="HR31" s="108" t="str">
        <f>'Debt &amp; Refi'!HL37</f>
        <v>#N/A</v>
      </c>
      <c r="HS31" s="108" t="str">
        <f>'Debt &amp; Refi'!HM37</f>
        <v>#N/A</v>
      </c>
      <c r="HT31" s="108" t="str">
        <f>'Debt &amp; Refi'!HN37</f>
        <v>#N/A</v>
      </c>
      <c r="HU31" s="108" t="str">
        <f>'Debt &amp; Refi'!HO37</f>
        <v>#N/A</v>
      </c>
      <c r="HV31" s="108" t="str">
        <f>'Debt &amp; Refi'!HP37</f>
        <v>#N/A</v>
      </c>
      <c r="HW31" s="108" t="str">
        <f>'Debt &amp; Refi'!HQ37</f>
        <v>#N/A</v>
      </c>
      <c r="HX31" s="108" t="str">
        <f>'Debt &amp; Refi'!HR37</f>
        <v>#N/A</v>
      </c>
      <c r="HY31" s="108" t="str">
        <f>'Debt &amp; Refi'!HS37</f>
        <v>#N/A</v>
      </c>
      <c r="HZ31" s="108" t="str">
        <f>'Debt &amp; Refi'!HT37</f>
        <v>#N/A</v>
      </c>
      <c r="IA31" s="108" t="str">
        <f>'Debt &amp; Refi'!HU37</f>
        <v>#N/A</v>
      </c>
      <c r="IB31" s="108" t="str">
        <f>'Debt &amp; Refi'!HV37</f>
        <v>#N/A</v>
      </c>
      <c r="IC31" s="108" t="str">
        <f>'Debt &amp; Refi'!HW37</f>
        <v>#N/A</v>
      </c>
      <c r="ID31" s="108" t="str">
        <f>'Debt &amp; Refi'!HX37</f>
        <v>#N/A</v>
      </c>
      <c r="IE31" s="108" t="str">
        <f>'Debt &amp; Refi'!HY37</f>
        <v>#N/A</v>
      </c>
      <c r="IF31" s="108" t="str">
        <f>'Debt &amp; Refi'!HZ37</f>
        <v>#N/A</v>
      </c>
      <c r="IG31" s="108" t="str">
        <f>'Debt &amp; Refi'!IA37</f>
        <v>#N/A</v>
      </c>
      <c r="IH31" s="108" t="str">
        <f>'Debt &amp; Refi'!IB37</f>
        <v>#N/A</v>
      </c>
      <c r="II31" s="108" t="str">
        <f>'Debt &amp; Refi'!IC37</f>
        <v>#N/A</v>
      </c>
      <c r="IJ31" s="108" t="str">
        <f>'Debt &amp; Refi'!ID37</f>
        <v>#N/A</v>
      </c>
      <c r="IK31" s="108" t="str">
        <f>'Debt &amp; Refi'!IE37</f>
        <v>#N/A</v>
      </c>
      <c r="IL31" s="108" t="str">
        <f>'Debt &amp; Refi'!IF37</f>
        <v>#N/A</v>
      </c>
      <c r="IM31" s="108" t="str">
        <f>'Debt &amp; Refi'!IG37</f>
        <v>#N/A</v>
      </c>
      <c r="IN31" s="108" t="str">
        <f>'Debt &amp; Refi'!IH37</f>
        <v>#N/A</v>
      </c>
      <c r="IO31" s="108" t="str">
        <f>'Debt &amp; Refi'!II37</f>
        <v>#N/A</v>
      </c>
      <c r="IP31" s="108" t="str">
        <f>'Debt &amp; Refi'!IJ37</f>
        <v>#N/A</v>
      </c>
      <c r="IQ31" s="108" t="str">
        <f>'Debt &amp; Refi'!IK37</f>
        <v>#N/A</v>
      </c>
      <c r="IR31" s="108" t="str">
        <f>'Debt &amp; Refi'!IL37</f>
        <v>#N/A</v>
      </c>
      <c r="IS31" s="108" t="str">
        <f>'Debt &amp; Refi'!IM37</f>
        <v>#N/A</v>
      </c>
      <c r="IT31" s="108" t="str">
        <f>'Debt &amp; Refi'!IN37</f>
        <v>#N/A</v>
      </c>
      <c r="IU31" s="108" t="str">
        <f>'Debt &amp; Refi'!IO37</f>
        <v>#N/A</v>
      </c>
      <c r="IV31" s="108" t="str">
        <f>'Debt &amp; Refi'!IP37</f>
        <v>#N/A</v>
      </c>
      <c r="IW31" s="108" t="str">
        <f>'Debt &amp; Refi'!IQ37</f>
        <v>#N/A</v>
      </c>
      <c r="IX31" s="108" t="str">
        <f>'Debt &amp; Refi'!IR37</f>
        <v>#N/A</v>
      </c>
      <c r="IY31" s="108" t="str">
        <f>'Debt &amp; Refi'!IS37</f>
        <v>#N/A</v>
      </c>
      <c r="IZ31" s="108" t="str">
        <f>'Debt &amp; Refi'!IT37</f>
        <v>#N/A</v>
      </c>
      <c r="JA31" s="108" t="str">
        <f>'Debt &amp; Refi'!IU37</f>
        <v>#N/A</v>
      </c>
      <c r="JB31" s="108" t="str">
        <f>'Debt &amp; Refi'!IV37</f>
        <v>#N/A</v>
      </c>
      <c r="JC31" s="108" t="str">
        <f>'Debt &amp; Refi'!IW37</f>
        <v>#N/A</v>
      </c>
      <c r="JD31" s="108" t="str">
        <f>'Debt &amp; Refi'!IX37</f>
        <v>#N/A</v>
      </c>
      <c r="JE31" s="108" t="str">
        <f>'Debt &amp; Refi'!IY37</f>
        <v>#N/A</v>
      </c>
      <c r="JF31" s="108" t="str">
        <f>'Debt &amp; Refi'!IZ37</f>
        <v>#N/A</v>
      </c>
      <c r="JG31" s="108" t="str">
        <f>'Debt &amp; Refi'!JA37</f>
        <v>#N/A</v>
      </c>
      <c r="JH31" s="108" t="str">
        <f>'Debt &amp; Refi'!JB37</f>
        <v>#N/A</v>
      </c>
      <c r="JI31" s="108" t="str">
        <f>'Debt &amp; Refi'!JC37</f>
        <v>#N/A</v>
      </c>
      <c r="JJ31" s="108" t="str">
        <f>'Debt &amp; Refi'!JD37</f>
        <v>#N/A</v>
      </c>
      <c r="JK31" s="108" t="str">
        <f>'Debt &amp; Refi'!JE37</f>
        <v>#N/A</v>
      </c>
      <c r="JL31" s="108" t="str">
        <f>'Debt &amp; Refi'!JF37</f>
        <v>#N/A</v>
      </c>
      <c r="JM31" s="108" t="str">
        <f>'Debt &amp; Refi'!JG37</f>
        <v>#N/A</v>
      </c>
      <c r="JN31" s="108" t="str">
        <f>'Debt &amp; Refi'!JH37</f>
        <v>#N/A</v>
      </c>
      <c r="JO31" s="108" t="str">
        <f>'Debt &amp; Refi'!JI37</f>
        <v>#N/A</v>
      </c>
      <c r="JP31" s="108" t="str">
        <f>'Debt &amp; Refi'!JJ37</f>
        <v>#N/A</v>
      </c>
      <c r="JQ31" s="108" t="str">
        <f>'Debt &amp; Refi'!JK37</f>
        <v>#N/A</v>
      </c>
      <c r="JR31" s="108" t="str">
        <f>'Debt &amp; Refi'!JL37</f>
        <v>#N/A</v>
      </c>
      <c r="JS31" s="108" t="str">
        <f>'Debt &amp; Refi'!JM37</f>
        <v>#N/A</v>
      </c>
      <c r="JT31" s="108" t="str">
        <f>'Debt &amp; Refi'!JN37</f>
        <v>#N/A</v>
      </c>
      <c r="JU31" s="108" t="str">
        <f>'Debt &amp; Refi'!JO37</f>
        <v>#N/A</v>
      </c>
      <c r="JV31" s="108" t="str">
        <f>'Debt &amp; Refi'!JP37</f>
        <v>#N/A</v>
      </c>
      <c r="JW31" s="108" t="str">
        <f>'Debt &amp; Refi'!JQ37</f>
        <v>#N/A</v>
      </c>
      <c r="JX31" s="108" t="str">
        <f>'Debt &amp; Refi'!JR37</f>
        <v>#N/A</v>
      </c>
      <c r="JY31" s="108" t="str">
        <f>'Debt &amp; Refi'!JS37</f>
        <v>#N/A</v>
      </c>
      <c r="JZ31" s="108" t="str">
        <f>'Debt &amp; Refi'!JT37</f>
        <v>#N/A</v>
      </c>
      <c r="KA31" s="108" t="str">
        <f>'Debt &amp; Refi'!JU37</f>
        <v>#N/A</v>
      </c>
      <c r="KB31" s="108" t="str">
        <f>'Debt &amp; Refi'!JV37</f>
        <v>#N/A</v>
      </c>
      <c r="KC31" s="108" t="str">
        <f>'Debt &amp; Refi'!JW37</f>
        <v>#N/A</v>
      </c>
      <c r="KD31" s="108" t="str">
        <f>'Debt &amp; Refi'!JX37</f>
        <v>#N/A</v>
      </c>
      <c r="KE31" s="108" t="str">
        <f>'Debt &amp; Refi'!JY37</f>
        <v>#N/A</v>
      </c>
      <c r="KF31" s="108" t="str">
        <f>'Debt &amp; Refi'!JZ37</f>
        <v>#N/A</v>
      </c>
      <c r="KG31" s="108" t="str">
        <f>'Debt &amp; Refi'!KA37</f>
        <v>#N/A</v>
      </c>
      <c r="KH31" s="108" t="str">
        <f>'Debt &amp; Refi'!KB37</f>
        <v>#N/A</v>
      </c>
      <c r="KI31" s="108" t="str">
        <f>'Debt &amp; Refi'!KC37</f>
        <v>#N/A</v>
      </c>
      <c r="KJ31" s="108" t="str">
        <f>'Debt &amp; Refi'!KD37</f>
        <v>#N/A</v>
      </c>
      <c r="KK31" s="108" t="str">
        <f>'Debt &amp; Refi'!KE37</f>
        <v>#N/A</v>
      </c>
      <c r="KL31" s="108" t="str">
        <f>'Debt &amp; Refi'!KF37</f>
        <v>#N/A</v>
      </c>
      <c r="KM31" s="108" t="str">
        <f>'Debt &amp; Refi'!KG37</f>
        <v>#N/A</v>
      </c>
      <c r="KN31" s="108" t="str">
        <f>'Debt &amp; Refi'!KH37</f>
        <v>#N/A</v>
      </c>
      <c r="KO31" s="108" t="str">
        <f>'Debt &amp; Refi'!KI37</f>
        <v>#N/A</v>
      </c>
      <c r="KP31" s="108" t="str">
        <f>'Debt &amp; Refi'!KJ37</f>
        <v>#N/A</v>
      </c>
      <c r="KQ31" s="108" t="str">
        <f>'Debt &amp; Refi'!KK37</f>
        <v>#N/A</v>
      </c>
      <c r="KR31" s="108" t="str">
        <f>'Debt &amp; Refi'!KL37</f>
        <v>#N/A</v>
      </c>
      <c r="KS31" s="108" t="str">
        <f>'Debt &amp; Refi'!KM37</f>
        <v>#N/A</v>
      </c>
      <c r="KT31" s="108" t="str">
        <f>'Debt &amp; Refi'!KN37</f>
        <v>#N/A</v>
      </c>
      <c r="KU31" s="108" t="str">
        <f>'Debt &amp; Refi'!KO37</f>
        <v>#N/A</v>
      </c>
      <c r="KV31" s="108" t="str">
        <f>'Debt &amp; Refi'!KP37</f>
        <v>#N/A</v>
      </c>
      <c r="KW31" s="108" t="str">
        <f>'Debt &amp; Refi'!KQ37</f>
        <v>#N/A</v>
      </c>
      <c r="KX31" s="108" t="str">
        <f>'Debt &amp; Refi'!KR37</f>
        <v>#N/A</v>
      </c>
      <c r="KY31" s="108" t="str">
        <f>'Debt &amp; Refi'!KS37</f>
        <v>#N/A</v>
      </c>
      <c r="KZ31" s="108" t="str">
        <f>'Debt &amp; Refi'!KT37</f>
        <v>#N/A</v>
      </c>
      <c r="LA31" s="108" t="str">
        <f>'Debt &amp; Refi'!KU37</f>
        <v>#N/A</v>
      </c>
      <c r="LB31" s="108" t="str">
        <f>'Debt &amp; Refi'!KV37</f>
        <v>#N/A</v>
      </c>
      <c r="LC31" s="108" t="str">
        <f>'Debt &amp; Refi'!KW37</f>
        <v>#N/A</v>
      </c>
      <c r="LD31" s="108" t="str">
        <f>'Debt &amp; Refi'!KX37</f>
        <v>#N/A</v>
      </c>
      <c r="LE31" s="108" t="str">
        <f>'Debt &amp; Refi'!KY37</f>
        <v>#N/A</v>
      </c>
      <c r="LF31" s="108" t="str">
        <f>'Debt &amp; Refi'!KZ37</f>
        <v>#N/A</v>
      </c>
      <c r="LG31" s="108" t="str">
        <f>'Debt &amp; Refi'!LA37</f>
        <v>#N/A</v>
      </c>
      <c r="LH31" s="108" t="str">
        <f>'Debt &amp; Refi'!LB37</f>
        <v>#N/A</v>
      </c>
      <c r="LI31" s="108" t="str">
        <f>'Debt &amp; Refi'!LC37</f>
        <v>#N/A</v>
      </c>
      <c r="LJ31" s="108" t="str">
        <f>'Debt &amp; Refi'!LD37</f>
        <v>#N/A</v>
      </c>
      <c r="LK31" s="108" t="str">
        <f>'Debt &amp; Refi'!LE37</f>
        <v>#N/A</v>
      </c>
      <c r="LL31" s="108" t="str">
        <f>'Debt &amp; Refi'!LF37</f>
        <v>#N/A</v>
      </c>
      <c r="LM31" s="108" t="str">
        <f>'Debt &amp; Refi'!LG37</f>
        <v>#N/A</v>
      </c>
      <c r="LN31" s="108" t="str">
        <f>'Debt &amp; Refi'!LH37</f>
        <v>#N/A</v>
      </c>
      <c r="LO31" s="108" t="str">
        <f>'Debt &amp; Refi'!LI37</f>
        <v>#N/A</v>
      </c>
      <c r="LP31" s="108" t="str">
        <f>'Debt &amp; Refi'!LJ37</f>
        <v>#N/A</v>
      </c>
      <c r="LQ31" s="108" t="str">
        <f>'Debt &amp; Refi'!LK37</f>
        <v>#N/A</v>
      </c>
      <c r="LR31" s="108" t="str">
        <f>'Debt &amp; Refi'!LL37</f>
        <v>#N/A</v>
      </c>
      <c r="LS31" s="108" t="str">
        <f>'Debt &amp; Refi'!LM37</f>
        <v>#N/A</v>
      </c>
      <c r="LT31" s="108" t="str">
        <f>'Debt &amp; Refi'!LN37</f>
        <v>#N/A</v>
      </c>
      <c r="LU31" s="108" t="str">
        <f>'Debt &amp; Refi'!LO37</f>
        <v>#N/A</v>
      </c>
      <c r="LV31" s="108" t="str">
        <f>'Debt &amp; Refi'!LP37</f>
        <v>#N/A</v>
      </c>
      <c r="LW31" s="108" t="str">
        <f>'Debt &amp; Refi'!LQ37</f>
        <v>#N/A</v>
      </c>
      <c r="LX31" s="108" t="str">
        <f>'Debt &amp; Refi'!LR37</f>
        <v>#N/A</v>
      </c>
      <c r="LY31" s="108" t="str">
        <f>'Debt &amp; Refi'!LS37</f>
        <v>#N/A</v>
      </c>
      <c r="LZ31" s="108" t="str">
        <f>'Debt &amp; Refi'!LT37</f>
        <v>#N/A</v>
      </c>
      <c r="MA31" s="108" t="str">
        <f>'Debt &amp; Refi'!LU37</f>
        <v>#N/A</v>
      </c>
      <c r="MB31" s="108" t="str">
        <f>'Debt &amp; Refi'!LV37</f>
        <v>#N/A</v>
      </c>
      <c r="MC31" s="108" t="str">
        <f>'Debt &amp; Refi'!LW37</f>
        <v>#N/A</v>
      </c>
      <c r="MD31" s="108" t="str">
        <f>'Debt &amp; Refi'!LX37</f>
        <v>#N/A</v>
      </c>
      <c r="ME31" s="108" t="str">
        <f>'Debt &amp; Refi'!LY37</f>
        <v>#N/A</v>
      </c>
      <c r="MF31" s="108" t="str">
        <f>'Debt &amp; Refi'!LZ37</f>
        <v>#N/A</v>
      </c>
      <c r="MG31" s="108" t="str">
        <f>'Debt &amp; Refi'!MA37</f>
        <v>#N/A</v>
      </c>
      <c r="MH31" s="108" t="str">
        <f>'Debt &amp; Refi'!MB37</f>
        <v>#N/A</v>
      </c>
      <c r="MI31" s="108" t="str">
        <f>'Debt &amp; Refi'!MC37</f>
        <v>#N/A</v>
      </c>
      <c r="MJ31" s="108" t="str">
        <f>'Debt &amp; Refi'!MD37</f>
        <v>#N/A</v>
      </c>
      <c r="MK31" s="108" t="str">
        <f>'Debt &amp; Refi'!ME37</f>
        <v>#N/A</v>
      </c>
      <c r="ML31" s="108" t="str">
        <f>'Debt &amp; Refi'!MF37</f>
        <v>#N/A</v>
      </c>
      <c r="MM31" s="108" t="str">
        <f>'Debt &amp; Refi'!MG37</f>
        <v>#N/A</v>
      </c>
      <c r="MN31" s="108" t="str">
        <f>'Debt &amp; Refi'!MH37</f>
        <v>#N/A</v>
      </c>
      <c r="MO31" s="108" t="str">
        <f>'Debt &amp; Refi'!MI37</f>
        <v>#N/A</v>
      </c>
      <c r="MP31" s="108" t="str">
        <f>'Debt &amp; Refi'!MJ37</f>
        <v>#N/A</v>
      </c>
      <c r="MQ31" s="108" t="str">
        <f>'Debt &amp; Refi'!MK37</f>
        <v>#N/A</v>
      </c>
      <c r="MR31" s="108" t="str">
        <f>'Debt &amp; Refi'!ML37</f>
        <v>#N/A</v>
      </c>
      <c r="MS31" s="108" t="str">
        <f>'Debt &amp; Refi'!MM37</f>
        <v>#N/A</v>
      </c>
      <c r="MT31" s="108" t="str">
        <f>'Debt &amp; Refi'!MN37</f>
        <v>#N/A</v>
      </c>
      <c r="MU31" s="108" t="str">
        <f>'Debt &amp; Refi'!MO37</f>
        <v>#N/A</v>
      </c>
      <c r="MV31" s="108" t="str">
        <f>'Debt &amp; Refi'!MP37</f>
        <v>#N/A</v>
      </c>
      <c r="MW31" s="108" t="str">
        <f>'Debt &amp; Refi'!MQ37</f>
        <v>#N/A</v>
      </c>
      <c r="MX31" s="108" t="str">
        <f>'Debt &amp; Refi'!MR37</f>
        <v>#N/A</v>
      </c>
      <c r="MY31" s="108" t="str">
        <f>'Debt &amp; Refi'!MS37</f>
        <v>#N/A</v>
      </c>
      <c r="MZ31" s="108" t="str">
        <f>'Debt &amp; Refi'!MT37</f>
        <v>#N/A</v>
      </c>
      <c r="NA31" s="108" t="str">
        <f>'Debt &amp; Refi'!MU37</f>
        <v>#N/A</v>
      </c>
      <c r="NB31" s="108" t="str">
        <f>'Debt &amp; Refi'!MV37</f>
        <v>#N/A</v>
      </c>
      <c r="NC31" s="108" t="str">
        <f>'Debt &amp; Refi'!MW37</f>
        <v>#N/A</v>
      </c>
      <c r="ND31" s="108" t="str">
        <f>'Debt &amp; Refi'!MX37</f>
        <v>#N/A</v>
      </c>
      <c r="NE31" s="108" t="str">
        <f>'Debt &amp; Refi'!MY37</f>
        <v>#N/A</v>
      </c>
      <c r="NF31" s="108" t="str">
        <f>'Debt &amp; Refi'!MZ37</f>
        <v>#N/A</v>
      </c>
      <c r="NG31" s="108" t="str">
        <f>'Debt &amp; Refi'!NA37</f>
        <v>#N/A</v>
      </c>
      <c r="NH31" s="108" t="str">
        <f>'Debt &amp; Refi'!NB37</f>
        <v>#N/A</v>
      </c>
      <c r="NI31" s="108" t="str">
        <f>'Debt &amp; Refi'!NC37</f>
        <v>#N/A</v>
      </c>
      <c r="NJ31" s="108" t="str">
        <f>'Debt &amp; Refi'!ND37</f>
        <v>#N/A</v>
      </c>
      <c r="NK31" s="108" t="str">
        <f>'Debt &amp; Refi'!NE37</f>
        <v>#N/A</v>
      </c>
      <c r="NL31" s="108" t="str">
        <f>'Debt &amp; Refi'!NF37</f>
        <v>#N/A</v>
      </c>
      <c r="NM31" s="108" t="str">
        <f>'Debt &amp; Refi'!NG37</f>
        <v>#N/A</v>
      </c>
      <c r="NN31" s="108" t="str">
        <f>'Debt &amp; Refi'!NH37</f>
        <v>#N/A</v>
      </c>
      <c r="NO31" s="46" t="str">
        <f>'Debt &amp; Refi'!NI37</f>
        <v/>
      </c>
    </row>
    <row r="32" ht="19.5" customHeight="1">
      <c r="A32" s="186"/>
      <c r="B32" s="186" t="s">
        <v>274</v>
      </c>
      <c r="C32" s="199">
        <v>0.1025</v>
      </c>
      <c r="D32" s="187" t="s">
        <v>275</v>
      </c>
      <c r="E32" s="186"/>
      <c r="F32" s="201"/>
      <c r="G32" s="186"/>
      <c r="H32" s="186"/>
      <c r="I32" s="186"/>
      <c r="J32" s="185"/>
      <c r="K32" s="185"/>
      <c r="L32" s="185"/>
      <c r="M32" s="46" t="s">
        <v>208</v>
      </c>
      <c r="O32" s="108">
        <f>'Debt &amp; Refi'!I38</f>
        <v>0</v>
      </c>
      <c r="P32" s="108">
        <f>'Debt &amp; Refi'!J38</f>
        <v>0</v>
      </c>
      <c r="Q32" s="108">
        <f>'Debt &amp; Refi'!K38</f>
        <v>0</v>
      </c>
      <c r="R32" s="108">
        <f>'Debt &amp; Refi'!L38</f>
        <v>0</v>
      </c>
      <c r="S32" s="108">
        <f>'Debt &amp; Refi'!M38</f>
        <v>0</v>
      </c>
      <c r="T32" s="108">
        <f>'Debt &amp; Refi'!N38</f>
        <v>0</v>
      </c>
      <c r="U32" s="108">
        <f>'Debt &amp; Refi'!O38</f>
        <v>0</v>
      </c>
      <c r="V32" s="108">
        <f>'Debt &amp; Refi'!P38</f>
        <v>0</v>
      </c>
      <c r="W32" s="108">
        <f>'Debt &amp; Refi'!Q38</f>
        <v>0</v>
      </c>
      <c r="X32" s="108">
        <f>'Debt &amp; Refi'!R38</f>
        <v>0</v>
      </c>
      <c r="Y32" s="108">
        <f>'Debt &amp; Refi'!S38</f>
        <v>0</v>
      </c>
      <c r="Z32" s="108">
        <f>'Debt &amp; Refi'!T38</f>
        <v>0</v>
      </c>
      <c r="AA32" s="108">
        <f>'Debt &amp; Refi'!U38</f>
        <v>0</v>
      </c>
      <c r="AB32" s="108">
        <f>'Debt &amp; Refi'!V38</f>
        <v>0</v>
      </c>
      <c r="AC32" s="108">
        <f>'Debt &amp; Refi'!W38</f>
        <v>0</v>
      </c>
      <c r="AD32" s="108">
        <f>'Debt &amp; Refi'!X38</f>
        <v>0</v>
      </c>
      <c r="AE32" s="108">
        <f>'Debt &amp; Refi'!Y38</f>
        <v>0</v>
      </c>
      <c r="AF32" s="108">
        <f>'Debt &amp; Refi'!Z38</f>
        <v>0</v>
      </c>
      <c r="AG32" s="108">
        <f>'Debt &amp; Refi'!AA38</f>
        <v>0</v>
      </c>
      <c r="AH32" s="108">
        <f>'Debt &amp; Refi'!AB38</f>
        <v>0</v>
      </c>
      <c r="AI32" s="108">
        <f>'Debt &amp; Refi'!AC38</f>
        <v>0</v>
      </c>
      <c r="AJ32" s="108">
        <f>'Debt &amp; Refi'!AD38</f>
        <v>0</v>
      </c>
      <c r="AK32" s="108">
        <f>'Debt &amp; Refi'!AE38</f>
        <v>0</v>
      </c>
      <c r="AL32" s="108">
        <f>'Debt &amp; Refi'!AF38</f>
        <v>0</v>
      </c>
      <c r="AM32" s="108">
        <f>'Debt &amp; Refi'!AG38</f>
        <v>0</v>
      </c>
      <c r="AN32" s="108">
        <f>'Debt &amp; Refi'!AH38</f>
        <v>0</v>
      </c>
      <c r="AO32" s="108">
        <f>'Debt &amp; Refi'!AI38</f>
        <v>0</v>
      </c>
      <c r="AP32" s="108">
        <f>'Debt &amp; Refi'!AJ38</f>
        <v>0</v>
      </c>
      <c r="AQ32" s="108">
        <f>'Debt &amp; Refi'!AK38</f>
        <v>0</v>
      </c>
      <c r="AR32" s="108">
        <f>'Debt &amp; Refi'!AL38</f>
        <v>0</v>
      </c>
      <c r="AS32" s="108">
        <f>'Debt &amp; Refi'!AM38</f>
        <v>0</v>
      </c>
      <c r="AT32" s="108">
        <f>'Debt &amp; Refi'!AN38</f>
        <v>311363.1928</v>
      </c>
      <c r="AU32" s="108">
        <f>'Debt &amp; Refi'!AO38</f>
        <v>311930.6819</v>
      </c>
      <c r="AV32" s="108">
        <f>'Debt &amp; Refi'!AP38</f>
        <v>312477.6747</v>
      </c>
      <c r="AW32" s="108">
        <f>'Debt &amp; Refi'!AQ38</f>
        <v>313060.109</v>
      </c>
      <c r="AX32" s="108">
        <f>'Debt &amp; Refi'!AR38</f>
        <v>313609.6638</v>
      </c>
      <c r="AY32" s="108">
        <f>'Debt &amp; Refi'!AS38</f>
        <v>314096.8761</v>
      </c>
      <c r="AZ32" s="108">
        <f>'Debt &amp; Refi'!AT38</f>
        <v>314639.1719</v>
      </c>
      <c r="BA32" s="108">
        <f>'Debt &amp; Refi'!AU38</f>
        <v>315146.4533</v>
      </c>
      <c r="BB32" s="108">
        <f>'Debt &amp; Refi'!AV38</f>
        <v>315643.0596</v>
      </c>
      <c r="BC32" s="108">
        <f>'Debt &amp; Refi'!AW38</f>
        <v>316161.4432</v>
      </c>
      <c r="BD32" s="108">
        <f>'Debt &amp; Refi'!AX38</f>
        <v>316639.6883</v>
      </c>
      <c r="BE32" s="108">
        <f>'Debt &amp; Refi'!AY38</f>
        <v>317164.9039</v>
      </c>
      <c r="BF32" s="108">
        <f>'Debt &amp; Refi'!AZ38</f>
        <v>317716.1668</v>
      </c>
      <c r="BG32" s="108">
        <f>'Debt &amp; Refi'!BA38</f>
        <v>318260.1706</v>
      </c>
      <c r="BH32" s="108">
        <f>'Debt &amp; Refi'!BB38</f>
        <v>318756.7769</v>
      </c>
      <c r="BI32" s="108">
        <f>'Debt &amp; Refi'!BC38</f>
        <v>319324.266</v>
      </c>
      <c r="BJ32" s="108">
        <f>'Debt &amp; Refi'!BD38</f>
        <v>319885.777</v>
      </c>
      <c r="BK32" s="108">
        <f>'Debt &amp; Refi'!BE38</f>
        <v>320416.9707</v>
      </c>
      <c r="BL32" s="108">
        <f>'Debt &amp; Refi'!BF38</f>
        <v>321002.821</v>
      </c>
      <c r="BM32" s="108">
        <f>'Debt &amp; Refi'!BG38</f>
        <v>321327.3752</v>
      </c>
      <c r="BN32" s="108">
        <f>'Debt &amp; Refi'!BH38</f>
        <v>321683.061</v>
      </c>
      <c r="BO32" s="108">
        <f>'Debt &amp; Refi'!BI38</f>
        <v>322029.7756</v>
      </c>
      <c r="BP32" s="108">
        <f>'Debt &amp; Refi'!BJ38</f>
        <v>0</v>
      </c>
      <c r="BQ32" s="108">
        <f>'Debt &amp; Refi'!BK38</f>
        <v>0</v>
      </c>
      <c r="BR32" s="108">
        <f>'Debt &amp; Refi'!BL38</f>
        <v>0</v>
      </c>
      <c r="BS32" s="108">
        <f>'Debt &amp; Refi'!BM38</f>
        <v>0</v>
      </c>
      <c r="BT32" s="108">
        <f>'Debt &amp; Refi'!BN38</f>
        <v>0</v>
      </c>
      <c r="BU32" s="108">
        <f>'Debt &amp; Refi'!BO38</f>
        <v>0</v>
      </c>
      <c r="BV32" s="108">
        <f>'Debt &amp; Refi'!BP38</f>
        <v>0</v>
      </c>
      <c r="BW32" s="108">
        <f>'Debt &amp; Refi'!BQ38</f>
        <v>0</v>
      </c>
      <c r="BX32" s="108">
        <f>'Debt &amp; Refi'!BR38</f>
        <v>0</v>
      </c>
      <c r="BY32" s="108">
        <f>'Debt &amp; Refi'!BS38</f>
        <v>0</v>
      </c>
      <c r="BZ32" s="108">
        <f>'Debt &amp; Refi'!BT38</f>
        <v>0</v>
      </c>
      <c r="CA32" s="108">
        <f>'Debt &amp; Refi'!BU38</f>
        <v>0</v>
      </c>
      <c r="CB32" s="108">
        <f>'Debt &amp; Refi'!BV38</f>
        <v>0</v>
      </c>
      <c r="CC32" s="108">
        <f>'Debt &amp; Refi'!BW38</f>
        <v>0</v>
      </c>
      <c r="CD32" s="108">
        <f>'Debt &amp; Refi'!BX38</f>
        <v>0</v>
      </c>
      <c r="CE32" s="108">
        <f>'Debt &amp; Refi'!BY38</f>
        <v>0</v>
      </c>
      <c r="CF32" s="108">
        <f>'Debt &amp; Refi'!BZ38</f>
        <v>0</v>
      </c>
      <c r="CG32" s="108">
        <f>'Debt &amp; Refi'!CA38</f>
        <v>0</v>
      </c>
      <c r="CH32" s="108">
        <f>'Debt &amp; Refi'!CB38</f>
        <v>0</v>
      </c>
      <c r="CI32" s="108">
        <f>'Debt &amp; Refi'!CC38</f>
        <v>0</v>
      </c>
      <c r="CJ32" s="108">
        <f>'Debt &amp; Refi'!CD38</f>
        <v>0</v>
      </c>
      <c r="CK32" s="108">
        <f>'Debt &amp; Refi'!CE38</f>
        <v>0</v>
      </c>
      <c r="CL32" s="108">
        <f>'Debt &amp; Refi'!CF38</f>
        <v>0</v>
      </c>
      <c r="CM32" s="108">
        <f>'Debt &amp; Refi'!CG38</f>
        <v>0</v>
      </c>
      <c r="CN32" s="108">
        <f>'Debt &amp; Refi'!CH38</f>
        <v>0</v>
      </c>
      <c r="CO32" s="108">
        <f>'Debt &amp; Refi'!CI38</f>
        <v>0</v>
      </c>
      <c r="CP32" s="108">
        <f>'Debt &amp; Refi'!CJ38</f>
        <v>0</v>
      </c>
      <c r="CQ32" s="108">
        <f>'Debt &amp; Refi'!CK38</f>
        <v>0</v>
      </c>
      <c r="CR32" s="108">
        <f>'Debt &amp; Refi'!CL38</f>
        <v>0</v>
      </c>
      <c r="CS32" s="108">
        <f>'Debt &amp; Refi'!CM38</f>
        <v>0</v>
      </c>
      <c r="CT32" s="108">
        <f>'Debt &amp; Refi'!CN38</f>
        <v>0</v>
      </c>
      <c r="CU32" s="108">
        <f>'Debt &amp; Refi'!CO38</f>
        <v>0</v>
      </c>
      <c r="CV32" s="108">
        <f>'Debt &amp; Refi'!CP38</f>
        <v>0</v>
      </c>
      <c r="CW32" s="108">
        <f>'Debt &amp; Refi'!CQ38</f>
        <v>0</v>
      </c>
      <c r="CX32" s="108">
        <f>'Debt &amp; Refi'!CR38</f>
        <v>0</v>
      </c>
      <c r="CY32" s="108">
        <f>'Debt &amp; Refi'!CS38</f>
        <v>0</v>
      </c>
      <c r="CZ32" s="108">
        <f>'Debt &amp; Refi'!CT38</f>
        <v>0</v>
      </c>
      <c r="DA32" s="108">
        <f>'Debt &amp; Refi'!CU38</f>
        <v>0</v>
      </c>
      <c r="DB32" s="108">
        <f>'Debt &amp; Refi'!CV38</f>
        <v>0</v>
      </c>
      <c r="DC32" s="108">
        <f>'Debt &amp; Refi'!CW38</f>
        <v>0</v>
      </c>
      <c r="DD32" s="108">
        <f>'Debt &amp; Refi'!CX38</f>
        <v>0</v>
      </c>
      <c r="DE32" s="108">
        <f>'Debt &amp; Refi'!CY38</f>
        <v>0</v>
      </c>
      <c r="DF32" s="108">
        <f>'Debt &amp; Refi'!CZ38</f>
        <v>0</v>
      </c>
      <c r="DG32" s="108">
        <f>'Debt &amp; Refi'!DA38</f>
        <v>0</v>
      </c>
      <c r="DH32" s="108">
        <f>'Debt &amp; Refi'!DB38</f>
        <v>0</v>
      </c>
      <c r="DI32" s="108">
        <f>'Debt &amp; Refi'!DC38</f>
        <v>0</v>
      </c>
      <c r="DJ32" s="108">
        <f>'Debt &amp; Refi'!DD38</f>
        <v>0</v>
      </c>
      <c r="DK32" s="108">
        <f>'Debt &amp; Refi'!DE38</f>
        <v>0</v>
      </c>
      <c r="DL32" s="108">
        <f>'Debt &amp; Refi'!DF38</f>
        <v>0</v>
      </c>
      <c r="DM32" s="108">
        <f>'Debt &amp; Refi'!DG38</f>
        <v>0</v>
      </c>
      <c r="DN32" s="108">
        <f>'Debt &amp; Refi'!DH38</f>
        <v>0</v>
      </c>
      <c r="DO32" s="108">
        <f>'Debt &amp; Refi'!DI38</f>
        <v>0</v>
      </c>
      <c r="DP32" s="108">
        <f>'Debt &amp; Refi'!DJ38</f>
        <v>0</v>
      </c>
      <c r="DQ32" s="108">
        <f>'Debt &amp; Refi'!DK38</f>
        <v>0</v>
      </c>
      <c r="DR32" s="108">
        <f>'Debt &amp; Refi'!DL38</f>
        <v>0</v>
      </c>
      <c r="DS32" s="108">
        <f>'Debt &amp; Refi'!DM38</f>
        <v>0</v>
      </c>
      <c r="DT32" s="108">
        <f>'Debt &amp; Refi'!DN38</f>
        <v>0</v>
      </c>
      <c r="DU32" s="108">
        <f>'Debt &amp; Refi'!DO38</f>
        <v>0</v>
      </c>
      <c r="DV32" s="108">
        <f>'Debt &amp; Refi'!DP38</f>
        <v>0</v>
      </c>
      <c r="DW32" s="108">
        <f>'Debt &amp; Refi'!DQ38</f>
        <v>0</v>
      </c>
      <c r="DX32" s="108">
        <f>'Debt &amp; Refi'!DR38</f>
        <v>0</v>
      </c>
      <c r="DY32" s="108">
        <f>'Debt &amp; Refi'!DS38</f>
        <v>0</v>
      </c>
      <c r="DZ32" s="108">
        <f>'Debt &amp; Refi'!DT38</f>
        <v>0</v>
      </c>
      <c r="EA32" s="108">
        <f>'Debt &amp; Refi'!DU38</f>
        <v>0</v>
      </c>
      <c r="EB32" s="108">
        <f>'Debt &amp; Refi'!DV38</f>
        <v>0</v>
      </c>
      <c r="EC32" s="108">
        <f>'Debt &amp; Refi'!DW38</f>
        <v>0</v>
      </c>
      <c r="ED32" s="108">
        <f>'Debt &amp; Refi'!DX38</f>
        <v>0</v>
      </c>
      <c r="EE32" s="108">
        <f>'Debt &amp; Refi'!DY38</f>
        <v>0</v>
      </c>
      <c r="EF32" s="108">
        <f>'Debt &amp; Refi'!DZ38</f>
        <v>0</v>
      </c>
      <c r="EG32" s="108">
        <f>'Debt &amp; Refi'!EA38</f>
        <v>0</v>
      </c>
      <c r="EH32" s="108">
        <f>'Debt &amp; Refi'!EB38</f>
        <v>0</v>
      </c>
      <c r="EI32" s="108" t="str">
        <f>'Debt &amp; Refi'!EC38</f>
        <v>#N/A</v>
      </c>
      <c r="EJ32" s="108" t="str">
        <f>'Debt &amp; Refi'!ED38</f>
        <v>#N/A</v>
      </c>
      <c r="EK32" s="108" t="str">
        <f>'Debt &amp; Refi'!EE38</f>
        <v>#N/A</v>
      </c>
      <c r="EL32" s="108" t="str">
        <f>'Debt &amp; Refi'!EF38</f>
        <v>#N/A</v>
      </c>
      <c r="EM32" s="108" t="str">
        <f>'Debt &amp; Refi'!EG38</f>
        <v>#N/A</v>
      </c>
      <c r="EN32" s="108" t="str">
        <f>'Debt &amp; Refi'!EH38</f>
        <v>#N/A</v>
      </c>
      <c r="EO32" s="108" t="str">
        <f>'Debt &amp; Refi'!EI38</f>
        <v>#N/A</v>
      </c>
      <c r="EP32" s="108" t="str">
        <f>'Debt &amp; Refi'!EJ38</f>
        <v>#N/A</v>
      </c>
      <c r="EQ32" s="108" t="str">
        <f>'Debt &amp; Refi'!EK38</f>
        <v>#N/A</v>
      </c>
      <c r="ER32" s="108" t="str">
        <f>'Debt &amp; Refi'!EL38</f>
        <v>#N/A</v>
      </c>
      <c r="ES32" s="108" t="str">
        <f>'Debt &amp; Refi'!EM38</f>
        <v>#N/A</v>
      </c>
      <c r="ET32" s="108" t="str">
        <f>'Debt &amp; Refi'!EN38</f>
        <v>#N/A</v>
      </c>
      <c r="EU32" s="108" t="str">
        <f>'Debt &amp; Refi'!EO38</f>
        <v>#N/A</v>
      </c>
      <c r="EV32" s="108" t="str">
        <f>'Debt &amp; Refi'!EP38</f>
        <v>#N/A</v>
      </c>
      <c r="EW32" s="108" t="str">
        <f>'Debt &amp; Refi'!EQ38</f>
        <v>#N/A</v>
      </c>
      <c r="EX32" s="108" t="str">
        <f>'Debt &amp; Refi'!ER38</f>
        <v>#N/A</v>
      </c>
      <c r="EY32" s="108" t="str">
        <f>'Debt &amp; Refi'!ES38</f>
        <v>#N/A</v>
      </c>
      <c r="EZ32" s="108" t="str">
        <f>'Debt &amp; Refi'!ET38</f>
        <v>#N/A</v>
      </c>
      <c r="FA32" s="108" t="str">
        <f>'Debt &amp; Refi'!EU38</f>
        <v>#N/A</v>
      </c>
      <c r="FB32" s="108" t="str">
        <f>'Debt &amp; Refi'!EV38</f>
        <v>#N/A</v>
      </c>
      <c r="FC32" s="108" t="str">
        <f>'Debt &amp; Refi'!EW38</f>
        <v>#N/A</v>
      </c>
      <c r="FD32" s="108" t="str">
        <f>'Debt &amp; Refi'!EX38</f>
        <v>#N/A</v>
      </c>
      <c r="FE32" s="108" t="str">
        <f>'Debt &amp; Refi'!EY38</f>
        <v>#N/A</v>
      </c>
      <c r="FF32" s="108" t="str">
        <f>'Debt &amp; Refi'!EZ38</f>
        <v>#N/A</v>
      </c>
      <c r="FG32" s="108" t="str">
        <f>'Debt &amp; Refi'!FA38</f>
        <v>#N/A</v>
      </c>
      <c r="FH32" s="108" t="str">
        <f>'Debt &amp; Refi'!FB38</f>
        <v>#N/A</v>
      </c>
      <c r="FI32" s="108" t="str">
        <f>'Debt &amp; Refi'!FC38</f>
        <v>#N/A</v>
      </c>
      <c r="FJ32" s="108" t="str">
        <f>'Debt &amp; Refi'!FD38</f>
        <v>#N/A</v>
      </c>
      <c r="FK32" s="108" t="str">
        <f>'Debt &amp; Refi'!FE38</f>
        <v>#N/A</v>
      </c>
      <c r="FL32" s="108" t="str">
        <f>'Debt &amp; Refi'!FF38</f>
        <v>#N/A</v>
      </c>
      <c r="FM32" s="108" t="str">
        <f>'Debt &amp; Refi'!FG38</f>
        <v>#N/A</v>
      </c>
      <c r="FN32" s="108" t="str">
        <f>'Debt &amp; Refi'!FH38</f>
        <v>#N/A</v>
      </c>
      <c r="FO32" s="108" t="str">
        <f>'Debt &amp; Refi'!FI38</f>
        <v>#N/A</v>
      </c>
      <c r="FP32" s="108" t="str">
        <f>'Debt &amp; Refi'!FJ38</f>
        <v>#N/A</v>
      </c>
      <c r="FQ32" s="108" t="str">
        <f>'Debt &amp; Refi'!FK38</f>
        <v>#N/A</v>
      </c>
      <c r="FR32" s="108" t="str">
        <f>'Debt &amp; Refi'!FL38</f>
        <v>#N/A</v>
      </c>
      <c r="FS32" s="108" t="str">
        <f>'Debt &amp; Refi'!FM38</f>
        <v>#N/A</v>
      </c>
      <c r="FT32" s="108" t="str">
        <f>'Debt &amp; Refi'!FN38</f>
        <v>#N/A</v>
      </c>
      <c r="FU32" s="108" t="str">
        <f>'Debt &amp; Refi'!FO38</f>
        <v>#N/A</v>
      </c>
      <c r="FV32" s="108" t="str">
        <f>'Debt &amp; Refi'!FP38</f>
        <v>#N/A</v>
      </c>
      <c r="FW32" s="108" t="str">
        <f>'Debt &amp; Refi'!FQ38</f>
        <v>#N/A</v>
      </c>
      <c r="FX32" s="108" t="str">
        <f>'Debt &amp; Refi'!FR38</f>
        <v>#N/A</v>
      </c>
      <c r="FY32" s="108" t="str">
        <f>'Debt &amp; Refi'!FS38</f>
        <v>#N/A</v>
      </c>
      <c r="FZ32" s="108" t="str">
        <f>'Debt &amp; Refi'!FT38</f>
        <v>#N/A</v>
      </c>
      <c r="GA32" s="108" t="str">
        <f>'Debt &amp; Refi'!FU38</f>
        <v>#N/A</v>
      </c>
      <c r="GB32" s="108" t="str">
        <f>'Debt &amp; Refi'!FV38</f>
        <v>#N/A</v>
      </c>
      <c r="GC32" s="108" t="str">
        <f>'Debt &amp; Refi'!FW38</f>
        <v>#N/A</v>
      </c>
      <c r="GD32" s="108" t="str">
        <f>'Debt &amp; Refi'!FX38</f>
        <v>#N/A</v>
      </c>
      <c r="GE32" s="108" t="str">
        <f>'Debt &amp; Refi'!FY38</f>
        <v>#N/A</v>
      </c>
      <c r="GF32" s="108" t="str">
        <f>'Debt &amp; Refi'!FZ38</f>
        <v>#N/A</v>
      </c>
      <c r="GG32" s="108" t="str">
        <f>'Debt &amp; Refi'!GA38</f>
        <v>#N/A</v>
      </c>
      <c r="GH32" s="108" t="str">
        <f>'Debt &amp; Refi'!GB38</f>
        <v>#N/A</v>
      </c>
      <c r="GI32" s="108" t="str">
        <f>'Debt &amp; Refi'!GC38</f>
        <v>#N/A</v>
      </c>
      <c r="GJ32" s="108" t="str">
        <f>'Debt &amp; Refi'!GD38</f>
        <v>#N/A</v>
      </c>
      <c r="GK32" s="108" t="str">
        <f>'Debt &amp; Refi'!GE38</f>
        <v>#N/A</v>
      </c>
      <c r="GL32" s="108" t="str">
        <f>'Debt &amp; Refi'!GF38</f>
        <v>#N/A</v>
      </c>
      <c r="GM32" s="108" t="str">
        <f>'Debt &amp; Refi'!GG38</f>
        <v>#N/A</v>
      </c>
      <c r="GN32" s="108" t="str">
        <f>'Debt &amp; Refi'!GH38</f>
        <v>#N/A</v>
      </c>
      <c r="GO32" s="108" t="str">
        <f>'Debt &amp; Refi'!GI38</f>
        <v>#N/A</v>
      </c>
      <c r="GP32" s="108" t="str">
        <f>'Debt &amp; Refi'!GJ38</f>
        <v>#N/A</v>
      </c>
      <c r="GQ32" s="108" t="str">
        <f>'Debt &amp; Refi'!GK38</f>
        <v>#N/A</v>
      </c>
      <c r="GR32" s="108" t="str">
        <f>'Debt &amp; Refi'!GL38</f>
        <v>#N/A</v>
      </c>
      <c r="GS32" s="108" t="str">
        <f>'Debt &amp; Refi'!GM38</f>
        <v>#N/A</v>
      </c>
      <c r="GT32" s="108" t="str">
        <f>'Debt &amp; Refi'!GN38</f>
        <v>#N/A</v>
      </c>
      <c r="GU32" s="108" t="str">
        <f>'Debt &amp; Refi'!GO38</f>
        <v>#N/A</v>
      </c>
      <c r="GV32" s="108" t="str">
        <f>'Debt &amp; Refi'!GP38</f>
        <v>#N/A</v>
      </c>
      <c r="GW32" s="108" t="str">
        <f>'Debt &amp; Refi'!GQ38</f>
        <v>#N/A</v>
      </c>
      <c r="GX32" s="108" t="str">
        <f>'Debt &amp; Refi'!GR38</f>
        <v>#N/A</v>
      </c>
      <c r="GY32" s="108" t="str">
        <f>'Debt &amp; Refi'!GS38</f>
        <v>#N/A</v>
      </c>
      <c r="GZ32" s="108" t="str">
        <f>'Debt &amp; Refi'!GT38</f>
        <v>#N/A</v>
      </c>
      <c r="HA32" s="108" t="str">
        <f>'Debt &amp; Refi'!GU38</f>
        <v>#N/A</v>
      </c>
      <c r="HB32" s="108" t="str">
        <f>'Debt &amp; Refi'!GV38</f>
        <v>#N/A</v>
      </c>
      <c r="HC32" s="108" t="str">
        <f>'Debt &amp; Refi'!GW38</f>
        <v>#N/A</v>
      </c>
      <c r="HD32" s="108" t="str">
        <f>'Debt &amp; Refi'!GX38</f>
        <v>#N/A</v>
      </c>
      <c r="HE32" s="108" t="str">
        <f>'Debt &amp; Refi'!GY38</f>
        <v>#N/A</v>
      </c>
      <c r="HF32" s="108" t="str">
        <f>'Debt &amp; Refi'!GZ38</f>
        <v>#N/A</v>
      </c>
      <c r="HG32" s="108" t="str">
        <f>'Debt &amp; Refi'!HA38</f>
        <v>#N/A</v>
      </c>
      <c r="HH32" s="108" t="str">
        <f>'Debt &amp; Refi'!HB38</f>
        <v>#N/A</v>
      </c>
      <c r="HI32" s="108" t="str">
        <f>'Debt &amp; Refi'!HC38</f>
        <v>#N/A</v>
      </c>
      <c r="HJ32" s="108" t="str">
        <f>'Debt &amp; Refi'!HD38</f>
        <v>#N/A</v>
      </c>
      <c r="HK32" s="108" t="str">
        <f>'Debt &amp; Refi'!HE38</f>
        <v>#N/A</v>
      </c>
      <c r="HL32" s="108" t="str">
        <f>'Debt &amp; Refi'!HF38</f>
        <v>#N/A</v>
      </c>
      <c r="HM32" s="108" t="str">
        <f>'Debt &amp; Refi'!HG38</f>
        <v>#N/A</v>
      </c>
      <c r="HN32" s="108" t="str">
        <f>'Debt &amp; Refi'!HH38</f>
        <v>#N/A</v>
      </c>
      <c r="HO32" s="108" t="str">
        <f>'Debt &amp; Refi'!HI38</f>
        <v>#N/A</v>
      </c>
      <c r="HP32" s="108" t="str">
        <f>'Debt &amp; Refi'!HJ38</f>
        <v>#N/A</v>
      </c>
      <c r="HQ32" s="108" t="str">
        <f>'Debt &amp; Refi'!HK38</f>
        <v>#N/A</v>
      </c>
      <c r="HR32" s="108" t="str">
        <f>'Debt &amp; Refi'!HL38</f>
        <v>#N/A</v>
      </c>
      <c r="HS32" s="108" t="str">
        <f>'Debt &amp; Refi'!HM38</f>
        <v>#N/A</v>
      </c>
      <c r="HT32" s="108" t="str">
        <f>'Debt &amp; Refi'!HN38</f>
        <v>#N/A</v>
      </c>
      <c r="HU32" s="108" t="str">
        <f>'Debt &amp; Refi'!HO38</f>
        <v>#N/A</v>
      </c>
      <c r="HV32" s="108" t="str">
        <f>'Debt &amp; Refi'!HP38</f>
        <v>#N/A</v>
      </c>
      <c r="HW32" s="108" t="str">
        <f>'Debt &amp; Refi'!HQ38</f>
        <v>#N/A</v>
      </c>
      <c r="HX32" s="108" t="str">
        <f>'Debt &amp; Refi'!HR38</f>
        <v>#N/A</v>
      </c>
      <c r="HY32" s="108" t="str">
        <f>'Debt &amp; Refi'!HS38</f>
        <v>#N/A</v>
      </c>
      <c r="HZ32" s="108" t="str">
        <f>'Debt &amp; Refi'!HT38</f>
        <v>#N/A</v>
      </c>
      <c r="IA32" s="108" t="str">
        <f>'Debt &amp; Refi'!HU38</f>
        <v>#N/A</v>
      </c>
      <c r="IB32" s="108" t="str">
        <f>'Debt &amp; Refi'!HV38</f>
        <v>#N/A</v>
      </c>
      <c r="IC32" s="108" t="str">
        <f>'Debt &amp; Refi'!HW38</f>
        <v>#N/A</v>
      </c>
      <c r="ID32" s="108" t="str">
        <f>'Debt &amp; Refi'!HX38</f>
        <v>#N/A</v>
      </c>
      <c r="IE32" s="108" t="str">
        <f>'Debt &amp; Refi'!HY38</f>
        <v>#N/A</v>
      </c>
      <c r="IF32" s="108" t="str">
        <f>'Debt &amp; Refi'!HZ38</f>
        <v>#N/A</v>
      </c>
      <c r="IG32" s="108" t="str">
        <f>'Debt &amp; Refi'!IA38</f>
        <v>#N/A</v>
      </c>
      <c r="IH32" s="108" t="str">
        <f>'Debt &amp; Refi'!IB38</f>
        <v>#N/A</v>
      </c>
      <c r="II32" s="108" t="str">
        <f>'Debt &amp; Refi'!IC38</f>
        <v>#N/A</v>
      </c>
      <c r="IJ32" s="108" t="str">
        <f>'Debt &amp; Refi'!ID38</f>
        <v>#N/A</v>
      </c>
      <c r="IK32" s="108" t="str">
        <f>'Debt &amp; Refi'!IE38</f>
        <v>#N/A</v>
      </c>
      <c r="IL32" s="108" t="str">
        <f>'Debt &amp; Refi'!IF38</f>
        <v>#N/A</v>
      </c>
      <c r="IM32" s="108" t="str">
        <f>'Debt &amp; Refi'!IG38</f>
        <v>#N/A</v>
      </c>
      <c r="IN32" s="108" t="str">
        <f>'Debt &amp; Refi'!IH38</f>
        <v>#N/A</v>
      </c>
      <c r="IO32" s="108" t="str">
        <f>'Debt &amp; Refi'!II38</f>
        <v>#N/A</v>
      </c>
      <c r="IP32" s="108" t="str">
        <f>'Debt &amp; Refi'!IJ38</f>
        <v>#N/A</v>
      </c>
      <c r="IQ32" s="108" t="str">
        <f>'Debt &amp; Refi'!IK38</f>
        <v>#N/A</v>
      </c>
      <c r="IR32" s="108" t="str">
        <f>'Debt &amp; Refi'!IL38</f>
        <v>#N/A</v>
      </c>
      <c r="IS32" s="108" t="str">
        <f>'Debt &amp; Refi'!IM38</f>
        <v>#N/A</v>
      </c>
      <c r="IT32" s="108" t="str">
        <f>'Debt &amp; Refi'!IN38</f>
        <v>#N/A</v>
      </c>
      <c r="IU32" s="108" t="str">
        <f>'Debt &amp; Refi'!IO38</f>
        <v>#N/A</v>
      </c>
      <c r="IV32" s="108" t="str">
        <f>'Debt &amp; Refi'!IP38</f>
        <v>#N/A</v>
      </c>
      <c r="IW32" s="108" t="str">
        <f>'Debt &amp; Refi'!IQ38</f>
        <v>#N/A</v>
      </c>
      <c r="IX32" s="108" t="str">
        <f>'Debt &amp; Refi'!IR38</f>
        <v>#N/A</v>
      </c>
      <c r="IY32" s="108" t="str">
        <f>'Debt &amp; Refi'!IS38</f>
        <v>#N/A</v>
      </c>
      <c r="IZ32" s="108" t="str">
        <f>'Debt &amp; Refi'!IT38</f>
        <v>#N/A</v>
      </c>
      <c r="JA32" s="108" t="str">
        <f>'Debt &amp; Refi'!IU38</f>
        <v>#N/A</v>
      </c>
      <c r="JB32" s="108" t="str">
        <f>'Debt &amp; Refi'!IV38</f>
        <v>#N/A</v>
      </c>
      <c r="JC32" s="108" t="str">
        <f>'Debt &amp; Refi'!IW38</f>
        <v>#N/A</v>
      </c>
      <c r="JD32" s="108" t="str">
        <f>'Debt &amp; Refi'!IX38</f>
        <v>#N/A</v>
      </c>
      <c r="JE32" s="108" t="str">
        <f>'Debt &amp; Refi'!IY38</f>
        <v>#N/A</v>
      </c>
      <c r="JF32" s="108" t="str">
        <f>'Debt &amp; Refi'!IZ38</f>
        <v>#N/A</v>
      </c>
      <c r="JG32" s="108" t="str">
        <f>'Debt &amp; Refi'!JA38</f>
        <v>#N/A</v>
      </c>
      <c r="JH32" s="108" t="str">
        <f>'Debt &amp; Refi'!JB38</f>
        <v>#N/A</v>
      </c>
      <c r="JI32" s="108" t="str">
        <f>'Debt &amp; Refi'!JC38</f>
        <v>#N/A</v>
      </c>
      <c r="JJ32" s="108" t="str">
        <f>'Debt &amp; Refi'!JD38</f>
        <v>#N/A</v>
      </c>
      <c r="JK32" s="108" t="str">
        <f>'Debt &amp; Refi'!JE38</f>
        <v>#N/A</v>
      </c>
      <c r="JL32" s="108" t="str">
        <f>'Debt &amp; Refi'!JF38</f>
        <v>#N/A</v>
      </c>
      <c r="JM32" s="108" t="str">
        <f>'Debt &amp; Refi'!JG38</f>
        <v>#N/A</v>
      </c>
      <c r="JN32" s="108" t="str">
        <f>'Debt &amp; Refi'!JH38</f>
        <v>#N/A</v>
      </c>
      <c r="JO32" s="108" t="str">
        <f>'Debt &amp; Refi'!JI38</f>
        <v>#N/A</v>
      </c>
      <c r="JP32" s="108" t="str">
        <f>'Debt &amp; Refi'!JJ38</f>
        <v>#N/A</v>
      </c>
      <c r="JQ32" s="108" t="str">
        <f>'Debt &amp; Refi'!JK38</f>
        <v>#N/A</v>
      </c>
      <c r="JR32" s="108" t="str">
        <f>'Debt &amp; Refi'!JL38</f>
        <v>#N/A</v>
      </c>
      <c r="JS32" s="108" t="str">
        <f>'Debt &amp; Refi'!JM38</f>
        <v>#N/A</v>
      </c>
      <c r="JT32" s="108" t="str">
        <f>'Debt &amp; Refi'!JN38</f>
        <v>#N/A</v>
      </c>
      <c r="JU32" s="108" t="str">
        <f>'Debt &amp; Refi'!JO38</f>
        <v>#N/A</v>
      </c>
      <c r="JV32" s="108" t="str">
        <f>'Debt &amp; Refi'!JP38</f>
        <v>#N/A</v>
      </c>
      <c r="JW32" s="108" t="str">
        <f>'Debt &amp; Refi'!JQ38</f>
        <v>#N/A</v>
      </c>
      <c r="JX32" s="108" t="str">
        <f>'Debt &amp; Refi'!JR38</f>
        <v>#N/A</v>
      </c>
      <c r="JY32" s="108" t="str">
        <f>'Debt &amp; Refi'!JS38</f>
        <v>#N/A</v>
      </c>
      <c r="JZ32" s="108" t="str">
        <f>'Debt &amp; Refi'!JT38</f>
        <v>#N/A</v>
      </c>
      <c r="KA32" s="108" t="str">
        <f>'Debt &amp; Refi'!JU38</f>
        <v>#N/A</v>
      </c>
      <c r="KB32" s="108" t="str">
        <f>'Debt &amp; Refi'!JV38</f>
        <v>#N/A</v>
      </c>
      <c r="KC32" s="108" t="str">
        <f>'Debt &amp; Refi'!JW38</f>
        <v>#N/A</v>
      </c>
      <c r="KD32" s="108" t="str">
        <f>'Debt &amp; Refi'!JX38</f>
        <v>#N/A</v>
      </c>
      <c r="KE32" s="108" t="str">
        <f>'Debt &amp; Refi'!JY38</f>
        <v>#N/A</v>
      </c>
      <c r="KF32" s="108" t="str">
        <f>'Debt &amp; Refi'!JZ38</f>
        <v>#N/A</v>
      </c>
      <c r="KG32" s="108" t="str">
        <f>'Debt &amp; Refi'!KA38</f>
        <v>#N/A</v>
      </c>
      <c r="KH32" s="108" t="str">
        <f>'Debt &amp; Refi'!KB38</f>
        <v>#N/A</v>
      </c>
      <c r="KI32" s="108" t="str">
        <f>'Debt &amp; Refi'!KC38</f>
        <v>#N/A</v>
      </c>
      <c r="KJ32" s="108" t="str">
        <f>'Debt &amp; Refi'!KD38</f>
        <v>#N/A</v>
      </c>
      <c r="KK32" s="108" t="str">
        <f>'Debt &amp; Refi'!KE38</f>
        <v>#N/A</v>
      </c>
      <c r="KL32" s="108" t="str">
        <f>'Debt &amp; Refi'!KF38</f>
        <v>#N/A</v>
      </c>
      <c r="KM32" s="108" t="str">
        <f>'Debt &amp; Refi'!KG38</f>
        <v>#N/A</v>
      </c>
      <c r="KN32" s="108" t="str">
        <f>'Debt &amp; Refi'!KH38</f>
        <v>#N/A</v>
      </c>
      <c r="KO32" s="108" t="str">
        <f>'Debt &amp; Refi'!KI38</f>
        <v>#N/A</v>
      </c>
      <c r="KP32" s="108" t="str">
        <f>'Debt &amp; Refi'!KJ38</f>
        <v>#N/A</v>
      </c>
      <c r="KQ32" s="108" t="str">
        <f>'Debt &amp; Refi'!KK38</f>
        <v>#N/A</v>
      </c>
      <c r="KR32" s="108" t="str">
        <f>'Debt &amp; Refi'!KL38</f>
        <v>#N/A</v>
      </c>
      <c r="KS32" s="108" t="str">
        <f>'Debt &amp; Refi'!KM38</f>
        <v>#N/A</v>
      </c>
      <c r="KT32" s="108" t="str">
        <f>'Debt &amp; Refi'!KN38</f>
        <v>#N/A</v>
      </c>
      <c r="KU32" s="108" t="str">
        <f>'Debt &amp; Refi'!KO38</f>
        <v>#N/A</v>
      </c>
      <c r="KV32" s="108" t="str">
        <f>'Debt &amp; Refi'!KP38</f>
        <v>#N/A</v>
      </c>
      <c r="KW32" s="108" t="str">
        <f>'Debt &amp; Refi'!KQ38</f>
        <v>#N/A</v>
      </c>
      <c r="KX32" s="108" t="str">
        <f>'Debt &amp; Refi'!KR38</f>
        <v>#N/A</v>
      </c>
      <c r="KY32" s="108" t="str">
        <f>'Debt &amp; Refi'!KS38</f>
        <v>#N/A</v>
      </c>
      <c r="KZ32" s="108" t="str">
        <f>'Debt &amp; Refi'!KT38</f>
        <v>#N/A</v>
      </c>
      <c r="LA32" s="108" t="str">
        <f>'Debt &amp; Refi'!KU38</f>
        <v>#N/A</v>
      </c>
      <c r="LB32" s="108" t="str">
        <f>'Debt &amp; Refi'!KV38</f>
        <v>#N/A</v>
      </c>
      <c r="LC32" s="108" t="str">
        <f>'Debt &amp; Refi'!KW38</f>
        <v>#N/A</v>
      </c>
      <c r="LD32" s="108" t="str">
        <f>'Debt &amp; Refi'!KX38</f>
        <v>#N/A</v>
      </c>
      <c r="LE32" s="108" t="str">
        <f>'Debt &amp; Refi'!KY38</f>
        <v>#N/A</v>
      </c>
      <c r="LF32" s="108" t="str">
        <f>'Debt &amp; Refi'!KZ38</f>
        <v>#N/A</v>
      </c>
      <c r="LG32" s="108" t="str">
        <f>'Debt &amp; Refi'!LA38</f>
        <v>#N/A</v>
      </c>
      <c r="LH32" s="108" t="str">
        <f>'Debt &amp; Refi'!LB38</f>
        <v>#N/A</v>
      </c>
      <c r="LI32" s="108" t="str">
        <f>'Debt &amp; Refi'!LC38</f>
        <v>#N/A</v>
      </c>
      <c r="LJ32" s="108" t="str">
        <f>'Debt &amp; Refi'!LD38</f>
        <v>#N/A</v>
      </c>
      <c r="LK32" s="108" t="str">
        <f>'Debt &amp; Refi'!LE38</f>
        <v>#N/A</v>
      </c>
      <c r="LL32" s="108" t="str">
        <f>'Debt &amp; Refi'!LF38</f>
        <v>#N/A</v>
      </c>
      <c r="LM32" s="108" t="str">
        <f>'Debt &amp; Refi'!LG38</f>
        <v>#N/A</v>
      </c>
      <c r="LN32" s="108" t="str">
        <f>'Debt &amp; Refi'!LH38</f>
        <v>#N/A</v>
      </c>
      <c r="LO32" s="108" t="str">
        <f>'Debt &amp; Refi'!LI38</f>
        <v>#N/A</v>
      </c>
      <c r="LP32" s="108" t="str">
        <f>'Debt &amp; Refi'!LJ38</f>
        <v>#N/A</v>
      </c>
      <c r="LQ32" s="108" t="str">
        <f>'Debt &amp; Refi'!LK38</f>
        <v>#N/A</v>
      </c>
      <c r="LR32" s="108" t="str">
        <f>'Debt &amp; Refi'!LL38</f>
        <v>#N/A</v>
      </c>
      <c r="LS32" s="108" t="str">
        <f>'Debt &amp; Refi'!LM38</f>
        <v>#N/A</v>
      </c>
      <c r="LT32" s="108" t="str">
        <f>'Debt &amp; Refi'!LN38</f>
        <v>#N/A</v>
      </c>
      <c r="LU32" s="108" t="str">
        <f>'Debt &amp; Refi'!LO38</f>
        <v>#N/A</v>
      </c>
      <c r="LV32" s="108" t="str">
        <f>'Debt &amp; Refi'!LP38</f>
        <v>#N/A</v>
      </c>
      <c r="LW32" s="108" t="str">
        <f>'Debt &amp; Refi'!LQ38</f>
        <v>#N/A</v>
      </c>
      <c r="LX32" s="108" t="str">
        <f>'Debt &amp; Refi'!LR38</f>
        <v>#N/A</v>
      </c>
      <c r="LY32" s="108" t="str">
        <f>'Debt &amp; Refi'!LS38</f>
        <v>#N/A</v>
      </c>
      <c r="LZ32" s="108" t="str">
        <f>'Debt &amp; Refi'!LT38</f>
        <v>#N/A</v>
      </c>
      <c r="MA32" s="108" t="str">
        <f>'Debt &amp; Refi'!LU38</f>
        <v>#N/A</v>
      </c>
      <c r="MB32" s="108" t="str">
        <f>'Debt &amp; Refi'!LV38</f>
        <v>#N/A</v>
      </c>
      <c r="MC32" s="108" t="str">
        <f>'Debt &amp; Refi'!LW38</f>
        <v>#N/A</v>
      </c>
      <c r="MD32" s="108" t="str">
        <f>'Debt &amp; Refi'!LX38</f>
        <v>#N/A</v>
      </c>
      <c r="ME32" s="108" t="str">
        <f>'Debt &amp; Refi'!LY38</f>
        <v>#N/A</v>
      </c>
      <c r="MF32" s="108" t="str">
        <f>'Debt &amp; Refi'!LZ38</f>
        <v>#N/A</v>
      </c>
      <c r="MG32" s="108" t="str">
        <f>'Debt &amp; Refi'!MA38</f>
        <v>#N/A</v>
      </c>
      <c r="MH32" s="108" t="str">
        <f>'Debt &amp; Refi'!MB38</f>
        <v>#N/A</v>
      </c>
      <c r="MI32" s="108" t="str">
        <f>'Debt &amp; Refi'!MC38</f>
        <v>#N/A</v>
      </c>
      <c r="MJ32" s="108" t="str">
        <f>'Debt &amp; Refi'!MD38</f>
        <v>#N/A</v>
      </c>
      <c r="MK32" s="108" t="str">
        <f>'Debt &amp; Refi'!ME38</f>
        <v>#N/A</v>
      </c>
      <c r="ML32" s="108" t="str">
        <f>'Debt &amp; Refi'!MF38</f>
        <v>#N/A</v>
      </c>
      <c r="MM32" s="108" t="str">
        <f>'Debt &amp; Refi'!MG38</f>
        <v>#N/A</v>
      </c>
      <c r="MN32" s="108" t="str">
        <f>'Debt &amp; Refi'!MH38</f>
        <v>#N/A</v>
      </c>
      <c r="MO32" s="108" t="str">
        <f>'Debt &amp; Refi'!MI38</f>
        <v>#N/A</v>
      </c>
      <c r="MP32" s="108" t="str">
        <f>'Debt &amp; Refi'!MJ38</f>
        <v>#N/A</v>
      </c>
      <c r="MQ32" s="108" t="str">
        <f>'Debt &amp; Refi'!MK38</f>
        <v>#N/A</v>
      </c>
      <c r="MR32" s="108" t="str">
        <f>'Debt &amp; Refi'!ML38</f>
        <v>#N/A</v>
      </c>
      <c r="MS32" s="108" t="str">
        <f>'Debt &amp; Refi'!MM38</f>
        <v>#N/A</v>
      </c>
      <c r="MT32" s="108" t="str">
        <f>'Debt &amp; Refi'!MN38</f>
        <v>#N/A</v>
      </c>
      <c r="MU32" s="108" t="str">
        <f>'Debt &amp; Refi'!MO38</f>
        <v>#N/A</v>
      </c>
      <c r="MV32" s="108" t="str">
        <f>'Debt &amp; Refi'!MP38</f>
        <v>#N/A</v>
      </c>
      <c r="MW32" s="108" t="str">
        <f>'Debt &amp; Refi'!MQ38</f>
        <v>#N/A</v>
      </c>
      <c r="MX32" s="108" t="str">
        <f>'Debt &amp; Refi'!MR38</f>
        <v>#N/A</v>
      </c>
      <c r="MY32" s="108" t="str">
        <f>'Debt &amp; Refi'!MS38</f>
        <v>#N/A</v>
      </c>
      <c r="MZ32" s="108" t="str">
        <f>'Debt &amp; Refi'!MT38</f>
        <v>#N/A</v>
      </c>
      <c r="NA32" s="108" t="str">
        <f>'Debt &amp; Refi'!MU38</f>
        <v>#N/A</v>
      </c>
      <c r="NB32" s="108" t="str">
        <f>'Debt &amp; Refi'!MV38</f>
        <v>#N/A</v>
      </c>
      <c r="NC32" s="108" t="str">
        <f>'Debt &amp; Refi'!MW38</f>
        <v>#N/A</v>
      </c>
      <c r="ND32" s="108" t="str">
        <f>'Debt &amp; Refi'!MX38</f>
        <v>#N/A</v>
      </c>
      <c r="NE32" s="108" t="str">
        <f>'Debt &amp; Refi'!MY38</f>
        <v>#N/A</v>
      </c>
      <c r="NF32" s="108" t="str">
        <f>'Debt &amp; Refi'!MZ38</f>
        <v>#N/A</v>
      </c>
      <c r="NG32" s="108" t="str">
        <f>'Debt &amp; Refi'!NA38</f>
        <v>#N/A</v>
      </c>
      <c r="NH32" s="108" t="str">
        <f>'Debt &amp; Refi'!NB38</f>
        <v>#N/A</v>
      </c>
      <c r="NI32" s="108" t="str">
        <f>'Debt &amp; Refi'!NC38</f>
        <v>#N/A</v>
      </c>
      <c r="NJ32" s="108" t="str">
        <f>'Debt &amp; Refi'!ND38</f>
        <v>#N/A</v>
      </c>
      <c r="NK32" s="108" t="str">
        <f>'Debt &amp; Refi'!NE38</f>
        <v>#N/A</v>
      </c>
      <c r="NL32" s="108" t="str">
        <f>'Debt &amp; Refi'!NF38</f>
        <v>#N/A</v>
      </c>
      <c r="NM32" s="108" t="str">
        <f>'Debt &amp; Refi'!NG38</f>
        <v>#N/A</v>
      </c>
      <c r="NN32" s="108" t="str">
        <f>'Debt &amp; Refi'!NH38</f>
        <v>#N/A</v>
      </c>
      <c r="NO32" s="46" t="str">
        <f>'Debt &amp; Refi'!NI38</f>
        <v>x</v>
      </c>
    </row>
    <row r="33" ht="19.5" customHeight="1">
      <c r="A33" s="186"/>
      <c r="B33" s="186" t="s">
        <v>276</v>
      </c>
      <c r="C33" s="199">
        <v>0.115</v>
      </c>
      <c r="D33" s="187" t="s">
        <v>275</v>
      </c>
      <c r="E33" s="186"/>
      <c r="F33" s="201"/>
      <c r="G33" s="186"/>
      <c r="H33" s="186"/>
      <c r="I33" s="186"/>
      <c r="J33" s="185"/>
      <c r="K33" s="205"/>
      <c r="L33" s="185"/>
      <c r="M33" s="46" t="s">
        <v>210</v>
      </c>
      <c r="O33" s="103">
        <f>'Debt &amp; Refi'!I39</f>
        <v>0.006795983333</v>
      </c>
      <c r="P33" s="103">
        <f>'Debt &amp; Refi'!J39</f>
        <v>0.006671475</v>
      </c>
      <c r="Q33" s="103">
        <f>'Debt &amp; Refi'!K39</f>
        <v>0.00663525</v>
      </c>
      <c r="R33" s="103">
        <f>'Debt &amp; Refi'!L39</f>
        <v>0.006454483333</v>
      </c>
      <c r="S33" s="103">
        <f>'Debt &amp; Refi'!M39</f>
        <v>0.0064148</v>
      </c>
      <c r="T33" s="103">
        <f>'Debt &amp; Refi'!N39</f>
        <v>0.006377241667</v>
      </c>
      <c r="U33" s="103">
        <f>'Debt &amp; Refi'!O39</f>
        <v>0.006334633333</v>
      </c>
      <c r="V33" s="103">
        <f>'Debt &amp; Refi'!P39</f>
        <v>0.006281691667</v>
      </c>
      <c r="W33" s="103">
        <f>'Debt &amp; Refi'!Q39</f>
        <v>0.006250083333</v>
      </c>
      <c r="X33" s="103">
        <f>'Debt &amp; Refi'!R39</f>
        <v>0.006127466667</v>
      </c>
      <c r="Y33" s="103">
        <f>'Debt &amp; Refi'!S39</f>
        <v>0.006103683333</v>
      </c>
      <c r="Z33" s="103">
        <f>'Debt &amp; Refi'!T39</f>
        <v>0.006103941667</v>
      </c>
      <c r="AA33" s="103">
        <f>'Debt &amp; Refi'!U39</f>
        <v>0.0059946</v>
      </c>
      <c r="AB33" s="103">
        <f>'Debt &amp; Refi'!V39</f>
        <v>0.005986933333</v>
      </c>
      <c r="AC33" s="103">
        <f>'Debt &amp; Refi'!W39</f>
        <v>0.00598705</v>
      </c>
      <c r="AD33" s="103">
        <f>'Debt &amp; Refi'!X39</f>
        <v>0.005951141667</v>
      </c>
      <c r="AE33" s="103">
        <f>'Debt &amp; Refi'!Y39</f>
        <v>0.005948675</v>
      </c>
      <c r="AF33" s="103">
        <f>'Debt &amp; Refi'!Z39</f>
        <v>0.005948333333</v>
      </c>
      <c r="AG33" s="103">
        <f>'Debt &amp; Refi'!AA39</f>
        <v>0.005949766667</v>
      </c>
      <c r="AH33" s="103">
        <f>'Debt &amp; Refi'!AB39</f>
        <v>0.005955833333</v>
      </c>
      <c r="AI33" s="103">
        <f>'Debt &amp; Refi'!AC39</f>
        <v>0.00596355</v>
      </c>
      <c r="AJ33" s="103">
        <f>'Debt &amp; Refi'!AD39</f>
        <v>0.005971266667</v>
      </c>
      <c r="AK33" s="103">
        <f>'Debt &amp; Refi'!AE39</f>
        <v>0.005979291667</v>
      </c>
      <c r="AL33" s="103">
        <f>'Debt &amp; Refi'!AF39</f>
        <v>0.005988808333</v>
      </c>
      <c r="AM33" s="103">
        <f>'Debt &amp; Refi'!AG39</f>
        <v>0.005998508333</v>
      </c>
      <c r="AN33" s="103">
        <f>'Debt &amp; Refi'!AH39</f>
        <v>0.006008716667</v>
      </c>
      <c r="AO33" s="103">
        <f>'Debt &amp; Refi'!AI39</f>
        <v>0.006019975</v>
      </c>
      <c r="AP33" s="103">
        <f>'Debt &amp; Refi'!AJ39</f>
        <v>0.006031775</v>
      </c>
      <c r="AQ33" s="103">
        <f>'Debt &amp; Refi'!AK39</f>
        <v>0.006043791667</v>
      </c>
      <c r="AR33" s="103">
        <f>'Debt &amp; Refi'!AL39</f>
        <v>0.006054916667</v>
      </c>
      <c r="AS33" s="103">
        <f>'Debt &amp; Refi'!AM39</f>
        <v>0.006065875</v>
      </c>
      <c r="AT33" s="103">
        <f>'Debt &amp; Refi'!AN39</f>
        <v>0.0060765</v>
      </c>
      <c r="AU33" s="103">
        <f>'Debt &amp; Refi'!AO39</f>
        <v>0.006087575</v>
      </c>
      <c r="AV33" s="103">
        <f>'Debt &amp; Refi'!AP39</f>
        <v>0.00609825</v>
      </c>
      <c r="AW33" s="103">
        <f>'Debt &amp; Refi'!AQ39</f>
        <v>0.006109616667</v>
      </c>
      <c r="AX33" s="103">
        <f>'Debt &amp; Refi'!AR39</f>
        <v>0.006120341667</v>
      </c>
      <c r="AY33" s="103">
        <f>'Debt &amp; Refi'!AS39</f>
        <v>0.00612985</v>
      </c>
      <c r="AZ33" s="103">
        <f>'Debt &amp; Refi'!AT39</f>
        <v>0.006140433333</v>
      </c>
      <c r="BA33" s="103">
        <f>'Debt &amp; Refi'!AU39</f>
        <v>0.006150333333</v>
      </c>
      <c r="BB33" s="103">
        <f>'Debt &amp; Refi'!AV39</f>
        <v>0.006160025</v>
      </c>
      <c r="BC33" s="103">
        <f>'Debt &amp; Refi'!AW39</f>
        <v>0.006170141667</v>
      </c>
      <c r="BD33" s="103">
        <f>'Debt &amp; Refi'!AX39</f>
        <v>0.006179475</v>
      </c>
      <c r="BE33" s="103">
        <f>'Debt &amp; Refi'!AY39</f>
        <v>0.006189725</v>
      </c>
      <c r="BF33" s="103">
        <f>'Debt &amp; Refi'!AZ39</f>
        <v>0.006200483333</v>
      </c>
      <c r="BG33" s="103">
        <f>'Debt &amp; Refi'!BA39</f>
        <v>0.0062111</v>
      </c>
      <c r="BH33" s="103">
        <f>'Debt &amp; Refi'!BB39</f>
        <v>0.006220791667</v>
      </c>
      <c r="BI33" s="103">
        <f>'Debt &amp; Refi'!BC39</f>
        <v>0.006231866667</v>
      </c>
      <c r="BJ33" s="103">
        <f>'Debt &amp; Refi'!BD39</f>
        <v>0.006242825</v>
      </c>
      <c r="BK33" s="103">
        <f>'Debt &amp; Refi'!BE39</f>
        <v>0.006253191667</v>
      </c>
      <c r="BL33" s="103">
        <f>'Debt &amp; Refi'!BF39</f>
        <v>0.006264625</v>
      </c>
      <c r="BM33" s="103">
        <f>'Debt &amp; Refi'!BG39</f>
        <v>0.0062756</v>
      </c>
      <c r="BN33" s="103">
        <f>'Debt &amp; Refi'!BH39</f>
        <v>0.006287216667</v>
      </c>
      <c r="BO33" s="103">
        <f>'Debt &amp; Refi'!BI39</f>
        <v>0.006298691667</v>
      </c>
      <c r="BP33" s="103">
        <f>'Debt &amp; Refi'!BJ39</f>
        <v>0.006308358333</v>
      </c>
      <c r="BQ33" s="103">
        <f>'Debt &amp; Refi'!BK39</f>
        <v>0.006319666667</v>
      </c>
      <c r="BR33" s="103">
        <f>'Debt &amp; Refi'!BL39</f>
        <v>0.0063311</v>
      </c>
      <c r="BS33" s="103">
        <f>'Debt &amp; Refi'!BM39</f>
        <v>0.006342541667</v>
      </c>
      <c r="BT33" s="103">
        <f>'Debt &amp; Refi'!BN39</f>
        <v>0.006353291667</v>
      </c>
      <c r="BU33" s="103">
        <f>'Debt &amp; Refi'!BO39</f>
        <v>0.006364725</v>
      </c>
      <c r="BV33" s="103">
        <f>'Debt &amp; Refi'!BP39</f>
        <v>0.0063762</v>
      </c>
      <c r="BW33" s="103">
        <f>'Debt &amp; Refi'!BQ39</f>
        <v>0.006388375</v>
      </c>
      <c r="BX33" s="103">
        <f>'Debt &amp; Refi'!BR39</f>
        <v>0.006399941667</v>
      </c>
      <c r="BY33" s="103">
        <f>'Debt &amp; Refi'!BS39</f>
        <v>0.00641</v>
      </c>
      <c r="BZ33" s="103">
        <f>'Debt &amp; Refi'!BT39</f>
        <v>0.006421833333</v>
      </c>
      <c r="CA33" s="103">
        <f>'Debt &amp; Refi'!BU39</f>
        <v>0.006433291667</v>
      </c>
      <c r="CB33" s="103">
        <f>'Debt &amp; Refi'!BV39</f>
        <v>0.006443233333</v>
      </c>
      <c r="CC33" s="103">
        <f>'Debt &amp; Refi'!BW39</f>
        <v>0.006455108333</v>
      </c>
      <c r="CD33" s="103">
        <f>'Debt &amp; Refi'!BX39</f>
        <v>0.00646595</v>
      </c>
      <c r="CE33" s="103">
        <f>'Debt &amp; Refi'!BY39</f>
        <v>0.006476283333</v>
      </c>
      <c r="CF33" s="103">
        <f>'Debt &amp; Refi'!BZ39</f>
        <v>0.006487591667</v>
      </c>
      <c r="CG33" s="103">
        <f>'Debt &amp; Refi'!CA39</f>
        <v>0.006498466667</v>
      </c>
      <c r="CH33" s="103">
        <f>'Debt &amp; Refi'!CB39</f>
        <v>0.00650855</v>
      </c>
      <c r="CI33" s="103">
        <f>'Debt &amp; Refi'!CC39</f>
        <v>0.006519575</v>
      </c>
      <c r="CJ33" s="103">
        <f>'Debt &amp; Refi'!CD39</f>
        <v>0.006530158333</v>
      </c>
      <c r="CK33" s="103">
        <f>'Debt &amp; Refi'!CE39</f>
        <v>0.006539633333</v>
      </c>
      <c r="CL33" s="103">
        <f>'Debt &amp; Refi'!CF39</f>
        <v>0.006550033333</v>
      </c>
      <c r="CM33" s="103">
        <f>'Debt &amp; Refi'!CG39</f>
        <v>0.006560341667</v>
      </c>
      <c r="CN33" s="103">
        <f>'Debt &amp; Refi'!CH39</f>
        <v>0.006569875</v>
      </c>
      <c r="CO33" s="103">
        <f>'Debt &amp; Refi'!CI39</f>
        <v>0.006580016667</v>
      </c>
      <c r="CP33" s="103">
        <f>'Debt &amp; Refi'!CJ39</f>
        <v>0.0065897</v>
      </c>
      <c r="CQ33" s="103">
        <f>'Debt &amp; Refi'!CK39</f>
        <v>0.006600316667</v>
      </c>
      <c r="CR33" s="103">
        <f>'Debt &amp; Refi'!CL39</f>
        <v>0.006609775</v>
      </c>
      <c r="CS33" s="103">
        <f>'Debt &amp; Refi'!CM39</f>
        <v>0.0066189</v>
      </c>
      <c r="CT33" s="103">
        <f>'Debt &amp; Refi'!CN39</f>
        <v>0.006628883333</v>
      </c>
      <c r="CU33" s="103">
        <f>'Debt &amp; Refi'!CO39</f>
        <v>0.006638066667</v>
      </c>
      <c r="CV33" s="103">
        <f>'Debt &amp; Refi'!CP39</f>
        <v>0.00664725</v>
      </c>
      <c r="CW33" s="103">
        <f>'Debt &amp; Refi'!CQ39</f>
        <v>0.006656608333</v>
      </c>
      <c r="CX33" s="103">
        <f>'Debt &amp; Refi'!CR39</f>
        <v>0.006665883333</v>
      </c>
      <c r="CY33" s="103">
        <f>'Debt &amp; Refi'!CS39</f>
        <v>0.0066755</v>
      </c>
      <c r="CZ33" s="103">
        <f>'Debt &amp; Refi'!CT39</f>
        <v>0.006683633333</v>
      </c>
      <c r="DA33" s="103">
        <f>'Debt &amp; Refi'!CU39</f>
        <v>0.00669295</v>
      </c>
      <c r="DB33" s="103">
        <f>'Debt &amp; Refi'!CV39</f>
        <v>0.006701208333</v>
      </c>
      <c r="DC33" s="103">
        <f>'Debt &amp; Refi'!CW39</f>
        <v>0.006710741667</v>
      </c>
      <c r="DD33" s="103">
        <f>'Debt &amp; Refi'!CX39</f>
        <v>0.0067195</v>
      </c>
      <c r="DE33" s="103">
        <f>'Debt &amp; Refi'!CY39</f>
        <v>0.006728366667</v>
      </c>
      <c r="DF33" s="103">
        <f>'Debt &amp; Refi'!CZ39</f>
        <v>0.006737466667</v>
      </c>
      <c r="DG33" s="103">
        <f>'Debt &amp; Refi'!DA39</f>
        <v>0.0067462</v>
      </c>
      <c r="DH33" s="103">
        <f>'Debt &amp; Refi'!DB39</f>
        <v>0.006755991667</v>
      </c>
      <c r="DI33" s="103">
        <f>'Debt &amp; Refi'!DC39</f>
        <v>0.006764583333</v>
      </c>
      <c r="DJ33" s="103">
        <f>'Debt &amp; Refi'!DD39</f>
        <v>0.006773066667</v>
      </c>
      <c r="DK33" s="103">
        <f>'Debt &amp; Refi'!DE39</f>
        <v>0.0067824</v>
      </c>
      <c r="DL33" s="103">
        <f>'Debt &amp; Refi'!DF39</f>
        <v>0.006790283333</v>
      </c>
      <c r="DM33" s="103">
        <f>'Debt &amp; Refi'!DG39</f>
        <v>0.0067994</v>
      </c>
      <c r="DN33" s="103">
        <f>'Debt &amp; Refi'!DH39</f>
        <v>0.006807691667</v>
      </c>
      <c r="DO33" s="103">
        <f>'Debt &amp; Refi'!DI39</f>
        <v>0.006816658333</v>
      </c>
      <c r="DP33" s="103">
        <f>'Debt &amp; Refi'!DJ39</f>
        <v>0.0068252</v>
      </c>
      <c r="DQ33" s="103">
        <f>'Debt &amp; Refi'!DK39</f>
        <v>0.006834825</v>
      </c>
      <c r="DR33" s="103">
        <f>'Debt &amp; Refi'!DL39</f>
        <v>0.00684355</v>
      </c>
      <c r="DS33" s="103">
        <f>'Debt &amp; Refi'!DM39</f>
        <v>0.00685145</v>
      </c>
      <c r="DT33" s="103">
        <f>'Debt &amp; Refi'!DN39</f>
        <v>0.006860675</v>
      </c>
      <c r="DU33" s="103">
        <f>'Debt &amp; Refi'!DO39</f>
        <v>0.006869041667</v>
      </c>
      <c r="DV33" s="103">
        <f>'Debt &amp; Refi'!DP39</f>
        <v>0.006877583333</v>
      </c>
      <c r="DW33" s="103">
        <f>'Debt &amp; Refi'!DQ39</f>
        <v>0.006886325</v>
      </c>
      <c r="DX33" s="103">
        <f>'Debt &amp; Refi'!DR39</f>
        <v>0.006893991667</v>
      </c>
      <c r="DY33" s="103">
        <f>'Debt &amp; Refi'!DS39</f>
        <v>0.0069029</v>
      </c>
      <c r="DZ33" s="103">
        <f>'Debt &amp; Refi'!DT39</f>
        <v>0.006911933333</v>
      </c>
      <c r="EA33" s="103">
        <f>'Debt &amp; Refi'!DU39</f>
        <v>0.006920516667</v>
      </c>
      <c r="EB33" s="103">
        <f>'Debt &amp; Refi'!DV39</f>
        <v>0.006928241667</v>
      </c>
      <c r="EC33" s="103">
        <f>'Debt &amp; Refi'!DW39</f>
        <v>0.006937291667</v>
      </c>
      <c r="ED33" s="103">
        <f>'Debt &amp; Refi'!DX39</f>
        <v>0.006945808333</v>
      </c>
      <c r="EE33" s="103">
        <f>'Debt &amp; Refi'!DY39</f>
        <v>0.00695375</v>
      </c>
      <c r="EF33" s="103">
        <f>'Debt &amp; Refi'!DZ39</f>
        <v>0.006962733333</v>
      </c>
      <c r="EG33" s="103">
        <f>'Debt &amp; Refi'!EA39</f>
        <v>0.006970825</v>
      </c>
      <c r="EH33" s="103">
        <f>'Debt &amp; Refi'!EB39</f>
        <v>0.006979841667</v>
      </c>
      <c r="EI33" s="103" t="str">
        <f>'Debt &amp; Refi'!EC39</f>
        <v>#N/A</v>
      </c>
      <c r="EJ33" s="103" t="str">
        <f>'Debt &amp; Refi'!ED39</f>
        <v>#N/A</v>
      </c>
      <c r="EK33" s="103" t="str">
        <f>'Debt &amp; Refi'!EE39</f>
        <v>#N/A</v>
      </c>
      <c r="EL33" s="103" t="str">
        <f>'Debt &amp; Refi'!EF39</f>
        <v>#N/A</v>
      </c>
      <c r="EM33" s="103" t="str">
        <f>'Debt &amp; Refi'!EG39</f>
        <v>#N/A</v>
      </c>
      <c r="EN33" s="103" t="str">
        <f>'Debt &amp; Refi'!EH39</f>
        <v>#N/A</v>
      </c>
      <c r="EO33" s="103" t="str">
        <f>'Debt &amp; Refi'!EI39</f>
        <v>#N/A</v>
      </c>
      <c r="EP33" s="103" t="str">
        <f>'Debt &amp; Refi'!EJ39</f>
        <v>#N/A</v>
      </c>
      <c r="EQ33" s="103" t="str">
        <f>'Debt &amp; Refi'!EK39</f>
        <v>#N/A</v>
      </c>
      <c r="ER33" s="103" t="str">
        <f>'Debt &amp; Refi'!EL39</f>
        <v>#N/A</v>
      </c>
      <c r="ES33" s="103" t="str">
        <f>'Debt &amp; Refi'!EM39</f>
        <v>#N/A</v>
      </c>
      <c r="ET33" s="103" t="str">
        <f>'Debt &amp; Refi'!EN39</f>
        <v>#N/A</v>
      </c>
      <c r="EU33" s="103" t="str">
        <f>'Debt &amp; Refi'!EO39</f>
        <v>#N/A</v>
      </c>
      <c r="EV33" s="103" t="str">
        <f>'Debt &amp; Refi'!EP39</f>
        <v>#N/A</v>
      </c>
      <c r="EW33" s="103" t="str">
        <f>'Debt &amp; Refi'!EQ39</f>
        <v>#N/A</v>
      </c>
      <c r="EX33" s="103" t="str">
        <f>'Debt &amp; Refi'!ER39</f>
        <v>#N/A</v>
      </c>
      <c r="EY33" s="103" t="str">
        <f>'Debt &amp; Refi'!ES39</f>
        <v>#N/A</v>
      </c>
      <c r="EZ33" s="103" t="str">
        <f>'Debt &amp; Refi'!ET39</f>
        <v>#N/A</v>
      </c>
      <c r="FA33" s="103" t="str">
        <f>'Debt &amp; Refi'!EU39</f>
        <v>#N/A</v>
      </c>
      <c r="FB33" s="103" t="str">
        <f>'Debt &amp; Refi'!EV39</f>
        <v>#N/A</v>
      </c>
      <c r="FC33" s="103" t="str">
        <f>'Debt &amp; Refi'!EW39</f>
        <v>#N/A</v>
      </c>
      <c r="FD33" s="103" t="str">
        <f>'Debt &amp; Refi'!EX39</f>
        <v>#N/A</v>
      </c>
      <c r="FE33" s="103" t="str">
        <f>'Debt &amp; Refi'!EY39</f>
        <v>#N/A</v>
      </c>
      <c r="FF33" s="103" t="str">
        <f>'Debt &amp; Refi'!EZ39</f>
        <v>#N/A</v>
      </c>
      <c r="FG33" s="103" t="str">
        <f>'Debt &amp; Refi'!FA39</f>
        <v>#N/A</v>
      </c>
      <c r="FH33" s="103" t="str">
        <f>'Debt &amp; Refi'!FB39</f>
        <v>#N/A</v>
      </c>
      <c r="FI33" s="103" t="str">
        <f>'Debt &amp; Refi'!FC39</f>
        <v>#N/A</v>
      </c>
      <c r="FJ33" s="103" t="str">
        <f>'Debt &amp; Refi'!FD39</f>
        <v>#N/A</v>
      </c>
      <c r="FK33" s="103" t="str">
        <f>'Debt &amp; Refi'!FE39</f>
        <v>#N/A</v>
      </c>
      <c r="FL33" s="103" t="str">
        <f>'Debt &amp; Refi'!FF39</f>
        <v>#N/A</v>
      </c>
      <c r="FM33" s="103" t="str">
        <f>'Debt &amp; Refi'!FG39</f>
        <v>#N/A</v>
      </c>
      <c r="FN33" s="103" t="str">
        <f>'Debt &amp; Refi'!FH39</f>
        <v>#N/A</v>
      </c>
      <c r="FO33" s="103" t="str">
        <f>'Debt &amp; Refi'!FI39</f>
        <v>#N/A</v>
      </c>
      <c r="FP33" s="103" t="str">
        <f>'Debt &amp; Refi'!FJ39</f>
        <v>#N/A</v>
      </c>
      <c r="FQ33" s="103" t="str">
        <f>'Debt &amp; Refi'!FK39</f>
        <v>#N/A</v>
      </c>
      <c r="FR33" s="103" t="str">
        <f>'Debt &amp; Refi'!FL39</f>
        <v>#N/A</v>
      </c>
      <c r="FS33" s="103" t="str">
        <f>'Debt &amp; Refi'!FM39</f>
        <v>#N/A</v>
      </c>
      <c r="FT33" s="103" t="str">
        <f>'Debt &amp; Refi'!FN39</f>
        <v>#N/A</v>
      </c>
      <c r="FU33" s="103" t="str">
        <f>'Debt &amp; Refi'!FO39</f>
        <v>#N/A</v>
      </c>
      <c r="FV33" s="103" t="str">
        <f>'Debt &amp; Refi'!FP39</f>
        <v>#N/A</v>
      </c>
      <c r="FW33" s="103" t="str">
        <f>'Debt &amp; Refi'!FQ39</f>
        <v>#N/A</v>
      </c>
      <c r="FX33" s="103" t="str">
        <f>'Debt &amp; Refi'!FR39</f>
        <v>#N/A</v>
      </c>
      <c r="FY33" s="103" t="str">
        <f>'Debt &amp; Refi'!FS39</f>
        <v>#N/A</v>
      </c>
      <c r="FZ33" s="103" t="str">
        <f>'Debt &amp; Refi'!FT39</f>
        <v>#N/A</v>
      </c>
      <c r="GA33" s="103" t="str">
        <f>'Debt &amp; Refi'!FU39</f>
        <v>#N/A</v>
      </c>
      <c r="GB33" s="103" t="str">
        <f>'Debt &amp; Refi'!FV39</f>
        <v>#N/A</v>
      </c>
      <c r="GC33" s="103" t="str">
        <f>'Debt &amp; Refi'!FW39</f>
        <v>#N/A</v>
      </c>
      <c r="GD33" s="103" t="str">
        <f>'Debt &amp; Refi'!FX39</f>
        <v>#N/A</v>
      </c>
      <c r="GE33" s="103" t="str">
        <f>'Debt &amp; Refi'!FY39</f>
        <v>#N/A</v>
      </c>
      <c r="GF33" s="103" t="str">
        <f>'Debt &amp; Refi'!FZ39</f>
        <v>#N/A</v>
      </c>
      <c r="GG33" s="103" t="str">
        <f>'Debt &amp; Refi'!GA39</f>
        <v>#N/A</v>
      </c>
      <c r="GH33" s="103" t="str">
        <f>'Debt &amp; Refi'!GB39</f>
        <v>#N/A</v>
      </c>
      <c r="GI33" s="103" t="str">
        <f>'Debt &amp; Refi'!GC39</f>
        <v>#N/A</v>
      </c>
      <c r="GJ33" s="103" t="str">
        <f>'Debt &amp; Refi'!GD39</f>
        <v>#N/A</v>
      </c>
      <c r="GK33" s="103" t="str">
        <f>'Debt &amp; Refi'!GE39</f>
        <v>#N/A</v>
      </c>
      <c r="GL33" s="103" t="str">
        <f>'Debt &amp; Refi'!GF39</f>
        <v>#N/A</v>
      </c>
      <c r="GM33" s="103" t="str">
        <f>'Debt &amp; Refi'!GG39</f>
        <v>#N/A</v>
      </c>
      <c r="GN33" s="103" t="str">
        <f>'Debt &amp; Refi'!GH39</f>
        <v>#N/A</v>
      </c>
      <c r="GO33" s="103" t="str">
        <f>'Debt &amp; Refi'!GI39</f>
        <v>#N/A</v>
      </c>
      <c r="GP33" s="103" t="str">
        <f>'Debt &amp; Refi'!GJ39</f>
        <v>#N/A</v>
      </c>
      <c r="GQ33" s="103" t="str">
        <f>'Debt &amp; Refi'!GK39</f>
        <v>#N/A</v>
      </c>
      <c r="GR33" s="103" t="str">
        <f>'Debt &amp; Refi'!GL39</f>
        <v>#N/A</v>
      </c>
      <c r="GS33" s="103" t="str">
        <f>'Debt &amp; Refi'!GM39</f>
        <v>#N/A</v>
      </c>
      <c r="GT33" s="103" t="str">
        <f>'Debt &amp; Refi'!GN39</f>
        <v>#N/A</v>
      </c>
      <c r="GU33" s="103" t="str">
        <f>'Debt &amp; Refi'!GO39</f>
        <v>#N/A</v>
      </c>
      <c r="GV33" s="103" t="str">
        <f>'Debt &amp; Refi'!GP39</f>
        <v>#N/A</v>
      </c>
      <c r="GW33" s="103" t="str">
        <f>'Debt &amp; Refi'!GQ39</f>
        <v>#N/A</v>
      </c>
      <c r="GX33" s="103" t="str">
        <f>'Debt &amp; Refi'!GR39</f>
        <v>#N/A</v>
      </c>
      <c r="GY33" s="103" t="str">
        <f>'Debt &amp; Refi'!GS39</f>
        <v>#N/A</v>
      </c>
      <c r="GZ33" s="103" t="str">
        <f>'Debt &amp; Refi'!GT39</f>
        <v>#N/A</v>
      </c>
      <c r="HA33" s="103" t="str">
        <f>'Debt &amp; Refi'!GU39</f>
        <v>#N/A</v>
      </c>
      <c r="HB33" s="103" t="str">
        <f>'Debt &amp; Refi'!GV39</f>
        <v>#N/A</v>
      </c>
      <c r="HC33" s="103" t="str">
        <f>'Debt &amp; Refi'!GW39</f>
        <v>#N/A</v>
      </c>
      <c r="HD33" s="103" t="str">
        <f>'Debt &amp; Refi'!GX39</f>
        <v>#N/A</v>
      </c>
      <c r="HE33" s="103" t="str">
        <f>'Debt &amp; Refi'!GY39</f>
        <v>#N/A</v>
      </c>
      <c r="HF33" s="103" t="str">
        <f>'Debt &amp; Refi'!GZ39</f>
        <v>#N/A</v>
      </c>
      <c r="HG33" s="103" t="str">
        <f>'Debt &amp; Refi'!HA39</f>
        <v>#N/A</v>
      </c>
      <c r="HH33" s="103" t="str">
        <f>'Debt &amp; Refi'!HB39</f>
        <v>#N/A</v>
      </c>
      <c r="HI33" s="103" t="str">
        <f>'Debt &amp; Refi'!HC39</f>
        <v>#N/A</v>
      </c>
      <c r="HJ33" s="103" t="str">
        <f>'Debt &amp; Refi'!HD39</f>
        <v>#N/A</v>
      </c>
      <c r="HK33" s="103" t="str">
        <f>'Debt &amp; Refi'!HE39</f>
        <v>#N/A</v>
      </c>
      <c r="HL33" s="103" t="str">
        <f>'Debt &amp; Refi'!HF39</f>
        <v>#N/A</v>
      </c>
      <c r="HM33" s="103" t="str">
        <f>'Debt &amp; Refi'!HG39</f>
        <v>#N/A</v>
      </c>
      <c r="HN33" s="103" t="str">
        <f>'Debt &amp; Refi'!HH39</f>
        <v>#N/A</v>
      </c>
      <c r="HO33" s="103" t="str">
        <f>'Debt &amp; Refi'!HI39</f>
        <v>#N/A</v>
      </c>
      <c r="HP33" s="103" t="str">
        <f>'Debt &amp; Refi'!HJ39</f>
        <v>#N/A</v>
      </c>
      <c r="HQ33" s="103" t="str">
        <f>'Debt &amp; Refi'!HK39</f>
        <v>#N/A</v>
      </c>
      <c r="HR33" s="103" t="str">
        <f>'Debt &amp; Refi'!HL39</f>
        <v>#N/A</v>
      </c>
      <c r="HS33" s="103" t="str">
        <f>'Debt &amp; Refi'!HM39</f>
        <v>#N/A</v>
      </c>
      <c r="HT33" s="103" t="str">
        <f>'Debt &amp; Refi'!HN39</f>
        <v>#N/A</v>
      </c>
      <c r="HU33" s="103" t="str">
        <f>'Debt &amp; Refi'!HO39</f>
        <v>#N/A</v>
      </c>
      <c r="HV33" s="103" t="str">
        <f>'Debt &amp; Refi'!HP39</f>
        <v>#N/A</v>
      </c>
      <c r="HW33" s="103" t="str">
        <f>'Debt &amp; Refi'!HQ39</f>
        <v>#N/A</v>
      </c>
      <c r="HX33" s="103" t="str">
        <f>'Debt &amp; Refi'!HR39</f>
        <v>#N/A</v>
      </c>
      <c r="HY33" s="103" t="str">
        <f>'Debt &amp; Refi'!HS39</f>
        <v>#N/A</v>
      </c>
      <c r="HZ33" s="103" t="str">
        <f>'Debt &amp; Refi'!HT39</f>
        <v>#N/A</v>
      </c>
      <c r="IA33" s="103" t="str">
        <f>'Debt &amp; Refi'!HU39</f>
        <v>#N/A</v>
      </c>
      <c r="IB33" s="103" t="str">
        <f>'Debt &amp; Refi'!HV39</f>
        <v>#N/A</v>
      </c>
      <c r="IC33" s="103" t="str">
        <f>'Debt &amp; Refi'!HW39</f>
        <v>#N/A</v>
      </c>
      <c r="ID33" s="103" t="str">
        <f>'Debt &amp; Refi'!HX39</f>
        <v>#N/A</v>
      </c>
      <c r="IE33" s="103" t="str">
        <f>'Debt &amp; Refi'!HY39</f>
        <v>#N/A</v>
      </c>
      <c r="IF33" s="103" t="str">
        <f>'Debt &amp; Refi'!HZ39</f>
        <v>#N/A</v>
      </c>
      <c r="IG33" s="103" t="str">
        <f>'Debt &amp; Refi'!IA39</f>
        <v>#N/A</v>
      </c>
      <c r="IH33" s="103" t="str">
        <f>'Debt &amp; Refi'!IB39</f>
        <v>#N/A</v>
      </c>
      <c r="II33" s="103" t="str">
        <f>'Debt &amp; Refi'!IC39</f>
        <v>#N/A</v>
      </c>
      <c r="IJ33" s="103" t="str">
        <f>'Debt &amp; Refi'!ID39</f>
        <v>#N/A</v>
      </c>
      <c r="IK33" s="103" t="str">
        <f>'Debt &amp; Refi'!IE39</f>
        <v>#N/A</v>
      </c>
      <c r="IL33" s="103" t="str">
        <f>'Debt &amp; Refi'!IF39</f>
        <v>#N/A</v>
      </c>
      <c r="IM33" s="103" t="str">
        <f>'Debt &amp; Refi'!IG39</f>
        <v>#N/A</v>
      </c>
      <c r="IN33" s="103" t="str">
        <f>'Debt &amp; Refi'!IH39</f>
        <v>#N/A</v>
      </c>
      <c r="IO33" s="103" t="str">
        <f>'Debt &amp; Refi'!II39</f>
        <v>#N/A</v>
      </c>
      <c r="IP33" s="103" t="str">
        <f>'Debt &amp; Refi'!IJ39</f>
        <v>#N/A</v>
      </c>
      <c r="IQ33" s="103" t="str">
        <f>'Debt &amp; Refi'!IK39</f>
        <v>#N/A</v>
      </c>
      <c r="IR33" s="103" t="str">
        <f>'Debt &amp; Refi'!IL39</f>
        <v>#N/A</v>
      </c>
      <c r="IS33" s="103" t="str">
        <f>'Debt &amp; Refi'!IM39</f>
        <v>#N/A</v>
      </c>
      <c r="IT33" s="103" t="str">
        <f>'Debt &amp; Refi'!IN39</f>
        <v>#N/A</v>
      </c>
      <c r="IU33" s="103" t="str">
        <f>'Debt &amp; Refi'!IO39</f>
        <v>#N/A</v>
      </c>
      <c r="IV33" s="103" t="str">
        <f>'Debt &amp; Refi'!IP39</f>
        <v>#N/A</v>
      </c>
      <c r="IW33" s="103" t="str">
        <f>'Debt &amp; Refi'!IQ39</f>
        <v>#N/A</v>
      </c>
      <c r="IX33" s="103" t="str">
        <f>'Debt &amp; Refi'!IR39</f>
        <v>#N/A</v>
      </c>
      <c r="IY33" s="103" t="str">
        <f>'Debt &amp; Refi'!IS39</f>
        <v>#N/A</v>
      </c>
      <c r="IZ33" s="103" t="str">
        <f>'Debt &amp; Refi'!IT39</f>
        <v>#N/A</v>
      </c>
      <c r="JA33" s="103" t="str">
        <f>'Debt &amp; Refi'!IU39</f>
        <v>#N/A</v>
      </c>
      <c r="JB33" s="103" t="str">
        <f>'Debt &amp; Refi'!IV39</f>
        <v>#N/A</v>
      </c>
      <c r="JC33" s="103" t="str">
        <f>'Debt &amp; Refi'!IW39</f>
        <v>#N/A</v>
      </c>
      <c r="JD33" s="103" t="str">
        <f>'Debt &amp; Refi'!IX39</f>
        <v>#N/A</v>
      </c>
      <c r="JE33" s="103" t="str">
        <f>'Debt &amp; Refi'!IY39</f>
        <v>#N/A</v>
      </c>
      <c r="JF33" s="103" t="str">
        <f>'Debt &amp; Refi'!IZ39</f>
        <v>#N/A</v>
      </c>
      <c r="JG33" s="103" t="str">
        <f>'Debt &amp; Refi'!JA39</f>
        <v>#N/A</v>
      </c>
      <c r="JH33" s="103" t="str">
        <f>'Debt &amp; Refi'!JB39</f>
        <v>#N/A</v>
      </c>
      <c r="JI33" s="103" t="str">
        <f>'Debt &amp; Refi'!JC39</f>
        <v>#N/A</v>
      </c>
      <c r="JJ33" s="103" t="str">
        <f>'Debt &amp; Refi'!JD39</f>
        <v>#N/A</v>
      </c>
      <c r="JK33" s="103" t="str">
        <f>'Debt &amp; Refi'!JE39</f>
        <v>#N/A</v>
      </c>
      <c r="JL33" s="103" t="str">
        <f>'Debt &amp; Refi'!JF39</f>
        <v>#N/A</v>
      </c>
      <c r="JM33" s="103" t="str">
        <f>'Debt &amp; Refi'!JG39</f>
        <v>#N/A</v>
      </c>
      <c r="JN33" s="103" t="str">
        <f>'Debt &amp; Refi'!JH39</f>
        <v>#N/A</v>
      </c>
      <c r="JO33" s="103" t="str">
        <f>'Debt &amp; Refi'!JI39</f>
        <v>#N/A</v>
      </c>
      <c r="JP33" s="103" t="str">
        <f>'Debt &amp; Refi'!JJ39</f>
        <v>#N/A</v>
      </c>
      <c r="JQ33" s="103" t="str">
        <f>'Debt &amp; Refi'!JK39</f>
        <v>#N/A</v>
      </c>
      <c r="JR33" s="103" t="str">
        <f>'Debt &amp; Refi'!JL39</f>
        <v>#N/A</v>
      </c>
      <c r="JS33" s="103" t="str">
        <f>'Debt &amp; Refi'!JM39</f>
        <v>#N/A</v>
      </c>
      <c r="JT33" s="103" t="str">
        <f>'Debt &amp; Refi'!JN39</f>
        <v>#N/A</v>
      </c>
      <c r="JU33" s="103" t="str">
        <f>'Debt &amp; Refi'!JO39</f>
        <v>#N/A</v>
      </c>
      <c r="JV33" s="103" t="str">
        <f>'Debt &amp; Refi'!JP39</f>
        <v>#N/A</v>
      </c>
      <c r="JW33" s="103" t="str">
        <f>'Debt &amp; Refi'!JQ39</f>
        <v>#N/A</v>
      </c>
      <c r="JX33" s="103" t="str">
        <f>'Debt &amp; Refi'!JR39</f>
        <v>#N/A</v>
      </c>
      <c r="JY33" s="103" t="str">
        <f>'Debt &amp; Refi'!JS39</f>
        <v>#N/A</v>
      </c>
      <c r="JZ33" s="103" t="str">
        <f>'Debt &amp; Refi'!JT39</f>
        <v>#N/A</v>
      </c>
      <c r="KA33" s="103" t="str">
        <f>'Debt &amp; Refi'!JU39</f>
        <v>#N/A</v>
      </c>
      <c r="KB33" s="103" t="str">
        <f>'Debt &amp; Refi'!JV39</f>
        <v>#N/A</v>
      </c>
      <c r="KC33" s="103" t="str">
        <f>'Debt &amp; Refi'!JW39</f>
        <v>#N/A</v>
      </c>
      <c r="KD33" s="103" t="str">
        <f>'Debt &amp; Refi'!JX39</f>
        <v>#N/A</v>
      </c>
      <c r="KE33" s="103" t="str">
        <f>'Debt &amp; Refi'!JY39</f>
        <v>#N/A</v>
      </c>
      <c r="KF33" s="103" t="str">
        <f>'Debt &amp; Refi'!JZ39</f>
        <v>#N/A</v>
      </c>
      <c r="KG33" s="103" t="str">
        <f>'Debt &amp; Refi'!KA39</f>
        <v>#N/A</v>
      </c>
      <c r="KH33" s="103" t="str">
        <f>'Debt &amp; Refi'!KB39</f>
        <v>#N/A</v>
      </c>
      <c r="KI33" s="103" t="str">
        <f>'Debt &amp; Refi'!KC39</f>
        <v>#N/A</v>
      </c>
      <c r="KJ33" s="103" t="str">
        <f>'Debt &amp; Refi'!KD39</f>
        <v>#N/A</v>
      </c>
      <c r="KK33" s="103" t="str">
        <f>'Debt &amp; Refi'!KE39</f>
        <v>#N/A</v>
      </c>
      <c r="KL33" s="103" t="str">
        <f>'Debt &amp; Refi'!KF39</f>
        <v>#N/A</v>
      </c>
      <c r="KM33" s="103" t="str">
        <f>'Debt &amp; Refi'!KG39</f>
        <v>#N/A</v>
      </c>
      <c r="KN33" s="103" t="str">
        <f>'Debt &amp; Refi'!KH39</f>
        <v>#N/A</v>
      </c>
      <c r="KO33" s="103" t="str">
        <f>'Debt &amp; Refi'!KI39</f>
        <v>#N/A</v>
      </c>
      <c r="KP33" s="103" t="str">
        <f>'Debt &amp; Refi'!KJ39</f>
        <v>#N/A</v>
      </c>
      <c r="KQ33" s="103" t="str">
        <f>'Debt &amp; Refi'!KK39</f>
        <v>#N/A</v>
      </c>
      <c r="KR33" s="103" t="str">
        <f>'Debt &amp; Refi'!KL39</f>
        <v>#N/A</v>
      </c>
      <c r="KS33" s="103" t="str">
        <f>'Debt &amp; Refi'!KM39</f>
        <v>#N/A</v>
      </c>
      <c r="KT33" s="103" t="str">
        <f>'Debt &amp; Refi'!KN39</f>
        <v>#N/A</v>
      </c>
      <c r="KU33" s="103" t="str">
        <f>'Debt &amp; Refi'!KO39</f>
        <v>#N/A</v>
      </c>
      <c r="KV33" s="103" t="str">
        <f>'Debt &amp; Refi'!KP39</f>
        <v>#N/A</v>
      </c>
      <c r="KW33" s="103" t="str">
        <f>'Debt &amp; Refi'!KQ39</f>
        <v>#N/A</v>
      </c>
      <c r="KX33" s="103" t="str">
        <f>'Debt &amp; Refi'!KR39</f>
        <v>#N/A</v>
      </c>
      <c r="KY33" s="103" t="str">
        <f>'Debt &amp; Refi'!KS39</f>
        <v>#N/A</v>
      </c>
      <c r="KZ33" s="103" t="str">
        <f>'Debt &amp; Refi'!KT39</f>
        <v>#N/A</v>
      </c>
      <c r="LA33" s="103" t="str">
        <f>'Debt &amp; Refi'!KU39</f>
        <v>#N/A</v>
      </c>
      <c r="LB33" s="103" t="str">
        <f>'Debt &amp; Refi'!KV39</f>
        <v>#N/A</v>
      </c>
      <c r="LC33" s="103" t="str">
        <f>'Debt &amp; Refi'!KW39</f>
        <v>#N/A</v>
      </c>
      <c r="LD33" s="103" t="str">
        <f>'Debt &amp; Refi'!KX39</f>
        <v>#N/A</v>
      </c>
      <c r="LE33" s="103" t="str">
        <f>'Debt &amp; Refi'!KY39</f>
        <v>#N/A</v>
      </c>
      <c r="LF33" s="103" t="str">
        <f>'Debt &amp; Refi'!KZ39</f>
        <v>#N/A</v>
      </c>
      <c r="LG33" s="103" t="str">
        <f>'Debt &amp; Refi'!LA39</f>
        <v>#N/A</v>
      </c>
      <c r="LH33" s="103" t="str">
        <f>'Debt &amp; Refi'!LB39</f>
        <v>#N/A</v>
      </c>
      <c r="LI33" s="103" t="str">
        <f>'Debt &amp; Refi'!LC39</f>
        <v>#N/A</v>
      </c>
      <c r="LJ33" s="103" t="str">
        <f>'Debt &amp; Refi'!LD39</f>
        <v>#N/A</v>
      </c>
      <c r="LK33" s="103" t="str">
        <f>'Debt &amp; Refi'!LE39</f>
        <v>#N/A</v>
      </c>
      <c r="LL33" s="103" t="str">
        <f>'Debt &amp; Refi'!LF39</f>
        <v>#N/A</v>
      </c>
      <c r="LM33" s="103" t="str">
        <f>'Debt &amp; Refi'!LG39</f>
        <v>#N/A</v>
      </c>
      <c r="LN33" s="103" t="str">
        <f>'Debt &amp; Refi'!LH39</f>
        <v>#N/A</v>
      </c>
      <c r="LO33" s="103" t="str">
        <f>'Debt &amp; Refi'!LI39</f>
        <v>#N/A</v>
      </c>
      <c r="LP33" s="103" t="str">
        <f>'Debt &amp; Refi'!LJ39</f>
        <v>#N/A</v>
      </c>
      <c r="LQ33" s="103" t="str">
        <f>'Debt &amp; Refi'!LK39</f>
        <v>#N/A</v>
      </c>
      <c r="LR33" s="103" t="str">
        <f>'Debt &amp; Refi'!LL39</f>
        <v>#N/A</v>
      </c>
      <c r="LS33" s="103" t="str">
        <f>'Debt &amp; Refi'!LM39</f>
        <v>#N/A</v>
      </c>
      <c r="LT33" s="103" t="str">
        <f>'Debt &amp; Refi'!LN39</f>
        <v>#N/A</v>
      </c>
      <c r="LU33" s="103" t="str">
        <f>'Debt &amp; Refi'!LO39</f>
        <v>#N/A</v>
      </c>
      <c r="LV33" s="103" t="str">
        <f>'Debt &amp; Refi'!LP39</f>
        <v>#N/A</v>
      </c>
      <c r="LW33" s="103" t="str">
        <f>'Debt &amp; Refi'!LQ39</f>
        <v>#N/A</v>
      </c>
      <c r="LX33" s="103" t="str">
        <f>'Debt &amp; Refi'!LR39</f>
        <v>#N/A</v>
      </c>
      <c r="LY33" s="103" t="str">
        <f>'Debt &amp; Refi'!LS39</f>
        <v>#N/A</v>
      </c>
      <c r="LZ33" s="103" t="str">
        <f>'Debt &amp; Refi'!LT39</f>
        <v>#N/A</v>
      </c>
      <c r="MA33" s="103" t="str">
        <f>'Debt &amp; Refi'!LU39</f>
        <v>#N/A</v>
      </c>
      <c r="MB33" s="103" t="str">
        <f>'Debt &amp; Refi'!LV39</f>
        <v>#N/A</v>
      </c>
      <c r="MC33" s="103" t="str">
        <f>'Debt &amp; Refi'!LW39</f>
        <v>#N/A</v>
      </c>
      <c r="MD33" s="103" t="str">
        <f>'Debt &amp; Refi'!LX39</f>
        <v>#N/A</v>
      </c>
      <c r="ME33" s="103" t="str">
        <f>'Debt &amp; Refi'!LY39</f>
        <v>#N/A</v>
      </c>
      <c r="MF33" s="103" t="str">
        <f>'Debt &amp; Refi'!LZ39</f>
        <v>#N/A</v>
      </c>
      <c r="MG33" s="103" t="str">
        <f>'Debt &amp; Refi'!MA39</f>
        <v>#N/A</v>
      </c>
      <c r="MH33" s="103" t="str">
        <f>'Debt &amp; Refi'!MB39</f>
        <v>#N/A</v>
      </c>
      <c r="MI33" s="103" t="str">
        <f>'Debt &amp; Refi'!MC39</f>
        <v>#N/A</v>
      </c>
      <c r="MJ33" s="103" t="str">
        <f>'Debt &amp; Refi'!MD39</f>
        <v>#N/A</v>
      </c>
      <c r="MK33" s="103" t="str">
        <f>'Debt &amp; Refi'!ME39</f>
        <v>#N/A</v>
      </c>
      <c r="ML33" s="103" t="str">
        <f>'Debt &amp; Refi'!MF39</f>
        <v>#N/A</v>
      </c>
      <c r="MM33" s="103" t="str">
        <f>'Debt &amp; Refi'!MG39</f>
        <v>#N/A</v>
      </c>
      <c r="MN33" s="103" t="str">
        <f>'Debt &amp; Refi'!MH39</f>
        <v>#N/A</v>
      </c>
      <c r="MO33" s="103" t="str">
        <f>'Debt &amp; Refi'!MI39</f>
        <v>#N/A</v>
      </c>
      <c r="MP33" s="103" t="str">
        <f>'Debt &amp; Refi'!MJ39</f>
        <v>#N/A</v>
      </c>
      <c r="MQ33" s="103" t="str">
        <f>'Debt &amp; Refi'!MK39</f>
        <v>#N/A</v>
      </c>
      <c r="MR33" s="103" t="str">
        <f>'Debt &amp; Refi'!ML39</f>
        <v>#N/A</v>
      </c>
      <c r="MS33" s="103" t="str">
        <f>'Debt &amp; Refi'!MM39</f>
        <v>#N/A</v>
      </c>
      <c r="MT33" s="103" t="str">
        <f>'Debt &amp; Refi'!MN39</f>
        <v>#N/A</v>
      </c>
      <c r="MU33" s="103" t="str">
        <f>'Debt &amp; Refi'!MO39</f>
        <v>#N/A</v>
      </c>
      <c r="MV33" s="103" t="str">
        <f>'Debt &amp; Refi'!MP39</f>
        <v>#N/A</v>
      </c>
      <c r="MW33" s="103" t="str">
        <f>'Debt &amp; Refi'!MQ39</f>
        <v>#N/A</v>
      </c>
      <c r="MX33" s="103" t="str">
        <f>'Debt &amp; Refi'!MR39</f>
        <v>#N/A</v>
      </c>
      <c r="MY33" s="103" t="str">
        <f>'Debt &amp; Refi'!MS39</f>
        <v>#N/A</v>
      </c>
      <c r="MZ33" s="103" t="str">
        <f>'Debt &amp; Refi'!MT39</f>
        <v>#N/A</v>
      </c>
      <c r="NA33" s="103" t="str">
        <f>'Debt &amp; Refi'!MU39</f>
        <v>#N/A</v>
      </c>
      <c r="NB33" s="103" t="str">
        <f>'Debt &amp; Refi'!MV39</f>
        <v>#N/A</v>
      </c>
      <c r="NC33" s="103" t="str">
        <f>'Debt &amp; Refi'!MW39</f>
        <v>#N/A</v>
      </c>
      <c r="ND33" s="103" t="str">
        <f>'Debt &amp; Refi'!MX39</f>
        <v>#N/A</v>
      </c>
      <c r="NE33" s="103" t="str">
        <f>'Debt &amp; Refi'!MY39</f>
        <v>#N/A</v>
      </c>
      <c r="NF33" s="103" t="str">
        <f>'Debt &amp; Refi'!MZ39</f>
        <v>#N/A</v>
      </c>
      <c r="NG33" s="103" t="str">
        <f>'Debt &amp; Refi'!NA39</f>
        <v>#N/A</v>
      </c>
      <c r="NH33" s="103" t="str">
        <f>'Debt &amp; Refi'!NB39</f>
        <v>#N/A</v>
      </c>
      <c r="NI33" s="103" t="str">
        <f>'Debt &amp; Refi'!NC39</f>
        <v>#N/A</v>
      </c>
      <c r="NJ33" s="103" t="str">
        <f>'Debt &amp; Refi'!ND39</f>
        <v>#N/A</v>
      </c>
      <c r="NK33" s="103" t="str">
        <f>'Debt &amp; Refi'!NE39</f>
        <v>#N/A</v>
      </c>
      <c r="NL33" s="103" t="str">
        <f>'Debt &amp; Refi'!NF39</f>
        <v>#N/A</v>
      </c>
      <c r="NM33" s="103" t="str">
        <f>'Debt &amp; Refi'!NG39</f>
        <v>#N/A</v>
      </c>
      <c r="NN33" s="103" t="str">
        <f>'Debt &amp; Refi'!NH39</f>
        <v>#N/A</v>
      </c>
      <c r="NO33" s="46" t="str">
        <f>'Debt &amp; Refi'!NI39</f>
        <v>x</v>
      </c>
    </row>
    <row r="34" ht="19.5" customHeight="1">
      <c r="A34" s="186"/>
      <c r="B34" s="186" t="s">
        <v>277</v>
      </c>
      <c r="C34" s="206" t="s">
        <v>253</v>
      </c>
      <c r="D34" s="187" t="s">
        <v>278</v>
      </c>
      <c r="E34" s="186"/>
      <c r="F34" s="186"/>
      <c r="G34" s="186"/>
      <c r="H34" s="186"/>
      <c r="I34" s="186"/>
      <c r="J34" s="185"/>
      <c r="K34" s="185"/>
      <c r="L34" s="185"/>
      <c r="M34" s="46" t="s">
        <v>212</v>
      </c>
      <c r="O34" s="108">
        <f>'Debt &amp; Refi'!I40</f>
        <v>0</v>
      </c>
      <c r="P34" s="108">
        <f>'Debt &amp; Refi'!J40</f>
        <v>0</v>
      </c>
      <c r="Q34" s="108">
        <f>'Debt &amp; Refi'!K40</f>
        <v>0</v>
      </c>
      <c r="R34" s="108">
        <f>'Debt &amp; Refi'!L40</f>
        <v>0</v>
      </c>
      <c r="S34" s="108">
        <f>'Debt &amp; Refi'!M40</f>
        <v>0</v>
      </c>
      <c r="T34" s="108">
        <f>'Debt &amp; Refi'!N40</f>
        <v>0</v>
      </c>
      <c r="U34" s="108">
        <f>'Debt &amp; Refi'!O40</f>
        <v>0</v>
      </c>
      <c r="V34" s="108">
        <f>'Debt &amp; Refi'!P40</f>
        <v>0</v>
      </c>
      <c r="W34" s="108">
        <f>'Debt &amp; Refi'!Q40</f>
        <v>0</v>
      </c>
      <c r="X34" s="108">
        <f>'Debt &amp; Refi'!R40</f>
        <v>0</v>
      </c>
      <c r="Y34" s="108">
        <f>'Debt &amp; Refi'!S40</f>
        <v>0</v>
      </c>
      <c r="Z34" s="108">
        <f>'Debt &amp; Refi'!T40</f>
        <v>0</v>
      </c>
      <c r="AA34" s="108">
        <f>'Debt &amp; Refi'!U40</f>
        <v>0</v>
      </c>
      <c r="AB34" s="108">
        <f>'Debt &amp; Refi'!V40</f>
        <v>0</v>
      </c>
      <c r="AC34" s="108">
        <f>'Debt &amp; Refi'!W40</f>
        <v>0</v>
      </c>
      <c r="AD34" s="108">
        <f>'Debt &amp; Refi'!X40</f>
        <v>0</v>
      </c>
      <c r="AE34" s="108">
        <f>'Debt &amp; Refi'!Y40</f>
        <v>0</v>
      </c>
      <c r="AF34" s="108">
        <f>'Debt &amp; Refi'!Z40</f>
        <v>0</v>
      </c>
      <c r="AG34" s="108">
        <f>'Debt &amp; Refi'!AA40</f>
        <v>0</v>
      </c>
      <c r="AH34" s="108">
        <f>'Debt &amp; Refi'!AB40</f>
        <v>0</v>
      </c>
      <c r="AI34" s="108">
        <f>'Debt &amp; Refi'!AC40</f>
        <v>0</v>
      </c>
      <c r="AJ34" s="108">
        <f>'Debt &amp; Refi'!AD40</f>
        <v>0</v>
      </c>
      <c r="AK34" s="108">
        <f>'Debt &amp; Refi'!AE40</f>
        <v>0</v>
      </c>
      <c r="AL34" s="108">
        <f>'Debt &amp; Refi'!AF40</f>
        <v>0</v>
      </c>
      <c r="AM34" s="108">
        <f>'Debt &amp; Refi'!AG40</f>
        <v>0</v>
      </c>
      <c r="AN34" s="108">
        <f>'Debt &amp; Refi'!AH40</f>
        <v>0</v>
      </c>
      <c r="AO34" s="108">
        <f>'Debt &amp; Refi'!AI40</f>
        <v>0</v>
      </c>
      <c r="AP34" s="108">
        <f>'Debt &amp; Refi'!AJ40</f>
        <v>0</v>
      </c>
      <c r="AQ34" s="108">
        <f>'Debt &amp; Refi'!AK40</f>
        <v>0</v>
      </c>
      <c r="AR34" s="108">
        <f>'Debt &amp; Refi'!AL40</f>
        <v>0</v>
      </c>
      <c r="AS34" s="108">
        <f>'Debt &amp; Refi'!AM40</f>
        <v>0</v>
      </c>
      <c r="AT34" s="108">
        <f>'Debt &amp; Refi'!AN40</f>
        <v>0</v>
      </c>
      <c r="AU34" s="108">
        <f>'Debt &amp; Refi'!AO40</f>
        <v>0</v>
      </c>
      <c r="AV34" s="108">
        <f>'Debt &amp; Refi'!AP40</f>
        <v>0</v>
      </c>
      <c r="AW34" s="108">
        <f>'Debt &amp; Refi'!AQ40</f>
        <v>0</v>
      </c>
      <c r="AX34" s="108">
        <f>'Debt &amp; Refi'!AR40</f>
        <v>0</v>
      </c>
      <c r="AY34" s="108">
        <f>'Debt &amp; Refi'!AS40</f>
        <v>0</v>
      </c>
      <c r="AZ34" s="108">
        <f>'Debt &amp; Refi'!AT40</f>
        <v>0</v>
      </c>
      <c r="BA34" s="108">
        <f>'Debt &amp; Refi'!AU40</f>
        <v>0</v>
      </c>
      <c r="BB34" s="108">
        <f>'Debt &amp; Refi'!AV40</f>
        <v>0</v>
      </c>
      <c r="BC34" s="108">
        <f>'Debt &amp; Refi'!AW40</f>
        <v>0</v>
      </c>
      <c r="BD34" s="108">
        <f>'Debt &amp; Refi'!AX40</f>
        <v>0</v>
      </c>
      <c r="BE34" s="108">
        <f>'Debt &amp; Refi'!AY40</f>
        <v>0</v>
      </c>
      <c r="BF34" s="108">
        <f>'Debt &amp; Refi'!AZ40</f>
        <v>0</v>
      </c>
      <c r="BG34" s="108">
        <f>'Debt &amp; Refi'!BA40</f>
        <v>0</v>
      </c>
      <c r="BH34" s="108">
        <f>'Debt &amp; Refi'!BB40</f>
        <v>0</v>
      </c>
      <c r="BI34" s="108">
        <f>'Debt &amp; Refi'!BC40</f>
        <v>0</v>
      </c>
      <c r="BJ34" s="108">
        <f>'Debt &amp; Refi'!BD40</f>
        <v>0</v>
      </c>
      <c r="BK34" s="108">
        <f>'Debt &amp; Refi'!BE40</f>
        <v>0</v>
      </c>
      <c r="BL34" s="108">
        <f>'Debt &amp; Refi'!BF40</f>
        <v>37894.50764</v>
      </c>
      <c r="BM34" s="108">
        <f>'Debt &amp; Refi'!BG40</f>
        <v>38032.46523</v>
      </c>
      <c r="BN34" s="108">
        <f>'Debt &amp; Refi'!BH40</f>
        <v>38166.57871</v>
      </c>
      <c r="BO34" s="108">
        <f>'Debt &amp; Refi'!BI40</f>
        <v>38303.93845</v>
      </c>
      <c r="BP34" s="108">
        <f>'Debt &amp; Refi'!BJ40</f>
        <v>0</v>
      </c>
      <c r="BQ34" s="108">
        <f>'Debt &amp; Refi'!BK40</f>
        <v>0</v>
      </c>
      <c r="BR34" s="108">
        <f>'Debt &amp; Refi'!BL40</f>
        <v>0</v>
      </c>
      <c r="BS34" s="108">
        <f>'Debt &amp; Refi'!BM40</f>
        <v>0</v>
      </c>
      <c r="BT34" s="108">
        <f>'Debt &amp; Refi'!BN40</f>
        <v>0</v>
      </c>
      <c r="BU34" s="108">
        <f>'Debt &amp; Refi'!BO40</f>
        <v>0</v>
      </c>
      <c r="BV34" s="108">
        <f>'Debt &amp; Refi'!BP40</f>
        <v>0</v>
      </c>
      <c r="BW34" s="108">
        <f>'Debt &amp; Refi'!BQ40</f>
        <v>0</v>
      </c>
      <c r="BX34" s="108">
        <f>'Debt &amp; Refi'!BR40</f>
        <v>0</v>
      </c>
      <c r="BY34" s="108">
        <f>'Debt &amp; Refi'!BS40</f>
        <v>0</v>
      </c>
      <c r="BZ34" s="108">
        <f>'Debt &amp; Refi'!BT40</f>
        <v>0</v>
      </c>
      <c r="CA34" s="108">
        <f>'Debt &amp; Refi'!BU40</f>
        <v>0</v>
      </c>
      <c r="CB34" s="108">
        <f>'Debt &amp; Refi'!BV40</f>
        <v>0</v>
      </c>
      <c r="CC34" s="108">
        <f>'Debt &amp; Refi'!BW40</f>
        <v>0</v>
      </c>
      <c r="CD34" s="108">
        <f>'Debt &amp; Refi'!BX40</f>
        <v>0</v>
      </c>
      <c r="CE34" s="108">
        <f>'Debt &amp; Refi'!BY40</f>
        <v>0</v>
      </c>
      <c r="CF34" s="108">
        <f>'Debt &amp; Refi'!BZ40</f>
        <v>0</v>
      </c>
      <c r="CG34" s="108">
        <f>'Debt &amp; Refi'!CA40</f>
        <v>0</v>
      </c>
      <c r="CH34" s="108">
        <f>'Debt &amp; Refi'!CB40</f>
        <v>0</v>
      </c>
      <c r="CI34" s="108">
        <f>'Debt &amp; Refi'!CC40</f>
        <v>0</v>
      </c>
      <c r="CJ34" s="108">
        <f>'Debt &amp; Refi'!CD40</f>
        <v>0</v>
      </c>
      <c r="CK34" s="108">
        <f>'Debt &amp; Refi'!CE40</f>
        <v>0</v>
      </c>
      <c r="CL34" s="108">
        <f>'Debt &amp; Refi'!CF40</f>
        <v>0</v>
      </c>
      <c r="CM34" s="108">
        <f>'Debt &amp; Refi'!CG40</f>
        <v>0</v>
      </c>
      <c r="CN34" s="108">
        <f>'Debt &amp; Refi'!CH40</f>
        <v>0</v>
      </c>
      <c r="CO34" s="108">
        <f>'Debt &amp; Refi'!CI40</f>
        <v>0</v>
      </c>
      <c r="CP34" s="108">
        <f>'Debt &amp; Refi'!CJ40</f>
        <v>0</v>
      </c>
      <c r="CQ34" s="108">
        <f>'Debt &amp; Refi'!CK40</f>
        <v>0</v>
      </c>
      <c r="CR34" s="108">
        <f>'Debt &amp; Refi'!CL40</f>
        <v>0</v>
      </c>
      <c r="CS34" s="108">
        <f>'Debt &amp; Refi'!CM40</f>
        <v>0</v>
      </c>
      <c r="CT34" s="108">
        <f>'Debt &amp; Refi'!CN40</f>
        <v>0</v>
      </c>
      <c r="CU34" s="108">
        <f>'Debt &amp; Refi'!CO40</f>
        <v>0</v>
      </c>
      <c r="CV34" s="108">
        <f>'Debt &amp; Refi'!CP40</f>
        <v>0</v>
      </c>
      <c r="CW34" s="108">
        <f>'Debt &amp; Refi'!CQ40</f>
        <v>0</v>
      </c>
      <c r="CX34" s="108">
        <f>'Debt &amp; Refi'!CR40</f>
        <v>0</v>
      </c>
      <c r="CY34" s="108">
        <f>'Debt &amp; Refi'!CS40</f>
        <v>0</v>
      </c>
      <c r="CZ34" s="108">
        <f>'Debt &amp; Refi'!CT40</f>
        <v>0</v>
      </c>
      <c r="DA34" s="108">
        <f>'Debt &amp; Refi'!CU40</f>
        <v>0</v>
      </c>
      <c r="DB34" s="108">
        <f>'Debt &amp; Refi'!CV40</f>
        <v>0</v>
      </c>
      <c r="DC34" s="108">
        <f>'Debt &amp; Refi'!CW40</f>
        <v>0</v>
      </c>
      <c r="DD34" s="108">
        <f>'Debt &amp; Refi'!CX40</f>
        <v>0</v>
      </c>
      <c r="DE34" s="108">
        <f>'Debt &amp; Refi'!CY40</f>
        <v>0</v>
      </c>
      <c r="DF34" s="108">
        <f>'Debt &amp; Refi'!CZ40</f>
        <v>0</v>
      </c>
      <c r="DG34" s="108">
        <f>'Debt &amp; Refi'!DA40</f>
        <v>0</v>
      </c>
      <c r="DH34" s="108">
        <f>'Debt &amp; Refi'!DB40</f>
        <v>0</v>
      </c>
      <c r="DI34" s="108">
        <f>'Debt &amp; Refi'!DC40</f>
        <v>0</v>
      </c>
      <c r="DJ34" s="108">
        <f>'Debt &amp; Refi'!DD40</f>
        <v>0</v>
      </c>
      <c r="DK34" s="108">
        <f>'Debt &amp; Refi'!DE40</f>
        <v>0</v>
      </c>
      <c r="DL34" s="108">
        <f>'Debt &amp; Refi'!DF40</f>
        <v>0</v>
      </c>
      <c r="DM34" s="108">
        <f>'Debt &amp; Refi'!DG40</f>
        <v>0</v>
      </c>
      <c r="DN34" s="108">
        <f>'Debt &amp; Refi'!DH40</f>
        <v>0</v>
      </c>
      <c r="DO34" s="108">
        <f>'Debt &amp; Refi'!DI40</f>
        <v>0</v>
      </c>
      <c r="DP34" s="108">
        <f>'Debt &amp; Refi'!DJ40</f>
        <v>0</v>
      </c>
      <c r="DQ34" s="108">
        <f>'Debt &amp; Refi'!DK40</f>
        <v>0</v>
      </c>
      <c r="DR34" s="108">
        <f>'Debt &amp; Refi'!DL40</f>
        <v>0</v>
      </c>
      <c r="DS34" s="108">
        <f>'Debt &amp; Refi'!DM40</f>
        <v>0</v>
      </c>
      <c r="DT34" s="108">
        <f>'Debt &amp; Refi'!DN40</f>
        <v>0</v>
      </c>
      <c r="DU34" s="108">
        <f>'Debt &amp; Refi'!DO40</f>
        <v>0</v>
      </c>
      <c r="DV34" s="108">
        <f>'Debt &amp; Refi'!DP40</f>
        <v>0</v>
      </c>
      <c r="DW34" s="108">
        <f>'Debt &amp; Refi'!DQ40</f>
        <v>0</v>
      </c>
      <c r="DX34" s="108">
        <f>'Debt &amp; Refi'!DR40</f>
        <v>0</v>
      </c>
      <c r="DY34" s="108">
        <f>'Debt &amp; Refi'!DS40</f>
        <v>0</v>
      </c>
      <c r="DZ34" s="108">
        <f>'Debt &amp; Refi'!DT40</f>
        <v>0</v>
      </c>
      <c r="EA34" s="108">
        <f>'Debt &amp; Refi'!DU40</f>
        <v>0</v>
      </c>
      <c r="EB34" s="108">
        <f>'Debt &amp; Refi'!DV40</f>
        <v>0</v>
      </c>
      <c r="EC34" s="108">
        <f>'Debt &amp; Refi'!DW40</f>
        <v>0</v>
      </c>
      <c r="ED34" s="108">
        <f>'Debt &amp; Refi'!DX40</f>
        <v>0</v>
      </c>
      <c r="EE34" s="108">
        <f>'Debt &amp; Refi'!DY40</f>
        <v>0</v>
      </c>
      <c r="EF34" s="108">
        <f>'Debt &amp; Refi'!DZ40</f>
        <v>0</v>
      </c>
      <c r="EG34" s="108">
        <f>'Debt &amp; Refi'!EA40</f>
        <v>0</v>
      </c>
      <c r="EH34" s="108">
        <f>'Debt &amp; Refi'!EB40</f>
        <v>0</v>
      </c>
      <c r="EI34" s="108" t="str">
        <f>'Debt &amp; Refi'!EC40</f>
        <v>#N/A</v>
      </c>
      <c r="EJ34" s="108" t="str">
        <f>'Debt &amp; Refi'!ED40</f>
        <v>#N/A</v>
      </c>
      <c r="EK34" s="108" t="str">
        <f>'Debt &amp; Refi'!EE40</f>
        <v>#N/A</v>
      </c>
      <c r="EL34" s="108" t="str">
        <f>'Debt &amp; Refi'!EF40</f>
        <v>#N/A</v>
      </c>
      <c r="EM34" s="108" t="str">
        <f>'Debt &amp; Refi'!EG40</f>
        <v>#N/A</v>
      </c>
      <c r="EN34" s="108" t="str">
        <f>'Debt &amp; Refi'!EH40</f>
        <v>#N/A</v>
      </c>
      <c r="EO34" s="108" t="str">
        <f>'Debt &amp; Refi'!EI40</f>
        <v>#N/A</v>
      </c>
      <c r="EP34" s="108" t="str">
        <f>'Debt &amp; Refi'!EJ40</f>
        <v>#N/A</v>
      </c>
      <c r="EQ34" s="108" t="str">
        <f>'Debt &amp; Refi'!EK40</f>
        <v>#N/A</v>
      </c>
      <c r="ER34" s="108" t="str">
        <f>'Debt &amp; Refi'!EL40</f>
        <v>#N/A</v>
      </c>
      <c r="ES34" s="108" t="str">
        <f>'Debt &amp; Refi'!EM40</f>
        <v>#N/A</v>
      </c>
      <c r="ET34" s="108" t="str">
        <f>'Debt &amp; Refi'!EN40</f>
        <v>#N/A</v>
      </c>
      <c r="EU34" s="108" t="str">
        <f>'Debt &amp; Refi'!EO40</f>
        <v>#N/A</v>
      </c>
      <c r="EV34" s="108" t="str">
        <f>'Debt &amp; Refi'!EP40</f>
        <v>#N/A</v>
      </c>
      <c r="EW34" s="108" t="str">
        <f>'Debt &amp; Refi'!EQ40</f>
        <v>#N/A</v>
      </c>
      <c r="EX34" s="108" t="str">
        <f>'Debt &amp; Refi'!ER40</f>
        <v>#N/A</v>
      </c>
      <c r="EY34" s="108" t="str">
        <f>'Debt &amp; Refi'!ES40</f>
        <v>#N/A</v>
      </c>
      <c r="EZ34" s="108" t="str">
        <f>'Debt &amp; Refi'!ET40</f>
        <v>#N/A</v>
      </c>
      <c r="FA34" s="108" t="str">
        <f>'Debt &amp; Refi'!EU40</f>
        <v>#N/A</v>
      </c>
      <c r="FB34" s="108" t="str">
        <f>'Debt &amp; Refi'!EV40</f>
        <v>#N/A</v>
      </c>
      <c r="FC34" s="108" t="str">
        <f>'Debt &amp; Refi'!EW40</f>
        <v>#N/A</v>
      </c>
      <c r="FD34" s="108" t="str">
        <f>'Debt &amp; Refi'!EX40</f>
        <v>#N/A</v>
      </c>
      <c r="FE34" s="108" t="str">
        <f>'Debt &amp; Refi'!EY40</f>
        <v>#N/A</v>
      </c>
      <c r="FF34" s="108" t="str">
        <f>'Debt &amp; Refi'!EZ40</f>
        <v>#N/A</v>
      </c>
      <c r="FG34" s="108" t="str">
        <f>'Debt &amp; Refi'!FA40</f>
        <v>#N/A</v>
      </c>
      <c r="FH34" s="108" t="str">
        <f>'Debt &amp; Refi'!FB40</f>
        <v>#N/A</v>
      </c>
      <c r="FI34" s="108" t="str">
        <f>'Debt &amp; Refi'!FC40</f>
        <v>#N/A</v>
      </c>
      <c r="FJ34" s="108" t="str">
        <f>'Debt &amp; Refi'!FD40</f>
        <v>#N/A</v>
      </c>
      <c r="FK34" s="108" t="str">
        <f>'Debt &amp; Refi'!FE40</f>
        <v>#N/A</v>
      </c>
      <c r="FL34" s="108" t="str">
        <f>'Debt &amp; Refi'!FF40</f>
        <v>#N/A</v>
      </c>
      <c r="FM34" s="108" t="str">
        <f>'Debt &amp; Refi'!FG40</f>
        <v>#N/A</v>
      </c>
      <c r="FN34" s="108" t="str">
        <f>'Debt &amp; Refi'!FH40</f>
        <v>#N/A</v>
      </c>
      <c r="FO34" s="108" t="str">
        <f>'Debt &amp; Refi'!FI40</f>
        <v>#N/A</v>
      </c>
      <c r="FP34" s="108" t="str">
        <f>'Debt &amp; Refi'!FJ40</f>
        <v>#N/A</v>
      </c>
      <c r="FQ34" s="108" t="str">
        <f>'Debt &amp; Refi'!FK40</f>
        <v>#N/A</v>
      </c>
      <c r="FR34" s="108" t="str">
        <f>'Debt &amp; Refi'!FL40</f>
        <v>#N/A</v>
      </c>
      <c r="FS34" s="108" t="str">
        <f>'Debt &amp; Refi'!FM40</f>
        <v>#N/A</v>
      </c>
      <c r="FT34" s="108" t="str">
        <f>'Debt &amp; Refi'!FN40</f>
        <v>#N/A</v>
      </c>
      <c r="FU34" s="108" t="str">
        <f>'Debt &amp; Refi'!FO40</f>
        <v>#N/A</v>
      </c>
      <c r="FV34" s="108" t="str">
        <f>'Debt &amp; Refi'!FP40</f>
        <v>#N/A</v>
      </c>
      <c r="FW34" s="108" t="str">
        <f>'Debt &amp; Refi'!FQ40</f>
        <v>#N/A</v>
      </c>
      <c r="FX34" s="108" t="str">
        <f>'Debt &amp; Refi'!FR40</f>
        <v>#N/A</v>
      </c>
      <c r="FY34" s="108" t="str">
        <f>'Debt &amp; Refi'!FS40</f>
        <v>#N/A</v>
      </c>
      <c r="FZ34" s="108" t="str">
        <f>'Debt &amp; Refi'!FT40</f>
        <v>#N/A</v>
      </c>
      <c r="GA34" s="108" t="str">
        <f>'Debt &amp; Refi'!FU40</f>
        <v>#N/A</v>
      </c>
      <c r="GB34" s="108" t="str">
        <f>'Debt &amp; Refi'!FV40</f>
        <v>#N/A</v>
      </c>
      <c r="GC34" s="108" t="str">
        <f>'Debt &amp; Refi'!FW40</f>
        <v>#N/A</v>
      </c>
      <c r="GD34" s="108" t="str">
        <f>'Debt &amp; Refi'!FX40</f>
        <v>#N/A</v>
      </c>
      <c r="GE34" s="108" t="str">
        <f>'Debt &amp; Refi'!FY40</f>
        <v>#N/A</v>
      </c>
      <c r="GF34" s="108" t="str">
        <f>'Debt &amp; Refi'!FZ40</f>
        <v>#N/A</v>
      </c>
      <c r="GG34" s="108" t="str">
        <f>'Debt &amp; Refi'!GA40</f>
        <v>#N/A</v>
      </c>
      <c r="GH34" s="108" t="str">
        <f>'Debt &amp; Refi'!GB40</f>
        <v>#N/A</v>
      </c>
      <c r="GI34" s="108" t="str">
        <f>'Debt &amp; Refi'!GC40</f>
        <v>#N/A</v>
      </c>
      <c r="GJ34" s="108" t="str">
        <f>'Debt &amp; Refi'!GD40</f>
        <v>#N/A</v>
      </c>
      <c r="GK34" s="108" t="str">
        <f>'Debt &amp; Refi'!GE40</f>
        <v>#N/A</v>
      </c>
      <c r="GL34" s="108" t="str">
        <f>'Debt &amp; Refi'!GF40</f>
        <v>#N/A</v>
      </c>
      <c r="GM34" s="108" t="str">
        <f>'Debt &amp; Refi'!GG40</f>
        <v>#N/A</v>
      </c>
      <c r="GN34" s="108" t="str">
        <f>'Debt &amp; Refi'!GH40</f>
        <v>#N/A</v>
      </c>
      <c r="GO34" s="108" t="str">
        <f>'Debt &amp; Refi'!GI40</f>
        <v>#N/A</v>
      </c>
      <c r="GP34" s="108" t="str">
        <f>'Debt &amp; Refi'!GJ40</f>
        <v>#N/A</v>
      </c>
      <c r="GQ34" s="108" t="str">
        <f>'Debt &amp; Refi'!GK40</f>
        <v>#N/A</v>
      </c>
      <c r="GR34" s="108" t="str">
        <f>'Debt &amp; Refi'!GL40</f>
        <v>#N/A</v>
      </c>
      <c r="GS34" s="108" t="str">
        <f>'Debt &amp; Refi'!GM40</f>
        <v>#N/A</v>
      </c>
      <c r="GT34" s="108" t="str">
        <f>'Debt &amp; Refi'!GN40</f>
        <v>#N/A</v>
      </c>
      <c r="GU34" s="108" t="str">
        <f>'Debt &amp; Refi'!GO40</f>
        <v>#N/A</v>
      </c>
      <c r="GV34" s="108" t="str">
        <f>'Debt &amp; Refi'!GP40</f>
        <v>#N/A</v>
      </c>
      <c r="GW34" s="108" t="str">
        <f>'Debt &amp; Refi'!GQ40</f>
        <v>#N/A</v>
      </c>
      <c r="GX34" s="108" t="str">
        <f>'Debt &amp; Refi'!GR40</f>
        <v>#N/A</v>
      </c>
      <c r="GY34" s="108" t="str">
        <f>'Debt &amp; Refi'!GS40</f>
        <v>#N/A</v>
      </c>
      <c r="GZ34" s="108" t="str">
        <f>'Debt &amp; Refi'!GT40</f>
        <v>#N/A</v>
      </c>
      <c r="HA34" s="108" t="str">
        <f>'Debt &amp; Refi'!GU40</f>
        <v>#N/A</v>
      </c>
      <c r="HB34" s="108" t="str">
        <f>'Debt &amp; Refi'!GV40</f>
        <v>#N/A</v>
      </c>
      <c r="HC34" s="108" t="str">
        <f>'Debt &amp; Refi'!GW40</f>
        <v>#N/A</v>
      </c>
      <c r="HD34" s="108" t="str">
        <f>'Debt &amp; Refi'!GX40</f>
        <v>#N/A</v>
      </c>
      <c r="HE34" s="108" t="str">
        <f>'Debt &amp; Refi'!GY40</f>
        <v>#N/A</v>
      </c>
      <c r="HF34" s="108" t="str">
        <f>'Debt &amp; Refi'!GZ40</f>
        <v>#N/A</v>
      </c>
      <c r="HG34" s="108" t="str">
        <f>'Debt &amp; Refi'!HA40</f>
        <v>#N/A</v>
      </c>
      <c r="HH34" s="108" t="str">
        <f>'Debt &amp; Refi'!HB40</f>
        <v>#N/A</v>
      </c>
      <c r="HI34" s="108" t="str">
        <f>'Debt &amp; Refi'!HC40</f>
        <v>#N/A</v>
      </c>
      <c r="HJ34" s="108" t="str">
        <f>'Debt &amp; Refi'!HD40</f>
        <v>#N/A</v>
      </c>
      <c r="HK34" s="108" t="str">
        <f>'Debt &amp; Refi'!HE40</f>
        <v>#N/A</v>
      </c>
      <c r="HL34" s="108" t="str">
        <f>'Debt &amp; Refi'!HF40</f>
        <v>#N/A</v>
      </c>
      <c r="HM34" s="108" t="str">
        <f>'Debt &amp; Refi'!HG40</f>
        <v>#N/A</v>
      </c>
      <c r="HN34" s="108" t="str">
        <f>'Debt &amp; Refi'!HH40</f>
        <v>#N/A</v>
      </c>
      <c r="HO34" s="108" t="str">
        <f>'Debt &amp; Refi'!HI40</f>
        <v>#N/A</v>
      </c>
      <c r="HP34" s="108" t="str">
        <f>'Debt &amp; Refi'!HJ40</f>
        <v>#N/A</v>
      </c>
      <c r="HQ34" s="108" t="str">
        <f>'Debt &amp; Refi'!HK40</f>
        <v>#N/A</v>
      </c>
      <c r="HR34" s="108" t="str">
        <f>'Debt &amp; Refi'!HL40</f>
        <v>#N/A</v>
      </c>
      <c r="HS34" s="108" t="str">
        <f>'Debt &amp; Refi'!HM40</f>
        <v>#N/A</v>
      </c>
      <c r="HT34" s="108" t="str">
        <f>'Debt &amp; Refi'!HN40</f>
        <v>#N/A</v>
      </c>
      <c r="HU34" s="108" t="str">
        <f>'Debt &amp; Refi'!HO40</f>
        <v>#N/A</v>
      </c>
      <c r="HV34" s="108" t="str">
        <f>'Debt &amp; Refi'!HP40</f>
        <v>#N/A</v>
      </c>
      <c r="HW34" s="108" t="str">
        <f>'Debt &amp; Refi'!HQ40</f>
        <v>#N/A</v>
      </c>
      <c r="HX34" s="108" t="str">
        <f>'Debt &amp; Refi'!HR40</f>
        <v>#N/A</v>
      </c>
      <c r="HY34" s="108" t="str">
        <f>'Debt &amp; Refi'!HS40</f>
        <v>#N/A</v>
      </c>
      <c r="HZ34" s="108" t="str">
        <f>'Debt &amp; Refi'!HT40</f>
        <v>#N/A</v>
      </c>
      <c r="IA34" s="108" t="str">
        <f>'Debt &amp; Refi'!HU40</f>
        <v>#N/A</v>
      </c>
      <c r="IB34" s="108" t="str">
        <f>'Debt &amp; Refi'!HV40</f>
        <v>#N/A</v>
      </c>
      <c r="IC34" s="108" t="str">
        <f>'Debt &amp; Refi'!HW40</f>
        <v>#N/A</v>
      </c>
      <c r="ID34" s="108" t="str">
        <f>'Debt &amp; Refi'!HX40</f>
        <v>#N/A</v>
      </c>
      <c r="IE34" s="108" t="str">
        <f>'Debt &amp; Refi'!HY40</f>
        <v>#N/A</v>
      </c>
      <c r="IF34" s="108" t="str">
        <f>'Debt &amp; Refi'!HZ40</f>
        <v>#N/A</v>
      </c>
      <c r="IG34" s="108" t="str">
        <f>'Debt &amp; Refi'!IA40</f>
        <v>#N/A</v>
      </c>
      <c r="IH34" s="108" t="str">
        <f>'Debt &amp; Refi'!IB40</f>
        <v>#N/A</v>
      </c>
      <c r="II34" s="108" t="str">
        <f>'Debt &amp; Refi'!IC40</f>
        <v>#N/A</v>
      </c>
      <c r="IJ34" s="108" t="str">
        <f>'Debt &amp; Refi'!ID40</f>
        <v>#N/A</v>
      </c>
      <c r="IK34" s="108" t="str">
        <f>'Debt &amp; Refi'!IE40</f>
        <v>#N/A</v>
      </c>
      <c r="IL34" s="108" t="str">
        <f>'Debt &amp; Refi'!IF40</f>
        <v>#N/A</v>
      </c>
      <c r="IM34" s="108" t="str">
        <f>'Debt &amp; Refi'!IG40</f>
        <v>#N/A</v>
      </c>
      <c r="IN34" s="108" t="str">
        <f>'Debt &amp; Refi'!IH40</f>
        <v>#N/A</v>
      </c>
      <c r="IO34" s="108" t="str">
        <f>'Debt &amp; Refi'!II40</f>
        <v>#N/A</v>
      </c>
      <c r="IP34" s="108" t="str">
        <f>'Debt &amp; Refi'!IJ40</f>
        <v>#N/A</v>
      </c>
      <c r="IQ34" s="108" t="str">
        <f>'Debt &amp; Refi'!IK40</f>
        <v>#N/A</v>
      </c>
      <c r="IR34" s="108" t="str">
        <f>'Debt &amp; Refi'!IL40</f>
        <v>#N/A</v>
      </c>
      <c r="IS34" s="108" t="str">
        <f>'Debt &amp; Refi'!IM40</f>
        <v>#N/A</v>
      </c>
      <c r="IT34" s="108" t="str">
        <f>'Debt &amp; Refi'!IN40</f>
        <v>#N/A</v>
      </c>
      <c r="IU34" s="108" t="str">
        <f>'Debt &amp; Refi'!IO40</f>
        <v>#N/A</v>
      </c>
      <c r="IV34" s="108" t="str">
        <f>'Debt &amp; Refi'!IP40</f>
        <v>#N/A</v>
      </c>
      <c r="IW34" s="108" t="str">
        <f>'Debt &amp; Refi'!IQ40</f>
        <v>#N/A</v>
      </c>
      <c r="IX34" s="108" t="str">
        <f>'Debt &amp; Refi'!IR40</f>
        <v>#N/A</v>
      </c>
      <c r="IY34" s="108" t="str">
        <f>'Debt &amp; Refi'!IS40</f>
        <v>#N/A</v>
      </c>
      <c r="IZ34" s="108" t="str">
        <f>'Debt &amp; Refi'!IT40</f>
        <v>#N/A</v>
      </c>
      <c r="JA34" s="108" t="str">
        <f>'Debt &amp; Refi'!IU40</f>
        <v>#N/A</v>
      </c>
      <c r="JB34" s="108" t="str">
        <f>'Debt &amp; Refi'!IV40</f>
        <v>#N/A</v>
      </c>
      <c r="JC34" s="108" t="str">
        <f>'Debt &amp; Refi'!IW40</f>
        <v>#N/A</v>
      </c>
      <c r="JD34" s="108" t="str">
        <f>'Debt &amp; Refi'!IX40</f>
        <v>#N/A</v>
      </c>
      <c r="JE34" s="108" t="str">
        <f>'Debt &amp; Refi'!IY40</f>
        <v>#N/A</v>
      </c>
      <c r="JF34" s="108" t="str">
        <f>'Debt &amp; Refi'!IZ40</f>
        <v>#N/A</v>
      </c>
      <c r="JG34" s="108" t="str">
        <f>'Debt &amp; Refi'!JA40</f>
        <v>#N/A</v>
      </c>
      <c r="JH34" s="108" t="str">
        <f>'Debt &amp; Refi'!JB40</f>
        <v>#N/A</v>
      </c>
      <c r="JI34" s="108" t="str">
        <f>'Debt &amp; Refi'!JC40</f>
        <v>#N/A</v>
      </c>
      <c r="JJ34" s="108" t="str">
        <f>'Debt &amp; Refi'!JD40</f>
        <v>#N/A</v>
      </c>
      <c r="JK34" s="108" t="str">
        <f>'Debt &amp; Refi'!JE40</f>
        <v>#N/A</v>
      </c>
      <c r="JL34" s="108" t="str">
        <f>'Debt &amp; Refi'!JF40</f>
        <v>#N/A</v>
      </c>
      <c r="JM34" s="108" t="str">
        <f>'Debt &amp; Refi'!JG40</f>
        <v>#N/A</v>
      </c>
      <c r="JN34" s="108" t="str">
        <f>'Debt &amp; Refi'!JH40</f>
        <v>#N/A</v>
      </c>
      <c r="JO34" s="108" t="str">
        <f>'Debt &amp; Refi'!JI40</f>
        <v>#N/A</v>
      </c>
      <c r="JP34" s="108" t="str">
        <f>'Debt &amp; Refi'!JJ40</f>
        <v>#N/A</v>
      </c>
      <c r="JQ34" s="108" t="str">
        <f>'Debt &amp; Refi'!JK40</f>
        <v>#N/A</v>
      </c>
      <c r="JR34" s="108" t="str">
        <f>'Debt &amp; Refi'!JL40</f>
        <v>#N/A</v>
      </c>
      <c r="JS34" s="108" t="str">
        <f>'Debt &amp; Refi'!JM40</f>
        <v>#N/A</v>
      </c>
      <c r="JT34" s="108" t="str">
        <f>'Debt &amp; Refi'!JN40</f>
        <v>#N/A</v>
      </c>
      <c r="JU34" s="108" t="str">
        <f>'Debt &amp; Refi'!JO40</f>
        <v>#N/A</v>
      </c>
      <c r="JV34" s="108" t="str">
        <f>'Debt &amp; Refi'!JP40</f>
        <v>#N/A</v>
      </c>
      <c r="JW34" s="108" t="str">
        <f>'Debt &amp; Refi'!JQ40</f>
        <v>#N/A</v>
      </c>
      <c r="JX34" s="108" t="str">
        <f>'Debt &amp; Refi'!JR40</f>
        <v>#N/A</v>
      </c>
      <c r="JY34" s="108" t="str">
        <f>'Debt &amp; Refi'!JS40</f>
        <v>#N/A</v>
      </c>
      <c r="JZ34" s="108" t="str">
        <f>'Debt &amp; Refi'!JT40</f>
        <v>#N/A</v>
      </c>
      <c r="KA34" s="108" t="str">
        <f>'Debt &amp; Refi'!JU40</f>
        <v>#N/A</v>
      </c>
      <c r="KB34" s="108" t="str">
        <f>'Debt &amp; Refi'!JV40</f>
        <v>#N/A</v>
      </c>
      <c r="KC34" s="108" t="str">
        <f>'Debt &amp; Refi'!JW40</f>
        <v>#N/A</v>
      </c>
      <c r="KD34" s="108" t="str">
        <f>'Debt &amp; Refi'!JX40</f>
        <v>#N/A</v>
      </c>
      <c r="KE34" s="108" t="str">
        <f>'Debt &amp; Refi'!JY40</f>
        <v>#N/A</v>
      </c>
      <c r="KF34" s="108" t="str">
        <f>'Debt &amp; Refi'!JZ40</f>
        <v>#N/A</v>
      </c>
      <c r="KG34" s="108" t="str">
        <f>'Debt &amp; Refi'!KA40</f>
        <v>#N/A</v>
      </c>
      <c r="KH34" s="108" t="str">
        <f>'Debt &amp; Refi'!KB40</f>
        <v>#N/A</v>
      </c>
      <c r="KI34" s="108" t="str">
        <f>'Debt &amp; Refi'!KC40</f>
        <v>#N/A</v>
      </c>
      <c r="KJ34" s="108" t="str">
        <f>'Debt &amp; Refi'!KD40</f>
        <v>#N/A</v>
      </c>
      <c r="KK34" s="108" t="str">
        <f>'Debt &amp; Refi'!KE40</f>
        <v>#N/A</v>
      </c>
      <c r="KL34" s="108" t="str">
        <f>'Debt &amp; Refi'!KF40</f>
        <v>#N/A</v>
      </c>
      <c r="KM34" s="108" t="str">
        <f>'Debt &amp; Refi'!KG40</f>
        <v>#N/A</v>
      </c>
      <c r="KN34" s="108" t="str">
        <f>'Debt &amp; Refi'!KH40</f>
        <v>#N/A</v>
      </c>
      <c r="KO34" s="108" t="str">
        <f>'Debt &amp; Refi'!KI40</f>
        <v>#N/A</v>
      </c>
      <c r="KP34" s="108" t="str">
        <f>'Debt &amp; Refi'!KJ40</f>
        <v>#N/A</v>
      </c>
      <c r="KQ34" s="108" t="str">
        <f>'Debt &amp; Refi'!KK40</f>
        <v>#N/A</v>
      </c>
      <c r="KR34" s="108" t="str">
        <f>'Debt &amp; Refi'!KL40</f>
        <v>#N/A</v>
      </c>
      <c r="KS34" s="108" t="str">
        <f>'Debt &amp; Refi'!KM40</f>
        <v>#N/A</v>
      </c>
      <c r="KT34" s="108" t="str">
        <f>'Debt &amp; Refi'!KN40</f>
        <v>#N/A</v>
      </c>
      <c r="KU34" s="108" t="str">
        <f>'Debt &amp; Refi'!KO40</f>
        <v>#N/A</v>
      </c>
      <c r="KV34" s="108" t="str">
        <f>'Debt &amp; Refi'!KP40</f>
        <v>#N/A</v>
      </c>
      <c r="KW34" s="108" t="str">
        <f>'Debt &amp; Refi'!KQ40</f>
        <v>#N/A</v>
      </c>
      <c r="KX34" s="108" t="str">
        <f>'Debt &amp; Refi'!KR40</f>
        <v>#N/A</v>
      </c>
      <c r="KY34" s="108" t="str">
        <f>'Debt &amp; Refi'!KS40</f>
        <v>#N/A</v>
      </c>
      <c r="KZ34" s="108" t="str">
        <f>'Debt &amp; Refi'!KT40</f>
        <v>#N/A</v>
      </c>
      <c r="LA34" s="108" t="str">
        <f>'Debt &amp; Refi'!KU40</f>
        <v>#N/A</v>
      </c>
      <c r="LB34" s="108" t="str">
        <f>'Debt &amp; Refi'!KV40</f>
        <v>#N/A</v>
      </c>
      <c r="LC34" s="108" t="str">
        <f>'Debt &amp; Refi'!KW40</f>
        <v>#N/A</v>
      </c>
      <c r="LD34" s="108" t="str">
        <f>'Debt &amp; Refi'!KX40</f>
        <v>#N/A</v>
      </c>
      <c r="LE34" s="108" t="str">
        <f>'Debt &amp; Refi'!KY40</f>
        <v>#N/A</v>
      </c>
      <c r="LF34" s="108" t="str">
        <f>'Debt &amp; Refi'!KZ40</f>
        <v>#N/A</v>
      </c>
      <c r="LG34" s="108" t="str">
        <f>'Debt &amp; Refi'!LA40</f>
        <v>#N/A</v>
      </c>
      <c r="LH34" s="108" t="str">
        <f>'Debt &amp; Refi'!LB40</f>
        <v>#N/A</v>
      </c>
      <c r="LI34" s="108" t="str">
        <f>'Debt &amp; Refi'!LC40</f>
        <v>#N/A</v>
      </c>
      <c r="LJ34" s="108" t="str">
        <f>'Debt &amp; Refi'!LD40</f>
        <v>#N/A</v>
      </c>
      <c r="LK34" s="108" t="str">
        <f>'Debt &amp; Refi'!LE40</f>
        <v>#N/A</v>
      </c>
      <c r="LL34" s="108" t="str">
        <f>'Debt &amp; Refi'!LF40</f>
        <v>#N/A</v>
      </c>
      <c r="LM34" s="108" t="str">
        <f>'Debt &amp; Refi'!LG40</f>
        <v>#N/A</v>
      </c>
      <c r="LN34" s="108" t="str">
        <f>'Debt &amp; Refi'!LH40</f>
        <v>#N/A</v>
      </c>
      <c r="LO34" s="108" t="str">
        <f>'Debt &amp; Refi'!LI40</f>
        <v>#N/A</v>
      </c>
      <c r="LP34" s="108" t="str">
        <f>'Debt &amp; Refi'!LJ40</f>
        <v>#N/A</v>
      </c>
      <c r="LQ34" s="108" t="str">
        <f>'Debt &amp; Refi'!LK40</f>
        <v>#N/A</v>
      </c>
      <c r="LR34" s="108" t="str">
        <f>'Debt &amp; Refi'!LL40</f>
        <v>#N/A</v>
      </c>
      <c r="LS34" s="108" t="str">
        <f>'Debt &amp; Refi'!LM40</f>
        <v>#N/A</v>
      </c>
      <c r="LT34" s="108" t="str">
        <f>'Debt &amp; Refi'!LN40</f>
        <v>#N/A</v>
      </c>
      <c r="LU34" s="108" t="str">
        <f>'Debt &amp; Refi'!LO40</f>
        <v>#N/A</v>
      </c>
      <c r="LV34" s="108" t="str">
        <f>'Debt &amp; Refi'!LP40</f>
        <v>#N/A</v>
      </c>
      <c r="LW34" s="108" t="str">
        <f>'Debt &amp; Refi'!LQ40</f>
        <v>#N/A</v>
      </c>
      <c r="LX34" s="108" t="str">
        <f>'Debt &amp; Refi'!LR40</f>
        <v>#N/A</v>
      </c>
      <c r="LY34" s="108" t="str">
        <f>'Debt &amp; Refi'!LS40</f>
        <v>#N/A</v>
      </c>
      <c r="LZ34" s="108" t="str">
        <f>'Debt &amp; Refi'!LT40</f>
        <v>#N/A</v>
      </c>
      <c r="MA34" s="108" t="str">
        <f>'Debt &amp; Refi'!LU40</f>
        <v>#N/A</v>
      </c>
      <c r="MB34" s="108" t="str">
        <f>'Debt &amp; Refi'!LV40</f>
        <v>#N/A</v>
      </c>
      <c r="MC34" s="108" t="str">
        <f>'Debt &amp; Refi'!LW40</f>
        <v>#N/A</v>
      </c>
      <c r="MD34" s="108" t="str">
        <f>'Debt &amp; Refi'!LX40</f>
        <v>#N/A</v>
      </c>
      <c r="ME34" s="108" t="str">
        <f>'Debt &amp; Refi'!LY40</f>
        <v>#N/A</v>
      </c>
      <c r="MF34" s="108" t="str">
        <f>'Debt &amp; Refi'!LZ40</f>
        <v>#N/A</v>
      </c>
      <c r="MG34" s="108" t="str">
        <f>'Debt &amp; Refi'!MA40</f>
        <v>#N/A</v>
      </c>
      <c r="MH34" s="108" t="str">
        <f>'Debt &amp; Refi'!MB40</f>
        <v>#N/A</v>
      </c>
      <c r="MI34" s="108" t="str">
        <f>'Debt &amp; Refi'!MC40</f>
        <v>#N/A</v>
      </c>
      <c r="MJ34" s="108" t="str">
        <f>'Debt &amp; Refi'!MD40</f>
        <v>#N/A</v>
      </c>
      <c r="MK34" s="108" t="str">
        <f>'Debt &amp; Refi'!ME40</f>
        <v>#N/A</v>
      </c>
      <c r="ML34" s="108" t="str">
        <f>'Debt &amp; Refi'!MF40</f>
        <v>#N/A</v>
      </c>
      <c r="MM34" s="108" t="str">
        <f>'Debt &amp; Refi'!MG40</f>
        <v>#N/A</v>
      </c>
      <c r="MN34" s="108" t="str">
        <f>'Debt &amp; Refi'!MH40</f>
        <v>#N/A</v>
      </c>
      <c r="MO34" s="108" t="str">
        <f>'Debt &amp; Refi'!MI40</f>
        <v>#N/A</v>
      </c>
      <c r="MP34" s="108" t="str">
        <f>'Debt &amp; Refi'!MJ40</f>
        <v>#N/A</v>
      </c>
      <c r="MQ34" s="108" t="str">
        <f>'Debt &amp; Refi'!MK40</f>
        <v>#N/A</v>
      </c>
      <c r="MR34" s="108" t="str">
        <f>'Debt &amp; Refi'!ML40</f>
        <v>#N/A</v>
      </c>
      <c r="MS34" s="108" t="str">
        <f>'Debt &amp; Refi'!MM40</f>
        <v>#N/A</v>
      </c>
      <c r="MT34" s="108" t="str">
        <f>'Debt &amp; Refi'!MN40</f>
        <v>#N/A</v>
      </c>
      <c r="MU34" s="108" t="str">
        <f>'Debt &amp; Refi'!MO40</f>
        <v>#N/A</v>
      </c>
      <c r="MV34" s="108" t="str">
        <f>'Debt &amp; Refi'!MP40</f>
        <v>#N/A</v>
      </c>
      <c r="MW34" s="108" t="str">
        <f>'Debt &amp; Refi'!MQ40</f>
        <v>#N/A</v>
      </c>
      <c r="MX34" s="108" t="str">
        <f>'Debt &amp; Refi'!MR40</f>
        <v>#N/A</v>
      </c>
      <c r="MY34" s="108" t="str">
        <f>'Debt &amp; Refi'!MS40</f>
        <v>#N/A</v>
      </c>
      <c r="MZ34" s="108" t="str">
        <f>'Debt &amp; Refi'!MT40</f>
        <v>#N/A</v>
      </c>
      <c r="NA34" s="108" t="str">
        <f>'Debt &amp; Refi'!MU40</f>
        <v>#N/A</v>
      </c>
      <c r="NB34" s="108" t="str">
        <f>'Debt &amp; Refi'!MV40</f>
        <v>#N/A</v>
      </c>
      <c r="NC34" s="108" t="str">
        <f>'Debt &amp; Refi'!MW40</f>
        <v>#N/A</v>
      </c>
      <c r="ND34" s="108" t="str">
        <f>'Debt &amp; Refi'!MX40</f>
        <v>#N/A</v>
      </c>
      <c r="NE34" s="108" t="str">
        <f>'Debt &amp; Refi'!MY40</f>
        <v>#N/A</v>
      </c>
      <c r="NF34" s="108" t="str">
        <f>'Debt &amp; Refi'!MZ40</f>
        <v>#N/A</v>
      </c>
      <c r="NG34" s="108" t="str">
        <f>'Debt &amp; Refi'!NA40</f>
        <v>#N/A</v>
      </c>
      <c r="NH34" s="108" t="str">
        <f>'Debt &amp; Refi'!NB40</f>
        <v>#N/A</v>
      </c>
      <c r="NI34" s="108" t="str">
        <f>'Debt &amp; Refi'!NC40</f>
        <v>#N/A</v>
      </c>
      <c r="NJ34" s="108" t="str">
        <f>'Debt &amp; Refi'!ND40</f>
        <v>#N/A</v>
      </c>
      <c r="NK34" s="108" t="str">
        <f>'Debt &amp; Refi'!NE40</f>
        <v>#N/A</v>
      </c>
      <c r="NL34" s="108" t="str">
        <f>'Debt &amp; Refi'!NF40</f>
        <v>#N/A</v>
      </c>
      <c r="NM34" s="108" t="str">
        <f>'Debt &amp; Refi'!NG40</f>
        <v>#N/A</v>
      </c>
      <c r="NN34" s="108" t="str">
        <f>'Debt &amp; Refi'!NH40</f>
        <v>#N/A</v>
      </c>
      <c r="NO34" s="46" t="str">
        <f>'Debt &amp; Refi'!NI40</f>
        <v>x</v>
      </c>
    </row>
    <row r="35" ht="19.5" customHeight="1">
      <c r="A35" s="186"/>
      <c r="B35" s="186" t="s">
        <v>279</v>
      </c>
      <c r="C35" s="197" t="s">
        <v>249</v>
      </c>
      <c r="D35" s="186"/>
      <c r="E35" s="186"/>
      <c r="F35" s="186"/>
      <c r="G35" s="186"/>
      <c r="H35" s="186"/>
      <c r="I35" s="186"/>
      <c r="J35" s="185"/>
      <c r="K35" s="215"/>
      <c r="L35" s="185"/>
      <c r="M35" s="46" t="s">
        <v>214</v>
      </c>
      <c r="O35" s="108">
        <f>'Debt &amp; Refi'!I41</f>
        <v>0</v>
      </c>
      <c r="P35" s="108">
        <f>'Debt &amp; Refi'!J41</f>
        <v>0</v>
      </c>
      <c r="Q35" s="108">
        <f>'Debt &amp; Refi'!K41</f>
        <v>0</v>
      </c>
      <c r="R35" s="108">
        <f>'Debt &amp; Refi'!L41</f>
        <v>0</v>
      </c>
      <c r="S35" s="108">
        <f>'Debt &amp; Refi'!M41</f>
        <v>0</v>
      </c>
      <c r="T35" s="108">
        <f>'Debt &amp; Refi'!N41</f>
        <v>0</v>
      </c>
      <c r="U35" s="108">
        <f>'Debt &amp; Refi'!O41</f>
        <v>0</v>
      </c>
      <c r="V35" s="108">
        <f>'Debt &amp; Refi'!P41</f>
        <v>0</v>
      </c>
      <c r="W35" s="108">
        <f>'Debt &amp; Refi'!Q41</f>
        <v>0</v>
      </c>
      <c r="X35" s="108">
        <f>'Debt &amp; Refi'!R41</f>
        <v>0</v>
      </c>
      <c r="Y35" s="108">
        <f>'Debt &amp; Refi'!S41</f>
        <v>0</v>
      </c>
      <c r="Z35" s="108">
        <f>'Debt &amp; Refi'!T41</f>
        <v>0</v>
      </c>
      <c r="AA35" s="108">
        <f>'Debt &amp; Refi'!U41</f>
        <v>0</v>
      </c>
      <c r="AB35" s="108">
        <f>'Debt &amp; Refi'!V41</f>
        <v>0</v>
      </c>
      <c r="AC35" s="108">
        <f>'Debt &amp; Refi'!W41</f>
        <v>0</v>
      </c>
      <c r="AD35" s="108">
        <f>'Debt &amp; Refi'!X41</f>
        <v>0</v>
      </c>
      <c r="AE35" s="108">
        <f>'Debt &amp; Refi'!Y41</f>
        <v>0</v>
      </c>
      <c r="AF35" s="108">
        <f>'Debt &amp; Refi'!Z41</f>
        <v>0</v>
      </c>
      <c r="AG35" s="108">
        <f>'Debt &amp; Refi'!AA41</f>
        <v>0</v>
      </c>
      <c r="AH35" s="108">
        <f>'Debt &amp; Refi'!AB41</f>
        <v>0</v>
      </c>
      <c r="AI35" s="108">
        <f>'Debt &amp; Refi'!AC41</f>
        <v>0</v>
      </c>
      <c r="AJ35" s="108">
        <f>'Debt &amp; Refi'!AD41</f>
        <v>0</v>
      </c>
      <c r="AK35" s="108">
        <f>'Debt &amp; Refi'!AE41</f>
        <v>0</v>
      </c>
      <c r="AL35" s="108">
        <f>'Debt &amp; Refi'!AF41</f>
        <v>0</v>
      </c>
      <c r="AM35" s="108">
        <f>'Debt &amp; Refi'!AG41</f>
        <v>0</v>
      </c>
      <c r="AN35" s="108">
        <f>'Debt &amp; Refi'!AH41</f>
        <v>0</v>
      </c>
      <c r="AO35" s="108">
        <f>'Debt &amp; Refi'!AI41</f>
        <v>0</v>
      </c>
      <c r="AP35" s="108">
        <f>'Debt &amp; Refi'!AJ41</f>
        <v>0</v>
      </c>
      <c r="AQ35" s="108">
        <f>'Debt &amp; Refi'!AK41</f>
        <v>0</v>
      </c>
      <c r="AR35" s="108">
        <f>'Debt &amp; Refi'!AL41</f>
        <v>0</v>
      </c>
      <c r="AS35" s="108">
        <f>'Debt &amp; Refi'!AM41</f>
        <v>51240548.47</v>
      </c>
      <c r="AT35" s="108">
        <f>'Debt &amp; Refi'!AN41</f>
        <v>0</v>
      </c>
      <c r="AU35" s="108">
        <f>'Debt &amp; Refi'!AO41</f>
        <v>0</v>
      </c>
      <c r="AV35" s="108">
        <f>'Debt &amp; Refi'!AP41</f>
        <v>0</v>
      </c>
      <c r="AW35" s="108">
        <f>'Debt &amp; Refi'!AQ41</f>
        <v>0</v>
      </c>
      <c r="AX35" s="108">
        <f>'Debt &amp; Refi'!AR41</f>
        <v>0</v>
      </c>
      <c r="AY35" s="108">
        <f>'Debt &amp; Refi'!AS41</f>
        <v>0</v>
      </c>
      <c r="AZ35" s="108">
        <f>'Debt &amp; Refi'!AT41</f>
        <v>0</v>
      </c>
      <c r="BA35" s="108">
        <f>'Debt &amp; Refi'!AU41</f>
        <v>0</v>
      </c>
      <c r="BB35" s="108">
        <f>'Debt &amp; Refi'!AV41</f>
        <v>0</v>
      </c>
      <c r="BC35" s="108">
        <f>'Debt &amp; Refi'!AW41</f>
        <v>0</v>
      </c>
      <c r="BD35" s="108">
        <f>'Debt &amp; Refi'!AX41</f>
        <v>0</v>
      </c>
      <c r="BE35" s="108">
        <f>'Debt &amp; Refi'!AY41</f>
        <v>0</v>
      </c>
      <c r="BF35" s="108">
        <f>'Debt &amp; Refi'!AZ41</f>
        <v>0</v>
      </c>
      <c r="BG35" s="108">
        <f>'Debt &amp; Refi'!BA41</f>
        <v>0</v>
      </c>
      <c r="BH35" s="108">
        <f>'Debt &amp; Refi'!BB41</f>
        <v>0</v>
      </c>
      <c r="BI35" s="108">
        <f>'Debt &amp; Refi'!BC41</f>
        <v>0</v>
      </c>
      <c r="BJ35" s="108">
        <f>'Debt &amp; Refi'!BD41</f>
        <v>0</v>
      </c>
      <c r="BK35" s="108">
        <f>'Debt &amp; Refi'!BE41</f>
        <v>0</v>
      </c>
      <c r="BL35" s="108">
        <f>'Debt &amp; Refi'!BF41</f>
        <v>0</v>
      </c>
      <c r="BM35" s="108">
        <f>'Debt &amp; Refi'!BG41</f>
        <v>0</v>
      </c>
      <c r="BN35" s="108">
        <f>'Debt &amp; Refi'!BH41</f>
        <v>0</v>
      </c>
      <c r="BO35" s="108">
        <f>'Debt &amp; Refi'!BI41</f>
        <v>0</v>
      </c>
      <c r="BP35" s="108">
        <f>'Debt &amp; Refi'!BJ41</f>
        <v>0</v>
      </c>
      <c r="BQ35" s="108">
        <f>'Debt &amp; Refi'!BK41</f>
        <v>0</v>
      </c>
      <c r="BR35" s="108">
        <f>'Debt &amp; Refi'!BL41</f>
        <v>0</v>
      </c>
      <c r="BS35" s="108">
        <f>'Debt &amp; Refi'!BM41</f>
        <v>0</v>
      </c>
      <c r="BT35" s="108">
        <f>'Debt &amp; Refi'!BN41</f>
        <v>0</v>
      </c>
      <c r="BU35" s="108">
        <f>'Debt &amp; Refi'!BO41</f>
        <v>0</v>
      </c>
      <c r="BV35" s="108">
        <f>'Debt &amp; Refi'!BP41</f>
        <v>0</v>
      </c>
      <c r="BW35" s="108">
        <f>'Debt &amp; Refi'!BQ41</f>
        <v>0</v>
      </c>
      <c r="BX35" s="108">
        <f>'Debt &amp; Refi'!BR41</f>
        <v>0</v>
      </c>
      <c r="BY35" s="108">
        <f>'Debt &amp; Refi'!BS41</f>
        <v>0</v>
      </c>
      <c r="BZ35" s="108">
        <f>'Debt &amp; Refi'!BT41</f>
        <v>0</v>
      </c>
      <c r="CA35" s="108">
        <f>'Debt &amp; Refi'!BU41</f>
        <v>0</v>
      </c>
      <c r="CB35" s="108">
        <f>'Debt &amp; Refi'!BV41</f>
        <v>0</v>
      </c>
      <c r="CC35" s="108">
        <f>'Debt &amp; Refi'!BW41</f>
        <v>0</v>
      </c>
      <c r="CD35" s="108">
        <f>'Debt &amp; Refi'!BX41</f>
        <v>0</v>
      </c>
      <c r="CE35" s="108">
        <f>'Debt &amp; Refi'!BY41</f>
        <v>0</v>
      </c>
      <c r="CF35" s="108">
        <f>'Debt &amp; Refi'!BZ41</f>
        <v>0</v>
      </c>
      <c r="CG35" s="108">
        <f>'Debt &amp; Refi'!CA41</f>
        <v>0</v>
      </c>
      <c r="CH35" s="108">
        <f>'Debt &amp; Refi'!CB41</f>
        <v>0</v>
      </c>
      <c r="CI35" s="108">
        <f>'Debt &amp; Refi'!CC41</f>
        <v>0</v>
      </c>
      <c r="CJ35" s="108">
        <f>'Debt &amp; Refi'!CD41</f>
        <v>0</v>
      </c>
      <c r="CK35" s="108">
        <f>'Debt &amp; Refi'!CE41</f>
        <v>0</v>
      </c>
      <c r="CL35" s="108">
        <f>'Debt &amp; Refi'!CF41</f>
        <v>0</v>
      </c>
      <c r="CM35" s="108">
        <f>'Debt &amp; Refi'!CG41</f>
        <v>0</v>
      </c>
      <c r="CN35" s="108">
        <f>'Debt &amp; Refi'!CH41</f>
        <v>0</v>
      </c>
      <c r="CO35" s="108">
        <f>'Debt &amp; Refi'!CI41</f>
        <v>0</v>
      </c>
      <c r="CP35" s="108">
        <f>'Debt &amp; Refi'!CJ41</f>
        <v>0</v>
      </c>
      <c r="CQ35" s="108">
        <f>'Debt &amp; Refi'!CK41</f>
        <v>0</v>
      </c>
      <c r="CR35" s="108">
        <f>'Debt &amp; Refi'!CL41</f>
        <v>0</v>
      </c>
      <c r="CS35" s="108">
        <f>'Debt &amp; Refi'!CM41</f>
        <v>0</v>
      </c>
      <c r="CT35" s="108">
        <f>'Debt &amp; Refi'!CN41</f>
        <v>0</v>
      </c>
      <c r="CU35" s="108">
        <f>'Debt &amp; Refi'!CO41</f>
        <v>0</v>
      </c>
      <c r="CV35" s="108">
        <f>'Debt &amp; Refi'!CP41</f>
        <v>0</v>
      </c>
      <c r="CW35" s="108">
        <f>'Debt &amp; Refi'!CQ41</f>
        <v>0</v>
      </c>
      <c r="CX35" s="108">
        <f>'Debt &amp; Refi'!CR41</f>
        <v>0</v>
      </c>
      <c r="CY35" s="108">
        <f>'Debt &amp; Refi'!CS41</f>
        <v>0</v>
      </c>
      <c r="CZ35" s="108">
        <f>'Debt &amp; Refi'!CT41</f>
        <v>0</v>
      </c>
      <c r="DA35" s="108">
        <f>'Debt &amp; Refi'!CU41</f>
        <v>0</v>
      </c>
      <c r="DB35" s="108">
        <f>'Debt &amp; Refi'!CV41</f>
        <v>0</v>
      </c>
      <c r="DC35" s="108">
        <f>'Debt &amp; Refi'!CW41</f>
        <v>0</v>
      </c>
      <c r="DD35" s="108">
        <f>'Debt &amp; Refi'!CX41</f>
        <v>0</v>
      </c>
      <c r="DE35" s="108">
        <f>'Debt &amp; Refi'!CY41</f>
        <v>0</v>
      </c>
      <c r="DF35" s="108">
        <f>'Debt &amp; Refi'!CZ41</f>
        <v>0</v>
      </c>
      <c r="DG35" s="108">
        <f>'Debt &amp; Refi'!DA41</f>
        <v>0</v>
      </c>
      <c r="DH35" s="108">
        <f>'Debt &amp; Refi'!DB41</f>
        <v>0</v>
      </c>
      <c r="DI35" s="108">
        <f>'Debt &amp; Refi'!DC41</f>
        <v>0</v>
      </c>
      <c r="DJ35" s="108">
        <f>'Debt &amp; Refi'!DD41</f>
        <v>0</v>
      </c>
      <c r="DK35" s="108">
        <f>'Debt &amp; Refi'!DE41</f>
        <v>0</v>
      </c>
      <c r="DL35" s="108">
        <f>'Debt &amp; Refi'!DF41</f>
        <v>0</v>
      </c>
      <c r="DM35" s="108">
        <f>'Debt &amp; Refi'!DG41</f>
        <v>0</v>
      </c>
      <c r="DN35" s="108">
        <f>'Debt &amp; Refi'!DH41</f>
        <v>0</v>
      </c>
      <c r="DO35" s="108">
        <f>'Debt &amp; Refi'!DI41</f>
        <v>0</v>
      </c>
      <c r="DP35" s="108">
        <f>'Debt &amp; Refi'!DJ41</f>
        <v>0</v>
      </c>
      <c r="DQ35" s="108">
        <f>'Debt &amp; Refi'!DK41</f>
        <v>0</v>
      </c>
      <c r="DR35" s="108">
        <f>'Debt &amp; Refi'!DL41</f>
        <v>0</v>
      </c>
      <c r="DS35" s="108">
        <f>'Debt &amp; Refi'!DM41</f>
        <v>0</v>
      </c>
      <c r="DT35" s="108">
        <f>'Debt &amp; Refi'!DN41</f>
        <v>0</v>
      </c>
      <c r="DU35" s="108">
        <f>'Debt &amp; Refi'!DO41</f>
        <v>0</v>
      </c>
      <c r="DV35" s="108">
        <f>'Debt &amp; Refi'!DP41</f>
        <v>0</v>
      </c>
      <c r="DW35" s="108">
        <f>'Debt &amp; Refi'!DQ41</f>
        <v>0</v>
      </c>
      <c r="DX35" s="108">
        <f>'Debt &amp; Refi'!DR41</f>
        <v>0</v>
      </c>
      <c r="DY35" s="108">
        <f>'Debt &amp; Refi'!DS41</f>
        <v>0</v>
      </c>
      <c r="DZ35" s="108">
        <f>'Debt &amp; Refi'!DT41</f>
        <v>0</v>
      </c>
      <c r="EA35" s="108">
        <f>'Debt &amp; Refi'!DU41</f>
        <v>0</v>
      </c>
      <c r="EB35" s="108">
        <f>'Debt &amp; Refi'!DV41</f>
        <v>0</v>
      </c>
      <c r="EC35" s="108">
        <f>'Debt &amp; Refi'!DW41</f>
        <v>0</v>
      </c>
      <c r="ED35" s="108">
        <f>'Debt &amp; Refi'!DX41</f>
        <v>0</v>
      </c>
      <c r="EE35" s="108">
        <f>'Debt &amp; Refi'!DY41</f>
        <v>0</v>
      </c>
      <c r="EF35" s="108">
        <f>'Debt &amp; Refi'!DZ41</f>
        <v>0</v>
      </c>
      <c r="EG35" s="108">
        <f>'Debt &amp; Refi'!EA41</f>
        <v>0</v>
      </c>
      <c r="EH35" s="108">
        <f>'Debt &amp; Refi'!EB41</f>
        <v>0</v>
      </c>
      <c r="EI35" s="108">
        <f>'Debt &amp; Refi'!EC41</f>
        <v>0</v>
      </c>
      <c r="EJ35" s="108">
        <f>'Debt &amp; Refi'!ED41</f>
        <v>0</v>
      </c>
      <c r="EK35" s="108">
        <f>'Debt &amp; Refi'!EE41</f>
        <v>0</v>
      </c>
      <c r="EL35" s="108">
        <f>'Debt &amp; Refi'!EF41</f>
        <v>0</v>
      </c>
      <c r="EM35" s="108">
        <f>'Debt &amp; Refi'!EG41</f>
        <v>0</v>
      </c>
      <c r="EN35" s="108">
        <f>'Debt &amp; Refi'!EH41</f>
        <v>0</v>
      </c>
      <c r="EO35" s="108">
        <f>'Debt &amp; Refi'!EI41</f>
        <v>0</v>
      </c>
      <c r="EP35" s="108">
        <f>'Debt &amp; Refi'!EJ41</f>
        <v>0</v>
      </c>
      <c r="EQ35" s="108">
        <f>'Debt &amp; Refi'!EK41</f>
        <v>0</v>
      </c>
      <c r="ER35" s="108">
        <f>'Debt &amp; Refi'!EL41</f>
        <v>0</v>
      </c>
      <c r="ES35" s="108">
        <f>'Debt &amp; Refi'!EM41</f>
        <v>0</v>
      </c>
      <c r="ET35" s="108">
        <f>'Debt &amp; Refi'!EN41</f>
        <v>0</v>
      </c>
      <c r="EU35" s="108">
        <f>'Debt &amp; Refi'!EO41</f>
        <v>0</v>
      </c>
      <c r="EV35" s="108">
        <f>'Debt &amp; Refi'!EP41</f>
        <v>0</v>
      </c>
      <c r="EW35" s="108">
        <f>'Debt &amp; Refi'!EQ41</f>
        <v>0</v>
      </c>
      <c r="EX35" s="108">
        <f>'Debt &amp; Refi'!ER41</f>
        <v>0</v>
      </c>
      <c r="EY35" s="108">
        <f>'Debt &amp; Refi'!ES41</f>
        <v>0</v>
      </c>
      <c r="EZ35" s="108">
        <f>'Debt &amp; Refi'!ET41</f>
        <v>0</v>
      </c>
      <c r="FA35" s="108">
        <f>'Debt &amp; Refi'!EU41</f>
        <v>0</v>
      </c>
      <c r="FB35" s="108">
        <f>'Debt &amp; Refi'!EV41</f>
        <v>0</v>
      </c>
      <c r="FC35" s="108">
        <f>'Debt &amp; Refi'!EW41</f>
        <v>0</v>
      </c>
      <c r="FD35" s="108">
        <f>'Debt &amp; Refi'!EX41</f>
        <v>0</v>
      </c>
      <c r="FE35" s="108">
        <f>'Debt &amp; Refi'!EY41</f>
        <v>0</v>
      </c>
      <c r="FF35" s="108">
        <f>'Debt &amp; Refi'!EZ41</f>
        <v>0</v>
      </c>
      <c r="FG35" s="108">
        <f>'Debt &amp; Refi'!FA41</f>
        <v>0</v>
      </c>
      <c r="FH35" s="108">
        <f>'Debt &amp; Refi'!FB41</f>
        <v>0</v>
      </c>
      <c r="FI35" s="108">
        <f>'Debt &amp; Refi'!FC41</f>
        <v>0</v>
      </c>
      <c r="FJ35" s="108">
        <f>'Debt &amp; Refi'!FD41</f>
        <v>0</v>
      </c>
      <c r="FK35" s="108">
        <f>'Debt &amp; Refi'!FE41</f>
        <v>0</v>
      </c>
      <c r="FL35" s="108">
        <f>'Debt &amp; Refi'!FF41</f>
        <v>0</v>
      </c>
      <c r="FM35" s="108">
        <f>'Debt &amp; Refi'!FG41</f>
        <v>0</v>
      </c>
      <c r="FN35" s="108">
        <f>'Debt &amp; Refi'!FH41</f>
        <v>0</v>
      </c>
      <c r="FO35" s="108">
        <f>'Debt &amp; Refi'!FI41</f>
        <v>0</v>
      </c>
      <c r="FP35" s="108">
        <f>'Debt &amp; Refi'!FJ41</f>
        <v>0</v>
      </c>
      <c r="FQ35" s="108">
        <f>'Debt &amp; Refi'!FK41</f>
        <v>0</v>
      </c>
      <c r="FR35" s="108">
        <f>'Debt &amp; Refi'!FL41</f>
        <v>0</v>
      </c>
      <c r="FS35" s="108">
        <f>'Debt &amp; Refi'!FM41</f>
        <v>0</v>
      </c>
      <c r="FT35" s="108">
        <f>'Debt &amp; Refi'!FN41</f>
        <v>0</v>
      </c>
      <c r="FU35" s="108">
        <f>'Debt &amp; Refi'!FO41</f>
        <v>0</v>
      </c>
      <c r="FV35" s="108">
        <f>'Debt &amp; Refi'!FP41</f>
        <v>0</v>
      </c>
      <c r="FW35" s="108">
        <f>'Debt &amp; Refi'!FQ41</f>
        <v>0</v>
      </c>
      <c r="FX35" s="108">
        <f>'Debt &amp; Refi'!FR41</f>
        <v>0</v>
      </c>
      <c r="FY35" s="108">
        <f>'Debt &amp; Refi'!FS41</f>
        <v>0</v>
      </c>
      <c r="FZ35" s="108">
        <f>'Debt &amp; Refi'!FT41</f>
        <v>0</v>
      </c>
      <c r="GA35" s="108">
        <f>'Debt &amp; Refi'!FU41</f>
        <v>0</v>
      </c>
      <c r="GB35" s="108">
        <f>'Debt &amp; Refi'!FV41</f>
        <v>0</v>
      </c>
      <c r="GC35" s="108">
        <f>'Debt &amp; Refi'!FW41</f>
        <v>0</v>
      </c>
      <c r="GD35" s="108">
        <f>'Debt &amp; Refi'!FX41</f>
        <v>0</v>
      </c>
      <c r="GE35" s="108">
        <f>'Debt &amp; Refi'!FY41</f>
        <v>0</v>
      </c>
      <c r="GF35" s="108">
        <f>'Debt &amp; Refi'!FZ41</f>
        <v>0</v>
      </c>
      <c r="GG35" s="108">
        <f>'Debt &amp; Refi'!GA41</f>
        <v>0</v>
      </c>
      <c r="GH35" s="108">
        <f>'Debt &amp; Refi'!GB41</f>
        <v>0</v>
      </c>
      <c r="GI35" s="108">
        <f>'Debt &amp; Refi'!GC41</f>
        <v>0</v>
      </c>
      <c r="GJ35" s="108">
        <f>'Debt &amp; Refi'!GD41</f>
        <v>0</v>
      </c>
      <c r="GK35" s="108">
        <f>'Debt &amp; Refi'!GE41</f>
        <v>0</v>
      </c>
      <c r="GL35" s="108">
        <f>'Debt &amp; Refi'!GF41</f>
        <v>0</v>
      </c>
      <c r="GM35" s="108">
        <f>'Debt &amp; Refi'!GG41</f>
        <v>0</v>
      </c>
      <c r="GN35" s="108">
        <f>'Debt &amp; Refi'!GH41</f>
        <v>0</v>
      </c>
      <c r="GO35" s="108">
        <f>'Debt &amp; Refi'!GI41</f>
        <v>0</v>
      </c>
      <c r="GP35" s="108">
        <f>'Debt &amp; Refi'!GJ41</f>
        <v>0</v>
      </c>
      <c r="GQ35" s="108">
        <f>'Debt &amp; Refi'!GK41</f>
        <v>0</v>
      </c>
      <c r="GR35" s="108">
        <f>'Debt &amp; Refi'!GL41</f>
        <v>0</v>
      </c>
      <c r="GS35" s="108">
        <f>'Debt &amp; Refi'!GM41</f>
        <v>0</v>
      </c>
      <c r="GT35" s="108">
        <f>'Debt &amp; Refi'!GN41</f>
        <v>0</v>
      </c>
      <c r="GU35" s="108">
        <f>'Debt &amp; Refi'!GO41</f>
        <v>0</v>
      </c>
      <c r="GV35" s="108">
        <f>'Debt &amp; Refi'!GP41</f>
        <v>0</v>
      </c>
      <c r="GW35" s="108">
        <f>'Debt &amp; Refi'!GQ41</f>
        <v>0</v>
      </c>
      <c r="GX35" s="108">
        <f>'Debt &amp; Refi'!GR41</f>
        <v>0</v>
      </c>
      <c r="GY35" s="108">
        <f>'Debt &amp; Refi'!GS41</f>
        <v>0</v>
      </c>
      <c r="GZ35" s="108">
        <f>'Debt &amp; Refi'!GT41</f>
        <v>0</v>
      </c>
      <c r="HA35" s="108">
        <f>'Debt &amp; Refi'!GU41</f>
        <v>0</v>
      </c>
      <c r="HB35" s="108">
        <f>'Debt &amp; Refi'!GV41</f>
        <v>0</v>
      </c>
      <c r="HC35" s="108">
        <f>'Debt &amp; Refi'!GW41</f>
        <v>0</v>
      </c>
      <c r="HD35" s="108">
        <f>'Debt &amp; Refi'!GX41</f>
        <v>0</v>
      </c>
      <c r="HE35" s="108">
        <f>'Debt &amp; Refi'!GY41</f>
        <v>0</v>
      </c>
      <c r="HF35" s="108">
        <f>'Debt &amp; Refi'!GZ41</f>
        <v>0</v>
      </c>
      <c r="HG35" s="108">
        <f>'Debt &amp; Refi'!HA41</f>
        <v>0</v>
      </c>
      <c r="HH35" s="108">
        <f>'Debt &amp; Refi'!HB41</f>
        <v>0</v>
      </c>
      <c r="HI35" s="108">
        <f>'Debt &amp; Refi'!HC41</f>
        <v>0</v>
      </c>
      <c r="HJ35" s="108">
        <f>'Debt &amp; Refi'!HD41</f>
        <v>0</v>
      </c>
      <c r="HK35" s="108">
        <f>'Debt &amp; Refi'!HE41</f>
        <v>0</v>
      </c>
      <c r="HL35" s="108">
        <f>'Debt &amp; Refi'!HF41</f>
        <v>0</v>
      </c>
      <c r="HM35" s="108">
        <f>'Debt &amp; Refi'!HG41</f>
        <v>0</v>
      </c>
      <c r="HN35" s="108">
        <f>'Debt &amp; Refi'!HH41</f>
        <v>0</v>
      </c>
      <c r="HO35" s="108">
        <f>'Debt &amp; Refi'!HI41</f>
        <v>0</v>
      </c>
      <c r="HP35" s="108">
        <f>'Debt &amp; Refi'!HJ41</f>
        <v>0</v>
      </c>
      <c r="HQ35" s="108">
        <f>'Debt &amp; Refi'!HK41</f>
        <v>0</v>
      </c>
      <c r="HR35" s="108">
        <f>'Debt &amp; Refi'!HL41</f>
        <v>0</v>
      </c>
      <c r="HS35" s="108">
        <f>'Debt &amp; Refi'!HM41</f>
        <v>0</v>
      </c>
      <c r="HT35" s="108">
        <f>'Debt &amp; Refi'!HN41</f>
        <v>0</v>
      </c>
      <c r="HU35" s="108">
        <f>'Debt &amp; Refi'!HO41</f>
        <v>0</v>
      </c>
      <c r="HV35" s="108">
        <f>'Debt &amp; Refi'!HP41</f>
        <v>0</v>
      </c>
      <c r="HW35" s="108">
        <f>'Debt &amp; Refi'!HQ41</f>
        <v>0</v>
      </c>
      <c r="HX35" s="108">
        <f>'Debt &amp; Refi'!HR41</f>
        <v>0</v>
      </c>
      <c r="HY35" s="108">
        <f>'Debt &amp; Refi'!HS41</f>
        <v>0</v>
      </c>
      <c r="HZ35" s="108">
        <f>'Debt &amp; Refi'!HT41</f>
        <v>0</v>
      </c>
      <c r="IA35" s="108">
        <f>'Debt &amp; Refi'!HU41</f>
        <v>0</v>
      </c>
      <c r="IB35" s="108">
        <f>'Debt &amp; Refi'!HV41</f>
        <v>0</v>
      </c>
      <c r="IC35" s="108">
        <f>'Debt &amp; Refi'!HW41</f>
        <v>0</v>
      </c>
      <c r="ID35" s="108">
        <f>'Debt &amp; Refi'!HX41</f>
        <v>0</v>
      </c>
      <c r="IE35" s="108">
        <f>'Debt &amp; Refi'!HY41</f>
        <v>0</v>
      </c>
      <c r="IF35" s="108">
        <f>'Debt &amp; Refi'!HZ41</f>
        <v>0</v>
      </c>
      <c r="IG35" s="108">
        <f>'Debt &amp; Refi'!IA41</f>
        <v>0</v>
      </c>
      <c r="IH35" s="108">
        <f>'Debt &amp; Refi'!IB41</f>
        <v>0</v>
      </c>
      <c r="II35" s="108">
        <f>'Debt &amp; Refi'!IC41</f>
        <v>0</v>
      </c>
      <c r="IJ35" s="108">
        <f>'Debt &amp; Refi'!ID41</f>
        <v>0</v>
      </c>
      <c r="IK35" s="108">
        <f>'Debt &amp; Refi'!IE41</f>
        <v>0</v>
      </c>
      <c r="IL35" s="108">
        <f>'Debt &amp; Refi'!IF41</f>
        <v>0</v>
      </c>
      <c r="IM35" s="108">
        <f>'Debt &amp; Refi'!IG41</f>
        <v>0</v>
      </c>
      <c r="IN35" s="108">
        <f>'Debt &amp; Refi'!IH41</f>
        <v>0</v>
      </c>
      <c r="IO35" s="108">
        <f>'Debt &amp; Refi'!II41</f>
        <v>0</v>
      </c>
      <c r="IP35" s="108">
        <f>'Debt &amp; Refi'!IJ41</f>
        <v>0</v>
      </c>
      <c r="IQ35" s="108">
        <f>'Debt &amp; Refi'!IK41</f>
        <v>0</v>
      </c>
      <c r="IR35" s="108">
        <f>'Debt &amp; Refi'!IL41</f>
        <v>0</v>
      </c>
      <c r="IS35" s="108">
        <f>'Debt &amp; Refi'!IM41</f>
        <v>0</v>
      </c>
      <c r="IT35" s="108">
        <f>'Debt &amp; Refi'!IN41</f>
        <v>0</v>
      </c>
      <c r="IU35" s="108">
        <f>'Debt &amp; Refi'!IO41</f>
        <v>0</v>
      </c>
      <c r="IV35" s="108">
        <f>'Debt &amp; Refi'!IP41</f>
        <v>0</v>
      </c>
      <c r="IW35" s="108">
        <f>'Debt &amp; Refi'!IQ41</f>
        <v>0</v>
      </c>
      <c r="IX35" s="108">
        <f>'Debt &amp; Refi'!IR41</f>
        <v>0</v>
      </c>
      <c r="IY35" s="108">
        <f>'Debt &amp; Refi'!IS41</f>
        <v>0</v>
      </c>
      <c r="IZ35" s="108">
        <f>'Debt &amp; Refi'!IT41</f>
        <v>0</v>
      </c>
      <c r="JA35" s="108">
        <f>'Debt &amp; Refi'!IU41</f>
        <v>0</v>
      </c>
      <c r="JB35" s="108">
        <f>'Debt &amp; Refi'!IV41</f>
        <v>0</v>
      </c>
      <c r="JC35" s="108">
        <f>'Debt &amp; Refi'!IW41</f>
        <v>0</v>
      </c>
      <c r="JD35" s="108">
        <f>'Debt &amp; Refi'!IX41</f>
        <v>0</v>
      </c>
      <c r="JE35" s="108">
        <f>'Debt &amp; Refi'!IY41</f>
        <v>0</v>
      </c>
      <c r="JF35" s="108">
        <f>'Debt &amp; Refi'!IZ41</f>
        <v>0</v>
      </c>
      <c r="JG35" s="108">
        <f>'Debt &amp; Refi'!JA41</f>
        <v>0</v>
      </c>
      <c r="JH35" s="108">
        <f>'Debt &amp; Refi'!JB41</f>
        <v>0</v>
      </c>
      <c r="JI35" s="108">
        <f>'Debt &amp; Refi'!JC41</f>
        <v>0</v>
      </c>
      <c r="JJ35" s="108">
        <f>'Debt &amp; Refi'!JD41</f>
        <v>0</v>
      </c>
      <c r="JK35" s="108">
        <f>'Debt &amp; Refi'!JE41</f>
        <v>0</v>
      </c>
      <c r="JL35" s="108">
        <f>'Debt &amp; Refi'!JF41</f>
        <v>0</v>
      </c>
      <c r="JM35" s="108">
        <f>'Debt &amp; Refi'!JG41</f>
        <v>0</v>
      </c>
      <c r="JN35" s="108">
        <f>'Debt &amp; Refi'!JH41</f>
        <v>0</v>
      </c>
      <c r="JO35" s="108">
        <f>'Debt &amp; Refi'!JI41</f>
        <v>0</v>
      </c>
      <c r="JP35" s="108">
        <f>'Debt &amp; Refi'!JJ41</f>
        <v>0</v>
      </c>
      <c r="JQ35" s="108">
        <f>'Debt &amp; Refi'!JK41</f>
        <v>0</v>
      </c>
      <c r="JR35" s="108">
        <f>'Debt &amp; Refi'!JL41</f>
        <v>0</v>
      </c>
      <c r="JS35" s="108">
        <f>'Debt &amp; Refi'!JM41</f>
        <v>0</v>
      </c>
      <c r="JT35" s="108">
        <f>'Debt &amp; Refi'!JN41</f>
        <v>0</v>
      </c>
      <c r="JU35" s="108">
        <f>'Debt &amp; Refi'!JO41</f>
        <v>0</v>
      </c>
      <c r="JV35" s="108">
        <f>'Debt &amp; Refi'!JP41</f>
        <v>0</v>
      </c>
      <c r="JW35" s="108">
        <f>'Debt &amp; Refi'!JQ41</f>
        <v>0</v>
      </c>
      <c r="JX35" s="108">
        <f>'Debt &amp; Refi'!JR41</f>
        <v>0</v>
      </c>
      <c r="JY35" s="108">
        <f>'Debt &amp; Refi'!JS41</f>
        <v>0</v>
      </c>
      <c r="JZ35" s="108">
        <f>'Debt &amp; Refi'!JT41</f>
        <v>0</v>
      </c>
      <c r="KA35" s="108">
        <f>'Debt &amp; Refi'!JU41</f>
        <v>0</v>
      </c>
      <c r="KB35" s="108">
        <f>'Debt &amp; Refi'!JV41</f>
        <v>0</v>
      </c>
      <c r="KC35" s="108">
        <f>'Debt &amp; Refi'!JW41</f>
        <v>0</v>
      </c>
      <c r="KD35" s="108">
        <f>'Debt &amp; Refi'!JX41</f>
        <v>0</v>
      </c>
      <c r="KE35" s="108">
        <f>'Debt &amp; Refi'!JY41</f>
        <v>0</v>
      </c>
      <c r="KF35" s="108">
        <f>'Debt &amp; Refi'!JZ41</f>
        <v>0</v>
      </c>
      <c r="KG35" s="108">
        <f>'Debt &amp; Refi'!KA41</f>
        <v>0</v>
      </c>
      <c r="KH35" s="108">
        <f>'Debt &amp; Refi'!KB41</f>
        <v>0</v>
      </c>
      <c r="KI35" s="108">
        <f>'Debt &amp; Refi'!KC41</f>
        <v>0</v>
      </c>
      <c r="KJ35" s="108">
        <f>'Debt &amp; Refi'!KD41</f>
        <v>0</v>
      </c>
      <c r="KK35" s="108">
        <f>'Debt &amp; Refi'!KE41</f>
        <v>0</v>
      </c>
      <c r="KL35" s="108">
        <f>'Debt &amp; Refi'!KF41</f>
        <v>0</v>
      </c>
      <c r="KM35" s="108">
        <f>'Debt &amp; Refi'!KG41</f>
        <v>0</v>
      </c>
      <c r="KN35" s="108">
        <f>'Debt &amp; Refi'!KH41</f>
        <v>0</v>
      </c>
      <c r="KO35" s="108">
        <f>'Debt &amp; Refi'!KI41</f>
        <v>0</v>
      </c>
      <c r="KP35" s="108">
        <f>'Debt &amp; Refi'!KJ41</f>
        <v>0</v>
      </c>
      <c r="KQ35" s="108">
        <f>'Debt &amp; Refi'!KK41</f>
        <v>0</v>
      </c>
      <c r="KR35" s="108">
        <f>'Debt &amp; Refi'!KL41</f>
        <v>0</v>
      </c>
      <c r="KS35" s="108">
        <f>'Debt &amp; Refi'!KM41</f>
        <v>0</v>
      </c>
      <c r="KT35" s="108">
        <f>'Debt &amp; Refi'!KN41</f>
        <v>0</v>
      </c>
      <c r="KU35" s="108">
        <f>'Debt &amp; Refi'!KO41</f>
        <v>0</v>
      </c>
      <c r="KV35" s="108">
        <f>'Debt &amp; Refi'!KP41</f>
        <v>0</v>
      </c>
      <c r="KW35" s="108">
        <f>'Debt &amp; Refi'!KQ41</f>
        <v>0</v>
      </c>
      <c r="KX35" s="108">
        <f>'Debt &amp; Refi'!KR41</f>
        <v>0</v>
      </c>
      <c r="KY35" s="108">
        <f>'Debt &amp; Refi'!KS41</f>
        <v>0</v>
      </c>
      <c r="KZ35" s="108">
        <f>'Debt &amp; Refi'!KT41</f>
        <v>0</v>
      </c>
      <c r="LA35" s="108">
        <f>'Debt &amp; Refi'!KU41</f>
        <v>0</v>
      </c>
      <c r="LB35" s="108">
        <f>'Debt &amp; Refi'!KV41</f>
        <v>0</v>
      </c>
      <c r="LC35" s="108">
        <f>'Debt &amp; Refi'!KW41</f>
        <v>0</v>
      </c>
      <c r="LD35" s="108">
        <f>'Debt &amp; Refi'!KX41</f>
        <v>0</v>
      </c>
      <c r="LE35" s="108">
        <f>'Debt &amp; Refi'!KY41</f>
        <v>0</v>
      </c>
      <c r="LF35" s="108">
        <f>'Debt &amp; Refi'!KZ41</f>
        <v>0</v>
      </c>
      <c r="LG35" s="108">
        <f>'Debt &amp; Refi'!LA41</f>
        <v>0</v>
      </c>
      <c r="LH35" s="108">
        <f>'Debt &amp; Refi'!LB41</f>
        <v>0</v>
      </c>
      <c r="LI35" s="108">
        <f>'Debt &amp; Refi'!LC41</f>
        <v>0</v>
      </c>
      <c r="LJ35" s="108">
        <f>'Debt &amp; Refi'!LD41</f>
        <v>0</v>
      </c>
      <c r="LK35" s="108">
        <f>'Debt &amp; Refi'!LE41</f>
        <v>0</v>
      </c>
      <c r="LL35" s="108">
        <f>'Debt &amp; Refi'!LF41</f>
        <v>0</v>
      </c>
      <c r="LM35" s="108">
        <f>'Debt &amp; Refi'!LG41</f>
        <v>0</v>
      </c>
      <c r="LN35" s="108">
        <f>'Debt &amp; Refi'!LH41</f>
        <v>0</v>
      </c>
      <c r="LO35" s="108">
        <f>'Debt &amp; Refi'!LI41</f>
        <v>0</v>
      </c>
      <c r="LP35" s="108">
        <f>'Debt &amp; Refi'!LJ41</f>
        <v>0</v>
      </c>
      <c r="LQ35" s="108">
        <f>'Debt &amp; Refi'!LK41</f>
        <v>0</v>
      </c>
      <c r="LR35" s="108">
        <f>'Debt &amp; Refi'!LL41</f>
        <v>0</v>
      </c>
      <c r="LS35" s="108">
        <f>'Debt &amp; Refi'!LM41</f>
        <v>0</v>
      </c>
      <c r="LT35" s="108">
        <f>'Debt &amp; Refi'!LN41</f>
        <v>0</v>
      </c>
      <c r="LU35" s="108">
        <f>'Debt &amp; Refi'!LO41</f>
        <v>0</v>
      </c>
      <c r="LV35" s="108">
        <f>'Debt &amp; Refi'!LP41</f>
        <v>0</v>
      </c>
      <c r="LW35" s="108">
        <f>'Debt &amp; Refi'!LQ41</f>
        <v>0</v>
      </c>
      <c r="LX35" s="108">
        <f>'Debt &amp; Refi'!LR41</f>
        <v>0</v>
      </c>
      <c r="LY35" s="108">
        <f>'Debt &amp; Refi'!LS41</f>
        <v>0</v>
      </c>
      <c r="LZ35" s="108">
        <f>'Debt &amp; Refi'!LT41</f>
        <v>0</v>
      </c>
      <c r="MA35" s="108">
        <f>'Debt &amp; Refi'!LU41</f>
        <v>0</v>
      </c>
      <c r="MB35" s="108">
        <f>'Debt &amp; Refi'!LV41</f>
        <v>0</v>
      </c>
      <c r="MC35" s="108">
        <f>'Debt &amp; Refi'!LW41</f>
        <v>0</v>
      </c>
      <c r="MD35" s="108">
        <f>'Debt &amp; Refi'!LX41</f>
        <v>0</v>
      </c>
      <c r="ME35" s="108">
        <f>'Debt &amp; Refi'!LY41</f>
        <v>0</v>
      </c>
      <c r="MF35" s="108">
        <f>'Debt &amp; Refi'!LZ41</f>
        <v>0</v>
      </c>
      <c r="MG35" s="108">
        <f>'Debt &amp; Refi'!MA41</f>
        <v>0</v>
      </c>
      <c r="MH35" s="108">
        <f>'Debt &amp; Refi'!MB41</f>
        <v>0</v>
      </c>
      <c r="MI35" s="108">
        <f>'Debt &amp; Refi'!MC41</f>
        <v>0</v>
      </c>
      <c r="MJ35" s="108">
        <f>'Debt &amp; Refi'!MD41</f>
        <v>0</v>
      </c>
      <c r="MK35" s="108">
        <f>'Debt &amp; Refi'!ME41</f>
        <v>0</v>
      </c>
      <c r="ML35" s="108">
        <f>'Debt &amp; Refi'!MF41</f>
        <v>0</v>
      </c>
      <c r="MM35" s="108">
        <f>'Debt &amp; Refi'!MG41</f>
        <v>0</v>
      </c>
      <c r="MN35" s="108">
        <f>'Debt &amp; Refi'!MH41</f>
        <v>0</v>
      </c>
      <c r="MO35" s="108">
        <f>'Debt &amp; Refi'!MI41</f>
        <v>0</v>
      </c>
      <c r="MP35" s="108">
        <f>'Debt &amp; Refi'!MJ41</f>
        <v>0</v>
      </c>
      <c r="MQ35" s="108">
        <f>'Debt &amp; Refi'!MK41</f>
        <v>0</v>
      </c>
      <c r="MR35" s="108">
        <f>'Debt &amp; Refi'!ML41</f>
        <v>0</v>
      </c>
      <c r="MS35" s="108">
        <f>'Debt &amp; Refi'!MM41</f>
        <v>0</v>
      </c>
      <c r="MT35" s="108">
        <f>'Debt &amp; Refi'!MN41</f>
        <v>0</v>
      </c>
      <c r="MU35" s="108">
        <f>'Debt &amp; Refi'!MO41</f>
        <v>0</v>
      </c>
      <c r="MV35" s="108">
        <f>'Debt &amp; Refi'!MP41</f>
        <v>0</v>
      </c>
      <c r="MW35" s="108">
        <f>'Debt &amp; Refi'!MQ41</f>
        <v>0</v>
      </c>
      <c r="MX35" s="108">
        <f>'Debt &amp; Refi'!MR41</f>
        <v>0</v>
      </c>
      <c r="MY35" s="108">
        <f>'Debt &amp; Refi'!MS41</f>
        <v>0</v>
      </c>
      <c r="MZ35" s="108">
        <f>'Debt &amp; Refi'!MT41</f>
        <v>0</v>
      </c>
      <c r="NA35" s="108">
        <f>'Debt &amp; Refi'!MU41</f>
        <v>0</v>
      </c>
      <c r="NB35" s="108">
        <f>'Debt &amp; Refi'!MV41</f>
        <v>0</v>
      </c>
      <c r="NC35" s="108">
        <f>'Debt &amp; Refi'!MW41</f>
        <v>0</v>
      </c>
      <c r="ND35" s="108">
        <f>'Debt &amp; Refi'!MX41</f>
        <v>0</v>
      </c>
      <c r="NE35" s="108">
        <f>'Debt &amp; Refi'!MY41</f>
        <v>0</v>
      </c>
      <c r="NF35" s="108">
        <f>'Debt &amp; Refi'!MZ41</f>
        <v>0</v>
      </c>
      <c r="NG35" s="108">
        <f>'Debt &amp; Refi'!NA41</f>
        <v>0</v>
      </c>
      <c r="NH35" s="108">
        <f>'Debt &amp; Refi'!NB41</f>
        <v>0</v>
      </c>
      <c r="NI35" s="108">
        <f>'Debt &amp; Refi'!NC41</f>
        <v>0</v>
      </c>
      <c r="NJ35" s="108">
        <f>'Debt &amp; Refi'!ND41</f>
        <v>0</v>
      </c>
      <c r="NK35" s="108">
        <f>'Debt &amp; Refi'!NE41</f>
        <v>0</v>
      </c>
      <c r="NL35" s="108">
        <f>'Debt &amp; Refi'!NF41</f>
        <v>0</v>
      </c>
      <c r="NM35" s="108">
        <f>'Debt &amp; Refi'!NG41</f>
        <v>0</v>
      </c>
      <c r="NN35" s="108">
        <f>'Debt &amp; Refi'!NH41</f>
        <v>0</v>
      </c>
      <c r="NO35" s="178">
        <f>'Debt &amp; Refi'!NI41</f>
        <v>51240548.47</v>
      </c>
    </row>
    <row r="36" ht="19.5" customHeight="1">
      <c r="A36" s="186"/>
      <c r="B36" s="186" t="s">
        <v>280</v>
      </c>
      <c r="C36" s="197" t="s">
        <v>249</v>
      </c>
      <c r="D36" s="186"/>
      <c r="E36" s="186"/>
      <c r="F36" s="186"/>
      <c r="G36" s="186"/>
      <c r="H36" s="186"/>
      <c r="I36" s="186"/>
      <c r="J36" s="185"/>
      <c r="K36" s="215"/>
      <c r="L36" s="185"/>
      <c r="M36" s="46" t="s">
        <v>143</v>
      </c>
      <c r="O36" s="108">
        <f>'Debt &amp; Refi'!I42</f>
        <v>0</v>
      </c>
      <c r="P36" s="108">
        <f>'Debt &amp; Refi'!J42</f>
        <v>0</v>
      </c>
      <c r="Q36" s="108">
        <f>'Debt &amp; Refi'!K42</f>
        <v>0</v>
      </c>
      <c r="R36" s="108">
        <f>'Debt &amp; Refi'!L42</f>
        <v>0</v>
      </c>
      <c r="S36" s="108">
        <f>'Debt &amp; Refi'!M42</f>
        <v>0</v>
      </c>
      <c r="T36" s="108">
        <f>'Debt &amp; Refi'!N42</f>
        <v>0</v>
      </c>
      <c r="U36" s="108">
        <f>'Debt &amp; Refi'!O42</f>
        <v>0</v>
      </c>
      <c r="V36" s="108">
        <f>'Debt &amp; Refi'!P42</f>
        <v>0</v>
      </c>
      <c r="W36" s="108">
        <f>'Debt &amp; Refi'!Q42</f>
        <v>0</v>
      </c>
      <c r="X36" s="108">
        <f>'Debt &amp; Refi'!R42</f>
        <v>0</v>
      </c>
      <c r="Y36" s="108">
        <f>'Debt &amp; Refi'!S42</f>
        <v>0</v>
      </c>
      <c r="Z36" s="108">
        <f>'Debt &amp; Refi'!T42</f>
        <v>0</v>
      </c>
      <c r="AA36" s="108">
        <f>'Debt &amp; Refi'!U42</f>
        <v>0</v>
      </c>
      <c r="AB36" s="108">
        <f>'Debt &amp; Refi'!V42</f>
        <v>0</v>
      </c>
      <c r="AC36" s="108">
        <f>'Debt &amp; Refi'!W42</f>
        <v>0</v>
      </c>
      <c r="AD36" s="108">
        <f>'Debt &amp; Refi'!X42</f>
        <v>0</v>
      </c>
      <c r="AE36" s="108">
        <f>'Debt &amp; Refi'!Y42</f>
        <v>0</v>
      </c>
      <c r="AF36" s="108">
        <f>'Debt &amp; Refi'!Z42</f>
        <v>0</v>
      </c>
      <c r="AG36" s="108">
        <f>'Debt &amp; Refi'!AA42</f>
        <v>0</v>
      </c>
      <c r="AH36" s="108">
        <f>'Debt &amp; Refi'!AB42</f>
        <v>0</v>
      </c>
      <c r="AI36" s="108">
        <f>'Debt &amp; Refi'!AC42</f>
        <v>0</v>
      </c>
      <c r="AJ36" s="108">
        <f>'Debt &amp; Refi'!AD42</f>
        <v>0</v>
      </c>
      <c r="AK36" s="108">
        <f>'Debt &amp; Refi'!AE42</f>
        <v>0</v>
      </c>
      <c r="AL36" s="108">
        <f>'Debt &amp; Refi'!AF42</f>
        <v>0</v>
      </c>
      <c r="AM36" s="108">
        <f>'Debt &amp; Refi'!AG42</f>
        <v>0</v>
      </c>
      <c r="AN36" s="108">
        <f>'Debt &amp; Refi'!AH42</f>
        <v>0</v>
      </c>
      <c r="AO36" s="108">
        <f>'Debt &amp; Refi'!AI42</f>
        <v>0</v>
      </c>
      <c r="AP36" s="108">
        <f>'Debt &amp; Refi'!AJ42</f>
        <v>0</v>
      </c>
      <c r="AQ36" s="108">
        <f>'Debt &amp; Refi'!AK42</f>
        <v>0</v>
      </c>
      <c r="AR36" s="108">
        <f>'Debt &amp; Refi'!AL42</f>
        <v>0</v>
      </c>
      <c r="AS36" s="108">
        <f>'Debt &amp; Refi'!AM42</f>
        <v>0</v>
      </c>
      <c r="AT36" s="108">
        <f>'Debt &amp; Refi'!AN42</f>
        <v>0</v>
      </c>
      <c r="AU36" s="108">
        <f>'Debt &amp; Refi'!AO42</f>
        <v>0</v>
      </c>
      <c r="AV36" s="108">
        <f>'Debt &amp; Refi'!AP42</f>
        <v>0</v>
      </c>
      <c r="AW36" s="108">
        <f>'Debt &amp; Refi'!AQ42</f>
        <v>0</v>
      </c>
      <c r="AX36" s="108">
        <f>'Debt &amp; Refi'!AR42</f>
        <v>0</v>
      </c>
      <c r="AY36" s="108">
        <f>'Debt &amp; Refi'!AS42</f>
        <v>0</v>
      </c>
      <c r="AZ36" s="108">
        <f>'Debt &amp; Refi'!AT42</f>
        <v>0</v>
      </c>
      <c r="BA36" s="108">
        <f>'Debt &amp; Refi'!AU42</f>
        <v>0</v>
      </c>
      <c r="BB36" s="108">
        <f>'Debt &amp; Refi'!AV42</f>
        <v>0</v>
      </c>
      <c r="BC36" s="108">
        <f>'Debt &amp; Refi'!AW42</f>
        <v>0</v>
      </c>
      <c r="BD36" s="108">
        <f>'Debt &amp; Refi'!AX42</f>
        <v>0</v>
      </c>
      <c r="BE36" s="108">
        <f>'Debt &amp; Refi'!AY42</f>
        <v>0</v>
      </c>
      <c r="BF36" s="108">
        <f>'Debt &amp; Refi'!AZ42</f>
        <v>0</v>
      </c>
      <c r="BG36" s="108">
        <f>'Debt &amp; Refi'!BA42</f>
        <v>0</v>
      </c>
      <c r="BH36" s="108">
        <f>'Debt &amp; Refi'!BB42</f>
        <v>0</v>
      </c>
      <c r="BI36" s="108">
        <f>'Debt &amp; Refi'!BC42</f>
        <v>0</v>
      </c>
      <c r="BJ36" s="108">
        <f>'Debt &amp; Refi'!BD42</f>
        <v>0</v>
      </c>
      <c r="BK36" s="108">
        <f>'Debt &amp; Refi'!BE42</f>
        <v>0</v>
      </c>
      <c r="BL36" s="108">
        <f>'Debt &amp; Refi'!BF42</f>
        <v>0</v>
      </c>
      <c r="BM36" s="108">
        <f>'Debt &amp; Refi'!BG42</f>
        <v>0</v>
      </c>
      <c r="BN36" s="108">
        <f>'Debt &amp; Refi'!BH42</f>
        <v>0</v>
      </c>
      <c r="BO36" s="108">
        <f>'Debt &amp; Refi'!BI42</f>
        <v>51088150.98</v>
      </c>
      <c r="BP36" s="108">
        <f>'Debt &amp; Refi'!BJ42</f>
        <v>0</v>
      </c>
      <c r="BQ36" s="108">
        <f>'Debt &amp; Refi'!BK42</f>
        <v>0</v>
      </c>
      <c r="BR36" s="108">
        <f>'Debt &amp; Refi'!BL42</f>
        <v>0</v>
      </c>
      <c r="BS36" s="108">
        <f>'Debt &amp; Refi'!BM42</f>
        <v>0</v>
      </c>
      <c r="BT36" s="108">
        <f>'Debt &amp; Refi'!BN42</f>
        <v>0</v>
      </c>
      <c r="BU36" s="108">
        <f>'Debt &amp; Refi'!BO42</f>
        <v>0</v>
      </c>
      <c r="BV36" s="108">
        <f>'Debt &amp; Refi'!BP42</f>
        <v>0</v>
      </c>
      <c r="BW36" s="108">
        <f>'Debt &amp; Refi'!BQ42</f>
        <v>0</v>
      </c>
      <c r="BX36" s="108">
        <f>'Debt &amp; Refi'!BR42</f>
        <v>0</v>
      </c>
      <c r="BY36" s="108">
        <f>'Debt &amp; Refi'!BS42</f>
        <v>0</v>
      </c>
      <c r="BZ36" s="108">
        <f>'Debt &amp; Refi'!BT42</f>
        <v>0</v>
      </c>
      <c r="CA36" s="108">
        <f>'Debt &amp; Refi'!BU42</f>
        <v>0</v>
      </c>
      <c r="CB36" s="108">
        <f>'Debt &amp; Refi'!BV42</f>
        <v>0</v>
      </c>
      <c r="CC36" s="108">
        <f>'Debt &amp; Refi'!BW42</f>
        <v>0</v>
      </c>
      <c r="CD36" s="108">
        <f>'Debt &amp; Refi'!BX42</f>
        <v>0</v>
      </c>
      <c r="CE36" s="108">
        <f>'Debt &amp; Refi'!BY42</f>
        <v>0</v>
      </c>
      <c r="CF36" s="108">
        <f>'Debt &amp; Refi'!BZ42</f>
        <v>0</v>
      </c>
      <c r="CG36" s="108">
        <f>'Debt &amp; Refi'!CA42</f>
        <v>0</v>
      </c>
      <c r="CH36" s="108">
        <f>'Debt &amp; Refi'!CB42</f>
        <v>0</v>
      </c>
      <c r="CI36" s="108">
        <f>'Debt &amp; Refi'!CC42</f>
        <v>0</v>
      </c>
      <c r="CJ36" s="108">
        <f>'Debt &amp; Refi'!CD42</f>
        <v>0</v>
      </c>
      <c r="CK36" s="108">
        <f>'Debt &amp; Refi'!CE42</f>
        <v>0</v>
      </c>
      <c r="CL36" s="108">
        <f>'Debt &amp; Refi'!CF42</f>
        <v>0</v>
      </c>
      <c r="CM36" s="108">
        <f>'Debt &amp; Refi'!CG42</f>
        <v>0</v>
      </c>
      <c r="CN36" s="108">
        <f>'Debt &amp; Refi'!CH42</f>
        <v>0</v>
      </c>
      <c r="CO36" s="108">
        <f>'Debt &amp; Refi'!CI42</f>
        <v>0</v>
      </c>
      <c r="CP36" s="108">
        <f>'Debt &amp; Refi'!CJ42</f>
        <v>0</v>
      </c>
      <c r="CQ36" s="108">
        <f>'Debt &amp; Refi'!CK42</f>
        <v>0</v>
      </c>
      <c r="CR36" s="108">
        <f>'Debt &amp; Refi'!CL42</f>
        <v>0</v>
      </c>
      <c r="CS36" s="108">
        <f>'Debt &amp; Refi'!CM42</f>
        <v>0</v>
      </c>
      <c r="CT36" s="108">
        <f>'Debt &amp; Refi'!CN42</f>
        <v>0</v>
      </c>
      <c r="CU36" s="108">
        <f>'Debt &amp; Refi'!CO42</f>
        <v>0</v>
      </c>
      <c r="CV36" s="108">
        <f>'Debt &amp; Refi'!CP42</f>
        <v>0</v>
      </c>
      <c r="CW36" s="108">
        <f>'Debt &amp; Refi'!CQ42</f>
        <v>0</v>
      </c>
      <c r="CX36" s="108">
        <f>'Debt &amp; Refi'!CR42</f>
        <v>0</v>
      </c>
      <c r="CY36" s="108">
        <f>'Debt &amp; Refi'!CS42</f>
        <v>0</v>
      </c>
      <c r="CZ36" s="108">
        <f>'Debt &amp; Refi'!CT42</f>
        <v>0</v>
      </c>
      <c r="DA36" s="108">
        <f>'Debt &amp; Refi'!CU42</f>
        <v>0</v>
      </c>
      <c r="DB36" s="108">
        <f>'Debt &amp; Refi'!CV42</f>
        <v>0</v>
      </c>
      <c r="DC36" s="108">
        <f>'Debt &amp; Refi'!CW42</f>
        <v>0</v>
      </c>
      <c r="DD36" s="108">
        <f>'Debt &amp; Refi'!CX42</f>
        <v>0</v>
      </c>
      <c r="DE36" s="108">
        <f>'Debt &amp; Refi'!CY42</f>
        <v>0</v>
      </c>
      <c r="DF36" s="108">
        <f>'Debt &amp; Refi'!CZ42</f>
        <v>0</v>
      </c>
      <c r="DG36" s="108">
        <f>'Debt &amp; Refi'!DA42</f>
        <v>0</v>
      </c>
      <c r="DH36" s="108">
        <f>'Debt &amp; Refi'!DB42</f>
        <v>0</v>
      </c>
      <c r="DI36" s="108">
        <f>'Debt &amp; Refi'!DC42</f>
        <v>0</v>
      </c>
      <c r="DJ36" s="108">
        <f>'Debt &amp; Refi'!DD42</f>
        <v>0</v>
      </c>
      <c r="DK36" s="108">
        <f>'Debt &amp; Refi'!DE42</f>
        <v>0</v>
      </c>
      <c r="DL36" s="108">
        <f>'Debt &amp; Refi'!DF42</f>
        <v>0</v>
      </c>
      <c r="DM36" s="108">
        <f>'Debt &amp; Refi'!DG42</f>
        <v>0</v>
      </c>
      <c r="DN36" s="108">
        <f>'Debt &amp; Refi'!DH42</f>
        <v>0</v>
      </c>
      <c r="DO36" s="108">
        <f>'Debt &amp; Refi'!DI42</f>
        <v>0</v>
      </c>
      <c r="DP36" s="108">
        <f>'Debt &amp; Refi'!DJ42</f>
        <v>0</v>
      </c>
      <c r="DQ36" s="108">
        <f>'Debt &amp; Refi'!DK42</f>
        <v>0</v>
      </c>
      <c r="DR36" s="108">
        <f>'Debt &amp; Refi'!DL42</f>
        <v>0</v>
      </c>
      <c r="DS36" s="108">
        <f>'Debt &amp; Refi'!DM42</f>
        <v>0</v>
      </c>
      <c r="DT36" s="108">
        <f>'Debt &amp; Refi'!DN42</f>
        <v>0</v>
      </c>
      <c r="DU36" s="108">
        <f>'Debt &amp; Refi'!DO42</f>
        <v>0</v>
      </c>
      <c r="DV36" s="108">
        <f>'Debt &amp; Refi'!DP42</f>
        <v>0</v>
      </c>
      <c r="DW36" s="108">
        <f>'Debt &amp; Refi'!DQ42</f>
        <v>0</v>
      </c>
      <c r="DX36" s="108">
        <f>'Debt &amp; Refi'!DR42</f>
        <v>0</v>
      </c>
      <c r="DY36" s="108">
        <f>'Debt &amp; Refi'!DS42</f>
        <v>0</v>
      </c>
      <c r="DZ36" s="108">
        <f>'Debt &amp; Refi'!DT42</f>
        <v>0</v>
      </c>
      <c r="EA36" s="108">
        <f>'Debt &amp; Refi'!DU42</f>
        <v>0</v>
      </c>
      <c r="EB36" s="108">
        <f>'Debt &amp; Refi'!DV42</f>
        <v>0</v>
      </c>
      <c r="EC36" s="108">
        <f>'Debt &amp; Refi'!DW42</f>
        <v>0</v>
      </c>
      <c r="ED36" s="108">
        <f>'Debt &amp; Refi'!DX42</f>
        <v>0</v>
      </c>
      <c r="EE36" s="108">
        <f>'Debt &amp; Refi'!DY42</f>
        <v>0</v>
      </c>
      <c r="EF36" s="108">
        <f>'Debt &amp; Refi'!DZ42</f>
        <v>0</v>
      </c>
      <c r="EG36" s="108">
        <f>'Debt &amp; Refi'!EA42</f>
        <v>0</v>
      </c>
      <c r="EH36" s="108">
        <f>'Debt &amp; Refi'!EB42</f>
        <v>0</v>
      </c>
      <c r="EI36" s="108">
        <f>'Debt &amp; Refi'!EC42</f>
        <v>0</v>
      </c>
      <c r="EJ36" s="108">
        <f>'Debt &amp; Refi'!ED42</f>
        <v>0</v>
      </c>
      <c r="EK36" s="108">
        <f>'Debt &amp; Refi'!EE42</f>
        <v>0</v>
      </c>
      <c r="EL36" s="108">
        <f>'Debt &amp; Refi'!EF42</f>
        <v>0</v>
      </c>
      <c r="EM36" s="108">
        <f>'Debt &amp; Refi'!EG42</f>
        <v>0</v>
      </c>
      <c r="EN36" s="108">
        <f>'Debt &amp; Refi'!EH42</f>
        <v>0</v>
      </c>
      <c r="EO36" s="108">
        <f>'Debt &amp; Refi'!EI42</f>
        <v>0</v>
      </c>
      <c r="EP36" s="108">
        <f>'Debt &amp; Refi'!EJ42</f>
        <v>0</v>
      </c>
      <c r="EQ36" s="108">
        <f>'Debt &amp; Refi'!EK42</f>
        <v>0</v>
      </c>
      <c r="ER36" s="108">
        <f>'Debt &amp; Refi'!EL42</f>
        <v>0</v>
      </c>
      <c r="ES36" s="108">
        <f>'Debt &amp; Refi'!EM42</f>
        <v>0</v>
      </c>
      <c r="ET36" s="108">
        <f>'Debt &amp; Refi'!EN42</f>
        <v>0</v>
      </c>
      <c r="EU36" s="108">
        <f>'Debt &amp; Refi'!EO42</f>
        <v>0</v>
      </c>
      <c r="EV36" s="108">
        <f>'Debt &amp; Refi'!EP42</f>
        <v>0</v>
      </c>
      <c r="EW36" s="108">
        <f>'Debt &amp; Refi'!EQ42</f>
        <v>0</v>
      </c>
      <c r="EX36" s="108">
        <f>'Debt &amp; Refi'!ER42</f>
        <v>0</v>
      </c>
      <c r="EY36" s="108">
        <f>'Debt &amp; Refi'!ES42</f>
        <v>0</v>
      </c>
      <c r="EZ36" s="108">
        <f>'Debt &amp; Refi'!ET42</f>
        <v>0</v>
      </c>
      <c r="FA36" s="108">
        <f>'Debt &amp; Refi'!EU42</f>
        <v>0</v>
      </c>
      <c r="FB36" s="108">
        <f>'Debt &amp; Refi'!EV42</f>
        <v>0</v>
      </c>
      <c r="FC36" s="108">
        <f>'Debt &amp; Refi'!EW42</f>
        <v>0</v>
      </c>
      <c r="FD36" s="108">
        <f>'Debt &amp; Refi'!EX42</f>
        <v>0</v>
      </c>
      <c r="FE36" s="108">
        <f>'Debt &amp; Refi'!EY42</f>
        <v>0</v>
      </c>
      <c r="FF36" s="108">
        <f>'Debt &amp; Refi'!EZ42</f>
        <v>0</v>
      </c>
      <c r="FG36" s="108">
        <f>'Debt &amp; Refi'!FA42</f>
        <v>0</v>
      </c>
      <c r="FH36" s="108">
        <f>'Debt &amp; Refi'!FB42</f>
        <v>0</v>
      </c>
      <c r="FI36" s="108">
        <f>'Debt &amp; Refi'!FC42</f>
        <v>0</v>
      </c>
      <c r="FJ36" s="108">
        <f>'Debt &amp; Refi'!FD42</f>
        <v>0</v>
      </c>
      <c r="FK36" s="108">
        <f>'Debt &amp; Refi'!FE42</f>
        <v>0</v>
      </c>
      <c r="FL36" s="108">
        <f>'Debt &amp; Refi'!FF42</f>
        <v>0</v>
      </c>
      <c r="FM36" s="108">
        <f>'Debt &amp; Refi'!FG42</f>
        <v>0</v>
      </c>
      <c r="FN36" s="108">
        <f>'Debt &amp; Refi'!FH42</f>
        <v>0</v>
      </c>
      <c r="FO36" s="108">
        <f>'Debt &amp; Refi'!FI42</f>
        <v>0</v>
      </c>
      <c r="FP36" s="108">
        <f>'Debt &amp; Refi'!FJ42</f>
        <v>0</v>
      </c>
      <c r="FQ36" s="108">
        <f>'Debt &amp; Refi'!FK42</f>
        <v>0</v>
      </c>
      <c r="FR36" s="108">
        <f>'Debt &amp; Refi'!FL42</f>
        <v>0</v>
      </c>
      <c r="FS36" s="108">
        <f>'Debt &amp; Refi'!FM42</f>
        <v>0</v>
      </c>
      <c r="FT36" s="108">
        <f>'Debt &amp; Refi'!FN42</f>
        <v>0</v>
      </c>
      <c r="FU36" s="108">
        <f>'Debt &amp; Refi'!FO42</f>
        <v>0</v>
      </c>
      <c r="FV36" s="108">
        <f>'Debt &amp; Refi'!FP42</f>
        <v>0</v>
      </c>
      <c r="FW36" s="108">
        <f>'Debt &amp; Refi'!FQ42</f>
        <v>0</v>
      </c>
      <c r="FX36" s="108">
        <f>'Debt &amp; Refi'!FR42</f>
        <v>0</v>
      </c>
      <c r="FY36" s="108">
        <f>'Debt &amp; Refi'!FS42</f>
        <v>0</v>
      </c>
      <c r="FZ36" s="108">
        <f>'Debt &amp; Refi'!FT42</f>
        <v>0</v>
      </c>
      <c r="GA36" s="108">
        <f>'Debt &amp; Refi'!FU42</f>
        <v>0</v>
      </c>
      <c r="GB36" s="108">
        <f>'Debt &amp; Refi'!FV42</f>
        <v>0</v>
      </c>
      <c r="GC36" s="108">
        <f>'Debt &amp; Refi'!FW42</f>
        <v>0</v>
      </c>
      <c r="GD36" s="108">
        <f>'Debt &amp; Refi'!FX42</f>
        <v>0</v>
      </c>
      <c r="GE36" s="108">
        <f>'Debt &amp; Refi'!FY42</f>
        <v>0</v>
      </c>
      <c r="GF36" s="108">
        <f>'Debt &amp; Refi'!FZ42</f>
        <v>0</v>
      </c>
      <c r="GG36" s="108">
        <f>'Debt &amp; Refi'!GA42</f>
        <v>0</v>
      </c>
      <c r="GH36" s="108">
        <f>'Debt &amp; Refi'!GB42</f>
        <v>0</v>
      </c>
      <c r="GI36" s="108">
        <f>'Debt &amp; Refi'!GC42</f>
        <v>0</v>
      </c>
      <c r="GJ36" s="108">
        <f>'Debt &amp; Refi'!GD42</f>
        <v>0</v>
      </c>
      <c r="GK36" s="108">
        <f>'Debt &amp; Refi'!GE42</f>
        <v>0</v>
      </c>
      <c r="GL36" s="108">
        <f>'Debt &amp; Refi'!GF42</f>
        <v>0</v>
      </c>
      <c r="GM36" s="108">
        <f>'Debt &amp; Refi'!GG42</f>
        <v>0</v>
      </c>
      <c r="GN36" s="108">
        <f>'Debt &amp; Refi'!GH42</f>
        <v>0</v>
      </c>
      <c r="GO36" s="108">
        <f>'Debt &amp; Refi'!GI42</f>
        <v>0</v>
      </c>
      <c r="GP36" s="108">
        <f>'Debt &amp; Refi'!GJ42</f>
        <v>0</v>
      </c>
      <c r="GQ36" s="108">
        <f>'Debt &amp; Refi'!GK42</f>
        <v>0</v>
      </c>
      <c r="GR36" s="108">
        <f>'Debt &amp; Refi'!GL42</f>
        <v>0</v>
      </c>
      <c r="GS36" s="108">
        <f>'Debt &amp; Refi'!GM42</f>
        <v>0</v>
      </c>
      <c r="GT36" s="108">
        <f>'Debt &amp; Refi'!GN42</f>
        <v>0</v>
      </c>
      <c r="GU36" s="108">
        <f>'Debt &amp; Refi'!GO42</f>
        <v>0</v>
      </c>
      <c r="GV36" s="108">
        <f>'Debt &amp; Refi'!GP42</f>
        <v>0</v>
      </c>
      <c r="GW36" s="108">
        <f>'Debt &amp; Refi'!GQ42</f>
        <v>0</v>
      </c>
      <c r="GX36" s="108">
        <f>'Debt &amp; Refi'!GR42</f>
        <v>0</v>
      </c>
      <c r="GY36" s="108">
        <f>'Debt &amp; Refi'!GS42</f>
        <v>0</v>
      </c>
      <c r="GZ36" s="108">
        <f>'Debt &amp; Refi'!GT42</f>
        <v>0</v>
      </c>
      <c r="HA36" s="108">
        <f>'Debt &amp; Refi'!GU42</f>
        <v>0</v>
      </c>
      <c r="HB36" s="108">
        <f>'Debt &amp; Refi'!GV42</f>
        <v>0</v>
      </c>
      <c r="HC36" s="108">
        <f>'Debt &amp; Refi'!GW42</f>
        <v>0</v>
      </c>
      <c r="HD36" s="108">
        <f>'Debt &amp; Refi'!GX42</f>
        <v>0</v>
      </c>
      <c r="HE36" s="108">
        <f>'Debt &amp; Refi'!GY42</f>
        <v>0</v>
      </c>
      <c r="HF36" s="108">
        <f>'Debt &amp; Refi'!GZ42</f>
        <v>0</v>
      </c>
      <c r="HG36" s="108">
        <f>'Debt &amp; Refi'!HA42</f>
        <v>0</v>
      </c>
      <c r="HH36" s="108">
        <f>'Debt &amp; Refi'!HB42</f>
        <v>0</v>
      </c>
      <c r="HI36" s="108">
        <f>'Debt &amp; Refi'!HC42</f>
        <v>0</v>
      </c>
      <c r="HJ36" s="108">
        <f>'Debt &amp; Refi'!HD42</f>
        <v>0</v>
      </c>
      <c r="HK36" s="108">
        <f>'Debt &amp; Refi'!HE42</f>
        <v>0</v>
      </c>
      <c r="HL36" s="108">
        <f>'Debt &amp; Refi'!HF42</f>
        <v>0</v>
      </c>
      <c r="HM36" s="108">
        <f>'Debt &amp; Refi'!HG42</f>
        <v>0</v>
      </c>
      <c r="HN36" s="108">
        <f>'Debt &amp; Refi'!HH42</f>
        <v>0</v>
      </c>
      <c r="HO36" s="108">
        <f>'Debt &amp; Refi'!HI42</f>
        <v>0</v>
      </c>
      <c r="HP36" s="108">
        <f>'Debt &amp; Refi'!HJ42</f>
        <v>0</v>
      </c>
      <c r="HQ36" s="108">
        <f>'Debt &amp; Refi'!HK42</f>
        <v>0</v>
      </c>
      <c r="HR36" s="108">
        <f>'Debt &amp; Refi'!HL42</f>
        <v>0</v>
      </c>
      <c r="HS36" s="108">
        <f>'Debt &amp; Refi'!HM42</f>
        <v>0</v>
      </c>
      <c r="HT36" s="108">
        <f>'Debt &amp; Refi'!HN42</f>
        <v>0</v>
      </c>
      <c r="HU36" s="108">
        <f>'Debt &amp; Refi'!HO42</f>
        <v>0</v>
      </c>
      <c r="HV36" s="108">
        <f>'Debt &amp; Refi'!HP42</f>
        <v>0</v>
      </c>
      <c r="HW36" s="108">
        <f>'Debt &amp; Refi'!HQ42</f>
        <v>0</v>
      </c>
      <c r="HX36" s="108">
        <f>'Debt &amp; Refi'!HR42</f>
        <v>0</v>
      </c>
      <c r="HY36" s="108">
        <f>'Debt &amp; Refi'!HS42</f>
        <v>0</v>
      </c>
      <c r="HZ36" s="108">
        <f>'Debt &amp; Refi'!HT42</f>
        <v>0</v>
      </c>
      <c r="IA36" s="108">
        <f>'Debt &amp; Refi'!HU42</f>
        <v>0</v>
      </c>
      <c r="IB36" s="108">
        <f>'Debt &amp; Refi'!HV42</f>
        <v>0</v>
      </c>
      <c r="IC36" s="108">
        <f>'Debt &amp; Refi'!HW42</f>
        <v>0</v>
      </c>
      <c r="ID36" s="108">
        <f>'Debt &amp; Refi'!HX42</f>
        <v>0</v>
      </c>
      <c r="IE36" s="108">
        <f>'Debt &amp; Refi'!HY42</f>
        <v>0</v>
      </c>
      <c r="IF36" s="108">
        <f>'Debt &amp; Refi'!HZ42</f>
        <v>0</v>
      </c>
      <c r="IG36" s="108">
        <f>'Debt &amp; Refi'!IA42</f>
        <v>0</v>
      </c>
      <c r="IH36" s="108">
        <f>'Debt &amp; Refi'!IB42</f>
        <v>0</v>
      </c>
      <c r="II36" s="108">
        <f>'Debt &amp; Refi'!IC42</f>
        <v>0</v>
      </c>
      <c r="IJ36" s="108">
        <f>'Debt &amp; Refi'!ID42</f>
        <v>0</v>
      </c>
      <c r="IK36" s="108">
        <f>'Debt &amp; Refi'!IE42</f>
        <v>0</v>
      </c>
      <c r="IL36" s="108">
        <f>'Debt &amp; Refi'!IF42</f>
        <v>0</v>
      </c>
      <c r="IM36" s="108">
        <f>'Debt &amp; Refi'!IG42</f>
        <v>0</v>
      </c>
      <c r="IN36" s="108">
        <f>'Debt &amp; Refi'!IH42</f>
        <v>0</v>
      </c>
      <c r="IO36" s="108">
        <f>'Debt &amp; Refi'!II42</f>
        <v>0</v>
      </c>
      <c r="IP36" s="108">
        <f>'Debt &amp; Refi'!IJ42</f>
        <v>0</v>
      </c>
      <c r="IQ36" s="108">
        <f>'Debt &amp; Refi'!IK42</f>
        <v>0</v>
      </c>
      <c r="IR36" s="108">
        <f>'Debt &amp; Refi'!IL42</f>
        <v>0</v>
      </c>
      <c r="IS36" s="108">
        <f>'Debt &amp; Refi'!IM42</f>
        <v>0</v>
      </c>
      <c r="IT36" s="108">
        <f>'Debt &amp; Refi'!IN42</f>
        <v>0</v>
      </c>
      <c r="IU36" s="108">
        <f>'Debt &amp; Refi'!IO42</f>
        <v>0</v>
      </c>
      <c r="IV36" s="108">
        <f>'Debt &amp; Refi'!IP42</f>
        <v>0</v>
      </c>
      <c r="IW36" s="108">
        <f>'Debt &amp; Refi'!IQ42</f>
        <v>0</v>
      </c>
      <c r="IX36" s="108">
        <f>'Debt &amp; Refi'!IR42</f>
        <v>0</v>
      </c>
      <c r="IY36" s="108">
        <f>'Debt &amp; Refi'!IS42</f>
        <v>0</v>
      </c>
      <c r="IZ36" s="108">
        <f>'Debt &amp; Refi'!IT42</f>
        <v>0</v>
      </c>
      <c r="JA36" s="108">
        <f>'Debt &amp; Refi'!IU42</f>
        <v>0</v>
      </c>
      <c r="JB36" s="108">
        <f>'Debt &amp; Refi'!IV42</f>
        <v>0</v>
      </c>
      <c r="JC36" s="108">
        <f>'Debt &amp; Refi'!IW42</f>
        <v>0</v>
      </c>
      <c r="JD36" s="108">
        <f>'Debt &amp; Refi'!IX42</f>
        <v>0</v>
      </c>
      <c r="JE36" s="108">
        <f>'Debt &amp; Refi'!IY42</f>
        <v>0</v>
      </c>
      <c r="JF36" s="108">
        <f>'Debt &amp; Refi'!IZ42</f>
        <v>0</v>
      </c>
      <c r="JG36" s="108">
        <f>'Debt &amp; Refi'!JA42</f>
        <v>0</v>
      </c>
      <c r="JH36" s="108">
        <f>'Debt &amp; Refi'!JB42</f>
        <v>0</v>
      </c>
      <c r="JI36" s="108">
        <f>'Debt &amp; Refi'!JC42</f>
        <v>0</v>
      </c>
      <c r="JJ36" s="108">
        <f>'Debt &amp; Refi'!JD42</f>
        <v>0</v>
      </c>
      <c r="JK36" s="108">
        <f>'Debt &amp; Refi'!JE42</f>
        <v>0</v>
      </c>
      <c r="JL36" s="108">
        <f>'Debt &amp; Refi'!JF42</f>
        <v>0</v>
      </c>
      <c r="JM36" s="108">
        <f>'Debt &amp; Refi'!JG42</f>
        <v>0</v>
      </c>
      <c r="JN36" s="108">
        <f>'Debt &amp; Refi'!JH42</f>
        <v>0</v>
      </c>
      <c r="JO36" s="108">
        <f>'Debt &amp; Refi'!JI42</f>
        <v>0</v>
      </c>
      <c r="JP36" s="108">
        <f>'Debt &amp; Refi'!JJ42</f>
        <v>0</v>
      </c>
      <c r="JQ36" s="108">
        <f>'Debt &amp; Refi'!JK42</f>
        <v>0</v>
      </c>
      <c r="JR36" s="108">
        <f>'Debt &amp; Refi'!JL42</f>
        <v>0</v>
      </c>
      <c r="JS36" s="108">
        <f>'Debt &amp; Refi'!JM42</f>
        <v>0</v>
      </c>
      <c r="JT36" s="108">
        <f>'Debt &amp; Refi'!JN42</f>
        <v>0</v>
      </c>
      <c r="JU36" s="108">
        <f>'Debt &amp; Refi'!JO42</f>
        <v>0</v>
      </c>
      <c r="JV36" s="108">
        <f>'Debt &amp; Refi'!JP42</f>
        <v>0</v>
      </c>
      <c r="JW36" s="108">
        <f>'Debt &amp; Refi'!JQ42</f>
        <v>0</v>
      </c>
      <c r="JX36" s="108">
        <f>'Debt &amp; Refi'!JR42</f>
        <v>0</v>
      </c>
      <c r="JY36" s="108">
        <f>'Debt &amp; Refi'!JS42</f>
        <v>0</v>
      </c>
      <c r="JZ36" s="108">
        <f>'Debt &amp; Refi'!JT42</f>
        <v>0</v>
      </c>
      <c r="KA36" s="108">
        <f>'Debt &amp; Refi'!JU42</f>
        <v>0</v>
      </c>
      <c r="KB36" s="108">
        <f>'Debt &amp; Refi'!JV42</f>
        <v>0</v>
      </c>
      <c r="KC36" s="108">
        <f>'Debt &amp; Refi'!JW42</f>
        <v>0</v>
      </c>
      <c r="KD36" s="108">
        <f>'Debt &amp; Refi'!JX42</f>
        <v>0</v>
      </c>
      <c r="KE36" s="108">
        <f>'Debt &amp; Refi'!JY42</f>
        <v>0</v>
      </c>
      <c r="KF36" s="108">
        <f>'Debt &amp; Refi'!JZ42</f>
        <v>0</v>
      </c>
      <c r="KG36" s="108">
        <f>'Debt &amp; Refi'!KA42</f>
        <v>0</v>
      </c>
      <c r="KH36" s="108">
        <f>'Debt &amp; Refi'!KB42</f>
        <v>0</v>
      </c>
      <c r="KI36" s="108">
        <f>'Debt &amp; Refi'!KC42</f>
        <v>0</v>
      </c>
      <c r="KJ36" s="108">
        <f>'Debt &amp; Refi'!KD42</f>
        <v>0</v>
      </c>
      <c r="KK36" s="108">
        <f>'Debt &amp; Refi'!KE42</f>
        <v>0</v>
      </c>
      <c r="KL36" s="108">
        <f>'Debt &amp; Refi'!KF42</f>
        <v>0</v>
      </c>
      <c r="KM36" s="108">
        <f>'Debt &amp; Refi'!KG42</f>
        <v>0</v>
      </c>
      <c r="KN36" s="108">
        <f>'Debt &amp; Refi'!KH42</f>
        <v>0</v>
      </c>
      <c r="KO36" s="108">
        <f>'Debt &amp; Refi'!KI42</f>
        <v>0</v>
      </c>
      <c r="KP36" s="108">
        <f>'Debt &amp; Refi'!KJ42</f>
        <v>0</v>
      </c>
      <c r="KQ36" s="108">
        <f>'Debt &amp; Refi'!KK42</f>
        <v>0</v>
      </c>
      <c r="KR36" s="108">
        <f>'Debt &amp; Refi'!KL42</f>
        <v>0</v>
      </c>
      <c r="KS36" s="108">
        <f>'Debt &amp; Refi'!KM42</f>
        <v>0</v>
      </c>
      <c r="KT36" s="108">
        <f>'Debt &amp; Refi'!KN42</f>
        <v>0</v>
      </c>
      <c r="KU36" s="108">
        <f>'Debt &amp; Refi'!KO42</f>
        <v>0</v>
      </c>
      <c r="KV36" s="108">
        <f>'Debt &amp; Refi'!KP42</f>
        <v>0</v>
      </c>
      <c r="KW36" s="108">
        <f>'Debt &amp; Refi'!KQ42</f>
        <v>0</v>
      </c>
      <c r="KX36" s="108">
        <f>'Debt &amp; Refi'!KR42</f>
        <v>0</v>
      </c>
      <c r="KY36" s="108">
        <f>'Debt &amp; Refi'!KS42</f>
        <v>0</v>
      </c>
      <c r="KZ36" s="108">
        <f>'Debt &amp; Refi'!KT42</f>
        <v>0</v>
      </c>
      <c r="LA36" s="108">
        <f>'Debt &amp; Refi'!KU42</f>
        <v>0</v>
      </c>
      <c r="LB36" s="108">
        <f>'Debt &amp; Refi'!KV42</f>
        <v>0</v>
      </c>
      <c r="LC36" s="108">
        <f>'Debt &amp; Refi'!KW42</f>
        <v>0</v>
      </c>
      <c r="LD36" s="108">
        <f>'Debt &amp; Refi'!KX42</f>
        <v>0</v>
      </c>
      <c r="LE36" s="108">
        <f>'Debt &amp; Refi'!KY42</f>
        <v>0</v>
      </c>
      <c r="LF36" s="108">
        <f>'Debt &amp; Refi'!KZ42</f>
        <v>0</v>
      </c>
      <c r="LG36" s="108">
        <f>'Debt &amp; Refi'!LA42</f>
        <v>0</v>
      </c>
      <c r="LH36" s="108">
        <f>'Debt &amp; Refi'!LB42</f>
        <v>0</v>
      </c>
      <c r="LI36" s="108">
        <f>'Debt &amp; Refi'!LC42</f>
        <v>0</v>
      </c>
      <c r="LJ36" s="108">
        <f>'Debt &amp; Refi'!LD42</f>
        <v>0</v>
      </c>
      <c r="LK36" s="108">
        <f>'Debt &amp; Refi'!LE42</f>
        <v>0</v>
      </c>
      <c r="LL36" s="108">
        <f>'Debt &amp; Refi'!LF42</f>
        <v>0</v>
      </c>
      <c r="LM36" s="108">
        <f>'Debt &amp; Refi'!LG42</f>
        <v>0</v>
      </c>
      <c r="LN36" s="108">
        <f>'Debt &amp; Refi'!LH42</f>
        <v>0</v>
      </c>
      <c r="LO36" s="108">
        <f>'Debt &amp; Refi'!LI42</f>
        <v>0</v>
      </c>
      <c r="LP36" s="108">
        <f>'Debt &amp; Refi'!LJ42</f>
        <v>0</v>
      </c>
      <c r="LQ36" s="108">
        <f>'Debt &amp; Refi'!LK42</f>
        <v>0</v>
      </c>
      <c r="LR36" s="108">
        <f>'Debt &amp; Refi'!LL42</f>
        <v>0</v>
      </c>
      <c r="LS36" s="108">
        <f>'Debt &amp; Refi'!LM42</f>
        <v>0</v>
      </c>
      <c r="LT36" s="108">
        <f>'Debt &amp; Refi'!LN42</f>
        <v>0</v>
      </c>
      <c r="LU36" s="108">
        <f>'Debt &amp; Refi'!LO42</f>
        <v>0</v>
      </c>
      <c r="LV36" s="108">
        <f>'Debt &amp; Refi'!LP42</f>
        <v>0</v>
      </c>
      <c r="LW36" s="108">
        <f>'Debt &amp; Refi'!LQ42</f>
        <v>0</v>
      </c>
      <c r="LX36" s="108">
        <f>'Debt &amp; Refi'!LR42</f>
        <v>0</v>
      </c>
      <c r="LY36" s="108">
        <f>'Debt &amp; Refi'!LS42</f>
        <v>0</v>
      </c>
      <c r="LZ36" s="108">
        <f>'Debt &amp; Refi'!LT42</f>
        <v>0</v>
      </c>
      <c r="MA36" s="108">
        <f>'Debt &amp; Refi'!LU42</f>
        <v>0</v>
      </c>
      <c r="MB36" s="108">
        <f>'Debt &amp; Refi'!LV42</f>
        <v>0</v>
      </c>
      <c r="MC36" s="108">
        <f>'Debt &amp; Refi'!LW42</f>
        <v>0</v>
      </c>
      <c r="MD36" s="108">
        <f>'Debt &amp; Refi'!LX42</f>
        <v>0</v>
      </c>
      <c r="ME36" s="108">
        <f>'Debt &amp; Refi'!LY42</f>
        <v>0</v>
      </c>
      <c r="MF36" s="108">
        <f>'Debt &amp; Refi'!LZ42</f>
        <v>0</v>
      </c>
      <c r="MG36" s="108">
        <f>'Debt &amp; Refi'!MA42</f>
        <v>0</v>
      </c>
      <c r="MH36" s="108">
        <f>'Debt &amp; Refi'!MB42</f>
        <v>0</v>
      </c>
      <c r="MI36" s="108">
        <f>'Debt &amp; Refi'!MC42</f>
        <v>0</v>
      </c>
      <c r="MJ36" s="108">
        <f>'Debt &amp; Refi'!MD42</f>
        <v>0</v>
      </c>
      <c r="MK36" s="108">
        <f>'Debt &amp; Refi'!ME42</f>
        <v>0</v>
      </c>
      <c r="ML36" s="108">
        <f>'Debt &amp; Refi'!MF42</f>
        <v>0</v>
      </c>
      <c r="MM36" s="108">
        <f>'Debt &amp; Refi'!MG42</f>
        <v>0</v>
      </c>
      <c r="MN36" s="108">
        <f>'Debt &amp; Refi'!MH42</f>
        <v>0</v>
      </c>
      <c r="MO36" s="108">
        <f>'Debt &amp; Refi'!MI42</f>
        <v>0</v>
      </c>
      <c r="MP36" s="108">
        <f>'Debt &amp; Refi'!MJ42</f>
        <v>0</v>
      </c>
      <c r="MQ36" s="108">
        <f>'Debt &amp; Refi'!MK42</f>
        <v>0</v>
      </c>
      <c r="MR36" s="108">
        <f>'Debt &amp; Refi'!ML42</f>
        <v>0</v>
      </c>
      <c r="MS36" s="108">
        <f>'Debt &amp; Refi'!MM42</f>
        <v>0</v>
      </c>
      <c r="MT36" s="108">
        <f>'Debt &amp; Refi'!MN42</f>
        <v>0</v>
      </c>
      <c r="MU36" s="108">
        <f>'Debt &amp; Refi'!MO42</f>
        <v>0</v>
      </c>
      <c r="MV36" s="108">
        <f>'Debt &amp; Refi'!MP42</f>
        <v>0</v>
      </c>
      <c r="MW36" s="108">
        <f>'Debt &amp; Refi'!MQ42</f>
        <v>0</v>
      </c>
      <c r="MX36" s="108">
        <f>'Debt &amp; Refi'!MR42</f>
        <v>0</v>
      </c>
      <c r="MY36" s="108">
        <f>'Debt &amp; Refi'!MS42</f>
        <v>0</v>
      </c>
      <c r="MZ36" s="108">
        <f>'Debt &amp; Refi'!MT42</f>
        <v>0</v>
      </c>
      <c r="NA36" s="108">
        <f>'Debt &amp; Refi'!MU42</f>
        <v>0</v>
      </c>
      <c r="NB36" s="108">
        <f>'Debt &amp; Refi'!MV42</f>
        <v>0</v>
      </c>
      <c r="NC36" s="108">
        <f>'Debt &amp; Refi'!MW42</f>
        <v>0</v>
      </c>
      <c r="ND36" s="108">
        <f>'Debt &amp; Refi'!MX42</f>
        <v>0</v>
      </c>
      <c r="NE36" s="108">
        <f>'Debt &amp; Refi'!MY42</f>
        <v>0</v>
      </c>
      <c r="NF36" s="108">
        <f>'Debt &amp; Refi'!MZ42</f>
        <v>0</v>
      </c>
      <c r="NG36" s="108">
        <f>'Debt &amp; Refi'!NA42</f>
        <v>0</v>
      </c>
      <c r="NH36" s="108">
        <f>'Debt &amp; Refi'!NB42</f>
        <v>0</v>
      </c>
      <c r="NI36" s="108">
        <f>'Debt &amp; Refi'!NC42</f>
        <v>0</v>
      </c>
      <c r="NJ36" s="108">
        <f>'Debt &amp; Refi'!ND42</f>
        <v>0</v>
      </c>
      <c r="NK36" s="108">
        <f>'Debt &amp; Refi'!NE42</f>
        <v>0</v>
      </c>
      <c r="NL36" s="108">
        <f>'Debt &amp; Refi'!NF42</f>
        <v>0</v>
      </c>
      <c r="NM36" s="108">
        <f>'Debt &amp; Refi'!NG42</f>
        <v>0</v>
      </c>
      <c r="NN36" s="108">
        <f>'Debt &amp; Refi'!NH42</f>
        <v>0</v>
      </c>
      <c r="NO36" s="46">
        <f>'Debt &amp; Refi'!NI42</f>
        <v>0</v>
      </c>
    </row>
    <row r="37" ht="19.5" customHeight="1">
      <c r="A37" s="186"/>
      <c r="B37" s="186"/>
      <c r="C37" s="197"/>
      <c r="D37" s="186"/>
      <c r="E37" s="186"/>
      <c r="F37" s="186"/>
      <c r="G37" s="186"/>
      <c r="H37" s="186"/>
      <c r="I37" s="186"/>
      <c r="J37" s="185"/>
      <c r="K37" s="215"/>
      <c r="L37" s="185"/>
      <c r="M37" s="164" t="s">
        <v>217</v>
      </c>
      <c r="N37" s="164"/>
      <c r="O37" s="169">
        <f>'Debt &amp; Refi'!I43</f>
        <v>0</v>
      </c>
      <c r="P37" s="169">
        <f>'Debt &amp; Refi'!J43</f>
        <v>0</v>
      </c>
      <c r="Q37" s="169">
        <f>'Debt &amp; Refi'!K43</f>
        <v>0</v>
      </c>
      <c r="R37" s="169">
        <f>'Debt &amp; Refi'!L43</f>
        <v>0</v>
      </c>
      <c r="S37" s="169">
        <f>'Debt &amp; Refi'!M43</f>
        <v>0</v>
      </c>
      <c r="T37" s="169">
        <f>'Debt &amp; Refi'!N43</f>
        <v>0</v>
      </c>
      <c r="U37" s="169">
        <f>'Debt &amp; Refi'!O43</f>
        <v>0</v>
      </c>
      <c r="V37" s="169">
        <f>'Debt &amp; Refi'!P43</f>
        <v>0</v>
      </c>
      <c r="W37" s="169">
        <f>'Debt &amp; Refi'!Q43</f>
        <v>0</v>
      </c>
      <c r="X37" s="169">
        <f>'Debt &amp; Refi'!R43</f>
        <v>0</v>
      </c>
      <c r="Y37" s="169">
        <f>'Debt &amp; Refi'!S43</f>
        <v>0</v>
      </c>
      <c r="Z37" s="169">
        <f>'Debt &amp; Refi'!T43</f>
        <v>0</v>
      </c>
      <c r="AA37" s="169">
        <f>'Debt &amp; Refi'!U43</f>
        <v>0</v>
      </c>
      <c r="AB37" s="169">
        <f>'Debt &amp; Refi'!V43</f>
        <v>0</v>
      </c>
      <c r="AC37" s="169">
        <f>'Debt &amp; Refi'!W43</f>
        <v>0</v>
      </c>
      <c r="AD37" s="169">
        <f>'Debt &amp; Refi'!X43</f>
        <v>0</v>
      </c>
      <c r="AE37" s="169">
        <f>'Debt &amp; Refi'!Y43</f>
        <v>0</v>
      </c>
      <c r="AF37" s="169">
        <f>'Debt &amp; Refi'!Z43</f>
        <v>0</v>
      </c>
      <c r="AG37" s="169">
        <f>'Debt &amp; Refi'!AA43</f>
        <v>0</v>
      </c>
      <c r="AH37" s="169">
        <f>'Debt &amp; Refi'!AB43</f>
        <v>0</v>
      </c>
      <c r="AI37" s="169">
        <f>'Debt &amp; Refi'!AC43</f>
        <v>0</v>
      </c>
      <c r="AJ37" s="169">
        <f>'Debt &amp; Refi'!AD43</f>
        <v>0</v>
      </c>
      <c r="AK37" s="169">
        <f>'Debt &amp; Refi'!AE43</f>
        <v>0</v>
      </c>
      <c r="AL37" s="169">
        <f>'Debt &amp; Refi'!AF43</f>
        <v>0</v>
      </c>
      <c r="AM37" s="169">
        <f>'Debt &amp; Refi'!AG43</f>
        <v>0</v>
      </c>
      <c r="AN37" s="169">
        <f>'Debt &amp; Refi'!AH43</f>
        <v>0</v>
      </c>
      <c r="AO37" s="169">
        <f>'Debt &amp; Refi'!AI43</f>
        <v>0</v>
      </c>
      <c r="AP37" s="169">
        <f>'Debt &amp; Refi'!AJ43</f>
        <v>0</v>
      </c>
      <c r="AQ37" s="169">
        <f>'Debt &amp; Refi'!AK43</f>
        <v>0</v>
      </c>
      <c r="AR37" s="169">
        <f>'Debt &amp; Refi'!AL43</f>
        <v>0</v>
      </c>
      <c r="AS37" s="169">
        <f>'Debt &amp; Refi'!AM43</f>
        <v>51240548.47</v>
      </c>
      <c r="AT37" s="169">
        <f>'Debt &amp; Refi'!AN43</f>
        <v>51240548.47</v>
      </c>
      <c r="AU37" s="169">
        <f>'Debt &amp; Refi'!AO43</f>
        <v>51240548.47</v>
      </c>
      <c r="AV37" s="169">
        <f>'Debt &amp; Refi'!AP43</f>
        <v>51240548.47</v>
      </c>
      <c r="AW37" s="169">
        <f>'Debt &amp; Refi'!AQ43</f>
        <v>51240548.47</v>
      </c>
      <c r="AX37" s="169">
        <f>'Debt &amp; Refi'!AR43</f>
        <v>51240548.47</v>
      </c>
      <c r="AY37" s="169">
        <f>'Debt &amp; Refi'!AS43</f>
        <v>51240548.47</v>
      </c>
      <c r="AZ37" s="169">
        <f>'Debt &amp; Refi'!AT43</f>
        <v>51240548.47</v>
      </c>
      <c r="BA37" s="169">
        <f>'Debt &amp; Refi'!AU43</f>
        <v>51240548.47</v>
      </c>
      <c r="BB37" s="169">
        <f>'Debt &amp; Refi'!AV43</f>
        <v>51240548.47</v>
      </c>
      <c r="BC37" s="169">
        <f>'Debt &amp; Refi'!AW43</f>
        <v>51240548.47</v>
      </c>
      <c r="BD37" s="169">
        <f>'Debt &amp; Refi'!AX43</f>
        <v>51240548.47</v>
      </c>
      <c r="BE37" s="169">
        <f>'Debt &amp; Refi'!AY43</f>
        <v>51240548.47</v>
      </c>
      <c r="BF37" s="169">
        <f>'Debt &amp; Refi'!AZ43</f>
        <v>51240548.47</v>
      </c>
      <c r="BG37" s="169">
        <f>'Debt &amp; Refi'!BA43</f>
        <v>51240548.47</v>
      </c>
      <c r="BH37" s="169">
        <f>'Debt &amp; Refi'!BB43</f>
        <v>51240548.47</v>
      </c>
      <c r="BI37" s="169">
        <f>'Debt &amp; Refi'!BC43</f>
        <v>51240548.47</v>
      </c>
      <c r="BJ37" s="169">
        <f>'Debt &amp; Refi'!BD43</f>
        <v>51240548.47</v>
      </c>
      <c r="BK37" s="169">
        <f>'Debt &amp; Refi'!BE43</f>
        <v>51240548.47</v>
      </c>
      <c r="BL37" s="169">
        <f>'Debt &amp; Refi'!BF43</f>
        <v>51202653.97</v>
      </c>
      <c r="BM37" s="169">
        <f>'Debt &amp; Refi'!BG43</f>
        <v>51164621.5</v>
      </c>
      <c r="BN37" s="169">
        <f>'Debt &amp; Refi'!BH43</f>
        <v>51126454.92</v>
      </c>
      <c r="BO37" s="169">
        <f>'Debt &amp; Refi'!BI43</f>
        <v>0</v>
      </c>
      <c r="BP37" s="169">
        <f>'Debt &amp; Refi'!BJ43</f>
        <v>0</v>
      </c>
      <c r="BQ37" s="169">
        <f>'Debt &amp; Refi'!BK43</f>
        <v>0</v>
      </c>
      <c r="BR37" s="169">
        <f>'Debt &amp; Refi'!BL43</f>
        <v>0</v>
      </c>
      <c r="BS37" s="169">
        <f>'Debt &amp; Refi'!BM43</f>
        <v>0</v>
      </c>
      <c r="BT37" s="169">
        <f>'Debt &amp; Refi'!BN43</f>
        <v>0</v>
      </c>
      <c r="BU37" s="169">
        <f>'Debt &amp; Refi'!BO43</f>
        <v>0</v>
      </c>
      <c r="BV37" s="169">
        <f>'Debt &amp; Refi'!BP43</f>
        <v>0</v>
      </c>
      <c r="BW37" s="169">
        <f>'Debt &amp; Refi'!BQ43</f>
        <v>0</v>
      </c>
      <c r="BX37" s="169">
        <f>'Debt &amp; Refi'!BR43</f>
        <v>0</v>
      </c>
      <c r="BY37" s="169">
        <f>'Debt &amp; Refi'!BS43</f>
        <v>0</v>
      </c>
      <c r="BZ37" s="169">
        <f>'Debt &amp; Refi'!BT43</f>
        <v>0</v>
      </c>
      <c r="CA37" s="169">
        <f>'Debt &amp; Refi'!BU43</f>
        <v>0</v>
      </c>
      <c r="CB37" s="169">
        <f>'Debt &amp; Refi'!BV43</f>
        <v>0</v>
      </c>
      <c r="CC37" s="169">
        <f>'Debt &amp; Refi'!BW43</f>
        <v>0</v>
      </c>
      <c r="CD37" s="169">
        <f>'Debt &amp; Refi'!BX43</f>
        <v>0</v>
      </c>
      <c r="CE37" s="169">
        <f>'Debt &amp; Refi'!BY43</f>
        <v>0</v>
      </c>
      <c r="CF37" s="169">
        <f>'Debt &amp; Refi'!BZ43</f>
        <v>0</v>
      </c>
      <c r="CG37" s="169">
        <f>'Debt &amp; Refi'!CA43</f>
        <v>0</v>
      </c>
      <c r="CH37" s="169">
        <f>'Debt &amp; Refi'!CB43</f>
        <v>0</v>
      </c>
      <c r="CI37" s="169">
        <f>'Debt &amp; Refi'!CC43</f>
        <v>0</v>
      </c>
      <c r="CJ37" s="169">
        <f>'Debt &amp; Refi'!CD43</f>
        <v>0</v>
      </c>
      <c r="CK37" s="169">
        <f>'Debt &amp; Refi'!CE43</f>
        <v>0</v>
      </c>
      <c r="CL37" s="169">
        <f>'Debt &amp; Refi'!CF43</f>
        <v>0</v>
      </c>
      <c r="CM37" s="169">
        <f>'Debt &amp; Refi'!CG43</f>
        <v>0</v>
      </c>
      <c r="CN37" s="169">
        <f>'Debt &amp; Refi'!CH43</f>
        <v>0</v>
      </c>
      <c r="CO37" s="169">
        <f>'Debt &amp; Refi'!CI43</f>
        <v>0</v>
      </c>
      <c r="CP37" s="169">
        <f>'Debt &amp; Refi'!CJ43</f>
        <v>0</v>
      </c>
      <c r="CQ37" s="169">
        <f>'Debt &amp; Refi'!CK43</f>
        <v>0</v>
      </c>
      <c r="CR37" s="169">
        <f>'Debt &amp; Refi'!CL43</f>
        <v>0</v>
      </c>
      <c r="CS37" s="169">
        <f>'Debt &amp; Refi'!CM43</f>
        <v>0</v>
      </c>
      <c r="CT37" s="169">
        <f>'Debt &amp; Refi'!CN43</f>
        <v>0</v>
      </c>
      <c r="CU37" s="169">
        <f>'Debt &amp; Refi'!CO43</f>
        <v>0</v>
      </c>
      <c r="CV37" s="169">
        <f>'Debt &amp; Refi'!CP43</f>
        <v>0</v>
      </c>
      <c r="CW37" s="169">
        <f>'Debt &amp; Refi'!CQ43</f>
        <v>0</v>
      </c>
      <c r="CX37" s="169">
        <f>'Debt &amp; Refi'!CR43</f>
        <v>0</v>
      </c>
      <c r="CY37" s="169">
        <f>'Debt &amp; Refi'!CS43</f>
        <v>0</v>
      </c>
      <c r="CZ37" s="169">
        <f>'Debt &amp; Refi'!CT43</f>
        <v>0</v>
      </c>
      <c r="DA37" s="169">
        <f>'Debt &amp; Refi'!CU43</f>
        <v>0</v>
      </c>
      <c r="DB37" s="169">
        <f>'Debt &amp; Refi'!CV43</f>
        <v>0</v>
      </c>
      <c r="DC37" s="169">
        <f>'Debt &amp; Refi'!CW43</f>
        <v>0</v>
      </c>
      <c r="DD37" s="169">
        <f>'Debt &amp; Refi'!CX43</f>
        <v>0</v>
      </c>
      <c r="DE37" s="169">
        <f>'Debt &amp; Refi'!CY43</f>
        <v>0</v>
      </c>
      <c r="DF37" s="169">
        <f>'Debt &amp; Refi'!CZ43</f>
        <v>0</v>
      </c>
      <c r="DG37" s="169">
        <f>'Debt &amp; Refi'!DA43</f>
        <v>0</v>
      </c>
      <c r="DH37" s="169">
        <f>'Debt &amp; Refi'!DB43</f>
        <v>0</v>
      </c>
      <c r="DI37" s="169">
        <f>'Debt &amp; Refi'!DC43</f>
        <v>0</v>
      </c>
      <c r="DJ37" s="169">
        <f>'Debt &amp; Refi'!DD43</f>
        <v>0</v>
      </c>
      <c r="DK37" s="169">
        <f>'Debt &amp; Refi'!DE43</f>
        <v>0</v>
      </c>
      <c r="DL37" s="169">
        <f>'Debt &amp; Refi'!DF43</f>
        <v>0</v>
      </c>
      <c r="DM37" s="169">
        <f>'Debt &amp; Refi'!DG43</f>
        <v>0</v>
      </c>
      <c r="DN37" s="169">
        <f>'Debt &amp; Refi'!DH43</f>
        <v>0</v>
      </c>
      <c r="DO37" s="169">
        <f>'Debt &amp; Refi'!DI43</f>
        <v>0</v>
      </c>
      <c r="DP37" s="169">
        <f>'Debt &amp; Refi'!DJ43</f>
        <v>0</v>
      </c>
      <c r="DQ37" s="169">
        <f>'Debt &amp; Refi'!DK43</f>
        <v>0</v>
      </c>
      <c r="DR37" s="169">
        <f>'Debt &amp; Refi'!DL43</f>
        <v>0</v>
      </c>
      <c r="DS37" s="169">
        <f>'Debt &amp; Refi'!DM43</f>
        <v>0</v>
      </c>
      <c r="DT37" s="169">
        <f>'Debt &amp; Refi'!DN43</f>
        <v>0</v>
      </c>
      <c r="DU37" s="169">
        <f>'Debt &amp; Refi'!DO43</f>
        <v>0</v>
      </c>
      <c r="DV37" s="169">
        <f>'Debt &amp; Refi'!DP43</f>
        <v>0</v>
      </c>
      <c r="DW37" s="169">
        <f>'Debt &amp; Refi'!DQ43</f>
        <v>0</v>
      </c>
      <c r="DX37" s="169">
        <f>'Debt &amp; Refi'!DR43</f>
        <v>0</v>
      </c>
      <c r="DY37" s="169">
        <f>'Debt &amp; Refi'!DS43</f>
        <v>0</v>
      </c>
      <c r="DZ37" s="169">
        <f>'Debt &amp; Refi'!DT43</f>
        <v>0</v>
      </c>
      <c r="EA37" s="169">
        <f>'Debt &amp; Refi'!DU43</f>
        <v>0</v>
      </c>
      <c r="EB37" s="169">
        <f>'Debt &amp; Refi'!DV43</f>
        <v>0</v>
      </c>
      <c r="EC37" s="169">
        <f>'Debt &amp; Refi'!DW43</f>
        <v>0</v>
      </c>
      <c r="ED37" s="169">
        <f>'Debt &amp; Refi'!DX43</f>
        <v>0</v>
      </c>
      <c r="EE37" s="169">
        <f>'Debt &amp; Refi'!DY43</f>
        <v>0</v>
      </c>
      <c r="EF37" s="169">
        <f>'Debt &amp; Refi'!DZ43</f>
        <v>0</v>
      </c>
      <c r="EG37" s="169">
        <f>'Debt &amp; Refi'!EA43</f>
        <v>0</v>
      </c>
      <c r="EH37" s="169">
        <f>'Debt &amp; Refi'!EB43</f>
        <v>0</v>
      </c>
      <c r="EI37" s="169" t="str">
        <f>'Debt &amp; Refi'!EC43</f>
        <v>#N/A</v>
      </c>
      <c r="EJ37" s="169" t="str">
        <f>'Debt &amp; Refi'!ED43</f>
        <v>#N/A</v>
      </c>
      <c r="EK37" s="169" t="str">
        <f>'Debt &amp; Refi'!EE43</f>
        <v>#N/A</v>
      </c>
      <c r="EL37" s="169" t="str">
        <f>'Debt &amp; Refi'!EF43</f>
        <v>#N/A</v>
      </c>
      <c r="EM37" s="169" t="str">
        <f>'Debt &amp; Refi'!EG43</f>
        <v>#N/A</v>
      </c>
      <c r="EN37" s="169" t="str">
        <f>'Debt &amp; Refi'!EH43</f>
        <v>#N/A</v>
      </c>
      <c r="EO37" s="169" t="str">
        <f>'Debt &amp; Refi'!EI43</f>
        <v>#N/A</v>
      </c>
      <c r="EP37" s="169" t="str">
        <f>'Debt &amp; Refi'!EJ43</f>
        <v>#N/A</v>
      </c>
      <c r="EQ37" s="169" t="str">
        <f>'Debt &amp; Refi'!EK43</f>
        <v>#N/A</v>
      </c>
      <c r="ER37" s="169" t="str">
        <f>'Debt &amp; Refi'!EL43</f>
        <v>#N/A</v>
      </c>
      <c r="ES37" s="169" t="str">
        <f>'Debt &amp; Refi'!EM43</f>
        <v>#N/A</v>
      </c>
      <c r="ET37" s="169" t="str">
        <f>'Debt &amp; Refi'!EN43</f>
        <v>#N/A</v>
      </c>
      <c r="EU37" s="169" t="str">
        <f>'Debt &amp; Refi'!EO43</f>
        <v>#N/A</v>
      </c>
      <c r="EV37" s="169" t="str">
        <f>'Debt &amp; Refi'!EP43</f>
        <v>#N/A</v>
      </c>
      <c r="EW37" s="169" t="str">
        <f>'Debt &amp; Refi'!EQ43</f>
        <v>#N/A</v>
      </c>
      <c r="EX37" s="169" t="str">
        <f>'Debt &amp; Refi'!ER43</f>
        <v>#N/A</v>
      </c>
      <c r="EY37" s="169" t="str">
        <f>'Debt &amp; Refi'!ES43</f>
        <v>#N/A</v>
      </c>
      <c r="EZ37" s="169" t="str">
        <f>'Debt &amp; Refi'!ET43</f>
        <v>#N/A</v>
      </c>
      <c r="FA37" s="169" t="str">
        <f>'Debt &amp; Refi'!EU43</f>
        <v>#N/A</v>
      </c>
      <c r="FB37" s="169" t="str">
        <f>'Debt &amp; Refi'!EV43</f>
        <v>#N/A</v>
      </c>
      <c r="FC37" s="169" t="str">
        <f>'Debt &amp; Refi'!EW43</f>
        <v>#N/A</v>
      </c>
      <c r="FD37" s="169" t="str">
        <f>'Debt &amp; Refi'!EX43</f>
        <v>#N/A</v>
      </c>
      <c r="FE37" s="169" t="str">
        <f>'Debt &amp; Refi'!EY43</f>
        <v>#N/A</v>
      </c>
      <c r="FF37" s="169" t="str">
        <f>'Debt &amp; Refi'!EZ43</f>
        <v>#N/A</v>
      </c>
      <c r="FG37" s="169" t="str">
        <f>'Debt &amp; Refi'!FA43</f>
        <v>#N/A</v>
      </c>
      <c r="FH37" s="169" t="str">
        <f>'Debt &amp; Refi'!FB43</f>
        <v>#N/A</v>
      </c>
      <c r="FI37" s="169" t="str">
        <f>'Debt &amp; Refi'!FC43</f>
        <v>#N/A</v>
      </c>
      <c r="FJ37" s="169" t="str">
        <f>'Debt &amp; Refi'!FD43</f>
        <v>#N/A</v>
      </c>
      <c r="FK37" s="169" t="str">
        <f>'Debt &amp; Refi'!FE43</f>
        <v>#N/A</v>
      </c>
      <c r="FL37" s="169" t="str">
        <f>'Debt &amp; Refi'!FF43</f>
        <v>#N/A</v>
      </c>
      <c r="FM37" s="169" t="str">
        <f>'Debt &amp; Refi'!FG43</f>
        <v>#N/A</v>
      </c>
      <c r="FN37" s="169" t="str">
        <f>'Debt &amp; Refi'!FH43</f>
        <v>#N/A</v>
      </c>
      <c r="FO37" s="169" t="str">
        <f>'Debt &amp; Refi'!FI43</f>
        <v>#N/A</v>
      </c>
      <c r="FP37" s="169" t="str">
        <f>'Debt &amp; Refi'!FJ43</f>
        <v>#N/A</v>
      </c>
      <c r="FQ37" s="169" t="str">
        <f>'Debt &amp; Refi'!FK43</f>
        <v>#N/A</v>
      </c>
      <c r="FR37" s="169" t="str">
        <f>'Debt &amp; Refi'!FL43</f>
        <v>#N/A</v>
      </c>
      <c r="FS37" s="169" t="str">
        <f>'Debt &amp; Refi'!FM43</f>
        <v>#N/A</v>
      </c>
      <c r="FT37" s="169" t="str">
        <f>'Debt &amp; Refi'!FN43</f>
        <v>#N/A</v>
      </c>
      <c r="FU37" s="169" t="str">
        <f>'Debt &amp; Refi'!FO43</f>
        <v>#N/A</v>
      </c>
      <c r="FV37" s="169" t="str">
        <f>'Debt &amp; Refi'!FP43</f>
        <v>#N/A</v>
      </c>
      <c r="FW37" s="169" t="str">
        <f>'Debt &amp; Refi'!FQ43</f>
        <v>#N/A</v>
      </c>
      <c r="FX37" s="169" t="str">
        <f>'Debt &amp; Refi'!FR43</f>
        <v>#N/A</v>
      </c>
      <c r="FY37" s="169" t="str">
        <f>'Debt &amp; Refi'!FS43</f>
        <v>#N/A</v>
      </c>
      <c r="FZ37" s="169" t="str">
        <f>'Debt &amp; Refi'!FT43</f>
        <v>#N/A</v>
      </c>
      <c r="GA37" s="169" t="str">
        <f>'Debt &amp; Refi'!FU43</f>
        <v>#N/A</v>
      </c>
      <c r="GB37" s="169" t="str">
        <f>'Debt &amp; Refi'!FV43</f>
        <v>#N/A</v>
      </c>
      <c r="GC37" s="169" t="str">
        <f>'Debt &amp; Refi'!FW43</f>
        <v>#N/A</v>
      </c>
      <c r="GD37" s="169" t="str">
        <f>'Debt &amp; Refi'!FX43</f>
        <v>#N/A</v>
      </c>
      <c r="GE37" s="169" t="str">
        <f>'Debt &amp; Refi'!FY43</f>
        <v>#N/A</v>
      </c>
      <c r="GF37" s="169" t="str">
        <f>'Debt &amp; Refi'!FZ43</f>
        <v>#N/A</v>
      </c>
      <c r="GG37" s="169" t="str">
        <f>'Debt &amp; Refi'!GA43</f>
        <v>#N/A</v>
      </c>
      <c r="GH37" s="169" t="str">
        <f>'Debt &amp; Refi'!GB43</f>
        <v>#N/A</v>
      </c>
      <c r="GI37" s="169" t="str">
        <f>'Debt &amp; Refi'!GC43</f>
        <v>#N/A</v>
      </c>
      <c r="GJ37" s="169" t="str">
        <f>'Debt &amp; Refi'!GD43</f>
        <v>#N/A</v>
      </c>
      <c r="GK37" s="169" t="str">
        <f>'Debt &amp; Refi'!GE43</f>
        <v>#N/A</v>
      </c>
      <c r="GL37" s="169" t="str">
        <f>'Debt &amp; Refi'!GF43</f>
        <v>#N/A</v>
      </c>
      <c r="GM37" s="169" t="str">
        <f>'Debt &amp; Refi'!GG43</f>
        <v>#N/A</v>
      </c>
      <c r="GN37" s="169" t="str">
        <f>'Debt &amp; Refi'!GH43</f>
        <v>#N/A</v>
      </c>
      <c r="GO37" s="169" t="str">
        <f>'Debt &amp; Refi'!GI43</f>
        <v>#N/A</v>
      </c>
      <c r="GP37" s="169" t="str">
        <f>'Debt &amp; Refi'!GJ43</f>
        <v>#N/A</v>
      </c>
      <c r="GQ37" s="169" t="str">
        <f>'Debt &amp; Refi'!GK43</f>
        <v>#N/A</v>
      </c>
      <c r="GR37" s="169" t="str">
        <f>'Debt &amp; Refi'!GL43</f>
        <v>#N/A</v>
      </c>
      <c r="GS37" s="169" t="str">
        <f>'Debt &amp; Refi'!GM43</f>
        <v>#N/A</v>
      </c>
      <c r="GT37" s="169" t="str">
        <f>'Debt &amp; Refi'!GN43</f>
        <v>#N/A</v>
      </c>
      <c r="GU37" s="169" t="str">
        <f>'Debt &amp; Refi'!GO43</f>
        <v>#N/A</v>
      </c>
      <c r="GV37" s="169" t="str">
        <f>'Debt &amp; Refi'!GP43</f>
        <v>#N/A</v>
      </c>
      <c r="GW37" s="169" t="str">
        <f>'Debt &amp; Refi'!GQ43</f>
        <v>#N/A</v>
      </c>
      <c r="GX37" s="169" t="str">
        <f>'Debt &amp; Refi'!GR43</f>
        <v>#N/A</v>
      </c>
      <c r="GY37" s="169" t="str">
        <f>'Debt &amp; Refi'!GS43</f>
        <v>#N/A</v>
      </c>
      <c r="GZ37" s="169" t="str">
        <f>'Debt &amp; Refi'!GT43</f>
        <v>#N/A</v>
      </c>
      <c r="HA37" s="169" t="str">
        <f>'Debt &amp; Refi'!GU43</f>
        <v>#N/A</v>
      </c>
      <c r="HB37" s="169" t="str">
        <f>'Debt &amp; Refi'!GV43</f>
        <v>#N/A</v>
      </c>
      <c r="HC37" s="169" t="str">
        <f>'Debt &amp; Refi'!GW43</f>
        <v>#N/A</v>
      </c>
      <c r="HD37" s="169" t="str">
        <f>'Debt &amp; Refi'!GX43</f>
        <v>#N/A</v>
      </c>
      <c r="HE37" s="169" t="str">
        <f>'Debt &amp; Refi'!GY43</f>
        <v>#N/A</v>
      </c>
      <c r="HF37" s="169" t="str">
        <f>'Debt &amp; Refi'!GZ43</f>
        <v>#N/A</v>
      </c>
      <c r="HG37" s="169" t="str">
        <f>'Debt &amp; Refi'!HA43</f>
        <v>#N/A</v>
      </c>
      <c r="HH37" s="169" t="str">
        <f>'Debt &amp; Refi'!HB43</f>
        <v>#N/A</v>
      </c>
      <c r="HI37" s="169" t="str">
        <f>'Debt &amp; Refi'!HC43</f>
        <v>#N/A</v>
      </c>
      <c r="HJ37" s="169" t="str">
        <f>'Debt &amp; Refi'!HD43</f>
        <v>#N/A</v>
      </c>
      <c r="HK37" s="169" t="str">
        <f>'Debt &amp; Refi'!HE43</f>
        <v>#N/A</v>
      </c>
      <c r="HL37" s="169" t="str">
        <f>'Debt &amp; Refi'!HF43</f>
        <v>#N/A</v>
      </c>
      <c r="HM37" s="169" t="str">
        <f>'Debt &amp; Refi'!HG43</f>
        <v>#N/A</v>
      </c>
      <c r="HN37" s="169" t="str">
        <f>'Debt &amp; Refi'!HH43</f>
        <v>#N/A</v>
      </c>
      <c r="HO37" s="169" t="str">
        <f>'Debt &amp; Refi'!HI43</f>
        <v>#N/A</v>
      </c>
      <c r="HP37" s="169" t="str">
        <f>'Debt &amp; Refi'!HJ43</f>
        <v>#N/A</v>
      </c>
      <c r="HQ37" s="169" t="str">
        <f>'Debt &amp; Refi'!HK43</f>
        <v>#N/A</v>
      </c>
      <c r="HR37" s="169" t="str">
        <f>'Debt &amp; Refi'!HL43</f>
        <v>#N/A</v>
      </c>
      <c r="HS37" s="169" t="str">
        <f>'Debt &amp; Refi'!HM43</f>
        <v>#N/A</v>
      </c>
      <c r="HT37" s="169" t="str">
        <f>'Debt &amp; Refi'!HN43</f>
        <v>#N/A</v>
      </c>
      <c r="HU37" s="169" t="str">
        <f>'Debt &amp; Refi'!HO43</f>
        <v>#N/A</v>
      </c>
      <c r="HV37" s="169" t="str">
        <f>'Debt &amp; Refi'!HP43</f>
        <v>#N/A</v>
      </c>
      <c r="HW37" s="169" t="str">
        <f>'Debt &amp; Refi'!HQ43</f>
        <v>#N/A</v>
      </c>
      <c r="HX37" s="169" t="str">
        <f>'Debt &amp; Refi'!HR43</f>
        <v>#N/A</v>
      </c>
      <c r="HY37" s="169" t="str">
        <f>'Debt &amp; Refi'!HS43</f>
        <v>#N/A</v>
      </c>
      <c r="HZ37" s="169" t="str">
        <f>'Debt &amp; Refi'!HT43</f>
        <v>#N/A</v>
      </c>
      <c r="IA37" s="169" t="str">
        <f>'Debt &amp; Refi'!HU43</f>
        <v>#N/A</v>
      </c>
      <c r="IB37" s="169" t="str">
        <f>'Debt &amp; Refi'!HV43</f>
        <v>#N/A</v>
      </c>
      <c r="IC37" s="169" t="str">
        <f>'Debt &amp; Refi'!HW43</f>
        <v>#N/A</v>
      </c>
      <c r="ID37" s="169" t="str">
        <f>'Debt &amp; Refi'!HX43</f>
        <v>#N/A</v>
      </c>
      <c r="IE37" s="169" t="str">
        <f>'Debt &amp; Refi'!HY43</f>
        <v>#N/A</v>
      </c>
      <c r="IF37" s="169" t="str">
        <f>'Debt &amp; Refi'!HZ43</f>
        <v>#N/A</v>
      </c>
      <c r="IG37" s="169" t="str">
        <f>'Debt &amp; Refi'!IA43</f>
        <v>#N/A</v>
      </c>
      <c r="IH37" s="169" t="str">
        <f>'Debt &amp; Refi'!IB43</f>
        <v>#N/A</v>
      </c>
      <c r="II37" s="169" t="str">
        <f>'Debt &amp; Refi'!IC43</f>
        <v>#N/A</v>
      </c>
      <c r="IJ37" s="169" t="str">
        <f>'Debt &amp; Refi'!ID43</f>
        <v>#N/A</v>
      </c>
      <c r="IK37" s="169" t="str">
        <f>'Debt &amp; Refi'!IE43</f>
        <v>#N/A</v>
      </c>
      <c r="IL37" s="169" t="str">
        <f>'Debt &amp; Refi'!IF43</f>
        <v>#N/A</v>
      </c>
      <c r="IM37" s="169" t="str">
        <f>'Debt &amp; Refi'!IG43</f>
        <v>#N/A</v>
      </c>
      <c r="IN37" s="169" t="str">
        <f>'Debt &amp; Refi'!IH43</f>
        <v>#N/A</v>
      </c>
      <c r="IO37" s="169" t="str">
        <f>'Debt &amp; Refi'!II43</f>
        <v>#N/A</v>
      </c>
      <c r="IP37" s="169" t="str">
        <f>'Debt &amp; Refi'!IJ43</f>
        <v>#N/A</v>
      </c>
      <c r="IQ37" s="169" t="str">
        <f>'Debt &amp; Refi'!IK43</f>
        <v>#N/A</v>
      </c>
      <c r="IR37" s="169" t="str">
        <f>'Debt &amp; Refi'!IL43</f>
        <v>#N/A</v>
      </c>
      <c r="IS37" s="169" t="str">
        <f>'Debt &amp; Refi'!IM43</f>
        <v>#N/A</v>
      </c>
      <c r="IT37" s="169" t="str">
        <f>'Debt &amp; Refi'!IN43</f>
        <v>#N/A</v>
      </c>
      <c r="IU37" s="169" t="str">
        <f>'Debt &amp; Refi'!IO43</f>
        <v>#N/A</v>
      </c>
      <c r="IV37" s="169" t="str">
        <f>'Debt &amp; Refi'!IP43</f>
        <v>#N/A</v>
      </c>
      <c r="IW37" s="169" t="str">
        <f>'Debt &amp; Refi'!IQ43</f>
        <v>#N/A</v>
      </c>
      <c r="IX37" s="169" t="str">
        <f>'Debt &amp; Refi'!IR43</f>
        <v>#N/A</v>
      </c>
      <c r="IY37" s="169" t="str">
        <f>'Debt &amp; Refi'!IS43</f>
        <v>#N/A</v>
      </c>
      <c r="IZ37" s="169" t="str">
        <f>'Debt &amp; Refi'!IT43</f>
        <v>#N/A</v>
      </c>
      <c r="JA37" s="169" t="str">
        <f>'Debt &amp; Refi'!IU43</f>
        <v>#N/A</v>
      </c>
      <c r="JB37" s="169" t="str">
        <f>'Debt &amp; Refi'!IV43</f>
        <v>#N/A</v>
      </c>
      <c r="JC37" s="169" t="str">
        <f>'Debt &amp; Refi'!IW43</f>
        <v>#N/A</v>
      </c>
      <c r="JD37" s="169" t="str">
        <f>'Debt &amp; Refi'!IX43</f>
        <v>#N/A</v>
      </c>
      <c r="JE37" s="169" t="str">
        <f>'Debt &amp; Refi'!IY43</f>
        <v>#N/A</v>
      </c>
      <c r="JF37" s="169" t="str">
        <f>'Debt &amp; Refi'!IZ43</f>
        <v>#N/A</v>
      </c>
      <c r="JG37" s="169" t="str">
        <f>'Debt &amp; Refi'!JA43</f>
        <v>#N/A</v>
      </c>
      <c r="JH37" s="169" t="str">
        <f>'Debt &amp; Refi'!JB43</f>
        <v>#N/A</v>
      </c>
      <c r="JI37" s="169" t="str">
        <f>'Debt &amp; Refi'!JC43</f>
        <v>#N/A</v>
      </c>
      <c r="JJ37" s="169" t="str">
        <f>'Debt &amp; Refi'!JD43</f>
        <v>#N/A</v>
      </c>
      <c r="JK37" s="169" t="str">
        <f>'Debt &amp; Refi'!JE43</f>
        <v>#N/A</v>
      </c>
      <c r="JL37" s="169" t="str">
        <f>'Debt &amp; Refi'!JF43</f>
        <v>#N/A</v>
      </c>
      <c r="JM37" s="169" t="str">
        <f>'Debt &amp; Refi'!JG43</f>
        <v>#N/A</v>
      </c>
      <c r="JN37" s="169" t="str">
        <f>'Debt &amp; Refi'!JH43</f>
        <v>#N/A</v>
      </c>
      <c r="JO37" s="169" t="str">
        <f>'Debt &amp; Refi'!JI43</f>
        <v>#N/A</v>
      </c>
      <c r="JP37" s="169" t="str">
        <f>'Debt &amp; Refi'!JJ43</f>
        <v>#N/A</v>
      </c>
      <c r="JQ37" s="169" t="str">
        <f>'Debt &amp; Refi'!JK43</f>
        <v>#N/A</v>
      </c>
      <c r="JR37" s="169" t="str">
        <f>'Debt &amp; Refi'!JL43</f>
        <v>#N/A</v>
      </c>
      <c r="JS37" s="169" t="str">
        <f>'Debt &amp; Refi'!JM43</f>
        <v>#N/A</v>
      </c>
      <c r="JT37" s="169" t="str">
        <f>'Debt &amp; Refi'!JN43</f>
        <v>#N/A</v>
      </c>
      <c r="JU37" s="169" t="str">
        <f>'Debt &amp; Refi'!JO43</f>
        <v>#N/A</v>
      </c>
      <c r="JV37" s="169" t="str">
        <f>'Debt &amp; Refi'!JP43</f>
        <v>#N/A</v>
      </c>
      <c r="JW37" s="169" t="str">
        <f>'Debt &amp; Refi'!JQ43</f>
        <v>#N/A</v>
      </c>
      <c r="JX37" s="169" t="str">
        <f>'Debt &amp; Refi'!JR43</f>
        <v>#N/A</v>
      </c>
      <c r="JY37" s="169" t="str">
        <f>'Debt &amp; Refi'!JS43</f>
        <v>#N/A</v>
      </c>
      <c r="JZ37" s="169" t="str">
        <f>'Debt &amp; Refi'!JT43</f>
        <v>#N/A</v>
      </c>
      <c r="KA37" s="169" t="str">
        <f>'Debt &amp; Refi'!JU43</f>
        <v>#N/A</v>
      </c>
      <c r="KB37" s="169" t="str">
        <f>'Debt &amp; Refi'!JV43</f>
        <v>#N/A</v>
      </c>
      <c r="KC37" s="169" t="str">
        <f>'Debt &amp; Refi'!JW43</f>
        <v>#N/A</v>
      </c>
      <c r="KD37" s="169" t="str">
        <f>'Debt &amp; Refi'!JX43</f>
        <v>#N/A</v>
      </c>
      <c r="KE37" s="169" t="str">
        <f>'Debt &amp; Refi'!JY43</f>
        <v>#N/A</v>
      </c>
      <c r="KF37" s="169" t="str">
        <f>'Debt &amp; Refi'!JZ43</f>
        <v>#N/A</v>
      </c>
      <c r="KG37" s="169" t="str">
        <f>'Debt &amp; Refi'!KA43</f>
        <v>#N/A</v>
      </c>
      <c r="KH37" s="169" t="str">
        <f>'Debt &amp; Refi'!KB43</f>
        <v>#N/A</v>
      </c>
      <c r="KI37" s="169" t="str">
        <f>'Debt &amp; Refi'!KC43</f>
        <v>#N/A</v>
      </c>
      <c r="KJ37" s="169" t="str">
        <f>'Debt &amp; Refi'!KD43</f>
        <v>#N/A</v>
      </c>
      <c r="KK37" s="169" t="str">
        <f>'Debt &amp; Refi'!KE43</f>
        <v>#N/A</v>
      </c>
      <c r="KL37" s="169" t="str">
        <f>'Debt &amp; Refi'!KF43</f>
        <v>#N/A</v>
      </c>
      <c r="KM37" s="169" t="str">
        <f>'Debt &amp; Refi'!KG43</f>
        <v>#N/A</v>
      </c>
      <c r="KN37" s="169" t="str">
        <f>'Debt &amp; Refi'!KH43</f>
        <v>#N/A</v>
      </c>
      <c r="KO37" s="169" t="str">
        <f>'Debt &amp; Refi'!KI43</f>
        <v>#N/A</v>
      </c>
      <c r="KP37" s="169" t="str">
        <f>'Debt &amp; Refi'!KJ43</f>
        <v>#N/A</v>
      </c>
      <c r="KQ37" s="169" t="str">
        <f>'Debt &amp; Refi'!KK43</f>
        <v>#N/A</v>
      </c>
      <c r="KR37" s="169" t="str">
        <f>'Debt &amp; Refi'!KL43</f>
        <v>#N/A</v>
      </c>
      <c r="KS37" s="169" t="str">
        <f>'Debt &amp; Refi'!KM43</f>
        <v>#N/A</v>
      </c>
      <c r="KT37" s="169" t="str">
        <f>'Debt &amp; Refi'!KN43</f>
        <v>#N/A</v>
      </c>
      <c r="KU37" s="169" t="str">
        <f>'Debt &amp; Refi'!KO43</f>
        <v>#N/A</v>
      </c>
      <c r="KV37" s="169" t="str">
        <f>'Debt &amp; Refi'!KP43</f>
        <v>#N/A</v>
      </c>
      <c r="KW37" s="169" t="str">
        <f>'Debt &amp; Refi'!KQ43</f>
        <v>#N/A</v>
      </c>
      <c r="KX37" s="169" t="str">
        <f>'Debt &amp; Refi'!KR43</f>
        <v>#N/A</v>
      </c>
      <c r="KY37" s="169" t="str">
        <f>'Debt &amp; Refi'!KS43</f>
        <v>#N/A</v>
      </c>
      <c r="KZ37" s="169" t="str">
        <f>'Debt &amp; Refi'!KT43</f>
        <v>#N/A</v>
      </c>
      <c r="LA37" s="169" t="str">
        <f>'Debt &amp; Refi'!KU43</f>
        <v>#N/A</v>
      </c>
      <c r="LB37" s="169" t="str">
        <f>'Debt &amp; Refi'!KV43</f>
        <v>#N/A</v>
      </c>
      <c r="LC37" s="169" t="str">
        <f>'Debt &amp; Refi'!KW43</f>
        <v>#N/A</v>
      </c>
      <c r="LD37" s="169" t="str">
        <f>'Debt &amp; Refi'!KX43</f>
        <v>#N/A</v>
      </c>
      <c r="LE37" s="169" t="str">
        <f>'Debt &amp; Refi'!KY43</f>
        <v>#N/A</v>
      </c>
      <c r="LF37" s="169" t="str">
        <f>'Debt &amp; Refi'!KZ43</f>
        <v>#N/A</v>
      </c>
      <c r="LG37" s="169" t="str">
        <f>'Debt &amp; Refi'!LA43</f>
        <v>#N/A</v>
      </c>
      <c r="LH37" s="169" t="str">
        <f>'Debt &amp; Refi'!LB43</f>
        <v>#N/A</v>
      </c>
      <c r="LI37" s="169" t="str">
        <f>'Debt &amp; Refi'!LC43</f>
        <v>#N/A</v>
      </c>
      <c r="LJ37" s="169" t="str">
        <f>'Debt &amp; Refi'!LD43</f>
        <v>#N/A</v>
      </c>
      <c r="LK37" s="169" t="str">
        <f>'Debt &amp; Refi'!LE43</f>
        <v>#N/A</v>
      </c>
      <c r="LL37" s="169" t="str">
        <f>'Debt &amp; Refi'!LF43</f>
        <v>#N/A</v>
      </c>
      <c r="LM37" s="169" t="str">
        <f>'Debt &amp; Refi'!LG43</f>
        <v>#N/A</v>
      </c>
      <c r="LN37" s="169" t="str">
        <f>'Debt &amp; Refi'!LH43</f>
        <v>#N/A</v>
      </c>
      <c r="LO37" s="169" t="str">
        <f>'Debt &amp; Refi'!LI43</f>
        <v>#N/A</v>
      </c>
      <c r="LP37" s="169" t="str">
        <f>'Debt &amp; Refi'!LJ43</f>
        <v>#N/A</v>
      </c>
      <c r="LQ37" s="169" t="str">
        <f>'Debt &amp; Refi'!LK43</f>
        <v>#N/A</v>
      </c>
      <c r="LR37" s="169" t="str">
        <f>'Debt &amp; Refi'!LL43</f>
        <v>#N/A</v>
      </c>
      <c r="LS37" s="169" t="str">
        <f>'Debt &amp; Refi'!LM43</f>
        <v>#N/A</v>
      </c>
      <c r="LT37" s="169" t="str">
        <f>'Debt &amp; Refi'!LN43</f>
        <v>#N/A</v>
      </c>
      <c r="LU37" s="169" t="str">
        <f>'Debt &amp; Refi'!LO43</f>
        <v>#N/A</v>
      </c>
      <c r="LV37" s="169" t="str">
        <f>'Debt &amp; Refi'!LP43</f>
        <v>#N/A</v>
      </c>
      <c r="LW37" s="169" t="str">
        <f>'Debt &amp; Refi'!LQ43</f>
        <v>#N/A</v>
      </c>
      <c r="LX37" s="169" t="str">
        <f>'Debt &amp; Refi'!LR43</f>
        <v>#N/A</v>
      </c>
      <c r="LY37" s="169" t="str">
        <f>'Debt &amp; Refi'!LS43</f>
        <v>#N/A</v>
      </c>
      <c r="LZ37" s="169" t="str">
        <f>'Debt &amp; Refi'!LT43</f>
        <v>#N/A</v>
      </c>
      <c r="MA37" s="169" t="str">
        <f>'Debt &amp; Refi'!LU43</f>
        <v>#N/A</v>
      </c>
      <c r="MB37" s="169" t="str">
        <f>'Debt &amp; Refi'!LV43</f>
        <v>#N/A</v>
      </c>
      <c r="MC37" s="169" t="str">
        <f>'Debt &amp; Refi'!LW43</f>
        <v>#N/A</v>
      </c>
      <c r="MD37" s="169" t="str">
        <f>'Debt &amp; Refi'!LX43</f>
        <v>#N/A</v>
      </c>
      <c r="ME37" s="169" t="str">
        <f>'Debt &amp; Refi'!LY43</f>
        <v>#N/A</v>
      </c>
      <c r="MF37" s="169" t="str">
        <f>'Debt &amp; Refi'!LZ43</f>
        <v>#N/A</v>
      </c>
      <c r="MG37" s="169" t="str">
        <f>'Debt &amp; Refi'!MA43</f>
        <v>#N/A</v>
      </c>
      <c r="MH37" s="169" t="str">
        <f>'Debt &amp; Refi'!MB43</f>
        <v>#N/A</v>
      </c>
      <c r="MI37" s="169" t="str">
        <f>'Debt &amp; Refi'!MC43</f>
        <v>#N/A</v>
      </c>
      <c r="MJ37" s="169" t="str">
        <f>'Debt &amp; Refi'!MD43</f>
        <v>#N/A</v>
      </c>
      <c r="MK37" s="169" t="str">
        <f>'Debt &amp; Refi'!ME43</f>
        <v>#N/A</v>
      </c>
      <c r="ML37" s="169" t="str">
        <f>'Debt &amp; Refi'!MF43</f>
        <v>#N/A</v>
      </c>
      <c r="MM37" s="169" t="str">
        <f>'Debt &amp; Refi'!MG43</f>
        <v>#N/A</v>
      </c>
      <c r="MN37" s="169" t="str">
        <f>'Debt &amp; Refi'!MH43</f>
        <v>#N/A</v>
      </c>
      <c r="MO37" s="169" t="str">
        <f>'Debt &amp; Refi'!MI43</f>
        <v>#N/A</v>
      </c>
      <c r="MP37" s="169" t="str">
        <f>'Debt &amp; Refi'!MJ43</f>
        <v>#N/A</v>
      </c>
      <c r="MQ37" s="169" t="str">
        <f>'Debt &amp; Refi'!MK43</f>
        <v>#N/A</v>
      </c>
      <c r="MR37" s="169" t="str">
        <f>'Debt &amp; Refi'!ML43</f>
        <v>#N/A</v>
      </c>
      <c r="MS37" s="169" t="str">
        <f>'Debt &amp; Refi'!MM43</f>
        <v>#N/A</v>
      </c>
      <c r="MT37" s="169" t="str">
        <f>'Debt &amp; Refi'!MN43</f>
        <v>#N/A</v>
      </c>
      <c r="MU37" s="169" t="str">
        <f>'Debt &amp; Refi'!MO43</f>
        <v>#N/A</v>
      </c>
      <c r="MV37" s="169" t="str">
        <f>'Debt &amp; Refi'!MP43</f>
        <v>#N/A</v>
      </c>
      <c r="MW37" s="169" t="str">
        <f>'Debt &amp; Refi'!MQ43</f>
        <v>#N/A</v>
      </c>
      <c r="MX37" s="169" t="str">
        <f>'Debt &amp; Refi'!MR43</f>
        <v>#N/A</v>
      </c>
      <c r="MY37" s="169" t="str">
        <f>'Debt &amp; Refi'!MS43</f>
        <v>#N/A</v>
      </c>
      <c r="MZ37" s="169" t="str">
        <f>'Debt &amp; Refi'!MT43</f>
        <v>#N/A</v>
      </c>
      <c r="NA37" s="169" t="str">
        <f>'Debt &amp; Refi'!MU43</f>
        <v>#N/A</v>
      </c>
      <c r="NB37" s="169" t="str">
        <f>'Debt &amp; Refi'!MV43</f>
        <v>#N/A</v>
      </c>
      <c r="NC37" s="169" t="str">
        <f>'Debt &amp; Refi'!MW43</f>
        <v>#N/A</v>
      </c>
      <c r="ND37" s="169" t="str">
        <f>'Debt &amp; Refi'!MX43</f>
        <v>#N/A</v>
      </c>
      <c r="NE37" s="169" t="str">
        <f>'Debt &amp; Refi'!MY43</f>
        <v>#N/A</v>
      </c>
      <c r="NF37" s="169" t="str">
        <f>'Debt &amp; Refi'!MZ43</f>
        <v>#N/A</v>
      </c>
      <c r="NG37" s="169" t="str">
        <f>'Debt &amp; Refi'!NA43</f>
        <v>#N/A</v>
      </c>
      <c r="NH37" s="169" t="str">
        <f>'Debt &amp; Refi'!NB43</f>
        <v>#N/A</v>
      </c>
      <c r="NI37" s="169" t="str">
        <f>'Debt &amp; Refi'!NC43</f>
        <v>#N/A</v>
      </c>
      <c r="NJ37" s="169" t="str">
        <f>'Debt &amp; Refi'!ND43</f>
        <v>#N/A</v>
      </c>
      <c r="NK37" s="169" t="str">
        <f>'Debt &amp; Refi'!NE43</f>
        <v>#N/A</v>
      </c>
      <c r="NL37" s="169" t="str">
        <f>'Debt &amp; Refi'!NF43</f>
        <v>#N/A</v>
      </c>
      <c r="NM37" s="169" t="str">
        <f>'Debt &amp; Refi'!NG43</f>
        <v>#N/A</v>
      </c>
      <c r="NN37" s="169" t="str">
        <f>'Debt &amp; Refi'!NH43</f>
        <v>#N/A</v>
      </c>
      <c r="NO37" s="164" t="str">
        <f>'Debt &amp; Refi'!NI43</f>
        <v>x</v>
      </c>
    </row>
    <row r="38" ht="19.5" customHeight="1">
      <c r="A38" s="186"/>
      <c r="B38" s="186"/>
      <c r="C38" s="197"/>
      <c r="D38" s="186"/>
      <c r="E38" s="186"/>
      <c r="F38" s="186"/>
      <c r="G38" s="186"/>
      <c r="H38" s="186"/>
      <c r="I38" s="186"/>
      <c r="J38" s="18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G38" s="215"/>
      <c r="AH38" s="215"/>
      <c r="AI38" s="215"/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5"/>
      <c r="CF38" s="215"/>
      <c r="CG38" s="215"/>
      <c r="CH38" s="215"/>
      <c r="CI38" s="215"/>
      <c r="CJ38" s="215"/>
      <c r="CK38" s="215"/>
      <c r="CL38" s="215"/>
      <c r="CM38" s="215"/>
      <c r="CN38" s="215"/>
      <c r="CO38" s="215"/>
      <c r="CP38" s="215"/>
      <c r="CQ38" s="215"/>
      <c r="CR38" s="215"/>
      <c r="CS38" s="215"/>
      <c r="CT38" s="215"/>
      <c r="CU38" s="215"/>
      <c r="CV38" s="215"/>
      <c r="CW38" s="215"/>
      <c r="CX38" s="215"/>
      <c r="CY38" s="215"/>
      <c r="CZ38" s="215"/>
      <c r="DA38" s="215"/>
      <c r="DB38" s="215"/>
      <c r="DC38" s="215"/>
      <c r="DD38" s="215"/>
      <c r="DE38" s="215"/>
      <c r="DF38" s="215"/>
      <c r="DG38" s="215"/>
      <c r="DH38" s="215"/>
      <c r="DI38" s="215"/>
      <c r="DJ38" s="215"/>
      <c r="DK38" s="215"/>
      <c r="DL38" s="215"/>
      <c r="DM38" s="215"/>
      <c r="DN38" s="215"/>
      <c r="DO38" s="215"/>
      <c r="DP38" s="215"/>
      <c r="DQ38" s="185"/>
      <c r="DR38" s="185"/>
      <c r="DS38" s="185"/>
      <c r="DT38" s="185"/>
      <c r="DU38" s="185"/>
      <c r="DV38" s="185"/>
      <c r="DW38" s="185"/>
      <c r="DX38" s="185"/>
      <c r="DY38" s="185"/>
      <c r="DZ38" s="185"/>
      <c r="EA38" s="185"/>
      <c r="EB38" s="185"/>
      <c r="EC38" s="185"/>
      <c r="ED38" s="185"/>
      <c r="EE38" s="185"/>
      <c r="EF38" s="185"/>
      <c r="EG38" s="185"/>
      <c r="EH38" s="185"/>
      <c r="EI38" s="185"/>
      <c r="EJ38" s="185"/>
      <c r="EK38" s="185"/>
      <c r="EL38" s="185"/>
      <c r="EM38" s="185"/>
      <c r="EN38" s="185"/>
      <c r="EO38" s="185"/>
      <c r="EP38" s="185"/>
      <c r="EQ38" s="185"/>
      <c r="ER38" s="185"/>
      <c r="ES38" s="185"/>
      <c r="ET38" s="185"/>
      <c r="EU38" s="185"/>
      <c r="EV38" s="185"/>
      <c r="EW38" s="185"/>
      <c r="EX38" s="185"/>
      <c r="EY38" s="185"/>
      <c r="EZ38" s="185"/>
      <c r="FA38" s="185"/>
      <c r="FB38" s="185"/>
      <c r="FC38" s="185"/>
      <c r="FD38" s="185"/>
      <c r="FE38" s="185"/>
      <c r="FF38" s="185"/>
      <c r="FG38" s="185"/>
      <c r="FH38" s="185"/>
      <c r="FI38" s="185"/>
      <c r="FJ38" s="185"/>
      <c r="FK38" s="185"/>
      <c r="FL38" s="185"/>
      <c r="FM38" s="185"/>
      <c r="FN38" s="185"/>
      <c r="FO38" s="185"/>
      <c r="FP38" s="185"/>
      <c r="FQ38" s="185"/>
      <c r="FR38" s="185"/>
      <c r="FS38" s="185"/>
      <c r="FT38" s="185"/>
      <c r="FU38" s="185"/>
      <c r="FV38" s="185"/>
      <c r="FW38" s="185"/>
      <c r="FX38" s="185"/>
      <c r="FY38" s="185"/>
      <c r="FZ38" s="185"/>
      <c r="GA38" s="185"/>
      <c r="GB38" s="185"/>
      <c r="GC38" s="185"/>
      <c r="GD38" s="185"/>
      <c r="GE38" s="185"/>
      <c r="GF38" s="185"/>
      <c r="GG38" s="185"/>
      <c r="GH38" s="185"/>
      <c r="GI38" s="185"/>
      <c r="GJ38" s="185"/>
      <c r="GK38" s="185"/>
      <c r="GL38" s="185"/>
      <c r="GM38" s="185"/>
      <c r="GN38" s="185"/>
      <c r="GO38" s="185"/>
      <c r="GP38" s="185"/>
      <c r="GQ38" s="185"/>
      <c r="GR38" s="185"/>
      <c r="GS38" s="185"/>
      <c r="GT38" s="185"/>
      <c r="GU38" s="185"/>
      <c r="GV38" s="185"/>
      <c r="GW38" s="185"/>
      <c r="GX38" s="185"/>
      <c r="GY38" s="185"/>
      <c r="GZ38" s="185"/>
      <c r="HA38" s="185"/>
      <c r="HB38" s="185"/>
      <c r="HC38" s="185"/>
      <c r="HD38" s="185"/>
      <c r="HE38" s="185"/>
      <c r="HF38" s="185"/>
      <c r="HG38" s="185"/>
      <c r="HH38" s="185"/>
      <c r="HI38" s="185"/>
      <c r="HJ38" s="185"/>
      <c r="HK38" s="185"/>
      <c r="HL38" s="185"/>
      <c r="HM38" s="185"/>
      <c r="HN38" s="185"/>
      <c r="HO38" s="185"/>
      <c r="HP38" s="185"/>
      <c r="HQ38" s="185"/>
      <c r="HR38" s="185"/>
      <c r="HS38" s="185"/>
      <c r="HT38" s="185"/>
      <c r="HU38" s="185"/>
      <c r="HV38" s="185"/>
      <c r="HW38" s="185"/>
      <c r="HX38" s="185"/>
      <c r="HY38" s="185"/>
      <c r="HZ38" s="185"/>
      <c r="IA38" s="185"/>
      <c r="IB38" s="185"/>
      <c r="IC38" s="185"/>
      <c r="ID38" s="185"/>
      <c r="IE38" s="185"/>
      <c r="IF38" s="185"/>
      <c r="IG38" s="185"/>
      <c r="IH38" s="185"/>
      <c r="II38" s="185"/>
      <c r="IJ38" s="185"/>
      <c r="IK38" s="185"/>
      <c r="IL38" s="185"/>
      <c r="IM38" s="185"/>
      <c r="IN38" s="185"/>
      <c r="IO38" s="185"/>
      <c r="IP38" s="185"/>
      <c r="IQ38" s="185"/>
      <c r="IR38" s="185"/>
      <c r="IS38" s="185"/>
      <c r="IT38" s="185"/>
      <c r="IU38" s="185"/>
      <c r="IV38" s="185"/>
      <c r="IW38" s="185"/>
      <c r="IX38" s="185"/>
      <c r="IY38" s="185"/>
      <c r="IZ38" s="185"/>
      <c r="JA38" s="185"/>
      <c r="JB38" s="185"/>
      <c r="JC38" s="185"/>
      <c r="JD38" s="185"/>
      <c r="JE38" s="185"/>
      <c r="JF38" s="185"/>
      <c r="JG38" s="185"/>
      <c r="JH38" s="185"/>
      <c r="JI38" s="185"/>
      <c r="JJ38" s="185"/>
      <c r="JK38" s="185"/>
      <c r="JL38" s="185"/>
      <c r="JM38" s="185"/>
      <c r="JN38" s="185"/>
      <c r="JO38" s="185"/>
      <c r="JP38" s="185"/>
      <c r="JQ38" s="185"/>
      <c r="JR38" s="185"/>
      <c r="JS38" s="185"/>
      <c r="JT38" s="185"/>
      <c r="JU38" s="185"/>
      <c r="JV38" s="185"/>
      <c r="JW38" s="185"/>
      <c r="JX38" s="185"/>
      <c r="JY38" s="185"/>
      <c r="JZ38" s="185"/>
      <c r="KA38" s="185"/>
      <c r="KB38" s="185"/>
      <c r="KC38" s="185"/>
      <c r="KD38" s="185"/>
      <c r="KE38" s="185"/>
      <c r="KF38" s="185"/>
      <c r="KG38" s="185"/>
      <c r="KH38" s="185"/>
      <c r="KI38" s="185"/>
      <c r="KJ38" s="185"/>
      <c r="KK38" s="185"/>
      <c r="KL38" s="185"/>
      <c r="KM38" s="185"/>
      <c r="KN38" s="185"/>
      <c r="KO38" s="185"/>
      <c r="KP38" s="185"/>
      <c r="KQ38" s="185"/>
      <c r="KR38" s="185"/>
      <c r="KS38" s="185"/>
      <c r="KT38" s="185"/>
      <c r="KU38" s="185"/>
      <c r="KV38" s="185"/>
      <c r="KW38" s="185"/>
      <c r="KX38" s="185"/>
      <c r="KY38" s="185"/>
      <c r="KZ38" s="185"/>
      <c r="LA38" s="185"/>
      <c r="LB38" s="185"/>
      <c r="LC38" s="185"/>
      <c r="LD38" s="185"/>
      <c r="LE38" s="185"/>
      <c r="LF38" s="185"/>
      <c r="LG38" s="185"/>
      <c r="LH38" s="185"/>
      <c r="LI38" s="185"/>
      <c r="LJ38" s="185"/>
      <c r="LK38" s="185"/>
      <c r="LL38" s="185"/>
      <c r="LM38" s="185"/>
      <c r="LN38" s="185"/>
      <c r="LO38" s="185"/>
      <c r="LP38" s="185"/>
      <c r="LQ38" s="185"/>
      <c r="LR38" s="185"/>
      <c r="LS38" s="185"/>
      <c r="LT38" s="185"/>
      <c r="LU38" s="185"/>
      <c r="LV38" s="185"/>
      <c r="LW38" s="185"/>
      <c r="LX38" s="185"/>
      <c r="LY38" s="185"/>
      <c r="LZ38" s="185"/>
      <c r="MA38" s="185"/>
      <c r="MB38" s="185"/>
      <c r="MC38" s="185"/>
      <c r="MD38" s="185"/>
      <c r="ME38" s="185"/>
      <c r="MF38" s="185"/>
      <c r="MG38" s="185"/>
      <c r="MH38" s="185"/>
      <c r="MI38" s="185"/>
      <c r="MJ38" s="185"/>
      <c r="MK38" s="185"/>
      <c r="ML38" s="185"/>
      <c r="MM38" s="185"/>
      <c r="MN38" s="185"/>
      <c r="MO38" s="185"/>
      <c r="MP38" s="185"/>
      <c r="MQ38" s="185"/>
      <c r="MR38" s="185"/>
      <c r="MS38" s="185"/>
      <c r="MT38" s="185"/>
      <c r="MU38" s="185"/>
      <c r="MV38" s="185"/>
      <c r="MW38" s="185"/>
      <c r="MX38" s="185"/>
      <c r="MY38" s="185"/>
      <c r="MZ38" s="185"/>
      <c r="NA38" s="185"/>
      <c r="NB38" s="185"/>
      <c r="NC38" s="185"/>
      <c r="ND38" s="185"/>
      <c r="NE38" s="185"/>
      <c r="NF38" s="185"/>
      <c r="NG38" s="185"/>
      <c r="NH38" s="185"/>
      <c r="NI38" s="185"/>
      <c r="NJ38" s="185"/>
      <c r="NK38" s="185"/>
      <c r="NL38" s="185"/>
      <c r="NM38" s="185"/>
      <c r="NN38" s="185"/>
      <c r="NO38" s="185"/>
    </row>
    <row r="39" ht="19.5" customHeight="1">
      <c r="A39" s="186"/>
      <c r="B39" s="185"/>
      <c r="C39" s="216"/>
      <c r="D39" s="185"/>
      <c r="E39" s="185"/>
      <c r="F39" s="185"/>
      <c r="G39" s="185"/>
      <c r="H39" s="185"/>
      <c r="I39" s="185"/>
      <c r="J39" s="185"/>
      <c r="K39" s="21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85"/>
      <c r="BN39" s="185"/>
      <c r="BO39" s="185"/>
      <c r="BP39" s="185"/>
      <c r="BQ39" s="185"/>
      <c r="BR39" s="185"/>
      <c r="BS39" s="185"/>
      <c r="BT39" s="185"/>
      <c r="BU39" s="185"/>
      <c r="BV39" s="185"/>
      <c r="BW39" s="185"/>
      <c r="BX39" s="185"/>
      <c r="BY39" s="185"/>
      <c r="BZ39" s="185"/>
      <c r="CA39" s="185"/>
      <c r="CB39" s="185"/>
      <c r="CC39" s="185"/>
      <c r="CD39" s="185"/>
      <c r="CE39" s="185"/>
      <c r="CF39" s="185"/>
      <c r="CG39" s="185"/>
      <c r="CH39" s="185"/>
      <c r="CI39" s="185"/>
      <c r="CJ39" s="185"/>
      <c r="CK39" s="185"/>
      <c r="CL39" s="185"/>
      <c r="CM39" s="185"/>
      <c r="CN39" s="185"/>
      <c r="CO39" s="185"/>
      <c r="CP39" s="185"/>
      <c r="CQ39" s="185"/>
      <c r="CR39" s="185"/>
      <c r="CS39" s="185"/>
      <c r="CT39" s="185"/>
      <c r="CU39" s="185"/>
      <c r="CV39" s="185"/>
      <c r="CW39" s="185"/>
      <c r="CX39" s="185"/>
      <c r="CY39" s="185"/>
      <c r="CZ39" s="185"/>
      <c r="DA39" s="185"/>
      <c r="DB39" s="185"/>
      <c r="DC39" s="185"/>
      <c r="DD39" s="185"/>
      <c r="DE39" s="185"/>
      <c r="DF39" s="185"/>
      <c r="DG39" s="185"/>
      <c r="DH39" s="185"/>
      <c r="DI39" s="185"/>
      <c r="DJ39" s="185"/>
      <c r="DK39" s="185"/>
      <c r="DL39" s="185"/>
      <c r="DM39" s="185"/>
      <c r="DN39" s="185"/>
      <c r="DO39" s="185"/>
      <c r="DP39" s="185"/>
      <c r="DQ39" s="185"/>
      <c r="DR39" s="185"/>
      <c r="DS39" s="185"/>
      <c r="DT39" s="185"/>
      <c r="DU39" s="185"/>
      <c r="DV39" s="185"/>
      <c r="DW39" s="185"/>
      <c r="DX39" s="185"/>
      <c r="DY39" s="185"/>
      <c r="DZ39" s="185"/>
      <c r="EA39" s="185"/>
      <c r="EB39" s="185"/>
      <c r="EC39" s="185"/>
      <c r="ED39" s="185"/>
      <c r="EE39" s="185"/>
      <c r="EF39" s="185"/>
      <c r="EG39" s="185"/>
      <c r="EH39" s="185"/>
      <c r="EI39" s="185"/>
      <c r="EJ39" s="185"/>
      <c r="EK39" s="185"/>
      <c r="EL39" s="185"/>
      <c r="EM39" s="185"/>
      <c r="EN39" s="185"/>
      <c r="EO39" s="185"/>
      <c r="EP39" s="185"/>
      <c r="EQ39" s="185"/>
      <c r="ER39" s="185"/>
      <c r="ES39" s="185"/>
      <c r="ET39" s="185"/>
      <c r="EU39" s="185"/>
      <c r="EV39" s="185"/>
      <c r="EW39" s="185"/>
      <c r="EX39" s="185"/>
      <c r="EY39" s="185"/>
      <c r="EZ39" s="185"/>
      <c r="FA39" s="185"/>
      <c r="FB39" s="185"/>
      <c r="FC39" s="185"/>
      <c r="FD39" s="185"/>
      <c r="FE39" s="185"/>
      <c r="FF39" s="185"/>
      <c r="FG39" s="185"/>
      <c r="FH39" s="185"/>
      <c r="FI39" s="185"/>
      <c r="FJ39" s="185"/>
      <c r="FK39" s="185"/>
      <c r="FL39" s="185"/>
      <c r="FM39" s="185"/>
      <c r="FN39" s="185"/>
      <c r="FO39" s="185"/>
      <c r="FP39" s="185"/>
      <c r="FQ39" s="185"/>
      <c r="FR39" s="185"/>
      <c r="FS39" s="185"/>
      <c r="FT39" s="185"/>
      <c r="FU39" s="185"/>
      <c r="FV39" s="185"/>
      <c r="FW39" s="185"/>
      <c r="FX39" s="185"/>
      <c r="FY39" s="185"/>
      <c r="FZ39" s="185"/>
      <c r="GA39" s="185"/>
      <c r="GB39" s="185"/>
      <c r="GC39" s="185"/>
      <c r="GD39" s="185"/>
      <c r="GE39" s="185"/>
      <c r="GF39" s="185"/>
      <c r="GG39" s="185"/>
      <c r="GH39" s="185"/>
      <c r="GI39" s="185"/>
      <c r="GJ39" s="185"/>
      <c r="GK39" s="185"/>
      <c r="GL39" s="185"/>
      <c r="GM39" s="185"/>
      <c r="GN39" s="185"/>
      <c r="GO39" s="185"/>
      <c r="GP39" s="185"/>
      <c r="GQ39" s="185"/>
      <c r="GR39" s="185"/>
      <c r="GS39" s="185"/>
      <c r="GT39" s="185"/>
      <c r="GU39" s="185"/>
      <c r="GV39" s="185"/>
      <c r="GW39" s="185"/>
      <c r="GX39" s="185"/>
      <c r="GY39" s="185"/>
      <c r="GZ39" s="185"/>
      <c r="HA39" s="185"/>
      <c r="HB39" s="185"/>
      <c r="HC39" s="185"/>
      <c r="HD39" s="185"/>
      <c r="HE39" s="185"/>
      <c r="HF39" s="185"/>
      <c r="HG39" s="185"/>
      <c r="HH39" s="185"/>
      <c r="HI39" s="185"/>
      <c r="HJ39" s="185"/>
      <c r="HK39" s="185"/>
      <c r="HL39" s="185"/>
      <c r="HM39" s="185"/>
      <c r="HN39" s="185"/>
      <c r="HO39" s="185"/>
      <c r="HP39" s="185"/>
      <c r="HQ39" s="185"/>
      <c r="HR39" s="185"/>
      <c r="HS39" s="185"/>
      <c r="HT39" s="185"/>
      <c r="HU39" s="185"/>
      <c r="HV39" s="185"/>
      <c r="HW39" s="185"/>
      <c r="HX39" s="185"/>
      <c r="HY39" s="185"/>
      <c r="HZ39" s="185"/>
      <c r="IA39" s="185"/>
      <c r="IB39" s="185"/>
      <c r="IC39" s="185"/>
      <c r="ID39" s="185"/>
      <c r="IE39" s="185"/>
      <c r="IF39" s="185"/>
      <c r="IG39" s="185"/>
      <c r="IH39" s="185"/>
      <c r="II39" s="185"/>
      <c r="IJ39" s="185"/>
      <c r="IK39" s="185"/>
      <c r="IL39" s="185"/>
      <c r="IM39" s="185"/>
      <c r="IN39" s="185"/>
      <c r="IO39" s="185"/>
      <c r="IP39" s="185"/>
      <c r="IQ39" s="185"/>
      <c r="IR39" s="185"/>
      <c r="IS39" s="185"/>
      <c r="IT39" s="185"/>
      <c r="IU39" s="185"/>
      <c r="IV39" s="185"/>
      <c r="IW39" s="185"/>
      <c r="IX39" s="185"/>
      <c r="IY39" s="185"/>
      <c r="IZ39" s="185"/>
      <c r="JA39" s="185"/>
      <c r="JB39" s="185"/>
      <c r="JC39" s="185"/>
      <c r="JD39" s="185"/>
      <c r="JE39" s="185"/>
      <c r="JF39" s="185"/>
      <c r="JG39" s="185"/>
      <c r="JH39" s="185"/>
      <c r="JI39" s="185"/>
      <c r="JJ39" s="185"/>
      <c r="JK39" s="185"/>
      <c r="JL39" s="185"/>
      <c r="JM39" s="185"/>
      <c r="JN39" s="185"/>
      <c r="JO39" s="185"/>
      <c r="JP39" s="185"/>
      <c r="JQ39" s="185"/>
      <c r="JR39" s="185"/>
      <c r="JS39" s="185"/>
      <c r="JT39" s="185"/>
      <c r="JU39" s="185"/>
      <c r="JV39" s="185"/>
      <c r="JW39" s="185"/>
      <c r="JX39" s="185"/>
      <c r="JY39" s="185"/>
      <c r="JZ39" s="185"/>
      <c r="KA39" s="185"/>
      <c r="KB39" s="185"/>
      <c r="KC39" s="185"/>
      <c r="KD39" s="185"/>
      <c r="KE39" s="185"/>
      <c r="KF39" s="185"/>
      <c r="KG39" s="185"/>
      <c r="KH39" s="185"/>
      <c r="KI39" s="185"/>
      <c r="KJ39" s="185"/>
      <c r="KK39" s="185"/>
      <c r="KL39" s="185"/>
      <c r="KM39" s="185"/>
      <c r="KN39" s="185"/>
      <c r="KO39" s="185"/>
      <c r="KP39" s="185"/>
      <c r="KQ39" s="185"/>
      <c r="KR39" s="185"/>
      <c r="KS39" s="185"/>
      <c r="KT39" s="185"/>
      <c r="KU39" s="185"/>
      <c r="KV39" s="185"/>
      <c r="KW39" s="185"/>
      <c r="KX39" s="185"/>
      <c r="KY39" s="185"/>
      <c r="KZ39" s="185"/>
      <c r="LA39" s="185"/>
      <c r="LB39" s="185"/>
      <c r="LC39" s="185"/>
      <c r="LD39" s="185"/>
      <c r="LE39" s="185"/>
      <c r="LF39" s="185"/>
      <c r="LG39" s="185"/>
      <c r="LH39" s="185"/>
      <c r="LI39" s="185"/>
      <c r="LJ39" s="185"/>
      <c r="LK39" s="185"/>
      <c r="LL39" s="185"/>
      <c r="LM39" s="185"/>
      <c r="LN39" s="185"/>
      <c r="LO39" s="185"/>
      <c r="LP39" s="185"/>
      <c r="LQ39" s="185"/>
      <c r="LR39" s="185"/>
      <c r="LS39" s="185"/>
      <c r="LT39" s="185"/>
      <c r="LU39" s="185"/>
      <c r="LV39" s="185"/>
      <c r="LW39" s="185"/>
      <c r="LX39" s="185"/>
      <c r="LY39" s="185"/>
      <c r="LZ39" s="185"/>
      <c r="MA39" s="185"/>
      <c r="MB39" s="185"/>
      <c r="MC39" s="185"/>
      <c r="MD39" s="185"/>
      <c r="ME39" s="185"/>
      <c r="MF39" s="185"/>
      <c r="MG39" s="185"/>
      <c r="MH39" s="185"/>
      <c r="MI39" s="185"/>
      <c r="MJ39" s="185"/>
      <c r="MK39" s="185"/>
      <c r="ML39" s="185"/>
      <c r="MM39" s="185"/>
      <c r="MN39" s="185"/>
      <c r="MO39" s="185"/>
      <c r="MP39" s="185"/>
      <c r="MQ39" s="185"/>
      <c r="MR39" s="185"/>
      <c r="MS39" s="185"/>
      <c r="MT39" s="185"/>
      <c r="MU39" s="185"/>
      <c r="MV39" s="185"/>
      <c r="MW39" s="185"/>
      <c r="MX39" s="185"/>
      <c r="MY39" s="185"/>
      <c r="MZ39" s="185"/>
      <c r="NA39" s="185"/>
      <c r="NB39" s="185"/>
      <c r="NC39" s="185"/>
      <c r="ND39" s="185"/>
      <c r="NE39" s="185"/>
      <c r="NF39" s="185"/>
      <c r="NG39" s="185"/>
      <c r="NH39" s="185"/>
      <c r="NI39" s="185"/>
      <c r="NJ39" s="185"/>
      <c r="NK39" s="185"/>
      <c r="NL39" s="185"/>
      <c r="NM39" s="185"/>
      <c r="NN39" s="185"/>
      <c r="NO39" s="185"/>
    </row>
    <row r="40" ht="19.5" customHeight="1">
      <c r="A40" s="186"/>
      <c r="B40" s="185"/>
      <c r="C40" s="217"/>
      <c r="D40" s="186"/>
      <c r="E40" s="186"/>
      <c r="F40" s="186"/>
      <c r="G40" s="186"/>
      <c r="H40" s="186"/>
      <c r="I40" s="186"/>
      <c r="J40" s="216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185"/>
      <c r="AR40" s="185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/>
      <c r="BD40" s="185"/>
      <c r="BE40" s="185"/>
      <c r="BF40" s="185"/>
      <c r="BG40" s="185"/>
      <c r="BH40" s="185"/>
      <c r="BI40" s="185"/>
      <c r="BJ40" s="185"/>
      <c r="BK40" s="185"/>
      <c r="BL40" s="185"/>
      <c r="BM40" s="185"/>
      <c r="BN40" s="185"/>
      <c r="BO40" s="185"/>
      <c r="BP40" s="185"/>
      <c r="BQ40" s="185"/>
      <c r="BR40" s="185"/>
      <c r="BS40" s="185"/>
      <c r="BT40" s="185"/>
      <c r="BU40" s="185"/>
      <c r="BV40" s="185"/>
      <c r="BW40" s="185"/>
      <c r="BX40" s="185"/>
      <c r="BY40" s="185"/>
      <c r="BZ40" s="185"/>
      <c r="CA40" s="185"/>
      <c r="CB40" s="185"/>
      <c r="CC40" s="185"/>
      <c r="CD40" s="185"/>
      <c r="CE40" s="185"/>
      <c r="CF40" s="185"/>
      <c r="CG40" s="185"/>
      <c r="CH40" s="185"/>
      <c r="CI40" s="185"/>
      <c r="CJ40" s="185"/>
      <c r="CK40" s="185"/>
      <c r="CL40" s="185"/>
      <c r="CM40" s="185"/>
      <c r="CN40" s="185"/>
      <c r="CO40" s="185"/>
      <c r="CP40" s="185"/>
      <c r="CQ40" s="185"/>
      <c r="CR40" s="185"/>
      <c r="CS40" s="185"/>
      <c r="CT40" s="185"/>
      <c r="CU40" s="185"/>
      <c r="CV40" s="185"/>
      <c r="CW40" s="185"/>
      <c r="CX40" s="185"/>
      <c r="CY40" s="185"/>
      <c r="CZ40" s="185"/>
      <c r="DA40" s="185"/>
      <c r="DB40" s="185"/>
      <c r="DC40" s="185"/>
      <c r="DD40" s="185"/>
      <c r="DE40" s="185"/>
      <c r="DF40" s="185"/>
      <c r="DG40" s="185"/>
      <c r="DH40" s="185"/>
      <c r="DI40" s="185"/>
      <c r="DJ40" s="185"/>
      <c r="DK40" s="185"/>
      <c r="DL40" s="185"/>
      <c r="DM40" s="185"/>
      <c r="DN40" s="185"/>
      <c r="DO40" s="185"/>
      <c r="DP40" s="185"/>
      <c r="DQ40" s="185"/>
      <c r="DR40" s="185"/>
      <c r="DS40" s="185"/>
      <c r="DT40" s="185"/>
      <c r="DU40" s="185"/>
      <c r="DV40" s="185"/>
      <c r="DW40" s="185"/>
      <c r="DX40" s="185"/>
      <c r="DY40" s="185"/>
      <c r="DZ40" s="185"/>
      <c r="EA40" s="185"/>
      <c r="EB40" s="185"/>
      <c r="EC40" s="185"/>
      <c r="ED40" s="185"/>
      <c r="EE40" s="185"/>
      <c r="EF40" s="185"/>
      <c r="EG40" s="185"/>
      <c r="EH40" s="185"/>
      <c r="EI40" s="185"/>
      <c r="EJ40" s="185"/>
      <c r="EK40" s="185"/>
      <c r="EL40" s="185"/>
      <c r="EM40" s="185"/>
      <c r="EN40" s="185"/>
      <c r="EO40" s="185"/>
      <c r="EP40" s="185"/>
      <c r="EQ40" s="185"/>
      <c r="ER40" s="185"/>
      <c r="ES40" s="185"/>
      <c r="ET40" s="185"/>
      <c r="EU40" s="185"/>
      <c r="EV40" s="185"/>
      <c r="EW40" s="185"/>
      <c r="EX40" s="185"/>
      <c r="EY40" s="185"/>
      <c r="EZ40" s="185"/>
      <c r="FA40" s="185"/>
      <c r="FB40" s="185"/>
      <c r="FC40" s="185"/>
      <c r="FD40" s="185"/>
      <c r="FE40" s="185"/>
      <c r="FF40" s="185"/>
      <c r="FG40" s="185"/>
      <c r="FH40" s="185"/>
      <c r="FI40" s="185"/>
      <c r="FJ40" s="185"/>
      <c r="FK40" s="185"/>
      <c r="FL40" s="185"/>
      <c r="FM40" s="185"/>
      <c r="FN40" s="185"/>
      <c r="FO40" s="185"/>
      <c r="FP40" s="185"/>
      <c r="FQ40" s="185"/>
      <c r="FR40" s="185"/>
      <c r="FS40" s="185"/>
      <c r="FT40" s="185"/>
      <c r="FU40" s="185"/>
      <c r="FV40" s="185"/>
      <c r="FW40" s="185"/>
      <c r="FX40" s="185"/>
      <c r="FY40" s="185"/>
      <c r="FZ40" s="185"/>
      <c r="GA40" s="185"/>
      <c r="GB40" s="185"/>
      <c r="GC40" s="185"/>
      <c r="GD40" s="185"/>
      <c r="GE40" s="185"/>
      <c r="GF40" s="185"/>
      <c r="GG40" s="185"/>
      <c r="GH40" s="185"/>
      <c r="GI40" s="185"/>
      <c r="GJ40" s="185"/>
      <c r="GK40" s="185"/>
      <c r="GL40" s="185"/>
      <c r="GM40" s="185"/>
      <c r="GN40" s="185"/>
      <c r="GO40" s="185"/>
      <c r="GP40" s="185"/>
      <c r="GQ40" s="185"/>
      <c r="GR40" s="185"/>
      <c r="GS40" s="185"/>
      <c r="GT40" s="185"/>
      <c r="GU40" s="185"/>
      <c r="GV40" s="185"/>
      <c r="GW40" s="185"/>
      <c r="GX40" s="185"/>
      <c r="GY40" s="185"/>
      <c r="GZ40" s="185"/>
      <c r="HA40" s="185"/>
      <c r="HB40" s="185"/>
      <c r="HC40" s="185"/>
      <c r="HD40" s="185"/>
      <c r="HE40" s="185"/>
      <c r="HF40" s="185"/>
      <c r="HG40" s="185"/>
      <c r="HH40" s="185"/>
      <c r="HI40" s="185"/>
      <c r="HJ40" s="185"/>
      <c r="HK40" s="185"/>
      <c r="HL40" s="185"/>
      <c r="HM40" s="185"/>
      <c r="HN40" s="185"/>
      <c r="HO40" s="185"/>
      <c r="HP40" s="185"/>
      <c r="HQ40" s="185"/>
      <c r="HR40" s="185"/>
      <c r="HS40" s="185"/>
      <c r="HT40" s="185"/>
      <c r="HU40" s="185"/>
      <c r="HV40" s="185"/>
      <c r="HW40" s="185"/>
      <c r="HX40" s="185"/>
      <c r="HY40" s="185"/>
      <c r="HZ40" s="185"/>
      <c r="IA40" s="185"/>
      <c r="IB40" s="185"/>
      <c r="IC40" s="185"/>
      <c r="ID40" s="185"/>
      <c r="IE40" s="185"/>
      <c r="IF40" s="185"/>
      <c r="IG40" s="185"/>
      <c r="IH40" s="185"/>
      <c r="II40" s="185"/>
      <c r="IJ40" s="185"/>
      <c r="IK40" s="185"/>
      <c r="IL40" s="185"/>
      <c r="IM40" s="185"/>
      <c r="IN40" s="185"/>
      <c r="IO40" s="185"/>
      <c r="IP40" s="185"/>
      <c r="IQ40" s="185"/>
      <c r="IR40" s="185"/>
      <c r="IS40" s="185"/>
      <c r="IT40" s="185"/>
      <c r="IU40" s="185"/>
      <c r="IV40" s="185"/>
      <c r="IW40" s="185"/>
      <c r="IX40" s="185"/>
      <c r="IY40" s="185"/>
      <c r="IZ40" s="185"/>
      <c r="JA40" s="185"/>
      <c r="JB40" s="185"/>
      <c r="JC40" s="185"/>
      <c r="JD40" s="185"/>
      <c r="JE40" s="185"/>
      <c r="JF40" s="185"/>
      <c r="JG40" s="185"/>
      <c r="JH40" s="185"/>
      <c r="JI40" s="185"/>
      <c r="JJ40" s="185"/>
      <c r="JK40" s="185"/>
      <c r="JL40" s="185"/>
      <c r="JM40" s="185"/>
      <c r="JN40" s="185"/>
      <c r="JO40" s="185"/>
      <c r="JP40" s="185"/>
      <c r="JQ40" s="185"/>
      <c r="JR40" s="185"/>
      <c r="JS40" s="185"/>
      <c r="JT40" s="185"/>
      <c r="JU40" s="185"/>
      <c r="JV40" s="185"/>
      <c r="JW40" s="185"/>
      <c r="JX40" s="185"/>
      <c r="JY40" s="185"/>
      <c r="JZ40" s="185"/>
      <c r="KA40" s="185"/>
      <c r="KB40" s="185"/>
      <c r="KC40" s="185"/>
      <c r="KD40" s="185"/>
      <c r="KE40" s="185"/>
      <c r="KF40" s="185"/>
      <c r="KG40" s="185"/>
      <c r="KH40" s="185"/>
      <c r="KI40" s="185"/>
      <c r="KJ40" s="185"/>
      <c r="KK40" s="185"/>
      <c r="KL40" s="185"/>
      <c r="KM40" s="185"/>
      <c r="KN40" s="185"/>
      <c r="KO40" s="185"/>
      <c r="KP40" s="185"/>
      <c r="KQ40" s="185"/>
      <c r="KR40" s="185"/>
      <c r="KS40" s="185"/>
      <c r="KT40" s="185"/>
      <c r="KU40" s="185"/>
      <c r="KV40" s="185"/>
      <c r="KW40" s="185"/>
      <c r="KX40" s="185"/>
      <c r="KY40" s="185"/>
      <c r="KZ40" s="185"/>
      <c r="LA40" s="185"/>
      <c r="LB40" s="185"/>
      <c r="LC40" s="185"/>
      <c r="LD40" s="185"/>
      <c r="LE40" s="185"/>
      <c r="LF40" s="185"/>
      <c r="LG40" s="185"/>
      <c r="LH40" s="185"/>
      <c r="LI40" s="185"/>
      <c r="LJ40" s="185"/>
      <c r="LK40" s="185"/>
      <c r="LL40" s="185"/>
      <c r="LM40" s="185"/>
      <c r="LN40" s="185"/>
      <c r="LO40" s="185"/>
      <c r="LP40" s="185"/>
      <c r="LQ40" s="185"/>
      <c r="LR40" s="185"/>
      <c r="LS40" s="185"/>
      <c r="LT40" s="185"/>
      <c r="LU40" s="185"/>
      <c r="LV40" s="185"/>
      <c r="LW40" s="185"/>
      <c r="LX40" s="185"/>
      <c r="LY40" s="185"/>
      <c r="LZ40" s="185"/>
      <c r="MA40" s="185"/>
      <c r="MB40" s="185"/>
      <c r="MC40" s="185"/>
      <c r="MD40" s="185"/>
      <c r="ME40" s="185"/>
      <c r="MF40" s="185"/>
      <c r="MG40" s="185"/>
      <c r="MH40" s="185"/>
      <c r="MI40" s="185"/>
      <c r="MJ40" s="185"/>
      <c r="MK40" s="185"/>
      <c r="ML40" s="185"/>
      <c r="MM40" s="185"/>
      <c r="MN40" s="185"/>
      <c r="MO40" s="185"/>
      <c r="MP40" s="185"/>
      <c r="MQ40" s="185"/>
      <c r="MR40" s="185"/>
      <c r="MS40" s="185"/>
      <c r="MT40" s="185"/>
      <c r="MU40" s="185"/>
      <c r="MV40" s="185"/>
      <c r="MW40" s="185"/>
      <c r="MX40" s="185"/>
      <c r="MY40" s="185"/>
      <c r="MZ40" s="185"/>
      <c r="NA40" s="185"/>
      <c r="NB40" s="185"/>
      <c r="NC40" s="185"/>
      <c r="ND40" s="185"/>
      <c r="NE40" s="185"/>
      <c r="NF40" s="185"/>
      <c r="NG40" s="185"/>
      <c r="NH40" s="185"/>
      <c r="NI40" s="185"/>
      <c r="NJ40" s="185"/>
      <c r="NK40" s="185"/>
      <c r="NL40" s="185"/>
      <c r="NM40" s="185"/>
      <c r="NN40" s="185"/>
      <c r="NO40" s="185"/>
    </row>
    <row r="41" ht="19.5" customHeight="1">
      <c r="A41" s="186"/>
      <c r="B41" s="218" t="s">
        <v>281</v>
      </c>
      <c r="C41" s="3"/>
      <c r="D41" s="3"/>
      <c r="E41" s="3"/>
      <c r="F41" s="3"/>
      <c r="G41" s="4"/>
      <c r="H41" s="219"/>
      <c r="I41" s="186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  <c r="AG41" s="219"/>
      <c r="AH41" s="219"/>
      <c r="AI41" s="219"/>
      <c r="AJ41" s="219"/>
      <c r="AK41" s="219"/>
      <c r="AL41" s="219"/>
      <c r="AM41" s="219"/>
      <c r="AN41" s="219"/>
      <c r="AO41" s="219"/>
      <c r="AP41" s="219"/>
      <c r="AQ41" s="219"/>
      <c r="AR41" s="219"/>
      <c r="AS41" s="219"/>
      <c r="AT41" s="219"/>
      <c r="AU41" s="219"/>
      <c r="AV41" s="219"/>
      <c r="AW41" s="219"/>
      <c r="AX41" s="219"/>
      <c r="AY41" s="219"/>
      <c r="AZ41" s="219"/>
      <c r="BA41" s="219"/>
      <c r="BB41" s="219"/>
      <c r="BC41" s="219"/>
      <c r="BD41" s="219"/>
      <c r="BE41" s="219"/>
      <c r="BF41" s="219"/>
      <c r="BG41" s="219"/>
      <c r="BH41" s="219"/>
      <c r="BI41" s="219"/>
      <c r="BJ41" s="219"/>
      <c r="BK41" s="219"/>
      <c r="BL41" s="219"/>
      <c r="BM41" s="219"/>
      <c r="BN41" s="219"/>
      <c r="BO41" s="219"/>
      <c r="BP41" s="219"/>
      <c r="BQ41" s="219"/>
      <c r="BR41" s="219"/>
      <c r="BS41" s="219"/>
      <c r="BT41" s="219"/>
      <c r="BU41" s="219"/>
      <c r="BV41" s="219"/>
      <c r="BW41" s="219"/>
      <c r="BX41" s="219"/>
      <c r="BY41" s="219"/>
      <c r="BZ41" s="219"/>
      <c r="CA41" s="219"/>
      <c r="CB41" s="219"/>
      <c r="CC41" s="219"/>
      <c r="CD41" s="219"/>
      <c r="CE41" s="219"/>
      <c r="CF41" s="219"/>
      <c r="CG41" s="219"/>
      <c r="CH41" s="219"/>
      <c r="CI41" s="219"/>
      <c r="CJ41" s="219"/>
      <c r="CK41" s="219"/>
      <c r="CL41" s="219"/>
      <c r="CM41" s="219"/>
      <c r="CN41" s="219"/>
      <c r="CO41" s="219"/>
      <c r="CP41" s="219"/>
      <c r="CQ41" s="219"/>
      <c r="CR41" s="219"/>
      <c r="CS41" s="219"/>
      <c r="CT41" s="219"/>
      <c r="CU41" s="219"/>
      <c r="CV41" s="219"/>
      <c r="CW41" s="219"/>
      <c r="CX41" s="219"/>
      <c r="CY41" s="219"/>
      <c r="CZ41" s="219"/>
      <c r="DA41" s="219"/>
      <c r="DB41" s="219"/>
      <c r="DC41" s="219"/>
      <c r="DD41" s="219"/>
      <c r="DE41" s="219"/>
      <c r="DF41" s="219"/>
      <c r="DG41" s="219"/>
      <c r="DH41" s="219"/>
      <c r="DI41" s="219"/>
      <c r="DJ41" s="219"/>
      <c r="DK41" s="219"/>
      <c r="DL41" s="219"/>
      <c r="DM41" s="219"/>
      <c r="DN41" s="219"/>
      <c r="DO41" s="219"/>
      <c r="DP41" s="219"/>
      <c r="DQ41" s="219"/>
      <c r="DR41" s="219"/>
      <c r="DS41" s="219"/>
      <c r="DT41" s="219"/>
      <c r="DU41" s="219"/>
      <c r="DV41" s="219"/>
      <c r="DW41" s="219"/>
      <c r="DX41" s="219"/>
      <c r="DY41" s="219"/>
      <c r="DZ41" s="219"/>
      <c r="EA41" s="219"/>
      <c r="EB41" s="219"/>
      <c r="EC41" s="219"/>
      <c r="ED41" s="219"/>
      <c r="EE41" s="219"/>
      <c r="EF41" s="219"/>
      <c r="EG41" s="219"/>
      <c r="EH41" s="219"/>
      <c r="EI41" s="219"/>
      <c r="EJ41" s="219"/>
      <c r="EK41" s="219"/>
      <c r="EL41" s="219"/>
      <c r="EM41" s="219"/>
      <c r="EN41" s="219"/>
      <c r="EO41" s="219"/>
      <c r="EP41" s="219"/>
      <c r="EQ41" s="219"/>
      <c r="ER41" s="219"/>
      <c r="ES41" s="219"/>
      <c r="ET41" s="219"/>
      <c r="EU41" s="219"/>
      <c r="EV41" s="219"/>
      <c r="EW41" s="219"/>
      <c r="EX41" s="219"/>
      <c r="EY41" s="219"/>
      <c r="EZ41" s="219"/>
      <c r="FA41" s="219"/>
      <c r="FB41" s="219"/>
      <c r="FC41" s="219"/>
      <c r="FD41" s="219"/>
      <c r="FE41" s="219"/>
      <c r="FF41" s="219"/>
      <c r="FG41" s="219"/>
      <c r="FH41" s="219"/>
      <c r="FI41" s="219"/>
      <c r="FJ41" s="219"/>
      <c r="FK41" s="219"/>
      <c r="FL41" s="219"/>
      <c r="FM41" s="219"/>
      <c r="FN41" s="219"/>
      <c r="FO41" s="219"/>
      <c r="FP41" s="219"/>
      <c r="FQ41" s="219"/>
      <c r="FR41" s="219"/>
      <c r="FS41" s="219"/>
      <c r="FT41" s="219"/>
      <c r="FU41" s="219"/>
      <c r="FV41" s="219"/>
      <c r="FW41" s="219"/>
      <c r="FX41" s="219"/>
      <c r="FY41" s="219"/>
      <c r="FZ41" s="219"/>
      <c r="GA41" s="219"/>
      <c r="GB41" s="219"/>
      <c r="GC41" s="219"/>
      <c r="GD41" s="219"/>
      <c r="GE41" s="219"/>
      <c r="GF41" s="219"/>
      <c r="GG41" s="219"/>
      <c r="GH41" s="219"/>
      <c r="GI41" s="219"/>
      <c r="GJ41" s="219"/>
      <c r="GK41" s="219"/>
      <c r="GL41" s="219"/>
      <c r="GM41" s="219"/>
      <c r="GN41" s="219"/>
      <c r="GO41" s="219"/>
      <c r="GP41" s="219"/>
      <c r="GQ41" s="219"/>
      <c r="GR41" s="219"/>
      <c r="GS41" s="219"/>
      <c r="GT41" s="219"/>
      <c r="GU41" s="219"/>
      <c r="GV41" s="219"/>
      <c r="GW41" s="219"/>
      <c r="GX41" s="219"/>
      <c r="GY41" s="219"/>
      <c r="GZ41" s="219"/>
      <c r="HA41" s="219"/>
      <c r="HB41" s="219"/>
      <c r="HC41" s="219"/>
      <c r="HD41" s="219"/>
      <c r="HE41" s="219"/>
      <c r="HF41" s="219"/>
      <c r="HG41" s="219"/>
      <c r="HH41" s="219"/>
      <c r="HI41" s="219"/>
      <c r="HJ41" s="219"/>
      <c r="HK41" s="219"/>
      <c r="HL41" s="219"/>
      <c r="HM41" s="219"/>
      <c r="HN41" s="219"/>
      <c r="HO41" s="219"/>
      <c r="HP41" s="219"/>
      <c r="HQ41" s="219"/>
      <c r="HR41" s="219"/>
      <c r="HS41" s="219"/>
      <c r="HT41" s="219"/>
      <c r="HU41" s="219"/>
      <c r="HV41" s="219"/>
      <c r="HW41" s="219"/>
      <c r="HX41" s="219"/>
      <c r="HY41" s="219"/>
      <c r="HZ41" s="219"/>
      <c r="IA41" s="219"/>
      <c r="IB41" s="219"/>
      <c r="IC41" s="219"/>
      <c r="ID41" s="219"/>
      <c r="IE41" s="219"/>
      <c r="IF41" s="219"/>
      <c r="IG41" s="219"/>
      <c r="IH41" s="219"/>
      <c r="II41" s="219"/>
      <c r="IJ41" s="219"/>
      <c r="IK41" s="219"/>
      <c r="IL41" s="219"/>
      <c r="IM41" s="219"/>
      <c r="IN41" s="219"/>
      <c r="IO41" s="219"/>
      <c r="IP41" s="219"/>
      <c r="IQ41" s="219"/>
      <c r="IR41" s="219"/>
      <c r="IS41" s="219"/>
      <c r="IT41" s="219"/>
      <c r="IU41" s="219"/>
      <c r="IV41" s="219"/>
      <c r="IW41" s="219"/>
      <c r="IX41" s="219"/>
      <c r="IY41" s="219"/>
      <c r="IZ41" s="219"/>
      <c r="JA41" s="219"/>
      <c r="JB41" s="219"/>
      <c r="JC41" s="219"/>
      <c r="JD41" s="219"/>
      <c r="JE41" s="219"/>
      <c r="JF41" s="219"/>
      <c r="JG41" s="219"/>
      <c r="JH41" s="219"/>
      <c r="JI41" s="219"/>
      <c r="JJ41" s="219"/>
      <c r="JK41" s="219"/>
      <c r="JL41" s="219"/>
      <c r="JM41" s="219"/>
      <c r="JN41" s="219"/>
      <c r="JO41" s="219"/>
      <c r="JP41" s="219"/>
      <c r="JQ41" s="219"/>
      <c r="JR41" s="219"/>
      <c r="JS41" s="219"/>
      <c r="JT41" s="219"/>
      <c r="JU41" s="219"/>
      <c r="JV41" s="219"/>
      <c r="JW41" s="219"/>
      <c r="JX41" s="219"/>
      <c r="JY41" s="219"/>
      <c r="JZ41" s="219"/>
      <c r="KA41" s="219"/>
      <c r="KB41" s="219"/>
      <c r="KC41" s="219"/>
      <c r="KD41" s="219"/>
      <c r="KE41" s="219"/>
      <c r="KF41" s="219"/>
      <c r="KG41" s="219"/>
      <c r="KH41" s="219"/>
      <c r="KI41" s="219"/>
      <c r="KJ41" s="219"/>
      <c r="KK41" s="219"/>
      <c r="KL41" s="219"/>
      <c r="KM41" s="219"/>
      <c r="KN41" s="219"/>
      <c r="KO41" s="219"/>
      <c r="KP41" s="219"/>
      <c r="KQ41" s="219"/>
      <c r="KR41" s="219"/>
      <c r="KS41" s="219"/>
      <c r="KT41" s="219"/>
      <c r="KU41" s="219"/>
      <c r="KV41" s="219"/>
      <c r="KW41" s="219"/>
      <c r="KX41" s="219"/>
      <c r="KY41" s="219"/>
      <c r="KZ41" s="219"/>
      <c r="LA41" s="219"/>
      <c r="LB41" s="219"/>
      <c r="LC41" s="219"/>
      <c r="LD41" s="219"/>
      <c r="LE41" s="219"/>
      <c r="LF41" s="219"/>
      <c r="LG41" s="219"/>
      <c r="LH41" s="219"/>
      <c r="LI41" s="219"/>
      <c r="LJ41" s="219"/>
      <c r="LK41" s="219"/>
      <c r="LL41" s="219"/>
      <c r="LM41" s="219"/>
      <c r="LN41" s="219"/>
      <c r="LO41" s="219"/>
      <c r="LP41" s="219"/>
      <c r="LQ41" s="219"/>
      <c r="LR41" s="219"/>
      <c r="LS41" s="219"/>
      <c r="LT41" s="219"/>
      <c r="LU41" s="219"/>
      <c r="LV41" s="219"/>
      <c r="LW41" s="219"/>
      <c r="LX41" s="219"/>
      <c r="LY41" s="219"/>
      <c r="LZ41" s="219"/>
      <c r="MA41" s="219"/>
      <c r="MB41" s="219"/>
      <c r="MC41" s="219"/>
      <c r="MD41" s="219"/>
      <c r="ME41" s="219"/>
      <c r="MF41" s="219"/>
      <c r="MG41" s="219"/>
      <c r="MH41" s="219"/>
      <c r="MI41" s="219"/>
      <c r="MJ41" s="219"/>
      <c r="MK41" s="219"/>
      <c r="ML41" s="219"/>
      <c r="MM41" s="219"/>
      <c r="MN41" s="219"/>
      <c r="MO41" s="219"/>
      <c r="MP41" s="219"/>
      <c r="MQ41" s="219"/>
      <c r="MR41" s="219"/>
      <c r="MS41" s="219"/>
      <c r="MT41" s="219"/>
      <c r="MU41" s="219"/>
      <c r="MV41" s="219"/>
      <c r="MW41" s="219"/>
      <c r="MX41" s="219"/>
      <c r="MY41" s="219"/>
      <c r="MZ41" s="219"/>
      <c r="NA41" s="219"/>
      <c r="NB41" s="219"/>
      <c r="NC41" s="219"/>
      <c r="ND41" s="219"/>
      <c r="NE41" s="219"/>
      <c r="NF41" s="219"/>
      <c r="NG41" s="219"/>
      <c r="NH41" s="219"/>
      <c r="NI41" s="219"/>
      <c r="NJ41" s="219"/>
      <c r="NK41" s="219"/>
      <c r="NL41" s="219"/>
      <c r="NM41" s="219"/>
      <c r="NN41" s="219"/>
      <c r="NO41" s="219"/>
    </row>
    <row r="42" ht="19.5" customHeight="1">
      <c r="A42" s="220"/>
      <c r="B42" s="186"/>
      <c r="C42" s="221">
        <v>47118.0</v>
      </c>
      <c r="D42" s="221">
        <f t="shared" ref="D42:H42" si="2">EOMONTH(C42,3)</f>
        <v>47208</v>
      </c>
      <c r="E42" s="221">
        <f t="shared" si="2"/>
        <v>47299</v>
      </c>
      <c r="F42" s="221">
        <f t="shared" si="2"/>
        <v>47391</v>
      </c>
      <c r="G42" s="221">
        <f t="shared" si="2"/>
        <v>47483</v>
      </c>
      <c r="H42" s="221">
        <f t="shared" si="2"/>
        <v>47573</v>
      </c>
      <c r="I42" s="186"/>
      <c r="J42" s="222">
        <v>46783.0</v>
      </c>
      <c r="K42" s="221">
        <f t="shared" ref="K42:BK42" si="3">EOMONTH(J42,1)</f>
        <v>46812</v>
      </c>
      <c r="L42" s="221">
        <f t="shared" si="3"/>
        <v>46843</v>
      </c>
      <c r="M42" s="221">
        <f t="shared" si="3"/>
        <v>46873</v>
      </c>
      <c r="N42" s="221">
        <f t="shared" si="3"/>
        <v>46904</v>
      </c>
      <c r="O42" s="221">
        <f t="shared" si="3"/>
        <v>46934</v>
      </c>
      <c r="P42" s="221">
        <f t="shared" si="3"/>
        <v>46965</v>
      </c>
      <c r="Q42" s="221">
        <f t="shared" si="3"/>
        <v>46996</v>
      </c>
      <c r="R42" s="221">
        <f t="shared" si="3"/>
        <v>47026</v>
      </c>
      <c r="S42" s="221">
        <f t="shared" si="3"/>
        <v>47057</v>
      </c>
      <c r="T42" s="221">
        <f t="shared" si="3"/>
        <v>47087</v>
      </c>
      <c r="U42" s="221">
        <f t="shared" si="3"/>
        <v>47118</v>
      </c>
      <c r="V42" s="221">
        <f t="shared" si="3"/>
        <v>47149</v>
      </c>
      <c r="W42" s="221">
        <f t="shared" si="3"/>
        <v>47177</v>
      </c>
      <c r="X42" s="221">
        <f t="shared" si="3"/>
        <v>47208</v>
      </c>
      <c r="Y42" s="221">
        <f t="shared" si="3"/>
        <v>47238</v>
      </c>
      <c r="Z42" s="221">
        <f t="shared" si="3"/>
        <v>47269</v>
      </c>
      <c r="AA42" s="221">
        <f t="shared" si="3"/>
        <v>47299</v>
      </c>
      <c r="AB42" s="221">
        <f t="shared" si="3"/>
        <v>47330</v>
      </c>
      <c r="AC42" s="221">
        <f t="shared" si="3"/>
        <v>47361</v>
      </c>
      <c r="AD42" s="221">
        <f t="shared" si="3"/>
        <v>47391</v>
      </c>
      <c r="AE42" s="221">
        <f t="shared" si="3"/>
        <v>47422</v>
      </c>
      <c r="AF42" s="221">
        <f t="shared" si="3"/>
        <v>47452</v>
      </c>
      <c r="AG42" s="221">
        <f t="shared" si="3"/>
        <v>47483</v>
      </c>
      <c r="AH42" s="221">
        <f t="shared" si="3"/>
        <v>47514</v>
      </c>
      <c r="AI42" s="221">
        <f t="shared" si="3"/>
        <v>47542</v>
      </c>
      <c r="AJ42" s="221">
        <f t="shared" si="3"/>
        <v>47573</v>
      </c>
      <c r="AK42" s="221">
        <f t="shared" si="3"/>
        <v>47603</v>
      </c>
      <c r="AL42" s="221">
        <f t="shared" si="3"/>
        <v>47634</v>
      </c>
      <c r="AM42" s="221">
        <f t="shared" si="3"/>
        <v>47664</v>
      </c>
      <c r="AN42" s="221">
        <f t="shared" si="3"/>
        <v>47695</v>
      </c>
      <c r="AO42" s="221">
        <f t="shared" si="3"/>
        <v>47726</v>
      </c>
      <c r="AP42" s="221">
        <f t="shared" si="3"/>
        <v>47756</v>
      </c>
      <c r="AQ42" s="221">
        <f t="shared" si="3"/>
        <v>47787</v>
      </c>
      <c r="AR42" s="221">
        <f t="shared" si="3"/>
        <v>47817</v>
      </c>
      <c r="AS42" s="221">
        <f t="shared" si="3"/>
        <v>47848</v>
      </c>
      <c r="AT42" s="221">
        <f t="shared" si="3"/>
        <v>47879</v>
      </c>
      <c r="AU42" s="221">
        <f t="shared" si="3"/>
        <v>47907</v>
      </c>
      <c r="AV42" s="221">
        <f t="shared" si="3"/>
        <v>47938</v>
      </c>
      <c r="AW42" s="221">
        <f t="shared" si="3"/>
        <v>47968</v>
      </c>
      <c r="AX42" s="221">
        <f t="shared" si="3"/>
        <v>47999</v>
      </c>
      <c r="AY42" s="221">
        <f t="shared" si="3"/>
        <v>48029</v>
      </c>
      <c r="AZ42" s="221">
        <f t="shared" si="3"/>
        <v>48060</v>
      </c>
      <c r="BA42" s="221">
        <f t="shared" si="3"/>
        <v>48091</v>
      </c>
      <c r="BB42" s="221">
        <f t="shared" si="3"/>
        <v>48121</v>
      </c>
      <c r="BC42" s="221">
        <f t="shared" si="3"/>
        <v>48152</v>
      </c>
      <c r="BD42" s="221">
        <f t="shared" si="3"/>
        <v>48182</v>
      </c>
      <c r="BE42" s="221">
        <f t="shared" si="3"/>
        <v>48213</v>
      </c>
      <c r="BF42" s="221">
        <f t="shared" si="3"/>
        <v>48244</v>
      </c>
      <c r="BG42" s="221">
        <f t="shared" si="3"/>
        <v>48273</v>
      </c>
      <c r="BH42" s="221">
        <f t="shared" si="3"/>
        <v>48304</v>
      </c>
      <c r="BI42" s="221">
        <f t="shared" si="3"/>
        <v>48334</v>
      </c>
      <c r="BJ42" s="221">
        <f t="shared" si="3"/>
        <v>48365</v>
      </c>
      <c r="BK42" s="221">
        <f t="shared" si="3"/>
        <v>48395</v>
      </c>
      <c r="BL42" s="185"/>
      <c r="BM42" s="185"/>
      <c r="BN42" s="185"/>
      <c r="BO42" s="185"/>
      <c r="BP42" s="185"/>
      <c r="BQ42" s="185"/>
      <c r="BR42" s="185"/>
      <c r="BS42" s="185"/>
      <c r="BT42" s="185"/>
      <c r="BU42" s="185"/>
      <c r="BV42" s="185"/>
      <c r="BW42" s="185"/>
      <c r="BX42" s="185"/>
      <c r="BY42" s="185"/>
      <c r="BZ42" s="185"/>
      <c r="CA42" s="185"/>
      <c r="CB42" s="185"/>
      <c r="CC42" s="185"/>
      <c r="CD42" s="185"/>
      <c r="CE42" s="185"/>
      <c r="CF42" s="185"/>
      <c r="CG42" s="185"/>
      <c r="CH42" s="185"/>
      <c r="CI42" s="185"/>
      <c r="CJ42" s="185"/>
      <c r="CK42" s="185"/>
      <c r="CL42" s="185"/>
      <c r="CM42" s="185"/>
      <c r="CN42" s="185"/>
      <c r="CO42" s="185"/>
      <c r="CP42" s="185"/>
      <c r="CQ42" s="185"/>
      <c r="CR42" s="185"/>
      <c r="CS42" s="185"/>
      <c r="CT42" s="185"/>
      <c r="CU42" s="185"/>
      <c r="CV42" s="185"/>
      <c r="CW42" s="185"/>
      <c r="CX42" s="185"/>
      <c r="CY42" s="185"/>
      <c r="CZ42" s="185"/>
      <c r="DA42" s="185"/>
      <c r="DB42" s="185"/>
      <c r="DC42" s="185"/>
      <c r="DD42" s="185"/>
      <c r="DE42" s="185"/>
      <c r="DF42" s="185"/>
      <c r="DG42" s="185"/>
      <c r="DH42" s="185"/>
      <c r="DI42" s="185"/>
      <c r="DJ42" s="185"/>
      <c r="DK42" s="185"/>
      <c r="DL42" s="185"/>
      <c r="DM42" s="185"/>
      <c r="DN42" s="185"/>
      <c r="DO42" s="185"/>
      <c r="DP42" s="185"/>
      <c r="DQ42" s="185"/>
      <c r="DR42" s="185"/>
      <c r="DS42" s="185"/>
      <c r="DT42" s="185"/>
      <c r="DU42" s="185"/>
      <c r="DV42" s="185"/>
      <c r="DW42" s="185"/>
      <c r="DX42" s="185"/>
      <c r="DY42" s="185"/>
      <c r="DZ42" s="185"/>
      <c r="EA42" s="185"/>
      <c r="EB42" s="185"/>
      <c r="EC42" s="185"/>
      <c r="ED42" s="185"/>
      <c r="EE42" s="185"/>
      <c r="EF42" s="185"/>
      <c r="EG42" s="185"/>
      <c r="EH42" s="185"/>
      <c r="EI42" s="185"/>
      <c r="EJ42" s="185"/>
      <c r="EK42" s="185"/>
      <c r="EL42" s="185"/>
      <c r="EM42" s="185"/>
      <c r="EN42" s="185"/>
      <c r="EO42" s="185"/>
      <c r="EP42" s="185"/>
      <c r="EQ42" s="185"/>
      <c r="ER42" s="185"/>
      <c r="ES42" s="185"/>
      <c r="ET42" s="185"/>
      <c r="EU42" s="185"/>
      <c r="EV42" s="185"/>
      <c r="EW42" s="185"/>
      <c r="EX42" s="185"/>
      <c r="EY42" s="185"/>
      <c r="EZ42" s="185"/>
      <c r="FA42" s="185"/>
      <c r="FB42" s="185"/>
      <c r="FC42" s="185"/>
      <c r="FD42" s="185"/>
      <c r="FE42" s="185"/>
      <c r="FF42" s="185"/>
      <c r="FG42" s="185"/>
      <c r="FH42" s="185"/>
      <c r="FI42" s="185"/>
      <c r="FJ42" s="185"/>
      <c r="FK42" s="185"/>
      <c r="FL42" s="185"/>
      <c r="FM42" s="185"/>
      <c r="FN42" s="185"/>
      <c r="FO42" s="185"/>
      <c r="FP42" s="185"/>
      <c r="FQ42" s="185"/>
      <c r="FR42" s="185"/>
      <c r="FS42" s="185"/>
      <c r="FT42" s="185"/>
      <c r="FU42" s="185"/>
      <c r="FV42" s="185"/>
      <c r="FW42" s="185"/>
      <c r="FX42" s="185"/>
      <c r="FY42" s="185"/>
      <c r="FZ42" s="185"/>
      <c r="GA42" s="185"/>
      <c r="GB42" s="185"/>
      <c r="GC42" s="185"/>
      <c r="GD42" s="185"/>
      <c r="GE42" s="185"/>
      <c r="GF42" s="185"/>
      <c r="GG42" s="185"/>
      <c r="GH42" s="185"/>
      <c r="GI42" s="185"/>
      <c r="GJ42" s="185"/>
      <c r="GK42" s="185"/>
      <c r="GL42" s="185"/>
      <c r="GM42" s="185"/>
      <c r="GN42" s="185"/>
      <c r="GO42" s="185"/>
      <c r="GP42" s="185"/>
      <c r="GQ42" s="185"/>
      <c r="GR42" s="185"/>
      <c r="GS42" s="185"/>
      <c r="GT42" s="185"/>
      <c r="GU42" s="185"/>
      <c r="GV42" s="185"/>
      <c r="GW42" s="185"/>
      <c r="GX42" s="185"/>
      <c r="GY42" s="185"/>
      <c r="GZ42" s="185"/>
      <c r="HA42" s="185"/>
      <c r="HB42" s="185"/>
      <c r="HC42" s="185"/>
      <c r="HD42" s="185"/>
      <c r="HE42" s="185"/>
      <c r="HF42" s="185"/>
      <c r="HG42" s="185"/>
      <c r="HH42" s="185"/>
      <c r="HI42" s="185"/>
      <c r="HJ42" s="185"/>
      <c r="HK42" s="185"/>
      <c r="HL42" s="185"/>
      <c r="HM42" s="185"/>
      <c r="HN42" s="185"/>
      <c r="HO42" s="185"/>
      <c r="HP42" s="185"/>
      <c r="HQ42" s="185"/>
      <c r="HR42" s="185"/>
      <c r="HS42" s="185"/>
      <c r="HT42" s="185"/>
      <c r="HU42" s="185"/>
      <c r="HV42" s="185"/>
      <c r="HW42" s="185"/>
      <c r="HX42" s="185"/>
      <c r="HY42" s="185"/>
      <c r="HZ42" s="185"/>
      <c r="IA42" s="185"/>
      <c r="IB42" s="185"/>
      <c r="IC42" s="185"/>
      <c r="ID42" s="185"/>
      <c r="IE42" s="185"/>
      <c r="IF42" s="185"/>
      <c r="IG42" s="185"/>
      <c r="IH42" s="185"/>
      <c r="II42" s="185"/>
      <c r="IJ42" s="185"/>
      <c r="IK42" s="185"/>
      <c r="IL42" s="185"/>
      <c r="IM42" s="185"/>
      <c r="IN42" s="185"/>
      <c r="IO42" s="185"/>
      <c r="IP42" s="185"/>
      <c r="IQ42" s="185"/>
      <c r="IR42" s="185"/>
      <c r="IS42" s="185"/>
      <c r="IT42" s="185"/>
      <c r="IU42" s="185"/>
      <c r="IV42" s="185"/>
      <c r="IW42" s="185"/>
      <c r="IX42" s="185"/>
      <c r="IY42" s="185"/>
      <c r="IZ42" s="185"/>
      <c r="JA42" s="185"/>
      <c r="JB42" s="185"/>
      <c r="JC42" s="185"/>
      <c r="JD42" s="185"/>
      <c r="JE42" s="185"/>
      <c r="JF42" s="185"/>
      <c r="JG42" s="185"/>
      <c r="JH42" s="185"/>
      <c r="JI42" s="185"/>
      <c r="JJ42" s="185"/>
      <c r="JK42" s="185"/>
      <c r="JL42" s="185"/>
      <c r="JM42" s="185"/>
      <c r="JN42" s="185"/>
      <c r="JO42" s="185"/>
      <c r="JP42" s="185"/>
      <c r="JQ42" s="185"/>
      <c r="JR42" s="185"/>
      <c r="JS42" s="185"/>
      <c r="JT42" s="185"/>
      <c r="JU42" s="185"/>
      <c r="JV42" s="185"/>
      <c r="JW42" s="185"/>
      <c r="JX42" s="185"/>
      <c r="JY42" s="185"/>
      <c r="JZ42" s="185"/>
      <c r="KA42" s="185"/>
      <c r="KB42" s="185"/>
      <c r="KC42" s="185"/>
      <c r="KD42" s="185"/>
      <c r="KE42" s="185"/>
      <c r="KF42" s="185"/>
      <c r="KG42" s="185"/>
      <c r="KH42" s="185"/>
      <c r="KI42" s="185"/>
      <c r="KJ42" s="185"/>
      <c r="KK42" s="185"/>
      <c r="KL42" s="185"/>
      <c r="KM42" s="185"/>
      <c r="KN42" s="185"/>
      <c r="KO42" s="185"/>
      <c r="KP42" s="185"/>
      <c r="KQ42" s="185"/>
      <c r="KR42" s="185"/>
      <c r="KS42" s="185"/>
      <c r="KT42" s="185"/>
      <c r="KU42" s="185"/>
      <c r="KV42" s="185"/>
      <c r="KW42" s="185"/>
      <c r="KX42" s="185"/>
      <c r="KY42" s="185"/>
      <c r="KZ42" s="185"/>
      <c r="LA42" s="185"/>
      <c r="LB42" s="185"/>
      <c r="LC42" s="185"/>
      <c r="LD42" s="185"/>
      <c r="LE42" s="185"/>
      <c r="LF42" s="185"/>
      <c r="LG42" s="185"/>
      <c r="LH42" s="185"/>
      <c r="LI42" s="185"/>
      <c r="LJ42" s="185"/>
      <c r="LK42" s="185"/>
      <c r="LL42" s="185"/>
      <c r="LM42" s="185"/>
      <c r="LN42" s="185"/>
      <c r="LO42" s="185"/>
      <c r="LP42" s="185"/>
      <c r="LQ42" s="185"/>
      <c r="LR42" s="185"/>
      <c r="LS42" s="185"/>
      <c r="LT42" s="185"/>
      <c r="LU42" s="185"/>
      <c r="LV42" s="185"/>
      <c r="LW42" s="185"/>
      <c r="LX42" s="185"/>
      <c r="LY42" s="185"/>
      <c r="LZ42" s="185"/>
      <c r="MA42" s="185"/>
      <c r="MB42" s="185"/>
      <c r="MC42" s="185"/>
      <c r="MD42" s="185"/>
      <c r="ME42" s="185"/>
      <c r="MF42" s="185"/>
      <c r="MG42" s="185"/>
      <c r="MH42" s="185"/>
      <c r="MI42" s="185"/>
      <c r="MJ42" s="185"/>
      <c r="MK42" s="185"/>
      <c r="ML42" s="185"/>
      <c r="MM42" s="185"/>
      <c r="MN42" s="185"/>
      <c r="MO42" s="185"/>
      <c r="MP42" s="185"/>
      <c r="MQ42" s="185"/>
      <c r="MR42" s="185"/>
      <c r="MS42" s="185"/>
      <c r="MT42" s="185"/>
      <c r="MU42" s="185"/>
      <c r="MV42" s="185"/>
      <c r="MW42" s="185"/>
      <c r="MX42" s="185"/>
      <c r="MY42" s="185"/>
      <c r="MZ42" s="185"/>
      <c r="NA42" s="185"/>
      <c r="NB42" s="185"/>
      <c r="NC42" s="185"/>
      <c r="ND42" s="185"/>
      <c r="NE42" s="185"/>
      <c r="NF42" s="185"/>
      <c r="NG42" s="185"/>
      <c r="NH42" s="185"/>
      <c r="NI42" s="185"/>
      <c r="NJ42" s="185"/>
      <c r="NK42" s="185"/>
      <c r="NL42" s="185"/>
      <c r="NM42" s="185"/>
      <c r="NN42" s="185"/>
      <c r="NO42" s="185"/>
    </row>
    <row r="43" ht="19.5" customHeight="1">
      <c r="A43" s="220"/>
      <c r="B43" s="186"/>
      <c r="C43" s="223" t="s">
        <v>282</v>
      </c>
      <c r="D43" s="223" t="s">
        <v>282</v>
      </c>
      <c r="E43" s="223" t="s">
        <v>282</v>
      </c>
      <c r="F43" s="223" t="s">
        <v>282</v>
      </c>
      <c r="G43" s="223" t="s">
        <v>282</v>
      </c>
      <c r="H43" s="223" t="s">
        <v>282</v>
      </c>
      <c r="I43" s="186"/>
      <c r="J43" s="223" t="s">
        <v>282</v>
      </c>
      <c r="K43" s="223" t="s">
        <v>282</v>
      </c>
      <c r="L43" s="223" t="s">
        <v>282</v>
      </c>
      <c r="M43" s="223" t="s">
        <v>282</v>
      </c>
      <c r="N43" s="223" t="s">
        <v>282</v>
      </c>
      <c r="O43" s="223" t="s">
        <v>282</v>
      </c>
      <c r="P43" s="223" t="s">
        <v>282</v>
      </c>
      <c r="Q43" s="223" t="s">
        <v>282</v>
      </c>
      <c r="R43" s="223" t="s">
        <v>282</v>
      </c>
      <c r="S43" s="223" t="s">
        <v>282</v>
      </c>
      <c r="T43" s="223" t="s">
        <v>282</v>
      </c>
      <c r="U43" s="223" t="s">
        <v>282</v>
      </c>
      <c r="V43" s="223" t="s">
        <v>282</v>
      </c>
      <c r="W43" s="223" t="s">
        <v>282</v>
      </c>
      <c r="X43" s="223" t="s">
        <v>282</v>
      </c>
      <c r="Y43" s="223" t="s">
        <v>282</v>
      </c>
      <c r="Z43" s="223" t="s">
        <v>282</v>
      </c>
      <c r="AA43" s="223" t="s">
        <v>282</v>
      </c>
      <c r="AB43" s="223" t="s">
        <v>282</v>
      </c>
      <c r="AC43" s="223" t="s">
        <v>282</v>
      </c>
      <c r="AD43" s="223" t="s">
        <v>282</v>
      </c>
      <c r="AE43" s="223" t="s">
        <v>282</v>
      </c>
      <c r="AF43" s="223" t="s">
        <v>282</v>
      </c>
      <c r="AG43" s="223" t="s">
        <v>282</v>
      </c>
      <c r="AH43" s="223" t="s">
        <v>282</v>
      </c>
      <c r="AI43" s="223" t="s">
        <v>282</v>
      </c>
      <c r="AJ43" s="223" t="s">
        <v>282</v>
      </c>
      <c r="AK43" s="223" t="s">
        <v>282</v>
      </c>
      <c r="AL43" s="223" t="s">
        <v>282</v>
      </c>
      <c r="AM43" s="223" t="s">
        <v>282</v>
      </c>
      <c r="AN43" s="223" t="s">
        <v>282</v>
      </c>
      <c r="AO43" s="223" t="s">
        <v>282</v>
      </c>
      <c r="AP43" s="223" t="s">
        <v>282</v>
      </c>
      <c r="AQ43" s="223" t="s">
        <v>282</v>
      </c>
      <c r="AR43" s="223" t="s">
        <v>282</v>
      </c>
      <c r="AS43" s="223" t="s">
        <v>282</v>
      </c>
      <c r="AT43" s="223" t="s">
        <v>282</v>
      </c>
      <c r="AU43" s="223" t="s">
        <v>282</v>
      </c>
      <c r="AV43" s="223" t="s">
        <v>282</v>
      </c>
      <c r="AW43" s="223" t="s">
        <v>282</v>
      </c>
      <c r="AX43" s="223" t="s">
        <v>282</v>
      </c>
      <c r="AY43" s="223" t="s">
        <v>282</v>
      </c>
      <c r="AZ43" s="223" t="s">
        <v>282</v>
      </c>
      <c r="BA43" s="223" t="s">
        <v>282</v>
      </c>
      <c r="BB43" s="223" t="s">
        <v>282</v>
      </c>
      <c r="BC43" s="223" t="s">
        <v>282</v>
      </c>
      <c r="BD43" s="223" t="s">
        <v>282</v>
      </c>
      <c r="BE43" s="223" t="s">
        <v>282</v>
      </c>
      <c r="BF43" s="223" t="s">
        <v>282</v>
      </c>
      <c r="BG43" s="223" t="s">
        <v>282</v>
      </c>
      <c r="BH43" s="223" t="s">
        <v>282</v>
      </c>
      <c r="BI43" s="223" t="s">
        <v>282</v>
      </c>
      <c r="BJ43" s="223" t="s">
        <v>282</v>
      </c>
      <c r="BK43" s="223" t="s">
        <v>282</v>
      </c>
      <c r="BL43" s="185"/>
      <c r="BM43" s="185"/>
      <c r="BN43" s="185"/>
      <c r="BO43" s="185"/>
      <c r="BP43" s="185"/>
      <c r="BQ43" s="185"/>
      <c r="BR43" s="185"/>
      <c r="BS43" s="185"/>
      <c r="BT43" s="185"/>
      <c r="BU43" s="185"/>
      <c r="BV43" s="185"/>
      <c r="BW43" s="185"/>
      <c r="BX43" s="185"/>
      <c r="BY43" s="185"/>
      <c r="BZ43" s="185"/>
      <c r="CA43" s="185"/>
      <c r="CB43" s="185"/>
      <c r="CC43" s="185"/>
      <c r="CD43" s="185"/>
      <c r="CE43" s="185"/>
      <c r="CF43" s="185"/>
      <c r="CG43" s="185"/>
      <c r="CH43" s="185"/>
      <c r="CI43" s="185"/>
      <c r="CJ43" s="185"/>
      <c r="CK43" s="185"/>
      <c r="CL43" s="185"/>
      <c r="CM43" s="185"/>
      <c r="CN43" s="185"/>
      <c r="CO43" s="185"/>
      <c r="CP43" s="185"/>
      <c r="CQ43" s="185"/>
      <c r="CR43" s="185"/>
      <c r="CS43" s="185"/>
      <c r="CT43" s="185"/>
      <c r="CU43" s="185"/>
      <c r="CV43" s="185"/>
      <c r="CW43" s="185"/>
      <c r="CX43" s="185"/>
      <c r="CY43" s="185"/>
      <c r="CZ43" s="185"/>
      <c r="DA43" s="185"/>
      <c r="DB43" s="185"/>
      <c r="DC43" s="185"/>
      <c r="DD43" s="185"/>
      <c r="DE43" s="185"/>
      <c r="DF43" s="185"/>
      <c r="DG43" s="185"/>
      <c r="DH43" s="185"/>
      <c r="DI43" s="185"/>
      <c r="DJ43" s="185"/>
      <c r="DK43" s="185"/>
      <c r="DL43" s="185"/>
      <c r="DM43" s="185"/>
      <c r="DN43" s="185"/>
      <c r="DO43" s="185"/>
      <c r="DP43" s="185"/>
      <c r="DQ43" s="185"/>
      <c r="DR43" s="185"/>
      <c r="DS43" s="185"/>
      <c r="DT43" s="185"/>
      <c r="DU43" s="185"/>
      <c r="DV43" s="185"/>
      <c r="DW43" s="185"/>
      <c r="DX43" s="185"/>
      <c r="DY43" s="185"/>
      <c r="DZ43" s="185"/>
      <c r="EA43" s="185"/>
      <c r="EB43" s="185"/>
      <c r="EC43" s="185"/>
      <c r="ED43" s="185"/>
      <c r="EE43" s="185"/>
      <c r="EF43" s="185"/>
      <c r="EG43" s="185"/>
      <c r="EH43" s="185"/>
      <c r="EI43" s="185"/>
      <c r="EJ43" s="185"/>
      <c r="EK43" s="185"/>
      <c r="EL43" s="185"/>
      <c r="EM43" s="185"/>
      <c r="EN43" s="185"/>
      <c r="EO43" s="185"/>
      <c r="EP43" s="185"/>
      <c r="EQ43" s="185"/>
      <c r="ER43" s="185"/>
      <c r="ES43" s="185"/>
      <c r="ET43" s="185"/>
      <c r="EU43" s="185"/>
      <c r="EV43" s="185"/>
      <c r="EW43" s="185"/>
      <c r="EX43" s="185"/>
      <c r="EY43" s="185"/>
      <c r="EZ43" s="185"/>
      <c r="FA43" s="185"/>
      <c r="FB43" s="185"/>
      <c r="FC43" s="185"/>
      <c r="FD43" s="185"/>
      <c r="FE43" s="185"/>
      <c r="FF43" s="185"/>
      <c r="FG43" s="185"/>
      <c r="FH43" s="185"/>
      <c r="FI43" s="185"/>
      <c r="FJ43" s="185"/>
      <c r="FK43" s="185"/>
      <c r="FL43" s="185"/>
      <c r="FM43" s="185"/>
      <c r="FN43" s="185"/>
      <c r="FO43" s="185"/>
      <c r="FP43" s="185"/>
      <c r="FQ43" s="185"/>
      <c r="FR43" s="185"/>
      <c r="FS43" s="185"/>
      <c r="FT43" s="185"/>
      <c r="FU43" s="185"/>
      <c r="FV43" s="185"/>
      <c r="FW43" s="185"/>
      <c r="FX43" s="185"/>
      <c r="FY43" s="185"/>
      <c r="FZ43" s="185"/>
      <c r="GA43" s="185"/>
      <c r="GB43" s="185"/>
      <c r="GC43" s="185"/>
      <c r="GD43" s="185"/>
      <c r="GE43" s="185"/>
      <c r="GF43" s="185"/>
      <c r="GG43" s="185"/>
      <c r="GH43" s="185"/>
      <c r="GI43" s="185"/>
      <c r="GJ43" s="185"/>
      <c r="GK43" s="185"/>
      <c r="GL43" s="185"/>
      <c r="GM43" s="185"/>
      <c r="GN43" s="185"/>
      <c r="GO43" s="185"/>
      <c r="GP43" s="185"/>
      <c r="GQ43" s="185"/>
      <c r="GR43" s="185"/>
      <c r="GS43" s="185"/>
      <c r="GT43" s="185"/>
      <c r="GU43" s="185"/>
      <c r="GV43" s="185"/>
      <c r="GW43" s="185"/>
      <c r="GX43" s="185"/>
      <c r="GY43" s="185"/>
      <c r="GZ43" s="185"/>
      <c r="HA43" s="185"/>
      <c r="HB43" s="185"/>
      <c r="HC43" s="185"/>
      <c r="HD43" s="185"/>
      <c r="HE43" s="185"/>
      <c r="HF43" s="185"/>
      <c r="HG43" s="185"/>
      <c r="HH43" s="185"/>
      <c r="HI43" s="185"/>
      <c r="HJ43" s="185"/>
      <c r="HK43" s="185"/>
      <c r="HL43" s="185"/>
      <c r="HM43" s="185"/>
      <c r="HN43" s="185"/>
      <c r="HO43" s="185"/>
      <c r="HP43" s="185"/>
      <c r="HQ43" s="185"/>
      <c r="HR43" s="185"/>
      <c r="HS43" s="185"/>
      <c r="HT43" s="185"/>
      <c r="HU43" s="185"/>
      <c r="HV43" s="185"/>
      <c r="HW43" s="185"/>
      <c r="HX43" s="185"/>
      <c r="HY43" s="185"/>
      <c r="HZ43" s="185"/>
      <c r="IA43" s="185"/>
      <c r="IB43" s="185"/>
      <c r="IC43" s="185"/>
      <c r="ID43" s="185"/>
      <c r="IE43" s="185"/>
      <c r="IF43" s="185"/>
      <c r="IG43" s="185"/>
      <c r="IH43" s="185"/>
      <c r="II43" s="185"/>
      <c r="IJ43" s="185"/>
      <c r="IK43" s="185"/>
      <c r="IL43" s="185"/>
      <c r="IM43" s="185"/>
      <c r="IN43" s="185"/>
      <c r="IO43" s="185"/>
      <c r="IP43" s="185"/>
      <c r="IQ43" s="185"/>
      <c r="IR43" s="185"/>
      <c r="IS43" s="185"/>
      <c r="IT43" s="185"/>
      <c r="IU43" s="185"/>
      <c r="IV43" s="185"/>
      <c r="IW43" s="185"/>
      <c r="IX43" s="185"/>
      <c r="IY43" s="185"/>
      <c r="IZ43" s="185"/>
      <c r="JA43" s="185"/>
      <c r="JB43" s="185"/>
      <c r="JC43" s="185"/>
      <c r="JD43" s="185"/>
      <c r="JE43" s="185"/>
      <c r="JF43" s="185"/>
      <c r="JG43" s="185"/>
      <c r="JH43" s="185"/>
      <c r="JI43" s="185"/>
      <c r="JJ43" s="185"/>
      <c r="JK43" s="185"/>
      <c r="JL43" s="185"/>
      <c r="JM43" s="185"/>
      <c r="JN43" s="185"/>
      <c r="JO43" s="185"/>
      <c r="JP43" s="185"/>
      <c r="JQ43" s="185"/>
      <c r="JR43" s="185"/>
      <c r="JS43" s="185"/>
      <c r="JT43" s="185"/>
      <c r="JU43" s="185"/>
      <c r="JV43" s="185"/>
      <c r="JW43" s="185"/>
      <c r="JX43" s="185"/>
      <c r="JY43" s="185"/>
      <c r="JZ43" s="185"/>
      <c r="KA43" s="185"/>
      <c r="KB43" s="185"/>
      <c r="KC43" s="185"/>
      <c r="KD43" s="185"/>
      <c r="KE43" s="185"/>
      <c r="KF43" s="185"/>
      <c r="KG43" s="185"/>
      <c r="KH43" s="185"/>
      <c r="KI43" s="185"/>
      <c r="KJ43" s="185"/>
      <c r="KK43" s="185"/>
      <c r="KL43" s="185"/>
      <c r="KM43" s="185"/>
      <c r="KN43" s="185"/>
      <c r="KO43" s="185"/>
      <c r="KP43" s="185"/>
      <c r="KQ43" s="185"/>
      <c r="KR43" s="185"/>
      <c r="KS43" s="185"/>
      <c r="KT43" s="185"/>
      <c r="KU43" s="185"/>
      <c r="KV43" s="185"/>
      <c r="KW43" s="185"/>
      <c r="KX43" s="185"/>
      <c r="KY43" s="185"/>
      <c r="KZ43" s="185"/>
      <c r="LA43" s="185"/>
      <c r="LB43" s="185"/>
      <c r="LC43" s="185"/>
      <c r="LD43" s="185"/>
      <c r="LE43" s="185"/>
      <c r="LF43" s="185"/>
      <c r="LG43" s="185"/>
      <c r="LH43" s="185"/>
      <c r="LI43" s="185"/>
      <c r="LJ43" s="185"/>
      <c r="LK43" s="185"/>
      <c r="LL43" s="185"/>
      <c r="LM43" s="185"/>
      <c r="LN43" s="185"/>
      <c r="LO43" s="185"/>
      <c r="LP43" s="185"/>
      <c r="LQ43" s="185"/>
      <c r="LR43" s="185"/>
      <c r="LS43" s="185"/>
      <c r="LT43" s="185"/>
      <c r="LU43" s="185"/>
      <c r="LV43" s="185"/>
      <c r="LW43" s="185"/>
      <c r="LX43" s="185"/>
      <c r="LY43" s="185"/>
      <c r="LZ43" s="185"/>
      <c r="MA43" s="185"/>
      <c r="MB43" s="185"/>
      <c r="MC43" s="185"/>
      <c r="MD43" s="185"/>
      <c r="ME43" s="185"/>
      <c r="MF43" s="185"/>
      <c r="MG43" s="185"/>
      <c r="MH43" s="185"/>
      <c r="MI43" s="185"/>
      <c r="MJ43" s="185"/>
      <c r="MK43" s="185"/>
      <c r="ML43" s="185"/>
      <c r="MM43" s="185"/>
      <c r="MN43" s="185"/>
      <c r="MO43" s="185"/>
      <c r="MP43" s="185"/>
      <c r="MQ43" s="185"/>
      <c r="MR43" s="185"/>
      <c r="MS43" s="185"/>
      <c r="MT43" s="185"/>
      <c r="MU43" s="185"/>
      <c r="MV43" s="185"/>
      <c r="MW43" s="185"/>
      <c r="MX43" s="185"/>
      <c r="MY43" s="185"/>
      <c r="MZ43" s="185"/>
      <c r="NA43" s="185"/>
      <c r="NB43" s="185"/>
      <c r="NC43" s="185"/>
      <c r="ND43" s="185"/>
      <c r="NE43" s="185"/>
      <c r="NF43" s="185"/>
      <c r="NG43" s="185"/>
      <c r="NH43" s="185"/>
      <c r="NI43" s="185"/>
      <c r="NJ43" s="185"/>
      <c r="NK43" s="185"/>
      <c r="NL43" s="185"/>
      <c r="NM43" s="185"/>
      <c r="NN43" s="185"/>
      <c r="NO43" s="185"/>
    </row>
    <row r="44" ht="19.5" customHeight="1">
      <c r="A44" s="220"/>
      <c r="B44" s="186" t="s">
        <v>283</v>
      </c>
      <c r="C44" s="224">
        <f t="shared" ref="C44:H44" si="4">SUM(C45)</f>
        <v>51240548.47</v>
      </c>
      <c r="D44" s="224">
        <f t="shared" si="4"/>
        <v>51240548.47</v>
      </c>
      <c r="E44" s="224">
        <f t="shared" si="4"/>
        <v>51240548.47</v>
      </c>
      <c r="F44" s="224">
        <f t="shared" si="4"/>
        <v>51240548.47</v>
      </c>
      <c r="G44" s="224">
        <f t="shared" si="4"/>
        <v>51164621.5</v>
      </c>
      <c r="H44" s="224">
        <f t="shared" si="4"/>
        <v>0</v>
      </c>
      <c r="I44" s="186"/>
      <c r="J44" s="188">
        <f t="shared" ref="J44:BK44" si="5">SUM(J45)</f>
        <v>23187000</v>
      </c>
      <c r="K44" s="188">
        <f t="shared" si="5"/>
        <v>23187000</v>
      </c>
      <c r="L44" s="188">
        <f t="shared" si="5"/>
        <v>23187000</v>
      </c>
      <c r="M44" s="188">
        <f t="shared" si="5"/>
        <v>51240548.47</v>
      </c>
      <c r="N44" s="188">
        <f t="shared" si="5"/>
        <v>51240548.47</v>
      </c>
      <c r="O44" s="188">
        <f t="shared" si="5"/>
        <v>51240548.47</v>
      </c>
      <c r="P44" s="188">
        <f t="shared" si="5"/>
        <v>51240548.47</v>
      </c>
      <c r="Q44" s="188">
        <f t="shared" si="5"/>
        <v>51240548.47</v>
      </c>
      <c r="R44" s="188">
        <f t="shared" si="5"/>
        <v>51240548.47</v>
      </c>
      <c r="S44" s="188">
        <f t="shared" si="5"/>
        <v>51240548.47</v>
      </c>
      <c r="T44" s="188">
        <f t="shared" si="5"/>
        <v>51240548.47</v>
      </c>
      <c r="U44" s="188">
        <f t="shared" si="5"/>
        <v>51240548.47</v>
      </c>
      <c r="V44" s="188">
        <f t="shared" si="5"/>
        <v>51240548.47</v>
      </c>
      <c r="W44" s="188">
        <f t="shared" si="5"/>
        <v>51240548.47</v>
      </c>
      <c r="X44" s="188">
        <f t="shared" si="5"/>
        <v>51240548.47</v>
      </c>
      <c r="Y44" s="188">
        <f t="shared" si="5"/>
        <v>51240548.47</v>
      </c>
      <c r="Z44" s="188">
        <f t="shared" si="5"/>
        <v>51240548.47</v>
      </c>
      <c r="AA44" s="188">
        <f t="shared" si="5"/>
        <v>51240548.47</v>
      </c>
      <c r="AB44" s="188">
        <f t="shared" si="5"/>
        <v>51240548.47</v>
      </c>
      <c r="AC44" s="188">
        <f t="shared" si="5"/>
        <v>51240548.47</v>
      </c>
      <c r="AD44" s="188">
        <f t="shared" si="5"/>
        <v>51240548.47</v>
      </c>
      <c r="AE44" s="188">
        <f t="shared" si="5"/>
        <v>51240548.47</v>
      </c>
      <c r="AF44" s="188">
        <f t="shared" si="5"/>
        <v>51202653.97</v>
      </c>
      <c r="AG44" s="188">
        <f t="shared" si="5"/>
        <v>51164621.5</v>
      </c>
      <c r="AH44" s="188">
        <f t="shared" si="5"/>
        <v>51126454.92</v>
      </c>
      <c r="AI44" s="188">
        <f t="shared" si="5"/>
        <v>0</v>
      </c>
      <c r="AJ44" s="188">
        <f t="shared" si="5"/>
        <v>0</v>
      </c>
      <c r="AK44" s="188">
        <f t="shared" si="5"/>
        <v>0</v>
      </c>
      <c r="AL44" s="188">
        <f t="shared" si="5"/>
        <v>0</v>
      </c>
      <c r="AM44" s="188">
        <f t="shared" si="5"/>
        <v>0</v>
      </c>
      <c r="AN44" s="188">
        <f t="shared" si="5"/>
        <v>0</v>
      </c>
      <c r="AO44" s="188">
        <f t="shared" si="5"/>
        <v>0</v>
      </c>
      <c r="AP44" s="188">
        <f t="shared" si="5"/>
        <v>0</v>
      </c>
      <c r="AQ44" s="188">
        <f t="shared" si="5"/>
        <v>0</v>
      </c>
      <c r="AR44" s="188">
        <f t="shared" si="5"/>
        <v>0</v>
      </c>
      <c r="AS44" s="188">
        <f t="shared" si="5"/>
        <v>0</v>
      </c>
      <c r="AT44" s="188">
        <f t="shared" si="5"/>
        <v>0</v>
      </c>
      <c r="AU44" s="188">
        <f t="shared" si="5"/>
        <v>0</v>
      </c>
      <c r="AV44" s="188">
        <f t="shared" si="5"/>
        <v>0</v>
      </c>
      <c r="AW44" s="188">
        <f t="shared" si="5"/>
        <v>0</v>
      </c>
      <c r="AX44" s="188">
        <f t="shared" si="5"/>
        <v>0</v>
      </c>
      <c r="AY44" s="188">
        <f t="shared" si="5"/>
        <v>0</v>
      </c>
      <c r="AZ44" s="188">
        <f t="shared" si="5"/>
        <v>0</v>
      </c>
      <c r="BA44" s="188">
        <f t="shared" si="5"/>
        <v>0</v>
      </c>
      <c r="BB44" s="188">
        <f t="shared" si="5"/>
        <v>0</v>
      </c>
      <c r="BC44" s="188">
        <f t="shared" si="5"/>
        <v>0</v>
      </c>
      <c r="BD44" s="188">
        <f t="shared" si="5"/>
        <v>0</v>
      </c>
      <c r="BE44" s="188">
        <f t="shared" si="5"/>
        <v>0</v>
      </c>
      <c r="BF44" s="188">
        <f t="shared" si="5"/>
        <v>0</v>
      </c>
      <c r="BG44" s="188">
        <f t="shared" si="5"/>
        <v>0</v>
      </c>
      <c r="BH44" s="188">
        <f t="shared" si="5"/>
        <v>0</v>
      </c>
      <c r="BI44" s="188">
        <f t="shared" si="5"/>
        <v>0</v>
      </c>
      <c r="BJ44" s="188">
        <f t="shared" si="5"/>
        <v>0</v>
      </c>
      <c r="BK44" s="188">
        <f t="shared" si="5"/>
        <v>0</v>
      </c>
      <c r="BL44" s="185"/>
      <c r="BM44" s="185"/>
      <c r="BN44" s="185"/>
      <c r="BO44" s="185"/>
      <c r="BP44" s="185"/>
      <c r="BQ44" s="185"/>
      <c r="BR44" s="185"/>
      <c r="BS44" s="185"/>
      <c r="BT44" s="185"/>
      <c r="BU44" s="185"/>
      <c r="BV44" s="185"/>
      <c r="BW44" s="185"/>
      <c r="BX44" s="185"/>
      <c r="BY44" s="185"/>
      <c r="BZ44" s="185"/>
      <c r="CA44" s="185"/>
      <c r="CB44" s="185"/>
      <c r="CC44" s="185"/>
      <c r="CD44" s="185"/>
      <c r="CE44" s="185"/>
      <c r="CF44" s="185"/>
      <c r="CG44" s="185"/>
      <c r="CH44" s="185"/>
      <c r="CI44" s="185"/>
      <c r="CJ44" s="185"/>
      <c r="CK44" s="185"/>
      <c r="CL44" s="185"/>
      <c r="CM44" s="185"/>
      <c r="CN44" s="185"/>
      <c r="CO44" s="185"/>
      <c r="CP44" s="185"/>
      <c r="CQ44" s="185"/>
      <c r="CR44" s="185"/>
      <c r="CS44" s="185"/>
      <c r="CT44" s="185"/>
      <c r="CU44" s="185"/>
      <c r="CV44" s="185"/>
      <c r="CW44" s="185"/>
      <c r="CX44" s="185"/>
      <c r="CY44" s="185"/>
      <c r="CZ44" s="185"/>
      <c r="DA44" s="185"/>
      <c r="DB44" s="185"/>
      <c r="DC44" s="185"/>
      <c r="DD44" s="185"/>
      <c r="DE44" s="185"/>
      <c r="DF44" s="185"/>
      <c r="DG44" s="185"/>
      <c r="DH44" s="185"/>
      <c r="DI44" s="185"/>
      <c r="DJ44" s="185"/>
      <c r="DK44" s="185"/>
      <c r="DL44" s="185"/>
      <c r="DM44" s="185"/>
      <c r="DN44" s="185"/>
      <c r="DO44" s="185"/>
      <c r="DP44" s="185"/>
      <c r="DQ44" s="185"/>
      <c r="DR44" s="185"/>
      <c r="DS44" s="185"/>
      <c r="DT44" s="185"/>
      <c r="DU44" s="185"/>
      <c r="DV44" s="185"/>
      <c r="DW44" s="185"/>
      <c r="DX44" s="185"/>
      <c r="DY44" s="185"/>
      <c r="DZ44" s="185"/>
      <c r="EA44" s="185"/>
      <c r="EB44" s="185"/>
      <c r="EC44" s="185"/>
      <c r="ED44" s="185"/>
      <c r="EE44" s="185"/>
      <c r="EF44" s="185"/>
      <c r="EG44" s="185"/>
      <c r="EH44" s="185"/>
      <c r="EI44" s="185"/>
      <c r="EJ44" s="185"/>
      <c r="EK44" s="185"/>
      <c r="EL44" s="185"/>
      <c r="EM44" s="185"/>
      <c r="EN44" s="185"/>
      <c r="EO44" s="185"/>
      <c r="EP44" s="185"/>
      <c r="EQ44" s="185"/>
      <c r="ER44" s="185"/>
      <c r="ES44" s="185"/>
      <c r="ET44" s="185"/>
      <c r="EU44" s="185"/>
      <c r="EV44" s="185"/>
      <c r="EW44" s="185"/>
      <c r="EX44" s="185"/>
      <c r="EY44" s="185"/>
      <c r="EZ44" s="185"/>
      <c r="FA44" s="185"/>
      <c r="FB44" s="185"/>
      <c r="FC44" s="185"/>
      <c r="FD44" s="185"/>
      <c r="FE44" s="185"/>
      <c r="FF44" s="185"/>
      <c r="FG44" s="185"/>
      <c r="FH44" s="185"/>
      <c r="FI44" s="185"/>
      <c r="FJ44" s="185"/>
      <c r="FK44" s="185"/>
      <c r="FL44" s="185"/>
      <c r="FM44" s="185"/>
      <c r="FN44" s="185"/>
      <c r="FO44" s="185"/>
      <c r="FP44" s="185"/>
      <c r="FQ44" s="185"/>
      <c r="FR44" s="185"/>
      <c r="FS44" s="185"/>
      <c r="FT44" s="185"/>
      <c r="FU44" s="185"/>
      <c r="FV44" s="185"/>
      <c r="FW44" s="185"/>
      <c r="FX44" s="185"/>
      <c r="FY44" s="185"/>
      <c r="FZ44" s="185"/>
      <c r="GA44" s="185"/>
      <c r="GB44" s="185"/>
      <c r="GC44" s="185"/>
      <c r="GD44" s="185"/>
      <c r="GE44" s="185"/>
      <c r="GF44" s="185"/>
      <c r="GG44" s="185"/>
      <c r="GH44" s="185"/>
      <c r="GI44" s="185"/>
      <c r="GJ44" s="185"/>
      <c r="GK44" s="185"/>
      <c r="GL44" s="185"/>
      <c r="GM44" s="185"/>
      <c r="GN44" s="185"/>
      <c r="GO44" s="185"/>
      <c r="GP44" s="185"/>
      <c r="GQ44" s="185"/>
      <c r="GR44" s="185"/>
      <c r="GS44" s="185"/>
      <c r="GT44" s="185"/>
      <c r="GU44" s="185"/>
      <c r="GV44" s="185"/>
      <c r="GW44" s="185"/>
      <c r="GX44" s="185"/>
      <c r="GY44" s="185"/>
      <c r="GZ44" s="185"/>
      <c r="HA44" s="185"/>
      <c r="HB44" s="185"/>
      <c r="HC44" s="185"/>
      <c r="HD44" s="185"/>
      <c r="HE44" s="185"/>
      <c r="HF44" s="185"/>
      <c r="HG44" s="185"/>
      <c r="HH44" s="185"/>
      <c r="HI44" s="185"/>
      <c r="HJ44" s="185"/>
      <c r="HK44" s="185"/>
      <c r="HL44" s="185"/>
      <c r="HM44" s="185"/>
      <c r="HN44" s="185"/>
      <c r="HO44" s="185"/>
      <c r="HP44" s="185"/>
      <c r="HQ44" s="185"/>
      <c r="HR44" s="185"/>
      <c r="HS44" s="185"/>
      <c r="HT44" s="185"/>
      <c r="HU44" s="185"/>
      <c r="HV44" s="185"/>
      <c r="HW44" s="185"/>
      <c r="HX44" s="185"/>
      <c r="HY44" s="185"/>
      <c r="HZ44" s="185"/>
      <c r="IA44" s="185"/>
      <c r="IB44" s="185"/>
      <c r="IC44" s="185"/>
      <c r="ID44" s="185"/>
      <c r="IE44" s="185"/>
      <c r="IF44" s="185"/>
      <c r="IG44" s="185"/>
      <c r="IH44" s="185"/>
      <c r="II44" s="185"/>
      <c r="IJ44" s="185"/>
      <c r="IK44" s="185"/>
      <c r="IL44" s="185"/>
      <c r="IM44" s="185"/>
      <c r="IN44" s="185"/>
      <c r="IO44" s="185"/>
      <c r="IP44" s="185"/>
      <c r="IQ44" s="185"/>
      <c r="IR44" s="185"/>
      <c r="IS44" s="185"/>
      <c r="IT44" s="185"/>
      <c r="IU44" s="185"/>
      <c r="IV44" s="185"/>
      <c r="IW44" s="185"/>
      <c r="IX44" s="185"/>
      <c r="IY44" s="185"/>
      <c r="IZ44" s="185"/>
      <c r="JA44" s="185"/>
      <c r="JB44" s="185"/>
      <c r="JC44" s="185"/>
      <c r="JD44" s="185"/>
      <c r="JE44" s="185"/>
      <c r="JF44" s="185"/>
      <c r="JG44" s="185"/>
      <c r="JH44" s="185"/>
      <c r="JI44" s="185"/>
      <c r="JJ44" s="185"/>
      <c r="JK44" s="185"/>
      <c r="JL44" s="185"/>
      <c r="JM44" s="185"/>
      <c r="JN44" s="185"/>
      <c r="JO44" s="185"/>
      <c r="JP44" s="185"/>
      <c r="JQ44" s="185"/>
      <c r="JR44" s="185"/>
      <c r="JS44" s="185"/>
      <c r="JT44" s="185"/>
      <c r="JU44" s="185"/>
      <c r="JV44" s="185"/>
      <c r="JW44" s="185"/>
      <c r="JX44" s="185"/>
      <c r="JY44" s="185"/>
      <c r="JZ44" s="185"/>
      <c r="KA44" s="185"/>
      <c r="KB44" s="185"/>
      <c r="KC44" s="185"/>
      <c r="KD44" s="185"/>
      <c r="KE44" s="185"/>
      <c r="KF44" s="185"/>
      <c r="KG44" s="185"/>
      <c r="KH44" s="185"/>
      <c r="KI44" s="185"/>
      <c r="KJ44" s="185"/>
      <c r="KK44" s="185"/>
      <c r="KL44" s="185"/>
      <c r="KM44" s="185"/>
      <c r="KN44" s="185"/>
      <c r="KO44" s="185"/>
      <c r="KP44" s="185"/>
      <c r="KQ44" s="185"/>
      <c r="KR44" s="185"/>
      <c r="KS44" s="185"/>
      <c r="KT44" s="185"/>
      <c r="KU44" s="185"/>
      <c r="KV44" s="185"/>
      <c r="KW44" s="185"/>
      <c r="KX44" s="185"/>
      <c r="KY44" s="185"/>
      <c r="KZ44" s="185"/>
      <c r="LA44" s="185"/>
      <c r="LB44" s="185"/>
      <c r="LC44" s="185"/>
      <c r="LD44" s="185"/>
      <c r="LE44" s="185"/>
      <c r="LF44" s="185"/>
      <c r="LG44" s="185"/>
      <c r="LH44" s="185"/>
      <c r="LI44" s="185"/>
      <c r="LJ44" s="185"/>
      <c r="LK44" s="185"/>
      <c r="LL44" s="185"/>
      <c r="LM44" s="185"/>
      <c r="LN44" s="185"/>
      <c r="LO44" s="185"/>
      <c r="LP44" s="185"/>
      <c r="LQ44" s="185"/>
      <c r="LR44" s="185"/>
      <c r="LS44" s="185"/>
      <c r="LT44" s="185"/>
      <c r="LU44" s="185"/>
      <c r="LV44" s="185"/>
      <c r="LW44" s="185"/>
      <c r="LX44" s="185"/>
      <c r="LY44" s="185"/>
      <c r="LZ44" s="185"/>
      <c r="MA44" s="185"/>
      <c r="MB44" s="185"/>
      <c r="MC44" s="185"/>
      <c r="MD44" s="185"/>
      <c r="ME44" s="185"/>
      <c r="MF44" s="185"/>
      <c r="MG44" s="185"/>
      <c r="MH44" s="185"/>
      <c r="MI44" s="185"/>
      <c r="MJ44" s="185"/>
      <c r="MK44" s="185"/>
      <c r="ML44" s="185"/>
      <c r="MM44" s="185"/>
      <c r="MN44" s="185"/>
      <c r="MO44" s="185"/>
      <c r="MP44" s="185"/>
      <c r="MQ44" s="185"/>
      <c r="MR44" s="185"/>
      <c r="MS44" s="185"/>
      <c r="MT44" s="185"/>
      <c r="MU44" s="185"/>
      <c r="MV44" s="185"/>
      <c r="MW44" s="185"/>
      <c r="MX44" s="185"/>
      <c r="MY44" s="185"/>
      <c r="MZ44" s="185"/>
      <c r="NA44" s="185"/>
      <c r="NB44" s="185"/>
      <c r="NC44" s="185"/>
      <c r="ND44" s="185"/>
      <c r="NE44" s="185"/>
      <c r="NF44" s="185"/>
      <c r="NG44" s="185"/>
      <c r="NH44" s="185"/>
      <c r="NI44" s="185"/>
      <c r="NJ44" s="185"/>
      <c r="NK44" s="185"/>
      <c r="NL44" s="185"/>
      <c r="NM44" s="185"/>
      <c r="NN44" s="185"/>
      <c r="NO44" s="185"/>
    </row>
    <row r="45" ht="19.5" customHeight="1">
      <c r="A45" s="220"/>
      <c r="B45" s="190" t="s">
        <v>239</v>
      </c>
      <c r="C45" s="196">
        <f t="shared" ref="C45:H45" si="6">INDEX($J45:$BK45,MATCH(C$42,$J$42:$BK$42,0))</f>
        <v>51240548.47</v>
      </c>
      <c r="D45" s="196">
        <f t="shared" si="6"/>
        <v>51240548.47</v>
      </c>
      <c r="E45" s="196">
        <f t="shared" si="6"/>
        <v>51240548.47</v>
      </c>
      <c r="F45" s="196">
        <f t="shared" si="6"/>
        <v>51240548.47</v>
      </c>
      <c r="G45" s="196">
        <f t="shared" si="6"/>
        <v>51164621.5</v>
      </c>
      <c r="H45" s="196">
        <f t="shared" si="6"/>
        <v>0</v>
      </c>
      <c r="I45" s="186"/>
      <c r="J45" s="225">
        <f t="array" ref="J45">IF(J42&lt;='Debt &amp; Refi'!$E$29,INDEX($N$13:$BV$13,MATCH(J42,$N$4:$BV$4)),INDEX($N$30:$BV$30,MATCH(J42,$N$4:$BV$4)))</f>
        <v>23187000</v>
      </c>
      <c r="K45" s="225">
        <f t="array" ref="K45">IF(K42&lt;='Debt &amp; Refi'!$E$29,INDEX($N$13:$BV$13,MATCH(K42,$N$4:$BV$4)),INDEX($N$30:$BV$30,MATCH(K42,$N$4:$BV$4)))</f>
        <v>23187000</v>
      </c>
      <c r="L45" s="225">
        <f t="array" ref="L45">IF(L42&lt;='Debt &amp; Refi'!$E$29,INDEX($N$13:$BV$13,MATCH(L42,$N$4:$BV$4)),INDEX($N$30:$BV$30,MATCH(L42,$N$4:$BV$4)))</f>
        <v>23187000</v>
      </c>
      <c r="M45" s="225">
        <f t="array" ref="M45">IF(M42&lt;='Debt &amp; Refi'!$E$29,INDEX($N$13:$BV$13,MATCH(M42,$N$4:$BV$4)),INDEX($N$30:$BV$30,MATCH(M42,$N$4:$BV$4)))</f>
        <v>51240548.47</v>
      </c>
      <c r="N45" s="225">
        <f t="array" ref="N45">IF(N42&lt;='Debt &amp; Refi'!$E$29,INDEX($N$13:$BV$13,MATCH(N42,$N$4:$BV$4)),INDEX($N$30:$BV$30,MATCH(N42,$N$4:$BV$4)))</f>
        <v>51240548.47</v>
      </c>
      <c r="O45" s="225">
        <f t="array" ref="O45">IF(O42&lt;='Debt &amp; Refi'!$E$29,INDEX($N$13:$BV$13,MATCH(O42,$N$4:$BV$4)),INDEX($N$30:$BV$30,MATCH(O42,$N$4:$BV$4)))</f>
        <v>51240548.47</v>
      </c>
      <c r="P45" s="225">
        <f t="array" ref="P45">IF(P42&lt;='Debt &amp; Refi'!$E$29,INDEX($N$13:$BV$13,MATCH(P42,$N$4:$BV$4)),INDEX($N$30:$BV$30,MATCH(P42,$N$4:$BV$4)))</f>
        <v>51240548.47</v>
      </c>
      <c r="Q45" s="225">
        <f t="array" ref="Q45">IF(Q42&lt;='Debt &amp; Refi'!$E$29,INDEX($N$13:$BV$13,MATCH(Q42,$N$4:$BV$4)),INDEX($N$30:$BV$30,MATCH(Q42,$N$4:$BV$4)))</f>
        <v>51240548.47</v>
      </c>
      <c r="R45" s="225">
        <f t="array" ref="R45">IF(R42&lt;='Debt &amp; Refi'!$E$29,INDEX($N$13:$BV$13,MATCH(R42,$N$4:$BV$4)),INDEX($N$30:$BV$30,MATCH(R42,$N$4:$BV$4)))</f>
        <v>51240548.47</v>
      </c>
      <c r="S45" s="225">
        <f t="array" ref="S45">IF(S42&lt;='Debt &amp; Refi'!$E$29,INDEX($N$13:$BV$13,MATCH(S42,$N$4:$BV$4)),INDEX($N$30:$BV$30,MATCH(S42,$N$4:$BV$4)))</f>
        <v>51240548.47</v>
      </c>
      <c r="T45" s="225">
        <f t="array" ref="T45">IF(T42&lt;='Debt &amp; Refi'!$E$29,INDEX($N$13:$BV$13,MATCH(T42,$N$4:$BV$4)),INDEX($N$30:$BV$30,MATCH(T42,$N$4:$BV$4)))</f>
        <v>51240548.47</v>
      </c>
      <c r="U45" s="225">
        <f t="array" ref="U45">IF(U42&lt;='Debt &amp; Refi'!$E$29,INDEX($N$13:$BV$13,MATCH(U42,$N$4:$BV$4)),INDEX($N$30:$BV$30,MATCH(U42,$N$4:$BV$4)))</f>
        <v>51240548.47</v>
      </c>
      <c r="V45" s="225">
        <f t="array" ref="V45">IF(V42&lt;='Debt &amp; Refi'!$E$29,INDEX($N$13:$BV$13,MATCH(V42,$N$4:$BV$4)),INDEX($N$30:$BV$30,MATCH(V42,$N$4:$BV$4)))</f>
        <v>51240548.47</v>
      </c>
      <c r="W45" s="225">
        <f t="array" ref="W45">IF(W42&lt;='Debt &amp; Refi'!$E$29,INDEX($N$13:$BV$13,MATCH(W42,$N$4:$BV$4)),INDEX($N$30:$BV$30,MATCH(W42,$N$4:$BV$4)))</f>
        <v>51240548.47</v>
      </c>
      <c r="X45" s="225">
        <f t="array" ref="X45">IF(X42&lt;='Debt &amp; Refi'!$E$29,INDEX($N$13:$BV$13,MATCH(X42,$N$4:$BV$4)),INDEX($N$30:$BV$30,MATCH(X42,$N$4:$BV$4)))</f>
        <v>51240548.47</v>
      </c>
      <c r="Y45" s="225">
        <f t="array" ref="Y45">IF(Y42&lt;='Debt &amp; Refi'!$E$29,INDEX($N$13:$BV$13,MATCH(Y42,$N$4:$BV$4)),INDEX($N$30:$BV$30,MATCH(Y42,$N$4:$BV$4)))</f>
        <v>51240548.47</v>
      </c>
      <c r="Z45" s="225">
        <f t="array" ref="Z45">IF(Z42&lt;='Debt &amp; Refi'!$E$29,INDEX($N$13:$BV$13,MATCH(Z42,$N$4:$BV$4)),INDEX($N$30:$BV$30,MATCH(Z42,$N$4:$BV$4)))</f>
        <v>51240548.47</v>
      </c>
      <c r="AA45" s="225">
        <f t="array" ref="AA45">IF(AA42&lt;='Debt &amp; Refi'!$E$29,INDEX($N$13:$BV$13,MATCH(AA42,$N$4:$BV$4)),INDEX($N$30:$BV$30,MATCH(AA42,$N$4:$BV$4)))</f>
        <v>51240548.47</v>
      </c>
      <c r="AB45" s="225">
        <f t="array" ref="AB45">IF(AB42&lt;='Debt &amp; Refi'!$E$29,INDEX($N$13:$BV$13,MATCH(AB42,$N$4:$BV$4)),INDEX($N$30:$BV$30,MATCH(AB42,$N$4:$BV$4)))</f>
        <v>51240548.47</v>
      </c>
      <c r="AC45" s="225">
        <f t="array" ref="AC45">IF(AC42&lt;='Debt &amp; Refi'!$E$29,INDEX($N$13:$BV$13,MATCH(AC42,$N$4:$BV$4)),INDEX($N$30:$BV$30,MATCH(AC42,$N$4:$BV$4)))</f>
        <v>51240548.47</v>
      </c>
      <c r="AD45" s="225">
        <f t="array" ref="AD45">IF(AD42&lt;='Debt &amp; Refi'!$E$29,INDEX($N$13:$BV$13,MATCH(AD42,$N$4:$BV$4)),INDEX($N$30:$BV$30,MATCH(AD42,$N$4:$BV$4)))</f>
        <v>51240548.47</v>
      </c>
      <c r="AE45" s="225">
        <f t="array" ref="AE45">IF(AE42&lt;='Debt &amp; Refi'!$E$29,INDEX($N$13:$BV$13,MATCH(AE42,$N$4:$BV$4)),INDEX($N$30:$BV$30,MATCH(AE42,$N$4:$BV$4)))</f>
        <v>51240548.47</v>
      </c>
      <c r="AF45" s="225">
        <f t="array" ref="AF45">IF(AF42&lt;='Debt &amp; Refi'!$E$29,INDEX($N$13:$BV$13,MATCH(AF42,$N$4:$BV$4)),INDEX($N$30:$BV$30,MATCH(AF42,$N$4:$BV$4)))</f>
        <v>51202653.97</v>
      </c>
      <c r="AG45" s="225">
        <f t="array" ref="AG45">IF(AG42&lt;='Debt &amp; Refi'!$E$29,INDEX($N$13:$BV$13,MATCH(AG42,$N$4:$BV$4)),INDEX($N$30:$BV$30,MATCH(AG42,$N$4:$BV$4)))</f>
        <v>51164621.5</v>
      </c>
      <c r="AH45" s="225">
        <f t="array" ref="AH45">IF(AH42&lt;='Debt &amp; Refi'!$E$29,INDEX($N$13:$BV$13,MATCH(AH42,$N$4:$BV$4)),INDEX($N$30:$BV$30,MATCH(AH42,$N$4:$BV$4)))</f>
        <v>51126454.92</v>
      </c>
      <c r="AI45" s="225">
        <f t="array" ref="AI45">IF(AI42&lt;='Debt &amp; Refi'!$E$29,INDEX($N$13:$BV$13,MATCH(AI42,$N$4:$BV$4)),INDEX($N$30:$BV$30,MATCH(AI42,$N$4:$BV$4)))</f>
        <v>0</v>
      </c>
      <c r="AJ45" s="225">
        <f t="array" ref="AJ45">IF(AJ42&lt;='Debt &amp; Refi'!$E$29,INDEX($N$13:$BV$13,MATCH(AJ42,$N$4:$BV$4)),INDEX($N$30:$BV$30,MATCH(AJ42,$N$4:$BV$4)))</f>
        <v>0</v>
      </c>
      <c r="AK45" s="225">
        <f t="array" ref="AK45">IF(AK42&lt;='Debt &amp; Refi'!$E$29,INDEX($N$13:$BV$13,MATCH(AK42,$N$4:$BV$4)),INDEX($N$30:$BV$30,MATCH(AK42,$N$4:$BV$4)))</f>
        <v>0</v>
      </c>
      <c r="AL45" s="225">
        <f t="array" ref="AL45">IF(AL42&lt;='Debt &amp; Refi'!$E$29,INDEX($N$13:$BV$13,MATCH(AL42,$N$4:$BV$4)),INDEX($N$30:$BV$30,MATCH(AL42,$N$4:$BV$4)))</f>
        <v>0</v>
      </c>
      <c r="AM45" s="225">
        <f t="array" ref="AM45">IF(AM42&lt;='Debt &amp; Refi'!$E$29,INDEX($N$13:$BV$13,MATCH(AM42,$N$4:$BV$4)),INDEX($N$30:$BV$30,MATCH(AM42,$N$4:$BV$4)))</f>
        <v>0</v>
      </c>
      <c r="AN45" s="225">
        <f t="array" ref="AN45">IF(AN42&lt;='Debt &amp; Refi'!$E$29,INDEX($N$13:$BV$13,MATCH(AN42,$N$4:$BV$4)),INDEX($N$30:$BV$30,MATCH(AN42,$N$4:$BV$4)))</f>
        <v>0</v>
      </c>
      <c r="AO45" s="225">
        <f t="array" ref="AO45">IF(AO42&lt;='Debt &amp; Refi'!$E$29,INDEX($N$13:$BV$13,MATCH(AO42,$N$4:$BV$4)),INDEX($N$30:$BV$30,MATCH(AO42,$N$4:$BV$4)))</f>
        <v>0</v>
      </c>
      <c r="AP45" s="225">
        <f t="array" ref="AP45">IF(AP42&lt;='Debt &amp; Refi'!$E$29,INDEX($N$13:$BV$13,MATCH(AP42,$N$4:$BV$4)),INDEX($N$30:$BV$30,MATCH(AP42,$N$4:$BV$4)))</f>
        <v>0</v>
      </c>
      <c r="AQ45" s="225">
        <f t="array" ref="AQ45">IF(AQ42&lt;='Debt &amp; Refi'!$E$29,INDEX($N$13:$BV$13,MATCH(AQ42,$N$4:$BV$4)),INDEX($N$30:$BV$30,MATCH(AQ42,$N$4:$BV$4)))</f>
        <v>0</v>
      </c>
      <c r="AR45" s="225">
        <f t="array" ref="AR45">IF(AR42&lt;='Debt &amp; Refi'!$E$29,INDEX($N$13:$BV$13,MATCH(AR42,$N$4:$BV$4)),INDEX($N$30:$BV$30,MATCH(AR42,$N$4:$BV$4)))</f>
        <v>0</v>
      </c>
      <c r="AS45" s="225">
        <f t="array" ref="AS45">IF(AS42&lt;='Debt &amp; Refi'!$E$29,INDEX($N$13:$BV$13,MATCH(AS42,$N$4:$BV$4)),INDEX($N$30:$BV$30,MATCH(AS42,$N$4:$BV$4)))</f>
        <v>0</v>
      </c>
      <c r="AT45" s="225">
        <f t="array" ref="AT45">IF(AT42&lt;='Debt &amp; Refi'!$E$29,INDEX($N$13:$BV$13,MATCH(AT42,$N$4:$BV$4)),INDEX($N$30:$BV$30,MATCH(AT42,$N$4:$BV$4)))</f>
        <v>0</v>
      </c>
      <c r="AU45" s="225">
        <f t="array" ref="AU45">IF(AU42&lt;='Debt &amp; Refi'!$E$29,INDEX($N$13:$BV$13,MATCH(AU42,$N$4:$BV$4)),INDEX($N$30:$BV$30,MATCH(AU42,$N$4:$BV$4)))</f>
        <v>0</v>
      </c>
      <c r="AV45" s="225">
        <f t="array" ref="AV45">IF(AV42&lt;='Debt &amp; Refi'!$E$29,INDEX($N$13:$BV$13,MATCH(AV42,$N$4:$BV$4)),INDEX($N$30:$BV$30,MATCH(AV42,$N$4:$BV$4)))</f>
        <v>0</v>
      </c>
      <c r="AW45" s="225">
        <f t="array" ref="AW45">IF(AW42&lt;='Debt &amp; Refi'!$E$29,INDEX($N$13:$BV$13,MATCH(AW42,$N$4:$BV$4)),INDEX($N$30:$BV$30,MATCH(AW42,$N$4:$BV$4)))</f>
        <v>0</v>
      </c>
      <c r="AX45" s="225">
        <f t="array" ref="AX45">IF(AX42&lt;='Debt &amp; Refi'!$E$29,INDEX($N$13:$BV$13,MATCH(AX42,$N$4:$BV$4)),INDEX($N$30:$BV$30,MATCH(AX42,$N$4:$BV$4)))</f>
        <v>0</v>
      </c>
      <c r="AY45" s="225">
        <f t="array" ref="AY45">IF(AY42&lt;='Debt &amp; Refi'!$E$29,INDEX($N$13:$BV$13,MATCH(AY42,$N$4:$BV$4)),INDEX($N$30:$BV$30,MATCH(AY42,$N$4:$BV$4)))</f>
        <v>0</v>
      </c>
      <c r="AZ45" s="225">
        <f t="array" ref="AZ45">IF(AZ42&lt;='Debt &amp; Refi'!$E$29,INDEX($N$13:$BV$13,MATCH(AZ42,$N$4:$BV$4)),INDEX($N$30:$BV$30,MATCH(AZ42,$N$4:$BV$4)))</f>
        <v>0</v>
      </c>
      <c r="BA45" s="225">
        <f t="array" ref="BA45">IF(BA42&lt;='Debt &amp; Refi'!$E$29,INDEX($N$13:$BV$13,MATCH(BA42,$N$4:$BV$4)),INDEX($N$30:$BV$30,MATCH(BA42,$N$4:$BV$4)))</f>
        <v>0</v>
      </c>
      <c r="BB45" s="225">
        <f t="array" ref="BB45">IF(BB42&lt;='Debt &amp; Refi'!$E$29,INDEX($N$13:$BV$13,MATCH(BB42,$N$4:$BV$4)),INDEX($N$30:$BV$30,MATCH(BB42,$N$4:$BV$4)))</f>
        <v>0</v>
      </c>
      <c r="BC45" s="225">
        <f t="array" ref="BC45">IF(BC42&lt;='Debt &amp; Refi'!$E$29,INDEX($N$13:$BV$13,MATCH(BC42,$N$4:$BV$4)),INDEX($N$30:$BV$30,MATCH(BC42,$N$4:$BV$4)))</f>
        <v>0</v>
      </c>
      <c r="BD45" s="225">
        <f t="array" ref="BD45">IF(BD42&lt;='Debt &amp; Refi'!$E$29,INDEX($N$13:$BV$13,MATCH(BD42,$N$4:$BV$4)),INDEX($N$30:$BV$30,MATCH(BD42,$N$4:$BV$4)))</f>
        <v>0</v>
      </c>
      <c r="BE45" s="225">
        <f t="array" ref="BE45">IF(BE42&lt;='Debt &amp; Refi'!$E$29,INDEX($N$13:$BV$13,MATCH(BE42,$N$4:$BV$4)),INDEX($N$30:$BV$30,MATCH(BE42,$N$4:$BV$4)))</f>
        <v>0</v>
      </c>
      <c r="BF45" s="225">
        <f t="array" ref="BF45">IF(BF42&lt;='Debt &amp; Refi'!$E$29,INDEX($N$13:$BV$13,MATCH(BF42,$N$4:$BV$4)),INDEX($N$30:$BV$30,MATCH(BF42,$N$4:$BV$4)))</f>
        <v>0</v>
      </c>
      <c r="BG45" s="225">
        <f t="array" ref="BG45">IF(BG42&lt;='Debt &amp; Refi'!$E$29,INDEX($N$13:$BV$13,MATCH(BG42,$N$4:$BV$4)),INDEX($N$30:$BV$30,MATCH(BG42,$N$4:$BV$4)))</f>
        <v>0</v>
      </c>
      <c r="BH45" s="225">
        <f t="array" ref="BH45">IF(BH42&lt;='Debt &amp; Refi'!$E$29,INDEX($N$13:$BV$13,MATCH(BH42,$N$4:$BV$4)),INDEX($N$30:$BV$30,MATCH(BH42,$N$4:$BV$4)))</f>
        <v>0</v>
      </c>
      <c r="BI45" s="225">
        <f t="array" ref="BI45">IF(BI42&lt;='Debt &amp; Refi'!$E$29,INDEX($N$13:$BV$13,MATCH(BI42,$N$4:$BV$4)),INDEX($N$30:$BV$30,MATCH(BI42,$N$4:$BV$4)))</f>
        <v>0</v>
      </c>
      <c r="BJ45" s="225">
        <f t="array" ref="BJ45">IF(BJ42&lt;='Debt &amp; Refi'!$E$29,INDEX($N$13:$BV$13,MATCH(BJ42,$N$4:$BV$4)),INDEX($N$30:$BV$30,MATCH(BJ42,$N$4:$BV$4)))</f>
        <v>0</v>
      </c>
      <c r="BK45" s="225">
        <f t="array" ref="BK45">IF(BK42&lt;='Debt &amp; Refi'!$E$29,INDEX($N$13:$BV$13,MATCH(BK42,$N$4:$BV$4)),INDEX($N$30:$BV$30,MATCH(BK42,$N$4:$BV$4)))</f>
        <v>0</v>
      </c>
      <c r="BL45" s="185"/>
      <c r="BM45" s="185"/>
      <c r="BN45" s="185"/>
      <c r="BO45" s="185"/>
      <c r="BP45" s="185"/>
      <c r="BQ45" s="185"/>
      <c r="BR45" s="185"/>
      <c r="BS45" s="185"/>
      <c r="BT45" s="185"/>
      <c r="BU45" s="185"/>
      <c r="BV45" s="185"/>
      <c r="BW45" s="185"/>
      <c r="BX45" s="185"/>
      <c r="BY45" s="185"/>
      <c r="BZ45" s="185"/>
      <c r="CA45" s="185"/>
      <c r="CB45" s="185"/>
      <c r="CC45" s="185"/>
      <c r="CD45" s="185"/>
      <c r="CE45" s="185"/>
      <c r="CF45" s="185"/>
      <c r="CG45" s="185"/>
      <c r="CH45" s="185"/>
      <c r="CI45" s="185"/>
      <c r="CJ45" s="185"/>
      <c r="CK45" s="185"/>
      <c r="CL45" s="185"/>
      <c r="CM45" s="185"/>
      <c r="CN45" s="185"/>
      <c r="CO45" s="185"/>
      <c r="CP45" s="185"/>
      <c r="CQ45" s="185"/>
      <c r="CR45" s="185"/>
      <c r="CS45" s="185"/>
      <c r="CT45" s="185"/>
      <c r="CU45" s="185"/>
      <c r="CV45" s="185"/>
      <c r="CW45" s="185"/>
      <c r="CX45" s="185"/>
      <c r="CY45" s="185"/>
      <c r="CZ45" s="185"/>
      <c r="DA45" s="185"/>
      <c r="DB45" s="185"/>
      <c r="DC45" s="185"/>
      <c r="DD45" s="185"/>
      <c r="DE45" s="185"/>
      <c r="DF45" s="185"/>
      <c r="DG45" s="185"/>
      <c r="DH45" s="185"/>
      <c r="DI45" s="185"/>
      <c r="DJ45" s="185"/>
      <c r="DK45" s="185"/>
      <c r="DL45" s="185"/>
      <c r="DM45" s="185"/>
      <c r="DN45" s="185"/>
      <c r="DO45" s="185"/>
      <c r="DP45" s="185"/>
      <c r="DQ45" s="185"/>
      <c r="DR45" s="185"/>
      <c r="DS45" s="185"/>
      <c r="DT45" s="185"/>
      <c r="DU45" s="185"/>
      <c r="DV45" s="185"/>
      <c r="DW45" s="185"/>
      <c r="DX45" s="185"/>
      <c r="DY45" s="185"/>
      <c r="DZ45" s="185"/>
      <c r="EA45" s="185"/>
      <c r="EB45" s="185"/>
      <c r="EC45" s="185"/>
      <c r="ED45" s="185"/>
      <c r="EE45" s="185"/>
      <c r="EF45" s="185"/>
      <c r="EG45" s="185"/>
      <c r="EH45" s="185"/>
      <c r="EI45" s="185"/>
      <c r="EJ45" s="185"/>
      <c r="EK45" s="185"/>
      <c r="EL45" s="185"/>
      <c r="EM45" s="185"/>
      <c r="EN45" s="185"/>
      <c r="EO45" s="185"/>
      <c r="EP45" s="185"/>
      <c r="EQ45" s="185"/>
      <c r="ER45" s="185"/>
      <c r="ES45" s="185"/>
      <c r="ET45" s="185"/>
      <c r="EU45" s="185"/>
      <c r="EV45" s="185"/>
      <c r="EW45" s="185"/>
      <c r="EX45" s="185"/>
      <c r="EY45" s="185"/>
      <c r="EZ45" s="185"/>
      <c r="FA45" s="185"/>
      <c r="FB45" s="185"/>
      <c r="FC45" s="185"/>
      <c r="FD45" s="185"/>
      <c r="FE45" s="185"/>
      <c r="FF45" s="185"/>
      <c r="FG45" s="185"/>
      <c r="FH45" s="185"/>
      <c r="FI45" s="185"/>
      <c r="FJ45" s="185"/>
      <c r="FK45" s="185"/>
      <c r="FL45" s="185"/>
      <c r="FM45" s="185"/>
      <c r="FN45" s="185"/>
      <c r="FO45" s="185"/>
      <c r="FP45" s="185"/>
      <c r="FQ45" s="185"/>
      <c r="FR45" s="185"/>
      <c r="FS45" s="185"/>
      <c r="FT45" s="185"/>
      <c r="FU45" s="185"/>
      <c r="FV45" s="185"/>
      <c r="FW45" s="185"/>
      <c r="FX45" s="185"/>
      <c r="FY45" s="185"/>
      <c r="FZ45" s="185"/>
      <c r="GA45" s="185"/>
      <c r="GB45" s="185"/>
      <c r="GC45" s="185"/>
      <c r="GD45" s="185"/>
      <c r="GE45" s="185"/>
      <c r="GF45" s="185"/>
      <c r="GG45" s="185"/>
      <c r="GH45" s="185"/>
      <c r="GI45" s="185"/>
      <c r="GJ45" s="185"/>
      <c r="GK45" s="185"/>
      <c r="GL45" s="185"/>
      <c r="GM45" s="185"/>
      <c r="GN45" s="185"/>
      <c r="GO45" s="185"/>
      <c r="GP45" s="185"/>
      <c r="GQ45" s="185"/>
      <c r="GR45" s="185"/>
      <c r="GS45" s="185"/>
      <c r="GT45" s="185"/>
      <c r="GU45" s="185"/>
      <c r="GV45" s="185"/>
      <c r="GW45" s="185"/>
      <c r="GX45" s="185"/>
      <c r="GY45" s="185"/>
      <c r="GZ45" s="185"/>
      <c r="HA45" s="185"/>
      <c r="HB45" s="185"/>
      <c r="HC45" s="185"/>
      <c r="HD45" s="185"/>
      <c r="HE45" s="185"/>
      <c r="HF45" s="185"/>
      <c r="HG45" s="185"/>
      <c r="HH45" s="185"/>
      <c r="HI45" s="185"/>
      <c r="HJ45" s="185"/>
      <c r="HK45" s="185"/>
      <c r="HL45" s="185"/>
      <c r="HM45" s="185"/>
      <c r="HN45" s="185"/>
      <c r="HO45" s="185"/>
      <c r="HP45" s="185"/>
      <c r="HQ45" s="185"/>
      <c r="HR45" s="185"/>
      <c r="HS45" s="185"/>
      <c r="HT45" s="185"/>
      <c r="HU45" s="185"/>
      <c r="HV45" s="185"/>
      <c r="HW45" s="185"/>
      <c r="HX45" s="185"/>
      <c r="HY45" s="185"/>
      <c r="HZ45" s="185"/>
      <c r="IA45" s="185"/>
      <c r="IB45" s="185"/>
      <c r="IC45" s="185"/>
      <c r="ID45" s="185"/>
      <c r="IE45" s="185"/>
      <c r="IF45" s="185"/>
      <c r="IG45" s="185"/>
      <c r="IH45" s="185"/>
      <c r="II45" s="185"/>
      <c r="IJ45" s="185"/>
      <c r="IK45" s="185"/>
      <c r="IL45" s="185"/>
      <c r="IM45" s="185"/>
      <c r="IN45" s="185"/>
      <c r="IO45" s="185"/>
      <c r="IP45" s="185"/>
      <c r="IQ45" s="185"/>
      <c r="IR45" s="185"/>
      <c r="IS45" s="185"/>
      <c r="IT45" s="185"/>
      <c r="IU45" s="185"/>
      <c r="IV45" s="185"/>
      <c r="IW45" s="185"/>
      <c r="IX45" s="185"/>
      <c r="IY45" s="185"/>
      <c r="IZ45" s="185"/>
      <c r="JA45" s="185"/>
      <c r="JB45" s="185"/>
      <c r="JC45" s="185"/>
      <c r="JD45" s="185"/>
      <c r="JE45" s="185"/>
      <c r="JF45" s="185"/>
      <c r="JG45" s="185"/>
      <c r="JH45" s="185"/>
      <c r="JI45" s="185"/>
      <c r="JJ45" s="185"/>
      <c r="JK45" s="185"/>
      <c r="JL45" s="185"/>
      <c r="JM45" s="185"/>
      <c r="JN45" s="185"/>
      <c r="JO45" s="185"/>
      <c r="JP45" s="185"/>
      <c r="JQ45" s="185"/>
      <c r="JR45" s="185"/>
      <c r="JS45" s="185"/>
      <c r="JT45" s="185"/>
      <c r="JU45" s="185"/>
      <c r="JV45" s="185"/>
      <c r="JW45" s="185"/>
      <c r="JX45" s="185"/>
      <c r="JY45" s="185"/>
      <c r="JZ45" s="185"/>
      <c r="KA45" s="185"/>
      <c r="KB45" s="185"/>
      <c r="KC45" s="185"/>
      <c r="KD45" s="185"/>
      <c r="KE45" s="185"/>
      <c r="KF45" s="185"/>
      <c r="KG45" s="185"/>
      <c r="KH45" s="185"/>
      <c r="KI45" s="185"/>
      <c r="KJ45" s="185"/>
      <c r="KK45" s="185"/>
      <c r="KL45" s="185"/>
      <c r="KM45" s="185"/>
      <c r="KN45" s="185"/>
      <c r="KO45" s="185"/>
      <c r="KP45" s="185"/>
      <c r="KQ45" s="185"/>
      <c r="KR45" s="185"/>
      <c r="KS45" s="185"/>
      <c r="KT45" s="185"/>
      <c r="KU45" s="185"/>
      <c r="KV45" s="185"/>
      <c r="KW45" s="185"/>
      <c r="KX45" s="185"/>
      <c r="KY45" s="185"/>
      <c r="KZ45" s="185"/>
      <c r="LA45" s="185"/>
      <c r="LB45" s="185"/>
      <c r="LC45" s="185"/>
      <c r="LD45" s="185"/>
      <c r="LE45" s="185"/>
      <c r="LF45" s="185"/>
      <c r="LG45" s="185"/>
      <c r="LH45" s="185"/>
      <c r="LI45" s="185"/>
      <c r="LJ45" s="185"/>
      <c r="LK45" s="185"/>
      <c r="LL45" s="185"/>
      <c r="LM45" s="185"/>
      <c r="LN45" s="185"/>
      <c r="LO45" s="185"/>
      <c r="LP45" s="185"/>
      <c r="LQ45" s="185"/>
      <c r="LR45" s="185"/>
      <c r="LS45" s="185"/>
      <c r="LT45" s="185"/>
      <c r="LU45" s="185"/>
      <c r="LV45" s="185"/>
      <c r="LW45" s="185"/>
      <c r="LX45" s="185"/>
      <c r="LY45" s="185"/>
      <c r="LZ45" s="185"/>
      <c r="MA45" s="185"/>
      <c r="MB45" s="185"/>
      <c r="MC45" s="185"/>
      <c r="MD45" s="185"/>
      <c r="ME45" s="185"/>
      <c r="MF45" s="185"/>
      <c r="MG45" s="185"/>
      <c r="MH45" s="185"/>
      <c r="MI45" s="185"/>
      <c r="MJ45" s="185"/>
      <c r="MK45" s="185"/>
      <c r="ML45" s="185"/>
      <c r="MM45" s="185"/>
      <c r="MN45" s="185"/>
      <c r="MO45" s="185"/>
      <c r="MP45" s="185"/>
      <c r="MQ45" s="185"/>
      <c r="MR45" s="185"/>
      <c r="MS45" s="185"/>
      <c r="MT45" s="185"/>
      <c r="MU45" s="185"/>
      <c r="MV45" s="185"/>
      <c r="MW45" s="185"/>
      <c r="MX45" s="185"/>
      <c r="MY45" s="185"/>
      <c r="MZ45" s="185"/>
      <c r="NA45" s="185"/>
      <c r="NB45" s="185"/>
      <c r="NC45" s="185"/>
      <c r="ND45" s="185"/>
      <c r="NE45" s="185"/>
      <c r="NF45" s="185"/>
      <c r="NG45" s="185"/>
      <c r="NH45" s="185"/>
      <c r="NI45" s="185"/>
      <c r="NJ45" s="185"/>
      <c r="NK45" s="185"/>
      <c r="NL45" s="185"/>
      <c r="NM45" s="185"/>
      <c r="NN45" s="185"/>
      <c r="NO45" s="185"/>
    </row>
    <row r="46" ht="19.5" customHeight="1">
      <c r="A46" s="220"/>
      <c r="B46" s="186"/>
      <c r="C46" s="226"/>
      <c r="D46" s="226"/>
      <c r="E46" s="226"/>
      <c r="F46" s="226"/>
      <c r="G46" s="226"/>
      <c r="H46" s="226"/>
      <c r="I46" s="18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  <c r="AA46" s="226"/>
      <c r="AB46" s="226"/>
      <c r="AC46" s="226"/>
      <c r="AD46" s="226"/>
      <c r="AE46" s="226"/>
      <c r="AF46" s="226"/>
      <c r="AG46" s="226"/>
      <c r="AH46" s="226"/>
      <c r="AI46" s="226"/>
      <c r="AJ46" s="226"/>
      <c r="AK46" s="226"/>
      <c r="AL46" s="226"/>
      <c r="AM46" s="226"/>
      <c r="AN46" s="226"/>
      <c r="AO46" s="226"/>
      <c r="AP46" s="226"/>
      <c r="AQ46" s="226"/>
      <c r="AR46" s="226"/>
      <c r="AS46" s="226"/>
      <c r="AT46" s="226"/>
      <c r="AU46" s="226"/>
      <c r="AV46" s="226"/>
      <c r="AW46" s="226"/>
      <c r="AX46" s="226"/>
      <c r="AY46" s="226"/>
      <c r="AZ46" s="226"/>
      <c r="BA46" s="226"/>
      <c r="BB46" s="226"/>
      <c r="BC46" s="226"/>
      <c r="BD46" s="226"/>
      <c r="BE46" s="226"/>
      <c r="BF46" s="226"/>
      <c r="BG46" s="226"/>
      <c r="BH46" s="226"/>
      <c r="BI46" s="226"/>
      <c r="BJ46" s="226"/>
      <c r="BK46" s="226"/>
      <c r="BL46" s="185"/>
      <c r="BM46" s="185"/>
      <c r="BN46" s="185"/>
      <c r="BO46" s="185"/>
      <c r="BP46" s="185"/>
      <c r="BQ46" s="185"/>
      <c r="BR46" s="185"/>
      <c r="BS46" s="185"/>
      <c r="BT46" s="185"/>
      <c r="BU46" s="185"/>
      <c r="BV46" s="185"/>
      <c r="BW46" s="185"/>
      <c r="BX46" s="185"/>
      <c r="BY46" s="185"/>
      <c r="BZ46" s="185"/>
      <c r="CA46" s="185"/>
      <c r="CB46" s="185"/>
      <c r="CC46" s="185"/>
      <c r="CD46" s="185"/>
      <c r="CE46" s="185"/>
      <c r="CF46" s="185"/>
      <c r="CG46" s="185"/>
      <c r="CH46" s="185"/>
      <c r="CI46" s="185"/>
      <c r="CJ46" s="185"/>
      <c r="CK46" s="185"/>
      <c r="CL46" s="185"/>
      <c r="CM46" s="185"/>
      <c r="CN46" s="185"/>
      <c r="CO46" s="185"/>
      <c r="CP46" s="185"/>
      <c r="CQ46" s="185"/>
      <c r="CR46" s="185"/>
      <c r="CS46" s="185"/>
      <c r="CT46" s="185"/>
      <c r="CU46" s="185"/>
      <c r="CV46" s="185"/>
      <c r="CW46" s="185"/>
      <c r="CX46" s="185"/>
      <c r="CY46" s="185"/>
      <c r="CZ46" s="185"/>
      <c r="DA46" s="185"/>
      <c r="DB46" s="185"/>
      <c r="DC46" s="185"/>
      <c r="DD46" s="185"/>
      <c r="DE46" s="185"/>
      <c r="DF46" s="185"/>
      <c r="DG46" s="185"/>
      <c r="DH46" s="185"/>
      <c r="DI46" s="185"/>
      <c r="DJ46" s="185"/>
      <c r="DK46" s="185"/>
      <c r="DL46" s="185"/>
      <c r="DM46" s="185"/>
      <c r="DN46" s="185"/>
      <c r="DO46" s="185"/>
      <c r="DP46" s="185"/>
      <c r="DQ46" s="185"/>
      <c r="DR46" s="185"/>
      <c r="DS46" s="185"/>
      <c r="DT46" s="185"/>
      <c r="DU46" s="185"/>
      <c r="DV46" s="185"/>
      <c r="DW46" s="185"/>
      <c r="DX46" s="185"/>
      <c r="DY46" s="185"/>
      <c r="DZ46" s="185"/>
      <c r="EA46" s="185"/>
      <c r="EB46" s="185"/>
      <c r="EC46" s="185"/>
      <c r="ED46" s="185"/>
      <c r="EE46" s="185"/>
      <c r="EF46" s="185"/>
      <c r="EG46" s="185"/>
      <c r="EH46" s="185"/>
      <c r="EI46" s="185"/>
      <c r="EJ46" s="185"/>
      <c r="EK46" s="185"/>
      <c r="EL46" s="185"/>
      <c r="EM46" s="185"/>
      <c r="EN46" s="185"/>
      <c r="EO46" s="185"/>
      <c r="EP46" s="185"/>
      <c r="EQ46" s="185"/>
      <c r="ER46" s="185"/>
      <c r="ES46" s="185"/>
      <c r="ET46" s="185"/>
      <c r="EU46" s="185"/>
      <c r="EV46" s="185"/>
      <c r="EW46" s="185"/>
      <c r="EX46" s="185"/>
      <c r="EY46" s="185"/>
      <c r="EZ46" s="185"/>
      <c r="FA46" s="185"/>
      <c r="FB46" s="185"/>
      <c r="FC46" s="185"/>
      <c r="FD46" s="185"/>
      <c r="FE46" s="185"/>
      <c r="FF46" s="185"/>
      <c r="FG46" s="185"/>
      <c r="FH46" s="185"/>
      <c r="FI46" s="185"/>
      <c r="FJ46" s="185"/>
      <c r="FK46" s="185"/>
      <c r="FL46" s="185"/>
      <c r="FM46" s="185"/>
      <c r="FN46" s="185"/>
      <c r="FO46" s="185"/>
      <c r="FP46" s="185"/>
      <c r="FQ46" s="185"/>
      <c r="FR46" s="185"/>
      <c r="FS46" s="185"/>
      <c r="FT46" s="185"/>
      <c r="FU46" s="185"/>
      <c r="FV46" s="185"/>
      <c r="FW46" s="185"/>
      <c r="FX46" s="185"/>
      <c r="FY46" s="185"/>
      <c r="FZ46" s="185"/>
      <c r="GA46" s="185"/>
      <c r="GB46" s="185"/>
      <c r="GC46" s="185"/>
      <c r="GD46" s="185"/>
      <c r="GE46" s="185"/>
      <c r="GF46" s="185"/>
      <c r="GG46" s="185"/>
      <c r="GH46" s="185"/>
      <c r="GI46" s="185"/>
      <c r="GJ46" s="185"/>
      <c r="GK46" s="185"/>
      <c r="GL46" s="185"/>
      <c r="GM46" s="185"/>
      <c r="GN46" s="185"/>
      <c r="GO46" s="185"/>
      <c r="GP46" s="185"/>
      <c r="GQ46" s="185"/>
      <c r="GR46" s="185"/>
      <c r="GS46" s="185"/>
      <c r="GT46" s="185"/>
      <c r="GU46" s="185"/>
      <c r="GV46" s="185"/>
      <c r="GW46" s="185"/>
      <c r="GX46" s="185"/>
      <c r="GY46" s="185"/>
      <c r="GZ46" s="185"/>
      <c r="HA46" s="185"/>
      <c r="HB46" s="185"/>
      <c r="HC46" s="185"/>
      <c r="HD46" s="185"/>
      <c r="HE46" s="185"/>
      <c r="HF46" s="185"/>
      <c r="HG46" s="185"/>
      <c r="HH46" s="185"/>
      <c r="HI46" s="185"/>
      <c r="HJ46" s="185"/>
      <c r="HK46" s="185"/>
      <c r="HL46" s="185"/>
      <c r="HM46" s="185"/>
      <c r="HN46" s="185"/>
      <c r="HO46" s="185"/>
      <c r="HP46" s="185"/>
      <c r="HQ46" s="185"/>
      <c r="HR46" s="185"/>
      <c r="HS46" s="185"/>
      <c r="HT46" s="185"/>
      <c r="HU46" s="185"/>
      <c r="HV46" s="185"/>
      <c r="HW46" s="185"/>
      <c r="HX46" s="185"/>
      <c r="HY46" s="185"/>
      <c r="HZ46" s="185"/>
      <c r="IA46" s="185"/>
      <c r="IB46" s="185"/>
      <c r="IC46" s="185"/>
      <c r="ID46" s="185"/>
      <c r="IE46" s="185"/>
      <c r="IF46" s="185"/>
      <c r="IG46" s="185"/>
      <c r="IH46" s="185"/>
      <c r="II46" s="185"/>
      <c r="IJ46" s="185"/>
      <c r="IK46" s="185"/>
      <c r="IL46" s="185"/>
      <c r="IM46" s="185"/>
      <c r="IN46" s="185"/>
      <c r="IO46" s="185"/>
      <c r="IP46" s="185"/>
      <c r="IQ46" s="185"/>
      <c r="IR46" s="185"/>
      <c r="IS46" s="185"/>
      <c r="IT46" s="185"/>
      <c r="IU46" s="185"/>
      <c r="IV46" s="185"/>
      <c r="IW46" s="185"/>
      <c r="IX46" s="185"/>
      <c r="IY46" s="185"/>
      <c r="IZ46" s="185"/>
      <c r="JA46" s="185"/>
      <c r="JB46" s="185"/>
      <c r="JC46" s="185"/>
      <c r="JD46" s="185"/>
      <c r="JE46" s="185"/>
      <c r="JF46" s="185"/>
      <c r="JG46" s="185"/>
      <c r="JH46" s="185"/>
      <c r="JI46" s="185"/>
      <c r="JJ46" s="185"/>
      <c r="JK46" s="185"/>
      <c r="JL46" s="185"/>
      <c r="JM46" s="185"/>
      <c r="JN46" s="185"/>
      <c r="JO46" s="185"/>
      <c r="JP46" s="185"/>
      <c r="JQ46" s="185"/>
      <c r="JR46" s="185"/>
      <c r="JS46" s="185"/>
      <c r="JT46" s="185"/>
      <c r="JU46" s="185"/>
      <c r="JV46" s="185"/>
      <c r="JW46" s="185"/>
      <c r="JX46" s="185"/>
      <c r="JY46" s="185"/>
      <c r="JZ46" s="185"/>
      <c r="KA46" s="185"/>
      <c r="KB46" s="185"/>
      <c r="KC46" s="185"/>
      <c r="KD46" s="185"/>
      <c r="KE46" s="185"/>
      <c r="KF46" s="185"/>
      <c r="KG46" s="185"/>
      <c r="KH46" s="185"/>
      <c r="KI46" s="185"/>
      <c r="KJ46" s="185"/>
      <c r="KK46" s="185"/>
      <c r="KL46" s="185"/>
      <c r="KM46" s="185"/>
      <c r="KN46" s="185"/>
      <c r="KO46" s="185"/>
      <c r="KP46" s="185"/>
      <c r="KQ46" s="185"/>
      <c r="KR46" s="185"/>
      <c r="KS46" s="185"/>
      <c r="KT46" s="185"/>
      <c r="KU46" s="185"/>
      <c r="KV46" s="185"/>
      <c r="KW46" s="185"/>
      <c r="KX46" s="185"/>
      <c r="KY46" s="185"/>
      <c r="KZ46" s="185"/>
      <c r="LA46" s="185"/>
      <c r="LB46" s="185"/>
      <c r="LC46" s="185"/>
      <c r="LD46" s="185"/>
      <c r="LE46" s="185"/>
      <c r="LF46" s="185"/>
      <c r="LG46" s="185"/>
      <c r="LH46" s="185"/>
      <c r="LI46" s="185"/>
      <c r="LJ46" s="185"/>
      <c r="LK46" s="185"/>
      <c r="LL46" s="185"/>
      <c r="LM46" s="185"/>
      <c r="LN46" s="185"/>
      <c r="LO46" s="185"/>
      <c r="LP46" s="185"/>
      <c r="LQ46" s="185"/>
      <c r="LR46" s="185"/>
      <c r="LS46" s="185"/>
      <c r="LT46" s="185"/>
      <c r="LU46" s="185"/>
      <c r="LV46" s="185"/>
      <c r="LW46" s="185"/>
      <c r="LX46" s="185"/>
      <c r="LY46" s="185"/>
      <c r="LZ46" s="185"/>
      <c r="MA46" s="185"/>
      <c r="MB46" s="185"/>
      <c r="MC46" s="185"/>
      <c r="MD46" s="185"/>
      <c r="ME46" s="185"/>
      <c r="MF46" s="185"/>
      <c r="MG46" s="185"/>
      <c r="MH46" s="185"/>
      <c r="MI46" s="185"/>
      <c r="MJ46" s="185"/>
      <c r="MK46" s="185"/>
      <c r="ML46" s="185"/>
      <c r="MM46" s="185"/>
      <c r="MN46" s="185"/>
      <c r="MO46" s="185"/>
      <c r="MP46" s="185"/>
      <c r="MQ46" s="185"/>
      <c r="MR46" s="185"/>
      <c r="MS46" s="185"/>
      <c r="MT46" s="185"/>
      <c r="MU46" s="185"/>
      <c r="MV46" s="185"/>
      <c r="MW46" s="185"/>
      <c r="MX46" s="185"/>
      <c r="MY46" s="185"/>
      <c r="MZ46" s="185"/>
      <c r="NA46" s="185"/>
      <c r="NB46" s="185"/>
      <c r="NC46" s="185"/>
      <c r="ND46" s="185"/>
      <c r="NE46" s="185"/>
      <c r="NF46" s="185"/>
      <c r="NG46" s="185"/>
      <c r="NH46" s="185"/>
      <c r="NI46" s="185"/>
      <c r="NJ46" s="185"/>
      <c r="NK46" s="185"/>
      <c r="NL46" s="185"/>
      <c r="NM46" s="185"/>
      <c r="NN46" s="185"/>
      <c r="NO46" s="185"/>
    </row>
    <row r="47" ht="19.5" customHeight="1" outlineLevel="1">
      <c r="A47" s="220"/>
      <c r="B47" s="186" t="s">
        <v>284</v>
      </c>
      <c r="C47" s="224">
        <f t="shared" ref="C47:H47" si="7">INDEX($J47:$BK47,MATCH(C$42,$J$42:$BK$42,0))</f>
        <v>3908256.8</v>
      </c>
      <c r="D47" s="224">
        <f t="shared" si="7"/>
        <v>3998522.999</v>
      </c>
      <c r="E47" s="224">
        <f t="shared" si="7"/>
        <v>4063114.524</v>
      </c>
      <c r="F47" s="224">
        <f t="shared" si="7"/>
        <v>4104845.244</v>
      </c>
      <c r="G47" s="224">
        <f t="shared" si="7"/>
        <v>4178064.665</v>
      </c>
      <c r="H47" s="224">
        <f t="shared" si="7"/>
        <v>4259388.647</v>
      </c>
      <c r="I47" s="186"/>
      <c r="J47" s="188">
        <f t="shared" ref="J47:BK47" si="8">SUMIFS($E$91:$XFD$91,$E$90:$XFD$90,"&gt;="&amp;EOMONTH(J$42,1),$E$90:$XFD$90,"&lt;="&amp;EOMONTH(J$42,12))</f>
        <v>2542266.999</v>
      </c>
      <c r="K47" s="188">
        <f t="shared" si="8"/>
        <v>2715760.511</v>
      </c>
      <c r="L47" s="188">
        <f t="shared" si="8"/>
        <v>2879113.988</v>
      </c>
      <c r="M47" s="188">
        <f t="shared" si="8"/>
        <v>3033916.931</v>
      </c>
      <c r="N47" s="188">
        <f t="shared" si="8"/>
        <v>3152988.148</v>
      </c>
      <c r="O47" s="188">
        <f t="shared" si="8"/>
        <v>3245266.159</v>
      </c>
      <c r="P47" s="188">
        <f t="shared" si="8"/>
        <v>3337864.477</v>
      </c>
      <c r="Q47" s="188">
        <f t="shared" si="8"/>
        <v>3423205.081</v>
      </c>
      <c r="R47" s="188">
        <f t="shared" si="8"/>
        <v>3500087.117</v>
      </c>
      <c r="S47" s="188">
        <f t="shared" si="8"/>
        <v>3611113.618</v>
      </c>
      <c r="T47" s="188">
        <f t="shared" si="8"/>
        <v>3735275.753</v>
      </c>
      <c r="U47" s="188">
        <f t="shared" si="8"/>
        <v>3908256.8</v>
      </c>
      <c r="V47" s="188">
        <f t="shared" si="8"/>
        <v>3936417.569</v>
      </c>
      <c r="W47" s="188">
        <f t="shared" si="8"/>
        <v>3968511.364</v>
      </c>
      <c r="X47" s="188">
        <f t="shared" si="8"/>
        <v>3998522.999</v>
      </c>
      <c r="Y47" s="188">
        <f t="shared" si="8"/>
        <v>4026778.864</v>
      </c>
      <c r="Z47" s="188">
        <f t="shared" si="8"/>
        <v>4047697.559</v>
      </c>
      <c r="AA47" s="188">
        <f t="shared" si="8"/>
        <v>4063114.524</v>
      </c>
      <c r="AB47" s="188">
        <f t="shared" si="8"/>
        <v>4078597.261</v>
      </c>
      <c r="AC47" s="188">
        <f t="shared" si="8"/>
        <v>4092589.696</v>
      </c>
      <c r="AD47" s="188">
        <f t="shared" si="8"/>
        <v>4104845.244</v>
      </c>
      <c r="AE47" s="188">
        <f t="shared" si="8"/>
        <v>4124112.033</v>
      </c>
      <c r="AF47" s="188">
        <f t="shared" si="8"/>
        <v>4146076.1</v>
      </c>
      <c r="AG47" s="188">
        <f t="shared" si="8"/>
        <v>4178064.665</v>
      </c>
      <c r="AH47" s="188">
        <f t="shared" si="8"/>
        <v>4203403.875</v>
      </c>
      <c r="AI47" s="188">
        <f t="shared" si="8"/>
        <v>4232351.385</v>
      </c>
      <c r="AJ47" s="188">
        <f t="shared" si="8"/>
        <v>4259388.647</v>
      </c>
      <c r="AK47" s="188">
        <f t="shared" si="8"/>
        <v>4284815.101</v>
      </c>
      <c r="AL47" s="188">
        <f t="shared" si="8"/>
        <v>4303510.171</v>
      </c>
      <c r="AM47" s="188">
        <f t="shared" si="8"/>
        <v>4317157.757</v>
      </c>
      <c r="AN47" s="188">
        <f t="shared" si="8"/>
        <v>4330865.683</v>
      </c>
      <c r="AO47" s="188">
        <f t="shared" si="8"/>
        <v>4343206.353</v>
      </c>
      <c r="AP47" s="188">
        <f t="shared" si="8"/>
        <v>4353953.54</v>
      </c>
      <c r="AQ47" s="188">
        <f t="shared" si="8"/>
        <v>4371133.093</v>
      </c>
      <c r="AR47" s="188">
        <f t="shared" si="8"/>
        <v>4390787.225</v>
      </c>
      <c r="AS47" s="188">
        <f t="shared" si="8"/>
        <v>4419638.193</v>
      </c>
      <c r="AT47" s="188">
        <f t="shared" si="8"/>
        <v>4469137.308</v>
      </c>
      <c r="AU47" s="188">
        <f t="shared" si="8"/>
        <v>4525178.497</v>
      </c>
      <c r="AV47" s="188">
        <f t="shared" si="8"/>
        <v>4577756.286</v>
      </c>
      <c r="AW47" s="188">
        <f t="shared" si="8"/>
        <v>4627413.581</v>
      </c>
      <c r="AX47" s="188">
        <f t="shared" si="8"/>
        <v>4664866.452</v>
      </c>
      <c r="AY47" s="188">
        <f t="shared" si="8"/>
        <v>4693167.916</v>
      </c>
      <c r="AZ47" s="188">
        <f t="shared" si="8"/>
        <v>4721578.782</v>
      </c>
      <c r="BA47" s="188">
        <f t="shared" si="8"/>
        <v>4747510.725</v>
      </c>
      <c r="BB47" s="188">
        <f t="shared" si="8"/>
        <v>4770553.585</v>
      </c>
      <c r="BC47" s="188">
        <f t="shared" si="8"/>
        <v>4805258.728</v>
      </c>
      <c r="BD47" s="188">
        <f t="shared" si="8"/>
        <v>4844450.438</v>
      </c>
      <c r="BE47" s="188">
        <f t="shared" si="8"/>
        <v>4900316.592</v>
      </c>
      <c r="BF47" s="188">
        <f t="shared" si="8"/>
        <v>4912562.06</v>
      </c>
      <c r="BG47" s="188">
        <f t="shared" si="8"/>
        <v>4926868.162</v>
      </c>
      <c r="BH47" s="188">
        <f t="shared" si="8"/>
        <v>4940083.357</v>
      </c>
      <c r="BI47" s="188">
        <f t="shared" si="8"/>
        <v>4952378.648</v>
      </c>
      <c r="BJ47" s="188">
        <f t="shared" si="8"/>
        <v>4960829.769</v>
      </c>
      <c r="BK47" s="188">
        <f t="shared" si="8"/>
        <v>4966398.363</v>
      </c>
      <c r="BL47" s="185"/>
      <c r="BM47" s="185"/>
      <c r="BN47" s="185"/>
      <c r="BO47" s="185"/>
      <c r="BP47" s="185"/>
      <c r="BQ47" s="185"/>
      <c r="BR47" s="185"/>
      <c r="BS47" s="185"/>
      <c r="BT47" s="185"/>
      <c r="BU47" s="185"/>
      <c r="BV47" s="185"/>
      <c r="BW47" s="185"/>
      <c r="BX47" s="185"/>
      <c r="BY47" s="185"/>
      <c r="BZ47" s="185"/>
      <c r="CA47" s="185"/>
      <c r="CB47" s="185"/>
      <c r="CC47" s="185"/>
      <c r="CD47" s="185"/>
      <c r="CE47" s="185"/>
      <c r="CF47" s="185"/>
      <c r="CG47" s="185"/>
      <c r="CH47" s="185"/>
      <c r="CI47" s="185"/>
      <c r="CJ47" s="185"/>
      <c r="CK47" s="185"/>
      <c r="CL47" s="185"/>
      <c r="CM47" s="185"/>
      <c r="CN47" s="185"/>
      <c r="CO47" s="185"/>
      <c r="CP47" s="185"/>
      <c r="CQ47" s="185"/>
      <c r="CR47" s="185"/>
      <c r="CS47" s="185"/>
      <c r="CT47" s="185"/>
      <c r="CU47" s="185"/>
      <c r="CV47" s="185"/>
      <c r="CW47" s="185"/>
      <c r="CX47" s="185"/>
      <c r="CY47" s="185"/>
      <c r="CZ47" s="185"/>
      <c r="DA47" s="185"/>
      <c r="DB47" s="185"/>
      <c r="DC47" s="185"/>
      <c r="DD47" s="185"/>
      <c r="DE47" s="185"/>
      <c r="DF47" s="185"/>
      <c r="DG47" s="185"/>
      <c r="DH47" s="185"/>
      <c r="DI47" s="185"/>
      <c r="DJ47" s="185"/>
      <c r="DK47" s="185"/>
      <c r="DL47" s="185"/>
      <c r="DM47" s="185"/>
      <c r="DN47" s="185"/>
      <c r="DO47" s="185"/>
      <c r="DP47" s="185"/>
      <c r="DQ47" s="185"/>
      <c r="DR47" s="185"/>
      <c r="DS47" s="185"/>
      <c r="DT47" s="185"/>
      <c r="DU47" s="185"/>
      <c r="DV47" s="185"/>
      <c r="DW47" s="185"/>
      <c r="DX47" s="185"/>
      <c r="DY47" s="185"/>
      <c r="DZ47" s="185"/>
      <c r="EA47" s="185"/>
      <c r="EB47" s="185"/>
      <c r="EC47" s="185"/>
      <c r="ED47" s="185"/>
      <c r="EE47" s="185"/>
      <c r="EF47" s="185"/>
      <c r="EG47" s="185"/>
      <c r="EH47" s="185"/>
      <c r="EI47" s="185"/>
      <c r="EJ47" s="185"/>
      <c r="EK47" s="185"/>
      <c r="EL47" s="185"/>
      <c r="EM47" s="185"/>
      <c r="EN47" s="185"/>
      <c r="EO47" s="185"/>
      <c r="EP47" s="185"/>
      <c r="EQ47" s="185"/>
      <c r="ER47" s="185"/>
      <c r="ES47" s="185"/>
      <c r="ET47" s="185"/>
      <c r="EU47" s="185"/>
      <c r="EV47" s="185"/>
      <c r="EW47" s="185"/>
      <c r="EX47" s="185"/>
      <c r="EY47" s="185"/>
      <c r="EZ47" s="185"/>
      <c r="FA47" s="185"/>
      <c r="FB47" s="185"/>
      <c r="FC47" s="185"/>
      <c r="FD47" s="185"/>
      <c r="FE47" s="185"/>
      <c r="FF47" s="185"/>
      <c r="FG47" s="185"/>
      <c r="FH47" s="185"/>
      <c r="FI47" s="185"/>
      <c r="FJ47" s="185"/>
      <c r="FK47" s="185"/>
      <c r="FL47" s="185"/>
      <c r="FM47" s="185"/>
      <c r="FN47" s="185"/>
      <c r="FO47" s="185"/>
      <c r="FP47" s="185"/>
      <c r="FQ47" s="185"/>
      <c r="FR47" s="185"/>
      <c r="FS47" s="185"/>
      <c r="FT47" s="185"/>
      <c r="FU47" s="185"/>
      <c r="FV47" s="185"/>
      <c r="FW47" s="185"/>
      <c r="FX47" s="185"/>
      <c r="FY47" s="185"/>
      <c r="FZ47" s="185"/>
      <c r="GA47" s="185"/>
      <c r="GB47" s="185"/>
      <c r="GC47" s="185"/>
      <c r="GD47" s="185"/>
      <c r="GE47" s="185"/>
      <c r="GF47" s="185"/>
      <c r="GG47" s="185"/>
      <c r="GH47" s="185"/>
      <c r="GI47" s="185"/>
      <c r="GJ47" s="185"/>
      <c r="GK47" s="185"/>
      <c r="GL47" s="185"/>
      <c r="GM47" s="185"/>
      <c r="GN47" s="185"/>
      <c r="GO47" s="185"/>
      <c r="GP47" s="185"/>
      <c r="GQ47" s="185"/>
      <c r="GR47" s="185"/>
      <c r="GS47" s="185"/>
      <c r="GT47" s="185"/>
      <c r="GU47" s="185"/>
      <c r="GV47" s="185"/>
      <c r="GW47" s="185"/>
      <c r="GX47" s="185"/>
      <c r="GY47" s="185"/>
      <c r="GZ47" s="185"/>
      <c r="HA47" s="185"/>
      <c r="HB47" s="185"/>
      <c r="HC47" s="185"/>
      <c r="HD47" s="185"/>
      <c r="HE47" s="185"/>
      <c r="HF47" s="185"/>
      <c r="HG47" s="185"/>
      <c r="HH47" s="185"/>
      <c r="HI47" s="185"/>
      <c r="HJ47" s="185"/>
      <c r="HK47" s="185"/>
      <c r="HL47" s="185"/>
      <c r="HM47" s="185"/>
      <c r="HN47" s="185"/>
      <c r="HO47" s="185"/>
      <c r="HP47" s="185"/>
      <c r="HQ47" s="185"/>
      <c r="HR47" s="185"/>
      <c r="HS47" s="185"/>
      <c r="HT47" s="185"/>
      <c r="HU47" s="185"/>
      <c r="HV47" s="185"/>
      <c r="HW47" s="185"/>
      <c r="HX47" s="185"/>
      <c r="HY47" s="185"/>
      <c r="HZ47" s="185"/>
      <c r="IA47" s="185"/>
      <c r="IB47" s="185"/>
      <c r="IC47" s="185"/>
      <c r="ID47" s="185"/>
      <c r="IE47" s="185"/>
      <c r="IF47" s="185"/>
      <c r="IG47" s="185"/>
      <c r="IH47" s="185"/>
      <c r="II47" s="185"/>
      <c r="IJ47" s="185"/>
      <c r="IK47" s="185"/>
      <c r="IL47" s="185"/>
      <c r="IM47" s="185"/>
      <c r="IN47" s="185"/>
      <c r="IO47" s="185"/>
      <c r="IP47" s="185"/>
      <c r="IQ47" s="185"/>
      <c r="IR47" s="185"/>
      <c r="IS47" s="185"/>
      <c r="IT47" s="185"/>
      <c r="IU47" s="185"/>
      <c r="IV47" s="185"/>
      <c r="IW47" s="185"/>
      <c r="IX47" s="185"/>
      <c r="IY47" s="185"/>
      <c r="IZ47" s="185"/>
      <c r="JA47" s="185"/>
      <c r="JB47" s="185"/>
      <c r="JC47" s="185"/>
      <c r="JD47" s="185"/>
      <c r="JE47" s="185"/>
      <c r="JF47" s="185"/>
      <c r="JG47" s="185"/>
      <c r="JH47" s="185"/>
      <c r="JI47" s="185"/>
      <c r="JJ47" s="185"/>
      <c r="JK47" s="185"/>
      <c r="JL47" s="185"/>
      <c r="JM47" s="185"/>
      <c r="JN47" s="185"/>
      <c r="JO47" s="185"/>
      <c r="JP47" s="185"/>
      <c r="JQ47" s="185"/>
      <c r="JR47" s="185"/>
      <c r="JS47" s="185"/>
      <c r="JT47" s="185"/>
      <c r="JU47" s="185"/>
      <c r="JV47" s="185"/>
      <c r="JW47" s="185"/>
      <c r="JX47" s="185"/>
      <c r="JY47" s="185"/>
      <c r="JZ47" s="185"/>
      <c r="KA47" s="185"/>
      <c r="KB47" s="185"/>
      <c r="KC47" s="185"/>
      <c r="KD47" s="185"/>
      <c r="KE47" s="185"/>
      <c r="KF47" s="185"/>
      <c r="KG47" s="185"/>
      <c r="KH47" s="185"/>
      <c r="KI47" s="185"/>
      <c r="KJ47" s="185"/>
      <c r="KK47" s="185"/>
      <c r="KL47" s="185"/>
      <c r="KM47" s="185"/>
      <c r="KN47" s="185"/>
      <c r="KO47" s="185"/>
      <c r="KP47" s="185"/>
      <c r="KQ47" s="185"/>
      <c r="KR47" s="185"/>
      <c r="KS47" s="185"/>
      <c r="KT47" s="185"/>
      <c r="KU47" s="185"/>
      <c r="KV47" s="185"/>
      <c r="KW47" s="185"/>
      <c r="KX47" s="185"/>
      <c r="KY47" s="185"/>
      <c r="KZ47" s="185"/>
      <c r="LA47" s="185"/>
      <c r="LB47" s="185"/>
      <c r="LC47" s="185"/>
      <c r="LD47" s="185"/>
      <c r="LE47" s="185"/>
      <c r="LF47" s="185"/>
      <c r="LG47" s="185"/>
      <c r="LH47" s="185"/>
      <c r="LI47" s="185"/>
      <c r="LJ47" s="185"/>
      <c r="LK47" s="185"/>
      <c r="LL47" s="185"/>
      <c r="LM47" s="185"/>
      <c r="LN47" s="185"/>
      <c r="LO47" s="185"/>
      <c r="LP47" s="185"/>
      <c r="LQ47" s="185"/>
      <c r="LR47" s="185"/>
      <c r="LS47" s="185"/>
      <c r="LT47" s="185"/>
      <c r="LU47" s="185"/>
      <c r="LV47" s="185"/>
      <c r="LW47" s="185"/>
      <c r="LX47" s="185"/>
      <c r="LY47" s="185"/>
      <c r="LZ47" s="185"/>
      <c r="MA47" s="185"/>
      <c r="MB47" s="185"/>
      <c r="MC47" s="185"/>
      <c r="MD47" s="185"/>
      <c r="ME47" s="185"/>
      <c r="MF47" s="185"/>
      <c r="MG47" s="185"/>
      <c r="MH47" s="185"/>
      <c r="MI47" s="185"/>
      <c r="MJ47" s="185"/>
      <c r="MK47" s="185"/>
      <c r="ML47" s="185"/>
      <c r="MM47" s="185"/>
      <c r="MN47" s="185"/>
      <c r="MO47" s="185"/>
      <c r="MP47" s="185"/>
      <c r="MQ47" s="185"/>
      <c r="MR47" s="185"/>
      <c r="MS47" s="185"/>
      <c r="MT47" s="185"/>
      <c r="MU47" s="185"/>
      <c r="MV47" s="185"/>
      <c r="MW47" s="185"/>
      <c r="MX47" s="185"/>
      <c r="MY47" s="185"/>
      <c r="MZ47" s="185"/>
      <c r="NA47" s="185"/>
      <c r="NB47" s="185"/>
      <c r="NC47" s="185"/>
      <c r="ND47" s="185"/>
      <c r="NE47" s="185"/>
      <c r="NF47" s="185"/>
      <c r="NG47" s="185"/>
      <c r="NH47" s="185"/>
      <c r="NI47" s="185"/>
      <c r="NJ47" s="185"/>
      <c r="NK47" s="185"/>
      <c r="NL47" s="185"/>
      <c r="NM47" s="185"/>
      <c r="NN47" s="185"/>
      <c r="NO47" s="185"/>
    </row>
    <row r="48" ht="19.5" customHeight="1" outlineLevel="1">
      <c r="A48" s="220"/>
      <c r="B48" s="186" t="s">
        <v>285</v>
      </c>
      <c r="C48" s="224">
        <f t="shared" ref="C48:H48" si="9">INDEX($J48:$BK48,MATCH(C$42,$J$42:$BK$42,0))</f>
        <v>-3942432.972</v>
      </c>
      <c r="D48" s="224">
        <f t="shared" si="9"/>
        <v>-3352800.651</v>
      </c>
      <c r="E48" s="224">
        <f t="shared" si="9"/>
        <v>-2398067.537</v>
      </c>
      <c r="F48" s="224">
        <f t="shared" si="9"/>
        <v>-1438440.523</v>
      </c>
      <c r="G48" s="224">
        <f t="shared" si="9"/>
        <v>-360333.714</v>
      </c>
      <c r="H48" s="224">
        <f t="shared" si="9"/>
        <v>0</v>
      </c>
      <c r="I48" s="186"/>
      <c r="J48" s="227">
        <f t="shared" ref="J48:BK48" si="10">SUMIFS($E$92:$XFD$92,$E$90:$XFD$90,"&gt;="&amp;EOMONTH(J$42,1),$E$90:$XFD$90,"&lt;="&amp;EOMONTH(J$42,12))</f>
        <v>-3399850.623</v>
      </c>
      <c r="K48" s="227">
        <f t="shared" si="10"/>
        <v>-3585756.208</v>
      </c>
      <c r="L48" s="227">
        <f t="shared" si="10"/>
        <v>-3771932.918</v>
      </c>
      <c r="M48" s="227">
        <f t="shared" si="10"/>
        <v>-3778285.892</v>
      </c>
      <c r="N48" s="227">
        <f t="shared" si="10"/>
        <v>-3784615.381</v>
      </c>
      <c r="O48" s="227">
        <f t="shared" si="10"/>
        <v>-3790894.483</v>
      </c>
      <c r="P48" s="227">
        <f t="shared" si="10"/>
        <v>-3797158.64</v>
      </c>
      <c r="Q48" s="227">
        <f t="shared" si="10"/>
        <v>-3803434.754</v>
      </c>
      <c r="R48" s="227">
        <f t="shared" si="10"/>
        <v>-3809754.848</v>
      </c>
      <c r="S48" s="227">
        <f t="shared" si="10"/>
        <v>-3854013.005</v>
      </c>
      <c r="T48" s="227">
        <f t="shared" si="10"/>
        <v>-3898226.392</v>
      </c>
      <c r="U48" s="227">
        <f t="shared" si="10"/>
        <v>-3942432.972</v>
      </c>
      <c r="V48" s="227">
        <f t="shared" si="10"/>
        <v>-3986605.243</v>
      </c>
      <c r="W48" s="227">
        <f t="shared" si="10"/>
        <v>-3669965.555</v>
      </c>
      <c r="X48" s="227">
        <f t="shared" si="10"/>
        <v>-3352800.651</v>
      </c>
      <c r="Y48" s="227">
        <f t="shared" si="10"/>
        <v>-3035084.484</v>
      </c>
      <c r="Z48" s="227">
        <f t="shared" si="10"/>
        <v>-2716824.314</v>
      </c>
      <c r="AA48" s="227">
        <f t="shared" si="10"/>
        <v>-2398067.537</v>
      </c>
      <c r="AB48" s="227">
        <f t="shared" si="10"/>
        <v>-2078743.271</v>
      </c>
      <c r="AC48" s="227">
        <f t="shared" si="10"/>
        <v>-1758857.494</v>
      </c>
      <c r="AD48" s="227">
        <f t="shared" si="10"/>
        <v>-1438440.523</v>
      </c>
      <c r="AE48" s="227">
        <f t="shared" si="10"/>
        <v>-1079543.194</v>
      </c>
      <c r="AF48" s="227">
        <f t="shared" si="10"/>
        <v>-720183.3538</v>
      </c>
      <c r="AG48" s="227">
        <f t="shared" si="10"/>
        <v>-360333.714</v>
      </c>
      <c r="AH48" s="227">
        <f t="shared" si="10"/>
        <v>0</v>
      </c>
      <c r="AI48" s="227">
        <f t="shared" si="10"/>
        <v>0</v>
      </c>
      <c r="AJ48" s="227">
        <f t="shared" si="10"/>
        <v>0</v>
      </c>
      <c r="AK48" s="227">
        <f t="shared" si="10"/>
        <v>0</v>
      </c>
      <c r="AL48" s="227">
        <f t="shared" si="10"/>
        <v>0</v>
      </c>
      <c r="AM48" s="227">
        <f t="shared" si="10"/>
        <v>0</v>
      </c>
      <c r="AN48" s="227">
        <f t="shared" si="10"/>
        <v>0</v>
      </c>
      <c r="AO48" s="227">
        <f t="shared" si="10"/>
        <v>0</v>
      </c>
      <c r="AP48" s="227">
        <f t="shared" si="10"/>
        <v>0</v>
      </c>
      <c r="AQ48" s="227">
        <f t="shared" si="10"/>
        <v>0</v>
      </c>
      <c r="AR48" s="227">
        <f t="shared" si="10"/>
        <v>0</v>
      </c>
      <c r="AS48" s="227">
        <f t="shared" si="10"/>
        <v>0</v>
      </c>
      <c r="AT48" s="227">
        <f t="shared" si="10"/>
        <v>0</v>
      </c>
      <c r="AU48" s="227">
        <f t="shared" si="10"/>
        <v>0</v>
      </c>
      <c r="AV48" s="227">
        <f t="shared" si="10"/>
        <v>0</v>
      </c>
      <c r="AW48" s="227">
        <f t="shared" si="10"/>
        <v>0</v>
      </c>
      <c r="AX48" s="227">
        <f t="shared" si="10"/>
        <v>0</v>
      </c>
      <c r="AY48" s="227">
        <f t="shared" si="10"/>
        <v>0</v>
      </c>
      <c r="AZ48" s="227">
        <f t="shared" si="10"/>
        <v>0</v>
      </c>
      <c r="BA48" s="227">
        <f t="shared" si="10"/>
        <v>0</v>
      </c>
      <c r="BB48" s="227">
        <f t="shared" si="10"/>
        <v>0</v>
      </c>
      <c r="BC48" s="227">
        <f t="shared" si="10"/>
        <v>0</v>
      </c>
      <c r="BD48" s="227">
        <f t="shared" si="10"/>
        <v>0</v>
      </c>
      <c r="BE48" s="227">
        <f t="shared" si="10"/>
        <v>0</v>
      </c>
      <c r="BF48" s="227">
        <f t="shared" si="10"/>
        <v>0</v>
      </c>
      <c r="BG48" s="227">
        <f t="shared" si="10"/>
        <v>0</v>
      </c>
      <c r="BH48" s="227">
        <f t="shared" si="10"/>
        <v>0</v>
      </c>
      <c r="BI48" s="227">
        <f t="shared" si="10"/>
        <v>0</v>
      </c>
      <c r="BJ48" s="227">
        <f t="shared" si="10"/>
        <v>0</v>
      </c>
      <c r="BK48" s="227">
        <f t="shared" si="10"/>
        <v>0</v>
      </c>
      <c r="BL48" s="185"/>
      <c r="BM48" s="185"/>
      <c r="BN48" s="185"/>
      <c r="BO48" s="185"/>
      <c r="BP48" s="185"/>
      <c r="BQ48" s="185"/>
      <c r="BR48" s="185"/>
      <c r="BS48" s="185"/>
      <c r="BT48" s="185"/>
      <c r="BU48" s="185"/>
      <c r="BV48" s="185"/>
      <c r="BW48" s="185"/>
      <c r="BX48" s="185"/>
      <c r="BY48" s="185"/>
      <c r="BZ48" s="185"/>
      <c r="CA48" s="185"/>
      <c r="CB48" s="185"/>
      <c r="CC48" s="185"/>
      <c r="CD48" s="185"/>
      <c r="CE48" s="185"/>
      <c r="CF48" s="185"/>
      <c r="CG48" s="185"/>
      <c r="CH48" s="185"/>
      <c r="CI48" s="185"/>
      <c r="CJ48" s="185"/>
      <c r="CK48" s="185"/>
      <c r="CL48" s="185"/>
      <c r="CM48" s="185"/>
      <c r="CN48" s="185"/>
      <c r="CO48" s="185"/>
      <c r="CP48" s="185"/>
      <c r="CQ48" s="185"/>
      <c r="CR48" s="185"/>
      <c r="CS48" s="185"/>
      <c r="CT48" s="185"/>
      <c r="CU48" s="185"/>
      <c r="CV48" s="185"/>
      <c r="CW48" s="185"/>
      <c r="CX48" s="185"/>
      <c r="CY48" s="185"/>
      <c r="CZ48" s="185"/>
      <c r="DA48" s="185"/>
      <c r="DB48" s="185"/>
      <c r="DC48" s="185"/>
      <c r="DD48" s="185"/>
      <c r="DE48" s="185"/>
      <c r="DF48" s="185"/>
      <c r="DG48" s="185"/>
      <c r="DH48" s="185"/>
      <c r="DI48" s="185"/>
      <c r="DJ48" s="185"/>
      <c r="DK48" s="185"/>
      <c r="DL48" s="185"/>
      <c r="DM48" s="185"/>
      <c r="DN48" s="185"/>
      <c r="DO48" s="185"/>
      <c r="DP48" s="185"/>
      <c r="DQ48" s="185"/>
      <c r="DR48" s="185"/>
      <c r="DS48" s="185"/>
      <c r="DT48" s="185"/>
      <c r="DU48" s="185"/>
      <c r="DV48" s="185"/>
      <c r="DW48" s="185"/>
      <c r="DX48" s="185"/>
      <c r="DY48" s="185"/>
      <c r="DZ48" s="185"/>
      <c r="EA48" s="185"/>
      <c r="EB48" s="185"/>
      <c r="EC48" s="185"/>
      <c r="ED48" s="185"/>
      <c r="EE48" s="185"/>
      <c r="EF48" s="185"/>
      <c r="EG48" s="185"/>
      <c r="EH48" s="185"/>
      <c r="EI48" s="185"/>
      <c r="EJ48" s="185"/>
      <c r="EK48" s="185"/>
      <c r="EL48" s="185"/>
      <c r="EM48" s="185"/>
      <c r="EN48" s="185"/>
      <c r="EO48" s="185"/>
      <c r="EP48" s="185"/>
      <c r="EQ48" s="185"/>
      <c r="ER48" s="185"/>
      <c r="ES48" s="185"/>
      <c r="ET48" s="185"/>
      <c r="EU48" s="185"/>
      <c r="EV48" s="185"/>
      <c r="EW48" s="185"/>
      <c r="EX48" s="185"/>
      <c r="EY48" s="185"/>
      <c r="EZ48" s="185"/>
      <c r="FA48" s="185"/>
      <c r="FB48" s="185"/>
      <c r="FC48" s="185"/>
      <c r="FD48" s="185"/>
      <c r="FE48" s="185"/>
      <c r="FF48" s="185"/>
      <c r="FG48" s="185"/>
      <c r="FH48" s="185"/>
      <c r="FI48" s="185"/>
      <c r="FJ48" s="185"/>
      <c r="FK48" s="185"/>
      <c r="FL48" s="185"/>
      <c r="FM48" s="185"/>
      <c r="FN48" s="185"/>
      <c r="FO48" s="185"/>
      <c r="FP48" s="185"/>
      <c r="FQ48" s="185"/>
      <c r="FR48" s="185"/>
      <c r="FS48" s="185"/>
      <c r="FT48" s="185"/>
      <c r="FU48" s="185"/>
      <c r="FV48" s="185"/>
      <c r="FW48" s="185"/>
      <c r="FX48" s="185"/>
      <c r="FY48" s="185"/>
      <c r="FZ48" s="185"/>
      <c r="GA48" s="185"/>
      <c r="GB48" s="185"/>
      <c r="GC48" s="185"/>
      <c r="GD48" s="185"/>
      <c r="GE48" s="185"/>
      <c r="GF48" s="185"/>
      <c r="GG48" s="185"/>
      <c r="GH48" s="185"/>
      <c r="GI48" s="185"/>
      <c r="GJ48" s="185"/>
      <c r="GK48" s="185"/>
      <c r="GL48" s="185"/>
      <c r="GM48" s="185"/>
      <c r="GN48" s="185"/>
      <c r="GO48" s="185"/>
      <c r="GP48" s="185"/>
      <c r="GQ48" s="185"/>
      <c r="GR48" s="185"/>
      <c r="GS48" s="185"/>
      <c r="GT48" s="185"/>
      <c r="GU48" s="185"/>
      <c r="GV48" s="185"/>
      <c r="GW48" s="185"/>
      <c r="GX48" s="185"/>
      <c r="GY48" s="185"/>
      <c r="GZ48" s="185"/>
      <c r="HA48" s="185"/>
      <c r="HB48" s="185"/>
      <c r="HC48" s="185"/>
      <c r="HD48" s="185"/>
      <c r="HE48" s="185"/>
      <c r="HF48" s="185"/>
      <c r="HG48" s="185"/>
      <c r="HH48" s="185"/>
      <c r="HI48" s="185"/>
      <c r="HJ48" s="185"/>
      <c r="HK48" s="185"/>
      <c r="HL48" s="185"/>
      <c r="HM48" s="185"/>
      <c r="HN48" s="185"/>
      <c r="HO48" s="185"/>
      <c r="HP48" s="185"/>
      <c r="HQ48" s="185"/>
      <c r="HR48" s="185"/>
      <c r="HS48" s="185"/>
      <c r="HT48" s="185"/>
      <c r="HU48" s="185"/>
      <c r="HV48" s="185"/>
      <c r="HW48" s="185"/>
      <c r="HX48" s="185"/>
      <c r="HY48" s="185"/>
      <c r="HZ48" s="185"/>
      <c r="IA48" s="185"/>
      <c r="IB48" s="185"/>
      <c r="IC48" s="185"/>
      <c r="ID48" s="185"/>
      <c r="IE48" s="185"/>
      <c r="IF48" s="185"/>
      <c r="IG48" s="185"/>
      <c r="IH48" s="185"/>
      <c r="II48" s="185"/>
      <c r="IJ48" s="185"/>
      <c r="IK48" s="185"/>
      <c r="IL48" s="185"/>
      <c r="IM48" s="185"/>
      <c r="IN48" s="185"/>
      <c r="IO48" s="185"/>
      <c r="IP48" s="185"/>
      <c r="IQ48" s="185"/>
      <c r="IR48" s="185"/>
      <c r="IS48" s="185"/>
      <c r="IT48" s="185"/>
      <c r="IU48" s="185"/>
      <c r="IV48" s="185"/>
      <c r="IW48" s="185"/>
      <c r="IX48" s="185"/>
      <c r="IY48" s="185"/>
      <c r="IZ48" s="185"/>
      <c r="JA48" s="185"/>
      <c r="JB48" s="185"/>
      <c r="JC48" s="185"/>
      <c r="JD48" s="185"/>
      <c r="JE48" s="185"/>
      <c r="JF48" s="185"/>
      <c r="JG48" s="185"/>
      <c r="JH48" s="185"/>
      <c r="JI48" s="185"/>
      <c r="JJ48" s="185"/>
      <c r="JK48" s="185"/>
      <c r="JL48" s="185"/>
      <c r="JM48" s="185"/>
      <c r="JN48" s="185"/>
      <c r="JO48" s="185"/>
      <c r="JP48" s="185"/>
      <c r="JQ48" s="185"/>
      <c r="JR48" s="185"/>
      <c r="JS48" s="185"/>
      <c r="JT48" s="185"/>
      <c r="JU48" s="185"/>
      <c r="JV48" s="185"/>
      <c r="JW48" s="185"/>
      <c r="JX48" s="185"/>
      <c r="JY48" s="185"/>
      <c r="JZ48" s="185"/>
      <c r="KA48" s="185"/>
      <c r="KB48" s="185"/>
      <c r="KC48" s="185"/>
      <c r="KD48" s="185"/>
      <c r="KE48" s="185"/>
      <c r="KF48" s="185"/>
      <c r="KG48" s="185"/>
      <c r="KH48" s="185"/>
      <c r="KI48" s="185"/>
      <c r="KJ48" s="185"/>
      <c r="KK48" s="185"/>
      <c r="KL48" s="185"/>
      <c r="KM48" s="185"/>
      <c r="KN48" s="185"/>
      <c r="KO48" s="185"/>
      <c r="KP48" s="185"/>
      <c r="KQ48" s="185"/>
      <c r="KR48" s="185"/>
      <c r="KS48" s="185"/>
      <c r="KT48" s="185"/>
      <c r="KU48" s="185"/>
      <c r="KV48" s="185"/>
      <c r="KW48" s="185"/>
      <c r="KX48" s="185"/>
      <c r="KY48" s="185"/>
      <c r="KZ48" s="185"/>
      <c r="LA48" s="185"/>
      <c r="LB48" s="185"/>
      <c r="LC48" s="185"/>
      <c r="LD48" s="185"/>
      <c r="LE48" s="185"/>
      <c r="LF48" s="185"/>
      <c r="LG48" s="185"/>
      <c r="LH48" s="185"/>
      <c r="LI48" s="185"/>
      <c r="LJ48" s="185"/>
      <c r="LK48" s="185"/>
      <c r="LL48" s="185"/>
      <c r="LM48" s="185"/>
      <c r="LN48" s="185"/>
      <c r="LO48" s="185"/>
      <c r="LP48" s="185"/>
      <c r="LQ48" s="185"/>
      <c r="LR48" s="185"/>
      <c r="LS48" s="185"/>
      <c r="LT48" s="185"/>
      <c r="LU48" s="185"/>
      <c r="LV48" s="185"/>
      <c r="LW48" s="185"/>
      <c r="LX48" s="185"/>
      <c r="LY48" s="185"/>
      <c r="LZ48" s="185"/>
      <c r="MA48" s="185"/>
      <c r="MB48" s="185"/>
      <c r="MC48" s="185"/>
      <c r="MD48" s="185"/>
      <c r="ME48" s="185"/>
      <c r="MF48" s="185"/>
      <c r="MG48" s="185"/>
      <c r="MH48" s="185"/>
      <c r="MI48" s="185"/>
      <c r="MJ48" s="185"/>
      <c r="MK48" s="185"/>
      <c r="ML48" s="185"/>
      <c r="MM48" s="185"/>
      <c r="MN48" s="185"/>
      <c r="MO48" s="185"/>
      <c r="MP48" s="185"/>
      <c r="MQ48" s="185"/>
      <c r="MR48" s="185"/>
      <c r="MS48" s="185"/>
      <c r="MT48" s="185"/>
      <c r="MU48" s="185"/>
      <c r="MV48" s="185"/>
      <c r="MW48" s="185"/>
      <c r="MX48" s="185"/>
      <c r="MY48" s="185"/>
      <c r="MZ48" s="185"/>
      <c r="NA48" s="185"/>
      <c r="NB48" s="185"/>
      <c r="NC48" s="185"/>
      <c r="ND48" s="185"/>
      <c r="NE48" s="185"/>
      <c r="NF48" s="185"/>
      <c r="NG48" s="185"/>
      <c r="NH48" s="185"/>
      <c r="NI48" s="185"/>
      <c r="NJ48" s="185"/>
      <c r="NK48" s="185"/>
      <c r="NL48" s="185"/>
      <c r="NM48" s="185"/>
      <c r="NN48" s="185"/>
      <c r="NO48" s="185"/>
    </row>
    <row r="49" ht="19.5" customHeight="1">
      <c r="A49" s="220"/>
      <c r="B49" s="186" t="s">
        <v>286</v>
      </c>
      <c r="C49" s="224">
        <f t="shared" ref="C49:H49" si="11">INDEX($J49:$BK49,MATCH(C$42,$J$42:$BK$42,0))</f>
        <v>2387927.17</v>
      </c>
      <c r="D49" s="224">
        <f t="shared" si="11"/>
        <v>2879113.988</v>
      </c>
      <c r="E49" s="224">
        <f t="shared" si="11"/>
        <v>3245266.159</v>
      </c>
      <c r="F49" s="224">
        <f t="shared" si="11"/>
        <v>3500087.117</v>
      </c>
      <c r="G49" s="224">
        <f t="shared" si="11"/>
        <v>3908256.8</v>
      </c>
      <c r="H49" s="224">
        <f t="shared" si="11"/>
        <v>3998522.999</v>
      </c>
      <c r="I49" s="186"/>
      <c r="J49" s="188">
        <f t="shared" ref="J49:BK49" si="12">SUMIFS($E$91:$XFD$91,$E$90:$XFD$90,"&gt;="&amp;EOMONTH(J$42,-11),$E$90:$XFD$90,"&lt;="&amp;J$42)</f>
        <v>271125.7617</v>
      </c>
      <c r="K49" s="188">
        <f t="shared" si="12"/>
        <v>592226.4045</v>
      </c>
      <c r="L49" s="188">
        <f t="shared" si="12"/>
        <v>886870.1471</v>
      </c>
      <c r="M49" s="188">
        <f t="shared" si="12"/>
        <v>1159204.244</v>
      </c>
      <c r="N49" s="188">
        <f t="shared" si="12"/>
        <v>1338308.818</v>
      </c>
      <c r="O49" s="188">
        <f t="shared" si="12"/>
        <v>1447505.829</v>
      </c>
      <c r="P49" s="188">
        <f t="shared" si="12"/>
        <v>1557538.57</v>
      </c>
      <c r="Q49" s="188">
        <f t="shared" si="12"/>
        <v>1648634.826</v>
      </c>
      <c r="R49" s="188">
        <f t="shared" si="12"/>
        <v>1717661.39</v>
      </c>
      <c r="S49" s="188">
        <f t="shared" si="12"/>
        <v>1875776.072</v>
      </c>
      <c r="T49" s="188">
        <f t="shared" si="12"/>
        <v>2068163.626</v>
      </c>
      <c r="U49" s="188">
        <f t="shared" si="12"/>
        <v>2387927.17</v>
      </c>
      <c r="V49" s="188">
        <f t="shared" si="12"/>
        <v>2542266.999</v>
      </c>
      <c r="W49" s="188">
        <f t="shared" si="12"/>
        <v>2715760.511</v>
      </c>
      <c r="X49" s="188">
        <f t="shared" si="12"/>
        <v>2879113.988</v>
      </c>
      <c r="Y49" s="188">
        <f t="shared" si="12"/>
        <v>3033916.931</v>
      </c>
      <c r="Z49" s="188">
        <f t="shared" si="12"/>
        <v>3152988.148</v>
      </c>
      <c r="AA49" s="188">
        <f t="shared" si="12"/>
        <v>3245266.159</v>
      </c>
      <c r="AB49" s="188">
        <f t="shared" si="12"/>
        <v>3337864.477</v>
      </c>
      <c r="AC49" s="188">
        <f t="shared" si="12"/>
        <v>3423205.081</v>
      </c>
      <c r="AD49" s="188">
        <f t="shared" si="12"/>
        <v>3500087.117</v>
      </c>
      <c r="AE49" s="188">
        <f t="shared" si="12"/>
        <v>3611113.618</v>
      </c>
      <c r="AF49" s="188">
        <f t="shared" si="12"/>
        <v>3735275.753</v>
      </c>
      <c r="AG49" s="188">
        <f t="shared" si="12"/>
        <v>3908256.8</v>
      </c>
      <c r="AH49" s="188">
        <f t="shared" si="12"/>
        <v>3936417.569</v>
      </c>
      <c r="AI49" s="188">
        <f t="shared" si="12"/>
        <v>3968511.364</v>
      </c>
      <c r="AJ49" s="188">
        <f t="shared" si="12"/>
        <v>3998522.999</v>
      </c>
      <c r="AK49" s="188">
        <f t="shared" si="12"/>
        <v>4026778.864</v>
      </c>
      <c r="AL49" s="188">
        <f t="shared" si="12"/>
        <v>4047697.559</v>
      </c>
      <c r="AM49" s="188">
        <f t="shared" si="12"/>
        <v>4063114.524</v>
      </c>
      <c r="AN49" s="188">
        <f t="shared" si="12"/>
        <v>4078597.261</v>
      </c>
      <c r="AO49" s="188">
        <f t="shared" si="12"/>
        <v>4092589.696</v>
      </c>
      <c r="AP49" s="188">
        <f t="shared" si="12"/>
        <v>4104845.244</v>
      </c>
      <c r="AQ49" s="188">
        <f t="shared" si="12"/>
        <v>4124112.033</v>
      </c>
      <c r="AR49" s="188">
        <f t="shared" si="12"/>
        <v>4146076.1</v>
      </c>
      <c r="AS49" s="188">
        <f t="shared" si="12"/>
        <v>4178064.665</v>
      </c>
      <c r="AT49" s="188">
        <f t="shared" si="12"/>
        <v>4203403.875</v>
      </c>
      <c r="AU49" s="188">
        <f t="shared" si="12"/>
        <v>4232351.385</v>
      </c>
      <c r="AV49" s="188">
        <f t="shared" si="12"/>
        <v>4259388.647</v>
      </c>
      <c r="AW49" s="188">
        <f t="shared" si="12"/>
        <v>4284815.101</v>
      </c>
      <c r="AX49" s="188">
        <f t="shared" si="12"/>
        <v>4303510.171</v>
      </c>
      <c r="AY49" s="188">
        <f t="shared" si="12"/>
        <v>4317157.757</v>
      </c>
      <c r="AZ49" s="188">
        <f t="shared" si="12"/>
        <v>4330865.683</v>
      </c>
      <c r="BA49" s="188">
        <f t="shared" si="12"/>
        <v>4343206.353</v>
      </c>
      <c r="BB49" s="188">
        <f t="shared" si="12"/>
        <v>4353953.54</v>
      </c>
      <c r="BC49" s="188">
        <f t="shared" si="12"/>
        <v>4371133.093</v>
      </c>
      <c r="BD49" s="188">
        <f t="shared" si="12"/>
        <v>4390787.225</v>
      </c>
      <c r="BE49" s="188">
        <f t="shared" si="12"/>
        <v>4419638.193</v>
      </c>
      <c r="BF49" s="188">
        <f t="shared" si="12"/>
        <v>4469137.308</v>
      </c>
      <c r="BG49" s="188">
        <f t="shared" si="12"/>
        <v>4525178.497</v>
      </c>
      <c r="BH49" s="188">
        <f t="shared" si="12"/>
        <v>4577756.286</v>
      </c>
      <c r="BI49" s="188">
        <f t="shared" si="12"/>
        <v>4627413.581</v>
      </c>
      <c r="BJ49" s="188">
        <f t="shared" si="12"/>
        <v>4664866.452</v>
      </c>
      <c r="BK49" s="188">
        <f t="shared" si="12"/>
        <v>4693167.916</v>
      </c>
      <c r="BL49" s="185"/>
      <c r="BM49" s="185"/>
      <c r="BN49" s="185"/>
      <c r="BO49" s="185"/>
      <c r="BP49" s="185"/>
      <c r="BQ49" s="185"/>
      <c r="BR49" s="185"/>
      <c r="BS49" s="185"/>
      <c r="BT49" s="185"/>
      <c r="BU49" s="185"/>
      <c r="BV49" s="185"/>
      <c r="BW49" s="185"/>
      <c r="BX49" s="185"/>
      <c r="BY49" s="185"/>
      <c r="BZ49" s="185"/>
      <c r="CA49" s="185"/>
      <c r="CB49" s="185"/>
      <c r="CC49" s="185"/>
      <c r="CD49" s="185"/>
      <c r="CE49" s="185"/>
      <c r="CF49" s="185"/>
      <c r="CG49" s="185"/>
      <c r="CH49" s="185"/>
      <c r="CI49" s="185"/>
      <c r="CJ49" s="185"/>
      <c r="CK49" s="185"/>
      <c r="CL49" s="185"/>
      <c r="CM49" s="185"/>
      <c r="CN49" s="185"/>
      <c r="CO49" s="185"/>
      <c r="CP49" s="185"/>
      <c r="CQ49" s="185"/>
      <c r="CR49" s="185"/>
      <c r="CS49" s="185"/>
      <c r="CT49" s="185"/>
      <c r="CU49" s="185"/>
      <c r="CV49" s="185"/>
      <c r="CW49" s="185"/>
      <c r="CX49" s="185"/>
      <c r="CY49" s="185"/>
      <c r="CZ49" s="185"/>
      <c r="DA49" s="185"/>
      <c r="DB49" s="185"/>
      <c r="DC49" s="185"/>
      <c r="DD49" s="185"/>
      <c r="DE49" s="185"/>
      <c r="DF49" s="185"/>
      <c r="DG49" s="185"/>
      <c r="DH49" s="185"/>
      <c r="DI49" s="185"/>
      <c r="DJ49" s="185"/>
      <c r="DK49" s="185"/>
      <c r="DL49" s="185"/>
      <c r="DM49" s="185"/>
      <c r="DN49" s="185"/>
      <c r="DO49" s="185"/>
      <c r="DP49" s="185"/>
      <c r="DQ49" s="185"/>
      <c r="DR49" s="185"/>
      <c r="DS49" s="185"/>
      <c r="DT49" s="185"/>
      <c r="DU49" s="185"/>
      <c r="DV49" s="185"/>
      <c r="DW49" s="185"/>
      <c r="DX49" s="185"/>
      <c r="DY49" s="185"/>
      <c r="DZ49" s="185"/>
      <c r="EA49" s="185"/>
      <c r="EB49" s="185"/>
      <c r="EC49" s="185"/>
      <c r="ED49" s="185"/>
      <c r="EE49" s="185"/>
      <c r="EF49" s="185"/>
      <c r="EG49" s="185"/>
      <c r="EH49" s="185"/>
      <c r="EI49" s="185"/>
      <c r="EJ49" s="185"/>
      <c r="EK49" s="185"/>
      <c r="EL49" s="185"/>
      <c r="EM49" s="185"/>
      <c r="EN49" s="185"/>
      <c r="EO49" s="185"/>
      <c r="EP49" s="185"/>
      <c r="EQ49" s="185"/>
      <c r="ER49" s="185"/>
      <c r="ES49" s="185"/>
      <c r="ET49" s="185"/>
      <c r="EU49" s="185"/>
      <c r="EV49" s="185"/>
      <c r="EW49" s="185"/>
      <c r="EX49" s="185"/>
      <c r="EY49" s="185"/>
      <c r="EZ49" s="185"/>
      <c r="FA49" s="185"/>
      <c r="FB49" s="185"/>
      <c r="FC49" s="185"/>
      <c r="FD49" s="185"/>
      <c r="FE49" s="185"/>
      <c r="FF49" s="185"/>
      <c r="FG49" s="185"/>
      <c r="FH49" s="185"/>
      <c r="FI49" s="185"/>
      <c r="FJ49" s="185"/>
      <c r="FK49" s="185"/>
      <c r="FL49" s="185"/>
      <c r="FM49" s="185"/>
      <c r="FN49" s="185"/>
      <c r="FO49" s="185"/>
      <c r="FP49" s="185"/>
      <c r="FQ49" s="185"/>
      <c r="FR49" s="185"/>
      <c r="FS49" s="185"/>
      <c r="FT49" s="185"/>
      <c r="FU49" s="185"/>
      <c r="FV49" s="185"/>
      <c r="FW49" s="185"/>
      <c r="FX49" s="185"/>
      <c r="FY49" s="185"/>
      <c r="FZ49" s="185"/>
      <c r="GA49" s="185"/>
      <c r="GB49" s="185"/>
      <c r="GC49" s="185"/>
      <c r="GD49" s="185"/>
      <c r="GE49" s="185"/>
      <c r="GF49" s="185"/>
      <c r="GG49" s="185"/>
      <c r="GH49" s="185"/>
      <c r="GI49" s="185"/>
      <c r="GJ49" s="185"/>
      <c r="GK49" s="185"/>
      <c r="GL49" s="185"/>
      <c r="GM49" s="185"/>
      <c r="GN49" s="185"/>
      <c r="GO49" s="185"/>
      <c r="GP49" s="185"/>
      <c r="GQ49" s="185"/>
      <c r="GR49" s="185"/>
      <c r="GS49" s="185"/>
      <c r="GT49" s="185"/>
      <c r="GU49" s="185"/>
      <c r="GV49" s="185"/>
      <c r="GW49" s="185"/>
      <c r="GX49" s="185"/>
      <c r="GY49" s="185"/>
      <c r="GZ49" s="185"/>
      <c r="HA49" s="185"/>
      <c r="HB49" s="185"/>
      <c r="HC49" s="185"/>
      <c r="HD49" s="185"/>
      <c r="HE49" s="185"/>
      <c r="HF49" s="185"/>
      <c r="HG49" s="185"/>
      <c r="HH49" s="185"/>
      <c r="HI49" s="185"/>
      <c r="HJ49" s="185"/>
      <c r="HK49" s="185"/>
      <c r="HL49" s="185"/>
      <c r="HM49" s="185"/>
      <c r="HN49" s="185"/>
      <c r="HO49" s="185"/>
      <c r="HP49" s="185"/>
      <c r="HQ49" s="185"/>
      <c r="HR49" s="185"/>
      <c r="HS49" s="185"/>
      <c r="HT49" s="185"/>
      <c r="HU49" s="185"/>
      <c r="HV49" s="185"/>
      <c r="HW49" s="185"/>
      <c r="HX49" s="185"/>
      <c r="HY49" s="185"/>
      <c r="HZ49" s="185"/>
      <c r="IA49" s="185"/>
      <c r="IB49" s="185"/>
      <c r="IC49" s="185"/>
      <c r="ID49" s="185"/>
      <c r="IE49" s="185"/>
      <c r="IF49" s="185"/>
      <c r="IG49" s="185"/>
      <c r="IH49" s="185"/>
      <c r="II49" s="185"/>
      <c r="IJ49" s="185"/>
      <c r="IK49" s="185"/>
      <c r="IL49" s="185"/>
      <c r="IM49" s="185"/>
      <c r="IN49" s="185"/>
      <c r="IO49" s="185"/>
      <c r="IP49" s="185"/>
      <c r="IQ49" s="185"/>
      <c r="IR49" s="185"/>
      <c r="IS49" s="185"/>
      <c r="IT49" s="185"/>
      <c r="IU49" s="185"/>
      <c r="IV49" s="185"/>
      <c r="IW49" s="185"/>
      <c r="IX49" s="185"/>
      <c r="IY49" s="185"/>
      <c r="IZ49" s="185"/>
      <c r="JA49" s="185"/>
      <c r="JB49" s="185"/>
      <c r="JC49" s="185"/>
      <c r="JD49" s="185"/>
      <c r="JE49" s="185"/>
      <c r="JF49" s="185"/>
      <c r="JG49" s="185"/>
      <c r="JH49" s="185"/>
      <c r="JI49" s="185"/>
      <c r="JJ49" s="185"/>
      <c r="JK49" s="185"/>
      <c r="JL49" s="185"/>
      <c r="JM49" s="185"/>
      <c r="JN49" s="185"/>
      <c r="JO49" s="185"/>
      <c r="JP49" s="185"/>
      <c r="JQ49" s="185"/>
      <c r="JR49" s="185"/>
      <c r="JS49" s="185"/>
      <c r="JT49" s="185"/>
      <c r="JU49" s="185"/>
      <c r="JV49" s="185"/>
      <c r="JW49" s="185"/>
      <c r="JX49" s="185"/>
      <c r="JY49" s="185"/>
      <c r="JZ49" s="185"/>
      <c r="KA49" s="185"/>
      <c r="KB49" s="185"/>
      <c r="KC49" s="185"/>
      <c r="KD49" s="185"/>
      <c r="KE49" s="185"/>
      <c r="KF49" s="185"/>
      <c r="KG49" s="185"/>
      <c r="KH49" s="185"/>
      <c r="KI49" s="185"/>
      <c r="KJ49" s="185"/>
      <c r="KK49" s="185"/>
      <c r="KL49" s="185"/>
      <c r="KM49" s="185"/>
      <c r="KN49" s="185"/>
      <c r="KO49" s="185"/>
      <c r="KP49" s="185"/>
      <c r="KQ49" s="185"/>
      <c r="KR49" s="185"/>
      <c r="KS49" s="185"/>
      <c r="KT49" s="185"/>
      <c r="KU49" s="185"/>
      <c r="KV49" s="185"/>
      <c r="KW49" s="185"/>
      <c r="KX49" s="185"/>
      <c r="KY49" s="185"/>
      <c r="KZ49" s="185"/>
      <c r="LA49" s="185"/>
      <c r="LB49" s="185"/>
      <c r="LC49" s="185"/>
      <c r="LD49" s="185"/>
      <c r="LE49" s="185"/>
      <c r="LF49" s="185"/>
      <c r="LG49" s="185"/>
      <c r="LH49" s="185"/>
      <c r="LI49" s="185"/>
      <c r="LJ49" s="185"/>
      <c r="LK49" s="185"/>
      <c r="LL49" s="185"/>
      <c r="LM49" s="185"/>
      <c r="LN49" s="185"/>
      <c r="LO49" s="185"/>
      <c r="LP49" s="185"/>
      <c r="LQ49" s="185"/>
      <c r="LR49" s="185"/>
      <c r="LS49" s="185"/>
      <c r="LT49" s="185"/>
      <c r="LU49" s="185"/>
      <c r="LV49" s="185"/>
      <c r="LW49" s="185"/>
      <c r="LX49" s="185"/>
      <c r="LY49" s="185"/>
      <c r="LZ49" s="185"/>
      <c r="MA49" s="185"/>
      <c r="MB49" s="185"/>
      <c r="MC49" s="185"/>
      <c r="MD49" s="185"/>
      <c r="ME49" s="185"/>
      <c r="MF49" s="185"/>
      <c r="MG49" s="185"/>
      <c r="MH49" s="185"/>
      <c r="MI49" s="185"/>
      <c r="MJ49" s="185"/>
      <c r="MK49" s="185"/>
      <c r="ML49" s="185"/>
      <c r="MM49" s="185"/>
      <c r="MN49" s="185"/>
      <c r="MO49" s="185"/>
      <c r="MP49" s="185"/>
      <c r="MQ49" s="185"/>
      <c r="MR49" s="185"/>
      <c r="MS49" s="185"/>
      <c r="MT49" s="185"/>
      <c r="MU49" s="185"/>
      <c r="MV49" s="185"/>
      <c r="MW49" s="185"/>
      <c r="MX49" s="185"/>
      <c r="MY49" s="185"/>
      <c r="MZ49" s="185"/>
      <c r="NA49" s="185"/>
      <c r="NB49" s="185"/>
      <c r="NC49" s="185"/>
      <c r="ND49" s="185"/>
      <c r="NE49" s="185"/>
      <c r="NF49" s="185"/>
      <c r="NG49" s="185"/>
      <c r="NH49" s="185"/>
      <c r="NI49" s="185"/>
      <c r="NJ49" s="185"/>
      <c r="NK49" s="185"/>
      <c r="NL49" s="185"/>
      <c r="NM49" s="185"/>
      <c r="NN49" s="185"/>
      <c r="NO49" s="185"/>
    </row>
    <row r="50" ht="19.5" customHeight="1">
      <c r="A50" s="220"/>
      <c r="B50" s="186" t="s">
        <v>287</v>
      </c>
      <c r="C50" s="224">
        <f t="shared" ref="C50:H50" si="13">INDEX($J50:$BK50,MATCH(C$42,$J$42:$BK$42,0))</f>
        <v>-3214165.327</v>
      </c>
      <c r="D50" s="224">
        <f t="shared" si="13"/>
        <v>-3771932.918</v>
      </c>
      <c r="E50" s="224">
        <f t="shared" si="13"/>
        <v>-3790894.483</v>
      </c>
      <c r="F50" s="224">
        <f t="shared" si="13"/>
        <v>-3809754.848</v>
      </c>
      <c r="G50" s="224">
        <f t="shared" si="13"/>
        <v>-3942432.972</v>
      </c>
      <c r="H50" s="224">
        <f t="shared" si="13"/>
        <v>-3352800.651</v>
      </c>
      <c r="I50" s="186"/>
      <c r="J50" s="188">
        <f t="shared" ref="J50:BK50" si="14">SUMIFS($E$92:$XFD$92,$E$90:$XFD$90,"&gt;="&amp;EOMONTH(J$42,-11),$E$90:$XFD$90,"&lt;="&amp;J$42)</f>
        <v>-130476.1474</v>
      </c>
      <c r="K50" s="188">
        <f t="shared" si="14"/>
        <v>-261210.2501</v>
      </c>
      <c r="L50" s="188">
        <f t="shared" si="14"/>
        <v>-392198.4438</v>
      </c>
      <c r="M50" s="188">
        <f t="shared" si="14"/>
        <v>-703561.6366</v>
      </c>
      <c r="N50" s="188">
        <f t="shared" si="14"/>
        <v>-1015492.318</v>
      </c>
      <c r="O50" s="188">
        <f t="shared" si="14"/>
        <v>-1327969.993</v>
      </c>
      <c r="P50" s="188">
        <f t="shared" si="14"/>
        <v>-1641030.102</v>
      </c>
      <c r="Q50" s="188">
        <f t="shared" si="14"/>
        <v>-1954639.766</v>
      </c>
      <c r="R50" s="188">
        <f t="shared" si="14"/>
        <v>-2268736.642</v>
      </c>
      <c r="S50" s="188">
        <f t="shared" si="14"/>
        <v>-2583375.814</v>
      </c>
      <c r="T50" s="188">
        <f t="shared" si="14"/>
        <v>-2898522.267</v>
      </c>
      <c r="U50" s="188">
        <f t="shared" si="14"/>
        <v>-3214165.327</v>
      </c>
      <c r="V50" s="188">
        <f t="shared" si="14"/>
        <v>-3399850.623</v>
      </c>
      <c r="W50" s="188">
        <f t="shared" si="14"/>
        <v>-3585756.208</v>
      </c>
      <c r="X50" s="188">
        <f t="shared" si="14"/>
        <v>-3771932.918</v>
      </c>
      <c r="Y50" s="188">
        <f t="shared" si="14"/>
        <v>-3778285.892</v>
      </c>
      <c r="Z50" s="188">
        <f t="shared" si="14"/>
        <v>-3784615.381</v>
      </c>
      <c r="AA50" s="188">
        <f t="shared" si="14"/>
        <v>-3790894.483</v>
      </c>
      <c r="AB50" s="188">
        <f t="shared" si="14"/>
        <v>-3797158.64</v>
      </c>
      <c r="AC50" s="188">
        <f t="shared" si="14"/>
        <v>-3803434.754</v>
      </c>
      <c r="AD50" s="188">
        <f t="shared" si="14"/>
        <v>-3809754.848</v>
      </c>
      <c r="AE50" s="188">
        <f t="shared" si="14"/>
        <v>-3854013.005</v>
      </c>
      <c r="AF50" s="188">
        <f t="shared" si="14"/>
        <v>-3898226.392</v>
      </c>
      <c r="AG50" s="188">
        <f t="shared" si="14"/>
        <v>-3942432.972</v>
      </c>
      <c r="AH50" s="188">
        <f t="shared" si="14"/>
        <v>-3986605.243</v>
      </c>
      <c r="AI50" s="188">
        <f t="shared" si="14"/>
        <v>-3669965.555</v>
      </c>
      <c r="AJ50" s="188">
        <f t="shared" si="14"/>
        <v>-3352800.651</v>
      </c>
      <c r="AK50" s="188">
        <f t="shared" si="14"/>
        <v>-3035084.484</v>
      </c>
      <c r="AL50" s="188">
        <f t="shared" si="14"/>
        <v>-2716824.314</v>
      </c>
      <c r="AM50" s="188">
        <f t="shared" si="14"/>
        <v>-2398067.537</v>
      </c>
      <c r="AN50" s="188">
        <f t="shared" si="14"/>
        <v>-2078743.271</v>
      </c>
      <c r="AO50" s="188">
        <f t="shared" si="14"/>
        <v>-1758857.494</v>
      </c>
      <c r="AP50" s="188">
        <f t="shared" si="14"/>
        <v>-1438440.523</v>
      </c>
      <c r="AQ50" s="188">
        <f t="shared" si="14"/>
        <v>-1079543.194</v>
      </c>
      <c r="AR50" s="188">
        <f t="shared" si="14"/>
        <v>-720183.3538</v>
      </c>
      <c r="AS50" s="188">
        <f t="shared" si="14"/>
        <v>-360333.714</v>
      </c>
      <c r="AT50" s="188">
        <f t="shared" si="14"/>
        <v>0</v>
      </c>
      <c r="AU50" s="188">
        <f t="shared" si="14"/>
        <v>0</v>
      </c>
      <c r="AV50" s="188">
        <f t="shared" si="14"/>
        <v>0</v>
      </c>
      <c r="AW50" s="188">
        <f t="shared" si="14"/>
        <v>0</v>
      </c>
      <c r="AX50" s="188">
        <f t="shared" si="14"/>
        <v>0</v>
      </c>
      <c r="AY50" s="188">
        <f t="shared" si="14"/>
        <v>0</v>
      </c>
      <c r="AZ50" s="188">
        <f t="shared" si="14"/>
        <v>0</v>
      </c>
      <c r="BA50" s="188">
        <f t="shared" si="14"/>
        <v>0</v>
      </c>
      <c r="BB50" s="188">
        <f t="shared" si="14"/>
        <v>0</v>
      </c>
      <c r="BC50" s="188">
        <f t="shared" si="14"/>
        <v>0</v>
      </c>
      <c r="BD50" s="188">
        <f t="shared" si="14"/>
        <v>0</v>
      </c>
      <c r="BE50" s="188">
        <f t="shared" si="14"/>
        <v>0</v>
      </c>
      <c r="BF50" s="188">
        <f t="shared" si="14"/>
        <v>0</v>
      </c>
      <c r="BG50" s="188">
        <f t="shared" si="14"/>
        <v>0</v>
      </c>
      <c r="BH50" s="188">
        <f t="shared" si="14"/>
        <v>0</v>
      </c>
      <c r="BI50" s="188">
        <f t="shared" si="14"/>
        <v>0</v>
      </c>
      <c r="BJ50" s="188">
        <f t="shared" si="14"/>
        <v>0</v>
      </c>
      <c r="BK50" s="188">
        <f t="shared" si="14"/>
        <v>0</v>
      </c>
      <c r="BL50" s="185"/>
      <c r="BM50" s="185"/>
      <c r="BN50" s="185"/>
      <c r="BO50" s="185"/>
      <c r="BP50" s="185"/>
      <c r="BQ50" s="185"/>
      <c r="BR50" s="185"/>
      <c r="BS50" s="185"/>
      <c r="BT50" s="185"/>
      <c r="BU50" s="185"/>
      <c r="BV50" s="185"/>
      <c r="BW50" s="185"/>
      <c r="BX50" s="185"/>
      <c r="BY50" s="185"/>
      <c r="BZ50" s="185"/>
      <c r="CA50" s="185"/>
      <c r="CB50" s="185"/>
      <c r="CC50" s="185"/>
      <c r="CD50" s="185"/>
      <c r="CE50" s="185"/>
      <c r="CF50" s="185"/>
      <c r="CG50" s="185"/>
      <c r="CH50" s="185"/>
      <c r="CI50" s="185"/>
      <c r="CJ50" s="185"/>
      <c r="CK50" s="185"/>
      <c r="CL50" s="185"/>
      <c r="CM50" s="185"/>
      <c r="CN50" s="185"/>
      <c r="CO50" s="185"/>
      <c r="CP50" s="185"/>
      <c r="CQ50" s="185"/>
      <c r="CR50" s="185"/>
      <c r="CS50" s="185"/>
      <c r="CT50" s="185"/>
      <c r="CU50" s="185"/>
      <c r="CV50" s="185"/>
      <c r="CW50" s="185"/>
      <c r="CX50" s="185"/>
      <c r="CY50" s="185"/>
      <c r="CZ50" s="185"/>
      <c r="DA50" s="185"/>
      <c r="DB50" s="185"/>
      <c r="DC50" s="185"/>
      <c r="DD50" s="185"/>
      <c r="DE50" s="185"/>
      <c r="DF50" s="185"/>
      <c r="DG50" s="185"/>
      <c r="DH50" s="185"/>
      <c r="DI50" s="185"/>
      <c r="DJ50" s="185"/>
      <c r="DK50" s="185"/>
      <c r="DL50" s="185"/>
      <c r="DM50" s="185"/>
      <c r="DN50" s="185"/>
      <c r="DO50" s="185"/>
      <c r="DP50" s="185"/>
      <c r="DQ50" s="185"/>
      <c r="DR50" s="185"/>
      <c r="DS50" s="185"/>
      <c r="DT50" s="185"/>
      <c r="DU50" s="185"/>
      <c r="DV50" s="185"/>
      <c r="DW50" s="185"/>
      <c r="DX50" s="185"/>
      <c r="DY50" s="185"/>
      <c r="DZ50" s="185"/>
      <c r="EA50" s="185"/>
      <c r="EB50" s="185"/>
      <c r="EC50" s="185"/>
      <c r="ED50" s="185"/>
      <c r="EE50" s="185"/>
      <c r="EF50" s="185"/>
      <c r="EG50" s="185"/>
      <c r="EH50" s="185"/>
      <c r="EI50" s="185"/>
      <c r="EJ50" s="185"/>
      <c r="EK50" s="185"/>
      <c r="EL50" s="185"/>
      <c r="EM50" s="185"/>
      <c r="EN50" s="185"/>
      <c r="EO50" s="185"/>
      <c r="EP50" s="185"/>
      <c r="EQ50" s="185"/>
      <c r="ER50" s="185"/>
      <c r="ES50" s="185"/>
      <c r="ET50" s="185"/>
      <c r="EU50" s="185"/>
      <c r="EV50" s="185"/>
      <c r="EW50" s="185"/>
      <c r="EX50" s="185"/>
      <c r="EY50" s="185"/>
      <c r="EZ50" s="185"/>
      <c r="FA50" s="185"/>
      <c r="FB50" s="185"/>
      <c r="FC50" s="185"/>
      <c r="FD50" s="185"/>
      <c r="FE50" s="185"/>
      <c r="FF50" s="185"/>
      <c r="FG50" s="185"/>
      <c r="FH50" s="185"/>
      <c r="FI50" s="185"/>
      <c r="FJ50" s="185"/>
      <c r="FK50" s="185"/>
      <c r="FL50" s="185"/>
      <c r="FM50" s="185"/>
      <c r="FN50" s="185"/>
      <c r="FO50" s="185"/>
      <c r="FP50" s="185"/>
      <c r="FQ50" s="185"/>
      <c r="FR50" s="185"/>
      <c r="FS50" s="185"/>
      <c r="FT50" s="185"/>
      <c r="FU50" s="185"/>
      <c r="FV50" s="185"/>
      <c r="FW50" s="185"/>
      <c r="FX50" s="185"/>
      <c r="FY50" s="185"/>
      <c r="FZ50" s="185"/>
      <c r="GA50" s="185"/>
      <c r="GB50" s="185"/>
      <c r="GC50" s="185"/>
      <c r="GD50" s="185"/>
      <c r="GE50" s="185"/>
      <c r="GF50" s="185"/>
      <c r="GG50" s="185"/>
      <c r="GH50" s="185"/>
      <c r="GI50" s="185"/>
      <c r="GJ50" s="185"/>
      <c r="GK50" s="185"/>
      <c r="GL50" s="185"/>
      <c r="GM50" s="185"/>
      <c r="GN50" s="185"/>
      <c r="GO50" s="185"/>
      <c r="GP50" s="185"/>
      <c r="GQ50" s="185"/>
      <c r="GR50" s="185"/>
      <c r="GS50" s="185"/>
      <c r="GT50" s="185"/>
      <c r="GU50" s="185"/>
      <c r="GV50" s="185"/>
      <c r="GW50" s="185"/>
      <c r="GX50" s="185"/>
      <c r="GY50" s="185"/>
      <c r="GZ50" s="185"/>
      <c r="HA50" s="185"/>
      <c r="HB50" s="185"/>
      <c r="HC50" s="185"/>
      <c r="HD50" s="185"/>
      <c r="HE50" s="185"/>
      <c r="HF50" s="185"/>
      <c r="HG50" s="185"/>
      <c r="HH50" s="185"/>
      <c r="HI50" s="185"/>
      <c r="HJ50" s="185"/>
      <c r="HK50" s="185"/>
      <c r="HL50" s="185"/>
      <c r="HM50" s="185"/>
      <c r="HN50" s="185"/>
      <c r="HO50" s="185"/>
      <c r="HP50" s="185"/>
      <c r="HQ50" s="185"/>
      <c r="HR50" s="185"/>
      <c r="HS50" s="185"/>
      <c r="HT50" s="185"/>
      <c r="HU50" s="185"/>
      <c r="HV50" s="185"/>
      <c r="HW50" s="185"/>
      <c r="HX50" s="185"/>
      <c r="HY50" s="185"/>
      <c r="HZ50" s="185"/>
      <c r="IA50" s="185"/>
      <c r="IB50" s="185"/>
      <c r="IC50" s="185"/>
      <c r="ID50" s="185"/>
      <c r="IE50" s="185"/>
      <c r="IF50" s="185"/>
      <c r="IG50" s="185"/>
      <c r="IH50" s="185"/>
      <c r="II50" s="185"/>
      <c r="IJ50" s="185"/>
      <c r="IK50" s="185"/>
      <c r="IL50" s="185"/>
      <c r="IM50" s="185"/>
      <c r="IN50" s="185"/>
      <c r="IO50" s="185"/>
      <c r="IP50" s="185"/>
      <c r="IQ50" s="185"/>
      <c r="IR50" s="185"/>
      <c r="IS50" s="185"/>
      <c r="IT50" s="185"/>
      <c r="IU50" s="185"/>
      <c r="IV50" s="185"/>
      <c r="IW50" s="185"/>
      <c r="IX50" s="185"/>
      <c r="IY50" s="185"/>
      <c r="IZ50" s="185"/>
      <c r="JA50" s="185"/>
      <c r="JB50" s="185"/>
      <c r="JC50" s="185"/>
      <c r="JD50" s="185"/>
      <c r="JE50" s="185"/>
      <c r="JF50" s="185"/>
      <c r="JG50" s="185"/>
      <c r="JH50" s="185"/>
      <c r="JI50" s="185"/>
      <c r="JJ50" s="185"/>
      <c r="JK50" s="185"/>
      <c r="JL50" s="185"/>
      <c r="JM50" s="185"/>
      <c r="JN50" s="185"/>
      <c r="JO50" s="185"/>
      <c r="JP50" s="185"/>
      <c r="JQ50" s="185"/>
      <c r="JR50" s="185"/>
      <c r="JS50" s="185"/>
      <c r="JT50" s="185"/>
      <c r="JU50" s="185"/>
      <c r="JV50" s="185"/>
      <c r="JW50" s="185"/>
      <c r="JX50" s="185"/>
      <c r="JY50" s="185"/>
      <c r="JZ50" s="185"/>
      <c r="KA50" s="185"/>
      <c r="KB50" s="185"/>
      <c r="KC50" s="185"/>
      <c r="KD50" s="185"/>
      <c r="KE50" s="185"/>
      <c r="KF50" s="185"/>
      <c r="KG50" s="185"/>
      <c r="KH50" s="185"/>
      <c r="KI50" s="185"/>
      <c r="KJ50" s="185"/>
      <c r="KK50" s="185"/>
      <c r="KL50" s="185"/>
      <c r="KM50" s="185"/>
      <c r="KN50" s="185"/>
      <c r="KO50" s="185"/>
      <c r="KP50" s="185"/>
      <c r="KQ50" s="185"/>
      <c r="KR50" s="185"/>
      <c r="KS50" s="185"/>
      <c r="KT50" s="185"/>
      <c r="KU50" s="185"/>
      <c r="KV50" s="185"/>
      <c r="KW50" s="185"/>
      <c r="KX50" s="185"/>
      <c r="KY50" s="185"/>
      <c r="KZ50" s="185"/>
      <c r="LA50" s="185"/>
      <c r="LB50" s="185"/>
      <c r="LC50" s="185"/>
      <c r="LD50" s="185"/>
      <c r="LE50" s="185"/>
      <c r="LF50" s="185"/>
      <c r="LG50" s="185"/>
      <c r="LH50" s="185"/>
      <c r="LI50" s="185"/>
      <c r="LJ50" s="185"/>
      <c r="LK50" s="185"/>
      <c r="LL50" s="185"/>
      <c r="LM50" s="185"/>
      <c r="LN50" s="185"/>
      <c r="LO50" s="185"/>
      <c r="LP50" s="185"/>
      <c r="LQ50" s="185"/>
      <c r="LR50" s="185"/>
      <c r="LS50" s="185"/>
      <c r="LT50" s="185"/>
      <c r="LU50" s="185"/>
      <c r="LV50" s="185"/>
      <c r="LW50" s="185"/>
      <c r="LX50" s="185"/>
      <c r="LY50" s="185"/>
      <c r="LZ50" s="185"/>
      <c r="MA50" s="185"/>
      <c r="MB50" s="185"/>
      <c r="MC50" s="185"/>
      <c r="MD50" s="185"/>
      <c r="ME50" s="185"/>
      <c r="MF50" s="185"/>
      <c r="MG50" s="185"/>
      <c r="MH50" s="185"/>
      <c r="MI50" s="185"/>
      <c r="MJ50" s="185"/>
      <c r="MK50" s="185"/>
      <c r="ML50" s="185"/>
      <c r="MM50" s="185"/>
      <c r="MN50" s="185"/>
      <c r="MO50" s="185"/>
      <c r="MP50" s="185"/>
      <c r="MQ50" s="185"/>
      <c r="MR50" s="185"/>
      <c r="MS50" s="185"/>
      <c r="MT50" s="185"/>
      <c r="MU50" s="185"/>
      <c r="MV50" s="185"/>
      <c r="MW50" s="185"/>
      <c r="MX50" s="185"/>
      <c r="MY50" s="185"/>
      <c r="MZ50" s="185"/>
      <c r="NA50" s="185"/>
      <c r="NB50" s="185"/>
      <c r="NC50" s="185"/>
      <c r="ND50" s="185"/>
      <c r="NE50" s="185"/>
      <c r="NF50" s="185"/>
      <c r="NG50" s="185"/>
      <c r="NH50" s="185"/>
      <c r="NI50" s="185"/>
      <c r="NJ50" s="185"/>
      <c r="NK50" s="185"/>
      <c r="NL50" s="185"/>
      <c r="NM50" s="185"/>
      <c r="NN50" s="185"/>
      <c r="NO50" s="185"/>
    </row>
    <row r="51" ht="19.5" hidden="1" customHeight="1" outlineLevel="1">
      <c r="A51" s="220"/>
      <c r="B51" s="186" t="s">
        <v>288</v>
      </c>
      <c r="C51" s="224" t="str">
        <f t="shared" ref="C51:H51" si="15">INDEX($J51:$BK51,MATCH(C$42,$J$42:$BK$42,0))</f>
        <v/>
      </c>
      <c r="D51" s="224" t="str">
        <f t="shared" si="15"/>
        <v/>
      </c>
      <c r="E51" s="224" t="str">
        <f t="shared" si="15"/>
        <v/>
      </c>
      <c r="F51" s="224" t="str">
        <f t="shared" si="15"/>
        <v/>
      </c>
      <c r="G51" s="224" t="str">
        <f t="shared" si="15"/>
        <v/>
      </c>
      <c r="H51" s="224" t="str">
        <f t="shared" si="15"/>
        <v/>
      </c>
      <c r="I51" s="186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228"/>
      <c r="AG51" s="228"/>
      <c r="AH51" s="228"/>
      <c r="AI51" s="228"/>
      <c r="AJ51" s="228"/>
      <c r="AK51" s="228"/>
      <c r="AL51" s="228"/>
      <c r="AM51" s="228"/>
      <c r="AN51" s="228"/>
      <c r="AO51" s="228"/>
      <c r="AP51" s="228"/>
      <c r="AQ51" s="228"/>
      <c r="AR51" s="228"/>
      <c r="AS51" s="228"/>
      <c r="AT51" s="228"/>
      <c r="AU51" s="228"/>
      <c r="AV51" s="228"/>
      <c r="AW51" s="228"/>
      <c r="AX51" s="228"/>
      <c r="AY51" s="228"/>
      <c r="AZ51" s="228"/>
      <c r="BA51" s="228"/>
      <c r="BB51" s="228"/>
      <c r="BC51" s="228"/>
      <c r="BD51" s="228"/>
      <c r="BE51" s="228"/>
      <c r="BF51" s="228"/>
      <c r="BG51" s="228"/>
      <c r="BH51" s="228"/>
      <c r="BI51" s="228"/>
      <c r="BJ51" s="228"/>
      <c r="BK51" s="228"/>
      <c r="BL51" s="185"/>
      <c r="BM51" s="185"/>
      <c r="BN51" s="185"/>
      <c r="BO51" s="185"/>
      <c r="BP51" s="185"/>
      <c r="BQ51" s="185"/>
      <c r="BR51" s="185"/>
      <c r="BS51" s="185"/>
      <c r="BT51" s="185"/>
      <c r="BU51" s="185"/>
      <c r="BV51" s="185"/>
      <c r="BW51" s="185"/>
      <c r="BX51" s="185"/>
      <c r="BY51" s="185"/>
      <c r="BZ51" s="185"/>
      <c r="CA51" s="185"/>
      <c r="CB51" s="185"/>
      <c r="CC51" s="185"/>
      <c r="CD51" s="185"/>
      <c r="CE51" s="185"/>
      <c r="CF51" s="185"/>
      <c r="CG51" s="185"/>
      <c r="CH51" s="185"/>
      <c r="CI51" s="185"/>
      <c r="CJ51" s="185"/>
      <c r="CK51" s="185"/>
      <c r="CL51" s="185"/>
      <c r="CM51" s="185"/>
      <c r="CN51" s="185"/>
      <c r="CO51" s="185"/>
      <c r="CP51" s="185"/>
      <c r="CQ51" s="185"/>
      <c r="CR51" s="185"/>
      <c r="CS51" s="185"/>
      <c r="CT51" s="185"/>
      <c r="CU51" s="185"/>
      <c r="CV51" s="185"/>
      <c r="CW51" s="185"/>
      <c r="CX51" s="185"/>
      <c r="CY51" s="185"/>
      <c r="CZ51" s="185"/>
      <c r="DA51" s="185"/>
      <c r="DB51" s="185"/>
      <c r="DC51" s="185"/>
      <c r="DD51" s="185"/>
      <c r="DE51" s="185"/>
      <c r="DF51" s="185"/>
      <c r="DG51" s="185"/>
      <c r="DH51" s="185"/>
      <c r="DI51" s="185"/>
      <c r="DJ51" s="185"/>
      <c r="DK51" s="185"/>
      <c r="DL51" s="185"/>
      <c r="DM51" s="185"/>
      <c r="DN51" s="185"/>
      <c r="DO51" s="185"/>
      <c r="DP51" s="185"/>
      <c r="DQ51" s="185"/>
      <c r="DR51" s="185"/>
      <c r="DS51" s="185"/>
      <c r="DT51" s="185"/>
      <c r="DU51" s="185"/>
      <c r="DV51" s="185"/>
      <c r="DW51" s="185"/>
      <c r="DX51" s="185"/>
      <c r="DY51" s="185"/>
      <c r="DZ51" s="185"/>
      <c r="EA51" s="185"/>
      <c r="EB51" s="185"/>
      <c r="EC51" s="185"/>
      <c r="ED51" s="185"/>
      <c r="EE51" s="185"/>
      <c r="EF51" s="185"/>
      <c r="EG51" s="185"/>
      <c r="EH51" s="185"/>
      <c r="EI51" s="185"/>
      <c r="EJ51" s="185"/>
      <c r="EK51" s="185"/>
      <c r="EL51" s="185"/>
      <c r="EM51" s="185"/>
      <c r="EN51" s="185"/>
      <c r="EO51" s="185"/>
      <c r="EP51" s="185"/>
      <c r="EQ51" s="185"/>
      <c r="ER51" s="185"/>
      <c r="ES51" s="185"/>
      <c r="ET51" s="185"/>
      <c r="EU51" s="185"/>
      <c r="EV51" s="185"/>
      <c r="EW51" s="185"/>
      <c r="EX51" s="185"/>
      <c r="EY51" s="185"/>
      <c r="EZ51" s="185"/>
      <c r="FA51" s="185"/>
      <c r="FB51" s="185"/>
      <c r="FC51" s="185"/>
      <c r="FD51" s="185"/>
      <c r="FE51" s="185"/>
      <c r="FF51" s="185"/>
      <c r="FG51" s="185"/>
      <c r="FH51" s="185"/>
      <c r="FI51" s="185"/>
      <c r="FJ51" s="185"/>
      <c r="FK51" s="185"/>
      <c r="FL51" s="185"/>
      <c r="FM51" s="185"/>
      <c r="FN51" s="185"/>
      <c r="FO51" s="185"/>
      <c r="FP51" s="185"/>
      <c r="FQ51" s="185"/>
      <c r="FR51" s="185"/>
      <c r="FS51" s="185"/>
      <c r="FT51" s="185"/>
      <c r="FU51" s="185"/>
      <c r="FV51" s="185"/>
      <c r="FW51" s="185"/>
      <c r="FX51" s="185"/>
      <c r="FY51" s="185"/>
      <c r="FZ51" s="185"/>
      <c r="GA51" s="185"/>
      <c r="GB51" s="185"/>
      <c r="GC51" s="185"/>
      <c r="GD51" s="185"/>
      <c r="GE51" s="185"/>
      <c r="GF51" s="185"/>
      <c r="GG51" s="185"/>
      <c r="GH51" s="185"/>
      <c r="GI51" s="185"/>
      <c r="GJ51" s="185"/>
      <c r="GK51" s="185"/>
      <c r="GL51" s="185"/>
      <c r="GM51" s="185"/>
      <c r="GN51" s="185"/>
      <c r="GO51" s="185"/>
      <c r="GP51" s="185"/>
      <c r="GQ51" s="185"/>
      <c r="GR51" s="185"/>
      <c r="GS51" s="185"/>
      <c r="GT51" s="185"/>
      <c r="GU51" s="185"/>
      <c r="GV51" s="185"/>
      <c r="GW51" s="185"/>
      <c r="GX51" s="185"/>
      <c r="GY51" s="185"/>
      <c r="GZ51" s="185"/>
      <c r="HA51" s="185"/>
      <c r="HB51" s="185"/>
      <c r="HC51" s="185"/>
      <c r="HD51" s="185"/>
      <c r="HE51" s="185"/>
      <c r="HF51" s="185"/>
      <c r="HG51" s="185"/>
      <c r="HH51" s="185"/>
      <c r="HI51" s="185"/>
      <c r="HJ51" s="185"/>
      <c r="HK51" s="185"/>
      <c r="HL51" s="185"/>
      <c r="HM51" s="185"/>
      <c r="HN51" s="185"/>
      <c r="HO51" s="185"/>
      <c r="HP51" s="185"/>
      <c r="HQ51" s="185"/>
      <c r="HR51" s="185"/>
      <c r="HS51" s="185"/>
      <c r="HT51" s="185"/>
      <c r="HU51" s="185"/>
      <c r="HV51" s="185"/>
      <c r="HW51" s="185"/>
      <c r="HX51" s="185"/>
      <c r="HY51" s="185"/>
      <c r="HZ51" s="185"/>
      <c r="IA51" s="185"/>
      <c r="IB51" s="185"/>
      <c r="IC51" s="185"/>
      <c r="ID51" s="185"/>
      <c r="IE51" s="185"/>
      <c r="IF51" s="185"/>
      <c r="IG51" s="185"/>
      <c r="IH51" s="185"/>
      <c r="II51" s="185"/>
      <c r="IJ51" s="185"/>
      <c r="IK51" s="185"/>
      <c r="IL51" s="185"/>
      <c r="IM51" s="185"/>
      <c r="IN51" s="185"/>
      <c r="IO51" s="185"/>
      <c r="IP51" s="185"/>
      <c r="IQ51" s="185"/>
      <c r="IR51" s="185"/>
      <c r="IS51" s="185"/>
      <c r="IT51" s="185"/>
      <c r="IU51" s="185"/>
      <c r="IV51" s="185"/>
      <c r="IW51" s="185"/>
      <c r="IX51" s="185"/>
      <c r="IY51" s="185"/>
      <c r="IZ51" s="185"/>
      <c r="JA51" s="185"/>
      <c r="JB51" s="185"/>
      <c r="JC51" s="185"/>
      <c r="JD51" s="185"/>
      <c r="JE51" s="185"/>
      <c r="JF51" s="185"/>
      <c r="JG51" s="185"/>
      <c r="JH51" s="185"/>
      <c r="JI51" s="185"/>
      <c r="JJ51" s="185"/>
      <c r="JK51" s="185"/>
      <c r="JL51" s="185"/>
      <c r="JM51" s="185"/>
      <c r="JN51" s="185"/>
      <c r="JO51" s="185"/>
      <c r="JP51" s="185"/>
      <c r="JQ51" s="185"/>
      <c r="JR51" s="185"/>
      <c r="JS51" s="185"/>
      <c r="JT51" s="185"/>
      <c r="JU51" s="185"/>
      <c r="JV51" s="185"/>
      <c r="JW51" s="185"/>
      <c r="JX51" s="185"/>
      <c r="JY51" s="185"/>
      <c r="JZ51" s="185"/>
      <c r="KA51" s="185"/>
      <c r="KB51" s="185"/>
      <c r="KC51" s="185"/>
      <c r="KD51" s="185"/>
      <c r="KE51" s="185"/>
      <c r="KF51" s="185"/>
      <c r="KG51" s="185"/>
      <c r="KH51" s="185"/>
      <c r="KI51" s="185"/>
      <c r="KJ51" s="185"/>
      <c r="KK51" s="185"/>
      <c r="KL51" s="185"/>
      <c r="KM51" s="185"/>
      <c r="KN51" s="185"/>
      <c r="KO51" s="185"/>
      <c r="KP51" s="185"/>
      <c r="KQ51" s="185"/>
      <c r="KR51" s="185"/>
      <c r="KS51" s="185"/>
      <c r="KT51" s="185"/>
      <c r="KU51" s="185"/>
      <c r="KV51" s="185"/>
      <c r="KW51" s="185"/>
      <c r="KX51" s="185"/>
      <c r="KY51" s="185"/>
      <c r="KZ51" s="185"/>
      <c r="LA51" s="185"/>
      <c r="LB51" s="185"/>
      <c r="LC51" s="185"/>
      <c r="LD51" s="185"/>
      <c r="LE51" s="185"/>
      <c r="LF51" s="185"/>
      <c r="LG51" s="185"/>
      <c r="LH51" s="185"/>
      <c r="LI51" s="185"/>
      <c r="LJ51" s="185"/>
      <c r="LK51" s="185"/>
      <c r="LL51" s="185"/>
      <c r="LM51" s="185"/>
      <c r="LN51" s="185"/>
      <c r="LO51" s="185"/>
      <c r="LP51" s="185"/>
      <c r="LQ51" s="185"/>
      <c r="LR51" s="185"/>
      <c r="LS51" s="185"/>
      <c r="LT51" s="185"/>
      <c r="LU51" s="185"/>
      <c r="LV51" s="185"/>
      <c r="LW51" s="185"/>
      <c r="LX51" s="185"/>
      <c r="LY51" s="185"/>
      <c r="LZ51" s="185"/>
      <c r="MA51" s="185"/>
      <c r="MB51" s="185"/>
      <c r="MC51" s="185"/>
      <c r="MD51" s="185"/>
      <c r="ME51" s="185"/>
      <c r="MF51" s="185"/>
      <c r="MG51" s="185"/>
      <c r="MH51" s="185"/>
      <c r="MI51" s="185"/>
      <c r="MJ51" s="185"/>
      <c r="MK51" s="185"/>
      <c r="ML51" s="185"/>
      <c r="MM51" s="185"/>
      <c r="MN51" s="185"/>
      <c r="MO51" s="185"/>
      <c r="MP51" s="185"/>
      <c r="MQ51" s="185"/>
      <c r="MR51" s="185"/>
      <c r="MS51" s="185"/>
      <c r="MT51" s="185"/>
      <c r="MU51" s="185"/>
      <c r="MV51" s="185"/>
      <c r="MW51" s="185"/>
      <c r="MX51" s="185"/>
      <c r="MY51" s="185"/>
      <c r="MZ51" s="185"/>
      <c r="NA51" s="185"/>
      <c r="NB51" s="185"/>
      <c r="NC51" s="185"/>
      <c r="ND51" s="185"/>
      <c r="NE51" s="185"/>
      <c r="NF51" s="185"/>
      <c r="NG51" s="185"/>
      <c r="NH51" s="185"/>
      <c r="NI51" s="185"/>
      <c r="NJ51" s="185"/>
      <c r="NK51" s="185"/>
      <c r="NL51" s="185"/>
      <c r="NM51" s="185"/>
      <c r="NN51" s="185"/>
      <c r="NO51" s="185"/>
    </row>
    <row r="52" ht="19.5" hidden="1" customHeight="1" outlineLevel="1">
      <c r="A52" s="220"/>
      <c r="B52" s="229" t="s">
        <v>289</v>
      </c>
      <c r="C52" s="230">
        <f t="shared" ref="C52:H52" si="16">INDEX($J52:$BK52,MATCH(C$42,$J$42:$BK$42,0))</f>
        <v>-826238.1565</v>
      </c>
      <c r="D52" s="230">
        <f t="shared" si="16"/>
        <v>-892818.9306</v>
      </c>
      <c r="E52" s="230">
        <f t="shared" si="16"/>
        <v>-545628.3241</v>
      </c>
      <c r="F52" s="230">
        <f t="shared" si="16"/>
        <v>-309667.7312</v>
      </c>
      <c r="G52" s="230">
        <f t="shared" si="16"/>
        <v>-34176.17191</v>
      </c>
      <c r="H52" s="230">
        <f t="shared" si="16"/>
        <v>645722.3483</v>
      </c>
      <c r="I52" s="186"/>
      <c r="J52" s="230">
        <f t="shared" ref="J52:BK52" si="17">SUM(J49:J51)</f>
        <v>140649.6143</v>
      </c>
      <c r="K52" s="230">
        <f t="shared" si="17"/>
        <v>331016.1543</v>
      </c>
      <c r="L52" s="230">
        <f t="shared" si="17"/>
        <v>494671.7033</v>
      </c>
      <c r="M52" s="230">
        <f t="shared" si="17"/>
        <v>455642.6072</v>
      </c>
      <c r="N52" s="230">
        <f t="shared" si="17"/>
        <v>322816.4991</v>
      </c>
      <c r="O52" s="230">
        <f t="shared" si="17"/>
        <v>119535.8358</v>
      </c>
      <c r="P52" s="230">
        <f t="shared" si="17"/>
        <v>-83491.53208</v>
      </c>
      <c r="Q52" s="230">
        <f t="shared" si="17"/>
        <v>-306004.9399</v>
      </c>
      <c r="R52" s="230">
        <f t="shared" si="17"/>
        <v>-551075.2517</v>
      </c>
      <c r="S52" s="230">
        <f t="shared" si="17"/>
        <v>-707599.742</v>
      </c>
      <c r="T52" s="230">
        <f t="shared" si="17"/>
        <v>-830358.6409</v>
      </c>
      <c r="U52" s="230">
        <f t="shared" si="17"/>
        <v>-826238.1565</v>
      </c>
      <c r="V52" s="230">
        <f t="shared" si="17"/>
        <v>-857583.6233</v>
      </c>
      <c r="W52" s="230">
        <f t="shared" si="17"/>
        <v>-869995.6967</v>
      </c>
      <c r="X52" s="230">
        <f t="shared" si="17"/>
        <v>-892818.9306</v>
      </c>
      <c r="Y52" s="230">
        <f t="shared" si="17"/>
        <v>-744368.9617</v>
      </c>
      <c r="Z52" s="230">
        <f t="shared" si="17"/>
        <v>-631627.233</v>
      </c>
      <c r="AA52" s="230">
        <f t="shared" si="17"/>
        <v>-545628.3241</v>
      </c>
      <c r="AB52" s="230">
        <f t="shared" si="17"/>
        <v>-459294.163</v>
      </c>
      <c r="AC52" s="230">
        <f t="shared" si="17"/>
        <v>-380229.6729</v>
      </c>
      <c r="AD52" s="230">
        <f t="shared" si="17"/>
        <v>-309667.7312</v>
      </c>
      <c r="AE52" s="230">
        <f t="shared" si="17"/>
        <v>-242899.3869</v>
      </c>
      <c r="AF52" s="230">
        <f t="shared" si="17"/>
        <v>-162950.6391</v>
      </c>
      <c r="AG52" s="230">
        <f t="shared" si="17"/>
        <v>-34176.17191</v>
      </c>
      <c r="AH52" s="230">
        <f t="shared" si="17"/>
        <v>-50187.67418</v>
      </c>
      <c r="AI52" s="230">
        <f t="shared" si="17"/>
        <v>298545.8092</v>
      </c>
      <c r="AJ52" s="230">
        <f t="shared" si="17"/>
        <v>645722.3483</v>
      </c>
      <c r="AK52" s="230">
        <f t="shared" si="17"/>
        <v>991694.3797</v>
      </c>
      <c r="AL52" s="230">
        <f t="shared" si="17"/>
        <v>1330873.245</v>
      </c>
      <c r="AM52" s="230">
        <f t="shared" si="17"/>
        <v>1665046.987</v>
      </c>
      <c r="AN52" s="230">
        <f t="shared" si="17"/>
        <v>1999853.991</v>
      </c>
      <c r="AO52" s="230">
        <f t="shared" si="17"/>
        <v>2333732.202</v>
      </c>
      <c r="AP52" s="230">
        <f t="shared" si="17"/>
        <v>2666404.721</v>
      </c>
      <c r="AQ52" s="230">
        <f t="shared" si="17"/>
        <v>3044568.839</v>
      </c>
      <c r="AR52" s="230">
        <f t="shared" si="17"/>
        <v>3425892.746</v>
      </c>
      <c r="AS52" s="230">
        <f t="shared" si="17"/>
        <v>3817730.951</v>
      </c>
      <c r="AT52" s="230">
        <f t="shared" si="17"/>
        <v>4203403.875</v>
      </c>
      <c r="AU52" s="230">
        <f t="shared" si="17"/>
        <v>4232351.385</v>
      </c>
      <c r="AV52" s="230">
        <f t="shared" si="17"/>
        <v>4259388.647</v>
      </c>
      <c r="AW52" s="230">
        <f t="shared" si="17"/>
        <v>4284815.101</v>
      </c>
      <c r="AX52" s="230">
        <f t="shared" si="17"/>
        <v>4303510.171</v>
      </c>
      <c r="AY52" s="230">
        <f t="shared" si="17"/>
        <v>4317157.757</v>
      </c>
      <c r="AZ52" s="230">
        <f t="shared" si="17"/>
        <v>4330865.683</v>
      </c>
      <c r="BA52" s="230">
        <f t="shared" si="17"/>
        <v>4343206.353</v>
      </c>
      <c r="BB52" s="230">
        <f t="shared" si="17"/>
        <v>4353953.54</v>
      </c>
      <c r="BC52" s="230">
        <f t="shared" si="17"/>
        <v>4371133.093</v>
      </c>
      <c r="BD52" s="230">
        <f t="shared" si="17"/>
        <v>4390787.225</v>
      </c>
      <c r="BE52" s="230">
        <f t="shared" si="17"/>
        <v>4419638.193</v>
      </c>
      <c r="BF52" s="230">
        <f t="shared" si="17"/>
        <v>4469137.308</v>
      </c>
      <c r="BG52" s="230">
        <f t="shared" si="17"/>
        <v>4525178.497</v>
      </c>
      <c r="BH52" s="230">
        <f t="shared" si="17"/>
        <v>4577756.286</v>
      </c>
      <c r="BI52" s="230">
        <f t="shared" si="17"/>
        <v>4627413.581</v>
      </c>
      <c r="BJ52" s="230">
        <f t="shared" si="17"/>
        <v>4664866.452</v>
      </c>
      <c r="BK52" s="230">
        <f t="shared" si="17"/>
        <v>4693167.916</v>
      </c>
      <c r="BL52" s="185"/>
      <c r="BM52" s="185"/>
      <c r="BN52" s="185"/>
      <c r="BO52" s="185"/>
      <c r="BP52" s="185"/>
      <c r="BQ52" s="185"/>
      <c r="BR52" s="185"/>
      <c r="BS52" s="185"/>
      <c r="BT52" s="185"/>
      <c r="BU52" s="185"/>
      <c r="BV52" s="185"/>
      <c r="BW52" s="185"/>
      <c r="BX52" s="185"/>
      <c r="BY52" s="185"/>
      <c r="BZ52" s="185"/>
      <c r="CA52" s="185"/>
      <c r="CB52" s="185"/>
      <c r="CC52" s="185"/>
      <c r="CD52" s="185"/>
      <c r="CE52" s="185"/>
      <c r="CF52" s="185"/>
      <c r="CG52" s="185"/>
      <c r="CH52" s="185"/>
      <c r="CI52" s="185"/>
      <c r="CJ52" s="185"/>
      <c r="CK52" s="185"/>
      <c r="CL52" s="185"/>
      <c r="CM52" s="185"/>
      <c r="CN52" s="185"/>
      <c r="CO52" s="185"/>
      <c r="CP52" s="185"/>
      <c r="CQ52" s="185"/>
      <c r="CR52" s="185"/>
      <c r="CS52" s="185"/>
      <c r="CT52" s="185"/>
      <c r="CU52" s="185"/>
      <c r="CV52" s="185"/>
      <c r="CW52" s="185"/>
      <c r="CX52" s="185"/>
      <c r="CY52" s="185"/>
      <c r="CZ52" s="185"/>
      <c r="DA52" s="185"/>
      <c r="DB52" s="185"/>
      <c r="DC52" s="185"/>
      <c r="DD52" s="185"/>
      <c r="DE52" s="185"/>
      <c r="DF52" s="185"/>
      <c r="DG52" s="185"/>
      <c r="DH52" s="185"/>
      <c r="DI52" s="185"/>
      <c r="DJ52" s="185"/>
      <c r="DK52" s="185"/>
      <c r="DL52" s="185"/>
      <c r="DM52" s="185"/>
      <c r="DN52" s="185"/>
      <c r="DO52" s="185"/>
      <c r="DP52" s="185"/>
      <c r="DQ52" s="185"/>
      <c r="DR52" s="185"/>
      <c r="DS52" s="185"/>
      <c r="DT52" s="185"/>
      <c r="DU52" s="185"/>
      <c r="DV52" s="185"/>
      <c r="DW52" s="185"/>
      <c r="DX52" s="185"/>
      <c r="DY52" s="185"/>
      <c r="DZ52" s="185"/>
      <c r="EA52" s="185"/>
      <c r="EB52" s="185"/>
      <c r="EC52" s="185"/>
      <c r="ED52" s="185"/>
      <c r="EE52" s="185"/>
      <c r="EF52" s="185"/>
      <c r="EG52" s="185"/>
      <c r="EH52" s="185"/>
      <c r="EI52" s="185"/>
      <c r="EJ52" s="185"/>
      <c r="EK52" s="185"/>
      <c r="EL52" s="185"/>
      <c r="EM52" s="185"/>
      <c r="EN52" s="185"/>
      <c r="EO52" s="185"/>
      <c r="EP52" s="185"/>
      <c r="EQ52" s="185"/>
      <c r="ER52" s="185"/>
      <c r="ES52" s="185"/>
      <c r="ET52" s="185"/>
      <c r="EU52" s="185"/>
      <c r="EV52" s="185"/>
      <c r="EW52" s="185"/>
      <c r="EX52" s="185"/>
      <c r="EY52" s="185"/>
      <c r="EZ52" s="185"/>
      <c r="FA52" s="185"/>
      <c r="FB52" s="185"/>
      <c r="FC52" s="185"/>
      <c r="FD52" s="185"/>
      <c r="FE52" s="185"/>
      <c r="FF52" s="185"/>
      <c r="FG52" s="185"/>
      <c r="FH52" s="185"/>
      <c r="FI52" s="185"/>
      <c r="FJ52" s="185"/>
      <c r="FK52" s="185"/>
      <c r="FL52" s="185"/>
      <c r="FM52" s="185"/>
      <c r="FN52" s="185"/>
      <c r="FO52" s="185"/>
      <c r="FP52" s="185"/>
      <c r="FQ52" s="185"/>
      <c r="FR52" s="185"/>
      <c r="FS52" s="185"/>
      <c r="FT52" s="185"/>
      <c r="FU52" s="185"/>
      <c r="FV52" s="185"/>
      <c r="FW52" s="185"/>
      <c r="FX52" s="185"/>
      <c r="FY52" s="185"/>
      <c r="FZ52" s="185"/>
      <c r="GA52" s="185"/>
      <c r="GB52" s="185"/>
      <c r="GC52" s="185"/>
      <c r="GD52" s="185"/>
      <c r="GE52" s="185"/>
      <c r="GF52" s="185"/>
      <c r="GG52" s="185"/>
      <c r="GH52" s="185"/>
      <c r="GI52" s="185"/>
      <c r="GJ52" s="185"/>
      <c r="GK52" s="185"/>
      <c r="GL52" s="185"/>
      <c r="GM52" s="185"/>
      <c r="GN52" s="185"/>
      <c r="GO52" s="185"/>
      <c r="GP52" s="185"/>
      <c r="GQ52" s="185"/>
      <c r="GR52" s="185"/>
      <c r="GS52" s="185"/>
      <c r="GT52" s="185"/>
      <c r="GU52" s="185"/>
      <c r="GV52" s="185"/>
      <c r="GW52" s="185"/>
      <c r="GX52" s="185"/>
      <c r="GY52" s="185"/>
      <c r="GZ52" s="185"/>
      <c r="HA52" s="185"/>
      <c r="HB52" s="185"/>
      <c r="HC52" s="185"/>
      <c r="HD52" s="185"/>
      <c r="HE52" s="185"/>
      <c r="HF52" s="185"/>
      <c r="HG52" s="185"/>
      <c r="HH52" s="185"/>
      <c r="HI52" s="185"/>
      <c r="HJ52" s="185"/>
      <c r="HK52" s="185"/>
      <c r="HL52" s="185"/>
      <c r="HM52" s="185"/>
      <c r="HN52" s="185"/>
      <c r="HO52" s="185"/>
      <c r="HP52" s="185"/>
      <c r="HQ52" s="185"/>
      <c r="HR52" s="185"/>
      <c r="HS52" s="185"/>
      <c r="HT52" s="185"/>
      <c r="HU52" s="185"/>
      <c r="HV52" s="185"/>
      <c r="HW52" s="185"/>
      <c r="HX52" s="185"/>
      <c r="HY52" s="185"/>
      <c r="HZ52" s="185"/>
      <c r="IA52" s="185"/>
      <c r="IB52" s="185"/>
      <c r="IC52" s="185"/>
      <c r="ID52" s="185"/>
      <c r="IE52" s="185"/>
      <c r="IF52" s="185"/>
      <c r="IG52" s="185"/>
      <c r="IH52" s="185"/>
      <c r="II52" s="185"/>
      <c r="IJ52" s="185"/>
      <c r="IK52" s="185"/>
      <c r="IL52" s="185"/>
      <c r="IM52" s="185"/>
      <c r="IN52" s="185"/>
      <c r="IO52" s="185"/>
      <c r="IP52" s="185"/>
      <c r="IQ52" s="185"/>
      <c r="IR52" s="185"/>
      <c r="IS52" s="185"/>
      <c r="IT52" s="185"/>
      <c r="IU52" s="185"/>
      <c r="IV52" s="185"/>
      <c r="IW52" s="185"/>
      <c r="IX52" s="185"/>
      <c r="IY52" s="185"/>
      <c r="IZ52" s="185"/>
      <c r="JA52" s="185"/>
      <c r="JB52" s="185"/>
      <c r="JC52" s="185"/>
      <c r="JD52" s="185"/>
      <c r="JE52" s="185"/>
      <c r="JF52" s="185"/>
      <c r="JG52" s="185"/>
      <c r="JH52" s="185"/>
      <c r="JI52" s="185"/>
      <c r="JJ52" s="185"/>
      <c r="JK52" s="185"/>
      <c r="JL52" s="185"/>
      <c r="JM52" s="185"/>
      <c r="JN52" s="185"/>
      <c r="JO52" s="185"/>
      <c r="JP52" s="185"/>
      <c r="JQ52" s="185"/>
      <c r="JR52" s="185"/>
      <c r="JS52" s="185"/>
      <c r="JT52" s="185"/>
      <c r="JU52" s="185"/>
      <c r="JV52" s="185"/>
      <c r="JW52" s="185"/>
      <c r="JX52" s="185"/>
      <c r="JY52" s="185"/>
      <c r="JZ52" s="185"/>
      <c r="KA52" s="185"/>
      <c r="KB52" s="185"/>
      <c r="KC52" s="185"/>
      <c r="KD52" s="185"/>
      <c r="KE52" s="185"/>
      <c r="KF52" s="185"/>
      <c r="KG52" s="185"/>
      <c r="KH52" s="185"/>
      <c r="KI52" s="185"/>
      <c r="KJ52" s="185"/>
      <c r="KK52" s="185"/>
      <c r="KL52" s="185"/>
      <c r="KM52" s="185"/>
      <c r="KN52" s="185"/>
      <c r="KO52" s="185"/>
      <c r="KP52" s="185"/>
      <c r="KQ52" s="185"/>
      <c r="KR52" s="185"/>
      <c r="KS52" s="185"/>
      <c r="KT52" s="185"/>
      <c r="KU52" s="185"/>
      <c r="KV52" s="185"/>
      <c r="KW52" s="185"/>
      <c r="KX52" s="185"/>
      <c r="KY52" s="185"/>
      <c r="KZ52" s="185"/>
      <c r="LA52" s="185"/>
      <c r="LB52" s="185"/>
      <c r="LC52" s="185"/>
      <c r="LD52" s="185"/>
      <c r="LE52" s="185"/>
      <c r="LF52" s="185"/>
      <c r="LG52" s="185"/>
      <c r="LH52" s="185"/>
      <c r="LI52" s="185"/>
      <c r="LJ52" s="185"/>
      <c r="LK52" s="185"/>
      <c r="LL52" s="185"/>
      <c r="LM52" s="185"/>
      <c r="LN52" s="185"/>
      <c r="LO52" s="185"/>
      <c r="LP52" s="185"/>
      <c r="LQ52" s="185"/>
      <c r="LR52" s="185"/>
      <c r="LS52" s="185"/>
      <c r="LT52" s="185"/>
      <c r="LU52" s="185"/>
      <c r="LV52" s="185"/>
      <c r="LW52" s="185"/>
      <c r="LX52" s="185"/>
      <c r="LY52" s="185"/>
      <c r="LZ52" s="185"/>
      <c r="MA52" s="185"/>
      <c r="MB52" s="185"/>
      <c r="MC52" s="185"/>
      <c r="MD52" s="185"/>
      <c r="ME52" s="185"/>
      <c r="MF52" s="185"/>
      <c r="MG52" s="185"/>
      <c r="MH52" s="185"/>
      <c r="MI52" s="185"/>
      <c r="MJ52" s="185"/>
      <c r="MK52" s="185"/>
      <c r="ML52" s="185"/>
      <c r="MM52" s="185"/>
      <c r="MN52" s="185"/>
      <c r="MO52" s="185"/>
      <c r="MP52" s="185"/>
      <c r="MQ52" s="185"/>
      <c r="MR52" s="185"/>
      <c r="MS52" s="185"/>
      <c r="MT52" s="185"/>
      <c r="MU52" s="185"/>
      <c r="MV52" s="185"/>
      <c r="MW52" s="185"/>
      <c r="MX52" s="185"/>
      <c r="MY52" s="185"/>
      <c r="MZ52" s="185"/>
      <c r="NA52" s="185"/>
      <c r="NB52" s="185"/>
      <c r="NC52" s="185"/>
      <c r="ND52" s="185"/>
      <c r="NE52" s="185"/>
      <c r="NF52" s="185"/>
      <c r="NG52" s="185"/>
      <c r="NH52" s="185"/>
      <c r="NI52" s="185"/>
      <c r="NJ52" s="185"/>
      <c r="NK52" s="185"/>
      <c r="NL52" s="185"/>
      <c r="NM52" s="185"/>
      <c r="NN52" s="185"/>
      <c r="NO52" s="185"/>
    </row>
    <row r="53" ht="19.5" hidden="1" customHeight="1" outlineLevel="1">
      <c r="A53" s="220"/>
      <c r="B53" s="186" t="s">
        <v>290</v>
      </c>
      <c r="C53" s="224">
        <f t="shared" ref="C53:H53" si="18">INDEX($J53:$BK53,MATCH(C$42,$J$42:$BK$42,0))</f>
        <v>-34176.17191</v>
      </c>
      <c r="D53" s="224">
        <f t="shared" si="18"/>
        <v>645722.3483</v>
      </c>
      <c r="E53" s="224">
        <f t="shared" si="18"/>
        <v>1665046.987</v>
      </c>
      <c r="F53" s="224">
        <f t="shared" si="18"/>
        <v>2666404.721</v>
      </c>
      <c r="G53" s="224">
        <f t="shared" si="18"/>
        <v>3817730.951</v>
      </c>
      <c r="H53" s="224">
        <f t="shared" si="18"/>
        <v>4259388.647</v>
      </c>
      <c r="I53" s="186"/>
      <c r="J53" s="230">
        <f t="shared" ref="J53:BK53" si="19">SUM(J47:J48,J51)</f>
        <v>-857583.6233</v>
      </c>
      <c r="K53" s="230">
        <f t="shared" si="19"/>
        <v>-869995.6967</v>
      </c>
      <c r="L53" s="230">
        <f t="shared" si="19"/>
        <v>-892818.9306</v>
      </c>
      <c r="M53" s="230">
        <f t="shared" si="19"/>
        <v>-744368.9617</v>
      </c>
      <c r="N53" s="230">
        <f t="shared" si="19"/>
        <v>-631627.233</v>
      </c>
      <c r="O53" s="230">
        <f t="shared" si="19"/>
        <v>-545628.3241</v>
      </c>
      <c r="P53" s="230">
        <f t="shared" si="19"/>
        <v>-459294.163</v>
      </c>
      <c r="Q53" s="230">
        <f t="shared" si="19"/>
        <v>-380229.6729</v>
      </c>
      <c r="R53" s="230">
        <f t="shared" si="19"/>
        <v>-309667.7312</v>
      </c>
      <c r="S53" s="230">
        <f t="shared" si="19"/>
        <v>-242899.3869</v>
      </c>
      <c r="T53" s="230">
        <f t="shared" si="19"/>
        <v>-162950.6391</v>
      </c>
      <c r="U53" s="230">
        <f t="shared" si="19"/>
        <v>-34176.17191</v>
      </c>
      <c r="V53" s="230">
        <f t="shared" si="19"/>
        <v>-50187.67418</v>
      </c>
      <c r="W53" s="230">
        <f t="shared" si="19"/>
        <v>298545.8092</v>
      </c>
      <c r="X53" s="230">
        <f t="shared" si="19"/>
        <v>645722.3483</v>
      </c>
      <c r="Y53" s="230">
        <f t="shared" si="19"/>
        <v>991694.3797</v>
      </c>
      <c r="Z53" s="230">
        <f t="shared" si="19"/>
        <v>1330873.245</v>
      </c>
      <c r="AA53" s="230">
        <f t="shared" si="19"/>
        <v>1665046.987</v>
      </c>
      <c r="AB53" s="230">
        <f t="shared" si="19"/>
        <v>1999853.991</v>
      </c>
      <c r="AC53" s="230">
        <f t="shared" si="19"/>
        <v>2333732.202</v>
      </c>
      <c r="AD53" s="230">
        <f t="shared" si="19"/>
        <v>2666404.721</v>
      </c>
      <c r="AE53" s="230">
        <f t="shared" si="19"/>
        <v>3044568.839</v>
      </c>
      <c r="AF53" s="230">
        <f t="shared" si="19"/>
        <v>3425892.746</v>
      </c>
      <c r="AG53" s="230">
        <f t="shared" si="19"/>
        <v>3817730.951</v>
      </c>
      <c r="AH53" s="230">
        <f t="shared" si="19"/>
        <v>4203403.875</v>
      </c>
      <c r="AI53" s="230">
        <f t="shared" si="19"/>
        <v>4232351.385</v>
      </c>
      <c r="AJ53" s="230">
        <f t="shared" si="19"/>
        <v>4259388.647</v>
      </c>
      <c r="AK53" s="230">
        <f t="shared" si="19"/>
        <v>4284815.101</v>
      </c>
      <c r="AL53" s="230">
        <f t="shared" si="19"/>
        <v>4303510.171</v>
      </c>
      <c r="AM53" s="230">
        <f t="shared" si="19"/>
        <v>4317157.757</v>
      </c>
      <c r="AN53" s="230">
        <f t="shared" si="19"/>
        <v>4330865.683</v>
      </c>
      <c r="AO53" s="230">
        <f t="shared" si="19"/>
        <v>4343206.353</v>
      </c>
      <c r="AP53" s="230">
        <f t="shared" si="19"/>
        <v>4353953.54</v>
      </c>
      <c r="AQ53" s="230">
        <f t="shared" si="19"/>
        <v>4371133.093</v>
      </c>
      <c r="AR53" s="230">
        <f t="shared" si="19"/>
        <v>4390787.225</v>
      </c>
      <c r="AS53" s="230">
        <f t="shared" si="19"/>
        <v>4419638.193</v>
      </c>
      <c r="AT53" s="230">
        <f t="shared" si="19"/>
        <v>4469137.308</v>
      </c>
      <c r="AU53" s="230">
        <f t="shared" si="19"/>
        <v>4525178.497</v>
      </c>
      <c r="AV53" s="230">
        <f t="shared" si="19"/>
        <v>4577756.286</v>
      </c>
      <c r="AW53" s="230">
        <f t="shared" si="19"/>
        <v>4627413.581</v>
      </c>
      <c r="AX53" s="230">
        <f t="shared" si="19"/>
        <v>4664866.452</v>
      </c>
      <c r="AY53" s="230">
        <f t="shared" si="19"/>
        <v>4693167.916</v>
      </c>
      <c r="AZ53" s="230">
        <f t="shared" si="19"/>
        <v>4721578.782</v>
      </c>
      <c r="BA53" s="230">
        <f t="shared" si="19"/>
        <v>4747510.725</v>
      </c>
      <c r="BB53" s="230">
        <f t="shared" si="19"/>
        <v>4770553.585</v>
      </c>
      <c r="BC53" s="230">
        <f t="shared" si="19"/>
        <v>4805258.728</v>
      </c>
      <c r="BD53" s="230">
        <f t="shared" si="19"/>
        <v>4844450.438</v>
      </c>
      <c r="BE53" s="230">
        <f t="shared" si="19"/>
        <v>4900316.592</v>
      </c>
      <c r="BF53" s="230">
        <f t="shared" si="19"/>
        <v>4912562.06</v>
      </c>
      <c r="BG53" s="230">
        <f t="shared" si="19"/>
        <v>4926868.162</v>
      </c>
      <c r="BH53" s="230">
        <f t="shared" si="19"/>
        <v>4940083.357</v>
      </c>
      <c r="BI53" s="230">
        <f t="shared" si="19"/>
        <v>4952378.648</v>
      </c>
      <c r="BJ53" s="230">
        <f t="shared" si="19"/>
        <v>4960829.769</v>
      </c>
      <c r="BK53" s="230">
        <f t="shared" si="19"/>
        <v>4966398.363</v>
      </c>
      <c r="BL53" s="185"/>
      <c r="BM53" s="185"/>
      <c r="BN53" s="185"/>
      <c r="BO53" s="185"/>
      <c r="BP53" s="185"/>
      <c r="BQ53" s="185"/>
      <c r="BR53" s="185"/>
      <c r="BS53" s="185"/>
      <c r="BT53" s="185"/>
      <c r="BU53" s="185"/>
      <c r="BV53" s="185"/>
      <c r="BW53" s="185"/>
      <c r="BX53" s="185"/>
      <c r="BY53" s="185"/>
      <c r="BZ53" s="185"/>
      <c r="CA53" s="185"/>
      <c r="CB53" s="185"/>
      <c r="CC53" s="185"/>
      <c r="CD53" s="185"/>
      <c r="CE53" s="185"/>
      <c r="CF53" s="185"/>
      <c r="CG53" s="185"/>
      <c r="CH53" s="185"/>
      <c r="CI53" s="185"/>
      <c r="CJ53" s="185"/>
      <c r="CK53" s="185"/>
      <c r="CL53" s="185"/>
      <c r="CM53" s="185"/>
      <c r="CN53" s="185"/>
      <c r="CO53" s="185"/>
      <c r="CP53" s="185"/>
      <c r="CQ53" s="185"/>
      <c r="CR53" s="185"/>
      <c r="CS53" s="185"/>
      <c r="CT53" s="185"/>
      <c r="CU53" s="185"/>
      <c r="CV53" s="185"/>
      <c r="CW53" s="185"/>
      <c r="CX53" s="185"/>
      <c r="CY53" s="185"/>
      <c r="CZ53" s="185"/>
      <c r="DA53" s="185"/>
      <c r="DB53" s="185"/>
      <c r="DC53" s="185"/>
      <c r="DD53" s="185"/>
      <c r="DE53" s="185"/>
      <c r="DF53" s="185"/>
      <c r="DG53" s="185"/>
      <c r="DH53" s="185"/>
      <c r="DI53" s="185"/>
      <c r="DJ53" s="185"/>
      <c r="DK53" s="185"/>
      <c r="DL53" s="185"/>
      <c r="DM53" s="185"/>
      <c r="DN53" s="185"/>
      <c r="DO53" s="185"/>
      <c r="DP53" s="185"/>
      <c r="DQ53" s="185"/>
      <c r="DR53" s="185"/>
      <c r="DS53" s="185"/>
      <c r="DT53" s="185"/>
      <c r="DU53" s="185"/>
      <c r="DV53" s="185"/>
      <c r="DW53" s="185"/>
      <c r="DX53" s="185"/>
      <c r="DY53" s="185"/>
      <c r="DZ53" s="185"/>
      <c r="EA53" s="185"/>
      <c r="EB53" s="185"/>
      <c r="EC53" s="185"/>
      <c r="ED53" s="185"/>
      <c r="EE53" s="185"/>
      <c r="EF53" s="185"/>
      <c r="EG53" s="185"/>
      <c r="EH53" s="185"/>
      <c r="EI53" s="185"/>
      <c r="EJ53" s="185"/>
      <c r="EK53" s="185"/>
      <c r="EL53" s="185"/>
      <c r="EM53" s="185"/>
      <c r="EN53" s="185"/>
      <c r="EO53" s="185"/>
      <c r="EP53" s="185"/>
      <c r="EQ53" s="185"/>
      <c r="ER53" s="185"/>
      <c r="ES53" s="185"/>
      <c r="ET53" s="185"/>
      <c r="EU53" s="185"/>
      <c r="EV53" s="185"/>
      <c r="EW53" s="185"/>
      <c r="EX53" s="185"/>
      <c r="EY53" s="185"/>
      <c r="EZ53" s="185"/>
      <c r="FA53" s="185"/>
      <c r="FB53" s="185"/>
      <c r="FC53" s="185"/>
      <c r="FD53" s="185"/>
      <c r="FE53" s="185"/>
      <c r="FF53" s="185"/>
      <c r="FG53" s="185"/>
      <c r="FH53" s="185"/>
      <c r="FI53" s="185"/>
      <c r="FJ53" s="185"/>
      <c r="FK53" s="185"/>
      <c r="FL53" s="185"/>
      <c r="FM53" s="185"/>
      <c r="FN53" s="185"/>
      <c r="FO53" s="185"/>
      <c r="FP53" s="185"/>
      <c r="FQ53" s="185"/>
      <c r="FR53" s="185"/>
      <c r="FS53" s="185"/>
      <c r="FT53" s="185"/>
      <c r="FU53" s="185"/>
      <c r="FV53" s="185"/>
      <c r="FW53" s="185"/>
      <c r="FX53" s="185"/>
      <c r="FY53" s="185"/>
      <c r="FZ53" s="185"/>
      <c r="GA53" s="185"/>
      <c r="GB53" s="185"/>
      <c r="GC53" s="185"/>
      <c r="GD53" s="185"/>
      <c r="GE53" s="185"/>
      <c r="GF53" s="185"/>
      <c r="GG53" s="185"/>
      <c r="GH53" s="185"/>
      <c r="GI53" s="185"/>
      <c r="GJ53" s="185"/>
      <c r="GK53" s="185"/>
      <c r="GL53" s="185"/>
      <c r="GM53" s="185"/>
      <c r="GN53" s="185"/>
      <c r="GO53" s="185"/>
      <c r="GP53" s="185"/>
      <c r="GQ53" s="185"/>
      <c r="GR53" s="185"/>
      <c r="GS53" s="185"/>
      <c r="GT53" s="185"/>
      <c r="GU53" s="185"/>
      <c r="GV53" s="185"/>
      <c r="GW53" s="185"/>
      <c r="GX53" s="185"/>
      <c r="GY53" s="185"/>
      <c r="GZ53" s="185"/>
      <c r="HA53" s="185"/>
      <c r="HB53" s="185"/>
      <c r="HC53" s="185"/>
      <c r="HD53" s="185"/>
      <c r="HE53" s="185"/>
      <c r="HF53" s="185"/>
      <c r="HG53" s="185"/>
      <c r="HH53" s="185"/>
      <c r="HI53" s="185"/>
      <c r="HJ53" s="185"/>
      <c r="HK53" s="185"/>
      <c r="HL53" s="185"/>
      <c r="HM53" s="185"/>
      <c r="HN53" s="185"/>
      <c r="HO53" s="185"/>
      <c r="HP53" s="185"/>
      <c r="HQ53" s="185"/>
      <c r="HR53" s="185"/>
      <c r="HS53" s="185"/>
      <c r="HT53" s="185"/>
      <c r="HU53" s="185"/>
      <c r="HV53" s="185"/>
      <c r="HW53" s="185"/>
      <c r="HX53" s="185"/>
      <c r="HY53" s="185"/>
      <c r="HZ53" s="185"/>
      <c r="IA53" s="185"/>
      <c r="IB53" s="185"/>
      <c r="IC53" s="185"/>
      <c r="ID53" s="185"/>
      <c r="IE53" s="185"/>
      <c r="IF53" s="185"/>
      <c r="IG53" s="185"/>
      <c r="IH53" s="185"/>
      <c r="II53" s="185"/>
      <c r="IJ53" s="185"/>
      <c r="IK53" s="185"/>
      <c r="IL53" s="185"/>
      <c r="IM53" s="185"/>
      <c r="IN53" s="185"/>
      <c r="IO53" s="185"/>
      <c r="IP53" s="185"/>
      <c r="IQ53" s="185"/>
      <c r="IR53" s="185"/>
      <c r="IS53" s="185"/>
      <c r="IT53" s="185"/>
      <c r="IU53" s="185"/>
      <c r="IV53" s="185"/>
      <c r="IW53" s="185"/>
      <c r="IX53" s="185"/>
      <c r="IY53" s="185"/>
      <c r="IZ53" s="185"/>
      <c r="JA53" s="185"/>
      <c r="JB53" s="185"/>
      <c r="JC53" s="185"/>
      <c r="JD53" s="185"/>
      <c r="JE53" s="185"/>
      <c r="JF53" s="185"/>
      <c r="JG53" s="185"/>
      <c r="JH53" s="185"/>
      <c r="JI53" s="185"/>
      <c r="JJ53" s="185"/>
      <c r="JK53" s="185"/>
      <c r="JL53" s="185"/>
      <c r="JM53" s="185"/>
      <c r="JN53" s="185"/>
      <c r="JO53" s="185"/>
      <c r="JP53" s="185"/>
      <c r="JQ53" s="185"/>
      <c r="JR53" s="185"/>
      <c r="JS53" s="185"/>
      <c r="JT53" s="185"/>
      <c r="JU53" s="185"/>
      <c r="JV53" s="185"/>
      <c r="JW53" s="185"/>
      <c r="JX53" s="185"/>
      <c r="JY53" s="185"/>
      <c r="JZ53" s="185"/>
      <c r="KA53" s="185"/>
      <c r="KB53" s="185"/>
      <c r="KC53" s="185"/>
      <c r="KD53" s="185"/>
      <c r="KE53" s="185"/>
      <c r="KF53" s="185"/>
      <c r="KG53" s="185"/>
      <c r="KH53" s="185"/>
      <c r="KI53" s="185"/>
      <c r="KJ53" s="185"/>
      <c r="KK53" s="185"/>
      <c r="KL53" s="185"/>
      <c r="KM53" s="185"/>
      <c r="KN53" s="185"/>
      <c r="KO53" s="185"/>
      <c r="KP53" s="185"/>
      <c r="KQ53" s="185"/>
      <c r="KR53" s="185"/>
      <c r="KS53" s="185"/>
      <c r="KT53" s="185"/>
      <c r="KU53" s="185"/>
      <c r="KV53" s="185"/>
      <c r="KW53" s="185"/>
      <c r="KX53" s="185"/>
      <c r="KY53" s="185"/>
      <c r="KZ53" s="185"/>
      <c r="LA53" s="185"/>
      <c r="LB53" s="185"/>
      <c r="LC53" s="185"/>
      <c r="LD53" s="185"/>
      <c r="LE53" s="185"/>
      <c r="LF53" s="185"/>
      <c r="LG53" s="185"/>
      <c r="LH53" s="185"/>
      <c r="LI53" s="185"/>
      <c r="LJ53" s="185"/>
      <c r="LK53" s="185"/>
      <c r="LL53" s="185"/>
      <c r="LM53" s="185"/>
      <c r="LN53" s="185"/>
      <c r="LO53" s="185"/>
      <c r="LP53" s="185"/>
      <c r="LQ53" s="185"/>
      <c r="LR53" s="185"/>
      <c r="LS53" s="185"/>
      <c r="LT53" s="185"/>
      <c r="LU53" s="185"/>
      <c r="LV53" s="185"/>
      <c r="LW53" s="185"/>
      <c r="LX53" s="185"/>
      <c r="LY53" s="185"/>
      <c r="LZ53" s="185"/>
      <c r="MA53" s="185"/>
      <c r="MB53" s="185"/>
      <c r="MC53" s="185"/>
      <c r="MD53" s="185"/>
      <c r="ME53" s="185"/>
      <c r="MF53" s="185"/>
      <c r="MG53" s="185"/>
      <c r="MH53" s="185"/>
      <c r="MI53" s="185"/>
      <c r="MJ53" s="185"/>
      <c r="MK53" s="185"/>
      <c r="ML53" s="185"/>
      <c r="MM53" s="185"/>
      <c r="MN53" s="185"/>
      <c r="MO53" s="185"/>
      <c r="MP53" s="185"/>
      <c r="MQ53" s="185"/>
      <c r="MR53" s="185"/>
      <c r="MS53" s="185"/>
      <c r="MT53" s="185"/>
      <c r="MU53" s="185"/>
      <c r="MV53" s="185"/>
      <c r="MW53" s="185"/>
      <c r="MX53" s="185"/>
      <c r="MY53" s="185"/>
      <c r="MZ53" s="185"/>
      <c r="NA53" s="185"/>
      <c r="NB53" s="185"/>
      <c r="NC53" s="185"/>
      <c r="ND53" s="185"/>
      <c r="NE53" s="185"/>
      <c r="NF53" s="185"/>
      <c r="NG53" s="185"/>
      <c r="NH53" s="185"/>
      <c r="NI53" s="185"/>
      <c r="NJ53" s="185"/>
      <c r="NK53" s="185"/>
      <c r="NL53" s="185"/>
      <c r="NM53" s="185"/>
      <c r="NN53" s="185"/>
      <c r="NO53" s="185"/>
    </row>
    <row r="54" ht="19.5" customHeight="1" collapsed="1">
      <c r="A54" s="220"/>
      <c r="B54" s="186"/>
      <c r="C54" s="231"/>
      <c r="D54" s="231"/>
      <c r="E54" s="231"/>
      <c r="F54" s="231"/>
      <c r="G54" s="231"/>
      <c r="H54" s="231"/>
      <c r="I54" s="186"/>
      <c r="J54" s="231"/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3"/>
      <c r="V54" s="232"/>
      <c r="W54" s="232"/>
      <c r="X54" s="232"/>
      <c r="Y54" s="232"/>
      <c r="Z54" s="232"/>
      <c r="AA54" s="232"/>
      <c r="AB54" s="232"/>
      <c r="AC54" s="232"/>
      <c r="AD54" s="232"/>
      <c r="AE54" s="232"/>
      <c r="AF54" s="232"/>
      <c r="AG54" s="232"/>
      <c r="AH54" s="232"/>
      <c r="AI54" s="232"/>
      <c r="AJ54" s="232"/>
      <c r="AK54" s="232"/>
      <c r="AL54" s="232"/>
      <c r="AM54" s="232"/>
      <c r="AN54" s="232"/>
      <c r="AO54" s="232"/>
      <c r="AP54" s="232"/>
      <c r="AQ54" s="232"/>
      <c r="AR54" s="232"/>
      <c r="AS54" s="232"/>
      <c r="AT54" s="232"/>
      <c r="AU54" s="232"/>
      <c r="AV54" s="232"/>
      <c r="AW54" s="232"/>
      <c r="AX54" s="232"/>
      <c r="AY54" s="232"/>
      <c r="AZ54" s="232"/>
      <c r="BA54" s="232"/>
      <c r="BB54" s="232"/>
      <c r="BC54" s="232"/>
      <c r="BD54" s="232"/>
      <c r="BE54" s="232"/>
      <c r="BF54" s="232"/>
      <c r="BG54" s="232"/>
      <c r="BH54" s="232"/>
      <c r="BI54" s="232"/>
      <c r="BJ54" s="232"/>
      <c r="BK54" s="232"/>
      <c r="BL54" s="185"/>
      <c r="BM54" s="185"/>
      <c r="BN54" s="185"/>
      <c r="BO54" s="185"/>
      <c r="BP54" s="185"/>
      <c r="BQ54" s="185"/>
      <c r="BR54" s="185"/>
      <c r="BS54" s="185"/>
      <c r="BT54" s="185"/>
      <c r="BU54" s="185"/>
      <c r="BV54" s="185"/>
      <c r="BW54" s="185"/>
      <c r="BX54" s="185"/>
      <c r="BY54" s="185"/>
      <c r="BZ54" s="185"/>
      <c r="CA54" s="185"/>
      <c r="CB54" s="185"/>
      <c r="CC54" s="185"/>
      <c r="CD54" s="185"/>
      <c r="CE54" s="185"/>
      <c r="CF54" s="185"/>
      <c r="CG54" s="185"/>
      <c r="CH54" s="185"/>
      <c r="CI54" s="185"/>
      <c r="CJ54" s="185"/>
      <c r="CK54" s="185"/>
      <c r="CL54" s="185"/>
      <c r="CM54" s="185"/>
      <c r="CN54" s="185"/>
      <c r="CO54" s="185"/>
      <c r="CP54" s="185"/>
      <c r="CQ54" s="185"/>
      <c r="CR54" s="185"/>
      <c r="CS54" s="185"/>
      <c r="CT54" s="185"/>
      <c r="CU54" s="185"/>
      <c r="CV54" s="185"/>
      <c r="CW54" s="185"/>
      <c r="CX54" s="185"/>
      <c r="CY54" s="185"/>
      <c r="CZ54" s="185"/>
      <c r="DA54" s="185"/>
      <c r="DB54" s="185"/>
      <c r="DC54" s="185"/>
      <c r="DD54" s="185"/>
      <c r="DE54" s="185"/>
      <c r="DF54" s="185"/>
      <c r="DG54" s="185"/>
      <c r="DH54" s="185"/>
      <c r="DI54" s="185"/>
      <c r="DJ54" s="185"/>
      <c r="DK54" s="185"/>
      <c r="DL54" s="185"/>
      <c r="DM54" s="185"/>
      <c r="DN54" s="185"/>
      <c r="DO54" s="185"/>
      <c r="DP54" s="185"/>
      <c r="DQ54" s="185"/>
      <c r="DR54" s="185"/>
      <c r="DS54" s="185"/>
      <c r="DT54" s="185"/>
      <c r="DU54" s="185"/>
      <c r="DV54" s="185"/>
      <c r="DW54" s="185"/>
      <c r="DX54" s="185"/>
      <c r="DY54" s="185"/>
      <c r="DZ54" s="185"/>
      <c r="EA54" s="185"/>
      <c r="EB54" s="185"/>
      <c r="EC54" s="185"/>
      <c r="ED54" s="185"/>
      <c r="EE54" s="185"/>
      <c r="EF54" s="185"/>
      <c r="EG54" s="185"/>
      <c r="EH54" s="185"/>
      <c r="EI54" s="185"/>
      <c r="EJ54" s="185"/>
      <c r="EK54" s="185"/>
      <c r="EL54" s="185"/>
      <c r="EM54" s="185"/>
      <c r="EN54" s="185"/>
      <c r="EO54" s="185"/>
      <c r="EP54" s="185"/>
      <c r="EQ54" s="185"/>
      <c r="ER54" s="185"/>
      <c r="ES54" s="185"/>
      <c r="ET54" s="185"/>
      <c r="EU54" s="185"/>
      <c r="EV54" s="185"/>
      <c r="EW54" s="185"/>
      <c r="EX54" s="185"/>
      <c r="EY54" s="185"/>
      <c r="EZ54" s="185"/>
      <c r="FA54" s="185"/>
      <c r="FB54" s="185"/>
      <c r="FC54" s="185"/>
      <c r="FD54" s="185"/>
      <c r="FE54" s="185"/>
      <c r="FF54" s="185"/>
      <c r="FG54" s="185"/>
      <c r="FH54" s="185"/>
      <c r="FI54" s="185"/>
      <c r="FJ54" s="185"/>
      <c r="FK54" s="185"/>
      <c r="FL54" s="185"/>
      <c r="FM54" s="185"/>
      <c r="FN54" s="185"/>
      <c r="FO54" s="185"/>
      <c r="FP54" s="185"/>
      <c r="FQ54" s="185"/>
      <c r="FR54" s="185"/>
      <c r="FS54" s="185"/>
      <c r="FT54" s="185"/>
      <c r="FU54" s="185"/>
      <c r="FV54" s="185"/>
      <c r="FW54" s="185"/>
      <c r="FX54" s="185"/>
      <c r="FY54" s="185"/>
      <c r="FZ54" s="185"/>
      <c r="GA54" s="185"/>
      <c r="GB54" s="185"/>
      <c r="GC54" s="185"/>
      <c r="GD54" s="185"/>
      <c r="GE54" s="185"/>
      <c r="GF54" s="185"/>
      <c r="GG54" s="185"/>
      <c r="GH54" s="185"/>
      <c r="GI54" s="185"/>
      <c r="GJ54" s="185"/>
      <c r="GK54" s="185"/>
      <c r="GL54" s="185"/>
      <c r="GM54" s="185"/>
      <c r="GN54" s="185"/>
      <c r="GO54" s="185"/>
      <c r="GP54" s="185"/>
      <c r="GQ54" s="185"/>
      <c r="GR54" s="185"/>
      <c r="GS54" s="185"/>
      <c r="GT54" s="185"/>
      <c r="GU54" s="185"/>
      <c r="GV54" s="185"/>
      <c r="GW54" s="185"/>
      <c r="GX54" s="185"/>
      <c r="GY54" s="185"/>
      <c r="GZ54" s="185"/>
      <c r="HA54" s="185"/>
      <c r="HB54" s="185"/>
      <c r="HC54" s="185"/>
      <c r="HD54" s="185"/>
      <c r="HE54" s="185"/>
      <c r="HF54" s="185"/>
      <c r="HG54" s="185"/>
      <c r="HH54" s="185"/>
      <c r="HI54" s="185"/>
      <c r="HJ54" s="185"/>
      <c r="HK54" s="185"/>
      <c r="HL54" s="185"/>
      <c r="HM54" s="185"/>
      <c r="HN54" s="185"/>
      <c r="HO54" s="185"/>
      <c r="HP54" s="185"/>
      <c r="HQ54" s="185"/>
      <c r="HR54" s="185"/>
      <c r="HS54" s="185"/>
      <c r="HT54" s="185"/>
      <c r="HU54" s="185"/>
      <c r="HV54" s="185"/>
      <c r="HW54" s="185"/>
      <c r="HX54" s="185"/>
      <c r="HY54" s="185"/>
      <c r="HZ54" s="185"/>
      <c r="IA54" s="185"/>
      <c r="IB54" s="185"/>
      <c r="IC54" s="185"/>
      <c r="ID54" s="185"/>
      <c r="IE54" s="185"/>
      <c r="IF54" s="185"/>
      <c r="IG54" s="185"/>
      <c r="IH54" s="185"/>
      <c r="II54" s="185"/>
      <c r="IJ54" s="185"/>
      <c r="IK54" s="185"/>
      <c r="IL54" s="185"/>
      <c r="IM54" s="185"/>
      <c r="IN54" s="185"/>
      <c r="IO54" s="185"/>
      <c r="IP54" s="185"/>
      <c r="IQ54" s="185"/>
      <c r="IR54" s="185"/>
      <c r="IS54" s="185"/>
      <c r="IT54" s="185"/>
      <c r="IU54" s="185"/>
      <c r="IV54" s="185"/>
      <c r="IW54" s="185"/>
      <c r="IX54" s="185"/>
      <c r="IY54" s="185"/>
      <c r="IZ54" s="185"/>
      <c r="JA54" s="185"/>
      <c r="JB54" s="185"/>
      <c r="JC54" s="185"/>
      <c r="JD54" s="185"/>
      <c r="JE54" s="185"/>
      <c r="JF54" s="185"/>
      <c r="JG54" s="185"/>
      <c r="JH54" s="185"/>
      <c r="JI54" s="185"/>
      <c r="JJ54" s="185"/>
      <c r="JK54" s="185"/>
      <c r="JL54" s="185"/>
      <c r="JM54" s="185"/>
      <c r="JN54" s="185"/>
      <c r="JO54" s="185"/>
      <c r="JP54" s="185"/>
      <c r="JQ54" s="185"/>
      <c r="JR54" s="185"/>
      <c r="JS54" s="185"/>
      <c r="JT54" s="185"/>
      <c r="JU54" s="185"/>
      <c r="JV54" s="185"/>
      <c r="JW54" s="185"/>
      <c r="JX54" s="185"/>
      <c r="JY54" s="185"/>
      <c r="JZ54" s="185"/>
      <c r="KA54" s="185"/>
      <c r="KB54" s="185"/>
      <c r="KC54" s="185"/>
      <c r="KD54" s="185"/>
      <c r="KE54" s="185"/>
      <c r="KF54" s="185"/>
      <c r="KG54" s="185"/>
      <c r="KH54" s="185"/>
      <c r="KI54" s="185"/>
      <c r="KJ54" s="185"/>
      <c r="KK54" s="185"/>
      <c r="KL54" s="185"/>
      <c r="KM54" s="185"/>
      <c r="KN54" s="185"/>
      <c r="KO54" s="185"/>
      <c r="KP54" s="185"/>
      <c r="KQ54" s="185"/>
      <c r="KR54" s="185"/>
      <c r="KS54" s="185"/>
      <c r="KT54" s="185"/>
      <c r="KU54" s="185"/>
      <c r="KV54" s="185"/>
      <c r="KW54" s="185"/>
      <c r="KX54" s="185"/>
      <c r="KY54" s="185"/>
      <c r="KZ54" s="185"/>
      <c r="LA54" s="185"/>
      <c r="LB54" s="185"/>
      <c r="LC54" s="185"/>
      <c r="LD54" s="185"/>
      <c r="LE54" s="185"/>
      <c r="LF54" s="185"/>
      <c r="LG54" s="185"/>
      <c r="LH54" s="185"/>
      <c r="LI54" s="185"/>
      <c r="LJ54" s="185"/>
      <c r="LK54" s="185"/>
      <c r="LL54" s="185"/>
      <c r="LM54" s="185"/>
      <c r="LN54" s="185"/>
      <c r="LO54" s="185"/>
      <c r="LP54" s="185"/>
      <c r="LQ54" s="185"/>
      <c r="LR54" s="185"/>
      <c r="LS54" s="185"/>
      <c r="LT54" s="185"/>
      <c r="LU54" s="185"/>
      <c r="LV54" s="185"/>
      <c r="LW54" s="185"/>
      <c r="LX54" s="185"/>
      <c r="LY54" s="185"/>
      <c r="LZ54" s="185"/>
      <c r="MA54" s="185"/>
      <c r="MB54" s="185"/>
      <c r="MC54" s="185"/>
      <c r="MD54" s="185"/>
      <c r="ME54" s="185"/>
      <c r="MF54" s="185"/>
      <c r="MG54" s="185"/>
      <c r="MH54" s="185"/>
      <c r="MI54" s="185"/>
      <c r="MJ54" s="185"/>
      <c r="MK54" s="185"/>
      <c r="ML54" s="185"/>
      <c r="MM54" s="185"/>
      <c r="MN54" s="185"/>
      <c r="MO54" s="185"/>
      <c r="MP54" s="185"/>
      <c r="MQ54" s="185"/>
      <c r="MR54" s="185"/>
      <c r="MS54" s="185"/>
      <c r="MT54" s="185"/>
      <c r="MU54" s="185"/>
      <c r="MV54" s="185"/>
      <c r="MW54" s="185"/>
      <c r="MX54" s="185"/>
      <c r="MY54" s="185"/>
      <c r="MZ54" s="185"/>
      <c r="NA54" s="185"/>
      <c r="NB54" s="185"/>
      <c r="NC54" s="185"/>
      <c r="ND54" s="185"/>
      <c r="NE54" s="185"/>
      <c r="NF54" s="185"/>
      <c r="NG54" s="185"/>
      <c r="NH54" s="185"/>
      <c r="NI54" s="185"/>
      <c r="NJ54" s="185"/>
      <c r="NK54" s="185"/>
      <c r="NL54" s="185"/>
      <c r="NM54" s="185"/>
      <c r="NN54" s="185"/>
      <c r="NO54" s="185"/>
    </row>
    <row r="55" ht="19.5" customHeight="1">
      <c r="A55" s="220"/>
      <c r="B55" s="186" t="s">
        <v>291</v>
      </c>
      <c r="C55" s="234">
        <f t="shared" ref="C55:H55" si="20">INDEX($J55:$BK55,MATCH(C$42,$J$42:$BK$42,0))</f>
        <v>0.6056988634</v>
      </c>
      <c r="D55" s="234">
        <f t="shared" si="20"/>
        <v>0.858719109</v>
      </c>
      <c r="E55" s="234">
        <f t="shared" si="20"/>
        <v>1.353283888</v>
      </c>
      <c r="F55" s="234">
        <f t="shared" si="20"/>
        <v>2.433251192</v>
      </c>
      <c r="G55" s="234">
        <f t="shared" si="20"/>
        <v>10.84621463</v>
      </c>
      <c r="H55" s="234" t="str">
        <f t="shared" si="20"/>
        <v>#DIV/0!</v>
      </c>
      <c r="I55" s="186"/>
      <c r="J55" s="234">
        <f t="shared" ref="J55:BK55" si="21">-(J49/J48)</f>
        <v>0.0797463747</v>
      </c>
      <c r="K55" s="234">
        <f t="shared" si="21"/>
        <v>0.1651608113</v>
      </c>
      <c r="L55" s="234">
        <f t="shared" si="21"/>
        <v>0.2351235206</v>
      </c>
      <c r="M55" s="234">
        <f t="shared" si="21"/>
        <v>0.3068069164</v>
      </c>
      <c r="N55" s="234">
        <f t="shared" si="21"/>
        <v>0.3536181838</v>
      </c>
      <c r="O55" s="234">
        <f t="shared" si="21"/>
        <v>0.3818375413</v>
      </c>
      <c r="P55" s="234">
        <f t="shared" si="21"/>
        <v>0.4101852773</v>
      </c>
      <c r="Q55" s="234">
        <f t="shared" si="21"/>
        <v>0.4334594736</v>
      </c>
      <c r="R55" s="234">
        <f t="shared" si="21"/>
        <v>0.4508587714</v>
      </c>
      <c r="S55" s="234">
        <f t="shared" si="21"/>
        <v>0.4867072502</v>
      </c>
      <c r="T55" s="234">
        <f t="shared" si="21"/>
        <v>0.5305396399</v>
      </c>
      <c r="U55" s="234">
        <f t="shared" si="21"/>
        <v>0.6056988634</v>
      </c>
      <c r="V55" s="234">
        <f t="shared" si="21"/>
        <v>0.6377022164</v>
      </c>
      <c r="W55" s="234">
        <f t="shared" si="21"/>
        <v>0.7399961855</v>
      </c>
      <c r="X55" s="234">
        <f t="shared" si="21"/>
        <v>0.858719109</v>
      </c>
      <c r="Y55" s="234">
        <f t="shared" si="21"/>
        <v>0.9996153144</v>
      </c>
      <c r="Z55" s="234">
        <f t="shared" si="21"/>
        <v>1.160541789</v>
      </c>
      <c r="AA55" s="234">
        <f t="shared" si="21"/>
        <v>1.353283888</v>
      </c>
      <c r="AB55" s="234">
        <f t="shared" si="21"/>
        <v>1.605712704</v>
      </c>
      <c r="AC55" s="234">
        <f t="shared" si="21"/>
        <v>1.946266308</v>
      </c>
      <c r="AD55" s="234">
        <f t="shared" si="21"/>
        <v>2.433251192</v>
      </c>
      <c r="AE55" s="234">
        <f t="shared" si="21"/>
        <v>3.345038566</v>
      </c>
      <c r="AF55" s="234">
        <f t="shared" si="21"/>
        <v>5.186562191</v>
      </c>
      <c r="AG55" s="234">
        <f t="shared" si="21"/>
        <v>10.84621463</v>
      </c>
      <c r="AH55" s="234" t="str">
        <f t="shared" si="21"/>
        <v>#DIV/0!</v>
      </c>
      <c r="AI55" s="234" t="str">
        <f t="shared" si="21"/>
        <v>#DIV/0!</v>
      </c>
      <c r="AJ55" s="234" t="str">
        <f t="shared" si="21"/>
        <v>#DIV/0!</v>
      </c>
      <c r="AK55" s="234" t="str">
        <f t="shared" si="21"/>
        <v>#DIV/0!</v>
      </c>
      <c r="AL55" s="234" t="str">
        <f t="shared" si="21"/>
        <v>#DIV/0!</v>
      </c>
      <c r="AM55" s="234" t="str">
        <f t="shared" si="21"/>
        <v>#DIV/0!</v>
      </c>
      <c r="AN55" s="234" t="str">
        <f t="shared" si="21"/>
        <v>#DIV/0!</v>
      </c>
      <c r="AO55" s="234" t="str">
        <f t="shared" si="21"/>
        <v>#DIV/0!</v>
      </c>
      <c r="AP55" s="234" t="str">
        <f t="shared" si="21"/>
        <v>#DIV/0!</v>
      </c>
      <c r="AQ55" s="234" t="str">
        <f t="shared" si="21"/>
        <v>#DIV/0!</v>
      </c>
      <c r="AR55" s="234" t="str">
        <f t="shared" si="21"/>
        <v>#DIV/0!</v>
      </c>
      <c r="AS55" s="234" t="str">
        <f t="shared" si="21"/>
        <v>#DIV/0!</v>
      </c>
      <c r="AT55" s="234" t="str">
        <f t="shared" si="21"/>
        <v>#DIV/0!</v>
      </c>
      <c r="AU55" s="234" t="str">
        <f t="shared" si="21"/>
        <v>#DIV/0!</v>
      </c>
      <c r="AV55" s="234" t="str">
        <f t="shared" si="21"/>
        <v>#DIV/0!</v>
      </c>
      <c r="AW55" s="234" t="str">
        <f t="shared" si="21"/>
        <v>#DIV/0!</v>
      </c>
      <c r="AX55" s="234" t="str">
        <f t="shared" si="21"/>
        <v>#DIV/0!</v>
      </c>
      <c r="AY55" s="234" t="str">
        <f t="shared" si="21"/>
        <v>#DIV/0!</v>
      </c>
      <c r="AZ55" s="234" t="str">
        <f t="shared" si="21"/>
        <v>#DIV/0!</v>
      </c>
      <c r="BA55" s="234" t="str">
        <f t="shared" si="21"/>
        <v>#DIV/0!</v>
      </c>
      <c r="BB55" s="234" t="str">
        <f t="shared" si="21"/>
        <v>#DIV/0!</v>
      </c>
      <c r="BC55" s="234" t="str">
        <f t="shared" si="21"/>
        <v>#DIV/0!</v>
      </c>
      <c r="BD55" s="234" t="str">
        <f t="shared" si="21"/>
        <v>#DIV/0!</v>
      </c>
      <c r="BE55" s="234" t="str">
        <f t="shared" si="21"/>
        <v>#DIV/0!</v>
      </c>
      <c r="BF55" s="234" t="str">
        <f t="shared" si="21"/>
        <v>#DIV/0!</v>
      </c>
      <c r="BG55" s="234" t="str">
        <f t="shared" si="21"/>
        <v>#DIV/0!</v>
      </c>
      <c r="BH55" s="234" t="str">
        <f t="shared" si="21"/>
        <v>#DIV/0!</v>
      </c>
      <c r="BI55" s="234" t="str">
        <f t="shared" si="21"/>
        <v>#DIV/0!</v>
      </c>
      <c r="BJ55" s="234" t="str">
        <f t="shared" si="21"/>
        <v>#DIV/0!</v>
      </c>
      <c r="BK55" s="234" t="str">
        <f t="shared" si="21"/>
        <v>#DIV/0!</v>
      </c>
      <c r="BL55" s="185"/>
      <c r="BM55" s="185"/>
      <c r="BN55" s="185"/>
      <c r="BO55" s="185"/>
      <c r="BP55" s="185"/>
      <c r="BQ55" s="185"/>
      <c r="BR55" s="185"/>
      <c r="BS55" s="185"/>
      <c r="BT55" s="185"/>
      <c r="BU55" s="185"/>
      <c r="BV55" s="185"/>
      <c r="BW55" s="185"/>
      <c r="BX55" s="185"/>
      <c r="BY55" s="185"/>
      <c r="BZ55" s="185"/>
      <c r="CA55" s="185"/>
      <c r="CB55" s="185"/>
      <c r="CC55" s="185"/>
      <c r="CD55" s="185"/>
      <c r="CE55" s="185"/>
      <c r="CF55" s="185"/>
      <c r="CG55" s="185"/>
      <c r="CH55" s="185"/>
      <c r="CI55" s="185"/>
      <c r="CJ55" s="185"/>
      <c r="CK55" s="185"/>
      <c r="CL55" s="185"/>
      <c r="CM55" s="185"/>
      <c r="CN55" s="185"/>
      <c r="CO55" s="185"/>
      <c r="CP55" s="185"/>
      <c r="CQ55" s="185"/>
      <c r="CR55" s="185"/>
      <c r="CS55" s="185"/>
      <c r="CT55" s="185"/>
      <c r="CU55" s="185"/>
      <c r="CV55" s="185"/>
      <c r="CW55" s="185"/>
      <c r="CX55" s="185"/>
      <c r="CY55" s="185"/>
      <c r="CZ55" s="185"/>
      <c r="DA55" s="185"/>
      <c r="DB55" s="185"/>
      <c r="DC55" s="185"/>
      <c r="DD55" s="185"/>
      <c r="DE55" s="185"/>
      <c r="DF55" s="185"/>
      <c r="DG55" s="185"/>
      <c r="DH55" s="185"/>
      <c r="DI55" s="185"/>
      <c r="DJ55" s="185"/>
      <c r="DK55" s="185"/>
      <c r="DL55" s="185"/>
      <c r="DM55" s="185"/>
      <c r="DN55" s="185"/>
      <c r="DO55" s="185"/>
      <c r="DP55" s="185"/>
      <c r="DQ55" s="185"/>
      <c r="DR55" s="185"/>
      <c r="DS55" s="185"/>
      <c r="DT55" s="185"/>
      <c r="DU55" s="185"/>
      <c r="DV55" s="185"/>
      <c r="DW55" s="185"/>
      <c r="DX55" s="185"/>
      <c r="DY55" s="185"/>
      <c r="DZ55" s="185"/>
      <c r="EA55" s="185"/>
      <c r="EB55" s="185"/>
      <c r="EC55" s="185"/>
      <c r="ED55" s="185"/>
      <c r="EE55" s="185"/>
      <c r="EF55" s="185"/>
      <c r="EG55" s="185"/>
      <c r="EH55" s="185"/>
      <c r="EI55" s="185"/>
      <c r="EJ55" s="185"/>
      <c r="EK55" s="185"/>
      <c r="EL55" s="185"/>
      <c r="EM55" s="185"/>
      <c r="EN55" s="185"/>
      <c r="EO55" s="185"/>
      <c r="EP55" s="185"/>
      <c r="EQ55" s="185"/>
      <c r="ER55" s="185"/>
      <c r="ES55" s="185"/>
      <c r="ET55" s="185"/>
      <c r="EU55" s="185"/>
      <c r="EV55" s="185"/>
      <c r="EW55" s="185"/>
      <c r="EX55" s="185"/>
      <c r="EY55" s="185"/>
      <c r="EZ55" s="185"/>
      <c r="FA55" s="185"/>
      <c r="FB55" s="185"/>
      <c r="FC55" s="185"/>
      <c r="FD55" s="185"/>
      <c r="FE55" s="185"/>
      <c r="FF55" s="185"/>
      <c r="FG55" s="185"/>
      <c r="FH55" s="185"/>
      <c r="FI55" s="185"/>
      <c r="FJ55" s="185"/>
      <c r="FK55" s="185"/>
      <c r="FL55" s="185"/>
      <c r="FM55" s="185"/>
      <c r="FN55" s="185"/>
      <c r="FO55" s="185"/>
      <c r="FP55" s="185"/>
      <c r="FQ55" s="185"/>
      <c r="FR55" s="185"/>
      <c r="FS55" s="185"/>
      <c r="FT55" s="185"/>
      <c r="FU55" s="185"/>
      <c r="FV55" s="185"/>
      <c r="FW55" s="185"/>
      <c r="FX55" s="185"/>
      <c r="FY55" s="185"/>
      <c r="FZ55" s="185"/>
      <c r="GA55" s="185"/>
      <c r="GB55" s="185"/>
      <c r="GC55" s="185"/>
      <c r="GD55" s="185"/>
      <c r="GE55" s="185"/>
      <c r="GF55" s="185"/>
      <c r="GG55" s="185"/>
      <c r="GH55" s="185"/>
      <c r="GI55" s="185"/>
      <c r="GJ55" s="185"/>
      <c r="GK55" s="185"/>
      <c r="GL55" s="185"/>
      <c r="GM55" s="185"/>
      <c r="GN55" s="185"/>
      <c r="GO55" s="185"/>
      <c r="GP55" s="185"/>
      <c r="GQ55" s="185"/>
      <c r="GR55" s="185"/>
      <c r="GS55" s="185"/>
      <c r="GT55" s="185"/>
      <c r="GU55" s="185"/>
      <c r="GV55" s="185"/>
      <c r="GW55" s="185"/>
      <c r="GX55" s="185"/>
      <c r="GY55" s="185"/>
      <c r="GZ55" s="185"/>
      <c r="HA55" s="185"/>
      <c r="HB55" s="185"/>
      <c r="HC55" s="185"/>
      <c r="HD55" s="185"/>
      <c r="HE55" s="185"/>
      <c r="HF55" s="185"/>
      <c r="HG55" s="185"/>
      <c r="HH55" s="185"/>
      <c r="HI55" s="185"/>
      <c r="HJ55" s="185"/>
      <c r="HK55" s="185"/>
      <c r="HL55" s="185"/>
      <c r="HM55" s="185"/>
      <c r="HN55" s="185"/>
      <c r="HO55" s="185"/>
      <c r="HP55" s="185"/>
      <c r="HQ55" s="185"/>
      <c r="HR55" s="185"/>
      <c r="HS55" s="185"/>
      <c r="HT55" s="185"/>
      <c r="HU55" s="185"/>
      <c r="HV55" s="185"/>
      <c r="HW55" s="185"/>
      <c r="HX55" s="185"/>
      <c r="HY55" s="185"/>
      <c r="HZ55" s="185"/>
      <c r="IA55" s="185"/>
      <c r="IB55" s="185"/>
      <c r="IC55" s="185"/>
      <c r="ID55" s="185"/>
      <c r="IE55" s="185"/>
      <c r="IF55" s="185"/>
      <c r="IG55" s="185"/>
      <c r="IH55" s="185"/>
      <c r="II55" s="185"/>
      <c r="IJ55" s="185"/>
      <c r="IK55" s="185"/>
      <c r="IL55" s="185"/>
      <c r="IM55" s="185"/>
      <c r="IN55" s="185"/>
      <c r="IO55" s="185"/>
      <c r="IP55" s="185"/>
      <c r="IQ55" s="185"/>
      <c r="IR55" s="185"/>
      <c r="IS55" s="185"/>
      <c r="IT55" s="185"/>
      <c r="IU55" s="185"/>
      <c r="IV55" s="185"/>
      <c r="IW55" s="185"/>
      <c r="IX55" s="185"/>
      <c r="IY55" s="185"/>
      <c r="IZ55" s="185"/>
      <c r="JA55" s="185"/>
      <c r="JB55" s="185"/>
      <c r="JC55" s="185"/>
      <c r="JD55" s="185"/>
      <c r="JE55" s="185"/>
      <c r="JF55" s="185"/>
      <c r="JG55" s="185"/>
      <c r="JH55" s="185"/>
      <c r="JI55" s="185"/>
      <c r="JJ55" s="185"/>
      <c r="JK55" s="185"/>
      <c r="JL55" s="185"/>
      <c r="JM55" s="185"/>
      <c r="JN55" s="185"/>
      <c r="JO55" s="185"/>
      <c r="JP55" s="185"/>
      <c r="JQ55" s="185"/>
      <c r="JR55" s="185"/>
      <c r="JS55" s="185"/>
      <c r="JT55" s="185"/>
      <c r="JU55" s="185"/>
      <c r="JV55" s="185"/>
      <c r="JW55" s="185"/>
      <c r="JX55" s="185"/>
      <c r="JY55" s="185"/>
      <c r="JZ55" s="185"/>
      <c r="KA55" s="185"/>
      <c r="KB55" s="185"/>
      <c r="KC55" s="185"/>
      <c r="KD55" s="185"/>
      <c r="KE55" s="185"/>
      <c r="KF55" s="185"/>
      <c r="KG55" s="185"/>
      <c r="KH55" s="185"/>
      <c r="KI55" s="185"/>
      <c r="KJ55" s="185"/>
      <c r="KK55" s="185"/>
      <c r="KL55" s="185"/>
      <c r="KM55" s="185"/>
      <c r="KN55" s="185"/>
      <c r="KO55" s="185"/>
      <c r="KP55" s="185"/>
      <c r="KQ55" s="185"/>
      <c r="KR55" s="185"/>
      <c r="KS55" s="185"/>
      <c r="KT55" s="185"/>
      <c r="KU55" s="185"/>
      <c r="KV55" s="185"/>
      <c r="KW55" s="185"/>
      <c r="KX55" s="185"/>
      <c r="KY55" s="185"/>
      <c r="KZ55" s="185"/>
      <c r="LA55" s="185"/>
      <c r="LB55" s="185"/>
      <c r="LC55" s="185"/>
      <c r="LD55" s="185"/>
      <c r="LE55" s="185"/>
      <c r="LF55" s="185"/>
      <c r="LG55" s="185"/>
      <c r="LH55" s="185"/>
      <c r="LI55" s="185"/>
      <c r="LJ55" s="185"/>
      <c r="LK55" s="185"/>
      <c r="LL55" s="185"/>
      <c r="LM55" s="185"/>
      <c r="LN55" s="185"/>
      <c r="LO55" s="185"/>
      <c r="LP55" s="185"/>
      <c r="LQ55" s="185"/>
      <c r="LR55" s="185"/>
      <c r="LS55" s="185"/>
      <c r="LT55" s="185"/>
      <c r="LU55" s="185"/>
      <c r="LV55" s="185"/>
      <c r="LW55" s="185"/>
      <c r="LX55" s="185"/>
      <c r="LY55" s="185"/>
      <c r="LZ55" s="185"/>
      <c r="MA55" s="185"/>
      <c r="MB55" s="185"/>
      <c r="MC55" s="185"/>
      <c r="MD55" s="185"/>
      <c r="ME55" s="185"/>
      <c r="MF55" s="185"/>
      <c r="MG55" s="185"/>
      <c r="MH55" s="185"/>
      <c r="MI55" s="185"/>
      <c r="MJ55" s="185"/>
      <c r="MK55" s="185"/>
      <c r="ML55" s="185"/>
      <c r="MM55" s="185"/>
      <c r="MN55" s="185"/>
      <c r="MO55" s="185"/>
      <c r="MP55" s="185"/>
      <c r="MQ55" s="185"/>
      <c r="MR55" s="185"/>
      <c r="MS55" s="185"/>
      <c r="MT55" s="185"/>
      <c r="MU55" s="185"/>
      <c r="MV55" s="185"/>
      <c r="MW55" s="185"/>
      <c r="MX55" s="185"/>
      <c r="MY55" s="185"/>
      <c r="MZ55" s="185"/>
      <c r="NA55" s="185"/>
      <c r="NB55" s="185"/>
      <c r="NC55" s="185"/>
      <c r="ND55" s="185"/>
      <c r="NE55" s="185"/>
      <c r="NF55" s="185"/>
      <c r="NG55" s="185"/>
      <c r="NH55" s="185"/>
      <c r="NI55" s="185"/>
      <c r="NJ55" s="185"/>
      <c r="NK55" s="185"/>
      <c r="NL55" s="185"/>
      <c r="NM55" s="185"/>
      <c r="NN55" s="185"/>
      <c r="NO55" s="185"/>
    </row>
    <row r="56" ht="19.5" customHeight="1">
      <c r="A56" s="220"/>
      <c r="B56" s="186" t="s">
        <v>292</v>
      </c>
      <c r="C56" s="235">
        <f t="shared" ref="C56:H56" si="22">INDEX($J56:$BK56,MATCH(C$42,$J$42:$BK$42,0))</f>
        <v>1</v>
      </c>
      <c r="D56" s="235">
        <f t="shared" si="22"/>
        <v>1</v>
      </c>
      <c r="E56" s="235">
        <f t="shared" si="22"/>
        <v>1.2</v>
      </c>
      <c r="F56" s="235">
        <f t="shared" si="22"/>
        <v>1.2</v>
      </c>
      <c r="G56" s="235">
        <f t="shared" si="22"/>
        <v>1.2</v>
      </c>
      <c r="H56" s="235">
        <f t="shared" si="22"/>
        <v>1.2</v>
      </c>
      <c r="I56" s="186"/>
      <c r="J56" s="235" t="s">
        <v>249</v>
      </c>
      <c r="K56" s="235" t="s">
        <v>249</v>
      </c>
      <c r="L56" s="235" t="s">
        <v>249</v>
      </c>
      <c r="M56" s="235" t="s">
        <v>249</v>
      </c>
      <c r="N56" s="235" t="s">
        <v>249</v>
      </c>
      <c r="O56" s="235" t="s">
        <v>249</v>
      </c>
      <c r="P56" s="235" t="s">
        <v>249</v>
      </c>
      <c r="Q56" s="235" t="s">
        <v>249</v>
      </c>
      <c r="R56" s="235" t="s">
        <v>249</v>
      </c>
      <c r="S56" s="235" t="s">
        <v>249</v>
      </c>
      <c r="T56" s="235" t="s">
        <v>249</v>
      </c>
      <c r="U56" s="235">
        <v>1.0</v>
      </c>
      <c r="V56" s="235">
        <v>1.0</v>
      </c>
      <c r="W56" s="235">
        <v>1.0</v>
      </c>
      <c r="X56" s="235">
        <v>1.0</v>
      </c>
      <c r="Y56" s="235">
        <v>1.0</v>
      </c>
      <c r="Z56" s="235">
        <v>1.0</v>
      </c>
      <c r="AA56" s="235">
        <v>1.2</v>
      </c>
      <c r="AB56" s="235">
        <v>1.2</v>
      </c>
      <c r="AC56" s="235">
        <v>1.2</v>
      </c>
      <c r="AD56" s="235">
        <v>1.2</v>
      </c>
      <c r="AE56" s="235">
        <v>1.2</v>
      </c>
      <c r="AF56" s="235">
        <v>1.2</v>
      </c>
      <c r="AG56" s="235">
        <v>1.2</v>
      </c>
      <c r="AH56" s="235">
        <v>1.2</v>
      </c>
      <c r="AI56" s="235">
        <v>1.2</v>
      </c>
      <c r="AJ56" s="235">
        <v>1.2</v>
      </c>
      <c r="AK56" s="235">
        <v>1.2</v>
      </c>
      <c r="AL56" s="235">
        <v>1.2</v>
      </c>
      <c r="AM56" s="235">
        <v>1.2</v>
      </c>
      <c r="AN56" s="235">
        <v>1.2</v>
      </c>
      <c r="AO56" s="235">
        <v>1.2</v>
      </c>
      <c r="AP56" s="235">
        <v>1.2</v>
      </c>
      <c r="AQ56" s="235">
        <v>1.2</v>
      </c>
      <c r="AR56" s="235">
        <v>1.2</v>
      </c>
      <c r="AS56" s="235">
        <v>1.2</v>
      </c>
      <c r="AT56" s="235">
        <v>1.2</v>
      </c>
      <c r="AU56" s="235">
        <v>1.2</v>
      </c>
      <c r="AV56" s="235">
        <v>1.2</v>
      </c>
      <c r="AW56" s="235">
        <v>1.2</v>
      </c>
      <c r="AX56" s="235">
        <v>1.2</v>
      </c>
      <c r="AY56" s="235">
        <v>1.2</v>
      </c>
      <c r="AZ56" s="235">
        <v>1.2</v>
      </c>
      <c r="BA56" s="235">
        <v>1.2</v>
      </c>
      <c r="BB56" s="235">
        <v>1.2</v>
      </c>
      <c r="BC56" s="235">
        <v>1.2</v>
      </c>
      <c r="BD56" s="235">
        <v>1.2</v>
      </c>
      <c r="BE56" s="235">
        <v>1.2</v>
      </c>
      <c r="BF56" s="235">
        <v>1.2</v>
      </c>
      <c r="BG56" s="235">
        <v>1.2</v>
      </c>
      <c r="BH56" s="235">
        <v>1.2</v>
      </c>
      <c r="BI56" s="235">
        <v>1.2</v>
      </c>
      <c r="BJ56" s="235">
        <v>1.2</v>
      </c>
      <c r="BK56" s="235">
        <v>1.2</v>
      </c>
      <c r="BL56" s="185"/>
      <c r="BM56" s="185"/>
      <c r="BN56" s="185"/>
      <c r="BO56" s="185"/>
      <c r="BP56" s="185"/>
      <c r="BQ56" s="185"/>
      <c r="BR56" s="185"/>
      <c r="BS56" s="185"/>
      <c r="BT56" s="185"/>
      <c r="BU56" s="185"/>
      <c r="BV56" s="185"/>
      <c r="BW56" s="185"/>
      <c r="BX56" s="185"/>
      <c r="BY56" s="185"/>
      <c r="BZ56" s="185"/>
      <c r="CA56" s="185"/>
      <c r="CB56" s="185"/>
      <c r="CC56" s="185"/>
      <c r="CD56" s="185"/>
      <c r="CE56" s="185"/>
      <c r="CF56" s="185"/>
      <c r="CG56" s="185"/>
      <c r="CH56" s="185"/>
      <c r="CI56" s="185"/>
      <c r="CJ56" s="185"/>
      <c r="CK56" s="185"/>
      <c r="CL56" s="185"/>
      <c r="CM56" s="185"/>
      <c r="CN56" s="185"/>
      <c r="CO56" s="185"/>
      <c r="CP56" s="185"/>
      <c r="CQ56" s="185"/>
      <c r="CR56" s="185"/>
      <c r="CS56" s="185"/>
      <c r="CT56" s="185"/>
      <c r="CU56" s="185"/>
      <c r="CV56" s="185"/>
      <c r="CW56" s="185"/>
      <c r="CX56" s="185"/>
      <c r="CY56" s="185"/>
      <c r="CZ56" s="185"/>
      <c r="DA56" s="185"/>
      <c r="DB56" s="185"/>
      <c r="DC56" s="185"/>
      <c r="DD56" s="185"/>
      <c r="DE56" s="185"/>
      <c r="DF56" s="185"/>
      <c r="DG56" s="185"/>
      <c r="DH56" s="185"/>
      <c r="DI56" s="185"/>
      <c r="DJ56" s="185"/>
      <c r="DK56" s="185"/>
      <c r="DL56" s="185"/>
      <c r="DM56" s="185"/>
      <c r="DN56" s="185"/>
      <c r="DO56" s="185"/>
      <c r="DP56" s="185"/>
      <c r="DQ56" s="185"/>
      <c r="DR56" s="185"/>
      <c r="DS56" s="185"/>
      <c r="DT56" s="185"/>
      <c r="DU56" s="185"/>
      <c r="DV56" s="185"/>
      <c r="DW56" s="185"/>
      <c r="DX56" s="185"/>
      <c r="DY56" s="185"/>
      <c r="DZ56" s="185"/>
      <c r="EA56" s="185"/>
      <c r="EB56" s="185"/>
      <c r="EC56" s="185"/>
      <c r="ED56" s="185"/>
      <c r="EE56" s="185"/>
      <c r="EF56" s="185"/>
      <c r="EG56" s="185"/>
      <c r="EH56" s="185"/>
      <c r="EI56" s="185"/>
      <c r="EJ56" s="185"/>
      <c r="EK56" s="185"/>
      <c r="EL56" s="185"/>
      <c r="EM56" s="185"/>
      <c r="EN56" s="185"/>
      <c r="EO56" s="185"/>
      <c r="EP56" s="185"/>
      <c r="EQ56" s="185"/>
      <c r="ER56" s="185"/>
      <c r="ES56" s="185"/>
      <c r="ET56" s="185"/>
      <c r="EU56" s="185"/>
      <c r="EV56" s="185"/>
      <c r="EW56" s="185"/>
      <c r="EX56" s="185"/>
      <c r="EY56" s="185"/>
      <c r="EZ56" s="185"/>
      <c r="FA56" s="185"/>
      <c r="FB56" s="185"/>
      <c r="FC56" s="185"/>
      <c r="FD56" s="185"/>
      <c r="FE56" s="185"/>
      <c r="FF56" s="185"/>
      <c r="FG56" s="185"/>
      <c r="FH56" s="185"/>
      <c r="FI56" s="185"/>
      <c r="FJ56" s="185"/>
      <c r="FK56" s="185"/>
      <c r="FL56" s="185"/>
      <c r="FM56" s="185"/>
      <c r="FN56" s="185"/>
      <c r="FO56" s="185"/>
      <c r="FP56" s="185"/>
      <c r="FQ56" s="185"/>
      <c r="FR56" s="185"/>
      <c r="FS56" s="185"/>
      <c r="FT56" s="185"/>
      <c r="FU56" s="185"/>
      <c r="FV56" s="185"/>
      <c r="FW56" s="185"/>
      <c r="FX56" s="185"/>
      <c r="FY56" s="185"/>
      <c r="FZ56" s="185"/>
      <c r="GA56" s="185"/>
      <c r="GB56" s="185"/>
      <c r="GC56" s="185"/>
      <c r="GD56" s="185"/>
      <c r="GE56" s="185"/>
      <c r="GF56" s="185"/>
      <c r="GG56" s="185"/>
      <c r="GH56" s="185"/>
      <c r="GI56" s="185"/>
      <c r="GJ56" s="185"/>
      <c r="GK56" s="185"/>
      <c r="GL56" s="185"/>
      <c r="GM56" s="185"/>
      <c r="GN56" s="185"/>
      <c r="GO56" s="185"/>
      <c r="GP56" s="185"/>
      <c r="GQ56" s="185"/>
      <c r="GR56" s="185"/>
      <c r="GS56" s="185"/>
      <c r="GT56" s="185"/>
      <c r="GU56" s="185"/>
      <c r="GV56" s="185"/>
      <c r="GW56" s="185"/>
      <c r="GX56" s="185"/>
      <c r="GY56" s="185"/>
      <c r="GZ56" s="185"/>
      <c r="HA56" s="185"/>
      <c r="HB56" s="185"/>
      <c r="HC56" s="185"/>
      <c r="HD56" s="185"/>
      <c r="HE56" s="185"/>
      <c r="HF56" s="185"/>
      <c r="HG56" s="185"/>
      <c r="HH56" s="185"/>
      <c r="HI56" s="185"/>
      <c r="HJ56" s="185"/>
      <c r="HK56" s="185"/>
      <c r="HL56" s="185"/>
      <c r="HM56" s="185"/>
      <c r="HN56" s="185"/>
      <c r="HO56" s="185"/>
      <c r="HP56" s="185"/>
      <c r="HQ56" s="185"/>
      <c r="HR56" s="185"/>
      <c r="HS56" s="185"/>
      <c r="HT56" s="185"/>
      <c r="HU56" s="185"/>
      <c r="HV56" s="185"/>
      <c r="HW56" s="185"/>
      <c r="HX56" s="185"/>
      <c r="HY56" s="185"/>
      <c r="HZ56" s="185"/>
      <c r="IA56" s="185"/>
      <c r="IB56" s="185"/>
      <c r="IC56" s="185"/>
      <c r="ID56" s="185"/>
      <c r="IE56" s="185"/>
      <c r="IF56" s="185"/>
      <c r="IG56" s="185"/>
      <c r="IH56" s="185"/>
      <c r="II56" s="185"/>
      <c r="IJ56" s="185"/>
      <c r="IK56" s="185"/>
      <c r="IL56" s="185"/>
      <c r="IM56" s="185"/>
      <c r="IN56" s="185"/>
      <c r="IO56" s="185"/>
      <c r="IP56" s="185"/>
      <c r="IQ56" s="185"/>
      <c r="IR56" s="185"/>
      <c r="IS56" s="185"/>
      <c r="IT56" s="185"/>
      <c r="IU56" s="185"/>
      <c r="IV56" s="185"/>
      <c r="IW56" s="185"/>
      <c r="IX56" s="185"/>
      <c r="IY56" s="185"/>
      <c r="IZ56" s="185"/>
      <c r="JA56" s="185"/>
      <c r="JB56" s="185"/>
      <c r="JC56" s="185"/>
      <c r="JD56" s="185"/>
      <c r="JE56" s="185"/>
      <c r="JF56" s="185"/>
      <c r="JG56" s="185"/>
      <c r="JH56" s="185"/>
      <c r="JI56" s="185"/>
      <c r="JJ56" s="185"/>
      <c r="JK56" s="185"/>
      <c r="JL56" s="185"/>
      <c r="JM56" s="185"/>
      <c r="JN56" s="185"/>
      <c r="JO56" s="185"/>
      <c r="JP56" s="185"/>
      <c r="JQ56" s="185"/>
      <c r="JR56" s="185"/>
      <c r="JS56" s="185"/>
      <c r="JT56" s="185"/>
      <c r="JU56" s="185"/>
      <c r="JV56" s="185"/>
      <c r="JW56" s="185"/>
      <c r="JX56" s="185"/>
      <c r="JY56" s="185"/>
      <c r="JZ56" s="185"/>
      <c r="KA56" s="185"/>
      <c r="KB56" s="185"/>
      <c r="KC56" s="185"/>
      <c r="KD56" s="185"/>
      <c r="KE56" s="185"/>
      <c r="KF56" s="185"/>
      <c r="KG56" s="185"/>
      <c r="KH56" s="185"/>
      <c r="KI56" s="185"/>
      <c r="KJ56" s="185"/>
      <c r="KK56" s="185"/>
      <c r="KL56" s="185"/>
      <c r="KM56" s="185"/>
      <c r="KN56" s="185"/>
      <c r="KO56" s="185"/>
      <c r="KP56" s="185"/>
      <c r="KQ56" s="185"/>
      <c r="KR56" s="185"/>
      <c r="KS56" s="185"/>
      <c r="KT56" s="185"/>
      <c r="KU56" s="185"/>
      <c r="KV56" s="185"/>
      <c r="KW56" s="185"/>
      <c r="KX56" s="185"/>
      <c r="KY56" s="185"/>
      <c r="KZ56" s="185"/>
      <c r="LA56" s="185"/>
      <c r="LB56" s="185"/>
      <c r="LC56" s="185"/>
      <c r="LD56" s="185"/>
      <c r="LE56" s="185"/>
      <c r="LF56" s="185"/>
      <c r="LG56" s="185"/>
      <c r="LH56" s="185"/>
      <c r="LI56" s="185"/>
      <c r="LJ56" s="185"/>
      <c r="LK56" s="185"/>
      <c r="LL56" s="185"/>
      <c r="LM56" s="185"/>
      <c r="LN56" s="185"/>
      <c r="LO56" s="185"/>
      <c r="LP56" s="185"/>
      <c r="LQ56" s="185"/>
      <c r="LR56" s="185"/>
      <c r="LS56" s="185"/>
      <c r="LT56" s="185"/>
      <c r="LU56" s="185"/>
      <c r="LV56" s="185"/>
      <c r="LW56" s="185"/>
      <c r="LX56" s="185"/>
      <c r="LY56" s="185"/>
      <c r="LZ56" s="185"/>
      <c r="MA56" s="185"/>
      <c r="MB56" s="185"/>
      <c r="MC56" s="185"/>
      <c r="MD56" s="185"/>
      <c r="ME56" s="185"/>
      <c r="MF56" s="185"/>
      <c r="MG56" s="185"/>
      <c r="MH56" s="185"/>
      <c r="MI56" s="185"/>
      <c r="MJ56" s="185"/>
      <c r="MK56" s="185"/>
      <c r="ML56" s="185"/>
      <c r="MM56" s="185"/>
      <c r="MN56" s="185"/>
      <c r="MO56" s="185"/>
      <c r="MP56" s="185"/>
      <c r="MQ56" s="185"/>
      <c r="MR56" s="185"/>
      <c r="MS56" s="185"/>
      <c r="MT56" s="185"/>
      <c r="MU56" s="185"/>
      <c r="MV56" s="185"/>
      <c r="MW56" s="185"/>
      <c r="MX56" s="185"/>
      <c r="MY56" s="185"/>
      <c r="MZ56" s="185"/>
      <c r="NA56" s="185"/>
      <c r="NB56" s="185"/>
      <c r="NC56" s="185"/>
      <c r="ND56" s="185"/>
      <c r="NE56" s="185"/>
      <c r="NF56" s="185"/>
      <c r="NG56" s="185"/>
      <c r="NH56" s="185"/>
      <c r="NI56" s="185"/>
      <c r="NJ56" s="185"/>
      <c r="NK56" s="185"/>
      <c r="NL56" s="185"/>
      <c r="NM56" s="185"/>
      <c r="NN56" s="185"/>
      <c r="NO56" s="185"/>
    </row>
    <row r="57" ht="19.5" customHeight="1">
      <c r="A57" s="220"/>
      <c r="B57" s="186"/>
      <c r="C57" s="231"/>
      <c r="D57" s="231"/>
      <c r="E57" s="231"/>
      <c r="F57" s="231"/>
      <c r="G57" s="231"/>
      <c r="H57" s="231"/>
      <c r="I57" s="186"/>
      <c r="J57" s="231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232"/>
      <c r="Z57" s="232"/>
      <c r="AA57" s="232"/>
      <c r="AB57" s="232"/>
      <c r="AC57" s="232"/>
      <c r="AD57" s="232"/>
      <c r="AE57" s="232"/>
      <c r="AF57" s="232"/>
      <c r="AG57" s="232"/>
      <c r="AH57" s="232"/>
      <c r="AI57" s="232"/>
      <c r="AJ57" s="232"/>
      <c r="AK57" s="232"/>
      <c r="AL57" s="232"/>
      <c r="AM57" s="232"/>
      <c r="AN57" s="232"/>
      <c r="AO57" s="232"/>
      <c r="AP57" s="232"/>
      <c r="AQ57" s="232"/>
      <c r="AR57" s="232"/>
      <c r="AS57" s="232"/>
      <c r="AT57" s="232"/>
      <c r="AU57" s="232"/>
      <c r="AV57" s="232"/>
      <c r="AW57" s="232"/>
      <c r="AX57" s="232"/>
      <c r="AY57" s="232"/>
      <c r="AZ57" s="232"/>
      <c r="BA57" s="232"/>
      <c r="BB57" s="232"/>
      <c r="BC57" s="232"/>
      <c r="BD57" s="232"/>
      <c r="BE57" s="232"/>
      <c r="BF57" s="232"/>
      <c r="BG57" s="232"/>
      <c r="BH57" s="232"/>
      <c r="BI57" s="232"/>
      <c r="BJ57" s="232"/>
      <c r="BK57" s="232"/>
      <c r="BL57" s="185"/>
      <c r="BM57" s="185"/>
      <c r="BN57" s="185"/>
      <c r="BO57" s="185"/>
      <c r="BP57" s="185"/>
      <c r="BQ57" s="185"/>
      <c r="BR57" s="185"/>
      <c r="BS57" s="185"/>
      <c r="BT57" s="185"/>
      <c r="BU57" s="185"/>
      <c r="BV57" s="185"/>
      <c r="BW57" s="185"/>
      <c r="BX57" s="185"/>
      <c r="BY57" s="185"/>
      <c r="BZ57" s="185"/>
      <c r="CA57" s="185"/>
      <c r="CB57" s="185"/>
      <c r="CC57" s="185"/>
      <c r="CD57" s="185"/>
      <c r="CE57" s="185"/>
      <c r="CF57" s="185"/>
      <c r="CG57" s="185"/>
      <c r="CH57" s="185"/>
      <c r="CI57" s="185"/>
      <c r="CJ57" s="185"/>
      <c r="CK57" s="185"/>
      <c r="CL57" s="185"/>
      <c r="CM57" s="185"/>
      <c r="CN57" s="185"/>
      <c r="CO57" s="185"/>
      <c r="CP57" s="185"/>
      <c r="CQ57" s="185"/>
      <c r="CR57" s="185"/>
      <c r="CS57" s="185"/>
      <c r="CT57" s="185"/>
      <c r="CU57" s="185"/>
      <c r="CV57" s="185"/>
      <c r="CW57" s="185"/>
      <c r="CX57" s="185"/>
      <c r="CY57" s="185"/>
      <c r="CZ57" s="185"/>
      <c r="DA57" s="185"/>
      <c r="DB57" s="185"/>
      <c r="DC57" s="185"/>
      <c r="DD57" s="185"/>
      <c r="DE57" s="185"/>
      <c r="DF57" s="185"/>
      <c r="DG57" s="185"/>
      <c r="DH57" s="185"/>
      <c r="DI57" s="185"/>
      <c r="DJ57" s="185"/>
      <c r="DK57" s="185"/>
      <c r="DL57" s="185"/>
      <c r="DM57" s="185"/>
      <c r="DN57" s="185"/>
      <c r="DO57" s="185"/>
      <c r="DP57" s="185"/>
      <c r="DQ57" s="185"/>
      <c r="DR57" s="185"/>
      <c r="DS57" s="185"/>
      <c r="DT57" s="185"/>
      <c r="DU57" s="185"/>
      <c r="DV57" s="185"/>
      <c r="DW57" s="185"/>
      <c r="DX57" s="185"/>
      <c r="DY57" s="185"/>
      <c r="DZ57" s="185"/>
      <c r="EA57" s="185"/>
      <c r="EB57" s="185"/>
      <c r="EC57" s="185"/>
      <c r="ED57" s="185"/>
      <c r="EE57" s="185"/>
      <c r="EF57" s="185"/>
      <c r="EG57" s="185"/>
      <c r="EH57" s="185"/>
      <c r="EI57" s="185"/>
      <c r="EJ57" s="185"/>
      <c r="EK57" s="185"/>
      <c r="EL57" s="185"/>
      <c r="EM57" s="185"/>
      <c r="EN57" s="185"/>
      <c r="EO57" s="185"/>
      <c r="EP57" s="185"/>
      <c r="EQ57" s="185"/>
      <c r="ER57" s="185"/>
      <c r="ES57" s="185"/>
      <c r="ET57" s="185"/>
      <c r="EU57" s="185"/>
      <c r="EV57" s="185"/>
      <c r="EW57" s="185"/>
      <c r="EX57" s="185"/>
      <c r="EY57" s="185"/>
      <c r="EZ57" s="185"/>
      <c r="FA57" s="185"/>
      <c r="FB57" s="185"/>
      <c r="FC57" s="185"/>
      <c r="FD57" s="185"/>
      <c r="FE57" s="185"/>
      <c r="FF57" s="185"/>
      <c r="FG57" s="185"/>
      <c r="FH57" s="185"/>
      <c r="FI57" s="185"/>
      <c r="FJ57" s="185"/>
      <c r="FK57" s="185"/>
      <c r="FL57" s="185"/>
      <c r="FM57" s="185"/>
      <c r="FN57" s="185"/>
      <c r="FO57" s="185"/>
      <c r="FP57" s="185"/>
      <c r="FQ57" s="185"/>
      <c r="FR57" s="185"/>
      <c r="FS57" s="185"/>
      <c r="FT57" s="185"/>
      <c r="FU57" s="185"/>
      <c r="FV57" s="185"/>
      <c r="FW57" s="185"/>
      <c r="FX57" s="185"/>
      <c r="FY57" s="185"/>
      <c r="FZ57" s="185"/>
      <c r="GA57" s="185"/>
      <c r="GB57" s="185"/>
      <c r="GC57" s="185"/>
      <c r="GD57" s="185"/>
      <c r="GE57" s="185"/>
      <c r="GF57" s="185"/>
      <c r="GG57" s="185"/>
      <c r="GH57" s="185"/>
      <c r="GI57" s="185"/>
      <c r="GJ57" s="185"/>
      <c r="GK57" s="185"/>
      <c r="GL57" s="185"/>
      <c r="GM57" s="185"/>
      <c r="GN57" s="185"/>
      <c r="GO57" s="185"/>
      <c r="GP57" s="185"/>
      <c r="GQ57" s="185"/>
      <c r="GR57" s="185"/>
      <c r="GS57" s="185"/>
      <c r="GT57" s="185"/>
      <c r="GU57" s="185"/>
      <c r="GV57" s="185"/>
      <c r="GW57" s="185"/>
      <c r="GX57" s="185"/>
      <c r="GY57" s="185"/>
      <c r="GZ57" s="185"/>
      <c r="HA57" s="185"/>
      <c r="HB57" s="185"/>
      <c r="HC57" s="185"/>
      <c r="HD57" s="185"/>
      <c r="HE57" s="185"/>
      <c r="HF57" s="185"/>
      <c r="HG57" s="185"/>
      <c r="HH57" s="185"/>
      <c r="HI57" s="185"/>
      <c r="HJ57" s="185"/>
      <c r="HK57" s="185"/>
      <c r="HL57" s="185"/>
      <c r="HM57" s="185"/>
      <c r="HN57" s="185"/>
      <c r="HO57" s="185"/>
      <c r="HP57" s="185"/>
      <c r="HQ57" s="185"/>
      <c r="HR57" s="185"/>
      <c r="HS57" s="185"/>
      <c r="HT57" s="185"/>
      <c r="HU57" s="185"/>
      <c r="HV57" s="185"/>
      <c r="HW57" s="185"/>
      <c r="HX57" s="185"/>
      <c r="HY57" s="185"/>
      <c r="HZ57" s="185"/>
      <c r="IA57" s="185"/>
      <c r="IB57" s="185"/>
      <c r="IC57" s="185"/>
      <c r="ID57" s="185"/>
      <c r="IE57" s="185"/>
      <c r="IF57" s="185"/>
      <c r="IG57" s="185"/>
      <c r="IH57" s="185"/>
      <c r="II57" s="185"/>
      <c r="IJ57" s="185"/>
      <c r="IK57" s="185"/>
      <c r="IL57" s="185"/>
      <c r="IM57" s="185"/>
      <c r="IN57" s="185"/>
      <c r="IO57" s="185"/>
      <c r="IP57" s="185"/>
      <c r="IQ57" s="185"/>
      <c r="IR57" s="185"/>
      <c r="IS57" s="185"/>
      <c r="IT57" s="185"/>
      <c r="IU57" s="185"/>
      <c r="IV57" s="185"/>
      <c r="IW57" s="185"/>
      <c r="IX57" s="185"/>
      <c r="IY57" s="185"/>
      <c r="IZ57" s="185"/>
      <c r="JA57" s="185"/>
      <c r="JB57" s="185"/>
      <c r="JC57" s="185"/>
      <c r="JD57" s="185"/>
      <c r="JE57" s="185"/>
      <c r="JF57" s="185"/>
      <c r="JG57" s="185"/>
      <c r="JH57" s="185"/>
      <c r="JI57" s="185"/>
      <c r="JJ57" s="185"/>
      <c r="JK57" s="185"/>
      <c r="JL57" s="185"/>
      <c r="JM57" s="185"/>
      <c r="JN57" s="185"/>
      <c r="JO57" s="185"/>
      <c r="JP57" s="185"/>
      <c r="JQ57" s="185"/>
      <c r="JR57" s="185"/>
      <c r="JS57" s="185"/>
      <c r="JT57" s="185"/>
      <c r="JU57" s="185"/>
      <c r="JV57" s="185"/>
      <c r="JW57" s="185"/>
      <c r="JX57" s="185"/>
      <c r="JY57" s="185"/>
      <c r="JZ57" s="185"/>
      <c r="KA57" s="185"/>
      <c r="KB57" s="185"/>
      <c r="KC57" s="185"/>
      <c r="KD57" s="185"/>
      <c r="KE57" s="185"/>
      <c r="KF57" s="185"/>
      <c r="KG57" s="185"/>
      <c r="KH57" s="185"/>
      <c r="KI57" s="185"/>
      <c r="KJ57" s="185"/>
      <c r="KK57" s="185"/>
      <c r="KL57" s="185"/>
      <c r="KM57" s="185"/>
      <c r="KN57" s="185"/>
      <c r="KO57" s="185"/>
      <c r="KP57" s="185"/>
      <c r="KQ57" s="185"/>
      <c r="KR57" s="185"/>
      <c r="KS57" s="185"/>
      <c r="KT57" s="185"/>
      <c r="KU57" s="185"/>
      <c r="KV57" s="185"/>
      <c r="KW57" s="185"/>
      <c r="KX57" s="185"/>
      <c r="KY57" s="185"/>
      <c r="KZ57" s="185"/>
      <c r="LA57" s="185"/>
      <c r="LB57" s="185"/>
      <c r="LC57" s="185"/>
      <c r="LD57" s="185"/>
      <c r="LE57" s="185"/>
      <c r="LF57" s="185"/>
      <c r="LG57" s="185"/>
      <c r="LH57" s="185"/>
      <c r="LI57" s="185"/>
      <c r="LJ57" s="185"/>
      <c r="LK57" s="185"/>
      <c r="LL57" s="185"/>
      <c r="LM57" s="185"/>
      <c r="LN57" s="185"/>
      <c r="LO57" s="185"/>
      <c r="LP57" s="185"/>
      <c r="LQ57" s="185"/>
      <c r="LR57" s="185"/>
      <c r="LS57" s="185"/>
      <c r="LT57" s="185"/>
      <c r="LU57" s="185"/>
      <c r="LV57" s="185"/>
      <c r="LW57" s="185"/>
      <c r="LX57" s="185"/>
      <c r="LY57" s="185"/>
      <c r="LZ57" s="185"/>
      <c r="MA57" s="185"/>
      <c r="MB57" s="185"/>
      <c r="MC57" s="185"/>
      <c r="MD57" s="185"/>
      <c r="ME57" s="185"/>
      <c r="MF57" s="185"/>
      <c r="MG57" s="185"/>
      <c r="MH57" s="185"/>
      <c r="MI57" s="185"/>
      <c r="MJ57" s="185"/>
      <c r="MK57" s="185"/>
      <c r="ML57" s="185"/>
      <c r="MM57" s="185"/>
      <c r="MN57" s="185"/>
      <c r="MO57" s="185"/>
      <c r="MP57" s="185"/>
      <c r="MQ57" s="185"/>
      <c r="MR57" s="185"/>
      <c r="MS57" s="185"/>
      <c r="MT57" s="185"/>
      <c r="MU57" s="185"/>
      <c r="MV57" s="185"/>
      <c r="MW57" s="185"/>
      <c r="MX57" s="185"/>
      <c r="MY57" s="185"/>
      <c r="MZ57" s="185"/>
      <c r="NA57" s="185"/>
      <c r="NB57" s="185"/>
      <c r="NC57" s="185"/>
      <c r="ND57" s="185"/>
      <c r="NE57" s="185"/>
      <c r="NF57" s="185"/>
      <c r="NG57" s="185"/>
      <c r="NH57" s="185"/>
      <c r="NI57" s="185"/>
      <c r="NJ57" s="185"/>
      <c r="NK57" s="185"/>
      <c r="NL57" s="185"/>
      <c r="NM57" s="185"/>
      <c r="NN57" s="185"/>
      <c r="NO57" s="185"/>
    </row>
    <row r="58" ht="19.5" customHeight="1">
      <c r="A58" s="220"/>
      <c r="B58" s="186" t="s">
        <v>293</v>
      </c>
      <c r="C58" s="226">
        <f t="shared" ref="C58:H58" si="23">INDEX($J58:$BK58,MATCH(C$42,$J$42:$BK$42,0))</f>
        <v>0.04660229528</v>
      </c>
      <c r="D58" s="226">
        <f t="shared" si="23"/>
        <v>0.05618819614</v>
      </c>
      <c r="E58" s="226">
        <f t="shared" si="23"/>
        <v>0.06333394657</v>
      </c>
      <c r="F58" s="226">
        <f t="shared" si="23"/>
        <v>0.06830697995</v>
      </c>
      <c r="G58" s="226">
        <f t="shared" si="23"/>
        <v>0.07638592226</v>
      </c>
      <c r="H58" s="226" t="str">
        <f t="shared" si="23"/>
        <v>#DIV/0!</v>
      </c>
      <c r="I58" s="186"/>
      <c r="J58" s="226">
        <f t="shared" ref="J58:BK58" si="24">J49/J45</f>
        <v>0.01169300736</v>
      </c>
      <c r="K58" s="226">
        <f t="shared" si="24"/>
        <v>0.02554131213</v>
      </c>
      <c r="L58" s="226">
        <f t="shared" si="24"/>
        <v>0.03824859391</v>
      </c>
      <c r="M58" s="226">
        <f t="shared" si="24"/>
        <v>0.02262279149</v>
      </c>
      <c r="N58" s="226">
        <f t="shared" si="24"/>
        <v>0.02611815949</v>
      </c>
      <c r="O58" s="226">
        <f t="shared" si="24"/>
        <v>0.0282492259</v>
      </c>
      <c r="P58" s="226">
        <f t="shared" si="24"/>
        <v>0.03039660223</v>
      </c>
      <c r="Q58" s="226">
        <f t="shared" si="24"/>
        <v>0.03217441802</v>
      </c>
      <c r="R58" s="226">
        <f t="shared" si="24"/>
        <v>0.03352152624</v>
      </c>
      <c r="S58" s="226">
        <f t="shared" si="24"/>
        <v>0.03660725983</v>
      </c>
      <c r="T58" s="226">
        <f t="shared" si="24"/>
        <v>0.04036185576</v>
      </c>
      <c r="U58" s="226">
        <f t="shared" si="24"/>
        <v>0.04660229528</v>
      </c>
      <c r="V58" s="226">
        <f t="shared" si="24"/>
        <v>0.04961435962</v>
      </c>
      <c r="W58" s="226">
        <f t="shared" si="24"/>
        <v>0.05300022331</v>
      </c>
      <c r="X58" s="226">
        <f t="shared" si="24"/>
        <v>0.05618819614</v>
      </c>
      <c r="Y58" s="226">
        <f t="shared" si="24"/>
        <v>0.05920929852</v>
      </c>
      <c r="Z58" s="226">
        <f t="shared" si="24"/>
        <v>0.06153306789</v>
      </c>
      <c r="AA58" s="226">
        <f t="shared" si="24"/>
        <v>0.06333394657</v>
      </c>
      <c r="AB58" s="226">
        <f t="shared" si="24"/>
        <v>0.06514107629</v>
      </c>
      <c r="AC58" s="226">
        <f t="shared" si="24"/>
        <v>0.06680656595</v>
      </c>
      <c r="AD58" s="226">
        <f t="shared" si="24"/>
        <v>0.06830697995</v>
      </c>
      <c r="AE58" s="226">
        <f t="shared" si="24"/>
        <v>0.07047375029</v>
      </c>
      <c r="AF58" s="226">
        <f t="shared" si="24"/>
        <v>0.07295082313</v>
      </c>
      <c r="AG58" s="226">
        <f t="shared" si="24"/>
        <v>0.07638592226</v>
      </c>
      <c r="AH58" s="226">
        <f t="shared" si="24"/>
        <v>0.07699375157</v>
      </c>
      <c r="AI58" s="226" t="str">
        <f t="shared" si="24"/>
        <v>#DIV/0!</v>
      </c>
      <c r="AJ58" s="226" t="str">
        <f t="shared" si="24"/>
        <v>#DIV/0!</v>
      </c>
      <c r="AK58" s="226" t="str">
        <f t="shared" si="24"/>
        <v>#DIV/0!</v>
      </c>
      <c r="AL58" s="226" t="str">
        <f t="shared" si="24"/>
        <v>#DIV/0!</v>
      </c>
      <c r="AM58" s="226" t="str">
        <f t="shared" si="24"/>
        <v>#DIV/0!</v>
      </c>
      <c r="AN58" s="226" t="str">
        <f t="shared" si="24"/>
        <v>#DIV/0!</v>
      </c>
      <c r="AO58" s="226" t="str">
        <f t="shared" si="24"/>
        <v>#DIV/0!</v>
      </c>
      <c r="AP58" s="226" t="str">
        <f t="shared" si="24"/>
        <v>#DIV/0!</v>
      </c>
      <c r="AQ58" s="226" t="str">
        <f t="shared" si="24"/>
        <v>#DIV/0!</v>
      </c>
      <c r="AR58" s="226" t="str">
        <f t="shared" si="24"/>
        <v>#DIV/0!</v>
      </c>
      <c r="AS58" s="226" t="str">
        <f t="shared" si="24"/>
        <v>#DIV/0!</v>
      </c>
      <c r="AT58" s="226" t="str">
        <f t="shared" si="24"/>
        <v>#DIV/0!</v>
      </c>
      <c r="AU58" s="226" t="str">
        <f t="shared" si="24"/>
        <v>#DIV/0!</v>
      </c>
      <c r="AV58" s="226" t="str">
        <f t="shared" si="24"/>
        <v>#DIV/0!</v>
      </c>
      <c r="AW58" s="226" t="str">
        <f t="shared" si="24"/>
        <v>#DIV/0!</v>
      </c>
      <c r="AX58" s="226" t="str">
        <f t="shared" si="24"/>
        <v>#DIV/0!</v>
      </c>
      <c r="AY58" s="226" t="str">
        <f t="shared" si="24"/>
        <v>#DIV/0!</v>
      </c>
      <c r="AZ58" s="226" t="str">
        <f t="shared" si="24"/>
        <v>#DIV/0!</v>
      </c>
      <c r="BA58" s="226" t="str">
        <f t="shared" si="24"/>
        <v>#DIV/0!</v>
      </c>
      <c r="BB58" s="226" t="str">
        <f t="shared" si="24"/>
        <v>#DIV/0!</v>
      </c>
      <c r="BC58" s="226" t="str">
        <f t="shared" si="24"/>
        <v>#DIV/0!</v>
      </c>
      <c r="BD58" s="226" t="str">
        <f t="shared" si="24"/>
        <v>#DIV/0!</v>
      </c>
      <c r="BE58" s="226" t="str">
        <f t="shared" si="24"/>
        <v>#DIV/0!</v>
      </c>
      <c r="BF58" s="226" t="str">
        <f t="shared" si="24"/>
        <v>#DIV/0!</v>
      </c>
      <c r="BG58" s="226" t="str">
        <f t="shared" si="24"/>
        <v>#DIV/0!</v>
      </c>
      <c r="BH58" s="226" t="str">
        <f t="shared" si="24"/>
        <v>#DIV/0!</v>
      </c>
      <c r="BI58" s="226" t="str">
        <f t="shared" si="24"/>
        <v>#DIV/0!</v>
      </c>
      <c r="BJ58" s="226" t="str">
        <f t="shared" si="24"/>
        <v>#DIV/0!</v>
      </c>
      <c r="BK58" s="226" t="str">
        <f t="shared" si="24"/>
        <v>#DIV/0!</v>
      </c>
      <c r="BL58" s="185"/>
      <c r="BM58" s="185"/>
      <c r="BN58" s="185"/>
      <c r="BO58" s="185"/>
      <c r="BP58" s="185"/>
      <c r="BQ58" s="185"/>
      <c r="BR58" s="185"/>
      <c r="BS58" s="185"/>
      <c r="BT58" s="185"/>
      <c r="BU58" s="185"/>
      <c r="BV58" s="185"/>
      <c r="BW58" s="185"/>
      <c r="BX58" s="185"/>
      <c r="BY58" s="185"/>
      <c r="BZ58" s="185"/>
      <c r="CA58" s="185"/>
      <c r="CB58" s="185"/>
      <c r="CC58" s="185"/>
      <c r="CD58" s="185"/>
      <c r="CE58" s="185"/>
      <c r="CF58" s="185"/>
      <c r="CG58" s="185"/>
      <c r="CH58" s="185"/>
      <c r="CI58" s="185"/>
      <c r="CJ58" s="185"/>
      <c r="CK58" s="185"/>
      <c r="CL58" s="185"/>
      <c r="CM58" s="185"/>
      <c r="CN58" s="185"/>
      <c r="CO58" s="185"/>
      <c r="CP58" s="185"/>
      <c r="CQ58" s="185"/>
      <c r="CR58" s="185"/>
      <c r="CS58" s="185"/>
      <c r="CT58" s="185"/>
      <c r="CU58" s="185"/>
      <c r="CV58" s="185"/>
      <c r="CW58" s="185"/>
      <c r="CX58" s="185"/>
      <c r="CY58" s="185"/>
      <c r="CZ58" s="185"/>
      <c r="DA58" s="185"/>
      <c r="DB58" s="185"/>
      <c r="DC58" s="185"/>
      <c r="DD58" s="185"/>
      <c r="DE58" s="185"/>
      <c r="DF58" s="185"/>
      <c r="DG58" s="185"/>
      <c r="DH58" s="185"/>
      <c r="DI58" s="185"/>
      <c r="DJ58" s="185"/>
      <c r="DK58" s="185"/>
      <c r="DL58" s="185"/>
      <c r="DM58" s="185"/>
      <c r="DN58" s="185"/>
      <c r="DO58" s="185"/>
      <c r="DP58" s="185"/>
      <c r="DQ58" s="185"/>
      <c r="DR58" s="185"/>
      <c r="DS58" s="185"/>
      <c r="DT58" s="185"/>
      <c r="DU58" s="185"/>
      <c r="DV58" s="185"/>
      <c r="DW58" s="185"/>
      <c r="DX58" s="185"/>
      <c r="DY58" s="185"/>
      <c r="DZ58" s="185"/>
      <c r="EA58" s="185"/>
      <c r="EB58" s="185"/>
      <c r="EC58" s="185"/>
      <c r="ED58" s="185"/>
      <c r="EE58" s="185"/>
      <c r="EF58" s="185"/>
      <c r="EG58" s="185"/>
      <c r="EH58" s="185"/>
      <c r="EI58" s="185"/>
      <c r="EJ58" s="185"/>
      <c r="EK58" s="185"/>
      <c r="EL58" s="185"/>
      <c r="EM58" s="185"/>
      <c r="EN58" s="185"/>
      <c r="EO58" s="185"/>
      <c r="EP58" s="185"/>
      <c r="EQ58" s="185"/>
      <c r="ER58" s="185"/>
      <c r="ES58" s="185"/>
      <c r="ET58" s="185"/>
      <c r="EU58" s="185"/>
      <c r="EV58" s="185"/>
      <c r="EW58" s="185"/>
      <c r="EX58" s="185"/>
      <c r="EY58" s="185"/>
      <c r="EZ58" s="185"/>
      <c r="FA58" s="185"/>
      <c r="FB58" s="185"/>
      <c r="FC58" s="185"/>
      <c r="FD58" s="185"/>
      <c r="FE58" s="185"/>
      <c r="FF58" s="185"/>
      <c r="FG58" s="185"/>
      <c r="FH58" s="185"/>
      <c r="FI58" s="185"/>
      <c r="FJ58" s="185"/>
      <c r="FK58" s="185"/>
      <c r="FL58" s="185"/>
      <c r="FM58" s="185"/>
      <c r="FN58" s="185"/>
      <c r="FO58" s="185"/>
      <c r="FP58" s="185"/>
      <c r="FQ58" s="185"/>
      <c r="FR58" s="185"/>
      <c r="FS58" s="185"/>
      <c r="FT58" s="185"/>
      <c r="FU58" s="185"/>
      <c r="FV58" s="185"/>
      <c r="FW58" s="185"/>
      <c r="FX58" s="185"/>
      <c r="FY58" s="185"/>
      <c r="FZ58" s="185"/>
      <c r="GA58" s="185"/>
      <c r="GB58" s="185"/>
      <c r="GC58" s="185"/>
      <c r="GD58" s="185"/>
      <c r="GE58" s="185"/>
      <c r="GF58" s="185"/>
      <c r="GG58" s="185"/>
      <c r="GH58" s="185"/>
      <c r="GI58" s="185"/>
      <c r="GJ58" s="185"/>
      <c r="GK58" s="185"/>
      <c r="GL58" s="185"/>
      <c r="GM58" s="185"/>
      <c r="GN58" s="185"/>
      <c r="GO58" s="185"/>
      <c r="GP58" s="185"/>
      <c r="GQ58" s="185"/>
      <c r="GR58" s="185"/>
      <c r="GS58" s="185"/>
      <c r="GT58" s="185"/>
      <c r="GU58" s="185"/>
      <c r="GV58" s="185"/>
      <c r="GW58" s="185"/>
      <c r="GX58" s="185"/>
      <c r="GY58" s="185"/>
      <c r="GZ58" s="185"/>
      <c r="HA58" s="185"/>
      <c r="HB58" s="185"/>
      <c r="HC58" s="185"/>
      <c r="HD58" s="185"/>
      <c r="HE58" s="185"/>
      <c r="HF58" s="185"/>
      <c r="HG58" s="185"/>
      <c r="HH58" s="185"/>
      <c r="HI58" s="185"/>
      <c r="HJ58" s="185"/>
      <c r="HK58" s="185"/>
      <c r="HL58" s="185"/>
      <c r="HM58" s="185"/>
      <c r="HN58" s="185"/>
      <c r="HO58" s="185"/>
      <c r="HP58" s="185"/>
      <c r="HQ58" s="185"/>
      <c r="HR58" s="185"/>
      <c r="HS58" s="185"/>
      <c r="HT58" s="185"/>
      <c r="HU58" s="185"/>
      <c r="HV58" s="185"/>
      <c r="HW58" s="185"/>
      <c r="HX58" s="185"/>
      <c r="HY58" s="185"/>
      <c r="HZ58" s="185"/>
      <c r="IA58" s="185"/>
      <c r="IB58" s="185"/>
      <c r="IC58" s="185"/>
      <c r="ID58" s="185"/>
      <c r="IE58" s="185"/>
      <c r="IF58" s="185"/>
      <c r="IG58" s="185"/>
      <c r="IH58" s="185"/>
      <c r="II58" s="185"/>
      <c r="IJ58" s="185"/>
      <c r="IK58" s="185"/>
      <c r="IL58" s="185"/>
      <c r="IM58" s="185"/>
      <c r="IN58" s="185"/>
      <c r="IO58" s="185"/>
      <c r="IP58" s="185"/>
      <c r="IQ58" s="185"/>
      <c r="IR58" s="185"/>
      <c r="IS58" s="185"/>
      <c r="IT58" s="185"/>
      <c r="IU58" s="185"/>
      <c r="IV58" s="185"/>
      <c r="IW58" s="185"/>
      <c r="IX58" s="185"/>
      <c r="IY58" s="185"/>
      <c r="IZ58" s="185"/>
      <c r="JA58" s="185"/>
      <c r="JB58" s="185"/>
      <c r="JC58" s="185"/>
      <c r="JD58" s="185"/>
      <c r="JE58" s="185"/>
      <c r="JF58" s="185"/>
      <c r="JG58" s="185"/>
      <c r="JH58" s="185"/>
      <c r="JI58" s="185"/>
      <c r="JJ58" s="185"/>
      <c r="JK58" s="185"/>
      <c r="JL58" s="185"/>
      <c r="JM58" s="185"/>
      <c r="JN58" s="185"/>
      <c r="JO58" s="185"/>
      <c r="JP58" s="185"/>
      <c r="JQ58" s="185"/>
      <c r="JR58" s="185"/>
      <c r="JS58" s="185"/>
      <c r="JT58" s="185"/>
      <c r="JU58" s="185"/>
      <c r="JV58" s="185"/>
      <c r="JW58" s="185"/>
      <c r="JX58" s="185"/>
      <c r="JY58" s="185"/>
      <c r="JZ58" s="185"/>
      <c r="KA58" s="185"/>
      <c r="KB58" s="185"/>
      <c r="KC58" s="185"/>
      <c r="KD58" s="185"/>
      <c r="KE58" s="185"/>
      <c r="KF58" s="185"/>
      <c r="KG58" s="185"/>
      <c r="KH58" s="185"/>
      <c r="KI58" s="185"/>
      <c r="KJ58" s="185"/>
      <c r="KK58" s="185"/>
      <c r="KL58" s="185"/>
      <c r="KM58" s="185"/>
      <c r="KN58" s="185"/>
      <c r="KO58" s="185"/>
      <c r="KP58" s="185"/>
      <c r="KQ58" s="185"/>
      <c r="KR58" s="185"/>
      <c r="KS58" s="185"/>
      <c r="KT58" s="185"/>
      <c r="KU58" s="185"/>
      <c r="KV58" s="185"/>
      <c r="KW58" s="185"/>
      <c r="KX58" s="185"/>
      <c r="KY58" s="185"/>
      <c r="KZ58" s="185"/>
      <c r="LA58" s="185"/>
      <c r="LB58" s="185"/>
      <c r="LC58" s="185"/>
      <c r="LD58" s="185"/>
      <c r="LE58" s="185"/>
      <c r="LF58" s="185"/>
      <c r="LG58" s="185"/>
      <c r="LH58" s="185"/>
      <c r="LI58" s="185"/>
      <c r="LJ58" s="185"/>
      <c r="LK58" s="185"/>
      <c r="LL58" s="185"/>
      <c r="LM58" s="185"/>
      <c r="LN58" s="185"/>
      <c r="LO58" s="185"/>
      <c r="LP58" s="185"/>
      <c r="LQ58" s="185"/>
      <c r="LR58" s="185"/>
      <c r="LS58" s="185"/>
      <c r="LT58" s="185"/>
      <c r="LU58" s="185"/>
      <c r="LV58" s="185"/>
      <c r="LW58" s="185"/>
      <c r="LX58" s="185"/>
      <c r="LY58" s="185"/>
      <c r="LZ58" s="185"/>
      <c r="MA58" s="185"/>
      <c r="MB58" s="185"/>
      <c r="MC58" s="185"/>
      <c r="MD58" s="185"/>
      <c r="ME58" s="185"/>
      <c r="MF58" s="185"/>
      <c r="MG58" s="185"/>
      <c r="MH58" s="185"/>
      <c r="MI58" s="185"/>
      <c r="MJ58" s="185"/>
      <c r="MK58" s="185"/>
      <c r="ML58" s="185"/>
      <c r="MM58" s="185"/>
      <c r="MN58" s="185"/>
      <c r="MO58" s="185"/>
      <c r="MP58" s="185"/>
      <c r="MQ58" s="185"/>
      <c r="MR58" s="185"/>
      <c r="MS58" s="185"/>
      <c r="MT58" s="185"/>
      <c r="MU58" s="185"/>
      <c r="MV58" s="185"/>
      <c r="MW58" s="185"/>
      <c r="MX58" s="185"/>
      <c r="MY58" s="185"/>
      <c r="MZ58" s="185"/>
      <c r="NA58" s="185"/>
      <c r="NB58" s="185"/>
      <c r="NC58" s="185"/>
      <c r="ND58" s="185"/>
      <c r="NE58" s="185"/>
      <c r="NF58" s="185"/>
      <c r="NG58" s="185"/>
      <c r="NH58" s="185"/>
      <c r="NI58" s="185"/>
      <c r="NJ58" s="185"/>
      <c r="NK58" s="185"/>
      <c r="NL58" s="185"/>
      <c r="NM58" s="185"/>
      <c r="NN58" s="185"/>
      <c r="NO58" s="185"/>
    </row>
    <row r="59" ht="19.5" customHeight="1">
      <c r="A59" s="220"/>
      <c r="B59" s="186" t="s">
        <v>294</v>
      </c>
      <c r="C59" s="236">
        <f t="shared" ref="C59:H59" si="25">INDEX($J59:$BK59,MATCH(C$42,$J$42:$BK$42,0))</f>
        <v>0.1</v>
      </c>
      <c r="D59" s="236">
        <f t="shared" si="25"/>
        <v>0.1</v>
      </c>
      <c r="E59" s="236">
        <f t="shared" si="25"/>
        <v>0.1</v>
      </c>
      <c r="F59" s="236">
        <f t="shared" si="25"/>
        <v>0.11</v>
      </c>
      <c r="G59" s="236">
        <f t="shared" si="25"/>
        <v>0.11</v>
      </c>
      <c r="H59" s="236">
        <f t="shared" si="25"/>
        <v>0.11</v>
      </c>
      <c r="I59" s="186"/>
      <c r="J59" s="235" t="s">
        <v>249</v>
      </c>
      <c r="K59" s="235" t="s">
        <v>249</v>
      </c>
      <c r="L59" s="235" t="s">
        <v>249</v>
      </c>
      <c r="M59" s="235" t="s">
        <v>249</v>
      </c>
      <c r="N59" s="235" t="s">
        <v>249</v>
      </c>
      <c r="O59" s="235" t="s">
        <v>249</v>
      </c>
      <c r="P59" s="235" t="s">
        <v>249</v>
      </c>
      <c r="Q59" s="235" t="s">
        <v>249</v>
      </c>
      <c r="R59" s="235" t="s">
        <v>249</v>
      </c>
      <c r="S59" s="235" t="s">
        <v>249</v>
      </c>
      <c r="T59" s="235" t="s">
        <v>249</v>
      </c>
      <c r="U59" s="236">
        <v>0.1</v>
      </c>
      <c r="V59" s="236">
        <v>0.1</v>
      </c>
      <c r="W59" s="236">
        <v>0.1</v>
      </c>
      <c r="X59" s="236">
        <v>0.1</v>
      </c>
      <c r="Y59" s="236">
        <v>0.1</v>
      </c>
      <c r="Z59" s="236">
        <v>0.1</v>
      </c>
      <c r="AA59" s="236">
        <v>0.1</v>
      </c>
      <c r="AB59" s="236">
        <v>0.11</v>
      </c>
      <c r="AC59" s="236">
        <v>0.11</v>
      </c>
      <c r="AD59" s="236">
        <v>0.11</v>
      </c>
      <c r="AE59" s="236">
        <v>0.11</v>
      </c>
      <c r="AF59" s="236">
        <v>0.11</v>
      </c>
      <c r="AG59" s="236">
        <v>0.11</v>
      </c>
      <c r="AH59" s="236">
        <v>0.11</v>
      </c>
      <c r="AI59" s="236">
        <v>0.11</v>
      </c>
      <c r="AJ59" s="236">
        <v>0.11</v>
      </c>
      <c r="AK59" s="236">
        <v>0.11</v>
      </c>
      <c r="AL59" s="236">
        <v>0.11</v>
      </c>
      <c r="AM59" s="236">
        <v>0.11</v>
      </c>
      <c r="AN59" s="236">
        <v>0.11</v>
      </c>
      <c r="AO59" s="236">
        <v>0.11</v>
      </c>
      <c r="AP59" s="236">
        <v>0.11</v>
      </c>
      <c r="AQ59" s="236">
        <v>0.11</v>
      </c>
      <c r="AR59" s="236">
        <v>0.11</v>
      </c>
      <c r="AS59" s="236">
        <v>0.11</v>
      </c>
      <c r="AT59" s="236">
        <v>0.11</v>
      </c>
      <c r="AU59" s="236">
        <v>0.11</v>
      </c>
      <c r="AV59" s="236">
        <v>0.11</v>
      </c>
      <c r="AW59" s="236">
        <v>0.11</v>
      </c>
      <c r="AX59" s="236">
        <v>0.11</v>
      </c>
      <c r="AY59" s="236">
        <v>0.11</v>
      </c>
      <c r="AZ59" s="236">
        <v>0.11</v>
      </c>
      <c r="BA59" s="236">
        <v>0.11</v>
      </c>
      <c r="BB59" s="236">
        <v>0.11</v>
      </c>
      <c r="BC59" s="236">
        <v>0.11</v>
      </c>
      <c r="BD59" s="236">
        <v>0.11</v>
      </c>
      <c r="BE59" s="236">
        <v>0.11</v>
      </c>
      <c r="BF59" s="236">
        <v>0.11</v>
      </c>
      <c r="BG59" s="236">
        <v>0.11</v>
      </c>
      <c r="BH59" s="236">
        <v>0.11</v>
      </c>
      <c r="BI59" s="236">
        <v>0.11</v>
      </c>
      <c r="BJ59" s="236">
        <v>0.11</v>
      </c>
      <c r="BK59" s="236">
        <v>0.11</v>
      </c>
      <c r="BL59" s="185"/>
      <c r="BM59" s="185"/>
      <c r="BN59" s="185"/>
      <c r="BO59" s="185"/>
      <c r="BP59" s="185"/>
      <c r="BQ59" s="185"/>
      <c r="BR59" s="185"/>
      <c r="BS59" s="185"/>
      <c r="BT59" s="185"/>
      <c r="BU59" s="185"/>
      <c r="BV59" s="185"/>
      <c r="BW59" s="185"/>
      <c r="BX59" s="185"/>
      <c r="BY59" s="185"/>
      <c r="BZ59" s="185"/>
      <c r="CA59" s="185"/>
      <c r="CB59" s="185"/>
      <c r="CC59" s="185"/>
      <c r="CD59" s="185"/>
      <c r="CE59" s="185"/>
      <c r="CF59" s="185"/>
      <c r="CG59" s="185"/>
      <c r="CH59" s="185"/>
      <c r="CI59" s="185"/>
      <c r="CJ59" s="185"/>
      <c r="CK59" s="185"/>
      <c r="CL59" s="185"/>
      <c r="CM59" s="185"/>
      <c r="CN59" s="185"/>
      <c r="CO59" s="185"/>
      <c r="CP59" s="185"/>
      <c r="CQ59" s="185"/>
      <c r="CR59" s="185"/>
      <c r="CS59" s="185"/>
      <c r="CT59" s="185"/>
      <c r="CU59" s="185"/>
      <c r="CV59" s="185"/>
      <c r="CW59" s="185"/>
      <c r="CX59" s="185"/>
      <c r="CY59" s="185"/>
      <c r="CZ59" s="185"/>
      <c r="DA59" s="185"/>
      <c r="DB59" s="185"/>
      <c r="DC59" s="185"/>
      <c r="DD59" s="185"/>
      <c r="DE59" s="185"/>
      <c r="DF59" s="185"/>
      <c r="DG59" s="185"/>
      <c r="DH59" s="185"/>
      <c r="DI59" s="185"/>
      <c r="DJ59" s="185"/>
      <c r="DK59" s="185"/>
      <c r="DL59" s="185"/>
      <c r="DM59" s="185"/>
      <c r="DN59" s="185"/>
      <c r="DO59" s="185"/>
      <c r="DP59" s="185"/>
      <c r="DQ59" s="185"/>
      <c r="DR59" s="185"/>
      <c r="DS59" s="185"/>
      <c r="DT59" s="185"/>
      <c r="DU59" s="185"/>
      <c r="DV59" s="185"/>
      <c r="DW59" s="185"/>
      <c r="DX59" s="185"/>
      <c r="DY59" s="185"/>
      <c r="DZ59" s="185"/>
      <c r="EA59" s="185"/>
      <c r="EB59" s="185"/>
      <c r="EC59" s="185"/>
      <c r="ED59" s="185"/>
      <c r="EE59" s="185"/>
      <c r="EF59" s="185"/>
      <c r="EG59" s="185"/>
      <c r="EH59" s="185"/>
      <c r="EI59" s="185"/>
      <c r="EJ59" s="185"/>
      <c r="EK59" s="185"/>
      <c r="EL59" s="185"/>
      <c r="EM59" s="185"/>
      <c r="EN59" s="185"/>
      <c r="EO59" s="185"/>
      <c r="EP59" s="185"/>
      <c r="EQ59" s="185"/>
      <c r="ER59" s="185"/>
      <c r="ES59" s="185"/>
      <c r="ET59" s="185"/>
      <c r="EU59" s="185"/>
      <c r="EV59" s="185"/>
      <c r="EW59" s="185"/>
      <c r="EX59" s="185"/>
      <c r="EY59" s="185"/>
      <c r="EZ59" s="185"/>
      <c r="FA59" s="185"/>
      <c r="FB59" s="185"/>
      <c r="FC59" s="185"/>
      <c r="FD59" s="185"/>
      <c r="FE59" s="185"/>
      <c r="FF59" s="185"/>
      <c r="FG59" s="185"/>
      <c r="FH59" s="185"/>
      <c r="FI59" s="185"/>
      <c r="FJ59" s="185"/>
      <c r="FK59" s="185"/>
      <c r="FL59" s="185"/>
      <c r="FM59" s="185"/>
      <c r="FN59" s="185"/>
      <c r="FO59" s="185"/>
      <c r="FP59" s="185"/>
      <c r="FQ59" s="185"/>
      <c r="FR59" s="185"/>
      <c r="FS59" s="185"/>
      <c r="FT59" s="185"/>
      <c r="FU59" s="185"/>
      <c r="FV59" s="185"/>
      <c r="FW59" s="185"/>
      <c r="FX59" s="185"/>
      <c r="FY59" s="185"/>
      <c r="FZ59" s="185"/>
      <c r="GA59" s="185"/>
      <c r="GB59" s="185"/>
      <c r="GC59" s="185"/>
      <c r="GD59" s="185"/>
      <c r="GE59" s="185"/>
      <c r="GF59" s="185"/>
      <c r="GG59" s="185"/>
      <c r="GH59" s="185"/>
      <c r="GI59" s="185"/>
      <c r="GJ59" s="185"/>
      <c r="GK59" s="185"/>
      <c r="GL59" s="185"/>
      <c r="GM59" s="185"/>
      <c r="GN59" s="185"/>
      <c r="GO59" s="185"/>
      <c r="GP59" s="185"/>
      <c r="GQ59" s="185"/>
      <c r="GR59" s="185"/>
      <c r="GS59" s="185"/>
      <c r="GT59" s="185"/>
      <c r="GU59" s="185"/>
      <c r="GV59" s="185"/>
      <c r="GW59" s="185"/>
      <c r="GX59" s="185"/>
      <c r="GY59" s="185"/>
      <c r="GZ59" s="185"/>
      <c r="HA59" s="185"/>
      <c r="HB59" s="185"/>
      <c r="HC59" s="185"/>
      <c r="HD59" s="185"/>
      <c r="HE59" s="185"/>
      <c r="HF59" s="185"/>
      <c r="HG59" s="185"/>
      <c r="HH59" s="185"/>
      <c r="HI59" s="185"/>
      <c r="HJ59" s="185"/>
      <c r="HK59" s="185"/>
      <c r="HL59" s="185"/>
      <c r="HM59" s="185"/>
      <c r="HN59" s="185"/>
      <c r="HO59" s="185"/>
      <c r="HP59" s="185"/>
      <c r="HQ59" s="185"/>
      <c r="HR59" s="185"/>
      <c r="HS59" s="185"/>
      <c r="HT59" s="185"/>
      <c r="HU59" s="185"/>
      <c r="HV59" s="185"/>
      <c r="HW59" s="185"/>
      <c r="HX59" s="185"/>
      <c r="HY59" s="185"/>
      <c r="HZ59" s="185"/>
      <c r="IA59" s="185"/>
      <c r="IB59" s="185"/>
      <c r="IC59" s="185"/>
      <c r="ID59" s="185"/>
      <c r="IE59" s="185"/>
      <c r="IF59" s="185"/>
      <c r="IG59" s="185"/>
      <c r="IH59" s="185"/>
      <c r="II59" s="185"/>
      <c r="IJ59" s="185"/>
      <c r="IK59" s="185"/>
      <c r="IL59" s="185"/>
      <c r="IM59" s="185"/>
      <c r="IN59" s="185"/>
      <c r="IO59" s="185"/>
      <c r="IP59" s="185"/>
      <c r="IQ59" s="185"/>
      <c r="IR59" s="185"/>
      <c r="IS59" s="185"/>
      <c r="IT59" s="185"/>
      <c r="IU59" s="185"/>
      <c r="IV59" s="185"/>
      <c r="IW59" s="185"/>
      <c r="IX59" s="185"/>
      <c r="IY59" s="185"/>
      <c r="IZ59" s="185"/>
      <c r="JA59" s="185"/>
      <c r="JB59" s="185"/>
      <c r="JC59" s="185"/>
      <c r="JD59" s="185"/>
      <c r="JE59" s="185"/>
      <c r="JF59" s="185"/>
      <c r="JG59" s="185"/>
      <c r="JH59" s="185"/>
      <c r="JI59" s="185"/>
      <c r="JJ59" s="185"/>
      <c r="JK59" s="185"/>
      <c r="JL59" s="185"/>
      <c r="JM59" s="185"/>
      <c r="JN59" s="185"/>
      <c r="JO59" s="185"/>
      <c r="JP59" s="185"/>
      <c r="JQ59" s="185"/>
      <c r="JR59" s="185"/>
      <c r="JS59" s="185"/>
      <c r="JT59" s="185"/>
      <c r="JU59" s="185"/>
      <c r="JV59" s="185"/>
      <c r="JW59" s="185"/>
      <c r="JX59" s="185"/>
      <c r="JY59" s="185"/>
      <c r="JZ59" s="185"/>
      <c r="KA59" s="185"/>
      <c r="KB59" s="185"/>
      <c r="KC59" s="185"/>
      <c r="KD59" s="185"/>
      <c r="KE59" s="185"/>
      <c r="KF59" s="185"/>
      <c r="KG59" s="185"/>
      <c r="KH59" s="185"/>
      <c r="KI59" s="185"/>
      <c r="KJ59" s="185"/>
      <c r="KK59" s="185"/>
      <c r="KL59" s="185"/>
      <c r="KM59" s="185"/>
      <c r="KN59" s="185"/>
      <c r="KO59" s="185"/>
      <c r="KP59" s="185"/>
      <c r="KQ59" s="185"/>
      <c r="KR59" s="185"/>
      <c r="KS59" s="185"/>
      <c r="KT59" s="185"/>
      <c r="KU59" s="185"/>
      <c r="KV59" s="185"/>
      <c r="KW59" s="185"/>
      <c r="KX59" s="185"/>
      <c r="KY59" s="185"/>
      <c r="KZ59" s="185"/>
      <c r="LA59" s="185"/>
      <c r="LB59" s="185"/>
      <c r="LC59" s="185"/>
      <c r="LD59" s="185"/>
      <c r="LE59" s="185"/>
      <c r="LF59" s="185"/>
      <c r="LG59" s="185"/>
      <c r="LH59" s="185"/>
      <c r="LI59" s="185"/>
      <c r="LJ59" s="185"/>
      <c r="LK59" s="185"/>
      <c r="LL59" s="185"/>
      <c r="LM59" s="185"/>
      <c r="LN59" s="185"/>
      <c r="LO59" s="185"/>
      <c r="LP59" s="185"/>
      <c r="LQ59" s="185"/>
      <c r="LR59" s="185"/>
      <c r="LS59" s="185"/>
      <c r="LT59" s="185"/>
      <c r="LU59" s="185"/>
      <c r="LV59" s="185"/>
      <c r="LW59" s="185"/>
      <c r="LX59" s="185"/>
      <c r="LY59" s="185"/>
      <c r="LZ59" s="185"/>
      <c r="MA59" s="185"/>
      <c r="MB59" s="185"/>
      <c r="MC59" s="185"/>
      <c r="MD59" s="185"/>
      <c r="ME59" s="185"/>
      <c r="MF59" s="185"/>
      <c r="MG59" s="185"/>
      <c r="MH59" s="185"/>
      <c r="MI59" s="185"/>
      <c r="MJ59" s="185"/>
      <c r="MK59" s="185"/>
      <c r="ML59" s="185"/>
      <c r="MM59" s="185"/>
      <c r="MN59" s="185"/>
      <c r="MO59" s="185"/>
      <c r="MP59" s="185"/>
      <c r="MQ59" s="185"/>
      <c r="MR59" s="185"/>
      <c r="MS59" s="185"/>
      <c r="MT59" s="185"/>
      <c r="MU59" s="185"/>
      <c r="MV59" s="185"/>
      <c r="MW59" s="185"/>
      <c r="MX59" s="185"/>
      <c r="MY59" s="185"/>
      <c r="MZ59" s="185"/>
      <c r="NA59" s="185"/>
      <c r="NB59" s="185"/>
      <c r="NC59" s="185"/>
      <c r="ND59" s="185"/>
      <c r="NE59" s="185"/>
      <c r="NF59" s="185"/>
      <c r="NG59" s="185"/>
      <c r="NH59" s="185"/>
      <c r="NI59" s="185"/>
      <c r="NJ59" s="185"/>
      <c r="NK59" s="185"/>
      <c r="NL59" s="185"/>
      <c r="NM59" s="185"/>
      <c r="NN59" s="185"/>
      <c r="NO59" s="185"/>
    </row>
    <row r="60" ht="19.5" customHeight="1">
      <c r="A60" s="220"/>
      <c r="B60" s="186"/>
      <c r="C60" s="231"/>
      <c r="D60" s="231"/>
      <c r="E60" s="231"/>
      <c r="F60" s="231"/>
      <c r="G60" s="231"/>
      <c r="H60" s="231"/>
      <c r="I60" s="186"/>
      <c r="J60" s="231"/>
      <c r="K60" s="232"/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232"/>
      <c r="Z60" s="232"/>
      <c r="AA60" s="232"/>
      <c r="AB60" s="232"/>
      <c r="AC60" s="232"/>
      <c r="AD60" s="232"/>
      <c r="AE60" s="232"/>
      <c r="AF60" s="232"/>
      <c r="AG60" s="232"/>
      <c r="AH60" s="232"/>
      <c r="AI60" s="232"/>
      <c r="AJ60" s="232"/>
      <c r="AK60" s="232"/>
      <c r="AL60" s="232"/>
      <c r="AM60" s="232"/>
      <c r="AN60" s="232"/>
      <c r="AO60" s="232"/>
      <c r="AP60" s="232"/>
      <c r="AQ60" s="232"/>
      <c r="AR60" s="232"/>
      <c r="AS60" s="232"/>
      <c r="AT60" s="232"/>
      <c r="AU60" s="232"/>
      <c r="AV60" s="232"/>
      <c r="AW60" s="232"/>
      <c r="AX60" s="232"/>
      <c r="AY60" s="232"/>
      <c r="AZ60" s="232"/>
      <c r="BA60" s="232"/>
      <c r="BB60" s="232"/>
      <c r="BC60" s="232"/>
      <c r="BD60" s="232"/>
      <c r="BE60" s="232"/>
      <c r="BF60" s="232"/>
      <c r="BG60" s="232"/>
      <c r="BH60" s="232"/>
      <c r="BI60" s="232"/>
      <c r="BJ60" s="232"/>
      <c r="BK60" s="232"/>
      <c r="BL60" s="185"/>
      <c r="BM60" s="185"/>
      <c r="BN60" s="185"/>
      <c r="BO60" s="185"/>
      <c r="BP60" s="185"/>
      <c r="BQ60" s="185"/>
      <c r="BR60" s="185"/>
      <c r="BS60" s="185"/>
      <c r="BT60" s="185"/>
      <c r="BU60" s="185"/>
      <c r="BV60" s="185"/>
      <c r="BW60" s="185"/>
      <c r="BX60" s="185"/>
      <c r="BY60" s="185"/>
      <c r="BZ60" s="185"/>
      <c r="CA60" s="185"/>
      <c r="CB60" s="185"/>
      <c r="CC60" s="185"/>
      <c r="CD60" s="185"/>
      <c r="CE60" s="185"/>
      <c r="CF60" s="185"/>
      <c r="CG60" s="185"/>
      <c r="CH60" s="185"/>
      <c r="CI60" s="185"/>
      <c r="CJ60" s="185"/>
      <c r="CK60" s="185"/>
      <c r="CL60" s="185"/>
      <c r="CM60" s="185"/>
      <c r="CN60" s="185"/>
      <c r="CO60" s="185"/>
      <c r="CP60" s="185"/>
      <c r="CQ60" s="185"/>
      <c r="CR60" s="185"/>
      <c r="CS60" s="185"/>
      <c r="CT60" s="185"/>
      <c r="CU60" s="185"/>
      <c r="CV60" s="185"/>
      <c r="CW60" s="185"/>
      <c r="CX60" s="185"/>
      <c r="CY60" s="185"/>
      <c r="CZ60" s="185"/>
      <c r="DA60" s="185"/>
      <c r="DB60" s="185"/>
      <c r="DC60" s="185"/>
      <c r="DD60" s="185"/>
      <c r="DE60" s="185"/>
      <c r="DF60" s="185"/>
      <c r="DG60" s="185"/>
      <c r="DH60" s="185"/>
      <c r="DI60" s="185"/>
      <c r="DJ60" s="185"/>
      <c r="DK60" s="185"/>
      <c r="DL60" s="185"/>
      <c r="DM60" s="185"/>
      <c r="DN60" s="185"/>
      <c r="DO60" s="185"/>
      <c r="DP60" s="185"/>
      <c r="DQ60" s="185"/>
      <c r="DR60" s="185"/>
      <c r="DS60" s="185"/>
      <c r="DT60" s="185"/>
      <c r="DU60" s="185"/>
      <c r="DV60" s="185"/>
      <c r="DW60" s="185"/>
      <c r="DX60" s="185"/>
      <c r="DY60" s="185"/>
      <c r="DZ60" s="185"/>
      <c r="EA60" s="185"/>
      <c r="EB60" s="185"/>
      <c r="EC60" s="185"/>
      <c r="ED60" s="185"/>
      <c r="EE60" s="185"/>
      <c r="EF60" s="185"/>
      <c r="EG60" s="185"/>
      <c r="EH60" s="185"/>
      <c r="EI60" s="185"/>
      <c r="EJ60" s="185"/>
      <c r="EK60" s="185"/>
      <c r="EL60" s="185"/>
      <c r="EM60" s="185"/>
      <c r="EN60" s="185"/>
      <c r="EO60" s="185"/>
      <c r="EP60" s="185"/>
      <c r="EQ60" s="185"/>
      <c r="ER60" s="185"/>
      <c r="ES60" s="185"/>
      <c r="ET60" s="185"/>
      <c r="EU60" s="185"/>
      <c r="EV60" s="185"/>
      <c r="EW60" s="185"/>
      <c r="EX60" s="185"/>
      <c r="EY60" s="185"/>
      <c r="EZ60" s="185"/>
      <c r="FA60" s="185"/>
      <c r="FB60" s="185"/>
      <c r="FC60" s="185"/>
      <c r="FD60" s="185"/>
      <c r="FE60" s="185"/>
      <c r="FF60" s="185"/>
      <c r="FG60" s="185"/>
      <c r="FH60" s="185"/>
      <c r="FI60" s="185"/>
      <c r="FJ60" s="185"/>
      <c r="FK60" s="185"/>
      <c r="FL60" s="185"/>
      <c r="FM60" s="185"/>
      <c r="FN60" s="185"/>
      <c r="FO60" s="185"/>
      <c r="FP60" s="185"/>
      <c r="FQ60" s="185"/>
      <c r="FR60" s="185"/>
      <c r="FS60" s="185"/>
      <c r="FT60" s="185"/>
      <c r="FU60" s="185"/>
      <c r="FV60" s="185"/>
      <c r="FW60" s="185"/>
      <c r="FX60" s="185"/>
      <c r="FY60" s="185"/>
      <c r="FZ60" s="185"/>
      <c r="GA60" s="185"/>
      <c r="GB60" s="185"/>
      <c r="GC60" s="185"/>
      <c r="GD60" s="185"/>
      <c r="GE60" s="185"/>
      <c r="GF60" s="185"/>
      <c r="GG60" s="185"/>
      <c r="GH60" s="185"/>
      <c r="GI60" s="185"/>
      <c r="GJ60" s="185"/>
      <c r="GK60" s="185"/>
      <c r="GL60" s="185"/>
      <c r="GM60" s="185"/>
      <c r="GN60" s="185"/>
      <c r="GO60" s="185"/>
      <c r="GP60" s="185"/>
      <c r="GQ60" s="185"/>
      <c r="GR60" s="185"/>
      <c r="GS60" s="185"/>
      <c r="GT60" s="185"/>
      <c r="GU60" s="185"/>
      <c r="GV60" s="185"/>
      <c r="GW60" s="185"/>
      <c r="GX60" s="185"/>
      <c r="GY60" s="185"/>
      <c r="GZ60" s="185"/>
      <c r="HA60" s="185"/>
      <c r="HB60" s="185"/>
      <c r="HC60" s="185"/>
      <c r="HD60" s="185"/>
      <c r="HE60" s="185"/>
      <c r="HF60" s="185"/>
      <c r="HG60" s="185"/>
      <c r="HH60" s="185"/>
      <c r="HI60" s="185"/>
      <c r="HJ60" s="185"/>
      <c r="HK60" s="185"/>
      <c r="HL60" s="185"/>
      <c r="HM60" s="185"/>
      <c r="HN60" s="185"/>
      <c r="HO60" s="185"/>
      <c r="HP60" s="185"/>
      <c r="HQ60" s="185"/>
      <c r="HR60" s="185"/>
      <c r="HS60" s="185"/>
      <c r="HT60" s="185"/>
      <c r="HU60" s="185"/>
      <c r="HV60" s="185"/>
      <c r="HW60" s="185"/>
      <c r="HX60" s="185"/>
      <c r="HY60" s="185"/>
      <c r="HZ60" s="185"/>
      <c r="IA60" s="185"/>
      <c r="IB60" s="185"/>
      <c r="IC60" s="185"/>
      <c r="ID60" s="185"/>
      <c r="IE60" s="185"/>
      <c r="IF60" s="185"/>
      <c r="IG60" s="185"/>
      <c r="IH60" s="185"/>
      <c r="II60" s="185"/>
      <c r="IJ60" s="185"/>
      <c r="IK60" s="185"/>
      <c r="IL60" s="185"/>
      <c r="IM60" s="185"/>
      <c r="IN60" s="185"/>
      <c r="IO60" s="185"/>
      <c r="IP60" s="185"/>
      <c r="IQ60" s="185"/>
      <c r="IR60" s="185"/>
      <c r="IS60" s="185"/>
      <c r="IT60" s="185"/>
      <c r="IU60" s="185"/>
      <c r="IV60" s="185"/>
      <c r="IW60" s="185"/>
      <c r="IX60" s="185"/>
      <c r="IY60" s="185"/>
      <c r="IZ60" s="185"/>
      <c r="JA60" s="185"/>
      <c r="JB60" s="185"/>
      <c r="JC60" s="185"/>
      <c r="JD60" s="185"/>
      <c r="JE60" s="185"/>
      <c r="JF60" s="185"/>
      <c r="JG60" s="185"/>
      <c r="JH60" s="185"/>
      <c r="JI60" s="185"/>
      <c r="JJ60" s="185"/>
      <c r="JK60" s="185"/>
      <c r="JL60" s="185"/>
      <c r="JM60" s="185"/>
      <c r="JN60" s="185"/>
      <c r="JO60" s="185"/>
      <c r="JP60" s="185"/>
      <c r="JQ60" s="185"/>
      <c r="JR60" s="185"/>
      <c r="JS60" s="185"/>
      <c r="JT60" s="185"/>
      <c r="JU60" s="185"/>
      <c r="JV60" s="185"/>
      <c r="JW60" s="185"/>
      <c r="JX60" s="185"/>
      <c r="JY60" s="185"/>
      <c r="JZ60" s="185"/>
      <c r="KA60" s="185"/>
      <c r="KB60" s="185"/>
      <c r="KC60" s="185"/>
      <c r="KD60" s="185"/>
      <c r="KE60" s="185"/>
      <c r="KF60" s="185"/>
      <c r="KG60" s="185"/>
      <c r="KH60" s="185"/>
      <c r="KI60" s="185"/>
      <c r="KJ60" s="185"/>
      <c r="KK60" s="185"/>
      <c r="KL60" s="185"/>
      <c r="KM60" s="185"/>
      <c r="KN60" s="185"/>
      <c r="KO60" s="185"/>
      <c r="KP60" s="185"/>
      <c r="KQ60" s="185"/>
      <c r="KR60" s="185"/>
      <c r="KS60" s="185"/>
      <c r="KT60" s="185"/>
      <c r="KU60" s="185"/>
      <c r="KV60" s="185"/>
      <c r="KW60" s="185"/>
      <c r="KX60" s="185"/>
      <c r="KY60" s="185"/>
      <c r="KZ60" s="185"/>
      <c r="LA60" s="185"/>
      <c r="LB60" s="185"/>
      <c r="LC60" s="185"/>
      <c r="LD60" s="185"/>
      <c r="LE60" s="185"/>
      <c r="LF60" s="185"/>
      <c r="LG60" s="185"/>
      <c r="LH60" s="185"/>
      <c r="LI60" s="185"/>
      <c r="LJ60" s="185"/>
      <c r="LK60" s="185"/>
      <c r="LL60" s="185"/>
      <c r="LM60" s="185"/>
      <c r="LN60" s="185"/>
      <c r="LO60" s="185"/>
      <c r="LP60" s="185"/>
      <c r="LQ60" s="185"/>
      <c r="LR60" s="185"/>
      <c r="LS60" s="185"/>
      <c r="LT60" s="185"/>
      <c r="LU60" s="185"/>
      <c r="LV60" s="185"/>
      <c r="LW60" s="185"/>
      <c r="LX60" s="185"/>
      <c r="LY60" s="185"/>
      <c r="LZ60" s="185"/>
      <c r="MA60" s="185"/>
      <c r="MB60" s="185"/>
      <c r="MC60" s="185"/>
      <c r="MD60" s="185"/>
      <c r="ME60" s="185"/>
      <c r="MF60" s="185"/>
      <c r="MG60" s="185"/>
      <c r="MH60" s="185"/>
      <c r="MI60" s="185"/>
      <c r="MJ60" s="185"/>
      <c r="MK60" s="185"/>
      <c r="ML60" s="185"/>
      <c r="MM60" s="185"/>
      <c r="MN60" s="185"/>
      <c r="MO60" s="185"/>
      <c r="MP60" s="185"/>
      <c r="MQ60" s="185"/>
      <c r="MR60" s="185"/>
      <c r="MS60" s="185"/>
      <c r="MT60" s="185"/>
      <c r="MU60" s="185"/>
      <c r="MV60" s="185"/>
      <c r="MW60" s="185"/>
      <c r="MX60" s="185"/>
      <c r="MY60" s="185"/>
      <c r="MZ60" s="185"/>
      <c r="NA60" s="185"/>
      <c r="NB60" s="185"/>
      <c r="NC60" s="185"/>
      <c r="ND60" s="185"/>
      <c r="NE60" s="185"/>
      <c r="NF60" s="185"/>
      <c r="NG60" s="185"/>
      <c r="NH60" s="185"/>
      <c r="NI60" s="185"/>
      <c r="NJ60" s="185"/>
      <c r="NK60" s="185"/>
      <c r="NL60" s="185"/>
      <c r="NM60" s="185"/>
      <c r="NN60" s="185"/>
      <c r="NO60" s="185"/>
    </row>
    <row r="61" ht="19.5" customHeight="1">
      <c r="A61" s="220"/>
      <c r="B61" s="186" t="s">
        <v>295</v>
      </c>
      <c r="C61" s="224">
        <f t="shared" ref="C61:H61" si="26">INDEX($J61:$BK61,MATCH(C$42,$J$42:$BK$42,0))</f>
        <v>-1554505.802</v>
      </c>
      <c r="D61" s="224">
        <f t="shared" si="26"/>
        <v>-473686.6632</v>
      </c>
      <c r="E61" s="224">
        <f t="shared" si="26"/>
        <v>367585.1154</v>
      </c>
      <c r="F61" s="224">
        <f t="shared" si="26"/>
        <v>1773958.49</v>
      </c>
      <c r="G61" s="224">
        <f t="shared" si="26"/>
        <v>3475856.344</v>
      </c>
      <c r="H61" s="224" t="str">
        <f t="shared" si="26"/>
        <v>N/A</v>
      </c>
      <c r="I61" s="186"/>
      <c r="J61" s="224" t="str">
        <f t="shared" ref="J61:BK61" si="27">IFERROR((-J48*J55)-(-J48*J56),"N/A")</f>
        <v>N/A</v>
      </c>
      <c r="K61" s="224" t="str">
        <f t="shared" si="27"/>
        <v>N/A</v>
      </c>
      <c r="L61" s="224" t="str">
        <f t="shared" si="27"/>
        <v>N/A</v>
      </c>
      <c r="M61" s="224" t="str">
        <f t="shared" si="27"/>
        <v>N/A</v>
      </c>
      <c r="N61" s="224" t="str">
        <f t="shared" si="27"/>
        <v>N/A</v>
      </c>
      <c r="O61" s="224" t="str">
        <f t="shared" si="27"/>
        <v>N/A</v>
      </c>
      <c r="P61" s="224" t="str">
        <f t="shared" si="27"/>
        <v>N/A</v>
      </c>
      <c r="Q61" s="224" t="str">
        <f t="shared" si="27"/>
        <v>N/A</v>
      </c>
      <c r="R61" s="224" t="str">
        <f t="shared" si="27"/>
        <v>N/A</v>
      </c>
      <c r="S61" s="224" t="str">
        <f t="shared" si="27"/>
        <v>N/A</v>
      </c>
      <c r="T61" s="224" t="str">
        <f t="shared" si="27"/>
        <v>N/A</v>
      </c>
      <c r="U61" s="224">
        <f t="shared" si="27"/>
        <v>-1554505.802</v>
      </c>
      <c r="V61" s="224">
        <f t="shared" si="27"/>
        <v>-1444338.244</v>
      </c>
      <c r="W61" s="224">
        <f t="shared" si="27"/>
        <v>-954205.0435</v>
      </c>
      <c r="X61" s="224">
        <f t="shared" si="27"/>
        <v>-473686.6632</v>
      </c>
      <c r="Y61" s="224">
        <f t="shared" si="27"/>
        <v>-1167.553433</v>
      </c>
      <c r="Z61" s="224">
        <f t="shared" si="27"/>
        <v>436163.8346</v>
      </c>
      <c r="AA61" s="224">
        <f t="shared" si="27"/>
        <v>367585.1154</v>
      </c>
      <c r="AB61" s="224">
        <f t="shared" si="27"/>
        <v>843372.5527</v>
      </c>
      <c r="AC61" s="224">
        <f t="shared" si="27"/>
        <v>1312576.088</v>
      </c>
      <c r="AD61" s="224">
        <f t="shared" si="27"/>
        <v>1773958.49</v>
      </c>
      <c r="AE61" s="224">
        <f t="shared" si="27"/>
        <v>2315661.785</v>
      </c>
      <c r="AF61" s="224">
        <f t="shared" si="27"/>
        <v>2871055.729</v>
      </c>
      <c r="AG61" s="224">
        <f t="shared" si="27"/>
        <v>3475856.344</v>
      </c>
      <c r="AH61" s="224" t="str">
        <f t="shared" si="27"/>
        <v>N/A</v>
      </c>
      <c r="AI61" s="224" t="str">
        <f t="shared" si="27"/>
        <v>N/A</v>
      </c>
      <c r="AJ61" s="224" t="str">
        <f t="shared" si="27"/>
        <v>N/A</v>
      </c>
      <c r="AK61" s="224" t="str">
        <f t="shared" si="27"/>
        <v>N/A</v>
      </c>
      <c r="AL61" s="224" t="str">
        <f t="shared" si="27"/>
        <v>N/A</v>
      </c>
      <c r="AM61" s="224" t="str">
        <f t="shared" si="27"/>
        <v>N/A</v>
      </c>
      <c r="AN61" s="224" t="str">
        <f t="shared" si="27"/>
        <v>N/A</v>
      </c>
      <c r="AO61" s="224" t="str">
        <f t="shared" si="27"/>
        <v>N/A</v>
      </c>
      <c r="AP61" s="224" t="str">
        <f t="shared" si="27"/>
        <v>N/A</v>
      </c>
      <c r="AQ61" s="224" t="str">
        <f t="shared" si="27"/>
        <v>N/A</v>
      </c>
      <c r="AR61" s="224" t="str">
        <f t="shared" si="27"/>
        <v>N/A</v>
      </c>
      <c r="AS61" s="224" t="str">
        <f t="shared" si="27"/>
        <v>N/A</v>
      </c>
      <c r="AT61" s="224" t="str">
        <f t="shared" si="27"/>
        <v>N/A</v>
      </c>
      <c r="AU61" s="224" t="str">
        <f t="shared" si="27"/>
        <v>N/A</v>
      </c>
      <c r="AV61" s="224" t="str">
        <f t="shared" si="27"/>
        <v>N/A</v>
      </c>
      <c r="AW61" s="224" t="str">
        <f t="shared" si="27"/>
        <v>N/A</v>
      </c>
      <c r="AX61" s="224" t="str">
        <f t="shared" si="27"/>
        <v>N/A</v>
      </c>
      <c r="AY61" s="224" t="str">
        <f t="shared" si="27"/>
        <v>N/A</v>
      </c>
      <c r="AZ61" s="224" t="str">
        <f t="shared" si="27"/>
        <v>N/A</v>
      </c>
      <c r="BA61" s="224" t="str">
        <f t="shared" si="27"/>
        <v>N/A</v>
      </c>
      <c r="BB61" s="224" t="str">
        <f t="shared" si="27"/>
        <v>N/A</v>
      </c>
      <c r="BC61" s="224" t="str">
        <f t="shared" si="27"/>
        <v>N/A</v>
      </c>
      <c r="BD61" s="224" t="str">
        <f t="shared" si="27"/>
        <v>N/A</v>
      </c>
      <c r="BE61" s="224" t="str">
        <f t="shared" si="27"/>
        <v>N/A</v>
      </c>
      <c r="BF61" s="224" t="str">
        <f t="shared" si="27"/>
        <v>N/A</v>
      </c>
      <c r="BG61" s="224" t="str">
        <f t="shared" si="27"/>
        <v>N/A</v>
      </c>
      <c r="BH61" s="224" t="str">
        <f t="shared" si="27"/>
        <v>N/A</v>
      </c>
      <c r="BI61" s="224" t="str">
        <f t="shared" si="27"/>
        <v>N/A</v>
      </c>
      <c r="BJ61" s="224" t="str">
        <f t="shared" si="27"/>
        <v>N/A</v>
      </c>
      <c r="BK61" s="224" t="str">
        <f t="shared" si="27"/>
        <v>N/A</v>
      </c>
      <c r="BL61" s="185"/>
      <c r="BM61" s="185"/>
      <c r="BN61" s="185"/>
      <c r="BO61" s="185"/>
      <c r="BP61" s="185"/>
      <c r="BQ61" s="185"/>
      <c r="BR61" s="185"/>
      <c r="BS61" s="185"/>
      <c r="BT61" s="185"/>
      <c r="BU61" s="185"/>
      <c r="BV61" s="185"/>
      <c r="BW61" s="185"/>
      <c r="BX61" s="185"/>
      <c r="BY61" s="185"/>
      <c r="BZ61" s="185"/>
      <c r="CA61" s="185"/>
      <c r="CB61" s="185"/>
      <c r="CC61" s="185"/>
      <c r="CD61" s="185"/>
      <c r="CE61" s="185"/>
      <c r="CF61" s="185"/>
      <c r="CG61" s="185"/>
      <c r="CH61" s="185"/>
      <c r="CI61" s="185"/>
      <c r="CJ61" s="185"/>
      <c r="CK61" s="185"/>
      <c r="CL61" s="185"/>
      <c r="CM61" s="185"/>
      <c r="CN61" s="185"/>
      <c r="CO61" s="185"/>
      <c r="CP61" s="185"/>
      <c r="CQ61" s="185"/>
      <c r="CR61" s="185"/>
      <c r="CS61" s="185"/>
      <c r="CT61" s="185"/>
      <c r="CU61" s="185"/>
      <c r="CV61" s="185"/>
      <c r="CW61" s="185"/>
      <c r="CX61" s="185"/>
      <c r="CY61" s="185"/>
      <c r="CZ61" s="185"/>
      <c r="DA61" s="185"/>
      <c r="DB61" s="185"/>
      <c r="DC61" s="185"/>
      <c r="DD61" s="185"/>
      <c r="DE61" s="185"/>
      <c r="DF61" s="185"/>
      <c r="DG61" s="185"/>
      <c r="DH61" s="185"/>
      <c r="DI61" s="185"/>
      <c r="DJ61" s="185"/>
      <c r="DK61" s="185"/>
      <c r="DL61" s="185"/>
      <c r="DM61" s="185"/>
      <c r="DN61" s="185"/>
      <c r="DO61" s="185"/>
      <c r="DP61" s="185"/>
      <c r="DQ61" s="185"/>
      <c r="DR61" s="185"/>
      <c r="DS61" s="185"/>
      <c r="DT61" s="185"/>
      <c r="DU61" s="185"/>
      <c r="DV61" s="185"/>
      <c r="DW61" s="185"/>
      <c r="DX61" s="185"/>
      <c r="DY61" s="185"/>
      <c r="DZ61" s="185"/>
      <c r="EA61" s="185"/>
      <c r="EB61" s="185"/>
      <c r="EC61" s="185"/>
      <c r="ED61" s="185"/>
      <c r="EE61" s="185"/>
      <c r="EF61" s="185"/>
      <c r="EG61" s="185"/>
      <c r="EH61" s="185"/>
      <c r="EI61" s="185"/>
      <c r="EJ61" s="185"/>
      <c r="EK61" s="185"/>
      <c r="EL61" s="185"/>
      <c r="EM61" s="185"/>
      <c r="EN61" s="185"/>
      <c r="EO61" s="185"/>
      <c r="EP61" s="185"/>
      <c r="EQ61" s="185"/>
      <c r="ER61" s="185"/>
      <c r="ES61" s="185"/>
      <c r="ET61" s="185"/>
      <c r="EU61" s="185"/>
      <c r="EV61" s="185"/>
      <c r="EW61" s="185"/>
      <c r="EX61" s="185"/>
      <c r="EY61" s="185"/>
      <c r="EZ61" s="185"/>
      <c r="FA61" s="185"/>
      <c r="FB61" s="185"/>
      <c r="FC61" s="185"/>
      <c r="FD61" s="185"/>
      <c r="FE61" s="185"/>
      <c r="FF61" s="185"/>
      <c r="FG61" s="185"/>
      <c r="FH61" s="185"/>
      <c r="FI61" s="185"/>
      <c r="FJ61" s="185"/>
      <c r="FK61" s="185"/>
      <c r="FL61" s="185"/>
      <c r="FM61" s="185"/>
      <c r="FN61" s="185"/>
      <c r="FO61" s="185"/>
      <c r="FP61" s="185"/>
      <c r="FQ61" s="185"/>
      <c r="FR61" s="185"/>
      <c r="FS61" s="185"/>
      <c r="FT61" s="185"/>
      <c r="FU61" s="185"/>
      <c r="FV61" s="185"/>
      <c r="FW61" s="185"/>
      <c r="FX61" s="185"/>
      <c r="FY61" s="185"/>
      <c r="FZ61" s="185"/>
      <c r="GA61" s="185"/>
      <c r="GB61" s="185"/>
      <c r="GC61" s="185"/>
      <c r="GD61" s="185"/>
      <c r="GE61" s="185"/>
      <c r="GF61" s="185"/>
      <c r="GG61" s="185"/>
      <c r="GH61" s="185"/>
      <c r="GI61" s="185"/>
      <c r="GJ61" s="185"/>
      <c r="GK61" s="185"/>
      <c r="GL61" s="185"/>
      <c r="GM61" s="185"/>
      <c r="GN61" s="185"/>
      <c r="GO61" s="185"/>
      <c r="GP61" s="185"/>
      <c r="GQ61" s="185"/>
      <c r="GR61" s="185"/>
      <c r="GS61" s="185"/>
      <c r="GT61" s="185"/>
      <c r="GU61" s="185"/>
      <c r="GV61" s="185"/>
      <c r="GW61" s="185"/>
      <c r="GX61" s="185"/>
      <c r="GY61" s="185"/>
      <c r="GZ61" s="185"/>
      <c r="HA61" s="185"/>
      <c r="HB61" s="185"/>
      <c r="HC61" s="185"/>
      <c r="HD61" s="185"/>
      <c r="HE61" s="185"/>
      <c r="HF61" s="185"/>
      <c r="HG61" s="185"/>
      <c r="HH61" s="185"/>
      <c r="HI61" s="185"/>
      <c r="HJ61" s="185"/>
      <c r="HK61" s="185"/>
      <c r="HL61" s="185"/>
      <c r="HM61" s="185"/>
      <c r="HN61" s="185"/>
      <c r="HO61" s="185"/>
      <c r="HP61" s="185"/>
      <c r="HQ61" s="185"/>
      <c r="HR61" s="185"/>
      <c r="HS61" s="185"/>
      <c r="HT61" s="185"/>
      <c r="HU61" s="185"/>
      <c r="HV61" s="185"/>
      <c r="HW61" s="185"/>
      <c r="HX61" s="185"/>
      <c r="HY61" s="185"/>
      <c r="HZ61" s="185"/>
      <c r="IA61" s="185"/>
      <c r="IB61" s="185"/>
      <c r="IC61" s="185"/>
      <c r="ID61" s="185"/>
      <c r="IE61" s="185"/>
      <c r="IF61" s="185"/>
      <c r="IG61" s="185"/>
      <c r="IH61" s="185"/>
      <c r="II61" s="185"/>
      <c r="IJ61" s="185"/>
      <c r="IK61" s="185"/>
      <c r="IL61" s="185"/>
      <c r="IM61" s="185"/>
      <c r="IN61" s="185"/>
      <c r="IO61" s="185"/>
      <c r="IP61" s="185"/>
      <c r="IQ61" s="185"/>
      <c r="IR61" s="185"/>
      <c r="IS61" s="185"/>
      <c r="IT61" s="185"/>
      <c r="IU61" s="185"/>
      <c r="IV61" s="185"/>
      <c r="IW61" s="185"/>
      <c r="IX61" s="185"/>
      <c r="IY61" s="185"/>
      <c r="IZ61" s="185"/>
      <c r="JA61" s="185"/>
      <c r="JB61" s="185"/>
      <c r="JC61" s="185"/>
      <c r="JD61" s="185"/>
      <c r="JE61" s="185"/>
      <c r="JF61" s="185"/>
      <c r="JG61" s="185"/>
      <c r="JH61" s="185"/>
      <c r="JI61" s="185"/>
      <c r="JJ61" s="185"/>
      <c r="JK61" s="185"/>
      <c r="JL61" s="185"/>
      <c r="JM61" s="185"/>
      <c r="JN61" s="185"/>
      <c r="JO61" s="185"/>
      <c r="JP61" s="185"/>
      <c r="JQ61" s="185"/>
      <c r="JR61" s="185"/>
      <c r="JS61" s="185"/>
      <c r="JT61" s="185"/>
      <c r="JU61" s="185"/>
      <c r="JV61" s="185"/>
      <c r="JW61" s="185"/>
      <c r="JX61" s="185"/>
      <c r="JY61" s="185"/>
      <c r="JZ61" s="185"/>
      <c r="KA61" s="185"/>
      <c r="KB61" s="185"/>
      <c r="KC61" s="185"/>
      <c r="KD61" s="185"/>
      <c r="KE61" s="185"/>
      <c r="KF61" s="185"/>
      <c r="KG61" s="185"/>
      <c r="KH61" s="185"/>
      <c r="KI61" s="185"/>
      <c r="KJ61" s="185"/>
      <c r="KK61" s="185"/>
      <c r="KL61" s="185"/>
      <c r="KM61" s="185"/>
      <c r="KN61" s="185"/>
      <c r="KO61" s="185"/>
      <c r="KP61" s="185"/>
      <c r="KQ61" s="185"/>
      <c r="KR61" s="185"/>
      <c r="KS61" s="185"/>
      <c r="KT61" s="185"/>
      <c r="KU61" s="185"/>
      <c r="KV61" s="185"/>
      <c r="KW61" s="185"/>
      <c r="KX61" s="185"/>
      <c r="KY61" s="185"/>
      <c r="KZ61" s="185"/>
      <c r="LA61" s="185"/>
      <c r="LB61" s="185"/>
      <c r="LC61" s="185"/>
      <c r="LD61" s="185"/>
      <c r="LE61" s="185"/>
      <c r="LF61" s="185"/>
      <c r="LG61" s="185"/>
      <c r="LH61" s="185"/>
      <c r="LI61" s="185"/>
      <c r="LJ61" s="185"/>
      <c r="LK61" s="185"/>
      <c r="LL61" s="185"/>
      <c r="LM61" s="185"/>
      <c r="LN61" s="185"/>
      <c r="LO61" s="185"/>
      <c r="LP61" s="185"/>
      <c r="LQ61" s="185"/>
      <c r="LR61" s="185"/>
      <c r="LS61" s="185"/>
      <c r="LT61" s="185"/>
      <c r="LU61" s="185"/>
      <c r="LV61" s="185"/>
      <c r="LW61" s="185"/>
      <c r="LX61" s="185"/>
      <c r="LY61" s="185"/>
      <c r="LZ61" s="185"/>
      <c r="MA61" s="185"/>
      <c r="MB61" s="185"/>
      <c r="MC61" s="185"/>
      <c r="MD61" s="185"/>
      <c r="ME61" s="185"/>
      <c r="MF61" s="185"/>
      <c r="MG61" s="185"/>
      <c r="MH61" s="185"/>
      <c r="MI61" s="185"/>
      <c r="MJ61" s="185"/>
      <c r="MK61" s="185"/>
      <c r="ML61" s="185"/>
      <c r="MM61" s="185"/>
      <c r="MN61" s="185"/>
      <c r="MO61" s="185"/>
      <c r="MP61" s="185"/>
      <c r="MQ61" s="185"/>
      <c r="MR61" s="185"/>
      <c r="MS61" s="185"/>
      <c r="MT61" s="185"/>
      <c r="MU61" s="185"/>
      <c r="MV61" s="185"/>
      <c r="MW61" s="185"/>
      <c r="MX61" s="185"/>
      <c r="MY61" s="185"/>
      <c r="MZ61" s="185"/>
      <c r="NA61" s="185"/>
      <c r="NB61" s="185"/>
      <c r="NC61" s="185"/>
      <c r="ND61" s="185"/>
      <c r="NE61" s="185"/>
      <c r="NF61" s="185"/>
      <c r="NG61" s="185"/>
      <c r="NH61" s="185"/>
      <c r="NI61" s="185"/>
      <c r="NJ61" s="185"/>
      <c r="NK61" s="185"/>
      <c r="NL61" s="185"/>
      <c r="NM61" s="185"/>
      <c r="NN61" s="185"/>
      <c r="NO61" s="185"/>
    </row>
    <row r="62" ht="19.5" customHeight="1" outlineLevel="1">
      <c r="A62" s="220"/>
      <c r="B62" s="186" t="s">
        <v>296</v>
      </c>
      <c r="C62" s="224">
        <f t="shared" ref="C62:H62" si="28">INDEX($J62:$BK62,MATCH(C$42,$J$42:$BK$42,0))</f>
        <v>-2736127.677</v>
      </c>
      <c r="D62" s="224">
        <f t="shared" si="28"/>
        <v>-2244940.86</v>
      </c>
      <c r="E62" s="224">
        <f t="shared" si="28"/>
        <v>-1878788.688</v>
      </c>
      <c r="F62" s="224">
        <f t="shared" si="28"/>
        <v>-2136373.215</v>
      </c>
      <c r="G62" s="224">
        <f t="shared" si="28"/>
        <v>-1719851.565</v>
      </c>
      <c r="H62" s="224" t="str">
        <f t="shared" si="28"/>
        <v>N/A</v>
      </c>
      <c r="I62" s="186"/>
      <c r="J62" s="224" t="str">
        <f t="shared" ref="J62:BK62" si="29">IFERROR((J45*J58)-(J45*J59),"N/A")</f>
        <v>N/A</v>
      </c>
      <c r="K62" s="224" t="str">
        <f t="shared" si="29"/>
        <v>N/A</v>
      </c>
      <c r="L62" s="224" t="str">
        <f t="shared" si="29"/>
        <v>N/A</v>
      </c>
      <c r="M62" s="224" t="str">
        <f t="shared" si="29"/>
        <v>N/A</v>
      </c>
      <c r="N62" s="224" t="str">
        <f t="shared" si="29"/>
        <v>N/A</v>
      </c>
      <c r="O62" s="224" t="str">
        <f t="shared" si="29"/>
        <v>N/A</v>
      </c>
      <c r="P62" s="224" t="str">
        <f t="shared" si="29"/>
        <v>N/A</v>
      </c>
      <c r="Q62" s="224" t="str">
        <f t="shared" si="29"/>
        <v>N/A</v>
      </c>
      <c r="R62" s="224" t="str">
        <f t="shared" si="29"/>
        <v>N/A</v>
      </c>
      <c r="S62" s="224" t="str">
        <f t="shared" si="29"/>
        <v>N/A</v>
      </c>
      <c r="T62" s="224" t="str">
        <f t="shared" si="29"/>
        <v>N/A</v>
      </c>
      <c r="U62" s="224">
        <f t="shared" si="29"/>
        <v>-2736127.677</v>
      </c>
      <c r="V62" s="224">
        <f t="shared" si="29"/>
        <v>-2581787.848</v>
      </c>
      <c r="W62" s="224">
        <f t="shared" si="29"/>
        <v>-2408294.336</v>
      </c>
      <c r="X62" s="224">
        <f t="shared" si="29"/>
        <v>-2244940.86</v>
      </c>
      <c r="Y62" s="224">
        <f t="shared" si="29"/>
        <v>-2090137.917</v>
      </c>
      <c r="Z62" s="224">
        <f t="shared" si="29"/>
        <v>-1971066.699</v>
      </c>
      <c r="AA62" s="224">
        <f t="shared" si="29"/>
        <v>-1878788.688</v>
      </c>
      <c r="AB62" s="224">
        <f t="shared" si="29"/>
        <v>-2298595.855</v>
      </c>
      <c r="AC62" s="224">
        <f t="shared" si="29"/>
        <v>-2213255.251</v>
      </c>
      <c r="AD62" s="224">
        <f t="shared" si="29"/>
        <v>-2136373.215</v>
      </c>
      <c r="AE62" s="224">
        <f t="shared" si="29"/>
        <v>-2025346.714</v>
      </c>
      <c r="AF62" s="224">
        <f t="shared" si="29"/>
        <v>-1897016.183</v>
      </c>
      <c r="AG62" s="224">
        <f t="shared" si="29"/>
        <v>-1719851.565</v>
      </c>
      <c r="AH62" s="224">
        <f t="shared" si="29"/>
        <v>-1687492.472</v>
      </c>
      <c r="AI62" s="224" t="str">
        <f t="shared" si="29"/>
        <v>N/A</v>
      </c>
      <c r="AJ62" s="224" t="str">
        <f t="shared" si="29"/>
        <v>N/A</v>
      </c>
      <c r="AK62" s="224" t="str">
        <f t="shared" si="29"/>
        <v>N/A</v>
      </c>
      <c r="AL62" s="224" t="str">
        <f t="shared" si="29"/>
        <v>N/A</v>
      </c>
      <c r="AM62" s="224" t="str">
        <f t="shared" si="29"/>
        <v>N/A</v>
      </c>
      <c r="AN62" s="224" t="str">
        <f t="shared" si="29"/>
        <v>N/A</v>
      </c>
      <c r="AO62" s="224" t="str">
        <f t="shared" si="29"/>
        <v>N/A</v>
      </c>
      <c r="AP62" s="224" t="str">
        <f t="shared" si="29"/>
        <v>N/A</v>
      </c>
      <c r="AQ62" s="224" t="str">
        <f t="shared" si="29"/>
        <v>N/A</v>
      </c>
      <c r="AR62" s="224" t="str">
        <f t="shared" si="29"/>
        <v>N/A</v>
      </c>
      <c r="AS62" s="224" t="str">
        <f t="shared" si="29"/>
        <v>N/A</v>
      </c>
      <c r="AT62" s="224" t="str">
        <f t="shared" si="29"/>
        <v>N/A</v>
      </c>
      <c r="AU62" s="224" t="str">
        <f t="shared" si="29"/>
        <v>N/A</v>
      </c>
      <c r="AV62" s="224" t="str">
        <f t="shared" si="29"/>
        <v>N/A</v>
      </c>
      <c r="AW62" s="224" t="str">
        <f t="shared" si="29"/>
        <v>N/A</v>
      </c>
      <c r="AX62" s="224" t="str">
        <f t="shared" si="29"/>
        <v>N/A</v>
      </c>
      <c r="AY62" s="224" t="str">
        <f t="shared" si="29"/>
        <v>N/A</v>
      </c>
      <c r="AZ62" s="224" t="str">
        <f t="shared" si="29"/>
        <v>N/A</v>
      </c>
      <c r="BA62" s="224" t="str">
        <f t="shared" si="29"/>
        <v>N/A</v>
      </c>
      <c r="BB62" s="224" t="str">
        <f t="shared" si="29"/>
        <v>N/A</v>
      </c>
      <c r="BC62" s="224" t="str">
        <f t="shared" si="29"/>
        <v>N/A</v>
      </c>
      <c r="BD62" s="224" t="str">
        <f t="shared" si="29"/>
        <v>N/A</v>
      </c>
      <c r="BE62" s="224" t="str">
        <f t="shared" si="29"/>
        <v>N/A</v>
      </c>
      <c r="BF62" s="224" t="str">
        <f t="shared" si="29"/>
        <v>N/A</v>
      </c>
      <c r="BG62" s="224" t="str">
        <f t="shared" si="29"/>
        <v>N/A</v>
      </c>
      <c r="BH62" s="224" t="str">
        <f t="shared" si="29"/>
        <v>N/A</v>
      </c>
      <c r="BI62" s="224" t="str">
        <f t="shared" si="29"/>
        <v>N/A</v>
      </c>
      <c r="BJ62" s="224" t="str">
        <f t="shared" si="29"/>
        <v>N/A</v>
      </c>
      <c r="BK62" s="224" t="str">
        <f t="shared" si="29"/>
        <v>N/A</v>
      </c>
      <c r="BL62" s="185"/>
      <c r="BM62" s="185"/>
      <c r="BN62" s="185"/>
      <c r="BO62" s="185"/>
      <c r="BP62" s="185"/>
      <c r="BQ62" s="185"/>
      <c r="BR62" s="185"/>
      <c r="BS62" s="185"/>
      <c r="BT62" s="185"/>
      <c r="BU62" s="185"/>
      <c r="BV62" s="185"/>
      <c r="BW62" s="185"/>
      <c r="BX62" s="185"/>
      <c r="BY62" s="185"/>
      <c r="BZ62" s="185"/>
      <c r="CA62" s="185"/>
      <c r="CB62" s="185"/>
      <c r="CC62" s="185"/>
      <c r="CD62" s="185"/>
      <c r="CE62" s="185"/>
      <c r="CF62" s="185"/>
      <c r="CG62" s="185"/>
      <c r="CH62" s="185"/>
      <c r="CI62" s="185"/>
      <c r="CJ62" s="185"/>
      <c r="CK62" s="185"/>
      <c r="CL62" s="185"/>
      <c r="CM62" s="185"/>
      <c r="CN62" s="185"/>
      <c r="CO62" s="185"/>
      <c r="CP62" s="185"/>
      <c r="CQ62" s="185"/>
      <c r="CR62" s="185"/>
      <c r="CS62" s="185"/>
      <c r="CT62" s="185"/>
      <c r="CU62" s="185"/>
      <c r="CV62" s="185"/>
      <c r="CW62" s="185"/>
      <c r="CX62" s="185"/>
      <c r="CY62" s="185"/>
      <c r="CZ62" s="185"/>
      <c r="DA62" s="185"/>
      <c r="DB62" s="185"/>
      <c r="DC62" s="185"/>
      <c r="DD62" s="185"/>
      <c r="DE62" s="185"/>
      <c r="DF62" s="185"/>
      <c r="DG62" s="185"/>
      <c r="DH62" s="185"/>
      <c r="DI62" s="185"/>
      <c r="DJ62" s="185"/>
      <c r="DK62" s="185"/>
      <c r="DL62" s="185"/>
      <c r="DM62" s="185"/>
      <c r="DN62" s="185"/>
      <c r="DO62" s="185"/>
      <c r="DP62" s="185"/>
      <c r="DQ62" s="185"/>
      <c r="DR62" s="185"/>
      <c r="DS62" s="185"/>
      <c r="DT62" s="185"/>
      <c r="DU62" s="185"/>
      <c r="DV62" s="185"/>
      <c r="DW62" s="185"/>
      <c r="DX62" s="185"/>
      <c r="DY62" s="185"/>
      <c r="DZ62" s="185"/>
      <c r="EA62" s="185"/>
      <c r="EB62" s="185"/>
      <c r="EC62" s="185"/>
      <c r="ED62" s="185"/>
      <c r="EE62" s="185"/>
      <c r="EF62" s="185"/>
      <c r="EG62" s="185"/>
      <c r="EH62" s="185"/>
      <c r="EI62" s="185"/>
      <c r="EJ62" s="185"/>
      <c r="EK62" s="185"/>
      <c r="EL62" s="185"/>
      <c r="EM62" s="185"/>
      <c r="EN62" s="185"/>
      <c r="EO62" s="185"/>
      <c r="EP62" s="185"/>
      <c r="EQ62" s="185"/>
      <c r="ER62" s="185"/>
      <c r="ES62" s="185"/>
      <c r="ET62" s="185"/>
      <c r="EU62" s="185"/>
      <c r="EV62" s="185"/>
      <c r="EW62" s="185"/>
      <c r="EX62" s="185"/>
      <c r="EY62" s="185"/>
      <c r="EZ62" s="185"/>
      <c r="FA62" s="185"/>
      <c r="FB62" s="185"/>
      <c r="FC62" s="185"/>
      <c r="FD62" s="185"/>
      <c r="FE62" s="185"/>
      <c r="FF62" s="185"/>
      <c r="FG62" s="185"/>
      <c r="FH62" s="185"/>
      <c r="FI62" s="185"/>
      <c r="FJ62" s="185"/>
      <c r="FK62" s="185"/>
      <c r="FL62" s="185"/>
      <c r="FM62" s="185"/>
      <c r="FN62" s="185"/>
      <c r="FO62" s="185"/>
      <c r="FP62" s="185"/>
      <c r="FQ62" s="185"/>
      <c r="FR62" s="185"/>
      <c r="FS62" s="185"/>
      <c r="FT62" s="185"/>
      <c r="FU62" s="185"/>
      <c r="FV62" s="185"/>
      <c r="FW62" s="185"/>
      <c r="FX62" s="185"/>
      <c r="FY62" s="185"/>
      <c r="FZ62" s="185"/>
      <c r="GA62" s="185"/>
      <c r="GB62" s="185"/>
      <c r="GC62" s="185"/>
      <c r="GD62" s="185"/>
      <c r="GE62" s="185"/>
      <c r="GF62" s="185"/>
      <c r="GG62" s="185"/>
      <c r="GH62" s="185"/>
      <c r="GI62" s="185"/>
      <c r="GJ62" s="185"/>
      <c r="GK62" s="185"/>
      <c r="GL62" s="185"/>
      <c r="GM62" s="185"/>
      <c r="GN62" s="185"/>
      <c r="GO62" s="185"/>
      <c r="GP62" s="185"/>
      <c r="GQ62" s="185"/>
      <c r="GR62" s="185"/>
      <c r="GS62" s="185"/>
      <c r="GT62" s="185"/>
      <c r="GU62" s="185"/>
      <c r="GV62" s="185"/>
      <c r="GW62" s="185"/>
      <c r="GX62" s="185"/>
      <c r="GY62" s="185"/>
      <c r="GZ62" s="185"/>
      <c r="HA62" s="185"/>
      <c r="HB62" s="185"/>
      <c r="HC62" s="185"/>
      <c r="HD62" s="185"/>
      <c r="HE62" s="185"/>
      <c r="HF62" s="185"/>
      <c r="HG62" s="185"/>
      <c r="HH62" s="185"/>
      <c r="HI62" s="185"/>
      <c r="HJ62" s="185"/>
      <c r="HK62" s="185"/>
      <c r="HL62" s="185"/>
      <c r="HM62" s="185"/>
      <c r="HN62" s="185"/>
      <c r="HO62" s="185"/>
      <c r="HP62" s="185"/>
      <c r="HQ62" s="185"/>
      <c r="HR62" s="185"/>
      <c r="HS62" s="185"/>
      <c r="HT62" s="185"/>
      <c r="HU62" s="185"/>
      <c r="HV62" s="185"/>
      <c r="HW62" s="185"/>
      <c r="HX62" s="185"/>
      <c r="HY62" s="185"/>
      <c r="HZ62" s="185"/>
      <c r="IA62" s="185"/>
      <c r="IB62" s="185"/>
      <c r="IC62" s="185"/>
      <c r="ID62" s="185"/>
      <c r="IE62" s="185"/>
      <c r="IF62" s="185"/>
      <c r="IG62" s="185"/>
      <c r="IH62" s="185"/>
      <c r="II62" s="185"/>
      <c r="IJ62" s="185"/>
      <c r="IK62" s="185"/>
      <c r="IL62" s="185"/>
      <c r="IM62" s="185"/>
      <c r="IN62" s="185"/>
      <c r="IO62" s="185"/>
      <c r="IP62" s="185"/>
      <c r="IQ62" s="185"/>
      <c r="IR62" s="185"/>
      <c r="IS62" s="185"/>
      <c r="IT62" s="185"/>
      <c r="IU62" s="185"/>
      <c r="IV62" s="185"/>
      <c r="IW62" s="185"/>
      <c r="IX62" s="185"/>
      <c r="IY62" s="185"/>
      <c r="IZ62" s="185"/>
      <c r="JA62" s="185"/>
      <c r="JB62" s="185"/>
      <c r="JC62" s="185"/>
      <c r="JD62" s="185"/>
      <c r="JE62" s="185"/>
      <c r="JF62" s="185"/>
      <c r="JG62" s="185"/>
      <c r="JH62" s="185"/>
      <c r="JI62" s="185"/>
      <c r="JJ62" s="185"/>
      <c r="JK62" s="185"/>
      <c r="JL62" s="185"/>
      <c r="JM62" s="185"/>
      <c r="JN62" s="185"/>
      <c r="JO62" s="185"/>
      <c r="JP62" s="185"/>
      <c r="JQ62" s="185"/>
      <c r="JR62" s="185"/>
      <c r="JS62" s="185"/>
      <c r="JT62" s="185"/>
      <c r="JU62" s="185"/>
      <c r="JV62" s="185"/>
      <c r="JW62" s="185"/>
      <c r="JX62" s="185"/>
      <c r="JY62" s="185"/>
      <c r="JZ62" s="185"/>
      <c r="KA62" s="185"/>
      <c r="KB62" s="185"/>
      <c r="KC62" s="185"/>
      <c r="KD62" s="185"/>
      <c r="KE62" s="185"/>
      <c r="KF62" s="185"/>
      <c r="KG62" s="185"/>
      <c r="KH62" s="185"/>
      <c r="KI62" s="185"/>
      <c r="KJ62" s="185"/>
      <c r="KK62" s="185"/>
      <c r="KL62" s="185"/>
      <c r="KM62" s="185"/>
      <c r="KN62" s="185"/>
      <c r="KO62" s="185"/>
      <c r="KP62" s="185"/>
      <c r="KQ62" s="185"/>
      <c r="KR62" s="185"/>
      <c r="KS62" s="185"/>
      <c r="KT62" s="185"/>
      <c r="KU62" s="185"/>
      <c r="KV62" s="185"/>
      <c r="KW62" s="185"/>
      <c r="KX62" s="185"/>
      <c r="KY62" s="185"/>
      <c r="KZ62" s="185"/>
      <c r="LA62" s="185"/>
      <c r="LB62" s="185"/>
      <c r="LC62" s="185"/>
      <c r="LD62" s="185"/>
      <c r="LE62" s="185"/>
      <c r="LF62" s="185"/>
      <c r="LG62" s="185"/>
      <c r="LH62" s="185"/>
      <c r="LI62" s="185"/>
      <c r="LJ62" s="185"/>
      <c r="LK62" s="185"/>
      <c r="LL62" s="185"/>
      <c r="LM62" s="185"/>
      <c r="LN62" s="185"/>
      <c r="LO62" s="185"/>
      <c r="LP62" s="185"/>
      <c r="LQ62" s="185"/>
      <c r="LR62" s="185"/>
      <c r="LS62" s="185"/>
      <c r="LT62" s="185"/>
      <c r="LU62" s="185"/>
      <c r="LV62" s="185"/>
      <c r="LW62" s="185"/>
      <c r="LX62" s="185"/>
      <c r="LY62" s="185"/>
      <c r="LZ62" s="185"/>
      <c r="MA62" s="185"/>
      <c r="MB62" s="185"/>
      <c r="MC62" s="185"/>
      <c r="MD62" s="185"/>
      <c r="ME62" s="185"/>
      <c r="MF62" s="185"/>
      <c r="MG62" s="185"/>
      <c r="MH62" s="185"/>
      <c r="MI62" s="185"/>
      <c r="MJ62" s="185"/>
      <c r="MK62" s="185"/>
      <c r="ML62" s="185"/>
      <c r="MM62" s="185"/>
      <c r="MN62" s="185"/>
      <c r="MO62" s="185"/>
      <c r="MP62" s="185"/>
      <c r="MQ62" s="185"/>
      <c r="MR62" s="185"/>
      <c r="MS62" s="185"/>
      <c r="MT62" s="185"/>
      <c r="MU62" s="185"/>
      <c r="MV62" s="185"/>
      <c r="MW62" s="185"/>
      <c r="MX62" s="185"/>
      <c r="MY62" s="185"/>
      <c r="MZ62" s="185"/>
      <c r="NA62" s="185"/>
      <c r="NB62" s="185"/>
      <c r="NC62" s="185"/>
      <c r="ND62" s="185"/>
      <c r="NE62" s="185"/>
      <c r="NF62" s="185"/>
      <c r="NG62" s="185"/>
      <c r="NH62" s="185"/>
      <c r="NI62" s="185"/>
      <c r="NJ62" s="185"/>
      <c r="NK62" s="185"/>
      <c r="NL62" s="185"/>
      <c r="NM62" s="185"/>
      <c r="NN62" s="185"/>
      <c r="NO62" s="185"/>
    </row>
    <row r="63" ht="19.5" customHeight="1" outlineLevel="1">
      <c r="A63" s="220"/>
      <c r="B63" s="186"/>
      <c r="C63" s="224"/>
      <c r="D63" s="224"/>
      <c r="E63" s="224"/>
      <c r="F63" s="224"/>
      <c r="G63" s="224"/>
      <c r="H63" s="224"/>
      <c r="I63" s="186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  <c r="AD63" s="224"/>
      <c r="AE63" s="224"/>
      <c r="AF63" s="224"/>
      <c r="AG63" s="224"/>
      <c r="AH63" s="224"/>
      <c r="AI63" s="224"/>
      <c r="AJ63" s="224"/>
      <c r="AK63" s="224"/>
      <c r="AL63" s="224"/>
      <c r="AM63" s="224"/>
      <c r="AN63" s="224"/>
      <c r="AO63" s="224"/>
      <c r="AP63" s="224"/>
      <c r="AQ63" s="224"/>
      <c r="AR63" s="224"/>
      <c r="AS63" s="224"/>
      <c r="AT63" s="224"/>
      <c r="AU63" s="224"/>
      <c r="AV63" s="224"/>
      <c r="AW63" s="224"/>
      <c r="AX63" s="224"/>
      <c r="AY63" s="224"/>
      <c r="AZ63" s="224"/>
      <c r="BA63" s="224"/>
      <c r="BB63" s="224"/>
      <c r="BC63" s="224"/>
      <c r="BD63" s="224"/>
      <c r="BE63" s="224"/>
      <c r="BF63" s="224"/>
      <c r="BG63" s="224"/>
      <c r="BH63" s="224"/>
      <c r="BI63" s="224"/>
      <c r="BJ63" s="224"/>
      <c r="BK63" s="224"/>
      <c r="BL63" s="185"/>
      <c r="BM63" s="185"/>
      <c r="BN63" s="185"/>
      <c r="BO63" s="185"/>
      <c r="BP63" s="185"/>
      <c r="BQ63" s="185"/>
      <c r="BR63" s="185"/>
      <c r="BS63" s="185"/>
      <c r="BT63" s="185"/>
      <c r="BU63" s="185"/>
      <c r="BV63" s="185"/>
      <c r="BW63" s="185"/>
      <c r="BX63" s="185"/>
      <c r="BY63" s="185"/>
      <c r="BZ63" s="185"/>
      <c r="CA63" s="185"/>
      <c r="CB63" s="185"/>
      <c r="CC63" s="185"/>
      <c r="CD63" s="185"/>
      <c r="CE63" s="185"/>
      <c r="CF63" s="185"/>
      <c r="CG63" s="185"/>
      <c r="CH63" s="185"/>
      <c r="CI63" s="185"/>
      <c r="CJ63" s="185"/>
      <c r="CK63" s="185"/>
      <c r="CL63" s="185"/>
      <c r="CM63" s="185"/>
      <c r="CN63" s="185"/>
      <c r="CO63" s="185"/>
      <c r="CP63" s="185"/>
      <c r="CQ63" s="185"/>
      <c r="CR63" s="185"/>
      <c r="CS63" s="185"/>
      <c r="CT63" s="185"/>
      <c r="CU63" s="185"/>
      <c r="CV63" s="185"/>
      <c r="CW63" s="185"/>
      <c r="CX63" s="185"/>
      <c r="CY63" s="185"/>
      <c r="CZ63" s="185"/>
      <c r="DA63" s="185"/>
      <c r="DB63" s="185"/>
      <c r="DC63" s="185"/>
      <c r="DD63" s="185"/>
      <c r="DE63" s="185"/>
      <c r="DF63" s="185"/>
      <c r="DG63" s="185"/>
      <c r="DH63" s="185"/>
      <c r="DI63" s="185"/>
      <c r="DJ63" s="185"/>
      <c r="DK63" s="185"/>
      <c r="DL63" s="185"/>
      <c r="DM63" s="185"/>
      <c r="DN63" s="185"/>
      <c r="DO63" s="185"/>
      <c r="DP63" s="185"/>
      <c r="DQ63" s="185"/>
      <c r="DR63" s="185"/>
      <c r="DS63" s="185"/>
      <c r="DT63" s="185"/>
      <c r="DU63" s="185"/>
      <c r="DV63" s="185"/>
      <c r="DW63" s="185"/>
      <c r="DX63" s="185"/>
      <c r="DY63" s="185"/>
      <c r="DZ63" s="185"/>
      <c r="EA63" s="185"/>
      <c r="EB63" s="185"/>
      <c r="EC63" s="185"/>
      <c r="ED63" s="185"/>
      <c r="EE63" s="185"/>
      <c r="EF63" s="185"/>
      <c r="EG63" s="185"/>
      <c r="EH63" s="185"/>
      <c r="EI63" s="185"/>
      <c r="EJ63" s="185"/>
      <c r="EK63" s="185"/>
      <c r="EL63" s="185"/>
      <c r="EM63" s="185"/>
      <c r="EN63" s="185"/>
      <c r="EO63" s="185"/>
      <c r="EP63" s="185"/>
      <c r="EQ63" s="185"/>
      <c r="ER63" s="185"/>
      <c r="ES63" s="185"/>
      <c r="ET63" s="185"/>
      <c r="EU63" s="185"/>
      <c r="EV63" s="185"/>
      <c r="EW63" s="185"/>
      <c r="EX63" s="185"/>
      <c r="EY63" s="185"/>
      <c r="EZ63" s="185"/>
      <c r="FA63" s="185"/>
      <c r="FB63" s="185"/>
      <c r="FC63" s="185"/>
      <c r="FD63" s="185"/>
      <c r="FE63" s="185"/>
      <c r="FF63" s="185"/>
      <c r="FG63" s="185"/>
      <c r="FH63" s="185"/>
      <c r="FI63" s="185"/>
      <c r="FJ63" s="185"/>
      <c r="FK63" s="185"/>
      <c r="FL63" s="185"/>
      <c r="FM63" s="185"/>
      <c r="FN63" s="185"/>
      <c r="FO63" s="185"/>
      <c r="FP63" s="185"/>
      <c r="FQ63" s="185"/>
      <c r="FR63" s="185"/>
      <c r="FS63" s="185"/>
      <c r="FT63" s="185"/>
      <c r="FU63" s="185"/>
      <c r="FV63" s="185"/>
      <c r="FW63" s="185"/>
      <c r="FX63" s="185"/>
      <c r="FY63" s="185"/>
      <c r="FZ63" s="185"/>
      <c r="GA63" s="185"/>
      <c r="GB63" s="185"/>
      <c r="GC63" s="185"/>
      <c r="GD63" s="185"/>
      <c r="GE63" s="185"/>
      <c r="GF63" s="185"/>
      <c r="GG63" s="185"/>
      <c r="GH63" s="185"/>
      <c r="GI63" s="185"/>
      <c r="GJ63" s="185"/>
      <c r="GK63" s="185"/>
      <c r="GL63" s="185"/>
      <c r="GM63" s="185"/>
      <c r="GN63" s="185"/>
      <c r="GO63" s="185"/>
      <c r="GP63" s="185"/>
      <c r="GQ63" s="185"/>
      <c r="GR63" s="185"/>
      <c r="GS63" s="185"/>
      <c r="GT63" s="185"/>
      <c r="GU63" s="185"/>
      <c r="GV63" s="185"/>
      <c r="GW63" s="185"/>
      <c r="GX63" s="185"/>
      <c r="GY63" s="185"/>
      <c r="GZ63" s="185"/>
      <c r="HA63" s="185"/>
      <c r="HB63" s="185"/>
      <c r="HC63" s="185"/>
      <c r="HD63" s="185"/>
      <c r="HE63" s="185"/>
      <c r="HF63" s="185"/>
      <c r="HG63" s="185"/>
      <c r="HH63" s="185"/>
      <c r="HI63" s="185"/>
      <c r="HJ63" s="185"/>
      <c r="HK63" s="185"/>
      <c r="HL63" s="185"/>
      <c r="HM63" s="185"/>
      <c r="HN63" s="185"/>
      <c r="HO63" s="185"/>
      <c r="HP63" s="185"/>
      <c r="HQ63" s="185"/>
      <c r="HR63" s="185"/>
      <c r="HS63" s="185"/>
      <c r="HT63" s="185"/>
      <c r="HU63" s="185"/>
      <c r="HV63" s="185"/>
      <c r="HW63" s="185"/>
      <c r="HX63" s="185"/>
      <c r="HY63" s="185"/>
      <c r="HZ63" s="185"/>
      <c r="IA63" s="185"/>
      <c r="IB63" s="185"/>
      <c r="IC63" s="185"/>
      <c r="ID63" s="185"/>
      <c r="IE63" s="185"/>
      <c r="IF63" s="185"/>
      <c r="IG63" s="185"/>
      <c r="IH63" s="185"/>
      <c r="II63" s="185"/>
      <c r="IJ63" s="185"/>
      <c r="IK63" s="185"/>
      <c r="IL63" s="185"/>
      <c r="IM63" s="185"/>
      <c r="IN63" s="185"/>
      <c r="IO63" s="185"/>
      <c r="IP63" s="185"/>
      <c r="IQ63" s="185"/>
      <c r="IR63" s="185"/>
      <c r="IS63" s="185"/>
      <c r="IT63" s="185"/>
      <c r="IU63" s="185"/>
      <c r="IV63" s="185"/>
      <c r="IW63" s="185"/>
      <c r="IX63" s="185"/>
      <c r="IY63" s="185"/>
      <c r="IZ63" s="185"/>
      <c r="JA63" s="185"/>
      <c r="JB63" s="185"/>
      <c r="JC63" s="185"/>
      <c r="JD63" s="185"/>
      <c r="JE63" s="185"/>
      <c r="JF63" s="185"/>
      <c r="JG63" s="185"/>
      <c r="JH63" s="185"/>
      <c r="JI63" s="185"/>
      <c r="JJ63" s="185"/>
      <c r="JK63" s="185"/>
      <c r="JL63" s="185"/>
      <c r="JM63" s="185"/>
      <c r="JN63" s="185"/>
      <c r="JO63" s="185"/>
      <c r="JP63" s="185"/>
      <c r="JQ63" s="185"/>
      <c r="JR63" s="185"/>
      <c r="JS63" s="185"/>
      <c r="JT63" s="185"/>
      <c r="JU63" s="185"/>
      <c r="JV63" s="185"/>
      <c r="JW63" s="185"/>
      <c r="JX63" s="185"/>
      <c r="JY63" s="185"/>
      <c r="JZ63" s="185"/>
      <c r="KA63" s="185"/>
      <c r="KB63" s="185"/>
      <c r="KC63" s="185"/>
      <c r="KD63" s="185"/>
      <c r="KE63" s="185"/>
      <c r="KF63" s="185"/>
      <c r="KG63" s="185"/>
      <c r="KH63" s="185"/>
      <c r="KI63" s="185"/>
      <c r="KJ63" s="185"/>
      <c r="KK63" s="185"/>
      <c r="KL63" s="185"/>
      <c r="KM63" s="185"/>
      <c r="KN63" s="185"/>
      <c r="KO63" s="185"/>
      <c r="KP63" s="185"/>
      <c r="KQ63" s="185"/>
      <c r="KR63" s="185"/>
      <c r="KS63" s="185"/>
      <c r="KT63" s="185"/>
      <c r="KU63" s="185"/>
      <c r="KV63" s="185"/>
      <c r="KW63" s="185"/>
      <c r="KX63" s="185"/>
      <c r="KY63" s="185"/>
      <c r="KZ63" s="185"/>
      <c r="LA63" s="185"/>
      <c r="LB63" s="185"/>
      <c r="LC63" s="185"/>
      <c r="LD63" s="185"/>
      <c r="LE63" s="185"/>
      <c r="LF63" s="185"/>
      <c r="LG63" s="185"/>
      <c r="LH63" s="185"/>
      <c r="LI63" s="185"/>
      <c r="LJ63" s="185"/>
      <c r="LK63" s="185"/>
      <c r="LL63" s="185"/>
      <c r="LM63" s="185"/>
      <c r="LN63" s="185"/>
      <c r="LO63" s="185"/>
      <c r="LP63" s="185"/>
      <c r="LQ63" s="185"/>
      <c r="LR63" s="185"/>
      <c r="LS63" s="185"/>
      <c r="LT63" s="185"/>
      <c r="LU63" s="185"/>
      <c r="LV63" s="185"/>
      <c r="LW63" s="185"/>
      <c r="LX63" s="185"/>
      <c r="LY63" s="185"/>
      <c r="LZ63" s="185"/>
      <c r="MA63" s="185"/>
      <c r="MB63" s="185"/>
      <c r="MC63" s="185"/>
      <c r="MD63" s="185"/>
      <c r="ME63" s="185"/>
      <c r="MF63" s="185"/>
      <c r="MG63" s="185"/>
      <c r="MH63" s="185"/>
      <c r="MI63" s="185"/>
      <c r="MJ63" s="185"/>
      <c r="MK63" s="185"/>
      <c r="ML63" s="185"/>
      <c r="MM63" s="185"/>
      <c r="MN63" s="185"/>
      <c r="MO63" s="185"/>
      <c r="MP63" s="185"/>
      <c r="MQ63" s="185"/>
      <c r="MR63" s="185"/>
      <c r="MS63" s="185"/>
      <c r="MT63" s="185"/>
      <c r="MU63" s="185"/>
      <c r="MV63" s="185"/>
      <c r="MW63" s="185"/>
      <c r="MX63" s="185"/>
      <c r="MY63" s="185"/>
      <c r="MZ63" s="185"/>
      <c r="NA63" s="185"/>
      <c r="NB63" s="185"/>
      <c r="NC63" s="185"/>
      <c r="ND63" s="185"/>
      <c r="NE63" s="185"/>
      <c r="NF63" s="185"/>
      <c r="NG63" s="185"/>
      <c r="NH63" s="185"/>
      <c r="NI63" s="185"/>
      <c r="NJ63" s="185"/>
      <c r="NK63" s="185"/>
      <c r="NL63" s="185"/>
      <c r="NM63" s="185"/>
      <c r="NN63" s="185"/>
      <c r="NO63" s="185"/>
    </row>
    <row r="64" ht="19.5" hidden="1" customHeight="1" outlineLevel="1">
      <c r="A64" s="220"/>
      <c r="B64" s="186" t="s">
        <v>139</v>
      </c>
      <c r="C64" s="237" t="str">
        <f t="shared" ref="C64:H64" si="30">INDEX($J64:$BK64,MATCH(C$42,$J$42:$BK$42,0))</f>
        <v>#N/A</v>
      </c>
      <c r="D64" s="237" t="str">
        <f t="shared" si="30"/>
        <v>#N/A</v>
      </c>
      <c r="E64" s="237" t="str">
        <f t="shared" si="30"/>
        <v>#N/A</v>
      </c>
      <c r="F64" s="237" t="str">
        <f t="shared" si="30"/>
        <v>#N/A</v>
      </c>
      <c r="G64" s="237" t="str">
        <f t="shared" si="30"/>
        <v>#N/A</v>
      </c>
      <c r="H64" s="237" t="str">
        <f t="shared" si="30"/>
        <v>#N/A</v>
      </c>
      <c r="I64" s="186"/>
      <c r="J64" s="237" t="e">
        <v>#N/A</v>
      </c>
      <c r="K64" s="237" t="e">
        <v>#N/A</v>
      </c>
      <c r="L64" s="237" t="e">
        <v>#N/A</v>
      </c>
      <c r="M64" s="237" t="e">
        <v>#N/A</v>
      </c>
      <c r="N64" s="237" t="e">
        <v>#N/A</v>
      </c>
      <c r="O64" s="237" t="e">
        <v>#N/A</v>
      </c>
      <c r="P64" s="237" t="e">
        <v>#N/A</v>
      </c>
      <c r="Q64" s="237" t="e">
        <v>#N/A</v>
      </c>
      <c r="R64" s="237" t="e">
        <v>#N/A</v>
      </c>
      <c r="S64" s="237" t="e">
        <v>#N/A</v>
      </c>
      <c r="T64" s="237" t="e">
        <v>#N/A</v>
      </c>
      <c r="U64" s="237" t="e">
        <v>#N/A</v>
      </c>
      <c r="V64" s="237" t="e">
        <v>#N/A</v>
      </c>
      <c r="W64" s="237" t="e">
        <v>#N/A</v>
      </c>
      <c r="X64" s="237" t="e">
        <v>#N/A</v>
      </c>
      <c r="Y64" s="237" t="e">
        <v>#N/A</v>
      </c>
      <c r="Z64" s="237" t="e">
        <v>#N/A</v>
      </c>
      <c r="AA64" s="237" t="e">
        <v>#N/A</v>
      </c>
      <c r="AB64" s="237" t="e">
        <v>#N/A</v>
      </c>
      <c r="AC64" s="237" t="e">
        <v>#N/A</v>
      </c>
      <c r="AD64" s="237" t="e">
        <v>#N/A</v>
      </c>
      <c r="AE64" s="237" t="e">
        <v>#N/A</v>
      </c>
      <c r="AF64" s="237" t="e">
        <v>#N/A</v>
      </c>
      <c r="AG64" s="237" t="e">
        <v>#N/A</v>
      </c>
      <c r="AH64" s="237" t="e">
        <v>#N/A</v>
      </c>
      <c r="AI64" s="237" t="e">
        <v>#N/A</v>
      </c>
      <c r="AJ64" s="237" t="e">
        <v>#N/A</v>
      </c>
      <c r="AK64" s="237" t="e">
        <v>#N/A</v>
      </c>
      <c r="AL64" s="237" t="e">
        <v>#N/A</v>
      </c>
      <c r="AM64" s="237" t="e">
        <v>#N/A</v>
      </c>
      <c r="AN64" s="237" t="e">
        <v>#N/A</v>
      </c>
      <c r="AO64" s="237" t="e">
        <v>#N/A</v>
      </c>
      <c r="AP64" s="237" t="e">
        <v>#N/A</v>
      </c>
      <c r="AQ64" s="237" t="e">
        <v>#N/A</v>
      </c>
      <c r="AR64" s="237" t="e">
        <v>#N/A</v>
      </c>
      <c r="AS64" s="237" t="e">
        <v>#N/A</v>
      </c>
      <c r="AT64" s="237" t="e">
        <v>#N/A</v>
      </c>
      <c r="AU64" s="237" t="e">
        <v>#N/A</v>
      </c>
      <c r="AV64" s="237" t="e">
        <v>#N/A</v>
      </c>
      <c r="AW64" s="237" t="e">
        <v>#N/A</v>
      </c>
      <c r="AX64" s="237" t="e">
        <v>#N/A</v>
      </c>
      <c r="AY64" s="237" t="e">
        <v>#N/A</v>
      </c>
      <c r="AZ64" s="237" t="e">
        <v>#N/A</v>
      </c>
      <c r="BA64" s="237" t="e">
        <v>#N/A</v>
      </c>
      <c r="BB64" s="237" t="e">
        <v>#N/A</v>
      </c>
      <c r="BC64" s="237" t="e">
        <v>#N/A</v>
      </c>
      <c r="BD64" s="237" t="e">
        <v>#N/A</v>
      </c>
      <c r="BE64" s="237" t="e">
        <v>#N/A</v>
      </c>
      <c r="BF64" s="237" t="e">
        <v>#N/A</v>
      </c>
      <c r="BG64" s="237" t="e">
        <v>#N/A</v>
      </c>
      <c r="BH64" s="237" t="e">
        <v>#N/A</v>
      </c>
      <c r="BI64" s="237" t="e">
        <v>#N/A</v>
      </c>
      <c r="BJ64" s="237" t="e">
        <v>#N/A</v>
      </c>
      <c r="BK64" s="237" t="e">
        <v>#N/A</v>
      </c>
      <c r="BL64" s="185"/>
      <c r="BM64" s="185"/>
      <c r="BN64" s="185"/>
      <c r="BO64" s="185"/>
      <c r="BP64" s="185"/>
      <c r="BQ64" s="185"/>
      <c r="BR64" s="185"/>
      <c r="BS64" s="185"/>
      <c r="BT64" s="185"/>
      <c r="BU64" s="185"/>
      <c r="BV64" s="185"/>
      <c r="BW64" s="185"/>
      <c r="BX64" s="185"/>
      <c r="BY64" s="185"/>
      <c r="BZ64" s="185"/>
      <c r="CA64" s="185"/>
      <c r="CB64" s="185"/>
      <c r="CC64" s="185"/>
      <c r="CD64" s="185"/>
      <c r="CE64" s="185"/>
      <c r="CF64" s="185"/>
      <c r="CG64" s="185"/>
      <c r="CH64" s="185"/>
      <c r="CI64" s="185"/>
      <c r="CJ64" s="185"/>
      <c r="CK64" s="185"/>
      <c r="CL64" s="185"/>
      <c r="CM64" s="185"/>
      <c r="CN64" s="185"/>
      <c r="CO64" s="185"/>
      <c r="CP64" s="185"/>
      <c r="CQ64" s="185"/>
      <c r="CR64" s="185"/>
      <c r="CS64" s="185"/>
      <c r="CT64" s="185"/>
      <c r="CU64" s="185"/>
      <c r="CV64" s="185"/>
      <c r="CW64" s="185"/>
      <c r="CX64" s="185"/>
      <c r="CY64" s="185"/>
      <c r="CZ64" s="185"/>
      <c r="DA64" s="185"/>
      <c r="DB64" s="185"/>
      <c r="DC64" s="185"/>
      <c r="DD64" s="185"/>
      <c r="DE64" s="185"/>
      <c r="DF64" s="185"/>
      <c r="DG64" s="185"/>
      <c r="DH64" s="185"/>
      <c r="DI64" s="185"/>
      <c r="DJ64" s="185"/>
      <c r="DK64" s="185"/>
      <c r="DL64" s="185"/>
      <c r="DM64" s="185"/>
      <c r="DN64" s="185"/>
      <c r="DO64" s="185"/>
      <c r="DP64" s="185"/>
      <c r="DQ64" s="185"/>
      <c r="DR64" s="185"/>
      <c r="DS64" s="185"/>
      <c r="DT64" s="185"/>
      <c r="DU64" s="185"/>
      <c r="DV64" s="185"/>
      <c r="DW64" s="185"/>
      <c r="DX64" s="185"/>
      <c r="DY64" s="185"/>
      <c r="DZ64" s="185"/>
      <c r="EA64" s="185"/>
      <c r="EB64" s="185"/>
      <c r="EC64" s="185"/>
      <c r="ED64" s="185"/>
      <c r="EE64" s="185"/>
      <c r="EF64" s="185"/>
      <c r="EG64" s="185"/>
      <c r="EH64" s="185"/>
      <c r="EI64" s="185"/>
      <c r="EJ64" s="185"/>
      <c r="EK64" s="185"/>
      <c r="EL64" s="185"/>
      <c r="EM64" s="185"/>
      <c r="EN64" s="185"/>
      <c r="EO64" s="185"/>
      <c r="EP64" s="185"/>
      <c r="EQ64" s="185"/>
      <c r="ER64" s="185"/>
      <c r="ES64" s="185"/>
      <c r="ET64" s="185"/>
      <c r="EU64" s="185"/>
      <c r="EV64" s="185"/>
      <c r="EW64" s="185"/>
      <c r="EX64" s="185"/>
      <c r="EY64" s="185"/>
      <c r="EZ64" s="185"/>
      <c r="FA64" s="185"/>
      <c r="FB64" s="185"/>
      <c r="FC64" s="185"/>
      <c r="FD64" s="185"/>
      <c r="FE64" s="185"/>
      <c r="FF64" s="185"/>
      <c r="FG64" s="185"/>
      <c r="FH64" s="185"/>
      <c r="FI64" s="185"/>
      <c r="FJ64" s="185"/>
      <c r="FK64" s="185"/>
      <c r="FL64" s="185"/>
      <c r="FM64" s="185"/>
      <c r="FN64" s="185"/>
      <c r="FO64" s="185"/>
      <c r="FP64" s="185"/>
      <c r="FQ64" s="185"/>
      <c r="FR64" s="185"/>
      <c r="FS64" s="185"/>
      <c r="FT64" s="185"/>
      <c r="FU64" s="185"/>
      <c r="FV64" s="185"/>
      <c r="FW64" s="185"/>
      <c r="FX64" s="185"/>
      <c r="FY64" s="185"/>
      <c r="FZ64" s="185"/>
      <c r="GA64" s="185"/>
      <c r="GB64" s="185"/>
      <c r="GC64" s="185"/>
      <c r="GD64" s="185"/>
      <c r="GE64" s="185"/>
      <c r="GF64" s="185"/>
      <c r="GG64" s="185"/>
      <c r="GH64" s="185"/>
      <c r="GI64" s="185"/>
      <c r="GJ64" s="185"/>
      <c r="GK64" s="185"/>
      <c r="GL64" s="185"/>
      <c r="GM64" s="185"/>
      <c r="GN64" s="185"/>
      <c r="GO64" s="185"/>
      <c r="GP64" s="185"/>
      <c r="GQ64" s="185"/>
      <c r="GR64" s="185"/>
      <c r="GS64" s="185"/>
      <c r="GT64" s="185"/>
      <c r="GU64" s="185"/>
      <c r="GV64" s="185"/>
      <c r="GW64" s="185"/>
      <c r="GX64" s="185"/>
      <c r="GY64" s="185"/>
      <c r="GZ64" s="185"/>
      <c r="HA64" s="185"/>
      <c r="HB64" s="185"/>
      <c r="HC64" s="185"/>
      <c r="HD64" s="185"/>
      <c r="HE64" s="185"/>
      <c r="HF64" s="185"/>
      <c r="HG64" s="185"/>
      <c r="HH64" s="185"/>
      <c r="HI64" s="185"/>
      <c r="HJ64" s="185"/>
      <c r="HK64" s="185"/>
      <c r="HL64" s="185"/>
      <c r="HM64" s="185"/>
      <c r="HN64" s="185"/>
      <c r="HO64" s="185"/>
      <c r="HP64" s="185"/>
      <c r="HQ64" s="185"/>
      <c r="HR64" s="185"/>
      <c r="HS64" s="185"/>
      <c r="HT64" s="185"/>
      <c r="HU64" s="185"/>
      <c r="HV64" s="185"/>
      <c r="HW64" s="185"/>
      <c r="HX64" s="185"/>
      <c r="HY64" s="185"/>
      <c r="HZ64" s="185"/>
      <c r="IA64" s="185"/>
      <c r="IB64" s="185"/>
      <c r="IC64" s="185"/>
      <c r="ID64" s="185"/>
      <c r="IE64" s="185"/>
      <c r="IF64" s="185"/>
      <c r="IG64" s="185"/>
      <c r="IH64" s="185"/>
      <c r="II64" s="185"/>
      <c r="IJ64" s="185"/>
      <c r="IK64" s="185"/>
      <c r="IL64" s="185"/>
      <c r="IM64" s="185"/>
      <c r="IN64" s="185"/>
      <c r="IO64" s="185"/>
      <c r="IP64" s="185"/>
      <c r="IQ64" s="185"/>
      <c r="IR64" s="185"/>
      <c r="IS64" s="185"/>
      <c r="IT64" s="185"/>
      <c r="IU64" s="185"/>
      <c r="IV64" s="185"/>
      <c r="IW64" s="185"/>
      <c r="IX64" s="185"/>
      <c r="IY64" s="185"/>
      <c r="IZ64" s="185"/>
      <c r="JA64" s="185"/>
      <c r="JB64" s="185"/>
      <c r="JC64" s="185"/>
      <c r="JD64" s="185"/>
      <c r="JE64" s="185"/>
      <c r="JF64" s="185"/>
      <c r="JG64" s="185"/>
      <c r="JH64" s="185"/>
      <c r="JI64" s="185"/>
      <c r="JJ64" s="185"/>
      <c r="JK64" s="185"/>
      <c r="JL64" s="185"/>
      <c r="JM64" s="185"/>
      <c r="JN64" s="185"/>
      <c r="JO64" s="185"/>
      <c r="JP64" s="185"/>
      <c r="JQ64" s="185"/>
      <c r="JR64" s="185"/>
      <c r="JS64" s="185"/>
      <c r="JT64" s="185"/>
      <c r="JU64" s="185"/>
      <c r="JV64" s="185"/>
      <c r="JW64" s="185"/>
      <c r="JX64" s="185"/>
      <c r="JY64" s="185"/>
      <c r="JZ64" s="185"/>
      <c r="KA64" s="185"/>
      <c r="KB64" s="185"/>
      <c r="KC64" s="185"/>
      <c r="KD64" s="185"/>
      <c r="KE64" s="185"/>
      <c r="KF64" s="185"/>
      <c r="KG64" s="185"/>
      <c r="KH64" s="185"/>
      <c r="KI64" s="185"/>
      <c r="KJ64" s="185"/>
      <c r="KK64" s="185"/>
      <c r="KL64" s="185"/>
      <c r="KM64" s="185"/>
      <c r="KN64" s="185"/>
      <c r="KO64" s="185"/>
      <c r="KP64" s="185"/>
      <c r="KQ64" s="185"/>
      <c r="KR64" s="185"/>
      <c r="KS64" s="185"/>
      <c r="KT64" s="185"/>
      <c r="KU64" s="185"/>
      <c r="KV64" s="185"/>
      <c r="KW64" s="185"/>
      <c r="KX64" s="185"/>
      <c r="KY64" s="185"/>
      <c r="KZ64" s="185"/>
      <c r="LA64" s="185"/>
      <c r="LB64" s="185"/>
      <c r="LC64" s="185"/>
      <c r="LD64" s="185"/>
      <c r="LE64" s="185"/>
      <c r="LF64" s="185"/>
      <c r="LG64" s="185"/>
      <c r="LH64" s="185"/>
      <c r="LI64" s="185"/>
      <c r="LJ64" s="185"/>
      <c r="LK64" s="185"/>
      <c r="LL64" s="185"/>
      <c r="LM64" s="185"/>
      <c r="LN64" s="185"/>
      <c r="LO64" s="185"/>
      <c r="LP64" s="185"/>
      <c r="LQ64" s="185"/>
      <c r="LR64" s="185"/>
      <c r="LS64" s="185"/>
      <c r="LT64" s="185"/>
      <c r="LU64" s="185"/>
      <c r="LV64" s="185"/>
      <c r="LW64" s="185"/>
      <c r="LX64" s="185"/>
      <c r="LY64" s="185"/>
      <c r="LZ64" s="185"/>
      <c r="MA64" s="185"/>
      <c r="MB64" s="185"/>
      <c r="MC64" s="185"/>
      <c r="MD64" s="185"/>
      <c r="ME64" s="185"/>
      <c r="MF64" s="185"/>
      <c r="MG64" s="185"/>
      <c r="MH64" s="185"/>
      <c r="MI64" s="185"/>
      <c r="MJ64" s="185"/>
      <c r="MK64" s="185"/>
      <c r="ML64" s="185"/>
      <c r="MM64" s="185"/>
      <c r="MN64" s="185"/>
      <c r="MO64" s="185"/>
      <c r="MP64" s="185"/>
      <c r="MQ64" s="185"/>
      <c r="MR64" s="185"/>
      <c r="MS64" s="185"/>
      <c r="MT64" s="185"/>
      <c r="MU64" s="185"/>
      <c r="MV64" s="185"/>
      <c r="MW64" s="185"/>
      <c r="MX64" s="185"/>
      <c r="MY64" s="185"/>
      <c r="MZ64" s="185"/>
      <c r="NA64" s="185"/>
      <c r="NB64" s="185"/>
      <c r="NC64" s="185"/>
      <c r="ND64" s="185"/>
      <c r="NE64" s="185"/>
      <c r="NF64" s="185"/>
      <c r="NG64" s="185"/>
      <c r="NH64" s="185"/>
      <c r="NI64" s="185"/>
      <c r="NJ64" s="185"/>
      <c r="NK64" s="185"/>
      <c r="NL64" s="185"/>
      <c r="NM64" s="185"/>
      <c r="NN64" s="185"/>
      <c r="NO64" s="185"/>
    </row>
    <row r="65" ht="19.5" hidden="1" customHeight="1" outlineLevel="1">
      <c r="A65" s="220"/>
      <c r="B65" s="186" t="s">
        <v>273</v>
      </c>
      <c r="C65" s="238">
        <f t="shared" ref="C65:H65" si="31">INDEX($J65:$V65,MATCH(C$42,$J$42:$V$42,0))</f>
        <v>0.65</v>
      </c>
      <c r="D65" s="238" t="str">
        <f t="shared" si="31"/>
        <v>#N/A</v>
      </c>
      <c r="E65" s="238" t="str">
        <f t="shared" si="31"/>
        <v>#N/A</v>
      </c>
      <c r="F65" s="238" t="str">
        <f t="shared" si="31"/>
        <v>#N/A</v>
      </c>
      <c r="G65" s="238" t="str">
        <f t="shared" si="31"/>
        <v>#N/A</v>
      </c>
      <c r="H65" s="238" t="str">
        <f t="shared" si="31"/>
        <v>#N/A</v>
      </c>
      <c r="I65" s="186"/>
      <c r="J65" s="238">
        <f t="shared" ref="J65:BK65" si="32">$C$31</f>
        <v>0.65</v>
      </c>
      <c r="K65" s="238">
        <f t="shared" si="32"/>
        <v>0.65</v>
      </c>
      <c r="L65" s="238">
        <f t="shared" si="32"/>
        <v>0.65</v>
      </c>
      <c r="M65" s="238">
        <f t="shared" si="32"/>
        <v>0.65</v>
      </c>
      <c r="N65" s="238">
        <f t="shared" si="32"/>
        <v>0.65</v>
      </c>
      <c r="O65" s="238">
        <f t="shared" si="32"/>
        <v>0.65</v>
      </c>
      <c r="P65" s="238">
        <f t="shared" si="32"/>
        <v>0.65</v>
      </c>
      <c r="Q65" s="238">
        <f t="shared" si="32"/>
        <v>0.65</v>
      </c>
      <c r="R65" s="238">
        <f t="shared" si="32"/>
        <v>0.65</v>
      </c>
      <c r="S65" s="238">
        <f t="shared" si="32"/>
        <v>0.65</v>
      </c>
      <c r="T65" s="238">
        <f t="shared" si="32"/>
        <v>0.65</v>
      </c>
      <c r="U65" s="238">
        <f t="shared" si="32"/>
        <v>0.65</v>
      </c>
      <c r="V65" s="238">
        <f t="shared" si="32"/>
        <v>0.65</v>
      </c>
      <c r="W65" s="238">
        <f t="shared" si="32"/>
        <v>0.65</v>
      </c>
      <c r="X65" s="238">
        <f t="shared" si="32"/>
        <v>0.65</v>
      </c>
      <c r="Y65" s="238">
        <f t="shared" si="32"/>
        <v>0.65</v>
      </c>
      <c r="Z65" s="238">
        <f t="shared" si="32"/>
        <v>0.65</v>
      </c>
      <c r="AA65" s="238">
        <f t="shared" si="32"/>
        <v>0.65</v>
      </c>
      <c r="AB65" s="238">
        <f t="shared" si="32"/>
        <v>0.65</v>
      </c>
      <c r="AC65" s="238">
        <f t="shared" si="32"/>
        <v>0.65</v>
      </c>
      <c r="AD65" s="238">
        <f t="shared" si="32"/>
        <v>0.65</v>
      </c>
      <c r="AE65" s="238">
        <f t="shared" si="32"/>
        <v>0.65</v>
      </c>
      <c r="AF65" s="238">
        <f t="shared" si="32"/>
        <v>0.65</v>
      </c>
      <c r="AG65" s="238">
        <f t="shared" si="32"/>
        <v>0.65</v>
      </c>
      <c r="AH65" s="238">
        <f t="shared" si="32"/>
        <v>0.65</v>
      </c>
      <c r="AI65" s="238">
        <f t="shared" si="32"/>
        <v>0.65</v>
      </c>
      <c r="AJ65" s="238">
        <f t="shared" si="32"/>
        <v>0.65</v>
      </c>
      <c r="AK65" s="238">
        <f t="shared" si="32"/>
        <v>0.65</v>
      </c>
      <c r="AL65" s="238">
        <f t="shared" si="32"/>
        <v>0.65</v>
      </c>
      <c r="AM65" s="238">
        <f t="shared" si="32"/>
        <v>0.65</v>
      </c>
      <c r="AN65" s="238">
        <f t="shared" si="32"/>
        <v>0.65</v>
      </c>
      <c r="AO65" s="238">
        <f t="shared" si="32"/>
        <v>0.65</v>
      </c>
      <c r="AP65" s="238">
        <f t="shared" si="32"/>
        <v>0.65</v>
      </c>
      <c r="AQ65" s="238">
        <f t="shared" si="32"/>
        <v>0.65</v>
      </c>
      <c r="AR65" s="238">
        <f t="shared" si="32"/>
        <v>0.65</v>
      </c>
      <c r="AS65" s="238">
        <f t="shared" si="32"/>
        <v>0.65</v>
      </c>
      <c r="AT65" s="238">
        <f t="shared" si="32"/>
        <v>0.65</v>
      </c>
      <c r="AU65" s="238">
        <f t="shared" si="32"/>
        <v>0.65</v>
      </c>
      <c r="AV65" s="238">
        <f t="shared" si="32"/>
        <v>0.65</v>
      </c>
      <c r="AW65" s="238">
        <f t="shared" si="32"/>
        <v>0.65</v>
      </c>
      <c r="AX65" s="238">
        <f t="shared" si="32"/>
        <v>0.65</v>
      </c>
      <c r="AY65" s="238">
        <f t="shared" si="32"/>
        <v>0.65</v>
      </c>
      <c r="AZ65" s="238">
        <f t="shared" si="32"/>
        <v>0.65</v>
      </c>
      <c r="BA65" s="238">
        <f t="shared" si="32"/>
        <v>0.65</v>
      </c>
      <c r="BB65" s="238">
        <f t="shared" si="32"/>
        <v>0.65</v>
      </c>
      <c r="BC65" s="238">
        <f t="shared" si="32"/>
        <v>0.65</v>
      </c>
      <c r="BD65" s="238">
        <f t="shared" si="32"/>
        <v>0.65</v>
      </c>
      <c r="BE65" s="238">
        <f t="shared" si="32"/>
        <v>0.65</v>
      </c>
      <c r="BF65" s="238">
        <f t="shared" si="32"/>
        <v>0.65</v>
      </c>
      <c r="BG65" s="238">
        <f t="shared" si="32"/>
        <v>0.65</v>
      </c>
      <c r="BH65" s="238">
        <f t="shared" si="32"/>
        <v>0.65</v>
      </c>
      <c r="BI65" s="238">
        <f t="shared" si="32"/>
        <v>0.65</v>
      </c>
      <c r="BJ65" s="238">
        <f t="shared" si="32"/>
        <v>0.65</v>
      </c>
      <c r="BK65" s="238">
        <f t="shared" si="32"/>
        <v>0.65</v>
      </c>
      <c r="BL65" s="185"/>
      <c r="BM65" s="185"/>
      <c r="BN65" s="185"/>
      <c r="BO65" s="185"/>
      <c r="BP65" s="185"/>
      <c r="BQ65" s="185"/>
      <c r="BR65" s="185"/>
      <c r="BS65" s="185"/>
      <c r="BT65" s="185"/>
      <c r="BU65" s="185"/>
      <c r="BV65" s="185"/>
      <c r="BW65" s="185"/>
      <c r="BX65" s="185"/>
      <c r="BY65" s="185"/>
      <c r="BZ65" s="185"/>
      <c r="CA65" s="185"/>
      <c r="CB65" s="185"/>
      <c r="CC65" s="185"/>
      <c r="CD65" s="185"/>
      <c r="CE65" s="185"/>
      <c r="CF65" s="185"/>
      <c r="CG65" s="185"/>
      <c r="CH65" s="185"/>
      <c r="CI65" s="185"/>
      <c r="CJ65" s="185"/>
      <c r="CK65" s="185"/>
      <c r="CL65" s="185"/>
      <c r="CM65" s="185"/>
      <c r="CN65" s="185"/>
      <c r="CO65" s="185"/>
      <c r="CP65" s="185"/>
      <c r="CQ65" s="185"/>
      <c r="CR65" s="185"/>
      <c r="CS65" s="185"/>
      <c r="CT65" s="185"/>
      <c r="CU65" s="185"/>
      <c r="CV65" s="185"/>
      <c r="CW65" s="185"/>
      <c r="CX65" s="185"/>
      <c r="CY65" s="185"/>
      <c r="CZ65" s="185"/>
      <c r="DA65" s="185"/>
      <c r="DB65" s="185"/>
      <c r="DC65" s="185"/>
      <c r="DD65" s="185"/>
      <c r="DE65" s="185"/>
      <c r="DF65" s="185"/>
      <c r="DG65" s="185"/>
      <c r="DH65" s="185"/>
      <c r="DI65" s="185"/>
      <c r="DJ65" s="185"/>
      <c r="DK65" s="185"/>
      <c r="DL65" s="185"/>
      <c r="DM65" s="185"/>
      <c r="DN65" s="185"/>
      <c r="DO65" s="185"/>
      <c r="DP65" s="185"/>
      <c r="DQ65" s="185"/>
      <c r="DR65" s="185"/>
      <c r="DS65" s="185"/>
      <c r="DT65" s="185"/>
      <c r="DU65" s="185"/>
      <c r="DV65" s="185"/>
      <c r="DW65" s="185"/>
      <c r="DX65" s="185"/>
      <c r="DY65" s="185"/>
      <c r="DZ65" s="185"/>
      <c r="EA65" s="185"/>
      <c r="EB65" s="185"/>
      <c r="EC65" s="185"/>
      <c r="ED65" s="185"/>
      <c r="EE65" s="185"/>
      <c r="EF65" s="185"/>
      <c r="EG65" s="185"/>
      <c r="EH65" s="185"/>
      <c r="EI65" s="185"/>
      <c r="EJ65" s="185"/>
      <c r="EK65" s="185"/>
      <c r="EL65" s="185"/>
      <c r="EM65" s="185"/>
      <c r="EN65" s="185"/>
      <c r="EO65" s="185"/>
      <c r="EP65" s="185"/>
      <c r="EQ65" s="185"/>
      <c r="ER65" s="185"/>
      <c r="ES65" s="185"/>
      <c r="ET65" s="185"/>
      <c r="EU65" s="185"/>
      <c r="EV65" s="185"/>
      <c r="EW65" s="185"/>
      <c r="EX65" s="185"/>
      <c r="EY65" s="185"/>
      <c r="EZ65" s="185"/>
      <c r="FA65" s="185"/>
      <c r="FB65" s="185"/>
      <c r="FC65" s="185"/>
      <c r="FD65" s="185"/>
      <c r="FE65" s="185"/>
      <c r="FF65" s="185"/>
      <c r="FG65" s="185"/>
      <c r="FH65" s="185"/>
      <c r="FI65" s="185"/>
      <c r="FJ65" s="185"/>
      <c r="FK65" s="185"/>
      <c r="FL65" s="185"/>
      <c r="FM65" s="185"/>
      <c r="FN65" s="185"/>
      <c r="FO65" s="185"/>
      <c r="FP65" s="185"/>
      <c r="FQ65" s="185"/>
      <c r="FR65" s="185"/>
      <c r="FS65" s="185"/>
      <c r="FT65" s="185"/>
      <c r="FU65" s="185"/>
      <c r="FV65" s="185"/>
      <c r="FW65" s="185"/>
      <c r="FX65" s="185"/>
      <c r="FY65" s="185"/>
      <c r="FZ65" s="185"/>
      <c r="GA65" s="185"/>
      <c r="GB65" s="185"/>
      <c r="GC65" s="185"/>
      <c r="GD65" s="185"/>
      <c r="GE65" s="185"/>
      <c r="GF65" s="185"/>
      <c r="GG65" s="185"/>
      <c r="GH65" s="185"/>
      <c r="GI65" s="185"/>
      <c r="GJ65" s="185"/>
      <c r="GK65" s="185"/>
      <c r="GL65" s="185"/>
      <c r="GM65" s="185"/>
      <c r="GN65" s="185"/>
      <c r="GO65" s="185"/>
      <c r="GP65" s="185"/>
      <c r="GQ65" s="185"/>
      <c r="GR65" s="185"/>
      <c r="GS65" s="185"/>
      <c r="GT65" s="185"/>
      <c r="GU65" s="185"/>
      <c r="GV65" s="185"/>
      <c r="GW65" s="185"/>
      <c r="GX65" s="185"/>
      <c r="GY65" s="185"/>
      <c r="GZ65" s="185"/>
      <c r="HA65" s="185"/>
      <c r="HB65" s="185"/>
      <c r="HC65" s="185"/>
      <c r="HD65" s="185"/>
      <c r="HE65" s="185"/>
      <c r="HF65" s="185"/>
      <c r="HG65" s="185"/>
      <c r="HH65" s="185"/>
      <c r="HI65" s="185"/>
      <c r="HJ65" s="185"/>
      <c r="HK65" s="185"/>
      <c r="HL65" s="185"/>
      <c r="HM65" s="185"/>
      <c r="HN65" s="185"/>
      <c r="HO65" s="185"/>
      <c r="HP65" s="185"/>
      <c r="HQ65" s="185"/>
      <c r="HR65" s="185"/>
      <c r="HS65" s="185"/>
      <c r="HT65" s="185"/>
      <c r="HU65" s="185"/>
      <c r="HV65" s="185"/>
      <c r="HW65" s="185"/>
      <c r="HX65" s="185"/>
      <c r="HY65" s="185"/>
      <c r="HZ65" s="185"/>
      <c r="IA65" s="185"/>
      <c r="IB65" s="185"/>
      <c r="IC65" s="185"/>
      <c r="ID65" s="185"/>
      <c r="IE65" s="185"/>
      <c r="IF65" s="185"/>
      <c r="IG65" s="185"/>
      <c r="IH65" s="185"/>
      <c r="II65" s="185"/>
      <c r="IJ65" s="185"/>
      <c r="IK65" s="185"/>
      <c r="IL65" s="185"/>
      <c r="IM65" s="185"/>
      <c r="IN65" s="185"/>
      <c r="IO65" s="185"/>
      <c r="IP65" s="185"/>
      <c r="IQ65" s="185"/>
      <c r="IR65" s="185"/>
      <c r="IS65" s="185"/>
      <c r="IT65" s="185"/>
      <c r="IU65" s="185"/>
      <c r="IV65" s="185"/>
      <c r="IW65" s="185"/>
      <c r="IX65" s="185"/>
      <c r="IY65" s="185"/>
      <c r="IZ65" s="185"/>
      <c r="JA65" s="185"/>
      <c r="JB65" s="185"/>
      <c r="JC65" s="185"/>
      <c r="JD65" s="185"/>
      <c r="JE65" s="185"/>
      <c r="JF65" s="185"/>
      <c r="JG65" s="185"/>
      <c r="JH65" s="185"/>
      <c r="JI65" s="185"/>
      <c r="JJ65" s="185"/>
      <c r="JK65" s="185"/>
      <c r="JL65" s="185"/>
      <c r="JM65" s="185"/>
      <c r="JN65" s="185"/>
      <c r="JO65" s="185"/>
      <c r="JP65" s="185"/>
      <c r="JQ65" s="185"/>
      <c r="JR65" s="185"/>
      <c r="JS65" s="185"/>
      <c r="JT65" s="185"/>
      <c r="JU65" s="185"/>
      <c r="JV65" s="185"/>
      <c r="JW65" s="185"/>
      <c r="JX65" s="185"/>
      <c r="JY65" s="185"/>
      <c r="JZ65" s="185"/>
      <c r="KA65" s="185"/>
      <c r="KB65" s="185"/>
      <c r="KC65" s="185"/>
      <c r="KD65" s="185"/>
      <c r="KE65" s="185"/>
      <c r="KF65" s="185"/>
      <c r="KG65" s="185"/>
      <c r="KH65" s="185"/>
      <c r="KI65" s="185"/>
      <c r="KJ65" s="185"/>
      <c r="KK65" s="185"/>
      <c r="KL65" s="185"/>
      <c r="KM65" s="185"/>
      <c r="KN65" s="185"/>
      <c r="KO65" s="185"/>
      <c r="KP65" s="185"/>
      <c r="KQ65" s="185"/>
      <c r="KR65" s="185"/>
      <c r="KS65" s="185"/>
      <c r="KT65" s="185"/>
      <c r="KU65" s="185"/>
      <c r="KV65" s="185"/>
      <c r="KW65" s="185"/>
      <c r="KX65" s="185"/>
      <c r="KY65" s="185"/>
      <c r="KZ65" s="185"/>
      <c r="LA65" s="185"/>
      <c r="LB65" s="185"/>
      <c r="LC65" s="185"/>
      <c r="LD65" s="185"/>
      <c r="LE65" s="185"/>
      <c r="LF65" s="185"/>
      <c r="LG65" s="185"/>
      <c r="LH65" s="185"/>
      <c r="LI65" s="185"/>
      <c r="LJ65" s="185"/>
      <c r="LK65" s="185"/>
      <c r="LL65" s="185"/>
      <c r="LM65" s="185"/>
      <c r="LN65" s="185"/>
      <c r="LO65" s="185"/>
      <c r="LP65" s="185"/>
      <c r="LQ65" s="185"/>
      <c r="LR65" s="185"/>
      <c r="LS65" s="185"/>
      <c r="LT65" s="185"/>
      <c r="LU65" s="185"/>
      <c r="LV65" s="185"/>
      <c r="LW65" s="185"/>
      <c r="LX65" s="185"/>
      <c r="LY65" s="185"/>
      <c r="LZ65" s="185"/>
      <c r="MA65" s="185"/>
      <c r="MB65" s="185"/>
      <c r="MC65" s="185"/>
      <c r="MD65" s="185"/>
      <c r="ME65" s="185"/>
      <c r="MF65" s="185"/>
      <c r="MG65" s="185"/>
      <c r="MH65" s="185"/>
      <c r="MI65" s="185"/>
      <c r="MJ65" s="185"/>
      <c r="MK65" s="185"/>
      <c r="ML65" s="185"/>
      <c r="MM65" s="185"/>
      <c r="MN65" s="185"/>
      <c r="MO65" s="185"/>
      <c r="MP65" s="185"/>
      <c r="MQ65" s="185"/>
      <c r="MR65" s="185"/>
      <c r="MS65" s="185"/>
      <c r="MT65" s="185"/>
      <c r="MU65" s="185"/>
      <c r="MV65" s="185"/>
      <c r="MW65" s="185"/>
      <c r="MX65" s="185"/>
      <c r="MY65" s="185"/>
      <c r="MZ65" s="185"/>
      <c r="NA65" s="185"/>
      <c r="NB65" s="185"/>
      <c r="NC65" s="185"/>
      <c r="ND65" s="185"/>
      <c r="NE65" s="185"/>
      <c r="NF65" s="185"/>
      <c r="NG65" s="185"/>
      <c r="NH65" s="185"/>
      <c r="NI65" s="185"/>
      <c r="NJ65" s="185"/>
      <c r="NK65" s="185"/>
      <c r="NL65" s="185"/>
      <c r="NM65" s="185"/>
      <c r="NN65" s="185"/>
      <c r="NO65" s="185"/>
    </row>
    <row r="66" ht="19.5" customHeight="1">
      <c r="A66" s="186"/>
      <c r="B66" s="190" t="s">
        <v>297</v>
      </c>
      <c r="C66" s="186"/>
      <c r="D66" s="186"/>
      <c r="E66" s="186"/>
      <c r="F66" s="186"/>
      <c r="G66" s="186"/>
      <c r="H66" s="186"/>
      <c r="I66" s="186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239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185"/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85"/>
      <c r="BG66" s="185"/>
      <c r="BH66" s="185"/>
      <c r="BI66" s="185"/>
      <c r="BJ66" s="185"/>
      <c r="BK66" s="185"/>
      <c r="BL66" s="185"/>
      <c r="BM66" s="185"/>
      <c r="BN66" s="185"/>
      <c r="BO66" s="185"/>
      <c r="BP66" s="185"/>
      <c r="BQ66" s="185"/>
      <c r="BR66" s="185"/>
      <c r="BS66" s="185"/>
      <c r="BT66" s="185"/>
      <c r="BU66" s="185"/>
      <c r="BV66" s="185"/>
      <c r="BW66" s="185"/>
      <c r="BX66" s="185"/>
      <c r="BY66" s="185"/>
      <c r="BZ66" s="185"/>
      <c r="CA66" s="185"/>
      <c r="CB66" s="185"/>
      <c r="CC66" s="185"/>
      <c r="CD66" s="185"/>
      <c r="CE66" s="185"/>
      <c r="CF66" s="185"/>
      <c r="CG66" s="185"/>
      <c r="CH66" s="185"/>
      <c r="CI66" s="185"/>
      <c r="CJ66" s="185"/>
      <c r="CK66" s="185"/>
      <c r="CL66" s="185"/>
      <c r="CM66" s="185"/>
      <c r="CN66" s="185"/>
      <c r="CO66" s="185"/>
      <c r="CP66" s="185"/>
      <c r="CQ66" s="185"/>
      <c r="CR66" s="185"/>
      <c r="CS66" s="185"/>
      <c r="CT66" s="185"/>
      <c r="CU66" s="185"/>
      <c r="CV66" s="185"/>
      <c r="CW66" s="185"/>
      <c r="CX66" s="185"/>
      <c r="CY66" s="185"/>
      <c r="CZ66" s="185"/>
      <c r="DA66" s="185"/>
      <c r="DB66" s="185"/>
      <c r="DC66" s="185"/>
      <c r="DD66" s="185"/>
      <c r="DE66" s="185"/>
      <c r="DF66" s="185"/>
      <c r="DG66" s="185"/>
      <c r="DH66" s="185"/>
      <c r="DI66" s="185"/>
      <c r="DJ66" s="185"/>
      <c r="DK66" s="185"/>
      <c r="DL66" s="185"/>
      <c r="DM66" s="185"/>
      <c r="DN66" s="185"/>
      <c r="DO66" s="185"/>
      <c r="DP66" s="185"/>
      <c r="DQ66" s="185"/>
      <c r="DR66" s="185"/>
      <c r="DS66" s="185"/>
      <c r="DT66" s="185"/>
      <c r="DU66" s="185"/>
      <c r="DV66" s="185"/>
      <c r="DW66" s="185"/>
      <c r="DX66" s="185"/>
      <c r="DY66" s="185"/>
      <c r="DZ66" s="185"/>
      <c r="EA66" s="185"/>
      <c r="EB66" s="185"/>
      <c r="EC66" s="185"/>
      <c r="ED66" s="185"/>
      <c r="EE66" s="185"/>
      <c r="EF66" s="185"/>
      <c r="EG66" s="185"/>
      <c r="EH66" s="185"/>
      <c r="EI66" s="185"/>
      <c r="EJ66" s="185"/>
      <c r="EK66" s="185"/>
      <c r="EL66" s="185"/>
      <c r="EM66" s="185"/>
      <c r="EN66" s="185"/>
      <c r="EO66" s="185"/>
      <c r="EP66" s="185"/>
      <c r="EQ66" s="185"/>
      <c r="ER66" s="185"/>
      <c r="ES66" s="185"/>
      <c r="ET66" s="185"/>
      <c r="EU66" s="185"/>
      <c r="EV66" s="185"/>
      <c r="EW66" s="185"/>
      <c r="EX66" s="185"/>
      <c r="EY66" s="185"/>
      <c r="EZ66" s="185"/>
      <c r="FA66" s="185"/>
      <c r="FB66" s="185"/>
      <c r="FC66" s="185"/>
      <c r="FD66" s="185"/>
      <c r="FE66" s="185"/>
      <c r="FF66" s="185"/>
      <c r="FG66" s="185"/>
      <c r="FH66" s="185"/>
      <c r="FI66" s="185"/>
      <c r="FJ66" s="185"/>
      <c r="FK66" s="185"/>
      <c r="FL66" s="185"/>
      <c r="FM66" s="185"/>
      <c r="FN66" s="185"/>
      <c r="FO66" s="185"/>
      <c r="FP66" s="185"/>
      <c r="FQ66" s="185"/>
      <c r="FR66" s="185"/>
      <c r="FS66" s="185"/>
      <c r="FT66" s="185"/>
      <c r="FU66" s="185"/>
      <c r="FV66" s="185"/>
      <c r="FW66" s="185"/>
      <c r="FX66" s="185"/>
      <c r="FY66" s="185"/>
      <c r="FZ66" s="185"/>
      <c r="GA66" s="185"/>
      <c r="GB66" s="185"/>
      <c r="GC66" s="185"/>
      <c r="GD66" s="185"/>
      <c r="GE66" s="185"/>
      <c r="GF66" s="185"/>
      <c r="GG66" s="185"/>
      <c r="GH66" s="185"/>
      <c r="GI66" s="185"/>
      <c r="GJ66" s="185"/>
      <c r="GK66" s="185"/>
      <c r="GL66" s="185"/>
      <c r="GM66" s="185"/>
      <c r="GN66" s="185"/>
      <c r="GO66" s="185"/>
      <c r="GP66" s="185"/>
      <c r="GQ66" s="185"/>
      <c r="GR66" s="185"/>
      <c r="GS66" s="185"/>
      <c r="GT66" s="185"/>
      <c r="GU66" s="185"/>
      <c r="GV66" s="185"/>
      <c r="GW66" s="185"/>
      <c r="GX66" s="185"/>
      <c r="GY66" s="185"/>
      <c r="GZ66" s="185"/>
      <c r="HA66" s="185"/>
      <c r="HB66" s="185"/>
      <c r="HC66" s="185"/>
      <c r="HD66" s="185"/>
      <c r="HE66" s="185"/>
      <c r="HF66" s="185"/>
      <c r="HG66" s="185"/>
      <c r="HH66" s="185"/>
      <c r="HI66" s="185"/>
      <c r="HJ66" s="185"/>
      <c r="HK66" s="185"/>
      <c r="HL66" s="185"/>
      <c r="HM66" s="185"/>
      <c r="HN66" s="185"/>
      <c r="HO66" s="185"/>
      <c r="HP66" s="185"/>
      <c r="HQ66" s="185"/>
      <c r="HR66" s="185"/>
      <c r="HS66" s="185"/>
      <c r="HT66" s="185"/>
      <c r="HU66" s="185"/>
      <c r="HV66" s="185"/>
      <c r="HW66" s="185"/>
      <c r="HX66" s="185"/>
      <c r="HY66" s="185"/>
      <c r="HZ66" s="185"/>
      <c r="IA66" s="185"/>
      <c r="IB66" s="185"/>
      <c r="IC66" s="185"/>
      <c r="ID66" s="185"/>
      <c r="IE66" s="185"/>
      <c r="IF66" s="185"/>
      <c r="IG66" s="185"/>
      <c r="IH66" s="185"/>
      <c r="II66" s="185"/>
      <c r="IJ66" s="185"/>
      <c r="IK66" s="185"/>
      <c r="IL66" s="185"/>
      <c r="IM66" s="185"/>
      <c r="IN66" s="185"/>
      <c r="IO66" s="185"/>
      <c r="IP66" s="185"/>
      <c r="IQ66" s="185"/>
      <c r="IR66" s="185"/>
      <c r="IS66" s="185"/>
      <c r="IT66" s="185"/>
      <c r="IU66" s="185"/>
      <c r="IV66" s="185"/>
      <c r="IW66" s="185"/>
      <c r="IX66" s="185"/>
      <c r="IY66" s="185"/>
      <c r="IZ66" s="185"/>
      <c r="JA66" s="185"/>
      <c r="JB66" s="185"/>
      <c r="JC66" s="185"/>
      <c r="JD66" s="185"/>
      <c r="JE66" s="185"/>
      <c r="JF66" s="185"/>
      <c r="JG66" s="185"/>
      <c r="JH66" s="185"/>
      <c r="JI66" s="185"/>
      <c r="JJ66" s="185"/>
      <c r="JK66" s="185"/>
      <c r="JL66" s="185"/>
      <c r="JM66" s="185"/>
      <c r="JN66" s="185"/>
      <c r="JO66" s="185"/>
      <c r="JP66" s="185"/>
      <c r="JQ66" s="185"/>
      <c r="JR66" s="185"/>
      <c r="JS66" s="185"/>
      <c r="JT66" s="185"/>
      <c r="JU66" s="185"/>
      <c r="JV66" s="185"/>
      <c r="JW66" s="185"/>
      <c r="JX66" s="185"/>
      <c r="JY66" s="185"/>
      <c r="JZ66" s="185"/>
      <c r="KA66" s="185"/>
      <c r="KB66" s="185"/>
      <c r="KC66" s="185"/>
      <c r="KD66" s="185"/>
      <c r="KE66" s="185"/>
      <c r="KF66" s="185"/>
      <c r="KG66" s="185"/>
      <c r="KH66" s="185"/>
      <c r="KI66" s="185"/>
      <c r="KJ66" s="185"/>
      <c r="KK66" s="185"/>
      <c r="KL66" s="185"/>
      <c r="KM66" s="185"/>
      <c r="KN66" s="185"/>
      <c r="KO66" s="185"/>
      <c r="KP66" s="185"/>
      <c r="KQ66" s="185"/>
      <c r="KR66" s="185"/>
      <c r="KS66" s="185"/>
      <c r="KT66" s="185"/>
      <c r="KU66" s="185"/>
      <c r="KV66" s="185"/>
      <c r="KW66" s="185"/>
      <c r="KX66" s="185"/>
      <c r="KY66" s="185"/>
      <c r="KZ66" s="185"/>
      <c r="LA66" s="185"/>
      <c r="LB66" s="185"/>
      <c r="LC66" s="185"/>
      <c r="LD66" s="185"/>
      <c r="LE66" s="185"/>
      <c r="LF66" s="185"/>
      <c r="LG66" s="185"/>
      <c r="LH66" s="185"/>
      <c r="LI66" s="185"/>
      <c r="LJ66" s="185"/>
      <c r="LK66" s="185"/>
      <c r="LL66" s="185"/>
      <c r="LM66" s="185"/>
      <c r="LN66" s="185"/>
      <c r="LO66" s="185"/>
      <c r="LP66" s="185"/>
      <c r="LQ66" s="185"/>
      <c r="LR66" s="185"/>
      <c r="LS66" s="185"/>
      <c r="LT66" s="185"/>
      <c r="LU66" s="185"/>
      <c r="LV66" s="185"/>
      <c r="LW66" s="185"/>
      <c r="LX66" s="185"/>
      <c r="LY66" s="185"/>
      <c r="LZ66" s="185"/>
      <c r="MA66" s="185"/>
      <c r="MB66" s="185"/>
      <c r="MC66" s="185"/>
      <c r="MD66" s="185"/>
      <c r="ME66" s="185"/>
      <c r="MF66" s="185"/>
      <c r="MG66" s="185"/>
      <c r="MH66" s="185"/>
      <c r="MI66" s="185"/>
      <c r="MJ66" s="185"/>
      <c r="MK66" s="185"/>
      <c r="ML66" s="185"/>
      <c r="MM66" s="185"/>
      <c r="MN66" s="185"/>
      <c r="MO66" s="185"/>
      <c r="MP66" s="185"/>
      <c r="MQ66" s="185"/>
      <c r="MR66" s="185"/>
      <c r="MS66" s="185"/>
      <c r="MT66" s="185"/>
      <c r="MU66" s="185"/>
      <c r="MV66" s="185"/>
      <c r="MW66" s="185"/>
      <c r="MX66" s="185"/>
      <c r="MY66" s="185"/>
      <c r="MZ66" s="185"/>
      <c r="NA66" s="185"/>
      <c r="NB66" s="185"/>
      <c r="NC66" s="185"/>
      <c r="ND66" s="185"/>
      <c r="NE66" s="185"/>
      <c r="NF66" s="185"/>
      <c r="NG66" s="185"/>
      <c r="NH66" s="185"/>
      <c r="NI66" s="185"/>
      <c r="NJ66" s="185"/>
      <c r="NK66" s="185"/>
      <c r="NL66" s="185"/>
      <c r="NM66" s="185"/>
      <c r="NN66" s="185"/>
      <c r="NO66" s="185"/>
    </row>
    <row r="67" ht="19.5" customHeight="1">
      <c r="A67" s="186"/>
      <c r="B67" s="186"/>
      <c r="C67" s="186"/>
      <c r="D67" s="186"/>
      <c r="E67" s="186"/>
      <c r="F67" s="186"/>
      <c r="G67" s="186"/>
      <c r="H67" s="186"/>
      <c r="I67" s="186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239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5"/>
      <c r="AM67" s="185"/>
      <c r="AN67" s="185"/>
      <c r="AO67" s="185"/>
      <c r="AP67" s="185"/>
      <c r="AQ67" s="185"/>
      <c r="AR67" s="185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/>
      <c r="BD67" s="185"/>
      <c r="BE67" s="185"/>
      <c r="BF67" s="185"/>
      <c r="BG67" s="185"/>
      <c r="BH67" s="185"/>
      <c r="BI67" s="185"/>
      <c r="BJ67" s="185"/>
      <c r="BK67" s="185"/>
      <c r="BL67" s="185"/>
      <c r="BM67" s="185"/>
      <c r="BN67" s="185"/>
      <c r="BO67" s="185"/>
      <c r="BP67" s="185"/>
      <c r="BQ67" s="185"/>
      <c r="BR67" s="185"/>
      <c r="BS67" s="185"/>
      <c r="BT67" s="185"/>
      <c r="BU67" s="185"/>
      <c r="BV67" s="185"/>
      <c r="BW67" s="185"/>
      <c r="BX67" s="185"/>
      <c r="BY67" s="185"/>
      <c r="BZ67" s="185"/>
      <c r="CA67" s="185"/>
      <c r="CB67" s="185"/>
      <c r="CC67" s="185"/>
      <c r="CD67" s="185"/>
      <c r="CE67" s="185"/>
      <c r="CF67" s="185"/>
      <c r="CG67" s="185"/>
      <c r="CH67" s="185"/>
      <c r="CI67" s="185"/>
      <c r="CJ67" s="185"/>
      <c r="CK67" s="185"/>
      <c r="CL67" s="185"/>
      <c r="CM67" s="185"/>
      <c r="CN67" s="185"/>
      <c r="CO67" s="185"/>
      <c r="CP67" s="185"/>
      <c r="CQ67" s="185"/>
      <c r="CR67" s="185"/>
      <c r="CS67" s="185"/>
      <c r="CT67" s="185"/>
      <c r="CU67" s="185"/>
      <c r="CV67" s="185"/>
      <c r="CW67" s="185"/>
      <c r="CX67" s="185"/>
      <c r="CY67" s="185"/>
      <c r="CZ67" s="185"/>
      <c r="DA67" s="185"/>
      <c r="DB67" s="185"/>
      <c r="DC67" s="185"/>
      <c r="DD67" s="185"/>
      <c r="DE67" s="185"/>
      <c r="DF67" s="185"/>
      <c r="DG67" s="185"/>
      <c r="DH67" s="185"/>
      <c r="DI67" s="185"/>
      <c r="DJ67" s="185"/>
      <c r="DK67" s="185"/>
      <c r="DL67" s="185"/>
      <c r="DM67" s="185"/>
      <c r="DN67" s="185"/>
      <c r="DO67" s="185"/>
      <c r="DP67" s="185"/>
      <c r="DQ67" s="185"/>
      <c r="DR67" s="185"/>
      <c r="DS67" s="185"/>
      <c r="DT67" s="185"/>
      <c r="DU67" s="185"/>
      <c r="DV67" s="185"/>
      <c r="DW67" s="185"/>
      <c r="DX67" s="185"/>
      <c r="DY67" s="185"/>
      <c r="DZ67" s="185"/>
      <c r="EA67" s="185"/>
      <c r="EB67" s="185"/>
      <c r="EC67" s="185"/>
      <c r="ED67" s="185"/>
      <c r="EE67" s="185"/>
      <c r="EF67" s="185"/>
      <c r="EG67" s="185"/>
      <c r="EH67" s="185"/>
      <c r="EI67" s="185"/>
      <c r="EJ67" s="185"/>
      <c r="EK67" s="185"/>
      <c r="EL67" s="185"/>
      <c r="EM67" s="185"/>
      <c r="EN67" s="185"/>
      <c r="EO67" s="185"/>
      <c r="EP67" s="185"/>
      <c r="EQ67" s="185"/>
      <c r="ER67" s="185"/>
      <c r="ES67" s="185"/>
      <c r="ET67" s="185"/>
      <c r="EU67" s="185"/>
      <c r="EV67" s="185"/>
      <c r="EW67" s="185"/>
      <c r="EX67" s="185"/>
      <c r="EY67" s="185"/>
      <c r="EZ67" s="185"/>
      <c r="FA67" s="185"/>
      <c r="FB67" s="185"/>
      <c r="FC67" s="185"/>
      <c r="FD67" s="185"/>
      <c r="FE67" s="185"/>
      <c r="FF67" s="185"/>
      <c r="FG67" s="185"/>
      <c r="FH67" s="185"/>
      <c r="FI67" s="185"/>
      <c r="FJ67" s="185"/>
      <c r="FK67" s="185"/>
      <c r="FL67" s="185"/>
      <c r="FM67" s="185"/>
      <c r="FN67" s="185"/>
      <c r="FO67" s="185"/>
      <c r="FP67" s="185"/>
      <c r="FQ67" s="185"/>
      <c r="FR67" s="185"/>
      <c r="FS67" s="185"/>
      <c r="FT67" s="185"/>
      <c r="FU67" s="185"/>
      <c r="FV67" s="185"/>
      <c r="FW67" s="185"/>
      <c r="FX67" s="185"/>
      <c r="FY67" s="185"/>
      <c r="FZ67" s="185"/>
      <c r="GA67" s="185"/>
      <c r="GB67" s="185"/>
      <c r="GC67" s="185"/>
      <c r="GD67" s="185"/>
      <c r="GE67" s="185"/>
      <c r="GF67" s="185"/>
      <c r="GG67" s="185"/>
      <c r="GH67" s="185"/>
      <c r="GI67" s="185"/>
      <c r="GJ67" s="185"/>
      <c r="GK67" s="185"/>
      <c r="GL67" s="185"/>
      <c r="GM67" s="185"/>
      <c r="GN67" s="185"/>
      <c r="GO67" s="185"/>
      <c r="GP67" s="185"/>
      <c r="GQ67" s="185"/>
      <c r="GR67" s="185"/>
      <c r="GS67" s="185"/>
      <c r="GT67" s="185"/>
      <c r="GU67" s="185"/>
      <c r="GV67" s="185"/>
      <c r="GW67" s="185"/>
      <c r="GX67" s="185"/>
      <c r="GY67" s="185"/>
      <c r="GZ67" s="185"/>
      <c r="HA67" s="185"/>
      <c r="HB67" s="185"/>
      <c r="HC67" s="185"/>
      <c r="HD67" s="185"/>
      <c r="HE67" s="185"/>
      <c r="HF67" s="185"/>
      <c r="HG67" s="185"/>
      <c r="HH67" s="185"/>
      <c r="HI67" s="185"/>
      <c r="HJ67" s="185"/>
      <c r="HK67" s="185"/>
      <c r="HL67" s="185"/>
      <c r="HM67" s="185"/>
      <c r="HN67" s="185"/>
      <c r="HO67" s="185"/>
      <c r="HP67" s="185"/>
      <c r="HQ67" s="185"/>
      <c r="HR67" s="185"/>
      <c r="HS67" s="185"/>
      <c r="HT67" s="185"/>
      <c r="HU67" s="185"/>
      <c r="HV67" s="185"/>
      <c r="HW67" s="185"/>
      <c r="HX67" s="185"/>
      <c r="HY67" s="185"/>
      <c r="HZ67" s="185"/>
      <c r="IA67" s="185"/>
      <c r="IB67" s="185"/>
      <c r="IC67" s="185"/>
      <c r="ID67" s="185"/>
      <c r="IE67" s="185"/>
      <c r="IF67" s="185"/>
      <c r="IG67" s="185"/>
      <c r="IH67" s="185"/>
      <c r="II67" s="185"/>
      <c r="IJ67" s="185"/>
      <c r="IK67" s="185"/>
      <c r="IL67" s="185"/>
      <c r="IM67" s="185"/>
      <c r="IN67" s="185"/>
      <c r="IO67" s="185"/>
      <c r="IP67" s="185"/>
      <c r="IQ67" s="185"/>
      <c r="IR67" s="185"/>
      <c r="IS67" s="185"/>
      <c r="IT67" s="185"/>
      <c r="IU67" s="185"/>
      <c r="IV67" s="185"/>
      <c r="IW67" s="185"/>
      <c r="IX67" s="185"/>
      <c r="IY67" s="185"/>
      <c r="IZ67" s="185"/>
      <c r="JA67" s="185"/>
      <c r="JB67" s="185"/>
      <c r="JC67" s="185"/>
      <c r="JD67" s="185"/>
      <c r="JE67" s="185"/>
      <c r="JF67" s="185"/>
      <c r="JG67" s="185"/>
      <c r="JH67" s="185"/>
      <c r="JI67" s="185"/>
      <c r="JJ67" s="185"/>
      <c r="JK67" s="185"/>
      <c r="JL67" s="185"/>
      <c r="JM67" s="185"/>
      <c r="JN67" s="185"/>
      <c r="JO67" s="185"/>
      <c r="JP67" s="185"/>
      <c r="JQ67" s="185"/>
      <c r="JR67" s="185"/>
      <c r="JS67" s="185"/>
      <c r="JT67" s="185"/>
      <c r="JU67" s="185"/>
      <c r="JV67" s="185"/>
      <c r="JW67" s="185"/>
      <c r="JX67" s="185"/>
      <c r="JY67" s="185"/>
      <c r="JZ67" s="185"/>
      <c r="KA67" s="185"/>
      <c r="KB67" s="185"/>
      <c r="KC67" s="185"/>
      <c r="KD67" s="185"/>
      <c r="KE67" s="185"/>
      <c r="KF67" s="185"/>
      <c r="KG67" s="185"/>
      <c r="KH67" s="185"/>
      <c r="KI67" s="185"/>
      <c r="KJ67" s="185"/>
      <c r="KK67" s="185"/>
      <c r="KL67" s="185"/>
      <c r="KM67" s="185"/>
      <c r="KN67" s="185"/>
      <c r="KO67" s="185"/>
      <c r="KP67" s="185"/>
      <c r="KQ67" s="185"/>
      <c r="KR67" s="185"/>
      <c r="KS67" s="185"/>
      <c r="KT67" s="185"/>
      <c r="KU67" s="185"/>
      <c r="KV67" s="185"/>
      <c r="KW67" s="185"/>
      <c r="KX67" s="185"/>
      <c r="KY67" s="185"/>
      <c r="KZ67" s="185"/>
      <c r="LA67" s="185"/>
      <c r="LB67" s="185"/>
      <c r="LC67" s="185"/>
      <c r="LD67" s="185"/>
      <c r="LE67" s="185"/>
      <c r="LF67" s="185"/>
      <c r="LG67" s="185"/>
      <c r="LH67" s="185"/>
      <c r="LI67" s="185"/>
      <c r="LJ67" s="185"/>
      <c r="LK67" s="185"/>
      <c r="LL67" s="185"/>
      <c r="LM67" s="185"/>
      <c r="LN67" s="185"/>
      <c r="LO67" s="185"/>
      <c r="LP67" s="185"/>
      <c r="LQ67" s="185"/>
      <c r="LR67" s="185"/>
      <c r="LS67" s="185"/>
      <c r="LT67" s="185"/>
      <c r="LU67" s="185"/>
      <c r="LV67" s="185"/>
      <c r="LW67" s="185"/>
      <c r="LX67" s="185"/>
      <c r="LY67" s="185"/>
      <c r="LZ67" s="185"/>
      <c r="MA67" s="185"/>
      <c r="MB67" s="185"/>
      <c r="MC67" s="185"/>
      <c r="MD67" s="185"/>
      <c r="ME67" s="185"/>
      <c r="MF67" s="185"/>
      <c r="MG67" s="185"/>
      <c r="MH67" s="185"/>
      <c r="MI67" s="185"/>
      <c r="MJ67" s="185"/>
      <c r="MK67" s="185"/>
      <c r="ML67" s="185"/>
      <c r="MM67" s="185"/>
      <c r="MN67" s="185"/>
      <c r="MO67" s="185"/>
      <c r="MP67" s="185"/>
      <c r="MQ67" s="185"/>
      <c r="MR67" s="185"/>
      <c r="MS67" s="185"/>
      <c r="MT67" s="185"/>
      <c r="MU67" s="185"/>
      <c r="MV67" s="185"/>
      <c r="MW67" s="185"/>
      <c r="MX67" s="185"/>
      <c r="MY67" s="185"/>
      <c r="MZ67" s="185"/>
      <c r="NA67" s="185"/>
      <c r="NB67" s="185"/>
      <c r="NC67" s="185"/>
      <c r="ND67" s="185"/>
      <c r="NE67" s="185"/>
      <c r="NF67" s="185"/>
      <c r="NG67" s="185"/>
      <c r="NH67" s="185"/>
      <c r="NI67" s="185"/>
      <c r="NJ67" s="185"/>
      <c r="NK67" s="185"/>
      <c r="NL67" s="185"/>
      <c r="NM67" s="185"/>
      <c r="NN67" s="185"/>
      <c r="NO67" s="185"/>
    </row>
    <row r="68" ht="19.5" customHeight="1">
      <c r="A68" s="186"/>
      <c r="B68" s="240" t="s">
        <v>298</v>
      </c>
      <c r="C68" s="216"/>
      <c r="D68" s="185"/>
      <c r="E68" s="185"/>
      <c r="F68" s="185"/>
      <c r="G68" s="185"/>
      <c r="H68" s="185"/>
      <c r="I68" s="185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39"/>
      <c r="AO68" s="239"/>
      <c r="AP68" s="239"/>
      <c r="AQ68" s="239"/>
      <c r="AR68" s="239"/>
      <c r="AS68" s="239"/>
      <c r="AT68" s="239"/>
      <c r="AU68" s="239"/>
      <c r="AV68" s="239"/>
      <c r="AW68" s="239"/>
      <c r="AX68" s="239"/>
      <c r="AY68" s="239"/>
      <c r="AZ68" s="239"/>
      <c r="BA68" s="239"/>
      <c r="BB68" s="239"/>
      <c r="BC68" s="239"/>
      <c r="BD68" s="239"/>
      <c r="BE68" s="239"/>
      <c r="BF68" s="239"/>
      <c r="BG68" s="239"/>
      <c r="BH68" s="239"/>
      <c r="BI68" s="239"/>
      <c r="BJ68" s="239"/>
      <c r="BK68" s="239"/>
      <c r="BL68" s="185"/>
      <c r="BM68" s="185"/>
      <c r="BN68" s="185"/>
      <c r="BO68" s="185"/>
      <c r="BP68" s="185"/>
      <c r="BQ68" s="185"/>
      <c r="BR68" s="185"/>
      <c r="BS68" s="185"/>
      <c r="BT68" s="185"/>
      <c r="BU68" s="185"/>
      <c r="BV68" s="185"/>
      <c r="BW68" s="185"/>
      <c r="BX68" s="185"/>
      <c r="BY68" s="185"/>
      <c r="BZ68" s="185"/>
      <c r="CA68" s="185"/>
      <c r="CB68" s="185"/>
      <c r="CC68" s="185"/>
      <c r="CD68" s="185"/>
      <c r="CE68" s="185"/>
      <c r="CF68" s="185"/>
      <c r="CG68" s="185"/>
      <c r="CH68" s="185"/>
      <c r="CI68" s="185"/>
      <c r="CJ68" s="185"/>
      <c r="CK68" s="185"/>
      <c r="CL68" s="185"/>
      <c r="CM68" s="185"/>
      <c r="CN68" s="185"/>
      <c r="CO68" s="185"/>
      <c r="CP68" s="185"/>
      <c r="CQ68" s="185"/>
      <c r="CR68" s="185"/>
      <c r="CS68" s="185"/>
      <c r="CT68" s="185"/>
      <c r="CU68" s="185"/>
      <c r="CV68" s="185"/>
      <c r="CW68" s="185"/>
      <c r="CX68" s="185"/>
      <c r="CY68" s="185"/>
      <c r="CZ68" s="185"/>
      <c r="DA68" s="185"/>
      <c r="DB68" s="185"/>
      <c r="DC68" s="185"/>
      <c r="DD68" s="185"/>
      <c r="DE68" s="185"/>
      <c r="DF68" s="185"/>
      <c r="DG68" s="185"/>
      <c r="DH68" s="185"/>
      <c r="DI68" s="185"/>
      <c r="DJ68" s="185"/>
      <c r="DK68" s="185"/>
      <c r="DL68" s="185"/>
      <c r="DM68" s="185"/>
      <c r="DN68" s="185"/>
      <c r="DO68" s="185"/>
      <c r="DP68" s="185"/>
      <c r="DQ68" s="185"/>
      <c r="DR68" s="185"/>
      <c r="DS68" s="185"/>
      <c r="DT68" s="185"/>
      <c r="DU68" s="185"/>
      <c r="DV68" s="185"/>
      <c r="DW68" s="185"/>
      <c r="DX68" s="185"/>
      <c r="DY68" s="185"/>
      <c r="DZ68" s="185"/>
      <c r="EA68" s="185"/>
      <c r="EB68" s="185"/>
      <c r="EC68" s="185"/>
      <c r="ED68" s="185"/>
      <c r="EE68" s="185"/>
      <c r="EF68" s="185"/>
      <c r="EG68" s="185"/>
      <c r="EH68" s="185"/>
      <c r="EI68" s="185"/>
      <c r="EJ68" s="185"/>
      <c r="EK68" s="185"/>
      <c r="EL68" s="185"/>
      <c r="EM68" s="185"/>
      <c r="EN68" s="185"/>
      <c r="EO68" s="185"/>
      <c r="EP68" s="185"/>
      <c r="EQ68" s="185"/>
      <c r="ER68" s="185"/>
      <c r="ES68" s="185"/>
      <c r="ET68" s="185"/>
      <c r="EU68" s="185"/>
      <c r="EV68" s="185"/>
      <c r="EW68" s="185"/>
      <c r="EX68" s="185"/>
      <c r="EY68" s="185"/>
      <c r="EZ68" s="185"/>
      <c r="FA68" s="185"/>
      <c r="FB68" s="185"/>
      <c r="FC68" s="185"/>
      <c r="FD68" s="185"/>
      <c r="FE68" s="185"/>
      <c r="FF68" s="185"/>
      <c r="FG68" s="185"/>
      <c r="FH68" s="185"/>
      <c r="FI68" s="185"/>
      <c r="FJ68" s="185"/>
      <c r="FK68" s="185"/>
      <c r="FL68" s="185"/>
      <c r="FM68" s="185"/>
      <c r="FN68" s="185"/>
      <c r="FO68" s="185"/>
      <c r="FP68" s="185"/>
      <c r="FQ68" s="185"/>
      <c r="FR68" s="185"/>
      <c r="FS68" s="185"/>
      <c r="FT68" s="185"/>
      <c r="FU68" s="185"/>
      <c r="FV68" s="185"/>
      <c r="FW68" s="185"/>
      <c r="FX68" s="185"/>
      <c r="FY68" s="185"/>
      <c r="FZ68" s="185"/>
      <c r="GA68" s="185"/>
      <c r="GB68" s="185"/>
      <c r="GC68" s="185"/>
      <c r="GD68" s="185"/>
      <c r="GE68" s="185"/>
      <c r="GF68" s="185"/>
      <c r="GG68" s="185"/>
      <c r="GH68" s="185"/>
      <c r="GI68" s="185"/>
      <c r="GJ68" s="185"/>
      <c r="GK68" s="185"/>
      <c r="GL68" s="185"/>
      <c r="GM68" s="185"/>
      <c r="GN68" s="185"/>
      <c r="GO68" s="185"/>
      <c r="GP68" s="185"/>
      <c r="GQ68" s="185"/>
      <c r="GR68" s="185"/>
      <c r="GS68" s="185"/>
      <c r="GT68" s="185"/>
      <c r="GU68" s="185"/>
      <c r="GV68" s="185"/>
      <c r="GW68" s="185"/>
      <c r="GX68" s="185"/>
      <c r="GY68" s="185"/>
      <c r="GZ68" s="185"/>
      <c r="HA68" s="185"/>
      <c r="HB68" s="185"/>
      <c r="HC68" s="185"/>
      <c r="HD68" s="185"/>
      <c r="HE68" s="185"/>
      <c r="HF68" s="185"/>
      <c r="HG68" s="185"/>
      <c r="HH68" s="185"/>
      <c r="HI68" s="185"/>
      <c r="HJ68" s="185"/>
      <c r="HK68" s="185"/>
      <c r="HL68" s="185"/>
      <c r="HM68" s="185"/>
      <c r="HN68" s="185"/>
      <c r="HO68" s="185"/>
      <c r="HP68" s="185"/>
      <c r="HQ68" s="185"/>
      <c r="HR68" s="185"/>
      <c r="HS68" s="185"/>
      <c r="HT68" s="185"/>
      <c r="HU68" s="185"/>
      <c r="HV68" s="185"/>
      <c r="HW68" s="185"/>
      <c r="HX68" s="185"/>
      <c r="HY68" s="185"/>
      <c r="HZ68" s="185"/>
      <c r="IA68" s="185"/>
      <c r="IB68" s="185"/>
      <c r="IC68" s="185"/>
      <c r="ID68" s="185"/>
      <c r="IE68" s="185"/>
      <c r="IF68" s="185"/>
      <c r="IG68" s="185"/>
      <c r="IH68" s="185"/>
      <c r="II68" s="185"/>
      <c r="IJ68" s="185"/>
      <c r="IK68" s="185"/>
      <c r="IL68" s="185"/>
      <c r="IM68" s="185"/>
      <c r="IN68" s="185"/>
      <c r="IO68" s="185"/>
      <c r="IP68" s="185"/>
      <c r="IQ68" s="185"/>
      <c r="IR68" s="185"/>
      <c r="IS68" s="185"/>
      <c r="IT68" s="185"/>
      <c r="IU68" s="185"/>
      <c r="IV68" s="185"/>
      <c r="IW68" s="185"/>
      <c r="IX68" s="185"/>
      <c r="IY68" s="185"/>
      <c r="IZ68" s="185"/>
      <c r="JA68" s="185"/>
      <c r="JB68" s="185"/>
      <c r="JC68" s="185"/>
      <c r="JD68" s="185"/>
      <c r="JE68" s="185"/>
      <c r="JF68" s="185"/>
      <c r="JG68" s="185"/>
      <c r="JH68" s="185"/>
      <c r="JI68" s="185"/>
      <c r="JJ68" s="185"/>
      <c r="JK68" s="185"/>
      <c r="JL68" s="185"/>
      <c r="JM68" s="185"/>
      <c r="JN68" s="185"/>
      <c r="JO68" s="185"/>
      <c r="JP68" s="185"/>
      <c r="JQ68" s="185"/>
      <c r="JR68" s="185"/>
      <c r="JS68" s="185"/>
      <c r="JT68" s="185"/>
      <c r="JU68" s="185"/>
      <c r="JV68" s="185"/>
      <c r="JW68" s="185"/>
      <c r="JX68" s="185"/>
      <c r="JY68" s="185"/>
      <c r="JZ68" s="185"/>
      <c r="KA68" s="185"/>
      <c r="KB68" s="185"/>
      <c r="KC68" s="185"/>
      <c r="KD68" s="185"/>
      <c r="KE68" s="185"/>
      <c r="KF68" s="185"/>
      <c r="KG68" s="185"/>
      <c r="KH68" s="185"/>
      <c r="KI68" s="185"/>
      <c r="KJ68" s="185"/>
      <c r="KK68" s="185"/>
      <c r="KL68" s="185"/>
      <c r="KM68" s="185"/>
      <c r="KN68" s="185"/>
      <c r="KO68" s="185"/>
      <c r="KP68" s="185"/>
      <c r="KQ68" s="185"/>
      <c r="KR68" s="185"/>
      <c r="KS68" s="185"/>
      <c r="KT68" s="185"/>
      <c r="KU68" s="185"/>
      <c r="KV68" s="185"/>
      <c r="KW68" s="185"/>
      <c r="KX68" s="185"/>
      <c r="KY68" s="185"/>
      <c r="KZ68" s="185"/>
      <c r="LA68" s="185"/>
      <c r="LB68" s="185"/>
      <c r="LC68" s="185"/>
      <c r="LD68" s="185"/>
      <c r="LE68" s="185"/>
      <c r="LF68" s="185"/>
      <c r="LG68" s="185"/>
      <c r="LH68" s="185"/>
      <c r="LI68" s="185"/>
      <c r="LJ68" s="185"/>
      <c r="LK68" s="185"/>
      <c r="LL68" s="185"/>
      <c r="LM68" s="185"/>
      <c r="LN68" s="185"/>
      <c r="LO68" s="185"/>
      <c r="LP68" s="185"/>
      <c r="LQ68" s="185"/>
      <c r="LR68" s="185"/>
      <c r="LS68" s="185"/>
      <c r="LT68" s="185"/>
      <c r="LU68" s="185"/>
      <c r="LV68" s="185"/>
      <c r="LW68" s="185"/>
      <c r="LX68" s="185"/>
      <c r="LY68" s="185"/>
      <c r="LZ68" s="185"/>
      <c r="MA68" s="185"/>
      <c r="MB68" s="185"/>
      <c r="MC68" s="185"/>
      <c r="MD68" s="185"/>
      <c r="ME68" s="185"/>
      <c r="MF68" s="185"/>
      <c r="MG68" s="185"/>
      <c r="MH68" s="185"/>
      <c r="MI68" s="185"/>
      <c r="MJ68" s="185"/>
      <c r="MK68" s="185"/>
      <c r="ML68" s="185"/>
      <c r="MM68" s="185"/>
      <c r="MN68" s="185"/>
      <c r="MO68" s="185"/>
      <c r="MP68" s="185"/>
      <c r="MQ68" s="185"/>
      <c r="MR68" s="185"/>
      <c r="MS68" s="185"/>
      <c r="MT68" s="185"/>
      <c r="MU68" s="185"/>
      <c r="MV68" s="185"/>
      <c r="MW68" s="185"/>
      <c r="MX68" s="185"/>
      <c r="MY68" s="185"/>
      <c r="MZ68" s="185"/>
      <c r="NA68" s="185"/>
      <c r="NB68" s="185"/>
      <c r="NC68" s="185"/>
      <c r="ND68" s="185"/>
      <c r="NE68" s="185"/>
      <c r="NF68" s="185"/>
      <c r="NG68" s="185"/>
      <c r="NH68" s="185"/>
      <c r="NI68" s="185"/>
      <c r="NJ68" s="185"/>
      <c r="NK68" s="185"/>
      <c r="NL68" s="185"/>
      <c r="NM68" s="185"/>
      <c r="NN68" s="185"/>
      <c r="NO68" s="185"/>
    </row>
    <row r="69" ht="19.5" customHeight="1">
      <c r="A69" s="186"/>
      <c r="B69" s="241" t="s">
        <v>299</v>
      </c>
      <c r="C69" s="241" t="s">
        <v>249</v>
      </c>
      <c r="D69" s="185"/>
      <c r="E69" s="185"/>
      <c r="F69" s="185"/>
      <c r="G69" s="185"/>
      <c r="H69" s="185"/>
      <c r="I69" s="185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39"/>
      <c r="AO69" s="239"/>
      <c r="AP69" s="239"/>
      <c r="AQ69" s="239"/>
      <c r="AR69" s="239"/>
      <c r="AS69" s="239"/>
      <c r="AT69" s="239"/>
      <c r="AU69" s="239"/>
      <c r="AV69" s="239"/>
      <c r="AW69" s="239"/>
      <c r="AX69" s="239"/>
      <c r="AY69" s="239"/>
      <c r="AZ69" s="239"/>
      <c r="BA69" s="239"/>
      <c r="BB69" s="239"/>
      <c r="BC69" s="239"/>
      <c r="BD69" s="239"/>
      <c r="BE69" s="239"/>
      <c r="BF69" s="239"/>
      <c r="BG69" s="239"/>
      <c r="BH69" s="239"/>
      <c r="BI69" s="239"/>
      <c r="BJ69" s="239"/>
      <c r="BK69" s="239"/>
      <c r="BL69" s="185"/>
      <c r="BM69" s="185"/>
      <c r="BN69" s="185"/>
      <c r="BO69" s="185"/>
      <c r="BP69" s="185"/>
      <c r="BQ69" s="185"/>
      <c r="BR69" s="185"/>
      <c r="BS69" s="185"/>
      <c r="BT69" s="185"/>
      <c r="BU69" s="185"/>
      <c r="BV69" s="185"/>
      <c r="BW69" s="185"/>
      <c r="BX69" s="185"/>
      <c r="BY69" s="185"/>
      <c r="BZ69" s="185"/>
      <c r="CA69" s="185"/>
      <c r="CB69" s="185"/>
      <c r="CC69" s="185"/>
      <c r="CD69" s="185"/>
      <c r="CE69" s="185"/>
      <c r="CF69" s="185"/>
      <c r="CG69" s="185"/>
      <c r="CH69" s="185"/>
      <c r="CI69" s="185"/>
      <c r="CJ69" s="185"/>
      <c r="CK69" s="185"/>
      <c r="CL69" s="185"/>
      <c r="CM69" s="185"/>
      <c r="CN69" s="185"/>
      <c r="CO69" s="185"/>
      <c r="CP69" s="185"/>
      <c r="CQ69" s="185"/>
      <c r="CR69" s="185"/>
      <c r="CS69" s="185"/>
      <c r="CT69" s="185"/>
      <c r="CU69" s="185"/>
      <c r="CV69" s="185"/>
      <c r="CW69" s="185"/>
      <c r="CX69" s="185"/>
      <c r="CY69" s="185"/>
      <c r="CZ69" s="185"/>
      <c r="DA69" s="185"/>
      <c r="DB69" s="185"/>
      <c r="DC69" s="185"/>
      <c r="DD69" s="185"/>
      <c r="DE69" s="185"/>
      <c r="DF69" s="185"/>
      <c r="DG69" s="185"/>
      <c r="DH69" s="185"/>
      <c r="DI69" s="185"/>
      <c r="DJ69" s="185"/>
      <c r="DK69" s="185"/>
      <c r="DL69" s="185"/>
      <c r="DM69" s="185"/>
      <c r="DN69" s="185"/>
      <c r="DO69" s="185"/>
      <c r="DP69" s="185"/>
      <c r="DQ69" s="185"/>
      <c r="DR69" s="185"/>
      <c r="DS69" s="185"/>
      <c r="DT69" s="185"/>
      <c r="DU69" s="185"/>
      <c r="DV69" s="185"/>
      <c r="DW69" s="185"/>
      <c r="DX69" s="185"/>
      <c r="DY69" s="185"/>
      <c r="DZ69" s="185"/>
      <c r="EA69" s="185"/>
      <c r="EB69" s="185"/>
      <c r="EC69" s="185"/>
      <c r="ED69" s="185"/>
      <c r="EE69" s="185"/>
      <c r="EF69" s="185"/>
      <c r="EG69" s="185"/>
      <c r="EH69" s="185"/>
      <c r="EI69" s="185"/>
      <c r="EJ69" s="185"/>
      <c r="EK69" s="185"/>
      <c r="EL69" s="185"/>
      <c r="EM69" s="185"/>
      <c r="EN69" s="185"/>
      <c r="EO69" s="185"/>
      <c r="EP69" s="185"/>
      <c r="EQ69" s="185"/>
      <c r="ER69" s="185"/>
      <c r="ES69" s="185"/>
      <c r="ET69" s="185"/>
      <c r="EU69" s="185"/>
      <c r="EV69" s="185"/>
      <c r="EW69" s="185"/>
      <c r="EX69" s="185"/>
      <c r="EY69" s="185"/>
      <c r="EZ69" s="185"/>
      <c r="FA69" s="185"/>
      <c r="FB69" s="185"/>
      <c r="FC69" s="185"/>
      <c r="FD69" s="185"/>
      <c r="FE69" s="185"/>
      <c r="FF69" s="185"/>
      <c r="FG69" s="185"/>
      <c r="FH69" s="185"/>
      <c r="FI69" s="185"/>
      <c r="FJ69" s="185"/>
      <c r="FK69" s="185"/>
      <c r="FL69" s="185"/>
      <c r="FM69" s="185"/>
      <c r="FN69" s="185"/>
      <c r="FO69" s="185"/>
      <c r="FP69" s="185"/>
      <c r="FQ69" s="185"/>
      <c r="FR69" s="185"/>
      <c r="FS69" s="185"/>
      <c r="FT69" s="185"/>
      <c r="FU69" s="185"/>
      <c r="FV69" s="185"/>
      <c r="FW69" s="185"/>
      <c r="FX69" s="185"/>
      <c r="FY69" s="185"/>
      <c r="FZ69" s="185"/>
      <c r="GA69" s="185"/>
      <c r="GB69" s="185"/>
      <c r="GC69" s="185"/>
      <c r="GD69" s="185"/>
      <c r="GE69" s="185"/>
      <c r="GF69" s="185"/>
      <c r="GG69" s="185"/>
      <c r="GH69" s="185"/>
      <c r="GI69" s="185"/>
      <c r="GJ69" s="185"/>
      <c r="GK69" s="185"/>
      <c r="GL69" s="185"/>
      <c r="GM69" s="185"/>
      <c r="GN69" s="185"/>
      <c r="GO69" s="185"/>
      <c r="GP69" s="185"/>
      <c r="GQ69" s="185"/>
      <c r="GR69" s="185"/>
      <c r="GS69" s="185"/>
      <c r="GT69" s="185"/>
      <c r="GU69" s="185"/>
      <c r="GV69" s="185"/>
      <c r="GW69" s="185"/>
      <c r="GX69" s="185"/>
      <c r="GY69" s="185"/>
      <c r="GZ69" s="185"/>
      <c r="HA69" s="185"/>
      <c r="HB69" s="185"/>
      <c r="HC69" s="185"/>
      <c r="HD69" s="185"/>
      <c r="HE69" s="185"/>
      <c r="HF69" s="185"/>
      <c r="HG69" s="185"/>
      <c r="HH69" s="185"/>
      <c r="HI69" s="185"/>
      <c r="HJ69" s="185"/>
      <c r="HK69" s="185"/>
      <c r="HL69" s="185"/>
      <c r="HM69" s="185"/>
      <c r="HN69" s="185"/>
      <c r="HO69" s="185"/>
      <c r="HP69" s="185"/>
      <c r="HQ69" s="185"/>
      <c r="HR69" s="185"/>
      <c r="HS69" s="185"/>
      <c r="HT69" s="185"/>
      <c r="HU69" s="185"/>
      <c r="HV69" s="185"/>
      <c r="HW69" s="185"/>
      <c r="HX69" s="185"/>
      <c r="HY69" s="185"/>
      <c r="HZ69" s="185"/>
      <c r="IA69" s="185"/>
      <c r="IB69" s="185"/>
      <c r="IC69" s="185"/>
      <c r="ID69" s="185"/>
      <c r="IE69" s="185"/>
      <c r="IF69" s="185"/>
      <c r="IG69" s="185"/>
      <c r="IH69" s="185"/>
      <c r="II69" s="185"/>
      <c r="IJ69" s="185"/>
      <c r="IK69" s="185"/>
      <c r="IL69" s="185"/>
      <c r="IM69" s="185"/>
      <c r="IN69" s="185"/>
      <c r="IO69" s="185"/>
      <c r="IP69" s="185"/>
      <c r="IQ69" s="185"/>
      <c r="IR69" s="185"/>
      <c r="IS69" s="185"/>
      <c r="IT69" s="185"/>
      <c r="IU69" s="185"/>
      <c r="IV69" s="185"/>
      <c r="IW69" s="185"/>
      <c r="IX69" s="185"/>
      <c r="IY69" s="185"/>
      <c r="IZ69" s="185"/>
      <c r="JA69" s="185"/>
      <c r="JB69" s="185"/>
      <c r="JC69" s="185"/>
      <c r="JD69" s="185"/>
      <c r="JE69" s="185"/>
      <c r="JF69" s="185"/>
      <c r="JG69" s="185"/>
      <c r="JH69" s="185"/>
      <c r="JI69" s="185"/>
      <c r="JJ69" s="185"/>
      <c r="JK69" s="185"/>
      <c r="JL69" s="185"/>
      <c r="JM69" s="185"/>
      <c r="JN69" s="185"/>
      <c r="JO69" s="185"/>
      <c r="JP69" s="185"/>
      <c r="JQ69" s="185"/>
      <c r="JR69" s="185"/>
      <c r="JS69" s="185"/>
      <c r="JT69" s="185"/>
      <c r="JU69" s="185"/>
      <c r="JV69" s="185"/>
      <c r="JW69" s="185"/>
      <c r="JX69" s="185"/>
      <c r="JY69" s="185"/>
      <c r="JZ69" s="185"/>
      <c r="KA69" s="185"/>
      <c r="KB69" s="185"/>
      <c r="KC69" s="185"/>
      <c r="KD69" s="185"/>
      <c r="KE69" s="185"/>
      <c r="KF69" s="185"/>
      <c r="KG69" s="185"/>
      <c r="KH69" s="185"/>
      <c r="KI69" s="185"/>
      <c r="KJ69" s="185"/>
      <c r="KK69" s="185"/>
      <c r="KL69" s="185"/>
      <c r="KM69" s="185"/>
      <c r="KN69" s="185"/>
      <c r="KO69" s="185"/>
      <c r="KP69" s="185"/>
      <c r="KQ69" s="185"/>
      <c r="KR69" s="185"/>
      <c r="KS69" s="185"/>
      <c r="KT69" s="185"/>
      <c r="KU69" s="185"/>
      <c r="KV69" s="185"/>
      <c r="KW69" s="185"/>
      <c r="KX69" s="185"/>
      <c r="KY69" s="185"/>
      <c r="KZ69" s="185"/>
      <c r="LA69" s="185"/>
      <c r="LB69" s="185"/>
      <c r="LC69" s="185"/>
      <c r="LD69" s="185"/>
      <c r="LE69" s="185"/>
      <c r="LF69" s="185"/>
      <c r="LG69" s="185"/>
      <c r="LH69" s="185"/>
      <c r="LI69" s="185"/>
      <c r="LJ69" s="185"/>
      <c r="LK69" s="185"/>
      <c r="LL69" s="185"/>
      <c r="LM69" s="185"/>
      <c r="LN69" s="185"/>
      <c r="LO69" s="185"/>
      <c r="LP69" s="185"/>
      <c r="LQ69" s="185"/>
      <c r="LR69" s="185"/>
      <c r="LS69" s="185"/>
      <c r="LT69" s="185"/>
      <c r="LU69" s="185"/>
      <c r="LV69" s="185"/>
      <c r="LW69" s="185"/>
      <c r="LX69" s="185"/>
      <c r="LY69" s="185"/>
      <c r="LZ69" s="185"/>
      <c r="MA69" s="185"/>
      <c r="MB69" s="185"/>
      <c r="MC69" s="185"/>
      <c r="MD69" s="185"/>
      <c r="ME69" s="185"/>
      <c r="MF69" s="185"/>
      <c r="MG69" s="185"/>
      <c r="MH69" s="185"/>
      <c r="MI69" s="185"/>
      <c r="MJ69" s="185"/>
      <c r="MK69" s="185"/>
      <c r="ML69" s="185"/>
      <c r="MM69" s="185"/>
      <c r="MN69" s="185"/>
      <c r="MO69" s="185"/>
      <c r="MP69" s="185"/>
      <c r="MQ69" s="185"/>
      <c r="MR69" s="185"/>
      <c r="MS69" s="185"/>
      <c r="MT69" s="185"/>
      <c r="MU69" s="185"/>
      <c r="MV69" s="185"/>
      <c r="MW69" s="185"/>
      <c r="MX69" s="185"/>
      <c r="MY69" s="185"/>
      <c r="MZ69" s="185"/>
      <c r="NA69" s="185"/>
      <c r="NB69" s="185"/>
      <c r="NC69" s="185"/>
      <c r="ND69" s="185"/>
      <c r="NE69" s="185"/>
      <c r="NF69" s="185"/>
      <c r="NG69" s="185"/>
      <c r="NH69" s="185"/>
      <c r="NI69" s="185"/>
      <c r="NJ69" s="185"/>
      <c r="NK69" s="185"/>
      <c r="NL69" s="185"/>
      <c r="NM69" s="185"/>
      <c r="NN69" s="185"/>
      <c r="NO69" s="185"/>
    </row>
    <row r="70" ht="19.5" customHeight="1">
      <c r="A70" s="186"/>
      <c r="B70" s="242" t="s">
        <v>99</v>
      </c>
      <c r="C70" s="242" t="s">
        <v>300</v>
      </c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  <c r="BM70" s="185"/>
      <c r="BN70" s="185"/>
      <c r="BO70" s="185"/>
      <c r="BP70" s="185"/>
      <c r="BQ70" s="185"/>
      <c r="BR70" s="185"/>
      <c r="BS70" s="185"/>
      <c r="BT70" s="185"/>
      <c r="BU70" s="185"/>
      <c r="BV70" s="185"/>
      <c r="BW70" s="185"/>
      <c r="BX70" s="185"/>
      <c r="BY70" s="185"/>
      <c r="BZ70" s="185"/>
      <c r="CA70" s="185"/>
      <c r="CB70" s="185"/>
      <c r="CC70" s="185"/>
      <c r="CD70" s="185"/>
      <c r="CE70" s="185"/>
      <c r="CF70" s="185"/>
      <c r="CG70" s="185"/>
      <c r="CH70" s="185"/>
      <c r="CI70" s="185"/>
      <c r="CJ70" s="185"/>
      <c r="CK70" s="185"/>
      <c r="CL70" s="185"/>
      <c r="CM70" s="185"/>
      <c r="CN70" s="185"/>
      <c r="CO70" s="185"/>
      <c r="CP70" s="185"/>
      <c r="CQ70" s="185"/>
      <c r="CR70" s="185"/>
      <c r="CS70" s="185"/>
      <c r="CT70" s="185"/>
      <c r="CU70" s="185"/>
      <c r="CV70" s="185"/>
      <c r="CW70" s="185"/>
      <c r="CX70" s="185"/>
      <c r="CY70" s="185"/>
      <c r="CZ70" s="185"/>
      <c r="DA70" s="185"/>
      <c r="DB70" s="185"/>
      <c r="DC70" s="185"/>
      <c r="DD70" s="185"/>
      <c r="DE70" s="185"/>
      <c r="DF70" s="185"/>
      <c r="DG70" s="185"/>
      <c r="DH70" s="185"/>
      <c r="DI70" s="185"/>
      <c r="DJ70" s="185"/>
      <c r="DK70" s="185"/>
      <c r="DL70" s="185"/>
      <c r="DM70" s="185"/>
      <c r="DN70" s="185"/>
      <c r="DO70" s="185"/>
      <c r="DP70" s="185"/>
      <c r="DQ70" s="185"/>
      <c r="DR70" s="185"/>
      <c r="DS70" s="185"/>
      <c r="DT70" s="185"/>
      <c r="DU70" s="185"/>
      <c r="DV70" s="185"/>
      <c r="DW70" s="185"/>
      <c r="DX70" s="185"/>
      <c r="DY70" s="185"/>
      <c r="DZ70" s="185"/>
      <c r="EA70" s="185"/>
      <c r="EB70" s="185"/>
      <c r="EC70" s="185"/>
      <c r="ED70" s="185"/>
      <c r="EE70" s="185"/>
      <c r="EF70" s="185"/>
      <c r="EG70" s="185"/>
      <c r="EH70" s="185"/>
      <c r="EI70" s="185"/>
      <c r="EJ70" s="185"/>
      <c r="EK70" s="185"/>
      <c r="EL70" s="185"/>
      <c r="EM70" s="185"/>
      <c r="EN70" s="185"/>
      <c r="EO70" s="185"/>
      <c r="EP70" s="185"/>
      <c r="EQ70" s="185"/>
      <c r="ER70" s="185"/>
      <c r="ES70" s="185"/>
      <c r="ET70" s="185"/>
      <c r="EU70" s="185"/>
      <c r="EV70" s="185"/>
      <c r="EW70" s="185"/>
      <c r="EX70" s="185"/>
      <c r="EY70" s="185"/>
      <c r="EZ70" s="185"/>
      <c r="FA70" s="185"/>
      <c r="FB70" s="185"/>
      <c r="FC70" s="185"/>
      <c r="FD70" s="185"/>
      <c r="FE70" s="185"/>
      <c r="FF70" s="185"/>
      <c r="FG70" s="185"/>
      <c r="FH70" s="185"/>
      <c r="FI70" s="185"/>
      <c r="FJ70" s="185"/>
      <c r="FK70" s="185"/>
      <c r="FL70" s="185"/>
      <c r="FM70" s="185"/>
      <c r="FN70" s="185"/>
      <c r="FO70" s="185"/>
      <c r="FP70" s="185"/>
      <c r="FQ70" s="185"/>
      <c r="FR70" s="185"/>
      <c r="FS70" s="185"/>
      <c r="FT70" s="185"/>
      <c r="FU70" s="185"/>
      <c r="FV70" s="185"/>
      <c r="FW70" s="185"/>
      <c r="FX70" s="185"/>
      <c r="FY70" s="185"/>
      <c r="FZ70" s="185"/>
      <c r="GA70" s="185"/>
      <c r="GB70" s="185"/>
      <c r="GC70" s="185"/>
      <c r="GD70" s="185"/>
      <c r="GE70" s="185"/>
      <c r="GF70" s="185"/>
      <c r="GG70" s="185"/>
      <c r="GH70" s="185"/>
      <c r="GI70" s="185"/>
      <c r="GJ70" s="185"/>
      <c r="GK70" s="185"/>
      <c r="GL70" s="185"/>
      <c r="GM70" s="185"/>
      <c r="GN70" s="185"/>
      <c r="GO70" s="185"/>
      <c r="GP70" s="185"/>
      <c r="GQ70" s="185"/>
      <c r="GR70" s="185"/>
      <c r="GS70" s="185"/>
      <c r="GT70" s="185"/>
      <c r="GU70" s="185"/>
      <c r="GV70" s="185"/>
      <c r="GW70" s="185"/>
      <c r="GX70" s="185"/>
      <c r="GY70" s="185"/>
      <c r="GZ70" s="185"/>
      <c r="HA70" s="185"/>
      <c r="HB70" s="185"/>
      <c r="HC70" s="185"/>
      <c r="HD70" s="185"/>
      <c r="HE70" s="185"/>
      <c r="HF70" s="185"/>
      <c r="HG70" s="185"/>
      <c r="HH70" s="185"/>
      <c r="HI70" s="185"/>
      <c r="HJ70" s="185"/>
      <c r="HK70" s="185"/>
      <c r="HL70" s="185"/>
      <c r="HM70" s="185"/>
      <c r="HN70" s="185"/>
      <c r="HO70" s="185"/>
      <c r="HP70" s="185"/>
      <c r="HQ70" s="185"/>
      <c r="HR70" s="185"/>
      <c r="HS70" s="185"/>
      <c r="HT70" s="185"/>
      <c r="HU70" s="185"/>
      <c r="HV70" s="185"/>
      <c r="HW70" s="185"/>
      <c r="HX70" s="185"/>
      <c r="HY70" s="185"/>
      <c r="HZ70" s="185"/>
      <c r="IA70" s="185"/>
      <c r="IB70" s="185"/>
      <c r="IC70" s="185"/>
      <c r="ID70" s="185"/>
      <c r="IE70" s="185"/>
      <c r="IF70" s="185"/>
      <c r="IG70" s="185"/>
      <c r="IH70" s="185"/>
      <c r="II70" s="185"/>
      <c r="IJ70" s="185"/>
      <c r="IK70" s="185"/>
      <c r="IL70" s="185"/>
      <c r="IM70" s="185"/>
      <c r="IN70" s="185"/>
      <c r="IO70" s="185"/>
      <c r="IP70" s="185"/>
      <c r="IQ70" s="185"/>
      <c r="IR70" s="185"/>
      <c r="IS70" s="185"/>
      <c r="IT70" s="185"/>
      <c r="IU70" s="185"/>
      <c r="IV70" s="185"/>
      <c r="IW70" s="185"/>
      <c r="IX70" s="185"/>
      <c r="IY70" s="185"/>
      <c r="IZ70" s="185"/>
      <c r="JA70" s="185"/>
      <c r="JB70" s="185"/>
      <c r="JC70" s="185"/>
      <c r="JD70" s="185"/>
      <c r="JE70" s="185"/>
      <c r="JF70" s="185"/>
      <c r="JG70" s="185"/>
      <c r="JH70" s="185"/>
      <c r="JI70" s="185"/>
      <c r="JJ70" s="185"/>
      <c r="JK70" s="185"/>
      <c r="JL70" s="185"/>
      <c r="JM70" s="185"/>
      <c r="JN70" s="185"/>
      <c r="JO70" s="185"/>
      <c r="JP70" s="185"/>
      <c r="JQ70" s="185"/>
      <c r="JR70" s="185"/>
      <c r="JS70" s="185"/>
      <c r="JT70" s="185"/>
      <c r="JU70" s="185"/>
      <c r="JV70" s="185"/>
      <c r="JW70" s="185"/>
      <c r="JX70" s="185"/>
      <c r="JY70" s="185"/>
      <c r="JZ70" s="185"/>
      <c r="KA70" s="185"/>
      <c r="KB70" s="185"/>
      <c r="KC70" s="185"/>
      <c r="KD70" s="185"/>
      <c r="KE70" s="185"/>
      <c r="KF70" s="185"/>
      <c r="KG70" s="185"/>
      <c r="KH70" s="185"/>
      <c r="KI70" s="185"/>
      <c r="KJ70" s="185"/>
      <c r="KK70" s="185"/>
      <c r="KL70" s="185"/>
      <c r="KM70" s="185"/>
      <c r="KN70" s="185"/>
      <c r="KO70" s="185"/>
      <c r="KP70" s="185"/>
      <c r="KQ70" s="185"/>
      <c r="KR70" s="185"/>
      <c r="KS70" s="185"/>
      <c r="KT70" s="185"/>
      <c r="KU70" s="185"/>
      <c r="KV70" s="185"/>
      <c r="KW70" s="185"/>
      <c r="KX70" s="185"/>
      <c r="KY70" s="185"/>
      <c r="KZ70" s="185"/>
      <c r="LA70" s="185"/>
      <c r="LB70" s="185"/>
      <c r="LC70" s="185"/>
      <c r="LD70" s="185"/>
      <c r="LE70" s="185"/>
      <c r="LF70" s="185"/>
      <c r="LG70" s="185"/>
      <c r="LH70" s="185"/>
      <c r="LI70" s="185"/>
      <c r="LJ70" s="185"/>
      <c r="LK70" s="185"/>
      <c r="LL70" s="185"/>
      <c r="LM70" s="185"/>
      <c r="LN70" s="185"/>
      <c r="LO70" s="185"/>
      <c r="LP70" s="185"/>
      <c r="LQ70" s="185"/>
      <c r="LR70" s="185"/>
      <c r="LS70" s="185"/>
      <c r="LT70" s="185"/>
      <c r="LU70" s="185"/>
      <c r="LV70" s="185"/>
      <c r="LW70" s="185"/>
      <c r="LX70" s="185"/>
      <c r="LY70" s="185"/>
      <c r="LZ70" s="185"/>
      <c r="MA70" s="185"/>
      <c r="MB70" s="185"/>
      <c r="MC70" s="185"/>
      <c r="MD70" s="185"/>
      <c r="ME70" s="185"/>
      <c r="MF70" s="185"/>
      <c r="MG70" s="185"/>
      <c r="MH70" s="185"/>
      <c r="MI70" s="185"/>
      <c r="MJ70" s="185"/>
      <c r="MK70" s="185"/>
      <c r="ML70" s="185"/>
      <c r="MM70" s="185"/>
      <c r="MN70" s="185"/>
      <c r="MO70" s="185"/>
      <c r="MP70" s="185"/>
      <c r="MQ70" s="185"/>
      <c r="MR70" s="185"/>
      <c r="MS70" s="185"/>
      <c r="MT70" s="185"/>
      <c r="MU70" s="185"/>
      <c r="MV70" s="185"/>
      <c r="MW70" s="185"/>
      <c r="MX70" s="185"/>
      <c r="MY70" s="185"/>
      <c r="MZ70" s="185"/>
      <c r="NA70" s="185"/>
      <c r="NB70" s="185"/>
      <c r="NC70" s="185"/>
      <c r="ND70" s="185"/>
      <c r="NE70" s="185"/>
      <c r="NF70" s="185"/>
      <c r="NG70" s="185"/>
      <c r="NH70" s="185"/>
      <c r="NI70" s="185"/>
      <c r="NJ70" s="185"/>
      <c r="NK70" s="185"/>
      <c r="NL70" s="185"/>
      <c r="NM70" s="185"/>
      <c r="NN70" s="185"/>
      <c r="NO70" s="185"/>
    </row>
    <row r="71" ht="19.5" customHeight="1">
      <c r="A71" s="186"/>
      <c r="B71" s="242" t="s">
        <v>301</v>
      </c>
      <c r="C71" s="242" t="s">
        <v>302</v>
      </c>
      <c r="D71" s="186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  <c r="BM71" s="185"/>
      <c r="BN71" s="185"/>
      <c r="BO71" s="185"/>
      <c r="BP71" s="185"/>
      <c r="BQ71" s="185"/>
      <c r="BR71" s="185"/>
      <c r="BS71" s="185"/>
      <c r="BT71" s="185"/>
      <c r="BU71" s="185"/>
      <c r="BV71" s="185"/>
      <c r="BW71" s="185"/>
      <c r="BX71" s="185"/>
      <c r="BY71" s="185"/>
      <c r="BZ71" s="185"/>
      <c r="CA71" s="185"/>
      <c r="CB71" s="185"/>
      <c r="CC71" s="185"/>
      <c r="CD71" s="185"/>
      <c r="CE71" s="185"/>
      <c r="CF71" s="185"/>
      <c r="CG71" s="185"/>
      <c r="CH71" s="185"/>
      <c r="CI71" s="185"/>
      <c r="CJ71" s="185"/>
      <c r="CK71" s="185"/>
      <c r="CL71" s="185"/>
      <c r="CM71" s="185"/>
      <c r="CN71" s="185"/>
      <c r="CO71" s="185"/>
      <c r="CP71" s="185"/>
      <c r="CQ71" s="185"/>
      <c r="CR71" s="185"/>
      <c r="CS71" s="185"/>
      <c r="CT71" s="185"/>
      <c r="CU71" s="185"/>
      <c r="CV71" s="185"/>
      <c r="CW71" s="185"/>
      <c r="CX71" s="185"/>
      <c r="CY71" s="185"/>
      <c r="CZ71" s="185"/>
      <c r="DA71" s="185"/>
      <c r="DB71" s="185"/>
      <c r="DC71" s="185"/>
      <c r="DD71" s="185"/>
      <c r="DE71" s="185"/>
      <c r="DF71" s="185"/>
      <c r="DG71" s="185"/>
      <c r="DH71" s="185"/>
      <c r="DI71" s="185"/>
      <c r="DJ71" s="185"/>
      <c r="DK71" s="185"/>
      <c r="DL71" s="185"/>
      <c r="DM71" s="185"/>
      <c r="DN71" s="185"/>
      <c r="DO71" s="185"/>
      <c r="DP71" s="185"/>
      <c r="DQ71" s="185"/>
      <c r="DR71" s="185"/>
      <c r="DS71" s="185"/>
      <c r="DT71" s="185"/>
      <c r="DU71" s="185"/>
      <c r="DV71" s="185"/>
      <c r="DW71" s="185"/>
      <c r="DX71" s="185"/>
      <c r="DY71" s="185"/>
      <c r="DZ71" s="185"/>
      <c r="EA71" s="185"/>
      <c r="EB71" s="185"/>
      <c r="EC71" s="185"/>
      <c r="ED71" s="185"/>
      <c r="EE71" s="185"/>
      <c r="EF71" s="185"/>
      <c r="EG71" s="185"/>
      <c r="EH71" s="185"/>
      <c r="EI71" s="185"/>
      <c r="EJ71" s="185"/>
      <c r="EK71" s="185"/>
      <c r="EL71" s="185"/>
      <c r="EM71" s="185"/>
      <c r="EN71" s="185"/>
      <c r="EO71" s="185"/>
      <c r="EP71" s="185"/>
      <c r="EQ71" s="185"/>
      <c r="ER71" s="185"/>
      <c r="ES71" s="185"/>
      <c r="ET71" s="185"/>
      <c r="EU71" s="185"/>
      <c r="EV71" s="185"/>
      <c r="EW71" s="185"/>
      <c r="EX71" s="185"/>
      <c r="EY71" s="185"/>
      <c r="EZ71" s="185"/>
      <c r="FA71" s="185"/>
      <c r="FB71" s="185"/>
      <c r="FC71" s="185"/>
      <c r="FD71" s="185"/>
      <c r="FE71" s="185"/>
      <c r="FF71" s="185"/>
      <c r="FG71" s="185"/>
      <c r="FH71" s="185"/>
      <c r="FI71" s="185"/>
      <c r="FJ71" s="185"/>
      <c r="FK71" s="185"/>
      <c r="FL71" s="185"/>
      <c r="FM71" s="185"/>
      <c r="FN71" s="185"/>
      <c r="FO71" s="185"/>
      <c r="FP71" s="185"/>
      <c r="FQ71" s="185"/>
      <c r="FR71" s="185"/>
      <c r="FS71" s="185"/>
      <c r="FT71" s="185"/>
      <c r="FU71" s="185"/>
      <c r="FV71" s="185"/>
      <c r="FW71" s="185"/>
      <c r="FX71" s="185"/>
      <c r="FY71" s="185"/>
      <c r="FZ71" s="185"/>
      <c r="GA71" s="185"/>
      <c r="GB71" s="185"/>
      <c r="GC71" s="185"/>
      <c r="GD71" s="185"/>
      <c r="GE71" s="185"/>
      <c r="GF71" s="185"/>
      <c r="GG71" s="185"/>
      <c r="GH71" s="185"/>
      <c r="GI71" s="185"/>
      <c r="GJ71" s="185"/>
      <c r="GK71" s="185"/>
      <c r="GL71" s="185"/>
      <c r="GM71" s="185"/>
      <c r="GN71" s="185"/>
      <c r="GO71" s="185"/>
      <c r="GP71" s="185"/>
      <c r="GQ71" s="185"/>
      <c r="GR71" s="185"/>
      <c r="GS71" s="185"/>
      <c r="GT71" s="185"/>
      <c r="GU71" s="185"/>
      <c r="GV71" s="185"/>
      <c r="GW71" s="185"/>
      <c r="GX71" s="185"/>
      <c r="GY71" s="185"/>
      <c r="GZ71" s="185"/>
      <c r="HA71" s="185"/>
      <c r="HB71" s="185"/>
      <c r="HC71" s="185"/>
      <c r="HD71" s="185"/>
      <c r="HE71" s="185"/>
      <c r="HF71" s="185"/>
      <c r="HG71" s="185"/>
      <c r="HH71" s="185"/>
      <c r="HI71" s="185"/>
      <c r="HJ71" s="185"/>
      <c r="HK71" s="185"/>
      <c r="HL71" s="185"/>
      <c r="HM71" s="185"/>
      <c r="HN71" s="185"/>
      <c r="HO71" s="185"/>
      <c r="HP71" s="185"/>
      <c r="HQ71" s="185"/>
      <c r="HR71" s="185"/>
      <c r="HS71" s="185"/>
      <c r="HT71" s="185"/>
      <c r="HU71" s="185"/>
      <c r="HV71" s="185"/>
      <c r="HW71" s="185"/>
      <c r="HX71" s="185"/>
      <c r="HY71" s="185"/>
      <c r="HZ71" s="185"/>
      <c r="IA71" s="185"/>
      <c r="IB71" s="185"/>
      <c r="IC71" s="185"/>
      <c r="ID71" s="185"/>
      <c r="IE71" s="185"/>
      <c r="IF71" s="185"/>
      <c r="IG71" s="185"/>
      <c r="IH71" s="185"/>
      <c r="II71" s="185"/>
      <c r="IJ71" s="185"/>
      <c r="IK71" s="185"/>
      <c r="IL71" s="185"/>
      <c r="IM71" s="185"/>
      <c r="IN71" s="185"/>
      <c r="IO71" s="185"/>
      <c r="IP71" s="185"/>
      <c r="IQ71" s="185"/>
      <c r="IR71" s="185"/>
      <c r="IS71" s="185"/>
      <c r="IT71" s="185"/>
      <c r="IU71" s="185"/>
      <c r="IV71" s="185"/>
      <c r="IW71" s="185"/>
      <c r="IX71" s="185"/>
      <c r="IY71" s="185"/>
      <c r="IZ71" s="185"/>
      <c r="JA71" s="185"/>
      <c r="JB71" s="185"/>
      <c r="JC71" s="185"/>
      <c r="JD71" s="185"/>
      <c r="JE71" s="185"/>
      <c r="JF71" s="185"/>
      <c r="JG71" s="185"/>
      <c r="JH71" s="185"/>
      <c r="JI71" s="185"/>
      <c r="JJ71" s="185"/>
      <c r="JK71" s="185"/>
      <c r="JL71" s="185"/>
      <c r="JM71" s="185"/>
      <c r="JN71" s="185"/>
      <c r="JO71" s="185"/>
      <c r="JP71" s="185"/>
      <c r="JQ71" s="185"/>
      <c r="JR71" s="185"/>
      <c r="JS71" s="185"/>
      <c r="JT71" s="185"/>
      <c r="JU71" s="185"/>
      <c r="JV71" s="185"/>
      <c r="JW71" s="185"/>
      <c r="JX71" s="185"/>
      <c r="JY71" s="185"/>
      <c r="JZ71" s="185"/>
      <c r="KA71" s="185"/>
      <c r="KB71" s="185"/>
      <c r="KC71" s="185"/>
      <c r="KD71" s="185"/>
      <c r="KE71" s="185"/>
      <c r="KF71" s="185"/>
      <c r="KG71" s="185"/>
      <c r="KH71" s="185"/>
      <c r="KI71" s="185"/>
      <c r="KJ71" s="185"/>
      <c r="KK71" s="185"/>
      <c r="KL71" s="185"/>
      <c r="KM71" s="185"/>
      <c r="KN71" s="185"/>
      <c r="KO71" s="185"/>
      <c r="KP71" s="185"/>
      <c r="KQ71" s="185"/>
      <c r="KR71" s="185"/>
      <c r="KS71" s="185"/>
      <c r="KT71" s="185"/>
      <c r="KU71" s="185"/>
      <c r="KV71" s="185"/>
      <c r="KW71" s="185"/>
      <c r="KX71" s="185"/>
      <c r="KY71" s="185"/>
      <c r="KZ71" s="185"/>
      <c r="LA71" s="185"/>
      <c r="LB71" s="185"/>
      <c r="LC71" s="185"/>
      <c r="LD71" s="185"/>
      <c r="LE71" s="185"/>
      <c r="LF71" s="185"/>
      <c r="LG71" s="185"/>
      <c r="LH71" s="185"/>
      <c r="LI71" s="185"/>
      <c r="LJ71" s="185"/>
      <c r="LK71" s="185"/>
      <c r="LL71" s="185"/>
      <c r="LM71" s="185"/>
      <c r="LN71" s="185"/>
      <c r="LO71" s="185"/>
      <c r="LP71" s="185"/>
      <c r="LQ71" s="185"/>
      <c r="LR71" s="185"/>
      <c r="LS71" s="185"/>
      <c r="LT71" s="185"/>
      <c r="LU71" s="185"/>
      <c r="LV71" s="185"/>
      <c r="LW71" s="185"/>
      <c r="LX71" s="185"/>
      <c r="LY71" s="185"/>
      <c r="LZ71" s="185"/>
      <c r="MA71" s="185"/>
      <c r="MB71" s="185"/>
      <c r="MC71" s="185"/>
      <c r="MD71" s="185"/>
      <c r="ME71" s="185"/>
      <c r="MF71" s="185"/>
      <c r="MG71" s="185"/>
      <c r="MH71" s="185"/>
      <c r="MI71" s="185"/>
      <c r="MJ71" s="185"/>
      <c r="MK71" s="185"/>
      <c r="ML71" s="185"/>
      <c r="MM71" s="185"/>
      <c r="MN71" s="185"/>
      <c r="MO71" s="185"/>
      <c r="MP71" s="185"/>
      <c r="MQ71" s="185"/>
      <c r="MR71" s="185"/>
      <c r="MS71" s="185"/>
      <c r="MT71" s="185"/>
      <c r="MU71" s="185"/>
      <c r="MV71" s="185"/>
      <c r="MW71" s="185"/>
      <c r="MX71" s="185"/>
      <c r="MY71" s="185"/>
      <c r="MZ71" s="185"/>
      <c r="NA71" s="185"/>
      <c r="NB71" s="185"/>
      <c r="NC71" s="185"/>
      <c r="ND71" s="185"/>
      <c r="NE71" s="185"/>
      <c r="NF71" s="185"/>
      <c r="NG71" s="185"/>
      <c r="NH71" s="185"/>
      <c r="NI71" s="185"/>
      <c r="NJ71" s="185"/>
      <c r="NK71" s="185"/>
      <c r="NL71" s="185"/>
      <c r="NM71" s="185"/>
      <c r="NN71" s="185"/>
      <c r="NO71" s="185"/>
    </row>
    <row r="72" ht="19.5" customHeight="1">
      <c r="A72" s="186"/>
      <c r="B72" s="185"/>
      <c r="C72" s="243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  <c r="BM72" s="185"/>
      <c r="BN72" s="185"/>
      <c r="BO72" s="185"/>
      <c r="BP72" s="185"/>
      <c r="BQ72" s="185"/>
      <c r="BR72" s="185"/>
      <c r="BS72" s="185"/>
      <c r="BT72" s="185"/>
      <c r="BU72" s="185"/>
      <c r="BV72" s="185"/>
      <c r="BW72" s="185"/>
      <c r="BX72" s="185"/>
      <c r="BY72" s="185"/>
      <c r="BZ72" s="185"/>
      <c r="CA72" s="185"/>
      <c r="CB72" s="185"/>
      <c r="CC72" s="185"/>
      <c r="CD72" s="185"/>
      <c r="CE72" s="185"/>
      <c r="CF72" s="185"/>
      <c r="CG72" s="185"/>
      <c r="CH72" s="185"/>
      <c r="CI72" s="185"/>
      <c r="CJ72" s="185"/>
      <c r="CK72" s="185"/>
      <c r="CL72" s="185"/>
      <c r="CM72" s="185"/>
      <c r="CN72" s="185"/>
      <c r="CO72" s="185"/>
      <c r="CP72" s="185"/>
      <c r="CQ72" s="185"/>
      <c r="CR72" s="185"/>
      <c r="CS72" s="185"/>
      <c r="CT72" s="185"/>
      <c r="CU72" s="185"/>
      <c r="CV72" s="185"/>
      <c r="CW72" s="185"/>
      <c r="CX72" s="185"/>
      <c r="CY72" s="185"/>
      <c r="CZ72" s="185"/>
      <c r="DA72" s="185"/>
      <c r="DB72" s="185"/>
      <c r="DC72" s="185"/>
      <c r="DD72" s="185"/>
      <c r="DE72" s="185"/>
      <c r="DF72" s="185"/>
      <c r="DG72" s="185"/>
      <c r="DH72" s="185"/>
      <c r="DI72" s="185"/>
      <c r="DJ72" s="185"/>
      <c r="DK72" s="185"/>
      <c r="DL72" s="185"/>
      <c r="DM72" s="185"/>
      <c r="DN72" s="185"/>
      <c r="DO72" s="185"/>
      <c r="DP72" s="185"/>
      <c r="DQ72" s="185"/>
      <c r="DR72" s="185"/>
      <c r="DS72" s="185"/>
      <c r="DT72" s="185"/>
      <c r="DU72" s="185"/>
      <c r="DV72" s="185"/>
      <c r="DW72" s="185"/>
      <c r="DX72" s="185"/>
      <c r="DY72" s="185"/>
      <c r="DZ72" s="185"/>
      <c r="EA72" s="185"/>
      <c r="EB72" s="185"/>
      <c r="EC72" s="185"/>
      <c r="ED72" s="185"/>
      <c r="EE72" s="185"/>
      <c r="EF72" s="185"/>
      <c r="EG72" s="185"/>
      <c r="EH72" s="185"/>
      <c r="EI72" s="185"/>
      <c r="EJ72" s="185"/>
      <c r="EK72" s="185"/>
      <c r="EL72" s="185"/>
      <c r="EM72" s="185"/>
      <c r="EN72" s="185"/>
      <c r="EO72" s="185"/>
      <c r="EP72" s="185"/>
      <c r="EQ72" s="185"/>
      <c r="ER72" s="185"/>
      <c r="ES72" s="185"/>
      <c r="ET72" s="185"/>
      <c r="EU72" s="185"/>
      <c r="EV72" s="185"/>
      <c r="EW72" s="185"/>
      <c r="EX72" s="185"/>
      <c r="EY72" s="185"/>
      <c r="EZ72" s="185"/>
      <c r="FA72" s="185"/>
      <c r="FB72" s="185"/>
      <c r="FC72" s="185"/>
      <c r="FD72" s="185"/>
      <c r="FE72" s="185"/>
      <c r="FF72" s="185"/>
      <c r="FG72" s="185"/>
      <c r="FH72" s="185"/>
      <c r="FI72" s="185"/>
      <c r="FJ72" s="185"/>
      <c r="FK72" s="185"/>
      <c r="FL72" s="185"/>
      <c r="FM72" s="185"/>
      <c r="FN72" s="185"/>
      <c r="FO72" s="185"/>
      <c r="FP72" s="185"/>
      <c r="FQ72" s="185"/>
      <c r="FR72" s="185"/>
      <c r="FS72" s="185"/>
      <c r="FT72" s="185"/>
      <c r="FU72" s="185"/>
      <c r="FV72" s="185"/>
      <c r="FW72" s="185"/>
      <c r="FX72" s="185"/>
      <c r="FY72" s="185"/>
      <c r="FZ72" s="185"/>
      <c r="GA72" s="185"/>
      <c r="GB72" s="185"/>
      <c r="GC72" s="185"/>
      <c r="GD72" s="185"/>
      <c r="GE72" s="185"/>
      <c r="GF72" s="185"/>
      <c r="GG72" s="185"/>
      <c r="GH72" s="185"/>
      <c r="GI72" s="185"/>
      <c r="GJ72" s="185"/>
      <c r="GK72" s="185"/>
      <c r="GL72" s="185"/>
      <c r="GM72" s="185"/>
      <c r="GN72" s="185"/>
      <c r="GO72" s="185"/>
      <c r="GP72" s="185"/>
      <c r="GQ72" s="185"/>
      <c r="GR72" s="185"/>
      <c r="GS72" s="185"/>
      <c r="GT72" s="185"/>
      <c r="GU72" s="185"/>
      <c r="GV72" s="185"/>
      <c r="GW72" s="185"/>
      <c r="GX72" s="185"/>
      <c r="GY72" s="185"/>
      <c r="GZ72" s="185"/>
      <c r="HA72" s="185"/>
      <c r="HB72" s="185"/>
      <c r="HC72" s="185"/>
      <c r="HD72" s="185"/>
      <c r="HE72" s="185"/>
      <c r="HF72" s="185"/>
      <c r="HG72" s="185"/>
      <c r="HH72" s="185"/>
      <c r="HI72" s="185"/>
      <c r="HJ72" s="185"/>
      <c r="HK72" s="185"/>
      <c r="HL72" s="185"/>
      <c r="HM72" s="185"/>
      <c r="HN72" s="185"/>
      <c r="HO72" s="185"/>
      <c r="HP72" s="185"/>
      <c r="HQ72" s="185"/>
      <c r="HR72" s="185"/>
      <c r="HS72" s="185"/>
      <c r="HT72" s="185"/>
      <c r="HU72" s="185"/>
      <c r="HV72" s="185"/>
      <c r="HW72" s="185"/>
      <c r="HX72" s="185"/>
      <c r="HY72" s="185"/>
      <c r="HZ72" s="185"/>
      <c r="IA72" s="185"/>
      <c r="IB72" s="185"/>
      <c r="IC72" s="185"/>
      <c r="ID72" s="185"/>
      <c r="IE72" s="185"/>
      <c r="IF72" s="185"/>
      <c r="IG72" s="185"/>
      <c r="IH72" s="185"/>
      <c r="II72" s="185"/>
      <c r="IJ72" s="185"/>
      <c r="IK72" s="185"/>
      <c r="IL72" s="185"/>
      <c r="IM72" s="185"/>
      <c r="IN72" s="185"/>
      <c r="IO72" s="185"/>
      <c r="IP72" s="185"/>
      <c r="IQ72" s="185"/>
      <c r="IR72" s="185"/>
      <c r="IS72" s="185"/>
      <c r="IT72" s="185"/>
      <c r="IU72" s="185"/>
      <c r="IV72" s="185"/>
      <c r="IW72" s="185"/>
      <c r="IX72" s="185"/>
      <c r="IY72" s="185"/>
      <c r="IZ72" s="185"/>
      <c r="JA72" s="185"/>
      <c r="JB72" s="185"/>
      <c r="JC72" s="185"/>
      <c r="JD72" s="185"/>
      <c r="JE72" s="185"/>
      <c r="JF72" s="185"/>
      <c r="JG72" s="185"/>
      <c r="JH72" s="185"/>
      <c r="JI72" s="185"/>
      <c r="JJ72" s="185"/>
      <c r="JK72" s="185"/>
      <c r="JL72" s="185"/>
      <c r="JM72" s="185"/>
      <c r="JN72" s="185"/>
      <c r="JO72" s="185"/>
      <c r="JP72" s="185"/>
      <c r="JQ72" s="185"/>
      <c r="JR72" s="185"/>
      <c r="JS72" s="185"/>
      <c r="JT72" s="185"/>
      <c r="JU72" s="185"/>
      <c r="JV72" s="185"/>
      <c r="JW72" s="185"/>
      <c r="JX72" s="185"/>
      <c r="JY72" s="185"/>
      <c r="JZ72" s="185"/>
      <c r="KA72" s="185"/>
      <c r="KB72" s="185"/>
      <c r="KC72" s="185"/>
      <c r="KD72" s="185"/>
      <c r="KE72" s="185"/>
      <c r="KF72" s="185"/>
      <c r="KG72" s="185"/>
      <c r="KH72" s="185"/>
      <c r="KI72" s="185"/>
      <c r="KJ72" s="185"/>
      <c r="KK72" s="185"/>
      <c r="KL72" s="185"/>
      <c r="KM72" s="185"/>
      <c r="KN72" s="185"/>
      <c r="KO72" s="185"/>
      <c r="KP72" s="185"/>
      <c r="KQ72" s="185"/>
      <c r="KR72" s="185"/>
      <c r="KS72" s="185"/>
      <c r="KT72" s="185"/>
      <c r="KU72" s="185"/>
      <c r="KV72" s="185"/>
      <c r="KW72" s="185"/>
      <c r="KX72" s="185"/>
      <c r="KY72" s="185"/>
      <c r="KZ72" s="185"/>
      <c r="LA72" s="185"/>
      <c r="LB72" s="185"/>
      <c r="LC72" s="185"/>
      <c r="LD72" s="185"/>
      <c r="LE72" s="185"/>
      <c r="LF72" s="185"/>
      <c r="LG72" s="185"/>
      <c r="LH72" s="185"/>
      <c r="LI72" s="185"/>
      <c r="LJ72" s="185"/>
      <c r="LK72" s="185"/>
      <c r="LL72" s="185"/>
      <c r="LM72" s="185"/>
      <c r="LN72" s="185"/>
      <c r="LO72" s="185"/>
      <c r="LP72" s="185"/>
      <c r="LQ72" s="185"/>
      <c r="LR72" s="185"/>
      <c r="LS72" s="185"/>
      <c r="LT72" s="185"/>
      <c r="LU72" s="185"/>
      <c r="LV72" s="185"/>
      <c r="LW72" s="185"/>
      <c r="LX72" s="185"/>
      <c r="LY72" s="185"/>
      <c r="LZ72" s="185"/>
      <c r="MA72" s="185"/>
      <c r="MB72" s="185"/>
      <c r="MC72" s="185"/>
      <c r="MD72" s="185"/>
      <c r="ME72" s="185"/>
      <c r="MF72" s="185"/>
      <c r="MG72" s="185"/>
      <c r="MH72" s="185"/>
      <c r="MI72" s="185"/>
      <c r="MJ72" s="185"/>
      <c r="MK72" s="185"/>
      <c r="ML72" s="185"/>
      <c r="MM72" s="185"/>
      <c r="MN72" s="185"/>
      <c r="MO72" s="185"/>
      <c r="MP72" s="185"/>
      <c r="MQ72" s="185"/>
      <c r="MR72" s="185"/>
      <c r="MS72" s="185"/>
      <c r="MT72" s="185"/>
      <c r="MU72" s="185"/>
      <c r="MV72" s="185"/>
      <c r="MW72" s="185"/>
      <c r="MX72" s="185"/>
      <c r="MY72" s="185"/>
      <c r="MZ72" s="185"/>
      <c r="NA72" s="185"/>
      <c r="NB72" s="185"/>
      <c r="NC72" s="185"/>
      <c r="ND72" s="185"/>
      <c r="NE72" s="185"/>
      <c r="NF72" s="185"/>
      <c r="NG72" s="185"/>
      <c r="NH72" s="185"/>
      <c r="NI72" s="185"/>
      <c r="NJ72" s="185"/>
      <c r="NK72" s="185"/>
      <c r="NL72" s="185"/>
      <c r="NM72" s="185"/>
      <c r="NN72" s="185"/>
      <c r="NO72" s="185"/>
    </row>
    <row r="73" ht="19.5" customHeight="1">
      <c r="A73" s="185"/>
      <c r="B73" s="185"/>
      <c r="C73" s="216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  <c r="BM73" s="185"/>
      <c r="BN73" s="185"/>
      <c r="BO73" s="185"/>
      <c r="BP73" s="185"/>
      <c r="BQ73" s="185"/>
      <c r="BR73" s="185"/>
      <c r="BS73" s="185"/>
      <c r="BT73" s="185"/>
      <c r="BU73" s="185"/>
      <c r="BV73" s="185"/>
      <c r="BW73" s="185"/>
      <c r="BX73" s="185"/>
      <c r="BY73" s="185"/>
      <c r="BZ73" s="185"/>
      <c r="CA73" s="185"/>
      <c r="CB73" s="185"/>
      <c r="CC73" s="185"/>
      <c r="CD73" s="185"/>
      <c r="CE73" s="185"/>
      <c r="CF73" s="185"/>
      <c r="CG73" s="185"/>
      <c r="CH73" s="185"/>
      <c r="CI73" s="185"/>
      <c r="CJ73" s="185"/>
      <c r="CK73" s="185"/>
      <c r="CL73" s="185"/>
      <c r="CM73" s="185"/>
      <c r="CN73" s="185"/>
      <c r="CO73" s="185"/>
      <c r="CP73" s="185"/>
      <c r="CQ73" s="185"/>
      <c r="CR73" s="185"/>
      <c r="CS73" s="185"/>
      <c r="CT73" s="185"/>
      <c r="CU73" s="185"/>
      <c r="CV73" s="185"/>
      <c r="CW73" s="185"/>
      <c r="CX73" s="185"/>
      <c r="CY73" s="185"/>
      <c r="CZ73" s="185"/>
      <c r="DA73" s="185"/>
      <c r="DB73" s="185"/>
      <c r="DC73" s="185"/>
      <c r="DD73" s="185"/>
      <c r="DE73" s="185"/>
      <c r="DF73" s="185"/>
      <c r="DG73" s="185"/>
      <c r="DH73" s="185"/>
      <c r="DI73" s="185"/>
      <c r="DJ73" s="185"/>
      <c r="DK73" s="185"/>
      <c r="DL73" s="185"/>
      <c r="DM73" s="185"/>
      <c r="DN73" s="185"/>
      <c r="DO73" s="185"/>
      <c r="DP73" s="185"/>
      <c r="DQ73" s="185"/>
      <c r="DR73" s="185"/>
      <c r="DS73" s="185"/>
      <c r="DT73" s="185"/>
      <c r="DU73" s="185"/>
      <c r="DV73" s="185"/>
      <c r="DW73" s="185"/>
      <c r="DX73" s="185"/>
      <c r="DY73" s="185"/>
      <c r="DZ73" s="185"/>
      <c r="EA73" s="185"/>
      <c r="EB73" s="185"/>
      <c r="EC73" s="185"/>
      <c r="ED73" s="185"/>
      <c r="EE73" s="185"/>
      <c r="EF73" s="185"/>
      <c r="EG73" s="185"/>
      <c r="EH73" s="185"/>
      <c r="EI73" s="185"/>
      <c r="EJ73" s="185"/>
      <c r="EK73" s="185"/>
      <c r="EL73" s="185"/>
      <c r="EM73" s="185"/>
      <c r="EN73" s="185"/>
      <c r="EO73" s="185"/>
      <c r="EP73" s="185"/>
      <c r="EQ73" s="185"/>
      <c r="ER73" s="185"/>
      <c r="ES73" s="185"/>
      <c r="ET73" s="185"/>
      <c r="EU73" s="185"/>
      <c r="EV73" s="185"/>
      <c r="EW73" s="185"/>
      <c r="EX73" s="185"/>
      <c r="EY73" s="185"/>
      <c r="EZ73" s="185"/>
      <c r="FA73" s="185"/>
      <c r="FB73" s="185"/>
      <c r="FC73" s="185"/>
      <c r="FD73" s="185"/>
      <c r="FE73" s="185"/>
      <c r="FF73" s="185"/>
      <c r="FG73" s="185"/>
      <c r="FH73" s="185"/>
      <c r="FI73" s="185"/>
      <c r="FJ73" s="185"/>
      <c r="FK73" s="185"/>
      <c r="FL73" s="185"/>
      <c r="FM73" s="185"/>
      <c r="FN73" s="185"/>
      <c r="FO73" s="185"/>
      <c r="FP73" s="185"/>
      <c r="FQ73" s="185"/>
      <c r="FR73" s="185"/>
      <c r="FS73" s="185"/>
      <c r="FT73" s="185"/>
      <c r="FU73" s="185"/>
      <c r="FV73" s="185"/>
      <c r="FW73" s="185"/>
      <c r="FX73" s="185"/>
      <c r="FY73" s="185"/>
      <c r="FZ73" s="185"/>
      <c r="GA73" s="185"/>
      <c r="GB73" s="185"/>
      <c r="GC73" s="185"/>
      <c r="GD73" s="185"/>
      <c r="GE73" s="185"/>
      <c r="GF73" s="185"/>
      <c r="GG73" s="185"/>
      <c r="GH73" s="185"/>
      <c r="GI73" s="185"/>
      <c r="GJ73" s="185"/>
      <c r="GK73" s="185"/>
      <c r="GL73" s="185"/>
      <c r="GM73" s="185"/>
      <c r="GN73" s="185"/>
      <c r="GO73" s="185"/>
      <c r="GP73" s="185"/>
      <c r="GQ73" s="185"/>
      <c r="GR73" s="185"/>
      <c r="GS73" s="185"/>
      <c r="GT73" s="185"/>
      <c r="GU73" s="185"/>
      <c r="GV73" s="185"/>
      <c r="GW73" s="185"/>
      <c r="GX73" s="185"/>
      <c r="GY73" s="185"/>
      <c r="GZ73" s="185"/>
      <c r="HA73" s="185"/>
      <c r="HB73" s="185"/>
      <c r="HC73" s="185"/>
      <c r="HD73" s="185"/>
      <c r="HE73" s="185"/>
      <c r="HF73" s="185"/>
      <c r="HG73" s="185"/>
      <c r="HH73" s="185"/>
      <c r="HI73" s="185"/>
      <c r="HJ73" s="185"/>
      <c r="HK73" s="185"/>
      <c r="HL73" s="185"/>
      <c r="HM73" s="185"/>
      <c r="HN73" s="185"/>
      <c r="HO73" s="185"/>
      <c r="HP73" s="185"/>
      <c r="HQ73" s="185"/>
      <c r="HR73" s="185"/>
      <c r="HS73" s="185"/>
      <c r="HT73" s="185"/>
      <c r="HU73" s="185"/>
      <c r="HV73" s="185"/>
      <c r="HW73" s="185"/>
      <c r="HX73" s="185"/>
      <c r="HY73" s="185"/>
      <c r="HZ73" s="185"/>
      <c r="IA73" s="185"/>
      <c r="IB73" s="185"/>
      <c r="IC73" s="185"/>
      <c r="ID73" s="185"/>
      <c r="IE73" s="185"/>
      <c r="IF73" s="185"/>
      <c r="IG73" s="185"/>
      <c r="IH73" s="185"/>
      <c r="II73" s="185"/>
      <c r="IJ73" s="185"/>
      <c r="IK73" s="185"/>
      <c r="IL73" s="185"/>
      <c r="IM73" s="185"/>
      <c r="IN73" s="185"/>
      <c r="IO73" s="185"/>
      <c r="IP73" s="185"/>
      <c r="IQ73" s="185"/>
      <c r="IR73" s="185"/>
      <c r="IS73" s="185"/>
      <c r="IT73" s="185"/>
      <c r="IU73" s="185"/>
      <c r="IV73" s="185"/>
      <c r="IW73" s="185"/>
      <c r="IX73" s="185"/>
      <c r="IY73" s="185"/>
      <c r="IZ73" s="185"/>
      <c r="JA73" s="185"/>
      <c r="JB73" s="185"/>
      <c r="JC73" s="185"/>
      <c r="JD73" s="185"/>
      <c r="JE73" s="185"/>
      <c r="JF73" s="185"/>
      <c r="JG73" s="185"/>
      <c r="JH73" s="185"/>
      <c r="JI73" s="185"/>
      <c r="JJ73" s="185"/>
      <c r="JK73" s="185"/>
      <c r="JL73" s="185"/>
      <c r="JM73" s="185"/>
      <c r="JN73" s="185"/>
      <c r="JO73" s="185"/>
      <c r="JP73" s="185"/>
      <c r="JQ73" s="185"/>
      <c r="JR73" s="185"/>
      <c r="JS73" s="185"/>
      <c r="JT73" s="185"/>
      <c r="JU73" s="185"/>
      <c r="JV73" s="185"/>
      <c r="JW73" s="185"/>
      <c r="JX73" s="185"/>
      <c r="JY73" s="185"/>
      <c r="JZ73" s="185"/>
      <c r="KA73" s="185"/>
      <c r="KB73" s="185"/>
      <c r="KC73" s="185"/>
      <c r="KD73" s="185"/>
      <c r="KE73" s="185"/>
      <c r="KF73" s="185"/>
      <c r="KG73" s="185"/>
      <c r="KH73" s="185"/>
      <c r="KI73" s="185"/>
      <c r="KJ73" s="185"/>
      <c r="KK73" s="185"/>
      <c r="KL73" s="185"/>
      <c r="KM73" s="185"/>
      <c r="KN73" s="185"/>
      <c r="KO73" s="185"/>
      <c r="KP73" s="185"/>
      <c r="KQ73" s="185"/>
      <c r="KR73" s="185"/>
      <c r="KS73" s="185"/>
      <c r="KT73" s="185"/>
      <c r="KU73" s="185"/>
      <c r="KV73" s="185"/>
      <c r="KW73" s="185"/>
      <c r="KX73" s="185"/>
      <c r="KY73" s="185"/>
      <c r="KZ73" s="185"/>
      <c r="LA73" s="185"/>
      <c r="LB73" s="185"/>
      <c r="LC73" s="185"/>
      <c r="LD73" s="185"/>
      <c r="LE73" s="185"/>
      <c r="LF73" s="185"/>
      <c r="LG73" s="185"/>
      <c r="LH73" s="185"/>
      <c r="LI73" s="185"/>
      <c r="LJ73" s="185"/>
      <c r="LK73" s="185"/>
      <c r="LL73" s="185"/>
      <c r="LM73" s="185"/>
      <c r="LN73" s="185"/>
      <c r="LO73" s="185"/>
      <c r="LP73" s="185"/>
      <c r="LQ73" s="185"/>
      <c r="LR73" s="185"/>
      <c r="LS73" s="185"/>
      <c r="LT73" s="185"/>
      <c r="LU73" s="185"/>
      <c r="LV73" s="185"/>
      <c r="LW73" s="185"/>
      <c r="LX73" s="185"/>
      <c r="LY73" s="185"/>
      <c r="LZ73" s="185"/>
      <c r="MA73" s="185"/>
      <c r="MB73" s="185"/>
      <c r="MC73" s="185"/>
      <c r="MD73" s="185"/>
      <c r="ME73" s="185"/>
      <c r="MF73" s="185"/>
      <c r="MG73" s="185"/>
      <c r="MH73" s="185"/>
      <c r="MI73" s="185"/>
      <c r="MJ73" s="185"/>
      <c r="MK73" s="185"/>
      <c r="ML73" s="185"/>
      <c r="MM73" s="185"/>
      <c r="MN73" s="185"/>
      <c r="MO73" s="185"/>
      <c r="MP73" s="185"/>
      <c r="MQ73" s="185"/>
      <c r="MR73" s="185"/>
      <c r="MS73" s="185"/>
      <c r="MT73" s="185"/>
      <c r="MU73" s="185"/>
      <c r="MV73" s="185"/>
      <c r="MW73" s="185"/>
      <c r="MX73" s="185"/>
      <c r="MY73" s="185"/>
      <c r="MZ73" s="185"/>
      <c r="NA73" s="185"/>
      <c r="NB73" s="185"/>
      <c r="NC73" s="185"/>
      <c r="ND73" s="185"/>
      <c r="NE73" s="185"/>
      <c r="NF73" s="185"/>
      <c r="NG73" s="185"/>
      <c r="NH73" s="185"/>
      <c r="NI73" s="185"/>
      <c r="NJ73" s="185"/>
      <c r="NK73" s="185"/>
      <c r="NL73" s="185"/>
      <c r="NM73" s="185"/>
      <c r="NN73" s="185"/>
      <c r="NO73" s="185"/>
    </row>
    <row r="74" ht="19.5" customHeight="1">
      <c r="A74" s="185"/>
      <c r="B74" s="185"/>
      <c r="C74" s="216"/>
      <c r="D74" s="240" t="s">
        <v>303</v>
      </c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  <c r="BM74" s="185"/>
      <c r="BN74" s="185"/>
      <c r="BO74" s="185"/>
      <c r="BP74" s="185"/>
      <c r="BQ74" s="185"/>
      <c r="BR74" s="185"/>
      <c r="BS74" s="185"/>
      <c r="BT74" s="185"/>
      <c r="BU74" s="185"/>
      <c r="BV74" s="185"/>
      <c r="BW74" s="185"/>
      <c r="BX74" s="185"/>
      <c r="BY74" s="185"/>
      <c r="BZ74" s="185"/>
      <c r="CA74" s="185"/>
      <c r="CB74" s="185"/>
      <c r="CC74" s="185"/>
      <c r="CD74" s="185"/>
      <c r="CE74" s="185"/>
      <c r="CF74" s="185"/>
      <c r="CG74" s="185"/>
      <c r="CH74" s="185"/>
      <c r="CI74" s="185"/>
      <c r="CJ74" s="185"/>
      <c r="CK74" s="185"/>
      <c r="CL74" s="185"/>
      <c r="CM74" s="185"/>
      <c r="CN74" s="185"/>
      <c r="CO74" s="185"/>
      <c r="CP74" s="185"/>
      <c r="CQ74" s="185"/>
      <c r="CR74" s="185"/>
      <c r="CS74" s="185"/>
      <c r="CT74" s="185"/>
      <c r="CU74" s="185"/>
      <c r="CV74" s="185"/>
      <c r="CW74" s="185"/>
      <c r="CX74" s="185"/>
      <c r="CY74" s="185"/>
      <c r="CZ74" s="185"/>
      <c r="DA74" s="185"/>
      <c r="DB74" s="185"/>
      <c r="DC74" s="185"/>
      <c r="DD74" s="185"/>
      <c r="DE74" s="185"/>
      <c r="DF74" s="185"/>
      <c r="DG74" s="185"/>
      <c r="DH74" s="185"/>
      <c r="DI74" s="185"/>
      <c r="DJ74" s="185"/>
      <c r="DK74" s="185"/>
      <c r="DL74" s="185"/>
      <c r="DM74" s="185"/>
      <c r="DN74" s="185"/>
      <c r="DO74" s="185"/>
      <c r="DP74" s="185"/>
      <c r="DQ74" s="185"/>
      <c r="DR74" s="185"/>
      <c r="DS74" s="185"/>
      <c r="DT74" s="185"/>
      <c r="DU74" s="185"/>
      <c r="DV74" s="185"/>
      <c r="DW74" s="185"/>
      <c r="DX74" s="185"/>
      <c r="DY74" s="185"/>
      <c r="DZ74" s="185"/>
      <c r="EA74" s="185"/>
      <c r="EB74" s="185"/>
      <c r="EC74" s="185"/>
      <c r="ED74" s="185"/>
      <c r="EE74" s="185"/>
      <c r="EF74" s="185"/>
      <c r="EG74" s="185"/>
      <c r="EH74" s="185"/>
      <c r="EI74" s="185"/>
      <c r="EJ74" s="185"/>
      <c r="EK74" s="185"/>
      <c r="EL74" s="185"/>
      <c r="EM74" s="185"/>
      <c r="EN74" s="185"/>
      <c r="EO74" s="185"/>
      <c r="EP74" s="185"/>
      <c r="EQ74" s="185"/>
      <c r="ER74" s="185"/>
      <c r="ES74" s="185"/>
      <c r="ET74" s="185"/>
      <c r="EU74" s="185"/>
      <c r="EV74" s="185"/>
      <c r="EW74" s="185"/>
      <c r="EX74" s="185"/>
      <c r="EY74" s="185"/>
      <c r="EZ74" s="185"/>
      <c r="FA74" s="185"/>
      <c r="FB74" s="185"/>
      <c r="FC74" s="185"/>
      <c r="FD74" s="185"/>
      <c r="FE74" s="185"/>
      <c r="FF74" s="185"/>
      <c r="FG74" s="185"/>
      <c r="FH74" s="185"/>
      <c r="FI74" s="185"/>
      <c r="FJ74" s="185"/>
      <c r="FK74" s="185"/>
      <c r="FL74" s="185"/>
      <c r="FM74" s="185"/>
      <c r="FN74" s="185"/>
      <c r="FO74" s="185"/>
      <c r="FP74" s="185"/>
      <c r="FQ74" s="185"/>
      <c r="FR74" s="185"/>
      <c r="FS74" s="185"/>
      <c r="FT74" s="185"/>
      <c r="FU74" s="185"/>
      <c r="FV74" s="185"/>
      <c r="FW74" s="185"/>
      <c r="FX74" s="185"/>
      <c r="FY74" s="185"/>
      <c r="FZ74" s="185"/>
      <c r="GA74" s="185"/>
      <c r="GB74" s="185"/>
      <c r="GC74" s="185"/>
      <c r="GD74" s="185"/>
      <c r="GE74" s="185"/>
      <c r="GF74" s="185"/>
      <c r="GG74" s="185"/>
      <c r="GH74" s="185"/>
      <c r="GI74" s="185"/>
      <c r="GJ74" s="185"/>
      <c r="GK74" s="185"/>
      <c r="GL74" s="185"/>
      <c r="GM74" s="185"/>
      <c r="GN74" s="185"/>
      <c r="GO74" s="185"/>
      <c r="GP74" s="185"/>
      <c r="GQ74" s="185"/>
      <c r="GR74" s="185"/>
      <c r="GS74" s="185"/>
      <c r="GT74" s="185"/>
      <c r="GU74" s="185"/>
      <c r="GV74" s="185"/>
      <c r="GW74" s="185"/>
      <c r="GX74" s="185"/>
      <c r="GY74" s="185"/>
      <c r="GZ74" s="185"/>
      <c r="HA74" s="185"/>
      <c r="HB74" s="185"/>
      <c r="HC74" s="185"/>
      <c r="HD74" s="185"/>
      <c r="HE74" s="185"/>
      <c r="HF74" s="185"/>
      <c r="HG74" s="185"/>
      <c r="HH74" s="185"/>
      <c r="HI74" s="185"/>
      <c r="HJ74" s="185"/>
      <c r="HK74" s="185"/>
      <c r="HL74" s="185"/>
      <c r="HM74" s="185"/>
      <c r="HN74" s="185"/>
      <c r="HO74" s="185"/>
      <c r="HP74" s="185"/>
      <c r="HQ74" s="185"/>
      <c r="HR74" s="185"/>
      <c r="HS74" s="185"/>
      <c r="HT74" s="185"/>
      <c r="HU74" s="185"/>
      <c r="HV74" s="185"/>
      <c r="HW74" s="185"/>
      <c r="HX74" s="185"/>
      <c r="HY74" s="185"/>
      <c r="HZ74" s="185"/>
      <c r="IA74" s="185"/>
      <c r="IB74" s="185"/>
      <c r="IC74" s="185"/>
      <c r="ID74" s="185"/>
      <c r="IE74" s="185"/>
      <c r="IF74" s="185"/>
      <c r="IG74" s="185"/>
      <c r="IH74" s="185"/>
      <c r="II74" s="185"/>
      <c r="IJ74" s="185"/>
      <c r="IK74" s="185"/>
      <c r="IL74" s="185"/>
      <c r="IM74" s="185"/>
      <c r="IN74" s="185"/>
      <c r="IO74" s="185"/>
      <c r="IP74" s="185"/>
      <c r="IQ74" s="185"/>
      <c r="IR74" s="185"/>
      <c r="IS74" s="185"/>
      <c r="IT74" s="185"/>
      <c r="IU74" s="185"/>
      <c r="IV74" s="185"/>
      <c r="IW74" s="185"/>
      <c r="IX74" s="185"/>
      <c r="IY74" s="185"/>
      <c r="IZ74" s="185"/>
      <c r="JA74" s="185"/>
      <c r="JB74" s="185"/>
      <c r="JC74" s="185"/>
      <c r="JD74" s="185"/>
      <c r="JE74" s="185"/>
      <c r="JF74" s="185"/>
      <c r="JG74" s="185"/>
      <c r="JH74" s="185"/>
      <c r="JI74" s="185"/>
      <c r="JJ74" s="185"/>
      <c r="JK74" s="185"/>
      <c r="JL74" s="185"/>
      <c r="JM74" s="185"/>
      <c r="JN74" s="185"/>
      <c r="JO74" s="185"/>
      <c r="JP74" s="185"/>
      <c r="JQ74" s="185"/>
      <c r="JR74" s="185"/>
      <c r="JS74" s="185"/>
      <c r="JT74" s="185"/>
      <c r="JU74" s="185"/>
      <c r="JV74" s="185"/>
      <c r="JW74" s="185"/>
      <c r="JX74" s="185"/>
      <c r="JY74" s="185"/>
      <c r="JZ74" s="185"/>
      <c r="KA74" s="185"/>
      <c r="KB74" s="185"/>
      <c r="KC74" s="185"/>
      <c r="KD74" s="185"/>
      <c r="KE74" s="185"/>
      <c r="KF74" s="185"/>
      <c r="KG74" s="185"/>
      <c r="KH74" s="185"/>
      <c r="KI74" s="185"/>
      <c r="KJ74" s="185"/>
      <c r="KK74" s="185"/>
      <c r="KL74" s="185"/>
      <c r="KM74" s="185"/>
      <c r="KN74" s="185"/>
      <c r="KO74" s="185"/>
      <c r="KP74" s="185"/>
      <c r="KQ74" s="185"/>
      <c r="KR74" s="185"/>
      <c r="KS74" s="185"/>
      <c r="KT74" s="185"/>
      <c r="KU74" s="185"/>
      <c r="KV74" s="185"/>
      <c r="KW74" s="185"/>
      <c r="KX74" s="185"/>
      <c r="KY74" s="185"/>
      <c r="KZ74" s="185"/>
      <c r="LA74" s="185"/>
      <c r="LB74" s="185"/>
      <c r="LC74" s="185"/>
      <c r="LD74" s="185"/>
      <c r="LE74" s="185"/>
      <c r="LF74" s="185"/>
      <c r="LG74" s="185"/>
      <c r="LH74" s="185"/>
      <c r="LI74" s="185"/>
      <c r="LJ74" s="185"/>
      <c r="LK74" s="185"/>
      <c r="LL74" s="185"/>
      <c r="LM74" s="185"/>
      <c r="LN74" s="185"/>
      <c r="LO74" s="185"/>
      <c r="LP74" s="185"/>
      <c r="LQ74" s="185"/>
      <c r="LR74" s="185"/>
      <c r="LS74" s="185"/>
      <c r="LT74" s="185"/>
      <c r="LU74" s="185"/>
      <c r="LV74" s="185"/>
      <c r="LW74" s="185"/>
      <c r="LX74" s="185"/>
      <c r="LY74" s="185"/>
      <c r="LZ74" s="185"/>
      <c r="MA74" s="185"/>
      <c r="MB74" s="185"/>
      <c r="MC74" s="185"/>
      <c r="MD74" s="185"/>
      <c r="ME74" s="185"/>
      <c r="MF74" s="185"/>
      <c r="MG74" s="185"/>
      <c r="MH74" s="185"/>
      <c r="MI74" s="185"/>
      <c r="MJ74" s="185"/>
      <c r="MK74" s="185"/>
      <c r="ML74" s="185"/>
      <c r="MM74" s="185"/>
      <c r="MN74" s="185"/>
      <c r="MO74" s="185"/>
      <c r="MP74" s="185"/>
      <c r="MQ74" s="185"/>
      <c r="MR74" s="185"/>
      <c r="MS74" s="185"/>
      <c r="MT74" s="185"/>
      <c r="MU74" s="185"/>
      <c r="MV74" s="185"/>
      <c r="MW74" s="185"/>
      <c r="MX74" s="185"/>
      <c r="MY74" s="185"/>
      <c r="MZ74" s="185"/>
      <c r="NA74" s="185"/>
      <c r="NB74" s="185"/>
      <c r="NC74" s="185"/>
      <c r="ND74" s="185"/>
      <c r="NE74" s="185"/>
      <c r="NF74" s="185"/>
      <c r="NG74" s="185"/>
      <c r="NH74" s="185"/>
      <c r="NI74" s="185"/>
      <c r="NJ74" s="185"/>
      <c r="NK74" s="185"/>
      <c r="NL74" s="185"/>
      <c r="NM74" s="185"/>
      <c r="NN74" s="185"/>
      <c r="NO74" s="185"/>
    </row>
    <row r="75" ht="19.5" customHeight="1">
      <c r="A75" s="185"/>
      <c r="B75" s="185"/>
      <c r="C75" s="216"/>
      <c r="D75" s="244" t="s">
        <v>304</v>
      </c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  <c r="BM75" s="185"/>
      <c r="BN75" s="185"/>
      <c r="BO75" s="185"/>
      <c r="BP75" s="185"/>
      <c r="BQ75" s="185"/>
      <c r="BR75" s="185"/>
      <c r="BS75" s="185"/>
      <c r="BT75" s="185"/>
      <c r="BU75" s="185"/>
      <c r="BV75" s="185"/>
      <c r="BW75" s="185"/>
      <c r="BX75" s="185"/>
      <c r="BY75" s="185"/>
      <c r="BZ75" s="185"/>
      <c r="CA75" s="185"/>
      <c r="CB75" s="185"/>
      <c r="CC75" s="185"/>
      <c r="CD75" s="185"/>
      <c r="CE75" s="185"/>
      <c r="CF75" s="185"/>
      <c r="CG75" s="185"/>
      <c r="CH75" s="185"/>
      <c r="CI75" s="185"/>
      <c r="CJ75" s="185"/>
      <c r="CK75" s="185"/>
      <c r="CL75" s="185"/>
      <c r="CM75" s="185"/>
      <c r="CN75" s="185"/>
      <c r="CO75" s="185"/>
      <c r="CP75" s="185"/>
      <c r="CQ75" s="185"/>
      <c r="CR75" s="185"/>
      <c r="CS75" s="185"/>
      <c r="CT75" s="185"/>
      <c r="CU75" s="185"/>
      <c r="CV75" s="185"/>
      <c r="CW75" s="185"/>
      <c r="CX75" s="185"/>
      <c r="CY75" s="185"/>
      <c r="CZ75" s="185"/>
      <c r="DA75" s="185"/>
      <c r="DB75" s="185"/>
      <c r="DC75" s="185"/>
      <c r="DD75" s="185"/>
      <c r="DE75" s="185"/>
      <c r="DF75" s="185"/>
      <c r="DG75" s="185"/>
      <c r="DH75" s="185"/>
      <c r="DI75" s="185"/>
      <c r="DJ75" s="185"/>
      <c r="DK75" s="185"/>
      <c r="DL75" s="185"/>
      <c r="DM75" s="185"/>
      <c r="DN75" s="185"/>
      <c r="DO75" s="185"/>
      <c r="DP75" s="185"/>
      <c r="DQ75" s="185"/>
      <c r="DR75" s="185"/>
      <c r="DS75" s="185"/>
      <c r="DT75" s="185"/>
      <c r="DU75" s="185"/>
      <c r="DV75" s="185"/>
      <c r="DW75" s="185"/>
      <c r="DX75" s="185"/>
      <c r="DY75" s="185"/>
      <c r="DZ75" s="185"/>
      <c r="EA75" s="185"/>
      <c r="EB75" s="185"/>
      <c r="EC75" s="185"/>
      <c r="ED75" s="185"/>
      <c r="EE75" s="185"/>
      <c r="EF75" s="185"/>
      <c r="EG75" s="185"/>
      <c r="EH75" s="185"/>
      <c r="EI75" s="185"/>
      <c r="EJ75" s="185"/>
      <c r="EK75" s="185"/>
      <c r="EL75" s="185"/>
      <c r="EM75" s="185"/>
      <c r="EN75" s="185"/>
      <c r="EO75" s="185"/>
      <c r="EP75" s="185"/>
      <c r="EQ75" s="185"/>
      <c r="ER75" s="185"/>
      <c r="ES75" s="185"/>
      <c r="ET75" s="185"/>
      <c r="EU75" s="185"/>
      <c r="EV75" s="185"/>
      <c r="EW75" s="185"/>
      <c r="EX75" s="185"/>
      <c r="EY75" s="185"/>
      <c r="EZ75" s="185"/>
      <c r="FA75" s="185"/>
      <c r="FB75" s="185"/>
      <c r="FC75" s="185"/>
      <c r="FD75" s="185"/>
      <c r="FE75" s="185"/>
      <c r="FF75" s="185"/>
      <c r="FG75" s="185"/>
      <c r="FH75" s="185"/>
      <c r="FI75" s="185"/>
      <c r="FJ75" s="185"/>
      <c r="FK75" s="185"/>
      <c r="FL75" s="185"/>
      <c r="FM75" s="185"/>
      <c r="FN75" s="185"/>
      <c r="FO75" s="185"/>
      <c r="FP75" s="185"/>
      <c r="FQ75" s="185"/>
      <c r="FR75" s="185"/>
      <c r="FS75" s="185"/>
      <c r="FT75" s="185"/>
      <c r="FU75" s="185"/>
      <c r="FV75" s="185"/>
      <c r="FW75" s="185"/>
      <c r="FX75" s="185"/>
      <c r="FY75" s="185"/>
      <c r="FZ75" s="185"/>
      <c r="GA75" s="185"/>
      <c r="GB75" s="185"/>
      <c r="GC75" s="185"/>
      <c r="GD75" s="185"/>
      <c r="GE75" s="185"/>
      <c r="GF75" s="185"/>
      <c r="GG75" s="185"/>
      <c r="GH75" s="185"/>
      <c r="GI75" s="185"/>
      <c r="GJ75" s="185"/>
      <c r="GK75" s="185"/>
      <c r="GL75" s="185"/>
      <c r="GM75" s="185"/>
      <c r="GN75" s="185"/>
      <c r="GO75" s="185"/>
      <c r="GP75" s="185"/>
      <c r="GQ75" s="185"/>
      <c r="GR75" s="185"/>
      <c r="GS75" s="185"/>
      <c r="GT75" s="185"/>
      <c r="GU75" s="185"/>
      <c r="GV75" s="185"/>
      <c r="GW75" s="185"/>
      <c r="GX75" s="185"/>
      <c r="GY75" s="185"/>
      <c r="GZ75" s="185"/>
      <c r="HA75" s="185"/>
      <c r="HB75" s="185"/>
      <c r="HC75" s="185"/>
      <c r="HD75" s="185"/>
      <c r="HE75" s="185"/>
      <c r="HF75" s="185"/>
      <c r="HG75" s="185"/>
      <c r="HH75" s="185"/>
      <c r="HI75" s="185"/>
      <c r="HJ75" s="185"/>
      <c r="HK75" s="185"/>
      <c r="HL75" s="185"/>
      <c r="HM75" s="185"/>
      <c r="HN75" s="185"/>
      <c r="HO75" s="185"/>
      <c r="HP75" s="185"/>
      <c r="HQ75" s="185"/>
      <c r="HR75" s="185"/>
      <c r="HS75" s="185"/>
      <c r="HT75" s="185"/>
      <c r="HU75" s="185"/>
      <c r="HV75" s="185"/>
      <c r="HW75" s="185"/>
      <c r="HX75" s="185"/>
      <c r="HY75" s="185"/>
      <c r="HZ75" s="185"/>
      <c r="IA75" s="185"/>
      <c r="IB75" s="185"/>
      <c r="IC75" s="185"/>
      <c r="ID75" s="185"/>
      <c r="IE75" s="185"/>
      <c r="IF75" s="185"/>
      <c r="IG75" s="185"/>
      <c r="IH75" s="185"/>
      <c r="II75" s="185"/>
      <c r="IJ75" s="185"/>
      <c r="IK75" s="185"/>
      <c r="IL75" s="185"/>
      <c r="IM75" s="185"/>
      <c r="IN75" s="185"/>
      <c r="IO75" s="185"/>
      <c r="IP75" s="185"/>
      <c r="IQ75" s="185"/>
      <c r="IR75" s="185"/>
      <c r="IS75" s="185"/>
      <c r="IT75" s="185"/>
      <c r="IU75" s="185"/>
      <c r="IV75" s="185"/>
      <c r="IW75" s="185"/>
      <c r="IX75" s="185"/>
      <c r="IY75" s="185"/>
      <c r="IZ75" s="185"/>
      <c r="JA75" s="185"/>
      <c r="JB75" s="185"/>
      <c r="JC75" s="185"/>
      <c r="JD75" s="185"/>
      <c r="JE75" s="185"/>
      <c r="JF75" s="185"/>
      <c r="JG75" s="185"/>
      <c r="JH75" s="185"/>
      <c r="JI75" s="185"/>
      <c r="JJ75" s="185"/>
      <c r="JK75" s="185"/>
      <c r="JL75" s="185"/>
      <c r="JM75" s="185"/>
      <c r="JN75" s="185"/>
      <c r="JO75" s="185"/>
      <c r="JP75" s="185"/>
      <c r="JQ75" s="185"/>
      <c r="JR75" s="185"/>
      <c r="JS75" s="185"/>
      <c r="JT75" s="185"/>
      <c r="JU75" s="185"/>
      <c r="JV75" s="185"/>
      <c r="JW75" s="185"/>
      <c r="JX75" s="185"/>
      <c r="JY75" s="185"/>
      <c r="JZ75" s="185"/>
      <c r="KA75" s="185"/>
      <c r="KB75" s="185"/>
      <c r="KC75" s="185"/>
      <c r="KD75" s="185"/>
      <c r="KE75" s="185"/>
      <c r="KF75" s="185"/>
      <c r="KG75" s="185"/>
      <c r="KH75" s="185"/>
      <c r="KI75" s="185"/>
      <c r="KJ75" s="185"/>
      <c r="KK75" s="185"/>
      <c r="KL75" s="185"/>
      <c r="KM75" s="185"/>
      <c r="KN75" s="185"/>
      <c r="KO75" s="185"/>
      <c r="KP75" s="185"/>
      <c r="KQ75" s="185"/>
      <c r="KR75" s="185"/>
      <c r="KS75" s="185"/>
      <c r="KT75" s="185"/>
      <c r="KU75" s="185"/>
      <c r="KV75" s="185"/>
      <c r="KW75" s="185"/>
      <c r="KX75" s="185"/>
      <c r="KY75" s="185"/>
      <c r="KZ75" s="185"/>
      <c r="LA75" s="185"/>
      <c r="LB75" s="185"/>
      <c r="LC75" s="185"/>
      <c r="LD75" s="185"/>
      <c r="LE75" s="185"/>
      <c r="LF75" s="185"/>
      <c r="LG75" s="185"/>
      <c r="LH75" s="185"/>
      <c r="LI75" s="185"/>
      <c r="LJ75" s="185"/>
      <c r="LK75" s="185"/>
      <c r="LL75" s="185"/>
      <c r="LM75" s="185"/>
      <c r="LN75" s="185"/>
      <c r="LO75" s="185"/>
      <c r="LP75" s="185"/>
      <c r="LQ75" s="185"/>
      <c r="LR75" s="185"/>
      <c r="LS75" s="185"/>
      <c r="LT75" s="185"/>
      <c r="LU75" s="185"/>
      <c r="LV75" s="185"/>
      <c r="LW75" s="185"/>
      <c r="LX75" s="185"/>
      <c r="LY75" s="185"/>
      <c r="LZ75" s="185"/>
      <c r="MA75" s="185"/>
      <c r="MB75" s="185"/>
      <c r="MC75" s="185"/>
      <c r="MD75" s="185"/>
      <c r="ME75" s="185"/>
      <c r="MF75" s="185"/>
      <c r="MG75" s="185"/>
      <c r="MH75" s="185"/>
      <c r="MI75" s="185"/>
      <c r="MJ75" s="185"/>
      <c r="MK75" s="185"/>
      <c r="ML75" s="185"/>
      <c r="MM75" s="185"/>
      <c r="MN75" s="185"/>
      <c r="MO75" s="185"/>
      <c r="MP75" s="185"/>
      <c r="MQ75" s="185"/>
      <c r="MR75" s="185"/>
      <c r="MS75" s="185"/>
      <c r="MT75" s="185"/>
      <c r="MU75" s="185"/>
      <c r="MV75" s="185"/>
      <c r="MW75" s="185"/>
      <c r="MX75" s="185"/>
      <c r="MY75" s="185"/>
      <c r="MZ75" s="185"/>
      <c r="NA75" s="185"/>
      <c r="NB75" s="185"/>
      <c r="NC75" s="185"/>
      <c r="ND75" s="185"/>
      <c r="NE75" s="185"/>
      <c r="NF75" s="185"/>
      <c r="NG75" s="185"/>
      <c r="NH75" s="185"/>
      <c r="NI75" s="185"/>
      <c r="NJ75" s="185"/>
      <c r="NK75" s="185"/>
      <c r="NL75" s="185"/>
      <c r="NM75" s="185"/>
      <c r="NN75" s="185"/>
      <c r="NO75" s="185"/>
    </row>
    <row r="76" ht="19.5" customHeight="1">
      <c r="A76" s="185"/>
      <c r="B76" s="185"/>
      <c r="C76" s="216"/>
      <c r="D76" s="245">
        <v>46843.0</v>
      </c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  <c r="BM76" s="185"/>
      <c r="BN76" s="185"/>
      <c r="BO76" s="185"/>
      <c r="BP76" s="185"/>
      <c r="BQ76" s="185"/>
      <c r="BR76" s="185"/>
      <c r="BS76" s="185"/>
      <c r="BT76" s="185"/>
      <c r="BU76" s="185"/>
      <c r="BV76" s="185"/>
      <c r="BW76" s="185"/>
      <c r="BX76" s="185"/>
      <c r="BY76" s="185"/>
      <c r="BZ76" s="185"/>
      <c r="CA76" s="185"/>
      <c r="CB76" s="185"/>
      <c r="CC76" s="185"/>
      <c r="CD76" s="185"/>
      <c r="CE76" s="185"/>
      <c r="CF76" s="185"/>
      <c r="CG76" s="185"/>
      <c r="CH76" s="185"/>
      <c r="CI76" s="185"/>
      <c r="CJ76" s="185"/>
      <c r="CK76" s="185"/>
      <c r="CL76" s="185"/>
      <c r="CM76" s="185"/>
      <c r="CN76" s="185"/>
      <c r="CO76" s="185"/>
      <c r="CP76" s="185"/>
      <c r="CQ76" s="185"/>
      <c r="CR76" s="185"/>
      <c r="CS76" s="185"/>
      <c r="CT76" s="185"/>
      <c r="CU76" s="185"/>
      <c r="CV76" s="185"/>
      <c r="CW76" s="185"/>
      <c r="CX76" s="185"/>
      <c r="CY76" s="185"/>
      <c r="CZ76" s="185"/>
      <c r="DA76" s="185"/>
      <c r="DB76" s="185"/>
      <c r="DC76" s="185"/>
      <c r="DD76" s="185"/>
      <c r="DE76" s="185"/>
      <c r="DF76" s="185"/>
      <c r="DG76" s="185"/>
      <c r="DH76" s="185"/>
      <c r="DI76" s="185"/>
      <c r="DJ76" s="185"/>
      <c r="DK76" s="185"/>
      <c r="DL76" s="185"/>
      <c r="DM76" s="185"/>
      <c r="DN76" s="185"/>
      <c r="DO76" s="185"/>
      <c r="DP76" s="185"/>
      <c r="DQ76" s="185"/>
      <c r="DR76" s="185"/>
      <c r="DS76" s="185"/>
      <c r="DT76" s="185"/>
      <c r="DU76" s="185"/>
      <c r="DV76" s="185"/>
      <c r="DW76" s="185"/>
      <c r="DX76" s="185"/>
      <c r="DY76" s="185"/>
      <c r="DZ76" s="185"/>
      <c r="EA76" s="185"/>
      <c r="EB76" s="185"/>
      <c r="EC76" s="185"/>
      <c r="ED76" s="185"/>
      <c r="EE76" s="185"/>
      <c r="EF76" s="185"/>
      <c r="EG76" s="185"/>
      <c r="EH76" s="185"/>
      <c r="EI76" s="185"/>
      <c r="EJ76" s="185"/>
      <c r="EK76" s="185"/>
      <c r="EL76" s="185"/>
      <c r="EM76" s="185"/>
      <c r="EN76" s="185"/>
      <c r="EO76" s="185"/>
      <c r="EP76" s="185"/>
      <c r="EQ76" s="185"/>
      <c r="ER76" s="185"/>
      <c r="ES76" s="185"/>
      <c r="ET76" s="185"/>
      <c r="EU76" s="185"/>
      <c r="EV76" s="185"/>
      <c r="EW76" s="185"/>
      <c r="EX76" s="185"/>
      <c r="EY76" s="185"/>
      <c r="EZ76" s="185"/>
      <c r="FA76" s="185"/>
      <c r="FB76" s="185"/>
      <c r="FC76" s="185"/>
      <c r="FD76" s="185"/>
      <c r="FE76" s="185"/>
      <c r="FF76" s="185"/>
      <c r="FG76" s="185"/>
      <c r="FH76" s="185"/>
      <c r="FI76" s="185"/>
      <c r="FJ76" s="185"/>
      <c r="FK76" s="185"/>
      <c r="FL76" s="185"/>
      <c r="FM76" s="185"/>
      <c r="FN76" s="185"/>
      <c r="FO76" s="185"/>
      <c r="FP76" s="185"/>
      <c r="FQ76" s="185"/>
      <c r="FR76" s="185"/>
      <c r="FS76" s="185"/>
      <c r="FT76" s="185"/>
      <c r="FU76" s="185"/>
      <c r="FV76" s="185"/>
      <c r="FW76" s="185"/>
      <c r="FX76" s="185"/>
      <c r="FY76" s="185"/>
      <c r="FZ76" s="185"/>
      <c r="GA76" s="185"/>
      <c r="GB76" s="185"/>
      <c r="GC76" s="185"/>
      <c r="GD76" s="185"/>
      <c r="GE76" s="185"/>
      <c r="GF76" s="185"/>
      <c r="GG76" s="185"/>
      <c r="GH76" s="185"/>
      <c r="GI76" s="185"/>
      <c r="GJ76" s="185"/>
      <c r="GK76" s="185"/>
      <c r="GL76" s="185"/>
      <c r="GM76" s="185"/>
      <c r="GN76" s="185"/>
      <c r="GO76" s="185"/>
      <c r="GP76" s="185"/>
      <c r="GQ76" s="185"/>
      <c r="GR76" s="185"/>
      <c r="GS76" s="185"/>
      <c r="GT76" s="185"/>
      <c r="GU76" s="185"/>
      <c r="GV76" s="185"/>
      <c r="GW76" s="185"/>
      <c r="GX76" s="185"/>
      <c r="GY76" s="185"/>
      <c r="GZ76" s="185"/>
      <c r="HA76" s="185"/>
      <c r="HB76" s="185"/>
      <c r="HC76" s="185"/>
      <c r="HD76" s="185"/>
      <c r="HE76" s="185"/>
      <c r="HF76" s="185"/>
      <c r="HG76" s="185"/>
      <c r="HH76" s="185"/>
      <c r="HI76" s="185"/>
      <c r="HJ76" s="185"/>
      <c r="HK76" s="185"/>
      <c r="HL76" s="185"/>
      <c r="HM76" s="185"/>
      <c r="HN76" s="185"/>
      <c r="HO76" s="185"/>
      <c r="HP76" s="185"/>
      <c r="HQ76" s="185"/>
      <c r="HR76" s="185"/>
      <c r="HS76" s="185"/>
      <c r="HT76" s="185"/>
      <c r="HU76" s="185"/>
      <c r="HV76" s="185"/>
      <c r="HW76" s="185"/>
      <c r="HX76" s="185"/>
      <c r="HY76" s="185"/>
      <c r="HZ76" s="185"/>
      <c r="IA76" s="185"/>
      <c r="IB76" s="185"/>
      <c r="IC76" s="185"/>
      <c r="ID76" s="185"/>
      <c r="IE76" s="185"/>
      <c r="IF76" s="185"/>
      <c r="IG76" s="185"/>
      <c r="IH76" s="185"/>
      <c r="II76" s="185"/>
      <c r="IJ76" s="185"/>
      <c r="IK76" s="185"/>
      <c r="IL76" s="185"/>
      <c r="IM76" s="185"/>
      <c r="IN76" s="185"/>
      <c r="IO76" s="185"/>
      <c r="IP76" s="185"/>
      <c r="IQ76" s="185"/>
      <c r="IR76" s="185"/>
      <c r="IS76" s="185"/>
      <c r="IT76" s="185"/>
      <c r="IU76" s="185"/>
      <c r="IV76" s="185"/>
      <c r="IW76" s="185"/>
      <c r="IX76" s="185"/>
      <c r="IY76" s="185"/>
      <c r="IZ76" s="185"/>
      <c r="JA76" s="185"/>
      <c r="JB76" s="185"/>
      <c r="JC76" s="185"/>
      <c r="JD76" s="185"/>
      <c r="JE76" s="185"/>
      <c r="JF76" s="185"/>
      <c r="JG76" s="185"/>
      <c r="JH76" s="185"/>
      <c r="JI76" s="185"/>
      <c r="JJ76" s="185"/>
      <c r="JK76" s="185"/>
      <c r="JL76" s="185"/>
      <c r="JM76" s="185"/>
      <c r="JN76" s="185"/>
      <c r="JO76" s="185"/>
      <c r="JP76" s="185"/>
      <c r="JQ76" s="185"/>
      <c r="JR76" s="185"/>
      <c r="JS76" s="185"/>
      <c r="JT76" s="185"/>
      <c r="JU76" s="185"/>
      <c r="JV76" s="185"/>
      <c r="JW76" s="185"/>
      <c r="JX76" s="185"/>
      <c r="JY76" s="185"/>
      <c r="JZ76" s="185"/>
      <c r="KA76" s="185"/>
      <c r="KB76" s="185"/>
      <c r="KC76" s="185"/>
      <c r="KD76" s="185"/>
      <c r="KE76" s="185"/>
      <c r="KF76" s="185"/>
      <c r="KG76" s="185"/>
      <c r="KH76" s="185"/>
      <c r="KI76" s="185"/>
      <c r="KJ76" s="185"/>
      <c r="KK76" s="185"/>
      <c r="KL76" s="185"/>
      <c r="KM76" s="185"/>
      <c r="KN76" s="185"/>
      <c r="KO76" s="185"/>
      <c r="KP76" s="185"/>
      <c r="KQ76" s="185"/>
      <c r="KR76" s="185"/>
      <c r="KS76" s="185"/>
      <c r="KT76" s="185"/>
      <c r="KU76" s="185"/>
      <c r="KV76" s="185"/>
      <c r="KW76" s="185"/>
      <c r="KX76" s="185"/>
      <c r="KY76" s="185"/>
      <c r="KZ76" s="185"/>
      <c r="LA76" s="185"/>
      <c r="LB76" s="185"/>
      <c r="LC76" s="185"/>
      <c r="LD76" s="185"/>
      <c r="LE76" s="185"/>
      <c r="LF76" s="185"/>
      <c r="LG76" s="185"/>
      <c r="LH76" s="185"/>
      <c r="LI76" s="185"/>
      <c r="LJ76" s="185"/>
      <c r="LK76" s="185"/>
      <c r="LL76" s="185"/>
      <c r="LM76" s="185"/>
      <c r="LN76" s="185"/>
      <c r="LO76" s="185"/>
      <c r="LP76" s="185"/>
      <c r="LQ76" s="185"/>
      <c r="LR76" s="185"/>
      <c r="LS76" s="185"/>
      <c r="LT76" s="185"/>
      <c r="LU76" s="185"/>
      <c r="LV76" s="185"/>
      <c r="LW76" s="185"/>
      <c r="LX76" s="185"/>
      <c r="LY76" s="185"/>
      <c r="LZ76" s="185"/>
      <c r="MA76" s="185"/>
      <c r="MB76" s="185"/>
      <c r="MC76" s="185"/>
      <c r="MD76" s="185"/>
      <c r="ME76" s="185"/>
      <c r="MF76" s="185"/>
      <c r="MG76" s="185"/>
      <c r="MH76" s="185"/>
      <c r="MI76" s="185"/>
      <c r="MJ76" s="185"/>
      <c r="MK76" s="185"/>
      <c r="ML76" s="185"/>
      <c r="MM76" s="185"/>
      <c r="MN76" s="185"/>
      <c r="MO76" s="185"/>
      <c r="MP76" s="185"/>
      <c r="MQ76" s="185"/>
      <c r="MR76" s="185"/>
      <c r="MS76" s="185"/>
      <c r="MT76" s="185"/>
      <c r="MU76" s="185"/>
      <c r="MV76" s="185"/>
      <c r="MW76" s="185"/>
      <c r="MX76" s="185"/>
      <c r="MY76" s="185"/>
      <c r="MZ76" s="185"/>
      <c r="NA76" s="185"/>
      <c r="NB76" s="185"/>
      <c r="NC76" s="185"/>
      <c r="ND76" s="185"/>
      <c r="NE76" s="185"/>
      <c r="NF76" s="185"/>
      <c r="NG76" s="185"/>
      <c r="NH76" s="185"/>
      <c r="NI76" s="185"/>
      <c r="NJ76" s="185"/>
      <c r="NK76" s="185"/>
      <c r="NL76" s="185"/>
      <c r="NM76" s="185"/>
      <c r="NN76" s="185"/>
      <c r="NO76" s="185"/>
    </row>
    <row r="77" ht="19.5" customHeight="1">
      <c r="A77" s="185"/>
      <c r="B77" s="185"/>
      <c r="C77" s="216" t="s">
        <v>305</v>
      </c>
      <c r="D77" s="246">
        <f>SUMIFS($E$96:$XFD$96,$E$90:$XFD$90,"&gt;="&amp;EOMONTH(D$76,-11),$E$90:$XFD$90,"&lt;="&amp;D$76)</f>
        <v>4492805.878</v>
      </c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  <c r="BM77" s="185"/>
      <c r="BN77" s="185"/>
      <c r="BO77" s="185"/>
      <c r="BP77" s="185"/>
      <c r="BQ77" s="185"/>
      <c r="BR77" s="185"/>
      <c r="BS77" s="185"/>
      <c r="BT77" s="185"/>
      <c r="BU77" s="185"/>
      <c r="BV77" s="185"/>
      <c r="BW77" s="185"/>
      <c r="BX77" s="185"/>
      <c r="BY77" s="185"/>
      <c r="BZ77" s="185"/>
      <c r="CA77" s="185"/>
      <c r="CB77" s="185"/>
      <c r="CC77" s="185"/>
      <c r="CD77" s="185"/>
      <c r="CE77" s="185"/>
      <c r="CF77" s="185"/>
      <c r="CG77" s="185"/>
      <c r="CH77" s="185"/>
      <c r="CI77" s="185"/>
      <c r="CJ77" s="185"/>
      <c r="CK77" s="185"/>
      <c r="CL77" s="185"/>
      <c r="CM77" s="185"/>
      <c r="CN77" s="185"/>
      <c r="CO77" s="185"/>
      <c r="CP77" s="185"/>
      <c r="CQ77" s="185"/>
      <c r="CR77" s="185"/>
      <c r="CS77" s="185"/>
      <c r="CT77" s="185"/>
      <c r="CU77" s="185"/>
      <c r="CV77" s="185"/>
      <c r="CW77" s="185"/>
      <c r="CX77" s="185"/>
      <c r="CY77" s="185"/>
      <c r="CZ77" s="185"/>
      <c r="DA77" s="185"/>
      <c r="DB77" s="185"/>
      <c r="DC77" s="185"/>
      <c r="DD77" s="185"/>
      <c r="DE77" s="185"/>
      <c r="DF77" s="185"/>
      <c r="DG77" s="185"/>
      <c r="DH77" s="185"/>
      <c r="DI77" s="185"/>
      <c r="DJ77" s="185"/>
      <c r="DK77" s="185"/>
      <c r="DL77" s="185"/>
      <c r="DM77" s="185"/>
      <c r="DN77" s="185"/>
      <c r="DO77" s="185"/>
      <c r="DP77" s="185"/>
      <c r="DQ77" s="185"/>
      <c r="DR77" s="185"/>
      <c r="DS77" s="185"/>
      <c r="DT77" s="185"/>
      <c r="DU77" s="185"/>
      <c r="DV77" s="185"/>
      <c r="DW77" s="185"/>
      <c r="DX77" s="185"/>
      <c r="DY77" s="185"/>
      <c r="DZ77" s="185"/>
      <c r="EA77" s="185"/>
      <c r="EB77" s="185"/>
      <c r="EC77" s="185"/>
      <c r="ED77" s="185"/>
      <c r="EE77" s="185"/>
      <c r="EF77" s="185"/>
      <c r="EG77" s="185"/>
      <c r="EH77" s="185"/>
      <c r="EI77" s="185"/>
      <c r="EJ77" s="185"/>
      <c r="EK77" s="185"/>
      <c r="EL77" s="185"/>
      <c r="EM77" s="185"/>
      <c r="EN77" s="185"/>
      <c r="EO77" s="185"/>
      <c r="EP77" s="185"/>
      <c r="EQ77" s="185"/>
      <c r="ER77" s="185"/>
      <c r="ES77" s="185"/>
      <c r="ET77" s="185"/>
      <c r="EU77" s="185"/>
      <c r="EV77" s="185"/>
      <c r="EW77" s="185"/>
      <c r="EX77" s="185"/>
      <c r="EY77" s="185"/>
      <c r="EZ77" s="185"/>
      <c r="FA77" s="185"/>
      <c r="FB77" s="185"/>
      <c r="FC77" s="185"/>
      <c r="FD77" s="185"/>
      <c r="FE77" s="185"/>
      <c r="FF77" s="185"/>
      <c r="FG77" s="185"/>
      <c r="FH77" s="185"/>
      <c r="FI77" s="185"/>
      <c r="FJ77" s="185"/>
      <c r="FK77" s="185"/>
      <c r="FL77" s="185"/>
      <c r="FM77" s="185"/>
      <c r="FN77" s="185"/>
      <c r="FO77" s="185"/>
      <c r="FP77" s="185"/>
      <c r="FQ77" s="185"/>
      <c r="FR77" s="185"/>
      <c r="FS77" s="185"/>
      <c r="FT77" s="185"/>
      <c r="FU77" s="185"/>
      <c r="FV77" s="185"/>
      <c r="FW77" s="185"/>
      <c r="FX77" s="185"/>
      <c r="FY77" s="185"/>
      <c r="FZ77" s="185"/>
      <c r="GA77" s="185"/>
      <c r="GB77" s="185"/>
      <c r="GC77" s="185"/>
      <c r="GD77" s="185"/>
      <c r="GE77" s="185"/>
      <c r="GF77" s="185"/>
      <c r="GG77" s="185"/>
      <c r="GH77" s="185"/>
      <c r="GI77" s="185"/>
      <c r="GJ77" s="185"/>
      <c r="GK77" s="185"/>
      <c r="GL77" s="185"/>
      <c r="GM77" s="185"/>
      <c r="GN77" s="185"/>
      <c r="GO77" s="185"/>
      <c r="GP77" s="185"/>
      <c r="GQ77" s="185"/>
      <c r="GR77" s="185"/>
      <c r="GS77" s="185"/>
      <c r="GT77" s="185"/>
      <c r="GU77" s="185"/>
      <c r="GV77" s="185"/>
      <c r="GW77" s="185"/>
      <c r="GX77" s="185"/>
      <c r="GY77" s="185"/>
      <c r="GZ77" s="185"/>
      <c r="HA77" s="185"/>
      <c r="HB77" s="185"/>
      <c r="HC77" s="185"/>
      <c r="HD77" s="185"/>
      <c r="HE77" s="185"/>
      <c r="HF77" s="185"/>
      <c r="HG77" s="185"/>
      <c r="HH77" s="185"/>
      <c r="HI77" s="185"/>
      <c r="HJ77" s="185"/>
      <c r="HK77" s="185"/>
      <c r="HL77" s="185"/>
      <c r="HM77" s="185"/>
      <c r="HN77" s="185"/>
      <c r="HO77" s="185"/>
      <c r="HP77" s="185"/>
      <c r="HQ77" s="185"/>
      <c r="HR77" s="185"/>
      <c r="HS77" s="185"/>
      <c r="HT77" s="185"/>
      <c r="HU77" s="185"/>
      <c r="HV77" s="185"/>
      <c r="HW77" s="185"/>
      <c r="HX77" s="185"/>
      <c r="HY77" s="185"/>
      <c r="HZ77" s="185"/>
      <c r="IA77" s="185"/>
      <c r="IB77" s="185"/>
      <c r="IC77" s="185"/>
      <c r="ID77" s="185"/>
      <c r="IE77" s="185"/>
      <c r="IF77" s="185"/>
      <c r="IG77" s="185"/>
      <c r="IH77" s="185"/>
      <c r="II77" s="185"/>
      <c r="IJ77" s="185"/>
      <c r="IK77" s="185"/>
      <c r="IL77" s="185"/>
      <c r="IM77" s="185"/>
      <c r="IN77" s="185"/>
      <c r="IO77" s="185"/>
      <c r="IP77" s="185"/>
      <c r="IQ77" s="185"/>
      <c r="IR77" s="185"/>
      <c r="IS77" s="185"/>
      <c r="IT77" s="185"/>
      <c r="IU77" s="185"/>
      <c r="IV77" s="185"/>
      <c r="IW77" s="185"/>
      <c r="IX77" s="185"/>
      <c r="IY77" s="185"/>
      <c r="IZ77" s="185"/>
      <c r="JA77" s="185"/>
      <c r="JB77" s="185"/>
      <c r="JC77" s="185"/>
      <c r="JD77" s="185"/>
      <c r="JE77" s="185"/>
      <c r="JF77" s="185"/>
      <c r="JG77" s="185"/>
      <c r="JH77" s="185"/>
      <c r="JI77" s="185"/>
      <c r="JJ77" s="185"/>
      <c r="JK77" s="185"/>
      <c r="JL77" s="185"/>
      <c r="JM77" s="185"/>
      <c r="JN77" s="185"/>
      <c r="JO77" s="185"/>
      <c r="JP77" s="185"/>
      <c r="JQ77" s="185"/>
      <c r="JR77" s="185"/>
      <c r="JS77" s="185"/>
      <c r="JT77" s="185"/>
      <c r="JU77" s="185"/>
      <c r="JV77" s="185"/>
      <c r="JW77" s="185"/>
      <c r="JX77" s="185"/>
      <c r="JY77" s="185"/>
      <c r="JZ77" s="185"/>
      <c r="KA77" s="185"/>
      <c r="KB77" s="185"/>
      <c r="KC77" s="185"/>
      <c r="KD77" s="185"/>
      <c r="KE77" s="185"/>
      <c r="KF77" s="185"/>
      <c r="KG77" s="185"/>
      <c r="KH77" s="185"/>
      <c r="KI77" s="185"/>
      <c r="KJ77" s="185"/>
      <c r="KK77" s="185"/>
      <c r="KL77" s="185"/>
      <c r="KM77" s="185"/>
      <c r="KN77" s="185"/>
      <c r="KO77" s="185"/>
      <c r="KP77" s="185"/>
      <c r="KQ77" s="185"/>
      <c r="KR77" s="185"/>
      <c r="KS77" s="185"/>
      <c r="KT77" s="185"/>
      <c r="KU77" s="185"/>
      <c r="KV77" s="185"/>
      <c r="KW77" s="185"/>
      <c r="KX77" s="185"/>
      <c r="KY77" s="185"/>
      <c r="KZ77" s="185"/>
      <c r="LA77" s="185"/>
      <c r="LB77" s="185"/>
      <c r="LC77" s="185"/>
      <c r="LD77" s="185"/>
      <c r="LE77" s="185"/>
      <c r="LF77" s="185"/>
      <c r="LG77" s="185"/>
      <c r="LH77" s="185"/>
      <c r="LI77" s="185"/>
      <c r="LJ77" s="185"/>
      <c r="LK77" s="185"/>
      <c r="LL77" s="185"/>
      <c r="LM77" s="185"/>
      <c r="LN77" s="185"/>
      <c r="LO77" s="185"/>
      <c r="LP77" s="185"/>
      <c r="LQ77" s="185"/>
      <c r="LR77" s="185"/>
      <c r="LS77" s="185"/>
      <c r="LT77" s="185"/>
      <c r="LU77" s="185"/>
      <c r="LV77" s="185"/>
      <c r="LW77" s="185"/>
      <c r="LX77" s="185"/>
      <c r="LY77" s="185"/>
      <c r="LZ77" s="185"/>
      <c r="MA77" s="185"/>
      <c r="MB77" s="185"/>
      <c r="MC77" s="185"/>
      <c r="MD77" s="185"/>
      <c r="ME77" s="185"/>
      <c r="MF77" s="185"/>
      <c r="MG77" s="185"/>
      <c r="MH77" s="185"/>
      <c r="MI77" s="185"/>
      <c r="MJ77" s="185"/>
      <c r="MK77" s="185"/>
      <c r="ML77" s="185"/>
      <c r="MM77" s="185"/>
      <c r="MN77" s="185"/>
      <c r="MO77" s="185"/>
      <c r="MP77" s="185"/>
      <c r="MQ77" s="185"/>
      <c r="MR77" s="185"/>
      <c r="MS77" s="185"/>
      <c r="MT77" s="185"/>
      <c r="MU77" s="185"/>
      <c r="MV77" s="185"/>
      <c r="MW77" s="185"/>
      <c r="MX77" s="185"/>
      <c r="MY77" s="185"/>
      <c r="MZ77" s="185"/>
      <c r="NA77" s="185"/>
      <c r="NB77" s="185"/>
      <c r="NC77" s="185"/>
      <c r="ND77" s="185"/>
      <c r="NE77" s="185"/>
      <c r="NF77" s="185"/>
      <c r="NG77" s="185"/>
      <c r="NH77" s="185"/>
      <c r="NI77" s="185"/>
      <c r="NJ77" s="185"/>
      <c r="NK77" s="185"/>
      <c r="NL77" s="185"/>
      <c r="NM77" s="185"/>
      <c r="NN77" s="185"/>
      <c r="NO77" s="185"/>
    </row>
    <row r="78" ht="19.5" customHeight="1">
      <c r="A78" s="185"/>
      <c r="B78" s="185"/>
      <c r="C78" s="247" t="s">
        <v>306</v>
      </c>
      <c r="D78" s="248">
        <f>D77-SUMIFS($E$91:$XFD$91,$E$90:$XFD$90,"&gt;="&amp;EOMONTH(D$76,-11),$E$90:$XFD$90,"&lt;="&amp;D$76)</f>
        <v>3605935.731</v>
      </c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  <c r="BM78" s="185"/>
      <c r="BN78" s="185"/>
      <c r="BO78" s="185"/>
      <c r="BP78" s="185"/>
      <c r="BQ78" s="185"/>
      <c r="BR78" s="185"/>
      <c r="BS78" s="185"/>
      <c r="BT78" s="185"/>
      <c r="BU78" s="185"/>
      <c r="BV78" s="185"/>
      <c r="BW78" s="185"/>
      <c r="BX78" s="185"/>
      <c r="BY78" s="185"/>
      <c r="BZ78" s="185"/>
      <c r="CA78" s="185"/>
      <c r="CB78" s="185"/>
      <c r="CC78" s="185"/>
      <c r="CD78" s="185"/>
      <c r="CE78" s="185"/>
      <c r="CF78" s="185"/>
      <c r="CG78" s="185"/>
      <c r="CH78" s="185"/>
      <c r="CI78" s="185"/>
      <c r="CJ78" s="185"/>
      <c r="CK78" s="185"/>
      <c r="CL78" s="185"/>
      <c r="CM78" s="185"/>
      <c r="CN78" s="185"/>
      <c r="CO78" s="185"/>
      <c r="CP78" s="185"/>
      <c r="CQ78" s="185"/>
      <c r="CR78" s="185"/>
      <c r="CS78" s="185"/>
      <c r="CT78" s="185"/>
      <c r="CU78" s="185"/>
      <c r="CV78" s="185"/>
      <c r="CW78" s="185"/>
      <c r="CX78" s="185"/>
      <c r="CY78" s="185"/>
      <c r="CZ78" s="185"/>
      <c r="DA78" s="185"/>
      <c r="DB78" s="185"/>
      <c r="DC78" s="185"/>
      <c r="DD78" s="185"/>
      <c r="DE78" s="185"/>
      <c r="DF78" s="185"/>
      <c r="DG78" s="185"/>
      <c r="DH78" s="185"/>
      <c r="DI78" s="185"/>
      <c r="DJ78" s="185"/>
      <c r="DK78" s="185"/>
      <c r="DL78" s="185"/>
      <c r="DM78" s="185"/>
      <c r="DN78" s="185"/>
      <c r="DO78" s="185"/>
      <c r="DP78" s="185"/>
      <c r="DQ78" s="185"/>
      <c r="DR78" s="185"/>
      <c r="DS78" s="185"/>
      <c r="DT78" s="185"/>
      <c r="DU78" s="185"/>
      <c r="DV78" s="185"/>
      <c r="DW78" s="185"/>
      <c r="DX78" s="185"/>
      <c r="DY78" s="185"/>
      <c r="DZ78" s="185"/>
      <c r="EA78" s="185"/>
      <c r="EB78" s="185"/>
      <c r="EC78" s="185"/>
      <c r="ED78" s="185"/>
      <c r="EE78" s="185"/>
      <c r="EF78" s="185"/>
      <c r="EG78" s="185"/>
      <c r="EH78" s="185"/>
      <c r="EI78" s="185"/>
      <c r="EJ78" s="185"/>
      <c r="EK78" s="185"/>
      <c r="EL78" s="185"/>
      <c r="EM78" s="185"/>
      <c r="EN78" s="185"/>
      <c r="EO78" s="185"/>
      <c r="EP78" s="185"/>
      <c r="EQ78" s="185"/>
      <c r="ER78" s="185"/>
      <c r="ES78" s="185"/>
      <c r="ET78" s="185"/>
      <c r="EU78" s="185"/>
      <c r="EV78" s="185"/>
      <c r="EW78" s="185"/>
      <c r="EX78" s="185"/>
      <c r="EY78" s="185"/>
      <c r="EZ78" s="185"/>
      <c r="FA78" s="185"/>
      <c r="FB78" s="185"/>
      <c r="FC78" s="185"/>
      <c r="FD78" s="185"/>
      <c r="FE78" s="185"/>
      <c r="FF78" s="185"/>
      <c r="FG78" s="185"/>
      <c r="FH78" s="185"/>
      <c r="FI78" s="185"/>
      <c r="FJ78" s="185"/>
      <c r="FK78" s="185"/>
      <c r="FL78" s="185"/>
      <c r="FM78" s="185"/>
      <c r="FN78" s="185"/>
      <c r="FO78" s="185"/>
      <c r="FP78" s="185"/>
      <c r="FQ78" s="185"/>
      <c r="FR78" s="185"/>
      <c r="FS78" s="185"/>
      <c r="FT78" s="185"/>
      <c r="FU78" s="185"/>
      <c r="FV78" s="185"/>
      <c r="FW78" s="185"/>
      <c r="FX78" s="185"/>
      <c r="FY78" s="185"/>
      <c r="FZ78" s="185"/>
      <c r="GA78" s="185"/>
      <c r="GB78" s="185"/>
      <c r="GC78" s="185"/>
      <c r="GD78" s="185"/>
      <c r="GE78" s="185"/>
      <c r="GF78" s="185"/>
      <c r="GG78" s="185"/>
      <c r="GH78" s="185"/>
      <c r="GI78" s="185"/>
      <c r="GJ78" s="185"/>
      <c r="GK78" s="185"/>
      <c r="GL78" s="185"/>
      <c r="GM78" s="185"/>
      <c r="GN78" s="185"/>
      <c r="GO78" s="185"/>
      <c r="GP78" s="185"/>
      <c r="GQ78" s="185"/>
      <c r="GR78" s="185"/>
      <c r="GS78" s="185"/>
      <c r="GT78" s="185"/>
      <c r="GU78" s="185"/>
      <c r="GV78" s="185"/>
      <c r="GW78" s="185"/>
      <c r="GX78" s="185"/>
      <c r="GY78" s="185"/>
      <c r="GZ78" s="185"/>
      <c r="HA78" s="185"/>
      <c r="HB78" s="185"/>
      <c r="HC78" s="185"/>
      <c r="HD78" s="185"/>
      <c r="HE78" s="185"/>
      <c r="HF78" s="185"/>
      <c r="HG78" s="185"/>
      <c r="HH78" s="185"/>
      <c r="HI78" s="185"/>
      <c r="HJ78" s="185"/>
      <c r="HK78" s="185"/>
      <c r="HL78" s="185"/>
      <c r="HM78" s="185"/>
      <c r="HN78" s="185"/>
      <c r="HO78" s="185"/>
      <c r="HP78" s="185"/>
      <c r="HQ78" s="185"/>
      <c r="HR78" s="185"/>
      <c r="HS78" s="185"/>
      <c r="HT78" s="185"/>
      <c r="HU78" s="185"/>
      <c r="HV78" s="185"/>
      <c r="HW78" s="185"/>
      <c r="HX78" s="185"/>
      <c r="HY78" s="185"/>
      <c r="HZ78" s="185"/>
      <c r="IA78" s="185"/>
      <c r="IB78" s="185"/>
      <c r="IC78" s="185"/>
      <c r="ID78" s="185"/>
      <c r="IE78" s="185"/>
      <c r="IF78" s="185"/>
      <c r="IG78" s="185"/>
      <c r="IH78" s="185"/>
      <c r="II78" s="185"/>
      <c r="IJ78" s="185"/>
      <c r="IK78" s="185"/>
      <c r="IL78" s="185"/>
      <c r="IM78" s="185"/>
      <c r="IN78" s="185"/>
      <c r="IO78" s="185"/>
      <c r="IP78" s="185"/>
      <c r="IQ78" s="185"/>
      <c r="IR78" s="185"/>
      <c r="IS78" s="185"/>
      <c r="IT78" s="185"/>
      <c r="IU78" s="185"/>
      <c r="IV78" s="185"/>
      <c r="IW78" s="185"/>
      <c r="IX78" s="185"/>
      <c r="IY78" s="185"/>
      <c r="IZ78" s="185"/>
      <c r="JA78" s="185"/>
      <c r="JB78" s="185"/>
      <c r="JC78" s="185"/>
      <c r="JD78" s="185"/>
      <c r="JE78" s="185"/>
      <c r="JF78" s="185"/>
      <c r="JG78" s="185"/>
      <c r="JH78" s="185"/>
      <c r="JI78" s="185"/>
      <c r="JJ78" s="185"/>
      <c r="JK78" s="185"/>
      <c r="JL78" s="185"/>
      <c r="JM78" s="185"/>
      <c r="JN78" s="185"/>
      <c r="JO78" s="185"/>
      <c r="JP78" s="185"/>
      <c r="JQ78" s="185"/>
      <c r="JR78" s="185"/>
      <c r="JS78" s="185"/>
      <c r="JT78" s="185"/>
      <c r="JU78" s="185"/>
      <c r="JV78" s="185"/>
      <c r="JW78" s="185"/>
      <c r="JX78" s="185"/>
      <c r="JY78" s="185"/>
      <c r="JZ78" s="185"/>
      <c r="KA78" s="185"/>
      <c r="KB78" s="185"/>
      <c r="KC78" s="185"/>
      <c r="KD78" s="185"/>
      <c r="KE78" s="185"/>
      <c r="KF78" s="185"/>
      <c r="KG78" s="185"/>
      <c r="KH78" s="185"/>
      <c r="KI78" s="185"/>
      <c r="KJ78" s="185"/>
      <c r="KK78" s="185"/>
      <c r="KL78" s="185"/>
      <c r="KM78" s="185"/>
      <c r="KN78" s="185"/>
      <c r="KO78" s="185"/>
      <c r="KP78" s="185"/>
      <c r="KQ78" s="185"/>
      <c r="KR78" s="185"/>
      <c r="KS78" s="185"/>
      <c r="KT78" s="185"/>
      <c r="KU78" s="185"/>
      <c r="KV78" s="185"/>
      <c r="KW78" s="185"/>
      <c r="KX78" s="185"/>
      <c r="KY78" s="185"/>
      <c r="KZ78" s="185"/>
      <c r="LA78" s="185"/>
      <c r="LB78" s="185"/>
      <c r="LC78" s="185"/>
      <c r="LD78" s="185"/>
      <c r="LE78" s="185"/>
      <c r="LF78" s="185"/>
      <c r="LG78" s="185"/>
      <c r="LH78" s="185"/>
      <c r="LI78" s="185"/>
      <c r="LJ78" s="185"/>
      <c r="LK78" s="185"/>
      <c r="LL78" s="185"/>
      <c r="LM78" s="185"/>
      <c r="LN78" s="185"/>
      <c r="LO78" s="185"/>
      <c r="LP78" s="185"/>
      <c r="LQ78" s="185"/>
      <c r="LR78" s="185"/>
      <c r="LS78" s="185"/>
      <c r="LT78" s="185"/>
      <c r="LU78" s="185"/>
      <c r="LV78" s="185"/>
      <c r="LW78" s="185"/>
      <c r="LX78" s="185"/>
      <c r="LY78" s="185"/>
      <c r="LZ78" s="185"/>
      <c r="MA78" s="185"/>
      <c r="MB78" s="185"/>
      <c r="MC78" s="185"/>
      <c r="MD78" s="185"/>
      <c r="ME78" s="185"/>
      <c r="MF78" s="185"/>
      <c r="MG78" s="185"/>
      <c r="MH78" s="185"/>
      <c r="MI78" s="185"/>
      <c r="MJ78" s="185"/>
      <c r="MK78" s="185"/>
      <c r="ML78" s="185"/>
      <c r="MM78" s="185"/>
      <c r="MN78" s="185"/>
      <c r="MO78" s="185"/>
      <c r="MP78" s="185"/>
      <c r="MQ78" s="185"/>
      <c r="MR78" s="185"/>
      <c r="MS78" s="185"/>
      <c r="MT78" s="185"/>
      <c r="MU78" s="185"/>
      <c r="MV78" s="185"/>
      <c r="MW78" s="185"/>
      <c r="MX78" s="185"/>
      <c r="MY78" s="185"/>
      <c r="MZ78" s="185"/>
      <c r="NA78" s="185"/>
      <c r="NB78" s="185"/>
      <c r="NC78" s="185"/>
      <c r="ND78" s="185"/>
      <c r="NE78" s="185"/>
      <c r="NF78" s="185"/>
      <c r="NG78" s="185"/>
      <c r="NH78" s="185"/>
      <c r="NI78" s="185"/>
      <c r="NJ78" s="185"/>
      <c r="NK78" s="185"/>
      <c r="NL78" s="185"/>
      <c r="NM78" s="185"/>
      <c r="NN78" s="185"/>
      <c r="NO78" s="185"/>
    </row>
    <row r="79" ht="19.5" customHeight="1">
      <c r="A79" s="185"/>
      <c r="B79" s="185"/>
      <c r="C79" s="249" t="s">
        <v>99</v>
      </c>
      <c r="D79" s="250">
        <f>D77-D78</f>
        <v>886870.1471</v>
      </c>
      <c r="E79" s="251" t="b">
        <f t="array" ref="E79">D79=INDEX($J49:$CV49,MATCH(D$76,$J$42:$CV$42,0))</f>
        <v>1</v>
      </c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  <c r="BM79" s="185"/>
      <c r="BN79" s="185"/>
      <c r="BO79" s="185"/>
      <c r="BP79" s="185"/>
      <c r="BQ79" s="185"/>
      <c r="BR79" s="185"/>
      <c r="BS79" s="185"/>
      <c r="BT79" s="185"/>
      <c r="BU79" s="185"/>
      <c r="BV79" s="185"/>
      <c r="BW79" s="185"/>
      <c r="BX79" s="185"/>
      <c r="BY79" s="185"/>
      <c r="BZ79" s="185"/>
      <c r="CA79" s="185"/>
      <c r="CB79" s="185"/>
      <c r="CC79" s="185"/>
      <c r="CD79" s="185"/>
      <c r="CE79" s="185"/>
      <c r="CF79" s="185"/>
      <c r="CG79" s="185"/>
      <c r="CH79" s="185"/>
      <c r="CI79" s="185"/>
      <c r="CJ79" s="185"/>
      <c r="CK79" s="185"/>
      <c r="CL79" s="185"/>
      <c r="CM79" s="185"/>
      <c r="CN79" s="185"/>
      <c r="CO79" s="185"/>
      <c r="CP79" s="185"/>
      <c r="CQ79" s="185"/>
      <c r="CR79" s="185"/>
      <c r="CS79" s="185"/>
      <c r="CT79" s="185"/>
      <c r="CU79" s="185"/>
      <c r="CV79" s="185"/>
      <c r="CW79" s="185"/>
      <c r="CX79" s="185"/>
      <c r="CY79" s="185"/>
      <c r="CZ79" s="185"/>
      <c r="DA79" s="185"/>
      <c r="DB79" s="185"/>
      <c r="DC79" s="185"/>
      <c r="DD79" s="185"/>
      <c r="DE79" s="185"/>
      <c r="DF79" s="185"/>
      <c r="DG79" s="185"/>
      <c r="DH79" s="185"/>
      <c r="DI79" s="185"/>
      <c r="DJ79" s="185"/>
      <c r="DK79" s="185"/>
      <c r="DL79" s="185"/>
      <c r="DM79" s="185"/>
      <c r="DN79" s="185"/>
      <c r="DO79" s="185"/>
      <c r="DP79" s="185"/>
      <c r="DQ79" s="185"/>
      <c r="DR79" s="185"/>
      <c r="DS79" s="185"/>
      <c r="DT79" s="185"/>
      <c r="DU79" s="185"/>
      <c r="DV79" s="185"/>
      <c r="DW79" s="185"/>
      <c r="DX79" s="185"/>
      <c r="DY79" s="185"/>
      <c r="DZ79" s="185"/>
      <c r="EA79" s="185"/>
      <c r="EB79" s="185"/>
      <c r="EC79" s="185"/>
      <c r="ED79" s="185"/>
      <c r="EE79" s="185"/>
      <c r="EF79" s="185"/>
      <c r="EG79" s="185"/>
      <c r="EH79" s="185"/>
      <c r="EI79" s="185"/>
      <c r="EJ79" s="185"/>
      <c r="EK79" s="185"/>
      <c r="EL79" s="185"/>
      <c r="EM79" s="185"/>
      <c r="EN79" s="185"/>
      <c r="EO79" s="185"/>
      <c r="EP79" s="185"/>
      <c r="EQ79" s="185"/>
      <c r="ER79" s="185"/>
      <c r="ES79" s="185"/>
      <c r="ET79" s="185"/>
      <c r="EU79" s="185"/>
      <c r="EV79" s="185"/>
      <c r="EW79" s="185"/>
      <c r="EX79" s="185"/>
      <c r="EY79" s="185"/>
      <c r="EZ79" s="185"/>
      <c r="FA79" s="185"/>
      <c r="FB79" s="185"/>
      <c r="FC79" s="185"/>
      <c r="FD79" s="185"/>
      <c r="FE79" s="185"/>
      <c r="FF79" s="185"/>
      <c r="FG79" s="185"/>
      <c r="FH79" s="185"/>
      <c r="FI79" s="185"/>
      <c r="FJ79" s="185"/>
      <c r="FK79" s="185"/>
      <c r="FL79" s="185"/>
      <c r="FM79" s="185"/>
      <c r="FN79" s="185"/>
      <c r="FO79" s="185"/>
      <c r="FP79" s="185"/>
      <c r="FQ79" s="185"/>
      <c r="FR79" s="185"/>
      <c r="FS79" s="185"/>
      <c r="FT79" s="185"/>
      <c r="FU79" s="185"/>
      <c r="FV79" s="185"/>
      <c r="FW79" s="185"/>
      <c r="FX79" s="185"/>
      <c r="FY79" s="185"/>
      <c r="FZ79" s="185"/>
      <c r="GA79" s="185"/>
      <c r="GB79" s="185"/>
      <c r="GC79" s="185"/>
      <c r="GD79" s="185"/>
      <c r="GE79" s="185"/>
      <c r="GF79" s="185"/>
      <c r="GG79" s="185"/>
      <c r="GH79" s="185"/>
      <c r="GI79" s="185"/>
      <c r="GJ79" s="185"/>
      <c r="GK79" s="185"/>
      <c r="GL79" s="185"/>
      <c r="GM79" s="185"/>
      <c r="GN79" s="185"/>
      <c r="GO79" s="185"/>
      <c r="GP79" s="185"/>
      <c r="GQ79" s="185"/>
      <c r="GR79" s="185"/>
      <c r="GS79" s="185"/>
      <c r="GT79" s="185"/>
      <c r="GU79" s="185"/>
      <c r="GV79" s="185"/>
      <c r="GW79" s="185"/>
      <c r="GX79" s="185"/>
      <c r="GY79" s="185"/>
      <c r="GZ79" s="185"/>
      <c r="HA79" s="185"/>
      <c r="HB79" s="185"/>
      <c r="HC79" s="185"/>
      <c r="HD79" s="185"/>
      <c r="HE79" s="185"/>
      <c r="HF79" s="185"/>
      <c r="HG79" s="185"/>
      <c r="HH79" s="185"/>
      <c r="HI79" s="185"/>
      <c r="HJ79" s="185"/>
      <c r="HK79" s="185"/>
      <c r="HL79" s="185"/>
      <c r="HM79" s="185"/>
      <c r="HN79" s="185"/>
      <c r="HO79" s="185"/>
      <c r="HP79" s="185"/>
      <c r="HQ79" s="185"/>
      <c r="HR79" s="185"/>
      <c r="HS79" s="185"/>
      <c r="HT79" s="185"/>
      <c r="HU79" s="185"/>
      <c r="HV79" s="185"/>
      <c r="HW79" s="185"/>
      <c r="HX79" s="185"/>
      <c r="HY79" s="185"/>
      <c r="HZ79" s="185"/>
      <c r="IA79" s="185"/>
      <c r="IB79" s="185"/>
      <c r="IC79" s="185"/>
      <c r="ID79" s="185"/>
      <c r="IE79" s="185"/>
      <c r="IF79" s="185"/>
      <c r="IG79" s="185"/>
      <c r="IH79" s="185"/>
      <c r="II79" s="185"/>
      <c r="IJ79" s="185"/>
      <c r="IK79" s="185"/>
      <c r="IL79" s="185"/>
      <c r="IM79" s="185"/>
      <c r="IN79" s="185"/>
      <c r="IO79" s="185"/>
      <c r="IP79" s="185"/>
      <c r="IQ79" s="185"/>
      <c r="IR79" s="185"/>
      <c r="IS79" s="185"/>
      <c r="IT79" s="185"/>
      <c r="IU79" s="185"/>
      <c r="IV79" s="185"/>
      <c r="IW79" s="185"/>
      <c r="IX79" s="185"/>
      <c r="IY79" s="185"/>
      <c r="IZ79" s="185"/>
      <c r="JA79" s="185"/>
      <c r="JB79" s="185"/>
      <c r="JC79" s="185"/>
      <c r="JD79" s="185"/>
      <c r="JE79" s="185"/>
      <c r="JF79" s="185"/>
      <c r="JG79" s="185"/>
      <c r="JH79" s="185"/>
      <c r="JI79" s="185"/>
      <c r="JJ79" s="185"/>
      <c r="JK79" s="185"/>
      <c r="JL79" s="185"/>
      <c r="JM79" s="185"/>
      <c r="JN79" s="185"/>
      <c r="JO79" s="185"/>
      <c r="JP79" s="185"/>
      <c r="JQ79" s="185"/>
      <c r="JR79" s="185"/>
      <c r="JS79" s="185"/>
      <c r="JT79" s="185"/>
      <c r="JU79" s="185"/>
      <c r="JV79" s="185"/>
      <c r="JW79" s="185"/>
      <c r="JX79" s="185"/>
      <c r="JY79" s="185"/>
      <c r="JZ79" s="185"/>
      <c r="KA79" s="185"/>
      <c r="KB79" s="185"/>
      <c r="KC79" s="185"/>
      <c r="KD79" s="185"/>
      <c r="KE79" s="185"/>
      <c r="KF79" s="185"/>
      <c r="KG79" s="185"/>
      <c r="KH79" s="185"/>
      <c r="KI79" s="185"/>
      <c r="KJ79" s="185"/>
      <c r="KK79" s="185"/>
      <c r="KL79" s="185"/>
      <c r="KM79" s="185"/>
      <c r="KN79" s="185"/>
      <c r="KO79" s="185"/>
      <c r="KP79" s="185"/>
      <c r="KQ79" s="185"/>
      <c r="KR79" s="185"/>
      <c r="KS79" s="185"/>
      <c r="KT79" s="185"/>
      <c r="KU79" s="185"/>
      <c r="KV79" s="185"/>
      <c r="KW79" s="185"/>
      <c r="KX79" s="185"/>
      <c r="KY79" s="185"/>
      <c r="KZ79" s="185"/>
      <c r="LA79" s="185"/>
      <c r="LB79" s="185"/>
      <c r="LC79" s="185"/>
      <c r="LD79" s="185"/>
      <c r="LE79" s="185"/>
      <c r="LF79" s="185"/>
      <c r="LG79" s="185"/>
      <c r="LH79" s="185"/>
      <c r="LI79" s="185"/>
      <c r="LJ79" s="185"/>
      <c r="LK79" s="185"/>
      <c r="LL79" s="185"/>
      <c r="LM79" s="185"/>
      <c r="LN79" s="185"/>
      <c r="LO79" s="185"/>
      <c r="LP79" s="185"/>
      <c r="LQ79" s="185"/>
      <c r="LR79" s="185"/>
      <c r="LS79" s="185"/>
      <c r="LT79" s="185"/>
      <c r="LU79" s="185"/>
      <c r="LV79" s="185"/>
      <c r="LW79" s="185"/>
      <c r="LX79" s="185"/>
      <c r="LY79" s="185"/>
      <c r="LZ79" s="185"/>
      <c r="MA79" s="185"/>
      <c r="MB79" s="185"/>
      <c r="MC79" s="185"/>
      <c r="MD79" s="185"/>
      <c r="ME79" s="185"/>
      <c r="MF79" s="185"/>
      <c r="MG79" s="185"/>
      <c r="MH79" s="185"/>
      <c r="MI79" s="185"/>
      <c r="MJ79" s="185"/>
      <c r="MK79" s="185"/>
      <c r="ML79" s="185"/>
      <c r="MM79" s="185"/>
      <c r="MN79" s="185"/>
      <c r="MO79" s="185"/>
      <c r="MP79" s="185"/>
      <c r="MQ79" s="185"/>
      <c r="MR79" s="185"/>
      <c r="MS79" s="185"/>
      <c r="MT79" s="185"/>
      <c r="MU79" s="185"/>
      <c r="MV79" s="185"/>
      <c r="MW79" s="185"/>
      <c r="MX79" s="185"/>
      <c r="MY79" s="185"/>
      <c r="MZ79" s="185"/>
      <c r="NA79" s="185"/>
      <c r="NB79" s="185"/>
      <c r="NC79" s="185"/>
      <c r="ND79" s="185"/>
      <c r="NE79" s="185"/>
      <c r="NF79" s="185"/>
      <c r="NG79" s="185"/>
      <c r="NH79" s="185"/>
      <c r="NI79" s="185"/>
      <c r="NJ79" s="185"/>
      <c r="NK79" s="185"/>
      <c r="NL79" s="185"/>
      <c r="NM79" s="185"/>
      <c r="NN79" s="185"/>
      <c r="NO79" s="185"/>
    </row>
    <row r="80" ht="19.5" customHeight="1">
      <c r="A80" s="185"/>
      <c r="B80" s="185"/>
      <c r="C80" s="185"/>
      <c r="D80" s="246"/>
      <c r="E80" s="251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  <c r="BM80" s="185"/>
      <c r="BN80" s="185"/>
      <c r="BO80" s="185"/>
      <c r="BP80" s="185"/>
      <c r="BQ80" s="185"/>
      <c r="BR80" s="185"/>
      <c r="BS80" s="185"/>
      <c r="BT80" s="185"/>
      <c r="BU80" s="185"/>
      <c r="BV80" s="185"/>
      <c r="BW80" s="185"/>
      <c r="BX80" s="185"/>
      <c r="BY80" s="185"/>
      <c r="BZ80" s="185"/>
      <c r="CA80" s="185"/>
      <c r="CB80" s="185"/>
      <c r="CC80" s="185"/>
      <c r="CD80" s="185"/>
      <c r="CE80" s="185"/>
      <c r="CF80" s="185"/>
      <c r="CG80" s="185"/>
      <c r="CH80" s="185"/>
      <c r="CI80" s="185"/>
      <c r="CJ80" s="185"/>
      <c r="CK80" s="185"/>
      <c r="CL80" s="185"/>
      <c r="CM80" s="185"/>
      <c r="CN80" s="185"/>
      <c r="CO80" s="185"/>
      <c r="CP80" s="185"/>
      <c r="CQ80" s="185"/>
      <c r="CR80" s="185"/>
      <c r="CS80" s="185"/>
      <c r="CT80" s="185"/>
      <c r="CU80" s="185"/>
      <c r="CV80" s="185"/>
      <c r="CW80" s="185"/>
      <c r="CX80" s="185"/>
      <c r="CY80" s="185"/>
      <c r="CZ80" s="185"/>
      <c r="DA80" s="185"/>
      <c r="DB80" s="185"/>
      <c r="DC80" s="185"/>
      <c r="DD80" s="185"/>
      <c r="DE80" s="185"/>
      <c r="DF80" s="185"/>
      <c r="DG80" s="185"/>
      <c r="DH80" s="185"/>
      <c r="DI80" s="185"/>
      <c r="DJ80" s="185"/>
      <c r="DK80" s="185"/>
      <c r="DL80" s="185"/>
      <c r="DM80" s="185"/>
      <c r="DN80" s="185"/>
      <c r="DO80" s="185"/>
      <c r="DP80" s="185"/>
      <c r="DQ80" s="185"/>
      <c r="DR80" s="185"/>
      <c r="DS80" s="185"/>
      <c r="DT80" s="185"/>
      <c r="DU80" s="185"/>
      <c r="DV80" s="185"/>
      <c r="DW80" s="185"/>
      <c r="DX80" s="185"/>
      <c r="DY80" s="185"/>
      <c r="DZ80" s="185"/>
      <c r="EA80" s="185"/>
      <c r="EB80" s="185"/>
      <c r="EC80" s="185"/>
      <c r="ED80" s="185"/>
      <c r="EE80" s="185"/>
      <c r="EF80" s="185"/>
      <c r="EG80" s="185"/>
      <c r="EH80" s="185"/>
      <c r="EI80" s="185"/>
      <c r="EJ80" s="185"/>
      <c r="EK80" s="185"/>
      <c r="EL80" s="185"/>
      <c r="EM80" s="185"/>
      <c r="EN80" s="185"/>
      <c r="EO80" s="185"/>
      <c r="EP80" s="185"/>
      <c r="EQ80" s="185"/>
      <c r="ER80" s="185"/>
      <c r="ES80" s="185"/>
      <c r="ET80" s="185"/>
      <c r="EU80" s="185"/>
      <c r="EV80" s="185"/>
      <c r="EW80" s="185"/>
      <c r="EX80" s="185"/>
      <c r="EY80" s="185"/>
      <c r="EZ80" s="185"/>
      <c r="FA80" s="185"/>
      <c r="FB80" s="185"/>
      <c r="FC80" s="185"/>
      <c r="FD80" s="185"/>
      <c r="FE80" s="185"/>
      <c r="FF80" s="185"/>
      <c r="FG80" s="185"/>
      <c r="FH80" s="185"/>
      <c r="FI80" s="185"/>
      <c r="FJ80" s="185"/>
      <c r="FK80" s="185"/>
      <c r="FL80" s="185"/>
      <c r="FM80" s="185"/>
      <c r="FN80" s="185"/>
      <c r="FO80" s="185"/>
      <c r="FP80" s="185"/>
      <c r="FQ80" s="185"/>
      <c r="FR80" s="185"/>
      <c r="FS80" s="185"/>
      <c r="FT80" s="185"/>
      <c r="FU80" s="185"/>
      <c r="FV80" s="185"/>
      <c r="FW80" s="185"/>
      <c r="FX80" s="185"/>
      <c r="FY80" s="185"/>
      <c r="FZ80" s="185"/>
      <c r="GA80" s="185"/>
      <c r="GB80" s="185"/>
      <c r="GC80" s="185"/>
      <c r="GD80" s="185"/>
      <c r="GE80" s="185"/>
      <c r="GF80" s="185"/>
      <c r="GG80" s="185"/>
      <c r="GH80" s="185"/>
      <c r="GI80" s="185"/>
      <c r="GJ80" s="185"/>
      <c r="GK80" s="185"/>
      <c r="GL80" s="185"/>
      <c r="GM80" s="185"/>
      <c r="GN80" s="185"/>
      <c r="GO80" s="185"/>
      <c r="GP80" s="185"/>
      <c r="GQ80" s="185"/>
      <c r="GR80" s="185"/>
      <c r="GS80" s="185"/>
      <c r="GT80" s="185"/>
      <c r="GU80" s="185"/>
      <c r="GV80" s="185"/>
      <c r="GW80" s="185"/>
      <c r="GX80" s="185"/>
      <c r="GY80" s="185"/>
      <c r="GZ80" s="185"/>
      <c r="HA80" s="185"/>
      <c r="HB80" s="185"/>
      <c r="HC80" s="185"/>
      <c r="HD80" s="185"/>
      <c r="HE80" s="185"/>
      <c r="HF80" s="185"/>
      <c r="HG80" s="185"/>
      <c r="HH80" s="185"/>
      <c r="HI80" s="185"/>
      <c r="HJ80" s="185"/>
      <c r="HK80" s="185"/>
      <c r="HL80" s="185"/>
      <c r="HM80" s="185"/>
      <c r="HN80" s="185"/>
      <c r="HO80" s="185"/>
      <c r="HP80" s="185"/>
      <c r="HQ80" s="185"/>
      <c r="HR80" s="185"/>
      <c r="HS80" s="185"/>
      <c r="HT80" s="185"/>
      <c r="HU80" s="185"/>
      <c r="HV80" s="185"/>
      <c r="HW80" s="185"/>
      <c r="HX80" s="185"/>
      <c r="HY80" s="185"/>
      <c r="HZ80" s="185"/>
      <c r="IA80" s="185"/>
      <c r="IB80" s="185"/>
      <c r="IC80" s="185"/>
      <c r="ID80" s="185"/>
      <c r="IE80" s="185"/>
      <c r="IF80" s="185"/>
      <c r="IG80" s="185"/>
      <c r="IH80" s="185"/>
      <c r="II80" s="185"/>
      <c r="IJ80" s="185"/>
      <c r="IK80" s="185"/>
      <c r="IL80" s="185"/>
      <c r="IM80" s="185"/>
      <c r="IN80" s="185"/>
      <c r="IO80" s="185"/>
      <c r="IP80" s="185"/>
      <c r="IQ80" s="185"/>
      <c r="IR80" s="185"/>
      <c r="IS80" s="185"/>
      <c r="IT80" s="185"/>
      <c r="IU80" s="185"/>
      <c r="IV80" s="185"/>
      <c r="IW80" s="185"/>
      <c r="IX80" s="185"/>
      <c r="IY80" s="185"/>
      <c r="IZ80" s="185"/>
      <c r="JA80" s="185"/>
      <c r="JB80" s="185"/>
      <c r="JC80" s="185"/>
      <c r="JD80" s="185"/>
      <c r="JE80" s="185"/>
      <c r="JF80" s="185"/>
      <c r="JG80" s="185"/>
      <c r="JH80" s="185"/>
      <c r="JI80" s="185"/>
      <c r="JJ80" s="185"/>
      <c r="JK80" s="185"/>
      <c r="JL80" s="185"/>
      <c r="JM80" s="185"/>
      <c r="JN80" s="185"/>
      <c r="JO80" s="185"/>
      <c r="JP80" s="185"/>
      <c r="JQ80" s="185"/>
      <c r="JR80" s="185"/>
      <c r="JS80" s="185"/>
      <c r="JT80" s="185"/>
      <c r="JU80" s="185"/>
      <c r="JV80" s="185"/>
      <c r="JW80" s="185"/>
      <c r="JX80" s="185"/>
      <c r="JY80" s="185"/>
      <c r="JZ80" s="185"/>
      <c r="KA80" s="185"/>
      <c r="KB80" s="185"/>
      <c r="KC80" s="185"/>
      <c r="KD80" s="185"/>
      <c r="KE80" s="185"/>
      <c r="KF80" s="185"/>
      <c r="KG80" s="185"/>
      <c r="KH80" s="185"/>
      <c r="KI80" s="185"/>
      <c r="KJ80" s="185"/>
      <c r="KK80" s="185"/>
      <c r="KL80" s="185"/>
      <c r="KM80" s="185"/>
      <c r="KN80" s="185"/>
      <c r="KO80" s="185"/>
      <c r="KP80" s="185"/>
      <c r="KQ80" s="185"/>
      <c r="KR80" s="185"/>
      <c r="KS80" s="185"/>
      <c r="KT80" s="185"/>
      <c r="KU80" s="185"/>
      <c r="KV80" s="185"/>
      <c r="KW80" s="185"/>
      <c r="KX80" s="185"/>
      <c r="KY80" s="185"/>
      <c r="KZ80" s="185"/>
      <c r="LA80" s="185"/>
      <c r="LB80" s="185"/>
      <c r="LC80" s="185"/>
      <c r="LD80" s="185"/>
      <c r="LE80" s="185"/>
      <c r="LF80" s="185"/>
      <c r="LG80" s="185"/>
      <c r="LH80" s="185"/>
      <c r="LI80" s="185"/>
      <c r="LJ80" s="185"/>
      <c r="LK80" s="185"/>
      <c r="LL80" s="185"/>
      <c r="LM80" s="185"/>
      <c r="LN80" s="185"/>
      <c r="LO80" s="185"/>
      <c r="LP80" s="185"/>
      <c r="LQ80" s="185"/>
      <c r="LR80" s="185"/>
      <c r="LS80" s="185"/>
      <c r="LT80" s="185"/>
      <c r="LU80" s="185"/>
      <c r="LV80" s="185"/>
      <c r="LW80" s="185"/>
      <c r="LX80" s="185"/>
      <c r="LY80" s="185"/>
      <c r="LZ80" s="185"/>
      <c r="MA80" s="185"/>
      <c r="MB80" s="185"/>
      <c r="MC80" s="185"/>
      <c r="MD80" s="185"/>
      <c r="ME80" s="185"/>
      <c r="MF80" s="185"/>
      <c r="MG80" s="185"/>
      <c r="MH80" s="185"/>
      <c r="MI80" s="185"/>
      <c r="MJ80" s="185"/>
      <c r="MK80" s="185"/>
      <c r="ML80" s="185"/>
      <c r="MM80" s="185"/>
      <c r="MN80" s="185"/>
      <c r="MO80" s="185"/>
      <c r="MP80" s="185"/>
      <c r="MQ80" s="185"/>
      <c r="MR80" s="185"/>
      <c r="MS80" s="185"/>
      <c r="MT80" s="185"/>
      <c r="MU80" s="185"/>
      <c r="MV80" s="185"/>
      <c r="MW80" s="185"/>
      <c r="MX80" s="185"/>
      <c r="MY80" s="185"/>
      <c r="MZ80" s="185"/>
      <c r="NA80" s="185"/>
      <c r="NB80" s="185"/>
      <c r="NC80" s="185"/>
      <c r="ND80" s="185"/>
      <c r="NE80" s="185"/>
      <c r="NF80" s="185"/>
      <c r="NG80" s="185"/>
      <c r="NH80" s="185"/>
      <c r="NI80" s="185"/>
      <c r="NJ80" s="185"/>
      <c r="NK80" s="185"/>
      <c r="NL80" s="185"/>
      <c r="NM80" s="185"/>
      <c r="NN80" s="185"/>
      <c r="NO80" s="185"/>
    </row>
    <row r="81" ht="19.5" customHeight="1">
      <c r="A81" s="185"/>
      <c r="B81" s="185"/>
      <c r="C81" s="216" t="s">
        <v>307</v>
      </c>
      <c r="D81" s="246">
        <f>-SUMIFS($E$92:$XFD$92,$E$90:$XFD$90,"&gt;="&amp;EOMONTH(D$76,-11),$E$90:$XFD$90,"&lt;="&amp;D$76)</f>
        <v>392198.4438</v>
      </c>
      <c r="E81" s="251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  <c r="BM81" s="185"/>
      <c r="BN81" s="185"/>
      <c r="BO81" s="185"/>
      <c r="BP81" s="185"/>
      <c r="BQ81" s="185"/>
      <c r="BR81" s="185"/>
      <c r="BS81" s="185"/>
      <c r="BT81" s="185"/>
      <c r="BU81" s="185"/>
      <c r="BV81" s="185"/>
      <c r="BW81" s="185"/>
      <c r="BX81" s="185"/>
      <c r="BY81" s="185"/>
      <c r="BZ81" s="185"/>
      <c r="CA81" s="185"/>
      <c r="CB81" s="185"/>
      <c r="CC81" s="185"/>
      <c r="CD81" s="185"/>
      <c r="CE81" s="185"/>
      <c r="CF81" s="185"/>
      <c r="CG81" s="185"/>
      <c r="CH81" s="185"/>
      <c r="CI81" s="185"/>
      <c r="CJ81" s="185"/>
      <c r="CK81" s="185"/>
      <c r="CL81" s="185"/>
      <c r="CM81" s="185"/>
      <c r="CN81" s="185"/>
      <c r="CO81" s="185"/>
      <c r="CP81" s="185"/>
      <c r="CQ81" s="185"/>
      <c r="CR81" s="185"/>
      <c r="CS81" s="185"/>
      <c r="CT81" s="185"/>
      <c r="CU81" s="185"/>
      <c r="CV81" s="185"/>
      <c r="CW81" s="185"/>
      <c r="CX81" s="185"/>
      <c r="CY81" s="185"/>
      <c r="CZ81" s="185"/>
      <c r="DA81" s="185"/>
      <c r="DB81" s="185"/>
      <c r="DC81" s="185"/>
      <c r="DD81" s="185"/>
      <c r="DE81" s="185"/>
      <c r="DF81" s="185"/>
      <c r="DG81" s="185"/>
      <c r="DH81" s="185"/>
      <c r="DI81" s="185"/>
      <c r="DJ81" s="185"/>
      <c r="DK81" s="185"/>
      <c r="DL81" s="185"/>
      <c r="DM81" s="185"/>
      <c r="DN81" s="185"/>
      <c r="DO81" s="185"/>
      <c r="DP81" s="185"/>
      <c r="DQ81" s="185"/>
      <c r="DR81" s="185"/>
      <c r="DS81" s="185"/>
      <c r="DT81" s="185"/>
      <c r="DU81" s="185"/>
      <c r="DV81" s="185"/>
      <c r="DW81" s="185"/>
      <c r="DX81" s="185"/>
      <c r="DY81" s="185"/>
      <c r="DZ81" s="185"/>
      <c r="EA81" s="185"/>
      <c r="EB81" s="185"/>
      <c r="EC81" s="185"/>
      <c r="ED81" s="185"/>
      <c r="EE81" s="185"/>
      <c r="EF81" s="185"/>
      <c r="EG81" s="185"/>
      <c r="EH81" s="185"/>
      <c r="EI81" s="185"/>
      <c r="EJ81" s="185"/>
      <c r="EK81" s="185"/>
      <c r="EL81" s="185"/>
      <c r="EM81" s="185"/>
      <c r="EN81" s="185"/>
      <c r="EO81" s="185"/>
      <c r="EP81" s="185"/>
      <c r="EQ81" s="185"/>
      <c r="ER81" s="185"/>
      <c r="ES81" s="185"/>
      <c r="ET81" s="185"/>
      <c r="EU81" s="185"/>
      <c r="EV81" s="185"/>
      <c r="EW81" s="185"/>
      <c r="EX81" s="185"/>
      <c r="EY81" s="185"/>
      <c r="EZ81" s="185"/>
      <c r="FA81" s="185"/>
      <c r="FB81" s="185"/>
      <c r="FC81" s="185"/>
      <c r="FD81" s="185"/>
      <c r="FE81" s="185"/>
      <c r="FF81" s="185"/>
      <c r="FG81" s="185"/>
      <c r="FH81" s="185"/>
      <c r="FI81" s="185"/>
      <c r="FJ81" s="185"/>
      <c r="FK81" s="185"/>
      <c r="FL81" s="185"/>
      <c r="FM81" s="185"/>
      <c r="FN81" s="185"/>
      <c r="FO81" s="185"/>
      <c r="FP81" s="185"/>
      <c r="FQ81" s="185"/>
      <c r="FR81" s="185"/>
      <c r="FS81" s="185"/>
      <c r="FT81" s="185"/>
      <c r="FU81" s="185"/>
      <c r="FV81" s="185"/>
      <c r="FW81" s="185"/>
      <c r="FX81" s="185"/>
      <c r="FY81" s="185"/>
      <c r="FZ81" s="185"/>
      <c r="GA81" s="185"/>
      <c r="GB81" s="185"/>
      <c r="GC81" s="185"/>
      <c r="GD81" s="185"/>
      <c r="GE81" s="185"/>
      <c r="GF81" s="185"/>
      <c r="GG81" s="185"/>
      <c r="GH81" s="185"/>
      <c r="GI81" s="185"/>
      <c r="GJ81" s="185"/>
      <c r="GK81" s="185"/>
      <c r="GL81" s="185"/>
      <c r="GM81" s="185"/>
      <c r="GN81" s="185"/>
      <c r="GO81" s="185"/>
      <c r="GP81" s="185"/>
      <c r="GQ81" s="185"/>
      <c r="GR81" s="185"/>
      <c r="GS81" s="185"/>
      <c r="GT81" s="185"/>
      <c r="GU81" s="185"/>
      <c r="GV81" s="185"/>
      <c r="GW81" s="185"/>
      <c r="GX81" s="185"/>
      <c r="GY81" s="185"/>
      <c r="GZ81" s="185"/>
      <c r="HA81" s="185"/>
      <c r="HB81" s="185"/>
      <c r="HC81" s="185"/>
      <c r="HD81" s="185"/>
      <c r="HE81" s="185"/>
      <c r="HF81" s="185"/>
      <c r="HG81" s="185"/>
      <c r="HH81" s="185"/>
      <c r="HI81" s="185"/>
      <c r="HJ81" s="185"/>
      <c r="HK81" s="185"/>
      <c r="HL81" s="185"/>
      <c r="HM81" s="185"/>
      <c r="HN81" s="185"/>
      <c r="HO81" s="185"/>
      <c r="HP81" s="185"/>
      <c r="HQ81" s="185"/>
      <c r="HR81" s="185"/>
      <c r="HS81" s="185"/>
      <c r="HT81" s="185"/>
      <c r="HU81" s="185"/>
      <c r="HV81" s="185"/>
      <c r="HW81" s="185"/>
      <c r="HX81" s="185"/>
      <c r="HY81" s="185"/>
      <c r="HZ81" s="185"/>
      <c r="IA81" s="185"/>
      <c r="IB81" s="185"/>
      <c r="IC81" s="185"/>
      <c r="ID81" s="185"/>
      <c r="IE81" s="185"/>
      <c r="IF81" s="185"/>
      <c r="IG81" s="185"/>
      <c r="IH81" s="185"/>
      <c r="II81" s="185"/>
      <c r="IJ81" s="185"/>
      <c r="IK81" s="185"/>
      <c r="IL81" s="185"/>
      <c r="IM81" s="185"/>
      <c r="IN81" s="185"/>
      <c r="IO81" s="185"/>
      <c r="IP81" s="185"/>
      <c r="IQ81" s="185"/>
      <c r="IR81" s="185"/>
      <c r="IS81" s="185"/>
      <c r="IT81" s="185"/>
      <c r="IU81" s="185"/>
      <c r="IV81" s="185"/>
      <c r="IW81" s="185"/>
      <c r="IX81" s="185"/>
      <c r="IY81" s="185"/>
      <c r="IZ81" s="185"/>
      <c r="JA81" s="185"/>
      <c r="JB81" s="185"/>
      <c r="JC81" s="185"/>
      <c r="JD81" s="185"/>
      <c r="JE81" s="185"/>
      <c r="JF81" s="185"/>
      <c r="JG81" s="185"/>
      <c r="JH81" s="185"/>
      <c r="JI81" s="185"/>
      <c r="JJ81" s="185"/>
      <c r="JK81" s="185"/>
      <c r="JL81" s="185"/>
      <c r="JM81" s="185"/>
      <c r="JN81" s="185"/>
      <c r="JO81" s="185"/>
      <c r="JP81" s="185"/>
      <c r="JQ81" s="185"/>
      <c r="JR81" s="185"/>
      <c r="JS81" s="185"/>
      <c r="JT81" s="185"/>
      <c r="JU81" s="185"/>
      <c r="JV81" s="185"/>
      <c r="JW81" s="185"/>
      <c r="JX81" s="185"/>
      <c r="JY81" s="185"/>
      <c r="JZ81" s="185"/>
      <c r="KA81" s="185"/>
      <c r="KB81" s="185"/>
      <c r="KC81" s="185"/>
      <c r="KD81" s="185"/>
      <c r="KE81" s="185"/>
      <c r="KF81" s="185"/>
      <c r="KG81" s="185"/>
      <c r="KH81" s="185"/>
      <c r="KI81" s="185"/>
      <c r="KJ81" s="185"/>
      <c r="KK81" s="185"/>
      <c r="KL81" s="185"/>
      <c r="KM81" s="185"/>
      <c r="KN81" s="185"/>
      <c r="KO81" s="185"/>
      <c r="KP81" s="185"/>
      <c r="KQ81" s="185"/>
      <c r="KR81" s="185"/>
      <c r="KS81" s="185"/>
      <c r="KT81" s="185"/>
      <c r="KU81" s="185"/>
      <c r="KV81" s="185"/>
      <c r="KW81" s="185"/>
      <c r="KX81" s="185"/>
      <c r="KY81" s="185"/>
      <c r="KZ81" s="185"/>
      <c r="LA81" s="185"/>
      <c r="LB81" s="185"/>
      <c r="LC81" s="185"/>
      <c r="LD81" s="185"/>
      <c r="LE81" s="185"/>
      <c r="LF81" s="185"/>
      <c r="LG81" s="185"/>
      <c r="LH81" s="185"/>
      <c r="LI81" s="185"/>
      <c r="LJ81" s="185"/>
      <c r="LK81" s="185"/>
      <c r="LL81" s="185"/>
      <c r="LM81" s="185"/>
      <c r="LN81" s="185"/>
      <c r="LO81" s="185"/>
      <c r="LP81" s="185"/>
      <c r="LQ81" s="185"/>
      <c r="LR81" s="185"/>
      <c r="LS81" s="185"/>
      <c r="LT81" s="185"/>
      <c r="LU81" s="185"/>
      <c r="LV81" s="185"/>
      <c r="LW81" s="185"/>
      <c r="LX81" s="185"/>
      <c r="LY81" s="185"/>
      <c r="LZ81" s="185"/>
      <c r="MA81" s="185"/>
      <c r="MB81" s="185"/>
      <c r="MC81" s="185"/>
      <c r="MD81" s="185"/>
      <c r="ME81" s="185"/>
      <c r="MF81" s="185"/>
      <c r="MG81" s="185"/>
      <c r="MH81" s="185"/>
      <c r="MI81" s="185"/>
      <c r="MJ81" s="185"/>
      <c r="MK81" s="185"/>
      <c r="ML81" s="185"/>
      <c r="MM81" s="185"/>
      <c r="MN81" s="185"/>
      <c r="MO81" s="185"/>
      <c r="MP81" s="185"/>
      <c r="MQ81" s="185"/>
      <c r="MR81" s="185"/>
      <c r="MS81" s="185"/>
      <c r="MT81" s="185"/>
      <c r="MU81" s="185"/>
      <c r="MV81" s="185"/>
      <c r="MW81" s="185"/>
      <c r="MX81" s="185"/>
      <c r="MY81" s="185"/>
      <c r="MZ81" s="185"/>
      <c r="NA81" s="185"/>
      <c r="NB81" s="185"/>
      <c r="NC81" s="185"/>
      <c r="ND81" s="185"/>
      <c r="NE81" s="185"/>
      <c r="NF81" s="185"/>
      <c r="NG81" s="185"/>
      <c r="NH81" s="185"/>
      <c r="NI81" s="185"/>
      <c r="NJ81" s="185"/>
      <c r="NK81" s="185"/>
      <c r="NL81" s="185"/>
      <c r="NM81" s="185"/>
      <c r="NN81" s="185"/>
      <c r="NO81" s="185"/>
    </row>
    <row r="82" ht="19.5" customHeight="1">
      <c r="A82" s="185"/>
      <c r="B82" s="185"/>
      <c r="C82" s="249" t="s">
        <v>308</v>
      </c>
      <c r="D82" s="252">
        <f>D79/D81</f>
        <v>2.261279108</v>
      </c>
      <c r="E82" s="185" t="b">
        <f t="array" ref="E82">D82=INDEX($J55:$CV55,MATCH(D$76,$J$42:$CV$42,0))</f>
        <v>0</v>
      </c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  <c r="BM82" s="185"/>
      <c r="BN82" s="185"/>
      <c r="BO82" s="185"/>
      <c r="BP82" s="185"/>
      <c r="BQ82" s="185"/>
      <c r="BR82" s="185"/>
      <c r="BS82" s="185"/>
      <c r="BT82" s="185"/>
      <c r="BU82" s="185"/>
      <c r="BV82" s="185"/>
      <c r="BW82" s="185"/>
      <c r="BX82" s="185"/>
      <c r="BY82" s="185"/>
      <c r="BZ82" s="185"/>
      <c r="CA82" s="185"/>
      <c r="CB82" s="185"/>
      <c r="CC82" s="185"/>
      <c r="CD82" s="185"/>
      <c r="CE82" s="185"/>
      <c r="CF82" s="185"/>
      <c r="CG82" s="185"/>
      <c r="CH82" s="185"/>
      <c r="CI82" s="185"/>
      <c r="CJ82" s="185"/>
      <c r="CK82" s="185"/>
      <c r="CL82" s="185"/>
      <c r="CM82" s="185"/>
      <c r="CN82" s="185"/>
      <c r="CO82" s="185"/>
      <c r="CP82" s="185"/>
      <c r="CQ82" s="185"/>
      <c r="CR82" s="185"/>
      <c r="CS82" s="185"/>
      <c r="CT82" s="185"/>
      <c r="CU82" s="185"/>
      <c r="CV82" s="185"/>
      <c r="CW82" s="185"/>
      <c r="CX82" s="185"/>
      <c r="CY82" s="185"/>
      <c r="CZ82" s="185"/>
      <c r="DA82" s="185"/>
      <c r="DB82" s="185"/>
      <c r="DC82" s="185"/>
      <c r="DD82" s="185"/>
      <c r="DE82" s="185"/>
      <c r="DF82" s="185"/>
      <c r="DG82" s="185"/>
      <c r="DH82" s="185"/>
      <c r="DI82" s="185"/>
      <c r="DJ82" s="185"/>
      <c r="DK82" s="185"/>
      <c r="DL82" s="185"/>
      <c r="DM82" s="185"/>
      <c r="DN82" s="185"/>
      <c r="DO82" s="185"/>
      <c r="DP82" s="185"/>
      <c r="DQ82" s="185"/>
      <c r="DR82" s="185"/>
      <c r="DS82" s="185"/>
      <c r="DT82" s="185"/>
      <c r="DU82" s="185"/>
      <c r="DV82" s="185"/>
      <c r="DW82" s="185"/>
      <c r="DX82" s="185"/>
      <c r="DY82" s="185"/>
      <c r="DZ82" s="185"/>
      <c r="EA82" s="185"/>
      <c r="EB82" s="185"/>
      <c r="EC82" s="185"/>
      <c r="ED82" s="185"/>
      <c r="EE82" s="185"/>
      <c r="EF82" s="185"/>
      <c r="EG82" s="185"/>
      <c r="EH82" s="185"/>
      <c r="EI82" s="185"/>
      <c r="EJ82" s="185"/>
      <c r="EK82" s="185"/>
      <c r="EL82" s="185"/>
      <c r="EM82" s="185"/>
      <c r="EN82" s="185"/>
      <c r="EO82" s="185"/>
      <c r="EP82" s="185"/>
      <c r="EQ82" s="185"/>
      <c r="ER82" s="185"/>
      <c r="ES82" s="185"/>
      <c r="ET82" s="185"/>
      <c r="EU82" s="185"/>
      <c r="EV82" s="185"/>
      <c r="EW82" s="185"/>
      <c r="EX82" s="185"/>
      <c r="EY82" s="185"/>
      <c r="EZ82" s="185"/>
      <c r="FA82" s="185"/>
      <c r="FB82" s="185"/>
      <c r="FC82" s="185"/>
      <c r="FD82" s="185"/>
      <c r="FE82" s="185"/>
      <c r="FF82" s="185"/>
      <c r="FG82" s="185"/>
      <c r="FH82" s="185"/>
      <c r="FI82" s="185"/>
      <c r="FJ82" s="185"/>
      <c r="FK82" s="185"/>
      <c r="FL82" s="185"/>
      <c r="FM82" s="185"/>
      <c r="FN82" s="185"/>
      <c r="FO82" s="185"/>
      <c r="FP82" s="185"/>
      <c r="FQ82" s="185"/>
      <c r="FR82" s="185"/>
      <c r="FS82" s="185"/>
      <c r="FT82" s="185"/>
      <c r="FU82" s="185"/>
      <c r="FV82" s="185"/>
      <c r="FW82" s="185"/>
      <c r="FX82" s="185"/>
      <c r="FY82" s="185"/>
      <c r="FZ82" s="185"/>
      <c r="GA82" s="185"/>
      <c r="GB82" s="185"/>
      <c r="GC82" s="185"/>
      <c r="GD82" s="185"/>
      <c r="GE82" s="185"/>
      <c r="GF82" s="185"/>
      <c r="GG82" s="185"/>
      <c r="GH82" s="185"/>
      <c r="GI82" s="185"/>
      <c r="GJ82" s="185"/>
      <c r="GK82" s="185"/>
      <c r="GL82" s="185"/>
      <c r="GM82" s="185"/>
      <c r="GN82" s="185"/>
      <c r="GO82" s="185"/>
      <c r="GP82" s="185"/>
      <c r="GQ82" s="185"/>
      <c r="GR82" s="185"/>
      <c r="GS82" s="185"/>
      <c r="GT82" s="185"/>
      <c r="GU82" s="185"/>
      <c r="GV82" s="185"/>
      <c r="GW82" s="185"/>
      <c r="GX82" s="185"/>
      <c r="GY82" s="185"/>
      <c r="GZ82" s="185"/>
      <c r="HA82" s="185"/>
      <c r="HB82" s="185"/>
      <c r="HC82" s="185"/>
      <c r="HD82" s="185"/>
      <c r="HE82" s="185"/>
      <c r="HF82" s="185"/>
      <c r="HG82" s="185"/>
      <c r="HH82" s="185"/>
      <c r="HI82" s="185"/>
      <c r="HJ82" s="185"/>
      <c r="HK82" s="185"/>
      <c r="HL82" s="185"/>
      <c r="HM82" s="185"/>
      <c r="HN82" s="185"/>
      <c r="HO82" s="185"/>
      <c r="HP82" s="185"/>
      <c r="HQ82" s="185"/>
      <c r="HR82" s="185"/>
      <c r="HS82" s="185"/>
      <c r="HT82" s="185"/>
      <c r="HU82" s="185"/>
      <c r="HV82" s="185"/>
      <c r="HW82" s="185"/>
      <c r="HX82" s="185"/>
      <c r="HY82" s="185"/>
      <c r="HZ82" s="185"/>
      <c r="IA82" s="185"/>
      <c r="IB82" s="185"/>
      <c r="IC82" s="185"/>
      <c r="ID82" s="185"/>
      <c r="IE82" s="185"/>
      <c r="IF82" s="185"/>
      <c r="IG82" s="185"/>
      <c r="IH82" s="185"/>
      <c r="II82" s="185"/>
      <c r="IJ82" s="185"/>
      <c r="IK82" s="185"/>
      <c r="IL82" s="185"/>
      <c r="IM82" s="185"/>
      <c r="IN82" s="185"/>
      <c r="IO82" s="185"/>
      <c r="IP82" s="185"/>
      <c r="IQ82" s="185"/>
      <c r="IR82" s="185"/>
      <c r="IS82" s="185"/>
      <c r="IT82" s="185"/>
      <c r="IU82" s="185"/>
      <c r="IV82" s="185"/>
      <c r="IW82" s="185"/>
      <c r="IX82" s="185"/>
      <c r="IY82" s="185"/>
      <c r="IZ82" s="185"/>
      <c r="JA82" s="185"/>
      <c r="JB82" s="185"/>
      <c r="JC82" s="185"/>
      <c r="JD82" s="185"/>
      <c r="JE82" s="185"/>
      <c r="JF82" s="185"/>
      <c r="JG82" s="185"/>
      <c r="JH82" s="185"/>
      <c r="JI82" s="185"/>
      <c r="JJ82" s="185"/>
      <c r="JK82" s="185"/>
      <c r="JL82" s="185"/>
      <c r="JM82" s="185"/>
      <c r="JN82" s="185"/>
      <c r="JO82" s="185"/>
      <c r="JP82" s="185"/>
      <c r="JQ82" s="185"/>
      <c r="JR82" s="185"/>
      <c r="JS82" s="185"/>
      <c r="JT82" s="185"/>
      <c r="JU82" s="185"/>
      <c r="JV82" s="185"/>
      <c r="JW82" s="185"/>
      <c r="JX82" s="185"/>
      <c r="JY82" s="185"/>
      <c r="JZ82" s="185"/>
      <c r="KA82" s="185"/>
      <c r="KB82" s="185"/>
      <c r="KC82" s="185"/>
      <c r="KD82" s="185"/>
      <c r="KE82" s="185"/>
      <c r="KF82" s="185"/>
      <c r="KG82" s="185"/>
      <c r="KH82" s="185"/>
      <c r="KI82" s="185"/>
      <c r="KJ82" s="185"/>
      <c r="KK82" s="185"/>
      <c r="KL82" s="185"/>
      <c r="KM82" s="185"/>
      <c r="KN82" s="185"/>
      <c r="KO82" s="185"/>
      <c r="KP82" s="185"/>
      <c r="KQ82" s="185"/>
      <c r="KR82" s="185"/>
      <c r="KS82" s="185"/>
      <c r="KT82" s="185"/>
      <c r="KU82" s="185"/>
      <c r="KV82" s="185"/>
      <c r="KW82" s="185"/>
      <c r="KX82" s="185"/>
      <c r="KY82" s="185"/>
      <c r="KZ82" s="185"/>
      <c r="LA82" s="185"/>
      <c r="LB82" s="185"/>
      <c r="LC82" s="185"/>
      <c r="LD82" s="185"/>
      <c r="LE82" s="185"/>
      <c r="LF82" s="185"/>
      <c r="LG82" s="185"/>
      <c r="LH82" s="185"/>
      <c r="LI82" s="185"/>
      <c r="LJ82" s="185"/>
      <c r="LK82" s="185"/>
      <c r="LL82" s="185"/>
      <c r="LM82" s="185"/>
      <c r="LN82" s="185"/>
      <c r="LO82" s="185"/>
      <c r="LP82" s="185"/>
      <c r="LQ82" s="185"/>
      <c r="LR82" s="185"/>
      <c r="LS82" s="185"/>
      <c r="LT82" s="185"/>
      <c r="LU82" s="185"/>
      <c r="LV82" s="185"/>
      <c r="LW82" s="185"/>
      <c r="LX82" s="185"/>
      <c r="LY82" s="185"/>
      <c r="LZ82" s="185"/>
      <c r="MA82" s="185"/>
      <c r="MB82" s="185"/>
      <c r="MC82" s="185"/>
      <c r="MD82" s="185"/>
      <c r="ME82" s="185"/>
      <c r="MF82" s="185"/>
      <c r="MG82" s="185"/>
      <c r="MH82" s="185"/>
      <c r="MI82" s="185"/>
      <c r="MJ82" s="185"/>
      <c r="MK82" s="185"/>
      <c r="ML82" s="185"/>
      <c r="MM82" s="185"/>
      <c r="MN82" s="185"/>
      <c r="MO82" s="185"/>
      <c r="MP82" s="185"/>
      <c r="MQ82" s="185"/>
      <c r="MR82" s="185"/>
      <c r="MS82" s="185"/>
      <c r="MT82" s="185"/>
      <c r="MU82" s="185"/>
      <c r="MV82" s="185"/>
      <c r="MW82" s="185"/>
      <c r="MX82" s="185"/>
      <c r="MY82" s="185"/>
      <c r="MZ82" s="185"/>
      <c r="NA82" s="185"/>
      <c r="NB82" s="185"/>
      <c r="NC82" s="185"/>
      <c r="ND82" s="185"/>
      <c r="NE82" s="185"/>
      <c r="NF82" s="185"/>
      <c r="NG82" s="185"/>
      <c r="NH82" s="185"/>
      <c r="NI82" s="185"/>
      <c r="NJ82" s="185"/>
      <c r="NK82" s="185"/>
      <c r="NL82" s="185"/>
      <c r="NM82" s="185"/>
      <c r="NN82" s="185"/>
      <c r="NO82" s="185"/>
    </row>
    <row r="83" ht="19.5" customHeight="1">
      <c r="A83" s="185"/>
      <c r="B83" s="185"/>
      <c r="C83" s="216"/>
      <c r="D83" s="253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  <c r="BM83" s="185"/>
      <c r="BN83" s="185"/>
      <c r="BO83" s="185"/>
      <c r="BP83" s="185"/>
      <c r="BQ83" s="185"/>
      <c r="BR83" s="185"/>
      <c r="BS83" s="185"/>
      <c r="BT83" s="185"/>
      <c r="BU83" s="185"/>
      <c r="BV83" s="185"/>
      <c r="BW83" s="185"/>
      <c r="BX83" s="185"/>
      <c r="BY83" s="185"/>
      <c r="BZ83" s="185"/>
      <c r="CA83" s="185"/>
      <c r="CB83" s="185"/>
      <c r="CC83" s="185"/>
      <c r="CD83" s="185"/>
      <c r="CE83" s="185"/>
      <c r="CF83" s="185"/>
      <c r="CG83" s="185"/>
      <c r="CH83" s="185"/>
      <c r="CI83" s="185"/>
      <c r="CJ83" s="185"/>
      <c r="CK83" s="185"/>
      <c r="CL83" s="185"/>
      <c r="CM83" s="185"/>
      <c r="CN83" s="185"/>
      <c r="CO83" s="185"/>
      <c r="CP83" s="185"/>
      <c r="CQ83" s="185"/>
      <c r="CR83" s="185"/>
      <c r="CS83" s="185"/>
      <c r="CT83" s="185"/>
      <c r="CU83" s="185"/>
      <c r="CV83" s="185"/>
      <c r="CW83" s="185"/>
      <c r="CX83" s="185"/>
      <c r="CY83" s="185"/>
      <c r="CZ83" s="185"/>
      <c r="DA83" s="185"/>
      <c r="DB83" s="185"/>
      <c r="DC83" s="185"/>
      <c r="DD83" s="185"/>
      <c r="DE83" s="185"/>
      <c r="DF83" s="185"/>
      <c r="DG83" s="185"/>
      <c r="DH83" s="185"/>
      <c r="DI83" s="185"/>
      <c r="DJ83" s="185"/>
      <c r="DK83" s="185"/>
      <c r="DL83" s="185"/>
      <c r="DM83" s="185"/>
      <c r="DN83" s="185"/>
      <c r="DO83" s="185"/>
      <c r="DP83" s="185"/>
      <c r="DQ83" s="185"/>
      <c r="DR83" s="185"/>
      <c r="DS83" s="185"/>
      <c r="DT83" s="185"/>
      <c r="DU83" s="185"/>
      <c r="DV83" s="185"/>
      <c r="DW83" s="185"/>
      <c r="DX83" s="185"/>
      <c r="DY83" s="185"/>
      <c r="DZ83" s="185"/>
      <c r="EA83" s="185"/>
      <c r="EB83" s="185"/>
      <c r="EC83" s="185"/>
      <c r="ED83" s="185"/>
      <c r="EE83" s="185"/>
      <c r="EF83" s="185"/>
      <c r="EG83" s="185"/>
      <c r="EH83" s="185"/>
      <c r="EI83" s="185"/>
      <c r="EJ83" s="185"/>
      <c r="EK83" s="185"/>
      <c r="EL83" s="185"/>
      <c r="EM83" s="185"/>
      <c r="EN83" s="185"/>
      <c r="EO83" s="185"/>
      <c r="EP83" s="185"/>
      <c r="EQ83" s="185"/>
      <c r="ER83" s="185"/>
      <c r="ES83" s="185"/>
      <c r="ET83" s="185"/>
      <c r="EU83" s="185"/>
      <c r="EV83" s="185"/>
      <c r="EW83" s="185"/>
      <c r="EX83" s="185"/>
      <c r="EY83" s="185"/>
      <c r="EZ83" s="185"/>
      <c r="FA83" s="185"/>
      <c r="FB83" s="185"/>
      <c r="FC83" s="185"/>
      <c r="FD83" s="185"/>
      <c r="FE83" s="185"/>
      <c r="FF83" s="185"/>
      <c r="FG83" s="185"/>
      <c r="FH83" s="185"/>
      <c r="FI83" s="185"/>
      <c r="FJ83" s="185"/>
      <c r="FK83" s="185"/>
      <c r="FL83" s="185"/>
      <c r="FM83" s="185"/>
      <c r="FN83" s="185"/>
      <c r="FO83" s="185"/>
      <c r="FP83" s="185"/>
      <c r="FQ83" s="185"/>
      <c r="FR83" s="185"/>
      <c r="FS83" s="185"/>
      <c r="FT83" s="185"/>
      <c r="FU83" s="185"/>
      <c r="FV83" s="185"/>
      <c r="FW83" s="185"/>
      <c r="FX83" s="185"/>
      <c r="FY83" s="185"/>
      <c r="FZ83" s="185"/>
      <c r="GA83" s="185"/>
      <c r="GB83" s="185"/>
      <c r="GC83" s="185"/>
      <c r="GD83" s="185"/>
      <c r="GE83" s="185"/>
      <c r="GF83" s="185"/>
      <c r="GG83" s="185"/>
      <c r="GH83" s="185"/>
      <c r="GI83" s="185"/>
      <c r="GJ83" s="185"/>
      <c r="GK83" s="185"/>
      <c r="GL83" s="185"/>
      <c r="GM83" s="185"/>
      <c r="GN83" s="185"/>
      <c r="GO83" s="185"/>
      <c r="GP83" s="185"/>
      <c r="GQ83" s="185"/>
      <c r="GR83" s="185"/>
      <c r="GS83" s="185"/>
      <c r="GT83" s="185"/>
      <c r="GU83" s="185"/>
      <c r="GV83" s="185"/>
      <c r="GW83" s="185"/>
      <c r="GX83" s="185"/>
      <c r="GY83" s="185"/>
      <c r="GZ83" s="185"/>
      <c r="HA83" s="185"/>
      <c r="HB83" s="185"/>
      <c r="HC83" s="185"/>
      <c r="HD83" s="185"/>
      <c r="HE83" s="185"/>
      <c r="HF83" s="185"/>
      <c r="HG83" s="185"/>
      <c r="HH83" s="185"/>
      <c r="HI83" s="185"/>
      <c r="HJ83" s="185"/>
      <c r="HK83" s="185"/>
      <c r="HL83" s="185"/>
      <c r="HM83" s="185"/>
      <c r="HN83" s="185"/>
      <c r="HO83" s="185"/>
      <c r="HP83" s="185"/>
      <c r="HQ83" s="185"/>
      <c r="HR83" s="185"/>
      <c r="HS83" s="185"/>
      <c r="HT83" s="185"/>
      <c r="HU83" s="185"/>
      <c r="HV83" s="185"/>
      <c r="HW83" s="185"/>
      <c r="HX83" s="185"/>
      <c r="HY83" s="185"/>
      <c r="HZ83" s="185"/>
      <c r="IA83" s="185"/>
      <c r="IB83" s="185"/>
      <c r="IC83" s="185"/>
      <c r="ID83" s="185"/>
      <c r="IE83" s="185"/>
      <c r="IF83" s="185"/>
      <c r="IG83" s="185"/>
      <c r="IH83" s="185"/>
      <c r="II83" s="185"/>
      <c r="IJ83" s="185"/>
      <c r="IK83" s="185"/>
      <c r="IL83" s="185"/>
      <c r="IM83" s="185"/>
      <c r="IN83" s="185"/>
      <c r="IO83" s="185"/>
      <c r="IP83" s="185"/>
      <c r="IQ83" s="185"/>
      <c r="IR83" s="185"/>
      <c r="IS83" s="185"/>
      <c r="IT83" s="185"/>
      <c r="IU83" s="185"/>
      <c r="IV83" s="185"/>
      <c r="IW83" s="185"/>
      <c r="IX83" s="185"/>
      <c r="IY83" s="185"/>
      <c r="IZ83" s="185"/>
      <c r="JA83" s="185"/>
      <c r="JB83" s="185"/>
      <c r="JC83" s="185"/>
      <c r="JD83" s="185"/>
      <c r="JE83" s="185"/>
      <c r="JF83" s="185"/>
      <c r="JG83" s="185"/>
      <c r="JH83" s="185"/>
      <c r="JI83" s="185"/>
      <c r="JJ83" s="185"/>
      <c r="JK83" s="185"/>
      <c r="JL83" s="185"/>
      <c r="JM83" s="185"/>
      <c r="JN83" s="185"/>
      <c r="JO83" s="185"/>
      <c r="JP83" s="185"/>
      <c r="JQ83" s="185"/>
      <c r="JR83" s="185"/>
      <c r="JS83" s="185"/>
      <c r="JT83" s="185"/>
      <c r="JU83" s="185"/>
      <c r="JV83" s="185"/>
      <c r="JW83" s="185"/>
      <c r="JX83" s="185"/>
      <c r="JY83" s="185"/>
      <c r="JZ83" s="185"/>
      <c r="KA83" s="185"/>
      <c r="KB83" s="185"/>
      <c r="KC83" s="185"/>
      <c r="KD83" s="185"/>
      <c r="KE83" s="185"/>
      <c r="KF83" s="185"/>
      <c r="KG83" s="185"/>
      <c r="KH83" s="185"/>
      <c r="KI83" s="185"/>
      <c r="KJ83" s="185"/>
      <c r="KK83" s="185"/>
      <c r="KL83" s="185"/>
      <c r="KM83" s="185"/>
      <c r="KN83" s="185"/>
      <c r="KO83" s="185"/>
      <c r="KP83" s="185"/>
      <c r="KQ83" s="185"/>
      <c r="KR83" s="185"/>
      <c r="KS83" s="185"/>
      <c r="KT83" s="185"/>
      <c r="KU83" s="185"/>
      <c r="KV83" s="185"/>
      <c r="KW83" s="185"/>
      <c r="KX83" s="185"/>
      <c r="KY83" s="185"/>
      <c r="KZ83" s="185"/>
      <c r="LA83" s="185"/>
      <c r="LB83" s="185"/>
      <c r="LC83" s="185"/>
      <c r="LD83" s="185"/>
      <c r="LE83" s="185"/>
      <c r="LF83" s="185"/>
      <c r="LG83" s="185"/>
      <c r="LH83" s="185"/>
      <c r="LI83" s="185"/>
      <c r="LJ83" s="185"/>
      <c r="LK83" s="185"/>
      <c r="LL83" s="185"/>
      <c r="LM83" s="185"/>
      <c r="LN83" s="185"/>
      <c r="LO83" s="185"/>
      <c r="LP83" s="185"/>
      <c r="LQ83" s="185"/>
      <c r="LR83" s="185"/>
      <c r="LS83" s="185"/>
      <c r="LT83" s="185"/>
      <c r="LU83" s="185"/>
      <c r="LV83" s="185"/>
      <c r="LW83" s="185"/>
      <c r="LX83" s="185"/>
      <c r="LY83" s="185"/>
      <c r="LZ83" s="185"/>
      <c r="MA83" s="185"/>
      <c r="MB83" s="185"/>
      <c r="MC83" s="185"/>
      <c r="MD83" s="185"/>
      <c r="ME83" s="185"/>
      <c r="MF83" s="185"/>
      <c r="MG83" s="185"/>
      <c r="MH83" s="185"/>
      <c r="MI83" s="185"/>
      <c r="MJ83" s="185"/>
      <c r="MK83" s="185"/>
      <c r="ML83" s="185"/>
      <c r="MM83" s="185"/>
      <c r="MN83" s="185"/>
      <c r="MO83" s="185"/>
      <c r="MP83" s="185"/>
      <c r="MQ83" s="185"/>
      <c r="MR83" s="185"/>
      <c r="MS83" s="185"/>
      <c r="MT83" s="185"/>
      <c r="MU83" s="185"/>
      <c r="MV83" s="185"/>
      <c r="MW83" s="185"/>
      <c r="MX83" s="185"/>
      <c r="MY83" s="185"/>
      <c r="MZ83" s="185"/>
      <c r="NA83" s="185"/>
      <c r="NB83" s="185"/>
      <c r="NC83" s="185"/>
      <c r="ND83" s="185"/>
      <c r="NE83" s="185"/>
      <c r="NF83" s="185"/>
      <c r="NG83" s="185"/>
      <c r="NH83" s="185"/>
      <c r="NI83" s="185"/>
      <c r="NJ83" s="185"/>
      <c r="NK83" s="185"/>
      <c r="NL83" s="185"/>
      <c r="NM83" s="185"/>
      <c r="NN83" s="185"/>
      <c r="NO83" s="185"/>
    </row>
    <row r="84" ht="19.5" customHeight="1">
      <c r="A84" s="185"/>
      <c r="B84" s="185"/>
      <c r="C84" s="216" t="s">
        <v>283</v>
      </c>
      <c r="D84" s="246">
        <f t="array" ref="D84">INDEX($J44:$CV44,MATCH(D$76,$J$42:$CV$42,0))</f>
        <v>23187000</v>
      </c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185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  <c r="BM84" s="185"/>
      <c r="BN84" s="185"/>
      <c r="BO84" s="185"/>
      <c r="BP84" s="185"/>
      <c r="BQ84" s="185"/>
      <c r="BR84" s="185"/>
      <c r="BS84" s="185"/>
      <c r="BT84" s="185"/>
      <c r="BU84" s="185"/>
      <c r="BV84" s="185"/>
      <c r="BW84" s="185"/>
      <c r="BX84" s="185"/>
      <c r="BY84" s="185"/>
      <c r="BZ84" s="185"/>
      <c r="CA84" s="185"/>
      <c r="CB84" s="185"/>
      <c r="CC84" s="185"/>
      <c r="CD84" s="185"/>
      <c r="CE84" s="185"/>
      <c r="CF84" s="185"/>
      <c r="CG84" s="185"/>
      <c r="CH84" s="185"/>
      <c r="CI84" s="185"/>
      <c r="CJ84" s="185"/>
      <c r="CK84" s="185"/>
      <c r="CL84" s="185"/>
      <c r="CM84" s="185"/>
      <c r="CN84" s="185"/>
      <c r="CO84" s="185"/>
      <c r="CP84" s="185"/>
      <c r="CQ84" s="185"/>
      <c r="CR84" s="185"/>
      <c r="CS84" s="185"/>
      <c r="CT84" s="185"/>
      <c r="CU84" s="185"/>
      <c r="CV84" s="185"/>
      <c r="CW84" s="185"/>
      <c r="CX84" s="185"/>
      <c r="CY84" s="185"/>
      <c r="CZ84" s="185"/>
      <c r="DA84" s="185"/>
      <c r="DB84" s="185"/>
      <c r="DC84" s="185"/>
      <c r="DD84" s="185"/>
      <c r="DE84" s="185"/>
      <c r="DF84" s="185"/>
      <c r="DG84" s="185"/>
      <c r="DH84" s="185"/>
      <c r="DI84" s="185"/>
      <c r="DJ84" s="185"/>
      <c r="DK84" s="185"/>
      <c r="DL84" s="185"/>
      <c r="DM84" s="185"/>
      <c r="DN84" s="185"/>
      <c r="DO84" s="185"/>
      <c r="DP84" s="185"/>
      <c r="DQ84" s="185"/>
      <c r="DR84" s="185"/>
      <c r="DS84" s="185"/>
      <c r="DT84" s="185"/>
      <c r="DU84" s="185"/>
      <c r="DV84" s="185"/>
      <c r="DW84" s="185"/>
      <c r="DX84" s="185"/>
      <c r="DY84" s="185"/>
      <c r="DZ84" s="185"/>
      <c r="EA84" s="185"/>
      <c r="EB84" s="185"/>
      <c r="EC84" s="185"/>
      <c r="ED84" s="185"/>
      <c r="EE84" s="185"/>
      <c r="EF84" s="185"/>
      <c r="EG84" s="185"/>
      <c r="EH84" s="185"/>
      <c r="EI84" s="185"/>
      <c r="EJ84" s="185"/>
      <c r="EK84" s="185"/>
      <c r="EL84" s="185"/>
      <c r="EM84" s="185"/>
      <c r="EN84" s="185"/>
      <c r="EO84" s="185"/>
      <c r="EP84" s="185"/>
      <c r="EQ84" s="185"/>
      <c r="ER84" s="185"/>
      <c r="ES84" s="185"/>
      <c r="ET84" s="185"/>
      <c r="EU84" s="185"/>
      <c r="EV84" s="185"/>
      <c r="EW84" s="185"/>
      <c r="EX84" s="185"/>
      <c r="EY84" s="185"/>
      <c r="EZ84" s="185"/>
      <c r="FA84" s="185"/>
      <c r="FB84" s="185"/>
      <c r="FC84" s="185"/>
      <c r="FD84" s="185"/>
      <c r="FE84" s="185"/>
      <c r="FF84" s="185"/>
      <c r="FG84" s="185"/>
      <c r="FH84" s="185"/>
      <c r="FI84" s="185"/>
      <c r="FJ84" s="185"/>
      <c r="FK84" s="185"/>
      <c r="FL84" s="185"/>
      <c r="FM84" s="185"/>
      <c r="FN84" s="185"/>
      <c r="FO84" s="185"/>
      <c r="FP84" s="185"/>
      <c r="FQ84" s="185"/>
      <c r="FR84" s="185"/>
      <c r="FS84" s="185"/>
      <c r="FT84" s="185"/>
      <c r="FU84" s="185"/>
      <c r="FV84" s="185"/>
      <c r="FW84" s="185"/>
      <c r="FX84" s="185"/>
      <c r="FY84" s="185"/>
      <c r="FZ84" s="185"/>
      <c r="GA84" s="185"/>
      <c r="GB84" s="185"/>
      <c r="GC84" s="185"/>
      <c r="GD84" s="185"/>
      <c r="GE84" s="185"/>
      <c r="GF84" s="185"/>
      <c r="GG84" s="185"/>
      <c r="GH84" s="185"/>
      <c r="GI84" s="185"/>
      <c r="GJ84" s="185"/>
      <c r="GK84" s="185"/>
      <c r="GL84" s="185"/>
      <c r="GM84" s="185"/>
      <c r="GN84" s="185"/>
      <c r="GO84" s="185"/>
      <c r="GP84" s="185"/>
      <c r="GQ84" s="185"/>
      <c r="GR84" s="185"/>
      <c r="GS84" s="185"/>
      <c r="GT84" s="185"/>
      <c r="GU84" s="185"/>
      <c r="GV84" s="185"/>
      <c r="GW84" s="185"/>
      <c r="GX84" s="185"/>
      <c r="GY84" s="185"/>
      <c r="GZ84" s="185"/>
      <c r="HA84" s="185"/>
      <c r="HB84" s="185"/>
      <c r="HC84" s="185"/>
      <c r="HD84" s="185"/>
      <c r="HE84" s="185"/>
      <c r="HF84" s="185"/>
      <c r="HG84" s="185"/>
      <c r="HH84" s="185"/>
      <c r="HI84" s="185"/>
      <c r="HJ84" s="185"/>
      <c r="HK84" s="185"/>
      <c r="HL84" s="185"/>
      <c r="HM84" s="185"/>
      <c r="HN84" s="185"/>
      <c r="HO84" s="185"/>
      <c r="HP84" s="185"/>
      <c r="HQ84" s="185"/>
      <c r="HR84" s="185"/>
      <c r="HS84" s="185"/>
      <c r="HT84" s="185"/>
      <c r="HU84" s="185"/>
      <c r="HV84" s="185"/>
      <c r="HW84" s="185"/>
      <c r="HX84" s="185"/>
      <c r="HY84" s="185"/>
      <c r="HZ84" s="185"/>
      <c r="IA84" s="185"/>
      <c r="IB84" s="185"/>
      <c r="IC84" s="185"/>
      <c r="ID84" s="185"/>
      <c r="IE84" s="185"/>
      <c r="IF84" s="185"/>
      <c r="IG84" s="185"/>
      <c r="IH84" s="185"/>
      <c r="II84" s="185"/>
      <c r="IJ84" s="185"/>
      <c r="IK84" s="185"/>
      <c r="IL84" s="185"/>
      <c r="IM84" s="185"/>
      <c r="IN84" s="185"/>
      <c r="IO84" s="185"/>
      <c r="IP84" s="185"/>
      <c r="IQ84" s="185"/>
      <c r="IR84" s="185"/>
      <c r="IS84" s="185"/>
      <c r="IT84" s="185"/>
      <c r="IU84" s="185"/>
      <c r="IV84" s="185"/>
      <c r="IW84" s="185"/>
      <c r="IX84" s="185"/>
      <c r="IY84" s="185"/>
      <c r="IZ84" s="185"/>
      <c r="JA84" s="185"/>
      <c r="JB84" s="185"/>
      <c r="JC84" s="185"/>
      <c r="JD84" s="185"/>
      <c r="JE84" s="185"/>
      <c r="JF84" s="185"/>
      <c r="JG84" s="185"/>
      <c r="JH84" s="185"/>
      <c r="JI84" s="185"/>
      <c r="JJ84" s="185"/>
      <c r="JK84" s="185"/>
      <c r="JL84" s="185"/>
      <c r="JM84" s="185"/>
      <c r="JN84" s="185"/>
      <c r="JO84" s="185"/>
      <c r="JP84" s="185"/>
      <c r="JQ84" s="185"/>
      <c r="JR84" s="185"/>
      <c r="JS84" s="185"/>
      <c r="JT84" s="185"/>
      <c r="JU84" s="185"/>
      <c r="JV84" s="185"/>
      <c r="JW84" s="185"/>
      <c r="JX84" s="185"/>
      <c r="JY84" s="185"/>
      <c r="JZ84" s="185"/>
      <c r="KA84" s="185"/>
      <c r="KB84" s="185"/>
      <c r="KC84" s="185"/>
      <c r="KD84" s="185"/>
      <c r="KE84" s="185"/>
      <c r="KF84" s="185"/>
      <c r="KG84" s="185"/>
      <c r="KH84" s="185"/>
      <c r="KI84" s="185"/>
      <c r="KJ84" s="185"/>
      <c r="KK84" s="185"/>
      <c r="KL84" s="185"/>
      <c r="KM84" s="185"/>
      <c r="KN84" s="185"/>
      <c r="KO84" s="185"/>
      <c r="KP84" s="185"/>
      <c r="KQ84" s="185"/>
      <c r="KR84" s="185"/>
      <c r="KS84" s="185"/>
      <c r="KT84" s="185"/>
      <c r="KU84" s="185"/>
      <c r="KV84" s="185"/>
      <c r="KW84" s="185"/>
      <c r="KX84" s="185"/>
      <c r="KY84" s="185"/>
      <c r="KZ84" s="185"/>
      <c r="LA84" s="185"/>
      <c r="LB84" s="185"/>
      <c r="LC84" s="185"/>
      <c r="LD84" s="185"/>
      <c r="LE84" s="185"/>
      <c r="LF84" s="185"/>
      <c r="LG84" s="185"/>
      <c r="LH84" s="185"/>
      <c r="LI84" s="185"/>
      <c r="LJ84" s="185"/>
      <c r="LK84" s="185"/>
      <c r="LL84" s="185"/>
      <c r="LM84" s="185"/>
      <c r="LN84" s="185"/>
      <c r="LO84" s="185"/>
      <c r="LP84" s="185"/>
      <c r="LQ84" s="185"/>
      <c r="LR84" s="185"/>
      <c r="LS84" s="185"/>
      <c r="LT84" s="185"/>
      <c r="LU84" s="185"/>
      <c r="LV84" s="185"/>
      <c r="LW84" s="185"/>
      <c r="LX84" s="185"/>
      <c r="LY84" s="185"/>
      <c r="LZ84" s="185"/>
      <c r="MA84" s="185"/>
      <c r="MB84" s="185"/>
      <c r="MC84" s="185"/>
      <c r="MD84" s="185"/>
      <c r="ME84" s="185"/>
      <c r="MF84" s="185"/>
      <c r="MG84" s="185"/>
      <c r="MH84" s="185"/>
      <c r="MI84" s="185"/>
      <c r="MJ84" s="185"/>
      <c r="MK84" s="185"/>
      <c r="ML84" s="185"/>
      <c r="MM84" s="185"/>
      <c r="MN84" s="185"/>
      <c r="MO84" s="185"/>
      <c r="MP84" s="185"/>
      <c r="MQ84" s="185"/>
      <c r="MR84" s="185"/>
      <c r="MS84" s="185"/>
      <c r="MT84" s="185"/>
      <c r="MU84" s="185"/>
      <c r="MV84" s="185"/>
      <c r="MW84" s="185"/>
      <c r="MX84" s="185"/>
      <c r="MY84" s="185"/>
      <c r="MZ84" s="185"/>
      <c r="NA84" s="185"/>
      <c r="NB84" s="185"/>
      <c r="NC84" s="185"/>
      <c r="ND84" s="185"/>
      <c r="NE84" s="185"/>
      <c r="NF84" s="185"/>
      <c r="NG84" s="185"/>
      <c r="NH84" s="185"/>
      <c r="NI84" s="185"/>
      <c r="NJ84" s="185"/>
      <c r="NK84" s="185"/>
      <c r="NL84" s="185"/>
      <c r="NM84" s="185"/>
      <c r="NN84" s="185"/>
      <c r="NO84" s="185"/>
    </row>
    <row r="85" ht="19.5" customHeight="1">
      <c r="A85" s="185"/>
      <c r="B85" s="185"/>
      <c r="C85" s="249" t="s">
        <v>299</v>
      </c>
      <c r="D85" s="254">
        <f>D79/D84</f>
        <v>0.03824859391</v>
      </c>
      <c r="E85" s="185" t="b">
        <f t="array" ref="E85">D85=INDEX($J58:$CV58,MATCH(D$76,$J$42:$CV$42,0))</f>
        <v>1</v>
      </c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185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  <c r="BH85" s="185"/>
      <c r="BI85" s="185"/>
      <c r="BJ85" s="185"/>
      <c r="BK85" s="185"/>
      <c r="BL85" s="185"/>
      <c r="BM85" s="185"/>
      <c r="BN85" s="185"/>
      <c r="BO85" s="185"/>
      <c r="BP85" s="185"/>
      <c r="BQ85" s="185"/>
      <c r="BR85" s="185"/>
      <c r="BS85" s="185"/>
      <c r="BT85" s="185"/>
      <c r="BU85" s="185"/>
      <c r="BV85" s="185"/>
      <c r="BW85" s="185"/>
      <c r="BX85" s="185"/>
      <c r="BY85" s="185"/>
      <c r="BZ85" s="185"/>
      <c r="CA85" s="185"/>
      <c r="CB85" s="185"/>
      <c r="CC85" s="185"/>
      <c r="CD85" s="185"/>
      <c r="CE85" s="185"/>
      <c r="CF85" s="185"/>
      <c r="CG85" s="185"/>
      <c r="CH85" s="185"/>
      <c r="CI85" s="185"/>
      <c r="CJ85" s="185"/>
      <c r="CK85" s="185"/>
      <c r="CL85" s="185"/>
      <c r="CM85" s="185"/>
      <c r="CN85" s="185"/>
      <c r="CO85" s="185"/>
      <c r="CP85" s="185"/>
      <c r="CQ85" s="185"/>
      <c r="CR85" s="185"/>
      <c r="CS85" s="185"/>
      <c r="CT85" s="185"/>
      <c r="CU85" s="185"/>
      <c r="CV85" s="185"/>
      <c r="CW85" s="185"/>
      <c r="CX85" s="185"/>
      <c r="CY85" s="185"/>
      <c r="CZ85" s="185"/>
      <c r="DA85" s="185"/>
      <c r="DB85" s="185"/>
      <c r="DC85" s="185"/>
      <c r="DD85" s="185"/>
      <c r="DE85" s="185"/>
      <c r="DF85" s="185"/>
      <c r="DG85" s="185"/>
      <c r="DH85" s="185"/>
      <c r="DI85" s="185"/>
      <c r="DJ85" s="185"/>
      <c r="DK85" s="185"/>
      <c r="DL85" s="185"/>
      <c r="DM85" s="185"/>
      <c r="DN85" s="185"/>
      <c r="DO85" s="185"/>
      <c r="DP85" s="185"/>
      <c r="DQ85" s="185"/>
      <c r="DR85" s="185"/>
      <c r="DS85" s="185"/>
      <c r="DT85" s="185"/>
      <c r="DU85" s="185"/>
      <c r="DV85" s="185"/>
      <c r="DW85" s="185"/>
      <c r="DX85" s="185"/>
      <c r="DY85" s="185"/>
      <c r="DZ85" s="185"/>
      <c r="EA85" s="185"/>
      <c r="EB85" s="185"/>
      <c r="EC85" s="185"/>
      <c r="ED85" s="185"/>
      <c r="EE85" s="185"/>
      <c r="EF85" s="185"/>
      <c r="EG85" s="185"/>
      <c r="EH85" s="185"/>
      <c r="EI85" s="185"/>
      <c r="EJ85" s="185"/>
      <c r="EK85" s="185"/>
      <c r="EL85" s="185"/>
      <c r="EM85" s="185"/>
      <c r="EN85" s="185"/>
      <c r="EO85" s="185"/>
      <c r="EP85" s="185"/>
      <c r="EQ85" s="185"/>
      <c r="ER85" s="185"/>
      <c r="ES85" s="185"/>
      <c r="ET85" s="185"/>
      <c r="EU85" s="185"/>
      <c r="EV85" s="185"/>
      <c r="EW85" s="185"/>
      <c r="EX85" s="185"/>
      <c r="EY85" s="185"/>
      <c r="EZ85" s="185"/>
      <c r="FA85" s="185"/>
      <c r="FB85" s="185"/>
      <c r="FC85" s="185"/>
      <c r="FD85" s="185"/>
      <c r="FE85" s="185"/>
      <c r="FF85" s="185"/>
      <c r="FG85" s="185"/>
      <c r="FH85" s="185"/>
      <c r="FI85" s="185"/>
      <c r="FJ85" s="185"/>
      <c r="FK85" s="185"/>
      <c r="FL85" s="185"/>
      <c r="FM85" s="185"/>
      <c r="FN85" s="185"/>
      <c r="FO85" s="185"/>
      <c r="FP85" s="185"/>
      <c r="FQ85" s="185"/>
      <c r="FR85" s="185"/>
      <c r="FS85" s="185"/>
      <c r="FT85" s="185"/>
      <c r="FU85" s="185"/>
      <c r="FV85" s="185"/>
      <c r="FW85" s="185"/>
      <c r="FX85" s="185"/>
      <c r="FY85" s="185"/>
      <c r="FZ85" s="185"/>
      <c r="GA85" s="185"/>
      <c r="GB85" s="185"/>
      <c r="GC85" s="185"/>
      <c r="GD85" s="185"/>
      <c r="GE85" s="185"/>
      <c r="GF85" s="185"/>
      <c r="GG85" s="185"/>
      <c r="GH85" s="185"/>
      <c r="GI85" s="185"/>
      <c r="GJ85" s="185"/>
      <c r="GK85" s="185"/>
      <c r="GL85" s="185"/>
      <c r="GM85" s="185"/>
      <c r="GN85" s="185"/>
      <c r="GO85" s="185"/>
      <c r="GP85" s="185"/>
      <c r="GQ85" s="185"/>
      <c r="GR85" s="185"/>
      <c r="GS85" s="185"/>
      <c r="GT85" s="185"/>
      <c r="GU85" s="185"/>
      <c r="GV85" s="185"/>
      <c r="GW85" s="185"/>
      <c r="GX85" s="185"/>
      <c r="GY85" s="185"/>
      <c r="GZ85" s="185"/>
      <c r="HA85" s="185"/>
      <c r="HB85" s="185"/>
      <c r="HC85" s="185"/>
      <c r="HD85" s="185"/>
      <c r="HE85" s="185"/>
      <c r="HF85" s="185"/>
      <c r="HG85" s="185"/>
      <c r="HH85" s="185"/>
      <c r="HI85" s="185"/>
      <c r="HJ85" s="185"/>
      <c r="HK85" s="185"/>
      <c r="HL85" s="185"/>
      <c r="HM85" s="185"/>
      <c r="HN85" s="185"/>
      <c r="HO85" s="185"/>
      <c r="HP85" s="185"/>
      <c r="HQ85" s="185"/>
      <c r="HR85" s="185"/>
      <c r="HS85" s="185"/>
      <c r="HT85" s="185"/>
      <c r="HU85" s="185"/>
      <c r="HV85" s="185"/>
      <c r="HW85" s="185"/>
      <c r="HX85" s="185"/>
      <c r="HY85" s="185"/>
      <c r="HZ85" s="185"/>
      <c r="IA85" s="185"/>
      <c r="IB85" s="185"/>
      <c r="IC85" s="185"/>
      <c r="ID85" s="185"/>
      <c r="IE85" s="185"/>
      <c r="IF85" s="185"/>
      <c r="IG85" s="185"/>
      <c r="IH85" s="185"/>
      <c r="II85" s="185"/>
      <c r="IJ85" s="185"/>
      <c r="IK85" s="185"/>
      <c r="IL85" s="185"/>
      <c r="IM85" s="185"/>
      <c r="IN85" s="185"/>
      <c r="IO85" s="185"/>
      <c r="IP85" s="185"/>
      <c r="IQ85" s="185"/>
      <c r="IR85" s="185"/>
      <c r="IS85" s="185"/>
      <c r="IT85" s="185"/>
      <c r="IU85" s="185"/>
      <c r="IV85" s="185"/>
      <c r="IW85" s="185"/>
      <c r="IX85" s="185"/>
      <c r="IY85" s="185"/>
      <c r="IZ85" s="185"/>
      <c r="JA85" s="185"/>
      <c r="JB85" s="185"/>
      <c r="JC85" s="185"/>
      <c r="JD85" s="185"/>
      <c r="JE85" s="185"/>
      <c r="JF85" s="185"/>
      <c r="JG85" s="185"/>
      <c r="JH85" s="185"/>
      <c r="JI85" s="185"/>
      <c r="JJ85" s="185"/>
      <c r="JK85" s="185"/>
      <c r="JL85" s="185"/>
      <c r="JM85" s="185"/>
      <c r="JN85" s="185"/>
      <c r="JO85" s="185"/>
      <c r="JP85" s="185"/>
      <c r="JQ85" s="185"/>
      <c r="JR85" s="185"/>
      <c r="JS85" s="185"/>
      <c r="JT85" s="185"/>
      <c r="JU85" s="185"/>
      <c r="JV85" s="185"/>
      <c r="JW85" s="185"/>
      <c r="JX85" s="185"/>
      <c r="JY85" s="185"/>
      <c r="JZ85" s="185"/>
      <c r="KA85" s="185"/>
      <c r="KB85" s="185"/>
      <c r="KC85" s="185"/>
      <c r="KD85" s="185"/>
      <c r="KE85" s="185"/>
      <c r="KF85" s="185"/>
      <c r="KG85" s="185"/>
      <c r="KH85" s="185"/>
      <c r="KI85" s="185"/>
      <c r="KJ85" s="185"/>
      <c r="KK85" s="185"/>
      <c r="KL85" s="185"/>
      <c r="KM85" s="185"/>
      <c r="KN85" s="185"/>
      <c r="KO85" s="185"/>
      <c r="KP85" s="185"/>
      <c r="KQ85" s="185"/>
      <c r="KR85" s="185"/>
      <c r="KS85" s="185"/>
      <c r="KT85" s="185"/>
      <c r="KU85" s="185"/>
      <c r="KV85" s="185"/>
      <c r="KW85" s="185"/>
      <c r="KX85" s="185"/>
      <c r="KY85" s="185"/>
      <c r="KZ85" s="185"/>
      <c r="LA85" s="185"/>
      <c r="LB85" s="185"/>
      <c r="LC85" s="185"/>
      <c r="LD85" s="185"/>
      <c r="LE85" s="185"/>
      <c r="LF85" s="185"/>
      <c r="LG85" s="185"/>
      <c r="LH85" s="185"/>
      <c r="LI85" s="185"/>
      <c r="LJ85" s="185"/>
      <c r="LK85" s="185"/>
      <c r="LL85" s="185"/>
      <c r="LM85" s="185"/>
      <c r="LN85" s="185"/>
      <c r="LO85" s="185"/>
      <c r="LP85" s="185"/>
      <c r="LQ85" s="185"/>
      <c r="LR85" s="185"/>
      <c r="LS85" s="185"/>
      <c r="LT85" s="185"/>
      <c r="LU85" s="185"/>
      <c r="LV85" s="185"/>
      <c r="LW85" s="185"/>
      <c r="LX85" s="185"/>
      <c r="LY85" s="185"/>
      <c r="LZ85" s="185"/>
      <c r="MA85" s="185"/>
      <c r="MB85" s="185"/>
      <c r="MC85" s="185"/>
      <c r="MD85" s="185"/>
      <c r="ME85" s="185"/>
      <c r="MF85" s="185"/>
      <c r="MG85" s="185"/>
      <c r="MH85" s="185"/>
      <c r="MI85" s="185"/>
      <c r="MJ85" s="185"/>
      <c r="MK85" s="185"/>
      <c r="ML85" s="185"/>
      <c r="MM85" s="185"/>
      <c r="MN85" s="185"/>
      <c r="MO85" s="185"/>
      <c r="MP85" s="185"/>
      <c r="MQ85" s="185"/>
      <c r="MR85" s="185"/>
      <c r="MS85" s="185"/>
      <c r="MT85" s="185"/>
      <c r="MU85" s="185"/>
      <c r="MV85" s="185"/>
      <c r="MW85" s="185"/>
      <c r="MX85" s="185"/>
      <c r="MY85" s="185"/>
      <c r="MZ85" s="185"/>
      <c r="NA85" s="185"/>
      <c r="NB85" s="185"/>
      <c r="NC85" s="185"/>
      <c r="ND85" s="185"/>
      <c r="NE85" s="185"/>
      <c r="NF85" s="185"/>
      <c r="NG85" s="185"/>
      <c r="NH85" s="185"/>
      <c r="NI85" s="185"/>
      <c r="NJ85" s="185"/>
      <c r="NK85" s="185"/>
      <c r="NL85" s="185"/>
      <c r="NM85" s="185"/>
      <c r="NN85" s="185"/>
      <c r="NO85" s="185"/>
    </row>
    <row r="86" ht="19.5" customHeight="1">
      <c r="A86" s="185"/>
      <c r="B86" s="185"/>
      <c r="C86" s="216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185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  <c r="BM86" s="185"/>
      <c r="BN86" s="185"/>
      <c r="BO86" s="185"/>
      <c r="BP86" s="185"/>
      <c r="BQ86" s="185"/>
      <c r="BR86" s="185"/>
      <c r="BS86" s="185"/>
      <c r="BT86" s="185"/>
      <c r="BU86" s="185"/>
      <c r="BV86" s="185"/>
      <c r="BW86" s="185"/>
      <c r="BX86" s="185"/>
      <c r="BY86" s="185"/>
      <c r="BZ86" s="185"/>
      <c r="CA86" s="185"/>
      <c r="CB86" s="185"/>
      <c r="CC86" s="185"/>
      <c r="CD86" s="185"/>
      <c r="CE86" s="185"/>
      <c r="CF86" s="185"/>
      <c r="CG86" s="185"/>
      <c r="CH86" s="185"/>
      <c r="CI86" s="185"/>
      <c r="CJ86" s="185"/>
      <c r="CK86" s="185"/>
      <c r="CL86" s="185"/>
      <c r="CM86" s="185"/>
      <c r="CN86" s="185"/>
      <c r="CO86" s="185"/>
      <c r="CP86" s="185"/>
      <c r="CQ86" s="185"/>
      <c r="CR86" s="185"/>
      <c r="CS86" s="185"/>
      <c r="CT86" s="185"/>
      <c r="CU86" s="185"/>
      <c r="CV86" s="185"/>
      <c r="CW86" s="185"/>
      <c r="CX86" s="185"/>
      <c r="CY86" s="185"/>
      <c r="CZ86" s="185"/>
      <c r="DA86" s="185"/>
      <c r="DB86" s="185"/>
      <c r="DC86" s="185"/>
      <c r="DD86" s="185"/>
      <c r="DE86" s="185"/>
      <c r="DF86" s="185"/>
      <c r="DG86" s="185"/>
      <c r="DH86" s="185"/>
      <c r="DI86" s="185"/>
      <c r="DJ86" s="185"/>
      <c r="DK86" s="185"/>
      <c r="DL86" s="185"/>
      <c r="DM86" s="185"/>
      <c r="DN86" s="185"/>
      <c r="DO86" s="185"/>
      <c r="DP86" s="185"/>
      <c r="DQ86" s="185"/>
      <c r="DR86" s="185"/>
      <c r="DS86" s="185"/>
      <c r="DT86" s="185"/>
      <c r="DU86" s="185"/>
      <c r="DV86" s="185"/>
      <c r="DW86" s="185"/>
      <c r="DX86" s="185"/>
      <c r="DY86" s="185"/>
      <c r="DZ86" s="185"/>
      <c r="EA86" s="185"/>
      <c r="EB86" s="185"/>
      <c r="EC86" s="185"/>
      <c r="ED86" s="185"/>
      <c r="EE86" s="185"/>
      <c r="EF86" s="185"/>
      <c r="EG86" s="185"/>
      <c r="EH86" s="185"/>
      <c r="EI86" s="185"/>
      <c r="EJ86" s="185"/>
      <c r="EK86" s="185"/>
      <c r="EL86" s="185"/>
      <c r="EM86" s="185"/>
      <c r="EN86" s="185"/>
      <c r="EO86" s="185"/>
      <c r="EP86" s="185"/>
      <c r="EQ86" s="185"/>
      <c r="ER86" s="185"/>
      <c r="ES86" s="185"/>
      <c r="ET86" s="185"/>
      <c r="EU86" s="185"/>
      <c r="EV86" s="185"/>
      <c r="EW86" s="185"/>
      <c r="EX86" s="185"/>
      <c r="EY86" s="185"/>
      <c r="EZ86" s="185"/>
      <c r="FA86" s="185"/>
      <c r="FB86" s="185"/>
      <c r="FC86" s="185"/>
      <c r="FD86" s="185"/>
      <c r="FE86" s="185"/>
      <c r="FF86" s="185"/>
      <c r="FG86" s="185"/>
      <c r="FH86" s="185"/>
      <c r="FI86" s="185"/>
      <c r="FJ86" s="185"/>
      <c r="FK86" s="185"/>
      <c r="FL86" s="185"/>
      <c r="FM86" s="185"/>
      <c r="FN86" s="185"/>
      <c r="FO86" s="185"/>
      <c r="FP86" s="185"/>
      <c r="FQ86" s="185"/>
      <c r="FR86" s="185"/>
      <c r="FS86" s="185"/>
      <c r="FT86" s="185"/>
      <c r="FU86" s="185"/>
      <c r="FV86" s="185"/>
      <c r="FW86" s="185"/>
      <c r="FX86" s="185"/>
      <c r="FY86" s="185"/>
      <c r="FZ86" s="185"/>
      <c r="GA86" s="185"/>
      <c r="GB86" s="185"/>
      <c r="GC86" s="185"/>
      <c r="GD86" s="185"/>
      <c r="GE86" s="185"/>
      <c r="GF86" s="185"/>
      <c r="GG86" s="185"/>
      <c r="GH86" s="185"/>
      <c r="GI86" s="185"/>
      <c r="GJ86" s="185"/>
      <c r="GK86" s="185"/>
      <c r="GL86" s="185"/>
      <c r="GM86" s="185"/>
      <c r="GN86" s="185"/>
      <c r="GO86" s="185"/>
      <c r="GP86" s="185"/>
      <c r="GQ86" s="185"/>
      <c r="GR86" s="185"/>
      <c r="GS86" s="185"/>
      <c r="GT86" s="185"/>
      <c r="GU86" s="185"/>
      <c r="GV86" s="185"/>
      <c r="GW86" s="185"/>
      <c r="GX86" s="185"/>
      <c r="GY86" s="185"/>
      <c r="GZ86" s="185"/>
      <c r="HA86" s="185"/>
      <c r="HB86" s="185"/>
      <c r="HC86" s="185"/>
      <c r="HD86" s="185"/>
      <c r="HE86" s="185"/>
      <c r="HF86" s="185"/>
      <c r="HG86" s="185"/>
      <c r="HH86" s="185"/>
      <c r="HI86" s="185"/>
      <c r="HJ86" s="185"/>
      <c r="HK86" s="185"/>
      <c r="HL86" s="185"/>
      <c r="HM86" s="185"/>
      <c r="HN86" s="185"/>
      <c r="HO86" s="185"/>
      <c r="HP86" s="185"/>
      <c r="HQ86" s="185"/>
      <c r="HR86" s="185"/>
      <c r="HS86" s="185"/>
      <c r="HT86" s="185"/>
      <c r="HU86" s="185"/>
      <c r="HV86" s="185"/>
      <c r="HW86" s="185"/>
      <c r="HX86" s="185"/>
      <c r="HY86" s="185"/>
      <c r="HZ86" s="185"/>
      <c r="IA86" s="185"/>
      <c r="IB86" s="185"/>
      <c r="IC86" s="185"/>
      <c r="ID86" s="185"/>
      <c r="IE86" s="185"/>
      <c r="IF86" s="185"/>
      <c r="IG86" s="185"/>
      <c r="IH86" s="185"/>
      <c r="II86" s="185"/>
      <c r="IJ86" s="185"/>
      <c r="IK86" s="185"/>
      <c r="IL86" s="185"/>
      <c r="IM86" s="185"/>
      <c r="IN86" s="185"/>
      <c r="IO86" s="185"/>
      <c r="IP86" s="185"/>
      <c r="IQ86" s="185"/>
      <c r="IR86" s="185"/>
      <c r="IS86" s="185"/>
      <c r="IT86" s="185"/>
      <c r="IU86" s="185"/>
      <c r="IV86" s="185"/>
      <c r="IW86" s="185"/>
      <c r="IX86" s="185"/>
      <c r="IY86" s="185"/>
      <c r="IZ86" s="185"/>
      <c r="JA86" s="185"/>
      <c r="JB86" s="185"/>
      <c r="JC86" s="185"/>
      <c r="JD86" s="185"/>
      <c r="JE86" s="185"/>
      <c r="JF86" s="185"/>
      <c r="JG86" s="185"/>
      <c r="JH86" s="185"/>
      <c r="JI86" s="185"/>
      <c r="JJ86" s="185"/>
      <c r="JK86" s="185"/>
      <c r="JL86" s="185"/>
      <c r="JM86" s="185"/>
      <c r="JN86" s="185"/>
      <c r="JO86" s="185"/>
      <c r="JP86" s="185"/>
      <c r="JQ86" s="185"/>
      <c r="JR86" s="185"/>
      <c r="JS86" s="185"/>
      <c r="JT86" s="185"/>
      <c r="JU86" s="185"/>
      <c r="JV86" s="185"/>
      <c r="JW86" s="185"/>
      <c r="JX86" s="185"/>
      <c r="JY86" s="185"/>
      <c r="JZ86" s="185"/>
      <c r="KA86" s="185"/>
      <c r="KB86" s="185"/>
      <c r="KC86" s="185"/>
      <c r="KD86" s="185"/>
      <c r="KE86" s="185"/>
      <c r="KF86" s="185"/>
      <c r="KG86" s="185"/>
      <c r="KH86" s="185"/>
      <c r="KI86" s="185"/>
      <c r="KJ86" s="185"/>
      <c r="KK86" s="185"/>
      <c r="KL86" s="185"/>
      <c r="KM86" s="185"/>
      <c r="KN86" s="185"/>
      <c r="KO86" s="185"/>
      <c r="KP86" s="185"/>
      <c r="KQ86" s="185"/>
      <c r="KR86" s="185"/>
      <c r="KS86" s="185"/>
      <c r="KT86" s="185"/>
      <c r="KU86" s="185"/>
      <c r="KV86" s="185"/>
      <c r="KW86" s="185"/>
      <c r="KX86" s="185"/>
      <c r="KY86" s="185"/>
      <c r="KZ86" s="185"/>
      <c r="LA86" s="185"/>
      <c r="LB86" s="185"/>
      <c r="LC86" s="185"/>
      <c r="LD86" s="185"/>
      <c r="LE86" s="185"/>
      <c r="LF86" s="185"/>
      <c r="LG86" s="185"/>
      <c r="LH86" s="185"/>
      <c r="LI86" s="185"/>
      <c r="LJ86" s="185"/>
      <c r="LK86" s="185"/>
      <c r="LL86" s="185"/>
      <c r="LM86" s="185"/>
      <c r="LN86" s="185"/>
      <c r="LO86" s="185"/>
      <c r="LP86" s="185"/>
      <c r="LQ86" s="185"/>
      <c r="LR86" s="185"/>
      <c r="LS86" s="185"/>
      <c r="LT86" s="185"/>
      <c r="LU86" s="185"/>
      <c r="LV86" s="185"/>
      <c r="LW86" s="185"/>
      <c r="LX86" s="185"/>
      <c r="LY86" s="185"/>
      <c r="LZ86" s="185"/>
      <c r="MA86" s="185"/>
      <c r="MB86" s="185"/>
      <c r="MC86" s="185"/>
      <c r="MD86" s="185"/>
      <c r="ME86" s="185"/>
      <c r="MF86" s="185"/>
      <c r="MG86" s="185"/>
      <c r="MH86" s="185"/>
      <c r="MI86" s="185"/>
      <c r="MJ86" s="185"/>
      <c r="MK86" s="185"/>
      <c r="ML86" s="185"/>
      <c r="MM86" s="185"/>
      <c r="MN86" s="185"/>
      <c r="MO86" s="185"/>
      <c r="MP86" s="185"/>
      <c r="MQ86" s="185"/>
      <c r="MR86" s="185"/>
      <c r="MS86" s="185"/>
      <c r="MT86" s="185"/>
      <c r="MU86" s="185"/>
      <c r="MV86" s="185"/>
      <c r="MW86" s="185"/>
      <c r="MX86" s="185"/>
      <c r="MY86" s="185"/>
      <c r="MZ86" s="185"/>
      <c r="NA86" s="185"/>
      <c r="NB86" s="185"/>
      <c r="NC86" s="185"/>
      <c r="ND86" s="185"/>
      <c r="NE86" s="185"/>
      <c r="NF86" s="185"/>
      <c r="NG86" s="185"/>
      <c r="NH86" s="185"/>
      <c r="NI86" s="185"/>
      <c r="NJ86" s="185"/>
      <c r="NK86" s="185"/>
      <c r="NL86" s="185"/>
      <c r="NM86" s="185"/>
      <c r="NN86" s="185"/>
      <c r="NO86" s="185"/>
    </row>
    <row r="87" ht="19.5" customHeight="1">
      <c r="A87" s="185"/>
      <c r="B87" s="185"/>
      <c r="C87" s="216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  <c r="BH87" s="185"/>
      <c r="BI87" s="185"/>
      <c r="BJ87" s="185"/>
      <c r="BK87" s="185"/>
      <c r="BL87" s="185"/>
      <c r="BM87" s="185"/>
      <c r="BN87" s="185"/>
      <c r="BO87" s="185"/>
      <c r="BP87" s="185"/>
      <c r="BQ87" s="185"/>
      <c r="BR87" s="185"/>
      <c r="BS87" s="185"/>
      <c r="BT87" s="185"/>
      <c r="BU87" s="185"/>
      <c r="BV87" s="185"/>
      <c r="BW87" s="185"/>
      <c r="BX87" s="185"/>
      <c r="BY87" s="185"/>
      <c r="BZ87" s="185"/>
      <c r="CA87" s="185"/>
      <c r="CB87" s="185"/>
      <c r="CC87" s="185"/>
      <c r="CD87" s="185"/>
      <c r="CE87" s="185"/>
      <c r="CF87" s="185"/>
      <c r="CG87" s="185"/>
      <c r="CH87" s="185"/>
      <c r="CI87" s="185"/>
      <c r="CJ87" s="185"/>
      <c r="CK87" s="185"/>
      <c r="CL87" s="185"/>
      <c r="CM87" s="185"/>
      <c r="CN87" s="185"/>
      <c r="CO87" s="185"/>
      <c r="CP87" s="185"/>
      <c r="CQ87" s="185"/>
      <c r="CR87" s="185"/>
      <c r="CS87" s="185"/>
      <c r="CT87" s="185"/>
      <c r="CU87" s="185"/>
      <c r="CV87" s="185"/>
      <c r="CW87" s="185"/>
      <c r="CX87" s="185"/>
      <c r="CY87" s="185"/>
      <c r="CZ87" s="185"/>
      <c r="DA87" s="185"/>
      <c r="DB87" s="185"/>
      <c r="DC87" s="185"/>
      <c r="DD87" s="185"/>
      <c r="DE87" s="185"/>
      <c r="DF87" s="185"/>
      <c r="DG87" s="185"/>
      <c r="DH87" s="185"/>
      <c r="DI87" s="185"/>
      <c r="DJ87" s="185"/>
      <c r="DK87" s="185"/>
      <c r="DL87" s="185"/>
      <c r="DM87" s="185"/>
      <c r="DN87" s="185"/>
      <c r="DO87" s="185"/>
      <c r="DP87" s="185"/>
      <c r="DQ87" s="185"/>
      <c r="DR87" s="185"/>
      <c r="DS87" s="185"/>
      <c r="DT87" s="185"/>
      <c r="DU87" s="185"/>
      <c r="DV87" s="185"/>
      <c r="DW87" s="185"/>
      <c r="DX87" s="185"/>
      <c r="DY87" s="185"/>
      <c r="DZ87" s="185"/>
      <c r="EA87" s="185"/>
      <c r="EB87" s="185"/>
      <c r="EC87" s="185"/>
      <c r="ED87" s="185"/>
      <c r="EE87" s="185"/>
      <c r="EF87" s="185"/>
      <c r="EG87" s="185"/>
      <c r="EH87" s="185"/>
      <c r="EI87" s="185"/>
      <c r="EJ87" s="185"/>
      <c r="EK87" s="185"/>
      <c r="EL87" s="185"/>
      <c r="EM87" s="185"/>
      <c r="EN87" s="185"/>
      <c r="EO87" s="185"/>
      <c r="EP87" s="185"/>
      <c r="EQ87" s="185"/>
      <c r="ER87" s="185"/>
      <c r="ES87" s="185"/>
      <c r="ET87" s="185"/>
      <c r="EU87" s="185"/>
      <c r="EV87" s="185"/>
      <c r="EW87" s="185"/>
      <c r="EX87" s="185"/>
      <c r="EY87" s="185"/>
      <c r="EZ87" s="185"/>
      <c r="FA87" s="185"/>
      <c r="FB87" s="185"/>
      <c r="FC87" s="185"/>
      <c r="FD87" s="185"/>
      <c r="FE87" s="185"/>
      <c r="FF87" s="185"/>
      <c r="FG87" s="185"/>
      <c r="FH87" s="185"/>
      <c r="FI87" s="185"/>
      <c r="FJ87" s="185"/>
      <c r="FK87" s="185"/>
      <c r="FL87" s="185"/>
      <c r="FM87" s="185"/>
      <c r="FN87" s="185"/>
      <c r="FO87" s="185"/>
      <c r="FP87" s="185"/>
      <c r="FQ87" s="185"/>
      <c r="FR87" s="185"/>
      <c r="FS87" s="185"/>
      <c r="FT87" s="185"/>
      <c r="FU87" s="185"/>
      <c r="FV87" s="185"/>
      <c r="FW87" s="185"/>
      <c r="FX87" s="185"/>
      <c r="FY87" s="185"/>
      <c r="FZ87" s="185"/>
      <c r="GA87" s="185"/>
      <c r="GB87" s="185"/>
      <c r="GC87" s="185"/>
      <c r="GD87" s="185"/>
      <c r="GE87" s="185"/>
      <c r="GF87" s="185"/>
      <c r="GG87" s="185"/>
      <c r="GH87" s="185"/>
      <c r="GI87" s="185"/>
      <c r="GJ87" s="185"/>
      <c r="GK87" s="185"/>
      <c r="GL87" s="185"/>
      <c r="GM87" s="185"/>
      <c r="GN87" s="185"/>
      <c r="GO87" s="185"/>
      <c r="GP87" s="185"/>
      <c r="GQ87" s="185"/>
      <c r="GR87" s="185"/>
      <c r="GS87" s="185"/>
      <c r="GT87" s="185"/>
      <c r="GU87" s="185"/>
      <c r="GV87" s="185"/>
      <c r="GW87" s="185"/>
      <c r="GX87" s="185"/>
      <c r="GY87" s="185"/>
      <c r="GZ87" s="185"/>
      <c r="HA87" s="185"/>
      <c r="HB87" s="185"/>
      <c r="HC87" s="185"/>
      <c r="HD87" s="185"/>
      <c r="HE87" s="185"/>
      <c r="HF87" s="185"/>
      <c r="HG87" s="185"/>
      <c r="HH87" s="185"/>
      <c r="HI87" s="185"/>
      <c r="HJ87" s="185"/>
      <c r="HK87" s="185"/>
      <c r="HL87" s="185"/>
      <c r="HM87" s="185"/>
      <c r="HN87" s="185"/>
      <c r="HO87" s="185"/>
      <c r="HP87" s="185"/>
      <c r="HQ87" s="185"/>
      <c r="HR87" s="185"/>
      <c r="HS87" s="185"/>
      <c r="HT87" s="185"/>
      <c r="HU87" s="185"/>
      <c r="HV87" s="185"/>
      <c r="HW87" s="185"/>
      <c r="HX87" s="185"/>
      <c r="HY87" s="185"/>
      <c r="HZ87" s="185"/>
      <c r="IA87" s="185"/>
      <c r="IB87" s="185"/>
      <c r="IC87" s="185"/>
      <c r="ID87" s="185"/>
      <c r="IE87" s="185"/>
      <c r="IF87" s="185"/>
      <c r="IG87" s="185"/>
      <c r="IH87" s="185"/>
      <c r="II87" s="185"/>
      <c r="IJ87" s="185"/>
      <c r="IK87" s="185"/>
      <c r="IL87" s="185"/>
      <c r="IM87" s="185"/>
      <c r="IN87" s="185"/>
      <c r="IO87" s="185"/>
      <c r="IP87" s="185"/>
      <c r="IQ87" s="185"/>
      <c r="IR87" s="185"/>
      <c r="IS87" s="185"/>
      <c r="IT87" s="185"/>
      <c r="IU87" s="185"/>
      <c r="IV87" s="185"/>
      <c r="IW87" s="185"/>
      <c r="IX87" s="185"/>
      <c r="IY87" s="185"/>
      <c r="IZ87" s="185"/>
      <c r="JA87" s="185"/>
      <c r="JB87" s="185"/>
      <c r="JC87" s="185"/>
      <c r="JD87" s="185"/>
      <c r="JE87" s="185"/>
      <c r="JF87" s="185"/>
      <c r="JG87" s="185"/>
      <c r="JH87" s="185"/>
      <c r="JI87" s="185"/>
      <c r="JJ87" s="185"/>
      <c r="JK87" s="185"/>
      <c r="JL87" s="185"/>
      <c r="JM87" s="185"/>
      <c r="JN87" s="185"/>
      <c r="JO87" s="185"/>
      <c r="JP87" s="185"/>
      <c r="JQ87" s="185"/>
      <c r="JR87" s="185"/>
      <c r="JS87" s="185"/>
      <c r="JT87" s="185"/>
      <c r="JU87" s="185"/>
      <c r="JV87" s="185"/>
      <c r="JW87" s="185"/>
      <c r="JX87" s="185"/>
      <c r="JY87" s="185"/>
      <c r="JZ87" s="185"/>
      <c r="KA87" s="185"/>
      <c r="KB87" s="185"/>
      <c r="KC87" s="185"/>
      <c r="KD87" s="185"/>
      <c r="KE87" s="185"/>
      <c r="KF87" s="185"/>
      <c r="KG87" s="185"/>
      <c r="KH87" s="185"/>
      <c r="KI87" s="185"/>
      <c r="KJ87" s="185"/>
      <c r="KK87" s="185"/>
      <c r="KL87" s="185"/>
      <c r="KM87" s="185"/>
      <c r="KN87" s="185"/>
      <c r="KO87" s="185"/>
      <c r="KP87" s="185"/>
      <c r="KQ87" s="185"/>
      <c r="KR87" s="185"/>
      <c r="KS87" s="185"/>
      <c r="KT87" s="185"/>
      <c r="KU87" s="185"/>
      <c r="KV87" s="185"/>
      <c r="KW87" s="185"/>
      <c r="KX87" s="185"/>
      <c r="KY87" s="185"/>
      <c r="KZ87" s="185"/>
      <c r="LA87" s="185"/>
      <c r="LB87" s="185"/>
      <c r="LC87" s="185"/>
      <c r="LD87" s="185"/>
      <c r="LE87" s="185"/>
      <c r="LF87" s="185"/>
      <c r="LG87" s="185"/>
      <c r="LH87" s="185"/>
      <c r="LI87" s="185"/>
      <c r="LJ87" s="185"/>
      <c r="LK87" s="185"/>
      <c r="LL87" s="185"/>
      <c r="LM87" s="185"/>
      <c r="LN87" s="185"/>
      <c r="LO87" s="185"/>
      <c r="LP87" s="185"/>
      <c r="LQ87" s="185"/>
      <c r="LR87" s="185"/>
      <c r="LS87" s="185"/>
      <c r="LT87" s="185"/>
      <c r="LU87" s="185"/>
      <c r="LV87" s="185"/>
      <c r="LW87" s="185"/>
      <c r="LX87" s="185"/>
      <c r="LY87" s="185"/>
      <c r="LZ87" s="185"/>
      <c r="MA87" s="185"/>
      <c r="MB87" s="185"/>
      <c r="MC87" s="185"/>
      <c r="MD87" s="185"/>
      <c r="ME87" s="185"/>
      <c r="MF87" s="185"/>
      <c r="MG87" s="185"/>
      <c r="MH87" s="185"/>
      <c r="MI87" s="185"/>
      <c r="MJ87" s="185"/>
      <c r="MK87" s="185"/>
      <c r="ML87" s="185"/>
      <c r="MM87" s="185"/>
      <c r="MN87" s="185"/>
      <c r="MO87" s="185"/>
      <c r="MP87" s="185"/>
      <c r="MQ87" s="185"/>
      <c r="MR87" s="185"/>
      <c r="MS87" s="185"/>
      <c r="MT87" s="185"/>
      <c r="MU87" s="185"/>
      <c r="MV87" s="185"/>
      <c r="MW87" s="185"/>
      <c r="MX87" s="185"/>
      <c r="MY87" s="185"/>
      <c r="MZ87" s="185"/>
      <c r="NA87" s="185"/>
      <c r="NB87" s="185"/>
      <c r="NC87" s="185"/>
      <c r="ND87" s="185"/>
      <c r="NE87" s="185"/>
      <c r="NF87" s="185"/>
      <c r="NG87" s="185"/>
      <c r="NH87" s="185"/>
      <c r="NI87" s="185"/>
      <c r="NJ87" s="185"/>
      <c r="NK87" s="185"/>
      <c r="NL87" s="185"/>
      <c r="NM87" s="185"/>
      <c r="NN87" s="185"/>
      <c r="NO87" s="185"/>
    </row>
    <row r="88" ht="19.5" customHeight="1">
      <c r="A88" s="185"/>
      <c r="B88" s="185"/>
      <c r="C88" s="216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185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185"/>
      <c r="BK88" s="185"/>
      <c r="BL88" s="185"/>
      <c r="BM88" s="185"/>
      <c r="BN88" s="185"/>
      <c r="BO88" s="185"/>
      <c r="BP88" s="185"/>
      <c r="BQ88" s="185"/>
      <c r="BR88" s="185"/>
      <c r="BS88" s="185"/>
      <c r="BT88" s="185"/>
      <c r="BU88" s="185"/>
      <c r="BV88" s="185"/>
      <c r="BW88" s="185"/>
      <c r="BX88" s="185"/>
      <c r="BY88" s="185"/>
      <c r="BZ88" s="185"/>
      <c r="CA88" s="185"/>
      <c r="CB88" s="185"/>
      <c r="CC88" s="185"/>
      <c r="CD88" s="185"/>
      <c r="CE88" s="185"/>
      <c r="CF88" s="185"/>
      <c r="CG88" s="185"/>
      <c r="CH88" s="185"/>
      <c r="CI88" s="185"/>
      <c r="CJ88" s="185"/>
      <c r="CK88" s="185"/>
      <c r="CL88" s="185"/>
      <c r="CM88" s="185"/>
      <c r="CN88" s="185"/>
      <c r="CO88" s="185"/>
      <c r="CP88" s="185"/>
      <c r="CQ88" s="185"/>
      <c r="CR88" s="185"/>
      <c r="CS88" s="185"/>
      <c r="CT88" s="185"/>
      <c r="CU88" s="185"/>
      <c r="CV88" s="185"/>
      <c r="CW88" s="185"/>
      <c r="CX88" s="185"/>
      <c r="CY88" s="185"/>
      <c r="CZ88" s="185"/>
      <c r="DA88" s="185"/>
      <c r="DB88" s="185"/>
      <c r="DC88" s="185"/>
      <c r="DD88" s="185"/>
      <c r="DE88" s="185"/>
      <c r="DF88" s="185"/>
      <c r="DG88" s="185"/>
      <c r="DH88" s="185"/>
      <c r="DI88" s="185"/>
      <c r="DJ88" s="185"/>
      <c r="DK88" s="185"/>
      <c r="DL88" s="185"/>
      <c r="DM88" s="185"/>
      <c r="DN88" s="185"/>
      <c r="DO88" s="185"/>
      <c r="DP88" s="185"/>
      <c r="DQ88" s="185"/>
      <c r="DR88" s="185"/>
      <c r="DS88" s="185"/>
      <c r="DT88" s="185"/>
      <c r="DU88" s="185"/>
      <c r="DV88" s="185"/>
      <c r="DW88" s="185"/>
      <c r="DX88" s="185"/>
      <c r="DY88" s="185"/>
      <c r="DZ88" s="185"/>
      <c r="EA88" s="185"/>
      <c r="EB88" s="185"/>
      <c r="EC88" s="185"/>
      <c r="ED88" s="185"/>
      <c r="EE88" s="185"/>
      <c r="EF88" s="185"/>
      <c r="EG88" s="185"/>
      <c r="EH88" s="185"/>
      <c r="EI88" s="185"/>
      <c r="EJ88" s="185"/>
      <c r="EK88" s="185"/>
      <c r="EL88" s="185"/>
      <c r="EM88" s="185"/>
      <c r="EN88" s="185"/>
      <c r="EO88" s="185"/>
      <c r="EP88" s="185"/>
      <c r="EQ88" s="185"/>
      <c r="ER88" s="185"/>
      <c r="ES88" s="185"/>
      <c r="ET88" s="185"/>
      <c r="EU88" s="185"/>
      <c r="EV88" s="185"/>
      <c r="EW88" s="185"/>
      <c r="EX88" s="185"/>
      <c r="EY88" s="185"/>
      <c r="EZ88" s="185"/>
      <c r="FA88" s="185"/>
      <c r="FB88" s="185"/>
      <c r="FC88" s="185"/>
      <c r="FD88" s="185"/>
      <c r="FE88" s="185"/>
      <c r="FF88" s="185"/>
      <c r="FG88" s="185"/>
      <c r="FH88" s="185"/>
      <c r="FI88" s="185"/>
      <c r="FJ88" s="185"/>
      <c r="FK88" s="185"/>
      <c r="FL88" s="185"/>
      <c r="FM88" s="185"/>
      <c r="FN88" s="185"/>
      <c r="FO88" s="185"/>
      <c r="FP88" s="185"/>
      <c r="FQ88" s="185"/>
      <c r="FR88" s="185"/>
      <c r="FS88" s="185"/>
      <c r="FT88" s="185"/>
      <c r="FU88" s="185"/>
      <c r="FV88" s="185"/>
      <c r="FW88" s="185"/>
      <c r="FX88" s="185"/>
      <c r="FY88" s="185"/>
      <c r="FZ88" s="185"/>
      <c r="GA88" s="185"/>
      <c r="GB88" s="185"/>
      <c r="GC88" s="185"/>
      <c r="GD88" s="185"/>
      <c r="GE88" s="185"/>
      <c r="GF88" s="185"/>
      <c r="GG88" s="185"/>
      <c r="GH88" s="185"/>
      <c r="GI88" s="185"/>
      <c r="GJ88" s="185"/>
      <c r="GK88" s="185"/>
      <c r="GL88" s="185"/>
      <c r="GM88" s="185"/>
      <c r="GN88" s="185"/>
      <c r="GO88" s="185"/>
      <c r="GP88" s="185"/>
      <c r="GQ88" s="185"/>
      <c r="GR88" s="185"/>
      <c r="GS88" s="185"/>
      <c r="GT88" s="185"/>
      <c r="GU88" s="185"/>
      <c r="GV88" s="185"/>
      <c r="GW88" s="185"/>
      <c r="GX88" s="185"/>
      <c r="GY88" s="185"/>
      <c r="GZ88" s="185"/>
      <c r="HA88" s="185"/>
      <c r="HB88" s="185"/>
      <c r="HC88" s="185"/>
      <c r="HD88" s="185"/>
      <c r="HE88" s="185"/>
      <c r="HF88" s="185"/>
      <c r="HG88" s="185"/>
      <c r="HH88" s="185"/>
      <c r="HI88" s="185"/>
      <c r="HJ88" s="185"/>
      <c r="HK88" s="185"/>
      <c r="HL88" s="185"/>
      <c r="HM88" s="185"/>
      <c r="HN88" s="185"/>
      <c r="HO88" s="185"/>
      <c r="HP88" s="185"/>
      <c r="HQ88" s="185"/>
      <c r="HR88" s="185"/>
      <c r="HS88" s="185"/>
      <c r="HT88" s="185"/>
      <c r="HU88" s="185"/>
      <c r="HV88" s="185"/>
      <c r="HW88" s="185"/>
      <c r="HX88" s="185"/>
      <c r="HY88" s="185"/>
      <c r="HZ88" s="185"/>
      <c r="IA88" s="185"/>
      <c r="IB88" s="185"/>
      <c r="IC88" s="185"/>
      <c r="ID88" s="185"/>
      <c r="IE88" s="185"/>
      <c r="IF88" s="185"/>
      <c r="IG88" s="185"/>
      <c r="IH88" s="185"/>
      <c r="II88" s="185"/>
      <c r="IJ88" s="185"/>
      <c r="IK88" s="185"/>
      <c r="IL88" s="185"/>
      <c r="IM88" s="185"/>
      <c r="IN88" s="185"/>
      <c r="IO88" s="185"/>
      <c r="IP88" s="185"/>
      <c r="IQ88" s="185"/>
      <c r="IR88" s="185"/>
      <c r="IS88" s="185"/>
      <c r="IT88" s="185"/>
      <c r="IU88" s="185"/>
      <c r="IV88" s="185"/>
      <c r="IW88" s="185"/>
      <c r="IX88" s="185"/>
      <c r="IY88" s="185"/>
      <c r="IZ88" s="185"/>
      <c r="JA88" s="185"/>
      <c r="JB88" s="185"/>
      <c r="JC88" s="185"/>
      <c r="JD88" s="185"/>
      <c r="JE88" s="185"/>
      <c r="JF88" s="185"/>
      <c r="JG88" s="185"/>
      <c r="JH88" s="185"/>
      <c r="JI88" s="185"/>
      <c r="JJ88" s="185"/>
      <c r="JK88" s="185"/>
      <c r="JL88" s="185"/>
      <c r="JM88" s="185"/>
      <c r="JN88" s="185"/>
      <c r="JO88" s="185"/>
      <c r="JP88" s="185"/>
      <c r="JQ88" s="185"/>
      <c r="JR88" s="185"/>
      <c r="JS88" s="185"/>
      <c r="JT88" s="185"/>
      <c r="JU88" s="185"/>
      <c r="JV88" s="185"/>
      <c r="JW88" s="185"/>
      <c r="JX88" s="185"/>
      <c r="JY88" s="185"/>
      <c r="JZ88" s="185"/>
      <c r="KA88" s="185"/>
      <c r="KB88" s="185"/>
      <c r="KC88" s="185"/>
      <c r="KD88" s="185"/>
      <c r="KE88" s="185"/>
      <c r="KF88" s="185"/>
      <c r="KG88" s="185"/>
      <c r="KH88" s="185"/>
      <c r="KI88" s="185"/>
      <c r="KJ88" s="185"/>
      <c r="KK88" s="185"/>
      <c r="KL88" s="185"/>
      <c r="KM88" s="185"/>
      <c r="KN88" s="185"/>
      <c r="KO88" s="185"/>
      <c r="KP88" s="185"/>
      <c r="KQ88" s="185"/>
      <c r="KR88" s="185"/>
      <c r="KS88" s="185"/>
      <c r="KT88" s="185"/>
      <c r="KU88" s="185"/>
      <c r="KV88" s="185"/>
      <c r="KW88" s="185"/>
      <c r="KX88" s="185"/>
      <c r="KY88" s="185"/>
      <c r="KZ88" s="185"/>
      <c r="LA88" s="185"/>
      <c r="LB88" s="185"/>
      <c r="LC88" s="185"/>
      <c r="LD88" s="185"/>
      <c r="LE88" s="185"/>
      <c r="LF88" s="185"/>
      <c r="LG88" s="185"/>
      <c r="LH88" s="185"/>
      <c r="LI88" s="185"/>
      <c r="LJ88" s="185"/>
      <c r="LK88" s="185"/>
      <c r="LL88" s="185"/>
      <c r="LM88" s="185"/>
      <c r="LN88" s="185"/>
      <c r="LO88" s="185"/>
      <c r="LP88" s="185"/>
      <c r="LQ88" s="185"/>
      <c r="LR88" s="185"/>
      <c r="LS88" s="185"/>
      <c r="LT88" s="185"/>
      <c r="LU88" s="185"/>
      <c r="LV88" s="185"/>
      <c r="LW88" s="185"/>
      <c r="LX88" s="185"/>
      <c r="LY88" s="185"/>
      <c r="LZ88" s="185"/>
      <c r="MA88" s="185"/>
      <c r="MB88" s="185"/>
      <c r="MC88" s="185"/>
      <c r="MD88" s="185"/>
      <c r="ME88" s="185"/>
      <c r="MF88" s="185"/>
      <c r="MG88" s="185"/>
      <c r="MH88" s="185"/>
      <c r="MI88" s="185"/>
      <c r="MJ88" s="185"/>
      <c r="MK88" s="185"/>
      <c r="ML88" s="185"/>
      <c r="MM88" s="185"/>
      <c r="MN88" s="185"/>
      <c r="MO88" s="185"/>
      <c r="MP88" s="185"/>
      <c r="MQ88" s="185"/>
      <c r="MR88" s="185"/>
      <c r="MS88" s="185"/>
      <c r="MT88" s="185"/>
      <c r="MU88" s="185"/>
      <c r="MV88" s="185"/>
      <c r="MW88" s="185"/>
      <c r="MX88" s="185"/>
      <c r="MY88" s="185"/>
      <c r="MZ88" s="185"/>
      <c r="NA88" s="185"/>
      <c r="NB88" s="185"/>
      <c r="NC88" s="185"/>
      <c r="ND88" s="185"/>
      <c r="NE88" s="185"/>
      <c r="NF88" s="185"/>
      <c r="NG88" s="185"/>
      <c r="NH88" s="185"/>
      <c r="NI88" s="185"/>
      <c r="NJ88" s="185"/>
      <c r="NK88" s="185"/>
      <c r="NL88" s="185"/>
      <c r="NM88" s="185"/>
      <c r="NN88" s="185"/>
      <c r="NO88" s="185"/>
    </row>
    <row r="89" ht="19.5" customHeight="1">
      <c r="A89" s="185"/>
      <c r="B89" s="185"/>
      <c r="C89" s="216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255">
        <v>2029.0</v>
      </c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255">
        <v>2030.0</v>
      </c>
      <c r="AD89" s="185"/>
      <c r="AE89" s="185"/>
      <c r="AF89" s="185"/>
      <c r="AG89" s="185"/>
      <c r="AH89" s="185"/>
      <c r="AI89" s="185"/>
      <c r="AJ89" s="185"/>
      <c r="AK89" s="185"/>
      <c r="AL89" s="185"/>
      <c r="AM89" s="185"/>
      <c r="AN89" s="185"/>
      <c r="AO89" s="255">
        <v>2031.0</v>
      </c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255">
        <v>2032.0</v>
      </c>
      <c r="BB89" s="185"/>
      <c r="BC89" s="185"/>
      <c r="BD89" s="185"/>
      <c r="BE89" s="185"/>
      <c r="BF89" s="185"/>
      <c r="BG89" s="185"/>
      <c r="BH89" s="185"/>
      <c r="BI89" s="185"/>
      <c r="BJ89" s="185"/>
      <c r="BK89" s="185"/>
      <c r="BL89" s="185"/>
      <c r="BM89" s="255">
        <v>2033.0</v>
      </c>
      <c r="BN89" s="185"/>
      <c r="BO89" s="185"/>
      <c r="BP89" s="185"/>
      <c r="BQ89" s="185"/>
      <c r="BR89" s="185"/>
      <c r="BS89" s="185"/>
      <c r="BT89" s="185"/>
      <c r="BU89" s="185"/>
      <c r="BV89" s="185"/>
      <c r="BW89" s="185"/>
      <c r="BX89" s="185"/>
      <c r="BY89" s="255">
        <v>2034.0</v>
      </c>
      <c r="BZ89" s="185"/>
      <c r="CA89" s="185"/>
      <c r="CB89" s="185"/>
      <c r="CC89" s="185"/>
      <c r="CD89" s="185"/>
      <c r="CE89" s="185"/>
      <c r="CF89" s="185"/>
      <c r="CG89" s="185"/>
      <c r="CH89" s="185"/>
      <c r="CI89" s="185"/>
      <c r="CJ89" s="185"/>
      <c r="CK89" s="185"/>
      <c r="CL89" s="185"/>
      <c r="CM89" s="185"/>
      <c r="CN89" s="185"/>
      <c r="CO89" s="185"/>
      <c r="CP89" s="185"/>
      <c r="CQ89" s="185"/>
      <c r="CR89" s="185"/>
      <c r="CS89" s="185"/>
      <c r="CT89" s="185"/>
      <c r="CU89" s="185"/>
      <c r="CV89" s="185"/>
      <c r="CW89" s="185"/>
      <c r="CX89" s="185"/>
      <c r="CY89" s="185"/>
      <c r="CZ89" s="185"/>
      <c r="DA89" s="185"/>
      <c r="DB89" s="185"/>
      <c r="DC89" s="185"/>
      <c r="DD89" s="185"/>
      <c r="DE89" s="185"/>
      <c r="DF89" s="185"/>
      <c r="DG89" s="185"/>
      <c r="DH89" s="185"/>
      <c r="DI89" s="185"/>
      <c r="DJ89" s="185"/>
      <c r="DK89" s="185"/>
      <c r="DL89" s="185"/>
      <c r="DM89" s="185"/>
      <c r="DN89" s="185"/>
      <c r="DO89" s="185"/>
      <c r="DP89" s="185"/>
      <c r="DQ89" s="185"/>
      <c r="DR89" s="185"/>
      <c r="DS89" s="185"/>
      <c r="DT89" s="185"/>
      <c r="DU89" s="185"/>
      <c r="DV89" s="185"/>
      <c r="DW89" s="185"/>
      <c r="DX89" s="185"/>
      <c r="DY89" s="185"/>
      <c r="DZ89" s="185"/>
      <c r="EA89" s="185"/>
      <c r="EB89" s="185"/>
      <c r="EC89" s="185"/>
      <c r="ED89" s="185"/>
      <c r="EE89" s="185"/>
      <c r="EF89" s="185"/>
      <c r="EG89" s="185"/>
      <c r="EH89" s="185"/>
      <c r="EI89" s="185"/>
      <c r="EJ89" s="185"/>
      <c r="EK89" s="185"/>
      <c r="EL89" s="185"/>
      <c r="EM89" s="185"/>
      <c r="EN89" s="185"/>
      <c r="EO89" s="185"/>
      <c r="EP89" s="185"/>
      <c r="EQ89" s="185"/>
      <c r="ER89" s="185"/>
      <c r="ES89" s="185"/>
      <c r="ET89" s="185"/>
      <c r="EU89" s="185"/>
      <c r="EV89" s="185"/>
      <c r="EW89" s="185"/>
      <c r="EX89" s="185"/>
      <c r="EY89" s="185"/>
      <c r="EZ89" s="185"/>
      <c r="FA89" s="185"/>
      <c r="FB89" s="185"/>
      <c r="FC89" s="185"/>
      <c r="FD89" s="185"/>
      <c r="FE89" s="185"/>
      <c r="FF89" s="185"/>
      <c r="FG89" s="185"/>
      <c r="FH89" s="185"/>
      <c r="FI89" s="185"/>
      <c r="FJ89" s="185"/>
      <c r="FK89" s="185"/>
      <c r="FL89" s="185"/>
      <c r="FM89" s="185"/>
      <c r="FN89" s="185"/>
      <c r="FO89" s="185"/>
      <c r="FP89" s="185"/>
      <c r="FQ89" s="185"/>
      <c r="FR89" s="185"/>
      <c r="FS89" s="185"/>
      <c r="FT89" s="185"/>
      <c r="FU89" s="185"/>
      <c r="FV89" s="185"/>
      <c r="FW89" s="185"/>
      <c r="FX89" s="185"/>
      <c r="FY89" s="185"/>
      <c r="FZ89" s="185"/>
      <c r="GA89" s="185"/>
      <c r="GB89" s="185"/>
      <c r="GC89" s="185"/>
      <c r="GD89" s="185"/>
      <c r="GE89" s="185"/>
      <c r="GF89" s="185"/>
      <c r="GG89" s="185"/>
      <c r="GH89" s="185"/>
      <c r="GI89" s="185"/>
      <c r="GJ89" s="185"/>
      <c r="GK89" s="185"/>
      <c r="GL89" s="185"/>
      <c r="GM89" s="185"/>
      <c r="GN89" s="185"/>
      <c r="GO89" s="185"/>
      <c r="GP89" s="185"/>
      <c r="GQ89" s="185"/>
      <c r="GR89" s="185"/>
      <c r="GS89" s="185"/>
      <c r="GT89" s="185"/>
      <c r="GU89" s="185"/>
      <c r="GV89" s="185"/>
      <c r="GW89" s="185"/>
      <c r="GX89" s="185"/>
      <c r="GY89" s="185"/>
      <c r="GZ89" s="185"/>
      <c r="HA89" s="185"/>
      <c r="HB89" s="185"/>
      <c r="HC89" s="185"/>
      <c r="HD89" s="185"/>
      <c r="HE89" s="185"/>
      <c r="HF89" s="185"/>
      <c r="HG89" s="185"/>
      <c r="HH89" s="185"/>
      <c r="HI89" s="185"/>
      <c r="HJ89" s="185"/>
      <c r="HK89" s="185"/>
      <c r="HL89" s="185"/>
      <c r="HM89" s="185"/>
      <c r="HN89" s="185"/>
      <c r="HO89" s="185"/>
      <c r="HP89" s="185"/>
      <c r="HQ89" s="185"/>
      <c r="HR89" s="185"/>
      <c r="HS89" s="185"/>
      <c r="HT89" s="185"/>
      <c r="HU89" s="185"/>
      <c r="HV89" s="185"/>
      <c r="HW89" s="185"/>
      <c r="HX89" s="185"/>
      <c r="HY89" s="185"/>
      <c r="HZ89" s="185"/>
      <c r="IA89" s="185"/>
      <c r="IB89" s="185"/>
      <c r="IC89" s="185"/>
      <c r="ID89" s="185"/>
      <c r="IE89" s="185"/>
      <c r="IF89" s="185"/>
      <c r="IG89" s="185"/>
      <c r="IH89" s="185"/>
      <c r="II89" s="185"/>
      <c r="IJ89" s="185"/>
      <c r="IK89" s="185"/>
      <c r="IL89" s="185"/>
      <c r="IM89" s="185"/>
      <c r="IN89" s="185"/>
      <c r="IO89" s="185"/>
      <c r="IP89" s="185"/>
      <c r="IQ89" s="185"/>
      <c r="IR89" s="185"/>
      <c r="IS89" s="185"/>
      <c r="IT89" s="185"/>
      <c r="IU89" s="185"/>
      <c r="IV89" s="185"/>
      <c r="IW89" s="185"/>
      <c r="IX89" s="185"/>
      <c r="IY89" s="185"/>
      <c r="IZ89" s="185"/>
      <c r="JA89" s="185"/>
      <c r="JB89" s="185"/>
      <c r="JC89" s="185"/>
      <c r="JD89" s="185"/>
      <c r="JE89" s="185"/>
      <c r="JF89" s="185"/>
      <c r="JG89" s="185"/>
      <c r="JH89" s="185"/>
      <c r="JI89" s="185"/>
      <c r="JJ89" s="185"/>
      <c r="JK89" s="185"/>
      <c r="JL89" s="185"/>
      <c r="JM89" s="185"/>
      <c r="JN89" s="185"/>
      <c r="JO89" s="185"/>
      <c r="JP89" s="185"/>
      <c r="JQ89" s="185"/>
      <c r="JR89" s="185"/>
      <c r="JS89" s="185"/>
      <c r="JT89" s="185"/>
      <c r="JU89" s="185"/>
      <c r="JV89" s="185"/>
      <c r="JW89" s="185"/>
      <c r="JX89" s="185"/>
      <c r="JY89" s="185"/>
      <c r="JZ89" s="185"/>
      <c r="KA89" s="185"/>
      <c r="KB89" s="185"/>
      <c r="KC89" s="185"/>
      <c r="KD89" s="185"/>
      <c r="KE89" s="185"/>
      <c r="KF89" s="185"/>
      <c r="KG89" s="185"/>
      <c r="KH89" s="185"/>
      <c r="KI89" s="185"/>
      <c r="KJ89" s="185"/>
      <c r="KK89" s="185"/>
      <c r="KL89" s="185"/>
      <c r="KM89" s="185"/>
      <c r="KN89" s="185"/>
      <c r="KO89" s="185"/>
      <c r="KP89" s="185"/>
      <c r="KQ89" s="185"/>
      <c r="KR89" s="185"/>
      <c r="KS89" s="185"/>
      <c r="KT89" s="185"/>
      <c r="KU89" s="185"/>
      <c r="KV89" s="185"/>
      <c r="KW89" s="185"/>
      <c r="KX89" s="185"/>
      <c r="KY89" s="185"/>
      <c r="KZ89" s="185"/>
      <c r="LA89" s="185"/>
      <c r="LB89" s="185"/>
      <c r="LC89" s="185"/>
      <c r="LD89" s="185"/>
      <c r="LE89" s="185"/>
      <c r="LF89" s="185"/>
      <c r="LG89" s="185"/>
      <c r="LH89" s="185"/>
      <c r="LI89" s="185"/>
      <c r="LJ89" s="185"/>
      <c r="LK89" s="185"/>
      <c r="LL89" s="185"/>
      <c r="LM89" s="185"/>
      <c r="LN89" s="185"/>
      <c r="LO89" s="185"/>
      <c r="LP89" s="185"/>
      <c r="LQ89" s="185"/>
      <c r="LR89" s="185"/>
      <c r="LS89" s="185"/>
      <c r="LT89" s="185"/>
      <c r="LU89" s="185"/>
      <c r="LV89" s="185"/>
      <c r="LW89" s="185"/>
      <c r="LX89" s="185"/>
      <c r="LY89" s="185"/>
      <c r="LZ89" s="185"/>
      <c r="MA89" s="185"/>
      <c r="MB89" s="185"/>
      <c r="MC89" s="185"/>
      <c r="MD89" s="185"/>
      <c r="ME89" s="185"/>
      <c r="MF89" s="185"/>
      <c r="MG89" s="185"/>
      <c r="MH89" s="185"/>
      <c r="MI89" s="185"/>
      <c r="MJ89" s="185"/>
      <c r="MK89" s="185"/>
      <c r="ML89" s="185"/>
      <c r="MM89" s="185"/>
      <c r="MN89" s="185"/>
      <c r="MO89" s="185"/>
      <c r="MP89" s="185"/>
      <c r="MQ89" s="185"/>
      <c r="MR89" s="185"/>
      <c r="MS89" s="185"/>
      <c r="MT89" s="185"/>
      <c r="MU89" s="185"/>
      <c r="MV89" s="185"/>
      <c r="MW89" s="185"/>
      <c r="MX89" s="185"/>
      <c r="MY89" s="185"/>
      <c r="MZ89" s="185"/>
      <c r="NA89" s="185"/>
      <c r="NB89" s="185"/>
      <c r="NC89" s="185"/>
      <c r="ND89" s="185"/>
      <c r="NE89" s="185"/>
      <c r="NF89" s="185"/>
      <c r="NG89" s="185"/>
      <c r="NH89" s="185"/>
      <c r="NI89" s="185"/>
      <c r="NJ89" s="185"/>
      <c r="NK89" s="185"/>
      <c r="NL89" s="185"/>
      <c r="NM89" s="185"/>
      <c r="NN89" s="185"/>
      <c r="NO89" s="185"/>
    </row>
    <row r="90" ht="19.5" customHeight="1">
      <c r="A90" s="185"/>
      <c r="B90" s="185"/>
      <c r="C90" s="216"/>
      <c r="D90" s="185"/>
      <c r="E90" s="256">
        <v>46783.0</v>
      </c>
      <c r="F90" s="257">
        <f t="shared" ref="F90:CJ90" si="33">EOMONTH(E90,1)</f>
        <v>46812</v>
      </c>
      <c r="G90" s="257">
        <f t="shared" si="33"/>
        <v>46843</v>
      </c>
      <c r="H90" s="257">
        <f t="shared" si="33"/>
        <v>46873</v>
      </c>
      <c r="I90" s="257">
        <f t="shared" si="33"/>
        <v>46904</v>
      </c>
      <c r="J90" s="257">
        <f t="shared" si="33"/>
        <v>46934</v>
      </c>
      <c r="K90" s="257">
        <f t="shared" si="33"/>
        <v>46965</v>
      </c>
      <c r="L90" s="256">
        <f t="shared" si="33"/>
        <v>46996</v>
      </c>
      <c r="M90" s="257">
        <f t="shared" si="33"/>
        <v>47026</v>
      </c>
      <c r="N90" s="257">
        <f t="shared" si="33"/>
        <v>47057</v>
      </c>
      <c r="O90" s="257">
        <f t="shared" si="33"/>
        <v>47087</v>
      </c>
      <c r="P90" s="257">
        <f t="shared" si="33"/>
        <v>47118</v>
      </c>
      <c r="Q90" s="258">
        <f t="shared" si="33"/>
        <v>47149</v>
      </c>
      <c r="R90" s="257">
        <f t="shared" si="33"/>
        <v>47177</v>
      </c>
      <c r="S90" s="257">
        <f t="shared" si="33"/>
        <v>47208</v>
      </c>
      <c r="T90" s="257">
        <f t="shared" si="33"/>
        <v>47238</v>
      </c>
      <c r="U90" s="257">
        <f t="shared" si="33"/>
        <v>47269</v>
      </c>
      <c r="V90" s="257">
        <f t="shared" si="33"/>
        <v>47299</v>
      </c>
      <c r="W90" s="257">
        <f t="shared" si="33"/>
        <v>47330</v>
      </c>
      <c r="X90" s="257">
        <f t="shared" si="33"/>
        <v>47361</v>
      </c>
      <c r="Y90" s="257">
        <f t="shared" si="33"/>
        <v>47391</v>
      </c>
      <c r="Z90" s="257">
        <f t="shared" si="33"/>
        <v>47422</v>
      </c>
      <c r="AA90" s="257">
        <f t="shared" si="33"/>
        <v>47452</v>
      </c>
      <c r="AB90" s="257">
        <f t="shared" si="33"/>
        <v>47483</v>
      </c>
      <c r="AC90" s="258">
        <f t="shared" si="33"/>
        <v>47514</v>
      </c>
      <c r="AD90" s="257">
        <f t="shared" si="33"/>
        <v>47542</v>
      </c>
      <c r="AE90" s="257">
        <f t="shared" si="33"/>
        <v>47573</v>
      </c>
      <c r="AF90" s="257">
        <f t="shared" si="33"/>
        <v>47603</v>
      </c>
      <c r="AG90" s="257">
        <f t="shared" si="33"/>
        <v>47634</v>
      </c>
      <c r="AH90" s="257">
        <f t="shared" si="33"/>
        <v>47664</v>
      </c>
      <c r="AI90" s="257">
        <f t="shared" si="33"/>
        <v>47695</v>
      </c>
      <c r="AJ90" s="257">
        <f t="shared" si="33"/>
        <v>47726</v>
      </c>
      <c r="AK90" s="257">
        <f t="shared" si="33"/>
        <v>47756</v>
      </c>
      <c r="AL90" s="257">
        <f t="shared" si="33"/>
        <v>47787</v>
      </c>
      <c r="AM90" s="257">
        <f t="shared" si="33"/>
        <v>47817</v>
      </c>
      <c r="AN90" s="257">
        <f t="shared" si="33"/>
        <v>47848</v>
      </c>
      <c r="AO90" s="258">
        <f t="shared" si="33"/>
        <v>47879</v>
      </c>
      <c r="AP90" s="257">
        <f t="shared" si="33"/>
        <v>47907</v>
      </c>
      <c r="AQ90" s="257">
        <f t="shared" si="33"/>
        <v>47938</v>
      </c>
      <c r="AR90" s="257">
        <f t="shared" si="33"/>
        <v>47968</v>
      </c>
      <c r="AS90" s="257">
        <f t="shared" si="33"/>
        <v>47999</v>
      </c>
      <c r="AT90" s="257">
        <f t="shared" si="33"/>
        <v>48029</v>
      </c>
      <c r="AU90" s="257">
        <f t="shared" si="33"/>
        <v>48060</v>
      </c>
      <c r="AV90" s="257">
        <f t="shared" si="33"/>
        <v>48091</v>
      </c>
      <c r="AW90" s="257">
        <f t="shared" si="33"/>
        <v>48121</v>
      </c>
      <c r="AX90" s="257">
        <f t="shared" si="33"/>
        <v>48152</v>
      </c>
      <c r="AY90" s="257">
        <f t="shared" si="33"/>
        <v>48182</v>
      </c>
      <c r="AZ90" s="257">
        <f t="shared" si="33"/>
        <v>48213</v>
      </c>
      <c r="BA90" s="258">
        <f t="shared" si="33"/>
        <v>48244</v>
      </c>
      <c r="BB90" s="257">
        <f t="shared" si="33"/>
        <v>48273</v>
      </c>
      <c r="BC90" s="257">
        <f t="shared" si="33"/>
        <v>48304</v>
      </c>
      <c r="BD90" s="257">
        <f t="shared" si="33"/>
        <v>48334</v>
      </c>
      <c r="BE90" s="257">
        <f t="shared" si="33"/>
        <v>48365</v>
      </c>
      <c r="BF90" s="257">
        <f t="shared" si="33"/>
        <v>48395</v>
      </c>
      <c r="BG90" s="257">
        <f t="shared" si="33"/>
        <v>48426</v>
      </c>
      <c r="BH90" s="257">
        <f t="shared" si="33"/>
        <v>48457</v>
      </c>
      <c r="BI90" s="257">
        <f t="shared" si="33"/>
        <v>48487</v>
      </c>
      <c r="BJ90" s="257">
        <f t="shared" si="33"/>
        <v>48518</v>
      </c>
      <c r="BK90" s="257">
        <f t="shared" si="33"/>
        <v>48548</v>
      </c>
      <c r="BL90" s="257">
        <f t="shared" si="33"/>
        <v>48579</v>
      </c>
      <c r="BM90" s="258">
        <f t="shared" si="33"/>
        <v>48610</v>
      </c>
      <c r="BN90" s="257">
        <f t="shared" si="33"/>
        <v>48638</v>
      </c>
      <c r="BO90" s="257">
        <f t="shared" si="33"/>
        <v>48669</v>
      </c>
      <c r="BP90" s="257">
        <f t="shared" si="33"/>
        <v>48699</v>
      </c>
      <c r="BQ90" s="257">
        <f t="shared" si="33"/>
        <v>48730</v>
      </c>
      <c r="BR90" s="257">
        <f t="shared" si="33"/>
        <v>48760</v>
      </c>
      <c r="BS90" s="257">
        <f t="shared" si="33"/>
        <v>48791</v>
      </c>
      <c r="BT90" s="257">
        <f t="shared" si="33"/>
        <v>48822</v>
      </c>
      <c r="BU90" s="257">
        <f t="shared" si="33"/>
        <v>48852</v>
      </c>
      <c r="BV90" s="257">
        <f t="shared" si="33"/>
        <v>48883</v>
      </c>
      <c r="BW90" s="257">
        <f t="shared" si="33"/>
        <v>48913</v>
      </c>
      <c r="BX90" s="257">
        <f t="shared" si="33"/>
        <v>48944</v>
      </c>
      <c r="BY90" s="258">
        <f t="shared" si="33"/>
        <v>48975</v>
      </c>
      <c r="BZ90" s="257">
        <f t="shared" si="33"/>
        <v>49003</v>
      </c>
      <c r="CA90" s="257">
        <f t="shared" si="33"/>
        <v>49034</v>
      </c>
      <c r="CB90" s="257">
        <f t="shared" si="33"/>
        <v>49064</v>
      </c>
      <c r="CC90" s="257">
        <f t="shared" si="33"/>
        <v>49095</v>
      </c>
      <c r="CD90" s="257">
        <f t="shared" si="33"/>
        <v>49125</v>
      </c>
      <c r="CE90" s="257">
        <f t="shared" si="33"/>
        <v>49156</v>
      </c>
      <c r="CF90" s="257">
        <f t="shared" si="33"/>
        <v>49187</v>
      </c>
      <c r="CG90" s="257">
        <f t="shared" si="33"/>
        <v>49217</v>
      </c>
      <c r="CH90" s="257">
        <f t="shared" si="33"/>
        <v>49248</v>
      </c>
      <c r="CI90" s="257">
        <f t="shared" si="33"/>
        <v>49278</v>
      </c>
      <c r="CJ90" s="257">
        <f t="shared" si="33"/>
        <v>49309</v>
      </c>
      <c r="CK90" s="185"/>
      <c r="CL90" s="185"/>
      <c r="CM90" s="185"/>
      <c r="CN90" s="185"/>
      <c r="CO90" s="185"/>
      <c r="CP90" s="185"/>
      <c r="CQ90" s="185"/>
      <c r="CR90" s="185"/>
      <c r="CS90" s="185"/>
      <c r="CT90" s="185"/>
      <c r="CU90" s="185"/>
      <c r="CV90" s="185"/>
      <c r="CW90" s="185"/>
      <c r="CX90" s="185"/>
      <c r="CY90" s="185"/>
      <c r="CZ90" s="185"/>
      <c r="DA90" s="185"/>
      <c r="DB90" s="185"/>
      <c r="DC90" s="185"/>
      <c r="DD90" s="185"/>
      <c r="DE90" s="185"/>
      <c r="DF90" s="185"/>
      <c r="DG90" s="185"/>
      <c r="DH90" s="185"/>
      <c r="DI90" s="185"/>
      <c r="DJ90" s="185"/>
      <c r="DK90" s="185"/>
      <c r="DL90" s="185"/>
      <c r="DM90" s="185"/>
      <c r="DN90" s="185"/>
      <c r="DO90" s="185"/>
      <c r="DP90" s="185"/>
      <c r="DQ90" s="185"/>
      <c r="DR90" s="185"/>
      <c r="DS90" s="185"/>
      <c r="DT90" s="185"/>
      <c r="DU90" s="185"/>
      <c r="DV90" s="185"/>
      <c r="DW90" s="185"/>
      <c r="DX90" s="185"/>
      <c r="DY90" s="185"/>
      <c r="DZ90" s="185"/>
      <c r="EA90" s="185"/>
      <c r="EB90" s="185"/>
      <c r="EC90" s="185"/>
      <c r="ED90" s="185"/>
      <c r="EE90" s="185"/>
      <c r="EF90" s="185"/>
      <c r="EG90" s="185"/>
      <c r="EH90" s="185"/>
      <c r="EI90" s="185"/>
      <c r="EJ90" s="185"/>
      <c r="EK90" s="185"/>
      <c r="EL90" s="185"/>
      <c r="EM90" s="185"/>
      <c r="EN90" s="185"/>
      <c r="EO90" s="185"/>
      <c r="EP90" s="185"/>
      <c r="EQ90" s="185"/>
      <c r="ER90" s="185"/>
      <c r="ES90" s="185"/>
      <c r="ET90" s="185"/>
      <c r="EU90" s="185"/>
      <c r="EV90" s="185"/>
      <c r="EW90" s="185"/>
      <c r="EX90" s="185"/>
      <c r="EY90" s="185"/>
      <c r="EZ90" s="185"/>
      <c r="FA90" s="185"/>
      <c r="FB90" s="185"/>
      <c r="FC90" s="185"/>
      <c r="FD90" s="185"/>
      <c r="FE90" s="185"/>
      <c r="FF90" s="185"/>
      <c r="FG90" s="185"/>
      <c r="FH90" s="185"/>
      <c r="FI90" s="185"/>
      <c r="FJ90" s="185"/>
      <c r="FK90" s="185"/>
      <c r="FL90" s="185"/>
      <c r="FM90" s="185"/>
      <c r="FN90" s="185"/>
      <c r="FO90" s="185"/>
      <c r="FP90" s="185"/>
      <c r="FQ90" s="185"/>
      <c r="FR90" s="185"/>
      <c r="FS90" s="185"/>
      <c r="FT90" s="185"/>
      <c r="FU90" s="185"/>
      <c r="FV90" s="185"/>
      <c r="FW90" s="185"/>
      <c r="FX90" s="185"/>
      <c r="FY90" s="185"/>
      <c r="FZ90" s="185"/>
      <c r="GA90" s="185"/>
      <c r="GB90" s="185"/>
      <c r="GC90" s="185"/>
      <c r="GD90" s="185"/>
      <c r="GE90" s="185"/>
      <c r="GF90" s="185"/>
      <c r="GG90" s="185"/>
      <c r="GH90" s="185"/>
      <c r="GI90" s="185"/>
      <c r="GJ90" s="185"/>
      <c r="GK90" s="185"/>
      <c r="GL90" s="185"/>
      <c r="GM90" s="185"/>
      <c r="GN90" s="185"/>
      <c r="GO90" s="185"/>
      <c r="GP90" s="185"/>
      <c r="GQ90" s="185"/>
      <c r="GR90" s="185"/>
      <c r="GS90" s="185"/>
      <c r="GT90" s="185"/>
      <c r="GU90" s="185"/>
      <c r="GV90" s="185"/>
      <c r="GW90" s="185"/>
      <c r="GX90" s="185"/>
      <c r="GY90" s="185"/>
      <c r="GZ90" s="185"/>
      <c r="HA90" s="185"/>
      <c r="HB90" s="185"/>
      <c r="HC90" s="185"/>
      <c r="HD90" s="185"/>
      <c r="HE90" s="185"/>
      <c r="HF90" s="185"/>
      <c r="HG90" s="185"/>
      <c r="HH90" s="185"/>
      <c r="HI90" s="185"/>
      <c r="HJ90" s="185"/>
      <c r="HK90" s="185"/>
      <c r="HL90" s="185"/>
      <c r="HM90" s="185"/>
      <c r="HN90" s="185"/>
      <c r="HO90" s="185"/>
      <c r="HP90" s="185"/>
      <c r="HQ90" s="185"/>
      <c r="HR90" s="185"/>
      <c r="HS90" s="185"/>
      <c r="HT90" s="185"/>
      <c r="HU90" s="185"/>
      <c r="HV90" s="185"/>
      <c r="HW90" s="185"/>
      <c r="HX90" s="185"/>
      <c r="HY90" s="185"/>
      <c r="HZ90" s="185"/>
      <c r="IA90" s="185"/>
      <c r="IB90" s="185"/>
      <c r="IC90" s="185"/>
      <c r="ID90" s="185"/>
      <c r="IE90" s="185"/>
      <c r="IF90" s="185"/>
      <c r="IG90" s="185"/>
      <c r="IH90" s="185"/>
      <c r="II90" s="185"/>
      <c r="IJ90" s="185"/>
      <c r="IK90" s="185"/>
      <c r="IL90" s="185"/>
      <c r="IM90" s="185"/>
      <c r="IN90" s="185"/>
      <c r="IO90" s="185"/>
      <c r="IP90" s="185"/>
      <c r="IQ90" s="185"/>
      <c r="IR90" s="185"/>
      <c r="IS90" s="185"/>
      <c r="IT90" s="185"/>
      <c r="IU90" s="185"/>
      <c r="IV90" s="185"/>
      <c r="IW90" s="185"/>
      <c r="IX90" s="185"/>
      <c r="IY90" s="185"/>
      <c r="IZ90" s="185"/>
      <c r="JA90" s="185"/>
      <c r="JB90" s="185"/>
      <c r="JC90" s="185"/>
      <c r="JD90" s="185"/>
      <c r="JE90" s="185"/>
      <c r="JF90" s="185"/>
      <c r="JG90" s="185"/>
      <c r="JH90" s="185"/>
      <c r="JI90" s="185"/>
      <c r="JJ90" s="185"/>
      <c r="JK90" s="185"/>
      <c r="JL90" s="185"/>
      <c r="JM90" s="185"/>
      <c r="JN90" s="185"/>
      <c r="JO90" s="185"/>
      <c r="JP90" s="185"/>
      <c r="JQ90" s="185"/>
      <c r="JR90" s="185"/>
      <c r="JS90" s="185"/>
      <c r="JT90" s="185"/>
      <c r="JU90" s="185"/>
      <c r="JV90" s="185"/>
      <c r="JW90" s="185"/>
      <c r="JX90" s="185"/>
      <c r="JY90" s="185"/>
      <c r="JZ90" s="185"/>
      <c r="KA90" s="185"/>
      <c r="KB90" s="185"/>
      <c r="KC90" s="185"/>
      <c r="KD90" s="185"/>
      <c r="KE90" s="185"/>
      <c r="KF90" s="185"/>
      <c r="KG90" s="185"/>
      <c r="KH90" s="185"/>
      <c r="KI90" s="185"/>
      <c r="KJ90" s="185"/>
      <c r="KK90" s="185"/>
      <c r="KL90" s="185"/>
      <c r="KM90" s="185"/>
      <c r="KN90" s="185"/>
      <c r="KO90" s="185"/>
      <c r="KP90" s="185"/>
      <c r="KQ90" s="185"/>
      <c r="KR90" s="185"/>
      <c r="KS90" s="185"/>
      <c r="KT90" s="185"/>
      <c r="KU90" s="185"/>
      <c r="KV90" s="185"/>
      <c r="KW90" s="185"/>
      <c r="KX90" s="185"/>
      <c r="KY90" s="185"/>
      <c r="KZ90" s="185"/>
      <c r="LA90" s="185"/>
      <c r="LB90" s="185"/>
      <c r="LC90" s="185"/>
      <c r="LD90" s="185"/>
      <c r="LE90" s="185"/>
      <c r="LF90" s="185"/>
      <c r="LG90" s="185"/>
      <c r="LH90" s="185"/>
      <c r="LI90" s="185"/>
      <c r="LJ90" s="185"/>
      <c r="LK90" s="185"/>
      <c r="LL90" s="185"/>
      <c r="LM90" s="185"/>
      <c r="LN90" s="185"/>
      <c r="LO90" s="185"/>
      <c r="LP90" s="185"/>
      <c r="LQ90" s="185"/>
      <c r="LR90" s="185"/>
      <c r="LS90" s="185"/>
      <c r="LT90" s="185"/>
      <c r="LU90" s="185"/>
      <c r="LV90" s="185"/>
      <c r="LW90" s="185"/>
      <c r="LX90" s="185"/>
      <c r="LY90" s="185"/>
      <c r="LZ90" s="185"/>
      <c r="MA90" s="185"/>
      <c r="MB90" s="185"/>
      <c r="MC90" s="185"/>
      <c r="MD90" s="185"/>
      <c r="ME90" s="185"/>
      <c r="MF90" s="185"/>
      <c r="MG90" s="185"/>
      <c r="MH90" s="185"/>
      <c r="MI90" s="185"/>
      <c r="MJ90" s="185"/>
      <c r="MK90" s="185"/>
      <c r="ML90" s="185"/>
      <c r="MM90" s="185"/>
      <c r="MN90" s="185"/>
      <c r="MO90" s="185"/>
      <c r="MP90" s="185"/>
      <c r="MQ90" s="185"/>
      <c r="MR90" s="185"/>
      <c r="MS90" s="185"/>
      <c r="MT90" s="185"/>
      <c r="MU90" s="185"/>
      <c r="MV90" s="185"/>
      <c r="MW90" s="185"/>
      <c r="MX90" s="185"/>
      <c r="MY90" s="185"/>
      <c r="MZ90" s="185"/>
      <c r="NA90" s="185"/>
      <c r="NB90" s="185"/>
      <c r="NC90" s="185"/>
      <c r="ND90" s="185"/>
      <c r="NE90" s="185"/>
      <c r="NF90" s="185"/>
      <c r="NG90" s="185"/>
      <c r="NH90" s="185"/>
      <c r="NI90" s="185"/>
      <c r="NJ90" s="185"/>
      <c r="NK90" s="185"/>
      <c r="NL90" s="185"/>
      <c r="NM90" s="185"/>
      <c r="NN90" s="185"/>
      <c r="NO90" s="185"/>
    </row>
    <row r="91" ht="19.5" customHeight="1">
      <c r="A91" s="185"/>
      <c r="B91" s="185"/>
      <c r="C91" s="216"/>
      <c r="D91" s="240" t="s">
        <v>309</v>
      </c>
      <c r="E91" s="259">
        <f t="shared" ref="E91:CJ91" si="34">E99-E101-E102-(3%*(E$96-E$108))-(4%*(E$96-E$108))+E106</f>
        <v>271125.7617</v>
      </c>
      <c r="F91" s="259">
        <f t="shared" si="34"/>
        <v>321100.6428</v>
      </c>
      <c r="G91" s="259">
        <f t="shared" si="34"/>
        <v>294643.7426</v>
      </c>
      <c r="H91" s="259">
        <f t="shared" si="34"/>
        <v>272334.0967</v>
      </c>
      <c r="I91" s="259">
        <f t="shared" si="34"/>
        <v>179104.5738</v>
      </c>
      <c r="J91" s="259">
        <f t="shared" si="34"/>
        <v>109197.0114</v>
      </c>
      <c r="K91" s="259">
        <f t="shared" si="34"/>
        <v>110032.7411</v>
      </c>
      <c r="L91" s="259">
        <f t="shared" si="34"/>
        <v>91096.25602</v>
      </c>
      <c r="M91" s="259">
        <f t="shared" si="34"/>
        <v>69026.56427</v>
      </c>
      <c r="N91" s="259">
        <f t="shared" si="34"/>
        <v>158114.6816</v>
      </c>
      <c r="O91" s="259">
        <f t="shared" si="34"/>
        <v>192387.5545</v>
      </c>
      <c r="P91" s="259">
        <f t="shared" si="34"/>
        <v>319763.544</v>
      </c>
      <c r="Q91" s="260">
        <f t="shared" si="34"/>
        <v>425465.5907</v>
      </c>
      <c r="R91" s="259">
        <f t="shared" si="34"/>
        <v>494594.1549</v>
      </c>
      <c r="S91" s="259">
        <f t="shared" si="34"/>
        <v>457997.219</v>
      </c>
      <c r="T91" s="259">
        <f t="shared" si="34"/>
        <v>427137.0396</v>
      </c>
      <c r="U91" s="259">
        <f t="shared" si="34"/>
        <v>298175.7912</v>
      </c>
      <c r="V91" s="259">
        <f t="shared" si="34"/>
        <v>201475.0225</v>
      </c>
      <c r="W91" s="259">
        <f t="shared" si="34"/>
        <v>202631.0592</v>
      </c>
      <c r="X91" s="259">
        <f t="shared" si="34"/>
        <v>176436.8593</v>
      </c>
      <c r="Y91" s="259">
        <f t="shared" si="34"/>
        <v>145908.6005</v>
      </c>
      <c r="Z91" s="259">
        <f t="shared" si="34"/>
        <v>269141.1826</v>
      </c>
      <c r="AA91" s="259">
        <f t="shared" si="34"/>
        <v>316549.6895</v>
      </c>
      <c r="AB91" s="259">
        <f t="shared" si="34"/>
        <v>492744.5913</v>
      </c>
      <c r="AC91" s="260">
        <f t="shared" si="34"/>
        <v>453626.3593</v>
      </c>
      <c r="AD91" s="259">
        <f t="shared" si="34"/>
        <v>526687.95</v>
      </c>
      <c r="AE91" s="259">
        <f t="shared" si="34"/>
        <v>488008.8542</v>
      </c>
      <c r="AF91" s="259">
        <f t="shared" si="34"/>
        <v>455392.9043</v>
      </c>
      <c r="AG91" s="259">
        <f t="shared" si="34"/>
        <v>319094.4862</v>
      </c>
      <c r="AH91" s="259">
        <f t="shared" si="34"/>
        <v>216891.9877</v>
      </c>
      <c r="AI91" s="259">
        <f t="shared" si="34"/>
        <v>218113.7964</v>
      </c>
      <c r="AJ91" s="259">
        <f t="shared" si="34"/>
        <v>190429.2939</v>
      </c>
      <c r="AK91" s="259">
        <f t="shared" si="34"/>
        <v>158164.1489</v>
      </c>
      <c r="AL91" s="259">
        <f t="shared" si="34"/>
        <v>288407.9717</v>
      </c>
      <c r="AM91" s="259">
        <f t="shared" si="34"/>
        <v>338513.7559</v>
      </c>
      <c r="AN91" s="259">
        <f t="shared" si="34"/>
        <v>524733.1566</v>
      </c>
      <c r="AO91" s="260">
        <f t="shared" si="34"/>
        <v>478965.5691</v>
      </c>
      <c r="AP91" s="259">
        <f t="shared" si="34"/>
        <v>555635.4601</v>
      </c>
      <c r="AQ91" s="259">
        <f t="shared" si="34"/>
        <v>515046.1159</v>
      </c>
      <c r="AR91" s="259">
        <f t="shared" si="34"/>
        <v>480819.3587</v>
      </c>
      <c r="AS91" s="259">
        <f t="shared" si="34"/>
        <v>337789.5567</v>
      </c>
      <c r="AT91" s="259">
        <f t="shared" si="34"/>
        <v>230539.5729</v>
      </c>
      <c r="AU91" s="259">
        <f t="shared" si="34"/>
        <v>231821.7232</v>
      </c>
      <c r="AV91" s="259">
        <f t="shared" si="34"/>
        <v>202769.9633</v>
      </c>
      <c r="AW91" s="259">
        <f t="shared" si="34"/>
        <v>168911.3363</v>
      </c>
      <c r="AX91" s="259">
        <f t="shared" si="34"/>
        <v>305587.5241</v>
      </c>
      <c r="AY91" s="259">
        <f t="shared" si="34"/>
        <v>358167.8878</v>
      </c>
      <c r="AZ91" s="259">
        <f t="shared" si="34"/>
        <v>553584.1251</v>
      </c>
      <c r="BA91" s="260">
        <f t="shared" si="34"/>
        <v>528464.6835</v>
      </c>
      <c r="BB91" s="259">
        <f t="shared" si="34"/>
        <v>611676.6498</v>
      </c>
      <c r="BC91" s="259">
        <f t="shared" si="34"/>
        <v>567623.905</v>
      </c>
      <c r="BD91" s="259">
        <f t="shared" si="34"/>
        <v>530476.6529</v>
      </c>
      <c r="BE91" s="259">
        <f t="shared" si="34"/>
        <v>375242.4285</v>
      </c>
      <c r="BF91" s="259">
        <f t="shared" si="34"/>
        <v>258841.0364</v>
      </c>
      <c r="BG91" s="259">
        <f t="shared" si="34"/>
        <v>260232.5898</v>
      </c>
      <c r="BH91" s="259">
        <f t="shared" si="34"/>
        <v>228701.9063</v>
      </c>
      <c r="BI91" s="259">
        <f t="shared" si="34"/>
        <v>191954.1962</v>
      </c>
      <c r="BJ91" s="259">
        <f t="shared" si="34"/>
        <v>340292.6663</v>
      </c>
      <c r="BK91" s="259">
        <f t="shared" si="34"/>
        <v>397359.5984</v>
      </c>
      <c r="BL91" s="259">
        <f t="shared" si="34"/>
        <v>609450.2789</v>
      </c>
      <c r="BM91" s="260">
        <f t="shared" si="34"/>
        <v>540710.1514</v>
      </c>
      <c r="BN91" s="259">
        <f t="shared" si="34"/>
        <v>625982.7523</v>
      </c>
      <c r="BO91" s="259">
        <f t="shared" si="34"/>
        <v>580839.0993</v>
      </c>
      <c r="BP91" s="259">
        <f t="shared" si="34"/>
        <v>542771.9446</v>
      </c>
      <c r="BQ91" s="259">
        <f t="shared" si="34"/>
        <v>383693.5494</v>
      </c>
      <c r="BR91" s="259">
        <f t="shared" si="34"/>
        <v>264409.6304</v>
      </c>
      <c r="BS91" s="259">
        <f t="shared" si="34"/>
        <v>265835.6438</v>
      </c>
      <c r="BT91" s="259">
        <f t="shared" si="34"/>
        <v>233524.1445</v>
      </c>
      <c r="BU91" s="259">
        <f t="shared" si="34"/>
        <v>195866.4258</v>
      </c>
      <c r="BV91" s="259">
        <f t="shared" si="34"/>
        <v>347878.3025</v>
      </c>
      <c r="BW91" s="259">
        <f t="shared" si="34"/>
        <v>406358.4218</v>
      </c>
      <c r="BX91" s="259">
        <f t="shared" si="34"/>
        <v>623701.2482</v>
      </c>
      <c r="BY91" s="260">
        <f t="shared" si="34"/>
        <v>561895.8243</v>
      </c>
      <c r="BZ91" s="259">
        <f t="shared" si="34"/>
        <v>649726.6031</v>
      </c>
      <c r="CA91" s="259">
        <f t="shared" si="34"/>
        <v>603228.6406</v>
      </c>
      <c r="CB91" s="259">
        <f t="shared" si="34"/>
        <v>564019.4712</v>
      </c>
      <c r="CC91" s="259">
        <f t="shared" si="34"/>
        <v>400168.7242</v>
      </c>
      <c r="CD91" s="259">
        <f t="shared" si="34"/>
        <v>277306.2877</v>
      </c>
      <c r="CE91" s="259">
        <f t="shared" si="34"/>
        <v>278775.0814</v>
      </c>
      <c r="CF91" s="259">
        <f t="shared" si="34"/>
        <v>245494.2372</v>
      </c>
      <c r="CG91" s="259">
        <f t="shared" si="34"/>
        <v>206706.7869</v>
      </c>
      <c r="CH91" s="259">
        <f t="shared" si="34"/>
        <v>363279.0199</v>
      </c>
      <c r="CI91" s="259">
        <f t="shared" si="34"/>
        <v>423513.5428</v>
      </c>
      <c r="CJ91" s="259">
        <f t="shared" si="34"/>
        <v>647376.654</v>
      </c>
      <c r="CK91" s="251"/>
      <c r="CL91" s="251"/>
      <c r="CM91" s="251"/>
      <c r="CN91" s="251"/>
      <c r="CO91" s="251"/>
      <c r="CP91" s="251"/>
      <c r="CQ91" s="251"/>
      <c r="CR91" s="251"/>
      <c r="CS91" s="251"/>
      <c r="CT91" s="251"/>
      <c r="CU91" s="251"/>
      <c r="CV91" s="251"/>
      <c r="CW91" s="251"/>
      <c r="CX91" s="251"/>
      <c r="CY91" s="251"/>
      <c r="CZ91" s="251"/>
      <c r="DA91" s="251"/>
      <c r="DB91" s="251"/>
      <c r="DC91" s="251"/>
      <c r="DD91" s="251"/>
      <c r="DE91" s="251"/>
      <c r="DF91" s="251"/>
      <c r="DG91" s="251"/>
      <c r="DH91" s="251"/>
      <c r="DI91" s="251"/>
      <c r="DJ91" s="251"/>
      <c r="DK91" s="251"/>
      <c r="DL91" s="251"/>
      <c r="DM91" s="251"/>
      <c r="DN91" s="251"/>
      <c r="DO91" s="251"/>
      <c r="DP91" s="251"/>
      <c r="DQ91" s="251"/>
      <c r="DR91" s="251"/>
      <c r="DS91" s="251"/>
      <c r="DT91" s="251"/>
      <c r="DU91" s="251"/>
      <c r="DV91" s="251"/>
      <c r="DW91" s="251"/>
      <c r="DX91" s="251"/>
      <c r="DY91" s="251"/>
      <c r="DZ91" s="251"/>
      <c r="EA91" s="251"/>
      <c r="EB91" s="251"/>
      <c r="EC91" s="251"/>
      <c r="ED91" s="251"/>
      <c r="EE91" s="251"/>
      <c r="EF91" s="251"/>
      <c r="EG91" s="251"/>
      <c r="EH91" s="251"/>
      <c r="EI91" s="251"/>
      <c r="EJ91" s="251"/>
      <c r="EK91" s="251"/>
      <c r="EL91" s="251"/>
      <c r="EM91" s="251"/>
      <c r="EN91" s="251"/>
      <c r="EO91" s="251"/>
      <c r="EP91" s="251"/>
      <c r="EQ91" s="251"/>
      <c r="ER91" s="251"/>
      <c r="ES91" s="251"/>
      <c r="ET91" s="251"/>
      <c r="EU91" s="251"/>
      <c r="EV91" s="251"/>
      <c r="EW91" s="251"/>
      <c r="EX91" s="251"/>
      <c r="EY91" s="251"/>
      <c r="EZ91" s="251"/>
      <c r="FA91" s="251"/>
      <c r="FB91" s="251"/>
      <c r="FC91" s="251"/>
      <c r="FD91" s="251"/>
      <c r="FE91" s="251"/>
      <c r="FF91" s="251"/>
      <c r="FG91" s="251"/>
      <c r="FH91" s="251"/>
      <c r="FI91" s="251"/>
      <c r="FJ91" s="251"/>
      <c r="FK91" s="251"/>
      <c r="FL91" s="251"/>
      <c r="FM91" s="251"/>
      <c r="FN91" s="251"/>
      <c r="FO91" s="251"/>
      <c r="FP91" s="251"/>
      <c r="FQ91" s="251"/>
      <c r="FR91" s="251"/>
      <c r="FS91" s="251"/>
      <c r="FT91" s="251"/>
      <c r="FU91" s="251"/>
      <c r="FV91" s="251"/>
      <c r="FW91" s="251"/>
      <c r="FX91" s="251"/>
      <c r="FY91" s="251"/>
      <c r="FZ91" s="251"/>
      <c r="GA91" s="251"/>
      <c r="GB91" s="251"/>
      <c r="GC91" s="251"/>
      <c r="GD91" s="251"/>
      <c r="GE91" s="251"/>
      <c r="GF91" s="251"/>
      <c r="GG91" s="251"/>
      <c r="GH91" s="251"/>
      <c r="GI91" s="251"/>
      <c r="GJ91" s="251"/>
      <c r="GK91" s="251"/>
      <c r="GL91" s="251"/>
      <c r="GM91" s="251"/>
      <c r="GN91" s="251"/>
      <c r="GO91" s="251"/>
      <c r="GP91" s="251"/>
      <c r="GQ91" s="251"/>
      <c r="GR91" s="251"/>
      <c r="GS91" s="251"/>
      <c r="GT91" s="251"/>
      <c r="GU91" s="251"/>
      <c r="GV91" s="251"/>
      <c r="GW91" s="251"/>
      <c r="GX91" s="251"/>
      <c r="GY91" s="251"/>
      <c r="GZ91" s="251"/>
      <c r="HA91" s="251"/>
      <c r="HB91" s="251"/>
      <c r="HC91" s="251"/>
      <c r="HD91" s="251"/>
      <c r="HE91" s="251"/>
      <c r="HF91" s="251"/>
      <c r="HG91" s="251"/>
      <c r="HH91" s="251"/>
      <c r="HI91" s="251"/>
      <c r="HJ91" s="251"/>
      <c r="HK91" s="251"/>
      <c r="HL91" s="251"/>
      <c r="HM91" s="251"/>
      <c r="HN91" s="251"/>
      <c r="HO91" s="251"/>
      <c r="HP91" s="251"/>
      <c r="HQ91" s="251"/>
      <c r="HR91" s="251"/>
      <c r="HS91" s="251"/>
      <c r="HT91" s="251"/>
      <c r="HU91" s="251"/>
      <c r="HV91" s="251"/>
      <c r="HW91" s="251"/>
      <c r="HX91" s="251"/>
      <c r="HY91" s="251"/>
      <c r="HZ91" s="251"/>
      <c r="IA91" s="251"/>
      <c r="IB91" s="251"/>
      <c r="IC91" s="251"/>
      <c r="ID91" s="251"/>
      <c r="IE91" s="251"/>
      <c r="IF91" s="251"/>
      <c r="IG91" s="251"/>
      <c r="IH91" s="251"/>
      <c r="II91" s="251"/>
      <c r="IJ91" s="251"/>
      <c r="IK91" s="251"/>
      <c r="IL91" s="251"/>
      <c r="IM91" s="251"/>
      <c r="IN91" s="251"/>
      <c r="IO91" s="251"/>
      <c r="IP91" s="251"/>
      <c r="IQ91" s="251"/>
      <c r="IR91" s="251"/>
      <c r="IS91" s="251"/>
      <c r="IT91" s="251"/>
      <c r="IU91" s="251"/>
      <c r="IV91" s="251"/>
      <c r="IW91" s="251"/>
      <c r="IX91" s="251"/>
      <c r="IY91" s="251"/>
      <c r="IZ91" s="251"/>
      <c r="JA91" s="251"/>
      <c r="JB91" s="251"/>
      <c r="JC91" s="251"/>
      <c r="JD91" s="251"/>
      <c r="JE91" s="251"/>
      <c r="JF91" s="251"/>
      <c r="JG91" s="251"/>
      <c r="JH91" s="251"/>
      <c r="JI91" s="251"/>
      <c r="JJ91" s="251"/>
      <c r="JK91" s="251"/>
      <c r="JL91" s="251"/>
      <c r="JM91" s="251"/>
      <c r="JN91" s="251"/>
      <c r="JO91" s="251"/>
      <c r="JP91" s="251"/>
      <c r="JQ91" s="251"/>
      <c r="JR91" s="251"/>
      <c r="JS91" s="251"/>
      <c r="JT91" s="251"/>
      <c r="JU91" s="251"/>
      <c r="JV91" s="251"/>
      <c r="JW91" s="251"/>
      <c r="JX91" s="251"/>
      <c r="JY91" s="251"/>
      <c r="JZ91" s="251"/>
      <c r="KA91" s="251"/>
      <c r="KB91" s="251"/>
      <c r="KC91" s="251"/>
      <c r="KD91" s="251"/>
      <c r="KE91" s="251"/>
      <c r="KF91" s="251"/>
      <c r="KG91" s="251"/>
      <c r="KH91" s="251"/>
      <c r="KI91" s="251"/>
      <c r="KJ91" s="251"/>
      <c r="KK91" s="251"/>
      <c r="KL91" s="251"/>
      <c r="KM91" s="251"/>
      <c r="KN91" s="251"/>
      <c r="KO91" s="251"/>
      <c r="KP91" s="251"/>
      <c r="KQ91" s="251"/>
      <c r="KR91" s="251"/>
      <c r="KS91" s="251"/>
      <c r="KT91" s="251"/>
      <c r="KU91" s="251"/>
      <c r="KV91" s="251"/>
      <c r="KW91" s="251"/>
      <c r="KX91" s="251"/>
      <c r="KY91" s="251"/>
      <c r="KZ91" s="251"/>
      <c r="LA91" s="251"/>
      <c r="LB91" s="251"/>
      <c r="LC91" s="251"/>
      <c r="LD91" s="251"/>
      <c r="LE91" s="251"/>
      <c r="LF91" s="251"/>
      <c r="LG91" s="251"/>
      <c r="LH91" s="251"/>
      <c r="LI91" s="251"/>
      <c r="LJ91" s="251"/>
      <c r="LK91" s="251"/>
      <c r="LL91" s="251"/>
      <c r="LM91" s="251"/>
      <c r="LN91" s="251"/>
      <c r="LO91" s="251"/>
      <c r="LP91" s="251"/>
      <c r="LQ91" s="251"/>
      <c r="LR91" s="251"/>
      <c r="LS91" s="251"/>
      <c r="LT91" s="251"/>
      <c r="LU91" s="251"/>
      <c r="LV91" s="251"/>
      <c r="LW91" s="251"/>
      <c r="LX91" s="251"/>
      <c r="LY91" s="251"/>
      <c r="LZ91" s="251"/>
      <c r="MA91" s="251"/>
      <c r="MB91" s="251"/>
      <c r="MC91" s="251"/>
      <c r="MD91" s="251"/>
      <c r="ME91" s="251"/>
      <c r="MF91" s="251"/>
      <c r="MG91" s="251"/>
      <c r="MH91" s="251"/>
      <c r="MI91" s="251"/>
      <c r="MJ91" s="251"/>
      <c r="MK91" s="251"/>
      <c r="ML91" s="251"/>
      <c r="MM91" s="251"/>
      <c r="MN91" s="251"/>
      <c r="MO91" s="251"/>
      <c r="MP91" s="251"/>
      <c r="MQ91" s="251"/>
      <c r="MR91" s="251"/>
      <c r="MS91" s="251"/>
      <c r="MT91" s="251"/>
      <c r="MU91" s="251"/>
      <c r="MV91" s="251"/>
      <c r="MW91" s="251"/>
      <c r="MX91" s="251"/>
      <c r="MY91" s="251"/>
      <c r="MZ91" s="251"/>
      <c r="NA91" s="251"/>
      <c r="NB91" s="251"/>
      <c r="NC91" s="251"/>
      <c r="ND91" s="251"/>
      <c r="NE91" s="251"/>
      <c r="NF91" s="251"/>
      <c r="NG91" s="251"/>
      <c r="NH91" s="251"/>
      <c r="NI91" s="251"/>
      <c r="NJ91" s="251"/>
      <c r="NK91" s="251"/>
      <c r="NL91" s="251"/>
      <c r="NM91" s="251"/>
      <c r="NN91" s="251"/>
      <c r="NO91" s="251"/>
    </row>
    <row r="92" ht="19.5" customHeight="1">
      <c r="A92" s="185"/>
      <c r="B92" s="185"/>
      <c r="C92" s="216"/>
      <c r="D92" s="261" t="s">
        <v>310</v>
      </c>
      <c r="E92" s="259">
        <f t="array" ref="E92">IF(E90&lt;='Debt &amp; Refi'!$E$29,-INDEX($N$14:$BV$14,MATCH(E90,$N$4:$BV$4)),-INDEX($N$31:$BV$31,MATCH(E90,$N$4:$BV$4)))</f>
        <v>-130476.1474</v>
      </c>
      <c r="F92" s="259">
        <f t="array" ref="F92">IF(F90&lt;='Debt &amp; Refi'!$E$29,-INDEX($N$14:$BV$14,MATCH(F90,$N$4:$BV$4)),-INDEX($N$31:$BV$31,MATCH(F90,$N$4:$BV$4)))</f>
        <v>-130734.1028</v>
      </c>
      <c r="G92" s="259">
        <f t="array" ref="G92">IF(G90&lt;='Debt &amp; Refi'!$E$29,-INDEX($N$14:$BV$14,MATCH(G90,$N$4:$BV$4)),-INDEX($N$31:$BV$31,MATCH(G90,$N$4:$BV$4)))</f>
        <v>-130988.1936</v>
      </c>
      <c r="H92" s="259">
        <f t="array" ref="H92">IF(H90&lt;='Debt &amp; Refi'!$E$29,-INDEX($N$14:$BV$14,MATCH(H90,$N$4:$BV$4)),-INDEX($N$31:$BV$31,MATCH(H90,$N$4:$BV$4)))</f>
        <v>-311363.1928</v>
      </c>
      <c r="I92" s="259">
        <f t="array" ref="I92">IF(I90&lt;='Debt &amp; Refi'!$E$29,-INDEX($N$14:$BV$14,MATCH(I90,$N$4:$BV$4)),-INDEX($N$31:$BV$31,MATCH(I90,$N$4:$BV$4)))</f>
        <v>-311930.6819</v>
      </c>
      <c r="J92" s="259">
        <f t="array" ref="J92">IF(J90&lt;='Debt &amp; Refi'!$E$29,-INDEX($N$14:$BV$14,MATCH(J90,$N$4:$BV$4)),-INDEX($N$31:$BV$31,MATCH(J90,$N$4:$BV$4)))</f>
        <v>-312477.6747</v>
      </c>
      <c r="K92" s="259">
        <f t="array" ref="K92">IF(K90&lt;='Debt &amp; Refi'!$E$29,-INDEX($N$14:$BV$14,MATCH(K90,$N$4:$BV$4)),-INDEX($N$31:$BV$31,MATCH(K90,$N$4:$BV$4)))</f>
        <v>-313060.109</v>
      </c>
      <c r="L92" s="259">
        <f t="array" ref="L92">IF(L90&lt;='Debt &amp; Refi'!$E$29,-INDEX($N$14:$BV$14,MATCH(L90,$N$4:$BV$4)),-INDEX($N$31:$BV$31,MATCH(L90,$N$4:$BV$4)))</f>
        <v>-313609.6638</v>
      </c>
      <c r="M92" s="259">
        <f t="array" ref="M92">IF(M90&lt;='Debt &amp; Refi'!$E$29,-INDEX($N$14:$BV$14,MATCH(M90,$N$4:$BV$4)),-INDEX($N$31:$BV$31,MATCH(M90,$N$4:$BV$4)))</f>
        <v>-314096.8761</v>
      </c>
      <c r="N92" s="259">
        <f t="array" ref="N92">IF(N90&lt;='Debt &amp; Refi'!$E$29,-INDEX($N$14:$BV$14,MATCH(N90,$N$4:$BV$4)),-INDEX($N$31:$BV$31,MATCH(N90,$N$4:$BV$4)))</f>
        <v>-314639.1719</v>
      </c>
      <c r="O92" s="259">
        <f t="array" ref="O92">IF(O90&lt;='Debt &amp; Refi'!$E$29,-INDEX($N$14:$BV$14,MATCH(O90,$N$4:$BV$4)),-INDEX($N$31:$BV$31,MATCH(O90,$N$4:$BV$4)))</f>
        <v>-315146.4533</v>
      </c>
      <c r="P92" s="259">
        <f t="array" ref="P92">IF(P90&lt;='Debt &amp; Refi'!$E$29,-INDEX($N$14:$BV$14,MATCH(P90,$N$4:$BV$4)),-INDEX($N$31:$BV$31,MATCH(P90,$N$4:$BV$4)))</f>
        <v>-315643.0596</v>
      </c>
      <c r="Q92" s="260">
        <f t="array" ref="Q92">IF(Q90&lt;='Debt &amp; Refi'!$E$29,-INDEX($N$14:$BV$14,MATCH(Q90,$N$4:$BV$4)),-INDEX($N$31:$BV$31,MATCH(Q90,$N$4:$BV$4)))</f>
        <v>-316161.4432</v>
      </c>
      <c r="R92" s="259">
        <f t="array" ref="R92">IF(R90&lt;='Debt &amp; Refi'!$E$29,-INDEX($N$14:$BV$14,MATCH(R90,$N$4:$BV$4)),-INDEX($N$31:$BV$31,MATCH(R90,$N$4:$BV$4)))</f>
        <v>-316639.6883</v>
      </c>
      <c r="S92" s="259">
        <f t="array" ref="S92">IF(S90&lt;='Debt &amp; Refi'!$E$29,-INDEX($N$14:$BV$14,MATCH(S90,$N$4:$BV$4)),-INDEX($N$31:$BV$31,MATCH(S90,$N$4:$BV$4)))</f>
        <v>-317164.9039</v>
      </c>
      <c r="T92" s="259">
        <f t="array" ref="T92">IF(T90&lt;='Debt &amp; Refi'!$E$29,-INDEX($N$14:$BV$14,MATCH(T90,$N$4:$BV$4)),-INDEX($N$31:$BV$31,MATCH(T90,$N$4:$BV$4)))</f>
        <v>-317716.1668</v>
      </c>
      <c r="U92" s="259">
        <f t="array" ref="U92">IF(U90&lt;='Debt &amp; Refi'!$E$29,-INDEX($N$14:$BV$14,MATCH(U90,$N$4:$BV$4)),-INDEX($N$31:$BV$31,MATCH(U90,$N$4:$BV$4)))</f>
        <v>-318260.1706</v>
      </c>
      <c r="V92" s="259">
        <f t="array" ref="V92">IF(V90&lt;='Debt &amp; Refi'!$E$29,-INDEX($N$14:$BV$14,MATCH(V90,$N$4:$BV$4)),-INDEX($N$31:$BV$31,MATCH(V90,$N$4:$BV$4)))</f>
        <v>-318756.7769</v>
      </c>
      <c r="W92" s="259">
        <f t="array" ref="W92">IF(W90&lt;='Debt &amp; Refi'!$E$29,-INDEX($N$14:$BV$14,MATCH(W90,$N$4:$BV$4)),-INDEX($N$31:$BV$31,MATCH(W90,$N$4:$BV$4)))</f>
        <v>-319324.266</v>
      </c>
      <c r="X92" s="259">
        <f t="array" ref="X92">IF(X90&lt;='Debt &amp; Refi'!$E$29,-INDEX($N$14:$BV$14,MATCH(X90,$N$4:$BV$4)),-INDEX($N$31:$BV$31,MATCH(X90,$N$4:$BV$4)))</f>
        <v>-319885.777</v>
      </c>
      <c r="Y92" s="259">
        <f t="array" ref="Y92">IF(Y90&lt;='Debt &amp; Refi'!$E$29,-INDEX($N$14:$BV$14,MATCH(Y90,$N$4:$BV$4)),-INDEX($N$31:$BV$31,MATCH(Y90,$N$4:$BV$4)))</f>
        <v>-320416.9707</v>
      </c>
      <c r="Z92" s="259">
        <f t="array" ref="Z92">IF(Z90&lt;='Debt &amp; Refi'!$E$29,-INDEX($N$14:$BV$14,MATCH(Z90,$N$4:$BV$4)),-INDEX($N$31:$BV$31,MATCH(Z90,$N$4:$BV$4)))</f>
        <v>-358897.3286</v>
      </c>
      <c r="AA92" s="259">
        <f t="array" ref="AA92">IF(AA90&lt;='Debt &amp; Refi'!$E$29,-INDEX($N$14:$BV$14,MATCH(AA90,$N$4:$BV$4)),-INDEX($N$31:$BV$31,MATCH(AA90,$N$4:$BV$4)))</f>
        <v>-359359.8405</v>
      </c>
      <c r="AB92" s="259">
        <f t="array" ref="AB92">IF(AB90&lt;='Debt &amp; Refi'!$E$29,-INDEX($N$14:$BV$14,MATCH(AB90,$N$4:$BV$4)),-INDEX($N$31:$BV$31,MATCH(AB90,$N$4:$BV$4)))</f>
        <v>-359849.6398</v>
      </c>
      <c r="AC92" s="260">
        <f t="array" ref="AC92">IF(AC90&lt;='Debt &amp; Refi'!$E$29,-INDEX($N$14:$BV$14,MATCH(AC90,$N$4:$BV$4)),-INDEX($N$31:$BV$31,MATCH(AC90,$N$4:$BV$4)))</f>
        <v>-360333.714</v>
      </c>
      <c r="AD92" s="259">
        <f t="array" ref="AD92">IF(AD90&lt;='Debt &amp; Refi'!$E$29,-INDEX($N$14:$BV$14,MATCH(AD90,$N$4:$BV$4)),-INDEX($N$31:$BV$31,MATCH(AD90,$N$4:$BV$4)))</f>
        <v>0</v>
      </c>
      <c r="AE92" s="259">
        <f t="array" ref="AE92">IF(AE90&lt;='Debt &amp; Refi'!$E$29,-INDEX($N$14:$BV$14,MATCH(AE90,$N$4:$BV$4)),-INDEX($N$31:$BV$31,MATCH(AE90,$N$4:$BV$4)))</f>
        <v>0</v>
      </c>
      <c r="AF92" s="259">
        <f t="array" ref="AF92">IF(AF90&lt;='Debt &amp; Refi'!$E$29,-INDEX($N$14:$BV$14,MATCH(AF90,$N$4:$BV$4)),-INDEX($N$31:$BV$31,MATCH(AF90,$N$4:$BV$4)))</f>
        <v>0</v>
      </c>
      <c r="AG92" s="259">
        <f t="array" ref="AG92">IF(AG90&lt;='Debt &amp; Refi'!$E$29,-INDEX($N$14:$BV$14,MATCH(AG90,$N$4:$BV$4)),-INDEX($N$31:$BV$31,MATCH(AG90,$N$4:$BV$4)))</f>
        <v>0</v>
      </c>
      <c r="AH92" s="259">
        <f t="array" ref="AH92">IF(AH90&lt;='Debt &amp; Refi'!$E$29,-INDEX($N$14:$BV$14,MATCH(AH90,$N$4:$BV$4)),-INDEX($N$31:$BV$31,MATCH(AH90,$N$4:$BV$4)))</f>
        <v>0</v>
      </c>
      <c r="AI92" s="259">
        <f t="array" ref="AI92">IF(AI90&lt;='Debt &amp; Refi'!$E$29,-INDEX($N$14:$BV$14,MATCH(AI90,$N$4:$BV$4)),-INDEX($N$31:$BV$31,MATCH(AI90,$N$4:$BV$4)))</f>
        <v>0</v>
      </c>
      <c r="AJ92" s="259">
        <f t="array" ref="AJ92">IF(AJ90&lt;='Debt &amp; Refi'!$E$29,-INDEX($N$14:$BV$14,MATCH(AJ90,$N$4:$BV$4)),-INDEX($N$31:$BV$31,MATCH(AJ90,$N$4:$BV$4)))</f>
        <v>0</v>
      </c>
      <c r="AK92" s="259">
        <f t="array" ref="AK92">IF(AK90&lt;='Debt &amp; Refi'!$E$29,-INDEX($N$14:$BV$14,MATCH(AK90,$N$4:$BV$4)),-INDEX($N$31:$BV$31,MATCH(AK90,$N$4:$BV$4)))</f>
        <v>0</v>
      </c>
      <c r="AL92" s="259">
        <f t="array" ref="AL92">IF(AL90&lt;='Debt &amp; Refi'!$E$29,-INDEX($N$14:$BV$14,MATCH(AL90,$N$4:$BV$4)),-INDEX($N$31:$BV$31,MATCH(AL90,$N$4:$BV$4)))</f>
        <v>0</v>
      </c>
      <c r="AM92" s="259">
        <f t="array" ref="AM92">IF(AM90&lt;='Debt &amp; Refi'!$E$29,-INDEX($N$14:$BV$14,MATCH(AM90,$N$4:$BV$4)),-INDEX($N$31:$BV$31,MATCH(AM90,$N$4:$BV$4)))</f>
        <v>0</v>
      </c>
      <c r="AN92" s="259">
        <f t="array" ref="AN92">IF(AN90&lt;='Debt &amp; Refi'!$E$29,-INDEX($N$14:$BV$14,MATCH(AN90,$N$4:$BV$4)),-INDEX($N$31:$BV$31,MATCH(AN90,$N$4:$BV$4)))</f>
        <v>0</v>
      </c>
      <c r="AO92" s="260">
        <f t="array" ref="AO92">IF(AO90&lt;='Debt &amp; Refi'!$E$29,-INDEX($N$14:$BV$14,MATCH(AO90,$N$4:$BV$4)),-INDEX($N$31:$BV$31,MATCH(AO90,$N$4:$BV$4)))</f>
        <v>0</v>
      </c>
      <c r="AP92" s="259">
        <f t="array" ref="AP92">IF(AP90&lt;='Debt &amp; Refi'!$E$29,-INDEX($N$14:$BV$14,MATCH(AP90,$N$4:$BV$4)),-INDEX($N$31:$BV$31,MATCH(AP90,$N$4:$BV$4)))</f>
        <v>0</v>
      </c>
      <c r="AQ92" s="259">
        <f t="array" ref="AQ92">IF(AQ90&lt;='Debt &amp; Refi'!$E$29,-INDEX($N$14:$BV$14,MATCH(AQ90,$N$4:$BV$4)),-INDEX($N$31:$BV$31,MATCH(AQ90,$N$4:$BV$4)))</f>
        <v>0</v>
      </c>
      <c r="AR92" s="259">
        <f t="array" ref="AR92">IF(AR90&lt;='Debt &amp; Refi'!$E$29,-INDEX($N$14:$BV$14,MATCH(AR90,$N$4:$BV$4)),-INDEX($N$31:$BV$31,MATCH(AR90,$N$4:$BV$4)))</f>
        <v>0</v>
      </c>
      <c r="AS92" s="259">
        <f t="array" ref="AS92">IF(AS90&lt;='Debt &amp; Refi'!$E$29,-INDEX($N$14:$BV$14,MATCH(AS90,$N$4:$BV$4)),-INDEX($N$31:$BV$31,MATCH(AS90,$N$4:$BV$4)))</f>
        <v>0</v>
      </c>
      <c r="AT92" s="259">
        <f t="array" ref="AT92">IF(AT90&lt;='Debt &amp; Refi'!$E$29,-INDEX($N$14:$BV$14,MATCH(AT90,$N$4:$BV$4)),-INDEX($N$31:$BV$31,MATCH(AT90,$N$4:$BV$4)))</f>
        <v>0</v>
      </c>
      <c r="AU92" s="259">
        <f t="array" ref="AU92">IF(AU90&lt;='Debt &amp; Refi'!$E$29,-INDEX($N$14:$BV$14,MATCH(AU90,$N$4:$BV$4)),-INDEX($N$31:$BV$31,MATCH(AU90,$N$4:$BV$4)))</f>
        <v>0</v>
      </c>
      <c r="AV92" s="259">
        <f t="array" ref="AV92">IF(AV90&lt;='Debt &amp; Refi'!$E$29,-INDEX($N$14:$BV$14,MATCH(AV90,$N$4:$BV$4)),-INDEX($N$31:$BV$31,MATCH(AV90,$N$4:$BV$4)))</f>
        <v>0</v>
      </c>
      <c r="AW92" s="259">
        <f t="array" ref="AW92">IF(AW90&lt;='Debt &amp; Refi'!$E$29,-INDEX($N$14:$BV$14,MATCH(AW90,$N$4:$BV$4)),-INDEX($N$31:$BV$31,MATCH(AW90,$N$4:$BV$4)))</f>
        <v>0</v>
      </c>
      <c r="AX92" s="259">
        <f t="array" ref="AX92">IF(AX90&lt;='Debt &amp; Refi'!$E$29,-INDEX($N$14:$BV$14,MATCH(AX90,$N$4:$BV$4)),-INDEX($N$31:$BV$31,MATCH(AX90,$N$4:$BV$4)))</f>
        <v>0</v>
      </c>
      <c r="AY92" s="259">
        <f t="array" ref="AY92">IF(AY90&lt;='Debt &amp; Refi'!$E$29,-INDEX($N$14:$BV$14,MATCH(AY90,$N$4:$BV$4)),-INDEX($N$31:$BV$31,MATCH(AY90,$N$4:$BV$4)))</f>
        <v>0</v>
      </c>
      <c r="AZ92" s="259">
        <f t="array" ref="AZ92">IF(AZ90&lt;='Debt &amp; Refi'!$E$29,-INDEX($N$14:$BV$14,MATCH(AZ90,$N$4:$BV$4)),-INDEX($N$31:$BV$31,MATCH(AZ90,$N$4:$BV$4)))</f>
        <v>0</v>
      </c>
      <c r="BA92" s="260">
        <f t="array" ref="BA92">IF(BA90&lt;='Debt &amp; Refi'!$E$29,-INDEX($N$14:$BV$14,MATCH(BA90,$N$4:$BV$4)),-INDEX($N$31:$BV$31,MATCH(BA90,$N$4:$BV$4)))</f>
        <v>0</v>
      </c>
      <c r="BB92" s="259">
        <f t="array" ref="BB92">IF(BB90&lt;='Debt &amp; Refi'!$E$29,-INDEX($N$14:$BV$14,MATCH(BB90,$N$4:$BV$4)),-INDEX($N$31:$BV$31,MATCH(BB90,$N$4:$BV$4)))</f>
        <v>0</v>
      </c>
      <c r="BC92" s="259">
        <f t="array" ref="BC92">IF(BC90&lt;='Debt &amp; Refi'!$E$29,-INDEX($N$14:$BV$14,MATCH(BC90,$N$4:$BV$4)),-INDEX($N$31:$BV$31,MATCH(BC90,$N$4:$BV$4)))</f>
        <v>0</v>
      </c>
      <c r="BD92" s="259">
        <f t="array" ref="BD92">IF(BD90&lt;='Debt &amp; Refi'!$E$29,-INDEX($N$14:$BV$14,MATCH(BD90,$N$4:$BV$4)),-INDEX($N$31:$BV$31,MATCH(BD90,$N$4:$BV$4)))</f>
        <v>0</v>
      </c>
      <c r="BE92" s="259">
        <f t="array" ref="BE92">IF(BE90&lt;='Debt &amp; Refi'!$E$29,-INDEX($N$14:$BV$14,MATCH(BE90,$N$4:$BV$4)),-INDEX($N$31:$BV$31,MATCH(BE90,$N$4:$BV$4)))</f>
        <v>0</v>
      </c>
      <c r="BF92" s="259">
        <f t="array" ref="BF92">IF(BF90&lt;='Debt &amp; Refi'!$E$29,-INDEX($N$14:$BV$14,MATCH(BF90,$N$4:$BV$4)),-INDEX($N$31:$BV$31,MATCH(BF90,$N$4:$BV$4)))</f>
        <v>0</v>
      </c>
      <c r="BG92" s="259">
        <f t="array" ref="BG92">IF(BG90&lt;='Debt &amp; Refi'!$E$29,-INDEX($N$14:$BV$14,MATCH(BG90,$N$4:$BV$4)),-INDEX($N$31:$BV$31,MATCH(BG90,$N$4:$BV$4)))</f>
        <v>0</v>
      </c>
      <c r="BH92" s="259">
        <f t="array" ref="BH92">IF(BH90&lt;='Debt &amp; Refi'!$E$29,-INDEX($N$14:$BV$14,MATCH(BH90,$N$4:$BV$4)),-INDEX($N$31:$BV$31,MATCH(BH90,$N$4:$BV$4)))</f>
        <v>0</v>
      </c>
      <c r="BI92" s="259">
        <f t="array" ref="BI92">IF(BI90&lt;='Debt &amp; Refi'!$E$29,-INDEX($N$14:$BV$14,MATCH(BI90,$N$4:$BV$4)),-INDEX($N$31:$BV$31,MATCH(BI90,$N$4:$BV$4)))</f>
        <v>0</v>
      </c>
      <c r="BJ92" s="259">
        <f t="array" ref="BJ92">IF(BJ90&lt;='Debt &amp; Refi'!$E$29,-INDEX($N$14:$BV$14,MATCH(BJ90,$N$4:$BV$4)),-INDEX($N$31:$BV$31,MATCH(BJ90,$N$4:$BV$4)))</f>
        <v>0</v>
      </c>
      <c r="BK92" s="259">
        <f t="array" ref="BK92">IF(BK90&lt;='Debt &amp; Refi'!$E$29,-INDEX($N$14:$BV$14,MATCH(BK90,$N$4:$BV$4)),-INDEX($N$31:$BV$31,MATCH(BK90,$N$4:$BV$4)))</f>
        <v>0</v>
      </c>
      <c r="BL92" s="259">
        <f t="array" ref="BL92">IF(BL90&lt;='Debt &amp; Refi'!$E$29,-INDEX($N$14:$BV$14,MATCH(BL90,$N$4:$BV$4)),-INDEX($N$31:$BV$31,MATCH(BL90,$N$4:$BV$4)))</f>
        <v>0</v>
      </c>
      <c r="BM92" s="260">
        <f t="array" ref="BM92">IF(BM90&lt;='Debt &amp; Refi'!$E$29,-INDEX($N$14:$BV$14,MATCH(BM90,$N$4:$BV$4)),-INDEX($N$31:$BV$31,MATCH(BM90,$N$4:$BV$4)))</f>
        <v>0</v>
      </c>
      <c r="BN92" s="259">
        <f t="array" ref="BN92">IF(BN90&lt;='Debt &amp; Refi'!$E$29,-INDEX($N$14:$BV$14,MATCH(BN90,$N$4:$BV$4)),-INDEX($N$31:$BV$31,MATCH(BN90,$N$4:$BV$4)))</f>
        <v>0</v>
      </c>
      <c r="BO92" s="259">
        <f t="array" ref="BO92">IF(BO90&lt;='Debt &amp; Refi'!$E$29,-INDEX($N$14:$BV$14,MATCH(BO90,$N$4:$BV$4)),-INDEX($N$31:$BV$31,MATCH(BO90,$N$4:$BV$4)))</f>
        <v>0</v>
      </c>
      <c r="BP92" s="259">
        <f t="array" ref="BP92">IF(BP90&lt;='Debt &amp; Refi'!$E$29,-INDEX($N$14:$BV$14,MATCH(BP90,$N$4:$BV$4)),-INDEX($N$31:$BV$31,MATCH(BP90,$N$4:$BV$4)))</f>
        <v>0</v>
      </c>
      <c r="BQ92" s="259">
        <f t="array" ref="BQ92">IF(BQ90&lt;='Debt &amp; Refi'!$E$29,-INDEX($N$14:$BV$14,MATCH(BQ90,$N$4:$BV$4)),-INDEX($N$31:$BV$31,MATCH(BQ90,$N$4:$BV$4)))</f>
        <v>0</v>
      </c>
      <c r="BR92" s="259">
        <f t="array" ref="BR92">IF(BR90&lt;='Debt &amp; Refi'!$E$29,-INDEX($N$14:$BV$14,MATCH(BR90,$N$4:$BV$4)),-INDEX($N$31:$BV$31,MATCH(BR90,$N$4:$BV$4)))</f>
        <v>0</v>
      </c>
      <c r="BS92" s="259">
        <f t="array" ref="BS92">IF(BS90&lt;='Debt &amp; Refi'!$E$29,-INDEX($N$14:$BV$14,MATCH(BS90,$N$4:$BV$4)),-INDEX($N$31:$BV$31,MATCH(BS90,$N$4:$BV$4)))</f>
        <v>0</v>
      </c>
      <c r="BT92" s="259">
        <f t="array" ref="BT92">IF(BT90&lt;='Debt &amp; Refi'!$E$29,-INDEX($N$14:$BV$14,MATCH(BT90,$N$4:$BV$4)),-INDEX($N$31:$BV$31,MATCH(BT90,$N$4:$BV$4)))</f>
        <v>0</v>
      </c>
      <c r="BU92" s="259">
        <f t="array" ref="BU92">IF(BU90&lt;='Debt &amp; Refi'!$E$29,-INDEX($N$14:$BV$14,MATCH(BU90,$N$4:$BV$4)),-INDEX($N$31:$BV$31,MATCH(BU90,$N$4:$BV$4)))</f>
        <v>0</v>
      </c>
      <c r="BV92" s="259">
        <f t="array" ref="BV92">IF(BV90&lt;='Debt &amp; Refi'!$E$29,-INDEX($N$14:$BV$14,MATCH(BV90,$N$4:$BV$4)),-INDEX($N$31:$BV$31,MATCH(BV90,$N$4:$BV$4)))</f>
        <v>0</v>
      </c>
      <c r="BW92" s="259">
        <f t="array" ref="BW92">IF(BW90&lt;='Debt &amp; Refi'!$E$29,-INDEX($N$14:$BV$14,MATCH(BW90,$N$4:$BV$4)),-INDEX($N$31:$BV$31,MATCH(BW90,$N$4:$BV$4)))</f>
        <v>0</v>
      </c>
      <c r="BX92" s="259">
        <f t="array" ref="BX92">IF(BX90&lt;='Debt &amp; Refi'!$E$29,-INDEX($N$14:$BV$14,MATCH(BX90,$N$4:$BV$4)),-INDEX($N$31:$BV$31,MATCH(BX90,$N$4:$BV$4)))</f>
        <v>0</v>
      </c>
      <c r="BY92" s="260">
        <f t="array" ref="BY92">IF(BY90&lt;='Debt &amp; Refi'!$E$29,-INDEX($N$14:$BV$14,MATCH(BY90,$N$4:$BV$4)),-INDEX($N$31:$BV$31,MATCH(BY90,$N$4:$BV$4)))</f>
        <v>0</v>
      </c>
      <c r="BZ92" s="259">
        <f t="array" ref="BZ92">IF(BZ90&lt;='Debt &amp; Refi'!$E$29,-INDEX($N$14:$BV$14,MATCH(BZ90,$N$4:$BV$4)),-INDEX($N$31:$BV$31,MATCH(BZ90,$N$4:$BV$4)))</f>
        <v>0</v>
      </c>
      <c r="CA92" s="259">
        <f t="array" ref="CA92">IF(CA90&lt;='Debt &amp; Refi'!$E$29,-INDEX($N$14:$BV$14,MATCH(CA90,$N$4:$BV$4)),-INDEX($N$31:$BV$31,MATCH(CA90,$N$4:$BV$4)))</f>
        <v>0</v>
      </c>
      <c r="CB92" s="259">
        <f t="array" ref="CB92">IF(CB90&lt;='Debt &amp; Refi'!$E$29,-INDEX($N$14:$BV$14,MATCH(CB90,$N$4:$BV$4)),-INDEX($N$31:$BV$31,MATCH(CB90,$N$4:$BV$4)))</f>
        <v>0</v>
      </c>
      <c r="CC92" s="259">
        <f t="array" ref="CC92">IF(CC90&lt;='Debt &amp; Refi'!$E$29,-INDEX($N$14:$BV$14,MATCH(CC90,$N$4:$BV$4)),-INDEX($N$31:$BV$31,MATCH(CC90,$N$4:$BV$4)))</f>
        <v>0</v>
      </c>
      <c r="CD92" s="259">
        <f t="array" ref="CD92">IF(CD90&lt;='Debt &amp; Refi'!$E$29,-INDEX($N$14:$BV$14,MATCH(CD90,$N$4:$BV$4)),-INDEX($N$31:$BV$31,MATCH(CD90,$N$4:$BV$4)))</f>
        <v>0</v>
      </c>
      <c r="CE92" s="259">
        <f t="array" ref="CE92">IF(CE90&lt;='Debt &amp; Refi'!$E$29,-INDEX($N$14:$BV$14,MATCH(CE90,$N$4:$BV$4)),-INDEX($N$31:$BV$31,MATCH(CE90,$N$4:$BV$4)))</f>
        <v>0</v>
      </c>
      <c r="CF92" s="259">
        <f t="array" ref="CF92">IF(CF90&lt;='Debt &amp; Refi'!$E$29,-INDEX($N$14:$BV$14,MATCH(CF90,$N$4:$BV$4)),-INDEX($N$31:$BV$31,MATCH(CF90,$N$4:$BV$4)))</f>
        <v>0</v>
      </c>
      <c r="CG92" s="259">
        <f t="array" ref="CG92">IF(CG90&lt;='Debt &amp; Refi'!$E$29,-INDEX($N$14:$BV$14,MATCH(CG90,$N$4:$BV$4)),-INDEX($N$31:$BV$31,MATCH(CG90,$N$4:$BV$4)))</f>
        <v>0</v>
      </c>
      <c r="CH92" s="259">
        <f t="array" ref="CH92">IF(CH90&lt;='Debt &amp; Refi'!$E$29,-INDEX($N$14:$BV$14,MATCH(CH90,$N$4:$BV$4)),-INDEX($N$31:$BV$31,MATCH(CH90,$N$4:$BV$4)))</f>
        <v>0</v>
      </c>
      <c r="CI92" s="259">
        <f t="array" ref="CI92">IF(CI90&lt;='Debt &amp; Refi'!$E$29,-INDEX($N$14:$BV$14,MATCH(CI90,$N$4:$BV$4)),-INDEX($N$31:$BV$31,MATCH(CI90,$N$4:$BV$4)))</f>
        <v>0</v>
      </c>
      <c r="CJ92" s="259">
        <f t="array" ref="CJ92">IF(CJ90&lt;='Debt &amp; Refi'!$E$29,-INDEX($N$14:$BV$14,MATCH(CJ90,$N$4:$BV$4)),-INDEX($N$31:$BV$31,MATCH(CJ90,$N$4:$BV$4)))</f>
        <v>0</v>
      </c>
      <c r="CK92" s="251"/>
      <c r="CL92" s="251"/>
      <c r="CM92" s="251"/>
      <c r="CN92" s="251"/>
      <c r="CO92" s="251"/>
      <c r="CP92" s="251"/>
      <c r="CQ92" s="251"/>
      <c r="CR92" s="251"/>
      <c r="CS92" s="251"/>
      <c r="CT92" s="251"/>
      <c r="CU92" s="251"/>
      <c r="CV92" s="251"/>
      <c r="CW92" s="251"/>
      <c r="CX92" s="251"/>
      <c r="CY92" s="251"/>
      <c r="CZ92" s="251"/>
      <c r="DA92" s="251"/>
      <c r="DB92" s="251"/>
      <c r="DC92" s="251"/>
      <c r="DD92" s="251"/>
      <c r="DE92" s="251"/>
      <c r="DF92" s="251"/>
      <c r="DG92" s="251"/>
      <c r="DH92" s="251"/>
      <c r="DI92" s="251"/>
      <c r="DJ92" s="251"/>
      <c r="DK92" s="251"/>
      <c r="DL92" s="251"/>
      <c r="DM92" s="251"/>
      <c r="DN92" s="251"/>
      <c r="DO92" s="251"/>
      <c r="DP92" s="251"/>
      <c r="DQ92" s="251"/>
      <c r="DR92" s="251"/>
      <c r="DS92" s="251"/>
      <c r="DT92" s="251"/>
      <c r="DU92" s="251"/>
      <c r="DV92" s="251"/>
      <c r="DW92" s="251"/>
      <c r="DX92" s="251"/>
      <c r="DY92" s="251"/>
      <c r="DZ92" s="251"/>
      <c r="EA92" s="251"/>
      <c r="EB92" s="251"/>
      <c r="EC92" s="251"/>
      <c r="ED92" s="251"/>
      <c r="EE92" s="251"/>
      <c r="EF92" s="251"/>
      <c r="EG92" s="251"/>
      <c r="EH92" s="251"/>
      <c r="EI92" s="251"/>
      <c r="EJ92" s="251"/>
      <c r="EK92" s="251"/>
      <c r="EL92" s="251"/>
      <c r="EM92" s="251"/>
      <c r="EN92" s="251"/>
      <c r="EO92" s="251"/>
      <c r="EP92" s="251"/>
      <c r="EQ92" s="251"/>
      <c r="ER92" s="251"/>
      <c r="ES92" s="251"/>
      <c r="ET92" s="251"/>
      <c r="EU92" s="251"/>
      <c r="EV92" s="251"/>
      <c r="EW92" s="251"/>
      <c r="EX92" s="251"/>
      <c r="EY92" s="251"/>
      <c r="EZ92" s="251"/>
      <c r="FA92" s="251"/>
      <c r="FB92" s="251"/>
      <c r="FC92" s="251"/>
      <c r="FD92" s="251"/>
      <c r="FE92" s="251"/>
      <c r="FF92" s="251"/>
      <c r="FG92" s="251"/>
      <c r="FH92" s="251"/>
      <c r="FI92" s="251"/>
      <c r="FJ92" s="251"/>
      <c r="FK92" s="251"/>
      <c r="FL92" s="251"/>
      <c r="FM92" s="251"/>
      <c r="FN92" s="251"/>
      <c r="FO92" s="251"/>
      <c r="FP92" s="251"/>
      <c r="FQ92" s="251"/>
      <c r="FR92" s="251"/>
      <c r="FS92" s="251"/>
      <c r="FT92" s="251"/>
      <c r="FU92" s="251"/>
      <c r="FV92" s="251"/>
      <c r="FW92" s="251"/>
      <c r="FX92" s="251"/>
      <c r="FY92" s="251"/>
      <c r="FZ92" s="251"/>
      <c r="GA92" s="251"/>
      <c r="GB92" s="251"/>
      <c r="GC92" s="251"/>
      <c r="GD92" s="251"/>
      <c r="GE92" s="251"/>
      <c r="GF92" s="251"/>
      <c r="GG92" s="251"/>
      <c r="GH92" s="251"/>
      <c r="GI92" s="251"/>
      <c r="GJ92" s="251"/>
      <c r="GK92" s="251"/>
      <c r="GL92" s="251"/>
      <c r="GM92" s="251"/>
      <c r="GN92" s="251"/>
      <c r="GO92" s="251"/>
      <c r="GP92" s="251"/>
      <c r="GQ92" s="251"/>
      <c r="GR92" s="251"/>
      <c r="GS92" s="251"/>
      <c r="GT92" s="251"/>
      <c r="GU92" s="251"/>
      <c r="GV92" s="251"/>
      <c r="GW92" s="251"/>
      <c r="GX92" s="251"/>
      <c r="GY92" s="251"/>
      <c r="GZ92" s="251"/>
      <c r="HA92" s="251"/>
      <c r="HB92" s="251"/>
      <c r="HC92" s="251"/>
      <c r="HD92" s="251"/>
      <c r="HE92" s="251"/>
      <c r="HF92" s="251"/>
      <c r="HG92" s="251"/>
      <c r="HH92" s="251"/>
      <c r="HI92" s="251"/>
      <c r="HJ92" s="251"/>
      <c r="HK92" s="251"/>
      <c r="HL92" s="251"/>
      <c r="HM92" s="251"/>
      <c r="HN92" s="251"/>
      <c r="HO92" s="251"/>
      <c r="HP92" s="251"/>
      <c r="HQ92" s="251"/>
      <c r="HR92" s="251"/>
      <c r="HS92" s="251"/>
      <c r="HT92" s="251"/>
      <c r="HU92" s="251"/>
      <c r="HV92" s="251"/>
      <c r="HW92" s="251"/>
      <c r="HX92" s="251"/>
      <c r="HY92" s="251"/>
      <c r="HZ92" s="251"/>
      <c r="IA92" s="251"/>
      <c r="IB92" s="251"/>
      <c r="IC92" s="251"/>
      <c r="ID92" s="251"/>
      <c r="IE92" s="251"/>
      <c r="IF92" s="251"/>
      <c r="IG92" s="251"/>
      <c r="IH92" s="251"/>
      <c r="II92" s="251"/>
      <c r="IJ92" s="251"/>
      <c r="IK92" s="251"/>
      <c r="IL92" s="251"/>
      <c r="IM92" s="251"/>
      <c r="IN92" s="251"/>
      <c r="IO92" s="251"/>
      <c r="IP92" s="251"/>
      <c r="IQ92" s="251"/>
      <c r="IR92" s="251"/>
      <c r="IS92" s="251"/>
      <c r="IT92" s="251"/>
      <c r="IU92" s="251"/>
      <c r="IV92" s="251"/>
      <c r="IW92" s="251"/>
      <c r="IX92" s="251"/>
      <c r="IY92" s="251"/>
      <c r="IZ92" s="251"/>
      <c r="JA92" s="251"/>
      <c r="JB92" s="251"/>
      <c r="JC92" s="251"/>
      <c r="JD92" s="251"/>
      <c r="JE92" s="251"/>
      <c r="JF92" s="251"/>
      <c r="JG92" s="251"/>
      <c r="JH92" s="251"/>
      <c r="JI92" s="251"/>
      <c r="JJ92" s="251"/>
      <c r="JK92" s="251"/>
      <c r="JL92" s="251"/>
      <c r="JM92" s="251"/>
      <c r="JN92" s="251"/>
      <c r="JO92" s="251"/>
      <c r="JP92" s="251"/>
      <c r="JQ92" s="251"/>
      <c r="JR92" s="251"/>
      <c r="JS92" s="251"/>
      <c r="JT92" s="251"/>
      <c r="JU92" s="251"/>
      <c r="JV92" s="251"/>
      <c r="JW92" s="251"/>
      <c r="JX92" s="251"/>
      <c r="JY92" s="251"/>
      <c r="JZ92" s="251"/>
      <c r="KA92" s="251"/>
      <c r="KB92" s="251"/>
      <c r="KC92" s="251"/>
      <c r="KD92" s="251"/>
      <c r="KE92" s="251"/>
      <c r="KF92" s="251"/>
      <c r="KG92" s="251"/>
      <c r="KH92" s="251"/>
      <c r="KI92" s="251"/>
      <c r="KJ92" s="251"/>
      <c r="KK92" s="251"/>
      <c r="KL92" s="251"/>
      <c r="KM92" s="251"/>
      <c r="KN92" s="251"/>
      <c r="KO92" s="251"/>
      <c r="KP92" s="251"/>
      <c r="KQ92" s="251"/>
      <c r="KR92" s="251"/>
      <c r="KS92" s="251"/>
      <c r="KT92" s="251"/>
      <c r="KU92" s="251"/>
      <c r="KV92" s="251"/>
      <c r="KW92" s="251"/>
      <c r="KX92" s="251"/>
      <c r="KY92" s="251"/>
      <c r="KZ92" s="251"/>
      <c r="LA92" s="251"/>
      <c r="LB92" s="251"/>
      <c r="LC92" s="251"/>
      <c r="LD92" s="251"/>
      <c r="LE92" s="251"/>
      <c r="LF92" s="251"/>
      <c r="LG92" s="251"/>
      <c r="LH92" s="251"/>
      <c r="LI92" s="251"/>
      <c r="LJ92" s="251"/>
      <c r="LK92" s="251"/>
      <c r="LL92" s="251"/>
      <c r="LM92" s="251"/>
      <c r="LN92" s="251"/>
      <c r="LO92" s="251"/>
      <c r="LP92" s="251"/>
      <c r="LQ92" s="251"/>
      <c r="LR92" s="251"/>
      <c r="LS92" s="251"/>
      <c r="LT92" s="251"/>
      <c r="LU92" s="251"/>
      <c r="LV92" s="251"/>
      <c r="LW92" s="251"/>
      <c r="LX92" s="251"/>
      <c r="LY92" s="251"/>
      <c r="LZ92" s="251"/>
      <c r="MA92" s="251"/>
      <c r="MB92" s="251"/>
      <c r="MC92" s="251"/>
      <c r="MD92" s="251"/>
      <c r="ME92" s="251"/>
      <c r="MF92" s="251"/>
      <c r="MG92" s="251"/>
      <c r="MH92" s="251"/>
      <c r="MI92" s="251"/>
      <c r="MJ92" s="251"/>
      <c r="MK92" s="251"/>
      <c r="ML92" s="251"/>
      <c r="MM92" s="251"/>
      <c r="MN92" s="251"/>
      <c r="MO92" s="251"/>
      <c r="MP92" s="251"/>
      <c r="MQ92" s="251"/>
      <c r="MR92" s="251"/>
      <c r="MS92" s="251"/>
      <c r="MT92" s="251"/>
      <c r="MU92" s="251"/>
      <c r="MV92" s="251"/>
      <c r="MW92" s="251"/>
      <c r="MX92" s="251"/>
      <c r="MY92" s="251"/>
      <c r="MZ92" s="251"/>
      <c r="NA92" s="251"/>
      <c r="NB92" s="251"/>
      <c r="NC92" s="251"/>
      <c r="ND92" s="251"/>
      <c r="NE92" s="251"/>
      <c r="NF92" s="251"/>
      <c r="NG92" s="251"/>
      <c r="NH92" s="251"/>
      <c r="NI92" s="251"/>
      <c r="NJ92" s="251"/>
      <c r="NK92" s="251"/>
      <c r="NL92" s="251"/>
      <c r="NM92" s="251"/>
      <c r="NN92" s="251"/>
      <c r="NO92" s="251"/>
    </row>
    <row r="93" ht="19.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262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262"/>
      <c r="AD93" s="185"/>
      <c r="AE93" s="185"/>
      <c r="AF93" s="185"/>
      <c r="AG93" s="185"/>
      <c r="AH93" s="185"/>
      <c r="AI93" s="185"/>
      <c r="AJ93" s="185"/>
      <c r="AK93" s="185"/>
      <c r="AL93" s="185"/>
      <c r="AM93" s="185"/>
      <c r="AN93" s="185"/>
      <c r="AO93" s="262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262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  <c r="BM93" s="262"/>
      <c r="BN93" s="185"/>
      <c r="BO93" s="185"/>
      <c r="BP93" s="185"/>
      <c r="BQ93" s="185"/>
      <c r="BR93" s="185"/>
      <c r="BS93" s="185"/>
      <c r="BT93" s="185"/>
      <c r="BU93" s="185"/>
      <c r="BV93" s="185"/>
      <c r="BW93" s="185"/>
      <c r="BX93" s="185"/>
      <c r="BY93" s="262"/>
      <c r="BZ93" s="185"/>
      <c r="CA93" s="185"/>
      <c r="CB93" s="185"/>
      <c r="CC93" s="185"/>
      <c r="CD93" s="185"/>
      <c r="CE93" s="185"/>
      <c r="CF93" s="185"/>
      <c r="CG93" s="185"/>
      <c r="CH93" s="185"/>
      <c r="CI93" s="185"/>
      <c r="CJ93" s="185"/>
      <c r="CK93" s="185"/>
      <c r="CL93" s="185"/>
      <c r="CM93" s="185"/>
      <c r="CN93" s="185"/>
      <c r="CO93" s="185"/>
      <c r="CP93" s="185"/>
      <c r="CQ93" s="185"/>
      <c r="CR93" s="185"/>
      <c r="CS93" s="185"/>
      <c r="CT93" s="185"/>
      <c r="CU93" s="185"/>
      <c r="CV93" s="185"/>
      <c r="CW93" s="185"/>
      <c r="CX93" s="185"/>
      <c r="CY93" s="185"/>
      <c r="CZ93" s="185"/>
      <c r="DA93" s="185"/>
      <c r="DB93" s="185"/>
      <c r="DC93" s="185"/>
      <c r="DD93" s="185"/>
      <c r="DE93" s="185"/>
      <c r="DF93" s="185"/>
      <c r="DG93" s="185"/>
      <c r="DH93" s="185"/>
      <c r="DI93" s="185"/>
      <c r="DJ93" s="185"/>
      <c r="DK93" s="185"/>
      <c r="DL93" s="185"/>
      <c r="DM93" s="185"/>
      <c r="DN93" s="185"/>
      <c r="DO93" s="185"/>
      <c r="DP93" s="185"/>
      <c r="DQ93" s="185"/>
      <c r="DR93" s="185"/>
      <c r="DS93" s="185"/>
      <c r="DT93" s="185"/>
      <c r="DU93" s="185"/>
      <c r="DV93" s="185"/>
      <c r="DW93" s="185"/>
      <c r="DX93" s="185"/>
      <c r="DY93" s="185"/>
      <c r="DZ93" s="185"/>
      <c r="EA93" s="185"/>
      <c r="EB93" s="185"/>
      <c r="EC93" s="185"/>
      <c r="ED93" s="185"/>
      <c r="EE93" s="185"/>
      <c r="EF93" s="185"/>
      <c r="EG93" s="185"/>
      <c r="EH93" s="185"/>
      <c r="EI93" s="185"/>
      <c r="EJ93" s="185"/>
      <c r="EK93" s="185"/>
      <c r="EL93" s="185"/>
      <c r="EM93" s="185"/>
      <c r="EN93" s="185"/>
      <c r="EO93" s="185"/>
      <c r="EP93" s="185"/>
      <c r="EQ93" s="185"/>
      <c r="ER93" s="185"/>
      <c r="ES93" s="185"/>
      <c r="ET93" s="185"/>
      <c r="EU93" s="185"/>
      <c r="EV93" s="185"/>
      <c r="EW93" s="185"/>
      <c r="EX93" s="185"/>
      <c r="EY93" s="185"/>
      <c r="EZ93" s="185"/>
      <c r="FA93" s="185"/>
      <c r="FB93" s="185"/>
      <c r="FC93" s="185"/>
      <c r="FD93" s="185"/>
      <c r="FE93" s="185"/>
      <c r="FF93" s="185"/>
      <c r="FG93" s="185"/>
      <c r="FH93" s="185"/>
      <c r="FI93" s="185"/>
      <c r="FJ93" s="185"/>
      <c r="FK93" s="185"/>
      <c r="FL93" s="185"/>
      <c r="FM93" s="185"/>
      <c r="FN93" s="185"/>
      <c r="FO93" s="185"/>
      <c r="FP93" s="185"/>
      <c r="FQ93" s="185"/>
      <c r="FR93" s="185"/>
      <c r="FS93" s="185"/>
      <c r="FT93" s="185"/>
      <c r="FU93" s="185"/>
      <c r="FV93" s="185"/>
      <c r="FW93" s="185"/>
      <c r="FX93" s="185"/>
      <c r="FY93" s="185"/>
      <c r="FZ93" s="185"/>
      <c r="GA93" s="185"/>
      <c r="GB93" s="185"/>
      <c r="GC93" s="185"/>
      <c r="GD93" s="185"/>
      <c r="GE93" s="185"/>
      <c r="GF93" s="185"/>
      <c r="GG93" s="185"/>
      <c r="GH93" s="185"/>
      <c r="GI93" s="185"/>
      <c r="GJ93" s="185"/>
      <c r="GK93" s="185"/>
      <c r="GL93" s="185"/>
      <c r="GM93" s="185"/>
      <c r="GN93" s="185"/>
      <c r="GO93" s="185"/>
      <c r="GP93" s="185"/>
      <c r="GQ93" s="185"/>
      <c r="GR93" s="185"/>
      <c r="GS93" s="185"/>
      <c r="GT93" s="185"/>
      <c r="GU93" s="185"/>
      <c r="GV93" s="185"/>
      <c r="GW93" s="185"/>
      <c r="GX93" s="185"/>
      <c r="GY93" s="185"/>
      <c r="GZ93" s="185"/>
      <c r="HA93" s="185"/>
      <c r="HB93" s="185"/>
      <c r="HC93" s="185"/>
      <c r="HD93" s="185"/>
      <c r="HE93" s="185"/>
      <c r="HF93" s="185"/>
      <c r="HG93" s="185"/>
      <c r="HH93" s="185"/>
      <c r="HI93" s="185"/>
      <c r="HJ93" s="185"/>
      <c r="HK93" s="185"/>
      <c r="HL93" s="185"/>
      <c r="HM93" s="185"/>
      <c r="HN93" s="185"/>
      <c r="HO93" s="185"/>
      <c r="HP93" s="185"/>
      <c r="HQ93" s="185"/>
      <c r="HR93" s="185"/>
      <c r="HS93" s="185"/>
      <c r="HT93" s="185"/>
      <c r="HU93" s="185"/>
      <c r="HV93" s="185"/>
      <c r="HW93" s="185"/>
      <c r="HX93" s="185"/>
      <c r="HY93" s="185"/>
      <c r="HZ93" s="185"/>
      <c r="IA93" s="185"/>
      <c r="IB93" s="185"/>
      <c r="IC93" s="185"/>
      <c r="ID93" s="185"/>
      <c r="IE93" s="185"/>
      <c r="IF93" s="185"/>
      <c r="IG93" s="185"/>
      <c r="IH93" s="185"/>
      <c r="II93" s="185"/>
      <c r="IJ93" s="185"/>
      <c r="IK93" s="185"/>
      <c r="IL93" s="185"/>
      <c r="IM93" s="185"/>
      <c r="IN93" s="185"/>
      <c r="IO93" s="185"/>
      <c r="IP93" s="185"/>
      <c r="IQ93" s="185"/>
      <c r="IR93" s="185"/>
      <c r="IS93" s="185"/>
      <c r="IT93" s="185"/>
      <c r="IU93" s="185"/>
      <c r="IV93" s="185"/>
      <c r="IW93" s="185"/>
      <c r="IX93" s="185"/>
      <c r="IY93" s="185"/>
      <c r="IZ93" s="185"/>
      <c r="JA93" s="185"/>
      <c r="JB93" s="185"/>
      <c r="JC93" s="185"/>
      <c r="JD93" s="185"/>
      <c r="JE93" s="185"/>
      <c r="JF93" s="185"/>
      <c r="JG93" s="185"/>
      <c r="JH93" s="185"/>
      <c r="JI93" s="185"/>
      <c r="JJ93" s="185"/>
      <c r="JK93" s="185"/>
      <c r="JL93" s="185"/>
      <c r="JM93" s="185"/>
      <c r="JN93" s="185"/>
      <c r="JO93" s="185"/>
      <c r="JP93" s="185"/>
      <c r="JQ93" s="185"/>
      <c r="JR93" s="185"/>
      <c r="JS93" s="185"/>
      <c r="JT93" s="185"/>
      <c r="JU93" s="185"/>
      <c r="JV93" s="185"/>
      <c r="JW93" s="185"/>
      <c r="JX93" s="185"/>
      <c r="JY93" s="185"/>
      <c r="JZ93" s="185"/>
      <c r="KA93" s="185"/>
      <c r="KB93" s="185"/>
      <c r="KC93" s="185"/>
      <c r="KD93" s="185"/>
      <c r="KE93" s="185"/>
      <c r="KF93" s="185"/>
      <c r="KG93" s="185"/>
      <c r="KH93" s="185"/>
      <c r="KI93" s="185"/>
      <c r="KJ93" s="185"/>
      <c r="KK93" s="185"/>
      <c r="KL93" s="185"/>
      <c r="KM93" s="185"/>
      <c r="KN93" s="185"/>
      <c r="KO93" s="185"/>
      <c r="KP93" s="185"/>
      <c r="KQ93" s="185"/>
      <c r="KR93" s="185"/>
      <c r="KS93" s="185"/>
      <c r="KT93" s="185"/>
      <c r="KU93" s="185"/>
      <c r="KV93" s="185"/>
      <c r="KW93" s="185"/>
      <c r="KX93" s="185"/>
      <c r="KY93" s="185"/>
      <c r="KZ93" s="185"/>
      <c r="LA93" s="185"/>
      <c r="LB93" s="185"/>
      <c r="LC93" s="185"/>
      <c r="LD93" s="185"/>
      <c r="LE93" s="185"/>
      <c r="LF93" s="185"/>
      <c r="LG93" s="185"/>
      <c r="LH93" s="185"/>
      <c r="LI93" s="185"/>
      <c r="LJ93" s="185"/>
      <c r="LK93" s="185"/>
      <c r="LL93" s="185"/>
      <c r="LM93" s="185"/>
      <c r="LN93" s="185"/>
      <c r="LO93" s="185"/>
      <c r="LP93" s="185"/>
      <c r="LQ93" s="185"/>
      <c r="LR93" s="185"/>
      <c r="LS93" s="185"/>
      <c r="LT93" s="185"/>
      <c r="LU93" s="185"/>
      <c r="LV93" s="185"/>
      <c r="LW93" s="185"/>
      <c r="LX93" s="185"/>
      <c r="LY93" s="185"/>
      <c r="LZ93" s="185"/>
      <c r="MA93" s="185"/>
      <c r="MB93" s="185"/>
      <c r="MC93" s="185"/>
      <c r="MD93" s="185"/>
      <c r="ME93" s="185"/>
      <c r="MF93" s="185"/>
      <c r="MG93" s="185"/>
      <c r="MH93" s="185"/>
      <c r="MI93" s="185"/>
      <c r="MJ93" s="185"/>
      <c r="MK93" s="185"/>
      <c r="ML93" s="185"/>
      <c r="MM93" s="185"/>
      <c r="MN93" s="185"/>
      <c r="MO93" s="185"/>
      <c r="MP93" s="185"/>
      <c r="MQ93" s="185"/>
      <c r="MR93" s="185"/>
      <c r="MS93" s="185"/>
      <c r="MT93" s="185"/>
      <c r="MU93" s="185"/>
      <c r="MV93" s="185"/>
      <c r="MW93" s="185"/>
      <c r="MX93" s="185"/>
      <c r="MY93" s="185"/>
      <c r="MZ93" s="185"/>
      <c r="NA93" s="185"/>
      <c r="NB93" s="185"/>
      <c r="NC93" s="185"/>
      <c r="ND93" s="185"/>
      <c r="NE93" s="185"/>
      <c r="NF93" s="185"/>
      <c r="NG93" s="185"/>
      <c r="NH93" s="185"/>
      <c r="NI93" s="185"/>
      <c r="NJ93" s="185"/>
      <c r="NK93" s="185"/>
      <c r="NL93" s="185"/>
      <c r="NM93" s="185"/>
      <c r="NN93" s="185"/>
      <c r="NO93" s="185"/>
    </row>
    <row r="94" ht="19.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262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262"/>
      <c r="AD94" s="185"/>
      <c r="AE94" s="185"/>
      <c r="AF94" s="185"/>
      <c r="AG94" s="185"/>
      <c r="AH94" s="185"/>
      <c r="AI94" s="185"/>
      <c r="AJ94" s="185"/>
      <c r="AK94" s="185"/>
      <c r="AL94" s="185"/>
      <c r="AM94" s="185"/>
      <c r="AN94" s="185"/>
      <c r="AO94" s="262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262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  <c r="BM94" s="262"/>
      <c r="BN94" s="185"/>
      <c r="BO94" s="185"/>
      <c r="BP94" s="185"/>
      <c r="BQ94" s="185"/>
      <c r="BR94" s="185"/>
      <c r="BS94" s="185"/>
      <c r="BT94" s="185"/>
      <c r="BU94" s="185"/>
      <c r="BV94" s="185"/>
      <c r="BW94" s="185"/>
      <c r="BX94" s="185"/>
      <c r="BY94" s="262"/>
      <c r="BZ94" s="185"/>
      <c r="CA94" s="185"/>
      <c r="CB94" s="185"/>
      <c r="CC94" s="185"/>
      <c r="CD94" s="185"/>
      <c r="CE94" s="185"/>
      <c r="CF94" s="185"/>
      <c r="CG94" s="185"/>
      <c r="CH94" s="185"/>
      <c r="CI94" s="185"/>
      <c r="CJ94" s="185"/>
      <c r="CK94" s="185"/>
      <c r="CL94" s="185"/>
      <c r="CM94" s="185"/>
      <c r="CN94" s="185"/>
      <c r="CO94" s="185"/>
      <c r="CP94" s="185"/>
      <c r="CQ94" s="185"/>
      <c r="CR94" s="185"/>
      <c r="CS94" s="185"/>
      <c r="CT94" s="185"/>
      <c r="CU94" s="185"/>
      <c r="CV94" s="185"/>
      <c r="CW94" s="185"/>
      <c r="CX94" s="185"/>
      <c r="CY94" s="185"/>
      <c r="CZ94" s="185"/>
      <c r="DA94" s="185"/>
      <c r="DB94" s="185"/>
      <c r="DC94" s="185"/>
      <c r="DD94" s="185"/>
      <c r="DE94" s="185"/>
      <c r="DF94" s="185"/>
      <c r="DG94" s="185"/>
      <c r="DH94" s="185"/>
      <c r="DI94" s="185"/>
      <c r="DJ94" s="185"/>
      <c r="DK94" s="185"/>
      <c r="DL94" s="185"/>
      <c r="DM94" s="185"/>
      <c r="DN94" s="185"/>
      <c r="DO94" s="185"/>
      <c r="DP94" s="185"/>
      <c r="DQ94" s="185"/>
      <c r="DR94" s="185"/>
      <c r="DS94" s="185"/>
      <c r="DT94" s="185"/>
      <c r="DU94" s="185"/>
      <c r="DV94" s="185"/>
      <c r="DW94" s="185"/>
      <c r="DX94" s="185"/>
      <c r="DY94" s="185"/>
      <c r="DZ94" s="185"/>
      <c r="EA94" s="185"/>
      <c r="EB94" s="185"/>
      <c r="EC94" s="185"/>
      <c r="ED94" s="185"/>
      <c r="EE94" s="185"/>
      <c r="EF94" s="185"/>
      <c r="EG94" s="185"/>
      <c r="EH94" s="185"/>
      <c r="EI94" s="185"/>
      <c r="EJ94" s="185"/>
      <c r="EK94" s="185"/>
      <c r="EL94" s="185"/>
      <c r="EM94" s="185"/>
      <c r="EN94" s="185"/>
      <c r="EO94" s="185"/>
      <c r="EP94" s="185"/>
      <c r="EQ94" s="185"/>
      <c r="ER94" s="185"/>
      <c r="ES94" s="185"/>
      <c r="ET94" s="185"/>
      <c r="EU94" s="185"/>
      <c r="EV94" s="185"/>
      <c r="EW94" s="185"/>
      <c r="EX94" s="185"/>
      <c r="EY94" s="185"/>
      <c r="EZ94" s="185"/>
      <c r="FA94" s="185"/>
      <c r="FB94" s="185"/>
      <c r="FC94" s="185"/>
      <c r="FD94" s="185"/>
      <c r="FE94" s="185"/>
      <c r="FF94" s="185"/>
      <c r="FG94" s="185"/>
      <c r="FH94" s="185"/>
      <c r="FI94" s="185"/>
      <c r="FJ94" s="185"/>
      <c r="FK94" s="185"/>
      <c r="FL94" s="185"/>
      <c r="FM94" s="185"/>
      <c r="FN94" s="185"/>
      <c r="FO94" s="185"/>
      <c r="FP94" s="185"/>
      <c r="FQ94" s="185"/>
      <c r="FR94" s="185"/>
      <c r="FS94" s="185"/>
      <c r="FT94" s="185"/>
      <c r="FU94" s="185"/>
      <c r="FV94" s="185"/>
      <c r="FW94" s="185"/>
      <c r="FX94" s="185"/>
      <c r="FY94" s="185"/>
      <c r="FZ94" s="185"/>
      <c r="GA94" s="185"/>
      <c r="GB94" s="185"/>
      <c r="GC94" s="185"/>
      <c r="GD94" s="185"/>
      <c r="GE94" s="185"/>
      <c r="GF94" s="185"/>
      <c r="GG94" s="185"/>
      <c r="GH94" s="185"/>
      <c r="GI94" s="185"/>
      <c r="GJ94" s="185"/>
      <c r="GK94" s="185"/>
      <c r="GL94" s="185"/>
      <c r="GM94" s="185"/>
      <c r="GN94" s="185"/>
      <c r="GO94" s="185"/>
      <c r="GP94" s="185"/>
      <c r="GQ94" s="185"/>
      <c r="GR94" s="185"/>
      <c r="GS94" s="185"/>
      <c r="GT94" s="185"/>
      <c r="GU94" s="185"/>
      <c r="GV94" s="185"/>
      <c r="GW94" s="185"/>
      <c r="GX94" s="185"/>
      <c r="GY94" s="185"/>
      <c r="GZ94" s="185"/>
      <c r="HA94" s="185"/>
      <c r="HB94" s="185"/>
      <c r="HC94" s="185"/>
      <c r="HD94" s="185"/>
      <c r="HE94" s="185"/>
      <c r="HF94" s="185"/>
      <c r="HG94" s="185"/>
      <c r="HH94" s="185"/>
      <c r="HI94" s="185"/>
      <c r="HJ94" s="185"/>
      <c r="HK94" s="185"/>
      <c r="HL94" s="185"/>
      <c r="HM94" s="185"/>
      <c r="HN94" s="185"/>
      <c r="HO94" s="185"/>
      <c r="HP94" s="185"/>
      <c r="HQ94" s="185"/>
      <c r="HR94" s="185"/>
      <c r="HS94" s="185"/>
      <c r="HT94" s="185"/>
      <c r="HU94" s="185"/>
      <c r="HV94" s="185"/>
      <c r="HW94" s="185"/>
      <c r="HX94" s="185"/>
      <c r="HY94" s="185"/>
      <c r="HZ94" s="185"/>
      <c r="IA94" s="185"/>
      <c r="IB94" s="185"/>
      <c r="IC94" s="185"/>
      <c r="ID94" s="185"/>
      <c r="IE94" s="185"/>
      <c r="IF94" s="185"/>
      <c r="IG94" s="185"/>
      <c r="IH94" s="185"/>
      <c r="II94" s="185"/>
      <c r="IJ94" s="185"/>
      <c r="IK94" s="185"/>
      <c r="IL94" s="185"/>
      <c r="IM94" s="185"/>
      <c r="IN94" s="185"/>
      <c r="IO94" s="185"/>
      <c r="IP94" s="185"/>
      <c r="IQ94" s="185"/>
      <c r="IR94" s="185"/>
      <c r="IS94" s="185"/>
      <c r="IT94" s="185"/>
      <c r="IU94" s="185"/>
      <c r="IV94" s="185"/>
      <c r="IW94" s="185"/>
      <c r="IX94" s="185"/>
      <c r="IY94" s="185"/>
      <c r="IZ94" s="185"/>
      <c r="JA94" s="185"/>
      <c r="JB94" s="185"/>
      <c r="JC94" s="185"/>
      <c r="JD94" s="185"/>
      <c r="JE94" s="185"/>
      <c r="JF94" s="185"/>
      <c r="JG94" s="185"/>
      <c r="JH94" s="185"/>
      <c r="JI94" s="185"/>
      <c r="JJ94" s="185"/>
      <c r="JK94" s="185"/>
      <c r="JL94" s="185"/>
      <c r="JM94" s="185"/>
      <c r="JN94" s="185"/>
      <c r="JO94" s="185"/>
      <c r="JP94" s="185"/>
      <c r="JQ94" s="185"/>
      <c r="JR94" s="185"/>
      <c r="JS94" s="185"/>
      <c r="JT94" s="185"/>
      <c r="JU94" s="185"/>
      <c r="JV94" s="185"/>
      <c r="JW94" s="185"/>
      <c r="JX94" s="185"/>
      <c r="JY94" s="185"/>
      <c r="JZ94" s="185"/>
      <c r="KA94" s="185"/>
      <c r="KB94" s="185"/>
      <c r="KC94" s="185"/>
      <c r="KD94" s="185"/>
      <c r="KE94" s="185"/>
      <c r="KF94" s="185"/>
      <c r="KG94" s="185"/>
      <c r="KH94" s="185"/>
      <c r="KI94" s="185"/>
      <c r="KJ94" s="185"/>
      <c r="KK94" s="185"/>
      <c r="KL94" s="185"/>
      <c r="KM94" s="185"/>
      <c r="KN94" s="185"/>
      <c r="KO94" s="185"/>
      <c r="KP94" s="185"/>
      <c r="KQ94" s="185"/>
      <c r="KR94" s="185"/>
      <c r="KS94" s="185"/>
      <c r="KT94" s="185"/>
      <c r="KU94" s="185"/>
      <c r="KV94" s="185"/>
      <c r="KW94" s="185"/>
      <c r="KX94" s="185"/>
      <c r="KY94" s="185"/>
      <c r="KZ94" s="185"/>
      <c r="LA94" s="185"/>
      <c r="LB94" s="185"/>
      <c r="LC94" s="185"/>
      <c r="LD94" s="185"/>
      <c r="LE94" s="185"/>
      <c r="LF94" s="185"/>
      <c r="LG94" s="185"/>
      <c r="LH94" s="185"/>
      <c r="LI94" s="185"/>
      <c r="LJ94" s="185"/>
      <c r="LK94" s="185"/>
      <c r="LL94" s="185"/>
      <c r="LM94" s="185"/>
      <c r="LN94" s="185"/>
      <c r="LO94" s="185"/>
      <c r="LP94" s="185"/>
      <c r="LQ94" s="185"/>
      <c r="LR94" s="185"/>
      <c r="LS94" s="185"/>
      <c r="LT94" s="185"/>
      <c r="LU94" s="185"/>
      <c r="LV94" s="185"/>
      <c r="LW94" s="185"/>
      <c r="LX94" s="185"/>
      <c r="LY94" s="185"/>
      <c r="LZ94" s="185"/>
      <c r="MA94" s="185"/>
      <c r="MB94" s="185"/>
      <c r="MC94" s="185"/>
      <c r="MD94" s="185"/>
      <c r="ME94" s="185"/>
      <c r="MF94" s="185"/>
      <c r="MG94" s="185"/>
      <c r="MH94" s="185"/>
      <c r="MI94" s="185"/>
      <c r="MJ94" s="185"/>
      <c r="MK94" s="185"/>
      <c r="ML94" s="185"/>
      <c r="MM94" s="185"/>
      <c r="MN94" s="185"/>
      <c r="MO94" s="185"/>
      <c r="MP94" s="185"/>
      <c r="MQ94" s="185"/>
      <c r="MR94" s="185"/>
      <c r="MS94" s="185"/>
      <c r="MT94" s="185"/>
      <c r="MU94" s="185"/>
      <c r="MV94" s="185"/>
      <c r="MW94" s="185"/>
      <c r="MX94" s="185"/>
      <c r="MY94" s="185"/>
      <c r="MZ94" s="185"/>
      <c r="NA94" s="185"/>
      <c r="NB94" s="185"/>
      <c r="NC94" s="185"/>
      <c r="ND94" s="185"/>
      <c r="NE94" s="185"/>
      <c r="NF94" s="185"/>
      <c r="NG94" s="185"/>
      <c r="NH94" s="185"/>
      <c r="NI94" s="185"/>
      <c r="NJ94" s="185"/>
      <c r="NK94" s="185"/>
      <c r="NL94" s="185"/>
      <c r="NM94" s="185"/>
      <c r="NN94" s="185"/>
      <c r="NO94" s="185"/>
    </row>
    <row r="95" ht="19.5" customHeight="1">
      <c r="A95" s="185"/>
      <c r="B95" s="185"/>
      <c r="C95" s="216"/>
      <c r="D95" s="185"/>
      <c r="E95" s="263">
        <f t="shared" ref="E95:CJ95" si="35">E90</f>
        <v>46783</v>
      </c>
      <c r="F95" s="263">
        <f t="shared" si="35"/>
        <v>46812</v>
      </c>
      <c r="G95" s="263">
        <f t="shared" si="35"/>
        <v>46843</v>
      </c>
      <c r="H95" s="263">
        <f t="shared" si="35"/>
        <v>46873</v>
      </c>
      <c r="I95" s="263">
        <f t="shared" si="35"/>
        <v>46904</v>
      </c>
      <c r="J95" s="263">
        <f t="shared" si="35"/>
        <v>46934</v>
      </c>
      <c r="K95" s="263">
        <f t="shared" si="35"/>
        <v>46965</v>
      </c>
      <c r="L95" s="263">
        <f t="shared" si="35"/>
        <v>46996</v>
      </c>
      <c r="M95" s="263">
        <f t="shared" si="35"/>
        <v>47026</v>
      </c>
      <c r="N95" s="263">
        <f t="shared" si="35"/>
        <v>47057</v>
      </c>
      <c r="O95" s="263">
        <f t="shared" si="35"/>
        <v>47087</v>
      </c>
      <c r="P95" s="263">
        <f t="shared" si="35"/>
        <v>47118</v>
      </c>
      <c r="Q95" s="264">
        <f t="shared" si="35"/>
        <v>47149</v>
      </c>
      <c r="R95" s="265">
        <f t="shared" si="35"/>
        <v>47177</v>
      </c>
      <c r="S95" s="265">
        <f t="shared" si="35"/>
        <v>47208</v>
      </c>
      <c r="T95" s="265">
        <f t="shared" si="35"/>
        <v>47238</v>
      </c>
      <c r="U95" s="265">
        <f t="shared" si="35"/>
        <v>47269</v>
      </c>
      <c r="V95" s="265">
        <f t="shared" si="35"/>
        <v>47299</v>
      </c>
      <c r="W95" s="265">
        <f t="shared" si="35"/>
        <v>47330</v>
      </c>
      <c r="X95" s="265">
        <f t="shared" si="35"/>
        <v>47361</v>
      </c>
      <c r="Y95" s="265">
        <f t="shared" si="35"/>
        <v>47391</v>
      </c>
      <c r="Z95" s="265">
        <f t="shared" si="35"/>
        <v>47422</v>
      </c>
      <c r="AA95" s="266">
        <f t="shared" si="35"/>
        <v>47452</v>
      </c>
      <c r="AB95" s="266">
        <f t="shared" si="35"/>
        <v>47483</v>
      </c>
      <c r="AC95" s="264">
        <f t="shared" si="35"/>
        <v>47514</v>
      </c>
      <c r="AD95" s="265">
        <f t="shared" si="35"/>
        <v>47542</v>
      </c>
      <c r="AE95" s="265">
        <f t="shared" si="35"/>
        <v>47573</v>
      </c>
      <c r="AF95" s="265">
        <f t="shared" si="35"/>
        <v>47603</v>
      </c>
      <c r="AG95" s="265">
        <f t="shared" si="35"/>
        <v>47634</v>
      </c>
      <c r="AH95" s="265">
        <f t="shared" si="35"/>
        <v>47664</v>
      </c>
      <c r="AI95" s="265">
        <f t="shared" si="35"/>
        <v>47695</v>
      </c>
      <c r="AJ95" s="265">
        <f t="shared" si="35"/>
        <v>47726</v>
      </c>
      <c r="AK95" s="265">
        <f t="shared" si="35"/>
        <v>47756</v>
      </c>
      <c r="AL95" s="265">
        <f t="shared" si="35"/>
        <v>47787</v>
      </c>
      <c r="AM95" s="265">
        <f t="shared" si="35"/>
        <v>47817</v>
      </c>
      <c r="AN95" s="265">
        <f t="shared" si="35"/>
        <v>47848</v>
      </c>
      <c r="AO95" s="264">
        <f t="shared" si="35"/>
        <v>47879</v>
      </c>
      <c r="AP95" s="265">
        <f t="shared" si="35"/>
        <v>47907</v>
      </c>
      <c r="AQ95" s="265">
        <f t="shared" si="35"/>
        <v>47938</v>
      </c>
      <c r="AR95" s="265">
        <f t="shared" si="35"/>
        <v>47968</v>
      </c>
      <c r="AS95" s="265">
        <f t="shared" si="35"/>
        <v>47999</v>
      </c>
      <c r="AT95" s="265">
        <f t="shared" si="35"/>
        <v>48029</v>
      </c>
      <c r="AU95" s="265">
        <f t="shared" si="35"/>
        <v>48060</v>
      </c>
      <c r="AV95" s="265">
        <f t="shared" si="35"/>
        <v>48091</v>
      </c>
      <c r="AW95" s="265">
        <f t="shared" si="35"/>
        <v>48121</v>
      </c>
      <c r="AX95" s="265">
        <f t="shared" si="35"/>
        <v>48152</v>
      </c>
      <c r="AY95" s="265">
        <f t="shared" si="35"/>
        <v>48182</v>
      </c>
      <c r="AZ95" s="265">
        <f t="shared" si="35"/>
        <v>48213</v>
      </c>
      <c r="BA95" s="264">
        <f t="shared" si="35"/>
        <v>48244</v>
      </c>
      <c r="BB95" s="265">
        <f t="shared" si="35"/>
        <v>48273</v>
      </c>
      <c r="BC95" s="265">
        <f t="shared" si="35"/>
        <v>48304</v>
      </c>
      <c r="BD95" s="265">
        <f t="shared" si="35"/>
        <v>48334</v>
      </c>
      <c r="BE95" s="265">
        <f t="shared" si="35"/>
        <v>48365</v>
      </c>
      <c r="BF95" s="265">
        <f t="shared" si="35"/>
        <v>48395</v>
      </c>
      <c r="BG95" s="265">
        <f t="shared" si="35"/>
        <v>48426</v>
      </c>
      <c r="BH95" s="265">
        <f t="shared" si="35"/>
        <v>48457</v>
      </c>
      <c r="BI95" s="265">
        <f t="shared" si="35"/>
        <v>48487</v>
      </c>
      <c r="BJ95" s="265">
        <f t="shared" si="35"/>
        <v>48518</v>
      </c>
      <c r="BK95" s="265">
        <f t="shared" si="35"/>
        <v>48548</v>
      </c>
      <c r="BL95" s="265">
        <f t="shared" si="35"/>
        <v>48579</v>
      </c>
      <c r="BM95" s="264">
        <f t="shared" si="35"/>
        <v>48610</v>
      </c>
      <c r="BN95" s="265">
        <f t="shared" si="35"/>
        <v>48638</v>
      </c>
      <c r="BO95" s="265">
        <f t="shared" si="35"/>
        <v>48669</v>
      </c>
      <c r="BP95" s="265">
        <f t="shared" si="35"/>
        <v>48699</v>
      </c>
      <c r="BQ95" s="265">
        <f t="shared" si="35"/>
        <v>48730</v>
      </c>
      <c r="BR95" s="265">
        <f t="shared" si="35"/>
        <v>48760</v>
      </c>
      <c r="BS95" s="265">
        <f t="shared" si="35"/>
        <v>48791</v>
      </c>
      <c r="BT95" s="265">
        <f t="shared" si="35"/>
        <v>48822</v>
      </c>
      <c r="BU95" s="265">
        <f t="shared" si="35"/>
        <v>48852</v>
      </c>
      <c r="BV95" s="265">
        <f t="shared" si="35"/>
        <v>48883</v>
      </c>
      <c r="BW95" s="265">
        <f t="shared" si="35"/>
        <v>48913</v>
      </c>
      <c r="BX95" s="265">
        <f t="shared" si="35"/>
        <v>48944</v>
      </c>
      <c r="BY95" s="264">
        <f t="shared" si="35"/>
        <v>48975</v>
      </c>
      <c r="BZ95" s="265">
        <f t="shared" si="35"/>
        <v>49003</v>
      </c>
      <c r="CA95" s="265">
        <f t="shared" si="35"/>
        <v>49034</v>
      </c>
      <c r="CB95" s="265">
        <f t="shared" si="35"/>
        <v>49064</v>
      </c>
      <c r="CC95" s="265">
        <f t="shared" si="35"/>
        <v>49095</v>
      </c>
      <c r="CD95" s="265">
        <f t="shared" si="35"/>
        <v>49125</v>
      </c>
      <c r="CE95" s="265">
        <f t="shared" si="35"/>
        <v>49156</v>
      </c>
      <c r="CF95" s="265">
        <f t="shared" si="35"/>
        <v>49187</v>
      </c>
      <c r="CG95" s="265">
        <f t="shared" si="35"/>
        <v>49217</v>
      </c>
      <c r="CH95" s="265">
        <f t="shared" si="35"/>
        <v>49248</v>
      </c>
      <c r="CI95" s="265">
        <f t="shared" si="35"/>
        <v>49278</v>
      </c>
      <c r="CJ95" s="265">
        <f t="shared" si="35"/>
        <v>49309</v>
      </c>
      <c r="CK95" s="185"/>
      <c r="CL95" s="185"/>
      <c r="CM95" s="185"/>
      <c r="CN95" s="185"/>
      <c r="CO95" s="185"/>
      <c r="CP95" s="185"/>
      <c r="CQ95" s="185"/>
      <c r="CR95" s="185"/>
      <c r="CS95" s="185"/>
      <c r="CT95" s="185"/>
      <c r="CU95" s="185"/>
      <c r="CV95" s="185"/>
      <c r="CW95" s="185"/>
      <c r="CX95" s="185"/>
      <c r="CY95" s="185"/>
      <c r="CZ95" s="185"/>
      <c r="DA95" s="185"/>
      <c r="DB95" s="185"/>
      <c r="DC95" s="185"/>
      <c r="DD95" s="185"/>
      <c r="DE95" s="185"/>
      <c r="DF95" s="185"/>
      <c r="DG95" s="185"/>
      <c r="DH95" s="185"/>
      <c r="DI95" s="185"/>
      <c r="DJ95" s="185"/>
      <c r="DK95" s="185"/>
      <c r="DL95" s="185"/>
      <c r="DM95" s="185"/>
      <c r="DN95" s="185"/>
      <c r="DO95" s="185"/>
      <c r="DP95" s="185"/>
      <c r="DQ95" s="185"/>
      <c r="DR95" s="185"/>
      <c r="DS95" s="185"/>
      <c r="DT95" s="185"/>
      <c r="DU95" s="185"/>
      <c r="DV95" s="185"/>
      <c r="DW95" s="185"/>
      <c r="DX95" s="185"/>
      <c r="DY95" s="185"/>
      <c r="DZ95" s="185"/>
      <c r="EA95" s="185"/>
      <c r="EB95" s="185"/>
      <c r="EC95" s="185"/>
      <c r="ED95" s="185"/>
      <c r="EE95" s="185"/>
      <c r="EF95" s="185"/>
      <c r="EG95" s="185"/>
      <c r="EH95" s="185"/>
      <c r="EI95" s="185"/>
      <c r="EJ95" s="185"/>
      <c r="EK95" s="185"/>
      <c r="EL95" s="185"/>
      <c r="EM95" s="185"/>
      <c r="EN95" s="185"/>
      <c r="EO95" s="185"/>
      <c r="EP95" s="185"/>
      <c r="EQ95" s="185"/>
      <c r="ER95" s="185"/>
      <c r="ES95" s="185"/>
      <c r="ET95" s="185"/>
      <c r="EU95" s="185"/>
      <c r="EV95" s="185"/>
      <c r="EW95" s="185"/>
      <c r="EX95" s="185"/>
      <c r="EY95" s="185"/>
      <c r="EZ95" s="185"/>
      <c r="FA95" s="185"/>
      <c r="FB95" s="185"/>
      <c r="FC95" s="185"/>
      <c r="FD95" s="185"/>
      <c r="FE95" s="185"/>
      <c r="FF95" s="185"/>
      <c r="FG95" s="185"/>
      <c r="FH95" s="185"/>
      <c r="FI95" s="185"/>
      <c r="FJ95" s="185"/>
      <c r="FK95" s="185"/>
      <c r="FL95" s="185"/>
      <c r="FM95" s="185"/>
      <c r="FN95" s="185"/>
      <c r="FO95" s="185"/>
      <c r="FP95" s="185"/>
      <c r="FQ95" s="185"/>
      <c r="FR95" s="185"/>
      <c r="FS95" s="185"/>
      <c r="FT95" s="185"/>
      <c r="FU95" s="185"/>
      <c r="FV95" s="185"/>
      <c r="FW95" s="185"/>
      <c r="FX95" s="185"/>
      <c r="FY95" s="185"/>
      <c r="FZ95" s="185"/>
      <c r="GA95" s="185"/>
      <c r="GB95" s="185"/>
      <c r="GC95" s="185"/>
      <c r="GD95" s="185"/>
      <c r="GE95" s="185"/>
      <c r="GF95" s="185"/>
      <c r="GG95" s="185"/>
      <c r="GH95" s="185"/>
      <c r="GI95" s="185"/>
      <c r="GJ95" s="185"/>
      <c r="GK95" s="185"/>
      <c r="GL95" s="185"/>
      <c r="GM95" s="185"/>
      <c r="GN95" s="185"/>
      <c r="GO95" s="185"/>
      <c r="GP95" s="185"/>
      <c r="GQ95" s="185"/>
      <c r="GR95" s="185"/>
      <c r="GS95" s="185"/>
      <c r="GT95" s="185"/>
      <c r="GU95" s="185"/>
      <c r="GV95" s="185"/>
      <c r="GW95" s="185"/>
      <c r="GX95" s="185"/>
      <c r="GY95" s="185"/>
      <c r="GZ95" s="185"/>
      <c r="HA95" s="185"/>
      <c r="HB95" s="185"/>
      <c r="HC95" s="185"/>
      <c r="HD95" s="185"/>
      <c r="HE95" s="185"/>
      <c r="HF95" s="185"/>
      <c r="HG95" s="185"/>
      <c r="HH95" s="185"/>
      <c r="HI95" s="185"/>
      <c r="HJ95" s="185"/>
      <c r="HK95" s="185"/>
      <c r="HL95" s="185"/>
      <c r="HM95" s="185"/>
      <c r="HN95" s="185"/>
      <c r="HO95" s="185"/>
      <c r="HP95" s="185"/>
      <c r="HQ95" s="185"/>
      <c r="HR95" s="185"/>
      <c r="HS95" s="185"/>
      <c r="HT95" s="185"/>
      <c r="HU95" s="185"/>
      <c r="HV95" s="185"/>
      <c r="HW95" s="185"/>
      <c r="HX95" s="185"/>
      <c r="HY95" s="185"/>
      <c r="HZ95" s="185"/>
      <c r="IA95" s="185"/>
      <c r="IB95" s="185"/>
      <c r="IC95" s="185"/>
      <c r="ID95" s="185"/>
      <c r="IE95" s="185"/>
      <c r="IF95" s="185"/>
      <c r="IG95" s="185"/>
      <c r="IH95" s="185"/>
      <c r="II95" s="185"/>
      <c r="IJ95" s="185"/>
      <c r="IK95" s="185"/>
      <c r="IL95" s="185"/>
      <c r="IM95" s="185"/>
      <c r="IN95" s="185"/>
      <c r="IO95" s="185"/>
      <c r="IP95" s="185"/>
      <c r="IQ95" s="185"/>
      <c r="IR95" s="185"/>
      <c r="IS95" s="185"/>
      <c r="IT95" s="185"/>
      <c r="IU95" s="185"/>
      <c r="IV95" s="185"/>
      <c r="IW95" s="185"/>
      <c r="IX95" s="185"/>
      <c r="IY95" s="185"/>
      <c r="IZ95" s="185"/>
      <c r="JA95" s="185"/>
      <c r="JB95" s="185"/>
      <c r="JC95" s="185"/>
      <c r="JD95" s="185"/>
      <c r="JE95" s="185"/>
      <c r="JF95" s="185"/>
      <c r="JG95" s="185"/>
      <c r="JH95" s="185"/>
      <c r="JI95" s="185"/>
      <c r="JJ95" s="185"/>
      <c r="JK95" s="185"/>
      <c r="JL95" s="185"/>
      <c r="JM95" s="185"/>
      <c r="JN95" s="185"/>
      <c r="JO95" s="185"/>
      <c r="JP95" s="185"/>
      <c r="JQ95" s="185"/>
      <c r="JR95" s="185"/>
      <c r="JS95" s="185"/>
      <c r="JT95" s="185"/>
      <c r="JU95" s="185"/>
      <c r="JV95" s="185"/>
      <c r="JW95" s="185"/>
      <c r="JX95" s="185"/>
      <c r="JY95" s="185"/>
      <c r="JZ95" s="185"/>
      <c r="KA95" s="185"/>
      <c r="KB95" s="185"/>
      <c r="KC95" s="185"/>
      <c r="KD95" s="185"/>
      <c r="KE95" s="185"/>
      <c r="KF95" s="185"/>
      <c r="KG95" s="185"/>
      <c r="KH95" s="185"/>
      <c r="KI95" s="185"/>
      <c r="KJ95" s="185"/>
      <c r="KK95" s="185"/>
      <c r="KL95" s="185"/>
      <c r="KM95" s="185"/>
      <c r="KN95" s="185"/>
      <c r="KO95" s="185"/>
      <c r="KP95" s="185"/>
      <c r="KQ95" s="185"/>
      <c r="KR95" s="185"/>
      <c r="KS95" s="185"/>
      <c r="KT95" s="185"/>
      <c r="KU95" s="185"/>
      <c r="KV95" s="185"/>
      <c r="KW95" s="185"/>
      <c r="KX95" s="185"/>
      <c r="KY95" s="185"/>
      <c r="KZ95" s="185"/>
      <c r="LA95" s="185"/>
      <c r="LB95" s="185"/>
      <c r="LC95" s="185"/>
      <c r="LD95" s="185"/>
      <c r="LE95" s="185"/>
      <c r="LF95" s="185"/>
      <c r="LG95" s="185"/>
      <c r="LH95" s="185"/>
      <c r="LI95" s="185"/>
      <c r="LJ95" s="185"/>
      <c r="LK95" s="185"/>
      <c r="LL95" s="185"/>
      <c r="LM95" s="185"/>
      <c r="LN95" s="185"/>
      <c r="LO95" s="185"/>
      <c r="LP95" s="185"/>
      <c r="LQ95" s="185"/>
      <c r="LR95" s="185"/>
      <c r="LS95" s="185"/>
      <c r="LT95" s="185"/>
      <c r="LU95" s="185"/>
      <c r="LV95" s="185"/>
      <c r="LW95" s="185"/>
      <c r="LX95" s="185"/>
      <c r="LY95" s="185"/>
      <c r="LZ95" s="185"/>
      <c r="MA95" s="185"/>
      <c r="MB95" s="185"/>
      <c r="MC95" s="185"/>
      <c r="MD95" s="185"/>
      <c r="ME95" s="185"/>
      <c r="MF95" s="185"/>
      <c r="MG95" s="185"/>
      <c r="MH95" s="185"/>
      <c r="MI95" s="185"/>
      <c r="MJ95" s="185"/>
      <c r="MK95" s="185"/>
      <c r="ML95" s="185"/>
      <c r="MM95" s="185"/>
      <c r="MN95" s="185"/>
      <c r="MO95" s="185"/>
      <c r="MP95" s="185"/>
      <c r="MQ95" s="185"/>
      <c r="MR95" s="185"/>
      <c r="MS95" s="185"/>
      <c r="MT95" s="185"/>
      <c r="MU95" s="185"/>
      <c r="MV95" s="185"/>
      <c r="MW95" s="185"/>
      <c r="MX95" s="185"/>
      <c r="MY95" s="185"/>
      <c r="MZ95" s="185"/>
      <c r="NA95" s="185"/>
      <c r="NB95" s="185"/>
      <c r="NC95" s="185"/>
      <c r="ND95" s="185"/>
      <c r="NE95" s="185"/>
      <c r="NF95" s="185"/>
      <c r="NG95" s="185"/>
      <c r="NH95" s="185"/>
      <c r="NI95" s="185"/>
      <c r="NJ95" s="185"/>
      <c r="NK95" s="185"/>
      <c r="NL95" s="185"/>
      <c r="NM95" s="185"/>
      <c r="NN95" s="185"/>
      <c r="NO95" s="185"/>
    </row>
    <row r="96" ht="19.5" customHeight="1">
      <c r="A96" s="185"/>
      <c r="B96" s="185"/>
      <c r="C96" s="216"/>
      <c r="D96" s="185" t="s">
        <v>311</v>
      </c>
      <c r="E96" s="251">
        <f>Proforma!AR29</f>
        <v>1413910.242</v>
      </c>
      <c r="F96" s="251">
        <f>Proforma!AS29</f>
        <v>1584640.44</v>
      </c>
      <c r="G96" s="251">
        <f>Proforma!AT29</f>
        <v>1494255.196</v>
      </c>
      <c r="H96" s="251">
        <f>Proforma!AU29</f>
        <v>1418038.301</v>
      </c>
      <c r="I96" s="251">
        <f>Proforma!AV29</f>
        <v>1099536.396</v>
      </c>
      <c r="J96" s="251">
        <f>Proforma!AW29</f>
        <v>860709.7764</v>
      </c>
      <c r="K96" s="251">
        <f>Proforma!AX29</f>
        <v>863564.8968</v>
      </c>
      <c r="L96" s="251">
        <f>Proforma!AY29</f>
        <v>798871.7997</v>
      </c>
      <c r="M96" s="251">
        <f>Proforma!AZ29</f>
        <v>723474.6653</v>
      </c>
      <c r="N96" s="251">
        <f>Proforma!BA29</f>
        <v>1027828.203</v>
      </c>
      <c r="O96" s="251">
        <f>Proforma!BB29</f>
        <v>1144915.312</v>
      </c>
      <c r="P96" s="251">
        <f>Proforma!BC29</f>
        <v>1580072.482</v>
      </c>
      <c r="Q96" s="267">
        <f>Proforma!BD29</f>
        <v>1603807.494</v>
      </c>
      <c r="R96" s="251">
        <f>Proforma!BE29</f>
        <v>1797467.857</v>
      </c>
      <c r="S96" s="251">
        <f>Proforma!BF29</f>
        <v>1694943.293</v>
      </c>
      <c r="T96" s="251">
        <f>Proforma!BG29</f>
        <v>1608489.979</v>
      </c>
      <c r="U96" s="251">
        <f>Proforma!BH29</f>
        <v>1247211.216</v>
      </c>
      <c r="V96" s="251">
        <f>Proforma!BI29</f>
        <v>976308.6431</v>
      </c>
      <c r="W96" s="251">
        <f>Proforma!BJ29</f>
        <v>979547.2246</v>
      </c>
      <c r="X96" s="251">
        <f>Proforma!BK29</f>
        <v>906165.4278</v>
      </c>
      <c r="Y96" s="251">
        <f>Proforma!BL29</f>
        <v>820641.9727</v>
      </c>
      <c r="Z96" s="251">
        <f>Proforma!BM29</f>
        <v>1165872.151</v>
      </c>
      <c r="AA96" s="251">
        <f>Proforma!BN29</f>
        <v>1298684.812</v>
      </c>
      <c r="AB96" s="251">
        <f>Proforma!BO29</f>
        <v>1792286.393</v>
      </c>
      <c r="AC96" s="267">
        <f>Proforma!BP29</f>
        <v>1633256.085</v>
      </c>
      <c r="AD96" s="251">
        <f>Proforma!BQ29</f>
        <v>1830472.376</v>
      </c>
      <c r="AE96" s="251">
        <f>Proforma!BR29</f>
        <v>1726065.29</v>
      </c>
      <c r="AF96" s="251">
        <f>Proforma!BS29</f>
        <v>1638024.547</v>
      </c>
      <c r="AG96" s="251">
        <f>Proforma!BT29</f>
        <v>1270112.102</v>
      </c>
      <c r="AH96" s="251">
        <f>Proforma!BU29</f>
        <v>994235.3041</v>
      </c>
      <c r="AI96" s="251">
        <f>Proforma!BV29</f>
        <v>997533.3514</v>
      </c>
      <c r="AJ96" s="251">
        <f>Proforma!BW29</f>
        <v>922804.142</v>
      </c>
      <c r="AK96" s="251">
        <f>Proforma!BX29</f>
        <v>835710.333</v>
      </c>
      <c r="AL96" s="251">
        <f>Proforma!BY29</f>
        <v>1187279.515</v>
      </c>
      <c r="AM96" s="251">
        <f>Proforma!BZ29</f>
        <v>1322530.84</v>
      </c>
      <c r="AN96" s="251">
        <f>Proforma!CA29</f>
        <v>1825195.772</v>
      </c>
      <c r="AO96" s="267">
        <f>Proforma!CB29</f>
        <v>1674683.133</v>
      </c>
      <c r="AP96" s="251">
        <f>Proforma!CC29</f>
        <v>1876901.756</v>
      </c>
      <c r="AQ96" s="251">
        <f>Proforma!CD29</f>
        <v>1769846.415</v>
      </c>
      <c r="AR96" s="251">
        <f>Proforma!CE29</f>
        <v>1679572.546</v>
      </c>
      <c r="AS96" s="251">
        <f>Proforma!CF29</f>
        <v>1302328.112</v>
      </c>
      <c r="AT96" s="251">
        <f>Proforma!CG29</f>
        <v>1019453.783</v>
      </c>
      <c r="AU96" s="251">
        <f>Proforma!CH29</f>
        <v>1022835.484</v>
      </c>
      <c r="AV96" s="251">
        <f>Proforma!CI29</f>
        <v>946210.7907</v>
      </c>
      <c r="AW96" s="251">
        <f>Proforma!CJ29</f>
        <v>856907.8735</v>
      </c>
      <c r="AX96" s="251">
        <f>Proforma!CK29</f>
        <v>1217394.502</v>
      </c>
      <c r="AY96" s="251">
        <f>Proforma!CL29</f>
        <v>1356076.435</v>
      </c>
      <c r="AZ96" s="251">
        <f>Proforma!CM29</f>
        <v>1871491.312</v>
      </c>
      <c r="BA96" s="267">
        <f>Proforma!CN29</f>
        <v>1781250.015</v>
      </c>
      <c r="BB96" s="251">
        <f>Proforma!CO29</f>
        <v>1996336.629</v>
      </c>
      <c r="BC96" s="251">
        <f>Proforma!CP29</f>
        <v>1882468.923</v>
      </c>
      <c r="BD96" s="251">
        <f>Proforma!CQ29</f>
        <v>1786450.561</v>
      </c>
      <c r="BE96" s="251">
        <f>Proforma!CR29</f>
        <v>1385200.534</v>
      </c>
      <c r="BF96" s="251">
        <f>Proforma!CS29</f>
        <v>1084325.763</v>
      </c>
      <c r="BG96" s="251">
        <f>Proforma!CT29</f>
        <v>1087922.655</v>
      </c>
      <c r="BH96" s="251">
        <f>Proforma!CU29</f>
        <v>1006422.022</v>
      </c>
      <c r="BI96" s="251">
        <f>Proforma!CV29</f>
        <v>911436.3979</v>
      </c>
      <c r="BJ96" s="251">
        <f>Proforma!CW29</f>
        <v>1294862.253</v>
      </c>
      <c r="BK96" s="251">
        <f>Proforma!CX29</f>
        <v>1442369.08</v>
      </c>
      <c r="BL96" s="251">
        <f>Proforma!CY29</f>
        <v>1990581.896</v>
      </c>
      <c r="BM96" s="267">
        <f>Proforma!CZ29</f>
        <v>1817877.884</v>
      </c>
      <c r="BN96" s="251">
        <f>Proforma!DA29</f>
        <v>2037387.327</v>
      </c>
      <c r="BO96" s="251">
        <f>Proforma!DB29</f>
        <v>1921178.158</v>
      </c>
      <c r="BP96" s="251">
        <f>Proforma!DC29</f>
        <v>1823185.369</v>
      </c>
      <c r="BQ96" s="251">
        <f>Proforma!DD29</f>
        <v>1413684.432</v>
      </c>
      <c r="BR96" s="251">
        <f>Proforma!DE29</f>
        <v>1106622.769</v>
      </c>
      <c r="BS96" s="251">
        <f>Proforma!DF29</f>
        <v>1110293.624</v>
      </c>
      <c r="BT96" s="251">
        <f>Proforma!DG29</f>
        <v>1027117.092</v>
      </c>
      <c r="BU96" s="251">
        <f>Proforma!DH29</f>
        <v>930178.2775</v>
      </c>
      <c r="BV96" s="251">
        <f>Proforma!DI29</f>
        <v>1321488.523</v>
      </c>
      <c r="BW96" s="251">
        <f>Proforma!DJ29</f>
        <v>1472028.536</v>
      </c>
      <c r="BX96" s="251">
        <f>Proforma!DK29</f>
        <v>2031514.26</v>
      </c>
      <c r="BY96" s="267">
        <f>Proforma!DL29</f>
        <v>1872414.22</v>
      </c>
      <c r="BZ96" s="251">
        <f>Proforma!DM29</f>
        <v>2098508.947</v>
      </c>
      <c r="CA96" s="251">
        <f>Proforma!DN29</f>
        <v>1978813.502</v>
      </c>
      <c r="CB96" s="251">
        <f>Proforma!DO29</f>
        <v>1877880.93</v>
      </c>
      <c r="CC96" s="251">
        <f>Proforma!DP29</f>
        <v>1456094.965</v>
      </c>
      <c r="CD96" s="251">
        <f>Proforma!DQ29</f>
        <v>1139821.452</v>
      </c>
      <c r="CE96" s="251">
        <f>Proforma!DR29</f>
        <v>1143602.433</v>
      </c>
      <c r="CF96" s="251">
        <f>Proforma!DS29</f>
        <v>1057930.605</v>
      </c>
      <c r="CG96" s="251">
        <f>Proforma!DT29</f>
        <v>958083.6258</v>
      </c>
      <c r="CH96" s="251">
        <f>Proforma!DU29</f>
        <v>1361133.179</v>
      </c>
      <c r="CI96" s="251">
        <f>Proforma!DV29</f>
        <v>1516189.392</v>
      </c>
      <c r="CJ96" s="251">
        <f>Proforma!DW29</f>
        <v>2092459.688</v>
      </c>
      <c r="CK96" s="185"/>
      <c r="CL96" s="185"/>
      <c r="CM96" s="185"/>
      <c r="CN96" s="185"/>
      <c r="CO96" s="185"/>
      <c r="CP96" s="185"/>
      <c r="CQ96" s="185"/>
      <c r="CR96" s="185"/>
      <c r="CS96" s="185"/>
      <c r="CT96" s="185"/>
      <c r="CU96" s="185"/>
      <c r="CV96" s="185"/>
      <c r="CW96" s="185"/>
      <c r="CX96" s="185"/>
      <c r="CY96" s="185"/>
      <c r="CZ96" s="185"/>
      <c r="DA96" s="185"/>
      <c r="DB96" s="185"/>
      <c r="DC96" s="185"/>
      <c r="DD96" s="185"/>
      <c r="DE96" s="185"/>
      <c r="DF96" s="185"/>
      <c r="DG96" s="185"/>
      <c r="DH96" s="185"/>
      <c r="DI96" s="185"/>
      <c r="DJ96" s="185"/>
      <c r="DK96" s="185"/>
      <c r="DL96" s="185"/>
      <c r="DM96" s="185"/>
      <c r="DN96" s="185"/>
      <c r="DO96" s="185"/>
      <c r="DP96" s="185"/>
      <c r="DQ96" s="185"/>
      <c r="DR96" s="185"/>
      <c r="DS96" s="185"/>
      <c r="DT96" s="185"/>
      <c r="DU96" s="185"/>
      <c r="DV96" s="185"/>
      <c r="DW96" s="185"/>
      <c r="DX96" s="185"/>
      <c r="DY96" s="185"/>
      <c r="DZ96" s="185"/>
      <c r="EA96" s="185"/>
      <c r="EB96" s="185"/>
      <c r="EC96" s="185"/>
      <c r="ED96" s="185"/>
      <c r="EE96" s="185"/>
      <c r="EF96" s="185"/>
      <c r="EG96" s="185"/>
      <c r="EH96" s="185"/>
      <c r="EI96" s="185"/>
      <c r="EJ96" s="185"/>
      <c r="EK96" s="185"/>
      <c r="EL96" s="185"/>
      <c r="EM96" s="185"/>
      <c r="EN96" s="185"/>
      <c r="EO96" s="185"/>
      <c r="EP96" s="185"/>
      <c r="EQ96" s="185"/>
      <c r="ER96" s="185"/>
      <c r="ES96" s="185"/>
      <c r="ET96" s="185"/>
      <c r="EU96" s="185"/>
      <c r="EV96" s="185"/>
      <c r="EW96" s="185"/>
      <c r="EX96" s="185"/>
      <c r="EY96" s="185"/>
      <c r="EZ96" s="185"/>
      <c r="FA96" s="185"/>
      <c r="FB96" s="185"/>
      <c r="FC96" s="185"/>
      <c r="FD96" s="185"/>
      <c r="FE96" s="185"/>
      <c r="FF96" s="185"/>
      <c r="FG96" s="185"/>
      <c r="FH96" s="185"/>
      <c r="FI96" s="185"/>
      <c r="FJ96" s="185"/>
      <c r="FK96" s="185"/>
      <c r="FL96" s="185"/>
      <c r="FM96" s="185"/>
      <c r="FN96" s="185"/>
      <c r="FO96" s="185"/>
      <c r="FP96" s="185"/>
      <c r="FQ96" s="185"/>
      <c r="FR96" s="185"/>
      <c r="FS96" s="185"/>
      <c r="FT96" s="185"/>
      <c r="FU96" s="185"/>
      <c r="FV96" s="185"/>
      <c r="FW96" s="185"/>
      <c r="FX96" s="185"/>
      <c r="FY96" s="185"/>
      <c r="FZ96" s="185"/>
      <c r="GA96" s="185"/>
      <c r="GB96" s="185"/>
      <c r="GC96" s="185"/>
      <c r="GD96" s="185"/>
      <c r="GE96" s="185"/>
      <c r="GF96" s="185"/>
      <c r="GG96" s="185"/>
      <c r="GH96" s="185"/>
      <c r="GI96" s="185"/>
      <c r="GJ96" s="185"/>
      <c r="GK96" s="185"/>
      <c r="GL96" s="185"/>
      <c r="GM96" s="185"/>
      <c r="GN96" s="185"/>
      <c r="GO96" s="185"/>
      <c r="GP96" s="185"/>
      <c r="GQ96" s="185"/>
      <c r="GR96" s="185"/>
      <c r="GS96" s="185"/>
      <c r="GT96" s="185"/>
      <c r="GU96" s="185"/>
      <c r="GV96" s="185"/>
      <c r="GW96" s="185"/>
      <c r="GX96" s="185"/>
      <c r="GY96" s="185"/>
      <c r="GZ96" s="185"/>
      <c r="HA96" s="185"/>
      <c r="HB96" s="185"/>
      <c r="HC96" s="185"/>
      <c r="HD96" s="185"/>
      <c r="HE96" s="185"/>
      <c r="HF96" s="185"/>
      <c r="HG96" s="185"/>
      <c r="HH96" s="185"/>
      <c r="HI96" s="185"/>
      <c r="HJ96" s="185"/>
      <c r="HK96" s="185"/>
      <c r="HL96" s="185"/>
      <c r="HM96" s="185"/>
      <c r="HN96" s="185"/>
      <c r="HO96" s="185"/>
      <c r="HP96" s="185"/>
      <c r="HQ96" s="185"/>
      <c r="HR96" s="185"/>
      <c r="HS96" s="185"/>
      <c r="HT96" s="185"/>
      <c r="HU96" s="185"/>
      <c r="HV96" s="185"/>
      <c r="HW96" s="185"/>
      <c r="HX96" s="185"/>
      <c r="HY96" s="185"/>
      <c r="HZ96" s="185"/>
      <c r="IA96" s="185"/>
      <c r="IB96" s="185"/>
      <c r="IC96" s="185"/>
      <c r="ID96" s="185"/>
      <c r="IE96" s="185"/>
      <c r="IF96" s="185"/>
      <c r="IG96" s="185"/>
      <c r="IH96" s="185"/>
      <c r="II96" s="185"/>
      <c r="IJ96" s="185"/>
      <c r="IK96" s="185"/>
      <c r="IL96" s="185"/>
      <c r="IM96" s="185"/>
      <c r="IN96" s="185"/>
      <c r="IO96" s="185"/>
      <c r="IP96" s="185"/>
      <c r="IQ96" s="185"/>
      <c r="IR96" s="185"/>
      <c r="IS96" s="185"/>
      <c r="IT96" s="185"/>
      <c r="IU96" s="185"/>
      <c r="IV96" s="185"/>
      <c r="IW96" s="185"/>
      <c r="IX96" s="185"/>
      <c r="IY96" s="185"/>
      <c r="IZ96" s="185"/>
      <c r="JA96" s="185"/>
      <c r="JB96" s="185"/>
      <c r="JC96" s="185"/>
      <c r="JD96" s="185"/>
      <c r="JE96" s="185"/>
      <c r="JF96" s="185"/>
      <c r="JG96" s="185"/>
      <c r="JH96" s="185"/>
      <c r="JI96" s="185"/>
      <c r="JJ96" s="185"/>
      <c r="JK96" s="185"/>
      <c r="JL96" s="185"/>
      <c r="JM96" s="185"/>
      <c r="JN96" s="185"/>
      <c r="JO96" s="185"/>
      <c r="JP96" s="185"/>
      <c r="JQ96" s="185"/>
      <c r="JR96" s="185"/>
      <c r="JS96" s="185"/>
      <c r="JT96" s="185"/>
      <c r="JU96" s="185"/>
      <c r="JV96" s="185"/>
      <c r="JW96" s="185"/>
      <c r="JX96" s="185"/>
      <c r="JY96" s="185"/>
      <c r="JZ96" s="185"/>
      <c r="KA96" s="185"/>
      <c r="KB96" s="185"/>
      <c r="KC96" s="185"/>
      <c r="KD96" s="185"/>
      <c r="KE96" s="185"/>
      <c r="KF96" s="185"/>
      <c r="KG96" s="185"/>
      <c r="KH96" s="185"/>
      <c r="KI96" s="185"/>
      <c r="KJ96" s="185"/>
      <c r="KK96" s="185"/>
      <c r="KL96" s="185"/>
      <c r="KM96" s="185"/>
      <c r="KN96" s="185"/>
      <c r="KO96" s="185"/>
      <c r="KP96" s="185"/>
      <c r="KQ96" s="185"/>
      <c r="KR96" s="185"/>
      <c r="KS96" s="185"/>
      <c r="KT96" s="185"/>
      <c r="KU96" s="185"/>
      <c r="KV96" s="185"/>
      <c r="KW96" s="185"/>
      <c r="KX96" s="185"/>
      <c r="KY96" s="185"/>
      <c r="KZ96" s="185"/>
      <c r="LA96" s="185"/>
      <c r="LB96" s="185"/>
      <c r="LC96" s="185"/>
      <c r="LD96" s="185"/>
      <c r="LE96" s="185"/>
      <c r="LF96" s="185"/>
      <c r="LG96" s="185"/>
      <c r="LH96" s="185"/>
      <c r="LI96" s="185"/>
      <c r="LJ96" s="185"/>
      <c r="LK96" s="185"/>
      <c r="LL96" s="185"/>
      <c r="LM96" s="185"/>
      <c r="LN96" s="185"/>
      <c r="LO96" s="185"/>
      <c r="LP96" s="185"/>
      <c r="LQ96" s="185"/>
      <c r="LR96" s="185"/>
      <c r="LS96" s="185"/>
      <c r="LT96" s="185"/>
      <c r="LU96" s="185"/>
      <c r="LV96" s="185"/>
      <c r="LW96" s="185"/>
      <c r="LX96" s="185"/>
      <c r="LY96" s="185"/>
      <c r="LZ96" s="185"/>
      <c r="MA96" s="185"/>
      <c r="MB96" s="185"/>
      <c r="MC96" s="185"/>
      <c r="MD96" s="185"/>
      <c r="ME96" s="185"/>
      <c r="MF96" s="185"/>
      <c r="MG96" s="185"/>
      <c r="MH96" s="185"/>
      <c r="MI96" s="185"/>
      <c r="MJ96" s="185"/>
      <c r="MK96" s="185"/>
      <c r="ML96" s="185"/>
      <c r="MM96" s="185"/>
      <c r="MN96" s="185"/>
      <c r="MO96" s="185"/>
      <c r="MP96" s="185"/>
      <c r="MQ96" s="185"/>
      <c r="MR96" s="185"/>
      <c r="MS96" s="185"/>
      <c r="MT96" s="185"/>
      <c r="MU96" s="185"/>
      <c r="MV96" s="185"/>
      <c r="MW96" s="185"/>
      <c r="MX96" s="185"/>
      <c r="MY96" s="185"/>
      <c r="MZ96" s="185"/>
      <c r="NA96" s="185"/>
      <c r="NB96" s="185"/>
      <c r="NC96" s="185"/>
      <c r="ND96" s="185"/>
      <c r="NE96" s="185"/>
      <c r="NF96" s="185"/>
      <c r="NG96" s="185"/>
      <c r="NH96" s="185"/>
      <c r="NI96" s="185"/>
      <c r="NJ96" s="185"/>
      <c r="NK96" s="185"/>
      <c r="NL96" s="185"/>
      <c r="NM96" s="185"/>
      <c r="NN96" s="185"/>
      <c r="NO96" s="185"/>
    </row>
    <row r="97" ht="19.5" customHeight="1">
      <c r="A97" s="185"/>
      <c r="B97" s="185"/>
      <c r="C97" s="216"/>
      <c r="D97" s="185" t="s">
        <v>312</v>
      </c>
      <c r="E97" s="251">
        <f>Proforma!AR38</f>
        <v>543737.9734</v>
      </c>
      <c r="F97" s="251">
        <f>Proforma!AS38</f>
        <v>609394.5397</v>
      </c>
      <c r="G97" s="251">
        <f>Proforma!AT38</f>
        <v>574635.6932</v>
      </c>
      <c r="H97" s="251">
        <f>Proforma!AU38</f>
        <v>545325.4734</v>
      </c>
      <c r="I97" s="251">
        <f>Proforma!AV38</f>
        <v>422841.3332</v>
      </c>
      <c r="J97" s="251">
        <f>Proforma!AW38</f>
        <v>330997.3827</v>
      </c>
      <c r="K97" s="251">
        <f>Proforma!AX38</f>
        <v>332095.3572</v>
      </c>
      <c r="L97" s="251">
        <f>Proforma!AY38</f>
        <v>307216.767</v>
      </c>
      <c r="M97" s="251">
        <f>Proforma!AZ38</f>
        <v>278221.7969</v>
      </c>
      <c r="N97" s="251">
        <f>Proforma!BA38</f>
        <v>395264.9944</v>
      </c>
      <c r="O97" s="251">
        <f>Proforma!BB38</f>
        <v>440292.3982</v>
      </c>
      <c r="P97" s="251">
        <f>Proforma!BC38</f>
        <v>607637.8708</v>
      </c>
      <c r="Q97" s="267">
        <f>Proforma!BD38</f>
        <v>643443.7824</v>
      </c>
      <c r="R97" s="251">
        <f>Proforma!BE38</f>
        <v>721139.8629</v>
      </c>
      <c r="S97" s="251">
        <f>Proforma!BF38</f>
        <v>680007.2499</v>
      </c>
      <c r="T97" s="251">
        <f>Proforma!BG38</f>
        <v>645322.384</v>
      </c>
      <c r="U97" s="251">
        <f>Proforma!BH38</f>
        <v>500378.1971</v>
      </c>
      <c r="V97" s="251">
        <f>Proforma!BI38</f>
        <v>391692.7239</v>
      </c>
      <c r="W97" s="251">
        <f>Proforma!BJ38</f>
        <v>392992.0352</v>
      </c>
      <c r="X97" s="251">
        <f>Proforma!BK38</f>
        <v>363551.4314</v>
      </c>
      <c r="Y97" s="251">
        <f>Proforma!BL38</f>
        <v>329239.623</v>
      </c>
      <c r="Z97" s="251">
        <f>Proforma!BM38</f>
        <v>467745.1558</v>
      </c>
      <c r="AA97" s="251">
        <f>Proforma!BN38</f>
        <v>521029.2824</v>
      </c>
      <c r="AB97" s="251">
        <f>Proforma!BO38</f>
        <v>719061.0718</v>
      </c>
      <c r="AC97" s="267">
        <f>Proforma!BP38</f>
        <v>633584.1984</v>
      </c>
      <c r="AD97" s="251">
        <f>Proforma!BQ38</f>
        <v>710089.7304</v>
      </c>
      <c r="AE97" s="251">
        <f>Proforma!BR38</f>
        <v>669587.3985</v>
      </c>
      <c r="AF97" s="251">
        <f>Proforma!BS38</f>
        <v>635434.0139</v>
      </c>
      <c r="AG97" s="251">
        <f>Proforma!BT38</f>
        <v>492710.8281</v>
      </c>
      <c r="AH97" s="251">
        <f>Proforma!BU38</f>
        <v>385690.7585</v>
      </c>
      <c r="AI97" s="251">
        <f>Proforma!BV38</f>
        <v>386970.1602</v>
      </c>
      <c r="AJ97" s="251">
        <f>Proforma!BW38</f>
        <v>357980.6792</v>
      </c>
      <c r="AK97" s="251">
        <f>Proforma!BX38</f>
        <v>324194.6357</v>
      </c>
      <c r="AL97" s="251">
        <f>Proforma!BY38</f>
        <v>460577.8277</v>
      </c>
      <c r="AM97" s="251">
        <f>Proforma!BZ38</f>
        <v>513045.4738</v>
      </c>
      <c r="AN97" s="251">
        <f>Proforma!CA38</f>
        <v>708042.7929</v>
      </c>
      <c r="AO97" s="267">
        <f>Proforma!CB38</f>
        <v>635730.7674</v>
      </c>
      <c r="AP97" s="251">
        <f>Proforma!CC38</f>
        <v>712495.4984</v>
      </c>
      <c r="AQ97" s="251">
        <f>Proforma!CD38</f>
        <v>671855.9455</v>
      </c>
      <c r="AR97" s="251">
        <f>Proforma!CE38</f>
        <v>637586.85</v>
      </c>
      <c r="AS97" s="251">
        <f>Proforma!CF38</f>
        <v>494380.1213</v>
      </c>
      <c r="AT97" s="251">
        <f>Proforma!CG38</f>
        <v>386997.4701</v>
      </c>
      <c r="AU97" s="251">
        <f>Proforma!CH38</f>
        <v>388281.2064</v>
      </c>
      <c r="AV97" s="251">
        <f>Proforma!CI38</f>
        <v>359193.5097</v>
      </c>
      <c r="AW97" s="251">
        <f>Proforma!CJ38</f>
        <v>325292.9998</v>
      </c>
      <c r="AX97" s="251">
        <f>Proforma!CK38</f>
        <v>462138.255</v>
      </c>
      <c r="AY97" s="251">
        <f>Proforma!CL38</f>
        <v>514783.6603</v>
      </c>
      <c r="AZ97" s="251">
        <f>Proforma!CM38</f>
        <v>710441.6259</v>
      </c>
      <c r="BA97" s="267">
        <f>Proforma!CN38</f>
        <v>665574.8981</v>
      </c>
      <c r="BB97" s="251">
        <f>Proforma!CO38</f>
        <v>745943.3192</v>
      </c>
      <c r="BC97" s="251">
        <f>Proforma!CP38</f>
        <v>703395.9585</v>
      </c>
      <c r="BD97" s="251">
        <f>Proforma!CQ38</f>
        <v>667518.1138</v>
      </c>
      <c r="BE97" s="251">
        <f>Proforma!CR38</f>
        <v>517588.6015</v>
      </c>
      <c r="BF97" s="251">
        <f>Proforma!CS38</f>
        <v>405164.914</v>
      </c>
      <c r="BG97" s="251">
        <f>Proforma!CT38</f>
        <v>406508.9148</v>
      </c>
      <c r="BH97" s="251">
        <f>Proforma!CU38</f>
        <v>376055.7076</v>
      </c>
      <c r="BI97" s="251">
        <f>Proforma!CV38</f>
        <v>340563.7517</v>
      </c>
      <c r="BJ97" s="251">
        <f>Proforma!CW38</f>
        <v>483833.1535</v>
      </c>
      <c r="BK97" s="251">
        <f>Proforma!CX38</f>
        <v>538949.9766</v>
      </c>
      <c r="BL97" s="251">
        <f>Proforma!CY38</f>
        <v>743793.0285</v>
      </c>
      <c r="BM97" s="267">
        <f>Proforma!CZ38</f>
        <v>676949.2923</v>
      </c>
      <c r="BN97" s="251">
        <f>Proforma!DA38</f>
        <v>758691.1758</v>
      </c>
      <c r="BO97" s="251">
        <f>Proforma!DB38</f>
        <v>715416.6986</v>
      </c>
      <c r="BP97" s="251">
        <f>Proforma!DC38</f>
        <v>678925.7167</v>
      </c>
      <c r="BQ97" s="251">
        <f>Proforma!DD38</f>
        <v>526433.9724</v>
      </c>
      <c r="BR97" s="251">
        <f>Proforma!DE38</f>
        <v>412089.0115</v>
      </c>
      <c r="BS97" s="251">
        <f>Proforma!DF38</f>
        <v>413455.9807</v>
      </c>
      <c r="BT97" s="251">
        <f>Proforma!DG38</f>
        <v>382482.341</v>
      </c>
      <c r="BU97" s="251">
        <f>Proforma!DH38</f>
        <v>346383.8425</v>
      </c>
      <c r="BV97" s="251">
        <f>Proforma!DI38</f>
        <v>492101.658</v>
      </c>
      <c r="BW97" s="251">
        <f>Proforma!DJ38</f>
        <v>548160.4043</v>
      </c>
      <c r="BX97" s="251">
        <f>Proforma!DK38</f>
        <v>756504.1375</v>
      </c>
      <c r="BY97" s="267">
        <f>Proforma!DL38</f>
        <v>697257.771</v>
      </c>
      <c r="BZ97" s="251">
        <f>Proforma!DM38</f>
        <v>781451.911</v>
      </c>
      <c r="CA97" s="251">
        <f>Proforma!DN38</f>
        <v>736879.1996</v>
      </c>
      <c r="CB97" s="251">
        <f>Proforma!DO38</f>
        <v>699293.4882</v>
      </c>
      <c r="CC97" s="251">
        <f>Proforma!DP38</f>
        <v>542226.9915</v>
      </c>
      <c r="CD97" s="251">
        <f>Proforma!DQ38</f>
        <v>424451.6818</v>
      </c>
      <c r="CE97" s="251">
        <f>Proforma!DR38</f>
        <v>425859.6601</v>
      </c>
      <c r="CF97" s="251">
        <f>Proforma!DS38</f>
        <v>393956.8113</v>
      </c>
      <c r="CG97" s="251">
        <f>Proforma!DT38</f>
        <v>356775.3578</v>
      </c>
      <c r="CH97" s="251">
        <f>Proforma!DU38</f>
        <v>506864.7077</v>
      </c>
      <c r="CI97" s="251">
        <f>Proforma!DV38</f>
        <v>564605.2165</v>
      </c>
      <c r="CJ97" s="251">
        <f>Proforma!DW38</f>
        <v>779199.2616</v>
      </c>
      <c r="CK97" s="185"/>
      <c r="CL97" s="185"/>
      <c r="CM97" s="185"/>
      <c r="CN97" s="185"/>
      <c r="CO97" s="185"/>
      <c r="CP97" s="185"/>
      <c r="CQ97" s="185"/>
      <c r="CR97" s="185"/>
      <c r="CS97" s="185"/>
      <c r="CT97" s="185"/>
      <c r="CU97" s="185"/>
      <c r="CV97" s="185"/>
      <c r="CW97" s="185"/>
      <c r="CX97" s="185"/>
      <c r="CY97" s="185"/>
      <c r="CZ97" s="185"/>
      <c r="DA97" s="185"/>
      <c r="DB97" s="185"/>
      <c r="DC97" s="185"/>
      <c r="DD97" s="185"/>
      <c r="DE97" s="185"/>
      <c r="DF97" s="185"/>
      <c r="DG97" s="185"/>
      <c r="DH97" s="185"/>
      <c r="DI97" s="185"/>
      <c r="DJ97" s="185"/>
      <c r="DK97" s="185"/>
      <c r="DL97" s="185"/>
      <c r="DM97" s="185"/>
      <c r="DN97" s="185"/>
      <c r="DO97" s="185"/>
      <c r="DP97" s="185"/>
      <c r="DQ97" s="185"/>
      <c r="DR97" s="185"/>
      <c r="DS97" s="185"/>
      <c r="DT97" s="185"/>
      <c r="DU97" s="185"/>
      <c r="DV97" s="185"/>
      <c r="DW97" s="185"/>
      <c r="DX97" s="185"/>
      <c r="DY97" s="185"/>
      <c r="DZ97" s="185"/>
      <c r="EA97" s="185"/>
      <c r="EB97" s="185"/>
      <c r="EC97" s="185"/>
      <c r="ED97" s="185"/>
      <c r="EE97" s="185"/>
      <c r="EF97" s="185"/>
      <c r="EG97" s="185"/>
      <c r="EH97" s="185"/>
      <c r="EI97" s="185"/>
      <c r="EJ97" s="185"/>
      <c r="EK97" s="185"/>
      <c r="EL97" s="185"/>
      <c r="EM97" s="185"/>
      <c r="EN97" s="185"/>
      <c r="EO97" s="185"/>
      <c r="EP97" s="185"/>
      <c r="EQ97" s="185"/>
      <c r="ER97" s="185"/>
      <c r="ES97" s="185"/>
      <c r="ET97" s="185"/>
      <c r="EU97" s="185"/>
      <c r="EV97" s="185"/>
      <c r="EW97" s="185"/>
      <c r="EX97" s="185"/>
      <c r="EY97" s="185"/>
      <c r="EZ97" s="185"/>
      <c r="FA97" s="185"/>
      <c r="FB97" s="185"/>
      <c r="FC97" s="185"/>
      <c r="FD97" s="185"/>
      <c r="FE97" s="185"/>
      <c r="FF97" s="185"/>
      <c r="FG97" s="185"/>
      <c r="FH97" s="185"/>
      <c r="FI97" s="185"/>
      <c r="FJ97" s="185"/>
      <c r="FK97" s="185"/>
      <c r="FL97" s="185"/>
      <c r="FM97" s="185"/>
      <c r="FN97" s="185"/>
      <c r="FO97" s="185"/>
      <c r="FP97" s="185"/>
      <c r="FQ97" s="185"/>
      <c r="FR97" s="185"/>
      <c r="FS97" s="185"/>
      <c r="FT97" s="185"/>
      <c r="FU97" s="185"/>
      <c r="FV97" s="185"/>
      <c r="FW97" s="185"/>
      <c r="FX97" s="185"/>
      <c r="FY97" s="185"/>
      <c r="FZ97" s="185"/>
      <c r="GA97" s="185"/>
      <c r="GB97" s="185"/>
      <c r="GC97" s="185"/>
      <c r="GD97" s="185"/>
      <c r="GE97" s="185"/>
      <c r="GF97" s="185"/>
      <c r="GG97" s="185"/>
      <c r="GH97" s="185"/>
      <c r="GI97" s="185"/>
      <c r="GJ97" s="185"/>
      <c r="GK97" s="185"/>
      <c r="GL97" s="185"/>
      <c r="GM97" s="185"/>
      <c r="GN97" s="185"/>
      <c r="GO97" s="185"/>
      <c r="GP97" s="185"/>
      <c r="GQ97" s="185"/>
      <c r="GR97" s="185"/>
      <c r="GS97" s="185"/>
      <c r="GT97" s="185"/>
      <c r="GU97" s="185"/>
      <c r="GV97" s="185"/>
      <c r="GW97" s="185"/>
      <c r="GX97" s="185"/>
      <c r="GY97" s="185"/>
      <c r="GZ97" s="185"/>
      <c r="HA97" s="185"/>
      <c r="HB97" s="185"/>
      <c r="HC97" s="185"/>
      <c r="HD97" s="185"/>
      <c r="HE97" s="185"/>
      <c r="HF97" s="185"/>
      <c r="HG97" s="185"/>
      <c r="HH97" s="185"/>
      <c r="HI97" s="185"/>
      <c r="HJ97" s="185"/>
      <c r="HK97" s="185"/>
      <c r="HL97" s="185"/>
      <c r="HM97" s="185"/>
      <c r="HN97" s="185"/>
      <c r="HO97" s="185"/>
      <c r="HP97" s="185"/>
      <c r="HQ97" s="185"/>
      <c r="HR97" s="185"/>
      <c r="HS97" s="185"/>
      <c r="HT97" s="185"/>
      <c r="HU97" s="185"/>
      <c r="HV97" s="185"/>
      <c r="HW97" s="185"/>
      <c r="HX97" s="185"/>
      <c r="HY97" s="185"/>
      <c r="HZ97" s="185"/>
      <c r="IA97" s="185"/>
      <c r="IB97" s="185"/>
      <c r="IC97" s="185"/>
      <c r="ID97" s="185"/>
      <c r="IE97" s="185"/>
      <c r="IF97" s="185"/>
      <c r="IG97" s="185"/>
      <c r="IH97" s="185"/>
      <c r="II97" s="185"/>
      <c r="IJ97" s="185"/>
      <c r="IK97" s="185"/>
      <c r="IL97" s="185"/>
      <c r="IM97" s="185"/>
      <c r="IN97" s="185"/>
      <c r="IO97" s="185"/>
      <c r="IP97" s="185"/>
      <c r="IQ97" s="185"/>
      <c r="IR97" s="185"/>
      <c r="IS97" s="185"/>
      <c r="IT97" s="185"/>
      <c r="IU97" s="185"/>
      <c r="IV97" s="185"/>
      <c r="IW97" s="185"/>
      <c r="IX97" s="185"/>
      <c r="IY97" s="185"/>
      <c r="IZ97" s="185"/>
      <c r="JA97" s="185"/>
      <c r="JB97" s="185"/>
      <c r="JC97" s="185"/>
      <c r="JD97" s="185"/>
      <c r="JE97" s="185"/>
      <c r="JF97" s="185"/>
      <c r="JG97" s="185"/>
      <c r="JH97" s="185"/>
      <c r="JI97" s="185"/>
      <c r="JJ97" s="185"/>
      <c r="JK97" s="185"/>
      <c r="JL97" s="185"/>
      <c r="JM97" s="185"/>
      <c r="JN97" s="185"/>
      <c r="JO97" s="185"/>
      <c r="JP97" s="185"/>
      <c r="JQ97" s="185"/>
      <c r="JR97" s="185"/>
      <c r="JS97" s="185"/>
      <c r="JT97" s="185"/>
      <c r="JU97" s="185"/>
      <c r="JV97" s="185"/>
      <c r="JW97" s="185"/>
      <c r="JX97" s="185"/>
      <c r="JY97" s="185"/>
      <c r="JZ97" s="185"/>
      <c r="KA97" s="185"/>
      <c r="KB97" s="185"/>
      <c r="KC97" s="185"/>
      <c r="KD97" s="185"/>
      <c r="KE97" s="185"/>
      <c r="KF97" s="185"/>
      <c r="KG97" s="185"/>
      <c r="KH97" s="185"/>
      <c r="KI97" s="185"/>
      <c r="KJ97" s="185"/>
      <c r="KK97" s="185"/>
      <c r="KL97" s="185"/>
      <c r="KM97" s="185"/>
      <c r="KN97" s="185"/>
      <c r="KO97" s="185"/>
      <c r="KP97" s="185"/>
      <c r="KQ97" s="185"/>
      <c r="KR97" s="185"/>
      <c r="KS97" s="185"/>
      <c r="KT97" s="185"/>
      <c r="KU97" s="185"/>
      <c r="KV97" s="185"/>
      <c r="KW97" s="185"/>
      <c r="KX97" s="185"/>
      <c r="KY97" s="185"/>
      <c r="KZ97" s="185"/>
      <c r="LA97" s="185"/>
      <c r="LB97" s="185"/>
      <c r="LC97" s="185"/>
      <c r="LD97" s="185"/>
      <c r="LE97" s="185"/>
      <c r="LF97" s="185"/>
      <c r="LG97" s="185"/>
      <c r="LH97" s="185"/>
      <c r="LI97" s="185"/>
      <c r="LJ97" s="185"/>
      <c r="LK97" s="185"/>
      <c r="LL97" s="185"/>
      <c r="LM97" s="185"/>
      <c r="LN97" s="185"/>
      <c r="LO97" s="185"/>
      <c r="LP97" s="185"/>
      <c r="LQ97" s="185"/>
      <c r="LR97" s="185"/>
      <c r="LS97" s="185"/>
      <c r="LT97" s="185"/>
      <c r="LU97" s="185"/>
      <c r="LV97" s="185"/>
      <c r="LW97" s="185"/>
      <c r="LX97" s="185"/>
      <c r="LY97" s="185"/>
      <c r="LZ97" s="185"/>
      <c r="MA97" s="185"/>
      <c r="MB97" s="185"/>
      <c r="MC97" s="185"/>
      <c r="MD97" s="185"/>
      <c r="ME97" s="185"/>
      <c r="MF97" s="185"/>
      <c r="MG97" s="185"/>
      <c r="MH97" s="185"/>
      <c r="MI97" s="185"/>
      <c r="MJ97" s="185"/>
      <c r="MK97" s="185"/>
      <c r="ML97" s="185"/>
      <c r="MM97" s="185"/>
      <c r="MN97" s="185"/>
      <c r="MO97" s="185"/>
      <c r="MP97" s="185"/>
      <c r="MQ97" s="185"/>
      <c r="MR97" s="185"/>
      <c r="MS97" s="185"/>
      <c r="MT97" s="185"/>
      <c r="MU97" s="185"/>
      <c r="MV97" s="185"/>
      <c r="MW97" s="185"/>
      <c r="MX97" s="185"/>
      <c r="MY97" s="185"/>
      <c r="MZ97" s="185"/>
      <c r="NA97" s="185"/>
      <c r="NB97" s="185"/>
      <c r="NC97" s="185"/>
      <c r="ND97" s="185"/>
      <c r="NE97" s="185"/>
      <c r="NF97" s="185"/>
      <c r="NG97" s="185"/>
      <c r="NH97" s="185"/>
      <c r="NI97" s="185"/>
      <c r="NJ97" s="185"/>
      <c r="NK97" s="185"/>
      <c r="NL97" s="185"/>
      <c r="NM97" s="185"/>
      <c r="NN97" s="185"/>
      <c r="NO97" s="185"/>
    </row>
    <row r="98" ht="19.5" customHeight="1">
      <c r="A98" s="185"/>
      <c r="B98" s="185"/>
      <c r="C98" s="216"/>
      <c r="D98" s="268" t="s">
        <v>313</v>
      </c>
      <c r="E98" s="269">
        <f>Proforma!AR61</f>
        <v>357329.1993</v>
      </c>
      <c r="F98" s="269">
        <f>Proforma!AS61</f>
        <v>400476.8355</v>
      </c>
      <c r="G98" s="269">
        <f>Proforma!AT61</f>
        <v>377634.3058</v>
      </c>
      <c r="H98" s="269">
        <f>Proforma!AU61</f>
        <v>358372.4594</v>
      </c>
      <c r="I98" s="269">
        <f>Proforma!AV61</f>
        <v>277879.3507</v>
      </c>
      <c r="J98" s="269">
        <f>Proforma!AW61</f>
        <v>217522.1072</v>
      </c>
      <c r="K98" s="269">
        <f>Proforma!AX61</f>
        <v>218243.6649</v>
      </c>
      <c r="L98" s="269">
        <f>Proforma!AY61</f>
        <v>201894.1599</v>
      </c>
      <c r="M98" s="269">
        <f>Proforma!AZ61</f>
        <v>182839.4867</v>
      </c>
      <c r="N98" s="269">
        <f>Proforma!BA61</f>
        <v>259756.9617</v>
      </c>
      <c r="O98" s="269">
        <f>Proforma!BB61</f>
        <v>289347.6965</v>
      </c>
      <c r="P98" s="269">
        <f>Proforma!BC61</f>
        <v>399322.4024</v>
      </c>
      <c r="Q98" s="270">
        <f>Proforma!BD61</f>
        <v>275605.6982</v>
      </c>
      <c r="R98" s="269">
        <f>Proforma!BE61</f>
        <v>308885.1907</v>
      </c>
      <c r="S98" s="269">
        <f>Proforma!BF61</f>
        <v>291266.8955</v>
      </c>
      <c r="T98" s="269">
        <f>Proforma!BG61</f>
        <v>276410.358</v>
      </c>
      <c r="U98" s="269">
        <f>Proforma!BH61</f>
        <v>214326.5444</v>
      </c>
      <c r="V98" s="269">
        <f>Proforma!BI61</f>
        <v>167773.3931</v>
      </c>
      <c r="W98" s="269">
        <f>Proforma!BJ61</f>
        <v>168329.9259</v>
      </c>
      <c r="X98" s="269">
        <f>Proforma!BK61</f>
        <v>155719.6586</v>
      </c>
      <c r="Y98" s="269">
        <f>Proforma!BL61</f>
        <v>141022.9124</v>
      </c>
      <c r="Z98" s="269">
        <f>Proforma!BM61</f>
        <v>200348.8631</v>
      </c>
      <c r="AA98" s="269">
        <f>Proforma!BN61</f>
        <v>223172.0052</v>
      </c>
      <c r="AB98" s="269">
        <f>Proforma!BO61</f>
        <v>307994.784</v>
      </c>
      <c r="AC98" s="270">
        <f>Proforma!BP61</f>
        <v>280280.9257</v>
      </c>
      <c r="AD98" s="269">
        <f>Proforma!BQ61</f>
        <v>314124.9537</v>
      </c>
      <c r="AE98" s="269">
        <f>Proforma!BR61</f>
        <v>296207.7911</v>
      </c>
      <c r="AF98" s="269">
        <f>Proforma!BS61</f>
        <v>281099.2353</v>
      </c>
      <c r="AG98" s="269">
        <f>Proforma!BT61</f>
        <v>217962.2651</v>
      </c>
      <c r="AH98" s="269">
        <f>Proforma!BU61</f>
        <v>170619.4111</v>
      </c>
      <c r="AI98" s="269">
        <f>Proforma!BV61</f>
        <v>171185.3847</v>
      </c>
      <c r="AJ98" s="269">
        <f>Proforma!BW61</f>
        <v>158361.2035</v>
      </c>
      <c r="AK98" s="269">
        <f>Proforma!BX61</f>
        <v>143415.1496</v>
      </c>
      <c r="AL98" s="269">
        <f>Proforma!BY61</f>
        <v>203747.4739</v>
      </c>
      <c r="AM98" s="269">
        <f>Proforma!BZ61</f>
        <v>226957.7756</v>
      </c>
      <c r="AN98" s="269">
        <f>Proforma!CA61</f>
        <v>313219.4426</v>
      </c>
      <c r="AO98" s="270">
        <f>Proforma!CB61</f>
        <v>286779.2012</v>
      </c>
      <c r="AP98" s="269">
        <f>Proforma!CC61</f>
        <v>321407.8984</v>
      </c>
      <c r="AQ98" s="269">
        <f>Proforma!CD61</f>
        <v>303075.3288</v>
      </c>
      <c r="AR98" s="269">
        <f>Proforma!CE61</f>
        <v>287616.4831</v>
      </c>
      <c r="AS98" s="269">
        <f>Proforma!CF61</f>
        <v>223015.6908</v>
      </c>
      <c r="AT98" s="269">
        <f>Proforma!CG61</f>
        <v>174575.1992</v>
      </c>
      <c r="AU98" s="269">
        <f>Proforma!CH61</f>
        <v>175154.2947</v>
      </c>
      <c r="AV98" s="269">
        <f>Proforma!CI61</f>
        <v>162032.7866</v>
      </c>
      <c r="AW98" s="269">
        <f>Proforma!CJ61</f>
        <v>146740.2105</v>
      </c>
      <c r="AX98" s="269">
        <f>Proforma!CK61</f>
        <v>208471.3316</v>
      </c>
      <c r="AY98" s="269">
        <f>Proforma!CL61</f>
        <v>232219.761</v>
      </c>
      <c r="AZ98" s="269">
        <f>Proforma!CM61</f>
        <v>320481.3931</v>
      </c>
      <c r="BA98" s="270">
        <f>Proforma!CN61</f>
        <v>301863.7629</v>
      </c>
      <c r="BB98" s="269">
        <f>Proforma!CO61</f>
        <v>338313.9266</v>
      </c>
      <c r="BC98" s="269">
        <f>Proforma!CP61</f>
        <v>319017.0655</v>
      </c>
      <c r="BD98" s="269">
        <f>Proforma!CQ61</f>
        <v>302745.0858</v>
      </c>
      <c r="BE98" s="269">
        <f>Proforma!CR61</f>
        <v>234746.2973</v>
      </c>
      <c r="BF98" s="269">
        <f>Proforma!CS61</f>
        <v>183757.8399</v>
      </c>
      <c r="BG98" s="269">
        <f>Proforma!CT61</f>
        <v>184367.3958</v>
      </c>
      <c r="BH98" s="269">
        <f>Proforma!CU61</f>
        <v>170555.6975</v>
      </c>
      <c r="BI98" s="269">
        <f>Proforma!CV61</f>
        <v>154458.7332</v>
      </c>
      <c r="BJ98" s="269">
        <f>Proforma!CW61</f>
        <v>219436.906</v>
      </c>
      <c r="BK98" s="269">
        <f>Proforma!CX61</f>
        <v>244434.5008</v>
      </c>
      <c r="BL98" s="269">
        <f>Proforma!CY61</f>
        <v>337338.6873</v>
      </c>
      <c r="BM98" s="270">
        <f>Proforma!CZ61</f>
        <v>307488.0441</v>
      </c>
      <c r="BN98" s="269">
        <f>Proforma!DA61</f>
        <v>344617.3419</v>
      </c>
      <c r="BO98" s="269">
        <f>Proforma!DB61</f>
        <v>324960.9445</v>
      </c>
      <c r="BP98" s="269">
        <f>Proforma!DC61</f>
        <v>308385.7877</v>
      </c>
      <c r="BQ98" s="269">
        <f>Proforma!DD61</f>
        <v>239120.0558</v>
      </c>
      <c r="BR98" s="269">
        <f>Proforma!DE61</f>
        <v>187181.5889</v>
      </c>
      <c r="BS98" s="269">
        <f>Proforma!DF61</f>
        <v>187802.502</v>
      </c>
      <c r="BT98" s="269">
        <f>Proforma!DG61</f>
        <v>173733.4662</v>
      </c>
      <c r="BU98" s="269">
        <f>Proforma!DH61</f>
        <v>157336.5856</v>
      </c>
      <c r="BV98" s="269">
        <f>Proforma!DI61</f>
        <v>223525.4221</v>
      </c>
      <c r="BW98" s="269">
        <f>Proforma!DJ61</f>
        <v>248988.7685</v>
      </c>
      <c r="BX98" s="269">
        <f>Proforma!DK61</f>
        <v>343623.9321</v>
      </c>
      <c r="BY98" s="270">
        <f>Proforma!DL61</f>
        <v>316712.6854</v>
      </c>
      <c r="BZ98" s="269">
        <f>Proforma!DM61</f>
        <v>354955.8622</v>
      </c>
      <c r="CA98" s="269">
        <f>Proforma!DN61</f>
        <v>334709.7728</v>
      </c>
      <c r="CB98" s="269">
        <f>Proforma!DO61</f>
        <v>317637.3613</v>
      </c>
      <c r="CC98" s="269">
        <f>Proforma!DP61</f>
        <v>246293.6574</v>
      </c>
      <c r="CD98" s="269">
        <f>Proforma!DQ61</f>
        <v>192797.0366</v>
      </c>
      <c r="CE98" s="269">
        <f>Proforma!DR61</f>
        <v>193436.5771</v>
      </c>
      <c r="CF98" s="269">
        <f>Proforma!DS61</f>
        <v>178945.4701</v>
      </c>
      <c r="CG98" s="269">
        <f>Proforma!DT61</f>
        <v>162056.6831</v>
      </c>
      <c r="CH98" s="269">
        <f>Proforma!DU61</f>
        <v>230231.1848</v>
      </c>
      <c r="CI98" s="269">
        <f>Proforma!DV61</f>
        <v>256458.4315</v>
      </c>
      <c r="CJ98" s="269">
        <f>Proforma!DW61</f>
        <v>353932.65</v>
      </c>
      <c r="CK98" s="185"/>
      <c r="CL98" s="185"/>
      <c r="CM98" s="185"/>
      <c r="CN98" s="185"/>
      <c r="CO98" s="185"/>
      <c r="CP98" s="185"/>
      <c r="CQ98" s="185"/>
      <c r="CR98" s="185"/>
      <c r="CS98" s="185"/>
      <c r="CT98" s="185"/>
      <c r="CU98" s="185"/>
      <c r="CV98" s="185"/>
      <c r="CW98" s="185"/>
      <c r="CX98" s="185"/>
      <c r="CY98" s="185"/>
      <c r="CZ98" s="185"/>
      <c r="DA98" s="185"/>
      <c r="DB98" s="185"/>
      <c r="DC98" s="185"/>
      <c r="DD98" s="185"/>
      <c r="DE98" s="185"/>
      <c r="DF98" s="185"/>
      <c r="DG98" s="185"/>
      <c r="DH98" s="185"/>
      <c r="DI98" s="185"/>
      <c r="DJ98" s="185"/>
      <c r="DK98" s="185"/>
      <c r="DL98" s="185"/>
      <c r="DM98" s="185"/>
      <c r="DN98" s="185"/>
      <c r="DO98" s="185"/>
      <c r="DP98" s="185"/>
      <c r="DQ98" s="185"/>
      <c r="DR98" s="185"/>
      <c r="DS98" s="185"/>
      <c r="DT98" s="185"/>
      <c r="DU98" s="185"/>
      <c r="DV98" s="185"/>
      <c r="DW98" s="185"/>
      <c r="DX98" s="185"/>
      <c r="DY98" s="185"/>
      <c r="DZ98" s="185"/>
      <c r="EA98" s="185"/>
      <c r="EB98" s="185"/>
      <c r="EC98" s="185"/>
      <c r="ED98" s="185"/>
      <c r="EE98" s="185"/>
      <c r="EF98" s="185"/>
      <c r="EG98" s="185"/>
      <c r="EH98" s="185"/>
      <c r="EI98" s="185"/>
      <c r="EJ98" s="185"/>
      <c r="EK98" s="185"/>
      <c r="EL98" s="185"/>
      <c r="EM98" s="185"/>
      <c r="EN98" s="185"/>
      <c r="EO98" s="185"/>
      <c r="EP98" s="185"/>
      <c r="EQ98" s="185"/>
      <c r="ER98" s="185"/>
      <c r="ES98" s="185"/>
      <c r="ET98" s="185"/>
      <c r="EU98" s="185"/>
      <c r="EV98" s="185"/>
      <c r="EW98" s="185"/>
      <c r="EX98" s="185"/>
      <c r="EY98" s="185"/>
      <c r="EZ98" s="185"/>
      <c r="FA98" s="185"/>
      <c r="FB98" s="185"/>
      <c r="FC98" s="185"/>
      <c r="FD98" s="185"/>
      <c r="FE98" s="185"/>
      <c r="FF98" s="185"/>
      <c r="FG98" s="185"/>
      <c r="FH98" s="185"/>
      <c r="FI98" s="185"/>
      <c r="FJ98" s="185"/>
      <c r="FK98" s="185"/>
      <c r="FL98" s="185"/>
      <c r="FM98" s="185"/>
      <c r="FN98" s="185"/>
      <c r="FO98" s="185"/>
      <c r="FP98" s="185"/>
      <c r="FQ98" s="185"/>
      <c r="FR98" s="185"/>
      <c r="FS98" s="185"/>
      <c r="FT98" s="185"/>
      <c r="FU98" s="185"/>
      <c r="FV98" s="185"/>
      <c r="FW98" s="185"/>
      <c r="FX98" s="185"/>
      <c r="FY98" s="185"/>
      <c r="FZ98" s="185"/>
      <c r="GA98" s="185"/>
      <c r="GB98" s="185"/>
      <c r="GC98" s="185"/>
      <c r="GD98" s="185"/>
      <c r="GE98" s="185"/>
      <c r="GF98" s="185"/>
      <c r="GG98" s="185"/>
      <c r="GH98" s="185"/>
      <c r="GI98" s="185"/>
      <c r="GJ98" s="185"/>
      <c r="GK98" s="185"/>
      <c r="GL98" s="185"/>
      <c r="GM98" s="185"/>
      <c r="GN98" s="185"/>
      <c r="GO98" s="185"/>
      <c r="GP98" s="185"/>
      <c r="GQ98" s="185"/>
      <c r="GR98" s="185"/>
      <c r="GS98" s="185"/>
      <c r="GT98" s="185"/>
      <c r="GU98" s="185"/>
      <c r="GV98" s="185"/>
      <c r="GW98" s="185"/>
      <c r="GX98" s="185"/>
      <c r="GY98" s="185"/>
      <c r="GZ98" s="185"/>
      <c r="HA98" s="185"/>
      <c r="HB98" s="185"/>
      <c r="HC98" s="185"/>
      <c r="HD98" s="185"/>
      <c r="HE98" s="185"/>
      <c r="HF98" s="185"/>
      <c r="HG98" s="185"/>
      <c r="HH98" s="185"/>
      <c r="HI98" s="185"/>
      <c r="HJ98" s="185"/>
      <c r="HK98" s="185"/>
      <c r="HL98" s="185"/>
      <c r="HM98" s="185"/>
      <c r="HN98" s="185"/>
      <c r="HO98" s="185"/>
      <c r="HP98" s="185"/>
      <c r="HQ98" s="185"/>
      <c r="HR98" s="185"/>
      <c r="HS98" s="185"/>
      <c r="HT98" s="185"/>
      <c r="HU98" s="185"/>
      <c r="HV98" s="185"/>
      <c r="HW98" s="185"/>
      <c r="HX98" s="185"/>
      <c r="HY98" s="185"/>
      <c r="HZ98" s="185"/>
      <c r="IA98" s="185"/>
      <c r="IB98" s="185"/>
      <c r="IC98" s="185"/>
      <c r="ID98" s="185"/>
      <c r="IE98" s="185"/>
      <c r="IF98" s="185"/>
      <c r="IG98" s="185"/>
      <c r="IH98" s="185"/>
      <c r="II98" s="185"/>
      <c r="IJ98" s="185"/>
      <c r="IK98" s="185"/>
      <c r="IL98" s="185"/>
      <c r="IM98" s="185"/>
      <c r="IN98" s="185"/>
      <c r="IO98" s="185"/>
      <c r="IP98" s="185"/>
      <c r="IQ98" s="185"/>
      <c r="IR98" s="185"/>
      <c r="IS98" s="185"/>
      <c r="IT98" s="185"/>
      <c r="IU98" s="185"/>
      <c r="IV98" s="185"/>
      <c r="IW98" s="185"/>
      <c r="IX98" s="185"/>
      <c r="IY98" s="185"/>
      <c r="IZ98" s="185"/>
      <c r="JA98" s="185"/>
      <c r="JB98" s="185"/>
      <c r="JC98" s="185"/>
      <c r="JD98" s="185"/>
      <c r="JE98" s="185"/>
      <c r="JF98" s="185"/>
      <c r="JG98" s="185"/>
      <c r="JH98" s="185"/>
      <c r="JI98" s="185"/>
      <c r="JJ98" s="185"/>
      <c r="JK98" s="185"/>
      <c r="JL98" s="185"/>
      <c r="JM98" s="185"/>
      <c r="JN98" s="185"/>
      <c r="JO98" s="185"/>
      <c r="JP98" s="185"/>
      <c r="JQ98" s="185"/>
      <c r="JR98" s="185"/>
      <c r="JS98" s="185"/>
      <c r="JT98" s="185"/>
      <c r="JU98" s="185"/>
      <c r="JV98" s="185"/>
      <c r="JW98" s="185"/>
      <c r="JX98" s="185"/>
      <c r="JY98" s="185"/>
      <c r="JZ98" s="185"/>
      <c r="KA98" s="185"/>
      <c r="KB98" s="185"/>
      <c r="KC98" s="185"/>
      <c r="KD98" s="185"/>
      <c r="KE98" s="185"/>
      <c r="KF98" s="185"/>
      <c r="KG98" s="185"/>
      <c r="KH98" s="185"/>
      <c r="KI98" s="185"/>
      <c r="KJ98" s="185"/>
      <c r="KK98" s="185"/>
      <c r="KL98" s="185"/>
      <c r="KM98" s="185"/>
      <c r="KN98" s="185"/>
      <c r="KO98" s="185"/>
      <c r="KP98" s="185"/>
      <c r="KQ98" s="185"/>
      <c r="KR98" s="185"/>
      <c r="KS98" s="185"/>
      <c r="KT98" s="185"/>
      <c r="KU98" s="185"/>
      <c r="KV98" s="185"/>
      <c r="KW98" s="185"/>
      <c r="KX98" s="185"/>
      <c r="KY98" s="185"/>
      <c r="KZ98" s="185"/>
      <c r="LA98" s="185"/>
      <c r="LB98" s="185"/>
      <c r="LC98" s="185"/>
      <c r="LD98" s="185"/>
      <c r="LE98" s="185"/>
      <c r="LF98" s="185"/>
      <c r="LG98" s="185"/>
      <c r="LH98" s="185"/>
      <c r="LI98" s="185"/>
      <c r="LJ98" s="185"/>
      <c r="LK98" s="185"/>
      <c r="LL98" s="185"/>
      <c r="LM98" s="185"/>
      <c r="LN98" s="185"/>
      <c r="LO98" s="185"/>
      <c r="LP98" s="185"/>
      <c r="LQ98" s="185"/>
      <c r="LR98" s="185"/>
      <c r="LS98" s="185"/>
      <c r="LT98" s="185"/>
      <c r="LU98" s="185"/>
      <c r="LV98" s="185"/>
      <c r="LW98" s="185"/>
      <c r="LX98" s="185"/>
      <c r="LY98" s="185"/>
      <c r="LZ98" s="185"/>
      <c r="MA98" s="185"/>
      <c r="MB98" s="185"/>
      <c r="MC98" s="185"/>
      <c r="MD98" s="185"/>
      <c r="ME98" s="185"/>
      <c r="MF98" s="185"/>
      <c r="MG98" s="185"/>
      <c r="MH98" s="185"/>
      <c r="MI98" s="185"/>
      <c r="MJ98" s="185"/>
      <c r="MK98" s="185"/>
      <c r="ML98" s="185"/>
      <c r="MM98" s="185"/>
      <c r="MN98" s="185"/>
      <c r="MO98" s="185"/>
      <c r="MP98" s="185"/>
      <c r="MQ98" s="185"/>
      <c r="MR98" s="185"/>
      <c r="MS98" s="185"/>
      <c r="MT98" s="185"/>
      <c r="MU98" s="185"/>
      <c r="MV98" s="185"/>
      <c r="MW98" s="185"/>
      <c r="MX98" s="185"/>
      <c r="MY98" s="185"/>
      <c r="MZ98" s="185"/>
      <c r="NA98" s="185"/>
      <c r="NB98" s="185"/>
      <c r="NC98" s="185"/>
      <c r="ND98" s="185"/>
      <c r="NE98" s="185"/>
      <c r="NF98" s="185"/>
      <c r="NG98" s="185"/>
      <c r="NH98" s="185"/>
      <c r="NI98" s="185"/>
      <c r="NJ98" s="185"/>
      <c r="NK98" s="185"/>
      <c r="NL98" s="185"/>
      <c r="NM98" s="185"/>
      <c r="NN98" s="185"/>
      <c r="NO98" s="185"/>
    </row>
    <row r="99" ht="19.5" customHeight="1">
      <c r="A99" s="185"/>
      <c r="B99" s="185"/>
      <c r="C99" s="249"/>
      <c r="D99" s="240" t="s">
        <v>48</v>
      </c>
      <c r="E99" s="271">
        <f t="shared" ref="E99:CJ99" si="36">E96-E97-E98</f>
        <v>512843.0695</v>
      </c>
      <c r="F99" s="271">
        <f t="shared" si="36"/>
        <v>574769.0644</v>
      </c>
      <c r="G99" s="271">
        <f t="shared" si="36"/>
        <v>541985.1972</v>
      </c>
      <c r="H99" s="271">
        <f t="shared" si="36"/>
        <v>514340.3686</v>
      </c>
      <c r="I99" s="271">
        <f t="shared" si="36"/>
        <v>398815.7124</v>
      </c>
      <c r="J99" s="271">
        <f t="shared" si="36"/>
        <v>312190.2865</v>
      </c>
      <c r="K99" s="271">
        <f t="shared" si="36"/>
        <v>313225.8747</v>
      </c>
      <c r="L99" s="271">
        <f t="shared" si="36"/>
        <v>289760.8728</v>
      </c>
      <c r="M99" s="271">
        <f t="shared" si="36"/>
        <v>262413.3817</v>
      </c>
      <c r="N99" s="271">
        <f t="shared" si="36"/>
        <v>372806.2466</v>
      </c>
      <c r="O99" s="271">
        <f t="shared" si="36"/>
        <v>415275.2171</v>
      </c>
      <c r="P99" s="271">
        <f t="shared" si="36"/>
        <v>573112.2085</v>
      </c>
      <c r="Q99" s="272">
        <f t="shared" si="36"/>
        <v>684758.0139</v>
      </c>
      <c r="R99" s="271">
        <f t="shared" si="36"/>
        <v>767442.8035</v>
      </c>
      <c r="S99" s="271">
        <f t="shared" si="36"/>
        <v>723669.1481</v>
      </c>
      <c r="T99" s="271">
        <f t="shared" si="36"/>
        <v>686757.2367</v>
      </c>
      <c r="U99" s="271">
        <f t="shared" si="36"/>
        <v>532506.4749</v>
      </c>
      <c r="V99" s="271">
        <f t="shared" si="36"/>
        <v>416842.5261</v>
      </c>
      <c r="W99" s="271">
        <f t="shared" si="36"/>
        <v>418225.2635</v>
      </c>
      <c r="X99" s="271">
        <f t="shared" si="36"/>
        <v>386894.3378</v>
      </c>
      <c r="Y99" s="271">
        <f t="shared" si="36"/>
        <v>350379.4372</v>
      </c>
      <c r="Z99" s="271">
        <f t="shared" si="36"/>
        <v>497778.1317</v>
      </c>
      <c r="AA99" s="271">
        <f t="shared" si="36"/>
        <v>554483.5249</v>
      </c>
      <c r="AB99" s="271">
        <f t="shared" si="36"/>
        <v>765230.5374</v>
      </c>
      <c r="AC99" s="272">
        <f t="shared" si="36"/>
        <v>719390.9607</v>
      </c>
      <c r="AD99" s="271">
        <f t="shared" si="36"/>
        <v>806257.6918</v>
      </c>
      <c r="AE99" s="271">
        <f t="shared" si="36"/>
        <v>760270.1</v>
      </c>
      <c r="AF99" s="271">
        <f t="shared" si="36"/>
        <v>721491.2981</v>
      </c>
      <c r="AG99" s="271">
        <f t="shared" si="36"/>
        <v>559439.0089</v>
      </c>
      <c r="AH99" s="271">
        <f t="shared" si="36"/>
        <v>437925.1345</v>
      </c>
      <c r="AI99" s="271">
        <f t="shared" si="36"/>
        <v>439377.8065</v>
      </c>
      <c r="AJ99" s="271">
        <f t="shared" si="36"/>
        <v>406462.2593</v>
      </c>
      <c r="AK99" s="271">
        <f t="shared" si="36"/>
        <v>368100.5477</v>
      </c>
      <c r="AL99" s="271">
        <f t="shared" si="36"/>
        <v>522954.2132</v>
      </c>
      <c r="AM99" s="271">
        <f t="shared" si="36"/>
        <v>582527.5902</v>
      </c>
      <c r="AN99" s="271">
        <f t="shared" si="36"/>
        <v>803933.5361</v>
      </c>
      <c r="AO99" s="272">
        <f t="shared" si="36"/>
        <v>752173.1642</v>
      </c>
      <c r="AP99" s="271">
        <f t="shared" si="36"/>
        <v>842998.3588</v>
      </c>
      <c r="AQ99" s="271">
        <f t="shared" si="36"/>
        <v>794915.1407</v>
      </c>
      <c r="AR99" s="271">
        <f t="shared" si="36"/>
        <v>754369.2127</v>
      </c>
      <c r="AS99" s="271">
        <f t="shared" si="36"/>
        <v>584932.3003</v>
      </c>
      <c r="AT99" s="271">
        <f t="shared" si="36"/>
        <v>457881.1134</v>
      </c>
      <c r="AU99" s="271">
        <f t="shared" si="36"/>
        <v>459399.9828</v>
      </c>
      <c r="AV99" s="271">
        <f t="shared" si="36"/>
        <v>424984.4944</v>
      </c>
      <c r="AW99" s="271">
        <f t="shared" si="36"/>
        <v>384874.6632</v>
      </c>
      <c r="AX99" s="271">
        <f t="shared" si="36"/>
        <v>546784.915</v>
      </c>
      <c r="AY99" s="271">
        <f t="shared" si="36"/>
        <v>609073.0141</v>
      </c>
      <c r="AZ99" s="271">
        <f t="shared" si="36"/>
        <v>840568.2927</v>
      </c>
      <c r="BA99" s="272">
        <f t="shared" si="36"/>
        <v>813811.3536</v>
      </c>
      <c r="BB99" s="271">
        <f t="shared" si="36"/>
        <v>912079.3829</v>
      </c>
      <c r="BC99" s="271">
        <f t="shared" si="36"/>
        <v>860055.8986</v>
      </c>
      <c r="BD99" s="271">
        <f t="shared" si="36"/>
        <v>816187.3612</v>
      </c>
      <c r="BE99" s="271">
        <f t="shared" si="36"/>
        <v>632865.6349</v>
      </c>
      <c r="BF99" s="271">
        <f t="shared" si="36"/>
        <v>495403.0088</v>
      </c>
      <c r="BG99" s="271">
        <f t="shared" si="36"/>
        <v>497046.3447</v>
      </c>
      <c r="BH99" s="271">
        <f t="shared" si="36"/>
        <v>459810.6169</v>
      </c>
      <c r="BI99" s="271">
        <f t="shared" si="36"/>
        <v>416413.9131</v>
      </c>
      <c r="BJ99" s="271">
        <f t="shared" si="36"/>
        <v>591592.1931</v>
      </c>
      <c r="BK99" s="271">
        <f t="shared" si="36"/>
        <v>658984.603</v>
      </c>
      <c r="BL99" s="271">
        <f t="shared" si="36"/>
        <v>909450.1807</v>
      </c>
      <c r="BM99" s="272">
        <f t="shared" si="36"/>
        <v>833440.5474</v>
      </c>
      <c r="BN99" s="271">
        <f t="shared" si="36"/>
        <v>934078.8093</v>
      </c>
      <c r="BO99" s="271">
        <f t="shared" si="36"/>
        <v>880800.5145</v>
      </c>
      <c r="BP99" s="271">
        <f t="shared" si="36"/>
        <v>835873.8645</v>
      </c>
      <c r="BQ99" s="271">
        <f t="shared" si="36"/>
        <v>648130.4037</v>
      </c>
      <c r="BR99" s="271">
        <f t="shared" si="36"/>
        <v>507352.1684</v>
      </c>
      <c r="BS99" s="271">
        <f t="shared" si="36"/>
        <v>509035.1416</v>
      </c>
      <c r="BT99" s="271">
        <f t="shared" si="36"/>
        <v>470901.2851</v>
      </c>
      <c r="BU99" s="271">
        <f t="shared" si="36"/>
        <v>426457.8494</v>
      </c>
      <c r="BV99" s="271">
        <f t="shared" si="36"/>
        <v>605861.4433</v>
      </c>
      <c r="BW99" s="271">
        <f t="shared" si="36"/>
        <v>674879.3635</v>
      </c>
      <c r="BX99" s="271">
        <f t="shared" si="36"/>
        <v>931386.1905</v>
      </c>
      <c r="BY99" s="272">
        <f t="shared" si="36"/>
        <v>858443.7638</v>
      </c>
      <c r="BZ99" s="271">
        <f t="shared" si="36"/>
        <v>962101.1735</v>
      </c>
      <c r="CA99" s="271">
        <f t="shared" si="36"/>
        <v>907224.5299</v>
      </c>
      <c r="CB99" s="271">
        <f t="shared" si="36"/>
        <v>860950.0804</v>
      </c>
      <c r="CC99" s="271">
        <f t="shared" si="36"/>
        <v>667574.3158</v>
      </c>
      <c r="CD99" s="271">
        <f t="shared" si="36"/>
        <v>522572.7334</v>
      </c>
      <c r="CE99" s="271">
        <f t="shared" si="36"/>
        <v>524306.1959</v>
      </c>
      <c r="CF99" s="271">
        <f t="shared" si="36"/>
        <v>485028.3237</v>
      </c>
      <c r="CG99" s="271">
        <f t="shared" si="36"/>
        <v>439251.5849</v>
      </c>
      <c r="CH99" s="271">
        <f t="shared" si="36"/>
        <v>624037.2866</v>
      </c>
      <c r="CI99" s="271">
        <f t="shared" si="36"/>
        <v>695125.7444</v>
      </c>
      <c r="CJ99" s="271">
        <f t="shared" si="36"/>
        <v>959327.7762</v>
      </c>
      <c r="CK99" s="185"/>
      <c r="CL99" s="185"/>
      <c r="CM99" s="185"/>
      <c r="CN99" s="185"/>
      <c r="CO99" s="185"/>
      <c r="CP99" s="185"/>
      <c r="CQ99" s="185"/>
      <c r="CR99" s="185"/>
      <c r="CS99" s="185"/>
      <c r="CT99" s="185"/>
      <c r="CU99" s="185"/>
      <c r="CV99" s="185"/>
      <c r="CW99" s="185"/>
      <c r="CX99" s="185"/>
      <c r="CY99" s="185"/>
      <c r="CZ99" s="185"/>
      <c r="DA99" s="185"/>
      <c r="DB99" s="185"/>
      <c r="DC99" s="185"/>
      <c r="DD99" s="185"/>
      <c r="DE99" s="185"/>
      <c r="DF99" s="185"/>
      <c r="DG99" s="185"/>
      <c r="DH99" s="185"/>
      <c r="DI99" s="185"/>
      <c r="DJ99" s="185"/>
      <c r="DK99" s="185"/>
      <c r="DL99" s="185"/>
      <c r="DM99" s="185"/>
      <c r="DN99" s="185"/>
      <c r="DO99" s="185"/>
      <c r="DP99" s="185"/>
      <c r="DQ99" s="185"/>
      <c r="DR99" s="185"/>
      <c r="DS99" s="185"/>
      <c r="DT99" s="185"/>
      <c r="DU99" s="185"/>
      <c r="DV99" s="185"/>
      <c r="DW99" s="185"/>
      <c r="DX99" s="185"/>
      <c r="DY99" s="185"/>
      <c r="DZ99" s="185"/>
      <c r="EA99" s="185"/>
      <c r="EB99" s="185"/>
      <c r="EC99" s="185"/>
      <c r="ED99" s="185"/>
      <c r="EE99" s="185"/>
      <c r="EF99" s="185"/>
      <c r="EG99" s="185"/>
      <c r="EH99" s="185"/>
      <c r="EI99" s="185"/>
      <c r="EJ99" s="185"/>
      <c r="EK99" s="185"/>
      <c r="EL99" s="185"/>
      <c r="EM99" s="185"/>
      <c r="EN99" s="185"/>
      <c r="EO99" s="185"/>
      <c r="EP99" s="185"/>
      <c r="EQ99" s="185"/>
      <c r="ER99" s="185"/>
      <c r="ES99" s="185"/>
      <c r="ET99" s="185"/>
      <c r="EU99" s="185"/>
      <c r="EV99" s="185"/>
      <c r="EW99" s="185"/>
      <c r="EX99" s="185"/>
      <c r="EY99" s="185"/>
      <c r="EZ99" s="185"/>
      <c r="FA99" s="185"/>
      <c r="FB99" s="185"/>
      <c r="FC99" s="185"/>
      <c r="FD99" s="185"/>
      <c r="FE99" s="185"/>
      <c r="FF99" s="185"/>
      <c r="FG99" s="185"/>
      <c r="FH99" s="185"/>
      <c r="FI99" s="185"/>
      <c r="FJ99" s="185"/>
      <c r="FK99" s="185"/>
      <c r="FL99" s="185"/>
      <c r="FM99" s="185"/>
      <c r="FN99" s="185"/>
      <c r="FO99" s="185"/>
      <c r="FP99" s="185"/>
      <c r="FQ99" s="185"/>
      <c r="FR99" s="185"/>
      <c r="FS99" s="185"/>
      <c r="FT99" s="185"/>
      <c r="FU99" s="185"/>
      <c r="FV99" s="185"/>
      <c r="FW99" s="185"/>
      <c r="FX99" s="185"/>
      <c r="FY99" s="185"/>
      <c r="FZ99" s="185"/>
      <c r="GA99" s="185"/>
      <c r="GB99" s="185"/>
      <c r="GC99" s="185"/>
      <c r="GD99" s="185"/>
      <c r="GE99" s="185"/>
      <c r="GF99" s="185"/>
      <c r="GG99" s="185"/>
      <c r="GH99" s="185"/>
      <c r="GI99" s="185"/>
      <c r="GJ99" s="185"/>
      <c r="GK99" s="185"/>
      <c r="GL99" s="185"/>
      <c r="GM99" s="185"/>
      <c r="GN99" s="185"/>
      <c r="GO99" s="185"/>
      <c r="GP99" s="185"/>
      <c r="GQ99" s="185"/>
      <c r="GR99" s="185"/>
      <c r="GS99" s="185"/>
      <c r="GT99" s="185"/>
      <c r="GU99" s="185"/>
      <c r="GV99" s="185"/>
      <c r="GW99" s="185"/>
      <c r="GX99" s="185"/>
      <c r="GY99" s="185"/>
      <c r="GZ99" s="185"/>
      <c r="HA99" s="185"/>
      <c r="HB99" s="185"/>
      <c r="HC99" s="185"/>
      <c r="HD99" s="185"/>
      <c r="HE99" s="185"/>
      <c r="HF99" s="185"/>
      <c r="HG99" s="185"/>
      <c r="HH99" s="185"/>
      <c r="HI99" s="185"/>
      <c r="HJ99" s="185"/>
      <c r="HK99" s="185"/>
      <c r="HL99" s="185"/>
      <c r="HM99" s="185"/>
      <c r="HN99" s="185"/>
      <c r="HO99" s="185"/>
      <c r="HP99" s="185"/>
      <c r="HQ99" s="185"/>
      <c r="HR99" s="185"/>
      <c r="HS99" s="185"/>
      <c r="HT99" s="185"/>
      <c r="HU99" s="185"/>
      <c r="HV99" s="185"/>
      <c r="HW99" s="185"/>
      <c r="HX99" s="185"/>
      <c r="HY99" s="185"/>
      <c r="HZ99" s="185"/>
      <c r="IA99" s="185"/>
      <c r="IB99" s="185"/>
      <c r="IC99" s="185"/>
      <c r="ID99" s="185"/>
      <c r="IE99" s="185"/>
      <c r="IF99" s="185"/>
      <c r="IG99" s="185"/>
      <c r="IH99" s="185"/>
      <c r="II99" s="185"/>
      <c r="IJ99" s="185"/>
      <c r="IK99" s="185"/>
      <c r="IL99" s="185"/>
      <c r="IM99" s="185"/>
      <c r="IN99" s="185"/>
      <c r="IO99" s="185"/>
      <c r="IP99" s="185"/>
      <c r="IQ99" s="185"/>
      <c r="IR99" s="185"/>
      <c r="IS99" s="185"/>
      <c r="IT99" s="185"/>
      <c r="IU99" s="185"/>
      <c r="IV99" s="185"/>
      <c r="IW99" s="185"/>
      <c r="IX99" s="185"/>
      <c r="IY99" s="185"/>
      <c r="IZ99" s="185"/>
      <c r="JA99" s="185"/>
      <c r="JB99" s="185"/>
      <c r="JC99" s="185"/>
      <c r="JD99" s="185"/>
      <c r="JE99" s="185"/>
      <c r="JF99" s="185"/>
      <c r="JG99" s="185"/>
      <c r="JH99" s="185"/>
      <c r="JI99" s="185"/>
      <c r="JJ99" s="185"/>
      <c r="JK99" s="185"/>
      <c r="JL99" s="185"/>
      <c r="JM99" s="185"/>
      <c r="JN99" s="185"/>
      <c r="JO99" s="185"/>
      <c r="JP99" s="185"/>
      <c r="JQ99" s="185"/>
      <c r="JR99" s="185"/>
      <c r="JS99" s="185"/>
      <c r="JT99" s="185"/>
      <c r="JU99" s="185"/>
      <c r="JV99" s="185"/>
      <c r="JW99" s="185"/>
      <c r="JX99" s="185"/>
      <c r="JY99" s="185"/>
      <c r="JZ99" s="185"/>
      <c r="KA99" s="185"/>
      <c r="KB99" s="185"/>
      <c r="KC99" s="185"/>
      <c r="KD99" s="185"/>
      <c r="KE99" s="185"/>
      <c r="KF99" s="185"/>
      <c r="KG99" s="185"/>
      <c r="KH99" s="185"/>
      <c r="KI99" s="185"/>
      <c r="KJ99" s="185"/>
      <c r="KK99" s="185"/>
      <c r="KL99" s="185"/>
      <c r="KM99" s="185"/>
      <c r="KN99" s="185"/>
      <c r="KO99" s="185"/>
      <c r="KP99" s="185"/>
      <c r="KQ99" s="185"/>
      <c r="KR99" s="185"/>
      <c r="KS99" s="185"/>
      <c r="KT99" s="185"/>
      <c r="KU99" s="185"/>
      <c r="KV99" s="185"/>
      <c r="KW99" s="185"/>
      <c r="KX99" s="185"/>
      <c r="KY99" s="185"/>
      <c r="KZ99" s="185"/>
      <c r="LA99" s="185"/>
      <c r="LB99" s="185"/>
      <c r="LC99" s="185"/>
      <c r="LD99" s="185"/>
      <c r="LE99" s="185"/>
      <c r="LF99" s="185"/>
      <c r="LG99" s="185"/>
      <c r="LH99" s="185"/>
      <c r="LI99" s="185"/>
      <c r="LJ99" s="185"/>
      <c r="LK99" s="185"/>
      <c r="LL99" s="185"/>
      <c r="LM99" s="185"/>
      <c r="LN99" s="185"/>
      <c r="LO99" s="185"/>
      <c r="LP99" s="185"/>
      <c r="LQ99" s="185"/>
      <c r="LR99" s="185"/>
      <c r="LS99" s="185"/>
      <c r="LT99" s="185"/>
      <c r="LU99" s="185"/>
      <c r="LV99" s="185"/>
      <c r="LW99" s="185"/>
      <c r="LX99" s="185"/>
      <c r="LY99" s="185"/>
      <c r="LZ99" s="185"/>
      <c r="MA99" s="185"/>
      <c r="MB99" s="185"/>
      <c r="MC99" s="185"/>
      <c r="MD99" s="185"/>
      <c r="ME99" s="185"/>
      <c r="MF99" s="185"/>
      <c r="MG99" s="185"/>
      <c r="MH99" s="185"/>
      <c r="MI99" s="185"/>
      <c r="MJ99" s="185"/>
      <c r="MK99" s="185"/>
      <c r="ML99" s="185"/>
      <c r="MM99" s="185"/>
      <c r="MN99" s="185"/>
      <c r="MO99" s="185"/>
      <c r="MP99" s="185"/>
      <c r="MQ99" s="185"/>
      <c r="MR99" s="185"/>
      <c r="MS99" s="185"/>
      <c r="MT99" s="185"/>
      <c r="MU99" s="185"/>
      <c r="MV99" s="185"/>
      <c r="MW99" s="185"/>
      <c r="MX99" s="185"/>
      <c r="MY99" s="185"/>
      <c r="MZ99" s="185"/>
      <c r="NA99" s="185"/>
      <c r="NB99" s="185"/>
      <c r="NC99" s="185"/>
      <c r="ND99" s="185"/>
      <c r="NE99" s="185"/>
      <c r="NF99" s="185"/>
      <c r="NG99" s="185"/>
      <c r="NH99" s="185"/>
      <c r="NI99" s="185"/>
      <c r="NJ99" s="185"/>
      <c r="NK99" s="185"/>
      <c r="NL99" s="185"/>
      <c r="NM99" s="185"/>
      <c r="NN99" s="185"/>
      <c r="NO99" s="185"/>
    </row>
    <row r="100" ht="19.5" customHeight="1">
      <c r="A100" s="185"/>
      <c r="B100" s="185"/>
      <c r="C100" s="216"/>
      <c r="D100" s="185"/>
      <c r="E100" s="251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267"/>
      <c r="R100" s="251"/>
      <c r="S100" s="251"/>
      <c r="T100" s="251"/>
      <c r="U100" s="251"/>
      <c r="V100" s="251"/>
      <c r="W100" s="251"/>
      <c r="X100" s="251"/>
      <c r="Y100" s="251"/>
      <c r="Z100" s="251"/>
      <c r="AA100" s="251"/>
      <c r="AB100" s="251"/>
      <c r="AC100" s="267"/>
      <c r="AD100" s="251"/>
      <c r="AE100" s="251"/>
      <c r="AF100" s="251"/>
      <c r="AG100" s="251"/>
      <c r="AH100" s="251"/>
      <c r="AI100" s="251"/>
      <c r="AJ100" s="251"/>
      <c r="AK100" s="251"/>
      <c r="AL100" s="251"/>
      <c r="AM100" s="251"/>
      <c r="AN100" s="251"/>
      <c r="AO100" s="267"/>
      <c r="AP100" s="251"/>
      <c r="AQ100" s="251"/>
      <c r="AR100" s="251"/>
      <c r="AS100" s="251"/>
      <c r="AT100" s="251"/>
      <c r="AU100" s="251"/>
      <c r="AV100" s="251"/>
      <c r="AW100" s="251"/>
      <c r="AX100" s="251"/>
      <c r="AY100" s="251"/>
      <c r="AZ100" s="251"/>
      <c r="BA100" s="267"/>
      <c r="BB100" s="251"/>
      <c r="BC100" s="251"/>
      <c r="BD100" s="251"/>
      <c r="BE100" s="251"/>
      <c r="BF100" s="251"/>
      <c r="BG100" s="251"/>
      <c r="BH100" s="251"/>
      <c r="BI100" s="251"/>
      <c r="BJ100" s="251"/>
      <c r="BK100" s="251"/>
      <c r="BL100" s="251"/>
      <c r="BM100" s="267"/>
      <c r="BN100" s="251"/>
      <c r="BO100" s="251"/>
      <c r="BP100" s="251"/>
      <c r="BQ100" s="251"/>
      <c r="BR100" s="251"/>
      <c r="BS100" s="251"/>
      <c r="BT100" s="251"/>
      <c r="BU100" s="251"/>
      <c r="BV100" s="251"/>
      <c r="BW100" s="251"/>
      <c r="BX100" s="251"/>
      <c r="BY100" s="267"/>
      <c r="BZ100" s="251"/>
      <c r="CA100" s="251"/>
      <c r="CB100" s="251"/>
      <c r="CC100" s="251"/>
      <c r="CD100" s="251"/>
      <c r="CE100" s="251"/>
      <c r="CF100" s="251"/>
      <c r="CG100" s="251"/>
      <c r="CH100" s="251"/>
      <c r="CI100" s="251"/>
      <c r="CJ100" s="251"/>
      <c r="CK100" s="185"/>
      <c r="CL100" s="185"/>
      <c r="CM100" s="185"/>
      <c r="CN100" s="185"/>
      <c r="CO100" s="185"/>
      <c r="CP100" s="185"/>
      <c r="CQ100" s="185"/>
      <c r="CR100" s="185"/>
      <c r="CS100" s="185"/>
      <c r="CT100" s="185"/>
      <c r="CU100" s="185"/>
      <c r="CV100" s="185"/>
      <c r="CW100" s="185"/>
      <c r="CX100" s="185"/>
      <c r="CY100" s="185"/>
      <c r="CZ100" s="185"/>
      <c r="DA100" s="185"/>
      <c r="DB100" s="185"/>
      <c r="DC100" s="185"/>
      <c r="DD100" s="185"/>
      <c r="DE100" s="185"/>
      <c r="DF100" s="185"/>
      <c r="DG100" s="185"/>
      <c r="DH100" s="185"/>
      <c r="DI100" s="185"/>
      <c r="DJ100" s="185"/>
      <c r="DK100" s="185"/>
      <c r="DL100" s="185"/>
      <c r="DM100" s="185"/>
      <c r="DN100" s="185"/>
      <c r="DO100" s="185"/>
      <c r="DP100" s="185"/>
      <c r="DQ100" s="185"/>
      <c r="DR100" s="185"/>
      <c r="DS100" s="185"/>
      <c r="DT100" s="185"/>
      <c r="DU100" s="185"/>
      <c r="DV100" s="185"/>
      <c r="DW100" s="185"/>
      <c r="DX100" s="185"/>
      <c r="DY100" s="185"/>
      <c r="DZ100" s="185"/>
      <c r="EA100" s="185"/>
      <c r="EB100" s="185"/>
      <c r="EC100" s="185"/>
      <c r="ED100" s="185"/>
      <c r="EE100" s="185"/>
      <c r="EF100" s="185"/>
      <c r="EG100" s="185"/>
      <c r="EH100" s="185"/>
      <c r="EI100" s="185"/>
      <c r="EJ100" s="185"/>
      <c r="EK100" s="185"/>
      <c r="EL100" s="185"/>
      <c r="EM100" s="185"/>
      <c r="EN100" s="185"/>
      <c r="EO100" s="185"/>
      <c r="EP100" s="185"/>
      <c r="EQ100" s="185"/>
      <c r="ER100" s="185"/>
      <c r="ES100" s="185"/>
      <c r="ET100" s="185"/>
      <c r="EU100" s="185"/>
      <c r="EV100" s="185"/>
      <c r="EW100" s="185"/>
      <c r="EX100" s="185"/>
      <c r="EY100" s="185"/>
      <c r="EZ100" s="185"/>
      <c r="FA100" s="185"/>
      <c r="FB100" s="185"/>
      <c r="FC100" s="185"/>
      <c r="FD100" s="185"/>
      <c r="FE100" s="185"/>
      <c r="FF100" s="185"/>
      <c r="FG100" s="185"/>
      <c r="FH100" s="185"/>
      <c r="FI100" s="185"/>
      <c r="FJ100" s="185"/>
      <c r="FK100" s="185"/>
      <c r="FL100" s="185"/>
      <c r="FM100" s="185"/>
      <c r="FN100" s="185"/>
      <c r="FO100" s="185"/>
      <c r="FP100" s="185"/>
      <c r="FQ100" s="185"/>
      <c r="FR100" s="185"/>
      <c r="FS100" s="185"/>
      <c r="FT100" s="185"/>
      <c r="FU100" s="185"/>
      <c r="FV100" s="185"/>
      <c r="FW100" s="185"/>
      <c r="FX100" s="185"/>
      <c r="FY100" s="185"/>
      <c r="FZ100" s="185"/>
      <c r="GA100" s="185"/>
      <c r="GB100" s="185"/>
      <c r="GC100" s="185"/>
      <c r="GD100" s="185"/>
      <c r="GE100" s="185"/>
      <c r="GF100" s="185"/>
      <c r="GG100" s="185"/>
      <c r="GH100" s="185"/>
      <c r="GI100" s="185"/>
      <c r="GJ100" s="185"/>
      <c r="GK100" s="185"/>
      <c r="GL100" s="185"/>
      <c r="GM100" s="185"/>
      <c r="GN100" s="185"/>
      <c r="GO100" s="185"/>
      <c r="GP100" s="185"/>
      <c r="GQ100" s="185"/>
      <c r="GR100" s="185"/>
      <c r="GS100" s="185"/>
      <c r="GT100" s="185"/>
      <c r="GU100" s="185"/>
      <c r="GV100" s="185"/>
      <c r="GW100" s="185"/>
      <c r="GX100" s="185"/>
      <c r="GY100" s="185"/>
      <c r="GZ100" s="185"/>
      <c r="HA100" s="185"/>
      <c r="HB100" s="185"/>
      <c r="HC100" s="185"/>
      <c r="HD100" s="185"/>
      <c r="HE100" s="185"/>
      <c r="HF100" s="185"/>
      <c r="HG100" s="185"/>
      <c r="HH100" s="185"/>
      <c r="HI100" s="185"/>
      <c r="HJ100" s="185"/>
      <c r="HK100" s="185"/>
      <c r="HL100" s="185"/>
      <c r="HM100" s="185"/>
      <c r="HN100" s="185"/>
      <c r="HO100" s="185"/>
      <c r="HP100" s="185"/>
      <c r="HQ100" s="185"/>
      <c r="HR100" s="185"/>
      <c r="HS100" s="185"/>
      <c r="HT100" s="185"/>
      <c r="HU100" s="185"/>
      <c r="HV100" s="185"/>
      <c r="HW100" s="185"/>
      <c r="HX100" s="185"/>
      <c r="HY100" s="185"/>
      <c r="HZ100" s="185"/>
      <c r="IA100" s="185"/>
      <c r="IB100" s="185"/>
      <c r="IC100" s="185"/>
      <c r="ID100" s="185"/>
      <c r="IE100" s="185"/>
      <c r="IF100" s="185"/>
      <c r="IG100" s="185"/>
      <c r="IH100" s="185"/>
      <c r="II100" s="185"/>
      <c r="IJ100" s="185"/>
      <c r="IK100" s="185"/>
      <c r="IL100" s="185"/>
      <c r="IM100" s="185"/>
      <c r="IN100" s="185"/>
      <c r="IO100" s="185"/>
      <c r="IP100" s="185"/>
      <c r="IQ100" s="185"/>
      <c r="IR100" s="185"/>
      <c r="IS100" s="185"/>
      <c r="IT100" s="185"/>
      <c r="IU100" s="185"/>
      <c r="IV100" s="185"/>
      <c r="IW100" s="185"/>
      <c r="IX100" s="185"/>
      <c r="IY100" s="185"/>
      <c r="IZ100" s="185"/>
      <c r="JA100" s="185"/>
      <c r="JB100" s="185"/>
      <c r="JC100" s="185"/>
      <c r="JD100" s="185"/>
      <c r="JE100" s="185"/>
      <c r="JF100" s="185"/>
      <c r="JG100" s="185"/>
      <c r="JH100" s="185"/>
      <c r="JI100" s="185"/>
      <c r="JJ100" s="185"/>
      <c r="JK100" s="185"/>
      <c r="JL100" s="185"/>
      <c r="JM100" s="185"/>
      <c r="JN100" s="185"/>
      <c r="JO100" s="185"/>
      <c r="JP100" s="185"/>
      <c r="JQ100" s="185"/>
      <c r="JR100" s="185"/>
      <c r="JS100" s="185"/>
      <c r="JT100" s="185"/>
      <c r="JU100" s="185"/>
      <c r="JV100" s="185"/>
      <c r="JW100" s="185"/>
      <c r="JX100" s="185"/>
      <c r="JY100" s="185"/>
      <c r="JZ100" s="185"/>
      <c r="KA100" s="185"/>
      <c r="KB100" s="185"/>
      <c r="KC100" s="185"/>
      <c r="KD100" s="185"/>
      <c r="KE100" s="185"/>
      <c r="KF100" s="185"/>
      <c r="KG100" s="185"/>
      <c r="KH100" s="185"/>
      <c r="KI100" s="185"/>
      <c r="KJ100" s="185"/>
      <c r="KK100" s="185"/>
      <c r="KL100" s="185"/>
      <c r="KM100" s="185"/>
      <c r="KN100" s="185"/>
      <c r="KO100" s="185"/>
      <c r="KP100" s="185"/>
      <c r="KQ100" s="185"/>
      <c r="KR100" s="185"/>
      <c r="KS100" s="185"/>
      <c r="KT100" s="185"/>
      <c r="KU100" s="185"/>
      <c r="KV100" s="185"/>
      <c r="KW100" s="185"/>
      <c r="KX100" s="185"/>
      <c r="KY100" s="185"/>
      <c r="KZ100" s="185"/>
      <c r="LA100" s="185"/>
      <c r="LB100" s="185"/>
      <c r="LC100" s="185"/>
      <c r="LD100" s="185"/>
      <c r="LE100" s="185"/>
      <c r="LF100" s="185"/>
      <c r="LG100" s="185"/>
      <c r="LH100" s="185"/>
      <c r="LI100" s="185"/>
      <c r="LJ100" s="185"/>
      <c r="LK100" s="185"/>
      <c r="LL100" s="185"/>
      <c r="LM100" s="185"/>
      <c r="LN100" s="185"/>
      <c r="LO100" s="185"/>
      <c r="LP100" s="185"/>
      <c r="LQ100" s="185"/>
      <c r="LR100" s="185"/>
      <c r="LS100" s="185"/>
      <c r="LT100" s="185"/>
      <c r="LU100" s="185"/>
      <c r="LV100" s="185"/>
      <c r="LW100" s="185"/>
      <c r="LX100" s="185"/>
      <c r="LY100" s="185"/>
      <c r="LZ100" s="185"/>
      <c r="MA100" s="185"/>
      <c r="MB100" s="185"/>
      <c r="MC100" s="185"/>
      <c r="MD100" s="185"/>
      <c r="ME100" s="185"/>
      <c r="MF100" s="185"/>
      <c r="MG100" s="185"/>
      <c r="MH100" s="185"/>
      <c r="MI100" s="185"/>
      <c r="MJ100" s="185"/>
      <c r="MK100" s="185"/>
      <c r="ML100" s="185"/>
      <c r="MM100" s="185"/>
      <c r="MN100" s="185"/>
      <c r="MO100" s="185"/>
      <c r="MP100" s="185"/>
      <c r="MQ100" s="185"/>
      <c r="MR100" s="185"/>
      <c r="MS100" s="185"/>
      <c r="MT100" s="185"/>
      <c r="MU100" s="185"/>
      <c r="MV100" s="185"/>
      <c r="MW100" s="185"/>
      <c r="MX100" s="185"/>
      <c r="MY100" s="185"/>
      <c r="MZ100" s="185"/>
      <c r="NA100" s="185"/>
      <c r="NB100" s="185"/>
      <c r="NC100" s="185"/>
      <c r="ND100" s="185"/>
      <c r="NE100" s="185"/>
      <c r="NF100" s="185"/>
      <c r="NG100" s="185"/>
      <c r="NH100" s="185"/>
      <c r="NI100" s="185"/>
      <c r="NJ100" s="185"/>
      <c r="NK100" s="185"/>
      <c r="NL100" s="185"/>
      <c r="NM100" s="185"/>
      <c r="NN100" s="185"/>
      <c r="NO100" s="185"/>
    </row>
    <row r="101" ht="19.5" customHeight="1">
      <c r="A101" s="185"/>
      <c r="B101" s="185"/>
      <c r="C101" s="216"/>
      <c r="D101" s="185" t="s">
        <v>314</v>
      </c>
      <c r="E101" s="251">
        <f>Proforma!$J$70/12</f>
        <v>45961.34333</v>
      </c>
      <c r="F101" s="251">
        <f>Proforma!$J$70/12</f>
        <v>45961.34333</v>
      </c>
      <c r="G101" s="251">
        <f>Proforma!$J$70/12</f>
        <v>45961.34333</v>
      </c>
      <c r="H101" s="251">
        <f>Proforma!$J$70/12</f>
        <v>45961.34333</v>
      </c>
      <c r="I101" s="251">
        <f>Proforma!$J$70/12</f>
        <v>45961.34333</v>
      </c>
      <c r="J101" s="251">
        <f>Proforma!$J$70/12</f>
        <v>45961.34333</v>
      </c>
      <c r="K101" s="251">
        <f>Proforma!$J$70/12</f>
        <v>45961.34333</v>
      </c>
      <c r="L101" s="251">
        <f>Proforma!$J$70/12</f>
        <v>45961.34333</v>
      </c>
      <c r="M101" s="251">
        <f>Proforma!$J$70/12</f>
        <v>45961.34333</v>
      </c>
      <c r="N101" s="251">
        <f>Proforma!$J$70/12</f>
        <v>45961.34333</v>
      </c>
      <c r="O101" s="251">
        <f>Proforma!$J$70/12</f>
        <v>45961.34333</v>
      </c>
      <c r="P101" s="251">
        <f>Proforma!$J$70/12</f>
        <v>45961.34333</v>
      </c>
      <c r="Q101" s="267">
        <f>Proforma!$O$70/12</f>
        <v>47340.18363</v>
      </c>
      <c r="R101" s="251">
        <f>Proforma!$O$70/12</f>
        <v>47340.18363</v>
      </c>
      <c r="S101" s="251">
        <f>Proforma!$O$70/12</f>
        <v>47340.18363</v>
      </c>
      <c r="T101" s="251">
        <f>Proforma!$O$70/12</f>
        <v>47340.18363</v>
      </c>
      <c r="U101" s="251">
        <f>Proforma!$O$70/12</f>
        <v>47340.18363</v>
      </c>
      <c r="V101" s="251">
        <f>Proforma!$O$70/12</f>
        <v>47340.18363</v>
      </c>
      <c r="W101" s="251">
        <f>Proforma!$O$70/12</f>
        <v>47340.18363</v>
      </c>
      <c r="X101" s="251">
        <f>Proforma!$O$70/12</f>
        <v>47340.18363</v>
      </c>
      <c r="Y101" s="251">
        <f>Proforma!$O$70/12</f>
        <v>47340.18363</v>
      </c>
      <c r="Z101" s="251">
        <f>Proforma!$O$70/12</f>
        <v>47340.18363</v>
      </c>
      <c r="AA101" s="251">
        <f>Proforma!$O$70/12</f>
        <v>47340.18363</v>
      </c>
      <c r="AB101" s="251">
        <f>Proforma!$O$70/12</f>
        <v>47340.18363</v>
      </c>
      <c r="AC101" s="267">
        <f>Proforma!$T$70/12</f>
        <v>48760.38914</v>
      </c>
      <c r="AD101" s="251">
        <f>Proforma!$T$70/12</f>
        <v>48760.38914</v>
      </c>
      <c r="AE101" s="251">
        <f>Proforma!$T$70/12</f>
        <v>48760.38914</v>
      </c>
      <c r="AF101" s="251">
        <f>Proforma!$T$70/12</f>
        <v>48760.38914</v>
      </c>
      <c r="AG101" s="251">
        <f>Proforma!$T$70/12</f>
        <v>48760.38914</v>
      </c>
      <c r="AH101" s="251">
        <f>Proforma!$T$70/12</f>
        <v>48760.38914</v>
      </c>
      <c r="AI101" s="251">
        <f>Proforma!$T$70/12</f>
        <v>48760.38914</v>
      </c>
      <c r="AJ101" s="251">
        <f>Proforma!$T$70/12</f>
        <v>48760.38914</v>
      </c>
      <c r="AK101" s="251">
        <f>Proforma!$T$70/12</f>
        <v>48760.38914</v>
      </c>
      <c r="AL101" s="251">
        <f>Proforma!$T$70/12</f>
        <v>48760.38914</v>
      </c>
      <c r="AM101" s="251">
        <f>Proforma!$T$70/12</f>
        <v>48760.38914</v>
      </c>
      <c r="AN101" s="251">
        <f>Proforma!$T$70/12</f>
        <v>48760.38914</v>
      </c>
      <c r="AO101" s="267">
        <f>Proforma!$Y$70/12</f>
        <v>50223.20082</v>
      </c>
      <c r="AP101" s="251">
        <f>Proforma!$Y$70/12</f>
        <v>50223.20082</v>
      </c>
      <c r="AQ101" s="251">
        <f>Proforma!$Y$70/12</f>
        <v>50223.20082</v>
      </c>
      <c r="AR101" s="251">
        <f>Proforma!$Y$70/12</f>
        <v>50223.20082</v>
      </c>
      <c r="AS101" s="251">
        <f>Proforma!$Y$70/12</f>
        <v>50223.20082</v>
      </c>
      <c r="AT101" s="251">
        <f>Proforma!$Y$70/12</f>
        <v>50223.20082</v>
      </c>
      <c r="AU101" s="251">
        <f>Proforma!$Y$70/12</f>
        <v>50223.20082</v>
      </c>
      <c r="AV101" s="251">
        <f>Proforma!$Y$70/12</f>
        <v>50223.20082</v>
      </c>
      <c r="AW101" s="251">
        <f>Proforma!$Y$70/12</f>
        <v>50223.20082</v>
      </c>
      <c r="AX101" s="251">
        <f>Proforma!$Y$70/12</f>
        <v>50223.20082</v>
      </c>
      <c r="AY101" s="251">
        <f>Proforma!$Y$70/12</f>
        <v>50223.20082</v>
      </c>
      <c r="AZ101" s="251">
        <f>Proforma!$Y$70/12</f>
        <v>50223.20082</v>
      </c>
      <c r="BA101" s="267">
        <f>Proforma!$AD$70/12</f>
        <v>51729.89684</v>
      </c>
      <c r="BB101" s="251">
        <f>Proforma!$AD$70/12</f>
        <v>51729.89684</v>
      </c>
      <c r="BC101" s="251">
        <f>Proforma!$AD$70/12</f>
        <v>51729.89684</v>
      </c>
      <c r="BD101" s="251">
        <f>Proforma!$AD$70/12</f>
        <v>51729.89684</v>
      </c>
      <c r="BE101" s="251">
        <f>Proforma!$AD$70/12</f>
        <v>51729.89684</v>
      </c>
      <c r="BF101" s="251">
        <f>Proforma!$AD$70/12</f>
        <v>51729.89684</v>
      </c>
      <c r="BG101" s="251">
        <f>Proforma!$AD$70/12</f>
        <v>51729.89684</v>
      </c>
      <c r="BH101" s="251">
        <f>Proforma!$AD$70/12</f>
        <v>51729.89684</v>
      </c>
      <c r="BI101" s="251">
        <f>Proforma!$AD$70/12</f>
        <v>51729.89684</v>
      </c>
      <c r="BJ101" s="251">
        <f>Proforma!$AD$70/12</f>
        <v>51729.89684</v>
      </c>
      <c r="BK101" s="251">
        <f>Proforma!$AD$70/12</f>
        <v>51729.89684</v>
      </c>
      <c r="BL101" s="251">
        <f>Proforma!$AD$70/12</f>
        <v>51729.89684</v>
      </c>
      <c r="BM101" s="267">
        <f>Proforma!$AI$70/12</f>
        <v>53281.79375</v>
      </c>
      <c r="BN101" s="251">
        <f>Proforma!$AI$70/12</f>
        <v>53281.79375</v>
      </c>
      <c r="BO101" s="251">
        <f>Proforma!$AI$70/12</f>
        <v>53281.79375</v>
      </c>
      <c r="BP101" s="251">
        <f>Proforma!$AI$70/12</f>
        <v>53281.79375</v>
      </c>
      <c r="BQ101" s="251">
        <f>Proforma!$AI$70/12</f>
        <v>53281.79375</v>
      </c>
      <c r="BR101" s="251">
        <f>Proforma!$AI$70/12</f>
        <v>53281.79375</v>
      </c>
      <c r="BS101" s="251">
        <f>Proforma!$AI$70/12</f>
        <v>53281.79375</v>
      </c>
      <c r="BT101" s="251">
        <f>Proforma!$AI$70/12</f>
        <v>53281.79375</v>
      </c>
      <c r="BU101" s="251">
        <f>Proforma!$AI$70/12</f>
        <v>53281.79375</v>
      </c>
      <c r="BV101" s="251">
        <f>Proforma!$AI$70/12</f>
        <v>53281.79375</v>
      </c>
      <c r="BW101" s="251">
        <f>Proforma!$AI$70/12</f>
        <v>53281.79375</v>
      </c>
      <c r="BX101" s="251">
        <f>Proforma!$AI$70/12</f>
        <v>53281.79375</v>
      </c>
      <c r="BY101" s="267">
        <f>Proforma!$AI$70/12</f>
        <v>53281.79375</v>
      </c>
      <c r="BZ101" s="251">
        <f>Proforma!$AI$70/12</f>
        <v>53281.79375</v>
      </c>
      <c r="CA101" s="251">
        <f>Proforma!$AI$70/12</f>
        <v>53281.79375</v>
      </c>
      <c r="CB101" s="251">
        <f>Proforma!$AI$70/12</f>
        <v>53281.79375</v>
      </c>
      <c r="CC101" s="251">
        <f>Proforma!$AI$70/12</f>
        <v>53281.79375</v>
      </c>
      <c r="CD101" s="251">
        <f>Proforma!$AI$70/12</f>
        <v>53281.79375</v>
      </c>
      <c r="CE101" s="251">
        <f>Proforma!$AI$70/12</f>
        <v>53281.79375</v>
      </c>
      <c r="CF101" s="251">
        <f>Proforma!$AI$70/12</f>
        <v>53281.79375</v>
      </c>
      <c r="CG101" s="251">
        <f>Proforma!$AI$70/12</f>
        <v>53281.79375</v>
      </c>
      <c r="CH101" s="251">
        <f>Proforma!$AI$70/12</f>
        <v>53281.79375</v>
      </c>
      <c r="CI101" s="251">
        <f>Proforma!$AI$70/12</f>
        <v>53281.79375</v>
      </c>
      <c r="CJ101" s="251">
        <f>Proforma!$AI$70/12</f>
        <v>53281.79375</v>
      </c>
      <c r="CK101" s="185"/>
      <c r="CL101" s="185"/>
      <c r="CM101" s="185"/>
      <c r="CN101" s="185"/>
      <c r="CO101" s="185"/>
      <c r="CP101" s="185"/>
      <c r="CQ101" s="185"/>
      <c r="CR101" s="185"/>
      <c r="CS101" s="185"/>
      <c r="CT101" s="185"/>
      <c r="CU101" s="185"/>
      <c r="CV101" s="185"/>
      <c r="CW101" s="185"/>
      <c r="CX101" s="185"/>
      <c r="CY101" s="185"/>
      <c r="CZ101" s="185"/>
      <c r="DA101" s="185"/>
      <c r="DB101" s="185"/>
      <c r="DC101" s="185"/>
      <c r="DD101" s="185"/>
      <c r="DE101" s="185"/>
      <c r="DF101" s="185"/>
      <c r="DG101" s="185"/>
      <c r="DH101" s="185"/>
      <c r="DI101" s="185"/>
      <c r="DJ101" s="185"/>
      <c r="DK101" s="185"/>
      <c r="DL101" s="185"/>
      <c r="DM101" s="185"/>
      <c r="DN101" s="185"/>
      <c r="DO101" s="185"/>
      <c r="DP101" s="185"/>
      <c r="DQ101" s="185"/>
      <c r="DR101" s="185"/>
      <c r="DS101" s="185"/>
      <c r="DT101" s="185"/>
      <c r="DU101" s="185"/>
      <c r="DV101" s="185"/>
      <c r="DW101" s="185"/>
      <c r="DX101" s="185"/>
      <c r="DY101" s="185"/>
      <c r="DZ101" s="185"/>
      <c r="EA101" s="185"/>
      <c r="EB101" s="185"/>
      <c r="EC101" s="185"/>
      <c r="ED101" s="185"/>
      <c r="EE101" s="185"/>
      <c r="EF101" s="185"/>
      <c r="EG101" s="185"/>
      <c r="EH101" s="185"/>
      <c r="EI101" s="185"/>
      <c r="EJ101" s="185"/>
      <c r="EK101" s="185"/>
      <c r="EL101" s="185"/>
      <c r="EM101" s="185"/>
      <c r="EN101" s="185"/>
      <c r="EO101" s="185"/>
      <c r="EP101" s="185"/>
      <c r="EQ101" s="185"/>
      <c r="ER101" s="185"/>
      <c r="ES101" s="185"/>
      <c r="ET101" s="185"/>
      <c r="EU101" s="185"/>
      <c r="EV101" s="185"/>
      <c r="EW101" s="185"/>
      <c r="EX101" s="185"/>
      <c r="EY101" s="185"/>
      <c r="EZ101" s="185"/>
      <c r="FA101" s="185"/>
      <c r="FB101" s="185"/>
      <c r="FC101" s="185"/>
      <c r="FD101" s="185"/>
      <c r="FE101" s="185"/>
      <c r="FF101" s="185"/>
      <c r="FG101" s="185"/>
      <c r="FH101" s="185"/>
      <c r="FI101" s="185"/>
      <c r="FJ101" s="185"/>
      <c r="FK101" s="185"/>
      <c r="FL101" s="185"/>
      <c r="FM101" s="185"/>
      <c r="FN101" s="185"/>
      <c r="FO101" s="185"/>
      <c r="FP101" s="185"/>
      <c r="FQ101" s="185"/>
      <c r="FR101" s="185"/>
      <c r="FS101" s="185"/>
      <c r="FT101" s="185"/>
      <c r="FU101" s="185"/>
      <c r="FV101" s="185"/>
      <c r="FW101" s="185"/>
      <c r="FX101" s="185"/>
      <c r="FY101" s="185"/>
      <c r="FZ101" s="185"/>
      <c r="GA101" s="185"/>
      <c r="GB101" s="185"/>
      <c r="GC101" s="185"/>
      <c r="GD101" s="185"/>
      <c r="GE101" s="185"/>
      <c r="GF101" s="185"/>
      <c r="GG101" s="185"/>
      <c r="GH101" s="185"/>
      <c r="GI101" s="185"/>
      <c r="GJ101" s="185"/>
      <c r="GK101" s="185"/>
      <c r="GL101" s="185"/>
      <c r="GM101" s="185"/>
      <c r="GN101" s="185"/>
      <c r="GO101" s="185"/>
      <c r="GP101" s="185"/>
      <c r="GQ101" s="185"/>
      <c r="GR101" s="185"/>
      <c r="GS101" s="185"/>
      <c r="GT101" s="185"/>
      <c r="GU101" s="185"/>
      <c r="GV101" s="185"/>
      <c r="GW101" s="185"/>
      <c r="GX101" s="185"/>
      <c r="GY101" s="185"/>
      <c r="GZ101" s="185"/>
      <c r="HA101" s="185"/>
      <c r="HB101" s="185"/>
      <c r="HC101" s="185"/>
      <c r="HD101" s="185"/>
      <c r="HE101" s="185"/>
      <c r="HF101" s="185"/>
      <c r="HG101" s="185"/>
      <c r="HH101" s="185"/>
      <c r="HI101" s="185"/>
      <c r="HJ101" s="185"/>
      <c r="HK101" s="185"/>
      <c r="HL101" s="185"/>
      <c r="HM101" s="185"/>
      <c r="HN101" s="185"/>
      <c r="HO101" s="185"/>
      <c r="HP101" s="185"/>
      <c r="HQ101" s="185"/>
      <c r="HR101" s="185"/>
      <c r="HS101" s="185"/>
      <c r="HT101" s="185"/>
      <c r="HU101" s="185"/>
      <c r="HV101" s="185"/>
      <c r="HW101" s="185"/>
      <c r="HX101" s="185"/>
      <c r="HY101" s="185"/>
      <c r="HZ101" s="185"/>
      <c r="IA101" s="185"/>
      <c r="IB101" s="185"/>
      <c r="IC101" s="185"/>
      <c r="ID101" s="185"/>
      <c r="IE101" s="185"/>
      <c r="IF101" s="185"/>
      <c r="IG101" s="185"/>
      <c r="IH101" s="185"/>
      <c r="II101" s="185"/>
      <c r="IJ101" s="185"/>
      <c r="IK101" s="185"/>
      <c r="IL101" s="185"/>
      <c r="IM101" s="185"/>
      <c r="IN101" s="185"/>
      <c r="IO101" s="185"/>
      <c r="IP101" s="185"/>
      <c r="IQ101" s="185"/>
      <c r="IR101" s="185"/>
      <c r="IS101" s="185"/>
      <c r="IT101" s="185"/>
      <c r="IU101" s="185"/>
      <c r="IV101" s="185"/>
      <c r="IW101" s="185"/>
      <c r="IX101" s="185"/>
      <c r="IY101" s="185"/>
      <c r="IZ101" s="185"/>
      <c r="JA101" s="185"/>
      <c r="JB101" s="185"/>
      <c r="JC101" s="185"/>
      <c r="JD101" s="185"/>
      <c r="JE101" s="185"/>
      <c r="JF101" s="185"/>
      <c r="JG101" s="185"/>
      <c r="JH101" s="185"/>
      <c r="JI101" s="185"/>
      <c r="JJ101" s="185"/>
      <c r="JK101" s="185"/>
      <c r="JL101" s="185"/>
      <c r="JM101" s="185"/>
      <c r="JN101" s="185"/>
      <c r="JO101" s="185"/>
      <c r="JP101" s="185"/>
      <c r="JQ101" s="185"/>
      <c r="JR101" s="185"/>
      <c r="JS101" s="185"/>
      <c r="JT101" s="185"/>
      <c r="JU101" s="185"/>
      <c r="JV101" s="185"/>
      <c r="JW101" s="185"/>
      <c r="JX101" s="185"/>
      <c r="JY101" s="185"/>
      <c r="JZ101" s="185"/>
      <c r="KA101" s="185"/>
      <c r="KB101" s="185"/>
      <c r="KC101" s="185"/>
      <c r="KD101" s="185"/>
      <c r="KE101" s="185"/>
      <c r="KF101" s="185"/>
      <c r="KG101" s="185"/>
      <c r="KH101" s="185"/>
      <c r="KI101" s="185"/>
      <c r="KJ101" s="185"/>
      <c r="KK101" s="185"/>
      <c r="KL101" s="185"/>
      <c r="KM101" s="185"/>
      <c r="KN101" s="185"/>
      <c r="KO101" s="185"/>
      <c r="KP101" s="185"/>
      <c r="KQ101" s="185"/>
      <c r="KR101" s="185"/>
      <c r="KS101" s="185"/>
      <c r="KT101" s="185"/>
      <c r="KU101" s="185"/>
      <c r="KV101" s="185"/>
      <c r="KW101" s="185"/>
      <c r="KX101" s="185"/>
      <c r="KY101" s="185"/>
      <c r="KZ101" s="185"/>
      <c r="LA101" s="185"/>
      <c r="LB101" s="185"/>
      <c r="LC101" s="185"/>
      <c r="LD101" s="185"/>
      <c r="LE101" s="185"/>
      <c r="LF101" s="185"/>
      <c r="LG101" s="185"/>
      <c r="LH101" s="185"/>
      <c r="LI101" s="185"/>
      <c r="LJ101" s="185"/>
      <c r="LK101" s="185"/>
      <c r="LL101" s="185"/>
      <c r="LM101" s="185"/>
      <c r="LN101" s="185"/>
      <c r="LO101" s="185"/>
      <c r="LP101" s="185"/>
      <c r="LQ101" s="185"/>
      <c r="LR101" s="185"/>
      <c r="LS101" s="185"/>
      <c r="LT101" s="185"/>
      <c r="LU101" s="185"/>
      <c r="LV101" s="185"/>
      <c r="LW101" s="185"/>
      <c r="LX101" s="185"/>
      <c r="LY101" s="185"/>
      <c r="LZ101" s="185"/>
      <c r="MA101" s="185"/>
      <c r="MB101" s="185"/>
      <c r="MC101" s="185"/>
      <c r="MD101" s="185"/>
      <c r="ME101" s="185"/>
      <c r="MF101" s="185"/>
      <c r="MG101" s="185"/>
      <c r="MH101" s="185"/>
      <c r="MI101" s="185"/>
      <c r="MJ101" s="185"/>
      <c r="MK101" s="185"/>
      <c r="ML101" s="185"/>
      <c r="MM101" s="185"/>
      <c r="MN101" s="185"/>
      <c r="MO101" s="185"/>
      <c r="MP101" s="185"/>
      <c r="MQ101" s="185"/>
      <c r="MR101" s="185"/>
      <c r="MS101" s="185"/>
      <c r="MT101" s="185"/>
      <c r="MU101" s="185"/>
      <c r="MV101" s="185"/>
      <c r="MW101" s="185"/>
      <c r="MX101" s="185"/>
      <c r="MY101" s="185"/>
      <c r="MZ101" s="185"/>
      <c r="NA101" s="185"/>
      <c r="NB101" s="185"/>
      <c r="NC101" s="185"/>
      <c r="ND101" s="185"/>
      <c r="NE101" s="185"/>
      <c r="NF101" s="185"/>
      <c r="NG101" s="185"/>
      <c r="NH101" s="185"/>
      <c r="NI101" s="185"/>
      <c r="NJ101" s="185"/>
      <c r="NK101" s="185"/>
      <c r="NL101" s="185"/>
      <c r="NM101" s="185"/>
      <c r="NN101" s="185"/>
      <c r="NO101" s="185"/>
    </row>
    <row r="102" ht="19.5" customHeight="1">
      <c r="A102" s="185"/>
      <c r="B102" s="185"/>
      <c r="C102" s="216"/>
      <c r="D102" s="185" t="s">
        <v>315</v>
      </c>
      <c r="E102" s="251">
        <f>Proforma!$J$71/12</f>
        <v>96782.2475</v>
      </c>
      <c r="F102" s="251">
        <f>Proforma!$J$71/12</f>
        <v>96782.2475</v>
      </c>
      <c r="G102" s="251">
        <f>Proforma!$J$71/12</f>
        <v>96782.2475</v>
      </c>
      <c r="H102" s="251">
        <f>Proforma!$J$71/12</f>
        <v>96782.2475</v>
      </c>
      <c r="I102" s="251">
        <f>Proforma!$J$71/12</f>
        <v>96782.2475</v>
      </c>
      <c r="J102" s="251">
        <f>Proforma!$J$71/12</f>
        <v>96782.2475</v>
      </c>
      <c r="K102" s="251">
        <f>Proforma!$J$71/12</f>
        <v>96782.2475</v>
      </c>
      <c r="L102" s="251">
        <f>Proforma!$J$71/12</f>
        <v>96782.2475</v>
      </c>
      <c r="M102" s="251">
        <f>Proforma!$J$71/12</f>
        <v>96782.2475</v>
      </c>
      <c r="N102" s="251">
        <f>Proforma!$J$71/12</f>
        <v>96782.2475</v>
      </c>
      <c r="O102" s="251">
        <f>Proforma!$J$71/12</f>
        <v>96782.2475</v>
      </c>
      <c r="P102" s="251">
        <f>Proforma!$J$71/12</f>
        <v>96782.2475</v>
      </c>
      <c r="Q102" s="267">
        <f>Proforma!$O$71/12</f>
        <v>99685.71493</v>
      </c>
      <c r="R102" s="251">
        <f>Proforma!$O$71/12</f>
        <v>99685.71493</v>
      </c>
      <c r="S102" s="251">
        <f>Proforma!$O$71/12</f>
        <v>99685.71493</v>
      </c>
      <c r="T102" s="251">
        <f>Proforma!$O$71/12</f>
        <v>99685.71493</v>
      </c>
      <c r="U102" s="251">
        <f>Proforma!$O$71/12</f>
        <v>99685.71493</v>
      </c>
      <c r="V102" s="251">
        <f>Proforma!$O$71/12</f>
        <v>99685.71493</v>
      </c>
      <c r="W102" s="251">
        <f>Proforma!$O$71/12</f>
        <v>99685.71493</v>
      </c>
      <c r="X102" s="251">
        <f>Proforma!$O$71/12</f>
        <v>99685.71493</v>
      </c>
      <c r="Y102" s="251">
        <f>Proforma!$O$71/12</f>
        <v>99685.71493</v>
      </c>
      <c r="Z102" s="251">
        <f>Proforma!$O$71/12</f>
        <v>99685.71493</v>
      </c>
      <c r="AA102" s="251">
        <f>Proforma!$O$71/12</f>
        <v>99685.71493</v>
      </c>
      <c r="AB102" s="251">
        <f>Proforma!$O$71/12</f>
        <v>99685.71493</v>
      </c>
      <c r="AC102" s="267">
        <f>Proforma!$T$71/12</f>
        <v>102676.2864</v>
      </c>
      <c r="AD102" s="251">
        <f>Proforma!$T$71/12</f>
        <v>102676.2864</v>
      </c>
      <c r="AE102" s="251">
        <f>Proforma!$T$71/12</f>
        <v>102676.2864</v>
      </c>
      <c r="AF102" s="251">
        <f>Proforma!$T$71/12</f>
        <v>102676.2864</v>
      </c>
      <c r="AG102" s="251">
        <f>Proforma!$T$71/12</f>
        <v>102676.2864</v>
      </c>
      <c r="AH102" s="251">
        <f>Proforma!$T$71/12</f>
        <v>102676.2864</v>
      </c>
      <c r="AI102" s="251">
        <f>Proforma!$T$71/12</f>
        <v>102676.2864</v>
      </c>
      <c r="AJ102" s="251">
        <f>Proforma!$T$71/12</f>
        <v>102676.2864</v>
      </c>
      <c r="AK102" s="251">
        <f>Proforma!$T$71/12</f>
        <v>102676.2864</v>
      </c>
      <c r="AL102" s="251">
        <f>Proforma!$T$71/12</f>
        <v>102676.2864</v>
      </c>
      <c r="AM102" s="251">
        <f>Proforma!$T$71/12</f>
        <v>102676.2864</v>
      </c>
      <c r="AN102" s="251">
        <f>Proforma!$T$71/12</f>
        <v>102676.2864</v>
      </c>
      <c r="AO102" s="267">
        <f>Proforma!$Y$71/12</f>
        <v>105756.575</v>
      </c>
      <c r="AP102" s="251">
        <f>Proforma!$Y$71/12</f>
        <v>105756.575</v>
      </c>
      <c r="AQ102" s="251">
        <f>Proforma!$Y$71/12</f>
        <v>105756.575</v>
      </c>
      <c r="AR102" s="251">
        <f>Proforma!$Y$71/12</f>
        <v>105756.575</v>
      </c>
      <c r="AS102" s="251">
        <f>Proforma!$Y$71/12</f>
        <v>105756.575</v>
      </c>
      <c r="AT102" s="251">
        <f>Proforma!$Y$71/12</f>
        <v>105756.575</v>
      </c>
      <c r="AU102" s="251">
        <f>Proforma!$Y$71/12</f>
        <v>105756.575</v>
      </c>
      <c r="AV102" s="251">
        <f>Proforma!$Y$71/12</f>
        <v>105756.575</v>
      </c>
      <c r="AW102" s="251">
        <f>Proforma!$Y$71/12</f>
        <v>105756.575</v>
      </c>
      <c r="AX102" s="251">
        <f>Proforma!$Y$71/12</f>
        <v>105756.575</v>
      </c>
      <c r="AY102" s="251">
        <f>Proforma!$Y$71/12</f>
        <v>105756.575</v>
      </c>
      <c r="AZ102" s="251">
        <f>Proforma!$Y$71/12</f>
        <v>105756.575</v>
      </c>
      <c r="BA102" s="267">
        <f>Proforma!$AD$71/12</f>
        <v>108929.2722</v>
      </c>
      <c r="BB102" s="251">
        <f>Proforma!$AD$71/12</f>
        <v>108929.2722</v>
      </c>
      <c r="BC102" s="251">
        <f>Proforma!$AD$71/12</f>
        <v>108929.2722</v>
      </c>
      <c r="BD102" s="251">
        <f>Proforma!$AD$71/12</f>
        <v>108929.2722</v>
      </c>
      <c r="BE102" s="251">
        <f>Proforma!$AD$71/12</f>
        <v>108929.2722</v>
      </c>
      <c r="BF102" s="251">
        <f>Proforma!$AD$71/12</f>
        <v>108929.2722</v>
      </c>
      <c r="BG102" s="251">
        <f>Proforma!$AD$71/12</f>
        <v>108929.2722</v>
      </c>
      <c r="BH102" s="251">
        <f>Proforma!$AD$71/12</f>
        <v>108929.2722</v>
      </c>
      <c r="BI102" s="251">
        <f>Proforma!$AD$71/12</f>
        <v>108929.2722</v>
      </c>
      <c r="BJ102" s="251">
        <f>Proforma!$AD$71/12</f>
        <v>108929.2722</v>
      </c>
      <c r="BK102" s="251">
        <f>Proforma!$AD$71/12</f>
        <v>108929.2722</v>
      </c>
      <c r="BL102" s="251">
        <f>Proforma!$AD$71/12</f>
        <v>108929.2722</v>
      </c>
      <c r="BM102" s="267">
        <f>Proforma!$AI$71/12</f>
        <v>112197.1504</v>
      </c>
      <c r="BN102" s="251">
        <f>Proforma!$AI$71/12</f>
        <v>112197.1504</v>
      </c>
      <c r="BO102" s="251">
        <f>Proforma!$AI$71/12</f>
        <v>112197.1504</v>
      </c>
      <c r="BP102" s="251">
        <f>Proforma!$AI$71/12</f>
        <v>112197.1504</v>
      </c>
      <c r="BQ102" s="251">
        <f>Proforma!$AI$71/12</f>
        <v>112197.1504</v>
      </c>
      <c r="BR102" s="251">
        <f>Proforma!$AI$71/12</f>
        <v>112197.1504</v>
      </c>
      <c r="BS102" s="251">
        <f>Proforma!$AI$71/12</f>
        <v>112197.1504</v>
      </c>
      <c r="BT102" s="251">
        <f>Proforma!$AI$71/12</f>
        <v>112197.1504</v>
      </c>
      <c r="BU102" s="251">
        <f>Proforma!$AI$71/12</f>
        <v>112197.1504</v>
      </c>
      <c r="BV102" s="251">
        <f>Proforma!$AI$71/12</f>
        <v>112197.1504</v>
      </c>
      <c r="BW102" s="251">
        <f>Proforma!$AI$71/12</f>
        <v>112197.1504</v>
      </c>
      <c r="BX102" s="251">
        <f>Proforma!$AI$71/12</f>
        <v>112197.1504</v>
      </c>
      <c r="BY102" s="267">
        <f>Proforma!$AI$71/12</f>
        <v>112197.1504</v>
      </c>
      <c r="BZ102" s="251">
        <f>Proforma!$AI$71/12</f>
        <v>112197.1504</v>
      </c>
      <c r="CA102" s="251">
        <f>Proforma!$AI$71/12</f>
        <v>112197.1504</v>
      </c>
      <c r="CB102" s="251">
        <f>Proforma!$AI$71/12</f>
        <v>112197.1504</v>
      </c>
      <c r="CC102" s="251">
        <f>Proforma!$AI$71/12</f>
        <v>112197.1504</v>
      </c>
      <c r="CD102" s="251">
        <f>Proforma!$AI$71/12</f>
        <v>112197.1504</v>
      </c>
      <c r="CE102" s="251">
        <f>Proforma!$AI$71/12</f>
        <v>112197.1504</v>
      </c>
      <c r="CF102" s="251">
        <f>Proforma!$AI$71/12</f>
        <v>112197.1504</v>
      </c>
      <c r="CG102" s="251">
        <f>Proforma!$AI$71/12</f>
        <v>112197.1504</v>
      </c>
      <c r="CH102" s="251">
        <f>Proforma!$AI$71/12</f>
        <v>112197.1504</v>
      </c>
      <c r="CI102" s="251">
        <f>Proforma!$AI$71/12</f>
        <v>112197.1504</v>
      </c>
      <c r="CJ102" s="251">
        <f>Proforma!$AI$71/12</f>
        <v>112197.1504</v>
      </c>
      <c r="CK102" s="185"/>
      <c r="CL102" s="185"/>
      <c r="CM102" s="185"/>
      <c r="CN102" s="185"/>
      <c r="CO102" s="185"/>
      <c r="CP102" s="185"/>
      <c r="CQ102" s="185"/>
      <c r="CR102" s="185"/>
      <c r="CS102" s="185"/>
      <c r="CT102" s="185"/>
      <c r="CU102" s="185"/>
      <c r="CV102" s="185"/>
      <c r="CW102" s="185"/>
      <c r="CX102" s="185"/>
      <c r="CY102" s="185"/>
      <c r="CZ102" s="185"/>
      <c r="DA102" s="185"/>
      <c r="DB102" s="185"/>
      <c r="DC102" s="185"/>
      <c r="DD102" s="185"/>
      <c r="DE102" s="185"/>
      <c r="DF102" s="185"/>
      <c r="DG102" s="185"/>
      <c r="DH102" s="185"/>
      <c r="DI102" s="185"/>
      <c r="DJ102" s="185"/>
      <c r="DK102" s="185"/>
      <c r="DL102" s="185"/>
      <c r="DM102" s="185"/>
      <c r="DN102" s="185"/>
      <c r="DO102" s="185"/>
      <c r="DP102" s="185"/>
      <c r="DQ102" s="185"/>
      <c r="DR102" s="185"/>
      <c r="DS102" s="185"/>
      <c r="DT102" s="185"/>
      <c r="DU102" s="185"/>
      <c r="DV102" s="185"/>
      <c r="DW102" s="185"/>
      <c r="DX102" s="185"/>
      <c r="DY102" s="185"/>
      <c r="DZ102" s="185"/>
      <c r="EA102" s="185"/>
      <c r="EB102" s="185"/>
      <c r="EC102" s="185"/>
      <c r="ED102" s="185"/>
      <c r="EE102" s="185"/>
      <c r="EF102" s="185"/>
      <c r="EG102" s="185"/>
      <c r="EH102" s="185"/>
      <c r="EI102" s="185"/>
      <c r="EJ102" s="185"/>
      <c r="EK102" s="185"/>
      <c r="EL102" s="185"/>
      <c r="EM102" s="185"/>
      <c r="EN102" s="185"/>
      <c r="EO102" s="185"/>
      <c r="EP102" s="185"/>
      <c r="EQ102" s="185"/>
      <c r="ER102" s="185"/>
      <c r="ES102" s="185"/>
      <c r="ET102" s="185"/>
      <c r="EU102" s="185"/>
      <c r="EV102" s="185"/>
      <c r="EW102" s="185"/>
      <c r="EX102" s="185"/>
      <c r="EY102" s="185"/>
      <c r="EZ102" s="185"/>
      <c r="FA102" s="185"/>
      <c r="FB102" s="185"/>
      <c r="FC102" s="185"/>
      <c r="FD102" s="185"/>
      <c r="FE102" s="185"/>
      <c r="FF102" s="185"/>
      <c r="FG102" s="185"/>
      <c r="FH102" s="185"/>
      <c r="FI102" s="185"/>
      <c r="FJ102" s="185"/>
      <c r="FK102" s="185"/>
      <c r="FL102" s="185"/>
      <c r="FM102" s="185"/>
      <c r="FN102" s="185"/>
      <c r="FO102" s="185"/>
      <c r="FP102" s="185"/>
      <c r="FQ102" s="185"/>
      <c r="FR102" s="185"/>
      <c r="FS102" s="185"/>
      <c r="FT102" s="185"/>
      <c r="FU102" s="185"/>
      <c r="FV102" s="185"/>
      <c r="FW102" s="185"/>
      <c r="FX102" s="185"/>
      <c r="FY102" s="185"/>
      <c r="FZ102" s="185"/>
      <c r="GA102" s="185"/>
      <c r="GB102" s="185"/>
      <c r="GC102" s="185"/>
      <c r="GD102" s="185"/>
      <c r="GE102" s="185"/>
      <c r="GF102" s="185"/>
      <c r="GG102" s="185"/>
      <c r="GH102" s="185"/>
      <c r="GI102" s="185"/>
      <c r="GJ102" s="185"/>
      <c r="GK102" s="185"/>
      <c r="GL102" s="185"/>
      <c r="GM102" s="185"/>
      <c r="GN102" s="185"/>
      <c r="GO102" s="185"/>
      <c r="GP102" s="185"/>
      <c r="GQ102" s="185"/>
      <c r="GR102" s="185"/>
      <c r="GS102" s="185"/>
      <c r="GT102" s="185"/>
      <c r="GU102" s="185"/>
      <c r="GV102" s="185"/>
      <c r="GW102" s="185"/>
      <c r="GX102" s="185"/>
      <c r="GY102" s="185"/>
      <c r="GZ102" s="185"/>
      <c r="HA102" s="185"/>
      <c r="HB102" s="185"/>
      <c r="HC102" s="185"/>
      <c r="HD102" s="185"/>
      <c r="HE102" s="185"/>
      <c r="HF102" s="185"/>
      <c r="HG102" s="185"/>
      <c r="HH102" s="185"/>
      <c r="HI102" s="185"/>
      <c r="HJ102" s="185"/>
      <c r="HK102" s="185"/>
      <c r="HL102" s="185"/>
      <c r="HM102" s="185"/>
      <c r="HN102" s="185"/>
      <c r="HO102" s="185"/>
      <c r="HP102" s="185"/>
      <c r="HQ102" s="185"/>
      <c r="HR102" s="185"/>
      <c r="HS102" s="185"/>
      <c r="HT102" s="185"/>
      <c r="HU102" s="185"/>
      <c r="HV102" s="185"/>
      <c r="HW102" s="185"/>
      <c r="HX102" s="185"/>
      <c r="HY102" s="185"/>
      <c r="HZ102" s="185"/>
      <c r="IA102" s="185"/>
      <c r="IB102" s="185"/>
      <c r="IC102" s="185"/>
      <c r="ID102" s="185"/>
      <c r="IE102" s="185"/>
      <c r="IF102" s="185"/>
      <c r="IG102" s="185"/>
      <c r="IH102" s="185"/>
      <c r="II102" s="185"/>
      <c r="IJ102" s="185"/>
      <c r="IK102" s="185"/>
      <c r="IL102" s="185"/>
      <c r="IM102" s="185"/>
      <c r="IN102" s="185"/>
      <c r="IO102" s="185"/>
      <c r="IP102" s="185"/>
      <c r="IQ102" s="185"/>
      <c r="IR102" s="185"/>
      <c r="IS102" s="185"/>
      <c r="IT102" s="185"/>
      <c r="IU102" s="185"/>
      <c r="IV102" s="185"/>
      <c r="IW102" s="185"/>
      <c r="IX102" s="185"/>
      <c r="IY102" s="185"/>
      <c r="IZ102" s="185"/>
      <c r="JA102" s="185"/>
      <c r="JB102" s="185"/>
      <c r="JC102" s="185"/>
      <c r="JD102" s="185"/>
      <c r="JE102" s="185"/>
      <c r="JF102" s="185"/>
      <c r="JG102" s="185"/>
      <c r="JH102" s="185"/>
      <c r="JI102" s="185"/>
      <c r="JJ102" s="185"/>
      <c r="JK102" s="185"/>
      <c r="JL102" s="185"/>
      <c r="JM102" s="185"/>
      <c r="JN102" s="185"/>
      <c r="JO102" s="185"/>
      <c r="JP102" s="185"/>
      <c r="JQ102" s="185"/>
      <c r="JR102" s="185"/>
      <c r="JS102" s="185"/>
      <c r="JT102" s="185"/>
      <c r="JU102" s="185"/>
      <c r="JV102" s="185"/>
      <c r="JW102" s="185"/>
      <c r="JX102" s="185"/>
      <c r="JY102" s="185"/>
      <c r="JZ102" s="185"/>
      <c r="KA102" s="185"/>
      <c r="KB102" s="185"/>
      <c r="KC102" s="185"/>
      <c r="KD102" s="185"/>
      <c r="KE102" s="185"/>
      <c r="KF102" s="185"/>
      <c r="KG102" s="185"/>
      <c r="KH102" s="185"/>
      <c r="KI102" s="185"/>
      <c r="KJ102" s="185"/>
      <c r="KK102" s="185"/>
      <c r="KL102" s="185"/>
      <c r="KM102" s="185"/>
      <c r="KN102" s="185"/>
      <c r="KO102" s="185"/>
      <c r="KP102" s="185"/>
      <c r="KQ102" s="185"/>
      <c r="KR102" s="185"/>
      <c r="KS102" s="185"/>
      <c r="KT102" s="185"/>
      <c r="KU102" s="185"/>
      <c r="KV102" s="185"/>
      <c r="KW102" s="185"/>
      <c r="KX102" s="185"/>
      <c r="KY102" s="185"/>
      <c r="KZ102" s="185"/>
      <c r="LA102" s="185"/>
      <c r="LB102" s="185"/>
      <c r="LC102" s="185"/>
      <c r="LD102" s="185"/>
      <c r="LE102" s="185"/>
      <c r="LF102" s="185"/>
      <c r="LG102" s="185"/>
      <c r="LH102" s="185"/>
      <c r="LI102" s="185"/>
      <c r="LJ102" s="185"/>
      <c r="LK102" s="185"/>
      <c r="LL102" s="185"/>
      <c r="LM102" s="185"/>
      <c r="LN102" s="185"/>
      <c r="LO102" s="185"/>
      <c r="LP102" s="185"/>
      <c r="LQ102" s="185"/>
      <c r="LR102" s="185"/>
      <c r="LS102" s="185"/>
      <c r="LT102" s="185"/>
      <c r="LU102" s="185"/>
      <c r="LV102" s="185"/>
      <c r="LW102" s="185"/>
      <c r="LX102" s="185"/>
      <c r="LY102" s="185"/>
      <c r="LZ102" s="185"/>
      <c r="MA102" s="185"/>
      <c r="MB102" s="185"/>
      <c r="MC102" s="185"/>
      <c r="MD102" s="185"/>
      <c r="ME102" s="185"/>
      <c r="MF102" s="185"/>
      <c r="MG102" s="185"/>
      <c r="MH102" s="185"/>
      <c r="MI102" s="185"/>
      <c r="MJ102" s="185"/>
      <c r="MK102" s="185"/>
      <c r="ML102" s="185"/>
      <c r="MM102" s="185"/>
      <c r="MN102" s="185"/>
      <c r="MO102" s="185"/>
      <c r="MP102" s="185"/>
      <c r="MQ102" s="185"/>
      <c r="MR102" s="185"/>
      <c r="MS102" s="185"/>
      <c r="MT102" s="185"/>
      <c r="MU102" s="185"/>
      <c r="MV102" s="185"/>
      <c r="MW102" s="185"/>
      <c r="MX102" s="185"/>
      <c r="MY102" s="185"/>
      <c r="MZ102" s="185"/>
      <c r="NA102" s="185"/>
      <c r="NB102" s="185"/>
      <c r="NC102" s="185"/>
      <c r="ND102" s="185"/>
      <c r="NE102" s="185"/>
      <c r="NF102" s="185"/>
      <c r="NG102" s="185"/>
      <c r="NH102" s="185"/>
      <c r="NI102" s="185"/>
      <c r="NJ102" s="185"/>
      <c r="NK102" s="185"/>
      <c r="NL102" s="185"/>
      <c r="NM102" s="185"/>
      <c r="NN102" s="185"/>
      <c r="NO102" s="185"/>
    </row>
    <row r="103" ht="19.5" customHeight="1">
      <c r="A103" s="185"/>
      <c r="B103" s="185"/>
      <c r="C103" s="216"/>
      <c r="D103" s="185" t="s">
        <v>316</v>
      </c>
      <c r="E103" s="251">
        <f>Proforma!AR65</f>
        <v>42417.30726</v>
      </c>
      <c r="F103" s="251">
        <f>Proforma!AS65</f>
        <v>47539.21319</v>
      </c>
      <c r="G103" s="251">
        <f>Proforma!AT65</f>
        <v>44827.65589</v>
      </c>
      <c r="H103" s="251">
        <f>Proforma!AU65</f>
        <v>42541.14904</v>
      </c>
      <c r="I103" s="251">
        <f>Proforma!AV65</f>
        <v>32986.09189</v>
      </c>
      <c r="J103" s="251">
        <f>Proforma!AW65</f>
        <v>25821.29329</v>
      </c>
      <c r="K103" s="251">
        <f>Proforma!AX65</f>
        <v>25906.94691</v>
      </c>
      <c r="L103" s="251">
        <f>Proforma!AY65</f>
        <v>23966.15399</v>
      </c>
      <c r="M103" s="251">
        <f>Proforma!AZ65</f>
        <v>21704.23996</v>
      </c>
      <c r="N103" s="251">
        <f>Proforma!BA65</f>
        <v>30834.84608</v>
      </c>
      <c r="O103" s="251">
        <f>Proforma!BB65</f>
        <v>34347.45935</v>
      </c>
      <c r="P103" s="251">
        <f>Proforma!BC65</f>
        <v>47402.17445</v>
      </c>
      <c r="Q103" s="267">
        <f>Proforma!BD65</f>
        <v>48114.22483</v>
      </c>
      <c r="R103" s="251">
        <f>Proforma!BE65</f>
        <v>53924.03571</v>
      </c>
      <c r="S103" s="251">
        <f>Proforma!BF65</f>
        <v>50848.2988</v>
      </c>
      <c r="T103" s="251">
        <f>Proforma!BG65</f>
        <v>48254.69936</v>
      </c>
      <c r="U103" s="251">
        <f>Proforma!BH65</f>
        <v>37416.33649</v>
      </c>
      <c r="V103" s="251">
        <f>Proforma!BI65</f>
        <v>29289.25929</v>
      </c>
      <c r="W103" s="251">
        <f>Proforma!BJ65</f>
        <v>29386.41674</v>
      </c>
      <c r="X103" s="251">
        <f>Proforma!BK65</f>
        <v>27184.96284</v>
      </c>
      <c r="Y103" s="251">
        <f>Proforma!BL65</f>
        <v>24619.25918</v>
      </c>
      <c r="Z103" s="251">
        <f>Proforma!BM65</f>
        <v>34976.16452</v>
      </c>
      <c r="AA103" s="273">
        <f>Proforma!BN65</f>
        <v>38960.54437</v>
      </c>
      <c r="AB103" s="273">
        <f>Proforma!BO65</f>
        <v>53768.5918</v>
      </c>
      <c r="AC103" s="267">
        <f>Proforma!BP65</f>
        <v>48997.68255</v>
      </c>
      <c r="AD103" s="251">
        <f>Proforma!BQ65</f>
        <v>54914.17128</v>
      </c>
      <c r="AE103" s="251">
        <f>Proforma!BR65</f>
        <v>51781.95869</v>
      </c>
      <c r="AF103" s="251">
        <f>Proforma!BS65</f>
        <v>49140.73642</v>
      </c>
      <c r="AG103" s="251">
        <f>Proforma!BT65</f>
        <v>38103.36306</v>
      </c>
      <c r="AH103" s="251">
        <f>Proforma!BU65</f>
        <v>29827.05912</v>
      </c>
      <c r="AI103" s="251">
        <f>Proforma!BV65</f>
        <v>29926.00054</v>
      </c>
      <c r="AJ103" s="251">
        <f>Proforma!BW65</f>
        <v>27684.12426</v>
      </c>
      <c r="AK103" s="251">
        <f>Proforma!BX65</f>
        <v>25071.30999</v>
      </c>
      <c r="AL103" s="251">
        <f>Proforma!BY65</f>
        <v>35618.38545</v>
      </c>
      <c r="AM103" s="251">
        <f>Proforma!BZ65</f>
        <v>39675.92519</v>
      </c>
      <c r="AN103" s="251">
        <f>Proforma!CA65</f>
        <v>54755.87315</v>
      </c>
      <c r="AO103" s="267">
        <f>Proforma!CB65</f>
        <v>50240.49398</v>
      </c>
      <c r="AP103" s="251">
        <f>Proforma!CC65</f>
        <v>56307.05267</v>
      </c>
      <c r="AQ103" s="251">
        <f>Proforma!CD65</f>
        <v>53095.39245</v>
      </c>
      <c r="AR103" s="251">
        <f>Proforma!CE65</f>
        <v>50387.17637</v>
      </c>
      <c r="AS103" s="251">
        <f>Proforma!CF65</f>
        <v>39069.84337</v>
      </c>
      <c r="AT103" s="251">
        <f>Proforma!CG65</f>
        <v>30583.61348</v>
      </c>
      <c r="AU103" s="251">
        <f>Proforma!CH65</f>
        <v>30685.06452</v>
      </c>
      <c r="AV103" s="251">
        <f>Proforma!CI65</f>
        <v>28386.32372</v>
      </c>
      <c r="AW103" s="251">
        <f>Proforma!CJ65</f>
        <v>25707.23621</v>
      </c>
      <c r="AX103" s="251">
        <f>Proforma!CK65</f>
        <v>36521.83505</v>
      </c>
      <c r="AY103" s="251">
        <f>Proforma!CL65</f>
        <v>40682.29306</v>
      </c>
      <c r="AZ103" s="251">
        <f>Proforma!CM65</f>
        <v>56144.73935</v>
      </c>
      <c r="BA103" s="267">
        <f>Proforma!CN65</f>
        <v>53437.50044</v>
      </c>
      <c r="BB103" s="251">
        <f>Proforma!CO65</f>
        <v>59890.09886</v>
      </c>
      <c r="BC103" s="251">
        <f>Proforma!CP65</f>
        <v>56474.06768</v>
      </c>
      <c r="BD103" s="251">
        <f>Proforma!CQ65</f>
        <v>53593.51682</v>
      </c>
      <c r="BE103" s="251">
        <f>Proforma!CR65</f>
        <v>41556.01601</v>
      </c>
      <c r="BF103" s="251">
        <f>Proforma!CS65</f>
        <v>32529.77288</v>
      </c>
      <c r="BG103" s="251">
        <f>Proforma!CT65</f>
        <v>32637.67966</v>
      </c>
      <c r="BH103" s="251">
        <f>Proforma!CU65</f>
        <v>30192.66066</v>
      </c>
      <c r="BI103" s="251">
        <f>Proforma!CV65</f>
        <v>27343.09194</v>
      </c>
      <c r="BJ103" s="251">
        <f>Proforma!CW65</f>
        <v>38845.86758</v>
      </c>
      <c r="BK103" s="251">
        <f>Proforma!CX65</f>
        <v>43271.07241</v>
      </c>
      <c r="BL103" s="251">
        <f>Proforma!CY65</f>
        <v>59717.45689</v>
      </c>
      <c r="BM103" s="267">
        <f>Proforma!CZ65</f>
        <v>54536.33651</v>
      </c>
      <c r="BN103" s="251">
        <f>Proforma!DA65</f>
        <v>61121.61981</v>
      </c>
      <c r="BO103" s="251">
        <f>Proforma!DB65</f>
        <v>57635.34473</v>
      </c>
      <c r="BP103" s="251">
        <f>Proforma!DC65</f>
        <v>54695.56107</v>
      </c>
      <c r="BQ103" s="251">
        <f>Proforma!DD65</f>
        <v>42410.53296</v>
      </c>
      <c r="BR103" s="251">
        <f>Proforma!DE65</f>
        <v>33198.68306</v>
      </c>
      <c r="BS103" s="251">
        <f>Proforma!DF65</f>
        <v>33308.80873</v>
      </c>
      <c r="BT103" s="251">
        <f>Proforma!DG65</f>
        <v>30813.51277</v>
      </c>
      <c r="BU103" s="251">
        <f>Proforma!DH65</f>
        <v>27905.34832</v>
      </c>
      <c r="BV103" s="251">
        <f>Proforma!DI65</f>
        <v>39644.6557</v>
      </c>
      <c r="BW103" s="251">
        <f>Proforma!DJ65</f>
        <v>44160.85609</v>
      </c>
      <c r="BX103" s="251">
        <f>Proforma!DK65</f>
        <v>60945.4278</v>
      </c>
      <c r="BY103" s="267">
        <f>Proforma!DL65</f>
        <v>56172.42661</v>
      </c>
      <c r="BZ103" s="251">
        <f>Proforma!DM65</f>
        <v>62955.2684</v>
      </c>
      <c r="CA103" s="251">
        <f>Proforma!DN65</f>
        <v>59364.40507</v>
      </c>
      <c r="CB103" s="251">
        <f>Proforma!DO65</f>
        <v>56336.4279</v>
      </c>
      <c r="CC103" s="251">
        <f>Proforma!DP65</f>
        <v>43682.84894</v>
      </c>
      <c r="CD103" s="251">
        <f>Proforma!DQ65</f>
        <v>34194.64355</v>
      </c>
      <c r="CE103" s="251">
        <f>Proforma!DR65</f>
        <v>34308.07299</v>
      </c>
      <c r="CF103" s="251">
        <f>Proforma!DS65</f>
        <v>31737.91815</v>
      </c>
      <c r="CG103" s="251">
        <f>Proforma!DT65</f>
        <v>28742.50877</v>
      </c>
      <c r="CH103" s="251">
        <f>Proforma!DU65</f>
        <v>40833.99537</v>
      </c>
      <c r="CI103" s="251">
        <f>Proforma!DV65</f>
        <v>45485.68177</v>
      </c>
      <c r="CJ103" s="251">
        <f>Proforma!DW65</f>
        <v>62773.79064</v>
      </c>
      <c r="CK103" s="185"/>
      <c r="CL103" s="185"/>
      <c r="CM103" s="185"/>
      <c r="CN103" s="185"/>
      <c r="CO103" s="185"/>
      <c r="CP103" s="185"/>
      <c r="CQ103" s="185"/>
      <c r="CR103" s="185"/>
      <c r="CS103" s="185"/>
      <c r="CT103" s="185"/>
      <c r="CU103" s="185"/>
      <c r="CV103" s="185"/>
      <c r="CW103" s="185"/>
      <c r="CX103" s="185"/>
      <c r="CY103" s="185"/>
      <c r="CZ103" s="185"/>
      <c r="DA103" s="185"/>
      <c r="DB103" s="185"/>
      <c r="DC103" s="185"/>
      <c r="DD103" s="185"/>
      <c r="DE103" s="185"/>
      <c r="DF103" s="185"/>
      <c r="DG103" s="185"/>
      <c r="DH103" s="185"/>
      <c r="DI103" s="185"/>
      <c r="DJ103" s="185"/>
      <c r="DK103" s="185"/>
      <c r="DL103" s="185"/>
      <c r="DM103" s="185"/>
      <c r="DN103" s="185"/>
      <c r="DO103" s="185"/>
      <c r="DP103" s="185"/>
      <c r="DQ103" s="185"/>
      <c r="DR103" s="185"/>
      <c r="DS103" s="185"/>
      <c r="DT103" s="185"/>
      <c r="DU103" s="185"/>
      <c r="DV103" s="185"/>
      <c r="DW103" s="185"/>
      <c r="DX103" s="185"/>
      <c r="DY103" s="185"/>
      <c r="DZ103" s="185"/>
      <c r="EA103" s="185"/>
      <c r="EB103" s="185"/>
      <c r="EC103" s="185"/>
      <c r="ED103" s="185"/>
      <c r="EE103" s="185"/>
      <c r="EF103" s="185"/>
      <c r="EG103" s="185"/>
      <c r="EH103" s="185"/>
      <c r="EI103" s="185"/>
      <c r="EJ103" s="185"/>
      <c r="EK103" s="185"/>
      <c r="EL103" s="185"/>
      <c r="EM103" s="185"/>
      <c r="EN103" s="185"/>
      <c r="EO103" s="185"/>
      <c r="EP103" s="185"/>
      <c r="EQ103" s="185"/>
      <c r="ER103" s="185"/>
      <c r="ES103" s="185"/>
      <c r="ET103" s="185"/>
      <c r="EU103" s="185"/>
      <c r="EV103" s="185"/>
      <c r="EW103" s="185"/>
      <c r="EX103" s="185"/>
      <c r="EY103" s="185"/>
      <c r="EZ103" s="185"/>
      <c r="FA103" s="185"/>
      <c r="FB103" s="185"/>
      <c r="FC103" s="185"/>
      <c r="FD103" s="185"/>
      <c r="FE103" s="185"/>
      <c r="FF103" s="185"/>
      <c r="FG103" s="185"/>
      <c r="FH103" s="185"/>
      <c r="FI103" s="185"/>
      <c r="FJ103" s="185"/>
      <c r="FK103" s="185"/>
      <c r="FL103" s="185"/>
      <c r="FM103" s="185"/>
      <c r="FN103" s="185"/>
      <c r="FO103" s="185"/>
      <c r="FP103" s="185"/>
      <c r="FQ103" s="185"/>
      <c r="FR103" s="185"/>
      <c r="FS103" s="185"/>
      <c r="FT103" s="185"/>
      <c r="FU103" s="185"/>
      <c r="FV103" s="185"/>
      <c r="FW103" s="185"/>
      <c r="FX103" s="185"/>
      <c r="FY103" s="185"/>
      <c r="FZ103" s="185"/>
      <c r="GA103" s="185"/>
      <c r="GB103" s="185"/>
      <c r="GC103" s="185"/>
      <c r="GD103" s="185"/>
      <c r="GE103" s="185"/>
      <c r="GF103" s="185"/>
      <c r="GG103" s="185"/>
      <c r="GH103" s="185"/>
      <c r="GI103" s="185"/>
      <c r="GJ103" s="185"/>
      <c r="GK103" s="185"/>
      <c r="GL103" s="185"/>
      <c r="GM103" s="185"/>
      <c r="GN103" s="185"/>
      <c r="GO103" s="185"/>
      <c r="GP103" s="185"/>
      <c r="GQ103" s="185"/>
      <c r="GR103" s="185"/>
      <c r="GS103" s="185"/>
      <c r="GT103" s="185"/>
      <c r="GU103" s="185"/>
      <c r="GV103" s="185"/>
      <c r="GW103" s="185"/>
      <c r="GX103" s="185"/>
      <c r="GY103" s="185"/>
      <c r="GZ103" s="185"/>
      <c r="HA103" s="185"/>
      <c r="HB103" s="185"/>
      <c r="HC103" s="185"/>
      <c r="HD103" s="185"/>
      <c r="HE103" s="185"/>
      <c r="HF103" s="185"/>
      <c r="HG103" s="185"/>
      <c r="HH103" s="185"/>
      <c r="HI103" s="185"/>
      <c r="HJ103" s="185"/>
      <c r="HK103" s="185"/>
      <c r="HL103" s="185"/>
      <c r="HM103" s="185"/>
      <c r="HN103" s="185"/>
      <c r="HO103" s="185"/>
      <c r="HP103" s="185"/>
      <c r="HQ103" s="185"/>
      <c r="HR103" s="185"/>
      <c r="HS103" s="185"/>
      <c r="HT103" s="185"/>
      <c r="HU103" s="185"/>
      <c r="HV103" s="185"/>
      <c r="HW103" s="185"/>
      <c r="HX103" s="185"/>
      <c r="HY103" s="185"/>
      <c r="HZ103" s="185"/>
      <c r="IA103" s="185"/>
      <c r="IB103" s="185"/>
      <c r="IC103" s="185"/>
      <c r="ID103" s="185"/>
      <c r="IE103" s="185"/>
      <c r="IF103" s="185"/>
      <c r="IG103" s="185"/>
      <c r="IH103" s="185"/>
      <c r="II103" s="185"/>
      <c r="IJ103" s="185"/>
      <c r="IK103" s="185"/>
      <c r="IL103" s="185"/>
      <c r="IM103" s="185"/>
      <c r="IN103" s="185"/>
      <c r="IO103" s="185"/>
      <c r="IP103" s="185"/>
      <c r="IQ103" s="185"/>
      <c r="IR103" s="185"/>
      <c r="IS103" s="185"/>
      <c r="IT103" s="185"/>
      <c r="IU103" s="185"/>
      <c r="IV103" s="185"/>
      <c r="IW103" s="185"/>
      <c r="IX103" s="185"/>
      <c r="IY103" s="185"/>
      <c r="IZ103" s="185"/>
      <c r="JA103" s="185"/>
      <c r="JB103" s="185"/>
      <c r="JC103" s="185"/>
      <c r="JD103" s="185"/>
      <c r="JE103" s="185"/>
      <c r="JF103" s="185"/>
      <c r="JG103" s="185"/>
      <c r="JH103" s="185"/>
      <c r="JI103" s="185"/>
      <c r="JJ103" s="185"/>
      <c r="JK103" s="185"/>
      <c r="JL103" s="185"/>
      <c r="JM103" s="185"/>
      <c r="JN103" s="185"/>
      <c r="JO103" s="185"/>
      <c r="JP103" s="185"/>
      <c r="JQ103" s="185"/>
      <c r="JR103" s="185"/>
      <c r="JS103" s="185"/>
      <c r="JT103" s="185"/>
      <c r="JU103" s="185"/>
      <c r="JV103" s="185"/>
      <c r="JW103" s="185"/>
      <c r="JX103" s="185"/>
      <c r="JY103" s="185"/>
      <c r="JZ103" s="185"/>
      <c r="KA103" s="185"/>
      <c r="KB103" s="185"/>
      <c r="KC103" s="185"/>
      <c r="KD103" s="185"/>
      <c r="KE103" s="185"/>
      <c r="KF103" s="185"/>
      <c r="KG103" s="185"/>
      <c r="KH103" s="185"/>
      <c r="KI103" s="185"/>
      <c r="KJ103" s="185"/>
      <c r="KK103" s="185"/>
      <c r="KL103" s="185"/>
      <c r="KM103" s="185"/>
      <c r="KN103" s="185"/>
      <c r="KO103" s="185"/>
      <c r="KP103" s="185"/>
      <c r="KQ103" s="185"/>
      <c r="KR103" s="185"/>
      <c r="KS103" s="185"/>
      <c r="KT103" s="185"/>
      <c r="KU103" s="185"/>
      <c r="KV103" s="185"/>
      <c r="KW103" s="185"/>
      <c r="KX103" s="185"/>
      <c r="KY103" s="185"/>
      <c r="KZ103" s="185"/>
      <c r="LA103" s="185"/>
      <c r="LB103" s="185"/>
      <c r="LC103" s="185"/>
      <c r="LD103" s="185"/>
      <c r="LE103" s="185"/>
      <c r="LF103" s="185"/>
      <c r="LG103" s="185"/>
      <c r="LH103" s="185"/>
      <c r="LI103" s="185"/>
      <c r="LJ103" s="185"/>
      <c r="LK103" s="185"/>
      <c r="LL103" s="185"/>
      <c r="LM103" s="185"/>
      <c r="LN103" s="185"/>
      <c r="LO103" s="185"/>
      <c r="LP103" s="185"/>
      <c r="LQ103" s="185"/>
      <c r="LR103" s="185"/>
      <c r="LS103" s="185"/>
      <c r="LT103" s="185"/>
      <c r="LU103" s="185"/>
      <c r="LV103" s="185"/>
      <c r="LW103" s="185"/>
      <c r="LX103" s="185"/>
      <c r="LY103" s="185"/>
      <c r="LZ103" s="185"/>
      <c r="MA103" s="185"/>
      <c r="MB103" s="185"/>
      <c r="MC103" s="185"/>
      <c r="MD103" s="185"/>
      <c r="ME103" s="185"/>
      <c r="MF103" s="185"/>
      <c r="MG103" s="185"/>
      <c r="MH103" s="185"/>
      <c r="MI103" s="185"/>
      <c r="MJ103" s="185"/>
      <c r="MK103" s="185"/>
      <c r="ML103" s="185"/>
      <c r="MM103" s="185"/>
      <c r="MN103" s="185"/>
      <c r="MO103" s="185"/>
      <c r="MP103" s="185"/>
      <c r="MQ103" s="185"/>
      <c r="MR103" s="185"/>
      <c r="MS103" s="185"/>
      <c r="MT103" s="185"/>
      <c r="MU103" s="185"/>
      <c r="MV103" s="185"/>
      <c r="MW103" s="185"/>
      <c r="MX103" s="185"/>
      <c r="MY103" s="185"/>
      <c r="MZ103" s="185"/>
      <c r="NA103" s="185"/>
      <c r="NB103" s="185"/>
      <c r="NC103" s="185"/>
      <c r="ND103" s="185"/>
      <c r="NE103" s="185"/>
      <c r="NF103" s="185"/>
      <c r="NG103" s="185"/>
      <c r="NH103" s="185"/>
      <c r="NI103" s="185"/>
      <c r="NJ103" s="185"/>
      <c r="NK103" s="185"/>
      <c r="NL103" s="185"/>
      <c r="NM103" s="185"/>
      <c r="NN103" s="185"/>
      <c r="NO103" s="185"/>
    </row>
    <row r="104" ht="19.5" customHeight="1">
      <c r="A104" s="185"/>
      <c r="B104" s="185"/>
      <c r="C104" s="216"/>
      <c r="D104" s="268" t="s">
        <v>32</v>
      </c>
      <c r="E104" s="269">
        <f>Proforma!AR79</f>
        <v>56556.40968</v>
      </c>
      <c r="F104" s="269">
        <f>Proforma!AS79</f>
        <v>63385.61758</v>
      </c>
      <c r="G104" s="269">
        <f>Proforma!AT79</f>
        <v>59770.20785</v>
      </c>
      <c r="H104" s="269">
        <f>Proforma!AU79</f>
        <v>56721.53205</v>
      </c>
      <c r="I104" s="269">
        <f>Proforma!AV79</f>
        <v>43981.45585</v>
      </c>
      <c r="J104" s="269">
        <f>Proforma!AW79</f>
        <v>34428.39106</v>
      </c>
      <c r="K104" s="269">
        <f>Proforma!AX79</f>
        <v>34542.59587</v>
      </c>
      <c r="L104" s="269">
        <f>Proforma!AY79</f>
        <v>31954.87199</v>
      </c>
      <c r="M104" s="269">
        <f>Proforma!AZ79</f>
        <v>28938.98661</v>
      </c>
      <c r="N104" s="269">
        <f>Proforma!BA79</f>
        <v>41113.12811</v>
      </c>
      <c r="O104" s="269">
        <f>Proforma!BB79</f>
        <v>45796.61247</v>
      </c>
      <c r="P104" s="269">
        <f>Proforma!BC79</f>
        <v>63202.89927</v>
      </c>
      <c r="Q104" s="270">
        <f>Proforma!BD79</f>
        <v>64152.29978</v>
      </c>
      <c r="R104" s="269">
        <f>Proforma!BE79</f>
        <v>71898.71428</v>
      </c>
      <c r="S104" s="269">
        <f>Proforma!BF79</f>
        <v>67797.73174</v>
      </c>
      <c r="T104" s="269">
        <f>Proforma!BG79</f>
        <v>64339.59915</v>
      </c>
      <c r="U104" s="269">
        <f>Proforma!BH79</f>
        <v>49888.44865</v>
      </c>
      <c r="V104" s="269">
        <f>Proforma!BI79</f>
        <v>39052.34572</v>
      </c>
      <c r="W104" s="269">
        <f>Proforma!BJ79</f>
        <v>39181.88899</v>
      </c>
      <c r="X104" s="269">
        <f>Proforma!BK79</f>
        <v>36246.61711</v>
      </c>
      <c r="Y104" s="269">
        <f>Proforma!BL79</f>
        <v>32825.67891</v>
      </c>
      <c r="Z104" s="269">
        <f>Proforma!BM79</f>
        <v>46634.88602</v>
      </c>
      <c r="AA104" s="269">
        <f>Proforma!BN79</f>
        <v>51947.3925</v>
      </c>
      <c r="AB104" s="269">
        <f>Proforma!BO79</f>
        <v>71691.45573</v>
      </c>
      <c r="AC104" s="270">
        <f>Proforma!BP79</f>
        <v>65330.24339</v>
      </c>
      <c r="AD104" s="269">
        <f>Proforma!BQ79</f>
        <v>73218.89503</v>
      </c>
      <c r="AE104" s="269">
        <f>Proforma!BR79</f>
        <v>69042.61158</v>
      </c>
      <c r="AF104" s="269">
        <f>Proforma!BS79</f>
        <v>65520.98189</v>
      </c>
      <c r="AG104" s="274">
        <f>Proforma!BT79</f>
        <v>50804.48408</v>
      </c>
      <c r="AH104" s="274">
        <f>Proforma!BU79</f>
        <v>39769.41217</v>
      </c>
      <c r="AI104" s="274">
        <f>Proforma!BV79</f>
        <v>39901.33406</v>
      </c>
      <c r="AJ104" s="274">
        <f>Proforma!BW79</f>
        <v>36912.16568</v>
      </c>
      <c r="AK104" s="274">
        <f>Proforma!BX79</f>
        <v>33428.41332</v>
      </c>
      <c r="AL104" s="274">
        <f>Proforma!BY79</f>
        <v>47491.18059</v>
      </c>
      <c r="AM104" s="274">
        <f>Proforma!BZ79</f>
        <v>52901.23358</v>
      </c>
      <c r="AN104" s="274">
        <f>Proforma!CA79</f>
        <v>73007.83086</v>
      </c>
      <c r="AO104" s="270">
        <f>Proforma!CB79</f>
        <v>66987.32531</v>
      </c>
      <c r="AP104" s="269">
        <f>Proforma!CC79</f>
        <v>75076.07022</v>
      </c>
      <c r="AQ104" s="269">
        <f>Proforma!CD79</f>
        <v>70793.8566</v>
      </c>
      <c r="AR104" s="269">
        <f>Proforma!CE79</f>
        <v>67182.90183</v>
      </c>
      <c r="AS104" s="269">
        <f>Proforma!CF79</f>
        <v>52093.1245</v>
      </c>
      <c r="AT104" s="269">
        <f>Proforma!CG79</f>
        <v>40778.15131</v>
      </c>
      <c r="AU104" s="269">
        <f>Proforma!CH79</f>
        <v>40913.41936</v>
      </c>
      <c r="AV104" s="269">
        <f>Proforma!CI79</f>
        <v>37848.43163</v>
      </c>
      <c r="AW104" s="269">
        <f>Proforma!CJ79</f>
        <v>34276.31494</v>
      </c>
      <c r="AX104" s="269">
        <f>Proforma!CK79</f>
        <v>48695.78006</v>
      </c>
      <c r="AY104" s="269">
        <f>Proforma!CL79</f>
        <v>54243.05742</v>
      </c>
      <c r="AZ104" s="269">
        <f>Proforma!CM79</f>
        <v>74859.65247</v>
      </c>
      <c r="BA104" s="270">
        <f>Proforma!CN79</f>
        <v>71250.00058</v>
      </c>
      <c r="BB104" s="269">
        <f>Proforma!CO79</f>
        <v>79853.46515</v>
      </c>
      <c r="BC104" s="269">
        <f>Proforma!CP79</f>
        <v>75298.7569</v>
      </c>
      <c r="BD104" s="269">
        <f>Proforma!CQ79</f>
        <v>71458.02243</v>
      </c>
      <c r="BE104" s="269">
        <f>Proforma!CR79</f>
        <v>55408.02135</v>
      </c>
      <c r="BF104" s="269">
        <f>Proforma!CS79</f>
        <v>43373.03051</v>
      </c>
      <c r="BG104" s="269">
        <f>Proforma!CT79</f>
        <v>43516.90622</v>
      </c>
      <c r="BH104" s="269">
        <f>Proforma!CU79</f>
        <v>40256.88088</v>
      </c>
      <c r="BI104" s="269">
        <f>Proforma!CV79</f>
        <v>36457.45592</v>
      </c>
      <c r="BJ104" s="269">
        <f>Proforma!CW79</f>
        <v>51794.4901</v>
      </c>
      <c r="BK104" s="269">
        <f>Proforma!CX79</f>
        <v>57694.76322</v>
      </c>
      <c r="BL104" s="269">
        <f>Proforma!CY79</f>
        <v>79623.27586</v>
      </c>
      <c r="BM104" s="270">
        <f>Proforma!CZ79</f>
        <v>72715.11535</v>
      </c>
      <c r="BN104" s="269">
        <f>Proforma!DA79</f>
        <v>81495.49308</v>
      </c>
      <c r="BO104" s="269">
        <f>Proforma!DB79</f>
        <v>76847.1263</v>
      </c>
      <c r="BP104" s="269">
        <f>Proforma!DC79</f>
        <v>72927.41476</v>
      </c>
      <c r="BQ104" s="269">
        <f>Proforma!DD79</f>
        <v>56547.37727</v>
      </c>
      <c r="BR104" s="269">
        <f>Proforma!DE79</f>
        <v>44264.91075</v>
      </c>
      <c r="BS104" s="269">
        <f>Proforma!DF79</f>
        <v>44411.74497</v>
      </c>
      <c r="BT104" s="269">
        <f>Proforma!DG79</f>
        <v>41084.68369</v>
      </c>
      <c r="BU104" s="269">
        <f>Proforma!DH79</f>
        <v>37207.1311</v>
      </c>
      <c r="BV104" s="269">
        <f>Proforma!DI79</f>
        <v>52859.54094</v>
      </c>
      <c r="BW104" s="269">
        <f>Proforma!DJ79</f>
        <v>58881.14145</v>
      </c>
      <c r="BX104" s="269">
        <f>Proforma!DK79</f>
        <v>81260.5704</v>
      </c>
      <c r="BY104" s="270">
        <f>Proforma!DL79</f>
        <v>74896.56881</v>
      </c>
      <c r="BZ104" s="269">
        <f>Proforma!DM79</f>
        <v>83940.35787</v>
      </c>
      <c r="CA104" s="269">
        <f>Proforma!DN79</f>
        <v>79152.54009</v>
      </c>
      <c r="CB104" s="269">
        <f>Proforma!DO79</f>
        <v>75115.2372</v>
      </c>
      <c r="CC104" s="269">
        <f>Proforma!DP79</f>
        <v>58243.79859</v>
      </c>
      <c r="CD104" s="269">
        <f>Proforma!DQ79</f>
        <v>45592.85807</v>
      </c>
      <c r="CE104" s="269">
        <f>Proforma!DR79</f>
        <v>45744.09732</v>
      </c>
      <c r="CF104" s="269">
        <f>Proforma!DS79</f>
        <v>42317.2242</v>
      </c>
      <c r="CG104" s="269">
        <f>Proforma!DT79</f>
        <v>38323.34503</v>
      </c>
      <c r="CH104" s="269">
        <f>Proforma!DU79</f>
        <v>54445.32716</v>
      </c>
      <c r="CI104" s="269">
        <f>Proforma!DV79</f>
        <v>60647.57569</v>
      </c>
      <c r="CJ104" s="269">
        <f>Proforma!DW79</f>
        <v>83698.38752</v>
      </c>
      <c r="CK104" s="185"/>
      <c r="CL104" s="185"/>
      <c r="CM104" s="185"/>
      <c r="CN104" s="185"/>
      <c r="CO104" s="185"/>
      <c r="CP104" s="185"/>
      <c r="CQ104" s="185"/>
      <c r="CR104" s="185"/>
      <c r="CS104" s="185"/>
      <c r="CT104" s="185"/>
      <c r="CU104" s="185"/>
      <c r="CV104" s="185"/>
      <c r="CW104" s="185"/>
      <c r="CX104" s="185"/>
      <c r="CY104" s="185"/>
      <c r="CZ104" s="185"/>
      <c r="DA104" s="185"/>
      <c r="DB104" s="185"/>
      <c r="DC104" s="185"/>
      <c r="DD104" s="185"/>
      <c r="DE104" s="185"/>
      <c r="DF104" s="185"/>
      <c r="DG104" s="185"/>
      <c r="DH104" s="185"/>
      <c r="DI104" s="185"/>
      <c r="DJ104" s="185"/>
      <c r="DK104" s="185"/>
      <c r="DL104" s="185"/>
      <c r="DM104" s="185"/>
      <c r="DN104" s="185"/>
      <c r="DO104" s="185"/>
      <c r="DP104" s="185"/>
      <c r="DQ104" s="185"/>
      <c r="DR104" s="185"/>
      <c r="DS104" s="185"/>
      <c r="DT104" s="185"/>
      <c r="DU104" s="185"/>
      <c r="DV104" s="185"/>
      <c r="DW104" s="185"/>
      <c r="DX104" s="185"/>
      <c r="DY104" s="185"/>
      <c r="DZ104" s="185"/>
      <c r="EA104" s="185"/>
      <c r="EB104" s="185"/>
      <c r="EC104" s="185"/>
      <c r="ED104" s="185"/>
      <c r="EE104" s="185"/>
      <c r="EF104" s="185"/>
      <c r="EG104" s="185"/>
      <c r="EH104" s="185"/>
      <c r="EI104" s="185"/>
      <c r="EJ104" s="185"/>
      <c r="EK104" s="185"/>
      <c r="EL104" s="185"/>
      <c r="EM104" s="185"/>
      <c r="EN104" s="185"/>
      <c r="EO104" s="185"/>
      <c r="EP104" s="185"/>
      <c r="EQ104" s="185"/>
      <c r="ER104" s="185"/>
      <c r="ES104" s="185"/>
      <c r="ET104" s="185"/>
      <c r="EU104" s="185"/>
      <c r="EV104" s="185"/>
      <c r="EW104" s="185"/>
      <c r="EX104" s="185"/>
      <c r="EY104" s="185"/>
      <c r="EZ104" s="185"/>
      <c r="FA104" s="185"/>
      <c r="FB104" s="185"/>
      <c r="FC104" s="185"/>
      <c r="FD104" s="185"/>
      <c r="FE104" s="185"/>
      <c r="FF104" s="185"/>
      <c r="FG104" s="185"/>
      <c r="FH104" s="185"/>
      <c r="FI104" s="185"/>
      <c r="FJ104" s="185"/>
      <c r="FK104" s="185"/>
      <c r="FL104" s="185"/>
      <c r="FM104" s="185"/>
      <c r="FN104" s="185"/>
      <c r="FO104" s="185"/>
      <c r="FP104" s="185"/>
      <c r="FQ104" s="185"/>
      <c r="FR104" s="185"/>
      <c r="FS104" s="185"/>
      <c r="FT104" s="185"/>
      <c r="FU104" s="185"/>
      <c r="FV104" s="185"/>
      <c r="FW104" s="185"/>
      <c r="FX104" s="185"/>
      <c r="FY104" s="185"/>
      <c r="FZ104" s="185"/>
      <c r="GA104" s="185"/>
      <c r="GB104" s="185"/>
      <c r="GC104" s="185"/>
      <c r="GD104" s="185"/>
      <c r="GE104" s="185"/>
      <c r="GF104" s="185"/>
      <c r="GG104" s="185"/>
      <c r="GH104" s="185"/>
      <c r="GI104" s="185"/>
      <c r="GJ104" s="185"/>
      <c r="GK104" s="185"/>
      <c r="GL104" s="185"/>
      <c r="GM104" s="185"/>
      <c r="GN104" s="185"/>
      <c r="GO104" s="185"/>
      <c r="GP104" s="185"/>
      <c r="GQ104" s="185"/>
      <c r="GR104" s="185"/>
      <c r="GS104" s="185"/>
      <c r="GT104" s="185"/>
      <c r="GU104" s="185"/>
      <c r="GV104" s="185"/>
      <c r="GW104" s="185"/>
      <c r="GX104" s="185"/>
      <c r="GY104" s="185"/>
      <c r="GZ104" s="185"/>
      <c r="HA104" s="185"/>
      <c r="HB104" s="185"/>
      <c r="HC104" s="185"/>
      <c r="HD104" s="185"/>
      <c r="HE104" s="185"/>
      <c r="HF104" s="185"/>
      <c r="HG104" s="185"/>
      <c r="HH104" s="185"/>
      <c r="HI104" s="185"/>
      <c r="HJ104" s="185"/>
      <c r="HK104" s="185"/>
      <c r="HL104" s="185"/>
      <c r="HM104" s="185"/>
      <c r="HN104" s="185"/>
      <c r="HO104" s="185"/>
      <c r="HP104" s="185"/>
      <c r="HQ104" s="185"/>
      <c r="HR104" s="185"/>
      <c r="HS104" s="185"/>
      <c r="HT104" s="185"/>
      <c r="HU104" s="185"/>
      <c r="HV104" s="185"/>
      <c r="HW104" s="185"/>
      <c r="HX104" s="185"/>
      <c r="HY104" s="185"/>
      <c r="HZ104" s="185"/>
      <c r="IA104" s="185"/>
      <c r="IB104" s="185"/>
      <c r="IC104" s="185"/>
      <c r="ID104" s="185"/>
      <c r="IE104" s="185"/>
      <c r="IF104" s="185"/>
      <c r="IG104" s="185"/>
      <c r="IH104" s="185"/>
      <c r="II104" s="185"/>
      <c r="IJ104" s="185"/>
      <c r="IK104" s="185"/>
      <c r="IL104" s="185"/>
      <c r="IM104" s="185"/>
      <c r="IN104" s="185"/>
      <c r="IO104" s="185"/>
      <c r="IP104" s="185"/>
      <c r="IQ104" s="185"/>
      <c r="IR104" s="185"/>
      <c r="IS104" s="185"/>
      <c r="IT104" s="185"/>
      <c r="IU104" s="185"/>
      <c r="IV104" s="185"/>
      <c r="IW104" s="185"/>
      <c r="IX104" s="185"/>
      <c r="IY104" s="185"/>
      <c r="IZ104" s="185"/>
      <c r="JA104" s="185"/>
      <c r="JB104" s="185"/>
      <c r="JC104" s="185"/>
      <c r="JD104" s="185"/>
      <c r="JE104" s="185"/>
      <c r="JF104" s="185"/>
      <c r="JG104" s="185"/>
      <c r="JH104" s="185"/>
      <c r="JI104" s="185"/>
      <c r="JJ104" s="185"/>
      <c r="JK104" s="185"/>
      <c r="JL104" s="185"/>
      <c r="JM104" s="185"/>
      <c r="JN104" s="185"/>
      <c r="JO104" s="185"/>
      <c r="JP104" s="185"/>
      <c r="JQ104" s="185"/>
      <c r="JR104" s="185"/>
      <c r="JS104" s="185"/>
      <c r="JT104" s="185"/>
      <c r="JU104" s="185"/>
      <c r="JV104" s="185"/>
      <c r="JW104" s="185"/>
      <c r="JX104" s="185"/>
      <c r="JY104" s="185"/>
      <c r="JZ104" s="185"/>
      <c r="KA104" s="185"/>
      <c r="KB104" s="185"/>
      <c r="KC104" s="185"/>
      <c r="KD104" s="185"/>
      <c r="KE104" s="185"/>
      <c r="KF104" s="185"/>
      <c r="KG104" s="185"/>
      <c r="KH104" s="185"/>
      <c r="KI104" s="185"/>
      <c r="KJ104" s="185"/>
      <c r="KK104" s="185"/>
      <c r="KL104" s="185"/>
      <c r="KM104" s="185"/>
      <c r="KN104" s="185"/>
      <c r="KO104" s="185"/>
      <c r="KP104" s="185"/>
      <c r="KQ104" s="185"/>
      <c r="KR104" s="185"/>
      <c r="KS104" s="185"/>
      <c r="KT104" s="185"/>
      <c r="KU104" s="185"/>
      <c r="KV104" s="185"/>
      <c r="KW104" s="185"/>
      <c r="KX104" s="185"/>
      <c r="KY104" s="185"/>
      <c r="KZ104" s="185"/>
      <c r="LA104" s="185"/>
      <c r="LB104" s="185"/>
      <c r="LC104" s="185"/>
      <c r="LD104" s="185"/>
      <c r="LE104" s="185"/>
      <c r="LF104" s="185"/>
      <c r="LG104" s="185"/>
      <c r="LH104" s="185"/>
      <c r="LI104" s="185"/>
      <c r="LJ104" s="185"/>
      <c r="LK104" s="185"/>
      <c r="LL104" s="185"/>
      <c r="LM104" s="185"/>
      <c r="LN104" s="185"/>
      <c r="LO104" s="185"/>
      <c r="LP104" s="185"/>
      <c r="LQ104" s="185"/>
      <c r="LR104" s="185"/>
      <c r="LS104" s="185"/>
      <c r="LT104" s="185"/>
      <c r="LU104" s="185"/>
      <c r="LV104" s="185"/>
      <c r="LW104" s="185"/>
      <c r="LX104" s="185"/>
      <c r="LY104" s="185"/>
      <c r="LZ104" s="185"/>
      <c r="MA104" s="185"/>
      <c r="MB104" s="185"/>
      <c r="MC104" s="185"/>
      <c r="MD104" s="185"/>
      <c r="ME104" s="185"/>
      <c r="MF104" s="185"/>
      <c r="MG104" s="185"/>
      <c r="MH104" s="185"/>
      <c r="MI104" s="185"/>
      <c r="MJ104" s="185"/>
      <c r="MK104" s="185"/>
      <c r="ML104" s="185"/>
      <c r="MM104" s="185"/>
      <c r="MN104" s="185"/>
      <c r="MO104" s="185"/>
      <c r="MP104" s="185"/>
      <c r="MQ104" s="185"/>
      <c r="MR104" s="185"/>
      <c r="MS104" s="185"/>
      <c r="MT104" s="185"/>
      <c r="MU104" s="185"/>
      <c r="MV104" s="185"/>
      <c r="MW104" s="185"/>
      <c r="MX104" s="185"/>
      <c r="MY104" s="185"/>
      <c r="MZ104" s="185"/>
      <c r="NA104" s="185"/>
      <c r="NB104" s="185"/>
      <c r="NC104" s="185"/>
      <c r="ND104" s="185"/>
      <c r="NE104" s="185"/>
      <c r="NF104" s="185"/>
      <c r="NG104" s="185"/>
      <c r="NH104" s="185"/>
      <c r="NI104" s="185"/>
      <c r="NJ104" s="185"/>
      <c r="NK104" s="185"/>
      <c r="NL104" s="185"/>
      <c r="NM104" s="185"/>
      <c r="NN104" s="185"/>
      <c r="NO104" s="185"/>
    </row>
    <row r="105" ht="19.5" customHeight="1">
      <c r="A105" s="185"/>
      <c r="B105" s="185"/>
      <c r="C105" s="249"/>
      <c r="D105" s="240" t="s">
        <v>317</v>
      </c>
      <c r="E105" s="271">
        <f t="shared" ref="E105:CJ105" si="37">E99-E101-E102-E103-E104</f>
        <v>271125.7617</v>
      </c>
      <c r="F105" s="271">
        <f t="shared" si="37"/>
        <v>321100.6428</v>
      </c>
      <c r="G105" s="271">
        <f t="shared" si="37"/>
        <v>294643.7426</v>
      </c>
      <c r="H105" s="271">
        <f t="shared" si="37"/>
        <v>272334.0967</v>
      </c>
      <c r="I105" s="271">
        <f t="shared" si="37"/>
        <v>179104.5738</v>
      </c>
      <c r="J105" s="271">
        <f t="shared" si="37"/>
        <v>109197.0114</v>
      </c>
      <c r="K105" s="271">
        <f t="shared" si="37"/>
        <v>110032.7411</v>
      </c>
      <c r="L105" s="271">
        <f t="shared" si="37"/>
        <v>91096.25602</v>
      </c>
      <c r="M105" s="271">
        <f t="shared" si="37"/>
        <v>69026.56427</v>
      </c>
      <c r="N105" s="271">
        <f t="shared" si="37"/>
        <v>158114.6816</v>
      </c>
      <c r="O105" s="271">
        <f t="shared" si="37"/>
        <v>192387.5545</v>
      </c>
      <c r="P105" s="271">
        <f t="shared" si="37"/>
        <v>319763.544</v>
      </c>
      <c r="Q105" s="272">
        <f t="shared" si="37"/>
        <v>425465.5907</v>
      </c>
      <c r="R105" s="271">
        <f t="shared" si="37"/>
        <v>494594.1549</v>
      </c>
      <c r="S105" s="271">
        <f t="shared" si="37"/>
        <v>457997.219</v>
      </c>
      <c r="T105" s="271">
        <f t="shared" si="37"/>
        <v>427137.0396</v>
      </c>
      <c r="U105" s="271">
        <f t="shared" si="37"/>
        <v>298175.7912</v>
      </c>
      <c r="V105" s="271">
        <f t="shared" si="37"/>
        <v>201475.0225</v>
      </c>
      <c r="W105" s="271">
        <f t="shared" si="37"/>
        <v>202631.0592</v>
      </c>
      <c r="X105" s="271">
        <f t="shared" si="37"/>
        <v>176436.8593</v>
      </c>
      <c r="Y105" s="271">
        <f t="shared" si="37"/>
        <v>145908.6005</v>
      </c>
      <c r="Z105" s="271">
        <f t="shared" si="37"/>
        <v>269141.1826</v>
      </c>
      <c r="AA105" s="271">
        <f t="shared" si="37"/>
        <v>316549.6895</v>
      </c>
      <c r="AB105" s="271">
        <f t="shared" si="37"/>
        <v>492744.5913</v>
      </c>
      <c r="AC105" s="272">
        <f t="shared" si="37"/>
        <v>453626.3593</v>
      </c>
      <c r="AD105" s="271">
        <f t="shared" si="37"/>
        <v>526687.95</v>
      </c>
      <c r="AE105" s="271">
        <f t="shared" si="37"/>
        <v>488008.8542</v>
      </c>
      <c r="AF105" s="271">
        <f t="shared" si="37"/>
        <v>455392.9043</v>
      </c>
      <c r="AG105" s="271">
        <f t="shared" si="37"/>
        <v>319094.4862</v>
      </c>
      <c r="AH105" s="271">
        <f t="shared" si="37"/>
        <v>216891.9877</v>
      </c>
      <c r="AI105" s="271">
        <f t="shared" si="37"/>
        <v>218113.7964</v>
      </c>
      <c r="AJ105" s="271">
        <f t="shared" si="37"/>
        <v>190429.2939</v>
      </c>
      <c r="AK105" s="271">
        <f t="shared" si="37"/>
        <v>158164.1489</v>
      </c>
      <c r="AL105" s="271">
        <f t="shared" si="37"/>
        <v>288407.9717</v>
      </c>
      <c r="AM105" s="271">
        <f t="shared" si="37"/>
        <v>338513.7559</v>
      </c>
      <c r="AN105" s="271">
        <f t="shared" si="37"/>
        <v>524733.1566</v>
      </c>
      <c r="AO105" s="272">
        <f t="shared" si="37"/>
        <v>478965.5691</v>
      </c>
      <c r="AP105" s="271">
        <f t="shared" si="37"/>
        <v>555635.4601</v>
      </c>
      <c r="AQ105" s="271">
        <f t="shared" si="37"/>
        <v>515046.1159</v>
      </c>
      <c r="AR105" s="271">
        <f t="shared" si="37"/>
        <v>480819.3587</v>
      </c>
      <c r="AS105" s="271">
        <f t="shared" si="37"/>
        <v>337789.5567</v>
      </c>
      <c r="AT105" s="271">
        <f t="shared" si="37"/>
        <v>230539.5729</v>
      </c>
      <c r="AU105" s="271">
        <f t="shared" si="37"/>
        <v>231821.7232</v>
      </c>
      <c r="AV105" s="271">
        <f t="shared" si="37"/>
        <v>202769.9633</v>
      </c>
      <c r="AW105" s="271">
        <f t="shared" si="37"/>
        <v>168911.3363</v>
      </c>
      <c r="AX105" s="271">
        <f t="shared" si="37"/>
        <v>305587.5241</v>
      </c>
      <c r="AY105" s="271">
        <f t="shared" si="37"/>
        <v>358167.8878</v>
      </c>
      <c r="AZ105" s="271">
        <f t="shared" si="37"/>
        <v>553584.1251</v>
      </c>
      <c r="BA105" s="272">
        <f t="shared" si="37"/>
        <v>528464.6835</v>
      </c>
      <c r="BB105" s="271">
        <f t="shared" si="37"/>
        <v>611676.6498</v>
      </c>
      <c r="BC105" s="271">
        <f t="shared" si="37"/>
        <v>567623.905</v>
      </c>
      <c r="BD105" s="271">
        <f t="shared" si="37"/>
        <v>530476.6529</v>
      </c>
      <c r="BE105" s="271">
        <f t="shared" si="37"/>
        <v>375242.4285</v>
      </c>
      <c r="BF105" s="271">
        <f t="shared" si="37"/>
        <v>258841.0364</v>
      </c>
      <c r="BG105" s="271">
        <f t="shared" si="37"/>
        <v>260232.5898</v>
      </c>
      <c r="BH105" s="271">
        <f t="shared" si="37"/>
        <v>228701.9063</v>
      </c>
      <c r="BI105" s="271">
        <f t="shared" si="37"/>
        <v>191954.1962</v>
      </c>
      <c r="BJ105" s="271">
        <f t="shared" si="37"/>
        <v>340292.6663</v>
      </c>
      <c r="BK105" s="271">
        <f t="shared" si="37"/>
        <v>397359.5984</v>
      </c>
      <c r="BL105" s="271">
        <f t="shared" si="37"/>
        <v>609450.2789</v>
      </c>
      <c r="BM105" s="272">
        <f t="shared" si="37"/>
        <v>540710.1514</v>
      </c>
      <c r="BN105" s="271">
        <f t="shared" si="37"/>
        <v>625982.7523</v>
      </c>
      <c r="BO105" s="271">
        <f t="shared" si="37"/>
        <v>580839.0993</v>
      </c>
      <c r="BP105" s="271">
        <f t="shared" si="37"/>
        <v>542771.9446</v>
      </c>
      <c r="BQ105" s="271">
        <f t="shared" si="37"/>
        <v>383693.5494</v>
      </c>
      <c r="BR105" s="271">
        <f t="shared" si="37"/>
        <v>264409.6304</v>
      </c>
      <c r="BS105" s="271">
        <f t="shared" si="37"/>
        <v>265835.6438</v>
      </c>
      <c r="BT105" s="271">
        <f t="shared" si="37"/>
        <v>233524.1445</v>
      </c>
      <c r="BU105" s="271">
        <f t="shared" si="37"/>
        <v>195866.4258</v>
      </c>
      <c r="BV105" s="271">
        <f t="shared" si="37"/>
        <v>347878.3025</v>
      </c>
      <c r="BW105" s="271">
        <f t="shared" si="37"/>
        <v>406358.4218</v>
      </c>
      <c r="BX105" s="271">
        <f t="shared" si="37"/>
        <v>623701.2482</v>
      </c>
      <c r="BY105" s="272">
        <f t="shared" si="37"/>
        <v>561895.8243</v>
      </c>
      <c r="BZ105" s="271">
        <f t="shared" si="37"/>
        <v>649726.6031</v>
      </c>
      <c r="CA105" s="271">
        <f t="shared" si="37"/>
        <v>603228.6406</v>
      </c>
      <c r="CB105" s="271">
        <f t="shared" si="37"/>
        <v>564019.4712</v>
      </c>
      <c r="CC105" s="271">
        <f t="shared" si="37"/>
        <v>400168.7242</v>
      </c>
      <c r="CD105" s="271">
        <f t="shared" si="37"/>
        <v>277306.2877</v>
      </c>
      <c r="CE105" s="271">
        <f t="shared" si="37"/>
        <v>278775.0814</v>
      </c>
      <c r="CF105" s="271">
        <f t="shared" si="37"/>
        <v>245494.2372</v>
      </c>
      <c r="CG105" s="271">
        <f t="shared" si="37"/>
        <v>206706.7869</v>
      </c>
      <c r="CH105" s="271">
        <f t="shared" si="37"/>
        <v>363279.0199</v>
      </c>
      <c r="CI105" s="271">
        <f t="shared" si="37"/>
        <v>423513.5428</v>
      </c>
      <c r="CJ105" s="271">
        <f t="shared" si="37"/>
        <v>647376.654</v>
      </c>
      <c r="CK105" s="185"/>
      <c r="CL105" s="185"/>
      <c r="CM105" s="185"/>
      <c r="CN105" s="185"/>
      <c r="CO105" s="185"/>
      <c r="CP105" s="185"/>
      <c r="CQ105" s="185"/>
      <c r="CR105" s="185"/>
      <c r="CS105" s="185"/>
      <c r="CT105" s="185"/>
      <c r="CU105" s="185"/>
      <c r="CV105" s="185"/>
      <c r="CW105" s="185"/>
      <c r="CX105" s="185"/>
      <c r="CY105" s="185"/>
      <c r="CZ105" s="185"/>
      <c r="DA105" s="185"/>
      <c r="DB105" s="185"/>
      <c r="DC105" s="185"/>
      <c r="DD105" s="185"/>
      <c r="DE105" s="185"/>
      <c r="DF105" s="185"/>
      <c r="DG105" s="185"/>
      <c r="DH105" s="185"/>
      <c r="DI105" s="185"/>
      <c r="DJ105" s="185"/>
      <c r="DK105" s="185"/>
      <c r="DL105" s="185"/>
      <c r="DM105" s="185"/>
      <c r="DN105" s="185"/>
      <c r="DO105" s="185"/>
      <c r="DP105" s="185"/>
      <c r="DQ105" s="185"/>
      <c r="DR105" s="185"/>
      <c r="DS105" s="185"/>
      <c r="DT105" s="185"/>
      <c r="DU105" s="185"/>
      <c r="DV105" s="185"/>
      <c r="DW105" s="185"/>
      <c r="DX105" s="185"/>
      <c r="DY105" s="185"/>
      <c r="DZ105" s="185"/>
      <c r="EA105" s="185"/>
      <c r="EB105" s="185"/>
      <c r="EC105" s="185"/>
      <c r="ED105" s="185"/>
      <c r="EE105" s="185"/>
      <c r="EF105" s="185"/>
      <c r="EG105" s="185"/>
      <c r="EH105" s="185"/>
      <c r="EI105" s="185"/>
      <c r="EJ105" s="185"/>
      <c r="EK105" s="185"/>
      <c r="EL105" s="185"/>
      <c r="EM105" s="185"/>
      <c r="EN105" s="185"/>
      <c r="EO105" s="185"/>
      <c r="EP105" s="185"/>
      <c r="EQ105" s="185"/>
      <c r="ER105" s="185"/>
      <c r="ES105" s="185"/>
      <c r="ET105" s="185"/>
      <c r="EU105" s="185"/>
      <c r="EV105" s="185"/>
      <c r="EW105" s="185"/>
      <c r="EX105" s="185"/>
      <c r="EY105" s="185"/>
      <c r="EZ105" s="185"/>
      <c r="FA105" s="185"/>
      <c r="FB105" s="185"/>
      <c r="FC105" s="185"/>
      <c r="FD105" s="185"/>
      <c r="FE105" s="185"/>
      <c r="FF105" s="185"/>
      <c r="FG105" s="185"/>
      <c r="FH105" s="185"/>
      <c r="FI105" s="185"/>
      <c r="FJ105" s="185"/>
      <c r="FK105" s="185"/>
      <c r="FL105" s="185"/>
      <c r="FM105" s="185"/>
      <c r="FN105" s="185"/>
      <c r="FO105" s="185"/>
      <c r="FP105" s="185"/>
      <c r="FQ105" s="185"/>
      <c r="FR105" s="185"/>
      <c r="FS105" s="185"/>
      <c r="FT105" s="185"/>
      <c r="FU105" s="185"/>
      <c r="FV105" s="185"/>
      <c r="FW105" s="185"/>
      <c r="FX105" s="185"/>
      <c r="FY105" s="185"/>
      <c r="FZ105" s="185"/>
      <c r="GA105" s="185"/>
      <c r="GB105" s="185"/>
      <c r="GC105" s="185"/>
      <c r="GD105" s="185"/>
      <c r="GE105" s="185"/>
      <c r="GF105" s="185"/>
      <c r="GG105" s="185"/>
      <c r="GH105" s="185"/>
      <c r="GI105" s="185"/>
      <c r="GJ105" s="185"/>
      <c r="GK105" s="185"/>
      <c r="GL105" s="185"/>
      <c r="GM105" s="185"/>
      <c r="GN105" s="185"/>
      <c r="GO105" s="185"/>
      <c r="GP105" s="185"/>
      <c r="GQ105" s="185"/>
      <c r="GR105" s="185"/>
      <c r="GS105" s="185"/>
      <c r="GT105" s="185"/>
      <c r="GU105" s="185"/>
      <c r="GV105" s="185"/>
      <c r="GW105" s="185"/>
      <c r="GX105" s="185"/>
      <c r="GY105" s="185"/>
      <c r="GZ105" s="185"/>
      <c r="HA105" s="185"/>
      <c r="HB105" s="185"/>
      <c r="HC105" s="185"/>
      <c r="HD105" s="185"/>
      <c r="HE105" s="185"/>
      <c r="HF105" s="185"/>
      <c r="HG105" s="185"/>
      <c r="HH105" s="185"/>
      <c r="HI105" s="185"/>
      <c r="HJ105" s="185"/>
      <c r="HK105" s="185"/>
      <c r="HL105" s="185"/>
      <c r="HM105" s="185"/>
      <c r="HN105" s="185"/>
      <c r="HO105" s="185"/>
      <c r="HP105" s="185"/>
      <c r="HQ105" s="185"/>
      <c r="HR105" s="185"/>
      <c r="HS105" s="185"/>
      <c r="HT105" s="185"/>
      <c r="HU105" s="185"/>
      <c r="HV105" s="185"/>
      <c r="HW105" s="185"/>
      <c r="HX105" s="185"/>
      <c r="HY105" s="185"/>
      <c r="HZ105" s="185"/>
      <c r="IA105" s="185"/>
      <c r="IB105" s="185"/>
      <c r="IC105" s="185"/>
      <c r="ID105" s="185"/>
      <c r="IE105" s="185"/>
      <c r="IF105" s="185"/>
      <c r="IG105" s="185"/>
      <c r="IH105" s="185"/>
      <c r="II105" s="185"/>
      <c r="IJ105" s="185"/>
      <c r="IK105" s="185"/>
      <c r="IL105" s="185"/>
      <c r="IM105" s="185"/>
      <c r="IN105" s="185"/>
      <c r="IO105" s="185"/>
      <c r="IP105" s="185"/>
      <c r="IQ105" s="185"/>
      <c r="IR105" s="185"/>
      <c r="IS105" s="185"/>
      <c r="IT105" s="185"/>
      <c r="IU105" s="185"/>
      <c r="IV105" s="185"/>
      <c r="IW105" s="185"/>
      <c r="IX105" s="185"/>
      <c r="IY105" s="185"/>
      <c r="IZ105" s="185"/>
      <c r="JA105" s="185"/>
      <c r="JB105" s="185"/>
      <c r="JC105" s="185"/>
      <c r="JD105" s="185"/>
      <c r="JE105" s="185"/>
      <c r="JF105" s="185"/>
      <c r="JG105" s="185"/>
      <c r="JH105" s="185"/>
      <c r="JI105" s="185"/>
      <c r="JJ105" s="185"/>
      <c r="JK105" s="185"/>
      <c r="JL105" s="185"/>
      <c r="JM105" s="185"/>
      <c r="JN105" s="185"/>
      <c r="JO105" s="185"/>
      <c r="JP105" s="185"/>
      <c r="JQ105" s="185"/>
      <c r="JR105" s="185"/>
      <c r="JS105" s="185"/>
      <c r="JT105" s="185"/>
      <c r="JU105" s="185"/>
      <c r="JV105" s="185"/>
      <c r="JW105" s="185"/>
      <c r="JX105" s="185"/>
      <c r="JY105" s="185"/>
      <c r="JZ105" s="185"/>
      <c r="KA105" s="185"/>
      <c r="KB105" s="185"/>
      <c r="KC105" s="185"/>
      <c r="KD105" s="185"/>
      <c r="KE105" s="185"/>
      <c r="KF105" s="185"/>
      <c r="KG105" s="185"/>
      <c r="KH105" s="185"/>
      <c r="KI105" s="185"/>
      <c r="KJ105" s="185"/>
      <c r="KK105" s="185"/>
      <c r="KL105" s="185"/>
      <c r="KM105" s="185"/>
      <c r="KN105" s="185"/>
      <c r="KO105" s="185"/>
      <c r="KP105" s="185"/>
      <c r="KQ105" s="185"/>
      <c r="KR105" s="185"/>
      <c r="KS105" s="185"/>
      <c r="KT105" s="185"/>
      <c r="KU105" s="185"/>
      <c r="KV105" s="185"/>
      <c r="KW105" s="185"/>
      <c r="KX105" s="185"/>
      <c r="KY105" s="185"/>
      <c r="KZ105" s="185"/>
      <c r="LA105" s="185"/>
      <c r="LB105" s="185"/>
      <c r="LC105" s="185"/>
      <c r="LD105" s="185"/>
      <c r="LE105" s="185"/>
      <c r="LF105" s="185"/>
      <c r="LG105" s="185"/>
      <c r="LH105" s="185"/>
      <c r="LI105" s="185"/>
      <c r="LJ105" s="185"/>
      <c r="LK105" s="185"/>
      <c r="LL105" s="185"/>
      <c r="LM105" s="185"/>
      <c r="LN105" s="185"/>
      <c r="LO105" s="185"/>
      <c r="LP105" s="185"/>
      <c r="LQ105" s="185"/>
      <c r="LR105" s="185"/>
      <c r="LS105" s="185"/>
      <c r="LT105" s="185"/>
      <c r="LU105" s="185"/>
      <c r="LV105" s="185"/>
      <c r="LW105" s="185"/>
      <c r="LX105" s="185"/>
      <c r="LY105" s="185"/>
      <c r="LZ105" s="185"/>
      <c r="MA105" s="185"/>
      <c r="MB105" s="185"/>
      <c r="MC105" s="185"/>
      <c r="MD105" s="185"/>
      <c r="ME105" s="185"/>
      <c r="MF105" s="185"/>
      <c r="MG105" s="185"/>
      <c r="MH105" s="185"/>
      <c r="MI105" s="185"/>
      <c r="MJ105" s="185"/>
      <c r="MK105" s="185"/>
      <c r="ML105" s="185"/>
      <c r="MM105" s="185"/>
      <c r="MN105" s="185"/>
      <c r="MO105" s="185"/>
      <c r="MP105" s="185"/>
      <c r="MQ105" s="185"/>
      <c r="MR105" s="185"/>
      <c r="MS105" s="185"/>
      <c r="MT105" s="185"/>
      <c r="MU105" s="185"/>
      <c r="MV105" s="185"/>
      <c r="MW105" s="185"/>
      <c r="MX105" s="185"/>
      <c r="MY105" s="185"/>
      <c r="MZ105" s="185"/>
      <c r="NA105" s="185"/>
      <c r="NB105" s="185"/>
      <c r="NC105" s="185"/>
      <c r="ND105" s="185"/>
      <c r="NE105" s="185"/>
      <c r="NF105" s="185"/>
      <c r="NG105" s="185"/>
      <c r="NH105" s="185"/>
      <c r="NI105" s="185"/>
      <c r="NJ105" s="185"/>
      <c r="NK105" s="185"/>
      <c r="NL105" s="185"/>
      <c r="NM105" s="185"/>
      <c r="NN105" s="185"/>
      <c r="NO105" s="185"/>
    </row>
    <row r="106" ht="19.5" customHeight="1">
      <c r="A106" s="185"/>
      <c r="B106" s="185"/>
      <c r="C106" s="275" t="s">
        <v>318</v>
      </c>
      <c r="D106" s="268" t="s">
        <v>319</v>
      </c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70"/>
      <c r="R106" s="269"/>
      <c r="S106" s="269"/>
      <c r="T106" s="269"/>
      <c r="U106" s="269"/>
      <c r="V106" s="269"/>
      <c r="W106" s="269"/>
      <c r="X106" s="269"/>
      <c r="Y106" s="269"/>
      <c r="Z106" s="269"/>
      <c r="AA106" s="269"/>
      <c r="AB106" s="269"/>
      <c r="AC106" s="270"/>
      <c r="AD106" s="269"/>
      <c r="AE106" s="269"/>
      <c r="AF106" s="269"/>
      <c r="AG106" s="269"/>
      <c r="AH106" s="269"/>
      <c r="AI106" s="269"/>
      <c r="AJ106" s="269"/>
      <c r="AK106" s="269"/>
      <c r="AL106" s="269"/>
      <c r="AM106" s="269"/>
      <c r="AN106" s="269"/>
      <c r="AO106" s="270"/>
      <c r="AP106" s="269"/>
      <c r="AQ106" s="269"/>
      <c r="AR106" s="269"/>
      <c r="AS106" s="269"/>
      <c r="AT106" s="269"/>
      <c r="AU106" s="269"/>
      <c r="AV106" s="269"/>
      <c r="AW106" s="269"/>
      <c r="AX106" s="269"/>
      <c r="AY106" s="269"/>
      <c r="AZ106" s="269"/>
      <c r="BA106" s="270"/>
      <c r="BB106" s="269"/>
      <c r="BC106" s="269"/>
      <c r="BD106" s="269"/>
      <c r="BE106" s="269"/>
      <c r="BF106" s="269"/>
      <c r="BG106" s="269"/>
      <c r="BH106" s="269"/>
      <c r="BI106" s="269"/>
      <c r="BJ106" s="269"/>
      <c r="BK106" s="269"/>
      <c r="BL106" s="269"/>
      <c r="BM106" s="270"/>
      <c r="BN106" s="269"/>
      <c r="BO106" s="269"/>
      <c r="BP106" s="269"/>
      <c r="BQ106" s="269"/>
      <c r="BR106" s="269"/>
      <c r="BS106" s="269"/>
      <c r="BT106" s="269"/>
      <c r="BU106" s="269"/>
      <c r="BV106" s="269"/>
      <c r="BW106" s="269"/>
      <c r="BX106" s="269"/>
      <c r="BY106" s="270"/>
      <c r="BZ106" s="269"/>
      <c r="CA106" s="269"/>
      <c r="CB106" s="269"/>
      <c r="CC106" s="269"/>
      <c r="CD106" s="269"/>
      <c r="CE106" s="269"/>
      <c r="CF106" s="269"/>
      <c r="CG106" s="269"/>
      <c r="CH106" s="269"/>
      <c r="CI106" s="269"/>
      <c r="CJ106" s="269"/>
      <c r="CK106" s="185"/>
      <c r="CL106" s="185"/>
      <c r="CM106" s="185"/>
      <c r="CN106" s="185"/>
      <c r="CO106" s="185"/>
      <c r="CP106" s="185"/>
      <c r="CQ106" s="185"/>
      <c r="CR106" s="185"/>
      <c r="CS106" s="185"/>
      <c r="CT106" s="185"/>
      <c r="CU106" s="185"/>
      <c r="CV106" s="185"/>
      <c r="CW106" s="185"/>
      <c r="CX106" s="185"/>
      <c r="CY106" s="185"/>
      <c r="CZ106" s="185"/>
      <c r="DA106" s="185"/>
      <c r="DB106" s="185"/>
      <c r="DC106" s="185"/>
      <c r="DD106" s="185"/>
      <c r="DE106" s="185"/>
      <c r="DF106" s="185"/>
      <c r="DG106" s="185"/>
      <c r="DH106" s="185"/>
      <c r="DI106" s="185"/>
      <c r="DJ106" s="185"/>
      <c r="DK106" s="185"/>
      <c r="DL106" s="185"/>
      <c r="DM106" s="185"/>
      <c r="DN106" s="185"/>
      <c r="DO106" s="185"/>
      <c r="DP106" s="185"/>
      <c r="DQ106" s="185"/>
      <c r="DR106" s="185"/>
      <c r="DS106" s="185"/>
      <c r="DT106" s="185"/>
      <c r="DU106" s="185"/>
      <c r="DV106" s="185"/>
      <c r="DW106" s="185"/>
      <c r="DX106" s="185"/>
      <c r="DY106" s="185"/>
      <c r="DZ106" s="185"/>
      <c r="EA106" s="185"/>
      <c r="EB106" s="185"/>
      <c r="EC106" s="185"/>
      <c r="ED106" s="185"/>
      <c r="EE106" s="185"/>
      <c r="EF106" s="185"/>
      <c r="EG106" s="185"/>
      <c r="EH106" s="185"/>
      <c r="EI106" s="185"/>
      <c r="EJ106" s="185"/>
      <c r="EK106" s="185"/>
      <c r="EL106" s="185"/>
      <c r="EM106" s="185"/>
      <c r="EN106" s="185"/>
      <c r="EO106" s="185"/>
      <c r="EP106" s="185"/>
      <c r="EQ106" s="185"/>
      <c r="ER106" s="185"/>
      <c r="ES106" s="185"/>
      <c r="ET106" s="185"/>
      <c r="EU106" s="185"/>
      <c r="EV106" s="185"/>
      <c r="EW106" s="185"/>
      <c r="EX106" s="185"/>
      <c r="EY106" s="185"/>
      <c r="EZ106" s="185"/>
      <c r="FA106" s="185"/>
      <c r="FB106" s="185"/>
      <c r="FC106" s="185"/>
      <c r="FD106" s="185"/>
      <c r="FE106" s="185"/>
      <c r="FF106" s="185"/>
      <c r="FG106" s="185"/>
      <c r="FH106" s="185"/>
      <c r="FI106" s="185"/>
      <c r="FJ106" s="185"/>
      <c r="FK106" s="185"/>
      <c r="FL106" s="185"/>
      <c r="FM106" s="185"/>
      <c r="FN106" s="185"/>
      <c r="FO106" s="185"/>
      <c r="FP106" s="185"/>
      <c r="FQ106" s="185"/>
      <c r="FR106" s="185"/>
      <c r="FS106" s="185"/>
      <c r="FT106" s="185"/>
      <c r="FU106" s="185"/>
      <c r="FV106" s="185"/>
      <c r="FW106" s="185"/>
      <c r="FX106" s="185"/>
      <c r="FY106" s="185"/>
      <c r="FZ106" s="185"/>
      <c r="GA106" s="185"/>
      <c r="GB106" s="185"/>
      <c r="GC106" s="185"/>
      <c r="GD106" s="185"/>
      <c r="GE106" s="185"/>
      <c r="GF106" s="185"/>
      <c r="GG106" s="185"/>
      <c r="GH106" s="185"/>
      <c r="GI106" s="185"/>
      <c r="GJ106" s="185"/>
      <c r="GK106" s="185"/>
      <c r="GL106" s="185"/>
      <c r="GM106" s="185"/>
      <c r="GN106" s="185"/>
      <c r="GO106" s="185"/>
      <c r="GP106" s="185"/>
      <c r="GQ106" s="185"/>
      <c r="GR106" s="185"/>
      <c r="GS106" s="185"/>
      <c r="GT106" s="185"/>
      <c r="GU106" s="185"/>
      <c r="GV106" s="185"/>
      <c r="GW106" s="185"/>
      <c r="GX106" s="185"/>
      <c r="GY106" s="185"/>
      <c r="GZ106" s="185"/>
      <c r="HA106" s="185"/>
      <c r="HB106" s="185"/>
      <c r="HC106" s="185"/>
      <c r="HD106" s="185"/>
      <c r="HE106" s="185"/>
      <c r="HF106" s="185"/>
      <c r="HG106" s="185"/>
      <c r="HH106" s="185"/>
      <c r="HI106" s="185"/>
      <c r="HJ106" s="185"/>
      <c r="HK106" s="185"/>
      <c r="HL106" s="185"/>
      <c r="HM106" s="185"/>
      <c r="HN106" s="185"/>
      <c r="HO106" s="185"/>
      <c r="HP106" s="185"/>
      <c r="HQ106" s="185"/>
      <c r="HR106" s="185"/>
      <c r="HS106" s="185"/>
      <c r="HT106" s="185"/>
      <c r="HU106" s="185"/>
      <c r="HV106" s="185"/>
      <c r="HW106" s="185"/>
      <c r="HX106" s="185"/>
      <c r="HY106" s="185"/>
      <c r="HZ106" s="185"/>
      <c r="IA106" s="185"/>
      <c r="IB106" s="185"/>
      <c r="IC106" s="185"/>
      <c r="ID106" s="185"/>
      <c r="IE106" s="185"/>
      <c r="IF106" s="185"/>
      <c r="IG106" s="185"/>
      <c r="IH106" s="185"/>
      <c r="II106" s="185"/>
      <c r="IJ106" s="185"/>
      <c r="IK106" s="185"/>
      <c r="IL106" s="185"/>
      <c r="IM106" s="185"/>
      <c r="IN106" s="185"/>
      <c r="IO106" s="185"/>
      <c r="IP106" s="185"/>
      <c r="IQ106" s="185"/>
      <c r="IR106" s="185"/>
      <c r="IS106" s="185"/>
      <c r="IT106" s="185"/>
      <c r="IU106" s="185"/>
      <c r="IV106" s="185"/>
      <c r="IW106" s="185"/>
      <c r="IX106" s="185"/>
      <c r="IY106" s="185"/>
      <c r="IZ106" s="185"/>
      <c r="JA106" s="185"/>
      <c r="JB106" s="185"/>
      <c r="JC106" s="185"/>
      <c r="JD106" s="185"/>
      <c r="JE106" s="185"/>
      <c r="JF106" s="185"/>
      <c r="JG106" s="185"/>
      <c r="JH106" s="185"/>
      <c r="JI106" s="185"/>
      <c r="JJ106" s="185"/>
      <c r="JK106" s="185"/>
      <c r="JL106" s="185"/>
      <c r="JM106" s="185"/>
      <c r="JN106" s="185"/>
      <c r="JO106" s="185"/>
      <c r="JP106" s="185"/>
      <c r="JQ106" s="185"/>
      <c r="JR106" s="185"/>
      <c r="JS106" s="185"/>
      <c r="JT106" s="185"/>
      <c r="JU106" s="185"/>
      <c r="JV106" s="185"/>
      <c r="JW106" s="185"/>
      <c r="JX106" s="185"/>
      <c r="JY106" s="185"/>
      <c r="JZ106" s="185"/>
      <c r="KA106" s="185"/>
      <c r="KB106" s="185"/>
      <c r="KC106" s="185"/>
      <c r="KD106" s="185"/>
      <c r="KE106" s="185"/>
      <c r="KF106" s="185"/>
      <c r="KG106" s="185"/>
      <c r="KH106" s="185"/>
      <c r="KI106" s="185"/>
      <c r="KJ106" s="185"/>
      <c r="KK106" s="185"/>
      <c r="KL106" s="185"/>
      <c r="KM106" s="185"/>
      <c r="KN106" s="185"/>
      <c r="KO106" s="185"/>
      <c r="KP106" s="185"/>
      <c r="KQ106" s="185"/>
      <c r="KR106" s="185"/>
      <c r="KS106" s="185"/>
      <c r="KT106" s="185"/>
      <c r="KU106" s="185"/>
      <c r="KV106" s="185"/>
      <c r="KW106" s="185"/>
      <c r="KX106" s="185"/>
      <c r="KY106" s="185"/>
      <c r="KZ106" s="185"/>
      <c r="LA106" s="185"/>
      <c r="LB106" s="185"/>
      <c r="LC106" s="185"/>
      <c r="LD106" s="185"/>
      <c r="LE106" s="185"/>
      <c r="LF106" s="185"/>
      <c r="LG106" s="185"/>
      <c r="LH106" s="185"/>
      <c r="LI106" s="185"/>
      <c r="LJ106" s="185"/>
      <c r="LK106" s="185"/>
      <c r="LL106" s="185"/>
      <c r="LM106" s="185"/>
      <c r="LN106" s="185"/>
      <c r="LO106" s="185"/>
      <c r="LP106" s="185"/>
      <c r="LQ106" s="185"/>
      <c r="LR106" s="185"/>
      <c r="LS106" s="185"/>
      <c r="LT106" s="185"/>
      <c r="LU106" s="185"/>
      <c r="LV106" s="185"/>
      <c r="LW106" s="185"/>
      <c r="LX106" s="185"/>
      <c r="LY106" s="185"/>
      <c r="LZ106" s="185"/>
      <c r="MA106" s="185"/>
      <c r="MB106" s="185"/>
      <c r="MC106" s="185"/>
      <c r="MD106" s="185"/>
      <c r="ME106" s="185"/>
      <c r="MF106" s="185"/>
      <c r="MG106" s="185"/>
      <c r="MH106" s="185"/>
      <c r="MI106" s="185"/>
      <c r="MJ106" s="185"/>
      <c r="MK106" s="185"/>
      <c r="ML106" s="185"/>
      <c r="MM106" s="185"/>
      <c r="MN106" s="185"/>
      <c r="MO106" s="185"/>
      <c r="MP106" s="185"/>
      <c r="MQ106" s="185"/>
      <c r="MR106" s="185"/>
      <c r="MS106" s="185"/>
      <c r="MT106" s="185"/>
      <c r="MU106" s="185"/>
      <c r="MV106" s="185"/>
      <c r="MW106" s="185"/>
      <c r="MX106" s="185"/>
      <c r="MY106" s="185"/>
      <c r="MZ106" s="185"/>
      <c r="NA106" s="185"/>
      <c r="NB106" s="185"/>
      <c r="NC106" s="185"/>
      <c r="ND106" s="185"/>
      <c r="NE106" s="185"/>
      <c r="NF106" s="185"/>
      <c r="NG106" s="185"/>
      <c r="NH106" s="185"/>
      <c r="NI106" s="185"/>
      <c r="NJ106" s="185"/>
      <c r="NK106" s="185"/>
      <c r="NL106" s="185"/>
      <c r="NM106" s="185"/>
      <c r="NN106" s="185"/>
      <c r="NO106" s="185"/>
    </row>
    <row r="107" ht="19.5" customHeight="1">
      <c r="A107" s="185"/>
      <c r="B107" s="185"/>
      <c r="C107" s="249"/>
      <c r="D107" s="240" t="s">
        <v>320</v>
      </c>
      <c r="E107" s="271">
        <f t="shared" ref="E107:CJ107" si="38">E105+E106</f>
        <v>271125.7617</v>
      </c>
      <c r="F107" s="271">
        <f t="shared" si="38"/>
        <v>321100.6428</v>
      </c>
      <c r="G107" s="271">
        <f t="shared" si="38"/>
        <v>294643.7426</v>
      </c>
      <c r="H107" s="271">
        <f t="shared" si="38"/>
        <v>272334.0967</v>
      </c>
      <c r="I107" s="271">
        <f t="shared" si="38"/>
        <v>179104.5738</v>
      </c>
      <c r="J107" s="271">
        <f t="shared" si="38"/>
        <v>109197.0114</v>
      </c>
      <c r="K107" s="271">
        <f t="shared" si="38"/>
        <v>110032.7411</v>
      </c>
      <c r="L107" s="271">
        <f t="shared" si="38"/>
        <v>91096.25602</v>
      </c>
      <c r="M107" s="271">
        <f t="shared" si="38"/>
        <v>69026.56427</v>
      </c>
      <c r="N107" s="271">
        <f t="shared" si="38"/>
        <v>158114.6816</v>
      </c>
      <c r="O107" s="271">
        <f t="shared" si="38"/>
        <v>192387.5545</v>
      </c>
      <c r="P107" s="271">
        <f t="shared" si="38"/>
        <v>319763.544</v>
      </c>
      <c r="Q107" s="272">
        <f t="shared" si="38"/>
        <v>425465.5907</v>
      </c>
      <c r="R107" s="271">
        <f t="shared" si="38"/>
        <v>494594.1549</v>
      </c>
      <c r="S107" s="271">
        <f t="shared" si="38"/>
        <v>457997.219</v>
      </c>
      <c r="T107" s="271">
        <f t="shared" si="38"/>
        <v>427137.0396</v>
      </c>
      <c r="U107" s="271">
        <f t="shared" si="38"/>
        <v>298175.7912</v>
      </c>
      <c r="V107" s="271">
        <f t="shared" si="38"/>
        <v>201475.0225</v>
      </c>
      <c r="W107" s="271">
        <f t="shared" si="38"/>
        <v>202631.0592</v>
      </c>
      <c r="X107" s="271">
        <f t="shared" si="38"/>
        <v>176436.8593</v>
      </c>
      <c r="Y107" s="271">
        <f t="shared" si="38"/>
        <v>145908.6005</v>
      </c>
      <c r="Z107" s="271">
        <f t="shared" si="38"/>
        <v>269141.1826</v>
      </c>
      <c r="AA107" s="271">
        <f t="shared" si="38"/>
        <v>316549.6895</v>
      </c>
      <c r="AB107" s="271">
        <f t="shared" si="38"/>
        <v>492744.5913</v>
      </c>
      <c r="AC107" s="272">
        <f t="shared" si="38"/>
        <v>453626.3593</v>
      </c>
      <c r="AD107" s="271">
        <f t="shared" si="38"/>
        <v>526687.95</v>
      </c>
      <c r="AE107" s="271">
        <f t="shared" si="38"/>
        <v>488008.8542</v>
      </c>
      <c r="AF107" s="271">
        <f t="shared" si="38"/>
        <v>455392.9043</v>
      </c>
      <c r="AG107" s="271">
        <f t="shared" si="38"/>
        <v>319094.4862</v>
      </c>
      <c r="AH107" s="271">
        <f t="shared" si="38"/>
        <v>216891.9877</v>
      </c>
      <c r="AI107" s="271">
        <f t="shared" si="38"/>
        <v>218113.7964</v>
      </c>
      <c r="AJ107" s="271">
        <f t="shared" si="38"/>
        <v>190429.2939</v>
      </c>
      <c r="AK107" s="271">
        <f t="shared" si="38"/>
        <v>158164.1489</v>
      </c>
      <c r="AL107" s="271">
        <f t="shared" si="38"/>
        <v>288407.9717</v>
      </c>
      <c r="AM107" s="271">
        <f t="shared" si="38"/>
        <v>338513.7559</v>
      </c>
      <c r="AN107" s="271">
        <f t="shared" si="38"/>
        <v>524733.1566</v>
      </c>
      <c r="AO107" s="272">
        <f t="shared" si="38"/>
        <v>478965.5691</v>
      </c>
      <c r="AP107" s="271">
        <f t="shared" si="38"/>
        <v>555635.4601</v>
      </c>
      <c r="AQ107" s="271">
        <f t="shared" si="38"/>
        <v>515046.1159</v>
      </c>
      <c r="AR107" s="271">
        <f t="shared" si="38"/>
        <v>480819.3587</v>
      </c>
      <c r="AS107" s="271">
        <f t="shared" si="38"/>
        <v>337789.5567</v>
      </c>
      <c r="AT107" s="271">
        <f t="shared" si="38"/>
        <v>230539.5729</v>
      </c>
      <c r="AU107" s="271">
        <f t="shared" si="38"/>
        <v>231821.7232</v>
      </c>
      <c r="AV107" s="271">
        <f t="shared" si="38"/>
        <v>202769.9633</v>
      </c>
      <c r="AW107" s="271">
        <f t="shared" si="38"/>
        <v>168911.3363</v>
      </c>
      <c r="AX107" s="271">
        <f t="shared" si="38"/>
        <v>305587.5241</v>
      </c>
      <c r="AY107" s="271">
        <f t="shared" si="38"/>
        <v>358167.8878</v>
      </c>
      <c r="AZ107" s="271">
        <f t="shared" si="38"/>
        <v>553584.1251</v>
      </c>
      <c r="BA107" s="272">
        <f t="shared" si="38"/>
        <v>528464.6835</v>
      </c>
      <c r="BB107" s="271">
        <f t="shared" si="38"/>
        <v>611676.6498</v>
      </c>
      <c r="BC107" s="271">
        <f t="shared" si="38"/>
        <v>567623.905</v>
      </c>
      <c r="BD107" s="271">
        <f t="shared" si="38"/>
        <v>530476.6529</v>
      </c>
      <c r="BE107" s="271">
        <f t="shared" si="38"/>
        <v>375242.4285</v>
      </c>
      <c r="BF107" s="271">
        <f t="shared" si="38"/>
        <v>258841.0364</v>
      </c>
      <c r="BG107" s="271">
        <f t="shared" si="38"/>
        <v>260232.5898</v>
      </c>
      <c r="BH107" s="271">
        <f t="shared" si="38"/>
        <v>228701.9063</v>
      </c>
      <c r="BI107" s="271">
        <f t="shared" si="38"/>
        <v>191954.1962</v>
      </c>
      <c r="BJ107" s="271">
        <f t="shared" si="38"/>
        <v>340292.6663</v>
      </c>
      <c r="BK107" s="271">
        <f t="shared" si="38"/>
        <v>397359.5984</v>
      </c>
      <c r="BL107" s="271">
        <f t="shared" si="38"/>
        <v>609450.2789</v>
      </c>
      <c r="BM107" s="272">
        <f t="shared" si="38"/>
        <v>540710.1514</v>
      </c>
      <c r="BN107" s="271">
        <f t="shared" si="38"/>
        <v>625982.7523</v>
      </c>
      <c r="BO107" s="271">
        <f t="shared" si="38"/>
        <v>580839.0993</v>
      </c>
      <c r="BP107" s="271">
        <f t="shared" si="38"/>
        <v>542771.9446</v>
      </c>
      <c r="BQ107" s="271">
        <f t="shared" si="38"/>
        <v>383693.5494</v>
      </c>
      <c r="BR107" s="271">
        <f t="shared" si="38"/>
        <v>264409.6304</v>
      </c>
      <c r="BS107" s="271">
        <f t="shared" si="38"/>
        <v>265835.6438</v>
      </c>
      <c r="BT107" s="271">
        <f t="shared" si="38"/>
        <v>233524.1445</v>
      </c>
      <c r="BU107" s="271">
        <f t="shared" si="38"/>
        <v>195866.4258</v>
      </c>
      <c r="BV107" s="271">
        <f t="shared" si="38"/>
        <v>347878.3025</v>
      </c>
      <c r="BW107" s="271">
        <f t="shared" si="38"/>
        <v>406358.4218</v>
      </c>
      <c r="BX107" s="271">
        <f t="shared" si="38"/>
        <v>623701.2482</v>
      </c>
      <c r="BY107" s="272">
        <f t="shared" si="38"/>
        <v>561895.8243</v>
      </c>
      <c r="BZ107" s="271">
        <f t="shared" si="38"/>
        <v>649726.6031</v>
      </c>
      <c r="CA107" s="271">
        <f t="shared" si="38"/>
        <v>603228.6406</v>
      </c>
      <c r="CB107" s="271">
        <f t="shared" si="38"/>
        <v>564019.4712</v>
      </c>
      <c r="CC107" s="271">
        <f t="shared" si="38"/>
        <v>400168.7242</v>
      </c>
      <c r="CD107" s="271">
        <f t="shared" si="38"/>
        <v>277306.2877</v>
      </c>
      <c r="CE107" s="271">
        <f t="shared" si="38"/>
        <v>278775.0814</v>
      </c>
      <c r="CF107" s="271">
        <f t="shared" si="38"/>
        <v>245494.2372</v>
      </c>
      <c r="CG107" s="271">
        <f t="shared" si="38"/>
        <v>206706.7869</v>
      </c>
      <c r="CH107" s="271">
        <f t="shared" si="38"/>
        <v>363279.0199</v>
      </c>
      <c r="CI107" s="271">
        <f t="shared" si="38"/>
        <v>423513.5428</v>
      </c>
      <c r="CJ107" s="271">
        <f t="shared" si="38"/>
        <v>647376.654</v>
      </c>
      <c r="CK107" s="185"/>
      <c r="CL107" s="185"/>
      <c r="CM107" s="185"/>
      <c r="CN107" s="185"/>
      <c r="CO107" s="185"/>
      <c r="CP107" s="185"/>
      <c r="CQ107" s="185"/>
      <c r="CR107" s="185"/>
      <c r="CS107" s="185"/>
      <c r="CT107" s="185"/>
      <c r="CU107" s="185"/>
      <c r="CV107" s="185"/>
      <c r="CW107" s="185"/>
      <c r="CX107" s="185"/>
      <c r="CY107" s="185"/>
      <c r="CZ107" s="185"/>
      <c r="DA107" s="185"/>
      <c r="DB107" s="185"/>
      <c r="DC107" s="185"/>
      <c r="DD107" s="185"/>
      <c r="DE107" s="185"/>
      <c r="DF107" s="185"/>
      <c r="DG107" s="185"/>
      <c r="DH107" s="185"/>
      <c r="DI107" s="185"/>
      <c r="DJ107" s="185"/>
      <c r="DK107" s="185"/>
      <c r="DL107" s="185"/>
      <c r="DM107" s="185"/>
      <c r="DN107" s="185"/>
      <c r="DO107" s="185"/>
      <c r="DP107" s="185"/>
      <c r="DQ107" s="185"/>
      <c r="DR107" s="185"/>
      <c r="DS107" s="185"/>
      <c r="DT107" s="185"/>
      <c r="DU107" s="185"/>
      <c r="DV107" s="185"/>
      <c r="DW107" s="185"/>
      <c r="DX107" s="185"/>
      <c r="DY107" s="185"/>
      <c r="DZ107" s="185"/>
      <c r="EA107" s="185"/>
      <c r="EB107" s="185"/>
      <c r="EC107" s="185"/>
      <c r="ED107" s="185"/>
      <c r="EE107" s="185"/>
      <c r="EF107" s="185"/>
      <c r="EG107" s="185"/>
      <c r="EH107" s="185"/>
      <c r="EI107" s="185"/>
      <c r="EJ107" s="185"/>
      <c r="EK107" s="185"/>
      <c r="EL107" s="185"/>
      <c r="EM107" s="185"/>
      <c r="EN107" s="185"/>
      <c r="EO107" s="185"/>
      <c r="EP107" s="185"/>
      <c r="EQ107" s="185"/>
      <c r="ER107" s="185"/>
      <c r="ES107" s="185"/>
      <c r="ET107" s="185"/>
      <c r="EU107" s="185"/>
      <c r="EV107" s="185"/>
      <c r="EW107" s="185"/>
      <c r="EX107" s="185"/>
      <c r="EY107" s="185"/>
      <c r="EZ107" s="185"/>
      <c r="FA107" s="185"/>
      <c r="FB107" s="185"/>
      <c r="FC107" s="185"/>
      <c r="FD107" s="185"/>
      <c r="FE107" s="185"/>
      <c r="FF107" s="185"/>
      <c r="FG107" s="185"/>
      <c r="FH107" s="185"/>
      <c r="FI107" s="185"/>
      <c r="FJ107" s="185"/>
      <c r="FK107" s="185"/>
      <c r="FL107" s="185"/>
      <c r="FM107" s="185"/>
      <c r="FN107" s="185"/>
      <c r="FO107" s="185"/>
      <c r="FP107" s="185"/>
      <c r="FQ107" s="185"/>
      <c r="FR107" s="185"/>
      <c r="FS107" s="185"/>
      <c r="FT107" s="185"/>
      <c r="FU107" s="185"/>
      <c r="FV107" s="185"/>
      <c r="FW107" s="185"/>
      <c r="FX107" s="185"/>
      <c r="FY107" s="185"/>
      <c r="FZ107" s="185"/>
      <c r="GA107" s="185"/>
      <c r="GB107" s="185"/>
      <c r="GC107" s="185"/>
      <c r="GD107" s="185"/>
      <c r="GE107" s="185"/>
      <c r="GF107" s="185"/>
      <c r="GG107" s="185"/>
      <c r="GH107" s="185"/>
      <c r="GI107" s="185"/>
      <c r="GJ107" s="185"/>
      <c r="GK107" s="185"/>
      <c r="GL107" s="185"/>
      <c r="GM107" s="185"/>
      <c r="GN107" s="185"/>
      <c r="GO107" s="185"/>
      <c r="GP107" s="185"/>
      <c r="GQ107" s="185"/>
      <c r="GR107" s="185"/>
      <c r="GS107" s="185"/>
      <c r="GT107" s="185"/>
      <c r="GU107" s="185"/>
      <c r="GV107" s="185"/>
      <c r="GW107" s="185"/>
      <c r="GX107" s="185"/>
      <c r="GY107" s="185"/>
      <c r="GZ107" s="185"/>
      <c r="HA107" s="185"/>
      <c r="HB107" s="185"/>
      <c r="HC107" s="185"/>
      <c r="HD107" s="185"/>
      <c r="HE107" s="185"/>
      <c r="HF107" s="185"/>
      <c r="HG107" s="185"/>
      <c r="HH107" s="185"/>
      <c r="HI107" s="185"/>
      <c r="HJ107" s="185"/>
      <c r="HK107" s="185"/>
      <c r="HL107" s="185"/>
      <c r="HM107" s="185"/>
      <c r="HN107" s="185"/>
      <c r="HO107" s="185"/>
      <c r="HP107" s="185"/>
      <c r="HQ107" s="185"/>
      <c r="HR107" s="185"/>
      <c r="HS107" s="185"/>
      <c r="HT107" s="185"/>
      <c r="HU107" s="185"/>
      <c r="HV107" s="185"/>
      <c r="HW107" s="185"/>
      <c r="HX107" s="185"/>
      <c r="HY107" s="185"/>
      <c r="HZ107" s="185"/>
      <c r="IA107" s="185"/>
      <c r="IB107" s="185"/>
      <c r="IC107" s="185"/>
      <c r="ID107" s="185"/>
      <c r="IE107" s="185"/>
      <c r="IF107" s="185"/>
      <c r="IG107" s="185"/>
      <c r="IH107" s="185"/>
      <c r="II107" s="185"/>
      <c r="IJ107" s="185"/>
      <c r="IK107" s="185"/>
      <c r="IL107" s="185"/>
      <c r="IM107" s="185"/>
      <c r="IN107" s="185"/>
      <c r="IO107" s="185"/>
      <c r="IP107" s="185"/>
      <c r="IQ107" s="185"/>
      <c r="IR107" s="185"/>
      <c r="IS107" s="185"/>
      <c r="IT107" s="185"/>
      <c r="IU107" s="185"/>
      <c r="IV107" s="185"/>
      <c r="IW107" s="185"/>
      <c r="IX107" s="185"/>
      <c r="IY107" s="185"/>
      <c r="IZ107" s="185"/>
      <c r="JA107" s="185"/>
      <c r="JB107" s="185"/>
      <c r="JC107" s="185"/>
      <c r="JD107" s="185"/>
      <c r="JE107" s="185"/>
      <c r="JF107" s="185"/>
      <c r="JG107" s="185"/>
      <c r="JH107" s="185"/>
      <c r="JI107" s="185"/>
      <c r="JJ107" s="185"/>
      <c r="JK107" s="185"/>
      <c r="JL107" s="185"/>
      <c r="JM107" s="185"/>
      <c r="JN107" s="185"/>
      <c r="JO107" s="185"/>
      <c r="JP107" s="185"/>
      <c r="JQ107" s="185"/>
      <c r="JR107" s="185"/>
      <c r="JS107" s="185"/>
      <c r="JT107" s="185"/>
      <c r="JU107" s="185"/>
      <c r="JV107" s="185"/>
      <c r="JW107" s="185"/>
      <c r="JX107" s="185"/>
      <c r="JY107" s="185"/>
      <c r="JZ107" s="185"/>
      <c r="KA107" s="185"/>
      <c r="KB107" s="185"/>
      <c r="KC107" s="185"/>
      <c r="KD107" s="185"/>
      <c r="KE107" s="185"/>
      <c r="KF107" s="185"/>
      <c r="KG107" s="185"/>
      <c r="KH107" s="185"/>
      <c r="KI107" s="185"/>
      <c r="KJ107" s="185"/>
      <c r="KK107" s="185"/>
      <c r="KL107" s="185"/>
      <c r="KM107" s="185"/>
      <c r="KN107" s="185"/>
      <c r="KO107" s="185"/>
      <c r="KP107" s="185"/>
      <c r="KQ107" s="185"/>
      <c r="KR107" s="185"/>
      <c r="KS107" s="185"/>
      <c r="KT107" s="185"/>
      <c r="KU107" s="185"/>
      <c r="KV107" s="185"/>
      <c r="KW107" s="185"/>
      <c r="KX107" s="185"/>
      <c r="KY107" s="185"/>
      <c r="KZ107" s="185"/>
      <c r="LA107" s="185"/>
      <c r="LB107" s="185"/>
      <c r="LC107" s="185"/>
      <c r="LD107" s="185"/>
      <c r="LE107" s="185"/>
      <c r="LF107" s="185"/>
      <c r="LG107" s="185"/>
      <c r="LH107" s="185"/>
      <c r="LI107" s="185"/>
      <c r="LJ107" s="185"/>
      <c r="LK107" s="185"/>
      <c r="LL107" s="185"/>
      <c r="LM107" s="185"/>
      <c r="LN107" s="185"/>
      <c r="LO107" s="185"/>
      <c r="LP107" s="185"/>
      <c r="LQ107" s="185"/>
      <c r="LR107" s="185"/>
      <c r="LS107" s="185"/>
      <c r="LT107" s="185"/>
      <c r="LU107" s="185"/>
      <c r="LV107" s="185"/>
      <c r="LW107" s="185"/>
      <c r="LX107" s="185"/>
      <c r="LY107" s="185"/>
      <c r="LZ107" s="185"/>
      <c r="MA107" s="185"/>
      <c r="MB107" s="185"/>
      <c r="MC107" s="185"/>
      <c r="MD107" s="185"/>
      <c r="ME107" s="185"/>
      <c r="MF107" s="185"/>
      <c r="MG107" s="185"/>
      <c r="MH107" s="185"/>
      <c r="MI107" s="185"/>
      <c r="MJ107" s="185"/>
      <c r="MK107" s="185"/>
      <c r="ML107" s="185"/>
      <c r="MM107" s="185"/>
      <c r="MN107" s="185"/>
      <c r="MO107" s="185"/>
      <c r="MP107" s="185"/>
      <c r="MQ107" s="185"/>
      <c r="MR107" s="185"/>
      <c r="MS107" s="185"/>
      <c r="MT107" s="185"/>
      <c r="MU107" s="185"/>
      <c r="MV107" s="185"/>
      <c r="MW107" s="185"/>
      <c r="MX107" s="185"/>
      <c r="MY107" s="185"/>
      <c r="MZ107" s="185"/>
      <c r="NA107" s="185"/>
      <c r="NB107" s="185"/>
      <c r="NC107" s="185"/>
      <c r="ND107" s="185"/>
      <c r="NE107" s="185"/>
      <c r="NF107" s="185"/>
      <c r="NG107" s="185"/>
      <c r="NH107" s="185"/>
      <c r="NI107" s="185"/>
      <c r="NJ107" s="185"/>
      <c r="NK107" s="185"/>
      <c r="NL107" s="185"/>
      <c r="NM107" s="185"/>
      <c r="NN107" s="185"/>
      <c r="NO107" s="185"/>
    </row>
    <row r="108" ht="19.5" customHeight="1">
      <c r="A108" s="185"/>
      <c r="B108" s="185"/>
      <c r="C108" s="275" t="s">
        <v>321</v>
      </c>
      <c r="D108" s="268" t="s">
        <v>322</v>
      </c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70"/>
      <c r="R108" s="269"/>
      <c r="S108" s="269"/>
      <c r="T108" s="269"/>
      <c r="U108" s="269"/>
      <c r="V108" s="269"/>
      <c r="W108" s="269"/>
      <c r="X108" s="269"/>
      <c r="Y108" s="269"/>
      <c r="Z108" s="269"/>
      <c r="AA108" s="269"/>
      <c r="AB108" s="269"/>
      <c r="AC108" s="270"/>
      <c r="AD108" s="269"/>
      <c r="AE108" s="269"/>
      <c r="AF108" s="269"/>
      <c r="AG108" s="269"/>
      <c r="AH108" s="269"/>
      <c r="AI108" s="269"/>
      <c r="AJ108" s="269"/>
      <c r="AK108" s="269"/>
      <c r="AL108" s="269"/>
      <c r="AM108" s="269"/>
      <c r="AN108" s="269"/>
      <c r="AO108" s="270"/>
      <c r="AP108" s="269"/>
      <c r="AQ108" s="269"/>
      <c r="AR108" s="269"/>
      <c r="AS108" s="269"/>
      <c r="AT108" s="269"/>
      <c r="AU108" s="269"/>
      <c r="AV108" s="269"/>
      <c r="AW108" s="269"/>
      <c r="AX108" s="269"/>
      <c r="AY108" s="269"/>
      <c r="AZ108" s="269"/>
      <c r="BA108" s="270"/>
      <c r="BB108" s="269"/>
      <c r="BC108" s="269"/>
      <c r="BD108" s="269"/>
      <c r="BE108" s="269"/>
      <c r="BF108" s="269"/>
      <c r="BG108" s="269"/>
      <c r="BH108" s="269"/>
      <c r="BI108" s="269"/>
      <c r="BJ108" s="269"/>
      <c r="BK108" s="269"/>
      <c r="BL108" s="269"/>
      <c r="BM108" s="270"/>
      <c r="BN108" s="269"/>
      <c r="BO108" s="269"/>
      <c r="BP108" s="269"/>
      <c r="BQ108" s="269"/>
      <c r="BR108" s="269"/>
      <c r="BS108" s="269"/>
      <c r="BT108" s="269"/>
      <c r="BU108" s="269"/>
      <c r="BV108" s="269"/>
      <c r="BW108" s="269"/>
      <c r="BX108" s="269"/>
      <c r="BY108" s="270"/>
      <c r="BZ108" s="269"/>
      <c r="CA108" s="269"/>
      <c r="CB108" s="269"/>
      <c r="CC108" s="269"/>
      <c r="CD108" s="269"/>
      <c r="CE108" s="269"/>
      <c r="CF108" s="269"/>
      <c r="CG108" s="269"/>
      <c r="CH108" s="269"/>
      <c r="CI108" s="269"/>
      <c r="CJ108" s="269"/>
      <c r="CK108" s="185"/>
      <c r="CL108" s="185"/>
      <c r="CM108" s="185"/>
      <c r="CN108" s="185"/>
      <c r="CO108" s="185"/>
      <c r="CP108" s="185"/>
      <c r="CQ108" s="185"/>
      <c r="CR108" s="185"/>
      <c r="CS108" s="185"/>
      <c r="CT108" s="185"/>
      <c r="CU108" s="185"/>
      <c r="CV108" s="185"/>
      <c r="CW108" s="185"/>
      <c r="CX108" s="185"/>
      <c r="CY108" s="185"/>
      <c r="CZ108" s="185"/>
      <c r="DA108" s="185"/>
      <c r="DB108" s="185"/>
      <c r="DC108" s="185"/>
      <c r="DD108" s="185"/>
      <c r="DE108" s="185"/>
      <c r="DF108" s="185"/>
      <c r="DG108" s="185"/>
      <c r="DH108" s="185"/>
      <c r="DI108" s="185"/>
      <c r="DJ108" s="185"/>
      <c r="DK108" s="185"/>
      <c r="DL108" s="185"/>
      <c r="DM108" s="185"/>
      <c r="DN108" s="185"/>
      <c r="DO108" s="185"/>
      <c r="DP108" s="185"/>
      <c r="DQ108" s="185"/>
      <c r="DR108" s="185"/>
      <c r="DS108" s="185"/>
      <c r="DT108" s="185"/>
      <c r="DU108" s="185"/>
      <c r="DV108" s="185"/>
      <c r="DW108" s="185"/>
      <c r="DX108" s="185"/>
      <c r="DY108" s="185"/>
      <c r="DZ108" s="185"/>
      <c r="EA108" s="185"/>
      <c r="EB108" s="185"/>
      <c r="EC108" s="185"/>
      <c r="ED108" s="185"/>
      <c r="EE108" s="185"/>
      <c r="EF108" s="185"/>
      <c r="EG108" s="185"/>
      <c r="EH108" s="185"/>
      <c r="EI108" s="185"/>
      <c r="EJ108" s="185"/>
      <c r="EK108" s="185"/>
      <c r="EL108" s="185"/>
      <c r="EM108" s="185"/>
      <c r="EN108" s="185"/>
      <c r="EO108" s="185"/>
      <c r="EP108" s="185"/>
      <c r="EQ108" s="185"/>
      <c r="ER108" s="185"/>
      <c r="ES108" s="185"/>
      <c r="ET108" s="185"/>
      <c r="EU108" s="185"/>
      <c r="EV108" s="185"/>
      <c r="EW108" s="185"/>
      <c r="EX108" s="185"/>
      <c r="EY108" s="185"/>
      <c r="EZ108" s="185"/>
      <c r="FA108" s="185"/>
      <c r="FB108" s="185"/>
      <c r="FC108" s="185"/>
      <c r="FD108" s="185"/>
      <c r="FE108" s="185"/>
      <c r="FF108" s="185"/>
      <c r="FG108" s="185"/>
      <c r="FH108" s="185"/>
      <c r="FI108" s="185"/>
      <c r="FJ108" s="185"/>
      <c r="FK108" s="185"/>
      <c r="FL108" s="185"/>
      <c r="FM108" s="185"/>
      <c r="FN108" s="185"/>
      <c r="FO108" s="185"/>
      <c r="FP108" s="185"/>
      <c r="FQ108" s="185"/>
      <c r="FR108" s="185"/>
      <c r="FS108" s="185"/>
      <c r="FT108" s="185"/>
      <c r="FU108" s="185"/>
      <c r="FV108" s="185"/>
      <c r="FW108" s="185"/>
      <c r="FX108" s="185"/>
      <c r="FY108" s="185"/>
      <c r="FZ108" s="185"/>
      <c r="GA108" s="185"/>
      <c r="GB108" s="185"/>
      <c r="GC108" s="185"/>
      <c r="GD108" s="185"/>
      <c r="GE108" s="185"/>
      <c r="GF108" s="185"/>
      <c r="GG108" s="185"/>
      <c r="GH108" s="185"/>
      <c r="GI108" s="185"/>
      <c r="GJ108" s="185"/>
      <c r="GK108" s="185"/>
      <c r="GL108" s="185"/>
      <c r="GM108" s="185"/>
      <c r="GN108" s="185"/>
      <c r="GO108" s="185"/>
      <c r="GP108" s="185"/>
      <c r="GQ108" s="185"/>
      <c r="GR108" s="185"/>
      <c r="GS108" s="185"/>
      <c r="GT108" s="185"/>
      <c r="GU108" s="185"/>
      <c r="GV108" s="185"/>
      <c r="GW108" s="185"/>
      <c r="GX108" s="185"/>
      <c r="GY108" s="185"/>
      <c r="GZ108" s="185"/>
      <c r="HA108" s="185"/>
      <c r="HB108" s="185"/>
      <c r="HC108" s="185"/>
      <c r="HD108" s="185"/>
      <c r="HE108" s="185"/>
      <c r="HF108" s="185"/>
      <c r="HG108" s="185"/>
      <c r="HH108" s="185"/>
      <c r="HI108" s="185"/>
      <c r="HJ108" s="185"/>
      <c r="HK108" s="185"/>
      <c r="HL108" s="185"/>
      <c r="HM108" s="185"/>
      <c r="HN108" s="185"/>
      <c r="HO108" s="185"/>
      <c r="HP108" s="185"/>
      <c r="HQ108" s="185"/>
      <c r="HR108" s="185"/>
      <c r="HS108" s="185"/>
      <c r="HT108" s="185"/>
      <c r="HU108" s="185"/>
      <c r="HV108" s="185"/>
      <c r="HW108" s="185"/>
      <c r="HX108" s="185"/>
      <c r="HY108" s="185"/>
      <c r="HZ108" s="185"/>
      <c r="IA108" s="185"/>
      <c r="IB108" s="185"/>
      <c r="IC108" s="185"/>
      <c r="ID108" s="185"/>
      <c r="IE108" s="185"/>
      <c r="IF108" s="185"/>
      <c r="IG108" s="185"/>
      <c r="IH108" s="185"/>
      <c r="II108" s="185"/>
      <c r="IJ108" s="185"/>
      <c r="IK108" s="185"/>
      <c r="IL108" s="185"/>
      <c r="IM108" s="185"/>
      <c r="IN108" s="185"/>
      <c r="IO108" s="185"/>
      <c r="IP108" s="185"/>
      <c r="IQ108" s="185"/>
      <c r="IR108" s="185"/>
      <c r="IS108" s="185"/>
      <c r="IT108" s="185"/>
      <c r="IU108" s="185"/>
      <c r="IV108" s="185"/>
      <c r="IW108" s="185"/>
      <c r="IX108" s="185"/>
      <c r="IY108" s="185"/>
      <c r="IZ108" s="185"/>
      <c r="JA108" s="185"/>
      <c r="JB108" s="185"/>
      <c r="JC108" s="185"/>
      <c r="JD108" s="185"/>
      <c r="JE108" s="185"/>
      <c r="JF108" s="185"/>
      <c r="JG108" s="185"/>
      <c r="JH108" s="185"/>
      <c r="JI108" s="185"/>
      <c r="JJ108" s="185"/>
      <c r="JK108" s="185"/>
      <c r="JL108" s="185"/>
      <c r="JM108" s="185"/>
      <c r="JN108" s="185"/>
      <c r="JO108" s="185"/>
      <c r="JP108" s="185"/>
      <c r="JQ108" s="185"/>
      <c r="JR108" s="185"/>
      <c r="JS108" s="185"/>
      <c r="JT108" s="185"/>
      <c r="JU108" s="185"/>
      <c r="JV108" s="185"/>
      <c r="JW108" s="185"/>
      <c r="JX108" s="185"/>
      <c r="JY108" s="185"/>
      <c r="JZ108" s="185"/>
      <c r="KA108" s="185"/>
      <c r="KB108" s="185"/>
      <c r="KC108" s="185"/>
      <c r="KD108" s="185"/>
      <c r="KE108" s="185"/>
      <c r="KF108" s="185"/>
      <c r="KG108" s="185"/>
      <c r="KH108" s="185"/>
      <c r="KI108" s="185"/>
      <c r="KJ108" s="185"/>
      <c r="KK108" s="185"/>
      <c r="KL108" s="185"/>
      <c r="KM108" s="185"/>
      <c r="KN108" s="185"/>
      <c r="KO108" s="185"/>
      <c r="KP108" s="185"/>
      <c r="KQ108" s="185"/>
      <c r="KR108" s="185"/>
      <c r="KS108" s="185"/>
      <c r="KT108" s="185"/>
      <c r="KU108" s="185"/>
      <c r="KV108" s="185"/>
      <c r="KW108" s="185"/>
      <c r="KX108" s="185"/>
      <c r="KY108" s="185"/>
      <c r="KZ108" s="185"/>
      <c r="LA108" s="185"/>
      <c r="LB108" s="185"/>
      <c r="LC108" s="185"/>
      <c r="LD108" s="185"/>
      <c r="LE108" s="185"/>
      <c r="LF108" s="185"/>
      <c r="LG108" s="185"/>
      <c r="LH108" s="185"/>
      <c r="LI108" s="185"/>
      <c r="LJ108" s="185"/>
      <c r="LK108" s="185"/>
      <c r="LL108" s="185"/>
      <c r="LM108" s="185"/>
      <c r="LN108" s="185"/>
      <c r="LO108" s="185"/>
      <c r="LP108" s="185"/>
      <c r="LQ108" s="185"/>
      <c r="LR108" s="185"/>
      <c r="LS108" s="185"/>
      <c r="LT108" s="185"/>
      <c r="LU108" s="185"/>
      <c r="LV108" s="185"/>
      <c r="LW108" s="185"/>
      <c r="LX108" s="185"/>
      <c r="LY108" s="185"/>
      <c r="LZ108" s="185"/>
      <c r="MA108" s="185"/>
      <c r="MB108" s="185"/>
      <c r="MC108" s="185"/>
      <c r="MD108" s="185"/>
      <c r="ME108" s="185"/>
      <c r="MF108" s="185"/>
      <c r="MG108" s="185"/>
      <c r="MH108" s="185"/>
      <c r="MI108" s="185"/>
      <c r="MJ108" s="185"/>
      <c r="MK108" s="185"/>
      <c r="ML108" s="185"/>
      <c r="MM108" s="185"/>
      <c r="MN108" s="185"/>
      <c r="MO108" s="185"/>
      <c r="MP108" s="185"/>
      <c r="MQ108" s="185"/>
      <c r="MR108" s="185"/>
      <c r="MS108" s="185"/>
      <c r="MT108" s="185"/>
      <c r="MU108" s="185"/>
      <c r="MV108" s="185"/>
      <c r="MW108" s="185"/>
      <c r="MX108" s="185"/>
      <c r="MY108" s="185"/>
      <c r="MZ108" s="185"/>
      <c r="NA108" s="185"/>
      <c r="NB108" s="185"/>
      <c r="NC108" s="185"/>
      <c r="ND108" s="185"/>
      <c r="NE108" s="185"/>
      <c r="NF108" s="185"/>
      <c r="NG108" s="185"/>
      <c r="NH108" s="185"/>
      <c r="NI108" s="185"/>
      <c r="NJ108" s="185"/>
      <c r="NK108" s="185"/>
      <c r="NL108" s="185"/>
      <c r="NM108" s="185"/>
      <c r="NN108" s="185"/>
      <c r="NO108" s="185"/>
    </row>
    <row r="109" ht="19.5" customHeight="1">
      <c r="A109" s="185"/>
      <c r="B109" s="185"/>
      <c r="C109" s="185"/>
      <c r="D109" s="216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262"/>
      <c r="R109" s="185"/>
      <c r="S109" s="185"/>
      <c r="T109" s="185"/>
      <c r="U109" s="185"/>
      <c r="V109" s="202"/>
      <c r="W109" s="202"/>
      <c r="X109" s="202"/>
      <c r="Y109" s="202"/>
      <c r="Z109" s="202"/>
      <c r="AA109" s="202"/>
      <c r="AB109" s="202"/>
      <c r="AC109" s="262"/>
      <c r="AD109" s="185"/>
      <c r="AE109" s="185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262"/>
      <c r="AP109" s="185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262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  <c r="BM109" s="262"/>
      <c r="BN109" s="185"/>
      <c r="BO109" s="185"/>
      <c r="BP109" s="185"/>
      <c r="BQ109" s="185"/>
      <c r="BR109" s="185"/>
      <c r="BS109" s="185"/>
      <c r="BT109" s="185"/>
      <c r="BU109" s="185"/>
      <c r="BV109" s="185"/>
      <c r="BW109" s="185"/>
      <c r="BX109" s="185"/>
      <c r="BY109" s="262"/>
      <c r="BZ109" s="185"/>
      <c r="CA109" s="185"/>
      <c r="CB109" s="185"/>
      <c r="CC109" s="185"/>
      <c r="CD109" s="185"/>
      <c r="CE109" s="185"/>
      <c r="CF109" s="185"/>
      <c r="CG109" s="185"/>
      <c r="CH109" s="185"/>
      <c r="CI109" s="185"/>
      <c r="CJ109" s="185"/>
      <c r="CK109" s="185"/>
      <c r="CL109" s="185"/>
      <c r="CM109" s="185"/>
      <c r="CN109" s="185"/>
      <c r="CO109" s="185"/>
      <c r="CP109" s="185"/>
      <c r="CQ109" s="185"/>
      <c r="CR109" s="185"/>
      <c r="CS109" s="185"/>
      <c r="CT109" s="185"/>
      <c r="CU109" s="185"/>
      <c r="CV109" s="185"/>
      <c r="CW109" s="185"/>
      <c r="CX109" s="185"/>
      <c r="CY109" s="185"/>
      <c r="CZ109" s="185"/>
      <c r="DA109" s="185"/>
      <c r="DB109" s="185"/>
      <c r="DC109" s="185"/>
      <c r="DD109" s="185"/>
      <c r="DE109" s="185"/>
      <c r="DF109" s="185"/>
      <c r="DG109" s="185"/>
      <c r="DH109" s="185"/>
      <c r="DI109" s="185"/>
      <c r="DJ109" s="185"/>
      <c r="DK109" s="185"/>
      <c r="DL109" s="185"/>
      <c r="DM109" s="185"/>
      <c r="DN109" s="185"/>
      <c r="DO109" s="185"/>
      <c r="DP109" s="185"/>
      <c r="DQ109" s="185"/>
      <c r="DR109" s="185"/>
      <c r="DS109" s="185"/>
      <c r="DT109" s="185"/>
      <c r="DU109" s="185"/>
      <c r="DV109" s="185"/>
      <c r="DW109" s="185"/>
      <c r="DX109" s="185"/>
      <c r="DY109" s="185"/>
      <c r="DZ109" s="185"/>
      <c r="EA109" s="185"/>
      <c r="EB109" s="185"/>
      <c r="EC109" s="185"/>
      <c r="ED109" s="185"/>
      <c r="EE109" s="185"/>
      <c r="EF109" s="185"/>
      <c r="EG109" s="185"/>
      <c r="EH109" s="185"/>
      <c r="EI109" s="185"/>
      <c r="EJ109" s="185"/>
      <c r="EK109" s="185"/>
      <c r="EL109" s="185"/>
      <c r="EM109" s="185"/>
      <c r="EN109" s="185"/>
      <c r="EO109" s="185"/>
      <c r="EP109" s="185"/>
      <c r="EQ109" s="185"/>
      <c r="ER109" s="185"/>
      <c r="ES109" s="185"/>
      <c r="ET109" s="185"/>
      <c r="EU109" s="185"/>
      <c r="EV109" s="185"/>
      <c r="EW109" s="185"/>
      <c r="EX109" s="185"/>
      <c r="EY109" s="185"/>
      <c r="EZ109" s="185"/>
      <c r="FA109" s="185"/>
      <c r="FB109" s="185"/>
      <c r="FC109" s="185"/>
      <c r="FD109" s="185"/>
      <c r="FE109" s="185"/>
      <c r="FF109" s="185"/>
      <c r="FG109" s="185"/>
      <c r="FH109" s="185"/>
      <c r="FI109" s="185"/>
      <c r="FJ109" s="185"/>
      <c r="FK109" s="185"/>
      <c r="FL109" s="185"/>
      <c r="FM109" s="185"/>
      <c r="FN109" s="185"/>
      <c r="FO109" s="185"/>
      <c r="FP109" s="185"/>
      <c r="FQ109" s="185"/>
      <c r="FR109" s="185"/>
      <c r="FS109" s="185"/>
      <c r="FT109" s="185"/>
      <c r="FU109" s="185"/>
      <c r="FV109" s="185"/>
      <c r="FW109" s="185"/>
      <c r="FX109" s="185"/>
      <c r="FY109" s="185"/>
      <c r="FZ109" s="185"/>
      <c r="GA109" s="185"/>
      <c r="GB109" s="185"/>
      <c r="GC109" s="185"/>
      <c r="GD109" s="185"/>
      <c r="GE109" s="185"/>
      <c r="GF109" s="185"/>
      <c r="GG109" s="185"/>
      <c r="GH109" s="185"/>
      <c r="GI109" s="185"/>
      <c r="GJ109" s="185"/>
      <c r="GK109" s="185"/>
      <c r="GL109" s="185"/>
      <c r="GM109" s="185"/>
      <c r="GN109" s="185"/>
      <c r="GO109" s="185"/>
      <c r="GP109" s="185"/>
      <c r="GQ109" s="185"/>
      <c r="GR109" s="185"/>
      <c r="GS109" s="185"/>
      <c r="GT109" s="185"/>
      <c r="GU109" s="185"/>
      <c r="GV109" s="185"/>
      <c r="GW109" s="185"/>
      <c r="GX109" s="185"/>
      <c r="GY109" s="185"/>
      <c r="GZ109" s="185"/>
      <c r="HA109" s="185"/>
      <c r="HB109" s="185"/>
      <c r="HC109" s="185"/>
      <c r="HD109" s="185"/>
      <c r="HE109" s="185"/>
      <c r="HF109" s="185"/>
      <c r="HG109" s="185"/>
      <c r="HH109" s="185"/>
      <c r="HI109" s="185"/>
      <c r="HJ109" s="185"/>
      <c r="HK109" s="185"/>
      <c r="HL109" s="185"/>
      <c r="HM109" s="185"/>
      <c r="HN109" s="185"/>
      <c r="HO109" s="185"/>
      <c r="HP109" s="185"/>
      <c r="HQ109" s="185"/>
      <c r="HR109" s="185"/>
      <c r="HS109" s="185"/>
      <c r="HT109" s="185"/>
      <c r="HU109" s="185"/>
      <c r="HV109" s="185"/>
      <c r="HW109" s="185"/>
      <c r="HX109" s="185"/>
      <c r="HY109" s="185"/>
      <c r="HZ109" s="185"/>
      <c r="IA109" s="185"/>
      <c r="IB109" s="185"/>
      <c r="IC109" s="185"/>
      <c r="ID109" s="185"/>
      <c r="IE109" s="185"/>
      <c r="IF109" s="185"/>
      <c r="IG109" s="185"/>
      <c r="IH109" s="185"/>
      <c r="II109" s="185"/>
      <c r="IJ109" s="185"/>
      <c r="IK109" s="185"/>
      <c r="IL109" s="185"/>
      <c r="IM109" s="185"/>
      <c r="IN109" s="185"/>
      <c r="IO109" s="185"/>
      <c r="IP109" s="185"/>
      <c r="IQ109" s="185"/>
      <c r="IR109" s="185"/>
      <c r="IS109" s="185"/>
      <c r="IT109" s="185"/>
      <c r="IU109" s="185"/>
      <c r="IV109" s="185"/>
      <c r="IW109" s="185"/>
      <c r="IX109" s="185"/>
      <c r="IY109" s="185"/>
      <c r="IZ109" s="185"/>
      <c r="JA109" s="185"/>
      <c r="JB109" s="185"/>
      <c r="JC109" s="185"/>
      <c r="JD109" s="185"/>
      <c r="JE109" s="185"/>
      <c r="JF109" s="185"/>
      <c r="JG109" s="185"/>
      <c r="JH109" s="185"/>
      <c r="JI109" s="185"/>
      <c r="JJ109" s="185"/>
      <c r="JK109" s="185"/>
      <c r="JL109" s="185"/>
      <c r="JM109" s="185"/>
      <c r="JN109" s="185"/>
      <c r="JO109" s="185"/>
      <c r="JP109" s="185"/>
      <c r="JQ109" s="185"/>
      <c r="JR109" s="185"/>
      <c r="JS109" s="185"/>
      <c r="JT109" s="185"/>
      <c r="JU109" s="185"/>
      <c r="JV109" s="185"/>
      <c r="JW109" s="185"/>
      <c r="JX109" s="185"/>
      <c r="JY109" s="185"/>
      <c r="JZ109" s="185"/>
      <c r="KA109" s="185"/>
      <c r="KB109" s="185"/>
      <c r="KC109" s="185"/>
      <c r="KD109" s="185"/>
      <c r="KE109" s="185"/>
      <c r="KF109" s="185"/>
      <c r="KG109" s="185"/>
      <c r="KH109" s="185"/>
      <c r="KI109" s="185"/>
      <c r="KJ109" s="185"/>
      <c r="KK109" s="185"/>
      <c r="KL109" s="185"/>
      <c r="KM109" s="185"/>
      <c r="KN109" s="185"/>
      <c r="KO109" s="185"/>
      <c r="KP109" s="185"/>
      <c r="KQ109" s="185"/>
      <c r="KR109" s="185"/>
      <c r="KS109" s="185"/>
      <c r="KT109" s="185"/>
      <c r="KU109" s="185"/>
      <c r="KV109" s="185"/>
      <c r="KW109" s="185"/>
      <c r="KX109" s="185"/>
      <c r="KY109" s="185"/>
      <c r="KZ109" s="185"/>
      <c r="LA109" s="185"/>
      <c r="LB109" s="185"/>
      <c r="LC109" s="185"/>
      <c r="LD109" s="185"/>
      <c r="LE109" s="185"/>
      <c r="LF109" s="185"/>
      <c r="LG109" s="185"/>
      <c r="LH109" s="185"/>
      <c r="LI109" s="185"/>
      <c r="LJ109" s="185"/>
      <c r="LK109" s="185"/>
      <c r="LL109" s="185"/>
      <c r="LM109" s="185"/>
      <c r="LN109" s="185"/>
      <c r="LO109" s="185"/>
      <c r="LP109" s="185"/>
      <c r="LQ109" s="185"/>
      <c r="LR109" s="185"/>
      <c r="LS109" s="185"/>
      <c r="LT109" s="185"/>
      <c r="LU109" s="185"/>
      <c r="LV109" s="185"/>
      <c r="LW109" s="185"/>
      <c r="LX109" s="185"/>
      <c r="LY109" s="185"/>
      <c r="LZ109" s="185"/>
      <c r="MA109" s="185"/>
      <c r="MB109" s="185"/>
      <c r="MC109" s="185"/>
      <c r="MD109" s="185"/>
      <c r="ME109" s="185"/>
      <c r="MF109" s="185"/>
      <c r="MG109" s="185"/>
      <c r="MH109" s="185"/>
      <c r="MI109" s="185"/>
      <c r="MJ109" s="185"/>
      <c r="MK109" s="185"/>
      <c r="ML109" s="185"/>
      <c r="MM109" s="185"/>
      <c r="MN109" s="185"/>
      <c r="MO109" s="185"/>
      <c r="MP109" s="185"/>
      <c r="MQ109" s="185"/>
      <c r="MR109" s="185"/>
      <c r="MS109" s="185"/>
      <c r="MT109" s="185"/>
      <c r="MU109" s="185"/>
      <c r="MV109" s="185"/>
      <c r="MW109" s="185"/>
      <c r="MX109" s="185"/>
      <c r="MY109" s="185"/>
      <c r="MZ109" s="185"/>
      <c r="NA109" s="185"/>
      <c r="NB109" s="185"/>
      <c r="NC109" s="185"/>
      <c r="ND109" s="185"/>
      <c r="NE109" s="185"/>
      <c r="NF109" s="185"/>
      <c r="NG109" s="185"/>
      <c r="NH109" s="185"/>
      <c r="NI109" s="185"/>
      <c r="NJ109" s="185"/>
      <c r="NK109" s="185"/>
      <c r="NL109" s="185"/>
      <c r="NM109" s="185"/>
      <c r="NN109" s="185"/>
      <c r="NO109" s="185"/>
    </row>
    <row r="110" ht="19.5" customHeight="1">
      <c r="A110" s="185"/>
      <c r="B110" s="185"/>
      <c r="C110" s="185"/>
      <c r="D110" s="216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262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262"/>
      <c r="AD110" s="185"/>
      <c r="AE110" s="185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262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262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  <c r="BM110" s="262"/>
      <c r="BN110" s="185"/>
      <c r="BO110" s="185"/>
      <c r="BP110" s="185"/>
      <c r="BQ110" s="185"/>
      <c r="BR110" s="185"/>
      <c r="BS110" s="185"/>
      <c r="BT110" s="185"/>
      <c r="BU110" s="185"/>
      <c r="BV110" s="185"/>
      <c r="BW110" s="185"/>
      <c r="BX110" s="185"/>
      <c r="BY110" s="262"/>
      <c r="BZ110" s="185"/>
      <c r="CA110" s="185"/>
      <c r="CB110" s="185"/>
      <c r="CC110" s="185"/>
      <c r="CD110" s="185"/>
      <c r="CE110" s="185"/>
      <c r="CF110" s="185"/>
      <c r="CG110" s="185"/>
      <c r="CH110" s="185"/>
      <c r="CI110" s="185"/>
      <c r="CJ110" s="185"/>
      <c r="CK110" s="185"/>
      <c r="CL110" s="185"/>
      <c r="CM110" s="185"/>
      <c r="CN110" s="185"/>
      <c r="CO110" s="185"/>
      <c r="CP110" s="185"/>
      <c r="CQ110" s="185"/>
      <c r="CR110" s="185"/>
      <c r="CS110" s="185"/>
      <c r="CT110" s="185"/>
      <c r="CU110" s="185"/>
      <c r="CV110" s="185"/>
      <c r="CW110" s="185"/>
      <c r="CX110" s="185"/>
      <c r="CY110" s="185"/>
      <c r="CZ110" s="185"/>
      <c r="DA110" s="185"/>
      <c r="DB110" s="185"/>
      <c r="DC110" s="185"/>
      <c r="DD110" s="185"/>
      <c r="DE110" s="185"/>
      <c r="DF110" s="185"/>
      <c r="DG110" s="185"/>
      <c r="DH110" s="185"/>
      <c r="DI110" s="185"/>
      <c r="DJ110" s="185"/>
      <c r="DK110" s="185"/>
      <c r="DL110" s="185"/>
      <c r="DM110" s="185"/>
      <c r="DN110" s="185"/>
      <c r="DO110" s="185"/>
      <c r="DP110" s="185"/>
      <c r="DQ110" s="185"/>
      <c r="DR110" s="185"/>
      <c r="DS110" s="185"/>
      <c r="DT110" s="185"/>
      <c r="DU110" s="185"/>
      <c r="DV110" s="185"/>
      <c r="DW110" s="185"/>
      <c r="DX110" s="185"/>
      <c r="DY110" s="185"/>
      <c r="DZ110" s="185"/>
      <c r="EA110" s="185"/>
      <c r="EB110" s="185"/>
      <c r="EC110" s="185"/>
      <c r="ED110" s="185"/>
      <c r="EE110" s="185"/>
      <c r="EF110" s="185"/>
      <c r="EG110" s="185"/>
      <c r="EH110" s="185"/>
      <c r="EI110" s="185"/>
      <c r="EJ110" s="185"/>
      <c r="EK110" s="185"/>
      <c r="EL110" s="185"/>
      <c r="EM110" s="185"/>
      <c r="EN110" s="185"/>
      <c r="EO110" s="185"/>
      <c r="EP110" s="185"/>
      <c r="EQ110" s="185"/>
      <c r="ER110" s="185"/>
      <c r="ES110" s="185"/>
      <c r="ET110" s="185"/>
      <c r="EU110" s="185"/>
      <c r="EV110" s="185"/>
      <c r="EW110" s="185"/>
      <c r="EX110" s="185"/>
      <c r="EY110" s="185"/>
      <c r="EZ110" s="185"/>
      <c r="FA110" s="185"/>
      <c r="FB110" s="185"/>
      <c r="FC110" s="185"/>
      <c r="FD110" s="185"/>
      <c r="FE110" s="185"/>
      <c r="FF110" s="185"/>
      <c r="FG110" s="185"/>
      <c r="FH110" s="185"/>
      <c r="FI110" s="185"/>
      <c r="FJ110" s="185"/>
      <c r="FK110" s="185"/>
      <c r="FL110" s="185"/>
      <c r="FM110" s="185"/>
      <c r="FN110" s="185"/>
      <c r="FO110" s="185"/>
      <c r="FP110" s="185"/>
      <c r="FQ110" s="185"/>
      <c r="FR110" s="185"/>
      <c r="FS110" s="185"/>
      <c r="FT110" s="185"/>
      <c r="FU110" s="185"/>
      <c r="FV110" s="185"/>
      <c r="FW110" s="185"/>
      <c r="FX110" s="185"/>
      <c r="FY110" s="185"/>
      <c r="FZ110" s="185"/>
      <c r="GA110" s="185"/>
      <c r="GB110" s="185"/>
      <c r="GC110" s="185"/>
      <c r="GD110" s="185"/>
      <c r="GE110" s="185"/>
      <c r="GF110" s="185"/>
      <c r="GG110" s="185"/>
      <c r="GH110" s="185"/>
      <c r="GI110" s="185"/>
      <c r="GJ110" s="185"/>
      <c r="GK110" s="185"/>
      <c r="GL110" s="185"/>
      <c r="GM110" s="185"/>
      <c r="GN110" s="185"/>
      <c r="GO110" s="185"/>
      <c r="GP110" s="185"/>
      <c r="GQ110" s="185"/>
      <c r="GR110" s="185"/>
      <c r="GS110" s="185"/>
      <c r="GT110" s="185"/>
      <c r="GU110" s="185"/>
      <c r="GV110" s="185"/>
      <c r="GW110" s="185"/>
      <c r="GX110" s="185"/>
      <c r="GY110" s="185"/>
      <c r="GZ110" s="185"/>
      <c r="HA110" s="185"/>
      <c r="HB110" s="185"/>
      <c r="HC110" s="185"/>
      <c r="HD110" s="185"/>
      <c r="HE110" s="185"/>
      <c r="HF110" s="185"/>
      <c r="HG110" s="185"/>
      <c r="HH110" s="185"/>
      <c r="HI110" s="185"/>
      <c r="HJ110" s="185"/>
      <c r="HK110" s="185"/>
      <c r="HL110" s="185"/>
      <c r="HM110" s="185"/>
      <c r="HN110" s="185"/>
      <c r="HO110" s="185"/>
      <c r="HP110" s="185"/>
      <c r="HQ110" s="185"/>
      <c r="HR110" s="185"/>
      <c r="HS110" s="185"/>
      <c r="HT110" s="185"/>
      <c r="HU110" s="185"/>
      <c r="HV110" s="185"/>
      <c r="HW110" s="185"/>
      <c r="HX110" s="185"/>
      <c r="HY110" s="185"/>
      <c r="HZ110" s="185"/>
      <c r="IA110" s="185"/>
      <c r="IB110" s="185"/>
      <c r="IC110" s="185"/>
      <c r="ID110" s="185"/>
      <c r="IE110" s="185"/>
      <c r="IF110" s="185"/>
      <c r="IG110" s="185"/>
      <c r="IH110" s="185"/>
      <c r="II110" s="185"/>
      <c r="IJ110" s="185"/>
      <c r="IK110" s="185"/>
      <c r="IL110" s="185"/>
      <c r="IM110" s="185"/>
      <c r="IN110" s="185"/>
      <c r="IO110" s="185"/>
      <c r="IP110" s="185"/>
      <c r="IQ110" s="185"/>
      <c r="IR110" s="185"/>
      <c r="IS110" s="185"/>
      <c r="IT110" s="185"/>
      <c r="IU110" s="185"/>
      <c r="IV110" s="185"/>
      <c r="IW110" s="185"/>
      <c r="IX110" s="185"/>
      <c r="IY110" s="185"/>
      <c r="IZ110" s="185"/>
      <c r="JA110" s="185"/>
      <c r="JB110" s="185"/>
      <c r="JC110" s="185"/>
      <c r="JD110" s="185"/>
      <c r="JE110" s="185"/>
      <c r="JF110" s="185"/>
      <c r="JG110" s="185"/>
      <c r="JH110" s="185"/>
      <c r="JI110" s="185"/>
      <c r="JJ110" s="185"/>
      <c r="JK110" s="185"/>
      <c r="JL110" s="185"/>
      <c r="JM110" s="185"/>
      <c r="JN110" s="185"/>
      <c r="JO110" s="185"/>
      <c r="JP110" s="185"/>
      <c r="JQ110" s="185"/>
      <c r="JR110" s="185"/>
      <c r="JS110" s="185"/>
      <c r="JT110" s="185"/>
      <c r="JU110" s="185"/>
      <c r="JV110" s="185"/>
      <c r="JW110" s="185"/>
      <c r="JX110" s="185"/>
      <c r="JY110" s="185"/>
      <c r="JZ110" s="185"/>
      <c r="KA110" s="185"/>
      <c r="KB110" s="185"/>
      <c r="KC110" s="185"/>
      <c r="KD110" s="185"/>
      <c r="KE110" s="185"/>
      <c r="KF110" s="185"/>
      <c r="KG110" s="185"/>
      <c r="KH110" s="185"/>
      <c r="KI110" s="185"/>
      <c r="KJ110" s="185"/>
      <c r="KK110" s="185"/>
      <c r="KL110" s="185"/>
      <c r="KM110" s="185"/>
      <c r="KN110" s="185"/>
      <c r="KO110" s="185"/>
      <c r="KP110" s="185"/>
      <c r="KQ110" s="185"/>
      <c r="KR110" s="185"/>
      <c r="KS110" s="185"/>
      <c r="KT110" s="185"/>
      <c r="KU110" s="185"/>
      <c r="KV110" s="185"/>
      <c r="KW110" s="185"/>
      <c r="KX110" s="185"/>
      <c r="KY110" s="185"/>
      <c r="KZ110" s="185"/>
      <c r="LA110" s="185"/>
      <c r="LB110" s="185"/>
      <c r="LC110" s="185"/>
      <c r="LD110" s="185"/>
      <c r="LE110" s="185"/>
      <c r="LF110" s="185"/>
      <c r="LG110" s="185"/>
      <c r="LH110" s="185"/>
      <c r="LI110" s="185"/>
      <c r="LJ110" s="185"/>
      <c r="LK110" s="185"/>
      <c r="LL110" s="185"/>
      <c r="LM110" s="185"/>
      <c r="LN110" s="185"/>
      <c r="LO110" s="185"/>
      <c r="LP110" s="185"/>
      <c r="LQ110" s="185"/>
      <c r="LR110" s="185"/>
      <c r="LS110" s="185"/>
      <c r="LT110" s="185"/>
      <c r="LU110" s="185"/>
      <c r="LV110" s="185"/>
      <c r="LW110" s="185"/>
      <c r="LX110" s="185"/>
      <c r="LY110" s="185"/>
      <c r="LZ110" s="185"/>
      <c r="MA110" s="185"/>
      <c r="MB110" s="185"/>
      <c r="MC110" s="185"/>
      <c r="MD110" s="185"/>
      <c r="ME110" s="185"/>
      <c r="MF110" s="185"/>
      <c r="MG110" s="185"/>
      <c r="MH110" s="185"/>
      <c r="MI110" s="185"/>
      <c r="MJ110" s="185"/>
      <c r="MK110" s="185"/>
      <c r="ML110" s="185"/>
      <c r="MM110" s="185"/>
      <c r="MN110" s="185"/>
      <c r="MO110" s="185"/>
      <c r="MP110" s="185"/>
      <c r="MQ110" s="185"/>
      <c r="MR110" s="185"/>
      <c r="MS110" s="185"/>
      <c r="MT110" s="185"/>
      <c r="MU110" s="185"/>
      <c r="MV110" s="185"/>
      <c r="MW110" s="185"/>
      <c r="MX110" s="185"/>
      <c r="MY110" s="185"/>
      <c r="MZ110" s="185"/>
      <c r="NA110" s="185"/>
      <c r="NB110" s="185"/>
      <c r="NC110" s="185"/>
      <c r="ND110" s="185"/>
      <c r="NE110" s="185"/>
      <c r="NF110" s="185"/>
      <c r="NG110" s="185"/>
      <c r="NH110" s="185"/>
      <c r="NI110" s="185"/>
      <c r="NJ110" s="185"/>
      <c r="NK110" s="185"/>
      <c r="NL110" s="185"/>
      <c r="NM110" s="185"/>
      <c r="NN110" s="185"/>
      <c r="NO110" s="185"/>
    </row>
    <row r="111" ht="19.5" customHeight="1">
      <c r="A111" s="185"/>
      <c r="B111" s="185"/>
      <c r="C111" s="185"/>
      <c r="D111" s="216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262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262"/>
      <c r="AD111" s="185"/>
      <c r="AE111" s="185"/>
      <c r="AF111" s="251"/>
      <c r="AG111" s="185"/>
      <c r="AH111" s="185"/>
      <c r="AI111" s="185"/>
      <c r="AJ111" s="185"/>
      <c r="AK111" s="185"/>
      <c r="AL111" s="185"/>
      <c r="AM111" s="185"/>
      <c r="AN111" s="185"/>
      <c r="AO111" s="262"/>
      <c r="AP111" s="185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262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  <c r="BM111" s="262"/>
      <c r="BN111" s="185"/>
      <c r="BO111" s="185"/>
      <c r="BP111" s="185"/>
      <c r="BQ111" s="185"/>
      <c r="BR111" s="185"/>
      <c r="BS111" s="185"/>
      <c r="BT111" s="185"/>
      <c r="BU111" s="185"/>
      <c r="BV111" s="185"/>
      <c r="BW111" s="185"/>
      <c r="BX111" s="185"/>
      <c r="BY111" s="262"/>
      <c r="BZ111" s="185"/>
      <c r="CA111" s="185"/>
      <c r="CB111" s="185"/>
      <c r="CC111" s="185"/>
      <c r="CD111" s="185"/>
      <c r="CE111" s="185"/>
      <c r="CF111" s="185"/>
      <c r="CG111" s="185"/>
      <c r="CH111" s="185"/>
      <c r="CI111" s="185"/>
      <c r="CJ111" s="185"/>
      <c r="CK111" s="185"/>
      <c r="CL111" s="185"/>
      <c r="CM111" s="185"/>
      <c r="CN111" s="185"/>
      <c r="CO111" s="185"/>
      <c r="CP111" s="185"/>
      <c r="CQ111" s="185"/>
      <c r="CR111" s="185"/>
      <c r="CS111" s="185"/>
      <c r="CT111" s="185"/>
      <c r="CU111" s="185"/>
      <c r="CV111" s="185"/>
      <c r="CW111" s="185"/>
      <c r="CX111" s="185"/>
      <c r="CY111" s="185"/>
      <c r="CZ111" s="185"/>
      <c r="DA111" s="185"/>
      <c r="DB111" s="185"/>
      <c r="DC111" s="185"/>
      <c r="DD111" s="185"/>
      <c r="DE111" s="185"/>
      <c r="DF111" s="185"/>
      <c r="DG111" s="185"/>
      <c r="DH111" s="185"/>
      <c r="DI111" s="185"/>
      <c r="DJ111" s="185"/>
      <c r="DK111" s="185"/>
      <c r="DL111" s="185"/>
      <c r="DM111" s="185"/>
      <c r="DN111" s="185"/>
      <c r="DO111" s="185"/>
      <c r="DP111" s="185"/>
      <c r="DQ111" s="185"/>
      <c r="DR111" s="185"/>
      <c r="DS111" s="185"/>
      <c r="DT111" s="185"/>
      <c r="DU111" s="185"/>
      <c r="DV111" s="185"/>
      <c r="DW111" s="185"/>
      <c r="DX111" s="185"/>
      <c r="DY111" s="185"/>
      <c r="DZ111" s="185"/>
      <c r="EA111" s="185"/>
      <c r="EB111" s="185"/>
      <c r="EC111" s="185"/>
      <c r="ED111" s="185"/>
      <c r="EE111" s="185"/>
      <c r="EF111" s="185"/>
      <c r="EG111" s="185"/>
      <c r="EH111" s="185"/>
      <c r="EI111" s="185"/>
      <c r="EJ111" s="185"/>
      <c r="EK111" s="185"/>
      <c r="EL111" s="185"/>
      <c r="EM111" s="185"/>
      <c r="EN111" s="185"/>
      <c r="EO111" s="185"/>
      <c r="EP111" s="185"/>
      <c r="EQ111" s="185"/>
      <c r="ER111" s="185"/>
      <c r="ES111" s="185"/>
      <c r="ET111" s="185"/>
      <c r="EU111" s="185"/>
      <c r="EV111" s="185"/>
      <c r="EW111" s="185"/>
      <c r="EX111" s="185"/>
      <c r="EY111" s="185"/>
      <c r="EZ111" s="185"/>
      <c r="FA111" s="185"/>
      <c r="FB111" s="185"/>
      <c r="FC111" s="185"/>
      <c r="FD111" s="185"/>
      <c r="FE111" s="185"/>
      <c r="FF111" s="185"/>
      <c r="FG111" s="185"/>
      <c r="FH111" s="185"/>
      <c r="FI111" s="185"/>
      <c r="FJ111" s="185"/>
      <c r="FK111" s="185"/>
      <c r="FL111" s="185"/>
      <c r="FM111" s="185"/>
      <c r="FN111" s="185"/>
      <c r="FO111" s="185"/>
      <c r="FP111" s="185"/>
      <c r="FQ111" s="185"/>
      <c r="FR111" s="185"/>
      <c r="FS111" s="185"/>
      <c r="FT111" s="185"/>
      <c r="FU111" s="185"/>
      <c r="FV111" s="185"/>
      <c r="FW111" s="185"/>
      <c r="FX111" s="185"/>
      <c r="FY111" s="185"/>
      <c r="FZ111" s="185"/>
      <c r="GA111" s="185"/>
      <c r="GB111" s="185"/>
      <c r="GC111" s="185"/>
      <c r="GD111" s="185"/>
      <c r="GE111" s="185"/>
      <c r="GF111" s="185"/>
      <c r="GG111" s="185"/>
      <c r="GH111" s="185"/>
      <c r="GI111" s="185"/>
      <c r="GJ111" s="185"/>
      <c r="GK111" s="185"/>
      <c r="GL111" s="185"/>
      <c r="GM111" s="185"/>
      <c r="GN111" s="185"/>
      <c r="GO111" s="185"/>
      <c r="GP111" s="185"/>
      <c r="GQ111" s="185"/>
      <c r="GR111" s="185"/>
      <c r="GS111" s="185"/>
      <c r="GT111" s="185"/>
      <c r="GU111" s="185"/>
      <c r="GV111" s="185"/>
      <c r="GW111" s="185"/>
      <c r="GX111" s="185"/>
      <c r="GY111" s="185"/>
      <c r="GZ111" s="185"/>
      <c r="HA111" s="185"/>
      <c r="HB111" s="185"/>
      <c r="HC111" s="185"/>
      <c r="HD111" s="185"/>
      <c r="HE111" s="185"/>
      <c r="HF111" s="185"/>
      <c r="HG111" s="185"/>
      <c r="HH111" s="185"/>
      <c r="HI111" s="185"/>
      <c r="HJ111" s="185"/>
      <c r="HK111" s="185"/>
      <c r="HL111" s="185"/>
      <c r="HM111" s="185"/>
      <c r="HN111" s="185"/>
      <c r="HO111" s="185"/>
      <c r="HP111" s="185"/>
      <c r="HQ111" s="185"/>
      <c r="HR111" s="185"/>
      <c r="HS111" s="185"/>
      <c r="HT111" s="185"/>
      <c r="HU111" s="185"/>
      <c r="HV111" s="185"/>
      <c r="HW111" s="185"/>
      <c r="HX111" s="185"/>
      <c r="HY111" s="185"/>
      <c r="HZ111" s="185"/>
      <c r="IA111" s="185"/>
      <c r="IB111" s="185"/>
      <c r="IC111" s="185"/>
      <c r="ID111" s="185"/>
      <c r="IE111" s="185"/>
      <c r="IF111" s="185"/>
      <c r="IG111" s="185"/>
      <c r="IH111" s="185"/>
      <c r="II111" s="185"/>
      <c r="IJ111" s="185"/>
      <c r="IK111" s="185"/>
      <c r="IL111" s="185"/>
      <c r="IM111" s="185"/>
      <c r="IN111" s="185"/>
      <c r="IO111" s="185"/>
      <c r="IP111" s="185"/>
      <c r="IQ111" s="185"/>
      <c r="IR111" s="185"/>
      <c r="IS111" s="185"/>
      <c r="IT111" s="185"/>
      <c r="IU111" s="185"/>
      <c r="IV111" s="185"/>
      <c r="IW111" s="185"/>
      <c r="IX111" s="185"/>
      <c r="IY111" s="185"/>
      <c r="IZ111" s="185"/>
      <c r="JA111" s="185"/>
      <c r="JB111" s="185"/>
      <c r="JC111" s="185"/>
      <c r="JD111" s="185"/>
      <c r="JE111" s="185"/>
      <c r="JF111" s="185"/>
      <c r="JG111" s="185"/>
      <c r="JH111" s="185"/>
      <c r="JI111" s="185"/>
      <c r="JJ111" s="185"/>
      <c r="JK111" s="185"/>
      <c r="JL111" s="185"/>
      <c r="JM111" s="185"/>
      <c r="JN111" s="185"/>
      <c r="JO111" s="185"/>
      <c r="JP111" s="185"/>
      <c r="JQ111" s="185"/>
      <c r="JR111" s="185"/>
      <c r="JS111" s="185"/>
      <c r="JT111" s="185"/>
      <c r="JU111" s="185"/>
      <c r="JV111" s="185"/>
      <c r="JW111" s="185"/>
      <c r="JX111" s="185"/>
      <c r="JY111" s="185"/>
      <c r="JZ111" s="185"/>
      <c r="KA111" s="185"/>
      <c r="KB111" s="185"/>
      <c r="KC111" s="185"/>
      <c r="KD111" s="185"/>
      <c r="KE111" s="185"/>
      <c r="KF111" s="185"/>
      <c r="KG111" s="185"/>
      <c r="KH111" s="185"/>
      <c r="KI111" s="185"/>
      <c r="KJ111" s="185"/>
      <c r="KK111" s="185"/>
      <c r="KL111" s="185"/>
      <c r="KM111" s="185"/>
      <c r="KN111" s="185"/>
      <c r="KO111" s="185"/>
      <c r="KP111" s="185"/>
      <c r="KQ111" s="185"/>
      <c r="KR111" s="185"/>
      <c r="KS111" s="185"/>
      <c r="KT111" s="185"/>
      <c r="KU111" s="185"/>
      <c r="KV111" s="185"/>
      <c r="KW111" s="185"/>
      <c r="KX111" s="185"/>
      <c r="KY111" s="185"/>
      <c r="KZ111" s="185"/>
      <c r="LA111" s="185"/>
      <c r="LB111" s="185"/>
      <c r="LC111" s="185"/>
      <c r="LD111" s="185"/>
      <c r="LE111" s="185"/>
      <c r="LF111" s="185"/>
      <c r="LG111" s="185"/>
      <c r="LH111" s="185"/>
      <c r="LI111" s="185"/>
      <c r="LJ111" s="185"/>
      <c r="LK111" s="185"/>
      <c r="LL111" s="185"/>
      <c r="LM111" s="185"/>
      <c r="LN111" s="185"/>
      <c r="LO111" s="185"/>
      <c r="LP111" s="185"/>
      <c r="LQ111" s="185"/>
      <c r="LR111" s="185"/>
      <c r="LS111" s="185"/>
      <c r="LT111" s="185"/>
      <c r="LU111" s="185"/>
      <c r="LV111" s="185"/>
      <c r="LW111" s="185"/>
      <c r="LX111" s="185"/>
      <c r="LY111" s="185"/>
      <c r="LZ111" s="185"/>
      <c r="MA111" s="185"/>
      <c r="MB111" s="185"/>
      <c r="MC111" s="185"/>
      <c r="MD111" s="185"/>
      <c r="ME111" s="185"/>
      <c r="MF111" s="185"/>
      <c r="MG111" s="185"/>
      <c r="MH111" s="185"/>
      <c r="MI111" s="185"/>
      <c r="MJ111" s="185"/>
      <c r="MK111" s="185"/>
      <c r="ML111" s="185"/>
      <c r="MM111" s="185"/>
      <c r="MN111" s="185"/>
      <c r="MO111" s="185"/>
      <c r="MP111" s="185"/>
      <c r="MQ111" s="185"/>
      <c r="MR111" s="185"/>
      <c r="MS111" s="185"/>
      <c r="MT111" s="185"/>
      <c r="MU111" s="185"/>
      <c r="MV111" s="185"/>
      <c r="MW111" s="185"/>
      <c r="MX111" s="185"/>
      <c r="MY111" s="185"/>
      <c r="MZ111" s="185"/>
      <c r="NA111" s="185"/>
      <c r="NB111" s="185"/>
      <c r="NC111" s="185"/>
      <c r="ND111" s="185"/>
      <c r="NE111" s="185"/>
      <c r="NF111" s="185"/>
      <c r="NG111" s="185"/>
      <c r="NH111" s="185"/>
      <c r="NI111" s="185"/>
      <c r="NJ111" s="185"/>
      <c r="NK111" s="185"/>
      <c r="NL111" s="185"/>
      <c r="NM111" s="185"/>
      <c r="NN111" s="185"/>
      <c r="NO111" s="185"/>
    </row>
    <row r="112" ht="19.5" customHeight="1">
      <c r="A112" s="185"/>
      <c r="B112" s="276"/>
      <c r="C112" s="185"/>
      <c r="D112" s="216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262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262"/>
      <c r="AD112" s="185"/>
      <c r="AE112" s="185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262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262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  <c r="BM112" s="262"/>
      <c r="BN112" s="185"/>
      <c r="BO112" s="185"/>
      <c r="BP112" s="185"/>
      <c r="BQ112" s="185"/>
      <c r="BR112" s="185"/>
      <c r="BS112" s="185"/>
      <c r="BT112" s="185"/>
      <c r="BU112" s="185"/>
      <c r="BV112" s="185"/>
      <c r="BW112" s="185"/>
      <c r="BX112" s="185"/>
      <c r="BY112" s="262"/>
      <c r="BZ112" s="185"/>
      <c r="CA112" s="185"/>
      <c r="CB112" s="185"/>
      <c r="CC112" s="185"/>
      <c r="CD112" s="185"/>
      <c r="CE112" s="185"/>
      <c r="CF112" s="185"/>
      <c r="CG112" s="185"/>
      <c r="CH112" s="185"/>
      <c r="CI112" s="185"/>
      <c r="CJ112" s="185"/>
      <c r="CK112" s="185"/>
      <c r="CL112" s="185"/>
      <c r="CM112" s="185"/>
      <c r="CN112" s="185"/>
      <c r="CO112" s="185"/>
      <c r="CP112" s="185"/>
      <c r="CQ112" s="185"/>
      <c r="CR112" s="185"/>
      <c r="CS112" s="185"/>
      <c r="CT112" s="185"/>
      <c r="CU112" s="185"/>
      <c r="CV112" s="185"/>
      <c r="CW112" s="185"/>
      <c r="CX112" s="185"/>
      <c r="CY112" s="185"/>
      <c r="CZ112" s="185"/>
      <c r="DA112" s="185"/>
      <c r="DB112" s="185"/>
      <c r="DC112" s="185"/>
      <c r="DD112" s="185"/>
      <c r="DE112" s="185"/>
      <c r="DF112" s="185"/>
      <c r="DG112" s="185"/>
      <c r="DH112" s="185"/>
      <c r="DI112" s="185"/>
      <c r="DJ112" s="185"/>
      <c r="DK112" s="185"/>
      <c r="DL112" s="185"/>
      <c r="DM112" s="185"/>
      <c r="DN112" s="185"/>
      <c r="DO112" s="185"/>
      <c r="DP112" s="185"/>
      <c r="DQ112" s="185"/>
      <c r="DR112" s="185"/>
      <c r="DS112" s="185"/>
      <c r="DT112" s="185"/>
      <c r="DU112" s="185"/>
      <c r="DV112" s="185"/>
      <c r="DW112" s="185"/>
      <c r="DX112" s="185"/>
      <c r="DY112" s="185"/>
      <c r="DZ112" s="185"/>
      <c r="EA112" s="185"/>
      <c r="EB112" s="185"/>
      <c r="EC112" s="185"/>
      <c r="ED112" s="185"/>
      <c r="EE112" s="185"/>
      <c r="EF112" s="185"/>
      <c r="EG112" s="185"/>
      <c r="EH112" s="185"/>
      <c r="EI112" s="185"/>
      <c r="EJ112" s="185"/>
      <c r="EK112" s="185"/>
      <c r="EL112" s="185"/>
      <c r="EM112" s="185"/>
      <c r="EN112" s="185"/>
      <c r="EO112" s="185"/>
      <c r="EP112" s="185"/>
      <c r="EQ112" s="185"/>
      <c r="ER112" s="185"/>
      <c r="ES112" s="185"/>
      <c r="ET112" s="185"/>
      <c r="EU112" s="185"/>
      <c r="EV112" s="185"/>
      <c r="EW112" s="185"/>
      <c r="EX112" s="185"/>
      <c r="EY112" s="185"/>
      <c r="EZ112" s="185"/>
      <c r="FA112" s="185"/>
      <c r="FB112" s="185"/>
      <c r="FC112" s="185"/>
      <c r="FD112" s="185"/>
      <c r="FE112" s="185"/>
      <c r="FF112" s="185"/>
      <c r="FG112" s="185"/>
      <c r="FH112" s="185"/>
      <c r="FI112" s="185"/>
      <c r="FJ112" s="185"/>
      <c r="FK112" s="185"/>
      <c r="FL112" s="185"/>
      <c r="FM112" s="185"/>
      <c r="FN112" s="185"/>
      <c r="FO112" s="185"/>
      <c r="FP112" s="185"/>
      <c r="FQ112" s="185"/>
      <c r="FR112" s="185"/>
      <c r="FS112" s="185"/>
      <c r="FT112" s="185"/>
      <c r="FU112" s="185"/>
      <c r="FV112" s="185"/>
      <c r="FW112" s="185"/>
      <c r="FX112" s="185"/>
      <c r="FY112" s="185"/>
      <c r="FZ112" s="185"/>
      <c r="GA112" s="185"/>
      <c r="GB112" s="185"/>
      <c r="GC112" s="185"/>
      <c r="GD112" s="185"/>
      <c r="GE112" s="185"/>
      <c r="GF112" s="185"/>
      <c r="GG112" s="185"/>
      <c r="GH112" s="185"/>
      <c r="GI112" s="185"/>
      <c r="GJ112" s="185"/>
      <c r="GK112" s="185"/>
      <c r="GL112" s="185"/>
      <c r="GM112" s="185"/>
      <c r="GN112" s="185"/>
      <c r="GO112" s="185"/>
      <c r="GP112" s="185"/>
      <c r="GQ112" s="185"/>
      <c r="GR112" s="185"/>
      <c r="GS112" s="185"/>
      <c r="GT112" s="185"/>
      <c r="GU112" s="185"/>
      <c r="GV112" s="185"/>
      <c r="GW112" s="185"/>
      <c r="GX112" s="185"/>
      <c r="GY112" s="185"/>
      <c r="GZ112" s="185"/>
      <c r="HA112" s="185"/>
      <c r="HB112" s="185"/>
      <c r="HC112" s="185"/>
      <c r="HD112" s="185"/>
      <c r="HE112" s="185"/>
      <c r="HF112" s="185"/>
      <c r="HG112" s="185"/>
      <c r="HH112" s="185"/>
      <c r="HI112" s="185"/>
      <c r="HJ112" s="185"/>
      <c r="HK112" s="185"/>
      <c r="HL112" s="185"/>
      <c r="HM112" s="185"/>
      <c r="HN112" s="185"/>
      <c r="HO112" s="185"/>
      <c r="HP112" s="185"/>
      <c r="HQ112" s="185"/>
      <c r="HR112" s="185"/>
      <c r="HS112" s="185"/>
      <c r="HT112" s="185"/>
      <c r="HU112" s="185"/>
      <c r="HV112" s="185"/>
      <c r="HW112" s="185"/>
      <c r="HX112" s="185"/>
      <c r="HY112" s="185"/>
      <c r="HZ112" s="185"/>
      <c r="IA112" s="185"/>
      <c r="IB112" s="185"/>
      <c r="IC112" s="185"/>
      <c r="ID112" s="185"/>
      <c r="IE112" s="185"/>
      <c r="IF112" s="185"/>
      <c r="IG112" s="185"/>
      <c r="IH112" s="185"/>
      <c r="II112" s="185"/>
      <c r="IJ112" s="185"/>
      <c r="IK112" s="185"/>
      <c r="IL112" s="185"/>
      <c r="IM112" s="185"/>
      <c r="IN112" s="185"/>
      <c r="IO112" s="185"/>
      <c r="IP112" s="185"/>
      <c r="IQ112" s="185"/>
      <c r="IR112" s="185"/>
      <c r="IS112" s="185"/>
      <c r="IT112" s="185"/>
      <c r="IU112" s="185"/>
      <c r="IV112" s="185"/>
      <c r="IW112" s="185"/>
      <c r="IX112" s="185"/>
      <c r="IY112" s="185"/>
      <c r="IZ112" s="185"/>
      <c r="JA112" s="185"/>
      <c r="JB112" s="185"/>
      <c r="JC112" s="185"/>
      <c r="JD112" s="185"/>
      <c r="JE112" s="185"/>
      <c r="JF112" s="185"/>
      <c r="JG112" s="185"/>
      <c r="JH112" s="185"/>
      <c r="JI112" s="185"/>
      <c r="JJ112" s="185"/>
      <c r="JK112" s="185"/>
      <c r="JL112" s="185"/>
      <c r="JM112" s="185"/>
      <c r="JN112" s="185"/>
      <c r="JO112" s="185"/>
      <c r="JP112" s="185"/>
      <c r="JQ112" s="185"/>
      <c r="JR112" s="185"/>
      <c r="JS112" s="185"/>
      <c r="JT112" s="185"/>
      <c r="JU112" s="185"/>
      <c r="JV112" s="185"/>
      <c r="JW112" s="185"/>
      <c r="JX112" s="185"/>
      <c r="JY112" s="185"/>
      <c r="JZ112" s="185"/>
      <c r="KA112" s="185"/>
      <c r="KB112" s="185"/>
      <c r="KC112" s="185"/>
      <c r="KD112" s="185"/>
      <c r="KE112" s="185"/>
      <c r="KF112" s="185"/>
      <c r="KG112" s="185"/>
      <c r="KH112" s="185"/>
      <c r="KI112" s="185"/>
      <c r="KJ112" s="185"/>
      <c r="KK112" s="185"/>
      <c r="KL112" s="185"/>
      <c r="KM112" s="185"/>
      <c r="KN112" s="185"/>
      <c r="KO112" s="185"/>
      <c r="KP112" s="185"/>
      <c r="KQ112" s="185"/>
      <c r="KR112" s="185"/>
      <c r="KS112" s="185"/>
      <c r="KT112" s="185"/>
      <c r="KU112" s="185"/>
      <c r="KV112" s="185"/>
      <c r="KW112" s="185"/>
      <c r="KX112" s="185"/>
      <c r="KY112" s="185"/>
      <c r="KZ112" s="185"/>
      <c r="LA112" s="185"/>
      <c r="LB112" s="185"/>
      <c r="LC112" s="185"/>
      <c r="LD112" s="185"/>
      <c r="LE112" s="185"/>
      <c r="LF112" s="185"/>
      <c r="LG112" s="185"/>
      <c r="LH112" s="185"/>
      <c r="LI112" s="185"/>
      <c r="LJ112" s="185"/>
      <c r="LK112" s="185"/>
      <c r="LL112" s="185"/>
      <c r="LM112" s="185"/>
      <c r="LN112" s="185"/>
      <c r="LO112" s="185"/>
      <c r="LP112" s="185"/>
      <c r="LQ112" s="185"/>
      <c r="LR112" s="185"/>
      <c r="LS112" s="185"/>
      <c r="LT112" s="185"/>
      <c r="LU112" s="185"/>
      <c r="LV112" s="185"/>
      <c r="LW112" s="185"/>
      <c r="LX112" s="185"/>
      <c r="LY112" s="185"/>
      <c r="LZ112" s="185"/>
      <c r="MA112" s="185"/>
      <c r="MB112" s="185"/>
      <c r="MC112" s="185"/>
      <c r="MD112" s="185"/>
      <c r="ME112" s="185"/>
      <c r="MF112" s="185"/>
      <c r="MG112" s="185"/>
      <c r="MH112" s="185"/>
      <c r="MI112" s="185"/>
      <c r="MJ112" s="185"/>
      <c r="MK112" s="185"/>
      <c r="ML112" s="185"/>
      <c r="MM112" s="185"/>
      <c r="MN112" s="185"/>
      <c r="MO112" s="185"/>
      <c r="MP112" s="185"/>
      <c r="MQ112" s="185"/>
      <c r="MR112" s="185"/>
      <c r="MS112" s="185"/>
      <c r="MT112" s="185"/>
      <c r="MU112" s="185"/>
      <c r="MV112" s="185"/>
      <c r="MW112" s="185"/>
      <c r="MX112" s="185"/>
      <c r="MY112" s="185"/>
      <c r="MZ112" s="185"/>
      <c r="NA112" s="185"/>
      <c r="NB112" s="185"/>
      <c r="NC112" s="185"/>
      <c r="ND112" s="185"/>
      <c r="NE112" s="185"/>
      <c r="NF112" s="185"/>
      <c r="NG112" s="185"/>
      <c r="NH112" s="185"/>
      <c r="NI112" s="185"/>
      <c r="NJ112" s="185"/>
      <c r="NK112" s="185"/>
      <c r="NL112" s="185"/>
      <c r="NM112" s="185"/>
      <c r="NN112" s="185"/>
      <c r="NO112" s="185"/>
    </row>
    <row r="113" ht="19.5" customHeight="1">
      <c r="A113" s="185"/>
      <c r="B113" s="185"/>
      <c r="C113" s="185"/>
      <c r="D113" s="216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262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262"/>
      <c r="AD113" s="185"/>
      <c r="AE113" s="185"/>
      <c r="AF113" s="276"/>
      <c r="AG113" s="185"/>
      <c r="AH113" s="185"/>
      <c r="AI113" s="185"/>
      <c r="AJ113" s="185"/>
      <c r="AK113" s="185"/>
      <c r="AL113" s="185"/>
      <c r="AM113" s="185"/>
      <c r="AN113" s="185"/>
      <c r="AO113" s="262"/>
      <c r="AP113" s="185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262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  <c r="BM113" s="262"/>
      <c r="BN113" s="185"/>
      <c r="BO113" s="185"/>
      <c r="BP113" s="185"/>
      <c r="BQ113" s="185"/>
      <c r="BR113" s="185"/>
      <c r="BS113" s="185"/>
      <c r="BT113" s="185"/>
      <c r="BU113" s="185"/>
      <c r="BV113" s="185"/>
      <c r="BW113" s="185"/>
      <c r="BX113" s="185"/>
      <c r="BY113" s="262"/>
      <c r="BZ113" s="185"/>
      <c r="CA113" s="185"/>
      <c r="CB113" s="185"/>
      <c r="CC113" s="185"/>
      <c r="CD113" s="185"/>
      <c r="CE113" s="185"/>
      <c r="CF113" s="185"/>
      <c r="CG113" s="185"/>
      <c r="CH113" s="185"/>
      <c r="CI113" s="185"/>
      <c r="CJ113" s="185"/>
      <c r="CK113" s="185"/>
      <c r="CL113" s="185"/>
      <c r="CM113" s="185"/>
      <c r="CN113" s="185"/>
      <c r="CO113" s="185"/>
      <c r="CP113" s="185"/>
      <c r="CQ113" s="185"/>
      <c r="CR113" s="185"/>
      <c r="CS113" s="185"/>
      <c r="CT113" s="185"/>
      <c r="CU113" s="185"/>
      <c r="CV113" s="185"/>
      <c r="CW113" s="185"/>
      <c r="CX113" s="185"/>
      <c r="CY113" s="185"/>
      <c r="CZ113" s="185"/>
      <c r="DA113" s="185"/>
      <c r="DB113" s="185"/>
      <c r="DC113" s="185"/>
      <c r="DD113" s="185"/>
      <c r="DE113" s="185"/>
      <c r="DF113" s="185"/>
      <c r="DG113" s="185"/>
      <c r="DH113" s="185"/>
      <c r="DI113" s="185"/>
      <c r="DJ113" s="185"/>
      <c r="DK113" s="185"/>
      <c r="DL113" s="185"/>
      <c r="DM113" s="185"/>
      <c r="DN113" s="185"/>
      <c r="DO113" s="185"/>
      <c r="DP113" s="185"/>
      <c r="DQ113" s="185"/>
      <c r="DR113" s="185"/>
      <c r="DS113" s="185"/>
      <c r="DT113" s="185"/>
      <c r="DU113" s="185"/>
      <c r="DV113" s="185"/>
      <c r="DW113" s="185"/>
      <c r="DX113" s="185"/>
      <c r="DY113" s="185"/>
      <c r="DZ113" s="185"/>
      <c r="EA113" s="185"/>
      <c r="EB113" s="185"/>
      <c r="EC113" s="185"/>
      <c r="ED113" s="185"/>
      <c r="EE113" s="185"/>
      <c r="EF113" s="185"/>
      <c r="EG113" s="185"/>
      <c r="EH113" s="185"/>
      <c r="EI113" s="185"/>
      <c r="EJ113" s="185"/>
      <c r="EK113" s="185"/>
      <c r="EL113" s="185"/>
      <c r="EM113" s="185"/>
      <c r="EN113" s="185"/>
      <c r="EO113" s="185"/>
      <c r="EP113" s="185"/>
      <c r="EQ113" s="185"/>
      <c r="ER113" s="185"/>
      <c r="ES113" s="185"/>
      <c r="ET113" s="185"/>
      <c r="EU113" s="185"/>
      <c r="EV113" s="185"/>
      <c r="EW113" s="185"/>
      <c r="EX113" s="185"/>
      <c r="EY113" s="185"/>
      <c r="EZ113" s="185"/>
      <c r="FA113" s="185"/>
      <c r="FB113" s="185"/>
      <c r="FC113" s="185"/>
      <c r="FD113" s="185"/>
      <c r="FE113" s="185"/>
      <c r="FF113" s="185"/>
      <c r="FG113" s="185"/>
      <c r="FH113" s="185"/>
      <c r="FI113" s="185"/>
      <c r="FJ113" s="185"/>
      <c r="FK113" s="185"/>
      <c r="FL113" s="185"/>
      <c r="FM113" s="185"/>
      <c r="FN113" s="185"/>
      <c r="FO113" s="185"/>
      <c r="FP113" s="185"/>
      <c r="FQ113" s="185"/>
      <c r="FR113" s="185"/>
      <c r="FS113" s="185"/>
      <c r="FT113" s="185"/>
      <c r="FU113" s="185"/>
      <c r="FV113" s="185"/>
      <c r="FW113" s="185"/>
      <c r="FX113" s="185"/>
      <c r="FY113" s="185"/>
      <c r="FZ113" s="185"/>
      <c r="GA113" s="185"/>
      <c r="GB113" s="185"/>
      <c r="GC113" s="185"/>
      <c r="GD113" s="185"/>
      <c r="GE113" s="185"/>
      <c r="GF113" s="185"/>
      <c r="GG113" s="185"/>
      <c r="GH113" s="185"/>
      <c r="GI113" s="185"/>
      <c r="GJ113" s="185"/>
      <c r="GK113" s="185"/>
      <c r="GL113" s="185"/>
      <c r="GM113" s="185"/>
      <c r="GN113" s="185"/>
      <c r="GO113" s="185"/>
      <c r="GP113" s="185"/>
      <c r="GQ113" s="185"/>
      <c r="GR113" s="185"/>
      <c r="GS113" s="185"/>
      <c r="GT113" s="185"/>
      <c r="GU113" s="185"/>
      <c r="GV113" s="185"/>
      <c r="GW113" s="185"/>
      <c r="GX113" s="185"/>
      <c r="GY113" s="185"/>
      <c r="GZ113" s="185"/>
      <c r="HA113" s="185"/>
      <c r="HB113" s="185"/>
      <c r="HC113" s="185"/>
      <c r="HD113" s="185"/>
      <c r="HE113" s="185"/>
      <c r="HF113" s="185"/>
      <c r="HG113" s="185"/>
      <c r="HH113" s="185"/>
      <c r="HI113" s="185"/>
      <c r="HJ113" s="185"/>
      <c r="HK113" s="185"/>
      <c r="HL113" s="185"/>
      <c r="HM113" s="185"/>
      <c r="HN113" s="185"/>
      <c r="HO113" s="185"/>
      <c r="HP113" s="185"/>
      <c r="HQ113" s="185"/>
      <c r="HR113" s="185"/>
      <c r="HS113" s="185"/>
      <c r="HT113" s="185"/>
      <c r="HU113" s="185"/>
      <c r="HV113" s="185"/>
      <c r="HW113" s="185"/>
      <c r="HX113" s="185"/>
      <c r="HY113" s="185"/>
      <c r="HZ113" s="185"/>
      <c r="IA113" s="185"/>
      <c r="IB113" s="185"/>
      <c r="IC113" s="185"/>
      <c r="ID113" s="185"/>
      <c r="IE113" s="185"/>
      <c r="IF113" s="185"/>
      <c r="IG113" s="185"/>
      <c r="IH113" s="185"/>
      <c r="II113" s="185"/>
      <c r="IJ113" s="185"/>
      <c r="IK113" s="185"/>
      <c r="IL113" s="185"/>
      <c r="IM113" s="185"/>
      <c r="IN113" s="185"/>
      <c r="IO113" s="185"/>
      <c r="IP113" s="185"/>
      <c r="IQ113" s="185"/>
      <c r="IR113" s="185"/>
      <c r="IS113" s="185"/>
      <c r="IT113" s="185"/>
      <c r="IU113" s="185"/>
      <c r="IV113" s="185"/>
      <c r="IW113" s="185"/>
      <c r="IX113" s="185"/>
      <c r="IY113" s="185"/>
      <c r="IZ113" s="185"/>
      <c r="JA113" s="185"/>
      <c r="JB113" s="185"/>
      <c r="JC113" s="185"/>
      <c r="JD113" s="185"/>
      <c r="JE113" s="185"/>
      <c r="JF113" s="185"/>
      <c r="JG113" s="185"/>
      <c r="JH113" s="185"/>
      <c r="JI113" s="185"/>
      <c r="JJ113" s="185"/>
      <c r="JK113" s="185"/>
      <c r="JL113" s="185"/>
      <c r="JM113" s="185"/>
      <c r="JN113" s="185"/>
      <c r="JO113" s="185"/>
      <c r="JP113" s="185"/>
      <c r="JQ113" s="185"/>
      <c r="JR113" s="185"/>
      <c r="JS113" s="185"/>
      <c r="JT113" s="185"/>
      <c r="JU113" s="185"/>
      <c r="JV113" s="185"/>
      <c r="JW113" s="185"/>
      <c r="JX113" s="185"/>
      <c r="JY113" s="185"/>
      <c r="JZ113" s="185"/>
      <c r="KA113" s="185"/>
      <c r="KB113" s="185"/>
      <c r="KC113" s="185"/>
      <c r="KD113" s="185"/>
      <c r="KE113" s="185"/>
      <c r="KF113" s="185"/>
      <c r="KG113" s="185"/>
      <c r="KH113" s="185"/>
      <c r="KI113" s="185"/>
      <c r="KJ113" s="185"/>
      <c r="KK113" s="185"/>
      <c r="KL113" s="185"/>
      <c r="KM113" s="185"/>
      <c r="KN113" s="185"/>
      <c r="KO113" s="185"/>
      <c r="KP113" s="185"/>
      <c r="KQ113" s="185"/>
      <c r="KR113" s="185"/>
      <c r="KS113" s="185"/>
      <c r="KT113" s="185"/>
      <c r="KU113" s="185"/>
      <c r="KV113" s="185"/>
      <c r="KW113" s="185"/>
      <c r="KX113" s="185"/>
      <c r="KY113" s="185"/>
      <c r="KZ113" s="185"/>
      <c r="LA113" s="185"/>
      <c r="LB113" s="185"/>
      <c r="LC113" s="185"/>
      <c r="LD113" s="185"/>
      <c r="LE113" s="185"/>
      <c r="LF113" s="185"/>
      <c r="LG113" s="185"/>
      <c r="LH113" s="185"/>
      <c r="LI113" s="185"/>
      <c r="LJ113" s="185"/>
      <c r="LK113" s="185"/>
      <c r="LL113" s="185"/>
      <c r="LM113" s="185"/>
      <c r="LN113" s="185"/>
      <c r="LO113" s="185"/>
      <c r="LP113" s="185"/>
      <c r="LQ113" s="185"/>
      <c r="LR113" s="185"/>
      <c r="LS113" s="185"/>
      <c r="LT113" s="185"/>
      <c r="LU113" s="185"/>
      <c r="LV113" s="185"/>
      <c r="LW113" s="185"/>
      <c r="LX113" s="185"/>
      <c r="LY113" s="185"/>
      <c r="LZ113" s="185"/>
      <c r="MA113" s="185"/>
      <c r="MB113" s="185"/>
      <c r="MC113" s="185"/>
      <c r="MD113" s="185"/>
      <c r="ME113" s="185"/>
      <c r="MF113" s="185"/>
      <c r="MG113" s="185"/>
      <c r="MH113" s="185"/>
      <c r="MI113" s="185"/>
      <c r="MJ113" s="185"/>
      <c r="MK113" s="185"/>
      <c r="ML113" s="185"/>
      <c r="MM113" s="185"/>
      <c r="MN113" s="185"/>
      <c r="MO113" s="185"/>
      <c r="MP113" s="185"/>
      <c r="MQ113" s="185"/>
      <c r="MR113" s="185"/>
      <c r="MS113" s="185"/>
      <c r="MT113" s="185"/>
      <c r="MU113" s="185"/>
      <c r="MV113" s="185"/>
      <c r="MW113" s="185"/>
      <c r="MX113" s="185"/>
      <c r="MY113" s="185"/>
      <c r="MZ113" s="185"/>
      <c r="NA113" s="185"/>
      <c r="NB113" s="185"/>
      <c r="NC113" s="185"/>
      <c r="ND113" s="185"/>
      <c r="NE113" s="185"/>
      <c r="NF113" s="185"/>
      <c r="NG113" s="185"/>
      <c r="NH113" s="185"/>
      <c r="NI113" s="185"/>
      <c r="NJ113" s="185"/>
      <c r="NK113" s="185"/>
      <c r="NL113" s="185"/>
      <c r="NM113" s="185"/>
      <c r="NN113" s="185"/>
      <c r="NO113" s="185"/>
    </row>
    <row r="114" ht="19.5" customHeight="1">
      <c r="A114" s="185"/>
      <c r="B114" s="185"/>
      <c r="C114" s="185"/>
      <c r="D114" s="216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262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262"/>
      <c r="AD114" s="185"/>
      <c r="AE114" s="185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262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262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  <c r="BM114" s="262"/>
      <c r="BN114" s="185"/>
      <c r="BO114" s="185"/>
      <c r="BP114" s="185"/>
      <c r="BQ114" s="185"/>
      <c r="BR114" s="185"/>
      <c r="BS114" s="185"/>
      <c r="BT114" s="185"/>
      <c r="BU114" s="185"/>
      <c r="BV114" s="185"/>
      <c r="BW114" s="185"/>
      <c r="BX114" s="185"/>
      <c r="BY114" s="185"/>
      <c r="BZ114" s="185"/>
      <c r="CA114" s="185"/>
      <c r="CB114" s="185"/>
      <c r="CC114" s="185"/>
      <c r="CD114" s="185"/>
      <c r="CE114" s="185"/>
      <c r="CF114" s="185"/>
      <c r="CG114" s="185"/>
      <c r="CH114" s="185"/>
      <c r="CI114" s="185"/>
      <c r="CJ114" s="185"/>
      <c r="CK114" s="185"/>
      <c r="CL114" s="185"/>
      <c r="CM114" s="185"/>
      <c r="CN114" s="185"/>
      <c r="CO114" s="185"/>
      <c r="CP114" s="185"/>
      <c r="CQ114" s="185"/>
      <c r="CR114" s="185"/>
      <c r="CS114" s="185"/>
      <c r="CT114" s="185"/>
      <c r="CU114" s="185"/>
      <c r="CV114" s="185"/>
      <c r="CW114" s="185"/>
      <c r="CX114" s="185"/>
      <c r="CY114" s="185"/>
      <c r="CZ114" s="185"/>
      <c r="DA114" s="185"/>
      <c r="DB114" s="185"/>
      <c r="DC114" s="185"/>
      <c r="DD114" s="185"/>
      <c r="DE114" s="185"/>
      <c r="DF114" s="185"/>
      <c r="DG114" s="185"/>
      <c r="DH114" s="185"/>
      <c r="DI114" s="185"/>
      <c r="DJ114" s="185"/>
      <c r="DK114" s="185"/>
      <c r="DL114" s="185"/>
      <c r="DM114" s="185"/>
      <c r="DN114" s="185"/>
      <c r="DO114" s="185"/>
      <c r="DP114" s="185"/>
      <c r="DQ114" s="185"/>
      <c r="DR114" s="185"/>
      <c r="DS114" s="185"/>
      <c r="DT114" s="185"/>
      <c r="DU114" s="185"/>
      <c r="DV114" s="185"/>
      <c r="DW114" s="185"/>
      <c r="DX114" s="185"/>
      <c r="DY114" s="185"/>
      <c r="DZ114" s="185"/>
      <c r="EA114" s="185"/>
      <c r="EB114" s="185"/>
      <c r="EC114" s="185"/>
      <c r="ED114" s="185"/>
      <c r="EE114" s="185"/>
      <c r="EF114" s="185"/>
      <c r="EG114" s="185"/>
      <c r="EH114" s="185"/>
      <c r="EI114" s="185"/>
      <c r="EJ114" s="185"/>
      <c r="EK114" s="185"/>
      <c r="EL114" s="185"/>
      <c r="EM114" s="185"/>
      <c r="EN114" s="185"/>
      <c r="EO114" s="185"/>
      <c r="EP114" s="185"/>
      <c r="EQ114" s="185"/>
      <c r="ER114" s="185"/>
      <c r="ES114" s="185"/>
      <c r="ET114" s="185"/>
      <c r="EU114" s="185"/>
      <c r="EV114" s="185"/>
      <c r="EW114" s="185"/>
      <c r="EX114" s="185"/>
      <c r="EY114" s="185"/>
      <c r="EZ114" s="185"/>
      <c r="FA114" s="185"/>
      <c r="FB114" s="185"/>
      <c r="FC114" s="185"/>
      <c r="FD114" s="185"/>
      <c r="FE114" s="185"/>
      <c r="FF114" s="185"/>
      <c r="FG114" s="185"/>
      <c r="FH114" s="185"/>
      <c r="FI114" s="185"/>
      <c r="FJ114" s="185"/>
      <c r="FK114" s="185"/>
      <c r="FL114" s="185"/>
      <c r="FM114" s="185"/>
      <c r="FN114" s="185"/>
      <c r="FO114" s="185"/>
      <c r="FP114" s="185"/>
      <c r="FQ114" s="185"/>
      <c r="FR114" s="185"/>
      <c r="FS114" s="185"/>
      <c r="FT114" s="185"/>
      <c r="FU114" s="185"/>
      <c r="FV114" s="185"/>
      <c r="FW114" s="185"/>
      <c r="FX114" s="185"/>
      <c r="FY114" s="185"/>
      <c r="FZ114" s="185"/>
      <c r="GA114" s="185"/>
      <c r="GB114" s="185"/>
      <c r="GC114" s="185"/>
      <c r="GD114" s="185"/>
      <c r="GE114" s="185"/>
      <c r="GF114" s="185"/>
      <c r="GG114" s="185"/>
      <c r="GH114" s="185"/>
      <c r="GI114" s="185"/>
      <c r="GJ114" s="185"/>
      <c r="GK114" s="185"/>
      <c r="GL114" s="185"/>
      <c r="GM114" s="185"/>
      <c r="GN114" s="185"/>
      <c r="GO114" s="185"/>
      <c r="GP114" s="185"/>
      <c r="GQ114" s="185"/>
      <c r="GR114" s="185"/>
      <c r="GS114" s="185"/>
      <c r="GT114" s="185"/>
      <c r="GU114" s="185"/>
      <c r="GV114" s="185"/>
      <c r="GW114" s="185"/>
      <c r="GX114" s="185"/>
      <c r="GY114" s="185"/>
      <c r="GZ114" s="185"/>
      <c r="HA114" s="185"/>
      <c r="HB114" s="185"/>
      <c r="HC114" s="185"/>
      <c r="HD114" s="185"/>
      <c r="HE114" s="185"/>
      <c r="HF114" s="185"/>
      <c r="HG114" s="185"/>
      <c r="HH114" s="185"/>
      <c r="HI114" s="185"/>
      <c r="HJ114" s="185"/>
      <c r="HK114" s="185"/>
      <c r="HL114" s="185"/>
      <c r="HM114" s="185"/>
      <c r="HN114" s="185"/>
      <c r="HO114" s="185"/>
      <c r="HP114" s="185"/>
      <c r="HQ114" s="185"/>
      <c r="HR114" s="185"/>
      <c r="HS114" s="185"/>
      <c r="HT114" s="185"/>
      <c r="HU114" s="185"/>
      <c r="HV114" s="185"/>
      <c r="HW114" s="185"/>
      <c r="HX114" s="185"/>
      <c r="HY114" s="185"/>
      <c r="HZ114" s="185"/>
      <c r="IA114" s="185"/>
      <c r="IB114" s="185"/>
      <c r="IC114" s="185"/>
      <c r="ID114" s="185"/>
      <c r="IE114" s="185"/>
      <c r="IF114" s="185"/>
      <c r="IG114" s="185"/>
      <c r="IH114" s="185"/>
      <c r="II114" s="185"/>
      <c r="IJ114" s="185"/>
      <c r="IK114" s="185"/>
      <c r="IL114" s="185"/>
      <c r="IM114" s="185"/>
      <c r="IN114" s="185"/>
      <c r="IO114" s="185"/>
      <c r="IP114" s="185"/>
      <c r="IQ114" s="185"/>
      <c r="IR114" s="185"/>
      <c r="IS114" s="185"/>
      <c r="IT114" s="185"/>
      <c r="IU114" s="185"/>
      <c r="IV114" s="185"/>
      <c r="IW114" s="185"/>
      <c r="IX114" s="185"/>
      <c r="IY114" s="185"/>
      <c r="IZ114" s="185"/>
      <c r="JA114" s="185"/>
      <c r="JB114" s="185"/>
      <c r="JC114" s="185"/>
      <c r="JD114" s="185"/>
      <c r="JE114" s="185"/>
      <c r="JF114" s="185"/>
      <c r="JG114" s="185"/>
      <c r="JH114" s="185"/>
      <c r="JI114" s="185"/>
      <c r="JJ114" s="185"/>
      <c r="JK114" s="185"/>
      <c r="JL114" s="185"/>
      <c r="JM114" s="185"/>
      <c r="JN114" s="185"/>
      <c r="JO114" s="185"/>
      <c r="JP114" s="185"/>
      <c r="JQ114" s="185"/>
      <c r="JR114" s="185"/>
      <c r="JS114" s="185"/>
      <c r="JT114" s="185"/>
      <c r="JU114" s="185"/>
      <c r="JV114" s="185"/>
      <c r="JW114" s="185"/>
      <c r="JX114" s="185"/>
      <c r="JY114" s="185"/>
      <c r="JZ114" s="185"/>
      <c r="KA114" s="185"/>
      <c r="KB114" s="185"/>
      <c r="KC114" s="185"/>
      <c r="KD114" s="185"/>
      <c r="KE114" s="185"/>
      <c r="KF114" s="185"/>
      <c r="KG114" s="185"/>
      <c r="KH114" s="185"/>
      <c r="KI114" s="185"/>
      <c r="KJ114" s="185"/>
      <c r="KK114" s="185"/>
      <c r="KL114" s="185"/>
      <c r="KM114" s="185"/>
      <c r="KN114" s="185"/>
      <c r="KO114" s="185"/>
      <c r="KP114" s="185"/>
      <c r="KQ114" s="185"/>
      <c r="KR114" s="185"/>
      <c r="KS114" s="185"/>
      <c r="KT114" s="185"/>
      <c r="KU114" s="185"/>
      <c r="KV114" s="185"/>
      <c r="KW114" s="185"/>
      <c r="KX114" s="185"/>
      <c r="KY114" s="185"/>
      <c r="KZ114" s="185"/>
      <c r="LA114" s="185"/>
      <c r="LB114" s="185"/>
      <c r="LC114" s="185"/>
      <c r="LD114" s="185"/>
      <c r="LE114" s="185"/>
      <c r="LF114" s="185"/>
      <c r="LG114" s="185"/>
      <c r="LH114" s="185"/>
      <c r="LI114" s="185"/>
      <c r="LJ114" s="185"/>
      <c r="LK114" s="185"/>
      <c r="LL114" s="185"/>
      <c r="LM114" s="185"/>
      <c r="LN114" s="185"/>
      <c r="LO114" s="185"/>
      <c r="LP114" s="185"/>
      <c r="LQ114" s="185"/>
      <c r="LR114" s="185"/>
      <c r="LS114" s="185"/>
      <c r="LT114" s="185"/>
      <c r="LU114" s="185"/>
      <c r="LV114" s="185"/>
      <c r="LW114" s="185"/>
      <c r="LX114" s="185"/>
      <c r="LY114" s="185"/>
      <c r="LZ114" s="185"/>
      <c r="MA114" s="185"/>
      <c r="MB114" s="185"/>
      <c r="MC114" s="185"/>
      <c r="MD114" s="185"/>
      <c r="ME114" s="185"/>
      <c r="MF114" s="185"/>
      <c r="MG114" s="185"/>
      <c r="MH114" s="185"/>
      <c r="MI114" s="185"/>
      <c r="MJ114" s="185"/>
      <c r="MK114" s="185"/>
      <c r="ML114" s="185"/>
      <c r="MM114" s="185"/>
      <c r="MN114" s="185"/>
      <c r="MO114" s="185"/>
      <c r="MP114" s="185"/>
      <c r="MQ114" s="185"/>
      <c r="MR114" s="185"/>
      <c r="MS114" s="185"/>
      <c r="MT114" s="185"/>
      <c r="MU114" s="185"/>
      <c r="MV114" s="185"/>
      <c r="MW114" s="185"/>
      <c r="MX114" s="185"/>
      <c r="MY114" s="185"/>
      <c r="MZ114" s="185"/>
      <c r="NA114" s="185"/>
      <c r="NB114" s="185"/>
      <c r="NC114" s="185"/>
      <c r="ND114" s="185"/>
      <c r="NE114" s="185"/>
      <c r="NF114" s="185"/>
      <c r="NG114" s="185"/>
      <c r="NH114" s="185"/>
      <c r="NI114" s="185"/>
      <c r="NJ114" s="185"/>
      <c r="NK114" s="185"/>
      <c r="NL114" s="185"/>
      <c r="NM114" s="185"/>
      <c r="NN114" s="185"/>
      <c r="NO114" s="185"/>
    </row>
    <row r="115" ht="19.5" customHeight="1">
      <c r="A115" s="185"/>
      <c r="B115" s="185"/>
      <c r="C115" s="185"/>
      <c r="D115" s="216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262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262"/>
      <c r="AD115" s="185"/>
      <c r="AE115" s="185"/>
      <c r="AF115" s="185"/>
      <c r="AG115" s="185"/>
      <c r="AH115" s="185"/>
      <c r="AI115" s="185"/>
      <c r="AJ115" s="185"/>
      <c r="AK115" s="185"/>
      <c r="AL115" s="185"/>
      <c r="AM115" s="185"/>
      <c r="AN115" s="185"/>
      <c r="AO115" s="262"/>
      <c r="AP115" s="185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262"/>
      <c r="BB115" s="185"/>
      <c r="BC115" s="185"/>
      <c r="BD115" s="185"/>
      <c r="BE115" s="185"/>
      <c r="BF115" s="185"/>
      <c r="BG115" s="185"/>
      <c r="BH115" s="185"/>
      <c r="BI115" s="185"/>
      <c r="BJ115" s="185"/>
      <c r="BK115" s="185"/>
      <c r="BL115" s="185"/>
      <c r="BM115" s="262"/>
      <c r="BN115" s="185"/>
      <c r="BO115" s="185"/>
      <c r="BP115" s="185"/>
      <c r="BQ115" s="185"/>
      <c r="BR115" s="185"/>
      <c r="BS115" s="185"/>
      <c r="BT115" s="185"/>
      <c r="BU115" s="185"/>
      <c r="BV115" s="185"/>
      <c r="BW115" s="185"/>
      <c r="BX115" s="185"/>
      <c r="BY115" s="185"/>
      <c r="BZ115" s="185"/>
      <c r="CA115" s="185"/>
      <c r="CB115" s="185"/>
      <c r="CC115" s="185"/>
      <c r="CD115" s="185"/>
      <c r="CE115" s="185"/>
      <c r="CF115" s="185"/>
      <c r="CG115" s="185"/>
      <c r="CH115" s="185"/>
      <c r="CI115" s="185"/>
      <c r="CJ115" s="185"/>
      <c r="CK115" s="185"/>
      <c r="CL115" s="185"/>
      <c r="CM115" s="185"/>
      <c r="CN115" s="185"/>
      <c r="CO115" s="185"/>
      <c r="CP115" s="185"/>
      <c r="CQ115" s="185"/>
      <c r="CR115" s="185"/>
      <c r="CS115" s="185"/>
      <c r="CT115" s="185"/>
      <c r="CU115" s="185"/>
      <c r="CV115" s="185"/>
      <c r="CW115" s="185"/>
      <c r="CX115" s="185"/>
      <c r="CY115" s="185"/>
      <c r="CZ115" s="185"/>
      <c r="DA115" s="185"/>
      <c r="DB115" s="185"/>
      <c r="DC115" s="185"/>
      <c r="DD115" s="185"/>
      <c r="DE115" s="185"/>
      <c r="DF115" s="185"/>
      <c r="DG115" s="185"/>
      <c r="DH115" s="185"/>
      <c r="DI115" s="185"/>
      <c r="DJ115" s="185"/>
      <c r="DK115" s="185"/>
      <c r="DL115" s="185"/>
      <c r="DM115" s="185"/>
      <c r="DN115" s="185"/>
      <c r="DO115" s="185"/>
      <c r="DP115" s="185"/>
      <c r="DQ115" s="185"/>
      <c r="DR115" s="185"/>
      <c r="DS115" s="185"/>
      <c r="DT115" s="185"/>
      <c r="DU115" s="185"/>
      <c r="DV115" s="185"/>
      <c r="DW115" s="185"/>
      <c r="DX115" s="185"/>
      <c r="DY115" s="185"/>
      <c r="DZ115" s="185"/>
      <c r="EA115" s="185"/>
      <c r="EB115" s="185"/>
      <c r="EC115" s="185"/>
      <c r="ED115" s="185"/>
      <c r="EE115" s="185"/>
      <c r="EF115" s="185"/>
      <c r="EG115" s="185"/>
      <c r="EH115" s="185"/>
      <c r="EI115" s="185"/>
      <c r="EJ115" s="185"/>
      <c r="EK115" s="185"/>
      <c r="EL115" s="185"/>
      <c r="EM115" s="185"/>
      <c r="EN115" s="185"/>
      <c r="EO115" s="185"/>
      <c r="EP115" s="185"/>
      <c r="EQ115" s="185"/>
      <c r="ER115" s="185"/>
      <c r="ES115" s="185"/>
      <c r="ET115" s="185"/>
      <c r="EU115" s="185"/>
      <c r="EV115" s="185"/>
      <c r="EW115" s="185"/>
      <c r="EX115" s="185"/>
      <c r="EY115" s="185"/>
      <c r="EZ115" s="185"/>
      <c r="FA115" s="185"/>
      <c r="FB115" s="185"/>
      <c r="FC115" s="185"/>
      <c r="FD115" s="185"/>
      <c r="FE115" s="185"/>
      <c r="FF115" s="185"/>
      <c r="FG115" s="185"/>
      <c r="FH115" s="185"/>
      <c r="FI115" s="185"/>
      <c r="FJ115" s="185"/>
      <c r="FK115" s="185"/>
      <c r="FL115" s="185"/>
      <c r="FM115" s="185"/>
      <c r="FN115" s="185"/>
      <c r="FO115" s="185"/>
      <c r="FP115" s="185"/>
      <c r="FQ115" s="185"/>
      <c r="FR115" s="185"/>
      <c r="FS115" s="185"/>
      <c r="FT115" s="185"/>
      <c r="FU115" s="185"/>
      <c r="FV115" s="185"/>
      <c r="FW115" s="185"/>
      <c r="FX115" s="185"/>
      <c r="FY115" s="185"/>
      <c r="FZ115" s="185"/>
      <c r="GA115" s="185"/>
      <c r="GB115" s="185"/>
      <c r="GC115" s="185"/>
      <c r="GD115" s="185"/>
      <c r="GE115" s="185"/>
      <c r="GF115" s="185"/>
      <c r="GG115" s="185"/>
      <c r="GH115" s="185"/>
      <c r="GI115" s="185"/>
      <c r="GJ115" s="185"/>
      <c r="GK115" s="185"/>
      <c r="GL115" s="185"/>
      <c r="GM115" s="185"/>
      <c r="GN115" s="185"/>
      <c r="GO115" s="185"/>
      <c r="GP115" s="185"/>
      <c r="GQ115" s="185"/>
      <c r="GR115" s="185"/>
      <c r="GS115" s="185"/>
      <c r="GT115" s="185"/>
      <c r="GU115" s="185"/>
      <c r="GV115" s="185"/>
      <c r="GW115" s="185"/>
      <c r="GX115" s="185"/>
      <c r="GY115" s="185"/>
      <c r="GZ115" s="185"/>
      <c r="HA115" s="185"/>
      <c r="HB115" s="185"/>
      <c r="HC115" s="185"/>
      <c r="HD115" s="185"/>
      <c r="HE115" s="185"/>
      <c r="HF115" s="185"/>
      <c r="HG115" s="185"/>
      <c r="HH115" s="185"/>
      <c r="HI115" s="185"/>
      <c r="HJ115" s="185"/>
      <c r="HK115" s="185"/>
      <c r="HL115" s="185"/>
      <c r="HM115" s="185"/>
      <c r="HN115" s="185"/>
      <c r="HO115" s="185"/>
      <c r="HP115" s="185"/>
      <c r="HQ115" s="185"/>
      <c r="HR115" s="185"/>
      <c r="HS115" s="185"/>
      <c r="HT115" s="185"/>
      <c r="HU115" s="185"/>
      <c r="HV115" s="185"/>
      <c r="HW115" s="185"/>
      <c r="HX115" s="185"/>
      <c r="HY115" s="185"/>
      <c r="HZ115" s="185"/>
      <c r="IA115" s="185"/>
      <c r="IB115" s="185"/>
      <c r="IC115" s="185"/>
      <c r="ID115" s="185"/>
      <c r="IE115" s="185"/>
      <c r="IF115" s="185"/>
      <c r="IG115" s="185"/>
      <c r="IH115" s="185"/>
      <c r="II115" s="185"/>
      <c r="IJ115" s="185"/>
      <c r="IK115" s="185"/>
      <c r="IL115" s="185"/>
      <c r="IM115" s="185"/>
      <c r="IN115" s="185"/>
      <c r="IO115" s="185"/>
      <c r="IP115" s="185"/>
      <c r="IQ115" s="185"/>
      <c r="IR115" s="185"/>
      <c r="IS115" s="185"/>
      <c r="IT115" s="185"/>
      <c r="IU115" s="185"/>
      <c r="IV115" s="185"/>
      <c r="IW115" s="185"/>
      <c r="IX115" s="185"/>
      <c r="IY115" s="185"/>
      <c r="IZ115" s="185"/>
      <c r="JA115" s="185"/>
      <c r="JB115" s="185"/>
      <c r="JC115" s="185"/>
      <c r="JD115" s="185"/>
      <c r="JE115" s="185"/>
      <c r="JF115" s="185"/>
      <c r="JG115" s="185"/>
      <c r="JH115" s="185"/>
      <c r="JI115" s="185"/>
      <c r="JJ115" s="185"/>
      <c r="JK115" s="185"/>
      <c r="JL115" s="185"/>
      <c r="JM115" s="185"/>
      <c r="JN115" s="185"/>
      <c r="JO115" s="185"/>
      <c r="JP115" s="185"/>
      <c r="JQ115" s="185"/>
      <c r="JR115" s="185"/>
      <c r="JS115" s="185"/>
      <c r="JT115" s="185"/>
      <c r="JU115" s="185"/>
      <c r="JV115" s="185"/>
      <c r="JW115" s="185"/>
      <c r="JX115" s="185"/>
      <c r="JY115" s="185"/>
      <c r="JZ115" s="185"/>
      <c r="KA115" s="185"/>
      <c r="KB115" s="185"/>
      <c r="KC115" s="185"/>
      <c r="KD115" s="185"/>
      <c r="KE115" s="185"/>
      <c r="KF115" s="185"/>
      <c r="KG115" s="185"/>
      <c r="KH115" s="185"/>
      <c r="KI115" s="185"/>
      <c r="KJ115" s="185"/>
      <c r="KK115" s="185"/>
      <c r="KL115" s="185"/>
      <c r="KM115" s="185"/>
      <c r="KN115" s="185"/>
      <c r="KO115" s="185"/>
      <c r="KP115" s="185"/>
      <c r="KQ115" s="185"/>
      <c r="KR115" s="185"/>
      <c r="KS115" s="185"/>
      <c r="KT115" s="185"/>
      <c r="KU115" s="185"/>
      <c r="KV115" s="185"/>
      <c r="KW115" s="185"/>
      <c r="KX115" s="185"/>
      <c r="KY115" s="185"/>
      <c r="KZ115" s="185"/>
      <c r="LA115" s="185"/>
      <c r="LB115" s="185"/>
      <c r="LC115" s="185"/>
      <c r="LD115" s="185"/>
      <c r="LE115" s="185"/>
      <c r="LF115" s="185"/>
      <c r="LG115" s="185"/>
      <c r="LH115" s="185"/>
      <c r="LI115" s="185"/>
      <c r="LJ115" s="185"/>
      <c r="LK115" s="185"/>
      <c r="LL115" s="185"/>
      <c r="LM115" s="185"/>
      <c r="LN115" s="185"/>
      <c r="LO115" s="185"/>
      <c r="LP115" s="185"/>
      <c r="LQ115" s="185"/>
      <c r="LR115" s="185"/>
      <c r="LS115" s="185"/>
      <c r="LT115" s="185"/>
      <c r="LU115" s="185"/>
      <c r="LV115" s="185"/>
      <c r="LW115" s="185"/>
      <c r="LX115" s="185"/>
      <c r="LY115" s="185"/>
      <c r="LZ115" s="185"/>
      <c r="MA115" s="185"/>
      <c r="MB115" s="185"/>
      <c r="MC115" s="185"/>
      <c r="MD115" s="185"/>
      <c r="ME115" s="185"/>
      <c r="MF115" s="185"/>
      <c r="MG115" s="185"/>
      <c r="MH115" s="185"/>
      <c r="MI115" s="185"/>
      <c r="MJ115" s="185"/>
      <c r="MK115" s="185"/>
      <c r="ML115" s="185"/>
      <c r="MM115" s="185"/>
      <c r="MN115" s="185"/>
      <c r="MO115" s="185"/>
      <c r="MP115" s="185"/>
      <c r="MQ115" s="185"/>
      <c r="MR115" s="185"/>
      <c r="MS115" s="185"/>
      <c r="MT115" s="185"/>
      <c r="MU115" s="185"/>
      <c r="MV115" s="185"/>
      <c r="MW115" s="185"/>
      <c r="MX115" s="185"/>
      <c r="MY115" s="185"/>
      <c r="MZ115" s="185"/>
      <c r="NA115" s="185"/>
      <c r="NB115" s="185"/>
      <c r="NC115" s="185"/>
      <c r="ND115" s="185"/>
      <c r="NE115" s="185"/>
      <c r="NF115" s="185"/>
      <c r="NG115" s="185"/>
      <c r="NH115" s="185"/>
      <c r="NI115" s="185"/>
      <c r="NJ115" s="185"/>
      <c r="NK115" s="185"/>
      <c r="NL115" s="185"/>
      <c r="NM115" s="185"/>
      <c r="NN115" s="185"/>
      <c r="NO115" s="185"/>
    </row>
    <row r="116" ht="19.5" customHeight="1">
      <c r="A116" s="185"/>
      <c r="B116" s="185"/>
      <c r="C116" s="185"/>
      <c r="D116" s="216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262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262"/>
      <c r="AD116" s="185"/>
      <c r="AE116" s="185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262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262"/>
      <c r="BB116" s="185"/>
      <c r="BC116" s="185"/>
      <c r="BD116" s="185"/>
      <c r="BE116" s="185"/>
      <c r="BF116" s="185"/>
      <c r="BG116" s="185"/>
      <c r="BH116" s="185"/>
      <c r="BI116" s="185"/>
      <c r="BJ116" s="185"/>
      <c r="BK116" s="185"/>
      <c r="BL116" s="185"/>
      <c r="BM116" s="185"/>
      <c r="BN116" s="185"/>
      <c r="BO116" s="185"/>
      <c r="BP116" s="185"/>
      <c r="BQ116" s="185"/>
      <c r="BR116" s="185"/>
      <c r="BS116" s="185"/>
      <c r="BT116" s="185"/>
      <c r="BU116" s="185"/>
      <c r="BV116" s="185"/>
      <c r="BW116" s="185"/>
      <c r="BX116" s="185"/>
      <c r="BY116" s="185"/>
      <c r="BZ116" s="185"/>
      <c r="CA116" s="185"/>
      <c r="CB116" s="185"/>
      <c r="CC116" s="185"/>
      <c r="CD116" s="185"/>
      <c r="CE116" s="185"/>
      <c r="CF116" s="185"/>
      <c r="CG116" s="185"/>
      <c r="CH116" s="185"/>
      <c r="CI116" s="185"/>
      <c r="CJ116" s="185"/>
      <c r="CK116" s="185"/>
      <c r="CL116" s="185"/>
      <c r="CM116" s="185"/>
      <c r="CN116" s="185"/>
      <c r="CO116" s="185"/>
      <c r="CP116" s="185"/>
      <c r="CQ116" s="185"/>
      <c r="CR116" s="185"/>
      <c r="CS116" s="185"/>
      <c r="CT116" s="185"/>
      <c r="CU116" s="185"/>
      <c r="CV116" s="185"/>
      <c r="CW116" s="185"/>
      <c r="CX116" s="185"/>
      <c r="CY116" s="185"/>
      <c r="CZ116" s="185"/>
      <c r="DA116" s="185"/>
      <c r="DB116" s="185"/>
      <c r="DC116" s="185"/>
      <c r="DD116" s="185"/>
      <c r="DE116" s="185"/>
      <c r="DF116" s="185"/>
      <c r="DG116" s="185"/>
      <c r="DH116" s="185"/>
      <c r="DI116" s="185"/>
      <c r="DJ116" s="185"/>
      <c r="DK116" s="185"/>
      <c r="DL116" s="185"/>
      <c r="DM116" s="185"/>
      <c r="DN116" s="185"/>
      <c r="DO116" s="185"/>
      <c r="DP116" s="185"/>
      <c r="DQ116" s="185"/>
      <c r="DR116" s="185"/>
      <c r="DS116" s="185"/>
      <c r="DT116" s="185"/>
      <c r="DU116" s="185"/>
      <c r="DV116" s="185"/>
      <c r="DW116" s="185"/>
      <c r="DX116" s="185"/>
      <c r="DY116" s="185"/>
      <c r="DZ116" s="185"/>
      <c r="EA116" s="185"/>
      <c r="EB116" s="185"/>
      <c r="EC116" s="185"/>
      <c r="ED116" s="185"/>
      <c r="EE116" s="185"/>
      <c r="EF116" s="185"/>
      <c r="EG116" s="185"/>
      <c r="EH116" s="185"/>
      <c r="EI116" s="185"/>
      <c r="EJ116" s="185"/>
      <c r="EK116" s="185"/>
      <c r="EL116" s="185"/>
      <c r="EM116" s="185"/>
      <c r="EN116" s="185"/>
      <c r="EO116" s="185"/>
      <c r="EP116" s="185"/>
      <c r="EQ116" s="185"/>
      <c r="ER116" s="185"/>
      <c r="ES116" s="185"/>
      <c r="ET116" s="185"/>
      <c r="EU116" s="185"/>
      <c r="EV116" s="185"/>
      <c r="EW116" s="185"/>
      <c r="EX116" s="185"/>
      <c r="EY116" s="185"/>
      <c r="EZ116" s="185"/>
      <c r="FA116" s="185"/>
      <c r="FB116" s="185"/>
      <c r="FC116" s="185"/>
      <c r="FD116" s="185"/>
      <c r="FE116" s="185"/>
      <c r="FF116" s="185"/>
      <c r="FG116" s="185"/>
      <c r="FH116" s="185"/>
      <c r="FI116" s="185"/>
      <c r="FJ116" s="185"/>
      <c r="FK116" s="185"/>
      <c r="FL116" s="185"/>
      <c r="FM116" s="185"/>
      <c r="FN116" s="185"/>
      <c r="FO116" s="185"/>
      <c r="FP116" s="185"/>
      <c r="FQ116" s="185"/>
      <c r="FR116" s="185"/>
      <c r="FS116" s="185"/>
      <c r="FT116" s="185"/>
      <c r="FU116" s="185"/>
      <c r="FV116" s="185"/>
      <c r="FW116" s="185"/>
      <c r="FX116" s="185"/>
      <c r="FY116" s="185"/>
      <c r="FZ116" s="185"/>
      <c r="GA116" s="185"/>
      <c r="GB116" s="185"/>
      <c r="GC116" s="185"/>
      <c r="GD116" s="185"/>
      <c r="GE116" s="185"/>
      <c r="GF116" s="185"/>
      <c r="GG116" s="185"/>
      <c r="GH116" s="185"/>
      <c r="GI116" s="185"/>
      <c r="GJ116" s="185"/>
      <c r="GK116" s="185"/>
      <c r="GL116" s="185"/>
      <c r="GM116" s="185"/>
      <c r="GN116" s="185"/>
      <c r="GO116" s="185"/>
      <c r="GP116" s="185"/>
      <c r="GQ116" s="185"/>
      <c r="GR116" s="185"/>
      <c r="GS116" s="185"/>
      <c r="GT116" s="185"/>
      <c r="GU116" s="185"/>
      <c r="GV116" s="185"/>
      <c r="GW116" s="185"/>
      <c r="GX116" s="185"/>
      <c r="GY116" s="185"/>
      <c r="GZ116" s="185"/>
      <c r="HA116" s="185"/>
      <c r="HB116" s="185"/>
      <c r="HC116" s="185"/>
      <c r="HD116" s="185"/>
      <c r="HE116" s="185"/>
      <c r="HF116" s="185"/>
      <c r="HG116" s="185"/>
      <c r="HH116" s="185"/>
      <c r="HI116" s="185"/>
      <c r="HJ116" s="185"/>
      <c r="HK116" s="185"/>
      <c r="HL116" s="185"/>
      <c r="HM116" s="185"/>
      <c r="HN116" s="185"/>
      <c r="HO116" s="185"/>
      <c r="HP116" s="185"/>
      <c r="HQ116" s="185"/>
      <c r="HR116" s="185"/>
      <c r="HS116" s="185"/>
      <c r="HT116" s="185"/>
      <c r="HU116" s="185"/>
      <c r="HV116" s="185"/>
      <c r="HW116" s="185"/>
      <c r="HX116" s="185"/>
      <c r="HY116" s="185"/>
      <c r="HZ116" s="185"/>
      <c r="IA116" s="185"/>
      <c r="IB116" s="185"/>
      <c r="IC116" s="185"/>
      <c r="ID116" s="185"/>
      <c r="IE116" s="185"/>
      <c r="IF116" s="185"/>
      <c r="IG116" s="185"/>
      <c r="IH116" s="185"/>
      <c r="II116" s="185"/>
      <c r="IJ116" s="185"/>
      <c r="IK116" s="185"/>
      <c r="IL116" s="185"/>
      <c r="IM116" s="185"/>
      <c r="IN116" s="185"/>
      <c r="IO116" s="185"/>
      <c r="IP116" s="185"/>
      <c r="IQ116" s="185"/>
      <c r="IR116" s="185"/>
      <c r="IS116" s="185"/>
      <c r="IT116" s="185"/>
      <c r="IU116" s="185"/>
      <c r="IV116" s="185"/>
      <c r="IW116" s="185"/>
      <c r="IX116" s="185"/>
      <c r="IY116" s="185"/>
      <c r="IZ116" s="185"/>
      <c r="JA116" s="185"/>
      <c r="JB116" s="185"/>
      <c r="JC116" s="185"/>
      <c r="JD116" s="185"/>
      <c r="JE116" s="185"/>
      <c r="JF116" s="185"/>
      <c r="JG116" s="185"/>
      <c r="JH116" s="185"/>
      <c r="JI116" s="185"/>
      <c r="JJ116" s="185"/>
      <c r="JK116" s="185"/>
      <c r="JL116" s="185"/>
      <c r="JM116" s="185"/>
      <c r="JN116" s="185"/>
      <c r="JO116" s="185"/>
      <c r="JP116" s="185"/>
      <c r="JQ116" s="185"/>
      <c r="JR116" s="185"/>
      <c r="JS116" s="185"/>
      <c r="JT116" s="185"/>
      <c r="JU116" s="185"/>
      <c r="JV116" s="185"/>
      <c r="JW116" s="185"/>
      <c r="JX116" s="185"/>
      <c r="JY116" s="185"/>
      <c r="JZ116" s="185"/>
      <c r="KA116" s="185"/>
      <c r="KB116" s="185"/>
      <c r="KC116" s="185"/>
      <c r="KD116" s="185"/>
      <c r="KE116" s="185"/>
      <c r="KF116" s="185"/>
      <c r="KG116" s="185"/>
      <c r="KH116" s="185"/>
      <c r="KI116" s="185"/>
      <c r="KJ116" s="185"/>
      <c r="KK116" s="185"/>
      <c r="KL116" s="185"/>
      <c r="KM116" s="185"/>
      <c r="KN116" s="185"/>
      <c r="KO116" s="185"/>
      <c r="KP116" s="185"/>
      <c r="KQ116" s="185"/>
      <c r="KR116" s="185"/>
      <c r="KS116" s="185"/>
      <c r="KT116" s="185"/>
      <c r="KU116" s="185"/>
      <c r="KV116" s="185"/>
      <c r="KW116" s="185"/>
      <c r="KX116" s="185"/>
      <c r="KY116" s="185"/>
      <c r="KZ116" s="185"/>
      <c r="LA116" s="185"/>
      <c r="LB116" s="185"/>
      <c r="LC116" s="185"/>
      <c r="LD116" s="185"/>
      <c r="LE116" s="185"/>
      <c r="LF116" s="185"/>
      <c r="LG116" s="185"/>
      <c r="LH116" s="185"/>
      <c r="LI116" s="185"/>
      <c r="LJ116" s="185"/>
      <c r="LK116" s="185"/>
      <c r="LL116" s="185"/>
      <c r="LM116" s="185"/>
      <c r="LN116" s="185"/>
      <c r="LO116" s="185"/>
      <c r="LP116" s="185"/>
      <c r="LQ116" s="185"/>
      <c r="LR116" s="185"/>
      <c r="LS116" s="185"/>
      <c r="LT116" s="185"/>
      <c r="LU116" s="185"/>
      <c r="LV116" s="185"/>
      <c r="LW116" s="185"/>
      <c r="LX116" s="185"/>
      <c r="LY116" s="185"/>
      <c r="LZ116" s="185"/>
      <c r="MA116" s="185"/>
      <c r="MB116" s="185"/>
      <c r="MC116" s="185"/>
      <c r="MD116" s="185"/>
      <c r="ME116" s="185"/>
      <c r="MF116" s="185"/>
      <c r="MG116" s="185"/>
      <c r="MH116" s="185"/>
      <c r="MI116" s="185"/>
      <c r="MJ116" s="185"/>
      <c r="MK116" s="185"/>
      <c r="ML116" s="185"/>
      <c r="MM116" s="185"/>
      <c r="MN116" s="185"/>
      <c r="MO116" s="185"/>
      <c r="MP116" s="185"/>
      <c r="MQ116" s="185"/>
      <c r="MR116" s="185"/>
      <c r="MS116" s="185"/>
      <c r="MT116" s="185"/>
      <c r="MU116" s="185"/>
      <c r="MV116" s="185"/>
      <c r="MW116" s="185"/>
      <c r="MX116" s="185"/>
      <c r="MY116" s="185"/>
      <c r="MZ116" s="185"/>
      <c r="NA116" s="185"/>
      <c r="NB116" s="185"/>
      <c r="NC116" s="185"/>
      <c r="ND116" s="185"/>
      <c r="NE116" s="185"/>
      <c r="NF116" s="185"/>
      <c r="NG116" s="185"/>
      <c r="NH116" s="185"/>
      <c r="NI116" s="185"/>
      <c r="NJ116" s="185"/>
      <c r="NK116" s="185"/>
      <c r="NL116" s="185"/>
      <c r="NM116" s="185"/>
      <c r="NN116" s="185"/>
      <c r="NO116" s="185"/>
    </row>
    <row r="117" ht="19.5" customHeight="1">
      <c r="A117" s="185"/>
      <c r="B117" s="185"/>
      <c r="C117" s="185"/>
      <c r="D117" s="216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262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262"/>
      <c r="AD117" s="185"/>
      <c r="AE117" s="185"/>
      <c r="AF117" s="185"/>
      <c r="AG117" s="185"/>
      <c r="AH117" s="185"/>
      <c r="AI117" s="185"/>
      <c r="AJ117" s="185"/>
      <c r="AK117" s="185"/>
      <c r="AL117" s="185"/>
      <c r="AM117" s="185"/>
      <c r="AN117" s="185"/>
      <c r="AO117" s="262"/>
      <c r="AP117" s="185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262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  <c r="BM117" s="185"/>
      <c r="BN117" s="185"/>
      <c r="BO117" s="185"/>
      <c r="BP117" s="185"/>
      <c r="BQ117" s="185"/>
      <c r="BR117" s="185"/>
      <c r="BS117" s="185"/>
      <c r="BT117" s="185"/>
      <c r="BU117" s="185"/>
      <c r="BV117" s="185"/>
      <c r="BW117" s="185"/>
      <c r="BX117" s="185"/>
      <c r="BY117" s="185"/>
      <c r="BZ117" s="185"/>
      <c r="CA117" s="185"/>
      <c r="CB117" s="185"/>
      <c r="CC117" s="185"/>
      <c r="CD117" s="185"/>
      <c r="CE117" s="185"/>
      <c r="CF117" s="185"/>
      <c r="CG117" s="185"/>
      <c r="CH117" s="185"/>
      <c r="CI117" s="185"/>
      <c r="CJ117" s="185"/>
      <c r="CK117" s="185"/>
      <c r="CL117" s="185"/>
      <c r="CM117" s="185"/>
      <c r="CN117" s="185"/>
      <c r="CO117" s="185"/>
      <c r="CP117" s="185"/>
      <c r="CQ117" s="185"/>
      <c r="CR117" s="185"/>
      <c r="CS117" s="185"/>
      <c r="CT117" s="185"/>
      <c r="CU117" s="185"/>
      <c r="CV117" s="185"/>
      <c r="CW117" s="185"/>
      <c r="CX117" s="185"/>
      <c r="CY117" s="185"/>
      <c r="CZ117" s="185"/>
      <c r="DA117" s="185"/>
      <c r="DB117" s="185"/>
      <c r="DC117" s="185"/>
      <c r="DD117" s="185"/>
      <c r="DE117" s="185"/>
      <c r="DF117" s="185"/>
      <c r="DG117" s="185"/>
      <c r="DH117" s="185"/>
      <c r="DI117" s="185"/>
      <c r="DJ117" s="185"/>
      <c r="DK117" s="185"/>
      <c r="DL117" s="185"/>
      <c r="DM117" s="185"/>
      <c r="DN117" s="185"/>
      <c r="DO117" s="185"/>
      <c r="DP117" s="185"/>
      <c r="DQ117" s="185"/>
      <c r="DR117" s="185"/>
      <c r="DS117" s="185"/>
      <c r="DT117" s="185"/>
      <c r="DU117" s="185"/>
      <c r="DV117" s="185"/>
      <c r="DW117" s="185"/>
      <c r="DX117" s="185"/>
      <c r="DY117" s="185"/>
      <c r="DZ117" s="185"/>
      <c r="EA117" s="185"/>
      <c r="EB117" s="185"/>
      <c r="EC117" s="185"/>
      <c r="ED117" s="185"/>
      <c r="EE117" s="185"/>
      <c r="EF117" s="185"/>
      <c r="EG117" s="185"/>
      <c r="EH117" s="185"/>
      <c r="EI117" s="185"/>
      <c r="EJ117" s="185"/>
      <c r="EK117" s="185"/>
      <c r="EL117" s="185"/>
      <c r="EM117" s="185"/>
      <c r="EN117" s="185"/>
      <c r="EO117" s="185"/>
      <c r="EP117" s="185"/>
      <c r="EQ117" s="185"/>
      <c r="ER117" s="185"/>
      <c r="ES117" s="185"/>
      <c r="ET117" s="185"/>
      <c r="EU117" s="185"/>
      <c r="EV117" s="185"/>
      <c r="EW117" s="185"/>
      <c r="EX117" s="185"/>
      <c r="EY117" s="185"/>
      <c r="EZ117" s="185"/>
      <c r="FA117" s="185"/>
      <c r="FB117" s="185"/>
      <c r="FC117" s="185"/>
      <c r="FD117" s="185"/>
      <c r="FE117" s="185"/>
      <c r="FF117" s="185"/>
      <c r="FG117" s="185"/>
      <c r="FH117" s="185"/>
      <c r="FI117" s="185"/>
      <c r="FJ117" s="185"/>
      <c r="FK117" s="185"/>
      <c r="FL117" s="185"/>
      <c r="FM117" s="185"/>
      <c r="FN117" s="185"/>
      <c r="FO117" s="185"/>
      <c r="FP117" s="185"/>
      <c r="FQ117" s="185"/>
      <c r="FR117" s="185"/>
      <c r="FS117" s="185"/>
      <c r="FT117" s="185"/>
      <c r="FU117" s="185"/>
      <c r="FV117" s="185"/>
      <c r="FW117" s="185"/>
      <c r="FX117" s="185"/>
      <c r="FY117" s="185"/>
      <c r="FZ117" s="185"/>
      <c r="GA117" s="185"/>
      <c r="GB117" s="185"/>
      <c r="GC117" s="185"/>
      <c r="GD117" s="185"/>
      <c r="GE117" s="185"/>
      <c r="GF117" s="185"/>
      <c r="GG117" s="185"/>
      <c r="GH117" s="185"/>
      <c r="GI117" s="185"/>
      <c r="GJ117" s="185"/>
      <c r="GK117" s="185"/>
      <c r="GL117" s="185"/>
      <c r="GM117" s="185"/>
      <c r="GN117" s="185"/>
      <c r="GO117" s="185"/>
      <c r="GP117" s="185"/>
      <c r="GQ117" s="185"/>
      <c r="GR117" s="185"/>
      <c r="GS117" s="185"/>
      <c r="GT117" s="185"/>
      <c r="GU117" s="185"/>
      <c r="GV117" s="185"/>
      <c r="GW117" s="185"/>
      <c r="GX117" s="185"/>
      <c r="GY117" s="185"/>
      <c r="GZ117" s="185"/>
      <c r="HA117" s="185"/>
      <c r="HB117" s="185"/>
      <c r="HC117" s="185"/>
      <c r="HD117" s="185"/>
      <c r="HE117" s="185"/>
      <c r="HF117" s="185"/>
      <c r="HG117" s="185"/>
      <c r="HH117" s="185"/>
      <c r="HI117" s="185"/>
      <c r="HJ117" s="185"/>
      <c r="HK117" s="185"/>
      <c r="HL117" s="185"/>
      <c r="HM117" s="185"/>
      <c r="HN117" s="185"/>
      <c r="HO117" s="185"/>
      <c r="HP117" s="185"/>
      <c r="HQ117" s="185"/>
      <c r="HR117" s="185"/>
      <c r="HS117" s="185"/>
      <c r="HT117" s="185"/>
      <c r="HU117" s="185"/>
      <c r="HV117" s="185"/>
      <c r="HW117" s="185"/>
      <c r="HX117" s="185"/>
      <c r="HY117" s="185"/>
      <c r="HZ117" s="185"/>
      <c r="IA117" s="185"/>
      <c r="IB117" s="185"/>
      <c r="IC117" s="185"/>
      <c r="ID117" s="185"/>
      <c r="IE117" s="185"/>
      <c r="IF117" s="185"/>
      <c r="IG117" s="185"/>
      <c r="IH117" s="185"/>
      <c r="II117" s="185"/>
      <c r="IJ117" s="185"/>
      <c r="IK117" s="185"/>
      <c r="IL117" s="185"/>
      <c r="IM117" s="185"/>
      <c r="IN117" s="185"/>
      <c r="IO117" s="185"/>
      <c r="IP117" s="185"/>
      <c r="IQ117" s="185"/>
      <c r="IR117" s="185"/>
      <c r="IS117" s="185"/>
      <c r="IT117" s="185"/>
      <c r="IU117" s="185"/>
      <c r="IV117" s="185"/>
      <c r="IW117" s="185"/>
      <c r="IX117" s="185"/>
      <c r="IY117" s="185"/>
      <c r="IZ117" s="185"/>
      <c r="JA117" s="185"/>
      <c r="JB117" s="185"/>
      <c r="JC117" s="185"/>
      <c r="JD117" s="185"/>
      <c r="JE117" s="185"/>
      <c r="JF117" s="185"/>
      <c r="JG117" s="185"/>
      <c r="JH117" s="185"/>
      <c r="JI117" s="185"/>
      <c r="JJ117" s="185"/>
      <c r="JK117" s="185"/>
      <c r="JL117" s="185"/>
      <c r="JM117" s="185"/>
      <c r="JN117" s="185"/>
      <c r="JO117" s="185"/>
      <c r="JP117" s="185"/>
      <c r="JQ117" s="185"/>
      <c r="JR117" s="185"/>
      <c r="JS117" s="185"/>
      <c r="JT117" s="185"/>
      <c r="JU117" s="185"/>
      <c r="JV117" s="185"/>
      <c r="JW117" s="185"/>
      <c r="JX117" s="185"/>
      <c r="JY117" s="185"/>
      <c r="JZ117" s="185"/>
      <c r="KA117" s="185"/>
      <c r="KB117" s="185"/>
      <c r="KC117" s="185"/>
      <c r="KD117" s="185"/>
      <c r="KE117" s="185"/>
      <c r="KF117" s="185"/>
      <c r="KG117" s="185"/>
      <c r="KH117" s="185"/>
      <c r="KI117" s="185"/>
      <c r="KJ117" s="185"/>
      <c r="KK117" s="185"/>
      <c r="KL117" s="185"/>
      <c r="KM117" s="185"/>
      <c r="KN117" s="185"/>
      <c r="KO117" s="185"/>
      <c r="KP117" s="185"/>
      <c r="KQ117" s="185"/>
      <c r="KR117" s="185"/>
      <c r="KS117" s="185"/>
      <c r="KT117" s="185"/>
      <c r="KU117" s="185"/>
      <c r="KV117" s="185"/>
      <c r="KW117" s="185"/>
      <c r="KX117" s="185"/>
      <c r="KY117" s="185"/>
      <c r="KZ117" s="185"/>
      <c r="LA117" s="185"/>
      <c r="LB117" s="185"/>
      <c r="LC117" s="185"/>
      <c r="LD117" s="185"/>
      <c r="LE117" s="185"/>
      <c r="LF117" s="185"/>
      <c r="LG117" s="185"/>
      <c r="LH117" s="185"/>
      <c r="LI117" s="185"/>
      <c r="LJ117" s="185"/>
      <c r="LK117" s="185"/>
      <c r="LL117" s="185"/>
      <c r="LM117" s="185"/>
      <c r="LN117" s="185"/>
      <c r="LO117" s="185"/>
      <c r="LP117" s="185"/>
      <c r="LQ117" s="185"/>
      <c r="LR117" s="185"/>
      <c r="LS117" s="185"/>
      <c r="LT117" s="185"/>
      <c r="LU117" s="185"/>
      <c r="LV117" s="185"/>
      <c r="LW117" s="185"/>
      <c r="LX117" s="185"/>
      <c r="LY117" s="185"/>
      <c r="LZ117" s="185"/>
      <c r="MA117" s="185"/>
      <c r="MB117" s="185"/>
      <c r="MC117" s="185"/>
      <c r="MD117" s="185"/>
      <c r="ME117" s="185"/>
      <c r="MF117" s="185"/>
      <c r="MG117" s="185"/>
      <c r="MH117" s="185"/>
      <c r="MI117" s="185"/>
      <c r="MJ117" s="185"/>
      <c r="MK117" s="185"/>
      <c r="ML117" s="185"/>
      <c r="MM117" s="185"/>
      <c r="MN117" s="185"/>
      <c r="MO117" s="185"/>
      <c r="MP117" s="185"/>
      <c r="MQ117" s="185"/>
      <c r="MR117" s="185"/>
      <c r="MS117" s="185"/>
      <c r="MT117" s="185"/>
      <c r="MU117" s="185"/>
      <c r="MV117" s="185"/>
      <c r="MW117" s="185"/>
      <c r="MX117" s="185"/>
      <c r="MY117" s="185"/>
      <c r="MZ117" s="185"/>
      <c r="NA117" s="185"/>
      <c r="NB117" s="185"/>
      <c r="NC117" s="185"/>
      <c r="ND117" s="185"/>
      <c r="NE117" s="185"/>
      <c r="NF117" s="185"/>
      <c r="NG117" s="185"/>
      <c r="NH117" s="185"/>
      <c r="NI117" s="185"/>
      <c r="NJ117" s="185"/>
      <c r="NK117" s="185"/>
      <c r="NL117" s="185"/>
      <c r="NM117" s="185"/>
      <c r="NN117" s="185"/>
      <c r="NO117" s="185"/>
    </row>
  </sheetData>
  <mergeCells count="1">
    <mergeCell ref="B41:G4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10.0"/>
    <col customWidth="1" min="3" max="3" width="13.86"/>
    <col customWidth="1" min="4" max="4" width="10.57"/>
    <col customWidth="1" min="5" max="5" width="9.14"/>
    <col customWidth="1" min="6" max="104" width="13.14"/>
    <col customWidth="1" min="105" max="105" width="9.14"/>
  </cols>
  <sheetData>
    <row r="1" ht="14.25" customHeight="1"/>
    <row r="2" ht="14.25" customHeight="1">
      <c r="C2" s="113" t="str">
        <f>Model!C3</f>
        <v>Kimpton Anglers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</row>
    <row r="3" ht="14.25" customHeight="1">
      <c r="C3" s="21" t="s">
        <v>323</v>
      </c>
    </row>
    <row r="4" ht="14.25" customHeight="1"/>
    <row r="5" ht="14.25" customHeight="1">
      <c r="C5" s="277" t="s">
        <v>324</v>
      </c>
      <c r="D5" s="278"/>
      <c r="E5" s="278"/>
      <c r="F5" s="279" t="s">
        <v>325</v>
      </c>
      <c r="G5" s="279" t="s">
        <v>326</v>
      </c>
      <c r="H5" s="280" t="s">
        <v>327</v>
      </c>
      <c r="J5" s="281" t="s">
        <v>328</v>
      </c>
      <c r="K5" s="282"/>
      <c r="L5" s="282"/>
      <c r="M5" s="283" t="s">
        <v>60</v>
      </c>
      <c r="N5" s="284" t="s">
        <v>6</v>
      </c>
    </row>
    <row r="6" ht="14.25" customHeight="1">
      <c r="C6" s="285" t="s">
        <v>329</v>
      </c>
      <c r="D6" s="286"/>
      <c r="E6" s="286"/>
      <c r="F6" s="287">
        <f>SUM(F24:BY24)</f>
        <v>29235441.34</v>
      </c>
      <c r="G6" s="288">
        <f>B24</f>
        <v>0.395855106</v>
      </c>
      <c r="H6" s="289">
        <f>B26</f>
        <v>2.47265381</v>
      </c>
      <c r="J6" s="290" t="s">
        <v>330</v>
      </c>
      <c r="M6" s="291">
        <v>0.1</v>
      </c>
      <c r="N6" s="292">
        <f t="shared" ref="N6:N7" si="1">M6*$M$12</f>
        <v>1938567.761</v>
      </c>
    </row>
    <row r="7" ht="14.25" customHeight="1">
      <c r="C7" s="290" t="s">
        <v>331</v>
      </c>
      <c r="F7" s="293">
        <f>SUM(F96:BY96)</f>
        <v>21302517.71</v>
      </c>
      <c r="G7" s="294">
        <f>B94</f>
        <v>0.3623615623</v>
      </c>
      <c r="H7" s="295">
        <f>B96</f>
        <v>2.192283233</v>
      </c>
      <c r="J7" s="296" t="s">
        <v>332</v>
      </c>
      <c r="K7" s="14"/>
      <c r="L7" s="14"/>
      <c r="M7" s="16">
        <f>1-M6</f>
        <v>0.9</v>
      </c>
      <c r="N7" s="297">
        <f t="shared" si="1"/>
        <v>17447109.85</v>
      </c>
    </row>
    <row r="8" ht="14.25" customHeight="1">
      <c r="C8" s="296" t="s">
        <v>333</v>
      </c>
      <c r="D8" s="14"/>
      <c r="E8" s="14"/>
      <c r="F8" s="298">
        <f>SUM(F101:BY101)</f>
        <v>7932923.631</v>
      </c>
      <c r="G8" s="299">
        <f>B99</f>
        <v>0.5767139398</v>
      </c>
      <c r="H8" s="300">
        <f>B101</f>
        <v>4.995989003</v>
      </c>
    </row>
    <row r="9" ht="14.25" customHeight="1">
      <c r="C9" s="84"/>
      <c r="D9" s="84"/>
      <c r="E9" s="301"/>
      <c r="F9" s="302"/>
      <c r="J9" s="303" t="s">
        <v>98</v>
      </c>
      <c r="K9" s="304"/>
      <c r="L9" s="304"/>
      <c r="M9" s="304"/>
      <c r="N9" s="304"/>
      <c r="O9" s="305"/>
    </row>
    <row r="10" ht="14.25" customHeight="1">
      <c r="C10" s="281" t="s">
        <v>334</v>
      </c>
      <c r="D10" s="306"/>
      <c r="E10" s="306"/>
      <c r="F10" s="307" t="s">
        <v>335</v>
      </c>
      <c r="G10" s="307" t="s">
        <v>336</v>
      </c>
      <c r="H10" s="308" t="s">
        <v>337</v>
      </c>
      <c r="J10" s="296"/>
      <c r="K10" s="14"/>
      <c r="L10" s="74"/>
      <c r="M10" s="309" t="s">
        <v>6</v>
      </c>
      <c r="N10" s="309" t="s">
        <v>59</v>
      </c>
      <c r="O10" s="310" t="s">
        <v>60</v>
      </c>
    </row>
    <row r="11" ht="14.25" customHeight="1">
      <c r="C11" s="290" t="s">
        <v>338</v>
      </c>
      <c r="F11" s="311">
        <v>0.1</v>
      </c>
      <c r="G11" s="294">
        <v>0.0</v>
      </c>
      <c r="H11" s="312">
        <f t="shared" ref="H11:H16" si="2">1-G11</f>
        <v>1</v>
      </c>
      <c r="J11" s="290" t="s">
        <v>103</v>
      </c>
      <c r="K11" s="1"/>
      <c r="L11" s="77"/>
      <c r="M11" s="75">
        <f>Model!$N$18</f>
        <v>23187000</v>
      </c>
      <c r="N11" s="75">
        <f>Model!$O$18</f>
        <v>175659.0909</v>
      </c>
      <c r="O11" s="313">
        <f>Model!$P$18</f>
        <v>0.544645094</v>
      </c>
    </row>
    <row r="12" ht="14.25" customHeight="1">
      <c r="C12" s="290" t="s">
        <v>339</v>
      </c>
      <c r="F12" s="311">
        <v>0.15</v>
      </c>
      <c r="G12" s="311">
        <v>0.2</v>
      </c>
      <c r="H12" s="312">
        <f t="shared" si="2"/>
        <v>0.8</v>
      </c>
      <c r="J12" s="290" t="s">
        <v>113</v>
      </c>
      <c r="K12" s="1"/>
      <c r="L12" s="1"/>
      <c r="M12" s="75">
        <f>Model!$N$22</f>
        <v>19385677.61</v>
      </c>
      <c r="N12" s="75">
        <f>Model!$O$22</f>
        <v>146861.194</v>
      </c>
      <c r="O12" s="313">
        <f>Model!$P$22</f>
        <v>0.455354906</v>
      </c>
    </row>
    <row r="13" ht="14.25" customHeight="1">
      <c r="C13" s="290" t="s">
        <v>340</v>
      </c>
      <c r="F13" s="311">
        <v>0.2</v>
      </c>
      <c r="G13" s="311">
        <v>0.25</v>
      </c>
      <c r="H13" s="312">
        <f t="shared" si="2"/>
        <v>0.75</v>
      </c>
      <c r="J13" s="314" t="s">
        <v>115</v>
      </c>
      <c r="K13" s="164"/>
      <c r="L13" s="164"/>
      <c r="M13" s="315">
        <f>SUM(M11:M12)</f>
        <v>42572677.61</v>
      </c>
      <c r="N13" s="316">
        <f>Model!O23</f>
        <v>322520.2849</v>
      </c>
      <c r="O13" s="317">
        <f>SUM(O11:O12)</f>
        <v>1</v>
      </c>
    </row>
    <row r="14" ht="14.25" customHeight="1">
      <c r="C14" s="290" t="s">
        <v>341</v>
      </c>
      <c r="F14" s="311">
        <v>0.25</v>
      </c>
      <c r="G14" s="311">
        <v>0.25</v>
      </c>
      <c r="H14" s="312">
        <f t="shared" si="2"/>
        <v>0.75</v>
      </c>
    </row>
    <row r="15" ht="14.25" customHeight="1">
      <c r="C15" s="290" t="s">
        <v>342</v>
      </c>
      <c r="F15" s="311">
        <v>0.3</v>
      </c>
      <c r="G15" s="311">
        <v>0.25</v>
      </c>
      <c r="H15" s="312">
        <f t="shared" si="2"/>
        <v>0.75</v>
      </c>
    </row>
    <row r="16" ht="14.25" customHeight="1">
      <c r="C16" s="296" t="s">
        <v>343</v>
      </c>
      <c r="D16" s="14"/>
      <c r="E16" s="14"/>
      <c r="F16" s="318" t="s">
        <v>344</v>
      </c>
      <c r="G16" s="319">
        <v>0.5</v>
      </c>
      <c r="H16" s="320">
        <f t="shared" si="2"/>
        <v>0.5</v>
      </c>
    </row>
    <row r="17" ht="14.25" customHeight="1">
      <c r="F17" s="311"/>
      <c r="G17" s="311"/>
      <c r="H17" s="294"/>
    </row>
    <row r="18" ht="14.25" customHeight="1">
      <c r="C18" s="281" t="s">
        <v>334</v>
      </c>
      <c r="D18" s="321"/>
      <c r="E18" s="321"/>
      <c r="F18" s="321"/>
      <c r="G18" s="321"/>
      <c r="H18" s="321"/>
      <c r="I18" s="321"/>
      <c r="J18" s="321"/>
      <c r="K18" s="321"/>
      <c r="L18" s="321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  <c r="AA18" s="321"/>
      <c r="AB18" s="321"/>
      <c r="AC18" s="321"/>
      <c r="AD18" s="321"/>
      <c r="AE18" s="321"/>
      <c r="AF18" s="321"/>
      <c r="AG18" s="321"/>
      <c r="AH18" s="321"/>
      <c r="AI18" s="321"/>
      <c r="AJ18" s="321"/>
      <c r="AK18" s="321"/>
      <c r="AL18" s="321"/>
      <c r="AM18" s="321"/>
      <c r="AN18" s="321"/>
      <c r="AO18" s="321"/>
      <c r="AP18" s="321"/>
      <c r="AQ18" s="321"/>
      <c r="AR18" s="321"/>
      <c r="AS18" s="321"/>
      <c r="AT18" s="321"/>
      <c r="AU18" s="321"/>
      <c r="AV18" s="321"/>
      <c r="AW18" s="321"/>
      <c r="AX18" s="321"/>
      <c r="AY18" s="321"/>
      <c r="AZ18" s="321"/>
      <c r="BA18" s="321"/>
      <c r="BB18" s="321"/>
      <c r="BC18" s="321"/>
      <c r="BD18" s="321"/>
      <c r="BE18" s="321"/>
      <c r="BF18" s="321"/>
      <c r="BG18" s="321"/>
      <c r="BH18" s="321"/>
      <c r="BI18" s="321"/>
      <c r="BJ18" s="321"/>
      <c r="BK18" s="321"/>
      <c r="BL18" s="321"/>
      <c r="BM18" s="321"/>
      <c r="BN18" s="321"/>
      <c r="BO18" s="321"/>
      <c r="BP18" s="321"/>
      <c r="BQ18" s="321"/>
      <c r="BR18" s="321"/>
      <c r="BS18" s="321"/>
      <c r="BT18" s="321"/>
      <c r="BU18" s="321"/>
      <c r="BV18" s="321"/>
      <c r="BW18" s="321"/>
      <c r="BX18" s="321"/>
      <c r="BY18" s="321"/>
      <c r="BZ18" s="321"/>
      <c r="CA18" s="321"/>
      <c r="CB18" s="321"/>
      <c r="CC18" s="321"/>
      <c r="CD18" s="321"/>
      <c r="CE18" s="321"/>
      <c r="CF18" s="321"/>
      <c r="CG18" s="321"/>
      <c r="CH18" s="321"/>
      <c r="CI18" s="321"/>
      <c r="CJ18" s="321"/>
      <c r="CK18" s="321"/>
      <c r="CL18" s="321"/>
      <c r="CM18" s="321"/>
      <c r="CN18" s="321"/>
      <c r="CO18" s="321"/>
      <c r="CP18" s="321"/>
      <c r="CQ18" s="321"/>
      <c r="CR18" s="321"/>
      <c r="CS18" s="321"/>
      <c r="CT18" s="321"/>
      <c r="CU18" s="321"/>
      <c r="CV18" s="321"/>
      <c r="CW18" s="321"/>
      <c r="CX18" s="321"/>
      <c r="CY18" s="321"/>
      <c r="CZ18" s="321"/>
      <c r="DA18" s="46" t="s">
        <v>168</v>
      </c>
    </row>
    <row r="19" ht="14.25" customHeight="1">
      <c r="A19" s="1"/>
      <c r="B19" s="1"/>
      <c r="C19" s="322" t="s">
        <v>164</v>
      </c>
      <c r="D19" s="1"/>
      <c r="E19" s="1"/>
      <c r="F19" s="111">
        <f t="shared" ref="F19:CZ19" si="3">YEAR(F22)</f>
        <v>2025</v>
      </c>
      <c r="G19" s="6">
        <f t="shared" si="3"/>
        <v>2025</v>
      </c>
      <c r="H19" s="6">
        <f t="shared" si="3"/>
        <v>2025</v>
      </c>
      <c r="I19" s="6">
        <f t="shared" si="3"/>
        <v>2025</v>
      </c>
      <c r="J19" s="6">
        <f t="shared" si="3"/>
        <v>2026</v>
      </c>
      <c r="K19" s="6">
        <f t="shared" si="3"/>
        <v>2026</v>
      </c>
      <c r="L19" s="6">
        <f t="shared" si="3"/>
        <v>2026</v>
      </c>
      <c r="M19" s="6">
        <f t="shared" si="3"/>
        <v>2026</v>
      </c>
      <c r="N19" s="6">
        <f t="shared" si="3"/>
        <v>2026</v>
      </c>
      <c r="O19" s="6">
        <f t="shared" si="3"/>
        <v>2026</v>
      </c>
      <c r="P19" s="6">
        <f t="shared" si="3"/>
        <v>2026</v>
      </c>
      <c r="Q19" s="6">
        <f t="shared" si="3"/>
        <v>2026</v>
      </c>
      <c r="R19" s="6">
        <f t="shared" si="3"/>
        <v>2026</v>
      </c>
      <c r="S19" s="6">
        <f t="shared" si="3"/>
        <v>2026</v>
      </c>
      <c r="T19" s="6">
        <f t="shared" si="3"/>
        <v>2026</v>
      </c>
      <c r="U19" s="6">
        <f t="shared" si="3"/>
        <v>2026</v>
      </c>
      <c r="V19" s="6">
        <f t="shared" si="3"/>
        <v>2027</v>
      </c>
      <c r="W19" s="6">
        <f t="shared" si="3"/>
        <v>2027</v>
      </c>
      <c r="X19" s="6">
        <f t="shared" si="3"/>
        <v>2027</v>
      </c>
      <c r="Y19" s="6">
        <f t="shared" si="3"/>
        <v>2027</v>
      </c>
      <c r="Z19" s="6">
        <f t="shared" si="3"/>
        <v>2027</v>
      </c>
      <c r="AA19" s="6">
        <f t="shared" si="3"/>
        <v>2027</v>
      </c>
      <c r="AB19" s="6">
        <f t="shared" si="3"/>
        <v>2027</v>
      </c>
      <c r="AC19" s="6">
        <f t="shared" si="3"/>
        <v>2027</v>
      </c>
      <c r="AD19" s="6">
        <f t="shared" si="3"/>
        <v>2027</v>
      </c>
      <c r="AE19" s="6">
        <f t="shared" si="3"/>
        <v>2027</v>
      </c>
      <c r="AF19" s="6">
        <f t="shared" si="3"/>
        <v>2027</v>
      </c>
      <c r="AG19" s="6">
        <f t="shared" si="3"/>
        <v>2027</v>
      </c>
      <c r="AH19" s="6">
        <f t="shared" si="3"/>
        <v>2028</v>
      </c>
      <c r="AI19" s="6">
        <f t="shared" si="3"/>
        <v>2028</v>
      </c>
      <c r="AJ19" s="6">
        <f t="shared" si="3"/>
        <v>2028</v>
      </c>
      <c r="AK19" s="6">
        <f t="shared" si="3"/>
        <v>2028</v>
      </c>
      <c r="AL19" s="6">
        <f t="shared" si="3"/>
        <v>2028</v>
      </c>
      <c r="AM19" s="6">
        <f t="shared" si="3"/>
        <v>2028</v>
      </c>
      <c r="AN19" s="6">
        <f t="shared" si="3"/>
        <v>2028</v>
      </c>
      <c r="AO19" s="6">
        <f t="shared" si="3"/>
        <v>2028</v>
      </c>
      <c r="AP19" s="6">
        <f t="shared" si="3"/>
        <v>2028</v>
      </c>
      <c r="AQ19" s="6">
        <f t="shared" si="3"/>
        <v>2028</v>
      </c>
      <c r="AR19" s="6">
        <f t="shared" si="3"/>
        <v>2028</v>
      </c>
      <c r="AS19" s="6">
        <f t="shared" si="3"/>
        <v>2028</v>
      </c>
      <c r="AT19" s="6">
        <f t="shared" si="3"/>
        <v>2029</v>
      </c>
      <c r="AU19" s="6">
        <f t="shared" si="3"/>
        <v>2029</v>
      </c>
      <c r="AV19" s="6">
        <f t="shared" si="3"/>
        <v>2029</v>
      </c>
      <c r="AW19" s="6">
        <f t="shared" si="3"/>
        <v>2029</v>
      </c>
      <c r="AX19" s="6">
        <f t="shared" si="3"/>
        <v>2029</v>
      </c>
      <c r="AY19" s="6">
        <f t="shared" si="3"/>
        <v>2029</v>
      </c>
      <c r="AZ19" s="6">
        <f t="shared" si="3"/>
        <v>2029</v>
      </c>
      <c r="BA19" s="6">
        <f t="shared" si="3"/>
        <v>2029</v>
      </c>
      <c r="BB19" s="6">
        <f t="shared" si="3"/>
        <v>2029</v>
      </c>
      <c r="BC19" s="6">
        <f t="shared" si="3"/>
        <v>2029</v>
      </c>
      <c r="BD19" s="6">
        <f t="shared" si="3"/>
        <v>2029</v>
      </c>
      <c r="BE19" s="6">
        <f t="shared" si="3"/>
        <v>2029</v>
      </c>
      <c r="BF19" s="6">
        <f t="shared" si="3"/>
        <v>2030</v>
      </c>
      <c r="BG19" s="6">
        <f t="shared" si="3"/>
        <v>2030</v>
      </c>
      <c r="BH19" s="6">
        <f t="shared" si="3"/>
        <v>2030</v>
      </c>
      <c r="BI19" s="6">
        <f t="shared" si="3"/>
        <v>2030</v>
      </c>
      <c r="BJ19" s="6">
        <f t="shared" si="3"/>
        <v>2030</v>
      </c>
      <c r="BK19" s="6">
        <f t="shared" si="3"/>
        <v>2030</v>
      </c>
      <c r="BL19" s="6">
        <f t="shared" si="3"/>
        <v>2030</v>
      </c>
      <c r="BM19" s="6">
        <f t="shared" si="3"/>
        <v>2030</v>
      </c>
      <c r="BN19" s="6">
        <f t="shared" si="3"/>
        <v>2030</v>
      </c>
      <c r="BO19" s="6">
        <f t="shared" si="3"/>
        <v>2030</v>
      </c>
      <c r="BP19" s="6">
        <f t="shared" si="3"/>
        <v>2030</v>
      </c>
      <c r="BQ19" s="6">
        <f t="shared" si="3"/>
        <v>2030</v>
      </c>
      <c r="BR19" s="6">
        <f t="shared" si="3"/>
        <v>2031</v>
      </c>
      <c r="BS19" s="6">
        <f t="shared" si="3"/>
        <v>2031</v>
      </c>
      <c r="BT19" s="6">
        <f t="shared" si="3"/>
        <v>2031</v>
      </c>
      <c r="BU19" s="6">
        <f t="shared" si="3"/>
        <v>2031</v>
      </c>
      <c r="BV19" s="6">
        <f t="shared" si="3"/>
        <v>2031</v>
      </c>
      <c r="BW19" s="6">
        <f t="shared" si="3"/>
        <v>2031</v>
      </c>
      <c r="BX19" s="6">
        <f t="shared" si="3"/>
        <v>2031</v>
      </c>
      <c r="BY19" s="6">
        <f t="shared" si="3"/>
        <v>2031</v>
      </c>
      <c r="BZ19" s="6">
        <f t="shared" si="3"/>
        <v>2031</v>
      </c>
      <c r="CA19" s="6">
        <f t="shared" si="3"/>
        <v>2031</v>
      </c>
      <c r="CB19" s="6">
        <f t="shared" si="3"/>
        <v>2031</v>
      </c>
      <c r="CC19" s="6">
        <f t="shared" si="3"/>
        <v>2031</v>
      </c>
      <c r="CD19" s="6">
        <f t="shared" si="3"/>
        <v>2032</v>
      </c>
      <c r="CE19" s="6">
        <f t="shared" si="3"/>
        <v>2032</v>
      </c>
      <c r="CF19" s="6">
        <f t="shared" si="3"/>
        <v>2032</v>
      </c>
      <c r="CG19" s="6">
        <f t="shared" si="3"/>
        <v>2032</v>
      </c>
      <c r="CH19" s="6">
        <f t="shared" si="3"/>
        <v>2032</v>
      </c>
      <c r="CI19" s="6">
        <f t="shared" si="3"/>
        <v>2032</v>
      </c>
      <c r="CJ19" s="6">
        <f t="shared" si="3"/>
        <v>2032</v>
      </c>
      <c r="CK19" s="6">
        <f t="shared" si="3"/>
        <v>2032</v>
      </c>
      <c r="CL19" s="6">
        <f t="shared" si="3"/>
        <v>2032</v>
      </c>
      <c r="CM19" s="6">
        <f t="shared" si="3"/>
        <v>2032</v>
      </c>
      <c r="CN19" s="6">
        <f t="shared" si="3"/>
        <v>2032</v>
      </c>
      <c r="CO19" s="6">
        <f t="shared" si="3"/>
        <v>2032</v>
      </c>
      <c r="CP19" s="6">
        <f t="shared" si="3"/>
        <v>2033</v>
      </c>
      <c r="CQ19" s="6">
        <f t="shared" si="3"/>
        <v>2033</v>
      </c>
      <c r="CR19" s="6">
        <f t="shared" si="3"/>
        <v>2033</v>
      </c>
      <c r="CS19" s="6">
        <f t="shared" si="3"/>
        <v>2033</v>
      </c>
      <c r="CT19" s="6">
        <f t="shared" si="3"/>
        <v>2033</v>
      </c>
      <c r="CU19" s="6">
        <f t="shared" si="3"/>
        <v>2033</v>
      </c>
      <c r="CV19" s="6">
        <f t="shared" si="3"/>
        <v>2033</v>
      </c>
      <c r="CW19" s="6">
        <f t="shared" si="3"/>
        <v>2033</v>
      </c>
      <c r="CX19" s="6">
        <f t="shared" si="3"/>
        <v>2033</v>
      </c>
      <c r="CY19" s="6">
        <f t="shared" si="3"/>
        <v>2033</v>
      </c>
      <c r="CZ19" s="6">
        <f t="shared" si="3"/>
        <v>2033</v>
      </c>
      <c r="DA19" s="1"/>
    </row>
    <row r="20" ht="14.25" customHeight="1">
      <c r="C20" s="322" t="s">
        <v>165</v>
      </c>
      <c r="D20" s="1"/>
      <c r="E20" s="323"/>
      <c r="F20" s="324">
        <f t="shared" ref="F20:CZ20" si="4">ROUNDUP(F21/12,0)</f>
        <v>0</v>
      </c>
      <c r="G20" s="325">
        <f t="shared" si="4"/>
        <v>1</v>
      </c>
      <c r="H20" s="325">
        <f t="shared" si="4"/>
        <v>1</v>
      </c>
      <c r="I20" s="325">
        <f t="shared" si="4"/>
        <v>1</v>
      </c>
      <c r="J20" s="325">
        <f t="shared" si="4"/>
        <v>1</v>
      </c>
      <c r="K20" s="325">
        <f t="shared" si="4"/>
        <v>1</v>
      </c>
      <c r="L20" s="325">
        <f t="shared" si="4"/>
        <v>1</v>
      </c>
      <c r="M20" s="325">
        <f t="shared" si="4"/>
        <v>1</v>
      </c>
      <c r="N20" s="325">
        <f t="shared" si="4"/>
        <v>1</v>
      </c>
      <c r="O20" s="325">
        <f t="shared" si="4"/>
        <v>1</v>
      </c>
      <c r="P20" s="325">
        <f t="shared" si="4"/>
        <v>1</v>
      </c>
      <c r="Q20" s="325">
        <f t="shared" si="4"/>
        <v>1</v>
      </c>
      <c r="R20" s="325">
        <f t="shared" si="4"/>
        <v>1</v>
      </c>
      <c r="S20" s="325">
        <f t="shared" si="4"/>
        <v>2</v>
      </c>
      <c r="T20" s="325">
        <f t="shared" si="4"/>
        <v>2</v>
      </c>
      <c r="U20" s="325">
        <f t="shared" si="4"/>
        <v>2</v>
      </c>
      <c r="V20" s="325">
        <f t="shared" si="4"/>
        <v>2</v>
      </c>
      <c r="W20" s="325">
        <f t="shared" si="4"/>
        <v>2</v>
      </c>
      <c r="X20" s="325">
        <f t="shared" si="4"/>
        <v>2</v>
      </c>
      <c r="Y20" s="325">
        <f t="shared" si="4"/>
        <v>2</v>
      </c>
      <c r="Z20" s="325">
        <f t="shared" si="4"/>
        <v>2</v>
      </c>
      <c r="AA20" s="325">
        <f t="shared" si="4"/>
        <v>2</v>
      </c>
      <c r="AB20" s="325">
        <f t="shared" si="4"/>
        <v>2</v>
      </c>
      <c r="AC20" s="325">
        <f t="shared" si="4"/>
        <v>2</v>
      </c>
      <c r="AD20" s="325">
        <f t="shared" si="4"/>
        <v>2</v>
      </c>
      <c r="AE20" s="325">
        <f t="shared" si="4"/>
        <v>3</v>
      </c>
      <c r="AF20" s="325">
        <f t="shared" si="4"/>
        <v>3</v>
      </c>
      <c r="AG20" s="325">
        <f t="shared" si="4"/>
        <v>3</v>
      </c>
      <c r="AH20" s="325">
        <f t="shared" si="4"/>
        <v>3</v>
      </c>
      <c r="AI20" s="325">
        <f t="shared" si="4"/>
        <v>3</v>
      </c>
      <c r="AJ20" s="325">
        <f t="shared" si="4"/>
        <v>3</v>
      </c>
      <c r="AK20" s="325">
        <f t="shared" si="4"/>
        <v>3</v>
      </c>
      <c r="AL20" s="325">
        <f t="shared" si="4"/>
        <v>3</v>
      </c>
      <c r="AM20" s="325">
        <f t="shared" si="4"/>
        <v>3</v>
      </c>
      <c r="AN20" s="325">
        <f t="shared" si="4"/>
        <v>3</v>
      </c>
      <c r="AO20" s="325">
        <f t="shared" si="4"/>
        <v>3</v>
      </c>
      <c r="AP20" s="325">
        <f t="shared" si="4"/>
        <v>3</v>
      </c>
      <c r="AQ20" s="325">
        <f t="shared" si="4"/>
        <v>4</v>
      </c>
      <c r="AR20" s="325">
        <f t="shared" si="4"/>
        <v>4</v>
      </c>
      <c r="AS20" s="325">
        <f t="shared" si="4"/>
        <v>4</v>
      </c>
      <c r="AT20" s="325">
        <f t="shared" si="4"/>
        <v>4</v>
      </c>
      <c r="AU20" s="325">
        <f t="shared" si="4"/>
        <v>4</v>
      </c>
      <c r="AV20" s="325">
        <f t="shared" si="4"/>
        <v>4</v>
      </c>
      <c r="AW20" s="325">
        <f t="shared" si="4"/>
        <v>4</v>
      </c>
      <c r="AX20" s="325">
        <f t="shared" si="4"/>
        <v>4</v>
      </c>
      <c r="AY20" s="325">
        <f t="shared" si="4"/>
        <v>4</v>
      </c>
      <c r="AZ20" s="325">
        <f t="shared" si="4"/>
        <v>4</v>
      </c>
      <c r="BA20" s="325">
        <f t="shared" si="4"/>
        <v>4</v>
      </c>
      <c r="BB20" s="325">
        <f t="shared" si="4"/>
        <v>4</v>
      </c>
      <c r="BC20" s="325">
        <f t="shared" si="4"/>
        <v>5</v>
      </c>
      <c r="BD20" s="325">
        <f t="shared" si="4"/>
        <v>5</v>
      </c>
      <c r="BE20" s="325">
        <f t="shared" si="4"/>
        <v>5</v>
      </c>
      <c r="BF20" s="325">
        <f t="shared" si="4"/>
        <v>5</v>
      </c>
      <c r="BG20" s="325">
        <f t="shared" si="4"/>
        <v>5</v>
      </c>
      <c r="BH20" s="325">
        <f t="shared" si="4"/>
        <v>5</v>
      </c>
      <c r="BI20" s="325">
        <f t="shared" si="4"/>
        <v>5</v>
      </c>
      <c r="BJ20" s="325">
        <f t="shared" si="4"/>
        <v>5</v>
      </c>
      <c r="BK20" s="325">
        <f t="shared" si="4"/>
        <v>5</v>
      </c>
      <c r="BL20" s="325">
        <f t="shared" si="4"/>
        <v>5</v>
      </c>
      <c r="BM20" s="325">
        <f t="shared" si="4"/>
        <v>5</v>
      </c>
      <c r="BN20" s="325">
        <f t="shared" si="4"/>
        <v>5</v>
      </c>
      <c r="BO20" s="325">
        <f t="shared" si="4"/>
        <v>6</v>
      </c>
      <c r="BP20" s="325">
        <f t="shared" si="4"/>
        <v>6</v>
      </c>
      <c r="BQ20" s="325">
        <f t="shared" si="4"/>
        <v>6</v>
      </c>
      <c r="BR20" s="325">
        <f t="shared" si="4"/>
        <v>6</v>
      </c>
      <c r="BS20" s="325">
        <f t="shared" si="4"/>
        <v>6</v>
      </c>
      <c r="BT20" s="325">
        <f t="shared" si="4"/>
        <v>6</v>
      </c>
      <c r="BU20" s="325">
        <f t="shared" si="4"/>
        <v>6</v>
      </c>
      <c r="BV20" s="325">
        <f t="shared" si="4"/>
        <v>6</v>
      </c>
      <c r="BW20" s="325">
        <f t="shared" si="4"/>
        <v>6</v>
      </c>
      <c r="BX20" s="325">
        <f t="shared" si="4"/>
        <v>6</v>
      </c>
      <c r="BY20" s="325">
        <f t="shared" si="4"/>
        <v>6</v>
      </c>
      <c r="BZ20" s="325">
        <f t="shared" si="4"/>
        <v>6</v>
      </c>
      <c r="CA20" s="325">
        <f t="shared" si="4"/>
        <v>7</v>
      </c>
      <c r="CB20" s="325">
        <f t="shared" si="4"/>
        <v>7</v>
      </c>
      <c r="CC20" s="325">
        <f t="shared" si="4"/>
        <v>7</v>
      </c>
      <c r="CD20" s="325">
        <f t="shared" si="4"/>
        <v>7</v>
      </c>
      <c r="CE20" s="325">
        <f t="shared" si="4"/>
        <v>7</v>
      </c>
      <c r="CF20" s="325">
        <f t="shared" si="4"/>
        <v>7</v>
      </c>
      <c r="CG20" s="325">
        <f t="shared" si="4"/>
        <v>7</v>
      </c>
      <c r="CH20" s="325">
        <f t="shared" si="4"/>
        <v>7</v>
      </c>
      <c r="CI20" s="325">
        <f t="shared" si="4"/>
        <v>7</v>
      </c>
      <c r="CJ20" s="325">
        <f t="shared" si="4"/>
        <v>7</v>
      </c>
      <c r="CK20" s="325">
        <f t="shared" si="4"/>
        <v>7</v>
      </c>
      <c r="CL20" s="325">
        <f t="shared" si="4"/>
        <v>7</v>
      </c>
      <c r="CM20" s="325">
        <f t="shared" si="4"/>
        <v>8</v>
      </c>
      <c r="CN20" s="325">
        <f t="shared" si="4"/>
        <v>8</v>
      </c>
      <c r="CO20" s="325">
        <f t="shared" si="4"/>
        <v>8</v>
      </c>
      <c r="CP20" s="325">
        <f t="shared" si="4"/>
        <v>8</v>
      </c>
      <c r="CQ20" s="325">
        <f t="shared" si="4"/>
        <v>8</v>
      </c>
      <c r="CR20" s="325">
        <f t="shared" si="4"/>
        <v>8</v>
      </c>
      <c r="CS20" s="325">
        <f t="shared" si="4"/>
        <v>8</v>
      </c>
      <c r="CT20" s="325">
        <f t="shared" si="4"/>
        <v>8</v>
      </c>
      <c r="CU20" s="325">
        <f t="shared" si="4"/>
        <v>8</v>
      </c>
      <c r="CV20" s="325">
        <f t="shared" si="4"/>
        <v>8</v>
      </c>
      <c r="CW20" s="325">
        <f t="shared" si="4"/>
        <v>8</v>
      </c>
      <c r="CX20" s="325">
        <f t="shared" si="4"/>
        <v>8</v>
      </c>
      <c r="CY20" s="325">
        <f t="shared" si="4"/>
        <v>9</v>
      </c>
      <c r="CZ20" s="325">
        <f t="shared" si="4"/>
        <v>9</v>
      </c>
    </row>
    <row r="21" ht="14.25" customHeight="1">
      <c r="C21" s="322" t="s">
        <v>166</v>
      </c>
      <c r="D21" s="323"/>
      <c r="E21" s="1"/>
      <c r="F21" s="111">
        <v>0.0</v>
      </c>
      <c r="G21" s="6">
        <f t="shared" ref="G21:CZ21" si="5">F21+1</f>
        <v>1</v>
      </c>
      <c r="H21" s="6">
        <f t="shared" si="5"/>
        <v>2</v>
      </c>
      <c r="I21" s="6">
        <f t="shared" si="5"/>
        <v>3</v>
      </c>
      <c r="J21" s="6">
        <f t="shared" si="5"/>
        <v>4</v>
      </c>
      <c r="K21" s="6">
        <f t="shared" si="5"/>
        <v>5</v>
      </c>
      <c r="L21" s="6">
        <f t="shared" si="5"/>
        <v>6</v>
      </c>
      <c r="M21" s="6">
        <f t="shared" si="5"/>
        <v>7</v>
      </c>
      <c r="N21" s="6">
        <f t="shared" si="5"/>
        <v>8</v>
      </c>
      <c r="O21" s="6">
        <f t="shared" si="5"/>
        <v>9</v>
      </c>
      <c r="P21" s="6">
        <f t="shared" si="5"/>
        <v>10</v>
      </c>
      <c r="Q21" s="6">
        <f t="shared" si="5"/>
        <v>11</v>
      </c>
      <c r="R21" s="6">
        <f t="shared" si="5"/>
        <v>12</v>
      </c>
      <c r="S21" s="6">
        <f t="shared" si="5"/>
        <v>13</v>
      </c>
      <c r="T21" s="6">
        <f t="shared" si="5"/>
        <v>14</v>
      </c>
      <c r="U21" s="6">
        <f t="shared" si="5"/>
        <v>15</v>
      </c>
      <c r="V21" s="6">
        <f t="shared" si="5"/>
        <v>16</v>
      </c>
      <c r="W21" s="6">
        <f t="shared" si="5"/>
        <v>17</v>
      </c>
      <c r="X21" s="6">
        <f t="shared" si="5"/>
        <v>18</v>
      </c>
      <c r="Y21" s="6">
        <f t="shared" si="5"/>
        <v>19</v>
      </c>
      <c r="Z21" s="6">
        <f t="shared" si="5"/>
        <v>20</v>
      </c>
      <c r="AA21" s="6">
        <f t="shared" si="5"/>
        <v>21</v>
      </c>
      <c r="AB21" s="6">
        <f t="shared" si="5"/>
        <v>22</v>
      </c>
      <c r="AC21" s="6">
        <f t="shared" si="5"/>
        <v>23</v>
      </c>
      <c r="AD21" s="6">
        <f t="shared" si="5"/>
        <v>24</v>
      </c>
      <c r="AE21" s="6">
        <f t="shared" si="5"/>
        <v>25</v>
      </c>
      <c r="AF21" s="6">
        <f t="shared" si="5"/>
        <v>26</v>
      </c>
      <c r="AG21" s="6">
        <f t="shared" si="5"/>
        <v>27</v>
      </c>
      <c r="AH21" s="6">
        <f t="shared" si="5"/>
        <v>28</v>
      </c>
      <c r="AI21" s="6">
        <f t="shared" si="5"/>
        <v>29</v>
      </c>
      <c r="AJ21" s="6">
        <f t="shared" si="5"/>
        <v>30</v>
      </c>
      <c r="AK21" s="6">
        <f t="shared" si="5"/>
        <v>31</v>
      </c>
      <c r="AL21" s="6">
        <f t="shared" si="5"/>
        <v>32</v>
      </c>
      <c r="AM21" s="6">
        <f t="shared" si="5"/>
        <v>33</v>
      </c>
      <c r="AN21" s="6">
        <f t="shared" si="5"/>
        <v>34</v>
      </c>
      <c r="AO21" s="6">
        <f t="shared" si="5"/>
        <v>35</v>
      </c>
      <c r="AP21" s="6">
        <f t="shared" si="5"/>
        <v>36</v>
      </c>
      <c r="AQ21" s="6">
        <f t="shared" si="5"/>
        <v>37</v>
      </c>
      <c r="AR21" s="6">
        <f t="shared" si="5"/>
        <v>38</v>
      </c>
      <c r="AS21" s="6">
        <f t="shared" si="5"/>
        <v>39</v>
      </c>
      <c r="AT21" s="6">
        <f t="shared" si="5"/>
        <v>40</v>
      </c>
      <c r="AU21" s="6">
        <f t="shared" si="5"/>
        <v>41</v>
      </c>
      <c r="AV21" s="6">
        <f t="shared" si="5"/>
        <v>42</v>
      </c>
      <c r="AW21" s="6">
        <f t="shared" si="5"/>
        <v>43</v>
      </c>
      <c r="AX21" s="6">
        <f t="shared" si="5"/>
        <v>44</v>
      </c>
      <c r="AY21" s="6">
        <f t="shared" si="5"/>
        <v>45</v>
      </c>
      <c r="AZ21" s="6">
        <f t="shared" si="5"/>
        <v>46</v>
      </c>
      <c r="BA21" s="6">
        <f t="shared" si="5"/>
        <v>47</v>
      </c>
      <c r="BB21" s="6">
        <f t="shared" si="5"/>
        <v>48</v>
      </c>
      <c r="BC21" s="6">
        <f t="shared" si="5"/>
        <v>49</v>
      </c>
      <c r="BD21" s="6">
        <f t="shared" si="5"/>
        <v>50</v>
      </c>
      <c r="BE21" s="6">
        <f t="shared" si="5"/>
        <v>51</v>
      </c>
      <c r="BF21" s="6">
        <f t="shared" si="5"/>
        <v>52</v>
      </c>
      <c r="BG21" s="6">
        <f t="shared" si="5"/>
        <v>53</v>
      </c>
      <c r="BH21" s="6">
        <f t="shared" si="5"/>
        <v>54</v>
      </c>
      <c r="BI21" s="6">
        <f t="shared" si="5"/>
        <v>55</v>
      </c>
      <c r="BJ21" s="6">
        <f t="shared" si="5"/>
        <v>56</v>
      </c>
      <c r="BK21" s="6">
        <f t="shared" si="5"/>
        <v>57</v>
      </c>
      <c r="BL21" s="6">
        <f t="shared" si="5"/>
        <v>58</v>
      </c>
      <c r="BM21" s="6">
        <f t="shared" si="5"/>
        <v>59</v>
      </c>
      <c r="BN21" s="6">
        <f t="shared" si="5"/>
        <v>60</v>
      </c>
      <c r="BO21" s="6">
        <f t="shared" si="5"/>
        <v>61</v>
      </c>
      <c r="BP21" s="6">
        <f t="shared" si="5"/>
        <v>62</v>
      </c>
      <c r="BQ21" s="6">
        <f t="shared" si="5"/>
        <v>63</v>
      </c>
      <c r="BR21" s="6">
        <f t="shared" si="5"/>
        <v>64</v>
      </c>
      <c r="BS21" s="6">
        <f t="shared" si="5"/>
        <v>65</v>
      </c>
      <c r="BT21" s="6">
        <f t="shared" si="5"/>
        <v>66</v>
      </c>
      <c r="BU21" s="6">
        <f t="shared" si="5"/>
        <v>67</v>
      </c>
      <c r="BV21" s="6">
        <f t="shared" si="5"/>
        <v>68</v>
      </c>
      <c r="BW21" s="6">
        <f t="shared" si="5"/>
        <v>69</v>
      </c>
      <c r="BX21" s="6">
        <f t="shared" si="5"/>
        <v>70</v>
      </c>
      <c r="BY21" s="6">
        <f t="shared" si="5"/>
        <v>71</v>
      </c>
      <c r="BZ21" s="6">
        <f t="shared" si="5"/>
        <v>72</v>
      </c>
      <c r="CA21" s="6">
        <f t="shared" si="5"/>
        <v>73</v>
      </c>
      <c r="CB21" s="6">
        <f t="shared" si="5"/>
        <v>74</v>
      </c>
      <c r="CC21" s="6">
        <f t="shared" si="5"/>
        <v>75</v>
      </c>
      <c r="CD21" s="6">
        <f t="shared" si="5"/>
        <v>76</v>
      </c>
      <c r="CE21" s="6">
        <f t="shared" si="5"/>
        <v>77</v>
      </c>
      <c r="CF21" s="6">
        <f t="shared" si="5"/>
        <v>78</v>
      </c>
      <c r="CG21" s="6">
        <f t="shared" si="5"/>
        <v>79</v>
      </c>
      <c r="CH21" s="6">
        <f t="shared" si="5"/>
        <v>80</v>
      </c>
      <c r="CI21" s="6">
        <f t="shared" si="5"/>
        <v>81</v>
      </c>
      <c r="CJ21" s="6">
        <f t="shared" si="5"/>
        <v>82</v>
      </c>
      <c r="CK21" s="6">
        <f t="shared" si="5"/>
        <v>83</v>
      </c>
      <c r="CL21" s="6">
        <f t="shared" si="5"/>
        <v>84</v>
      </c>
      <c r="CM21" s="6">
        <f t="shared" si="5"/>
        <v>85</v>
      </c>
      <c r="CN21" s="6">
        <f t="shared" si="5"/>
        <v>86</v>
      </c>
      <c r="CO21" s="6">
        <f t="shared" si="5"/>
        <v>87</v>
      </c>
      <c r="CP21" s="6">
        <f t="shared" si="5"/>
        <v>88</v>
      </c>
      <c r="CQ21" s="6">
        <f t="shared" si="5"/>
        <v>89</v>
      </c>
      <c r="CR21" s="6">
        <f t="shared" si="5"/>
        <v>90</v>
      </c>
      <c r="CS21" s="6">
        <f t="shared" si="5"/>
        <v>91</v>
      </c>
      <c r="CT21" s="6">
        <f t="shared" si="5"/>
        <v>92</v>
      </c>
      <c r="CU21" s="6">
        <f t="shared" si="5"/>
        <v>93</v>
      </c>
      <c r="CV21" s="6">
        <f t="shared" si="5"/>
        <v>94</v>
      </c>
      <c r="CW21" s="6">
        <f t="shared" si="5"/>
        <v>95</v>
      </c>
      <c r="CX21" s="6">
        <f t="shared" si="5"/>
        <v>96</v>
      </c>
      <c r="CY21" s="6">
        <f t="shared" si="5"/>
        <v>97</v>
      </c>
      <c r="CZ21" s="6">
        <f t="shared" si="5"/>
        <v>98</v>
      </c>
    </row>
    <row r="22" ht="14.25" customHeight="1">
      <c r="C22" s="326" t="s">
        <v>167</v>
      </c>
      <c r="D22" s="286"/>
      <c r="E22" s="286"/>
      <c r="F22" s="327">
        <f>Model!S71</f>
        <v>45930</v>
      </c>
      <c r="G22" s="328">
        <f t="shared" ref="G22:CZ22" si="6">EOMONTH(F22,1)</f>
        <v>45961</v>
      </c>
      <c r="H22" s="328">
        <f t="shared" si="6"/>
        <v>45991</v>
      </c>
      <c r="I22" s="328">
        <f t="shared" si="6"/>
        <v>46022</v>
      </c>
      <c r="J22" s="328">
        <f t="shared" si="6"/>
        <v>46053</v>
      </c>
      <c r="K22" s="328">
        <f t="shared" si="6"/>
        <v>46081</v>
      </c>
      <c r="L22" s="328">
        <f t="shared" si="6"/>
        <v>46112</v>
      </c>
      <c r="M22" s="328">
        <f t="shared" si="6"/>
        <v>46142</v>
      </c>
      <c r="N22" s="328">
        <f t="shared" si="6"/>
        <v>46173</v>
      </c>
      <c r="O22" s="328">
        <f t="shared" si="6"/>
        <v>46203</v>
      </c>
      <c r="P22" s="328">
        <f t="shared" si="6"/>
        <v>46234</v>
      </c>
      <c r="Q22" s="328">
        <f t="shared" si="6"/>
        <v>46265</v>
      </c>
      <c r="R22" s="328">
        <f t="shared" si="6"/>
        <v>46295</v>
      </c>
      <c r="S22" s="328">
        <f t="shared" si="6"/>
        <v>46326</v>
      </c>
      <c r="T22" s="328">
        <f t="shared" si="6"/>
        <v>46356</v>
      </c>
      <c r="U22" s="328">
        <f t="shared" si="6"/>
        <v>46387</v>
      </c>
      <c r="V22" s="328">
        <f t="shared" si="6"/>
        <v>46418</v>
      </c>
      <c r="W22" s="328">
        <f t="shared" si="6"/>
        <v>46446</v>
      </c>
      <c r="X22" s="328">
        <f t="shared" si="6"/>
        <v>46477</v>
      </c>
      <c r="Y22" s="328">
        <f t="shared" si="6"/>
        <v>46507</v>
      </c>
      <c r="Z22" s="328">
        <f t="shared" si="6"/>
        <v>46538</v>
      </c>
      <c r="AA22" s="328">
        <f t="shared" si="6"/>
        <v>46568</v>
      </c>
      <c r="AB22" s="328">
        <f t="shared" si="6"/>
        <v>46599</v>
      </c>
      <c r="AC22" s="328">
        <f t="shared" si="6"/>
        <v>46630</v>
      </c>
      <c r="AD22" s="328">
        <f t="shared" si="6"/>
        <v>46660</v>
      </c>
      <c r="AE22" s="328">
        <f t="shared" si="6"/>
        <v>46691</v>
      </c>
      <c r="AF22" s="328">
        <f t="shared" si="6"/>
        <v>46721</v>
      </c>
      <c r="AG22" s="328">
        <f t="shared" si="6"/>
        <v>46752</v>
      </c>
      <c r="AH22" s="328">
        <f t="shared" si="6"/>
        <v>46783</v>
      </c>
      <c r="AI22" s="328">
        <f t="shared" si="6"/>
        <v>46812</v>
      </c>
      <c r="AJ22" s="328">
        <f t="shared" si="6"/>
        <v>46843</v>
      </c>
      <c r="AK22" s="328">
        <f t="shared" si="6"/>
        <v>46873</v>
      </c>
      <c r="AL22" s="328">
        <f t="shared" si="6"/>
        <v>46904</v>
      </c>
      <c r="AM22" s="328">
        <f t="shared" si="6"/>
        <v>46934</v>
      </c>
      <c r="AN22" s="328">
        <f t="shared" si="6"/>
        <v>46965</v>
      </c>
      <c r="AO22" s="328">
        <f t="shared" si="6"/>
        <v>46996</v>
      </c>
      <c r="AP22" s="328">
        <f t="shared" si="6"/>
        <v>47026</v>
      </c>
      <c r="AQ22" s="328">
        <f t="shared" si="6"/>
        <v>47057</v>
      </c>
      <c r="AR22" s="328">
        <f t="shared" si="6"/>
        <v>47087</v>
      </c>
      <c r="AS22" s="328">
        <f t="shared" si="6"/>
        <v>47118</v>
      </c>
      <c r="AT22" s="328">
        <f t="shared" si="6"/>
        <v>47149</v>
      </c>
      <c r="AU22" s="328">
        <f t="shared" si="6"/>
        <v>47177</v>
      </c>
      <c r="AV22" s="328">
        <f t="shared" si="6"/>
        <v>47208</v>
      </c>
      <c r="AW22" s="328">
        <f t="shared" si="6"/>
        <v>47238</v>
      </c>
      <c r="AX22" s="328">
        <f t="shared" si="6"/>
        <v>47269</v>
      </c>
      <c r="AY22" s="328">
        <f t="shared" si="6"/>
        <v>47299</v>
      </c>
      <c r="AZ22" s="328">
        <f t="shared" si="6"/>
        <v>47330</v>
      </c>
      <c r="BA22" s="328">
        <f t="shared" si="6"/>
        <v>47361</v>
      </c>
      <c r="BB22" s="328">
        <f t="shared" si="6"/>
        <v>47391</v>
      </c>
      <c r="BC22" s="328">
        <f t="shared" si="6"/>
        <v>47422</v>
      </c>
      <c r="BD22" s="328">
        <f t="shared" si="6"/>
        <v>47452</v>
      </c>
      <c r="BE22" s="328">
        <f t="shared" si="6"/>
        <v>47483</v>
      </c>
      <c r="BF22" s="328">
        <f t="shared" si="6"/>
        <v>47514</v>
      </c>
      <c r="BG22" s="328">
        <f t="shared" si="6"/>
        <v>47542</v>
      </c>
      <c r="BH22" s="328">
        <f t="shared" si="6"/>
        <v>47573</v>
      </c>
      <c r="BI22" s="328">
        <f t="shared" si="6"/>
        <v>47603</v>
      </c>
      <c r="BJ22" s="328">
        <f t="shared" si="6"/>
        <v>47634</v>
      </c>
      <c r="BK22" s="328">
        <f t="shared" si="6"/>
        <v>47664</v>
      </c>
      <c r="BL22" s="328">
        <f t="shared" si="6"/>
        <v>47695</v>
      </c>
      <c r="BM22" s="328">
        <f t="shared" si="6"/>
        <v>47726</v>
      </c>
      <c r="BN22" s="328">
        <f t="shared" si="6"/>
        <v>47756</v>
      </c>
      <c r="BO22" s="328">
        <f t="shared" si="6"/>
        <v>47787</v>
      </c>
      <c r="BP22" s="328">
        <f t="shared" si="6"/>
        <v>47817</v>
      </c>
      <c r="BQ22" s="328">
        <f t="shared" si="6"/>
        <v>47848</v>
      </c>
      <c r="BR22" s="328">
        <f t="shared" si="6"/>
        <v>47879</v>
      </c>
      <c r="BS22" s="328">
        <f t="shared" si="6"/>
        <v>47907</v>
      </c>
      <c r="BT22" s="328">
        <f t="shared" si="6"/>
        <v>47938</v>
      </c>
      <c r="BU22" s="328">
        <f t="shared" si="6"/>
        <v>47968</v>
      </c>
      <c r="BV22" s="328">
        <f t="shared" si="6"/>
        <v>47999</v>
      </c>
      <c r="BW22" s="328">
        <f t="shared" si="6"/>
        <v>48029</v>
      </c>
      <c r="BX22" s="328">
        <f t="shared" si="6"/>
        <v>48060</v>
      </c>
      <c r="BY22" s="328">
        <f t="shared" si="6"/>
        <v>48091</v>
      </c>
      <c r="BZ22" s="328">
        <f t="shared" si="6"/>
        <v>48121</v>
      </c>
      <c r="CA22" s="328">
        <f t="shared" si="6"/>
        <v>48152</v>
      </c>
      <c r="CB22" s="328">
        <f t="shared" si="6"/>
        <v>48182</v>
      </c>
      <c r="CC22" s="328">
        <f t="shared" si="6"/>
        <v>48213</v>
      </c>
      <c r="CD22" s="328">
        <f t="shared" si="6"/>
        <v>48244</v>
      </c>
      <c r="CE22" s="328">
        <f t="shared" si="6"/>
        <v>48273</v>
      </c>
      <c r="CF22" s="328">
        <f t="shared" si="6"/>
        <v>48304</v>
      </c>
      <c r="CG22" s="328">
        <f t="shared" si="6"/>
        <v>48334</v>
      </c>
      <c r="CH22" s="328">
        <f t="shared" si="6"/>
        <v>48365</v>
      </c>
      <c r="CI22" s="328">
        <f t="shared" si="6"/>
        <v>48395</v>
      </c>
      <c r="CJ22" s="328">
        <f t="shared" si="6"/>
        <v>48426</v>
      </c>
      <c r="CK22" s="328">
        <f t="shared" si="6"/>
        <v>48457</v>
      </c>
      <c r="CL22" s="328">
        <f t="shared" si="6"/>
        <v>48487</v>
      </c>
      <c r="CM22" s="328">
        <f t="shared" si="6"/>
        <v>48518</v>
      </c>
      <c r="CN22" s="328">
        <f t="shared" si="6"/>
        <v>48548</v>
      </c>
      <c r="CO22" s="328">
        <f t="shared" si="6"/>
        <v>48579</v>
      </c>
      <c r="CP22" s="328">
        <f t="shared" si="6"/>
        <v>48610</v>
      </c>
      <c r="CQ22" s="328">
        <f t="shared" si="6"/>
        <v>48638</v>
      </c>
      <c r="CR22" s="328">
        <f t="shared" si="6"/>
        <v>48669</v>
      </c>
      <c r="CS22" s="328">
        <f t="shared" si="6"/>
        <v>48699</v>
      </c>
      <c r="CT22" s="328">
        <f t="shared" si="6"/>
        <v>48730</v>
      </c>
      <c r="CU22" s="328">
        <f t="shared" si="6"/>
        <v>48760</v>
      </c>
      <c r="CV22" s="328">
        <f t="shared" si="6"/>
        <v>48791</v>
      </c>
      <c r="CW22" s="328">
        <f t="shared" si="6"/>
        <v>48822</v>
      </c>
      <c r="CX22" s="328">
        <f t="shared" si="6"/>
        <v>48852</v>
      </c>
      <c r="CY22" s="328">
        <f t="shared" si="6"/>
        <v>48883</v>
      </c>
      <c r="CZ22" s="328">
        <f t="shared" si="6"/>
        <v>48913</v>
      </c>
    </row>
    <row r="23" ht="14.25" customHeight="1">
      <c r="B23" s="329" t="s">
        <v>326</v>
      </c>
      <c r="C23" s="322"/>
      <c r="F23" s="324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  <c r="Y23" s="325"/>
      <c r="Z23" s="325"/>
      <c r="AA23" s="325"/>
      <c r="AB23" s="325"/>
      <c r="AC23" s="325"/>
      <c r="AD23" s="325"/>
      <c r="AE23" s="325"/>
      <c r="AF23" s="325"/>
      <c r="AG23" s="325"/>
      <c r="AH23" s="325"/>
      <c r="AI23" s="325"/>
      <c r="AJ23" s="325"/>
      <c r="AK23" s="325"/>
      <c r="AL23" s="325"/>
      <c r="AM23" s="325"/>
      <c r="AN23" s="325"/>
      <c r="AO23" s="325"/>
      <c r="AP23" s="325"/>
      <c r="AQ23" s="325"/>
      <c r="AR23" s="325"/>
      <c r="AS23" s="325"/>
      <c r="AT23" s="325"/>
      <c r="AU23" s="325"/>
      <c r="AV23" s="325"/>
      <c r="AW23" s="325"/>
      <c r="AX23" s="325"/>
      <c r="AY23" s="325"/>
      <c r="AZ23" s="325"/>
      <c r="BA23" s="325"/>
      <c r="BB23" s="325"/>
      <c r="BC23" s="325"/>
      <c r="BD23" s="325"/>
      <c r="BE23" s="325"/>
      <c r="BF23" s="325"/>
      <c r="BG23" s="325"/>
      <c r="BH23" s="325"/>
      <c r="BI23" s="325"/>
      <c r="BJ23" s="325"/>
      <c r="BK23" s="325"/>
      <c r="BL23" s="325"/>
      <c r="BM23" s="325"/>
      <c r="BN23" s="325"/>
      <c r="BO23" s="325"/>
      <c r="BP23" s="325"/>
      <c r="BQ23" s="325"/>
      <c r="BR23" s="325"/>
      <c r="BS23" s="325"/>
      <c r="BT23" s="325"/>
      <c r="BU23" s="325"/>
      <c r="BV23" s="325"/>
      <c r="BW23" s="325"/>
      <c r="BX23" s="325"/>
      <c r="BY23" s="325"/>
      <c r="BZ23" s="325"/>
      <c r="CA23" s="325"/>
      <c r="CB23" s="325"/>
      <c r="CC23" s="325"/>
      <c r="CD23" s="325"/>
      <c r="CE23" s="325"/>
      <c r="CF23" s="325"/>
      <c r="CG23" s="325"/>
      <c r="CH23" s="325"/>
      <c r="CI23" s="325"/>
      <c r="CJ23" s="325"/>
      <c r="CK23" s="325"/>
      <c r="CL23" s="325"/>
      <c r="CM23" s="325"/>
      <c r="CN23" s="325"/>
      <c r="CO23" s="325"/>
      <c r="CP23" s="325"/>
      <c r="CQ23" s="325"/>
      <c r="CR23" s="325"/>
      <c r="CS23" s="325"/>
      <c r="CT23" s="325"/>
      <c r="CU23" s="325"/>
      <c r="CV23" s="325"/>
      <c r="CW23" s="325"/>
      <c r="CX23" s="325"/>
      <c r="CY23" s="325"/>
      <c r="CZ23" s="325"/>
    </row>
    <row r="24" ht="14.25" customHeight="1">
      <c r="B24" s="330">
        <f>XIRR($F$24:$CZ$24,$F$22:$CZ$22)</f>
        <v>0.395855106</v>
      </c>
      <c r="C24" s="290" t="s">
        <v>345</v>
      </c>
      <c r="F24" s="331">
        <f>Model!S96</f>
        <v>-14783049.1</v>
      </c>
      <c r="G24" s="332">
        <f>Model!T96</f>
        <v>126557.5643</v>
      </c>
      <c r="H24" s="332">
        <f>Model!U96</f>
        <v>111906.5987</v>
      </c>
      <c r="I24" s="332">
        <f>Model!V96</f>
        <v>103035.4007</v>
      </c>
      <c r="J24" s="332">
        <f>Model!W96</f>
        <v>-568556.7557</v>
      </c>
      <c r="K24" s="332">
        <f>Model!X96</f>
        <v>-608617.8244</v>
      </c>
      <c r="L24" s="332">
        <f>Model!Y96</f>
        <v>-607140.5326</v>
      </c>
      <c r="M24" s="332">
        <f>Model!Z96</f>
        <v>-617000.5722</v>
      </c>
      <c r="N24" s="332">
        <f>Model!AA96</f>
        <v>-629189.8077</v>
      </c>
      <c r="O24" s="332">
        <f>Model!AB96</f>
        <v>-574184.2567</v>
      </c>
      <c r="P24" s="332">
        <f>Model!AC96</f>
        <v>-553565.5078</v>
      </c>
      <c r="Q24" s="332">
        <f>Model!AD96</f>
        <v>-478990.9319</v>
      </c>
      <c r="R24" s="332">
        <f>Model!AE96</f>
        <v>262457.5573</v>
      </c>
      <c r="S24" s="332">
        <f>Model!AF96</f>
        <v>309944.4892</v>
      </c>
      <c r="T24" s="332">
        <f>Model!AG96</f>
        <v>284896.1246</v>
      </c>
      <c r="U24" s="332">
        <f>Model!AH96</f>
        <v>264609.1067</v>
      </c>
      <c r="V24" s="332">
        <f>Model!AI96</f>
        <v>176409.7457</v>
      </c>
      <c r="W24" s="332">
        <f>Model!AJ96</f>
        <v>110239.0532</v>
      </c>
      <c r="X24" s="332">
        <f>Model!AK96</f>
        <v>110996.9695</v>
      </c>
      <c r="Y24" s="332">
        <f>Model!AL96</f>
        <v>92929.90989</v>
      </c>
      <c r="Z24" s="332">
        <f>Model!AM96</f>
        <v>71858.51388</v>
      </c>
      <c r="AA24" s="332">
        <f>Model!AN96</f>
        <v>156015.6448</v>
      </c>
      <c r="AB24" s="332">
        <f>Model!AO96</f>
        <v>188274.2886</v>
      </c>
      <c r="AC24" s="332">
        <f>Model!AP96</f>
        <v>308635.2371</v>
      </c>
      <c r="AD24" s="332">
        <f>Model!AQ96</f>
        <v>289564.1926</v>
      </c>
      <c r="AE24" s="332">
        <f>Model!AR96</f>
        <v>339920.7362</v>
      </c>
      <c r="AF24" s="332">
        <f>Model!AS96</f>
        <v>312875.4252</v>
      </c>
      <c r="AG24" s="332">
        <f>Model!AT96</f>
        <v>290016.1247</v>
      </c>
      <c r="AH24" s="332">
        <f>Model!AU96</f>
        <v>195354.3981</v>
      </c>
      <c r="AI24" s="332">
        <f>Model!AV96</f>
        <v>124323.8807</v>
      </c>
      <c r="AJ24" s="332">
        <f>Model!AW96</f>
        <v>27666058.85</v>
      </c>
      <c r="AK24" s="332">
        <f>Model!AX96</f>
        <v>-74629.93402</v>
      </c>
      <c r="AL24" s="332">
        <f>Model!AY96</f>
        <v>-97540.19366</v>
      </c>
      <c r="AM24" s="332">
        <f>Model!AZ96</f>
        <v>-7896.739474</v>
      </c>
      <c r="AN24" s="332">
        <f>Model!BA96</f>
        <v>26217.77379</v>
      </c>
      <c r="AO24" s="332">
        <f>Model!BB96</f>
        <v>154620.2923</v>
      </c>
      <c r="AP24" s="332">
        <f>Model!BC96</f>
        <v>129212.5356</v>
      </c>
      <c r="AQ24" s="332">
        <f>Model!BD96</f>
        <v>182200.0193</v>
      </c>
      <c r="AR24" s="332">
        <f>Model!BE96</f>
        <v>153353.8604</v>
      </c>
      <c r="AS24" s="332">
        <f>Model!BF96</f>
        <v>128960.6404</v>
      </c>
      <c r="AT24" s="332">
        <f>Model!BG96</f>
        <v>28580.97293</v>
      </c>
      <c r="AU24" s="332">
        <f>Model!BH96</f>
        <v>-46777.61836</v>
      </c>
      <c r="AV24" s="332">
        <f>Model!BI96</f>
        <v>-46407.65568</v>
      </c>
      <c r="AW24" s="332">
        <f>Model!BJ96</f>
        <v>-67242.42597</v>
      </c>
      <c r="AX24" s="332">
        <f>Model!BK96</f>
        <v>-91426.02041</v>
      </c>
      <c r="AY24" s="332">
        <f>Model!BL96</f>
        <v>3502.658142</v>
      </c>
      <c r="AZ24" s="332">
        <f>Model!BM96</f>
        <v>39645.99829</v>
      </c>
      <c r="BA24" s="332">
        <f>Model!BN96</f>
        <v>175521.2025</v>
      </c>
      <c r="BB24" s="332">
        <f>Model!BO96</f>
        <v>171181.0547</v>
      </c>
      <c r="BC24" s="332">
        <f>Model!BP96</f>
        <v>192061.3446</v>
      </c>
      <c r="BD24" s="332">
        <f>Model!BQ96</f>
        <v>160173.0705</v>
      </c>
      <c r="BE24" s="332">
        <f>Model!BR96</f>
        <v>133183.6576</v>
      </c>
      <c r="BF24" s="332">
        <f>Model!BS96</f>
        <v>15512362.32</v>
      </c>
      <c r="BG24" s="332">
        <f>Model!BT96</f>
        <v>0</v>
      </c>
      <c r="BH24" s="332">
        <f>Model!BU96</f>
        <v>0</v>
      </c>
      <c r="BI24" s="332">
        <f>Model!BV96</f>
        <v>0</v>
      </c>
      <c r="BJ24" s="332">
        <f>Model!BW96</f>
        <v>0</v>
      </c>
      <c r="BK24" s="332">
        <f>Model!BX96</f>
        <v>0</v>
      </c>
      <c r="BL24" s="332">
        <f>Model!BY96</f>
        <v>0</v>
      </c>
      <c r="BM24" s="332">
        <f>Model!BZ96</f>
        <v>0</v>
      </c>
      <c r="BN24" s="332">
        <f>Model!CA96</f>
        <v>0</v>
      </c>
      <c r="BO24" s="332">
        <f>Model!CB96</f>
        <v>0</v>
      </c>
      <c r="BP24" s="332">
        <f>Model!CC96</f>
        <v>0</v>
      </c>
      <c r="BQ24" s="332">
        <f>Model!CD96</f>
        <v>0</v>
      </c>
      <c r="BR24" s="332">
        <f>Model!CE96</f>
        <v>0</v>
      </c>
      <c r="BS24" s="332">
        <f>Model!CF96</f>
        <v>0</v>
      </c>
      <c r="BT24" s="332">
        <f>Model!CG96</f>
        <v>0</v>
      </c>
      <c r="BU24" s="332">
        <f>Model!CH96</f>
        <v>0</v>
      </c>
      <c r="BV24" s="332">
        <f>Model!CI96</f>
        <v>0</v>
      </c>
      <c r="BW24" s="332">
        <f>Model!CJ96</f>
        <v>0</v>
      </c>
      <c r="BX24" s="332">
        <f>Model!CK96</f>
        <v>0</v>
      </c>
      <c r="BY24" s="332">
        <f>Model!CL96</f>
        <v>0</v>
      </c>
      <c r="BZ24" s="332">
        <f>Model!CM96</f>
        <v>0</v>
      </c>
      <c r="CA24" s="332">
        <f>Model!CN96</f>
        <v>0</v>
      </c>
      <c r="CB24" s="332">
        <f>Model!CO96</f>
        <v>0</v>
      </c>
      <c r="CC24" s="332">
        <f>Model!CP96</f>
        <v>0</v>
      </c>
      <c r="CD24" s="332">
        <f>Model!CQ96</f>
        <v>0</v>
      </c>
      <c r="CE24" s="332">
        <f>Model!CR96</f>
        <v>0</v>
      </c>
      <c r="CF24" s="332">
        <f>Model!CS96</f>
        <v>0</v>
      </c>
      <c r="CG24" s="332">
        <f>Model!CT96</f>
        <v>0</v>
      </c>
      <c r="CH24" s="332">
        <f>Model!CU96</f>
        <v>0</v>
      </c>
      <c r="CI24" s="332">
        <f>Model!CV96</f>
        <v>0</v>
      </c>
      <c r="CJ24" s="332">
        <f>Model!CW96</f>
        <v>0</v>
      </c>
      <c r="CK24" s="332">
        <f>Model!CX96</f>
        <v>0</v>
      </c>
      <c r="CL24" s="332">
        <f>Model!CY96</f>
        <v>0</v>
      </c>
      <c r="CM24" s="332">
        <f>Model!CZ96</f>
        <v>0</v>
      </c>
      <c r="CN24" s="332">
        <f>Model!DA96</f>
        <v>0</v>
      </c>
      <c r="CO24" s="332">
        <f>Model!DB96</f>
        <v>0</v>
      </c>
      <c r="CP24" s="332">
        <f>Model!DC96</f>
        <v>0</v>
      </c>
      <c r="CQ24" s="332">
        <f>Model!DD96</f>
        <v>0</v>
      </c>
      <c r="CR24" s="332">
        <f>Model!DE96</f>
        <v>0</v>
      </c>
      <c r="CS24" s="332">
        <f>Model!DF96</f>
        <v>0</v>
      </c>
      <c r="CT24" s="332">
        <f>Model!DG96</f>
        <v>0</v>
      </c>
      <c r="CU24" s="332">
        <f>Model!DH96</f>
        <v>0</v>
      </c>
      <c r="CV24" s="332">
        <f>Model!DI96</f>
        <v>0</v>
      </c>
      <c r="CW24" s="332">
        <f>Model!DJ96</f>
        <v>0</v>
      </c>
      <c r="CX24" s="332">
        <f>Model!DK96</f>
        <v>0</v>
      </c>
      <c r="CY24" s="332">
        <f>Model!DL96</f>
        <v>0</v>
      </c>
      <c r="CZ24" s="332">
        <f>Model!DM96</f>
        <v>0</v>
      </c>
    </row>
    <row r="25" ht="14.25" customHeight="1">
      <c r="B25" s="329" t="s">
        <v>327</v>
      </c>
      <c r="C25" s="322"/>
      <c r="F25" s="333"/>
      <c r="G25" s="334"/>
      <c r="H25" s="334"/>
      <c r="I25" s="334"/>
      <c r="J25" s="334"/>
      <c r="K25" s="334"/>
      <c r="L25" s="334"/>
      <c r="M25" s="334"/>
      <c r="N25" s="334"/>
      <c r="O25" s="334"/>
      <c r="P25" s="334"/>
      <c r="Q25" s="334"/>
      <c r="R25" s="334"/>
      <c r="S25" s="334"/>
      <c r="T25" s="334"/>
      <c r="U25" s="334"/>
      <c r="V25" s="334"/>
      <c r="W25" s="334"/>
      <c r="X25" s="334"/>
      <c r="Y25" s="334"/>
      <c r="Z25" s="334"/>
      <c r="AA25" s="334"/>
      <c r="AB25" s="334"/>
      <c r="AC25" s="334"/>
      <c r="AD25" s="334"/>
      <c r="AE25" s="334"/>
      <c r="AF25" s="334"/>
      <c r="AG25" s="334"/>
      <c r="AH25" s="334"/>
      <c r="AI25" s="334"/>
      <c r="AJ25" s="334"/>
      <c r="AK25" s="334"/>
      <c r="AL25" s="334"/>
      <c r="AM25" s="334"/>
      <c r="AN25" s="334"/>
      <c r="AO25" s="334"/>
      <c r="AP25" s="334"/>
      <c r="AQ25" s="334"/>
      <c r="AR25" s="334"/>
      <c r="AS25" s="334"/>
      <c r="AT25" s="334"/>
      <c r="AU25" s="334"/>
      <c r="AV25" s="334"/>
      <c r="AW25" s="334"/>
      <c r="AX25" s="334"/>
      <c r="AY25" s="334"/>
      <c r="AZ25" s="334"/>
      <c r="BA25" s="334"/>
      <c r="BB25" s="334"/>
      <c r="BC25" s="334"/>
      <c r="BD25" s="334"/>
      <c r="BE25" s="334"/>
      <c r="BF25" s="334"/>
      <c r="BG25" s="334"/>
      <c r="BH25" s="334"/>
      <c r="BI25" s="334"/>
      <c r="BJ25" s="334"/>
      <c r="BK25" s="334"/>
      <c r="BL25" s="334"/>
      <c r="BM25" s="334"/>
      <c r="BN25" s="334"/>
      <c r="BO25" s="334"/>
      <c r="BP25" s="334"/>
      <c r="BQ25" s="334"/>
      <c r="BR25" s="334"/>
      <c r="BS25" s="334"/>
      <c r="BT25" s="334"/>
      <c r="BU25" s="334"/>
      <c r="BV25" s="334"/>
      <c r="BW25" s="334"/>
      <c r="BX25" s="334"/>
      <c r="BY25" s="334"/>
      <c r="BZ25" s="334"/>
      <c r="CA25" s="334"/>
      <c r="CB25" s="334"/>
      <c r="CC25" s="334"/>
      <c r="CD25" s="334"/>
      <c r="CE25" s="334"/>
      <c r="CF25" s="334"/>
      <c r="CG25" s="334"/>
      <c r="CH25" s="334"/>
      <c r="CI25" s="334"/>
      <c r="CJ25" s="334"/>
      <c r="CK25" s="334"/>
      <c r="CL25" s="334"/>
      <c r="CM25" s="334"/>
      <c r="CN25" s="334"/>
      <c r="CO25" s="334"/>
      <c r="CP25" s="334"/>
      <c r="CQ25" s="334"/>
      <c r="CR25" s="334"/>
      <c r="CS25" s="334"/>
      <c r="CT25" s="334"/>
      <c r="CU25" s="334"/>
      <c r="CV25" s="334"/>
      <c r="CW25" s="334"/>
      <c r="CX25" s="334"/>
      <c r="CY25" s="334"/>
      <c r="CZ25" s="334"/>
    </row>
    <row r="26" ht="14.25" customHeight="1">
      <c r="B26" s="335">
        <f>-SUMIF(F24:BY24,"&gt;0",F24:BY24)/SUMIF(F24:BY24,"&lt;0",F24:BY24)</f>
        <v>2.47265381</v>
      </c>
      <c r="C26" s="336" t="s">
        <v>346</v>
      </c>
      <c r="F26" s="333"/>
      <c r="G26" s="334"/>
      <c r="H26" s="334"/>
      <c r="I26" s="334"/>
      <c r="J26" s="334"/>
      <c r="K26" s="334"/>
      <c r="L26" s="334"/>
      <c r="M26" s="334"/>
      <c r="N26" s="33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4"/>
      <c r="Z26" s="334"/>
      <c r="AA26" s="334"/>
      <c r="AB26" s="334"/>
      <c r="AC26" s="334"/>
      <c r="AD26" s="334"/>
      <c r="AE26" s="334"/>
      <c r="AF26" s="334"/>
      <c r="AG26" s="334"/>
      <c r="AH26" s="334"/>
      <c r="AI26" s="334"/>
      <c r="AJ26" s="334"/>
      <c r="AK26" s="334"/>
      <c r="AL26" s="334"/>
      <c r="AM26" s="334"/>
      <c r="AN26" s="334"/>
      <c r="AO26" s="334"/>
      <c r="AP26" s="334"/>
      <c r="AQ26" s="334"/>
      <c r="AR26" s="334"/>
      <c r="AS26" s="334"/>
      <c r="AT26" s="334"/>
      <c r="AU26" s="334"/>
      <c r="AV26" s="334"/>
      <c r="AW26" s="334"/>
      <c r="AX26" s="334"/>
      <c r="AY26" s="334"/>
      <c r="AZ26" s="334"/>
      <c r="BA26" s="334"/>
      <c r="BB26" s="334"/>
      <c r="BC26" s="334"/>
      <c r="BD26" s="334"/>
      <c r="BE26" s="334"/>
      <c r="BF26" s="334"/>
      <c r="BG26" s="334"/>
      <c r="BH26" s="334"/>
      <c r="BI26" s="334"/>
      <c r="BJ26" s="334"/>
      <c r="BK26" s="334"/>
      <c r="BL26" s="334"/>
      <c r="BM26" s="334"/>
      <c r="BN26" s="334"/>
      <c r="BO26" s="334"/>
      <c r="BP26" s="334"/>
      <c r="BQ26" s="334"/>
      <c r="BR26" s="334"/>
      <c r="BS26" s="334"/>
      <c r="BT26" s="334"/>
      <c r="BU26" s="334"/>
      <c r="BV26" s="334"/>
      <c r="BW26" s="334"/>
      <c r="BX26" s="334"/>
      <c r="BY26" s="334"/>
      <c r="BZ26" s="334"/>
      <c r="CA26" s="334"/>
      <c r="CB26" s="334"/>
      <c r="CC26" s="334"/>
      <c r="CD26" s="334"/>
      <c r="CE26" s="334"/>
      <c r="CF26" s="334"/>
      <c r="CG26" s="334"/>
      <c r="CH26" s="334"/>
      <c r="CI26" s="334"/>
      <c r="CJ26" s="334"/>
      <c r="CK26" s="334"/>
      <c r="CL26" s="334"/>
      <c r="CM26" s="334"/>
      <c r="CN26" s="334"/>
      <c r="CO26" s="334"/>
      <c r="CP26" s="334"/>
      <c r="CQ26" s="334"/>
      <c r="CR26" s="334"/>
      <c r="CS26" s="334"/>
      <c r="CT26" s="334"/>
      <c r="CU26" s="334"/>
      <c r="CV26" s="334"/>
      <c r="CW26" s="334"/>
      <c r="CX26" s="334"/>
      <c r="CY26" s="334"/>
      <c r="CZ26" s="334"/>
    </row>
    <row r="27" ht="14.25" customHeight="1">
      <c r="C27" s="290" t="s">
        <v>206</v>
      </c>
      <c r="F27" s="337" t="str">
        <f t="shared" ref="F27:CZ27" si="7">E31</f>
        <v/>
      </c>
      <c r="G27" s="334">
        <f t="shared" si="7"/>
        <v>13304744.19</v>
      </c>
      <c r="H27" s="334">
        <f t="shared" si="7"/>
        <v>13286323.45</v>
      </c>
      <c r="I27" s="334">
        <f t="shared" si="7"/>
        <v>13278906.84</v>
      </c>
      <c r="J27" s="334">
        <f t="shared" si="7"/>
        <v>13283798.26</v>
      </c>
      <c r="K27" s="334">
        <f t="shared" si="7"/>
        <v>13903465.92</v>
      </c>
      <c r="L27" s="334">
        <f t="shared" si="7"/>
        <v>14553249.21</v>
      </c>
      <c r="M27" s="334">
        <f t="shared" si="7"/>
        <v>15217959.97</v>
      </c>
      <c r="N27" s="334">
        <f t="shared" si="7"/>
        <v>15892941.79</v>
      </c>
      <c r="O27" s="334">
        <f t="shared" si="7"/>
        <v>16588385.5</v>
      </c>
      <c r="P27" s="334">
        <f t="shared" si="7"/>
        <v>17235610.31</v>
      </c>
      <c r="Q27" s="334">
        <f t="shared" si="7"/>
        <v>17873904.95</v>
      </c>
      <c r="R27" s="334">
        <f t="shared" si="7"/>
        <v>18450270.33</v>
      </c>
      <c r="S27" s="334">
        <f t="shared" si="7"/>
        <v>18332914.5</v>
      </c>
      <c r="T27" s="334">
        <f t="shared" si="7"/>
        <v>18171974.24</v>
      </c>
      <c r="U27" s="334">
        <f t="shared" si="7"/>
        <v>18029991.19</v>
      </c>
      <c r="V27" s="334">
        <f t="shared" si="7"/>
        <v>17911924.24</v>
      </c>
      <c r="W27" s="334">
        <f t="shared" si="7"/>
        <v>17881097.05</v>
      </c>
      <c r="X27" s="334">
        <f t="shared" si="7"/>
        <v>17902074.13</v>
      </c>
      <c r="Y27" s="334">
        <f t="shared" si="7"/>
        <v>17936579.65</v>
      </c>
      <c r="Z27" s="334">
        <f t="shared" si="7"/>
        <v>17984711.56</v>
      </c>
      <c r="AA27" s="334">
        <f t="shared" si="7"/>
        <v>18059027.19</v>
      </c>
      <c r="AB27" s="334">
        <f t="shared" si="7"/>
        <v>18045036.36</v>
      </c>
      <c r="AC27" s="334">
        <f t="shared" si="7"/>
        <v>18003426.51</v>
      </c>
      <c r="AD27" s="334">
        <f t="shared" si="7"/>
        <v>17841117.52</v>
      </c>
      <c r="AE27" s="334">
        <f t="shared" si="7"/>
        <v>17691864.39</v>
      </c>
      <c r="AF27" s="334">
        <f t="shared" si="7"/>
        <v>17495737.63</v>
      </c>
      <c r="AG27" s="334">
        <f t="shared" si="7"/>
        <v>17320457.03</v>
      </c>
      <c r="AH27" s="334">
        <f t="shared" si="7"/>
        <v>17171216.2</v>
      </c>
      <c r="AI27" s="334">
        <f t="shared" si="7"/>
        <v>17115424.1</v>
      </c>
      <c r="AJ27" s="334">
        <f t="shared" si="7"/>
        <v>17121200.28</v>
      </c>
      <c r="AK27" s="334">
        <f t="shared" si="7"/>
        <v>0</v>
      </c>
      <c r="AL27" s="334">
        <f t="shared" si="7"/>
        <v>67166.94062</v>
      </c>
      <c r="AM27" s="334">
        <f t="shared" si="7"/>
        <v>155499.0269</v>
      </c>
      <c r="AN27" s="334">
        <f t="shared" si="7"/>
        <v>163829.011</v>
      </c>
      <c r="AO27" s="334">
        <f t="shared" si="7"/>
        <v>138942.7885</v>
      </c>
      <c r="AP27" s="334">
        <f t="shared" si="7"/>
        <v>0</v>
      </c>
      <c r="AQ27" s="334">
        <f t="shared" si="7"/>
        <v>0</v>
      </c>
      <c r="AR27" s="334">
        <f t="shared" si="7"/>
        <v>0</v>
      </c>
      <c r="AS27" s="334">
        <f t="shared" si="7"/>
        <v>0</v>
      </c>
      <c r="AT27" s="334">
        <f t="shared" si="7"/>
        <v>0</v>
      </c>
      <c r="AU27" s="334">
        <f t="shared" si="7"/>
        <v>0</v>
      </c>
      <c r="AV27" s="334">
        <f t="shared" si="7"/>
        <v>42099.85653</v>
      </c>
      <c r="AW27" s="334">
        <f t="shared" si="7"/>
        <v>84208.92118</v>
      </c>
      <c r="AX27" s="334">
        <f t="shared" si="7"/>
        <v>145389.3637</v>
      </c>
      <c r="AY27" s="334">
        <f t="shared" si="7"/>
        <v>228854.4616</v>
      </c>
      <c r="AZ27" s="334">
        <f t="shared" si="7"/>
        <v>227151.6242</v>
      </c>
      <c r="BA27" s="334">
        <f t="shared" si="7"/>
        <v>189351.8436</v>
      </c>
      <c r="BB27" s="334">
        <f t="shared" si="7"/>
        <v>15369.63402</v>
      </c>
      <c r="BC27" s="334">
        <f t="shared" si="7"/>
        <v>0</v>
      </c>
      <c r="BD27" s="334">
        <f t="shared" si="7"/>
        <v>0</v>
      </c>
      <c r="BE27" s="334">
        <f t="shared" si="7"/>
        <v>0</v>
      </c>
      <c r="BF27" s="334">
        <f t="shared" si="7"/>
        <v>0</v>
      </c>
      <c r="BG27" s="334">
        <f t="shared" si="7"/>
        <v>0</v>
      </c>
      <c r="BH27" s="334">
        <f t="shared" si="7"/>
        <v>0</v>
      </c>
      <c r="BI27" s="334">
        <f t="shared" si="7"/>
        <v>0</v>
      </c>
      <c r="BJ27" s="334">
        <f t="shared" si="7"/>
        <v>0</v>
      </c>
      <c r="BK27" s="334">
        <f t="shared" si="7"/>
        <v>0</v>
      </c>
      <c r="BL27" s="334">
        <f t="shared" si="7"/>
        <v>0</v>
      </c>
      <c r="BM27" s="334">
        <f t="shared" si="7"/>
        <v>0</v>
      </c>
      <c r="BN27" s="334">
        <f t="shared" si="7"/>
        <v>0</v>
      </c>
      <c r="BO27" s="334">
        <f t="shared" si="7"/>
        <v>0</v>
      </c>
      <c r="BP27" s="334">
        <f t="shared" si="7"/>
        <v>0</v>
      </c>
      <c r="BQ27" s="334">
        <f t="shared" si="7"/>
        <v>0</v>
      </c>
      <c r="BR27" s="334">
        <f t="shared" si="7"/>
        <v>0</v>
      </c>
      <c r="BS27" s="334">
        <f t="shared" si="7"/>
        <v>0</v>
      </c>
      <c r="BT27" s="334">
        <f t="shared" si="7"/>
        <v>0</v>
      </c>
      <c r="BU27" s="334">
        <f t="shared" si="7"/>
        <v>0</v>
      </c>
      <c r="BV27" s="334">
        <f t="shared" si="7"/>
        <v>0</v>
      </c>
      <c r="BW27" s="334">
        <f t="shared" si="7"/>
        <v>0</v>
      </c>
      <c r="BX27" s="334">
        <f t="shared" si="7"/>
        <v>0</v>
      </c>
      <c r="BY27" s="334">
        <f t="shared" si="7"/>
        <v>0</v>
      </c>
      <c r="BZ27" s="334">
        <f t="shared" si="7"/>
        <v>0</v>
      </c>
      <c r="CA27" s="334">
        <f t="shared" si="7"/>
        <v>0</v>
      </c>
      <c r="CB27" s="334">
        <f t="shared" si="7"/>
        <v>0</v>
      </c>
      <c r="CC27" s="334">
        <f t="shared" si="7"/>
        <v>0</v>
      </c>
      <c r="CD27" s="334">
        <f t="shared" si="7"/>
        <v>0</v>
      </c>
      <c r="CE27" s="334">
        <f t="shared" si="7"/>
        <v>0</v>
      </c>
      <c r="CF27" s="334">
        <f t="shared" si="7"/>
        <v>0</v>
      </c>
      <c r="CG27" s="334">
        <f t="shared" si="7"/>
        <v>0</v>
      </c>
      <c r="CH27" s="334">
        <f t="shared" si="7"/>
        <v>0</v>
      </c>
      <c r="CI27" s="334">
        <f t="shared" si="7"/>
        <v>0</v>
      </c>
      <c r="CJ27" s="334">
        <f t="shared" si="7"/>
        <v>0</v>
      </c>
      <c r="CK27" s="334">
        <f t="shared" si="7"/>
        <v>0</v>
      </c>
      <c r="CL27" s="334">
        <f t="shared" si="7"/>
        <v>0</v>
      </c>
      <c r="CM27" s="334">
        <f t="shared" si="7"/>
        <v>0</v>
      </c>
      <c r="CN27" s="334">
        <f t="shared" si="7"/>
        <v>0</v>
      </c>
      <c r="CO27" s="334">
        <f t="shared" si="7"/>
        <v>0</v>
      </c>
      <c r="CP27" s="334">
        <f t="shared" si="7"/>
        <v>0</v>
      </c>
      <c r="CQ27" s="334">
        <f t="shared" si="7"/>
        <v>0</v>
      </c>
      <c r="CR27" s="334">
        <f t="shared" si="7"/>
        <v>0</v>
      </c>
      <c r="CS27" s="334">
        <f t="shared" si="7"/>
        <v>0</v>
      </c>
      <c r="CT27" s="334">
        <f t="shared" si="7"/>
        <v>0</v>
      </c>
      <c r="CU27" s="334">
        <f t="shared" si="7"/>
        <v>0</v>
      </c>
      <c r="CV27" s="334">
        <f t="shared" si="7"/>
        <v>0</v>
      </c>
      <c r="CW27" s="334">
        <f t="shared" si="7"/>
        <v>0</v>
      </c>
      <c r="CX27" s="334">
        <f t="shared" si="7"/>
        <v>0</v>
      </c>
      <c r="CY27" s="334">
        <f t="shared" si="7"/>
        <v>0</v>
      </c>
      <c r="CZ27" s="334">
        <f t="shared" si="7"/>
        <v>0</v>
      </c>
    </row>
    <row r="28" ht="14.25" customHeight="1">
      <c r="C28" s="290" t="s">
        <v>347</v>
      </c>
      <c r="F28" s="337">
        <f t="shared" ref="F28:CZ28" si="8">F27*(1+$F$11)^((F$22-E$22)/365)-F27</f>
        <v>0</v>
      </c>
      <c r="G28" s="334">
        <f t="shared" si="8"/>
        <v>108136.8225</v>
      </c>
      <c r="H28" s="334">
        <f t="shared" si="8"/>
        <v>104489.9881</v>
      </c>
      <c r="I28" s="334">
        <f t="shared" si="8"/>
        <v>107926.8246</v>
      </c>
      <c r="J28" s="334">
        <f t="shared" si="8"/>
        <v>107966.5806</v>
      </c>
      <c r="K28" s="334">
        <f t="shared" si="8"/>
        <v>102027.2461</v>
      </c>
      <c r="L28" s="334">
        <f t="shared" si="8"/>
        <v>118284.283</v>
      </c>
      <c r="M28" s="334">
        <f t="shared" si="8"/>
        <v>119681.2995</v>
      </c>
      <c r="N28" s="334">
        <f t="shared" si="8"/>
        <v>129172.8876</v>
      </c>
      <c r="O28" s="334">
        <f t="shared" si="8"/>
        <v>130458.9799</v>
      </c>
      <c r="P28" s="334">
        <f t="shared" si="8"/>
        <v>140085.6798</v>
      </c>
      <c r="Q28" s="334">
        <f t="shared" si="8"/>
        <v>145273.54</v>
      </c>
      <c r="R28" s="334">
        <f t="shared" si="8"/>
        <v>145101.7307</v>
      </c>
      <c r="S28" s="334">
        <f t="shared" si="8"/>
        <v>149004.2269</v>
      </c>
      <c r="T28" s="334">
        <f t="shared" si="8"/>
        <v>142913.0774</v>
      </c>
      <c r="U28" s="334">
        <f t="shared" si="8"/>
        <v>146542.1605</v>
      </c>
      <c r="V28" s="334">
        <f t="shared" si="8"/>
        <v>145582.5491</v>
      </c>
      <c r="W28" s="334">
        <f t="shared" si="8"/>
        <v>131216.137</v>
      </c>
      <c r="X28" s="334">
        <f t="shared" si="8"/>
        <v>145502.4904</v>
      </c>
      <c r="Y28" s="334">
        <f t="shared" si="8"/>
        <v>141061.8221</v>
      </c>
      <c r="Z28" s="334">
        <f t="shared" si="8"/>
        <v>146174.1418</v>
      </c>
      <c r="AA28" s="334">
        <f t="shared" si="8"/>
        <v>142024.808</v>
      </c>
      <c r="AB28" s="334">
        <f t="shared" si="8"/>
        <v>146664.4429</v>
      </c>
      <c r="AC28" s="334">
        <f t="shared" si="8"/>
        <v>146326.251</v>
      </c>
      <c r="AD28" s="334">
        <f t="shared" si="8"/>
        <v>140311.0624</v>
      </c>
      <c r="AE28" s="334">
        <f t="shared" si="8"/>
        <v>143793.971</v>
      </c>
      <c r="AF28" s="334">
        <f t="shared" si="8"/>
        <v>137594.83</v>
      </c>
      <c r="AG28" s="334">
        <f t="shared" si="8"/>
        <v>140775.2875</v>
      </c>
      <c r="AH28" s="334">
        <f t="shared" si="8"/>
        <v>139562.3044</v>
      </c>
      <c r="AI28" s="334">
        <f t="shared" si="8"/>
        <v>130100.0585</v>
      </c>
      <c r="AJ28" s="334">
        <f t="shared" si="8"/>
        <v>139155.7906</v>
      </c>
      <c r="AK28" s="334">
        <f t="shared" si="8"/>
        <v>0</v>
      </c>
      <c r="AL28" s="334">
        <f t="shared" si="8"/>
        <v>545.9120022</v>
      </c>
      <c r="AM28" s="334">
        <f t="shared" si="8"/>
        <v>1222.918555</v>
      </c>
      <c r="AN28" s="334">
        <f t="shared" si="8"/>
        <v>1331.551245</v>
      </c>
      <c r="AO28" s="334">
        <f t="shared" si="8"/>
        <v>1129.283769</v>
      </c>
      <c r="AP28" s="334">
        <f t="shared" si="8"/>
        <v>0</v>
      </c>
      <c r="AQ28" s="334">
        <f t="shared" si="8"/>
        <v>0</v>
      </c>
      <c r="AR28" s="334">
        <f t="shared" si="8"/>
        <v>0</v>
      </c>
      <c r="AS28" s="334">
        <f t="shared" si="8"/>
        <v>0</v>
      </c>
      <c r="AT28" s="334">
        <f t="shared" si="8"/>
        <v>0</v>
      </c>
      <c r="AU28" s="334">
        <f t="shared" si="8"/>
        <v>0</v>
      </c>
      <c r="AV28" s="334">
        <f t="shared" si="8"/>
        <v>342.1745394</v>
      </c>
      <c r="AW28" s="334">
        <f t="shared" si="8"/>
        <v>662.2591424</v>
      </c>
      <c r="AX28" s="334">
        <f t="shared" si="8"/>
        <v>1181.679527</v>
      </c>
      <c r="AY28" s="334">
        <f t="shared" si="8"/>
        <v>1799.8207</v>
      </c>
      <c r="AZ28" s="334">
        <f t="shared" si="8"/>
        <v>1846.217749</v>
      </c>
      <c r="BA28" s="334">
        <f t="shared" si="8"/>
        <v>1538.99289</v>
      </c>
      <c r="BB28" s="334">
        <f t="shared" si="8"/>
        <v>120.8741366</v>
      </c>
      <c r="BC28" s="334">
        <f t="shared" si="8"/>
        <v>0</v>
      </c>
      <c r="BD28" s="334">
        <f t="shared" si="8"/>
        <v>0</v>
      </c>
      <c r="BE28" s="334">
        <f t="shared" si="8"/>
        <v>0</v>
      </c>
      <c r="BF28" s="334">
        <f t="shared" si="8"/>
        <v>0</v>
      </c>
      <c r="BG28" s="334">
        <f t="shared" si="8"/>
        <v>0</v>
      </c>
      <c r="BH28" s="334">
        <f t="shared" si="8"/>
        <v>0</v>
      </c>
      <c r="BI28" s="334">
        <f t="shared" si="8"/>
        <v>0</v>
      </c>
      <c r="BJ28" s="334">
        <f t="shared" si="8"/>
        <v>0</v>
      </c>
      <c r="BK28" s="334">
        <f t="shared" si="8"/>
        <v>0</v>
      </c>
      <c r="BL28" s="334">
        <f t="shared" si="8"/>
        <v>0</v>
      </c>
      <c r="BM28" s="334">
        <f t="shared" si="8"/>
        <v>0</v>
      </c>
      <c r="BN28" s="334">
        <f t="shared" si="8"/>
        <v>0</v>
      </c>
      <c r="BO28" s="334">
        <f t="shared" si="8"/>
        <v>0</v>
      </c>
      <c r="BP28" s="334">
        <f t="shared" si="8"/>
        <v>0</v>
      </c>
      <c r="BQ28" s="334">
        <f t="shared" si="8"/>
        <v>0</v>
      </c>
      <c r="BR28" s="334">
        <f t="shared" si="8"/>
        <v>0</v>
      </c>
      <c r="BS28" s="334">
        <f t="shared" si="8"/>
        <v>0</v>
      </c>
      <c r="BT28" s="334">
        <f t="shared" si="8"/>
        <v>0</v>
      </c>
      <c r="BU28" s="334">
        <f t="shared" si="8"/>
        <v>0</v>
      </c>
      <c r="BV28" s="334">
        <f t="shared" si="8"/>
        <v>0</v>
      </c>
      <c r="BW28" s="334">
        <f t="shared" si="8"/>
        <v>0</v>
      </c>
      <c r="BX28" s="334">
        <f t="shared" si="8"/>
        <v>0</v>
      </c>
      <c r="BY28" s="334">
        <f t="shared" si="8"/>
        <v>0</v>
      </c>
      <c r="BZ28" s="334">
        <f t="shared" si="8"/>
        <v>0</v>
      </c>
      <c r="CA28" s="334">
        <f t="shared" si="8"/>
        <v>0</v>
      </c>
      <c r="CB28" s="334">
        <f t="shared" si="8"/>
        <v>0</v>
      </c>
      <c r="CC28" s="334">
        <f t="shared" si="8"/>
        <v>0</v>
      </c>
      <c r="CD28" s="334">
        <f t="shared" si="8"/>
        <v>0</v>
      </c>
      <c r="CE28" s="334">
        <f t="shared" si="8"/>
        <v>0</v>
      </c>
      <c r="CF28" s="334">
        <f t="shared" si="8"/>
        <v>0</v>
      </c>
      <c r="CG28" s="334">
        <f t="shared" si="8"/>
        <v>0</v>
      </c>
      <c r="CH28" s="334">
        <f t="shared" si="8"/>
        <v>0</v>
      </c>
      <c r="CI28" s="334">
        <f t="shared" si="8"/>
        <v>0</v>
      </c>
      <c r="CJ28" s="334">
        <f t="shared" si="8"/>
        <v>0</v>
      </c>
      <c r="CK28" s="334">
        <f t="shared" si="8"/>
        <v>0</v>
      </c>
      <c r="CL28" s="334">
        <f t="shared" si="8"/>
        <v>0</v>
      </c>
      <c r="CM28" s="334">
        <f t="shared" si="8"/>
        <v>0</v>
      </c>
      <c r="CN28" s="334">
        <f t="shared" si="8"/>
        <v>0</v>
      </c>
      <c r="CO28" s="334">
        <f t="shared" si="8"/>
        <v>0</v>
      </c>
      <c r="CP28" s="334">
        <f t="shared" si="8"/>
        <v>0</v>
      </c>
      <c r="CQ28" s="334">
        <f t="shared" si="8"/>
        <v>0</v>
      </c>
      <c r="CR28" s="334">
        <f t="shared" si="8"/>
        <v>0</v>
      </c>
      <c r="CS28" s="334">
        <f t="shared" si="8"/>
        <v>0</v>
      </c>
      <c r="CT28" s="334">
        <f t="shared" si="8"/>
        <v>0</v>
      </c>
      <c r="CU28" s="334">
        <f t="shared" si="8"/>
        <v>0</v>
      </c>
      <c r="CV28" s="334">
        <f t="shared" si="8"/>
        <v>0</v>
      </c>
      <c r="CW28" s="334">
        <f t="shared" si="8"/>
        <v>0</v>
      </c>
      <c r="CX28" s="334">
        <f t="shared" si="8"/>
        <v>0</v>
      </c>
      <c r="CY28" s="334">
        <f t="shared" si="8"/>
        <v>0</v>
      </c>
      <c r="CZ28" s="334">
        <f t="shared" si="8"/>
        <v>0</v>
      </c>
    </row>
    <row r="29" ht="14.25" customHeight="1">
      <c r="C29" s="290" t="s">
        <v>348</v>
      </c>
      <c r="F29" s="337">
        <f t="shared" ref="F29:CZ29" si="9">IF(F$24&lt;0,F$24*$M$7,0)</f>
        <v>-13304744.19</v>
      </c>
      <c r="G29" s="334">
        <f t="shared" si="9"/>
        <v>0</v>
      </c>
      <c r="H29" s="334">
        <f t="shared" si="9"/>
        <v>0</v>
      </c>
      <c r="I29" s="334">
        <f t="shared" si="9"/>
        <v>0</v>
      </c>
      <c r="J29" s="334">
        <f t="shared" si="9"/>
        <v>-511701.0801</v>
      </c>
      <c r="K29" s="334">
        <f t="shared" si="9"/>
        <v>-547756.042</v>
      </c>
      <c r="L29" s="334">
        <f t="shared" si="9"/>
        <v>-546426.4793</v>
      </c>
      <c r="M29" s="334">
        <f t="shared" si="9"/>
        <v>-555300.515</v>
      </c>
      <c r="N29" s="334">
        <f t="shared" si="9"/>
        <v>-566270.8269</v>
      </c>
      <c r="O29" s="334">
        <f t="shared" si="9"/>
        <v>-516765.831</v>
      </c>
      <c r="P29" s="334">
        <f t="shared" si="9"/>
        <v>-498208.957</v>
      </c>
      <c r="Q29" s="334">
        <f t="shared" si="9"/>
        <v>-431091.8387</v>
      </c>
      <c r="R29" s="334">
        <f t="shared" si="9"/>
        <v>0</v>
      </c>
      <c r="S29" s="334">
        <f t="shared" si="9"/>
        <v>0</v>
      </c>
      <c r="T29" s="334">
        <f t="shared" si="9"/>
        <v>0</v>
      </c>
      <c r="U29" s="334">
        <f t="shared" si="9"/>
        <v>0</v>
      </c>
      <c r="V29" s="334">
        <f t="shared" si="9"/>
        <v>0</v>
      </c>
      <c r="W29" s="334">
        <f t="shared" si="9"/>
        <v>0</v>
      </c>
      <c r="X29" s="334">
        <f t="shared" si="9"/>
        <v>0</v>
      </c>
      <c r="Y29" s="334">
        <f t="shared" si="9"/>
        <v>0</v>
      </c>
      <c r="Z29" s="334">
        <f t="shared" si="9"/>
        <v>0</v>
      </c>
      <c r="AA29" s="334">
        <f t="shared" si="9"/>
        <v>0</v>
      </c>
      <c r="AB29" s="334">
        <f t="shared" si="9"/>
        <v>0</v>
      </c>
      <c r="AC29" s="334">
        <f t="shared" si="9"/>
        <v>0</v>
      </c>
      <c r="AD29" s="334">
        <f t="shared" si="9"/>
        <v>0</v>
      </c>
      <c r="AE29" s="334">
        <f t="shared" si="9"/>
        <v>0</v>
      </c>
      <c r="AF29" s="334">
        <f t="shared" si="9"/>
        <v>0</v>
      </c>
      <c r="AG29" s="334">
        <f t="shared" si="9"/>
        <v>0</v>
      </c>
      <c r="AH29" s="334">
        <f t="shared" si="9"/>
        <v>0</v>
      </c>
      <c r="AI29" s="334">
        <f t="shared" si="9"/>
        <v>0</v>
      </c>
      <c r="AJ29" s="334">
        <f t="shared" si="9"/>
        <v>0</v>
      </c>
      <c r="AK29" s="334">
        <f t="shared" si="9"/>
        <v>-67166.94062</v>
      </c>
      <c r="AL29" s="334">
        <f t="shared" si="9"/>
        <v>-87786.17429</v>
      </c>
      <c r="AM29" s="334">
        <f t="shared" si="9"/>
        <v>-7107.065526</v>
      </c>
      <c r="AN29" s="334">
        <f t="shared" si="9"/>
        <v>0</v>
      </c>
      <c r="AO29" s="334">
        <f t="shared" si="9"/>
        <v>0</v>
      </c>
      <c r="AP29" s="334">
        <f t="shared" si="9"/>
        <v>0</v>
      </c>
      <c r="AQ29" s="334">
        <f t="shared" si="9"/>
        <v>0</v>
      </c>
      <c r="AR29" s="334">
        <f t="shared" si="9"/>
        <v>0</v>
      </c>
      <c r="AS29" s="334">
        <f t="shared" si="9"/>
        <v>0</v>
      </c>
      <c r="AT29" s="334">
        <f t="shared" si="9"/>
        <v>0</v>
      </c>
      <c r="AU29" s="334">
        <f t="shared" si="9"/>
        <v>-42099.85653</v>
      </c>
      <c r="AV29" s="334">
        <f t="shared" si="9"/>
        <v>-41766.89011</v>
      </c>
      <c r="AW29" s="334">
        <f t="shared" si="9"/>
        <v>-60518.18337</v>
      </c>
      <c r="AX29" s="334">
        <f t="shared" si="9"/>
        <v>-82283.41837</v>
      </c>
      <c r="AY29" s="334">
        <f t="shared" si="9"/>
        <v>0</v>
      </c>
      <c r="AZ29" s="334">
        <f t="shared" si="9"/>
        <v>0</v>
      </c>
      <c r="BA29" s="334">
        <f t="shared" si="9"/>
        <v>0</v>
      </c>
      <c r="BB29" s="334">
        <f t="shared" si="9"/>
        <v>0</v>
      </c>
      <c r="BC29" s="334">
        <f t="shared" si="9"/>
        <v>0</v>
      </c>
      <c r="BD29" s="334">
        <f t="shared" si="9"/>
        <v>0</v>
      </c>
      <c r="BE29" s="334">
        <f t="shared" si="9"/>
        <v>0</v>
      </c>
      <c r="BF29" s="334">
        <f t="shared" si="9"/>
        <v>0</v>
      </c>
      <c r="BG29" s="334">
        <f t="shared" si="9"/>
        <v>0</v>
      </c>
      <c r="BH29" s="334">
        <f t="shared" si="9"/>
        <v>0</v>
      </c>
      <c r="BI29" s="334">
        <f t="shared" si="9"/>
        <v>0</v>
      </c>
      <c r="BJ29" s="334">
        <f t="shared" si="9"/>
        <v>0</v>
      </c>
      <c r="BK29" s="334">
        <f t="shared" si="9"/>
        <v>0</v>
      </c>
      <c r="BL29" s="334">
        <f t="shared" si="9"/>
        <v>0</v>
      </c>
      <c r="BM29" s="334">
        <f t="shared" si="9"/>
        <v>0</v>
      </c>
      <c r="BN29" s="334">
        <f t="shared" si="9"/>
        <v>0</v>
      </c>
      <c r="BO29" s="334">
        <f t="shared" si="9"/>
        <v>0</v>
      </c>
      <c r="BP29" s="334">
        <f t="shared" si="9"/>
        <v>0</v>
      </c>
      <c r="BQ29" s="334">
        <f t="shared" si="9"/>
        <v>0</v>
      </c>
      <c r="BR29" s="334">
        <f t="shared" si="9"/>
        <v>0</v>
      </c>
      <c r="BS29" s="334">
        <f t="shared" si="9"/>
        <v>0</v>
      </c>
      <c r="BT29" s="334">
        <f t="shared" si="9"/>
        <v>0</v>
      </c>
      <c r="BU29" s="334">
        <f t="shared" si="9"/>
        <v>0</v>
      </c>
      <c r="BV29" s="334">
        <f t="shared" si="9"/>
        <v>0</v>
      </c>
      <c r="BW29" s="334">
        <f t="shared" si="9"/>
        <v>0</v>
      </c>
      <c r="BX29" s="334">
        <f t="shared" si="9"/>
        <v>0</v>
      </c>
      <c r="BY29" s="334">
        <f t="shared" si="9"/>
        <v>0</v>
      </c>
      <c r="BZ29" s="334">
        <f t="shared" si="9"/>
        <v>0</v>
      </c>
      <c r="CA29" s="334">
        <f t="shared" si="9"/>
        <v>0</v>
      </c>
      <c r="CB29" s="334">
        <f t="shared" si="9"/>
        <v>0</v>
      </c>
      <c r="CC29" s="334">
        <f t="shared" si="9"/>
        <v>0</v>
      </c>
      <c r="CD29" s="334">
        <f t="shared" si="9"/>
        <v>0</v>
      </c>
      <c r="CE29" s="334">
        <f t="shared" si="9"/>
        <v>0</v>
      </c>
      <c r="CF29" s="334">
        <f t="shared" si="9"/>
        <v>0</v>
      </c>
      <c r="CG29" s="334">
        <f t="shared" si="9"/>
        <v>0</v>
      </c>
      <c r="CH29" s="334">
        <f t="shared" si="9"/>
        <v>0</v>
      </c>
      <c r="CI29" s="334">
        <f t="shared" si="9"/>
        <v>0</v>
      </c>
      <c r="CJ29" s="334">
        <f t="shared" si="9"/>
        <v>0</v>
      </c>
      <c r="CK29" s="334">
        <f t="shared" si="9"/>
        <v>0</v>
      </c>
      <c r="CL29" s="334">
        <f t="shared" si="9"/>
        <v>0</v>
      </c>
      <c r="CM29" s="334">
        <f t="shared" si="9"/>
        <v>0</v>
      </c>
      <c r="CN29" s="334">
        <f t="shared" si="9"/>
        <v>0</v>
      </c>
      <c r="CO29" s="334">
        <f t="shared" si="9"/>
        <v>0</v>
      </c>
      <c r="CP29" s="334">
        <f t="shared" si="9"/>
        <v>0</v>
      </c>
      <c r="CQ29" s="334">
        <f t="shared" si="9"/>
        <v>0</v>
      </c>
      <c r="CR29" s="334">
        <f t="shared" si="9"/>
        <v>0</v>
      </c>
      <c r="CS29" s="334">
        <f t="shared" si="9"/>
        <v>0</v>
      </c>
      <c r="CT29" s="334">
        <f t="shared" si="9"/>
        <v>0</v>
      </c>
      <c r="CU29" s="334">
        <f t="shared" si="9"/>
        <v>0</v>
      </c>
      <c r="CV29" s="334">
        <f t="shared" si="9"/>
        <v>0</v>
      </c>
      <c r="CW29" s="334">
        <f t="shared" si="9"/>
        <v>0</v>
      </c>
      <c r="CX29" s="334">
        <f t="shared" si="9"/>
        <v>0</v>
      </c>
      <c r="CY29" s="334">
        <f t="shared" si="9"/>
        <v>0</v>
      </c>
      <c r="CZ29" s="334">
        <f t="shared" si="9"/>
        <v>0</v>
      </c>
    </row>
    <row r="30" ht="14.25" customHeight="1">
      <c r="C30" s="290" t="s">
        <v>349</v>
      </c>
      <c r="F30" s="337">
        <f t="shared" ref="F30:CZ30" si="10">MIN(SUM(F27:F28),MAX(F$24,0)*$H$11)</f>
        <v>0</v>
      </c>
      <c r="G30" s="334">
        <f t="shared" si="10"/>
        <v>126557.5643</v>
      </c>
      <c r="H30" s="334">
        <f t="shared" si="10"/>
        <v>111906.5987</v>
      </c>
      <c r="I30" s="334">
        <f t="shared" si="10"/>
        <v>103035.4007</v>
      </c>
      <c r="J30" s="334">
        <f t="shared" si="10"/>
        <v>0</v>
      </c>
      <c r="K30" s="334">
        <f t="shared" si="10"/>
        <v>0</v>
      </c>
      <c r="L30" s="334">
        <f t="shared" si="10"/>
        <v>0</v>
      </c>
      <c r="M30" s="334">
        <f t="shared" si="10"/>
        <v>0</v>
      </c>
      <c r="N30" s="334">
        <f t="shared" si="10"/>
        <v>0</v>
      </c>
      <c r="O30" s="334">
        <f t="shared" si="10"/>
        <v>0</v>
      </c>
      <c r="P30" s="334">
        <f t="shared" si="10"/>
        <v>0</v>
      </c>
      <c r="Q30" s="334">
        <f t="shared" si="10"/>
        <v>0</v>
      </c>
      <c r="R30" s="334">
        <f t="shared" si="10"/>
        <v>262457.5573</v>
      </c>
      <c r="S30" s="334">
        <f t="shared" si="10"/>
        <v>309944.4892</v>
      </c>
      <c r="T30" s="334">
        <f t="shared" si="10"/>
        <v>284896.1246</v>
      </c>
      <c r="U30" s="334">
        <f t="shared" si="10"/>
        <v>264609.1067</v>
      </c>
      <c r="V30" s="334">
        <f t="shared" si="10"/>
        <v>176409.7457</v>
      </c>
      <c r="W30" s="334">
        <f t="shared" si="10"/>
        <v>110239.0532</v>
      </c>
      <c r="X30" s="334">
        <f t="shared" si="10"/>
        <v>110996.9695</v>
      </c>
      <c r="Y30" s="334">
        <f t="shared" si="10"/>
        <v>92929.90989</v>
      </c>
      <c r="Z30" s="334">
        <f t="shared" si="10"/>
        <v>71858.51388</v>
      </c>
      <c r="AA30" s="334">
        <f t="shared" si="10"/>
        <v>156015.6448</v>
      </c>
      <c r="AB30" s="334">
        <f t="shared" si="10"/>
        <v>188274.2886</v>
      </c>
      <c r="AC30" s="334">
        <f t="shared" si="10"/>
        <v>308635.2371</v>
      </c>
      <c r="AD30" s="334">
        <f t="shared" si="10"/>
        <v>289564.1926</v>
      </c>
      <c r="AE30" s="334">
        <f t="shared" si="10"/>
        <v>339920.7362</v>
      </c>
      <c r="AF30" s="334">
        <f t="shared" si="10"/>
        <v>312875.4252</v>
      </c>
      <c r="AG30" s="334">
        <f t="shared" si="10"/>
        <v>290016.1247</v>
      </c>
      <c r="AH30" s="334">
        <f t="shared" si="10"/>
        <v>195354.3981</v>
      </c>
      <c r="AI30" s="334">
        <f t="shared" si="10"/>
        <v>124323.8807</v>
      </c>
      <c r="AJ30" s="334">
        <f t="shared" si="10"/>
        <v>17260356.07</v>
      </c>
      <c r="AK30" s="334">
        <f t="shared" si="10"/>
        <v>0</v>
      </c>
      <c r="AL30" s="334">
        <f t="shared" si="10"/>
        <v>0</v>
      </c>
      <c r="AM30" s="334">
        <f t="shared" si="10"/>
        <v>0</v>
      </c>
      <c r="AN30" s="334">
        <f t="shared" si="10"/>
        <v>26217.77379</v>
      </c>
      <c r="AO30" s="334">
        <f t="shared" si="10"/>
        <v>140072.0722</v>
      </c>
      <c r="AP30" s="334">
        <f t="shared" si="10"/>
        <v>0</v>
      </c>
      <c r="AQ30" s="334">
        <f t="shared" si="10"/>
        <v>0</v>
      </c>
      <c r="AR30" s="334">
        <f t="shared" si="10"/>
        <v>0</v>
      </c>
      <c r="AS30" s="334">
        <f t="shared" si="10"/>
        <v>0</v>
      </c>
      <c r="AT30" s="334">
        <f t="shared" si="10"/>
        <v>0</v>
      </c>
      <c r="AU30" s="334">
        <f t="shared" si="10"/>
        <v>0</v>
      </c>
      <c r="AV30" s="334">
        <f t="shared" si="10"/>
        <v>0</v>
      </c>
      <c r="AW30" s="334">
        <f t="shared" si="10"/>
        <v>0</v>
      </c>
      <c r="AX30" s="334">
        <f t="shared" si="10"/>
        <v>0</v>
      </c>
      <c r="AY30" s="334">
        <f t="shared" si="10"/>
        <v>3502.658142</v>
      </c>
      <c r="AZ30" s="334">
        <f t="shared" si="10"/>
        <v>39645.99829</v>
      </c>
      <c r="BA30" s="334">
        <f t="shared" si="10"/>
        <v>175521.2025</v>
      </c>
      <c r="BB30" s="334">
        <f t="shared" si="10"/>
        <v>15490.50816</v>
      </c>
      <c r="BC30" s="334">
        <f t="shared" si="10"/>
        <v>0</v>
      </c>
      <c r="BD30" s="334">
        <f t="shared" si="10"/>
        <v>0</v>
      </c>
      <c r="BE30" s="334">
        <f t="shared" si="10"/>
        <v>0</v>
      </c>
      <c r="BF30" s="334">
        <f t="shared" si="10"/>
        <v>0</v>
      </c>
      <c r="BG30" s="334">
        <f t="shared" si="10"/>
        <v>0</v>
      </c>
      <c r="BH30" s="334">
        <f t="shared" si="10"/>
        <v>0</v>
      </c>
      <c r="BI30" s="334">
        <f t="shared" si="10"/>
        <v>0</v>
      </c>
      <c r="BJ30" s="334">
        <f t="shared" si="10"/>
        <v>0</v>
      </c>
      <c r="BK30" s="334">
        <f t="shared" si="10"/>
        <v>0</v>
      </c>
      <c r="BL30" s="334">
        <f t="shared" si="10"/>
        <v>0</v>
      </c>
      <c r="BM30" s="334">
        <f t="shared" si="10"/>
        <v>0</v>
      </c>
      <c r="BN30" s="334">
        <f t="shared" si="10"/>
        <v>0</v>
      </c>
      <c r="BO30" s="334">
        <f t="shared" si="10"/>
        <v>0</v>
      </c>
      <c r="BP30" s="334">
        <f t="shared" si="10"/>
        <v>0</v>
      </c>
      <c r="BQ30" s="334">
        <f t="shared" si="10"/>
        <v>0</v>
      </c>
      <c r="BR30" s="334">
        <f t="shared" si="10"/>
        <v>0</v>
      </c>
      <c r="BS30" s="334">
        <f t="shared" si="10"/>
        <v>0</v>
      </c>
      <c r="BT30" s="334">
        <f t="shared" si="10"/>
        <v>0</v>
      </c>
      <c r="BU30" s="334">
        <f t="shared" si="10"/>
        <v>0</v>
      </c>
      <c r="BV30" s="334">
        <f t="shared" si="10"/>
        <v>0</v>
      </c>
      <c r="BW30" s="334">
        <f t="shared" si="10"/>
        <v>0</v>
      </c>
      <c r="BX30" s="334">
        <f t="shared" si="10"/>
        <v>0</v>
      </c>
      <c r="BY30" s="334">
        <f t="shared" si="10"/>
        <v>0</v>
      </c>
      <c r="BZ30" s="334">
        <f t="shared" si="10"/>
        <v>0</v>
      </c>
      <c r="CA30" s="334">
        <f t="shared" si="10"/>
        <v>0</v>
      </c>
      <c r="CB30" s="334">
        <f t="shared" si="10"/>
        <v>0</v>
      </c>
      <c r="CC30" s="334">
        <f t="shared" si="10"/>
        <v>0</v>
      </c>
      <c r="CD30" s="334">
        <f t="shared" si="10"/>
        <v>0</v>
      </c>
      <c r="CE30" s="334">
        <f t="shared" si="10"/>
        <v>0</v>
      </c>
      <c r="CF30" s="334">
        <f t="shared" si="10"/>
        <v>0</v>
      </c>
      <c r="CG30" s="334">
        <f t="shared" si="10"/>
        <v>0</v>
      </c>
      <c r="CH30" s="334">
        <f t="shared" si="10"/>
        <v>0</v>
      </c>
      <c r="CI30" s="334">
        <f t="shared" si="10"/>
        <v>0</v>
      </c>
      <c r="CJ30" s="334">
        <f t="shared" si="10"/>
        <v>0</v>
      </c>
      <c r="CK30" s="334">
        <f t="shared" si="10"/>
        <v>0</v>
      </c>
      <c r="CL30" s="334">
        <f t="shared" si="10"/>
        <v>0</v>
      </c>
      <c r="CM30" s="334">
        <f t="shared" si="10"/>
        <v>0</v>
      </c>
      <c r="CN30" s="334">
        <f t="shared" si="10"/>
        <v>0</v>
      </c>
      <c r="CO30" s="334">
        <f t="shared" si="10"/>
        <v>0</v>
      </c>
      <c r="CP30" s="334">
        <f t="shared" si="10"/>
        <v>0</v>
      </c>
      <c r="CQ30" s="334">
        <f t="shared" si="10"/>
        <v>0</v>
      </c>
      <c r="CR30" s="334">
        <f t="shared" si="10"/>
        <v>0</v>
      </c>
      <c r="CS30" s="334">
        <f t="shared" si="10"/>
        <v>0</v>
      </c>
      <c r="CT30" s="334">
        <f t="shared" si="10"/>
        <v>0</v>
      </c>
      <c r="CU30" s="334">
        <f t="shared" si="10"/>
        <v>0</v>
      </c>
      <c r="CV30" s="334">
        <f t="shared" si="10"/>
        <v>0</v>
      </c>
      <c r="CW30" s="334">
        <f t="shared" si="10"/>
        <v>0</v>
      </c>
      <c r="CX30" s="334">
        <f t="shared" si="10"/>
        <v>0</v>
      </c>
      <c r="CY30" s="334">
        <f t="shared" si="10"/>
        <v>0</v>
      </c>
      <c r="CZ30" s="334">
        <f t="shared" si="10"/>
        <v>0</v>
      </c>
    </row>
    <row r="31" ht="14.25" customHeight="1">
      <c r="B31" s="329" t="s">
        <v>350</v>
      </c>
      <c r="C31" s="290" t="s">
        <v>217</v>
      </c>
      <c r="F31" s="337">
        <f t="shared" ref="F31:CZ31" si="11">F27+F28-F29-F30</f>
        <v>13304744.19</v>
      </c>
      <c r="G31" s="334">
        <f t="shared" si="11"/>
        <v>13286323.45</v>
      </c>
      <c r="H31" s="334">
        <f t="shared" si="11"/>
        <v>13278906.84</v>
      </c>
      <c r="I31" s="334">
        <f t="shared" si="11"/>
        <v>13283798.26</v>
      </c>
      <c r="J31" s="334">
        <f t="shared" si="11"/>
        <v>13903465.92</v>
      </c>
      <c r="K31" s="334">
        <f t="shared" si="11"/>
        <v>14553249.21</v>
      </c>
      <c r="L31" s="334">
        <f t="shared" si="11"/>
        <v>15217959.97</v>
      </c>
      <c r="M31" s="334">
        <f t="shared" si="11"/>
        <v>15892941.79</v>
      </c>
      <c r="N31" s="334">
        <f t="shared" si="11"/>
        <v>16588385.5</v>
      </c>
      <c r="O31" s="334">
        <f t="shared" si="11"/>
        <v>17235610.31</v>
      </c>
      <c r="P31" s="334">
        <f t="shared" si="11"/>
        <v>17873904.95</v>
      </c>
      <c r="Q31" s="334">
        <f t="shared" si="11"/>
        <v>18450270.33</v>
      </c>
      <c r="R31" s="334">
        <f t="shared" si="11"/>
        <v>18332914.5</v>
      </c>
      <c r="S31" s="334">
        <f t="shared" si="11"/>
        <v>18171974.24</v>
      </c>
      <c r="T31" s="334">
        <f t="shared" si="11"/>
        <v>18029991.19</v>
      </c>
      <c r="U31" s="334">
        <f t="shared" si="11"/>
        <v>17911924.24</v>
      </c>
      <c r="V31" s="334">
        <f t="shared" si="11"/>
        <v>17881097.05</v>
      </c>
      <c r="W31" s="334">
        <f t="shared" si="11"/>
        <v>17902074.13</v>
      </c>
      <c r="X31" s="334">
        <f t="shared" si="11"/>
        <v>17936579.65</v>
      </c>
      <c r="Y31" s="334">
        <f t="shared" si="11"/>
        <v>17984711.56</v>
      </c>
      <c r="Z31" s="334">
        <f t="shared" si="11"/>
        <v>18059027.19</v>
      </c>
      <c r="AA31" s="334">
        <f t="shared" si="11"/>
        <v>18045036.36</v>
      </c>
      <c r="AB31" s="334">
        <f t="shared" si="11"/>
        <v>18003426.51</v>
      </c>
      <c r="AC31" s="334">
        <f t="shared" si="11"/>
        <v>17841117.52</v>
      </c>
      <c r="AD31" s="334">
        <f t="shared" si="11"/>
        <v>17691864.39</v>
      </c>
      <c r="AE31" s="334">
        <f t="shared" si="11"/>
        <v>17495737.63</v>
      </c>
      <c r="AF31" s="334">
        <f t="shared" si="11"/>
        <v>17320457.03</v>
      </c>
      <c r="AG31" s="334">
        <f t="shared" si="11"/>
        <v>17171216.2</v>
      </c>
      <c r="AH31" s="334">
        <f t="shared" si="11"/>
        <v>17115424.1</v>
      </c>
      <c r="AI31" s="334">
        <f t="shared" si="11"/>
        <v>17121200.28</v>
      </c>
      <c r="AJ31" s="334">
        <f t="shared" si="11"/>
        <v>0</v>
      </c>
      <c r="AK31" s="334">
        <f t="shared" si="11"/>
        <v>67166.94062</v>
      </c>
      <c r="AL31" s="334">
        <f t="shared" si="11"/>
        <v>155499.0269</v>
      </c>
      <c r="AM31" s="334">
        <f t="shared" si="11"/>
        <v>163829.011</v>
      </c>
      <c r="AN31" s="334">
        <f t="shared" si="11"/>
        <v>138942.7885</v>
      </c>
      <c r="AO31" s="334">
        <f t="shared" si="11"/>
        <v>0</v>
      </c>
      <c r="AP31" s="334">
        <f t="shared" si="11"/>
        <v>0</v>
      </c>
      <c r="AQ31" s="334">
        <f t="shared" si="11"/>
        <v>0</v>
      </c>
      <c r="AR31" s="334">
        <f t="shared" si="11"/>
        <v>0</v>
      </c>
      <c r="AS31" s="334">
        <f t="shared" si="11"/>
        <v>0</v>
      </c>
      <c r="AT31" s="334">
        <f t="shared" si="11"/>
        <v>0</v>
      </c>
      <c r="AU31" s="334">
        <f t="shared" si="11"/>
        <v>42099.85653</v>
      </c>
      <c r="AV31" s="334">
        <f t="shared" si="11"/>
        <v>84208.92118</v>
      </c>
      <c r="AW31" s="334">
        <f t="shared" si="11"/>
        <v>145389.3637</v>
      </c>
      <c r="AX31" s="334">
        <f t="shared" si="11"/>
        <v>228854.4616</v>
      </c>
      <c r="AY31" s="334">
        <f t="shared" si="11"/>
        <v>227151.6242</v>
      </c>
      <c r="AZ31" s="334">
        <f t="shared" si="11"/>
        <v>189351.8436</v>
      </c>
      <c r="BA31" s="334">
        <f t="shared" si="11"/>
        <v>15369.63402</v>
      </c>
      <c r="BB31" s="334">
        <f t="shared" si="11"/>
        <v>0</v>
      </c>
      <c r="BC31" s="334">
        <f t="shared" si="11"/>
        <v>0</v>
      </c>
      <c r="BD31" s="334">
        <f t="shared" si="11"/>
        <v>0</v>
      </c>
      <c r="BE31" s="334">
        <f t="shared" si="11"/>
        <v>0</v>
      </c>
      <c r="BF31" s="334">
        <f t="shared" si="11"/>
        <v>0</v>
      </c>
      <c r="BG31" s="334">
        <f t="shared" si="11"/>
        <v>0</v>
      </c>
      <c r="BH31" s="334">
        <f t="shared" si="11"/>
        <v>0</v>
      </c>
      <c r="BI31" s="334">
        <f t="shared" si="11"/>
        <v>0</v>
      </c>
      <c r="BJ31" s="334">
        <f t="shared" si="11"/>
        <v>0</v>
      </c>
      <c r="BK31" s="334">
        <f t="shared" si="11"/>
        <v>0</v>
      </c>
      <c r="BL31" s="334">
        <f t="shared" si="11"/>
        <v>0</v>
      </c>
      <c r="BM31" s="334">
        <f t="shared" si="11"/>
        <v>0</v>
      </c>
      <c r="BN31" s="334">
        <f t="shared" si="11"/>
        <v>0</v>
      </c>
      <c r="BO31" s="334">
        <f t="shared" si="11"/>
        <v>0</v>
      </c>
      <c r="BP31" s="334">
        <f t="shared" si="11"/>
        <v>0</v>
      </c>
      <c r="BQ31" s="334">
        <f t="shared" si="11"/>
        <v>0</v>
      </c>
      <c r="BR31" s="334">
        <f t="shared" si="11"/>
        <v>0</v>
      </c>
      <c r="BS31" s="334">
        <f t="shared" si="11"/>
        <v>0</v>
      </c>
      <c r="BT31" s="334">
        <f t="shared" si="11"/>
        <v>0</v>
      </c>
      <c r="BU31" s="334">
        <f t="shared" si="11"/>
        <v>0</v>
      </c>
      <c r="BV31" s="334">
        <f t="shared" si="11"/>
        <v>0</v>
      </c>
      <c r="BW31" s="334">
        <f t="shared" si="11"/>
        <v>0</v>
      </c>
      <c r="BX31" s="334">
        <f t="shared" si="11"/>
        <v>0</v>
      </c>
      <c r="BY31" s="334">
        <f t="shared" si="11"/>
        <v>0</v>
      </c>
      <c r="BZ31" s="334">
        <f t="shared" si="11"/>
        <v>0</v>
      </c>
      <c r="CA31" s="334">
        <f t="shared" si="11"/>
        <v>0</v>
      </c>
      <c r="CB31" s="334">
        <f t="shared" si="11"/>
        <v>0</v>
      </c>
      <c r="CC31" s="334">
        <f t="shared" si="11"/>
        <v>0</v>
      </c>
      <c r="CD31" s="334">
        <f t="shared" si="11"/>
        <v>0</v>
      </c>
      <c r="CE31" s="334">
        <f t="shared" si="11"/>
        <v>0</v>
      </c>
      <c r="CF31" s="334">
        <f t="shared" si="11"/>
        <v>0</v>
      </c>
      <c r="CG31" s="334">
        <f t="shared" si="11"/>
        <v>0</v>
      </c>
      <c r="CH31" s="334">
        <f t="shared" si="11"/>
        <v>0</v>
      </c>
      <c r="CI31" s="334">
        <f t="shared" si="11"/>
        <v>0</v>
      </c>
      <c r="CJ31" s="334">
        <f t="shared" si="11"/>
        <v>0</v>
      </c>
      <c r="CK31" s="334">
        <f t="shared" si="11"/>
        <v>0</v>
      </c>
      <c r="CL31" s="334">
        <f t="shared" si="11"/>
        <v>0</v>
      </c>
      <c r="CM31" s="334">
        <f t="shared" si="11"/>
        <v>0</v>
      </c>
      <c r="CN31" s="334">
        <f t="shared" si="11"/>
        <v>0</v>
      </c>
      <c r="CO31" s="334">
        <f t="shared" si="11"/>
        <v>0</v>
      </c>
      <c r="CP31" s="334">
        <f t="shared" si="11"/>
        <v>0</v>
      </c>
      <c r="CQ31" s="334">
        <f t="shared" si="11"/>
        <v>0</v>
      </c>
      <c r="CR31" s="334">
        <f t="shared" si="11"/>
        <v>0</v>
      </c>
      <c r="CS31" s="334">
        <f t="shared" si="11"/>
        <v>0</v>
      </c>
      <c r="CT31" s="334">
        <f t="shared" si="11"/>
        <v>0</v>
      </c>
      <c r="CU31" s="334">
        <f t="shared" si="11"/>
        <v>0</v>
      </c>
      <c r="CV31" s="334">
        <f t="shared" si="11"/>
        <v>0</v>
      </c>
      <c r="CW31" s="334">
        <f t="shared" si="11"/>
        <v>0</v>
      </c>
      <c r="CX31" s="334">
        <f t="shared" si="11"/>
        <v>0</v>
      </c>
      <c r="CY31" s="334">
        <f t="shared" si="11"/>
        <v>0</v>
      </c>
      <c r="CZ31" s="334">
        <f t="shared" si="11"/>
        <v>0</v>
      </c>
    </row>
    <row r="32" ht="14.25" customHeight="1">
      <c r="B32" s="330">
        <f>XIRR(F32:CZ32,$F$22:$CZ$22)</f>
        <v>0.1</v>
      </c>
      <c r="C32" s="338" t="s">
        <v>351</v>
      </c>
      <c r="D32" s="339"/>
      <c r="E32" s="339"/>
      <c r="F32" s="340">
        <f t="shared" ref="F32:CZ32" si="12">SUM(F29:F30)</f>
        <v>-13304744.19</v>
      </c>
      <c r="G32" s="341">
        <f t="shared" si="12"/>
        <v>126557.5643</v>
      </c>
      <c r="H32" s="341">
        <f t="shared" si="12"/>
        <v>111906.5987</v>
      </c>
      <c r="I32" s="341">
        <f t="shared" si="12"/>
        <v>103035.4007</v>
      </c>
      <c r="J32" s="341">
        <f t="shared" si="12"/>
        <v>-511701.0801</v>
      </c>
      <c r="K32" s="341">
        <f t="shared" si="12"/>
        <v>-547756.042</v>
      </c>
      <c r="L32" s="341">
        <f t="shared" si="12"/>
        <v>-546426.4793</v>
      </c>
      <c r="M32" s="341">
        <f t="shared" si="12"/>
        <v>-555300.515</v>
      </c>
      <c r="N32" s="341">
        <f t="shared" si="12"/>
        <v>-566270.8269</v>
      </c>
      <c r="O32" s="341">
        <f t="shared" si="12"/>
        <v>-516765.831</v>
      </c>
      <c r="P32" s="341">
        <f t="shared" si="12"/>
        <v>-498208.957</v>
      </c>
      <c r="Q32" s="341">
        <f t="shared" si="12"/>
        <v>-431091.8387</v>
      </c>
      <c r="R32" s="341">
        <f t="shared" si="12"/>
        <v>262457.5573</v>
      </c>
      <c r="S32" s="341">
        <f t="shared" si="12"/>
        <v>309944.4892</v>
      </c>
      <c r="T32" s="341">
        <f t="shared" si="12"/>
        <v>284896.1246</v>
      </c>
      <c r="U32" s="341">
        <f t="shared" si="12"/>
        <v>264609.1067</v>
      </c>
      <c r="V32" s="341">
        <f t="shared" si="12"/>
        <v>176409.7457</v>
      </c>
      <c r="W32" s="341">
        <f t="shared" si="12"/>
        <v>110239.0532</v>
      </c>
      <c r="X32" s="341">
        <f t="shared" si="12"/>
        <v>110996.9695</v>
      </c>
      <c r="Y32" s="341">
        <f t="shared" si="12"/>
        <v>92929.90989</v>
      </c>
      <c r="Z32" s="341">
        <f t="shared" si="12"/>
        <v>71858.51388</v>
      </c>
      <c r="AA32" s="341">
        <f t="shared" si="12"/>
        <v>156015.6448</v>
      </c>
      <c r="AB32" s="341">
        <f t="shared" si="12"/>
        <v>188274.2886</v>
      </c>
      <c r="AC32" s="341">
        <f t="shared" si="12"/>
        <v>308635.2371</v>
      </c>
      <c r="AD32" s="341">
        <f t="shared" si="12"/>
        <v>289564.1926</v>
      </c>
      <c r="AE32" s="341">
        <f t="shared" si="12"/>
        <v>339920.7362</v>
      </c>
      <c r="AF32" s="341">
        <f t="shared" si="12"/>
        <v>312875.4252</v>
      </c>
      <c r="AG32" s="341">
        <f t="shared" si="12"/>
        <v>290016.1247</v>
      </c>
      <c r="AH32" s="341">
        <f t="shared" si="12"/>
        <v>195354.3981</v>
      </c>
      <c r="AI32" s="341">
        <f t="shared" si="12"/>
        <v>124323.8807</v>
      </c>
      <c r="AJ32" s="341">
        <f t="shared" si="12"/>
        <v>17260356.07</v>
      </c>
      <c r="AK32" s="341">
        <f t="shared" si="12"/>
        <v>-67166.94062</v>
      </c>
      <c r="AL32" s="341">
        <f t="shared" si="12"/>
        <v>-87786.17429</v>
      </c>
      <c r="AM32" s="341">
        <f t="shared" si="12"/>
        <v>-7107.065526</v>
      </c>
      <c r="AN32" s="341">
        <f t="shared" si="12"/>
        <v>26217.77379</v>
      </c>
      <c r="AO32" s="341">
        <f t="shared" si="12"/>
        <v>140072.0722</v>
      </c>
      <c r="AP32" s="341">
        <f t="shared" si="12"/>
        <v>0</v>
      </c>
      <c r="AQ32" s="341">
        <f t="shared" si="12"/>
        <v>0</v>
      </c>
      <c r="AR32" s="341">
        <f t="shared" si="12"/>
        <v>0</v>
      </c>
      <c r="AS32" s="341">
        <f t="shared" si="12"/>
        <v>0</v>
      </c>
      <c r="AT32" s="341">
        <f t="shared" si="12"/>
        <v>0</v>
      </c>
      <c r="AU32" s="341">
        <f t="shared" si="12"/>
        <v>-42099.85653</v>
      </c>
      <c r="AV32" s="341">
        <f t="shared" si="12"/>
        <v>-41766.89011</v>
      </c>
      <c r="AW32" s="341">
        <f t="shared" si="12"/>
        <v>-60518.18337</v>
      </c>
      <c r="AX32" s="341">
        <f t="shared" si="12"/>
        <v>-82283.41837</v>
      </c>
      <c r="AY32" s="341">
        <f t="shared" si="12"/>
        <v>3502.658142</v>
      </c>
      <c r="AZ32" s="341">
        <f t="shared" si="12"/>
        <v>39645.99829</v>
      </c>
      <c r="BA32" s="341">
        <f t="shared" si="12"/>
        <v>175521.2025</v>
      </c>
      <c r="BB32" s="341">
        <f t="shared" si="12"/>
        <v>15490.50816</v>
      </c>
      <c r="BC32" s="341">
        <f t="shared" si="12"/>
        <v>0</v>
      </c>
      <c r="BD32" s="341">
        <f t="shared" si="12"/>
        <v>0</v>
      </c>
      <c r="BE32" s="341">
        <f t="shared" si="12"/>
        <v>0</v>
      </c>
      <c r="BF32" s="341">
        <f t="shared" si="12"/>
        <v>0</v>
      </c>
      <c r="BG32" s="341">
        <f t="shared" si="12"/>
        <v>0</v>
      </c>
      <c r="BH32" s="341">
        <f t="shared" si="12"/>
        <v>0</v>
      </c>
      <c r="BI32" s="341">
        <f t="shared" si="12"/>
        <v>0</v>
      </c>
      <c r="BJ32" s="341">
        <f t="shared" si="12"/>
        <v>0</v>
      </c>
      <c r="BK32" s="341">
        <f t="shared" si="12"/>
        <v>0</v>
      </c>
      <c r="BL32" s="341">
        <f t="shared" si="12"/>
        <v>0</v>
      </c>
      <c r="BM32" s="341">
        <f t="shared" si="12"/>
        <v>0</v>
      </c>
      <c r="BN32" s="341">
        <f t="shared" si="12"/>
        <v>0</v>
      </c>
      <c r="BO32" s="341">
        <f t="shared" si="12"/>
        <v>0</v>
      </c>
      <c r="BP32" s="341">
        <f t="shared" si="12"/>
        <v>0</v>
      </c>
      <c r="BQ32" s="341">
        <f t="shared" si="12"/>
        <v>0</v>
      </c>
      <c r="BR32" s="341">
        <f t="shared" si="12"/>
        <v>0</v>
      </c>
      <c r="BS32" s="341">
        <f t="shared" si="12"/>
        <v>0</v>
      </c>
      <c r="BT32" s="341">
        <f t="shared" si="12"/>
        <v>0</v>
      </c>
      <c r="BU32" s="341">
        <f t="shared" si="12"/>
        <v>0</v>
      </c>
      <c r="BV32" s="341">
        <f t="shared" si="12"/>
        <v>0</v>
      </c>
      <c r="BW32" s="341">
        <f t="shared" si="12"/>
        <v>0</v>
      </c>
      <c r="BX32" s="341">
        <f t="shared" si="12"/>
        <v>0</v>
      </c>
      <c r="BY32" s="341">
        <f t="shared" si="12"/>
        <v>0</v>
      </c>
      <c r="BZ32" s="341">
        <f t="shared" si="12"/>
        <v>0</v>
      </c>
      <c r="CA32" s="341">
        <f t="shared" si="12"/>
        <v>0</v>
      </c>
      <c r="CB32" s="341">
        <f t="shared" si="12"/>
        <v>0</v>
      </c>
      <c r="CC32" s="341">
        <f t="shared" si="12"/>
        <v>0</v>
      </c>
      <c r="CD32" s="341">
        <f t="shared" si="12"/>
        <v>0</v>
      </c>
      <c r="CE32" s="341">
        <f t="shared" si="12"/>
        <v>0</v>
      </c>
      <c r="CF32" s="341">
        <f t="shared" si="12"/>
        <v>0</v>
      </c>
      <c r="CG32" s="341">
        <f t="shared" si="12"/>
        <v>0</v>
      </c>
      <c r="CH32" s="341">
        <f t="shared" si="12"/>
        <v>0</v>
      </c>
      <c r="CI32" s="341">
        <f t="shared" si="12"/>
        <v>0</v>
      </c>
      <c r="CJ32" s="341">
        <f t="shared" si="12"/>
        <v>0</v>
      </c>
      <c r="CK32" s="341">
        <f t="shared" si="12"/>
        <v>0</v>
      </c>
      <c r="CL32" s="341">
        <f t="shared" si="12"/>
        <v>0</v>
      </c>
      <c r="CM32" s="341">
        <f t="shared" si="12"/>
        <v>0</v>
      </c>
      <c r="CN32" s="341">
        <f t="shared" si="12"/>
        <v>0</v>
      </c>
      <c r="CO32" s="341">
        <f t="shared" si="12"/>
        <v>0</v>
      </c>
      <c r="CP32" s="341">
        <f t="shared" si="12"/>
        <v>0</v>
      </c>
      <c r="CQ32" s="341">
        <f t="shared" si="12"/>
        <v>0</v>
      </c>
      <c r="CR32" s="341">
        <f t="shared" si="12"/>
        <v>0</v>
      </c>
      <c r="CS32" s="341">
        <f t="shared" si="12"/>
        <v>0</v>
      </c>
      <c r="CT32" s="341">
        <f t="shared" si="12"/>
        <v>0</v>
      </c>
      <c r="CU32" s="341">
        <f t="shared" si="12"/>
        <v>0</v>
      </c>
      <c r="CV32" s="341">
        <f t="shared" si="12"/>
        <v>0</v>
      </c>
      <c r="CW32" s="341">
        <f t="shared" si="12"/>
        <v>0</v>
      </c>
      <c r="CX32" s="341">
        <f t="shared" si="12"/>
        <v>0</v>
      </c>
      <c r="CY32" s="341">
        <f t="shared" si="12"/>
        <v>0</v>
      </c>
      <c r="CZ32" s="341">
        <f t="shared" si="12"/>
        <v>0</v>
      </c>
    </row>
    <row r="33" ht="14.25" customHeight="1">
      <c r="C33" s="290" t="s">
        <v>352</v>
      </c>
      <c r="F33" s="337">
        <f t="shared" ref="F33:CZ33" si="13">IF(F24&lt;0,F24*$M$6,0)</f>
        <v>-1478304.91</v>
      </c>
      <c r="G33" s="334">
        <f t="shared" si="13"/>
        <v>0</v>
      </c>
      <c r="H33" s="334">
        <f t="shared" si="13"/>
        <v>0</v>
      </c>
      <c r="I33" s="334">
        <f t="shared" si="13"/>
        <v>0</v>
      </c>
      <c r="J33" s="334">
        <f t="shared" si="13"/>
        <v>-56855.67557</v>
      </c>
      <c r="K33" s="334">
        <f t="shared" si="13"/>
        <v>-60861.78244</v>
      </c>
      <c r="L33" s="334">
        <f t="shared" si="13"/>
        <v>-60714.05326</v>
      </c>
      <c r="M33" s="334">
        <f t="shared" si="13"/>
        <v>-61700.05722</v>
      </c>
      <c r="N33" s="334">
        <f t="shared" si="13"/>
        <v>-62918.98077</v>
      </c>
      <c r="O33" s="334">
        <f t="shared" si="13"/>
        <v>-57418.42567</v>
      </c>
      <c r="P33" s="334">
        <f t="shared" si="13"/>
        <v>-55356.55078</v>
      </c>
      <c r="Q33" s="334">
        <f t="shared" si="13"/>
        <v>-47899.09319</v>
      </c>
      <c r="R33" s="334">
        <f t="shared" si="13"/>
        <v>0</v>
      </c>
      <c r="S33" s="334">
        <f t="shared" si="13"/>
        <v>0</v>
      </c>
      <c r="T33" s="334">
        <f t="shared" si="13"/>
        <v>0</v>
      </c>
      <c r="U33" s="334">
        <f t="shared" si="13"/>
        <v>0</v>
      </c>
      <c r="V33" s="334">
        <f t="shared" si="13"/>
        <v>0</v>
      </c>
      <c r="W33" s="334">
        <f t="shared" si="13"/>
        <v>0</v>
      </c>
      <c r="X33" s="334">
        <f t="shared" si="13"/>
        <v>0</v>
      </c>
      <c r="Y33" s="334">
        <f t="shared" si="13"/>
        <v>0</v>
      </c>
      <c r="Z33" s="334">
        <f t="shared" si="13"/>
        <v>0</v>
      </c>
      <c r="AA33" s="334">
        <f t="shared" si="13"/>
        <v>0</v>
      </c>
      <c r="AB33" s="334">
        <f t="shared" si="13"/>
        <v>0</v>
      </c>
      <c r="AC33" s="334">
        <f t="shared" si="13"/>
        <v>0</v>
      </c>
      <c r="AD33" s="334">
        <f t="shared" si="13"/>
        <v>0</v>
      </c>
      <c r="AE33" s="334">
        <f t="shared" si="13"/>
        <v>0</v>
      </c>
      <c r="AF33" s="334">
        <f t="shared" si="13"/>
        <v>0</v>
      </c>
      <c r="AG33" s="334">
        <f t="shared" si="13"/>
        <v>0</v>
      </c>
      <c r="AH33" s="334">
        <f t="shared" si="13"/>
        <v>0</v>
      </c>
      <c r="AI33" s="334">
        <f t="shared" si="13"/>
        <v>0</v>
      </c>
      <c r="AJ33" s="334">
        <f t="shared" si="13"/>
        <v>0</v>
      </c>
      <c r="AK33" s="334">
        <f t="shared" si="13"/>
        <v>-7462.993402</v>
      </c>
      <c r="AL33" s="334">
        <f t="shared" si="13"/>
        <v>-9754.019366</v>
      </c>
      <c r="AM33" s="334">
        <f t="shared" si="13"/>
        <v>-789.6739474</v>
      </c>
      <c r="AN33" s="334">
        <f t="shared" si="13"/>
        <v>0</v>
      </c>
      <c r="AO33" s="334">
        <f t="shared" si="13"/>
        <v>0</v>
      </c>
      <c r="AP33" s="334">
        <f t="shared" si="13"/>
        <v>0</v>
      </c>
      <c r="AQ33" s="334">
        <f t="shared" si="13"/>
        <v>0</v>
      </c>
      <c r="AR33" s="334">
        <f t="shared" si="13"/>
        <v>0</v>
      </c>
      <c r="AS33" s="334">
        <f t="shared" si="13"/>
        <v>0</v>
      </c>
      <c r="AT33" s="334">
        <f t="shared" si="13"/>
        <v>0</v>
      </c>
      <c r="AU33" s="334">
        <f t="shared" si="13"/>
        <v>-4677.761836</v>
      </c>
      <c r="AV33" s="334">
        <f t="shared" si="13"/>
        <v>-4640.765568</v>
      </c>
      <c r="AW33" s="334">
        <f t="shared" si="13"/>
        <v>-6724.242597</v>
      </c>
      <c r="AX33" s="334">
        <f t="shared" si="13"/>
        <v>-9142.602041</v>
      </c>
      <c r="AY33" s="334">
        <f t="shared" si="13"/>
        <v>0</v>
      </c>
      <c r="AZ33" s="334">
        <f t="shared" si="13"/>
        <v>0</v>
      </c>
      <c r="BA33" s="334">
        <f t="shared" si="13"/>
        <v>0</v>
      </c>
      <c r="BB33" s="334">
        <f t="shared" si="13"/>
        <v>0</v>
      </c>
      <c r="BC33" s="334">
        <f t="shared" si="13"/>
        <v>0</v>
      </c>
      <c r="BD33" s="334">
        <f t="shared" si="13"/>
        <v>0</v>
      </c>
      <c r="BE33" s="334">
        <f t="shared" si="13"/>
        <v>0</v>
      </c>
      <c r="BF33" s="334">
        <f t="shared" si="13"/>
        <v>0</v>
      </c>
      <c r="BG33" s="334">
        <f t="shared" si="13"/>
        <v>0</v>
      </c>
      <c r="BH33" s="334">
        <f t="shared" si="13"/>
        <v>0</v>
      </c>
      <c r="BI33" s="334">
        <f t="shared" si="13"/>
        <v>0</v>
      </c>
      <c r="BJ33" s="334">
        <f t="shared" si="13"/>
        <v>0</v>
      </c>
      <c r="BK33" s="334">
        <f t="shared" si="13"/>
        <v>0</v>
      </c>
      <c r="BL33" s="334">
        <f t="shared" si="13"/>
        <v>0</v>
      </c>
      <c r="BM33" s="334">
        <f t="shared" si="13"/>
        <v>0</v>
      </c>
      <c r="BN33" s="334">
        <f t="shared" si="13"/>
        <v>0</v>
      </c>
      <c r="BO33" s="334">
        <f t="shared" si="13"/>
        <v>0</v>
      </c>
      <c r="BP33" s="334">
        <f t="shared" si="13"/>
        <v>0</v>
      </c>
      <c r="BQ33" s="334">
        <f t="shared" si="13"/>
        <v>0</v>
      </c>
      <c r="BR33" s="334">
        <f t="shared" si="13"/>
        <v>0</v>
      </c>
      <c r="BS33" s="334">
        <f t="shared" si="13"/>
        <v>0</v>
      </c>
      <c r="BT33" s="334">
        <f t="shared" si="13"/>
        <v>0</v>
      </c>
      <c r="BU33" s="334">
        <f t="shared" si="13"/>
        <v>0</v>
      </c>
      <c r="BV33" s="334">
        <f t="shared" si="13"/>
        <v>0</v>
      </c>
      <c r="BW33" s="334">
        <f t="shared" si="13"/>
        <v>0</v>
      </c>
      <c r="BX33" s="334">
        <f t="shared" si="13"/>
        <v>0</v>
      </c>
      <c r="BY33" s="334">
        <f t="shared" si="13"/>
        <v>0</v>
      </c>
      <c r="BZ33" s="334">
        <f t="shared" si="13"/>
        <v>0</v>
      </c>
      <c r="CA33" s="334">
        <f t="shared" si="13"/>
        <v>0</v>
      </c>
      <c r="CB33" s="334">
        <f t="shared" si="13"/>
        <v>0</v>
      </c>
      <c r="CC33" s="334">
        <f t="shared" si="13"/>
        <v>0</v>
      </c>
      <c r="CD33" s="334">
        <f t="shared" si="13"/>
        <v>0</v>
      </c>
      <c r="CE33" s="334">
        <f t="shared" si="13"/>
        <v>0</v>
      </c>
      <c r="CF33" s="334">
        <f t="shared" si="13"/>
        <v>0</v>
      </c>
      <c r="CG33" s="334">
        <f t="shared" si="13"/>
        <v>0</v>
      </c>
      <c r="CH33" s="334">
        <f t="shared" si="13"/>
        <v>0</v>
      </c>
      <c r="CI33" s="334">
        <f t="shared" si="13"/>
        <v>0</v>
      </c>
      <c r="CJ33" s="334">
        <f t="shared" si="13"/>
        <v>0</v>
      </c>
      <c r="CK33" s="334">
        <f t="shared" si="13"/>
        <v>0</v>
      </c>
      <c r="CL33" s="334">
        <f t="shared" si="13"/>
        <v>0</v>
      </c>
      <c r="CM33" s="334">
        <f t="shared" si="13"/>
        <v>0</v>
      </c>
      <c r="CN33" s="334">
        <f t="shared" si="13"/>
        <v>0</v>
      </c>
      <c r="CO33" s="334">
        <f t="shared" si="13"/>
        <v>0</v>
      </c>
      <c r="CP33" s="334">
        <f t="shared" si="13"/>
        <v>0</v>
      </c>
      <c r="CQ33" s="334">
        <f t="shared" si="13"/>
        <v>0</v>
      </c>
      <c r="CR33" s="334">
        <f t="shared" si="13"/>
        <v>0</v>
      </c>
      <c r="CS33" s="334">
        <f t="shared" si="13"/>
        <v>0</v>
      </c>
      <c r="CT33" s="334">
        <f t="shared" si="13"/>
        <v>0</v>
      </c>
      <c r="CU33" s="334">
        <f t="shared" si="13"/>
        <v>0</v>
      </c>
      <c r="CV33" s="334">
        <f t="shared" si="13"/>
        <v>0</v>
      </c>
      <c r="CW33" s="334">
        <f t="shared" si="13"/>
        <v>0</v>
      </c>
      <c r="CX33" s="334">
        <f t="shared" si="13"/>
        <v>0</v>
      </c>
      <c r="CY33" s="334">
        <f t="shared" si="13"/>
        <v>0</v>
      </c>
      <c r="CZ33" s="334">
        <f t="shared" si="13"/>
        <v>0</v>
      </c>
    </row>
    <row r="34" ht="14.25" customHeight="1">
      <c r="C34" s="290" t="s">
        <v>353</v>
      </c>
      <c r="F34" s="337">
        <f t="shared" ref="F34:CZ34" si="14">(F30/$H$11)*$G$11</f>
        <v>0</v>
      </c>
      <c r="G34" s="334">
        <f t="shared" si="14"/>
        <v>0</v>
      </c>
      <c r="H34" s="334">
        <f t="shared" si="14"/>
        <v>0</v>
      </c>
      <c r="I34" s="334">
        <f t="shared" si="14"/>
        <v>0</v>
      </c>
      <c r="J34" s="334">
        <f t="shared" si="14"/>
        <v>0</v>
      </c>
      <c r="K34" s="334">
        <f t="shared" si="14"/>
        <v>0</v>
      </c>
      <c r="L34" s="334">
        <f t="shared" si="14"/>
        <v>0</v>
      </c>
      <c r="M34" s="334">
        <f t="shared" si="14"/>
        <v>0</v>
      </c>
      <c r="N34" s="334">
        <f t="shared" si="14"/>
        <v>0</v>
      </c>
      <c r="O34" s="334">
        <f t="shared" si="14"/>
        <v>0</v>
      </c>
      <c r="P34" s="334">
        <f t="shared" si="14"/>
        <v>0</v>
      </c>
      <c r="Q34" s="334">
        <f t="shared" si="14"/>
        <v>0</v>
      </c>
      <c r="R34" s="334">
        <f t="shared" si="14"/>
        <v>0</v>
      </c>
      <c r="S34" s="334">
        <f t="shared" si="14"/>
        <v>0</v>
      </c>
      <c r="T34" s="334">
        <f t="shared" si="14"/>
        <v>0</v>
      </c>
      <c r="U34" s="334">
        <f t="shared" si="14"/>
        <v>0</v>
      </c>
      <c r="V34" s="334">
        <f t="shared" si="14"/>
        <v>0</v>
      </c>
      <c r="W34" s="334">
        <f t="shared" si="14"/>
        <v>0</v>
      </c>
      <c r="X34" s="334">
        <f t="shared" si="14"/>
        <v>0</v>
      </c>
      <c r="Y34" s="334">
        <f t="shared" si="14"/>
        <v>0</v>
      </c>
      <c r="Z34" s="334">
        <f t="shared" si="14"/>
        <v>0</v>
      </c>
      <c r="AA34" s="334">
        <f t="shared" si="14"/>
        <v>0</v>
      </c>
      <c r="AB34" s="334">
        <f t="shared" si="14"/>
        <v>0</v>
      </c>
      <c r="AC34" s="334">
        <f t="shared" si="14"/>
        <v>0</v>
      </c>
      <c r="AD34" s="334">
        <f t="shared" si="14"/>
        <v>0</v>
      </c>
      <c r="AE34" s="334">
        <f t="shared" si="14"/>
        <v>0</v>
      </c>
      <c r="AF34" s="334">
        <f t="shared" si="14"/>
        <v>0</v>
      </c>
      <c r="AG34" s="334">
        <f t="shared" si="14"/>
        <v>0</v>
      </c>
      <c r="AH34" s="334">
        <f t="shared" si="14"/>
        <v>0</v>
      </c>
      <c r="AI34" s="334">
        <f t="shared" si="14"/>
        <v>0</v>
      </c>
      <c r="AJ34" s="334">
        <f t="shared" si="14"/>
        <v>0</v>
      </c>
      <c r="AK34" s="334">
        <f t="shared" si="14"/>
        <v>0</v>
      </c>
      <c r="AL34" s="334">
        <f t="shared" si="14"/>
        <v>0</v>
      </c>
      <c r="AM34" s="334">
        <f t="shared" si="14"/>
        <v>0</v>
      </c>
      <c r="AN34" s="334">
        <f t="shared" si="14"/>
        <v>0</v>
      </c>
      <c r="AO34" s="334">
        <f t="shared" si="14"/>
        <v>0</v>
      </c>
      <c r="AP34" s="334">
        <f t="shared" si="14"/>
        <v>0</v>
      </c>
      <c r="AQ34" s="334">
        <f t="shared" si="14"/>
        <v>0</v>
      </c>
      <c r="AR34" s="334">
        <f t="shared" si="14"/>
        <v>0</v>
      </c>
      <c r="AS34" s="334">
        <f t="shared" si="14"/>
        <v>0</v>
      </c>
      <c r="AT34" s="334">
        <f t="shared" si="14"/>
        <v>0</v>
      </c>
      <c r="AU34" s="334">
        <f t="shared" si="14"/>
        <v>0</v>
      </c>
      <c r="AV34" s="334">
        <f t="shared" si="14"/>
        <v>0</v>
      </c>
      <c r="AW34" s="334">
        <f t="shared" si="14"/>
        <v>0</v>
      </c>
      <c r="AX34" s="334">
        <f t="shared" si="14"/>
        <v>0</v>
      </c>
      <c r="AY34" s="334">
        <f t="shared" si="14"/>
        <v>0</v>
      </c>
      <c r="AZ34" s="334">
        <f t="shared" si="14"/>
        <v>0</v>
      </c>
      <c r="BA34" s="334">
        <f t="shared" si="14"/>
        <v>0</v>
      </c>
      <c r="BB34" s="334">
        <f t="shared" si="14"/>
        <v>0</v>
      </c>
      <c r="BC34" s="334">
        <f t="shared" si="14"/>
        <v>0</v>
      </c>
      <c r="BD34" s="334">
        <f t="shared" si="14"/>
        <v>0</v>
      </c>
      <c r="BE34" s="334">
        <f t="shared" si="14"/>
        <v>0</v>
      </c>
      <c r="BF34" s="334">
        <f t="shared" si="14"/>
        <v>0</v>
      </c>
      <c r="BG34" s="334">
        <f t="shared" si="14"/>
        <v>0</v>
      </c>
      <c r="BH34" s="334">
        <f t="shared" si="14"/>
        <v>0</v>
      </c>
      <c r="BI34" s="334">
        <f t="shared" si="14"/>
        <v>0</v>
      </c>
      <c r="BJ34" s="334">
        <f t="shared" si="14"/>
        <v>0</v>
      </c>
      <c r="BK34" s="334">
        <f t="shared" si="14"/>
        <v>0</v>
      </c>
      <c r="BL34" s="334">
        <f t="shared" si="14"/>
        <v>0</v>
      </c>
      <c r="BM34" s="334">
        <f t="shared" si="14"/>
        <v>0</v>
      </c>
      <c r="BN34" s="334">
        <f t="shared" si="14"/>
        <v>0</v>
      </c>
      <c r="BO34" s="334">
        <f t="shared" si="14"/>
        <v>0</v>
      </c>
      <c r="BP34" s="334">
        <f t="shared" si="14"/>
        <v>0</v>
      </c>
      <c r="BQ34" s="334">
        <f t="shared" si="14"/>
        <v>0</v>
      </c>
      <c r="BR34" s="334">
        <f t="shared" si="14"/>
        <v>0</v>
      </c>
      <c r="BS34" s="334">
        <f t="shared" si="14"/>
        <v>0</v>
      </c>
      <c r="BT34" s="334">
        <f t="shared" si="14"/>
        <v>0</v>
      </c>
      <c r="BU34" s="334">
        <f t="shared" si="14"/>
        <v>0</v>
      </c>
      <c r="BV34" s="334">
        <f t="shared" si="14"/>
        <v>0</v>
      </c>
      <c r="BW34" s="334">
        <f t="shared" si="14"/>
        <v>0</v>
      </c>
      <c r="BX34" s="334">
        <f t="shared" si="14"/>
        <v>0</v>
      </c>
      <c r="BY34" s="334">
        <f t="shared" si="14"/>
        <v>0</v>
      </c>
      <c r="BZ34" s="334">
        <f t="shared" si="14"/>
        <v>0</v>
      </c>
      <c r="CA34" s="334">
        <f t="shared" si="14"/>
        <v>0</v>
      </c>
      <c r="CB34" s="334">
        <f t="shared" si="14"/>
        <v>0</v>
      </c>
      <c r="CC34" s="334">
        <f t="shared" si="14"/>
        <v>0</v>
      </c>
      <c r="CD34" s="334">
        <f t="shared" si="14"/>
        <v>0</v>
      </c>
      <c r="CE34" s="334">
        <f t="shared" si="14"/>
        <v>0</v>
      </c>
      <c r="CF34" s="334">
        <f t="shared" si="14"/>
        <v>0</v>
      </c>
      <c r="CG34" s="334">
        <f t="shared" si="14"/>
        <v>0</v>
      </c>
      <c r="CH34" s="334">
        <f t="shared" si="14"/>
        <v>0</v>
      </c>
      <c r="CI34" s="334">
        <f t="shared" si="14"/>
        <v>0</v>
      </c>
      <c r="CJ34" s="334">
        <f t="shared" si="14"/>
        <v>0</v>
      </c>
      <c r="CK34" s="334">
        <f t="shared" si="14"/>
        <v>0</v>
      </c>
      <c r="CL34" s="334">
        <f t="shared" si="14"/>
        <v>0</v>
      </c>
      <c r="CM34" s="334">
        <f t="shared" si="14"/>
        <v>0</v>
      </c>
      <c r="CN34" s="334">
        <f t="shared" si="14"/>
        <v>0</v>
      </c>
      <c r="CO34" s="334">
        <f t="shared" si="14"/>
        <v>0</v>
      </c>
      <c r="CP34" s="334">
        <f t="shared" si="14"/>
        <v>0</v>
      </c>
      <c r="CQ34" s="334">
        <f t="shared" si="14"/>
        <v>0</v>
      </c>
      <c r="CR34" s="334">
        <f t="shared" si="14"/>
        <v>0</v>
      </c>
      <c r="CS34" s="334">
        <f t="shared" si="14"/>
        <v>0</v>
      </c>
      <c r="CT34" s="334">
        <f t="shared" si="14"/>
        <v>0</v>
      </c>
      <c r="CU34" s="334">
        <f t="shared" si="14"/>
        <v>0</v>
      </c>
      <c r="CV34" s="334">
        <f t="shared" si="14"/>
        <v>0</v>
      </c>
      <c r="CW34" s="334">
        <f t="shared" si="14"/>
        <v>0</v>
      </c>
      <c r="CX34" s="334">
        <f t="shared" si="14"/>
        <v>0</v>
      </c>
      <c r="CY34" s="334">
        <f t="shared" si="14"/>
        <v>0</v>
      </c>
      <c r="CZ34" s="334">
        <f t="shared" si="14"/>
        <v>0</v>
      </c>
    </row>
    <row r="35" ht="14.25" customHeight="1">
      <c r="C35" s="338" t="s">
        <v>354</v>
      </c>
      <c r="D35" s="339"/>
      <c r="E35" s="339"/>
      <c r="F35" s="340">
        <f t="shared" ref="F35:CZ35" si="15">SUM(F33:F34)</f>
        <v>-1478304.91</v>
      </c>
      <c r="G35" s="341">
        <f t="shared" si="15"/>
        <v>0</v>
      </c>
      <c r="H35" s="341">
        <f t="shared" si="15"/>
        <v>0</v>
      </c>
      <c r="I35" s="341">
        <f t="shared" si="15"/>
        <v>0</v>
      </c>
      <c r="J35" s="341">
        <f t="shared" si="15"/>
        <v>-56855.67557</v>
      </c>
      <c r="K35" s="341">
        <f t="shared" si="15"/>
        <v>-60861.78244</v>
      </c>
      <c r="L35" s="341">
        <f t="shared" si="15"/>
        <v>-60714.05326</v>
      </c>
      <c r="M35" s="341">
        <f t="shared" si="15"/>
        <v>-61700.05722</v>
      </c>
      <c r="N35" s="341">
        <f t="shared" si="15"/>
        <v>-62918.98077</v>
      </c>
      <c r="O35" s="341">
        <f t="shared" si="15"/>
        <v>-57418.42567</v>
      </c>
      <c r="P35" s="341">
        <f t="shared" si="15"/>
        <v>-55356.55078</v>
      </c>
      <c r="Q35" s="341">
        <f t="shared" si="15"/>
        <v>-47899.09319</v>
      </c>
      <c r="R35" s="341">
        <f t="shared" si="15"/>
        <v>0</v>
      </c>
      <c r="S35" s="341">
        <f t="shared" si="15"/>
        <v>0</v>
      </c>
      <c r="T35" s="341">
        <f t="shared" si="15"/>
        <v>0</v>
      </c>
      <c r="U35" s="341">
        <f t="shared" si="15"/>
        <v>0</v>
      </c>
      <c r="V35" s="341">
        <f t="shared" si="15"/>
        <v>0</v>
      </c>
      <c r="W35" s="341">
        <f t="shared" si="15"/>
        <v>0</v>
      </c>
      <c r="X35" s="341">
        <f t="shared" si="15"/>
        <v>0</v>
      </c>
      <c r="Y35" s="341">
        <f t="shared" si="15"/>
        <v>0</v>
      </c>
      <c r="Z35" s="341">
        <f t="shared" si="15"/>
        <v>0</v>
      </c>
      <c r="AA35" s="341">
        <f t="shared" si="15"/>
        <v>0</v>
      </c>
      <c r="AB35" s="341">
        <f t="shared" si="15"/>
        <v>0</v>
      </c>
      <c r="AC35" s="341">
        <f t="shared" si="15"/>
        <v>0</v>
      </c>
      <c r="AD35" s="341">
        <f t="shared" si="15"/>
        <v>0</v>
      </c>
      <c r="AE35" s="341">
        <f t="shared" si="15"/>
        <v>0</v>
      </c>
      <c r="AF35" s="341">
        <f t="shared" si="15"/>
        <v>0</v>
      </c>
      <c r="AG35" s="341">
        <f t="shared" si="15"/>
        <v>0</v>
      </c>
      <c r="AH35" s="341">
        <f t="shared" si="15"/>
        <v>0</v>
      </c>
      <c r="AI35" s="341">
        <f t="shared" si="15"/>
        <v>0</v>
      </c>
      <c r="AJ35" s="341">
        <f t="shared" si="15"/>
        <v>0</v>
      </c>
      <c r="AK35" s="341">
        <f t="shared" si="15"/>
        <v>-7462.993402</v>
      </c>
      <c r="AL35" s="341">
        <f t="shared" si="15"/>
        <v>-9754.019366</v>
      </c>
      <c r="AM35" s="341">
        <f t="shared" si="15"/>
        <v>-789.6739474</v>
      </c>
      <c r="AN35" s="341">
        <f t="shared" si="15"/>
        <v>0</v>
      </c>
      <c r="AO35" s="341">
        <f t="shared" si="15"/>
        <v>0</v>
      </c>
      <c r="AP35" s="341">
        <f t="shared" si="15"/>
        <v>0</v>
      </c>
      <c r="AQ35" s="341">
        <f t="shared" si="15"/>
        <v>0</v>
      </c>
      <c r="AR35" s="341">
        <f t="shared" si="15"/>
        <v>0</v>
      </c>
      <c r="AS35" s="341">
        <f t="shared" si="15"/>
        <v>0</v>
      </c>
      <c r="AT35" s="341">
        <f t="shared" si="15"/>
        <v>0</v>
      </c>
      <c r="AU35" s="341">
        <f t="shared" si="15"/>
        <v>-4677.761836</v>
      </c>
      <c r="AV35" s="341">
        <f t="shared" si="15"/>
        <v>-4640.765568</v>
      </c>
      <c r="AW35" s="341">
        <f t="shared" si="15"/>
        <v>-6724.242597</v>
      </c>
      <c r="AX35" s="341">
        <f t="shared" si="15"/>
        <v>-9142.602041</v>
      </c>
      <c r="AY35" s="341">
        <f t="shared" si="15"/>
        <v>0</v>
      </c>
      <c r="AZ35" s="341">
        <f t="shared" si="15"/>
        <v>0</v>
      </c>
      <c r="BA35" s="341">
        <f t="shared" si="15"/>
        <v>0</v>
      </c>
      <c r="BB35" s="341">
        <f t="shared" si="15"/>
        <v>0</v>
      </c>
      <c r="BC35" s="341">
        <f t="shared" si="15"/>
        <v>0</v>
      </c>
      <c r="BD35" s="341">
        <f t="shared" si="15"/>
        <v>0</v>
      </c>
      <c r="BE35" s="341">
        <f t="shared" si="15"/>
        <v>0</v>
      </c>
      <c r="BF35" s="341">
        <f t="shared" si="15"/>
        <v>0</v>
      </c>
      <c r="BG35" s="341">
        <f t="shared" si="15"/>
        <v>0</v>
      </c>
      <c r="BH35" s="341">
        <f t="shared" si="15"/>
        <v>0</v>
      </c>
      <c r="BI35" s="341">
        <f t="shared" si="15"/>
        <v>0</v>
      </c>
      <c r="BJ35" s="341">
        <f t="shared" si="15"/>
        <v>0</v>
      </c>
      <c r="BK35" s="341">
        <f t="shared" si="15"/>
        <v>0</v>
      </c>
      <c r="BL35" s="341">
        <f t="shared" si="15"/>
        <v>0</v>
      </c>
      <c r="BM35" s="341">
        <f t="shared" si="15"/>
        <v>0</v>
      </c>
      <c r="BN35" s="341">
        <f t="shared" si="15"/>
        <v>0</v>
      </c>
      <c r="BO35" s="341">
        <f t="shared" si="15"/>
        <v>0</v>
      </c>
      <c r="BP35" s="341">
        <f t="shared" si="15"/>
        <v>0</v>
      </c>
      <c r="BQ35" s="341">
        <f t="shared" si="15"/>
        <v>0</v>
      </c>
      <c r="BR35" s="341">
        <f t="shared" si="15"/>
        <v>0</v>
      </c>
      <c r="BS35" s="341">
        <f t="shared" si="15"/>
        <v>0</v>
      </c>
      <c r="BT35" s="341">
        <f t="shared" si="15"/>
        <v>0</v>
      </c>
      <c r="BU35" s="341">
        <f t="shared" si="15"/>
        <v>0</v>
      </c>
      <c r="BV35" s="341">
        <f t="shared" si="15"/>
        <v>0</v>
      </c>
      <c r="BW35" s="341">
        <f t="shared" si="15"/>
        <v>0</v>
      </c>
      <c r="BX35" s="341">
        <f t="shared" si="15"/>
        <v>0</v>
      </c>
      <c r="BY35" s="341">
        <f t="shared" si="15"/>
        <v>0</v>
      </c>
      <c r="BZ35" s="341">
        <f t="shared" si="15"/>
        <v>0</v>
      </c>
      <c r="CA35" s="341">
        <f t="shared" si="15"/>
        <v>0</v>
      </c>
      <c r="CB35" s="341">
        <f t="shared" si="15"/>
        <v>0</v>
      </c>
      <c r="CC35" s="341">
        <f t="shared" si="15"/>
        <v>0</v>
      </c>
      <c r="CD35" s="341">
        <f t="shared" si="15"/>
        <v>0</v>
      </c>
      <c r="CE35" s="341">
        <f t="shared" si="15"/>
        <v>0</v>
      </c>
      <c r="CF35" s="341">
        <f t="shared" si="15"/>
        <v>0</v>
      </c>
      <c r="CG35" s="341">
        <f t="shared" si="15"/>
        <v>0</v>
      </c>
      <c r="CH35" s="341">
        <f t="shared" si="15"/>
        <v>0</v>
      </c>
      <c r="CI35" s="341">
        <f t="shared" si="15"/>
        <v>0</v>
      </c>
      <c r="CJ35" s="341">
        <f t="shared" si="15"/>
        <v>0</v>
      </c>
      <c r="CK35" s="341">
        <f t="shared" si="15"/>
        <v>0</v>
      </c>
      <c r="CL35" s="341">
        <f t="shared" si="15"/>
        <v>0</v>
      </c>
      <c r="CM35" s="341">
        <f t="shared" si="15"/>
        <v>0</v>
      </c>
      <c r="CN35" s="341">
        <f t="shared" si="15"/>
        <v>0</v>
      </c>
      <c r="CO35" s="341">
        <f t="shared" si="15"/>
        <v>0</v>
      </c>
      <c r="CP35" s="341">
        <f t="shared" si="15"/>
        <v>0</v>
      </c>
      <c r="CQ35" s="341">
        <f t="shared" si="15"/>
        <v>0</v>
      </c>
      <c r="CR35" s="341">
        <f t="shared" si="15"/>
        <v>0</v>
      </c>
      <c r="CS35" s="341">
        <f t="shared" si="15"/>
        <v>0</v>
      </c>
      <c r="CT35" s="341">
        <f t="shared" si="15"/>
        <v>0</v>
      </c>
      <c r="CU35" s="341">
        <f t="shared" si="15"/>
        <v>0</v>
      </c>
      <c r="CV35" s="341">
        <f t="shared" si="15"/>
        <v>0</v>
      </c>
      <c r="CW35" s="341">
        <f t="shared" si="15"/>
        <v>0</v>
      </c>
      <c r="CX35" s="341">
        <f t="shared" si="15"/>
        <v>0</v>
      </c>
      <c r="CY35" s="341">
        <f t="shared" si="15"/>
        <v>0</v>
      </c>
      <c r="CZ35" s="341">
        <f t="shared" si="15"/>
        <v>0</v>
      </c>
    </row>
    <row r="36" ht="14.25" customHeight="1">
      <c r="C36" s="285" t="s">
        <v>355</v>
      </c>
      <c r="D36" s="286"/>
      <c r="E36" s="286"/>
      <c r="F36" s="342">
        <f t="shared" ref="F36:CZ36" si="16">F30+F34</f>
        <v>0</v>
      </c>
      <c r="G36" s="343">
        <f t="shared" si="16"/>
        <v>126557.5643</v>
      </c>
      <c r="H36" s="343">
        <f t="shared" si="16"/>
        <v>111906.5987</v>
      </c>
      <c r="I36" s="343">
        <f t="shared" si="16"/>
        <v>103035.4007</v>
      </c>
      <c r="J36" s="343">
        <f t="shared" si="16"/>
        <v>0</v>
      </c>
      <c r="K36" s="343">
        <f t="shared" si="16"/>
        <v>0</v>
      </c>
      <c r="L36" s="343">
        <f t="shared" si="16"/>
        <v>0</v>
      </c>
      <c r="M36" s="343">
        <f t="shared" si="16"/>
        <v>0</v>
      </c>
      <c r="N36" s="343">
        <f t="shared" si="16"/>
        <v>0</v>
      </c>
      <c r="O36" s="343">
        <f t="shared" si="16"/>
        <v>0</v>
      </c>
      <c r="P36" s="343">
        <f t="shared" si="16"/>
        <v>0</v>
      </c>
      <c r="Q36" s="343">
        <f t="shared" si="16"/>
        <v>0</v>
      </c>
      <c r="R36" s="343">
        <f t="shared" si="16"/>
        <v>262457.5573</v>
      </c>
      <c r="S36" s="343">
        <f t="shared" si="16"/>
        <v>309944.4892</v>
      </c>
      <c r="T36" s="343">
        <f t="shared" si="16"/>
        <v>284896.1246</v>
      </c>
      <c r="U36" s="343">
        <f t="shared" si="16"/>
        <v>264609.1067</v>
      </c>
      <c r="V36" s="343">
        <f t="shared" si="16"/>
        <v>176409.7457</v>
      </c>
      <c r="W36" s="343">
        <f t="shared" si="16"/>
        <v>110239.0532</v>
      </c>
      <c r="X36" s="343">
        <f t="shared" si="16"/>
        <v>110996.9695</v>
      </c>
      <c r="Y36" s="343">
        <f t="shared" si="16"/>
        <v>92929.90989</v>
      </c>
      <c r="Z36" s="343">
        <f t="shared" si="16"/>
        <v>71858.51388</v>
      </c>
      <c r="AA36" s="343">
        <f t="shared" si="16"/>
        <v>156015.6448</v>
      </c>
      <c r="AB36" s="343">
        <f t="shared" si="16"/>
        <v>188274.2886</v>
      </c>
      <c r="AC36" s="343">
        <f t="shared" si="16"/>
        <v>308635.2371</v>
      </c>
      <c r="AD36" s="343">
        <f t="shared" si="16"/>
        <v>289564.1926</v>
      </c>
      <c r="AE36" s="343">
        <f t="shared" si="16"/>
        <v>339920.7362</v>
      </c>
      <c r="AF36" s="343">
        <f t="shared" si="16"/>
        <v>312875.4252</v>
      </c>
      <c r="AG36" s="343">
        <f t="shared" si="16"/>
        <v>290016.1247</v>
      </c>
      <c r="AH36" s="343">
        <f t="shared" si="16"/>
        <v>195354.3981</v>
      </c>
      <c r="AI36" s="343">
        <f t="shared" si="16"/>
        <v>124323.8807</v>
      </c>
      <c r="AJ36" s="343">
        <f t="shared" si="16"/>
        <v>17260356.07</v>
      </c>
      <c r="AK36" s="343">
        <f t="shared" si="16"/>
        <v>0</v>
      </c>
      <c r="AL36" s="343">
        <f t="shared" si="16"/>
        <v>0</v>
      </c>
      <c r="AM36" s="343">
        <f t="shared" si="16"/>
        <v>0</v>
      </c>
      <c r="AN36" s="343">
        <f t="shared" si="16"/>
        <v>26217.77379</v>
      </c>
      <c r="AO36" s="343">
        <f t="shared" si="16"/>
        <v>140072.0722</v>
      </c>
      <c r="AP36" s="343">
        <f t="shared" si="16"/>
        <v>0</v>
      </c>
      <c r="AQ36" s="343">
        <f t="shared" si="16"/>
        <v>0</v>
      </c>
      <c r="AR36" s="343">
        <f t="shared" si="16"/>
        <v>0</v>
      </c>
      <c r="AS36" s="343">
        <f t="shared" si="16"/>
        <v>0</v>
      </c>
      <c r="AT36" s="343">
        <f t="shared" si="16"/>
        <v>0</v>
      </c>
      <c r="AU36" s="343">
        <f t="shared" si="16"/>
        <v>0</v>
      </c>
      <c r="AV36" s="343">
        <f t="shared" si="16"/>
        <v>0</v>
      </c>
      <c r="AW36" s="343">
        <f t="shared" si="16"/>
        <v>0</v>
      </c>
      <c r="AX36" s="343">
        <f t="shared" si="16"/>
        <v>0</v>
      </c>
      <c r="AY36" s="343">
        <f t="shared" si="16"/>
        <v>3502.658142</v>
      </c>
      <c r="AZ36" s="343">
        <f t="shared" si="16"/>
        <v>39645.99829</v>
      </c>
      <c r="BA36" s="343">
        <f t="shared" si="16"/>
        <v>175521.2025</v>
      </c>
      <c r="BB36" s="343">
        <f t="shared" si="16"/>
        <v>15490.50816</v>
      </c>
      <c r="BC36" s="343">
        <f t="shared" si="16"/>
        <v>0</v>
      </c>
      <c r="BD36" s="343">
        <f t="shared" si="16"/>
        <v>0</v>
      </c>
      <c r="BE36" s="343">
        <f t="shared" si="16"/>
        <v>0</v>
      </c>
      <c r="BF36" s="343">
        <f t="shared" si="16"/>
        <v>0</v>
      </c>
      <c r="BG36" s="343">
        <f t="shared" si="16"/>
        <v>0</v>
      </c>
      <c r="BH36" s="343">
        <f t="shared" si="16"/>
        <v>0</v>
      </c>
      <c r="BI36" s="343">
        <f t="shared" si="16"/>
        <v>0</v>
      </c>
      <c r="BJ36" s="343">
        <f t="shared" si="16"/>
        <v>0</v>
      </c>
      <c r="BK36" s="343">
        <f t="shared" si="16"/>
        <v>0</v>
      </c>
      <c r="BL36" s="343">
        <f t="shared" si="16"/>
        <v>0</v>
      </c>
      <c r="BM36" s="343">
        <f t="shared" si="16"/>
        <v>0</v>
      </c>
      <c r="BN36" s="343">
        <f t="shared" si="16"/>
        <v>0</v>
      </c>
      <c r="BO36" s="343">
        <f t="shared" si="16"/>
        <v>0</v>
      </c>
      <c r="BP36" s="343">
        <f t="shared" si="16"/>
        <v>0</v>
      </c>
      <c r="BQ36" s="343">
        <f t="shared" si="16"/>
        <v>0</v>
      </c>
      <c r="BR36" s="343">
        <f t="shared" si="16"/>
        <v>0</v>
      </c>
      <c r="BS36" s="343">
        <f t="shared" si="16"/>
        <v>0</v>
      </c>
      <c r="BT36" s="343">
        <f t="shared" si="16"/>
        <v>0</v>
      </c>
      <c r="BU36" s="343">
        <f t="shared" si="16"/>
        <v>0</v>
      </c>
      <c r="BV36" s="343">
        <f t="shared" si="16"/>
        <v>0</v>
      </c>
      <c r="BW36" s="343">
        <f t="shared" si="16"/>
        <v>0</v>
      </c>
      <c r="BX36" s="343">
        <f t="shared" si="16"/>
        <v>0</v>
      </c>
      <c r="BY36" s="343">
        <f t="shared" si="16"/>
        <v>0</v>
      </c>
      <c r="BZ36" s="343">
        <f t="shared" si="16"/>
        <v>0</v>
      </c>
      <c r="CA36" s="343">
        <f t="shared" si="16"/>
        <v>0</v>
      </c>
      <c r="CB36" s="343">
        <f t="shared" si="16"/>
        <v>0</v>
      </c>
      <c r="CC36" s="343">
        <f t="shared" si="16"/>
        <v>0</v>
      </c>
      <c r="CD36" s="343">
        <f t="shared" si="16"/>
        <v>0</v>
      </c>
      <c r="CE36" s="343">
        <f t="shared" si="16"/>
        <v>0</v>
      </c>
      <c r="CF36" s="343">
        <f t="shared" si="16"/>
        <v>0</v>
      </c>
      <c r="CG36" s="343">
        <f t="shared" si="16"/>
        <v>0</v>
      </c>
      <c r="CH36" s="343">
        <f t="shared" si="16"/>
        <v>0</v>
      </c>
      <c r="CI36" s="343">
        <f t="shared" si="16"/>
        <v>0</v>
      </c>
      <c r="CJ36" s="343">
        <f t="shared" si="16"/>
        <v>0</v>
      </c>
      <c r="CK36" s="343">
        <f t="shared" si="16"/>
        <v>0</v>
      </c>
      <c r="CL36" s="343">
        <f t="shared" si="16"/>
        <v>0</v>
      </c>
      <c r="CM36" s="343">
        <f t="shared" si="16"/>
        <v>0</v>
      </c>
      <c r="CN36" s="343">
        <f t="shared" si="16"/>
        <v>0</v>
      </c>
      <c r="CO36" s="343">
        <f t="shared" si="16"/>
        <v>0</v>
      </c>
      <c r="CP36" s="343">
        <f t="shared" si="16"/>
        <v>0</v>
      </c>
      <c r="CQ36" s="343">
        <f t="shared" si="16"/>
        <v>0</v>
      </c>
      <c r="CR36" s="343">
        <f t="shared" si="16"/>
        <v>0</v>
      </c>
      <c r="CS36" s="343">
        <f t="shared" si="16"/>
        <v>0</v>
      </c>
      <c r="CT36" s="343">
        <f t="shared" si="16"/>
        <v>0</v>
      </c>
      <c r="CU36" s="343">
        <f t="shared" si="16"/>
        <v>0</v>
      </c>
      <c r="CV36" s="343">
        <f t="shared" si="16"/>
        <v>0</v>
      </c>
      <c r="CW36" s="343">
        <f t="shared" si="16"/>
        <v>0</v>
      </c>
      <c r="CX36" s="343">
        <f t="shared" si="16"/>
        <v>0</v>
      </c>
      <c r="CY36" s="343">
        <f t="shared" si="16"/>
        <v>0</v>
      </c>
      <c r="CZ36" s="343">
        <f t="shared" si="16"/>
        <v>0</v>
      </c>
    </row>
    <row r="37" ht="14.25" customHeight="1">
      <c r="C37" s="326" t="s">
        <v>356</v>
      </c>
      <c r="D37" s="286"/>
      <c r="E37" s="286"/>
      <c r="F37" s="344">
        <f t="shared" ref="F37:CZ37" si="17">MAX(F24-F36,0)</f>
        <v>0</v>
      </c>
      <c r="G37" s="345">
        <f t="shared" si="17"/>
        <v>0</v>
      </c>
      <c r="H37" s="345">
        <f t="shared" si="17"/>
        <v>0</v>
      </c>
      <c r="I37" s="345">
        <f t="shared" si="17"/>
        <v>0</v>
      </c>
      <c r="J37" s="345">
        <f t="shared" si="17"/>
        <v>0</v>
      </c>
      <c r="K37" s="345">
        <f t="shared" si="17"/>
        <v>0</v>
      </c>
      <c r="L37" s="345">
        <f t="shared" si="17"/>
        <v>0</v>
      </c>
      <c r="M37" s="345">
        <f t="shared" si="17"/>
        <v>0</v>
      </c>
      <c r="N37" s="345">
        <f t="shared" si="17"/>
        <v>0</v>
      </c>
      <c r="O37" s="345">
        <f t="shared" si="17"/>
        <v>0</v>
      </c>
      <c r="P37" s="345">
        <f t="shared" si="17"/>
        <v>0</v>
      </c>
      <c r="Q37" s="345">
        <f t="shared" si="17"/>
        <v>0</v>
      </c>
      <c r="R37" s="345">
        <f t="shared" si="17"/>
        <v>0</v>
      </c>
      <c r="S37" s="345">
        <f t="shared" si="17"/>
        <v>0</v>
      </c>
      <c r="T37" s="345">
        <f t="shared" si="17"/>
        <v>0</v>
      </c>
      <c r="U37" s="345">
        <f t="shared" si="17"/>
        <v>0</v>
      </c>
      <c r="V37" s="345">
        <f t="shared" si="17"/>
        <v>0</v>
      </c>
      <c r="W37" s="345">
        <f t="shared" si="17"/>
        <v>0</v>
      </c>
      <c r="X37" s="345">
        <f t="shared" si="17"/>
        <v>0</v>
      </c>
      <c r="Y37" s="345">
        <f t="shared" si="17"/>
        <v>0</v>
      </c>
      <c r="Z37" s="345">
        <f t="shared" si="17"/>
        <v>0</v>
      </c>
      <c r="AA37" s="345">
        <f t="shared" si="17"/>
        <v>0</v>
      </c>
      <c r="AB37" s="345">
        <f t="shared" si="17"/>
        <v>0</v>
      </c>
      <c r="AC37" s="345">
        <f t="shared" si="17"/>
        <v>0</v>
      </c>
      <c r="AD37" s="345">
        <f t="shared" si="17"/>
        <v>0</v>
      </c>
      <c r="AE37" s="345">
        <f t="shared" si="17"/>
        <v>0</v>
      </c>
      <c r="AF37" s="345">
        <f t="shared" si="17"/>
        <v>0</v>
      </c>
      <c r="AG37" s="345">
        <f t="shared" si="17"/>
        <v>0</v>
      </c>
      <c r="AH37" s="345">
        <f t="shared" si="17"/>
        <v>0</v>
      </c>
      <c r="AI37" s="345">
        <f t="shared" si="17"/>
        <v>0</v>
      </c>
      <c r="AJ37" s="345">
        <f t="shared" si="17"/>
        <v>10405702.78</v>
      </c>
      <c r="AK37" s="345">
        <f t="shared" si="17"/>
        <v>0</v>
      </c>
      <c r="AL37" s="345">
        <f t="shared" si="17"/>
        <v>0</v>
      </c>
      <c r="AM37" s="345">
        <f t="shared" si="17"/>
        <v>0</v>
      </c>
      <c r="AN37" s="345">
        <f t="shared" si="17"/>
        <v>0</v>
      </c>
      <c r="AO37" s="345">
        <f t="shared" si="17"/>
        <v>14548.22006</v>
      </c>
      <c r="AP37" s="345">
        <f t="shared" si="17"/>
        <v>129212.5356</v>
      </c>
      <c r="AQ37" s="345">
        <f t="shared" si="17"/>
        <v>182200.0193</v>
      </c>
      <c r="AR37" s="345">
        <f t="shared" si="17"/>
        <v>153353.8604</v>
      </c>
      <c r="AS37" s="345">
        <f t="shared" si="17"/>
        <v>128960.6404</v>
      </c>
      <c r="AT37" s="345">
        <f t="shared" si="17"/>
        <v>28580.97293</v>
      </c>
      <c r="AU37" s="345">
        <f t="shared" si="17"/>
        <v>0</v>
      </c>
      <c r="AV37" s="345">
        <f t="shared" si="17"/>
        <v>0</v>
      </c>
      <c r="AW37" s="345">
        <f t="shared" si="17"/>
        <v>0</v>
      </c>
      <c r="AX37" s="345">
        <f t="shared" si="17"/>
        <v>0</v>
      </c>
      <c r="AY37" s="345">
        <f t="shared" si="17"/>
        <v>0</v>
      </c>
      <c r="AZ37" s="345">
        <f t="shared" si="17"/>
        <v>0</v>
      </c>
      <c r="BA37" s="345">
        <f t="shared" si="17"/>
        <v>0</v>
      </c>
      <c r="BB37" s="345">
        <f t="shared" si="17"/>
        <v>155690.5465</v>
      </c>
      <c r="BC37" s="345">
        <f t="shared" si="17"/>
        <v>192061.3446</v>
      </c>
      <c r="BD37" s="345">
        <f t="shared" si="17"/>
        <v>160173.0705</v>
      </c>
      <c r="BE37" s="345">
        <f t="shared" si="17"/>
        <v>133183.6576</v>
      </c>
      <c r="BF37" s="345">
        <f t="shared" si="17"/>
        <v>15512362.32</v>
      </c>
      <c r="BG37" s="345">
        <f t="shared" si="17"/>
        <v>0</v>
      </c>
      <c r="BH37" s="345">
        <f t="shared" si="17"/>
        <v>0</v>
      </c>
      <c r="BI37" s="345">
        <f t="shared" si="17"/>
        <v>0</v>
      </c>
      <c r="BJ37" s="345">
        <f t="shared" si="17"/>
        <v>0</v>
      </c>
      <c r="BK37" s="345">
        <f t="shared" si="17"/>
        <v>0</v>
      </c>
      <c r="BL37" s="345">
        <f t="shared" si="17"/>
        <v>0</v>
      </c>
      <c r="BM37" s="345">
        <f t="shared" si="17"/>
        <v>0</v>
      </c>
      <c r="BN37" s="345">
        <f t="shared" si="17"/>
        <v>0</v>
      </c>
      <c r="BO37" s="345">
        <f t="shared" si="17"/>
        <v>0</v>
      </c>
      <c r="BP37" s="345">
        <f t="shared" si="17"/>
        <v>0</v>
      </c>
      <c r="BQ37" s="345">
        <f t="shared" si="17"/>
        <v>0</v>
      </c>
      <c r="BR37" s="345">
        <f t="shared" si="17"/>
        <v>0</v>
      </c>
      <c r="BS37" s="345">
        <f t="shared" si="17"/>
        <v>0</v>
      </c>
      <c r="BT37" s="345">
        <f t="shared" si="17"/>
        <v>0</v>
      </c>
      <c r="BU37" s="345">
        <f t="shared" si="17"/>
        <v>0</v>
      </c>
      <c r="BV37" s="345">
        <f t="shared" si="17"/>
        <v>0</v>
      </c>
      <c r="BW37" s="345">
        <f t="shared" si="17"/>
        <v>0</v>
      </c>
      <c r="BX37" s="345">
        <f t="shared" si="17"/>
        <v>0</v>
      </c>
      <c r="BY37" s="345">
        <f t="shared" si="17"/>
        <v>0</v>
      </c>
      <c r="BZ37" s="345">
        <f t="shared" si="17"/>
        <v>0</v>
      </c>
      <c r="CA37" s="345">
        <f t="shared" si="17"/>
        <v>0</v>
      </c>
      <c r="CB37" s="345">
        <f t="shared" si="17"/>
        <v>0</v>
      </c>
      <c r="CC37" s="345">
        <f t="shared" si="17"/>
        <v>0</v>
      </c>
      <c r="CD37" s="345">
        <f t="shared" si="17"/>
        <v>0</v>
      </c>
      <c r="CE37" s="345">
        <f t="shared" si="17"/>
        <v>0</v>
      </c>
      <c r="CF37" s="345">
        <f t="shared" si="17"/>
        <v>0</v>
      </c>
      <c r="CG37" s="345">
        <f t="shared" si="17"/>
        <v>0</v>
      </c>
      <c r="CH37" s="345">
        <f t="shared" si="17"/>
        <v>0</v>
      </c>
      <c r="CI37" s="345">
        <f t="shared" si="17"/>
        <v>0</v>
      </c>
      <c r="CJ37" s="345">
        <f t="shared" si="17"/>
        <v>0</v>
      </c>
      <c r="CK37" s="345">
        <f t="shared" si="17"/>
        <v>0</v>
      </c>
      <c r="CL37" s="345">
        <f t="shared" si="17"/>
        <v>0</v>
      </c>
      <c r="CM37" s="345">
        <f t="shared" si="17"/>
        <v>0</v>
      </c>
      <c r="CN37" s="345">
        <f t="shared" si="17"/>
        <v>0</v>
      </c>
      <c r="CO37" s="345">
        <f t="shared" si="17"/>
        <v>0</v>
      </c>
      <c r="CP37" s="345">
        <f t="shared" si="17"/>
        <v>0</v>
      </c>
      <c r="CQ37" s="345">
        <f t="shared" si="17"/>
        <v>0</v>
      </c>
      <c r="CR37" s="345">
        <f t="shared" si="17"/>
        <v>0</v>
      </c>
      <c r="CS37" s="345">
        <f t="shared" si="17"/>
        <v>0</v>
      </c>
      <c r="CT37" s="345">
        <f t="shared" si="17"/>
        <v>0</v>
      </c>
      <c r="CU37" s="345">
        <f t="shared" si="17"/>
        <v>0</v>
      </c>
      <c r="CV37" s="345">
        <f t="shared" si="17"/>
        <v>0</v>
      </c>
      <c r="CW37" s="345">
        <f t="shared" si="17"/>
        <v>0</v>
      </c>
      <c r="CX37" s="345">
        <f t="shared" si="17"/>
        <v>0</v>
      </c>
      <c r="CY37" s="345">
        <f t="shared" si="17"/>
        <v>0</v>
      </c>
      <c r="CZ37" s="345">
        <f t="shared" si="17"/>
        <v>0</v>
      </c>
    </row>
    <row r="38" ht="14.25" customHeight="1">
      <c r="C38" s="290"/>
      <c r="F38" s="337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334"/>
      <c r="AB38" s="334"/>
      <c r="AC38" s="334"/>
      <c r="AD38" s="334"/>
      <c r="AE38" s="334"/>
      <c r="AF38" s="334"/>
      <c r="AG38" s="334"/>
      <c r="AH38" s="334"/>
      <c r="AI38" s="334"/>
      <c r="AJ38" s="334"/>
      <c r="AK38" s="334"/>
      <c r="AL38" s="334"/>
      <c r="AM38" s="334"/>
      <c r="AN38" s="334"/>
      <c r="AO38" s="334"/>
      <c r="AP38" s="334"/>
      <c r="AQ38" s="334"/>
      <c r="AR38" s="334"/>
      <c r="AS38" s="334"/>
      <c r="AT38" s="334"/>
      <c r="AU38" s="334"/>
      <c r="AV38" s="334"/>
      <c r="AW38" s="334"/>
      <c r="AX38" s="334"/>
      <c r="AY38" s="334"/>
      <c r="AZ38" s="334"/>
      <c r="BA38" s="334"/>
      <c r="BB38" s="334"/>
      <c r="BC38" s="334"/>
      <c r="BD38" s="334"/>
      <c r="BE38" s="334"/>
      <c r="BF38" s="334"/>
      <c r="BG38" s="334"/>
      <c r="BH38" s="334"/>
      <c r="BI38" s="334"/>
      <c r="BJ38" s="334"/>
      <c r="BK38" s="334"/>
      <c r="BL38" s="334"/>
      <c r="BM38" s="334"/>
      <c r="BN38" s="334"/>
      <c r="BO38" s="334"/>
      <c r="BP38" s="334"/>
      <c r="BQ38" s="334"/>
      <c r="BR38" s="334"/>
      <c r="BS38" s="334"/>
      <c r="BT38" s="334"/>
      <c r="BU38" s="334"/>
      <c r="BV38" s="334"/>
      <c r="BW38" s="334"/>
      <c r="BX38" s="334"/>
      <c r="BY38" s="334"/>
      <c r="BZ38" s="334"/>
      <c r="CA38" s="334"/>
      <c r="CB38" s="334"/>
      <c r="CC38" s="334"/>
      <c r="CD38" s="334"/>
      <c r="CE38" s="334"/>
      <c r="CF38" s="334"/>
      <c r="CG38" s="334"/>
      <c r="CH38" s="334"/>
      <c r="CI38" s="334"/>
      <c r="CJ38" s="334"/>
      <c r="CK38" s="334"/>
      <c r="CL38" s="334"/>
      <c r="CM38" s="334"/>
      <c r="CN38" s="334"/>
      <c r="CO38" s="334"/>
      <c r="CP38" s="334"/>
      <c r="CQ38" s="334"/>
      <c r="CR38" s="334"/>
      <c r="CS38" s="334"/>
      <c r="CT38" s="334"/>
      <c r="CU38" s="334"/>
      <c r="CV38" s="334"/>
      <c r="CW38" s="334"/>
      <c r="CX38" s="334"/>
      <c r="CY38" s="334"/>
      <c r="CZ38" s="334"/>
    </row>
    <row r="39" ht="14.25" customHeight="1">
      <c r="C39" s="346" t="s">
        <v>339</v>
      </c>
      <c r="F39" s="337"/>
      <c r="G39" s="334"/>
      <c r="H39" s="334"/>
      <c r="I39" s="334"/>
      <c r="J39" s="334"/>
      <c r="K39" s="334"/>
      <c r="L39" s="334"/>
      <c r="M39" s="334"/>
      <c r="N39" s="334"/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4"/>
      <c r="Z39" s="334"/>
      <c r="AA39" s="334"/>
      <c r="AB39" s="334"/>
      <c r="AC39" s="334"/>
      <c r="AD39" s="334"/>
      <c r="AE39" s="334"/>
      <c r="AF39" s="334"/>
      <c r="AG39" s="334"/>
      <c r="AH39" s="334"/>
      <c r="AI39" s="334"/>
      <c r="AJ39" s="334"/>
      <c r="AK39" s="334"/>
      <c r="AL39" s="334"/>
      <c r="AM39" s="334"/>
      <c r="AN39" s="334"/>
      <c r="AO39" s="334"/>
      <c r="AP39" s="334"/>
      <c r="AQ39" s="334"/>
      <c r="AR39" s="334"/>
      <c r="AS39" s="334"/>
      <c r="AT39" s="334"/>
      <c r="AU39" s="334"/>
      <c r="AV39" s="334"/>
      <c r="AW39" s="334"/>
      <c r="AX39" s="334"/>
      <c r="AY39" s="334"/>
      <c r="AZ39" s="334"/>
      <c r="BA39" s="334"/>
      <c r="BB39" s="334"/>
      <c r="BC39" s="334"/>
      <c r="BD39" s="334"/>
      <c r="BE39" s="334"/>
      <c r="BF39" s="334"/>
      <c r="BG39" s="334"/>
      <c r="BH39" s="334"/>
      <c r="BI39" s="334"/>
      <c r="BJ39" s="334"/>
      <c r="BK39" s="334"/>
      <c r="BL39" s="334"/>
      <c r="BM39" s="334"/>
      <c r="BN39" s="334"/>
      <c r="BO39" s="334"/>
      <c r="BP39" s="334"/>
      <c r="BQ39" s="334"/>
      <c r="BR39" s="334"/>
      <c r="BS39" s="334"/>
      <c r="BT39" s="334"/>
      <c r="BU39" s="334"/>
      <c r="BV39" s="334"/>
      <c r="BW39" s="334"/>
      <c r="BX39" s="334"/>
      <c r="BY39" s="334"/>
      <c r="BZ39" s="334"/>
      <c r="CA39" s="334"/>
      <c r="CB39" s="334"/>
      <c r="CC39" s="334"/>
      <c r="CD39" s="334"/>
      <c r="CE39" s="334"/>
      <c r="CF39" s="334"/>
      <c r="CG39" s="334"/>
      <c r="CH39" s="334"/>
      <c r="CI39" s="334"/>
      <c r="CJ39" s="334"/>
      <c r="CK39" s="334"/>
      <c r="CL39" s="334"/>
      <c r="CM39" s="334"/>
      <c r="CN39" s="334"/>
      <c r="CO39" s="334"/>
      <c r="CP39" s="334"/>
      <c r="CQ39" s="334"/>
      <c r="CR39" s="334"/>
      <c r="CS39" s="334"/>
      <c r="CT39" s="334"/>
      <c r="CU39" s="334"/>
      <c r="CV39" s="334"/>
      <c r="CW39" s="334"/>
      <c r="CX39" s="334"/>
      <c r="CY39" s="334"/>
      <c r="CZ39" s="334"/>
    </row>
    <row r="40" ht="14.25" customHeight="1">
      <c r="C40" s="290" t="s">
        <v>206</v>
      </c>
      <c r="F40" s="337" t="str">
        <f t="shared" ref="F40:CZ40" si="18">E45</f>
        <v/>
      </c>
      <c r="G40" s="334">
        <f t="shared" si="18"/>
        <v>13304744.19</v>
      </c>
      <c r="H40" s="334">
        <f t="shared" si="18"/>
        <v>13337057.55</v>
      </c>
      <c r="I40" s="334">
        <f t="shared" si="18"/>
        <v>13379240.84</v>
      </c>
      <c r="J40" s="334">
        <f t="shared" si="18"/>
        <v>13435965.92</v>
      </c>
      <c r="K40" s="334">
        <f t="shared" si="18"/>
        <v>14108104.83</v>
      </c>
      <c r="L40" s="334">
        <f t="shared" si="18"/>
        <v>14807934.18</v>
      </c>
      <c r="M40" s="334">
        <f t="shared" si="18"/>
        <v>15531181.06</v>
      </c>
      <c r="N40" s="334">
        <f t="shared" si="18"/>
        <v>16265921.31</v>
      </c>
      <c r="O40" s="334">
        <f t="shared" si="18"/>
        <v>17026422.25</v>
      </c>
      <c r="P40" s="334">
        <f t="shared" si="18"/>
        <v>17739903.1</v>
      </c>
      <c r="Q40" s="334">
        <f t="shared" si="18"/>
        <v>18449942.87</v>
      </c>
      <c r="R40" s="334">
        <f t="shared" si="18"/>
        <v>19101344.05</v>
      </c>
      <c r="S40" s="334">
        <f t="shared" si="18"/>
        <v>19059574.16</v>
      </c>
      <c r="T40" s="334">
        <f t="shared" si="18"/>
        <v>18977218.57</v>
      </c>
      <c r="U40" s="334">
        <f t="shared" si="18"/>
        <v>18911576.03</v>
      </c>
      <c r="V40" s="334">
        <f t="shared" si="18"/>
        <v>18872788.59</v>
      </c>
      <c r="W40" s="334">
        <f t="shared" si="18"/>
        <v>18921737.36</v>
      </c>
      <c r="X40" s="334">
        <f t="shared" si="18"/>
        <v>19015458.45</v>
      </c>
      <c r="Y40" s="334">
        <f t="shared" si="18"/>
        <v>19131523.6</v>
      </c>
      <c r="Z40" s="334">
        <f t="shared" si="18"/>
        <v>19259630.04</v>
      </c>
      <c r="AA40" s="334">
        <f t="shared" si="18"/>
        <v>19417749.28</v>
      </c>
      <c r="AB40" s="334">
        <f t="shared" si="18"/>
        <v>19486076.89</v>
      </c>
      <c r="AC40" s="334">
        <f t="shared" si="18"/>
        <v>19530484.34</v>
      </c>
      <c r="AD40" s="334">
        <f t="shared" si="18"/>
        <v>19455061.11</v>
      </c>
      <c r="AE40" s="334">
        <f t="shared" si="18"/>
        <v>19390271.26</v>
      </c>
      <c r="AF40" s="334">
        <f t="shared" si="18"/>
        <v>19281888.25</v>
      </c>
      <c r="AG40" s="334">
        <f t="shared" si="18"/>
        <v>19191786.42</v>
      </c>
      <c r="AH40" s="334">
        <f t="shared" si="18"/>
        <v>19130937.93</v>
      </c>
      <c r="AI40" s="334">
        <f t="shared" si="18"/>
        <v>19164024.58</v>
      </c>
      <c r="AJ40" s="334">
        <f t="shared" si="18"/>
        <v>19253691.1</v>
      </c>
      <c r="AK40" s="334">
        <f t="shared" si="18"/>
        <v>0</v>
      </c>
      <c r="AL40" s="334">
        <f t="shared" si="18"/>
        <v>67166.94062</v>
      </c>
      <c r="AM40" s="334">
        <f t="shared" si="18"/>
        <v>155755.1502</v>
      </c>
      <c r="AN40" s="334">
        <f t="shared" si="18"/>
        <v>164661.7352</v>
      </c>
      <c r="AO40" s="334">
        <f t="shared" si="18"/>
        <v>140410.1744</v>
      </c>
      <c r="AP40" s="334">
        <f t="shared" si="18"/>
        <v>0</v>
      </c>
      <c r="AQ40" s="334">
        <f t="shared" si="18"/>
        <v>0</v>
      </c>
      <c r="AR40" s="334">
        <f t="shared" si="18"/>
        <v>0</v>
      </c>
      <c r="AS40" s="334">
        <f t="shared" si="18"/>
        <v>0</v>
      </c>
      <c r="AT40" s="334">
        <f t="shared" si="18"/>
        <v>0</v>
      </c>
      <c r="AU40" s="334">
        <f t="shared" si="18"/>
        <v>0</v>
      </c>
      <c r="AV40" s="334">
        <f t="shared" si="18"/>
        <v>42099.85653</v>
      </c>
      <c r="AW40" s="334">
        <f t="shared" si="18"/>
        <v>84369.45777</v>
      </c>
      <c r="AX40" s="334">
        <f t="shared" si="18"/>
        <v>145862.405</v>
      </c>
      <c r="AY40" s="334">
        <f t="shared" si="18"/>
        <v>229887.555</v>
      </c>
      <c r="AZ40" s="334">
        <f t="shared" si="18"/>
        <v>229040.9062</v>
      </c>
      <c r="BA40" s="334">
        <f t="shared" si="18"/>
        <v>192129.8677</v>
      </c>
      <c r="BB40" s="334">
        <f t="shared" si="18"/>
        <v>18902.87311</v>
      </c>
      <c r="BC40" s="334">
        <f t="shared" si="18"/>
        <v>0</v>
      </c>
      <c r="BD40" s="334">
        <f t="shared" si="18"/>
        <v>0</v>
      </c>
      <c r="BE40" s="334">
        <f t="shared" si="18"/>
        <v>0</v>
      </c>
      <c r="BF40" s="334">
        <f t="shared" si="18"/>
        <v>0</v>
      </c>
      <c r="BG40" s="334">
        <f t="shared" si="18"/>
        <v>0</v>
      </c>
      <c r="BH40" s="334">
        <f t="shared" si="18"/>
        <v>0</v>
      </c>
      <c r="BI40" s="334">
        <f t="shared" si="18"/>
        <v>0</v>
      </c>
      <c r="BJ40" s="334">
        <f t="shared" si="18"/>
        <v>0</v>
      </c>
      <c r="BK40" s="334">
        <f t="shared" si="18"/>
        <v>0</v>
      </c>
      <c r="BL40" s="334">
        <f t="shared" si="18"/>
        <v>0</v>
      </c>
      <c r="BM40" s="334">
        <f t="shared" si="18"/>
        <v>0</v>
      </c>
      <c r="BN40" s="334">
        <f t="shared" si="18"/>
        <v>0</v>
      </c>
      <c r="BO40" s="334">
        <f t="shared" si="18"/>
        <v>0</v>
      </c>
      <c r="BP40" s="334">
        <f t="shared" si="18"/>
        <v>0</v>
      </c>
      <c r="BQ40" s="334">
        <f t="shared" si="18"/>
        <v>0</v>
      </c>
      <c r="BR40" s="334">
        <f t="shared" si="18"/>
        <v>0</v>
      </c>
      <c r="BS40" s="334">
        <f t="shared" si="18"/>
        <v>0</v>
      </c>
      <c r="BT40" s="334">
        <f t="shared" si="18"/>
        <v>0</v>
      </c>
      <c r="BU40" s="334">
        <f t="shared" si="18"/>
        <v>0</v>
      </c>
      <c r="BV40" s="334">
        <f t="shared" si="18"/>
        <v>0</v>
      </c>
      <c r="BW40" s="334">
        <f t="shared" si="18"/>
        <v>0</v>
      </c>
      <c r="BX40" s="334">
        <f t="shared" si="18"/>
        <v>0</v>
      </c>
      <c r="BY40" s="334">
        <f t="shared" si="18"/>
        <v>0</v>
      </c>
      <c r="BZ40" s="334">
        <f t="shared" si="18"/>
        <v>0</v>
      </c>
      <c r="CA40" s="334">
        <f t="shared" si="18"/>
        <v>0</v>
      </c>
      <c r="CB40" s="334">
        <f t="shared" si="18"/>
        <v>0</v>
      </c>
      <c r="CC40" s="334">
        <f t="shared" si="18"/>
        <v>0</v>
      </c>
      <c r="CD40" s="334">
        <f t="shared" si="18"/>
        <v>0</v>
      </c>
      <c r="CE40" s="334">
        <f t="shared" si="18"/>
        <v>0</v>
      </c>
      <c r="CF40" s="334">
        <f t="shared" si="18"/>
        <v>0</v>
      </c>
      <c r="CG40" s="334">
        <f t="shared" si="18"/>
        <v>0</v>
      </c>
      <c r="CH40" s="334">
        <f t="shared" si="18"/>
        <v>0</v>
      </c>
      <c r="CI40" s="334">
        <f t="shared" si="18"/>
        <v>0</v>
      </c>
      <c r="CJ40" s="334">
        <f t="shared" si="18"/>
        <v>0</v>
      </c>
      <c r="CK40" s="334">
        <f t="shared" si="18"/>
        <v>0</v>
      </c>
      <c r="CL40" s="334">
        <f t="shared" si="18"/>
        <v>0</v>
      </c>
      <c r="CM40" s="334">
        <f t="shared" si="18"/>
        <v>0</v>
      </c>
      <c r="CN40" s="334">
        <f t="shared" si="18"/>
        <v>0</v>
      </c>
      <c r="CO40" s="334">
        <f t="shared" si="18"/>
        <v>0</v>
      </c>
      <c r="CP40" s="334">
        <f t="shared" si="18"/>
        <v>0</v>
      </c>
      <c r="CQ40" s="334">
        <f t="shared" si="18"/>
        <v>0</v>
      </c>
      <c r="CR40" s="334">
        <f t="shared" si="18"/>
        <v>0</v>
      </c>
      <c r="CS40" s="334">
        <f t="shared" si="18"/>
        <v>0</v>
      </c>
      <c r="CT40" s="334">
        <f t="shared" si="18"/>
        <v>0</v>
      </c>
      <c r="CU40" s="334">
        <f t="shared" si="18"/>
        <v>0</v>
      </c>
      <c r="CV40" s="334">
        <f t="shared" si="18"/>
        <v>0</v>
      </c>
      <c r="CW40" s="334">
        <f t="shared" si="18"/>
        <v>0</v>
      </c>
      <c r="CX40" s="334">
        <f t="shared" si="18"/>
        <v>0</v>
      </c>
      <c r="CY40" s="334">
        <f t="shared" si="18"/>
        <v>0</v>
      </c>
      <c r="CZ40" s="334">
        <f t="shared" si="18"/>
        <v>0</v>
      </c>
    </row>
    <row r="41" ht="14.25" customHeight="1">
      <c r="C41" s="290" t="s">
        <v>357</v>
      </c>
      <c r="F41" s="337">
        <f t="shared" ref="F41:CZ41" si="19">F40*(1+$F$12)^((F$22-E$22)/365)-F40</f>
        <v>0</v>
      </c>
      <c r="G41" s="334">
        <f t="shared" si="19"/>
        <v>158870.9217</v>
      </c>
      <c r="H41" s="334">
        <f t="shared" si="19"/>
        <v>154089.8962</v>
      </c>
      <c r="I41" s="334">
        <f t="shared" si="19"/>
        <v>159760.4805</v>
      </c>
      <c r="J41" s="334">
        <f t="shared" si="19"/>
        <v>160437.8303</v>
      </c>
      <c r="K41" s="334">
        <f t="shared" si="19"/>
        <v>152073.3066</v>
      </c>
      <c r="L41" s="334">
        <f t="shared" si="19"/>
        <v>176820.3972</v>
      </c>
      <c r="M41" s="334">
        <f t="shared" si="19"/>
        <v>179439.7354</v>
      </c>
      <c r="N41" s="334">
        <f t="shared" si="19"/>
        <v>194230.1087</v>
      </c>
      <c r="O41" s="334">
        <f t="shared" si="19"/>
        <v>196715.0271</v>
      </c>
      <c r="P41" s="334">
        <f t="shared" si="19"/>
        <v>211830.8114</v>
      </c>
      <c r="Q41" s="334">
        <f t="shared" si="19"/>
        <v>220309.3413</v>
      </c>
      <c r="R41" s="334">
        <f t="shared" si="19"/>
        <v>220687.6676</v>
      </c>
      <c r="S41" s="334">
        <f t="shared" si="19"/>
        <v>227588.9014</v>
      </c>
      <c r="T41" s="334">
        <f t="shared" si="19"/>
        <v>219253.582</v>
      </c>
      <c r="U41" s="334">
        <f t="shared" si="19"/>
        <v>225821.6672</v>
      </c>
      <c r="V41" s="334">
        <f t="shared" si="19"/>
        <v>225358.5094</v>
      </c>
      <c r="W41" s="334">
        <f t="shared" si="19"/>
        <v>203960.1492</v>
      </c>
      <c r="X41" s="334">
        <f t="shared" si="19"/>
        <v>227062.1192</v>
      </c>
      <c r="Y41" s="334">
        <f t="shared" si="19"/>
        <v>221036.3475</v>
      </c>
      <c r="Z41" s="334">
        <f t="shared" si="19"/>
        <v>229977.7532</v>
      </c>
      <c r="AA41" s="334">
        <f t="shared" si="19"/>
        <v>224343.2602</v>
      </c>
      <c r="AB41" s="334">
        <f t="shared" si="19"/>
        <v>232681.7376</v>
      </c>
      <c r="AC41" s="334">
        <f t="shared" si="19"/>
        <v>233212.0035</v>
      </c>
      <c r="AD41" s="334">
        <f t="shared" si="19"/>
        <v>224774.343</v>
      </c>
      <c r="AE41" s="334">
        <f t="shared" si="19"/>
        <v>231537.7299</v>
      </c>
      <c r="AF41" s="334">
        <f t="shared" si="19"/>
        <v>222773.5878</v>
      </c>
      <c r="AG41" s="334">
        <f t="shared" si="19"/>
        <v>229167.6377</v>
      </c>
      <c r="AH41" s="334">
        <f t="shared" si="19"/>
        <v>228441.0507</v>
      </c>
      <c r="AI41" s="334">
        <f t="shared" si="19"/>
        <v>213990.4026</v>
      </c>
      <c r="AJ41" s="334">
        <f t="shared" si="19"/>
        <v>229906.8368</v>
      </c>
      <c r="AK41" s="334">
        <f t="shared" si="19"/>
        <v>0</v>
      </c>
      <c r="AL41" s="334">
        <f t="shared" si="19"/>
        <v>802.0352448</v>
      </c>
      <c r="AM41" s="334">
        <f t="shared" si="19"/>
        <v>1799.519485</v>
      </c>
      <c r="AN41" s="334">
        <f t="shared" si="19"/>
        <v>1966.213049</v>
      </c>
      <c r="AO41" s="334">
        <f t="shared" si="19"/>
        <v>1676.627037</v>
      </c>
      <c r="AP41" s="334">
        <f t="shared" si="19"/>
        <v>0</v>
      </c>
      <c r="AQ41" s="334">
        <f t="shared" si="19"/>
        <v>0</v>
      </c>
      <c r="AR41" s="334">
        <f t="shared" si="19"/>
        <v>0</v>
      </c>
      <c r="AS41" s="334">
        <f t="shared" si="19"/>
        <v>0</v>
      </c>
      <c r="AT41" s="334">
        <f t="shared" si="19"/>
        <v>0</v>
      </c>
      <c r="AU41" s="334">
        <f t="shared" si="19"/>
        <v>0</v>
      </c>
      <c r="AV41" s="334">
        <f t="shared" si="19"/>
        <v>502.7111317</v>
      </c>
      <c r="AW41" s="334">
        <f t="shared" si="19"/>
        <v>974.7638074</v>
      </c>
      <c r="AX41" s="334">
        <f t="shared" si="19"/>
        <v>1741.7317</v>
      </c>
      <c r="AY41" s="334">
        <f t="shared" si="19"/>
        <v>2656.009347</v>
      </c>
      <c r="AZ41" s="334">
        <f t="shared" si="19"/>
        <v>2734.959753</v>
      </c>
      <c r="BA41" s="334">
        <f t="shared" si="19"/>
        <v>2294.207895</v>
      </c>
      <c r="BB41" s="334">
        <f t="shared" si="19"/>
        <v>218.3946305</v>
      </c>
      <c r="BC41" s="334">
        <f t="shared" si="19"/>
        <v>0</v>
      </c>
      <c r="BD41" s="334">
        <f t="shared" si="19"/>
        <v>0</v>
      </c>
      <c r="BE41" s="334">
        <f t="shared" si="19"/>
        <v>0</v>
      </c>
      <c r="BF41" s="334">
        <f t="shared" si="19"/>
        <v>0</v>
      </c>
      <c r="BG41" s="334">
        <f t="shared" si="19"/>
        <v>0</v>
      </c>
      <c r="BH41" s="334">
        <f t="shared" si="19"/>
        <v>0</v>
      </c>
      <c r="BI41" s="334">
        <f t="shared" si="19"/>
        <v>0</v>
      </c>
      <c r="BJ41" s="334">
        <f t="shared" si="19"/>
        <v>0</v>
      </c>
      <c r="BK41" s="334">
        <f t="shared" si="19"/>
        <v>0</v>
      </c>
      <c r="BL41" s="334">
        <f t="shared" si="19"/>
        <v>0</v>
      </c>
      <c r="BM41" s="334">
        <f t="shared" si="19"/>
        <v>0</v>
      </c>
      <c r="BN41" s="334">
        <f t="shared" si="19"/>
        <v>0</v>
      </c>
      <c r="BO41" s="334">
        <f t="shared" si="19"/>
        <v>0</v>
      </c>
      <c r="BP41" s="334">
        <f t="shared" si="19"/>
        <v>0</v>
      </c>
      <c r="BQ41" s="334">
        <f t="shared" si="19"/>
        <v>0</v>
      </c>
      <c r="BR41" s="334">
        <f t="shared" si="19"/>
        <v>0</v>
      </c>
      <c r="BS41" s="334">
        <f t="shared" si="19"/>
        <v>0</v>
      </c>
      <c r="BT41" s="334">
        <f t="shared" si="19"/>
        <v>0</v>
      </c>
      <c r="BU41" s="334">
        <f t="shared" si="19"/>
        <v>0</v>
      </c>
      <c r="BV41" s="334">
        <f t="shared" si="19"/>
        <v>0</v>
      </c>
      <c r="BW41" s="334">
        <f t="shared" si="19"/>
        <v>0</v>
      </c>
      <c r="BX41" s="334">
        <f t="shared" si="19"/>
        <v>0</v>
      </c>
      <c r="BY41" s="334">
        <f t="shared" si="19"/>
        <v>0</v>
      </c>
      <c r="BZ41" s="334">
        <f t="shared" si="19"/>
        <v>0</v>
      </c>
      <c r="CA41" s="334">
        <f t="shared" si="19"/>
        <v>0</v>
      </c>
      <c r="CB41" s="334">
        <f t="shared" si="19"/>
        <v>0</v>
      </c>
      <c r="CC41" s="334">
        <f t="shared" si="19"/>
        <v>0</v>
      </c>
      <c r="CD41" s="334">
        <f t="shared" si="19"/>
        <v>0</v>
      </c>
      <c r="CE41" s="334">
        <f t="shared" si="19"/>
        <v>0</v>
      </c>
      <c r="CF41" s="334">
        <f t="shared" si="19"/>
        <v>0</v>
      </c>
      <c r="CG41" s="334">
        <f t="shared" si="19"/>
        <v>0</v>
      </c>
      <c r="CH41" s="334">
        <f t="shared" si="19"/>
        <v>0</v>
      </c>
      <c r="CI41" s="334">
        <f t="shared" si="19"/>
        <v>0</v>
      </c>
      <c r="CJ41" s="334">
        <f t="shared" si="19"/>
        <v>0</v>
      </c>
      <c r="CK41" s="334">
        <f t="shared" si="19"/>
        <v>0</v>
      </c>
      <c r="CL41" s="334">
        <f t="shared" si="19"/>
        <v>0</v>
      </c>
      <c r="CM41" s="334">
        <f t="shared" si="19"/>
        <v>0</v>
      </c>
      <c r="CN41" s="334">
        <f t="shared" si="19"/>
        <v>0</v>
      </c>
      <c r="CO41" s="334">
        <f t="shared" si="19"/>
        <v>0</v>
      </c>
      <c r="CP41" s="334">
        <f t="shared" si="19"/>
        <v>0</v>
      </c>
      <c r="CQ41" s="334">
        <f t="shared" si="19"/>
        <v>0</v>
      </c>
      <c r="CR41" s="334">
        <f t="shared" si="19"/>
        <v>0</v>
      </c>
      <c r="CS41" s="334">
        <f t="shared" si="19"/>
        <v>0</v>
      </c>
      <c r="CT41" s="334">
        <f t="shared" si="19"/>
        <v>0</v>
      </c>
      <c r="CU41" s="334">
        <f t="shared" si="19"/>
        <v>0</v>
      </c>
      <c r="CV41" s="334">
        <f t="shared" si="19"/>
        <v>0</v>
      </c>
      <c r="CW41" s="334">
        <f t="shared" si="19"/>
        <v>0</v>
      </c>
      <c r="CX41" s="334">
        <f t="shared" si="19"/>
        <v>0</v>
      </c>
      <c r="CY41" s="334">
        <f t="shared" si="19"/>
        <v>0</v>
      </c>
      <c r="CZ41" s="334">
        <f t="shared" si="19"/>
        <v>0</v>
      </c>
    </row>
    <row r="42" ht="14.25" customHeight="1">
      <c r="C42" s="290" t="s">
        <v>348</v>
      </c>
      <c r="F42" s="337">
        <f t="shared" ref="F42:CZ42" si="20">F29</f>
        <v>-13304744.19</v>
      </c>
      <c r="G42" s="334">
        <f t="shared" si="20"/>
        <v>0</v>
      </c>
      <c r="H42" s="334">
        <f t="shared" si="20"/>
        <v>0</v>
      </c>
      <c r="I42" s="334">
        <f t="shared" si="20"/>
        <v>0</v>
      </c>
      <c r="J42" s="334">
        <f t="shared" si="20"/>
        <v>-511701.0801</v>
      </c>
      <c r="K42" s="334">
        <f t="shared" si="20"/>
        <v>-547756.042</v>
      </c>
      <c r="L42" s="334">
        <f t="shared" si="20"/>
        <v>-546426.4793</v>
      </c>
      <c r="M42" s="334">
        <f t="shared" si="20"/>
        <v>-555300.515</v>
      </c>
      <c r="N42" s="334">
        <f t="shared" si="20"/>
        <v>-566270.8269</v>
      </c>
      <c r="O42" s="334">
        <f t="shared" si="20"/>
        <v>-516765.831</v>
      </c>
      <c r="P42" s="334">
        <f t="shared" si="20"/>
        <v>-498208.957</v>
      </c>
      <c r="Q42" s="334">
        <f t="shared" si="20"/>
        <v>-431091.8387</v>
      </c>
      <c r="R42" s="334">
        <f t="shared" si="20"/>
        <v>0</v>
      </c>
      <c r="S42" s="334">
        <f t="shared" si="20"/>
        <v>0</v>
      </c>
      <c r="T42" s="334">
        <f t="shared" si="20"/>
        <v>0</v>
      </c>
      <c r="U42" s="334">
        <f t="shared" si="20"/>
        <v>0</v>
      </c>
      <c r="V42" s="334">
        <f t="shared" si="20"/>
        <v>0</v>
      </c>
      <c r="W42" s="334">
        <f t="shared" si="20"/>
        <v>0</v>
      </c>
      <c r="X42" s="334">
        <f t="shared" si="20"/>
        <v>0</v>
      </c>
      <c r="Y42" s="334">
        <f t="shared" si="20"/>
        <v>0</v>
      </c>
      <c r="Z42" s="334">
        <f t="shared" si="20"/>
        <v>0</v>
      </c>
      <c r="AA42" s="334">
        <f t="shared" si="20"/>
        <v>0</v>
      </c>
      <c r="AB42" s="334">
        <f t="shared" si="20"/>
        <v>0</v>
      </c>
      <c r="AC42" s="334">
        <f t="shared" si="20"/>
        <v>0</v>
      </c>
      <c r="AD42" s="334">
        <f t="shared" si="20"/>
        <v>0</v>
      </c>
      <c r="AE42" s="334">
        <f t="shared" si="20"/>
        <v>0</v>
      </c>
      <c r="AF42" s="334">
        <f t="shared" si="20"/>
        <v>0</v>
      </c>
      <c r="AG42" s="334">
        <f t="shared" si="20"/>
        <v>0</v>
      </c>
      <c r="AH42" s="334">
        <f t="shared" si="20"/>
        <v>0</v>
      </c>
      <c r="AI42" s="334">
        <f t="shared" si="20"/>
        <v>0</v>
      </c>
      <c r="AJ42" s="334">
        <f t="shared" si="20"/>
        <v>0</v>
      </c>
      <c r="AK42" s="334">
        <f t="shared" si="20"/>
        <v>-67166.94062</v>
      </c>
      <c r="AL42" s="334">
        <f t="shared" si="20"/>
        <v>-87786.17429</v>
      </c>
      <c r="AM42" s="334">
        <f t="shared" si="20"/>
        <v>-7107.065526</v>
      </c>
      <c r="AN42" s="334">
        <f t="shared" si="20"/>
        <v>0</v>
      </c>
      <c r="AO42" s="334">
        <f t="shared" si="20"/>
        <v>0</v>
      </c>
      <c r="AP42" s="334">
        <f t="shared" si="20"/>
        <v>0</v>
      </c>
      <c r="AQ42" s="334">
        <f t="shared" si="20"/>
        <v>0</v>
      </c>
      <c r="AR42" s="334">
        <f t="shared" si="20"/>
        <v>0</v>
      </c>
      <c r="AS42" s="334">
        <f t="shared" si="20"/>
        <v>0</v>
      </c>
      <c r="AT42" s="334">
        <f t="shared" si="20"/>
        <v>0</v>
      </c>
      <c r="AU42" s="334">
        <f t="shared" si="20"/>
        <v>-42099.85653</v>
      </c>
      <c r="AV42" s="334">
        <f t="shared" si="20"/>
        <v>-41766.89011</v>
      </c>
      <c r="AW42" s="334">
        <f t="shared" si="20"/>
        <v>-60518.18337</v>
      </c>
      <c r="AX42" s="334">
        <f t="shared" si="20"/>
        <v>-82283.41837</v>
      </c>
      <c r="AY42" s="334">
        <f t="shared" si="20"/>
        <v>0</v>
      </c>
      <c r="AZ42" s="334">
        <f t="shared" si="20"/>
        <v>0</v>
      </c>
      <c r="BA42" s="334">
        <f t="shared" si="20"/>
        <v>0</v>
      </c>
      <c r="BB42" s="334">
        <f t="shared" si="20"/>
        <v>0</v>
      </c>
      <c r="BC42" s="334">
        <f t="shared" si="20"/>
        <v>0</v>
      </c>
      <c r="BD42" s="334">
        <f t="shared" si="20"/>
        <v>0</v>
      </c>
      <c r="BE42" s="334">
        <f t="shared" si="20"/>
        <v>0</v>
      </c>
      <c r="BF42" s="334">
        <f t="shared" si="20"/>
        <v>0</v>
      </c>
      <c r="BG42" s="334">
        <f t="shared" si="20"/>
        <v>0</v>
      </c>
      <c r="BH42" s="334">
        <f t="shared" si="20"/>
        <v>0</v>
      </c>
      <c r="BI42" s="334">
        <f t="shared" si="20"/>
        <v>0</v>
      </c>
      <c r="BJ42" s="334">
        <f t="shared" si="20"/>
        <v>0</v>
      </c>
      <c r="BK42" s="334">
        <f t="shared" si="20"/>
        <v>0</v>
      </c>
      <c r="BL42" s="334">
        <f t="shared" si="20"/>
        <v>0</v>
      </c>
      <c r="BM42" s="334">
        <f t="shared" si="20"/>
        <v>0</v>
      </c>
      <c r="BN42" s="334">
        <f t="shared" si="20"/>
        <v>0</v>
      </c>
      <c r="BO42" s="334">
        <f t="shared" si="20"/>
        <v>0</v>
      </c>
      <c r="BP42" s="334">
        <f t="shared" si="20"/>
        <v>0</v>
      </c>
      <c r="BQ42" s="334">
        <f t="shared" si="20"/>
        <v>0</v>
      </c>
      <c r="BR42" s="334">
        <f t="shared" si="20"/>
        <v>0</v>
      </c>
      <c r="BS42" s="334">
        <f t="shared" si="20"/>
        <v>0</v>
      </c>
      <c r="BT42" s="334">
        <f t="shared" si="20"/>
        <v>0</v>
      </c>
      <c r="BU42" s="334">
        <f t="shared" si="20"/>
        <v>0</v>
      </c>
      <c r="BV42" s="334">
        <f t="shared" si="20"/>
        <v>0</v>
      </c>
      <c r="BW42" s="334">
        <f t="shared" si="20"/>
        <v>0</v>
      </c>
      <c r="BX42" s="334">
        <f t="shared" si="20"/>
        <v>0</v>
      </c>
      <c r="BY42" s="334">
        <f t="shared" si="20"/>
        <v>0</v>
      </c>
      <c r="BZ42" s="334">
        <f t="shared" si="20"/>
        <v>0</v>
      </c>
      <c r="CA42" s="334">
        <f t="shared" si="20"/>
        <v>0</v>
      </c>
      <c r="CB42" s="334">
        <f t="shared" si="20"/>
        <v>0</v>
      </c>
      <c r="CC42" s="334">
        <f t="shared" si="20"/>
        <v>0</v>
      </c>
      <c r="CD42" s="334">
        <f t="shared" si="20"/>
        <v>0</v>
      </c>
      <c r="CE42" s="334">
        <f t="shared" si="20"/>
        <v>0</v>
      </c>
      <c r="CF42" s="334">
        <f t="shared" si="20"/>
        <v>0</v>
      </c>
      <c r="CG42" s="334">
        <f t="shared" si="20"/>
        <v>0</v>
      </c>
      <c r="CH42" s="334">
        <f t="shared" si="20"/>
        <v>0</v>
      </c>
      <c r="CI42" s="334">
        <f t="shared" si="20"/>
        <v>0</v>
      </c>
      <c r="CJ42" s="334">
        <f t="shared" si="20"/>
        <v>0</v>
      </c>
      <c r="CK42" s="334">
        <f t="shared" si="20"/>
        <v>0</v>
      </c>
      <c r="CL42" s="334">
        <f t="shared" si="20"/>
        <v>0</v>
      </c>
      <c r="CM42" s="334">
        <f t="shared" si="20"/>
        <v>0</v>
      </c>
      <c r="CN42" s="334">
        <f t="shared" si="20"/>
        <v>0</v>
      </c>
      <c r="CO42" s="334">
        <f t="shared" si="20"/>
        <v>0</v>
      </c>
      <c r="CP42" s="334">
        <f t="shared" si="20"/>
        <v>0</v>
      </c>
      <c r="CQ42" s="334">
        <f t="shared" si="20"/>
        <v>0</v>
      </c>
      <c r="CR42" s="334">
        <f t="shared" si="20"/>
        <v>0</v>
      </c>
      <c r="CS42" s="334">
        <f t="shared" si="20"/>
        <v>0</v>
      </c>
      <c r="CT42" s="334">
        <f t="shared" si="20"/>
        <v>0</v>
      </c>
      <c r="CU42" s="334">
        <f t="shared" si="20"/>
        <v>0</v>
      </c>
      <c r="CV42" s="334">
        <f t="shared" si="20"/>
        <v>0</v>
      </c>
      <c r="CW42" s="334">
        <f t="shared" si="20"/>
        <v>0</v>
      </c>
      <c r="CX42" s="334">
        <f t="shared" si="20"/>
        <v>0</v>
      </c>
      <c r="CY42" s="334">
        <f t="shared" si="20"/>
        <v>0</v>
      </c>
      <c r="CZ42" s="334">
        <f t="shared" si="20"/>
        <v>0</v>
      </c>
    </row>
    <row r="43" ht="14.25" customHeight="1">
      <c r="C43" s="290" t="s">
        <v>358</v>
      </c>
      <c r="F43" s="337">
        <f t="shared" ref="F43:CZ43" si="21">F30</f>
        <v>0</v>
      </c>
      <c r="G43" s="334">
        <f t="shared" si="21"/>
        <v>126557.5643</v>
      </c>
      <c r="H43" s="334">
        <f t="shared" si="21"/>
        <v>111906.5987</v>
      </c>
      <c r="I43" s="334">
        <f t="shared" si="21"/>
        <v>103035.4007</v>
      </c>
      <c r="J43" s="334">
        <f t="shared" si="21"/>
        <v>0</v>
      </c>
      <c r="K43" s="334">
        <f t="shared" si="21"/>
        <v>0</v>
      </c>
      <c r="L43" s="334">
        <f t="shared" si="21"/>
        <v>0</v>
      </c>
      <c r="M43" s="334">
        <f t="shared" si="21"/>
        <v>0</v>
      </c>
      <c r="N43" s="334">
        <f t="shared" si="21"/>
        <v>0</v>
      </c>
      <c r="O43" s="334">
        <f t="shared" si="21"/>
        <v>0</v>
      </c>
      <c r="P43" s="334">
        <f t="shared" si="21"/>
        <v>0</v>
      </c>
      <c r="Q43" s="334">
        <f t="shared" si="21"/>
        <v>0</v>
      </c>
      <c r="R43" s="334">
        <f t="shared" si="21"/>
        <v>262457.5573</v>
      </c>
      <c r="S43" s="334">
        <f t="shared" si="21"/>
        <v>309944.4892</v>
      </c>
      <c r="T43" s="334">
        <f t="shared" si="21"/>
        <v>284896.1246</v>
      </c>
      <c r="U43" s="334">
        <f t="shared" si="21"/>
        <v>264609.1067</v>
      </c>
      <c r="V43" s="334">
        <f t="shared" si="21"/>
        <v>176409.7457</v>
      </c>
      <c r="W43" s="334">
        <f t="shared" si="21"/>
        <v>110239.0532</v>
      </c>
      <c r="X43" s="334">
        <f t="shared" si="21"/>
        <v>110996.9695</v>
      </c>
      <c r="Y43" s="334">
        <f t="shared" si="21"/>
        <v>92929.90989</v>
      </c>
      <c r="Z43" s="334">
        <f t="shared" si="21"/>
        <v>71858.51388</v>
      </c>
      <c r="AA43" s="334">
        <f t="shared" si="21"/>
        <v>156015.6448</v>
      </c>
      <c r="AB43" s="334">
        <f t="shared" si="21"/>
        <v>188274.2886</v>
      </c>
      <c r="AC43" s="334">
        <f t="shared" si="21"/>
        <v>308635.2371</v>
      </c>
      <c r="AD43" s="334">
        <f t="shared" si="21"/>
        <v>289564.1926</v>
      </c>
      <c r="AE43" s="334">
        <f t="shared" si="21"/>
        <v>339920.7362</v>
      </c>
      <c r="AF43" s="334">
        <f t="shared" si="21"/>
        <v>312875.4252</v>
      </c>
      <c r="AG43" s="334">
        <f t="shared" si="21"/>
        <v>290016.1247</v>
      </c>
      <c r="AH43" s="334">
        <f t="shared" si="21"/>
        <v>195354.3981</v>
      </c>
      <c r="AI43" s="334">
        <f t="shared" si="21"/>
        <v>124323.8807</v>
      </c>
      <c r="AJ43" s="334">
        <f t="shared" si="21"/>
        <v>17260356.07</v>
      </c>
      <c r="AK43" s="334">
        <f t="shared" si="21"/>
        <v>0</v>
      </c>
      <c r="AL43" s="334">
        <f t="shared" si="21"/>
        <v>0</v>
      </c>
      <c r="AM43" s="334">
        <f t="shared" si="21"/>
        <v>0</v>
      </c>
      <c r="AN43" s="334">
        <f t="shared" si="21"/>
        <v>26217.77379</v>
      </c>
      <c r="AO43" s="334">
        <f t="shared" si="21"/>
        <v>140072.0722</v>
      </c>
      <c r="AP43" s="334">
        <f t="shared" si="21"/>
        <v>0</v>
      </c>
      <c r="AQ43" s="334">
        <f t="shared" si="21"/>
        <v>0</v>
      </c>
      <c r="AR43" s="334">
        <f t="shared" si="21"/>
        <v>0</v>
      </c>
      <c r="AS43" s="334">
        <f t="shared" si="21"/>
        <v>0</v>
      </c>
      <c r="AT43" s="334">
        <f t="shared" si="21"/>
        <v>0</v>
      </c>
      <c r="AU43" s="334">
        <f t="shared" si="21"/>
        <v>0</v>
      </c>
      <c r="AV43" s="334">
        <f t="shared" si="21"/>
        <v>0</v>
      </c>
      <c r="AW43" s="334">
        <f t="shared" si="21"/>
        <v>0</v>
      </c>
      <c r="AX43" s="334">
        <f t="shared" si="21"/>
        <v>0</v>
      </c>
      <c r="AY43" s="334">
        <f t="shared" si="21"/>
        <v>3502.658142</v>
      </c>
      <c r="AZ43" s="334">
        <f t="shared" si="21"/>
        <v>39645.99829</v>
      </c>
      <c r="BA43" s="334">
        <f t="shared" si="21"/>
        <v>175521.2025</v>
      </c>
      <c r="BB43" s="334">
        <f t="shared" si="21"/>
        <v>15490.50816</v>
      </c>
      <c r="BC43" s="334">
        <f t="shared" si="21"/>
        <v>0</v>
      </c>
      <c r="BD43" s="334">
        <f t="shared" si="21"/>
        <v>0</v>
      </c>
      <c r="BE43" s="334">
        <f t="shared" si="21"/>
        <v>0</v>
      </c>
      <c r="BF43" s="334">
        <f t="shared" si="21"/>
        <v>0</v>
      </c>
      <c r="BG43" s="334">
        <f t="shared" si="21"/>
        <v>0</v>
      </c>
      <c r="BH43" s="334">
        <f t="shared" si="21"/>
        <v>0</v>
      </c>
      <c r="BI43" s="334">
        <f t="shared" si="21"/>
        <v>0</v>
      </c>
      <c r="BJ43" s="334">
        <f t="shared" si="21"/>
        <v>0</v>
      </c>
      <c r="BK43" s="334">
        <f t="shared" si="21"/>
        <v>0</v>
      </c>
      <c r="BL43" s="334">
        <f t="shared" si="21"/>
        <v>0</v>
      </c>
      <c r="BM43" s="334">
        <f t="shared" si="21"/>
        <v>0</v>
      </c>
      <c r="BN43" s="334">
        <f t="shared" si="21"/>
        <v>0</v>
      </c>
      <c r="BO43" s="334">
        <f t="shared" si="21"/>
        <v>0</v>
      </c>
      <c r="BP43" s="334">
        <f t="shared" si="21"/>
        <v>0</v>
      </c>
      <c r="BQ43" s="334">
        <f t="shared" si="21"/>
        <v>0</v>
      </c>
      <c r="BR43" s="334">
        <f t="shared" si="21"/>
        <v>0</v>
      </c>
      <c r="BS43" s="334">
        <f t="shared" si="21"/>
        <v>0</v>
      </c>
      <c r="BT43" s="334">
        <f t="shared" si="21"/>
        <v>0</v>
      </c>
      <c r="BU43" s="334">
        <f t="shared" si="21"/>
        <v>0</v>
      </c>
      <c r="BV43" s="334">
        <f t="shared" si="21"/>
        <v>0</v>
      </c>
      <c r="BW43" s="334">
        <f t="shared" si="21"/>
        <v>0</v>
      </c>
      <c r="BX43" s="334">
        <f t="shared" si="21"/>
        <v>0</v>
      </c>
      <c r="BY43" s="334">
        <f t="shared" si="21"/>
        <v>0</v>
      </c>
      <c r="BZ43" s="334">
        <f t="shared" si="21"/>
        <v>0</v>
      </c>
      <c r="CA43" s="334">
        <f t="shared" si="21"/>
        <v>0</v>
      </c>
      <c r="CB43" s="334">
        <f t="shared" si="21"/>
        <v>0</v>
      </c>
      <c r="CC43" s="334">
        <f t="shared" si="21"/>
        <v>0</v>
      </c>
      <c r="CD43" s="334">
        <f t="shared" si="21"/>
        <v>0</v>
      </c>
      <c r="CE43" s="334">
        <f t="shared" si="21"/>
        <v>0</v>
      </c>
      <c r="CF43" s="334">
        <f t="shared" si="21"/>
        <v>0</v>
      </c>
      <c r="CG43" s="334">
        <f t="shared" si="21"/>
        <v>0</v>
      </c>
      <c r="CH43" s="334">
        <f t="shared" si="21"/>
        <v>0</v>
      </c>
      <c r="CI43" s="334">
        <f t="shared" si="21"/>
        <v>0</v>
      </c>
      <c r="CJ43" s="334">
        <f t="shared" si="21"/>
        <v>0</v>
      </c>
      <c r="CK43" s="334">
        <f t="shared" si="21"/>
        <v>0</v>
      </c>
      <c r="CL43" s="334">
        <f t="shared" si="21"/>
        <v>0</v>
      </c>
      <c r="CM43" s="334">
        <f t="shared" si="21"/>
        <v>0</v>
      </c>
      <c r="CN43" s="334">
        <f t="shared" si="21"/>
        <v>0</v>
      </c>
      <c r="CO43" s="334">
        <f t="shared" si="21"/>
        <v>0</v>
      </c>
      <c r="CP43" s="334">
        <f t="shared" si="21"/>
        <v>0</v>
      </c>
      <c r="CQ43" s="334">
        <f t="shared" si="21"/>
        <v>0</v>
      </c>
      <c r="CR43" s="334">
        <f t="shared" si="21"/>
        <v>0</v>
      </c>
      <c r="CS43" s="334">
        <f t="shared" si="21"/>
        <v>0</v>
      </c>
      <c r="CT43" s="334">
        <f t="shared" si="21"/>
        <v>0</v>
      </c>
      <c r="CU43" s="334">
        <f t="shared" si="21"/>
        <v>0</v>
      </c>
      <c r="CV43" s="334">
        <f t="shared" si="21"/>
        <v>0</v>
      </c>
      <c r="CW43" s="334">
        <f t="shared" si="21"/>
        <v>0</v>
      </c>
      <c r="CX43" s="334">
        <f t="shared" si="21"/>
        <v>0</v>
      </c>
      <c r="CY43" s="334">
        <f t="shared" si="21"/>
        <v>0</v>
      </c>
      <c r="CZ43" s="334">
        <f t="shared" si="21"/>
        <v>0</v>
      </c>
    </row>
    <row r="44" ht="14.25" customHeight="1">
      <c r="C44" s="290" t="s">
        <v>349</v>
      </c>
      <c r="F44" s="337">
        <f t="shared" ref="F44:CZ44" si="22">MIN(F40+F41-F42-F43,F37*$H$12)</f>
        <v>0</v>
      </c>
      <c r="G44" s="334">
        <f t="shared" si="22"/>
        <v>0</v>
      </c>
      <c r="H44" s="334">
        <f t="shared" si="22"/>
        <v>0</v>
      </c>
      <c r="I44" s="334">
        <f t="shared" si="22"/>
        <v>0</v>
      </c>
      <c r="J44" s="334">
        <f t="shared" si="22"/>
        <v>0</v>
      </c>
      <c r="K44" s="334">
        <f t="shared" si="22"/>
        <v>0</v>
      </c>
      <c r="L44" s="334">
        <f t="shared" si="22"/>
        <v>0</v>
      </c>
      <c r="M44" s="334">
        <f t="shared" si="22"/>
        <v>0</v>
      </c>
      <c r="N44" s="334">
        <f t="shared" si="22"/>
        <v>0</v>
      </c>
      <c r="O44" s="334">
        <f t="shared" si="22"/>
        <v>0</v>
      </c>
      <c r="P44" s="334">
        <f t="shared" si="22"/>
        <v>0</v>
      </c>
      <c r="Q44" s="334">
        <f t="shared" si="22"/>
        <v>0</v>
      </c>
      <c r="R44" s="334">
        <f t="shared" si="22"/>
        <v>0</v>
      </c>
      <c r="S44" s="334">
        <f t="shared" si="22"/>
        <v>0</v>
      </c>
      <c r="T44" s="334">
        <f t="shared" si="22"/>
        <v>0</v>
      </c>
      <c r="U44" s="334">
        <f t="shared" si="22"/>
        <v>0</v>
      </c>
      <c r="V44" s="334">
        <f t="shared" si="22"/>
        <v>0</v>
      </c>
      <c r="W44" s="334">
        <f t="shared" si="22"/>
        <v>0</v>
      </c>
      <c r="X44" s="334">
        <f t="shared" si="22"/>
        <v>0</v>
      </c>
      <c r="Y44" s="334">
        <f t="shared" si="22"/>
        <v>0</v>
      </c>
      <c r="Z44" s="334">
        <f t="shared" si="22"/>
        <v>0</v>
      </c>
      <c r="AA44" s="334">
        <f t="shared" si="22"/>
        <v>0</v>
      </c>
      <c r="AB44" s="334">
        <f t="shared" si="22"/>
        <v>0</v>
      </c>
      <c r="AC44" s="334">
        <f t="shared" si="22"/>
        <v>0</v>
      </c>
      <c r="AD44" s="334">
        <f t="shared" si="22"/>
        <v>0</v>
      </c>
      <c r="AE44" s="334">
        <f t="shared" si="22"/>
        <v>0</v>
      </c>
      <c r="AF44" s="334">
        <f t="shared" si="22"/>
        <v>0</v>
      </c>
      <c r="AG44" s="334">
        <f t="shared" si="22"/>
        <v>0</v>
      </c>
      <c r="AH44" s="334">
        <f t="shared" si="22"/>
        <v>0</v>
      </c>
      <c r="AI44" s="334">
        <f t="shared" si="22"/>
        <v>0</v>
      </c>
      <c r="AJ44" s="334">
        <f t="shared" si="22"/>
        <v>2223241.869</v>
      </c>
      <c r="AK44" s="334">
        <f t="shared" si="22"/>
        <v>0</v>
      </c>
      <c r="AL44" s="334">
        <f t="shared" si="22"/>
        <v>0</v>
      </c>
      <c r="AM44" s="334">
        <f t="shared" si="22"/>
        <v>0</v>
      </c>
      <c r="AN44" s="334">
        <f t="shared" si="22"/>
        <v>0</v>
      </c>
      <c r="AO44" s="334">
        <f t="shared" si="22"/>
        <v>2014.729244</v>
      </c>
      <c r="AP44" s="334">
        <f t="shared" si="22"/>
        <v>0</v>
      </c>
      <c r="AQ44" s="334">
        <f t="shared" si="22"/>
        <v>0</v>
      </c>
      <c r="AR44" s="334">
        <f t="shared" si="22"/>
        <v>0</v>
      </c>
      <c r="AS44" s="334">
        <f t="shared" si="22"/>
        <v>0</v>
      </c>
      <c r="AT44" s="334">
        <f t="shared" si="22"/>
        <v>0</v>
      </c>
      <c r="AU44" s="334">
        <f t="shared" si="22"/>
        <v>0</v>
      </c>
      <c r="AV44" s="334">
        <f t="shared" si="22"/>
        <v>0</v>
      </c>
      <c r="AW44" s="334">
        <f t="shared" si="22"/>
        <v>0</v>
      </c>
      <c r="AX44" s="334">
        <f t="shared" si="22"/>
        <v>0</v>
      </c>
      <c r="AY44" s="334">
        <f t="shared" si="22"/>
        <v>0</v>
      </c>
      <c r="AZ44" s="334">
        <f t="shared" si="22"/>
        <v>0</v>
      </c>
      <c r="BA44" s="334">
        <f t="shared" si="22"/>
        <v>0</v>
      </c>
      <c r="BB44" s="334">
        <f t="shared" si="22"/>
        <v>3630.759579</v>
      </c>
      <c r="BC44" s="334">
        <f t="shared" si="22"/>
        <v>0</v>
      </c>
      <c r="BD44" s="334">
        <f t="shared" si="22"/>
        <v>0</v>
      </c>
      <c r="BE44" s="334">
        <f t="shared" si="22"/>
        <v>0</v>
      </c>
      <c r="BF44" s="334">
        <f t="shared" si="22"/>
        <v>0</v>
      </c>
      <c r="BG44" s="334">
        <f t="shared" si="22"/>
        <v>0</v>
      </c>
      <c r="BH44" s="334">
        <f t="shared" si="22"/>
        <v>0</v>
      </c>
      <c r="BI44" s="334">
        <f t="shared" si="22"/>
        <v>0</v>
      </c>
      <c r="BJ44" s="334">
        <f t="shared" si="22"/>
        <v>0</v>
      </c>
      <c r="BK44" s="334">
        <f t="shared" si="22"/>
        <v>0</v>
      </c>
      <c r="BL44" s="334">
        <f t="shared" si="22"/>
        <v>0</v>
      </c>
      <c r="BM44" s="334">
        <f t="shared" si="22"/>
        <v>0</v>
      </c>
      <c r="BN44" s="334">
        <f t="shared" si="22"/>
        <v>0</v>
      </c>
      <c r="BO44" s="334">
        <f t="shared" si="22"/>
        <v>0</v>
      </c>
      <c r="BP44" s="334">
        <f t="shared" si="22"/>
        <v>0</v>
      </c>
      <c r="BQ44" s="334">
        <f t="shared" si="22"/>
        <v>0</v>
      </c>
      <c r="BR44" s="334">
        <f t="shared" si="22"/>
        <v>0</v>
      </c>
      <c r="BS44" s="334">
        <f t="shared" si="22"/>
        <v>0</v>
      </c>
      <c r="BT44" s="334">
        <f t="shared" si="22"/>
        <v>0</v>
      </c>
      <c r="BU44" s="334">
        <f t="shared" si="22"/>
        <v>0</v>
      </c>
      <c r="BV44" s="334">
        <f t="shared" si="22"/>
        <v>0</v>
      </c>
      <c r="BW44" s="334">
        <f t="shared" si="22"/>
        <v>0</v>
      </c>
      <c r="BX44" s="334">
        <f t="shared" si="22"/>
        <v>0</v>
      </c>
      <c r="BY44" s="334">
        <f t="shared" si="22"/>
        <v>0</v>
      </c>
      <c r="BZ44" s="334">
        <f t="shared" si="22"/>
        <v>0</v>
      </c>
      <c r="CA44" s="334">
        <f t="shared" si="22"/>
        <v>0</v>
      </c>
      <c r="CB44" s="334">
        <f t="shared" si="22"/>
        <v>0</v>
      </c>
      <c r="CC44" s="334">
        <f t="shared" si="22"/>
        <v>0</v>
      </c>
      <c r="CD44" s="334">
        <f t="shared" si="22"/>
        <v>0</v>
      </c>
      <c r="CE44" s="334">
        <f t="shared" si="22"/>
        <v>0</v>
      </c>
      <c r="CF44" s="334">
        <f t="shared" si="22"/>
        <v>0</v>
      </c>
      <c r="CG44" s="334">
        <f t="shared" si="22"/>
        <v>0</v>
      </c>
      <c r="CH44" s="334">
        <f t="shared" si="22"/>
        <v>0</v>
      </c>
      <c r="CI44" s="334">
        <f t="shared" si="22"/>
        <v>0</v>
      </c>
      <c r="CJ44" s="334">
        <f t="shared" si="22"/>
        <v>0</v>
      </c>
      <c r="CK44" s="334">
        <f t="shared" si="22"/>
        <v>0</v>
      </c>
      <c r="CL44" s="334">
        <f t="shared" si="22"/>
        <v>0</v>
      </c>
      <c r="CM44" s="334">
        <f t="shared" si="22"/>
        <v>0</v>
      </c>
      <c r="CN44" s="334">
        <f t="shared" si="22"/>
        <v>0</v>
      </c>
      <c r="CO44" s="334">
        <f t="shared" si="22"/>
        <v>0</v>
      </c>
      <c r="CP44" s="334">
        <f t="shared" si="22"/>
        <v>0</v>
      </c>
      <c r="CQ44" s="334">
        <f t="shared" si="22"/>
        <v>0</v>
      </c>
      <c r="CR44" s="334">
        <f t="shared" si="22"/>
        <v>0</v>
      </c>
      <c r="CS44" s="334">
        <f t="shared" si="22"/>
        <v>0</v>
      </c>
      <c r="CT44" s="334">
        <f t="shared" si="22"/>
        <v>0</v>
      </c>
      <c r="CU44" s="334">
        <f t="shared" si="22"/>
        <v>0</v>
      </c>
      <c r="CV44" s="334">
        <f t="shared" si="22"/>
        <v>0</v>
      </c>
      <c r="CW44" s="334">
        <f t="shared" si="22"/>
        <v>0</v>
      </c>
      <c r="CX44" s="334">
        <f t="shared" si="22"/>
        <v>0</v>
      </c>
      <c r="CY44" s="334">
        <f t="shared" si="22"/>
        <v>0</v>
      </c>
      <c r="CZ44" s="334">
        <f t="shared" si="22"/>
        <v>0</v>
      </c>
    </row>
    <row r="45" ht="14.25" customHeight="1">
      <c r="B45" s="329" t="s">
        <v>350</v>
      </c>
      <c r="C45" s="290" t="s">
        <v>217</v>
      </c>
      <c r="F45" s="337">
        <f t="shared" ref="F45:CZ45" si="23">F40+F41-F42-F43-F44</f>
        <v>13304744.19</v>
      </c>
      <c r="G45" s="334">
        <f t="shared" si="23"/>
        <v>13337057.55</v>
      </c>
      <c r="H45" s="334">
        <f t="shared" si="23"/>
        <v>13379240.84</v>
      </c>
      <c r="I45" s="334">
        <f t="shared" si="23"/>
        <v>13435965.92</v>
      </c>
      <c r="J45" s="334">
        <f t="shared" si="23"/>
        <v>14108104.83</v>
      </c>
      <c r="K45" s="334">
        <f t="shared" si="23"/>
        <v>14807934.18</v>
      </c>
      <c r="L45" s="334">
        <f t="shared" si="23"/>
        <v>15531181.06</v>
      </c>
      <c r="M45" s="334">
        <f t="shared" si="23"/>
        <v>16265921.31</v>
      </c>
      <c r="N45" s="334">
        <f t="shared" si="23"/>
        <v>17026422.25</v>
      </c>
      <c r="O45" s="334">
        <f t="shared" si="23"/>
        <v>17739903.1</v>
      </c>
      <c r="P45" s="334">
        <f t="shared" si="23"/>
        <v>18449942.87</v>
      </c>
      <c r="Q45" s="334">
        <f t="shared" si="23"/>
        <v>19101344.05</v>
      </c>
      <c r="R45" s="334">
        <f t="shared" si="23"/>
        <v>19059574.16</v>
      </c>
      <c r="S45" s="334">
        <f t="shared" si="23"/>
        <v>18977218.57</v>
      </c>
      <c r="T45" s="334">
        <f t="shared" si="23"/>
        <v>18911576.03</v>
      </c>
      <c r="U45" s="334">
        <f t="shared" si="23"/>
        <v>18872788.59</v>
      </c>
      <c r="V45" s="334">
        <f t="shared" si="23"/>
        <v>18921737.36</v>
      </c>
      <c r="W45" s="334">
        <f t="shared" si="23"/>
        <v>19015458.45</v>
      </c>
      <c r="X45" s="334">
        <f t="shared" si="23"/>
        <v>19131523.6</v>
      </c>
      <c r="Y45" s="334">
        <f t="shared" si="23"/>
        <v>19259630.04</v>
      </c>
      <c r="Z45" s="334">
        <f t="shared" si="23"/>
        <v>19417749.28</v>
      </c>
      <c r="AA45" s="334">
        <f t="shared" si="23"/>
        <v>19486076.89</v>
      </c>
      <c r="AB45" s="334">
        <f t="shared" si="23"/>
        <v>19530484.34</v>
      </c>
      <c r="AC45" s="334">
        <f t="shared" si="23"/>
        <v>19455061.11</v>
      </c>
      <c r="AD45" s="334">
        <f t="shared" si="23"/>
        <v>19390271.26</v>
      </c>
      <c r="AE45" s="334">
        <f t="shared" si="23"/>
        <v>19281888.25</v>
      </c>
      <c r="AF45" s="334">
        <f t="shared" si="23"/>
        <v>19191786.42</v>
      </c>
      <c r="AG45" s="334">
        <f t="shared" si="23"/>
        <v>19130937.93</v>
      </c>
      <c r="AH45" s="334">
        <f t="shared" si="23"/>
        <v>19164024.58</v>
      </c>
      <c r="AI45" s="334">
        <f t="shared" si="23"/>
        <v>19253691.1</v>
      </c>
      <c r="AJ45" s="334">
        <f t="shared" si="23"/>
        <v>0</v>
      </c>
      <c r="AK45" s="334">
        <f t="shared" si="23"/>
        <v>67166.94062</v>
      </c>
      <c r="AL45" s="334">
        <f t="shared" si="23"/>
        <v>155755.1502</v>
      </c>
      <c r="AM45" s="334">
        <f t="shared" si="23"/>
        <v>164661.7352</v>
      </c>
      <c r="AN45" s="334">
        <f t="shared" si="23"/>
        <v>140410.1744</v>
      </c>
      <c r="AO45" s="334">
        <f t="shared" si="23"/>
        <v>0</v>
      </c>
      <c r="AP45" s="334">
        <f t="shared" si="23"/>
        <v>0</v>
      </c>
      <c r="AQ45" s="334">
        <f t="shared" si="23"/>
        <v>0</v>
      </c>
      <c r="AR45" s="334">
        <f t="shared" si="23"/>
        <v>0</v>
      </c>
      <c r="AS45" s="334">
        <f t="shared" si="23"/>
        <v>0</v>
      </c>
      <c r="AT45" s="334">
        <f t="shared" si="23"/>
        <v>0</v>
      </c>
      <c r="AU45" s="334">
        <f t="shared" si="23"/>
        <v>42099.85653</v>
      </c>
      <c r="AV45" s="334">
        <f t="shared" si="23"/>
        <v>84369.45777</v>
      </c>
      <c r="AW45" s="334">
        <f t="shared" si="23"/>
        <v>145862.405</v>
      </c>
      <c r="AX45" s="334">
        <f t="shared" si="23"/>
        <v>229887.555</v>
      </c>
      <c r="AY45" s="334">
        <f t="shared" si="23"/>
        <v>229040.9062</v>
      </c>
      <c r="AZ45" s="334">
        <f t="shared" si="23"/>
        <v>192129.8677</v>
      </c>
      <c r="BA45" s="334">
        <f t="shared" si="23"/>
        <v>18902.87311</v>
      </c>
      <c r="BB45" s="334">
        <f t="shared" si="23"/>
        <v>0</v>
      </c>
      <c r="BC45" s="334">
        <f t="shared" si="23"/>
        <v>0</v>
      </c>
      <c r="BD45" s="334">
        <f t="shared" si="23"/>
        <v>0</v>
      </c>
      <c r="BE45" s="334">
        <f t="shared" si="23"/>
        <v>0</v>
      </c>
      <c r="BF45" s="334">
        <f t="shared" si="23"/>
        <v>0</v>
      </c>
      <c r="BG45" s="334">
        <f t="shared" si="23"/>
        <v>0</v>
      </c>
      <c r="BH45" s="334">
        <f t="shared" si="23"/>
        <v>0</v>
      </c>
      <c r="BI45" s="334">
        <f t="shared" si="23"/>
        <v>0</v>
      </c>
      <c r="BJ45" s="334">
        <f t="shared" si="23"/>
        <v>0</v>
      </c>
      <c r="BK45" s="334">
        <f t="shared" si="23"/>
        <v>0</v>
      </c>
      <c r="BL45" s="334">
        <f t="shared" si="23"/>
        <v>0</v>
      </c>
      <c r="BM45" s="334">
        <f t="shared" si="23"/>
        <v>0</v>
      </c>
      <c r="BN45" s="334">
        <f t="shared" si="23"/>
        <v>0</v>
      </c>
      <c r="BO45" s="334">
        <f t="shared" si="23"/>
        <v>0</v>
      </c>
      <c r="BP45" s="334">
        <f t="shared" si="23"/>
        <v>0</v>
      </c>
      <c r="BQ45" s="334">
        <f t="shared" si="23"/>
        <v>0</v>
      </c>
      <c r="BR45" s="334">
        <f t="shared" si="23"/>
        <v>0</v>
      </c>
      <c r="BS45" s="334">
        <f t="shared" si="23"/>
        <v>0</v>
      </c>
      <c r="BT45" s="334">
        <f t="shared" si="23"/>
        <v>0</v>
      </c>
      <c r="BU45" s="334">
        <f t="shared" si="23"/>
        <v>0</v>
      </c>
      <c r="BV45" s="334">
        <f t="shared" si="23"/>
        <v>0</v>
      </c>
      <c r="BW45" s="334">
        <f t="shared" si="23"/>
        <v>0</v>
      </c>
      <c r="BX45" s="334">
        <f t="shared" si="23"/>
        <v>0</v>
      </c>
      <c r="BY45" s="334">
        <f t="shared" si="23"/>
        <v>0</v>
      </c>
      <c r="BZ45" s="334">
        <f t="shared" si="23"/>
        <v>0</v>
      </c>
      <c r="CA45" s="334">
        <f t="shared" si="23"/>
        <v>0</v>
      </c>
      <c r="CB45" s="334">
        <f t="shared" si="23"/>
        <v>0</v>
      </c>
      <c r="CC45" s="334">
        <f t="shared" si="23"/>
        <v>0</v>
      </c>
      <c r="CD45" s="334">
        <f t="shared" si="23"/>
        <v>0</v>
      </c>
      <c r="CE45" s="334">
        <f t="shared" si="23"/>
        <v>0</v>
      </c>
      <c r="CF45" s="334">
        <f t="shared" si="23"/>
        <v>0</v>
      </c>
      <c r="CG45" s="334">
        <f t="shared" si="23"/>
        <v>0</v>
      </c>
      <c r="CH45" s="334">
        <f t="shared" si="23"/>
        <v>0</v>
      </c>
      <c r="CI45" s="334">
        <f t="shared" si="23"/>
        <v>0</v>
      </c>
      <c r="CJ45" s="334">
        <f t="shared" si="23"/>
        <v>0</v>
      </c>
      <c r="CK45" s="334">
        <f t="shared" si="23"/>
        <v>0</v>
      </c>
      <c r="CL45" s="334">
        <f t="shared" si="23"/>
        <v>0</v>
      </c>
      <c r="CM45" s="334">
        <f t="shared" si="23"/>
        <v>0</v>
      </c>
      <c r="CN45" s="334">
        <f t="shared" si="23"/>
        <v>0</v>
      </c>
      <c r="CO45" s="334">
        <f t="shared" si="23"/>
        <v>0</v>
      </c>
      <c r="CP45" s="334">
        <f t="shared" si="23"/>
        <v>0</v>
      </c>
      <c r="CQ45" s="334">
        <f t="shared" si="23"/>
        <v>0</v>
      </c>
      <c r="CR45" s="334">
        <f t="shared" si="23"/>
        <v>0</v>
      </c>
      <c r="CS45" s="334">
        <f t="shared" si="23"/>
        <v>0</v>
      </c>
      <c r="CT45" s="334">
        <f t="shared" si="23"/>
        <v>0</v>
      </c>
      <c r="CU45" s="334">
        <f t="shared" si="23"/>
        <v>0</v>
      </c>
      <c r="CV45" s="334">
        <f t="shared" si="23"/>
        <v>0</v>
      </c>
      <c r="CW45" s="334">
        <f t="shared" si="23"/>
        <v>0</v>
      </c>
      <c r="CX45" s="334">
        <f t="shared" si="23"/>
        <v>0</v>
      </c>
      <c r="CY45" s="334">
        <f t="shared" si="23"/>
        <v>0</v>
      </c>
      <c r="CZ45" s="334">
        <f t="shared" si="23"/>
        <v>0</v>
      </c>
      <c r="DA45" s="46" t="s">
        <v>168</v>
      </c>
    </row>
    <row r="46" ht="14.25" customHeight="1">
      <c r="B46" s="330">
        <f>XIRR(F46:CZ46,$F$22:$CZ$22)</f>
        <v>0.15</v>
      </c>
      <c r="C46" s="338" t="s">
        <v>351</v>
      </c>
      <c r="D46" s="347"/>
      <c r="E46" s="347"/>
      <c r="F46" s="340">
        <f t="shared" ref="F46:CZ46" si="24">SUM(F42:F44)</f>
        <v>-13304744.19</v>
      </c>
      <c r="G46" s="341">
        <f t="shared" si="24"/>
        <v>126557.5643</v>
      </c>
      <c r="H46" s="341">
        <f t="shared" si="24"/>
        <v>111906.5987</v>
      </c>
      <c r="I46" s="341">
        <f t="shared" si="24"/>
        <v>103035.4007</v>
      </c>
      <c r="J46" s="341">
        <f t="shared" si="24"/>
        <v>-511701.0801</v>
      </c>
      <c r="K46" s="341">
        <f t="shared" si="24"/>
        <v>-547756.042</v>
      </c>
      <c r="L46" s="341">
        <f t="shared" si="24"/>
        <v>-546426.4793</v>
      </c>
      <c r="M46" s="341">
        <f t="shared" si="24"/>
        <v>-555300.515</v>
      </c>
      <c r="N46" s="341">
        <f t="shared" si="24"/>
        <v>-566270.8269</v>
      </c>
      <c r="O46" s="341">
        <f t="shared" si="24"/>
        <v>-516765.831</v>
      </c>
      <c r="P46" s="341">
        <f t="shared" si="24"/>
        <v>-498208.957</v>
      </c>
      <c r="Q46" s="341">
        <f t="shared" si="24"/>
        <v>-431091.8387</v>
      </c>
      <c r="R46" s="341">
        <f t="shared" si="24"/>
        <v>262457.5573</v>
      </c>
      <c r="S46" s="341">
        <f t="shared" si="24"/>
        <v>309944.4892</v>
      </c>
      <c r="T46" s="341">
        <f t="shared" si="24"/>
        <v>284896.1246</v>
      </c>
      <c r="U46" s="341">
        <f t="shared" si="24"/>
        <v>264609.1067</v>
      </c>
      <c r="V46" s="341">
        <f t="shared" si="24"/>
        <v>176409.7457</v>
      </c>
      <c r="W46" s="341">
        <f t="shared" si="24"/>
        <v>110239.0532</v>
      </c>
      <c r="X46" s="341">
        <f t="shared" si="24"/>
        <v>110996.9695</v>
      </c>
      <c r="Y46" s="341">
        <f t="shared" si="24"/>
        <v>92929.90989</v>
      </c>
      <c r="Z46" s="341">
        <f t="shared" si="24"/>
        <v>71858.51388</v>
      </c>
      <c r="AA46" s="341">
        <f t="shared" si="24"/>
        <v>156015.6448</v>
      </c>
      <c r="AB46" s="341">
        <f t="shared" si="24"/>
        <v>188274.2886</v>
      </c>
      <c r="AC46" s="341">
        <f t="shared" si="24"/>
        <v>308635.2371</v>
      </c>
      <c r="AD46" s="341">
        <f t="shared" si="24"/>
        <v>289564.1926</v>
      </c>
      <c r="AE46" s="341">
        <f t="shared" si="24"/>
        <v>339920.7362</v>
      </c>
      <c r="AF46" s="341">
        <f t="shared" si="24"/>
        <v>312875.4252</v>
      </c>
      <c r="AG46" s="341">
        <f t="shared" si="24"/>
        <v>290016.1247</v>
      </c>
      <c r="AH46" s="341">
        <f t="shared" si="24"/>
        <v>195354.3981</v>
      </c>
      <c r="AI46" s="341">
        <f t="shared" si="24"/>
        <v>124323.8807</v>
      </c>
      <c r="AJ46" s="341">
        <f t="shared" si="24"/>
        <v>19483597.94</v>
      </c>
      <c r="AK46" s="341">
        <f t="shared" si="24"/>
        <v>-67166.94062</v>
      </c>
      <c r="AL46" s="341">
        <f t="shared" si="24"/>
        <v>-87786.17429</v>
      </c>
      <c r="AM46" s="341">
        <f t="shared" si="24"/>
        <v>-7107.065526</v>
      </c>
      <c r="AN46" s="341">
        <f t="shared" si="24"/>
        <v>26217.77379</v>
      </c>
      <c r="AO46" s="341">
        <f t="shared" si="24"/>
        <v>142086.8015</v>
      </c>
      <c r="AP46" s="341">
        <f t="shared" si="24"/>
        <v>0</v>
      </c>
      <c r="AQ46" s="341">
        <f t="shared" si="24"/>
        <v>0</v>
      </c>
      <c r="AR46" s="341">
        <f t="shared" si="24"/>
        <v>0</v>
      </c>
      <c r="AS46" s="341">
        <f t="shared" si="24"/>
        <v>0</v>
      </c>
      <c r="AT46" s="341">
        <f t="shared" si="24"/>
        <v>0</v>
      </c>
      <c r="AU46" s="341">
        <f t="shared" si="24"/>
        <v>-42099.85653</v>
      </c>
      <c r="AV46" s="341">
        <f t="shared" si="24"/>
        <v>-41766.89011</v>
      </c>
      <c r="AW46" s="341">
        <f t="shared" si="24"/>
        <v>-60518.18337</v>
      </c>
      <c r="AX46" s="341">
        <f t="shared" si="24"/>
        <v>-82283.41837</v>
      </c>
      <c r="AY46" s="341">
        <f t="shared" si="24"/>
        <v>3502.658142</v>
      </c>
      <c r="AZ46" s="341">
        <f t="shared" si="24"/>
        <v>39645.99829</v>
      </c>
      <c r="BA46" s="341">
        <f t="shared" si="24"/>
        <v>175521.2025</v>
      </c>
      <c r="BB46" s="341">
        <f t="shared" si="24"/>
        <v>19121.26774</v>
      </c>
      <c r="BC46" s="341">
        <f t="shared" si="24"/>
        <v>0</v>
      </c>
      <c r="BD46" s="341">
        <f t="shared" si="24"/>
        <v>0</v>
      </c>
      <c r="BE46" s="341">
        <f t="shared" si="24"/>
        <v>0</v>
      </c>
      <c r="BF46" s="341">
        <f t="shared" si="24"/>
        <v>0</v>
      </c>
      <c r="BG46" s="341">
        <f t="shared" si="24"/>
        <v>0</v>
      </c>
      <c r="BH46" s="341">
        <f t="shared" si="24"/>
        <v>0</v>
      </c>
      <c r="BI46" s="341">
        <f t="shared" si="24"/>
        <v>0</v>
      </c>
      <c r="BJ46" s="341">
        <f t="shared" si="24"/>
        <v>0</v>
      </c>
      <c r="BK46" s="341">
        <f t="shared" si="24"/>
        <v>0</v>
      </c>
      <c r="BL46" s="341">
        <f t="shared" si="24"/>
        <v>0</v>
      </c>
      <c r="BM46" s="341">
        <f t="shared" si="24"/>
        <v>0</v>
      </c>
      <c r="BN46" s="341">
        <f t="shared" si="24"/>
        <v>0</v>
      </c>
      <c r="BO46" s="341">
        <f t="shared" si="24"/>
        <v>0</v>
      </c>
      <c r="BP46" s="341">
        <f t="shared" si="24"/>
        <v>0</v>
      </c>
      <c r="BQ46" s="341">
        <f t="shared" si="24"/>
        <v>0</v>
      </c>
      <c r="BR46" s="341">
        <f t="shared" si="24"/>
        <v>0</v>
      </c>
      <c r="BS46" s="341">
        <f t="shared" si="24"/>
        <v>0</v>
      </c>
      <c r="BT46" s="341">
        <f t="shared" si="24"/>
        <v>0</v>
      </c>
      <c r="BU46" s="341">
        <f t="shared" si="24"/>
        <v>0</v>
      </c>
      <c r="BV46" s="341">
        <f t="shared" si="24"/>
        <v>0</v>
      </c>
      <c r="BW46" s="341">
        <f t="shared" si="24"/>
        <v>0</v>
      </c>
      <c r="BX46" s="341">
        <f t="shared" si="24"/>
        <v>0</v>
      </c>
      <c r="BY46" s="341">
        <f t="shared" si="24"/>
        <v>0</v>
      </c>
      <c r="BZ46" s="341">
        <f t="shared" si="24"/>
        <v>0</v>
      </c>
      <c r="CA46" s="341">
        <f t="shared" si="24"/>
        <v>0</v>
      </c>
      <c r="CB46" s="341">
        <f t="shared" si="24"/>
        <v>0</v>
      </c>
      <c r="CC46" s="341">
        <f t="shared" si="24"/>
        <v>0</v>
      </c>
      <c r="CD46" s="341">
        <f t="shared" si="24"/>
        <v>0</v>
      </c>
      <c r="CE46" s="341">
        <f t="shared" si="24"/>
        <v>0</v>
      </c>
      <c r="CF46" s="341">
        <f t="shared" si="24"/>
        <v>0</v>
      </c>
      <c r="CG46" s="341">
        <f t="shared" si="24"/>
        <v>0</v>
      </c>
      <c r="CH46" s="341">
        <f t="shared" si="24"/>
        <v>0</v>
      </c>
      <c r="CI46" s="341">
        <f t="shared" si="24"/>
        <v>0</v>
      </c>
      <c r="CJ46" s="341">
        <f t="shared" si="24"/>
        <v>0</v>
      </c>
      <c r="CK46" s="341">
        <f t="shared" si="24"/>
        <v>0</v>
      </c>
      <c r="CL46" s="341">
        <f t="shared" si="24"/>
        <v>0</v>
      </c>
      <c r="CM46" s="341">
        <f t="shared" si="24"/>
        <v>0</v>
      </c>
      <c r="CN46" s="341">
        <f t="shared" si="24"/>
        <v>0</v>
      </c>
      <c r="CO46" s="341">
        <f t="shared" si="24"/>
        <v>0</v>
      </c>
      <c r="CP46" s="341">
        <f t="shared" si="24"/>
        <v>0</v>
      </c>
      <c r="CQ46" s="341">
        <f t="shared" si="24"/>
        <v>0</v>
      </c>
      <c r="CR46" s="341">
        <f t="shared" si="24"/>
        <v>0</v>
      </c>
      <c r="CS46" s="341">
        <f t="shared" si="24"/>
        <v>0</v>
      </c>
      <c r="CT46" s="341">
        <f t="shared" si="24"/>
        <v>0</v>
      </c>
      <c r="CU46" s="341">
        <f t="shared" si="24"/>
        <v>0</v>
      </c>
      <c r="CV46" s="341">
        <f t="shared" si="24"/>
        <v>0</v>
      </c>
      <c r="CW46" s="341">
        <f t="shared" si="24"/>
        <v>0</v>
      </c>
      <c r="CX46" s="341">
        <f t="shared" si="24"/>
        <v>0</v>
      </c>
      <c r="CY46" s="341">
        <f t="shared" si="24"/>
        <v>0</v>
      </c>
      <c r="CZ46" s="341">
        <f t="shared" si="24"/>
        <v>0</v>
      </c>
      <c r="DA46" s="46" t="s">
        <v>168</v>
      </c>
    </row>
    <row r="47" ht="14.25" customHeight="1">
      <c r="C47" s="290" t="s">
        <v>353</v>
      </c>
      <c r="F47" s="337">
        <f t="shared" ref="F47:CZ47" si="25">(F44/$H$12)*$G$12</f>
        <v>0</v>
      </c>
      <c r="G47" s="334">
        <f t="shared" si="25"/>
        <v>0</v>
      </c>
      <c r="H47" s="334">
        <f t="shared" si="25"/>
        <v>0</v>
      </c>
      <c r="I47" s="334">
        <f t="shared" si="25"/>
        <v>0</v>
      </c>
      <c r="J47" s="334">
        <f t="shared" si="25"/>
        <v>0</v>
      </c>
      <c r="K47" s="334">
        <f t="shared" si="25"/>
        <v>0</v>
      </c>
      <c r="L47" s="334">
        <f t="shared" si="25"/>
        <v>0</v>
      </c>
      <c r="M47" s="334">
        <f t="shared" si="25"/>
        <v>0</v>
      </c>
      <c r="N47" s="334">
        <f t="shared" si="25"/>
        <v>0</v>
      </c>
      <c r="O47" s="334">
        <f t="shared" si="25"/>
        <v>0</v>
      </c>
      <c r="P47" s="334">
        <f t="shared" si="25"/>
        <v>0</v>
      </c>
      <c r="Q47" s="334">
        <f t="shared" si="25"/>
        <v>0</v>
      </c>
      <c r="R47" s="334">
        <f t="shared" si="25"/>
        <v>0</v>
      </c>
      <c r="S47" s="334">
        <f t="shared" si="25"/>
        <v>0</v>
      </c>
      <c r="T47" s="334">
        <f t="shared" si="25"/>
        <v>0</v>
      </c>
      <c r="U47" s="334">
        <f t="shared" si="25"/>
        <v>0</v>
      </c>
      <c r="V47" s="334">
        <f t="shared" si="25"/>
        <v>0</v>
      </c>
      <c r="W47" s="334">
        <f t="shared" si="25"/>
        <v>0</v>
      </c>
      <c r="X47" s="334">
        <f t="shared" si="25"/>
        <v>0</v>
      </c>
      <c r="Y47" s="334">
        <f t="shared" si="25"/>
        <v>0</v>
      </c>
      <c r="Z47" s="334">
        <f t="shared" si="25"/>
        <v>0</v>
      </c>
      <c r="AA47" s="334">
        <f t="shared" si="25"/>
        <v>0</v>
      </c>
      <c r="AB47" s="334">
        <f t="shared" si="25"/>
        <v>0</v>
      </c>
      <c r="AC47" s="334">
        <f t="shared" si="25"/>
        <v>0</v>
      </c>
      <c r="AD47" s="334">
        <f t="shared" si="25"/>
        <v>0</v>
      </c>
      <c r="AE47" s="334">
        <f t="shared" si="25"/>
        <v>0</v>
      </c>
      <c r="AF47" s="334">
        <f t="shared" si="25"/>
        <v>0</v>
      </c>
      <c r="AG47" s="334">
        <f t="shared" si="25"/>
        <v>0</v>
      </c>
      <c r="AH47" s="334">
        <f t="shared" si="25"/>
        <v>0</v>
      </c>
      <c r="AI47" s="334">
        <f t="shared" si="25"/>
        <v>0</v>
      </c>
      <c r="AJ47" s="334">
        <f t="shared" si="25"/>
        <v>555810.4672</v>
      </c>
      <c r="AK47" s="334">
        <f t="shared" si="25"/>
        <v>0</v>
      </c>
      <c r="AL47" s="334">
        <f t="shared" si="25"/>
        <v>0</v>
      </c>
      <c r="AM47" s="334">
        <f t="shared" si="25"/>
        <v>0</v>
      </c>
      <c r="AN47" s="334">
        <f t="shared" si="25"/>
        <v>0</v>
      </c>
      <c r="AO47" s="334">
        <f t="shared" si="25"/>
        <v>503.682311</v>
      </c>
      <c r="AP47" s="334">
        <f t="shared" si="25"/>
        <v>0</v>
      </c>
      <c r="AQ47" s="334">
        <f t="shared" si="25"/>
        <v>0</v>
      </c>
      <c r="AR47" s="334">
        <f t="shared" si="25"/>
        <v>0</v>
      </c>
      <c r="AS47" s="334">
        <f t="shared" si="25"/>
        <v>0</v>
      </c>
      <c r="AT47" s="334">
        <f t="shared" si="25"/>
        <v>0</v>
      </c>
      <c r="AU47" s="334">
        <f t="shared" si="25"/>
        <v>0</v>
      </c>
      <c r="AV47" s="334">
        <f t="shared" si="25"/>
        <v>0</v>
      </c>
      <c r="AW47" s="334">
        <f t="shared" si="25"/>
        <v>0</v>
      </c>
      <c r="AX47" s="334">
        <f t="shared" si="25"/>
        <v>0</v>
      </c>
      <c r="AY47" s="334">
        <f t="shared" si="25"/>
        <v>0</v>
      </c>
      <c r="AZ47" s="334">
        <f t="shared" si="25"/>
        <v>0</v>
      </c>
      <c r="BA47" s="334">
        <f t="shared" si="25"/>
        <v>0</v>
      </c>
      <c r="BB47" s="334">
        <f t="shared" si="25"/>
        <v>907.6898947</v>
      </c>
      <c r="BC47" s="334">
        <f t="shared" si="25"/>
        <v>0</v>
      </c>
      <c r="BD47" s="334">
        <f t="shared" si="25"/>
        <v>0</v>
      </c>
      <c r="BE47" s="334">
        <f t="shared" si="25"/>
        <v>0</v>
      </c>
      <c r="BF47" s="334">
        <f t="shared" si="25"/>
        <v>0</v>
      </c>
      <c r="BG47" s="334">
        <f t="shared" si="25"/>
        <v>0</v>
      </c>
      <c r="BH47" s="334">
        <f t="shared" si="25"/>
        <v>0</v>
      </c>
      <c r="BI47" s="334">
        <f t="shared" si="25"/>
        <v>0</v>
      </c>
      <c r="BJ47" s="334">
        <f t="shared" si="25"/>
        <v>0</v>
      </c>
      <c r="BK47" s="334">
        <f t="shared" si="25"/>
        <v>0</v>
      </c>
      <c r="BL47" s="334">
        <f t="shared" si="25"/>
        <v>0</v>
      </c>
      <c r="BM47" s="334">
        <f t="shared" si="25"/>
        <v>0</v>
      </c>
      <c r="BN47" s="334">
        <f t="shared" si="25"/>
        <v>0</v>
      </c>
      <c r="BO47" s="334">
        <f t="shared" si="25"/>
        <v>0</v>
      </c>
      <c r="BP47" s="334">
        <f t="shared" si="25"/>
        <v>0</v>
      </c>
      <c r="BQ47" s="334">
        <f t="shared" si="25"/>
        <v>0</v>
      </c>
      <c r="BR47" s="334">
        <f t="shared" si="25"/>
        <v>0</v>
      </c>
      <c r="BS47" s="334">
        <f t="shared" si="25"/>
        <v>0</v>
      </c>
      <c r="BT47" s="334">
        <f t="shared" si="25"/>
        <v>0</v>
      </c>
      <c r="BU47" s="334">
        <f t="shared" si="25"/>
        <v>0</v>
      </c>
      <c r="BV47" s="334">
        <f t="shared" si="25"/>
        <v>0</v>
      </c>
      <c r="BW47" s="334">
        <f t="shared" si="25"/>
        <v>0</v>
      </c>
      <c r="BX47" s="334">
        <f t="shared" si="25"/>
        <v>0</v>
      </c>
      <c r="BY47" s="334">
        <f t="shared" si="25"/>
        <v>0</v>
      </c>
      <c r="BZ47" s="334">
        <f t="shared" si="25"/>
        <v>0</v>
      </c>
      <c r="CA47" s="334">
        <f t="shared" si="25"/>
        <v>0</v>
      </c>
      <c r="CB47" s="334">
        <f t="shared" si="25"/>
        <v>0</v>
      </c>
      <c r="CC47" s="334">
        <f t="shared" si="25"/>
        <v>0</v>
      </c>
      <c r="CD47" s="334">
        <f t="shared" si="25"/>
        <v>0</v>
      </c>
      <c r="CE47" s="334">
        <f t="shared" si="25"/>
        <v>0</v>
      </c>
      <c r="CF47" s="334">
        <f t="shared" si="25"/>
        <v>0</v>
      </c>
      <c r="CG47" s="334">
        <f t="shared" si="25"/>
        <v>0</v>
      </c>
      <c r="CH47" s="334">
        <f t="shared" si="25"/>
        <v>0</v>
      </c>
      <c r="CI47" s="334">
        <f t="shared" si="25"/>
        <v>0</v>
      </c>
      <c r="CJ47" s="334">
        <f t="shared" si="25"/>
        <v>0</v>
      </c>
      <c r="CK47" s="334">
        <f t="shared" si="25"/>
        <v>0</v>
      </c>
      <c r="CL47" s="334">
        <f t="shared" si="25"/>
        <v>0</v>
      </c>
      <c r="CM47" s="334">
        <f t="shared" si="25"/>
        <v>0</v>
      </c>
      <c r="CN47" s="334">
        <f t="shared" si="25"/>
        <v>0</v>
      </c>
      <c r="CO47" s="334">
        <f t="shared" si="25"/>
        <v>0</v>
      </c>
      <c r="CP47" s="334">
        <f t="shared" si="25"/>
        <v>0</v>
      </c>
      <c r="CQ47" s="334">
        <f t="shared" si="25"/>
        <v>0</v>
      </c>
      <c r="CR47" s="334">
        <f t="shared" si="25"/>
        <v>0</v>
      </c>
      <c r="CS47" s="334">
        <f t="shared" si="25"/>
        <v>0</v>
      </c>
      <c r="CT47" s="334">
        <f t="shared" si="25"/>
        <v>0</v>
      </c>
      <c r="CU47" s="334">
        <f t="shared" si="25"/>
        <v>0</v>
      </c>
      <c r="CV47" s="334">
        <f t="shared" si="25"/>
        <v>0</v>
      </c>
      <c r="CW47" s="334">
        <f t="shared" si="25"/>
        <v>0</v>
      </c>
      <c r="CX47" s="334">
        <f t="shared" si="25"/>
        <v>0</v>
      </c>
      <c r="CY47" s="334">
        <f t="shared" si="25"/>
        <v>0</v>
      </c>
      <c r="CZ47" s="334">
        <f t="shared" si="25"/>
        <v>0</v>
      </c>
      <c r="DA47" s="46" t="s">
        <v>168</v>
      </c>
    </row>
    <row r="48" ht="14.25" customHeight="1">
      <c r="C48" s="290" t="s">
        <v>355</v>
      </c>
      <c r="F48" s="337">
        <f t="shared" ref="F48:CZ48" si="26">F44+F47</f>
        <v>0</v>
      </c>
      <c r="G48" s="334">
        <f t="shared" si="26"/>
        <v>0</v>
      </c>
      <c r="H48" s="334">
        <f t="shared" si="26"/>
        <v>0</v>
      </c>
      <c r="I48" s="334">
        <f t="shared" si="26"/>
        <v>0</v>
      </c>
      <c r="J48" s="334">
        <f t="shared" si="26"/>
        <v>0</v>
      </c>
      <c r="K48" s="334">
        <f t="shared" si="26"/>
        <v>0</v>
      </c>
      <c r="L48" s="334">
        <f t="shared" si="26"/>
        <v>0</v>
      </c>
      <c r="M48" s="334">
        <f t="shared" si="26"/>
        <v>0</v>
      </c>
      <c r="N48" s="334">
        <f t="shared" si="26"/>
        <v>0</v>
      </c>
      <c r="O48" s="334">
        <f t="shared" si="26"/>
        <v>0</v>
      </c>
      <c r="P48" s="334">
        <f t="shared" si="26"/>
        <v>0</v>
      </c>
      <c r="Q48" s="334">
        <f t="shared" si="26"/>
        <v>0</v>
      </c>
      <c r="R48" s="334">
        <f t="shared" si="26"/>
        <v>0</v>
      </c>
      <c r="S48" s="334">
        <f t="shared" si="26"/>
        <v>0</v>
      </c>
      <c r="T48" s="334">
        <f t="shared" si="26"/>
        <v>0</v>
      </c>
      <c r="U48" s="334">
        <f t="shared" si="26"/>
        <v>0</v>
      </c>
      <c r="V48" s="334">
        <f t="shared" si="26"/>
        <v>0</v>
      </c>
      <c r="W48" s="334">
        <f t="shared" si="26"/>
        <v>0</v>
      </c>
      <c r="X48" s="334">
        <f t="shared" si="26"/>
        <v>0</v>
      </c>
      <c r="Y48" s="334">
        <f t="shared" si="26"/>
        <v>0</v>
      </c>
      <c r="Z48" s="334">
        <f t="shared" si="26"/>
        <v>0</v>
      </c>
      <c r="AA48" s="334">
        <f t="shared" si="26"/>
        <v>0</v>
      </c>
      <c r="AB48" s="334">
        <f t="shared" si="26"/>
        <v>0</v>
      </c>
      <c r="AC48" s="334">
        <f t="shared" si="26"/>
        <v>0</v>
      </c>
      <c r="AD48" s="334">
        <f t="shared" si="26"/>
        <v>0</v>
      </c>
      <c r="AE48" s="334">
        <f t="shared" si="26"/>
        <v>0</v>
      </c>
      <c r="AF48" s="334">
        <f t="shared" si="26"/>
        <v>0</v>
      </c>
      <c r="AG48" s="334">
        <f t="shared" si="26"/>
        <v>0</v>
      </c>
      <c r="AH48" s="334">
        <f t="shared" si="26"/>
        <v>0</v>
      </c>
      <c r="AI48" s="334">
        <f t="shared" si="26"/>
        <v>0</v>
      </c>
      <c r="AJ48" s="334">
        <f t="shared" si="26"/>
        <v>2779052.336</v>
      </c>
      <c r="AK48" s="334">
        <f t="shared" si="26"/>
        <v>0</v>
      </c>
      <c r="AL48" s="334">
        <f t="shared" si="26"/>
        <v>0</v>
      </c>
      <c r="AM48" s="334">
        <f t="shared" si="26"/>
        <v>0</v>
      </c>
      <c r="AN48" s="334">
        <f t="shared" si="26"/>
        <v>0</v>
      </c>
      <c r="AO48" s="334">
        <f t="shared" si="26"/>
        <v>2518.411555</v>
      </c>
      <c r="AP48" s="334">
        <f t="shared" si="26"/>
        <v>0</v>
      </c>
      <c r="AQ48" s="334">
        <f t="shared" si="26"/>
        <v>0</v>
      </c>
      <c r="AR48" s="334">
        <f t="shared" si="26"/>
        <v>0</v>
      </c>
      <c r="AS48" s="334">
        <f t="shared" si="26"/>
        <v>0</v>
      </c>
      <c r="AT48" s="334">
        <f t="shared" si="26"/>
        <v>0</v>
      </c>
      <c r="AU48" s="334">
        <f t="shared" si="26"/>
        <v>0</v>
      </c>
      <c r="AV48" s="334">
        <f t="shared" si="26"/>
        <v>0</v>
      </c>
      <c r="AW48" s="334">
        <f t="shared" si="26"/>
        <v>0</v>
      </c>
      <c r="AX48" s="334">
        <f t="shared" si="26"/>
        <v>0</v>
      </c>
      <c r="AY48" s="334">
        <f t="shared" si="26"/>
        <v>0</v>
      </c>
      <c r="AZ48" s="334">
        <f t="shared" si="26"/>
        <v>0</v>
      </c>
      <c r="BA48" s="334">
        <f t="shared" si="26"/>
        <v>0</v>
      </c>
      <c r="BB48" s="334">
        <f t="shared" si="26"/>
        <v>4538.449473</v>
      </c>
      <c r="BC48" s="334">
        <f t="shared" si="26"/>
        <v>0</v>
      </c>
      <c r="BD48" s="334">
        <f t="shared" si="26"/>
        <v>0</v>
      </c>
      <c r="BE48" s="334">
        <f t="shared" si="26"/>
        <v>0</v>
      </c>
      <c r="BF48" s="334">
        <f t="shared" si="26"/>
        <v>0</v>
      </c>
      <c r="BG48" s="334">
        <f t="shared" si="26"/>
        <v>0</v>
      </c>
      <c r="BH48" s="334">
        <f t="shared" si="26"/>
        <v>0</v>
      </c>
      <c r="BI48" s="334">
        <f t="shared" si="26"/>
        <v>0</v>
      </c>
      <c r="BJ48" s="334">
        <f t="shared" si="26"/>
        <v>0</v>
      </c>
      <c r="BK48" s="334">
        <f t="shared" si="26"/>
        <v>0</v>
      </c>
      <c r="BL48" s="334">
        <f t="shared" si="26"/>
        <v>0</v>
      </c>
      <c r="BM48" s="334">
        <f t="shared" si="26"/>
        <v>0</v>
      </c>
      <c r="BN48" s="334">
        <f t="shared" si="26"/>
        <v>0</v>
      </c>
      <c r="BO48" s="334">
        <f t="shared" si="26"/>
        <v>0</v>
      </c>
      <c r="BP48" s="334">
        <f t="shared" si="26"/>
        <v>0</v>
      </c>
      <c r="BQ48" s="334">
        <f t="shared" si="26"/>
        <v>0</v>
      </c>
      <c r="BR48" s="334">
        <f t="shared" si="26"/>
        <v>0</v>
      </c>
      <c r="BS48" s="334">
        <f t="shared" si="26"/>
        <v>0</v>
      </c>
      <c r="BT48" s="334">
        <f t="shared" si="26"/>
        <v>0</v>
      </c>
      <c r="BU48" s="334">
        <f t="shared" si="26"/>
        <v>0</v>
      </c>
      <c r="BV48" s="334">
        <f t="shared" si="26"/>
        <v>0</v>
      </c>
      <c r="BW48" s="334">
        <f t="shared" si="26"/>
        <v>0</v>
      </c>
      <c r="BX48" s="334">
        <f t="shared" si="26"/>
        <v>0</v>
      </c>
      <c r="BY48" s="334">
        <f t="shared" si="26"/>
        <v>0</v>
      </c>
      <c r="BZ48" s="334">
        <f t="shared" si="26"/>
        <v>0</v>
      </c>
      <c r="CA48" s="334">
        <f t="shared" si="26"/>
        <v>0</v>
      </c>
      <c r="CB48" s="334">
        <f t="shared" si="26"/>
        <v>0</v>
      </c>
      <c r="CC48" s="334">
        <f t="shared" si="26"/>
        <v>0</v>
      </c>
      <c r="CD48" s="334">
        <f t="shared" si="26"/>
        <v>0</v>
      </c>
      <c r="CE48" s="334">
        <f t="shared" si="26"/>
        <v>0</v>
      </c>
      <c r="CF48" s="334">
        <f t="shared" si="26"/>
        <v>0</v>
      </c>
      <c r="CG48" s="334">
        <f t="shared" si="26"/>
        <v>0</v>
      </c>
      <c r="CH48" s="334">
        <f t="shared" si="26"/>
        <v>0</v>
      </c>
      <c r="CI48" s="334">
        <f t="shared" si="26"/>
        <v>0</v>
      </c>
      <c r="CJ48" s="334">
        <f t="shared" si="26"/>
        <v>0</v>
      </c>
      <c r="CK48" s="334">
        <f t="shared" si="26"/>
        <v>0</v>
      </c>
      <c r="CL48" s="334">
        <f t="shared" si="26"/>
        <v>0</v>
      </c>
      <c r="CM48" s="334">
        <f t="shared" si="26"/>
        <v>0</v>
      </c>
      <c r="CN48" s="334">
        <f t="shared" si="26"/>
        <v>0</v>
      </c>
      <c r="CO48" s="334">
        <f t="shared" si="26"/>
        <v>0</v>
      </c>
      <c r="CP48" s="334">
        <f t="shared" si="26"/>
        <v>0</v>
      </c>
      <c r="CQ48" s="334">
        <f t="shared" si="26"/>
        <v>0</v>
      </c>
      <c r="CR48" s="334">
        <f t="shared" si="26"/>
        <v>0</v>
      </c>
      <c r="CS48" s="334">
        <f t="shared" si="26"/>
        <v>0</v>
      </c>
      <c r="CT48" s="334">
        <f t="shared" si="26"/>
        <v>0</v>
      </c>
      <c r="CU48" s="334">
        <f t="shared" si="26"/>
        <v>0</v>
      </c>
      <c r="CV48" s="334">
        <f t="shared" si="26"/>
        <v>0</v>
      </c>
      <c r="CW48" s="334">
        <f t="shared" si="26"/>
        <v>0</v>
      </c>
      <c r="CX48" s="334">
        <f t="shared" si="26"/>
        <v>0</v>
      </c>
      <c r="CY48" s="334">
        <f t="shared" si="26"/>
        <v>0</v>
      </c>
      <c r="CZ48" s="334">
        <f t="shared" si="26"/>
        <v>0</v>
      </c>
      <c r="DA48" s="46" t="s">
        <v>168</v>
      </c>
    </row>
    <row r="49" ht="14.25" customHeight="1">
      <c r="C49" s="338" t="s">
        <v>356</v>
      </c>
      <c r="D49" s="347"/>
      <c r="E49" s="347"/>
      <c r="F49" s="340">
        <f t="shared" ref="F49:CZ49" si="27">F37-F48</f>
        <v>0</v>
      </c>
      <c r="G49" s="341">
        <f t="shared" si="27"/>
        <v>0</v>
      </c>
      <c r="H49" s="341">
        <f t="shared" si="27"/>
        <v>0</v>
      </c>
      <c r="I49" s="341">
        <f t="shared" si="27"/>
        <v>0</v>
      </c>
      <c r="J49" s="341">
        <f t="shared" si="27"/>
        <v>0</v>
      </c>
      <c r="K49" s="341">
        <f t="shared" si="27"/>
        <v>0</v>
      </c>
      <c r="L49" s="341">
        <f t="shared" si="27"/>
        <v>0</v>
      </c>
      <c r="M49" s="341">
        <f t="shared" si="27"/>
        <v>0</v>
      </c>
      <c r="N49" s="341">
        <f t="shared" si="27"/>
        <v>0</v>
      </c>
      <c r="O49" s="341">
        <f t="shared" si="27"/>
        <v>0</v>
      </c>
      <c r="P49" s="341">
        <f t="shared" si="27"/>
        <v>0</v>
      </c>
      <c r="Q49" s="341">
        <f t="shared" si="27"/>
        <v>0</v>
      </c>
      <c r="R49" s="341">
        <f t="shared" si="27"/>
        <v>0</v>
      </c>
      <c r="S49" s="341">
        <f t="shared" si="27"/>
        <v>0</v>
      </c>
      <c r="T49" s="341">
        <f t="shared" si="27"/>
        <v>0</v>
      </c>
      <c r="U49" s="341">
        <f t="shared" si="27"/>
        <v>0</v>
      </c>
      <c r="V49" s="341">
        <f t="shared" si="27"/>
        <v>0</v>
      </c>
      <c r="W49" s="341">
        <f t="shared" si="27"/>
        <v>0</v>
      </c>
      <c r="X49" s="341">
        <f t="shared" si="27"/>
        <v>0</v>
      </c>
      <c r="Y49" s="341">
        <f t="shared" si="27"/>
        <v>0</v>
      </c>
      <c r="Z49" s="341">
        <f t="shared" si="27"/>
        <v>0</v>
      </c>
      <c r="AA49" s="341">
        <f t="shared" si="27"/>
        <v>0</v>
      </c>
      <c r="AB49" s="341">
        <f t="shared" si="27"/>
        <v>0</v>
      </c>
      <c r="AC49" s="341">
        <f t="shared" si="27"/>
        <v>0</v>
      </c>
      <c r="AD49" s="341">
        <f t="shared" si="27"/>
        <v>0</v>
      </c>
      <c r="AE49" s="341">
        <f t="shared" si="27"/>
        <v>0</v>
      </c>
      <c r="AF49" s="341">
        <f t="shared" si="27"/>
        <v>0</v>
      </c>
      <c r="AG49" s="341">
        <f t="shared" si="27"/>
        <v>0</v>
      </c>
      <c r="AH49" s="341">
        <f t="shared" si="27"/>
        <v>0</v>
      </c>
      <c r="AI49" s="341">
        <f t="shared" si="27"/>
        <v>0</v>
      </c>
      <c r="AJ49" s="341">
        <f t="shared" si="27"/>
        <v>7626650.442</v>
      </c>
      <c r="AK49" s="341">
        <f t="shared" si="27"/>
        <v>0</v>
      </c>
      <c r="AL49" s="341">
        <f t="shared" si="27"/>
        <v>0</v>
      </c>
      <c r="AM49" s="341">
        <f t="shared" si="27"/>
        <v>0</v>
      </c>
      <c r="AN49" s="341">
        <f t="shared" si="27"/>
        <v>0</v>
      </c>
      <c r="AO49" s="341">
        <f t="shared" si="27"/>
        <v>12029.8085</v>
      </c>
      <c r="AP49" s="341">
        <f t="shared" si="27"/>
        <v>129212.5356</v>
      </c>
      <c r="AQ49" s="341">
        <f t="shared" si="27"/>
        <v>182200.0193</v>
      </c>
      <c r="AR49" s="341">
        <f t="shared" si="27"/>
        <v>153353.8604</v>
      </c>
      <c r="AS49" s="341">
        <f t="shared" si="27"/>
        <v>128960.6404</v>
      </c>
      <c r="AT49" s="341">
        <f t="shared" si="27"/>
        <v>28580.97293</v>
      </c>
      <c r="AU49" s="341">
        <f t="shared" si="27"/>
        <v>0</v>
      </c>
      <c r="AV49" s="341">
        <f t="shared" si="27"/>
        <v>0</v>
      </c>
      <c r="AW49" s="341">
        <f t="shared" si="27"/>
        <v>0</v>
      </c>
      <c r="AX49" s="341">
        <f t="shared" si="27"/>
        <v>0</v>
      </c>
      <c r="AY49" s="341">
        <f t="shared" si="27"/>
        <v>0</v>
      </c>
      <c r="AZ49" s="341">
        <f t="shared" si="27"/>
        <v>0</v>
      </c>
      <c r="BA49" s="341">
        <f t="shared" si="27"/>
        <v>0</v>
      </c>
      <c r="BB49" s="341">
        <f t="shared" si="27"/>
        <v>151152.097</v>
      </c>
      <c r="BC49" s="341">
        <f t="shared" si="27"/>
        <v>192061.3446</v>
      </c>
      <c r="BD49" s="341">
        <f t="shared" si="27"/>
        <v>160173.0705</v>
      </c>
      <c r="BE49" s="341">
        <f t="shared" si="27"/>
        <v>133183.6576</v>
      </c>
      <c r="BF49" s="341">
        <f t="shared" si="27"/>
        <v>15512362.32</v>
      </c>
      <c r="BG49" s="341">
        <f t="shared" si="27"/>
        <v>0</v>
      </c>
      <c r="BH49" s="341">
        <f t="shared" si="27"/>
        <v>0</v>
      </c>
      <c r="BI49" s="341">
        <f t="shared" si="27"/>
        <v>0</v>
      </c>
      <c r="BJ49" s="341">
        <f t="shared" si="27"/>
        <v>0</v>
      </c>
      <c r="BK49" s="341">
        <f t="shared" si="27"/>
        <v>0</v>
      </c>
      <c r="BL49" s="341">
        <f t="shared" si="27"/>
        <v>0</v>
      </c>
      <c r="BM49" s="341">
        <f t="shared" si="27"/>
        <v>0</v>
      </c>
      <c r="BN49" s="341">
        <f t="shared" si="27"/>
        <v>0</v>
      </c>
      <c r="BO49" s="341">
        <f t="shared" si="27"/>
        <v>0</v>
      </c>
      <c r="BP49" s="341">
        <f t="shared" si="27"/>
        <v>0</v>
      </c>
      <c r="BQ49" s="341">
        <f t="shared" si="27"/>
        <v>0</v>
      </c>
      <c r="BR49" s="341">
        <f t="shared" si="27"/>
        <v>0</v>
      </c>
      <c r="BS49" s="341">
        <f t="shared" si="27"/>
        <v>0</v>
      </c>
      <c r="BT49" s="341">
        <f t="shared" si="27"/>
        <v>0</v>
      </c>
      <c r="BU49" s="341">
        <f t="shared" si="27"/>
        <v>0</v>
      </c>
      <c r="BV49" s="341">
        <f t="shared" si="27"/>
        <v>0</v>
      </c>
      <c r="BW49" s="341">
        <f t="shared" si="27"/>
        <v>0</v>
      </c>
      <c r="BX49" s="341">
        <f t="shared" si="27"/>
        <v>0</v>
      </c>
      <c r="BY49" s="341">
        <f t="shared" si="27"/>
        <v>0</v>
      </c>
      <c r="BZ49" s="341">
        <f t="shared" si="27"/>
        <v>0</v>
      </c>
      <c r="CA49" s="341">
        <f t="shared" si="27"/>
        <v>0</v>
      </c>
      <c r="CB49" s="341">
        <f t="shared" si="27"/>
        <v>0</v>
      </c>
      <c r="CC49" s="341">
        <f t="shared" si="27"/>
        <v>0</v>
      </c>
      <c r="CD49" s="341">
        <f t="shared" si="27"/>
        <v>0</v>
      </c>
      <c r="CE49" s="341">
        <f t="shared" si="27"/>
        <v>0</v>
      </c>
      <c r="CF49" s="341">
        <f t="shared" si="27"/>
        <v>0</v>
      </c>
      <c r="CG49" s="341">
        <f t="shared" si="27"/>
        <v>0</v>
      </c>
      <c r="CH49" s="341">
        <f t="shared" si="27"/>
        <v>0</v>
      </c>
      <c r="CI49" s="341">
        <f t="shared" si="27"/>
        <v>0</v>
      </c>
      <c r="CJ49" s="341">
        <f t="shared" si="27"/>
        <v>0</v>
      </c>
      <c r="CK49" s="341">
        <f t="shared" si="27"/>
        <v>0</v>
      </c>
      <c r="CL49" s="341">
        <f t="shared" si="27"/>
        <v>0</v>
      </c>
      <c r="CM49" s="341">
        <f t="shared" si="27"/>
        <v>0</v>
      </c>
      <c r="CN49" s="341">
        <f t="shared" si="27"/>
        <v>0</v>
      </c>
      <c r="CO49" s="341">
        <f t="shared" si="27"/>
        <v>0</v>
      </c>
      <c r="CP49" s="341">
        <f t="shared" si="27"/>
        <v>0</v>
      </c>
      <c r="CQ49" s="341">
        <f t="shared" si="27"/>
        <v>0</v>
      </c>
      <c r="CR49" s="341">
        <f t="shared" si="27"/>
        <v>0</v>
      </c>
      <c r="CS49" s="341">
        <f t="shared" si="27"/>
        <v>0</v>
      </c>
      <c r="CT49" s="341">
        <f t="shared" si="27"/>
        <v>0</v>
      </c>
      <c r="CU49" s="341">
        <f t="shared" si="27"/>
        <v>0</v>
      </c>
      <c r="CV49" s="341">
        <f t="shared" si="27"/>
        <v>0</v>
      </c>
      <c r="CW49" s="341">
        <f t="shared" si="27"/>
        <v>0</v>
      </c>
      <c r="CX49" s="341">
        <f t="shared" si="27"/>
        <v>0</v>
      </c>
      <c r="CY49" s="341">
        <f t="shared" si="27"/>
        <v>0</v>
      </c>
      <c r="CZ49" s="341">
        <f t="shared" si="27"/>
        <v>0</v>
      </c>
      <c r="DA49" s="46" t="s">
        <v>168</v>
      </c>
    </row>
    <row r="50" ht="14.25" customHeight="1">
      <c r="C50" s="290"/>
      <c r="F50" s="337"/>
      <c r="G50" s="334"/>
      <c r="H50" s="334"/>
      <c r="I50" s="334"/>
      <c r="J50" s="334"/>
      <c r="K50" s="334"/>
      <c r="L50" s="334"/>
      <c r="M50" s="334"/>
      <c r="N50" s="334"/>
      <c r="O50" s="334"/>
      <c r="P50" s="334"/>
      <c r="Q50" s="334"/>
      <c r="R50" s="334"/>
      <c r="S50" s="334"/>
      <c r="T50" s="334"/>
      <c r="U50" s="334"/>
      <c r="V50" s="334"/>
      <c r="W50" s="334"/>
      <c r="X50" s="334"/>
      <c r="Y50" s="334"/>
      <c r="Z50" s="334"/>
      <c r="AA50" s="334"/>
      <c r="AB50" s="334"/>
      <c r="AC50" s="334"/>
      <c r="AD50" s="334"/>
      <c r="AE50" s="334"/>
      <c r="AF50" s="334"/>
      <c r="AG50" s="334"/>
      <c r="AH50" s="334"/>
      <c r="AI50" s="334"/>
      <c r="AJ50" s="334"/>
      <c r="AK50" s="334"/>
      <c r="AL50" s="334"/>
      <c r="AM50" s="334"/>
      <c r="AN50" s="334"/>
      <c r="AO50" s="334"/>
      <c r="AP50" s="334"/>
      <c r="AQ50" s="334"/>
      <c r="AR50" s="334"/>
      <c r="AS50" s="334"/>
      <c r="AT50" s="334"/>
      <c r="AU50" s="334"/>
      <c r="AV50" s="334"/>
      <c r="AW50" s="334"/>
      <c r="AX50" s="334"/>
      <c r="AY50" s="334"/>
      <c r="AZ50" s="334"/>
      <c r="BA50" s="334"/>
      <c r="BB50" s="334"/>
      <c r="BC50" s="334"/>
      <c r="BD50" s="334"/>
      <c r="BE50" s="334"/>
      <c r="BF50" s="334"/>
      <c r="BG50" s="334"/>
      <c r="BH50" s="334"/>
      <c r="BI50" s="334"/>
      <c r="BJ50" s="334"/>
      <c r="BK50" s="334"/>
      <c r="BL50" s="334"/>
      <c r="BM50" s="334"/>
      <c r="BN50" s="334"/>
      <c r="BO50" s="334"/>
      <c r="BP50" s="334"/>
      <c r="BQ50" s="334"/>
      <c r="BR50" s="334"/>
      <c r="BS50" s="334"/>
      <c r="BT50" s="334"/>
      <c r="BU50" s="334"/>
      <c r="BV50" s="334"/>
      <c r="BW50" s="334"/>
      <c r="BX50" s="334"/>
      <c r="BY50" s="334"/>
      <c r="BZ50" s="334"/>
      <c r="CA50" s="334"/>
      <c r="CB50" s="334"/>
      <c r="CC50" s="334"/>
      <c r="CD50" s="334"/>
      <c r="CE50" s="334"/>
      <c r="CF50" s="334"/>
      <c r="CG50" s="334"/>
      <c r="CH50" s="334"/>
      <c r="CI50" s="334"/>
      <c r="CJ50" s="334"/>
      <c r="CK50" s="334"/>
      <c r="CL50" s="334"/>
      <c r="CM50" s="334"/>
      <c r="CN50" s="334"/>
      <c r="CO50" s="334"/>
      <c r="CP50" s="334"/>
      <c r="CQ50" s="334"/>
      <c r="CR50" s="334"/>
      <c r="CS50" s="334"/>
      <c r="CT50" s="334"/>
      <c r="CU50" s="334"/>
      <c r="CV50" s="334"/>
      <c r="CW50" s="334"/>
      <c r="CX50" s="334"/>
      <c r="CY50" s="334"/>
      <c r="CZ50" s="334"/>
    </row>
    <row r="51" ht="14.25" customHeight="1">
      <c r="C51" s="348" t="s">
        <v>340</v>
      </c>
      <c r="F51" s="337"/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334"/>
      <c r="AK51" s="334"/>
      <c r="AL51" s="334"/>
      <c r="AM51" s="334"/>
      <c r="AN51" s="334"/>
      <c r="AO51" s="334"/>
      <c r="AP51" s="334"/>
      <c r="AQ51" s="334"/>
      <c r="AR51" s="334"/>
      <c r="AS51" s="334"/>
      <c r="AT51" s="334"/>
      <c r="AU51" s="334"/>
      <c r="AV51" s="334"/>
      <c r="AW51" s="334"/>
      <c r="AX51" s="334"/>
      <c r="AY51" s="334"/>
      <c r="AZ51" s="334"/>
      <c r="BA51" s="334"/>
      <c r="BB51" s="334"/>
      <c r="BC51" s="334"/>
      <c r="BD51" s="334"/>
      <c r="BE51" s="334"/>
      <c r="BF51" s="334"/>
      <c r="BG51" s="334"/>
      <c r="BH51" s="334"/>
      <c r="BI51" s="334"/>
      <c r="BJ51" s="334"/>
      <c r="BK51" s="334"/>
      <c r="BL51" s="334"/>
      <c r="BM51" s="334"/>
      <c r="BN51" s="334"/>
      <c r="BO51" s="334"/>
      <c r="BP51" s="334"/>
      <c r="BQ51" s="334"/>
      <c r="BR51" s="334"/>
      <c r="BS51" s="334"/>
      <c r="BT51" s="334"/>
      <c r="BU51" s="334"/>
      <c r="BV51" s="334"/>
      <c r="BW51" s="334"/>
      <c r="BX51" s="334"/>
      <c r="BY51" s="334"/>
      <c r="BZ51" s="334"/>
      <c r="CA51" s="334"/>
      <c r="CB51" s="334"/>
      <c r="CC51" s="334"/>
      <c r="CD51" s="334"/>
      <c r="CE51" s="334"/>
      <c r="CF51" s="334"/>
      <c r="CG51" s="334"/>
      <c r="CH51" s="334"/>
      <c r="CI51" s="334"/>
      <c r="CJ51" s="334"/>
      <c r="CK51" s="334"/>
      <c r="CL51" s="334"/>
      <c r="CM51" s="334"/>
      <c r="CN51" s="334"/>
      <c r="CO51" s="334"/>
      <c r="CP51" s="334"/>
      <c r="CQ51" s="334"/>
      <c r="CR51" s="334"/>
      <c r="CS51" s="334"/>
      <c r="CT51" s="334"/>
      <c r="CU51" s="334"/>
      <c r="CV51" s="334"/>
      <c r="CW51" s="334"/>
      <c r="CX51" s="334"/>
      <c r="CY51" s="334"/>
      <c r="CZ51" s="334"/>
      <c r="DA51" s="46" t="s">
        <v>168</v>
      </c>
    </row>
    <row r="52" ht="14.25" customHeight="1">
      <c r="C52" s="290" t="s">
        <v>206</v>
      </c>
      <c r="F52" s="337" t="str">
        <f t="shared" ref="F52:CZ52" si="28">E57</f>
        <v/>
      </c>
      <c r="G52" s="334">
        <f t="shared" si="28"/>
        <v>13304744.19</v>
      </c>
      <c r="H52" s="334">
        <f t="shared" si="28"/>
        <v>13385811.89</v>
      </c>
      <c r="I52" s="334">
        <f t="shared" si="28"/>
        <v>13476006.65</v>
      </c>
      <c r="J52" s="334">
        <f t="shared" si="28"/>
        <v>13583269.13</v>
      </c>
      <c r="K52" s="334">
        <f t="shared" si="28"/>
        <v>14306941.96</v>
      </c>
      <c r="L52" s="334">
        <f t="shared" si="28"/>
        <v>15056205.23</v>
      </c>
      <c r="M52" s="334">
        <f t="shared" si="28"/>
        <v>15837589.15</v>
      </c>
      <c r="N52" s="334">
        <f t="shared" si="28"/>
        <v>16632008.38</v>
      </c>
      <c r="O52" s="334">
        <f t="shared" si="28"/>
        <v>17457827.62</v>
      </c>
      <c r="P52" s="334">
        <f t="shared" si="28"/>
        <v>18238174.81</v>
      </c>
      <c r="Q52" s="334">
        <f t="shared" si="28"/>
        <v>19020996.98</v>
      </c>
      <c r="R52" s="334">
        <f t="shared" si="28"/>
        <v>19748918.25</v>
      </c>
      <c r="S52" s="334">
        <f t="shared" si="28"/>
        <v>19784633.34</v>
      </c>
      <c r="T52" s="334">
        <f t="shared" si="28"/>
        <v>19783435.1</v>
      </c>
      <c r="U52" s="334">
        <f t="shared" si="28"/>
        <v>19797232.77</v>
      </c>
      <c r="V52" s="334">
        <f t="shared" si="28"/>
        <v>19841566.53</v>
      </c>
      <c r="W52" s="334">
        <f t="shared" si="28"/>
        <v>19974791.49</v>
      </c>
      <c r="X52" s="334">
        <f t="shared" si="28"/>
        <v>20145888.93</v>
      </c>
      <c r="Y52" s="334">
        <f t="shared" si="28"/>
        <v>20349275.73</v>
      </c>
      <c r="Z52" s="334">
        <f t="shared" si="28"/>
        <v>20563582.78</v>
      </c>
      <c r="AA52" s="334">
        <f t="shared" si="28"/>
        <v>20812626.3</v>
      </c>
      <c r="AB52" s="334">
        <f t="shared" si="28"/>
        <v>20970843.36</v>
      </c>
      <c r="AC52" s="334">
        <f t="shared" si="28"/>
        <v>21109826.54</v>
      </c>
      <c r="AD52" s="334">
        <f t="shared" si="28"/>
        <v>21130617.66</v>
      </c>
      <c r="AE52" s="334">
        <f t="shared" si="28"/>
        <v>21160087.27</v>
      </c>
      <c r="AF52" s="334">
        <f t="shared" si="28"/>
        <v>21150377.22</v>
      </c>
      <c r="AG52" s="334">
        <f t="shared" si="28"/>
        <v>21156833.93</v>
      </c>
      <c r="AH52" s="334">
        <f t="shared" si="28"/>
        <v>21196977.73</v>
      </c>
      <c r="AI52" s="334">
        <f t="shared" si="28"/>
        <v>21332409.71</v>
      </c>
      <c r="AJ52" s="334">
        <f t="shared" si="28"/>
        <v>21519352.36</v>
      </c>
      <c r="AK52" s="334">
        <f t="shared" si="28"/>
        <v>0</v>
      </c>
      <c r="AL52" s="334">
        <f t="shared" si="28"/>
        <v>67166.94062</v>
      </c>
      <c r="AM52" s="334">
        <f t="shared" si="28"/>
        <v>156001.2789</v>
      </c>
      <c r="AN52" s="334">
        <f t="shared" si="28"/>
        <v>165463.6793</v>
      </c>
      <c r="AO52" s="334">
        <f t="shared" si="28"/>
        <v>141828.0251</v>
      </c>
      <c r="AP52" s="334">
        <f t="shared" si="28"/>
        <v>0</v>
      </c>
      <c r="AQ52" s="334">
        <f t="shared" si="28"/>
        <v>0</v>
      </c>
      <c r="AR52" s="334">
        <f t="shared" si="28"/>
        <v>0</v>
      </c>
      <c r="AS52" s="334">
        <f t="shared" si="28"/>
        <v>0</v>
      </c>
      <c r="AT52" s="334">
        <f t="shared" si="28"/>
        <v>0</v>
      </c>
      <c r="AU52" s="334">
        <f t="shared" si="28"/>
        <v>0</v>
      </c>
      <c r="AV52" s="334">
        <f t="shared" si="28"/>
        <v>42099.85653</v>
      </c>
      <c r="AW52" s="334">
        <f t="shared" si="28"/>
        <v>84523.72989</v>
      </c>
      <c r="AX52" s="334">
        <f t="shared" si="28"/>
        <v>146318.0675</v>
      </c>
      <c r="AY52" s="334">
        <f t="shared" si="28"/>
        <v>230884.8314</v>
      </c>
      <c r="AZ52" s="334">
        <f t="shared" si="28"/>
        <v>230868.1131</v>
      </c>
      <c r="BA52" s="334">
        <f t="shared" si="28"/>
        <v>194824.8939</v>
      </c>
      <c r="BB52" s="334">
        <f t="shared" si="28"/>
        <v>22344.00329</v>
      </c>
      <c r="BC52" s="334">
        <f t="shared" si="28"/>
        <v>0</v>
      </c>
      <c r="BD52" s="334">
        <f t="shared" si="28"/>
        <v>0</v>
      </c>
      <c r="BE52" s="334">
        <f t="shared" si="28"/>
        <v>0</v>
      </c>
      <c r="BF52" s="334">
        <f t="shared" si="28"/>
        <v>0</v>
      </c>
      <c r="BG52" s="334">
        <f t="shared" si="28"/>
        <v>0</v>
      </c>
      <c r="BH52" s="334">
        <f t="shared" si="28"/>
        <v>0</v>
      </c>
      <c r="BI52" s="334">
        <f t="shared" si="28"/>
        <v>0</v>
      </c>
      <c r="BJ52" s="334">
        <f t="shared" si="28"/>
        <v>0</v>
      </c>
      <c r="BK52" s="334">
        <f t="shared" si="28"/>
        <v>0</v>
      </c>
      <c r="BL52" s="334">
        <f t="shared" si="28"/>
        <v>0</v>
      </c>
      <c r="BM52" s="334">
        <f t="shared" si="28"/>
        <v>0</v>
      </c>
      <c r="BN52" s="334">
        <f t="shared" si="28"/>
        <v>0</v>
      </c>
      <c r="BO52" s="334">
        <f t="shared" si="28"/>
        <v>0</v>
      </c>
      <c r="BP52" s="334">
        <f t="shared" si="28"/>
        <v>0</v>
      </c>
      <c r="BQ52" s="334">
        <f t="shared" si="28"/>
        <v>0</v>
      </c>
      <c r="BR52" s="334">
        <f t="shared" si="28"/>
        <v>0</v>
      </c>
      <c r="BS52" s="334">
        <f t="shared" si="28"/>
        <v>0</v>
      </c>
      <c r="BT52" s="334">
        <f t="shared" si="28"/>
        <v>0</v>
      </c>
      <c r="BU52" s="334">
        <f t="shared" si="28"/>
        <v>0</v>
      </c>
      <c r="BV52" s="334">
        <f t="shared" si="28"/>
        <v>0</v>
      </c>
      <c r="BW52" s="334">
        <f t="shared" si="28"/>
        <v>0</v>
      </c>
      <c r="BX52" s="334">
        <f t="shared" si="28"/>
        <v>0</v>
      </c>
      <c r="BY52" s="334">
        <f t="shared" si="28"/>
        <v>0</v>
      </c>
      <c r="BZ52" s="334">
        <f t="shared" si="28"/>
        <v>0</v>
      </c>
      <c r="CA52" s="334">
        <f t="shared" si="28"/>
        <v>0</v>
      </c>
      <c r="CB52" s="334">
        <f t="shared" si="28"/>
        <v>0</v>
      </c>
      <c r="CC52" s="334">
        <f t="shared" si="28"/>
        <v>0</v>
      </c>
      <c r="CD52" s="334">
        <f t="shared" si="28"/>
        <v>0</v>
      </c>
      <c r="CE52" s="334">
        <f t="shared" si="28"/>
        <v>0</v>
      </c>
      <c r="CF52" s="334">
        <f t="shared" si="28"/>
        <v>0</v>
      </c>
      <c r="CG52" s="334">
        <f t="shared" si="28"/>
        <v>0</v>
      </c>
      <c r="CH52" s="334">
        <f t="shared" si="28"/>
        <v>0</v>
      </c>
      <c r="CI52" s="334">
        <f t="shared" si="28"/>
        <v>0</v>
      </c>
      <c r="CJ52" s="334">
        <f t="shared" si="28"/>
        <v>0</v>
      </c>
      <c r="CK52" s="334">
        <f t="shared" si="28"/>
        <v>0</v>
      </c>
      <c r="CL52" s="334">
        <f t="shared" si="28"/>
        <v>0</v>
      </c>
      <c r="CM52" s="334">
        <f t="shared" si="28"/>
        <v>0</v>
      </c>
      <c r="CN52" s="334">
        <f t="shared" si="28"/>
        <v>0</v>
      </c>
      <c r="CO52" s="334">
        <f t="shared" si="28"/>
        <v>0</v>
      </c>
      <c r="CP52" s="334">
        <f t="shared" si="28"/>
        <v>0</v>
      </c>
      <c r="CQ52" s="334">
        <f t="shared" si="28"/>
        <v>0</v>
      </c>
      <c r="CR52" s="334">
        <f t="shared" si="28"/>
        <v>0</v>
      </c>
      <c r="CS52" s="334">
        <f t="shared" si="28"/>
        <v>0</v>
      </c>
      <c r="CT52" s="334">
        <f t="shared" si="28"/>
        <v>0</v>
      </c>
      <c r="CU52" s="334">
        <f t="shared" si="28"/>
        <v>0</v>
      </c>
      <c r="CV52" s="334">
        <f t="shared" si="28"/>
        <v>0</v>
      </c>
      <c r="CW52" s="334">
        <f t="shared" si="28"/>
        <v>0</v>
      </c>
      <c r="CX52" s="334">
        <f t="shared" si="28"/>
        <v>0</v>
      </c>
      <c r="CY52" s="334">
        <f t="shared" si="28"/>
        <v>0</v>
      </c>
      <c r="CZ52" s="334">
        <f t="shared" si="28"/>
        <v>0</v>
      </c>
      <c r="DA52" s="46" t="s">
        <v>168</v>
      </c>
    </row>
    <row r="53" ht="14.25" customHeight="1">
      <c r="C53" s="290" t="s">
        <v>359</v>
      </c>
      <c r="F53" s="337">
        <f t="shared" ref="F53:CZ53" si="29">F52*(1+$F$13)^((F$22-E$22)/365)-F52</f>
        <v>0</v>
      </c>
      <c r="G53" s="334">
        <f t="shared" si="29"/>
        <v>207625.2694</v>
      </c>
      <c r="H53" s="334">
        <f t="shared" si="29"/>
        <v>202101.3506</v>
      </c>
      <c r="I53" s="334">
        <f t="shared" si="29"/>
        <v>210297.881</v>
      </c>
      <c r="J53" s="334">
        <f t="shared" si="29"/>
        <v>211971.7502</v>
      </c>
      <c r="K53" s="334">
        <f t="shared" si="29"/>
        <v>201507.2292</v>
      </c>
      <c r="L53" s="334">
        <f t="shared" si="29"/>
        <v>234957.4424</v>
      </c>
      <c r="M53" s="334">
        <f t="shared" si="29"/>
        <v>239118.7164</v>
      </c>
      <c r="N53" s="334">
        <f t="shared" si="29"/>
        <v>259548.4115</v>
      </c>
      <c r="O53" s="334">
        <f t="shared" si="29"/>
        <v>263581.3628</v>
      </c>
      <c r="P53" s="334">
        <f t="shared" si="29"/>
        <v>284613.2105</v>
      </c>
      <c r="Q53" s="334">
        <f t="shared" si="29"/>
        <v>296829.4291</v>
      </c>
      <c r="R53" s="334">
        <f t="shared" si="29"/>
        <v>298172.6535</v>
      </c>
      <c r="S53" s="334">
        <f t="shared" si="29"/>
        <v>308746.2464</v>
      </c>
      <c r="T53" s="334">
        <f t="shared" si="29"/>
        <v>298693.795</v>
      </c>
      <c r="U53" s="334">
        <f t="shared" si="29"/>
        <v>308942.8649</v>
      </c>
      <c r="V53" s="334">
        <f t="shared" si="29"/>
        <v>309634.709</v>
      </c>
      <c r="W53" s="334">
        <f t="shared" si="29"/>
        <v>281336.4938</v>
      </c>
      <c r="X53" s="334">
        <f t="shared" si="29"/>
        <v>314383.7684</v>
      </c>
      <c r="Y53" s="334">
        <f t="shared" si="29"/>
        <v>307236.9567</v>
      </c>
      <c r="Z53" s="334">
        <f t="shared" si="29"/>
        <v>320902.0296</v>
      </c>
      <c r="AA53" s="334">
        <f t="shared" si="29"/>
        <v>314232.7053</v>
      </c>
      <c r="AB53" s="334">
        <f t="shared" si="29"/>
        <v>327257.4759</v>
      </c>
      <c r="AC53" s="334">
        <f t="shared" si="29"/>
        <v>329426.358</v>
      </c>
      <c r="AD53" s="334">
        <f t="shared" si="29"/>
        <v>319033.7951</v>
      </c>
      <c r="AE53" s="334">
        <f t="shared" si="29"/>
        <v>330210.6945</v>
      </c>
      <c r="AF53" s="334">
        <f t="shared" si="29"/>
        <v>319332.1284</v>
      </c>
      <c r="AG53" s="334">
        <f t="shared" si="29"/>
        <v>330159.925</v>
      </c>
      <c r="AH53" s="334">
        <f t="shared" si="29"/>
        <v>330786.3833</v>
      </c>
      <c r="AI53" s="334">
        <f t="shared" si="29"/>
        <v>311266.5296</v>
      </c>
      <c r="AJ53" s="334">
        <f t="shared" si="29"/>
        <v>335817.1542</v>
      </c>
      <c r="AK53" s="334">
        <f t="shared" si="29"/>
        <v>0</v>
      </c>
      <c r="AL53" s="334">
        <f t="shared" si="29"/>
        <v>1048.164019</v>
      </c>
      <c r="AM53" s="334">
        <f t="shared" si="29"/>
        <v>2355.334844</v>
      </c>
      <c r="AN53" s="334">
        <f t="shared" si="29"/>
        <v>2582.119618</v>
      </c>
      <c r="AO53" s="334">
        <f t="shared" si="29"/>
        <v>2213.276821</v>
      </c>
      <c r="AP53" s="334">
        <f t="shared" si="29"/>
        <v>0</v>
      </c>
      <c r="AQ53" s="334">
        <f t="shared" si="29"/>
        <v>0</v>
      </c>
      <c r="AR53" s="334">
        <f t="shared" si="29"/>
        <v>0</v>
      </c>
      <c r="AS53" s="334">
        <f t="shared" si="29"/>
        <v>0</v>
      </c>
      <c r="AT53" s="334">
        <f t="shared" si="29"/>
        <v>0</v>
      </c>
      <c r="AU53" s="334">
        <f t="shared" si="29"/>
        <v>0</v>
      </c>
      <c r="AV53" s="334">
        <f t="shared" si="29"/>
        <v>656.983248</v>
      </c>
      <c r="AW53" s="334">
        <f t="shared" si="29"/>
        <v>1276.154193</v>
      </c>
      <c r="AX53" s="334">
        <f t="shared" si="29"/>
        <v>2283.34553</v>
      </c>
      <c r="AY53" s="334">
        <f t="shared" si="29"/>
        <v>3485.939936</v>
      </c>
      <c r="AZ53" s="334">
        <f t="shared" si="29"/>
        <v>3602.779091</v>
      </c>
      <c r="BA53" s="334">
        <f t="shared" si="29"/>
        <v>3040.311825</v>
      </c>
      <c r="BB53" s="334">
        <f t="shared" si="29"/>
        <v>337.3537055</v>
      </c>
      <c r="BC53" s="334">
        <f t="shared" si="29"/>
        <v>0</v>
      </c>
      <c r="BD53" s="334">
        <f t="shared" si="29"/>
        <v>0</v>
      </c>
      <c r="BE53" s="334">
        <f t="shared" si="29"/>
        <v>0</v>
      </c>
      <c r="BF53" s="334">
        <f t="shared" si="29"/>
        <v>0</v>
      </c>
      <c r="BG53" s="334">
        <f t="shared" si="29"/>
        <v>0</v>
      </c>
      <c r="BH53" s="334">
        <f t="shared" si="29"/>
        <v>0</v>
      </c>
      <c r="BI53" s="334">
        <f t="shared" si="29"/>
        <v>0</v>
      </c>
      <c r="BJ53" s="334">
        <f t="shared" si="29"/>
        <v>0</v>
      </c>
      <c r="BK53" s="334">
        <f t="shared" si="29"/>
        <v>0</v>
      </c>
      <c r="BL53" s="334">
        <f t="shared" si="29"/>
        <v>0</v>
      </c>
      <c r="BM53" s="334">
        <f t="shared" si="29"/>
        <v>0</v>
      </c>
      <c r="BN53" s="334">
        <f t="shared" si="29"/>
        <v>0</v>
      </c>
      <c r="BO53" s="334">
        <f t="shared" si="29"/>
        <v>0</v>
      </c>
      <c r="BP53" s="334">
        <f t="shared" si="29"/>
        <v>0</v>
      </c>
      <c r="BQ53" s="334">
        <f t="shared" si="29"/>
        <v>0</v>
      </c>
      <c r="BR53" s="334">
        <f t="shared" si="29"/>
        <v>0</v>
      </c>
      <c r="BS53" s="334">
        <f t="shared" si="29"/>
        <v>0</v>
      </c>
      <c r="BT53" s="334">
        <f t="shared" si="29"/>
        <v>0</v>
      </c>
      <c r="BU53" s="334">
        <f t="shared" si="29"/>
        <v>0</v>
      </c>
      <c r="BV53" s="334">
        <f t="shared" si="29"/>
        <v>0</v>
      </c>
      <c r="BW53" s="334">
        <f t="shared" si="29"/>
        <v>0</v>
      </c>
      <c r="BX53" s="334">
        <f t="shared" si="29"/>
        <v>0</v>
      </c>
      <c r="BY53" s="334">
        <f t="shared" si="29"/>
        <v>0</v>
      </c>
      <c r="BZ53" s="334">
        <f t="shared" si="29"/>
        <v>0</v>
      </c>
      <c r="CA53" s="334">
        <f t="shared" si="29"/>
        <v>0</v>
      </c>
      <c r="CB53" s="334">
        <f t="shared" si="29"/>
        <v>0</v>
      </c>
      <c r="CC53" s="334">
        <f t="shared" si="29"/>
        <v>0</v>
      </c>
      <c r="CD53" s="334">
        <f t="shared" si="29"/>
        <v>0</v>
      </c>
      <c r="CE53" s="334">
        <f t="shared" si="29"/>
        <v>0</v>
      </c>
      <c r="CF53" s="334">
        <f t="shared" si="29"/>
        <v>0</v>
      </c>
      <c r="CG53" s="334">
        <f t="shared" si="29"/>
        <v>0</v>
      </c>
      <c r="CH53" s="334">
        <f t="shared" si="29"/>
        <v>0</v>
      </c>
      <c r="CI53" s="334">
        <f t="shared" si="29"/>
        <v>0</v>
      </c>
      <c r="CJ53" s="334">
        <f t="shared" si="29"/>
        <v>0</v>
      </c>
      <c r="CK53" s="334">
        <f t="shared" si="29"/>
        <v>0</v>
      </c>
      <c r="CL53" s="334">
        <f t="shared" si="29"/>
        <v>0</v>
      </c>
      <c r="CM53" s="334">
        <f t="shared" si="29"/>
        <v>0</v>
      </c>
      <c r="CN53" s="334">
        <f t="shared" si="29"/>
        <v>0</v>
      </c>
      <c r="CO53" s="334">
        <f t="shared" si="29"/>
        <v>0</v>
      </c>
      <c r="CP53" s="334">
        <f t="shared" si="29"/>
        <v>0</v>
      </c>
      <c r="CQ53" s="334">
        <f t="shared" si="29"/>
        <v>0</v>
      </c>
      <c r="CR53" s="334">
        <f t="shared" si="29"/>
        <v>0</v>
      </c>
      <c r="CS53" s="334">
        <f t="shared" si="29"/>
        <v>0</v>
      </c>
      <c r="CT53" s="334">
        <f t="shared" si="29"/>
        <v>0</v>
      </c>
      <c r="CU53" s="334">
        <f t="shared" si="29"/>
        <v>0</v>
      </c>
      <c r="CV53" s="334">
        <f t="shared" si="29"/>
        <v>0</v>
      </c>
      <c r="CW53" s="334">
        <f t="shared" si="29"/>
        <v>0</v>
      </c>
      <c r="CX53" s="334">
        <f t="shared" si="29"/>
        <v>0</v>
      </c>
      <c r="CY53" s="334">
        <f t="shared" si="29"/>
        <v>0</v>
      </c>
      <c r="CZ53" s="334">
        <f t="shared" si="29"/>
        <v>0</v>
      </c>
      <c r="DA53" s="46" t="s">
        <v>168</v>
      </c>
    </row>
    <row r="54" ht="14.25" customHeight="1">
      <c r="C54" s="290" t="s">
        <v>348</v>
      </c>
      <c r="F54" s="337">
        <f t="shared" ref="F54:CZ54" si="30">F42</f>
        <v>-13304744.19</v>
      </c>
      <c r="G54" s="334">
        <f t="shared" si="30"/>
        <v>0</v>
      </c>
      <c r="H54" s="334">
        <f t="shared" si="30"/>
        <v>0</v>
      </c>
      <c r="I54" s="334">
        <f t="shared" si="30"/>
        <v>0</v>
      </c>
      <c r="J54" s="334">
        <f t="shared" si="30"/>
        <v>-511701.0801</v>
      </c>
      <c r="K54" s="334">
        <f t="shared" si="30"/>
        <v>-547756.042</v>
      </c>
      <c r="L54" s="334">
        <f t="shared" si="30"/>
        <v>-546426.4793</v>
      </c>
      <c r="M54" s="334">
        <f t="shared" si="30"/>
        <v>-555300.515</v>
      </c>
      <c r="N54" s="334">
        <f t="shared" si="30"/>
        <v>-566270.8269</v>
      </c>
      <c r="O54" s="334">
        <f t="shared" si="30"/>
        <v>-516765.831</v>
      </c>
      <c r="P54" s="334">
        <f t="shared" si="30"/>
        <v>-498208.957</v>
      </c>
      <c r="Q54" s="334">
        <f t="shared" si="30"/>
        <v>-431091.8387</v>
      </c>
      <c r="R54" s="334">
        <f t="shared" si="30"/>
        <v>0</v>
      </c>
      <c r="S54" s="334">
        <f t="shared" si="30"/>
        <v>0</v>
      </c>
      <c r="T54" s="334">
        <f t="shared" si="30"/>
        <v>0</v>
      </c>
      <c r="U54" s="334">
        <f t="shared" si="30"/>
        <v>0</v>
      </c>
      <c r="V54" s="334">
        <f t="shared" si="30"/>
        <v>0</v>
      </c>
      <c r="W54" s="334">
        <f t="shared" si="30"/>
        <v>0</v>
      </c>
      <c r="X54" s="334">
        <f t="shared" si="30"/>
        <v>0</v>
      </c>
      <c r="Y54" s="334">
        <f t="shared" si="30"/>
        <v>0</v>
      </c>
      <c r="Z54" s="334">
        <f t="shared" si="30"/>
        <v>0</v>
      </c>
      <c r="AA54" s="334">
        <f t="shared" si="30"/>
        <v>0</v>
      </c>
      <c r="AB54" s="334">
        <f t="shared" si="30"/>
        <v>0</v>
      </c>
      <c r="AC54" s="334">
        <f t="shared" si="30"/>
        <v>0</v>
      </c>
      <c r="AD54" s="334">
        <f t="shared" si="30"/>
        <v>0</v>
      </c>
      <c r="AE54" s="334">
        <f t="shared" si="30"/>
        <v>0</v>
      </c>
      <c r="AF54" s="334">
        <f t="shared" si="30"/>
        <v>0</v>
      </c>
      <c r="AG54" s="334">
        <f t="shared" si="30"/>
        <v>0</v>
      </c>
      <c r="AH54" s="334">
        <f t="shared" si="30"/>
        <v>0</v>
      </c>
      <c r="AI54" s="334">
        <f t="shared" si="30"/>
        <v>0</v>
      </c>
      <c r="AJ54" s="334">
        <f t="shared" si="30"/>
        <v>0</v>
      </c>
      <c r="AK54" s="334">
        <f t="shared" si="30"/>
        <v>-67166.94062</v>
      </c>
      <c r="AL54" s="334">
        <f t="shared" si="30"/>
        <v>-87786.17429</v>
      </c>
      <c r="AM54" s="334">
        <f t="shared" si="30"/>
        <v>-7107.065526</v>
      </c>
      <c r="AN54" s="334">
        <f t="shared" si="30"/>
        <v>0</v>
      </c>
      <c r="AO54" s="334">
        <f t="shared" si="30"/>
        <v>0</v>
      </c>
      <c r="AP54" s="334">
        <f t="shared" si="30"/>
        <v>0</v>
      </c>
      <c r="AQ54" s="334">
        <f t="shared" si="30"/>
        <v>0</v>
      </c>
      <c r="AR54" s="334">
        <f t="shared" si="30"/>
        <v>0</v>
      </c>
      <c r="AS54" s="334">
        <f t="shared" si="30"/>
        <v>0</v>
      </c>
      <c r="AT54" s="334">
        <f t="shared" si="30"/>
        <v>0</v>
      </c>
      <c r="AU54" s="334">
        <f t="shared" si="30"/>
        <v>-42099.85653</v>
      </c>
      <c r="AV54" s="334">
        <f t="shared" si="30"/>
        <v>-41766.89011</v>
      </c>
      <c r="AW54" s="334">
        <f t="shared" si="30"/>
        <v>-60518.18337</v>
      </c>
      <c r="AX54" s="334">
        <f t="shared" si="30"/>
        <v>-82283.41837</v>
      </c>
      <c r="AY54" s="334">
        <f t="shared" si="30"/>
        <v>0</v>
      </c>
      <c r="AZ54" s="334">
        <f t="shared" si="30"/>
        <v>0</v>
      </c>
      <c r="BA54" s="334">
        <f t="shared" si="30"/>
        <v>0</v>
      </c>
      <c r="BB54" s="334">
        <f t="shared" si="30"/>
        <v>0</v>
      </c>
      <c r="BC54" s="334">
        <f t="shared" si="30"/>
        <v>0</v>
      </c>
      <c r="BD54" s="334">
        <f t="shared" si="30"/>
        <v>0</v>
      </c>
      <c r="BE54" s="334">
        <f t="shared" si="30"/>
        <v>0</v>
      </c>
      <c r="BF54" s="334">
        <f t="shared" si="30"/>
        <v>0</v>
      </c>
      <c r="BG54" s="334">
        <f t="shared" si="30"/>
        <v>0</v>
      </c>
      <c r="BH54" s="334">
        <f t="shared" si="30"/>
        <v>0</v>
      </c>
      <c r="BI54" s="334">
        <f t="shared" si="30"/>
        <v>0</v>
      </c>
      <c r="BJ54" s="334">
        <f t="shared" si="30"/>
        <v>0</v>
      </c>
      <c r="BK54" s="334">
        <f t="shared" si="30"/>
        <v>0</v>
      </c>
      <c r="BL54" s="334">
        <f t="shared" si="30"/>
        <v>0</v>
      </c>
      <c r="BM54" s="334">
        <f t="shared" si="30"/>
        <v>0</v>
      </c>
      <c r="BN54" s="334">
        <f t="shared" si="30"/>
        <v>0</v>
      </c>
      <c r="BO54" s="334">
        <f t="shared" si="30"/>
        <v>0</v>
      </c>
      <c r="BP54" s="334">
        <f t="shared" si="30"/>
        <v>0</v>
      </c>
      <c r="BQ54" s="334">
        <f t="shared" si="30"/>
        <v>0</v>
      </c>
      <c r="BR54" s="334">
        <f t="shared" si="30"/>
        <v>0</v>
      </c>
      <c r="BS54" s="334">
        <f t="shared" si="30"/>
        <v>0</v>
      </c>
      <c r="BT54" s="334">
        <f t="shared" si="30"/>
        <v>0</v>
      </c>
      <c r="BU54" s="334">
        <f t="shared" si="30"/>
        <v>0</v>
      </c>
      <c r="BV54" s="334">
        <f t="shared" si="30"/>
        <v>0</v>
      </c>
      <c r="BW54" s="334">
        <f t="shared" si="30"/>
        <v>0</v>
      </c>
      <c r="BX54" s="334">
        <f t="shared" si="30"/>
        <v>0</v>
      </c>
      <c r="BY54" s="334">
        <f t="shared" si="30"/>
        <v>0</v>
      </c>
      <c r="BZ54" s="334">
        <f t="shared" si="30"/>
        <v>0</v>
      </c>
      <c r="CA54" s="334">
        <f t="shared" si="30"/>
        <v>0</v>
      </c>
      <c r="CB54" s="334">
        <f t="shared" si="30"/>
        <v>0</v>
      </c>
      <c r="CC54" s="334">
        <f t="shared" si="30"/>
        <v>0</v>
      </c>
      <c r="CD54" s="334">
        <f t="shared" si="30"/>
        <v>0</v>
      </c>
      <c r="CE54" s="334">
        <f t="shared" si="30"/>
        <v>0</v>
      </c>
      <c r="CF54" s="334">
        <f t="shared" si="30"/>
        <v>0</v>
      </c>
      <c r="CG54" s="334">
        <f t="shared" si="30"/>
        <v>0</v>
      </c>
      <c r="CH54" s="334">
        <f t="shared" si="30"/>
        <v>0</v>
      </c>
      <c r="CI54" s="334">
        <f t="shared" si="30"/>
        <v>0</v>
      </c>
      <c r="CJ54" s="334">
        <f t="shared" si="30"/>
        <v>0</v>
      </c>
      <c r="CK54" s="334">
        <f t="shared" si="30"/>
        <v>0</v>
      </c>
      <c r="CL54" s="334">
        <f t="shared" si="30"/>
        <v>0</v>
      </c>
      <c r="CM54" s="334">
        <f t="shared" si="30"/>
        <v>0</v>
      </c>
      <c r="CN54" s="334">
        <f t="shared" si="30"/>
        <v>0</v>
      </c>
      <c r="CO54" s="334">
        <f t="shared" si="30"/>
        <v>0</v>
      </c>
      <c r="CP54" s="334">
        <f t="shared" si="30"/>
        <v>0</v>
      </c>
      <c r="CQ54" s="334">
        <f t="shared" si="30"/>
        <v>0</v>
      </c>
      <c r="CR54" s="334">
        <f t="shared" si="30"/>
        <v>0</v>
      </c>
      <c r="CS54" s="334">
        <f t="shared" si="30"/>
        <v>0</v>
      </c>
      <c r="CT54" s="334">
        <f t="shared" si="30"/>
        <v>0</v>
      </c>
      <c r="CU54" s="334">
        <f t="shared" si="30"/>
        <v>0</v>
      </c>
      <c r="CV54" s="334">
        <f t="shared" si="30"/>
        <v>0</v>
      </c>
      <c r="CW54" s="334">
        <f t="shared" si="30"/>
        <v>0</v>
      </c>
      <c r="CX54" s="334">
        <f t="shared" si="30"/>
        <v>0</v>
      </c>
      <c r="CY54" s="334">
        <f t="shared" si="30"/>
        <v>0</v>
      </c>
      <c r="CZ54" s="334">
        <f t="shared" si="30"/>
        <v>0</v>
      </c>
      <c r="DA54" s="46" t="s">
        <v>168</v>
      </c>
    </row>
    <row r="55" ht="14.25" customHeight="1">
      <c r="C55" s="290" t="s">
        <v>358</v>
      </c>
      <c r="F55" s="337">
        <f t="shared" ref="F55:CZ55" si="31">F30+F44</f>
        <v>0</v>
      </c>
      <c r="G55" s="334">
        <f t="shared" si="31"/>
        <v>126557.5643</v>
      </c>
      <c r="H55" s="334">
        <f t="shared" si="31"/>
        <v>111906.5987</v>
      </c>
      <c r="I55" s="334">
        <f t="shared" si="31"/>
        <v>103035.4007</v>
      </c>
      <c r="J55" s="334">
        <f t="shared" si="31"/>
        <v>0</v>
      </c>
      <c r="K55" s="334">
        <f t="shared" si="31"/>
        <v>0</v>
      </c>
      <c r="L55" s="334">
        <f t="shared" si="31"/>
        <v>0</v>
      </c>
      <c r="M55" s="334">
        <f t="shared" si="31"/>
        <v>0</v>
      </c>
      <c r="N55" s="334">
        <f t="shared" si="31"/>
        <v>0</v>
      </c>
      <c r="O55" s="334">
        <f t="shared" si="31"/>
        <v>0</v>
      </c>
      <c r="P55" s="334">
        <f t="shared" si="31"/>
        <v>0</v>
      </c>
      <c r="Q55" s="334">
        <f t="shared" si="31"/>
        <v>0</v>
      </c>
      <c r="R55" s="334">
        <f t="shared" si="31"/>
        <v>262457.5573</v>
      </c>
      <c r="S55" s="334">
        <f t="shared" si="31"/>
        <v>309944.4892</v>
      </c>
      <c r="T55" s="334">
        <f t="shared" si="31"/>
        <v>284896.1246</v>
      </c>
      <c r="U55" s="334">
        <f t="shared" si="31"/>
        <v>264609.1067</v>
      </c>
      <c r="V55" s="334">
        <f t="shared" si="31"/>
        <v>176409.7457</v>
      </c>
      <c r="W55" s="334">
        <f t="shared" si="31"/>
        <v>110239.0532</v>
      </c>
      <c r="X55" s="334">
        <f t="shared" si="31"/>
        <v>110996.9695</v>
      </c>
      <c r="Y55" s="334">
        <f t="shared" si="31"/>
        <v>92929.90989</v>
      </c>
      <c r="Z55" s="334">
        <f t="shared" si="31"/>
        <v>71858.51388</v>
      </c>
      <c r="AA55" s="334">
        <f t="shared" si="31"/>
        <v>156015.6448</v>
      </c>
      <c r="AB55" s="334">
        <f t="shared" si="31"/>
        <v>188274.2886</v>
      </c>
      <c r="AC55" s="334">
        <f t="shared" si="31"/>
        <v>308635.2371</v>
      </c>
      <c r="AD55" s="334">
        <f t="shared" si="31"/>
        <v>289564.1926</v>
      </c>
      <c r="AE55" s="334">
        <f t="shared" si="31"/>
        <v>339920.7362</v>
      </c>
      <c r="AF55" s="334">
        <f t="shared" si="31"/>
        <v>312875.4252</v>
      </c>
      <c r="AG55" s="334">
        <f t="shared" si="31"/>
        <v>290016.1247</v>
      </c>
      <c r="AH55" s="334">
        <f t="shared" si="31"/>
        <v>195354.3981</v>
      </c>
      <c r="AI55" s="334">
        <f t="shared" si="31"/>
        <v>124323.8807</v>
      </c>
      <c r="AJ55" s="334">
        <f t="shared" si="31"/>
        <v>19483597.94</v>
      </c>
      <c r="AK55" s="334">
        <f t="shared" si="31"/>
        <v>0</v>
      </c>
      <c r="AL55" s="334">
        <f t="shared" si="31"/>
        <v>0</v>
      </c>
      <c r="AM55" s="334">
        <f t="shared" si="31"/>
        <v>0</v>
      </c>
      <c r="AN55" s="334">
        <f t="shared" si="31"/>
        <v>26217.77379</v>
      </c>
      <c r="AO55" s="334">
        <f t="shared" si="31"/>
        <v>142086.8015</v>
      </c>
      <c r="AP55" s="334">
        <f t="shared" si="31"/>
        <v>0</v>
      </c>
      <c r="AQ55" s="334">
        <f t="shared" si="31"/>
        <v>0</v>
      </c>
      <c r="AR55" s="334">
        <f t="shared" si="31"/>
        <v>0</v>
      </c>
      <c r="AS55" s="334">
        <f t="shared" si="31"/>
        <v>0</v>
      </c>
      <c r="AT55" s="334">
        <f t="shared" si="31"/>
        <v>0</v>
      </c>
      <c r="AU55" s="334">
        <f t="shared" si="31"/>
        <v>0</v>
      </c>
      <c r="AV55" s="334">
        <f t="shared" si="31"/>
        <v>0</v>
      </c>
      <c r="AW55" s="334">
        <f t="shared" si="31"/>
        <v>0</v>
      </c>
      <c r="AX55" s="334">
        <f t="shared" si="31"/>
        <v>0</v>
      </c>
      <c r="AY55" s="334">
        <f t="shared" si="31"/>
        <v>3502.658142</v>
      </c>
      <c r="AZ55" s="334">
        <f t="shared" si="31"/>
        <v>39645.99829</v>
      </c>
      <c r="BA55" s="334">
        <f t="shared" si="31"/>
        <v>175521.2025</v>
      </c>
      <c r="BB55" s="334">
        <f t="shared" si="31"/>
        <v>19121.26774</v>
      </c>
      <c r="BC55" s="334">
        <f t="shared" si="31"/>
        <v>0</v>
      </c>
      <c r="BD55" s="334">
        <f t="shared" si="31"/>
        <v>0</v>
      </c>
      <c r="BE55" s="334">
        <f t="shared" si="31"/>
        <v>0</v>
      </c>
      <c r="BF55" s="334">
        <f t="shared" si="31"/>
        <v>0</v>
      </c>
      <c r="BG55" s="334">
        <f t="shared" si="31"/>
        <v>0</v>
      </c>
      <c r="BH55" s="334">
        <f t="shared" si="31"/>
        <v>0</v>
      </c>
      <c r="BI55" s="334">
        <f t="shared" si="31"/>
        <v>0</v>
      </c>
      <c r="BJ55" s="334">
        <f t="shared" si="31"/>
        <v>0</v>
      </c>
      <c r="BK55" s="334">
        <f t="shared" si="31"/>
        <v>0</v>
      </c>
      <c r="BL55" s="334">
        <f t="shared" si="31"/>
        <v>0</v>
      </c>
      <c r="BM55" s="334">
        <f t="shared" si="31"/>
        <v>0</v>
      </c>
      <c r="BN55" s="334">
        <f t="shared" si="31"/>
        <v>0</v>
      </c>
      <c r="BO55" s="334">
        <f t="shared" si="31"/>
        <v>0</v>
      </c>
      <c r="BP55" s="334">
        <f t="shared" si="31"/>
        <v>0</v>
      </c>
      <c r="BQ55" s="334">
        <f t="shared" si="31"/>
        <v>0</v>
      </c>
      <c r="BR55" s="334">
        <f t="shared" si="31"/>
        <v>0</v>
      </c>
      <c r="BS55" s="334">
        <f t="shared" si="31"/>
        <v>0</v>
      </c>
      <c r="BT55" s="334">
        <f t="shared" si="31"/>
        <v>0</v>
      </c>
      <c r="BU55" s="334">
        <f t="shared" si="31"/>
        <v>0</v>
      </c>
      <c r="BV55" s="334">
        <f t="shared" si="31"/>
        <v>0</v>
      </c>
      <c r="BW55" s="334">
        <f t="shared" si="31"/>
        <v>0</v>
      </c>
      <c r="BX55" s="334">
        <f t="shared" si="31"/>
        <v>0</v>
      </c>
      <c r="BY55" s="334">
        <f t="shared" si="31"/>
        <v>0</v>
      </c>
      <c r="BZ55" s="334">
        <f t="shared" si="31"/>
        <v>0</v>
      </c>
      <c r="CA55" s="334">
        <f t="shared" si="31"/>
        <v>0</v>
      </c>
      <c r="CB55" s="334">
        <f t="shared" si="31"/>
        <v>0</v>
      </c>
      <c r="CC55" s="334">
        <f t="shared" si="31"/>
        <v>0</v>
      </c>
      <c r="CD55" s="334">
        <f t="shared" si="31"/>
        <v>0</v>
      </c>
      <c r="CE55" s="334">
        <f t="shared" si="31"/>
        <v>0</v>
      </c>
      <c r="CF55" s="334">
        <f t="shared" si="31"/>
        <v>0</v>
      </c>
      <c r="CG55" s="334">
        <f t="shared" si="31"/>
        <v>0</v>
      </c>
      <c r="CH55" s="334">
        <f t="shared" si="31"/>
        <v>0</v>
      </c>
      <c r="CI55" s="334">
        <f t="shared" si="31"/>
        <v>0</v>
      </c>
      <c r="CJ55" s="334">
        <f t="shared" si="31"/>
        <v>0</v>
      </c>
      <c r="CK55" s="334">
        <f t="shared" si="31"/>
        <v>0</v>
      </c>
      <c r="CL55" s="334">
        <f t="shared" si="31"/>
        <v>0</v>
      </c>
      <c r="CM55" s="334">
        <f t="shared" si="31"/>
        <v>0</v>
      </c>
      <c r="CN55" s="334">
        <f t="shared" si="31"/>
        <v>0</v>
      </c>
      <c r="CO55" s="334">
        <f t="shared" si="31"/>
        <v>0</v>
      </c>
      <c r="CP55" s="334">
        <f t="shared" si="31"/>
        <v>0</v>
      </c>
      <c r="CQ55" s="334">
        <f t="shared" si="31"/>
        <v>0</v>
      </c>
      <c r="CR55" s="334">
        <f t="shared" si="31"/>
        <v>0</v>
      </c>
      <c r="CS55" s="334">
        <f t="shared" si="31"/>
        <v>0</v>
      </c>
      <c r="CT55" s="334">
        <f t="shared" si="31"/>
        <v>0</v>
      </c>
      <c r="CU55" s="334">
        <f t="shared" si="31"/>
        <v>0</v>
      </c>
      <c r="CV55" s="334">
        <f t="shared" si="31"/>
        <v>0</v>
      </c>
      <c r="CW55" s="334">
        <f t="shared" si="31"/>
        <v>0</v>
      </c>
      <c r="CX55" s="334">
        <f t="shared" si="31"/>
        <v>0</v>
      </c>
      <c r="CY55" s="334">
        <f t="shared" si="31"/>
        <v>0</v>
      </c>
      <c r="CZ55" s="334">
        <f t="shared" si="31"/>
        <v>0</v>
      </c>
      <c r="DA55" s="46" t="s">
        <v>168</v>
      </c>
    </row>
    <row r="56" ht="14.25" customHeight="1">
      <c r="C56" s="290" t="s">
        <v>349</v>
      </c>
      <c r="F56" s="337">
        <f t="shared" ref="F56:CZ56" si="32">MIN(F52+F53-F54-F55,F49*$H$13)</f>
        <v>0</v>
      </c>
      <c r="G56" s="334">
        <f t="shared" si="32"/>
        <v>0</v>
      </c>
      <c r="H56" s="334">
        <f t="shared" si="32"/>
        <v>0</v>
      </c>
      <c r="I56" s="334">
        <f t="shared" si="32"/>
        <v>0</v>
      </c>
      <c r="J56" s="334">
        <f t="shared" si="32"/>
        <v>0</v>
      </c>
      <c r="K56" s="334">
        <f t="shared" si="32"/>
        <v>0</v>
      </c>
      <c r="L56" s="334">
        <f t="shared" si="32"/>
        <v>0</v>
      </c>
      <c r="M56" s="334">
        <f t="shared" si="32"/>
        <v>0</v>
      </c>
      <c r="N56" s="334">
        <f t="shared" si="32"/>
        <v>0</v>
      </c>
      <c r="O56" s="334">
        <f t="shared" si="32"/>
        <v>0</v>
      </c>
      <c r="P56" s="334">
        <f t="shared" si="32"/>
        <v>0</v>
      </c>
      <c r="Q56" s="334">
        <f t="shared" si="32"/>
        <v>0</v>
      </c>
      <c r="R56" s="334">
        <f t="shared" si="32"/>
        <v>0</v>
      </c>
      <c r="S56" s="334">
        <f t="shared" si="32"/>
        <v>0</v>
      </c>
      <c r="T56" s="334">
        <f t="shared" si="32"/>
        <v>0</v>
      </c>
      <c r="U56" s="334">
        <f t="shared" si="32"/>
        <v>0</v>
      </c>
      <c r="V56" s="334">
        <f t="shared" si="32"/>
        <v>0</v>
      </c>
      <c r="W56" s="334">
        <f t="shared" si="32"/>
        <v>0</v>
      </c>
      <c r="X56" s="334">
        <f t="shared" si="32"/>
        <v>0</v>
      </c>
      <c r="Y56" s="334">
        <f t="shared" si="32"/>
        <v>0</v>
      </c>
      <c r="Z56" s="334">
        <f t="shared" si="32"/>
        <v>0</v>
      </c>
      <c r="AA56" s="334">
        <f t="shared" si="32"/>
        <v>0</v>
      </c>
      <c r="AB56" s="334">
        <f t="shared" si="32"/>
        <v>0</v>
      </c>
      <c r="AC56" s="334">
        <f t="shared" si="32"/>
        <v>0</v>
      </c>
      <c r="AD56" s="334">
        <f t="shared" si="32"/>
        <v>0</v>
      </c>
      <c r="AE56" s="334">
        <f t="shared" si="32"/>
        <v>0</v>
      </c>
      <c r="AF56" s="334">
        <f t="shared" si="32"/>
        <v>0</v>
      </c>
      <c r="AG56" s="334">
        <f t="shared" si="32"/>
        <v>0</v>
      </c>
      <c r="AH56" s="334">
        <f t="shared" si="32"/>
        <v>0</v>
      </c>
      <c r="AI56" s="334">
        <f t="shared" si="32"/>
        <v>0</v>
      </c>
      <c r="AJ56" s="334">
        <f t="shared" si="32"/>
        <v>2371571.576</v>
      </c>
      <c r="AK56" s="334">
        <f t="shared" si="32"/>
        <v>0</v>
      </c>
      <c r="AL56" s="334">
        <f t="shared" si="32"/>
        <v>0</v>
      </c>
      <c r="AM56" s="334">
        <f t="shared" si="32"/>
        <v>0</v>
      </c>
      <c r="AN56" s="334">
        <f t="shared" si="32"/>
        <v>0</v>
      </c>
      <c r="AO56" s="334">
        <f t="shared" si="32"/>
        <v>1954.500487</v>
      </c>
      <c r="AP56" s="334">
        <f t="shared" si="32"/>
        <v>0</v>
      </c>
      <c r="AQ56" s="334">
        <f t="shared" si="32"/>
        <v>0</v>
      </c>
      <c r="AR56" s="334">
        <f t="shared" si="32"/>
        <v>0</v>
      </c>
      <c r="AS56" s="334">
        <f t="shared" si="32"/>
        <v>0</v>
      </c>
      <c r="AT56" s="334">
        <f t="shared" si="32"/>
        <v>0</v>
      </c>
      <c r="AU56" s="334">
        <f t="shared" si="32"/>
        <v>0</v>
      </c>
      <c r="AV56" s="334">
        <f t="shared" si="32"/>
        <v>0</v>
      </c>
      <c r="AW56" s="334">
        <f t="shared" si="32"/>
        <v>0</v>
      </c>
      <c r="AX56" s="334">
        <f t="shared" si="32"/>
        <v>0</v>
      </c>
      <c r="AY56" s="334">
        <f t="shared" si="32"/>
        <v>0</v>
      </c>
      <c r="AZ56" s="334">
        <f t="shared" si="32"/>
        <v>0</v>
      </c>
      <c r="BA56" s="334">
        <f t="shared" si="32"/>
        <v>0</v>
      </c>
      <c r="BB56" s="334">
        <f t="shared" si="32"/>
        <v>3560.089264</v>
      </c>
      <c r="BC56" s="334">
        <f t="shared" si="32"/>
        <v>0</v>
      </c>
      <c r="BD56" s="334">
        <f t="shared" si="32"/>
        <v>0</v>
      </c>
      <c r="BE56" s="334">
        <f t="shared" si="32"/>
        <v>0</v>
      </c>
      <c r="BF56" s="334">
        <f t="shared" si="32"/>
        <v>0</v>
      </c>
      <c r="BG56" s="334">
        <f t="shared" si="32"/>
        <v>0</v>
      </c>
      <c r="BH56" s="334">
        <f t="shared" si="32"/>
        <v>0</v>
      </c>
      <c r="BI56" s="334">
        <f t="shared" si="32"/>
        <v>0</v>
      </c>
      <c r="BJ56" s="334">
        <f t="shared" si="32"/>
        <v>0</v>
      </c>
      <c r="BK56" s="334">
        <f t="shared" si="32"/>
        <v>0</v>
      </c>
      <c r="BL56" s="334">
        <f t="shared" si="32"/>
        <v>0</v>
      </c>
      <c r="BM56" s="334">
        <f t="shared" si="32"/>
        <v>0</v>
      </c>
      <c r="BN56" s="334">
        <f t="shared" si="32"/>
        <v>0</v>
      </c>
      <c r="BO56" s="334">
        <f t="shared" si="32"/>
        <v>0</v>
      </c>
      <c r="BP56" s="334">
        <f t="shared" si="32"/>
        <v>0</v>
      </c>
      <c r="BQ56" s="334">
        <f t="shared" si="32"/>
        <v>0</v>
      </c>
      <c r="BR56" s="334">
        <f t="shared" si="32"/>
        <v>0</v>
      </c>
      <c r="BS56" s="334">
        <f t="shared" si="32"/>
        <v>0</v>
      </c>
      <c r="BT56" s="334">
        <f t="shared" si="32"/>
        <v>0</v>
      </c>
      <c r="BU56" s="334">
        <f t="shared" si="32"/>
        <v>0</v>
      </c>
      <c r="BV56" s="334">
        <f t="shared" si="32"/>
        <v>0</v>
      </c>
      <c r="BW56" s="334">
        <f t="shared" si="32"/>
        <v>0</v>
      </c>
      <c r="BX56" s="334">
        <f t="shared" si="32"/>
        <v>0</v>
      </c>
      <c r="BY56" s="334">
        <f t="shared" si="32"/>
        <v>0</v>
      </c>
      <c r="BZ56" s="334">
        <f t="shared" si="32"/>
        <v>0</v>
      </c>
      <c r="CA56" s="334">
        <f t="shared" si="32"/>
        <v>0</v>
      </c>
      <c r="CB56" s="334">
        <f t="shared" si="32"/>
        <v>0</v>
      </c>
      <c r="CC56" s="334">
        <f t="shared" si="32"/>
        <v>0</v>
      </c>
      <c r="CD56" s="334">
        <f t="shared" si="32"/>
        <v>0</v>
      </c>
      <c r="CE56" s="334">
        <f t="shared" si="32"/>
        <v>0</v>
      </c>
      <c r="CF56" s="334">
        <f t="shared" si="32"/>
        <v>0</v>
      </c>
      <c r="CG56" s="334">
        <f t="shared" si="32"/>
        <v>0</v>
      </c>
      <c r="CH56" s="334">
        <f t="shared" si="32"/>
        <v>0</v>
      </c>
      <c r="CI56" s="334">
        <f t="shared" si="32"/>
        <v>0</v>
      </c>
      <c r="CJ56" s="334">
        <f t="shared" si="32"/>
        <v>0</v>
      </c>
      <c r="CK56" s="334">
        <f t="shared" si="32"/>
        <v>0</v>
      </c>
      <c r="CL56" s="334">
        <f t="shared" si="32"/>
        <v>0</v>
      </c>
      <c r="CM56" s="334">
        <f t="shared" si="32"/>
        <v>0</v>
      </c>
      <c r="CN56" s="334">
        <f t="shared" si="32"/>
        <v>0</v>
      </c>
      <c r="CO56" s="334">
        <f t="shared" si="32"/>
        <v>0</v>
      </c>
      <c r="CP56" s="334">
        <f t="shared" si="32"/>
        <v>0</v>
      </c>
      <c r="CQ56" s="334">
        <f t="shared" si="32"/>
        <v>0</v>
      </c>
      <c r="CR56" s="334">
        <f t="shared" si="32"/>
        <v>0</v>
      </c>
      <c r="CS56" s="334">
        <f t="shared" si="32"/>
        <v>0</v>
      </c>
      <c r="CT56" s="334">
        <f t="shared" si="32"/>
        <v>0</v>
      </c>
      <c r="CU56" s="334">
        <f t="shared" si="32"/>
        <v>0</v>
      </c>
      <c r="CV56" s="334">
        <f t="shared" si="32"/>
        <v>0</v>
      </c>
      <c r="CW56" s="334">
        <f t="shared" si="32"/>
        <v>0</v>
      </c>
      <c r="CX56" s="334">
        <f t="shared" si="32"/>
        <v>0</v>
      </c>
      <c r="CY56" s="334">
        <f t="shared" si="32"/>
        <v>0</v>
      </c>
      <c r="CZ56" s="334">
        <f t="shared" si="32"/>
        <v>0</v>
      </c>
      <c r="DA56" s="46" t="s">
        <v>168</v>
      </c>
    </row>
    <row r="57" ht="14.25" customHeight="1">
      <c r="B57" s="329" t="s">
        <v>350</v>
      </c>
      <c r="C57" s="290" t="s">
        <v>217</v>
      </c>
      <c r="F57" s="337">
        <f t="shared" ref="F57:CZ57" si="33">F52+F53-F54-F55-F56</f>
        <v>13304744.19</v>
      </c>
      <c r="G57" s="334">
        <f t="shared" si="33"/>
        <v>13385811.89</v>
      </c>
      <c r="H57" s="334">
        <f t="shared" si="33"/>
        <v>13476006.65</v>
      </c>
      <c r="I57" s="334">
        <f t="shared" si="33"/>
        <v>13583269.13</v>
      </c>
      <c r="J57" s="334">
        <f t="shared" si="33"/>
        <v>14306941.96</v>
      </c>
      <c r="K57" s="334">
        <f t="shared" si="33"/>
        <v>15056205.23</v>
      </c>
      <c r="L57" s="334">
        <f t="shared" si="33"/>
        <v>15837589.15</v>
      </c>
      <c r="M57" s="334">
        <f t="shared" si="33"/>
        <v>16632008.38</v>
      </c>
      <c r="N57" s="334">
        <f t="shared" si="33"/>
        <v>17457827.62</v>
      </c>
      <c r="O57" s="334">
        <f t="shared" si="33"/>
        <v>18238174.81</v>
      </c>
      <c r="P57" s="334">
        <f t="shared" si="33"/>
        <v>19020996.98</v>
      </c>
      <c r="Q57" s="334">
        <f t="shared" si="33"/>
        <v>19748918.25</v>
      </c>
      <c r="R57" s="334">
        <f t="shared" si="33"/>
        <v>19784633.34</v>
      </c>
      <c r="S57" s="334">
        <f t="shared" si="33"/>
        <v>19783435.1</v>
      </c>
      <c r="T57" s="334">
        <f t="shared" si="33"/>
        <v>19797232.77</v>
      </c>
      <c r="U57" s="334">
        <f t="shared" si="33"/>
        <v>19841566.53</v>
      </c>
      <c r="V57" s="334">
        <f t="shared" si="33"/>
        <v>19974791.49</v>
      </c>
      <c r="W57" s="334">
        <f t="shared" si="33"/>
        <v>20145888.93</v>
      </c>
      <c r="X57" s="334">
        <f t="shared" si="33"/>
        <v>20349275.73</v>
      </c>
      <c r="Y57" s="334">
        <f t="shared" si="33"/>
        <v>20563582.78</v>
      </c>
      <c r="Z57" s="334">
        <f t="shared" si="33"/>
        <v>20812626.3</v>
      </c>
      <c r="AA57" s="334">
        <f t="shared" si="33"/>
        <v>20970843.36</v>
      </c>
      <c r="AB57" s="334">
        <f t="shared" si="33"/>
        <v>21109826.54</v>
      </c>
      <c r="AC57" s="334">
        <f t="shared" si="33"/>
        <v>21130617.66</v>
      </c>
      <c r="AD57" s="334">
        <f t="shared" si="33"/>
        <v>21160087.27</v>
      </c>
      <c r="AE57" s="334">
        <f t="shared" si="33"/>
        <v>21150377.22</v>
      </c>
      <c r="AF57" s="334">
        <f t="shared" si="33"/>
        <v>21156833.93</v>
      </c>
      <c r="AG57" s="334">
        <f t="shared" si="33"/>
        <v>21196977.73</v>
      </c>
      <c r="AH57" s="334">
        <f t="shared" si="33"/>
        <v>21332409.71</v>
      </c>
      <c r="AI57" s="334">
        <f t="shared" si="33"/>
        <v>21519352.36</v>
      </c>
      <c r="AJ57" s="334">
        <f t="shared" si="33"/>
        <v>0</v>
      </c>
      <c r="AK57" s="334">
        <f t="shared" si="33"/>
        <v>67166.94062</v>
      </c>
      <c r="AL57" s="334">
        <f t="shared" si="33"/>
        <v>156001.2789</v>
      </c>
      <c r="AM57" s="334">
        <f t="shared" si="33"/>
        <v>165463.6793</v>
      </c>
      <c r="AN57" s="334">
        <f t="shared" si="33"/>
        <v>141828.0251</v>
      </c>
      <c r="AO57" s="334">
        <f t="shared" si="33"/>
        <v>0</v>
      </c>
      <c r="AP57" s="334">
        <f t="shared" si="33"/>
        <v>0</v>
      </c>
      <c r="AQ57" s="334">
        <f t="shared" si="33"/>
        <v>0</v>
      </c>
      <c r="AR57" s="334">
        <f t="shared" si="33"/>
        <v>0</v>
      </c>
      <c r="AS57" s="334">
        <f t="shared" si="33"/>
        <v>0</v>
      </c>
      <c r="AT57" s="334">
        <f t="shared" si="33"/>
        <v>0</v>
      </c>
      <c r="AU57" s="334">
        <f t="shared" si="33"/>
        <v>42099.85653</v>
      </c>
      <c r="AV57" s="334">
        <f t="shared" si="33"/>
        <v>84523.72989</v>
      </c>
      <c r="AW57" s="334">
        <f t="shared" si="33"/>
        <v>146318.0675</v>
      </c>
      <c r="AX57" s="334">
        <f t="shared" si="33"/>
        <v>230884.8314</v>
      </c>
      <c r="AY57" s="334">
        <f t="shared" si="33"/>
        <v>230868.1131</v>
      </c>
      <c r="AZ57" s="334">
        <f t="shared" si="33"/>
        <v>194824.8939</v>
      </c>
      <c r="BA57" s="334">
        <f t="shared" si="33"/>
        <v>22344.00329</v>
      </c>
      <c r="BB57" s="334">
        <f t="shared" si="33"/>
        <v>0</v>
      </c>
      <c r="BC57" s="334">
        <f t="shared" si="33"/>
        <v>0</v>
      </c>
      <c r="BD57" s="334">
        <f t="shared" si="33"/>
        <v>0</v>
      </c>
      <c r="BE57" s="334">
        <f t="shared" si="33"/>
        <v>0</v>
      </c>
      <c r="BF57" s="334">
        <f t="shared" si="33"/>
        <v>0</v>
      </c>
      <c r="BG57" s="334">
        <f t="shared" si="33"/>
        <v>0</v>
      </c>
      <c r="BH57" s="334">
        <f t="shared" si="33"/>
        <v>0</v>
      </c>
      <c r="BI57" s="334">
        <f t="shared" si="33"/>
        <v>0</v>
      </c>
      <c r="BJ57" s="334">
        <f t="shared" si="33"/>
        <v>0</v>
      </c>
      <c r="BK57" s="334">
        <f t="shared" si="33"/>
        <v>0</v>
      </c>
      <c r="BL57" s="334">
        <f t="shared" si="33"/>
        <v>0</v>
      </c>
      <c r="BM57" s="334">
        <f t="shared" si="33"/>
        <v>0</v>
      </c>
      <c r="BN57" s="334">
        <f t="shared" si="33"/>
        <v>0</v>
      </c>
      <c r="BO57" s="334">
        <f t="shared" si="33"/>
        <v>0</v>
      </c>
      <c r="BP57" s="334">
        <f t="shared" si="33"/>
        <v>0</v>
      </c>
      <c r="BQ57" s="334">
        <f t="shared" si="33"/>
        <v>0</v>
      </c>
      <c r="BR57" s="334">
        <f t="shared" si="33"/>
        <v>0</v>
      </c>
      <c r="BS57" s="334">
        <f t="shared" si="33"/>
        <v>0</v>
      </c>
      <c r="BT57" s="334">
        <f t="shared" si="33"/>
        <v>0</v>
      </c>
      <c r="BU57" s="334">
        <f t="shared" si="33"/>
        <v>0</v>
      </c>
      <c r="BV57" s="334">
        <f t="shared" si="33"/>
        <v>0</v>
      </c>
      <c r="BW57" s="334">
        <f t="shared" si="33"/>
        <v>0</v>
      </c>
      <c r="BX57" s="334">
        <f t="shared" si="33"/>
        <v>0</v>
      </c>
      <c r="BY57" s="334">
        <f t="shared" si="33"/>
        <v>0</v>
      </c>
      <c r="BZ57" s="334">
        <f t="shared" si="33"/>
        <v>0</v>
      </c>
      <c r="CA57" s="334">
        <f t="shared" si="33"/>
        <v>0</v>
      </c>
      <c r="CB57" s="334">
        <f t="shared" si="33"/>
        <v>0</v>
      </c>
      <c r="CC57" s="334">
        <f t="shared" si="33"/>
        <v>0</v>
      </c>
      <c r="CD57" s="334">
        <f t="shared" si="33"/>
        <v>0</v>
      </c>
      <c r="CE57" s="334">
        <f t="shared" si="33"/>
        <v>0</v>
      </c>
      <c r="CF57" s="334">
        <f t="shared" si="33"/>
        <v>0</v>
      </c>
      <c r="CG57" s="334">
        <f t="shared" si="33"/>
        <v>0</v>
      </c>
      <c r="CH57" s="334">
        <f t="shared" si="33"/>
        <v>0</v>
      </c>
      <c r="CI57" s="334">
        <f t="shared" si="33"/>
        <v>0</v>
      </c>
      <c r="CJ57" s="334">
        <f t="shared" si="33"/>
        <v>0</v>
      </c>
      <c r="CK57" s="334">
        <f t="shared" si="33"/>
        <v>0</v>
      </c>
      <c r="CL57" s="334">
        <f t="shared" si="33"/>
        <v>0</v>
      </c>
      <c r="CM57" s="334">
        <f t="shared" si="33"/>
        <v>0</v>
      </c>
      <c r="CN57" s="334">
        <f t="shared" si="33"/>
        <v>0</v>
      </c>
      <c r="CO57" s="334">
        <f t="shared" si="33"/>
        <v>0</v>
      </c>
      <c r="CP57" s="334">
        <f t="shared" si="33"/>
        <v>0</v>
      </c>
      <c r="CQ57" s="334">
        <f t="shared" si="33"/>
        <v>0</v>
      </c>
      <c r="CR57" s="334">
        <f t="shared" si="33"/>
        <v>0</v>
      </c>
      <c r="CS57" s="334">
        <f t="shared" si="33"/>
        <v>0</v>
      </c>
      <c r="CT57" s="334">
        <f t="shared" si="33"/>
        <v>0</v>
      </c>
      <c r="CU57" s="334">
        <f t="shared" si="33"/>
        <v>0</v>
      </c>
      <c r="CV57" s="334">
        <f t="shared" si="33"/>
        <v>0</v>
      </c>
      <c r="CW57" s="334">
        <f t="shared" si="33"/>
        <v>0</v>
      </c>
      <c r="CX57" s="334">
        <f t="shared" si="33"/>
        <v>0</v>
      </c>
      <c r="CY57" s="334">
        <f t="shared" si="33"/>
        <v>0</v>
      </c>
      <c r="CZ57" s="334">
        <f t="shared" si="33"/>
        <v>0</v>
      </c>
      <c r="DA57" s="46" t="s">
        <v>168</v>
      </c>
    </row>
    <row r="58" ht="14.25" customHeight="1">
      <c r="B58" s="330">
        <f>XIRR(F58:CZ58,$F$22:$CZ$22)</f>
        <v>0.2</v>
      </c>
      <c r="C58" s="338" t="s">
        <v>351</v>
      </c>
      <c r="D58" s="347"/>
      <c r="E58" s="347"/>
      <c r="F58" s="340">
        <f t="shared" ref="F58:CZ58" si="34">SUM(F54:F56)</f>
        <v>-13304744.19</v>
      </c>
      <c r="G58" s="341">
        <f t="shared" si="34"/>
        <v>126557.5643</v>
      </c>
      <c r="H58" s="341">
        <f t="shared" si="34"/>
        <v>111906.5987</v>
      </c>
      <c r="I58" s="341">
        <f t="shared" si="34"/>
        <v>103035.4007</v>
      </c>
      <c r="J58" s="341">
        <f t="shared" si="34"/>
        <v>-511701.0801</v>
      </c>
      <c r="K58" s="341">
        <f t="shared" si="34"/>
        <v>-547756.042</v>
      </c>
      <c r="L58" s="341">
        <f t="shared" si="34"/>
        <v>-546426.4793</v>
      </c>
      <c r="M58" s="341">
        <f t="shared" si="34"/>
        <v>-555300.515</v>
      </c>
      <c r="N58" s="341">
        <f t="shared" si="34"/>
        <v>-566270.8269</v>
      </c>
      <c r="O58" s="341">
        <f t="shared" si="34"/>
        <v>-516765.831</v>
      </c>
      <c r="P58" s="341">
        <f t="shared" si="34"/>
        <v>-498208.957</v>
      </c>
      <c r="Q58" s="341">
        <f t="shared" si="34"/>
        <v>-431091.8387</v>
      </c>
      <c r="R58" s="341">
        <f t="shared" si="34"/>
        <v>262457.5573</v>
      </c>
      <c r="S58" s="341">
        <f t="shared" si="34"/>
        <v>309944.4892</v>
      </c>
      <c r="T58" s="341">
        <f t="shared" si="34"/>
        <v>284896.1246</v>
      </c>
      <c r="U58" s="341">
        <f t="shared" si="34"/>
        <v>264609.1067</v>
      </c>
      <c r="V58" s="341">
        <f t="shared" si="34"/>
        <v>176409.7457</v>
      </c>
      <c r="W58" s="341">
        <f t="shared" si="34"/>
        <v>110239.0532</v>
      </c>
      <c r="X58" s="341">
        <f t="shared" si="34"/>
        <v>110996.9695</v>
      </c>
      <c r="Y58" s="341">
        <f t="shared" si="34"/>
        <v>92929.90989</v>
      </c>
      <c r="Z58" s="341">
        <f t="shared" si="34"/>
        <v>71858.51388</v>
      </c>
      <c r="AA58" s="341">
        <f t="shared" si="34"/>
        <v>156015.6448</v>
      </c>
      <c r="AB58" s="341">
        <f t="shared" si="34"/>
        <v>188274.2886</v>
      </c>
      <c r="AC58" s="341">
        <f t="shared" si="34"/>
        <v>308635.2371</v>
      </c>
      <c r="AD58" s="341">
        <f t="shared" si="34"/>
        <v>289564.1926</v>
      </c>
      <c r="AE58" s="341">
        <f t="shared" si="34"/>
        <v>339920.7362</v>
      </c>
      <c r="AF58" s="341">
        <f t="shared" si="34"/>
        <v>312875.4252</v>
      </c>
      <c r="AG58" s="341">
        <f t="shared" si="34"/>
        <v>290016.1247</v>
      </c>
      <c r="AH58" s="341">
        <f t="shared" si="34"/>
        <v>195354.3981</v>
      </c>
      <c r="AI58" s="341">
        <f t="shared" si="34"/>
        <v>124323.8807</v>
      </c>
      <c r="AJ58" s="341">
        <f t="shared" si="34"/>
        <v>21855169.52</v>
      </c>
      <c r="AK58" s="341">
        <f t="shared" si="34"/>
        <v>-67166.94062</v>
      </c>
      <c r="AL58" s="341">
        <f t="shared" si="34"/>
        <v>-87786.17429</v>
      </c>
      <c r="AM58" s="341">
        <f t="shared" si="34"/>
        <v>-7107.065526</v>
      </c>
      <c r="AN58" s="341">
        <f t="shared" si="34"/>
        <v>26217.77379</v>
      </c>
      <c r="AO58" s="341">
        <f t="shared" si="34"/>
        <v>144041.302</v>
      </c>
      <c r="AP58" s="341">
        <f t="shared" si="34"/>
        <v>0</v>
      </c>
      <c r="AQ58" s="341">
        <f t="shared" si="34"/>
        <v>0</v>
      </c>
      <c r="AR58" s="341">
        <f t="shared" si="34"/>
        <v>0</v>
      </c>
      <c r="AS58" s="341">
        <f t="shared" si="34"/>
        <v>0</v>
      </c>
      <c r="AT58" s="341">
        <f t="shared" si="34"/>
        <v>0</v>
      </c>
      <c r="AU58" s="341">
        <f t="shared" si="34"/>
        <v>-42099.85653</v>
      </c>
      <c r="AV58" s="341">
        <f t="shared" si="34"/>
        <v>-41766.89011</v>
      </c>
      <c r="AW58" s="341">
        <f t="shared" si="34"/>
        <v>-60518.18337</v>
      </c>
      <c r="AX58" s="341">
        <f t="shared" si="34"/>
        <v>-82283.41837</v>
      </c>
      <c r="AY58" s="341">
        <f t="shared" si="34"/>
        <v>3502.658142</v>
      </c>
      <c r="AZ58" s="341">
        <f t="shared" si="34"/>
        <v>39645.99829</v>
      </c>
      <c r="BA58" s="341">
        <f t="shared" si="34"/>
        <v>175521.2025</v>
      </c>
      <c r="BB58" s="341">
        <f t="shared" si="34"/>
        <v>22681.357</v>
      </c>
      <c r="BC58" s="341">
        <f t="shared" si="34"/>
        <v>0</v>
      </c>
      <c r="BD58" s="341">
        <f t="shared" si="34"/>
        <v>0</v>
      </c>
      <c r="BE58" s="341">
        <f t="shared" si="34"/>
        <v>0</v>
      </c>
      <c r="BF58" s="341">
        <f t="shared" si="34"/>
        <v>0</v>
      </c>
      <c r="BG58" s="341">
        <f t="shared" si="34"/>
        <v>0</v>
      </c>
      <c r="BH58" s="341">
        <f t="shared" si="34"/>
        <v>0</v>
      </c>
      <c r="BI58" s="341">
        <f t="shared" si="34"/>
        <v>0</v>
      </c>
      <c r="BJ58" s="341">
        <f t="shared" si="34"/>
        <v>0</v>
      </c>
      <c r="BK58" s="341">
        <f t="shared" si="34"/>
        <v>0</v>
      </c>
      <c r="BL58" s="341">
        <f t="shared" si="34"/>
        <v>0</v>
      </c>
      <c r="BM58" s="341">
        <f t="shared" si="34"/>
        <v>0</v>
      </c>
      <c r="BN58" s="341">
        <f t="shared" si="34"/>
        <v>0</v>
      </c>
      <c r="BO58" s="341">
        <f t="shared" si="34"/>
        <v>0</v>
      </c>
      <c r="BP58" s="341">
        <f t="shared" si="34"/>
        <v>0</v>
      </c>
      <c r="BQ58" s="341">
        <f t="shared" si="34"/>
        <v>0</v>
      </c>
      <c r="BR58" s="341">
        <f t="shared" si="34"/>
        <v>0</v>
      </c>
      <c r="BS58" s="341">
        <f t="shared" si="34"/>
        <v>0</v>
      </c>
      <c r="BT58" s="341">
        <f t="shared" si="34"/>
        <v>0</v>
      </c>
      <c r="BU58" s="341">
        <f t="shared" si="34"/>
        <v>0</v>
      </c>
      <c r="BV58" s="341">
        <f t="shared" si="34"/>
        <v>0</v>
      </c>
      <c r="BW58" s="341">
        <f t="shared" si="34"/>
        <v>0</v>
      </c>
      <c r="BX58" s="341">
        <f t="shared" si="34"/>
        <v>0</v>
      </c>
      <c r="BY58" s="341">
        <f t="shared" si="34"/>
        <v>0</v>
      </c>
      <c r="BZ58" s="341">
        <f t="shared" si="34"/>
        <v>0</v>
      </c>
      <c r="CA58" s="341">
        <f t="shared" si="34"/>
        <v>0</v>
      </c>
      <c r="CB58" s="341">
        <f t="shared" si="34"/>
        <v>0</v>
      </c>
      <c r="CC58" s="341">
        <f t="shared" si="34"/>
        <v>0</v>
      </c>
      <c r="CD58" s="341">
        <f t="shared" si="34"/>
        <v>0</v>
      </c>
      <c r="CE58" s="341">
        <f t="shared" si="34"/>
        <v>0</v>
      </c>
      <c r="CF58" s="341">
        <f t="shared" si="34"/>
        <v>0</v>
      </c>
      <c r="CG58" s="341">
        <f t="shared" si="34"/>
        <v>0</v>
      </c>
      <c r="CH58" s="341">
        <f t="shared" si="34"/>
        <v>0</v>
      </c>
      <c r="CI58" s="341">
        <f t="shared" si="34"/>
        <v>0</v>
      </c>
      <c r="CJ58" s="341">
        <f t="shared" si="34"/>
        <v>0</v>
      </c>
      <c r="CK58" s="341">
        <f t="shared" si="34"/>
        <v>0</v>
      </c>
      <c r="CL58" s="341">
        <f t="shared" si="34"/>
        <v>0</v>
      </c>
      <c r="CM58" s="341">
        <f t="shared" si="34"/>
        <v>0</v>
      </c>
      <c r="CN58" s="341">
        <f t="shared" si="34"/>
        <v>0</v>
      </c>
      <c r="CO58" s="341">
        <f t="shared" si="34"/>
        <v>0</v>
      </c>
      <c r="CP58" s="341">
        <f t="shared" si="34"/>
        <v>0</v>
      </c>
      <c r="CQ58" s="341">
        <f t="shared" si="34"/>
        <v>0</v>
      </c>
      <c r="CR58" s="341">
        <f t="shared" si="34"/>
        <v>0</v>
      </c>
      <c r="CS58" s="341">
        <f t="shared" si="34"/>
        <v>0</v>
      </c>
      <c r="CT58" s="341">
        <f t="shared" si="34"/>
        <v>0</v>
      </c>
      <c r="CU58" s="341">
        <f t="shared" si="34"/>
        <v>0</v>
      </c>
      <c r="CV58" s="341">
        <f t="shared" si="34"/>
        <v>0</v>
      </c>
      <c r="CW58" s="341">
        <f t="shared" si="34"/>
        <v>0</v>
      </c>
      <c r="CX58" s="341">
        <f t="shared" si="34"/>
        <v>0</v>
      </c>
      <c r="CY58" s="341">
        <f t="shared" si="34"/>
        <v>0</v>
      </c>
      <c r="CZ58" s="341">
        <f t="shared" si="34"/>
        <v>0</v>
      </c>
      <c r="DA58" s="46" t="s">
        <v>168</v>
      </c>
    </row>
    <row r="59" ht="14.25" customHeight="1">
      <c r="C59" s="290" t="s">
        <v>353</v>
      </c>
      <c r="F59" s="337">
        <f t="shared" ref="F59:CZ59" si="35">(F56/$H$13)*$G$13</f>
        <v>0</v>
      </c>
      <c r="G59" s="334">
        <f t="shared" si="35"/>
        <v>0</v>
      </c>
      <c r="H59" s="334">
        <f t="shared" si="35"/>
        <v>0</v>
      </c>
      <c r="I59" s="334">
        <f t="shared" si="35"/>
        <v>0</v>
      </c>
      <c r="J59" s="334">
        <f t="shared" si="35"/>
        <v>0</v>
      </c>
      <c r="K59" s="334">
        <f t="shared" si="35"/>
        <v>0</v>
      </c>
      <c r="L59" s="334">
        <f t="shared" si="35"/>
        <v>0</v>
      </c>
      <c r="M59" s="334">
        <f t="shared" si="35"/>
        <v>0</v>
      </c>
      <c r="N59" s="334">
        <f t="shared" si="35"/>
        <v>0</v>
      </c>
      <c r="O59" s="334">
        <f t="shared" si="35"/>
        <v>0</v>
      </c>
      <c r="P59" s="334">
        <f t="shared" si="35"/>
        <v>0</v>
      </c>
      <c r="Q59" s="334">
        <f t="shared" si="35"/>
        <v>0</v>
      </c>
      <c r="R59" s="334">
        <f t="shared" si="35"/>
        <v>0</v>
      </c>
      <c r="S59" s="334">
        <f t="shared" si="35"/>
        <v>0</v>
      </c>
      <c r="T59" s="334">
        <f t="shared" si="35"/>
        <v>0</v>
      </c>
      <c r="U59" s="334">
        <f t="shared" si="35"/>
        <v>0</v>
      </c>
      <c r="V59" s="334">
        <f t="shared" si="35"/>
        <v>0</v>
      </c>
      <c r="W59" s="334">
        <f t="shared" si="35"/>
        <v>0</v>
      </c>
      <c r="X59" s="334">
        <f t="shared" si="35"/>
        <v>0</v>
      </c>
      <c r="Y59" s="334">
        <f t="shared" si="35"/>
        <v>0</v>
      </c>
      <c r="Z59" s="334">
        <f t="shared" si="35"/>
        <v>0</v>
      </c>
      <c r="AA59" s="334">
        <f t="shared" si="35"/>
        <v>0</v>
      </c>
      <c r="AB59" s="334">
        <f t="shared" si="35"/>
        <v>0</v>
      </c>
      <c r="AC59" s="334">
        <f t="shared" si="35"/>
        <v>0</v>
      </c>
      <c r="AD59" s="334">
        <f t="shared" si="35"/>
        <v>0</v>
      </c>
      <c r="AE59" s="334">
        <f t="shared" si="35"/>
        <v>0</v>
      </c>
      <c r="AF59" s="334">
        <f t="shared" si="35"/>
        <v>0</v>
      </c>
      <c r="AG59" s="334">
        <f t="shared" si="35"/>
        <v>0</v>
      </c>
      <c r="AH59" s="334">
        <f t="shared" si="35"/>
        <v>0</v>
      </c>
      <c r="AI59" s="334">
        <f t="shared" si="35"/>
        <v>0</v>
      </c>
      <c r="AJ59" s="334">
        <f t="shared" si="35"/>
        <v>790523.8588</v>
      </c>
      <c r="AK59" s="334">
        <f t="shared" si="35"/>
        <v>0</v>
      </c>
      <c r="AL59" s="334">
        <f t="shared" si="35"/>
        <v>0</v>
      </c>
      <c r="AM59" s="334">
        <f t="shared" si="35"/>
        <v>0</v>
      </c>
      <c r="AN59" s="334">
        <f t="shared" si="35"/>
        <v>0</v>
      </c>
      <c r="AO59" s="334">
        <f t="shared" si="35"/>
        <v>651.5001623</v>
      </c>
      <c r="AP59" s="334">
        <f t="shared" si="35"/>
        <v>0</v>
      </c>
      <c r="AQ59" s="334">
        <f t="shared" si="35"/>
        <v>0</v>
      </c>
      <c r="AR59" s="334">
        <f t="shared" si="35"/>
        <v>0</v>
      </c>
      <c r="AS59" s="334">
        <f t="shared" si="35"/>
        <v>0</v>
      </c>
      <c r="AT59" s="334">
        <f t="shared" si="35"/>
        <v>0</v>
      </c>
      <c r="AU59" s="334">
        <f t="shared" si="35"/>
        <v>0</v>
      </c>
      <c r="AV59" s="334">
        <f t="shared" si="35"/>
        <v>0</v>
      </c>
      <c r="AW59" s="334">
        <f t="shared" si="35"/>
        <v>0</v>
      </c>
      <c r="AX59" s="334">
        <f t="shared" si="35"/>
        <v>0</v>
      </c>
      <c r="AY59" s="334">
        <f t="shared" si="35"/>
        <v>0</v>
      </c>
      <c r="AZ59" s="334">
        <f t="shared" si="35"/>
        <v>0</v>
      </c>
      <c r="BA59" s="334">
        <f t="shared" si="35"/>
        <v>0</v>
      </c>
      <c r="BB59" s="334">
        <f t="shared" si="35"/>
        <v>1186.696421</v>
      </c>
      <c r="BC59" s="334">
        <f t="shared" si="35"/>
        <v>0</v>
      </c>
      <c r="BD59" s="334">
        <f t="shared" si="35"/>
        <v>0</v>
      </c>
      <c r="BE59" s="334">
        <f t="shared" si="35"/>
        <v>0</v>
      </c>
      <c r="BF59" s="334">
        <f t="shared" si="35"/>
        <v>0</v>
      </c>
      <c r="BG59" s="334">
        <f t="shared" si="35"/>
        <v>0</v>
      </c>
      <c r="BH59" s="334">
        <f t="shared" si="35"/>
        <v>0</v>
      </c>
      <c r="BI59" s="334">
        <f t="shared" si="35"/>
        <v>0</v>
      </c>
      <c r="BJ59" s="334">
        <f t="shared" si="35"/>
        <v>0</v>
      </c>
      <c r="BK59" s="334">
        <f t="shared" si="35"/>
        <v>0</v>
      </c>
      <c r="BL59" s="334">
        <f t="shared" si="35"/>
        <v>0</v>
      </c>
      <c r="BM59" s="334">
        <f t="shared" si="35"/>
        <v>0</v>
      </c>
      <c r="BN59" s="334">
        <f t="shared" si="35"/>
        <v>0</v>
      </c>
      <c r="BO59" s="334">
        <f t="shared" si="35"/>
        <v>0</v>
      </c>
      <c r="BP59" s="334">
        <f t="shared" si="35"/>
        <v>0</v>
      </c>
      <c r="BQ59" s="334">
        <f t="shared" si="35"/>
        <v>0</v>
      </c>
      <c r="BR59" s="334">
        <f t="shared" si="35"/>
        <v>0</v>
      </c>
      <c r="BS59" s="334">
        <f t="shared" si="35"/>
        <v>0</v>
      </c>
      <c r="BT59" s="334">
        <f t="shared" si="35"/>
        <v>0</v>
      </c>
      <c r="BU59" s="334">
        <f t="shared" si="35"/>
        <v>0</v>
      </c>
      <c r="BV59" s="334">
        <f t="shared" si="35"/>
        <v>0</v>
      </c>
      <c r="BW59" s="334">
        <f t="shared" si="35"/>
        <v>0</v>
      </c>
      <c r="BX59" s="334">
        <f t="shared" si="35"/>
        <v>0</v>
      </c>
      <c r="BY59" s="334">
        <f t="shared" si="35"/>
        <v>0</v>
      </c>
      <c r="BZ59" s="334">
        <f t="shared" si="35"/>
        <v>0</v>
      </c>
      <c r="CA59" s="334">
        <f t="shared" si="35"/>
        <v>0</v>
      </c>
      <c r="CB59" s="334">
        <f t="shared" si="35"/>
        <v>0</v>
      </c>
      <c r="CC59" s="334">
        <f t="shared" si="35"/>
        <v>0</v>
      </c>
      <c r="CD59" s="334">
        <f t="shared" si="35"/>
        <v>0</v>
      </c>
      <c r="CE59" s="334">
        <f t="shared" si="35"/>
        <v>0</v>
      </c>
      <c r="CF59" s="334">
        <f t="shared" si="35"/>
        <v>0</v>
      </c>
      <c r="CG59" s="334">
        <f t="shared" si="35"/>
        <v>0</v>
      </c>
      <c r="CH59" s="334">
        <f t="shared" si="35"/>
        <v>0</v>
      </c>
      <c r="CI59" s="334">
        <f t="shared" si="35"/>
        <v>0</v>
      </c>
      <c r="CJ59" s="334">
        <f t="shared" si="35"/>
        <v>0</v>
      </c>
      <c r="CK59" s="334">
        <f t="shared" si="35"/>
        <v>0</v>
      </c>
      <c r="CL59" s="334">
        <f t="shared" si="35"/>
        <v>0</v>
      </c>
      <c r="CM59" s="334">
        <f t="shared" si="35"/>
        <v>0</v>
      </c>
      <c r="CN59" s="334">
        <f t="shared" si="35"/>
        <v>0</v>
      </c>
      <c r="CO59" s="334">
        <f t="shared" si="35"/>
        <v>0</v>
      </c>
      <c r="CP59" s="334">
        <f t="shared" si="35"/>
        <v>0</v>
      </c>
      <c r="CQ59" s="334">
        <f t="shared" si="35"/>
        <v>0</v>
      </c>
      <c r="CR59" s="334">
        <f t="shared" si="35"/>
        <v>0</v>
      </c>
      <c r="CS59" s="334">
        <f t="shared" si="35"/>
        <v>0</v>
      </c>
      <c r="CT59" s="334">
        <f t="shared" si="35"/>
        <v>0</v>
      </c>
      <c r="CU59" s="334">
        <f t="shared" si="35"/>
        <v>0</v>
      </c>
      <c r="CV59" s="334">
        <f t="shared" si="35"/>
        <v>0</v>
      </c>
      <c r="CW59" s="334">
        <f t="shared" si="35"/>
        <v>0</v>
      </c>
      <c r="CX59" s="334">
        <f t="shared" si="35"/>
        <v>0</v>
      </c>
      <c r="CY59" s="334">
        <f t="shared" si="35"/>
        <v>0</v>
      </c>
      <c r="CZ59" s="334">
        <f t="shared" si="35"/>
        <v>0</v>
      </c>
      <c r="DA59" s="46" t="s">
        <v>168</v>
      </c>
    </row>
    <row r="60" ht="14.25" customHeight="1">
      <c r="C60" s="290" t="s">
        <v>355</v>
      </c>
      <c r="F60" s="337">
        <f t="shared" ref="F60:CZ60" si="36">F59+F56</f>
        <v>0</v>
      </c>
      <c r="G60" s="334">
        <f t="shared" si="36"/>
        <v>0</v>
      </c>
      <c r="H60" s="334">
        <f t="shared" si="36"/>
        <v>0</v>
      </c>
      <c r="I60" s="334">
        <f t="shared" si="36"/>
        <v>0</v>
      </c>
      <c r="J60" s="334">
        <f t="shared" si="36"/>
        <v>0</v>
      </c>
      <c r="K60" s="334">
        <f t="shared" si="36"/>
        <v>0</v>
      </c>
      <c r="L60" s="334">
        <f t="shared" si="36"/>
        <v>0</v>
      </c>
      <c r="M60" s="334">
        <f t="shared" si="36"/>
        <v>0</v>
      </c>
      <c r="N60" s="334">
        <f t="shared" si="36"/>
        <v>0</v>
      </c>
      <c r="O60" s="334">
        <f t="shared" si="36"/>
        <v>0</v>
      </c>
      <c r="P60" s="334">
        <f t="shared" si="36"/>
        <v>0</v>
      </c>
      <c r="Q60" s="334">
        <f t="shared" si="36"/>
        <v>0</v>
      </c>
      <c r="R60" s="334">
        <f t="shared" si="36"/>
        <v>0</v>
      </c>
      <c r="S60" s="334">
        <f t="shared" si="36"/>
        <v>0</v>
      </c>
      <c r="T60" s="334">
        <f t="shared" si="36"/>
        <v>0</v>
      </c>
      <c r="U60" s="334">
        <f t="shared" si="36"/>
        <v>0</v>
      </c>
      <c r="V60" s="334">
        <f t="shared" si="36"/>
        <v>0</v>
      </c>
      <c r="W60" s="334">
        <f t="shared" si="36"/>
        <v>0</v>
      </c>
      <c r="X60" s="334">
        <f t="shared" si="36"/>
        <v>0</v>
      </c>
      <c r="Y60" s="334">
        <f t="shared" si="36"/>
        <v>0</v>
      </c>
      <c r="Z60" s="334">
        <f t="shared" si="36"/>
        <v>0</v>
      </c>
      <c r="AA60" s="334">
        <f t="shared" si="36"/>
        <v>0</v>
      </c>
      <c r="AB60" s="334">
        <f t="shared" si="36"/>
        <v>0</v>
      </c>
      <c r="AC60" s="334">
        <f t="shared" si="36"/>
        <v>0</v>
      </c>
      <c r="AD60" s="334">
        <f t="shared" si="36"/>
        <v>0</v>
      </c>
      <c r="AE60" s="334">
        <f t="shared" si="36"/>
        <v>0</v>
      </c>
      <c r="AF60" s="334">
        <f t="shared" si="36"/>
        <v>0</v>
      </c>
      <c r="AG60" s="334">
        <f t="shared" si="36"/>
        <v>0</v>
      </c>
      <c r="AH60" s="334">
        <f t="shared" si="36"/>
        <v>0</v>
      </c>
      <c r="AI60" s="334">
        <f t="shared" si="36"/>
        <v>0</v>
      </c>
      <c r="AJ60" s="334">
        <f t="shared" si="36"/>
        <v>3162095.435</v>
      </c>
      <c r="AK60" s="334">
        <f t="shared" si="36"/>
        <v>0</v>
      </c>
      <c r="AL60" s="334">
        <f t="shared" si="36"/>
        <v>0</v>
      </c>
      <c r="AM60" s="334">
        <f t="shared" si="36"/>
        <v>0</v>
      </c>
      <c r="AN60" s="334">
        <f t="shared" si="36"/>
        <v>0</v>
      </c>
      <c r="AO60" s="334">
        <f t="shared" si="36"/>
        <v>2606.000649</v>
      </c>
      <c r="AP60" s="334">
        <f t="shared" si="36"/>
        <v>0</v>
      </c>
      <c r="AQ60" s="334">
        <f t="shared" si="36"/>
        <v>0</v>
      </c>
      <c r="AR60" s="334">
        <f t="shared" si="36"/>
        <v>0</v>
      </c>
      <c r="AS60" s="334">
        <f t="shared" si="36"/>
        <v>0</v>
      </c>
      <c r="AT60" s="334">
        <f t="shared" si="36"/>
        <v>0</v>
      </c>
      <c r="AU60" s="334">
        <f t="shared" si="36"/>
        <v>0</v>
      </c>
      <c r="AV60" s="334">
        <f t="shared" si="36"/>
        <v>0</v>
      </c>
      <c r="AW60" s="334">
        <f t="shared" si="36"/>
        <v>0</v>
      </c>
      <c r="AX60" s="334">
        <f t="shared" si="36"/>
        <v>0</v>
      </c>
      <c r="AY60" s="334">
        <f t="shared" si="36"/>
        <v>0</v>
      </c>
      <c r="AZ60" s="334">
        <f t="shared" si="36"/>
        <v>0</v>
      </c>
      <c r="BA60" s="334">
        <f t="shared" si="36"/>
        <v>0</v>
      </c>
      <c r="BB60" s="334">
        <f t="shared" si="36"/>
        <v>4746.785685</v>
      </c>
      <c r="BC60" s="334">
        <f t="shared" si="36"/>
        <v>0</v>
      </c>
      <c r="BD60" s="334">
        <f t="shared" si="36"/>
        <v>0</v>
      </c>
      <c r="BE60" s="334">
        <f t="shared" si="36"/>
        <v>0</v>
      </c>
      <c r="BF60" s="334">
        <f t="shared" si="36"/>
        <v>0</v>
      </c>
      <c r="BG60" s="334">
        <f t="shared" si="36"/>
        <v>0</v>
      </c>
      <c r="BH60" s="334">
        <f t="shared" si="36"/>
        <v>0</v>
      </c>
      <c r="BI60" s="334">
        <f t="shared" si="36"/>
        <v>0</v>
      </c>
      <c r="BJ60" s="334">
        <f t="shared" si="36"/>
        <v>0</v>
      </c>
      <c r="BK60" s="334">
        <f t="shared" si="36"/>
        <v>0</v>
      </c>
      <c r="BL60" s="334">
        <f t="shared" si="36"/>
        <v>0</v>
      </c>
      <c r="BM60" s="334">
        <f t="shared" si="36"/>
        <v>0</v>
      </c>
      <c r="BN60" s="334">
        <f t="shared" si="36"/>
        <v>0</v>
      </c>
      <c r="BO60" s="334">
        <f t="shared" si="36"/>
        <v>0</v>
      </c>
      <c r="BP60" s="334">
        <f t="shared" si="36"/>
        <v>0</v>
      </c>
      <c r="BQ60" s="334">
        <f t="shared" si="36"/>
        <v>0</v>
      </c>
      <c r="BR60" s="334">
        <f t="shared" si="36"/>
        <v>0</v>
      </c>
      <c r="BS60" s="334">
        <f t="shared" si="36"/>
        <v>0</v>
      </c>
      <c r="BT60" s="334">
        <f t="shared" si="36"/>
        <v>0</v>
      </c>
      <c r="BU60" s="334">
        <f t="shared" si="36"/>
        <v>0</v>
      </c>
      <c r="BV60" s="334">
        <f t="shared" si="36"/>
        <v>0</v>
      </c>
      <c r="BW60" s="334">
        <f t="shared" si="36"/>
        <v>0</v>
      </c>
      <c r="BX60" s="334">
        <f t="shared" si="36"/>
        <v>0</v>
      </c>
      <c r="BY60" s="334">
        <f t="shared" si="36"/>
        <v>0</v>
      </c>
      <c r="BZ60" s="334">
        <f t="shared" si="36"/>
        <v>0</v>
      </c>
      <c r="CA60" s="334">
        <f t="shared" si="36"/>
        <v>0</v>
      </c>
      <c r="CB60" s="334">
        <f t="shared" si="36"/>
        <v>0</v>
      </c>
      <c r="CC60" s="334">
        <f t="shared" si="36"/>
        <v>0</v>
      </c>
      <c r="CD60" s="334">
        <f t="shared" si="36"/>
        <v>0</v>
      </c>
      <c r="CE60" s="334">
        <f t="shared" si="36"/>
        <v>0</v>
      </c>
      <c r="CF60" s="334">
        <f t="shared" si="36"/>
        <v>0</v>
      </c>
      <c r="CG60" s="334">
        <f t="shared" si="36"/>
        <v>0</v>
      </c>
      <c r="CH60" s="334">
        <f t="shared" si="36"/>
        <v>0</v>
      </c>
      <c r="CI60" s="334">
        <f t="shared" si="36"/>
        <v>0</v>
      </c>
      <c r="CJ60" s="334">
        <f t="shared" si="36"/>
        <v>0</v>
      </c>
      <c r="CK60" s="334">
        <f t="shared" si="36"/>
        <v>0</v>
      </c>
      <c r="CL60" s="334">
        <f t="shared" si="36"/>
        <v>0</v>
      </c>
      <c r="CM60" s="334">
        <f t="shared" si="36"/>
        <v>0</v>
      </c>
      <c r="CN60" s="334">
        <f t="shared" si="36"/>
        <v>0</v>
      </c>
      <c r="CO60" s="334">
        <f t="shared" si="36"/>
        <v>0</v>
      </c>
      <c r="CP60" s="334">
        <f t="shared" si="36"/>
        <v>0</v>
      </c>
      <c r="CQ60" s="334">
        <f t="shared" si="36"/>
        <v>0</v>
      </c>
      <c r="CR60" s="334">
        <f t="shared" si="36"/>
        <v>0</v>
      </c>
      <c r="CS60" s="334">
        <f t="shared" si="36"/>
        <v>0</v>
      </c>
      <c r="CT60" s="334">
        <f t="shared" si="36"/>
        <v>0</v>
      </c>
      <c r="CU60" s="334">
        <f t="shared" si="36"/>
        <v>0</v>
      </c>
      <c r="CV60" s="334">
        <f t="shared" si="36"/>
        <v>0</v>
      </c>
      <c r="CW60" s="334">
        <f t="shared" si="36"/>
        <v>0</v>
      </c>
      <c r="CX60" s="334">
        <f t="shared" si="36"/>
        <v>0</v>
      </c>
      <c r="CY60" s="334">
        <f t="shared" si="36"/>
        <v>0</v>
      </c>
      <c r="CZ60" s="334">
        <f t="shared" si="36"/>
        <v>0</v>
      </c>
      <c r="DA60" s="46" t="s">
        <v>168</v>
      </c>
    </row>
    <row r="61" ht="14.25" customHeight="1">
      <c r="C61" s="338" t="s">
        <v>356</v>
      </c>
      <c r="D61" s="347"/>
      <c r="E61" s="347"/>
      <c r="F61" s="340">
        <f t="shared" ref="F61:CZ61" si="37">F49-F60</f>
        <v>0</v>
      </c>
      <c r="G61" s="341">
        <f t="shared" si="37"/>
        <v>0</v>
      </c>
      <c r="H61" s="341">
        <f t="shared" si="37"/>
        <v>0</v>
      </c>
      <c r="I61" s="341">
        <f t="shared" si="37"/>
        <v>0</v>
      </c>
      <c r="J61" s="341">
        <f t="shared" si="37"/>
        <v>0</v>
      </c>
      <c r="K61" s="341">
        <f t="shared" si="37"/>
        <v>0</v>
      </c>
      <c r="L61" s="341">
        <f t="shared" si="37"/>
        <v>0</v>
      </c>
      <c r="M61" s="341">
        <f t="shared" si="37"/>
        <v>0</v>
      </c>
      <c r="N61" s="341">
        <f t="shared" si="37"/>
        <v>0</v>
      </c>
      <c r="O61" s="341">
        <f t="shared" si="37"/>
        <v>0</v>
      </c>
      <c r="P61" s="341">
        <f t="shared" si="37"/>
        <v>0</v>
      </c>
      <c r="Q61" s="341">
        <f t="shared" si="37"/>
        <v>0</v>
      </c>
      <c r="R61" s="341">
        <f t="shared" si="37"/>
        <v>0</v>
      </c>
      <c r="S61" s="341">
        <f t="shared" si="37"/>
        <v>0</v>
      </c>
      <c r="T61" s="341">
        <f t="shared" si="37"/>
        <v>0</v>
      </c>
      <c r="U61" s="341">
        <f t="shared" si="37"/>
        <v>0</v>
      </c>
      <c r="V61" s="341">
        <f t="shared" si="37"/>
        <v>0</v>
      </c>
      <c r="W61" s="341">
        <f t="shared" si="37"/>
        <v>0</v>
      </c>
      <c r="X61" s="341">
        <f t="shared" si="37"/>
        <v>0</v>
      </c>
      <c r="Y61" s="341">
        <f t="shared" si="37"/>
        <v>0</v>
      </c>
      <c r="Z61" s="341">
        <f t="shared" si="37"/>
        <v>0</v>
      </c>
      <c r="AA61" s="341">
        <f t="shared" si="37"/>
        <v>0</v>
      </c>
      <c r="AB61" s="341">
        <f t="shared" si="37"/>
        <v>0</v>
      </c>
      <c r="AC61" s="341">
        <f t="shared" si="37"/>
        <v>0</v>
      </c>
      <c r="AD61" s="341">
        <f t="shared" si="37"/>
        <v>0</v>
      </c>
      <c r="AE61" s="341">
        <f t="shared" si="37"/>
        <v>0</v>
      </c>
      <c r="AF61" s="341">
        <f t="shared" si="37"/>
        <v>0</v>
      </c>
      <c r="AG61" s="341">
        <f t="shared" si="37"/>
        <v>0</v>
      </c>
      <c r="AH61" s="341">
        <f t="shared" si="37"/>
        <v>0</v>
      </c>
      <c r="AI61" s="341">
        <f t="shared" si="37"/>
        <v>0</v>
      </c>
      <c r="AJ61" s="341">
        <f t="shared" si="37"/>
        <v>4464555.007</v>
      </c>
      <c r="AK61" s="341">
        <f t="shared" si="37"/>
        <v>0</v>
      </c>
      <c r="AL61" s="341">
        <f t="shared" si="37"/>
        <v>0</v>
      </c>
      <c r="AM61" s="341">
        <f t="shared" si="37"/>
        <v>0</v>
      </c>
      <c r="AN61" s="341">
        <f t="shared" si="37"/>
        <v>0</v>
      </c>
      <c r="AO61" s="341">
        <f t="shared" si="37"/>
        <v>9423.807856</v>
      </c>
      <c r="AP61" s="341">
        <f t="shared" si="37"/>
        <v>129212.5356</v>
      </c>
      <c r="AQ61" s="341">
        <f t="shared" si="37"/>
        <v>182200.0193</v>
      </c>
      <c r="AR61" s="341">
        <f t="shared" si="37"/>
        <v>153353.8604</v>
      </c>
      <c r="AS61" s="341">
        <f t="shared" si="37"/>
        <v>128960.6404</v>
      </c>
      <c r="AT61" s="341">
        <f t="shared" si="37"/>
        <v>28580.97293</v>
      </c>
      <c r="AU61" s="341">
        <f t="shared" si="37"/>
        <v>0</v>
      </c>
      <c r="AV61" s="341">
        <f t="shared" si="37"/>
        <v>0</v>
      </c>
      <c r="AW61" s="341">
        <f t="shared" si="37"/>
        <v>0</v>
      </c>
      <c r="AX61" s="341">
        <f t="shared" si="37"/>
        <v>0</v>
      </c>
      <c r="AY61" s="341">
        <f t="shared" si="37"/>
        <v>0</v>
      </c>
      <c r="AZ61" s="341">
        <f t="shared" si="37"/>
        <v>0</v>
      </c>
      <c r="BA61" s="341">
        <f t="shared" si="37"/>
        <v>0</v>
      </c>
      <c r="BB61" s="341">
        <f t="shared" si="37"/>
        <v>146405.3114</v>
      </c>
      <c r="BC61" s="341">
        <f t="shared" si="37"/>
        <v>192061.3446</v>
      </c>
      <c r="BD61" s="341">
        <f t="shared" si="37"/>
        <v>160173.0705</v>
      </c>
      <c r="BE61" s="341">
        <f t="shared" si="37"/>
        <v>133183.6576</v>
      </c>
      <c r="BF61" s="341">
        <f t="shared" si="37"/>
        <v>15512362.32</v>
      </c>
      <c r="BG61" s="341">
        <f t="shared" si="37"/>
        <v>0</v>
      </c>
      <c r="BH61" s="341">
        <f t="shared" si="37"/>
        <v>0</v>
      </c>
      <c r="BI61" s="341">
        <f t="shared" si="37"/>
        <v>0</v>
      </c>
      <c r="BJ61" s="341">
        <f t="shared" si="37"/>
        <v>0</v>
      </c>
      <c r="BK61" s="341">
        <f t="shared" si="37"/>
        <v>0</v>
      </c>
      <c r="BL61" s="341">
        <f t="shared" si="37"/>
        <v>0</v>
      </c>
      <c r="BM61" s="341">
        <f t="shared" si="37"/>
        <v>0</v>
      </c>
      <c r="BN61" s="341">
        <f t="shared" si="37"/>
        <v>0</v>
      </c>
      <c r="BO61" s="341">
        <f t="shared" si="37"/>
        <v>0</v>
      </c>
      <c r="BP61" s="341">
        <f t="shared" si="37"/>
        <v>0</v>
      </c>
      <c r="BQ61" s="341">
        <f t="shared" si="37"/>
        <v>0</v>
      </c>
      <c r="BR61" s="341">
        <f t="shared" si="37"/>
        <v>0</v>
      </c>
      <c r="BS61" s="341">
        <f t="shared" si="37"/>
        <v>0</v>
      </c>
      <c r="BT61" s="341">
        <f t="shared" si="37"/>
        <v>0</v>
      </c>
      <c r="BU61" s="341">
        <f t="shared" si="37"/>
        <v>0</v>
      </c>
      <c r="BV61" s="341">
        <f t="shared" si="37"/>
        <v>0</v>
      </c>
      <c r="BW61" s="341">
        <f t="shared" si="37"/>
        <v>0</v>
      </c>
      <c r="BX61" s="341">
        <f t="shared" si="37"/>
        <v>0</v>
      </c>
      <c r="BY61" s="341">
        <f t="shared" si="37"/>
        <v>0</v>
      </c>
      <c r="BZ61" s="341">
        <f t="shared" si="37"/>
        <v>0</v>
      </c>
      <c r="CA61" s="341">
        <f t="shared" si="37"/>
        <v>0</v>
      </c>
      <c r="CB61" s="341">
        <f t="shared" si="37"/>
        <v>0</v>
      </c>
      <c r="CC61" s="341">
        <f t="shared" si="37"/>
        <v>0</v>
      </c>
      <c r="CD61" s="341">
        <f t="shared" si="37"/>
        <v>0</v>
      </c>
      <c r="CE61" s="341">
        <f t="shared" si="37"/>
        <v>0</v>
      </c>
      <c r="CF61" s="341">
        <f t="shared" si="37"/>
        <v>0</v>
      </c>
      <c r="CG61" s="341">
        <f t="shared" si="37"/>
        <v>0</v>
      </c>
      <c r="CH61" s="341">
        <f t="shared" si="37"/>
        <v>0</v>
      </c>
      <c r="CI61" s="341">
        <f t="shared" si="37"/>
        <v>0</v>
      </c>
      <c r="CJ61" s="341">
        <f t="shared" si="37"/>
        <v>0</v>
      </c>
      <c r="CK61" s="341">
        <f t="shared" si="37"/>
        <v>0</v>
      </c>
      <c r="CL61" s="341">
        <f t="shared" si="37"/>
        <v>0</v>
      </c>
      <c r="CM61" s="341">
        <f t="shared" si="37"/>
        <v>0</v>
      </c>
      <c r="CN61" s="341">
        <f t="shared" si="37"/>
        <v>0</v>
      </c>
      <c r="CO61" s="341">
        <f t="shared" si="37"/>
        <v>0</v>
      </c>
      <c r="CP61" s="341">
        <f t="shared" si="37"/>
        <v>0</v>
      </c>
      <c r="CQ61" s="341">
        <f t="shared" si="37"/>
        <v>0</v>
      </c>
      <c r="CR61" s="341">
        <f t="shared" si="37"/>
        <v>0</v>
      </c>
      <c r="CS61" s="341">
        <f t="shared" si="37"/>
        <v>0</v>
      </c>
      <c r="CT61" s="341">
        <f t="shared" si="37"/>
        <v>0</v>
      </c>
      <c r="CU61" s="341">
        <f t="shared" si="37"/>
        <v>0</v>
      </c>
      <c r="CV61" s="341">
        <f t="shared" si="37"/>
        <v>0</v>
      </c>
      <c r="CW61" s="341">
        <f t="shared" si="37"/>
        <v>0</v>
      </c>
      <c r="CX61" s="341">
        <f t="shared" si="37"/>
        <v>0</v>
      </c>
      <c r="CY61" s="341">
        <f t="shared" si="37"/>
        <v>0</v>
      </c>
      <c r="CZ61" s="341">
        <f t="shared" si="37"/>
        <v>0</v>
      </c>
      <c r="DA61" s="46" t="s">
        <v>168</v>
      </c>
    </row>
    <row r="62" ht="14.25" customHeight="1">
      <c r="C62" s="285"/>
      <c r="F62" s="349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6"/>
      <c r="CV62" s="56"/>
      <c r="CW62" s="56"/>
      <c r="CX62" s="56"/>
      <c r="CY62" s="56"/>
      <c r="CZ62" s="56"/>
    </row>
    <row r="63" ht="14.25" customHeight="1">
      <c r="C63" s="350" t="s">
        <v>341</v>
      </c>
      <c r="F63" s="337"/>
      <c r="G63" s="334"/>
      <c r="H63" s="334"/>
      <c r="I63" s="334"/>
      <c r="J63" s="334"/>
      <c r="K63" s="334"/>
      <c r="L63" s="334"/>
      <c r="M63" s="334"/>
      <c r="N63" s="334"/>
      <c r="O63" s="334"/>
      <c r="P63" s="334"/>
      <c r="Q63" s="334"/>
      <c r="R63" s="334"/>
      <c r="S63" s="334"/>
      <c r="T63" s="334"/>
      <c r="U63" s="334"/>
      <c r="V63" s="334"/>
      <c r="W63" s="334"/>
      <c r="X63" s="334"/>
      <c r="Y63" s="334"/>
      <c r="Z63" s="334"/>
      <c r="AA63" s="334"/>
      <c r="AB63" s="334"/>
      <c r="AC63" s="334"/>
      <c r="AD63" s="334"/>
      <c r="AE63" s="334"/>
      <c r="AF63" s="334"/>
      <c r="AG63" s="334"/>
      <c r="AH63" s="334"/>
      <c r="AI63" s="334"/>
      <c r="AJ63" s="334"/>
      <c r="AK63" s="334"/>
      <c r="AL63" s="334"/>
      <c r="AM63" s="334"/>
      <c r="AN63" s="334"/>
      <c r="AO63" s="334"/>
      <c r="AP63" s="334"/>
      <c r="AQ63" s="334"/>
      <c r="AR63" s="334"/>
      <c r="AS63" s="334"/>
      <c r="AT63" s="334"/>
      <c r="AU63" s="334"/>
      <c r="AV63" s="334"/>
      <c r="AW63" s="334"/>
      <c r="AX63" s="334"/>
      <c r="AY63" s="334"/>
      <c r="AZ63" s="334"/>
      <c r="BA63" s="334"/>
      <c r="BB63" s="334"/>
      <c r="BC63" s="334"/>
      <c r="BD63" s="334"/>
      <c r="BE63" s="334"/>
      <c r="BF63" s="334"/>
      <c r="BG63" s="334"/>
      <c r="BH63" s="334"/>
      <c r="BI63" s="334"/>
      <c r="BJ63" s="334"/>
      <c r="BK63" s="334"/>
      <c r="BL63" s="334"/>
      <c r="BM63" s="334"/>
      <c r="BN63" s="334"/>
      <c r="BO63" s="334"/>
      <c r="BP63" s="334"/>
      <c r="BQ63" s="334"/>
      <c r="BR63" s="334"/>
      <c r="BS63" s="334"/>
      <c r="BT63" s="334"/>
      <c r="BU63" s="334"/>
      <c r="BV63" s="334"/>
      <c r="BW63" s="334"/>
      <c r="BX63" s="334"/>
      <c r="BY63" s="334"/>
      <c r="BZ63" s="334"/>
      <c r="CA63" s="334"/>
      <c r="CB63" s="334"/>
      <c r="CC63" s="334"/>
      <c r="CD63" s="334"/>
      <c r="CE63" s="334"/>
      <c r="CF63" s="334"/>
      <c r="CG63" s="334"/>
      <c r="CH63" s="334"/>
      <c r="CI63" s="334"/>
      <c r="CJ63" s="334"/>
      <c r="CK63" s="334"/>
      <c r="CL63" s="334"/>
      <c r="CM63" s="334"/>
      <c r="CN63" s="334"/>
      <c r="CO63" s="334"/>
      <c r="CP63" s="334"/>
      <c r="CQ63" s="334"/>
      <c r="CR63" s="334"/>
      <c r="CS63" s="334"/>
      <c r="CT63" s="334"/>
      <c r="CU63" s="334"/>
      <c r="CV63" s="334"/>
      <c r="CW63" s="334"/>
      <c r="CX63" s="334"/>
      <c r="CY63" s="334"/>
      <c r="CZ63" s="334"/>
      <c r="DA63" s="46" t="s">
        <v>168</v>
      </c>
    </row>
    <row r="64" ht="14.25" customHeight="1">
      <c r="C64" s="290" t="s">
        <v>206</v>
      </c>
      <c r="F64" s="337" t="str">
        <f t="shared" ref="F64:CZ64" si="38">E69</f>
        <v/>
      </c>
      <c r="G64" s="334">
        <f t="shared" si="38"/>
        <v>13304744.19</v>
      </c>
      <c r="H64" s="334">
        <f t="shared" si="38"/>
        <v>13306184.01</v>
      </c>
      <c r="I64" s="334">
        <f t="shared" si="38"/>
        <v>13328665.45</v>
      </c>
      <c r="J64" s="334">
        <f t="shared" si="38"/>
        <v>13377607.28</v>
      </c>
      <c r="K64" s="334">
        <f t="shared" si="38"/>
        <v>14145257.38</v>
      </c>
      <c r="L64" s="334">
        <f t="shared" si="38"/>
        <v>14937234.28</v>
      </c>
      <c r="M64" s="334">
        <f t="shared" si="38"/>
        <v>15769449.57</v>
      </c>
      <c r="N64" s="334">
        <f t="shared" si="38"/>
        <v>16616639.24</v>
      </c>
      <c r="O64" s="334">
        <f t="shared" si="38"/>
        <v>17500830.33</v>
      </c>
      <c r="P64" s="334">
        <f t="shared" si="38"/>
        <v>18341532.81</v>
      </c>
      <c r="Q64" s="334">
        <f t="shared" si="38"/>
        <v>19190663.81</v>
      </c>
      <c r="R64" s="334">
        <f t="shared" si="38"/>
        <v>19988923.82</v>
      </c>
      <c r="S64" s="334">
        <f t="shared" si="38"/>
        <v>19833999.43</v>
      </c>
      <c r="T64" s="334">
        <f t="shared" si="38"/>
        <v>19593587.33</v>
      </c>
      <c r="U64" s="334">
        <f t="shared" si="38"/>
        <v>19386468.21</v>
      </c>
      <c r="V64" s="334">
        <f t="shared" si="38"/>
        <v>19228164.42</v>
      </c>
      <c r="W64" s="334">
        <f t="shared" si="38"/>
        <v>19243230.58</v>
      </c>
      <c r="X64" s="334">
        <f t="shared" si="38"/>
        <v>19354990.92</v>
      </c>
      <c r="Y64" s="334">
        <f t="shared" si="38"/>
        <v>19503309.17</v>
      </c>
      <c r="Z64" s="334">
        <f t="shared" si="38"/>
        <v>19678451.44</v>
      </c>
      <c r="AA64" s="334">
        <f t="shared" si="38"/>
        <v>19911235.25</v>
      </c>
      <c r="AB64" s="334">
        <f t="shared" si="38"/>
        <v>19967756.69</v>
      </c>
      <c r="AC64" s="334">
        <f t="shared" si="38"/>
        <v>19973244.12</v>
      </c>
      <c r="AD64" s="334">
        <f t="shared" si="38"/>
        <v>19738114.65</v>
      </c>
      <c r="AE64" s="334">
        <f t="shared" si="38"/>
        <v>19524334.56</v>
      </c>
      <c r="AF64" s="334">
        <f t="shared" si="38"/>
        <v>19218045.26</v>
      </c>
      <c r="AG64" s="334">
        <f t="shared" si="38"/>
        <v>18948016.33</v>
      </c>
      <c r="AH64" s="334">
        <f t="shared" si="38"/>
        <v>18730509.77</v>
      </c>
      <c r="AI64" s="334">
        <f t="shared" si="38"/>
        <v>18698165.17</v>
      </c>
      <c r="AJ64" s="334">
        <f t="shared" si="38"/>
        <v>18783977.27</v>
      </c>
      <c r="AK64" s="334">
        <f t="shared" si="38"/>
        <v>0</v>
      </c>
      <c r="AL64" s="334">
        <f t="shared" si="38"/>
        <v>67166.94062</v>
      </c>
      <c r="AM64" s="334">
        <f t="shared" si="38"/>
        <v>156238.1962</v>
      </c>
      <c r="AN64" s="334">
        <f t="shared" si="38"/>
        <v>166237.1974</v>
      </c>
      <c r="AO64" s="334">
        <f t="shared" si="38"/>
        <v>116982.2072</v>
      </c>
      <c r="AP64" s="334">
        <f t="shared" si="38"/>
        <v>0</v>
      </c>
      <c r="AQ64" s="334">
        <f t="shared" si="38"/>
        <v>0</v>
      </c>
      <c r="AR64" s="334">
        <f t="shared" si="38"/>
        <v>0</v>
      </c>
      <c r="AS64" s="334">
        <f t="shared" si="38"/>
        <v>0</v>
      </c>
      <c r="AT64" s="334">
        <f t="shared" si="38"/>
        <v>0</v>
      </c>
      <c r="AU64" s="334">
        <f t="shared" si="38"/>
        <v>0</v>
      </c>
      <c r="AV64" s="334">
        <f t="shared" si="38"/>
        <v>42099.85653</v>
      </c>
      <c r="AW64" s="334">
        <f t="shared" si="38"/>
        <v>84672.22827</v>
      </c>
      <c r="AX64" s="334">
        <f t="shared" si="38"/>
        <v>146757.6766</v>
      </c>
      <c r="AY64" s="334">
        <f t="shared" si="38"/>
        <v>231848.9575</v>
      </c>
      <c r="AZ64" s="334">
        <f t="shared" si="38"/>
        <v>229135.1161</v>
      </c>
      <c r="BA64" s="334">
        <f t="shared" si="38"/>
        <v>154227.0804</v>
      </c>
      <c r="BB64" s="334">
        <f t="shared" si="38"/>
        <v>0</v>
      </c>
      <c r="BC64" s="334">
        <f t="shared" si="38"/>
        <v>0</v>
      </c>
      <c r="BD64" s="334">
        <f t="shared" si="38"/>
        <v>0</v>
      </c>
      <c r="BE64" s="334">
        <f t="shared" si="38"/>
        <v>0</v>
      </c>
      <c r="BF64" s="334">
        <f t="shared" si="38"/>
        <v>0</v>
      </c>
      <c r="BG64" s="334">
        <f t="shared" si="38"/>
        <v>0</v>
      </c>
      <c r="BH64" s="334">
        <f t="shared" si="38"/>
        <v>0</v>
      </c>
      <c r="BI64" s="334">
        <f t="shared" si="38"/>
        <v>0</v>
      </c>
      <c r="BJ64" s="334">
        <f t="shared" si="38"/>
        <v>0</v>
      </c>
      <c r="BK64" s="334">
        <f t="shared" si="38"/>
        <v>0</v>
      </c>
      <c r="BL64" s="334">
        <f t="shared" si="38"/>
        <v>0</v>
      </c>
      <c r="BM64" s="334">
        <f t="shared" si="38"/>
        <v>0</v>
      </c>
      <c r="BN64" s="334">
        <f t="shared" si="38"/>
        <v>0</v>
      </c>
      <c r="BO64" s="334">
        <f t="shared" si="38"/>
        <v>0</v>
      </c>
      <c r="BP64" s="334">
        <f t="shared" si="38"/>
        <v>0</v>
      </c>
      <c r="BQ64" s="334">
        <f t="shared" si="38"/>
        <v>0</v>
      </c>
      <c r="BR64" s="334">
        <f t="shared" si="38"/>
        <v>0</v>
      </c>
      <c r="BS64" s="334">
        <f t="shared" si="38"/>
        <v>0</v>
      </c>
      <c r="BT64" s="334">
        <f t="shared" si="38"/>
        <v>0</v>
      </c>
      <c r="BU64" s="334">
        <f t="shared" si="38"/>
        <v>0</v>
      </c>
      <c r="BV64" s="334">
        <f t="shared" si="38"/>
        <v>0</v>
      </c>
      <c r="BW64" s="334">
        <f t="shared" si="38"/>
        <v>0</v>
      </c>
      <c r="BX64" s="334">
        <f t="shared" si="38"/>
        <v>0</v>
      </c>
      <c r="BY64" s="334">
        <f t="shared" si="38"/>
        <v>0</v>
      </c>
      <c r="BZ64" s="334">
        <f t="shared" si="38"/>
        <v>0</v>
      </c>
      <c r="CA64" s="334">
        <f t="shared" si="38"/>
        <v>0</v>
      </c>
      <c r="CB64" s="334">
        <f t="shared" si="38"/>
        <v>0</v>
      </c>
      <c r="CC64" s="334">
        <f t="shared" si="38"/>
        <v>0</v>
      </c>
      <c r="CD64" s="334">
        <f t="shared" si="38"/>
        <v>0</v>
      </c>
      <c r="CE64" s="334">
        <f t="shared" si="38"/>
        <v>0</v>
      </c>
      <c r="CF64" s="334">
        <f t="shared" si="38"/>
        <v>0</v>
      </c>
      <c r="CG64" s="334">
        <f t="shared" si="38"/>
        <v>0</v>
      </c>
      <c r="CH64" s="334">
        <f t="shared" si="38"/>
        <v>0</v>
      </c>
      <c r="CI64" s="334">
        <f t="shared" si="38"/>
        <v>0</v>
      </c>
      <c r="CJ64" s="334">
        <f t="shared" si="38"/>
        <v>0</v>
      </c>
      <c r="CK64" s="334">
        <f t="shared" si="38"/>
        <v>0</v>
      </c>
      <c r="CL64" s="334">
        <f t="shared" si="38"/>
        <v>0</v>
      </c>
      <c r="CM64" s="334">
        <f t="shared" si="38"/>
        <v>0</v>
      </c>
      <c r="CN64" s="334">
        <f t="shared" si="38"/>
        <v>0</v>
      </c>
      <c r="CO64" s="334">
        <f t="shared" si="38"/>
        <v>0</v>
      </c>
      <c r="CP64" s="334">
        <f t="shared" si="38"/>
        <v>0</v>
      </c>
      <c r="CQ64" s="334">
        <f t="shared" si="38"/>
        <v>0</v>
      </c>
      <c r="CR64" s="334">
        <f t="shared" si="38"/>
        <v>0</v>
      </c>
      <c r="CS64" s="334">
        <f t="shared" si="38"/>
        <v>0</v>
      </c>
      <c r="CT64" s="334">
        <f t="shared" si="38"/>
        <v>0</v>
      </c>
      <c r="CU64" s="334">
        <f t="shared" si="38"/>
        <v>0</v>
      </c>
      <c r="CV64" s="334">
        <f t="shared" si="38"/>
        <v>0</v>
      </c>
      <c r="CW64" s="334">
        <f t="shared" si="38"/>
        <v>0</v>
      </c>
      <c r="CX64" s="334">
        <f t="shared" si="38"/>
        <v>0</v>
      </c>
      <c r="CY64" s="334">
        <f t="shared" si="38"/>
        <v>0</v>
      </c>
      <c r="CZ64" s="334">
        <f t="shared" si="38"/>
        <v>0</v>
      </c>
      <c r="DA64" s="46" t="s">
        <v>168</v>
      </c>
    </row>
    <row r="65" ht="14.25" customHeight="1">
      <c r="C65" s="290" t="s">
        <v>360</v>
      </c>
      <c r="F65" s="337">
        <f t="shared" ref="F65:CZ65" si="39">F64*(1+$F$14)^((F$22-E$22)/365)-F64</f>
        <v>0</v>
      </c>
      <c r="G65" s="334">
        <f t="shared" si="39"/>
        <v>254554.9548</v>
      </c>
      <c r="H65" s="334">
        <f t="shared" si="39"/>
        <v>246294.6318</v>
      </c>
      <c r="I65" s="334">
        <f t="shared" si="39"/>
        <v>255012.6319</v>
      </c>
      <c r="J65" s="334">
        <f t="shared" si="39"/>
        <v>255949.0185</v>
      </c>
      <c r="K65" s="334">
        <f t="shared" si="39"/>
        <v>244220.8623</v>
      </c>
      <c r="L65" s="334">
        <f t="shared" si="39"/>
        <v>285788.8092</v>
      </c>
      <c r="M65" s="334">
        <f t="shared" si="39"/>
        <v>291889.1526</v>
      </c>
      <c r="N65" s="334">
        <f t="shared" si="39"/>
        <v>317920.269</v>
      </c>
      <c r="O65" s="334">
        <f t="shared" si="39"/>
        <v>323936.6417</v>
      </c>
      <c r="P65" s="334">
        <f t="shared" si="39"/>
        <v>350922.0463</v>
      </c>
      <c r="Q65" s="334">
        <f t="shared" si="39"/>
        <v>367168.1688</v>
      </c>
      <c r="R65" s="334">
        <f t="shared" si="39"/>
        <v>369990.7221</v>
      </c>
      <c r="S65" s="334">
        <f t="shared" si="39"/>
        <v>379476.8811</v>
      </c>
      <c r="T65" s="334">
        <f t="shared" si="39"/>
        <v>362673.1279</v>
      </c>
      <c r="U65" s="334">
        <f t="shared" si="39"/>
        <v>370914.4249</v>
      </c>
      <c r="V65" s="334">
        <f t="shared" si="39"/>
        <v>367885.6546</v>
      </c>
      <c r="W65" s="334">
        <f t="shared" si="39"/>
        <v>332238.4485</v>
      </c>
      <c r="X65" s="334">
        <f t="shared" si="39"/>
        <v>370312.1812</v>
      </c>
      <c r="Y65" s="334">
        <f t="shared" si="39"/>
        <v>361002.0983</v>
      </c>
      <c r="Z65" s="334">
        <f t="shared" si="39"/>
        <v>376500.8367</v>
      </c>
      <c r="AA65" s="334">
        <f t="shared" si="39"/>
        <v>368552.7233</v>
      </c>
      <c r="AB65" s="334">
        <f t="shared" si="39"/>
        <v>382036.0114</v>
      </c>
      <c r="AC65" s="334">
        <f t="shared" si="39"/>
        <v>382141.0005</v>
      </c>
      <c r="AD65" s="334">
        <f t="shared" si="39"/>
        <v>365348.2978</v>
      </c>
      <c r="AE65" s="334">
        <f t="shared" si="39"/>
        <v>373552.173</v>
      </c>
      <c r="AF65" s="334">
        <f t="shared" si="39"/>
        <v>355721.9242</v>
      </c>
      <c r="AG65" s="334">
        <f t="shared" si="39"/>
        <v>362525.6806</v>
      </c>
      <c r="AH65" s="334">
        <f t="shared" si="39"/>
        <v>358364.2045</v>
      </c>
      <c r="AI65" s="334">
        <f t="shared" si="39"/>
        <v>334459.86</v>
      </c>
      <c r="AJ65" s="334">
        <f t="shared" si="39"/>
        <v>359387.1794</v>
      </c>
      <c r="AK65" s="334">
        <f t="shared" si="39"/>
        <v>0</v>
      </c>
      <c r="AL65" s="334">
        <f t="shared" si="39"/>
        <v>1285.081268</v>
      </c>
      <c r="AM65" s="334">
        <f t="shared" si="39"/>
        <v>2891.935732</v>
      </c>
      <c r="AN65" s="334">
        <f t="shared" si="39"/>
        <v>3180.557378</v>
      </c>
      <c r="AO65" s="334">
        <f t="shared" si="39"/>
        <v>2238.179108</v>
      </c>
      <c r="AP65" s="334">
        <f t="shared" si="39"/>
        <v>0</v>
      </c>
      <c r="AQ65" s="334">
        <f t="shared" si="39"/>
        <v>0</v>
      </c>
      <c r="AR65" s="334">
        <f t="shared" si="39"/>
        <v>0</v>
      </c>
      <c r="AS65" s="334">
        <f t="shared" si="39"/>
        <v>0</v>
      </c>
      <c r="AT65" s="334">
        <f t="shared" si="39"/>
        <v>0</v>
      </c>
      <c r="AU65" s="334">
        <f t="shared" si="39"/>
        <v>0</v>
      </c>
      <c r="AV65" s="334">
        <f t="shared" si="39"/>
        <v>805.4816331</v>
      </c>
      <c r="AW65" s="334">
        <f t="shared" si="39"/>
        <v>1567.26491</v>
      </c>
      <c r="AX65" s="334">
        <f t="shared" si="39"/>
        <v>2807.862609</v>
      </c>
      <c r="AY65" s="334">
        <f t="shared" si="39"/>
        <v>4291.474819</v>
      </c>
      <c r="AZ65" s="334">
        <f t="shared" si="39"/>
        <v>4383.960961</v>
      </c>
      <c r="BA65" s="334">
        <f t="shared" si="39"/>
        <v>2950.772066</v>
      </c>
      <c r="BB65" s="334">
        <f t="shared" si="39"/>
        <v>0</v>
      </c>
      <c r="BC65" s="334">
        <f t="shared" si="39"/>
        <v>0</v>
      </c>
      <c r="BD65" s="334">
        <f t="shared" si="39"/>
        <v>0</v>
      </c>
      <c r="BE65" s="334">
        <f t="shared" si="39"/>
        <v>0</v>
      </c>
      <c r="BF65" s="334">
        <f t="shared" si="39"/>
        <v>0</v>
      </c>
      <c r="BG65" s="334">
        <f t="shared" si="39"/>
        <v>0</v>
      </c>
      <c r="BH65" s="334">
        <f t="shared" si="39"/>
        <v>0</v>
      </c>
      <c r="BI65" s="334">
        <f t="shared" si="39"/>
        <v>0</v>
      </c>
      <c r="BJ65" s="334">
        <f t="shared" si="39"/>
        <v>0</v>
      </c>
      <c r="BK65" s="334">
        <f t="shared" si="39"/>
        <v>0</v>
      </c>
      <c r="BL65" s="334">
        <f t="shared" si="39"/>
        <v>0</v>
      </c>
      <c r="BM65" s="334">
        <f t="shared" si="39"/>
        <v>0</v>
      </c>
      <c r="BN65" s="334">
        <f t="shared" si="39"/>
        <v>0</v>
      </c>
      <c r="BO65" s="334">
        <f t="shared" si="39"/>
        <v>0</v>
      </c>
      <c r="BP65" s="334">
        <f t="shared" si="39"/>
        <v>0</v>
      </c>
      <c r="BQ65" s="334">
        <f t="shared" si="39"/>
        <v>0</v>
      </c>
      <c r="BR65" s="334">
        <f t="shared" si="39"/>
        <v>0</v>
      </c>
      <c r="BS65" s="334">
        <f t="shared" si="39"/>
        <v>0</v>
      </c>
      <c r="BT65" s="334">
        <f t="shared" si="39"/>
        <v>0</v>
      </c>
      <c r="BU65" s="334">
        <f t="shared" si="39"/>
        <v>0</v>
      </c>
      <c r="BV65" s="334">
        <f t="shared" si="39"/>
        <v>0</v>
      </c>
      <c r="BW65" s="334">
        <f t="shared" si="39"/>
        <v>0</v>
      </c>
      <c r="BX65" s="334">
        <f t="shared" si="39"/>
        <v>0</v>
      </c>
      <c r="BY65" s="334">
        <f t="shared" si="39"/>
        <v>0</v>
      </c>
      <c r="BZ65" s="334">
        <f t="shared" si="39"/>
        <v>0</v>
      </c>
      <c r="CA65" s="334">
        <f t="shared" si="39"/>
        <v>0</v>
      </c>
      <c r="CB65" s="334">
        <f t="shared" si="39"/>
        <v>0</v>
      </c>
      <c r="CC65" s="334">
        <f t="shared" si="39"/>
        <v>0</v>
      </c>
      <c r="CD65" s="334">
        <f t="shared" si="39"/>
        <v>0</v>
      </c>
      <c r="CE65" s="334">
        <f t="shared" si="39"/>
        <v>0</v>
      </c>
      <c r="CF65" s="334">
        <f t="shared" si="39"/>
        <v>0</v>
      </c>
      <c r="CG65" s="334">
        <f t="shared" si="39"/>
        <v>0</v>
      </c>
      <c r="CH65" s="334">
        <f t="shared" si="39"/>
        <v>0</v>
      </c>
      <c r="CI65" s="334">
        <f t="shared" si="39"/>
        <v>0</v>
      </c>
      <c r="CJ65" s="334">
        <f t="shared" si="39"/>
        <v>0</v>
      </c>
      <c r="CK65" s="334">
        <f t="shared" si="39"/>
        <v>0</v>
      </c>
      <c r="CL65" s="334">
        <f t="shared" si="39"/>
        <v>0</v>
      </c>
      <c r="CM65" s="334">
        <f t="shared" si="39"/>
        <v>0</v>
      </c>
      <c r="CN65" s="334">
        <f t="shared" si="39"/>
        <v>0</v>
      </c>
      <c r="CO65" s="334">
        <f t="shared" si="39"/>
        <v>0</v>
      </c>
      <c r="CP65" s="334">
        <f t="shared" si="39"/>
        <v>0</v>
      </c>
      <c r="CQ65" s="334">
        <f t="shared" si="39"/>
        <v>0</v>
      </c>
      <c r="CR65" s="334">
        <f t="shared" si="39"/>
        <v>0</v>
      </c>
      <c r="CS65" s="334">
        <f t="shared" si="39"/>
        <v>0</v>
      </c>
      <c r="CT65" s="334">
        <f t="shared" si="39"/>
        <v>0</v>
      </c>
      <c r="CU65" s="334">
        <f t="shared" si="39"/>
        <v>0</v>
      </c>
      <c r="CV65" s="334">
        <f t="shared" si="39"/>
        <v>0</v>
      </c>
      <c r="CW65" s="334">
        <f t="shared" si="39"/>
        <v>0</v>
      </c>
      <c r="CX65" s="334">
        <f t="shared" si="39"/>
        <v>0</v>
      </c>
      <c r="CY65" s="334">
        <f t="shared" si="39"/>
        <v>0</v>
      </c>
      <c r="CZ65" s="334">
        <f t="shared" si="39"/>
        <v>0</v>
      </c>
      <c r="DA65" s="46" t="s">
        <v>168</v>
      </c>
    </row>
    <row r="66" ht="14.25" customHeight="1">
      <c r="C66" s="290" t="s">
        <v>348</v>
      </c>
      <c r="F66" s="337">
        <f t="shared" ref="F66:CZ66" si="40">F54</f>
        <v>-13304744.19</v>
      </c>
      <c r="G66" s="334">
        <f t="shared" si="40"/>
        <v>0</v>
      </c>
      <c r="H66" s="334">
        <f t="shared" si="40"/>
        <v>0</v>
      </c>
      <c r="I66" s="334">
        <f t="shared" si="40"/>
        <v>0</v>
      </c>
      <c r="J66" s="334">
        <f t="shared" si="40"/>
        <v>-511701.0801</v>
      </c>
      <c r="K66" s="334">
        <f t="shared" si="40"/>
        <v>-547756.042</v>
      </c>
      <c r="L66" s="334">
        <f t="shared" si="40"/>
        <v>-546426.4793</v>
      </c>
      <c r="M66" s="334">
        <f t="shared" si="40"/>
        <v>-555300.515</v>
      </c>
      <c r="N66" s="334">
        <f t="shared" si="40"/>
        <v>-566270.8269</v>
      </c>
      <c r="O66" s="334">
        <f t="shared" si="40"/>
        <v>-516765.831</v>
      </c>
      <c r="P66" s="334">
        <f t="shared" si="40"/>
        <v>-498208.957</v>
      </c>
      <c r="Q66" s="334">
        <f t="shared" si="40"/>
        <v>-431091.8387</v>
      </c>
      <c r="R66" s="334">
        <f t="shared" si="40"/>
        <v>0</v>
      </c>
      <c r="S66" s="334">
        <f t="shared" si="40"/>
        <v>0</v>
      </c>
      <c r="T66" s="334">
        <f t="shared" si="40"/>
        <v>0</v>
      </c>
      <c r="U66" s="334">
        <f t="shared" si="40"/>
        <v>0</v>
      </c>
      <c r="V66" s="334">
        <f t="shared" si="40"/>
        <v>0</v>
      </c>
      <c r="W66" s="334">
        <f t="shared" si="40"/>
        <v>0</v>
      </c>
      <c r="X66" s="334">
        <f t="shared" si="40"/>
        <v>0</v>
      </c>
      <c r="Y66" s="334">
        <f t="shared" si="40"/>
        <v>0</v>
      </c>
      <c r="Z66" s="334">
        <f t="shared" si="40"/>
        <v>0</v>
      </c>
      <c r="AA66" s="334">
        <f t="shared" si="40"/>
        <v>0</v>
      </c>
      <c r="AB66" s="334">
        <f t="shared" si="40"/>
        <v>0</v>
      </c>
      <c r="AC66" s="334">
        <f t="shared" si="40"/>
        <v>0</v>
      </c>
      <c r="AD66" s="334">
        <f t="shared" si="40"/>
        <v>0</v>
      </c>
      <c r="AE66" s="334">
        <f t="shared" si="40"/>
        <v>0</v>
      </c>
      <c r="AF66" s="334">
        <f t="shared" si="40"/>
        <v>0</v>
      </c>
      <c r="AG66" s="334">
        <f t="shared" si="40"/>
        <v>0</v>
      </c>
      <c r="AH66" s="334">
        <f t="shared" si="40"/>
        <v>0</v>
      </c>
      <c r="AI66" s="334">
        <f t="shared" si="40"/>
        <v>0</v>
      </c>
      <c r="AJ66" s="334">
        <f t="shared" si="40"/>
        <v>0</v>
      </c>
      <c r="AK66" s="334">
        <f t="shared" si="40"/>
        <v>-67166.94062</v>
      </c>
      <c r="AL66" s="334">
        <f t="shared" si="40"/>
        <v>-87786.17429</v>
      </c>
      <c r="AM66" s="334">
        <f t="shared" si="40"/>
        <v>-7107.065526</v>
      </c>
      <c r="AN66" s="334">
        <f t="shared" si="40"/>
        <v>0</v>
      </c>
      <c r="AO66" s="334">
        <f t="shared" si="40"/>
        <v>0</v>
      </c>
      <c r="AP66" s="334">
        <f t="shared" si="40"/>
        <v>0</v>
      </c>
      <c r="AQ66" s="334">
        <f t="shared" si="40"/>
        <v>0</v>
      </c>
      <c r="AR66" s="334">
        <f t="shared" si="40"/>
        <v>0</v>
      </c>
      <c r="AS66" s="334">
        <f t="shared" si="40"/>
        <v>0</v>
      </c>
      <c r="AT66" s="334">
        <f t="shared" si="40"/>
        <v>0</v>
      </c>
      <c r="AU66" s="334">
        <f t="shared" si="40"/>
        <v>-42099.85653</v>
      </c>
      <c r="AV66" s="334">
        <f t="shared" si="40"/>
        <v>-41766.89011</v>
      </c>
      <c r="AW66" s="334">
        <f t="shared" si="40"/>
        <v>-60518.18337</v>
      </c>
      <c r="AX66" s="334">
        <f t="shared" si="40"/>
        <v>-82283.41837</v>
      </c>
      <c r="AY66" s="334">
        <f t="shared" si="40"/>
        <v>0</v>
      </c>
      <c r="AZ66" s="334">
        <f t="shared" si="40"/>
        <v>0</v>
      </c>
      <c r="BA66" s="334">
        <f t="shared" si="40"/>
        <v>0</v>
      </c>
      <c r="BB66" s="334">
        <f t="shared" si="40"/>
        <v>0</v>
      </c>
      <c r="BC66" s="334">
        <f t="shared" si="40"/>
        <v>0</v>
      </c>
      <c r="BD66" s="334">
        <f t="shared" si="40"/>
        <v>0</v>
      </c>
      <c r="BE66" s="334">
        <f t="shared" si="40"/>
        <v>0</v>
      </c>
      <c r="BF66" s="334">
        <f t="shared" si="40"/>
        <v>0</v>
      </c>
      <c r="BG66" s="334">
        <f t="shared" si="40"/>
        <v>0</v>
      </c>
      <c r="BH66" s="334">
        <f t="shared" si="40"/>
        <v>0</v>
      </c>
      <c r="BI66" s="334">
        <f t="shared" si="40"/>
        <v>0</v>
      </c>
      <c r="BJ66" s="334">
        <f t="shared" si="40"/>
        <v>0</v>
      </c>
      <c r="BK66" s="334">
        <f t="shared" si="40"/>
        <v>0</v>
      </c>
      <c r="BL66" s="334">
        <f t="shared" si="40"/>
        <v>0</v>
      </c>
      <c r="BM66" s="334">
        <f t="shared" si="40"/>
        <v>0</v>
      </c>
      <c r="BN66" s="334">
        <f t="shared" si="40"/>
        <v>0</v>
      </c>
      <c r="BO66" s="334">
        <f t="shared" si="40"/>
        <v>0</v>
      </c>
      <c r="BP66" s="334">
        <f t="shared" si="40"/>
        <v>0</v>
      </c>
      <c r="BQ66" s="334">
        <f t="shared" si="40"/>
        <v>0</v>
      </c>
      <c r="BR66" s="334">
        <f t="shared" si="40"/>
        <v>0</v>
      </c>
      <c r="BS66" s="334">
        <f t="shared" si="40"/>
        <v>0</v>
      </c>
      <c r="BT66" s="334">
        <f t="shared" si="40"/>
        <v>0</v>
      </c>
      <c r="BU66" s="334">
        <f t="shared" si="40"/>
        <v>0</v>
      </c>
      <c r="BV66" s="334">
        <f t="shared" si="40"/>
        <v>0</v>
      </c>
      <c r="BW66" s="334">
        <f t="shared" si="40"/>
        <v>0</v>
      </c>
      <c r="BX66" s="334">
        <f t="shared" si="40"/>
        <v>0</v>
      </c>
      <c r="BY66" s="334">
        <f t="shared" si="40"/>
        <v>0</v>
      </c>
      <c r="BZ66" s="334">
        <f t="shared" si="40"/>
        <v>0</v>
      </c>
      <c r="CA66" s="334">
        <f t="shared" si="40"/>
        <v>0</v>
      </c>
      <c r="CB66" s="334">
        <f t="shared" si="40"/>
        <v>0</v>
      </c>
      <c r="CC66" s="334">
        <f t="shared" si="40"/>
        <v>0</v>
      </c>
      <c r="CD66" s="334">
        <f t="shared" si="40"/>
        <v>0</v>
      </c>
      <c r="CE66" s="334">
        <f t="shared" si="40"/>
        <v>0</v>
      </c>
      <c r="CF66" s="334">
        <f t="shared" si="40"/>
        <v>0</v>
      </c>
      <c r="CG66" s="334">
        <f t="shared" si="40"/>
        <v>0</v>
      </c>
      <c r="CH66" s="334">
        <f t="shared" si="40"/>
        <v>0</v>
      </c>
      <c r="CI66" s="334">
        <f t="shared" si="40"/>
        <v>0</v>
      </c>
      <c r="CJ66" s="334">
        <f t="shared" si="40"/>
        <v>0</v>
      </c>
      <c r="CK66" s="334">
        <f t="shared" si="40"/>
        <v>0</v>
      </c>
      <c r="CL66" s="334">
        <f t="shared" si="40"/>
        <v>0</v>
      </c>
      <c r="CM66" s="334">
        <f t="shared" si="40"/>
        <v>0</v>
      </c>
      <c r="CN66" s="334">
        <f t="shared" si="40"/>
        <v>0</v>
      </c>
      <c r="CO66" s="334">
        <f t="shared" si="40"/>
        <v>0</v>
      </c>
      <c r="CP66" s="334">
        <f t="shared" si="40"/>
        <v>0</v>
      </c>
      <c r="CQ66" s="334">
        <f t="shared" si="40"/>
        <v>0</v>
      </c>
      <c r="CR66" s="334">
        <f t="shared" si="40"/>
        <v>0</v>
      </c>
      <c r="CS66" s="334">
        <f t="shared" si="40"/>
        <v>0</v>
      </c>
      <c r="CT66" s="334">
        <f t="shared" si="40"/>
        <v>0</v>
      </c>
      <c r="CU66" s="334">
        <f t="shared" si="40"/>
        <v>0</v>
      </c>
      <c r="CV66" s="334">
        <f t="shared" si="40"/>
        <v>0</v>
      </c>
      <c r="CW66" s="334">
        <f t="shared" si="40"/>
        <v>0</v>
      </c>
      <c r="CX66" s="334">
        <f t="shared" si="40"/>
        <v>0</v>
      </c>
      <c r="CY66" s="334">
        <f t="shared" si="40"/>
        <v>0</v>
      </c>
      <c r="CZ66" s="334">
        <f t="shared" si="40"/>
        <v>0</v>
      </c>
      <c r="DA66" s="46" t="s">
        <v>168</v>
      </c>
    </row>
    <row r="67" ht="14.25" customHeight="1">
      <c r="C67" s="290" t="s">
        <v>358</v>
      </c>
      <c r="F67" s="337">
        <f>F30+F44+F56</f>
        <v>0</v>
      </c>
      <c r="G67" s="334">
        <f t="shared" ref="G67:CZ67" si="41">G30+G43+G56</f>
        <v>253115.1286</v>
      </c>
      <c r="H67" s="334">
        <f t="shared" si="41"/>
        <v>223813.1974</v>
      </c>
      <c r="I67" s="334">
        <f t="shared" si="41"/>
        <v>206070.8014</v>
      </c>
      <c r="J67" s="334">
        <f t="shared" si="41"/>
        <v>0</v>
      </c>
      <c r="K67" s="334">
        <f t="shared" si="41"/>
        <v>0</v>
      </c>
      <c r="L67" s="334">
        <f t="shared" si="41"/>
        <v>0</v>
      </c>
      <c r="M67" s="334">
        <f t="shared" si="41"/>
        <v>0</v>
      </c>
      <c r="N67" s="334">
        <f t="shared" si="41"/>
        <v>0</v>
      </c>
      <c r="O67" s="334">
        <f t="shared" si="41"/>
        <v>0</v>
      </c>
      <c r="P67" s="334">
        <f t="shared" si="41"/>
        <v>0</v>
      </c>
      <c r="Q67" s="334">
        <f t="shared" si="41"/>
        <v>0</v>
      </c>
      <c r="R67" s="334">
        <f t="shared" si="41"/>
        <v>524915.1146</v>
      </c>
      <c r="S67" s="334">
        <f t="shared" si="41"/>
        <v>619888.9785</v>
      </c>
      <c r="T67" s="334">
        <f t="shared" si="41"/>
        <v>569792.2493</v>
      </c>
      <c r="U67" s="334">
        <f t="shared" si="41"/>
        <v>529218.2134</v>
      </c>
      <c r="V67" s="334">
        <f t="shared" si="41"/>
        <v>352819.4914</v>
      </c>
      <c r="W67" s="334">
        <f t="shared" si="41"/>
        <v>220478.1063</v>
      </c>
      <c r="X67" s="334">
        <f t="shared" si="41"/>
        <v>221993.9389</v>
      </c>
      <c r="Y67" s="334">
        <f t="shared" si="41"/>
        <v>185859.8198</v>
      </c>
      <c r="Z67" s="334">
        <f t="shared" si="41"/>
        <v>143717.0278</v>
      </c>
      <c r="AA67" s="334">
        <f t="shared" si="41"/>
        <v>312031.2896</v>
      </c>
      <c r="AB67" s="334">
        <f t="shared" si="41"/>
        <v>376548.5772</v>
      </c>
      <c r="AC67" s="334">
        <f t="shared" si="41"/>
        <v>617270.4743</v>
      </c>
      <c r="AD67" s="334">
        <f t="shared" si="41"/>
        <v>579128.3853</v>
      </c>
      <c r="AE67" s="334">
        <f t="shared" si="41"/>
        <v>679841.4723</v>
      </c>
      <c r="AF67" s="334">
        <f t="shared" si="41"/>
        <v>625750.8504</v>
      </c>
      <c r="AG67" s="334">
        <f t="shared" si="41"/>
        <v>580032.2495</v>
      </c>
      <c r="AH67" s="334">
        <f t="shared" si="41"/>
        <v>390708.7962</v>
      </c>
      <c r="AI67" s="334">
        <f t="shared" si="41"/>
        <v>248647.7613</v>
      </c>
      <c r="AJ67" s="334">
        <f t="shared" si="41"/>
        <v>36892283.72</v>
      </c>
      <c r="AK67" s="334">
        <f t="shared" si="41"/>
        <v>0</v>
      </c>
      <c r="AL67" s="334">
        <f t="shared" si="41"/>
        <v>0</v>
      </c>
      <c r="AM67" s="334">
        <f t="shared" si="41"/>
        <v>0</v>
      </c>
      <c r="AN67" s="334">
        <f t="shared" si="41"/>
        <v>52435.54758</v>
      </c>
      <c r="AO67" s="334">
        <f t="shared" si="41"/>
        <v>282098.6449</v>
      </c>
      <c r="AP67" s="334">
        <f t="shared" si="41"/>
        <v>0</v>
      </c>
      <c r="AQ67" s="334">
        <f t="shared" si="41"/>
        <v>0</v>
      </c>
      <c r="AR67" s="334">
        <f t="shared" si="41"/>
        <v>0</v>
      </c>
      <c r="AS67" s="334">
        <f t="shared" si="41"/>
        <v>0</v>
      </c>
      <c r="AT67" s="334">
        <f t="shared" si="41"/>
        <v>0</v>
      </c>
      <c r="AU67" s="334">
        <f t="shared" si="41"/>
        <v>0</v>
      </c>
      <c r="AV67" s="334">
        <f t="shared" si="41"/>
        <v>0</v>
      </c>
      <c r="AW67" s="334">
        <f t="shared" si="41"/>
        <v>0</v>
      </c>
      <c r="AX67" s="334">
        <f t="shared" si="41"/>
        <v>0</v>
      </c>
      <c r="AY67" s="334">
        <f t="shared" si="41"/>
        <v>7005.316284</v>
      </c>
      <c r="AZ67" s="334">
        <f t="shared" si="41"/>
        <v>79291.99659</v>
      </c>
      <c r="BA67" s="334">
        <f t="shared" si="41"/>
        <v>351042.405</v>
      </c>
      <c r="BB67" s="334">
        <f t="shared" si="41"/>
        <v>34541.10558</v>
      </c>
      <c r="BC67" s="334">
        <f t="shared" si="41"/>
        <v>0</v>
      </c>
      <c r="BD67" s="334">
        <f t="shared" si="41"/>
        <v>0</v>
      </c>
      <c r="BE67" s="334">
        <f t="shared" si="41"/>
        <v>0</v>
      </c>
      <c r="BF67" s="334">
        <f t="shared" si="41"/>
        <v>0</v>
      </c>
      <c r="BG67" s="334">
        <f t="shared" si="41"/>
        <v>0</v>
      </c>
      <c r="BH67" s="334">
        <f t="shared" si="41"/>
        <v>0</v>
      </c>
      <c r="BI67" s="334">
        <f t="shared" si="41"/>
        <v>0</v>
      </c>
      <c r="BJ67" s="334">
        <f t="shared" si="41"/>
        <v>0</v>
      </c>
      <c r="BK67" s="334">
        <f t="shared" si="41"/>
        <v>0</v>
      </c>
      <c r="BL67" s="334">
        <f t="shared" si="41"/>
        <v>0</v>
      </c>
      <c r="BM67" s="334">
        <f t="shared" si="41"/>
        <v>0</v>
      </c>
      <c r="BN67" s="334">
        <f t="shared" si="41"/>
        <v>0</v>
      </c>
      <c r="BO67" s="334">
        <f t="shared" si="41"/>
        <v>0</v>
      </c>
      <c r="BP67" s="334">
        <f t="shared" si="41"/>
        <v>0</v>
      </c>
      <c r="BQ67" s="334">
        <f t="shared" si="41"/>
        <v>0</v>
      </c>
      <c r="BR67" s="334">
        <f t="shared" si="41"/>
        <v>0</v>
      </c>
      <c r="BS67" s="334">
        <f t="shared" si="41"/>
        <v>0</v>
      </c>
      <c r="BT67" s="334">
        <f t="shared" si="41"/>
        <v>0</v>
      </c>
      <c r="BU67" s="334">
        <f t="shared" si="41"/>
        <v>0</v>
      </c>
      <c r="BV67" s="334">
        <f t="shared" si="41"/>
        <v>0</v>
      </c>
      <c r="BW67" s="334">
        <f t="shared" si="41"/>
        <v>0</v>
      </c>
      <c r="BX67" s="334">
        <f t="shared" si="41"/>
        <v>0</v>
      </c>
      <c r="BY67" s="334">
        <f t="shared" si="41"/>
        <v>0</v>
      </c>
      <c r="BZ67" s="334">
        <f t="shared" si="41"/>
        <v>0</v>
      </c>
      <c r="CA67" s="334">
        <f t="shared" si="41"/>
        <v>0</v>
      </c>
      <c r="CB67" s="334">
        <f t="shared" si="41"/>
        <v>0</v>
      </c>
      <c r="CC67" s="334">
        <f t="shared" si="41"/>
        <v>0</v>
      </c>
      <c r="CD67" s="334">
        <f t="shared" si="41"/>
        <v>0</v>
      </c>
      <c r="CE67" s="334">
        <f t="shared" si="41"/>
        <v>0</v>
      </c>
      <c r="CF67" s="334">
        <f t="shared" si="41"/>
        <v>0</v>
      </c>
      <c r="CG67" s="334">
        <f t="shared" si="41"/>
        <v>0</v>
      </c>
      <c r="CH67" s="334">
        <f t="shared" si="41"/>
        <v>0</v>
      </c>
      <c r="CI67" s="334">
        <f t="shared" si="41"/>
        <v>0</v>
      </c>
      <c r="CJ67" s="334">
        <f t="shared" si="41"/>
        <v>0</v>
      </c>
      <c r="CK67" s="334">
        <f t="shared" si="41"/>
        <v>0</v>
      </c>
      <c r="CL67" s="334">
        <f t="shared" si="41"/>
        <v>0</v>
      </c>
      <c r="CM67" s="334">
        <f t="shared" si="41"/>
        <v>0</v>
      </c>
      <c r="CN67" s="334">
        <f t="shared" si="41"/>
        <v>0</v>
      </c>
      <c r="CO67" s="334">
        <f t="shared" si="41"/>
        <v>0</v>
      </c>
      <c r="CP67" s="334">
        <f t="shared" si="41"/>
        <v>0</v>
      </c>
      <c r="CQ67" s="334">
        <f t="shared" si="41"/>
        <v>0</v>
      </c>
      <c r="CR67" s="334">
        <f t="shared" si="41"/>
        <v>0</v>
      </c>
      <c r="CS67" s="334">
        <f t="shared" si="41"/>
        <v>0</v>
      </c>
      <c r="CT67" s="334">
        <f t="shared" si="41"/>
        <v>0</v>
      </c>
      <c r="CU67" s="334">
        <f t="shared" si="41"/>
        <v>0</v>
      </c>
      <c r="CV67" s="334">
        <f t="shared" si="41"/>
        <v>0</v>
      </c>
      <c r="CW67" s="334">
        <f t="shared" si="41"/>
        <v>0</v>
      </c>
      <c r="CX67" s="334">
        <f t="shared" si="41"/>
        <v>0</v>
      </c>
      <c r="CY67" s="334">
        <f t="shared" si="41"/>
        <v>0</v>
      </c>
      <c r="CZ67" s="334">
        <f t="shared" si="41"/>
        <v>0</v>
      </c>
      <c r="DA67" s="46" t="s">
        <v>168</v>
      </c>
    </row>
    <row r="68" ht="14.25" customHeight="1">
      <c r="C68" s="290" t="s">
        <v>349</v>
      </c>
      <c r="F68" s="337">
        <f t="shared" ref="F68:CZ68" si="42">MIN(F64+F65-F66-F67,F61*$H$14)</f>
        <v>0</v>
      </c>
      <c r="G68" s="334">
        <f t="shared" si="42"/>
        <v>0</v>
      </c>
      <c r="H68" s="334">
        <f t="shared" si="42"/>
        <v>0</v>
      </c>
      <c r="I68" s="334">
        <f t="shared" si="42"/>
        <v>0</v>
      </c>
      <c r="J68" s="334">
        <f t="shared" si="42"/>
        <v>0</v>
      </c>
      <c r="K68" s="334">
        <f t="shared" si="42"/>
        <v>0</v>
      </c>
      <c r="L68" s="334">
        <f t="shared" si="42"/>
        <v>0</v>
      </c>
      <c r="M68" s="334">
        <f t="shared" si="42"/>
        <v>0</v>
      </c>
      <c r="N68" s="334">
        <f t="shared" si="42"/>
        <v>0</v>
      </c>
      <c r="O68" s="334">
        <f t="shared" si="42"/>
        <v>0</v>
      </c>
      <c r="P68" s="334">
        <f t="shared" si="42"/>
        <v>0</v>
      </c>
      <c r="Q68" s="334">
        <f t="shared" si="42"/>
        <v>0</v>
      </c>
      <c r="R68" s="334">
        <f t="shared" si="42"/>
        <v>0</v>
      </c>
      <c r="S68" s="334">
        <f t="shared" si="42"/>
        <v>0</v>
      </c>
      <c r="T68" s="334">
        <f t="shared" si="42"/>
        <v>0</v>
      </c>
      <c r="U68" s="334">
        <f t="shared" si="42"/>
        <v>0</v>
      </c>
      <c r="V68" s="334">
        <f t="shared" si="42"/>
        <v>0</v>
      </c>
      <c r="W68" s="334">
        <f t="shared" si="42"/>
        <v>0</v>
      </c>
      <c r="X68" s="334">
        <f t="shared" si="42"/>
        <v>0</v>
      </c>
      <c r="Y68" s="334">
        <f t="shared" si="42"/>
        <v>0</v>
      </c>
      <c r="Z68" s="334">
        <f t="shared" si="42"/>
        <v>0</v>
      </c>
      <c r="AA68" s="334">
        <f t="shared" si="42"/>
        <v>0</v>
      </c>
      <c r="AB68" s="334">
        <f t="shared" si="42"/>
        <v>0</v>
      </c>
      <c r="AC68" s="334">
        <f t="shared" si="42"/>
        <v>0</v>
      </c>
      <c r="AD68" s="334">
        <f t="shared" si="42"/>
        <v>0</v>
      </c>
      <c r="AE68" s="334">
        <f t="shared" si="42"/>
        <v>0</v>
      </c>
      <c r="AF68" s="334">
        <f t="shared" si="42"/>
        <v>0</v>
      </c>
      <c r="AG68" s="334">
        <f t="shared" si="42"/>
        <v>0</v>
      </c>
      <c r="AH68" s="334">
        <f t="shared" si="42"/>
        <v>0</v>
      </c>
      <c r="AI68" s="334">
        <f t="shared" si="42"/>
        <v>0</v>
      </c>
      <c r="AJ68" s="334">
        <f t="shared" si="42"/>
        <v>-17748919.27</v>
      </c>
      <c r="AK68" s="334">
        <f t="shared" si="42"/>
        <v>0</v>
      </c>
      <c r="AL68" s="334">
        <f t="shared" si="42"/>
        <v>0</v>
      </c>
      <c r="AM68" s="334">
        <f t="shared" si="42"/>
        <v>0</v>
      </c>
      <c r="AN68" s="334">
        <f t="shared" si="42"/>
        <v>0</v>
      </c>
      <c r="AO68" s="334">
        <f t="shared" si="42"/>
        <v>-162878.2586</v>
      </c>
      <c r="AP68" s="334">
        <f t="shared" si="42"/>
        <v>0</v>
      </c>
      <c r="AQ68" s="334">
        <f t="shared" si="42"/>
        <v>0</v>
      </c>
      <c r="AR68" s="334">
        <f t="shared" si="42"/>
        <v>0</v>
      </c>
      <c r="AS68" s="334">
        <f t="shared" si="42"/>
        <v>0</v>
      </c>
      <c r="AT68" s="334">
        <f t="shared" si="42"/>
        <v>0</v>
      </c>
      <c r="AU68" s="334">
        <f t="shared" si="42"/>
        <v>0</v>
      </c>
      <c r="AV68" s="334">
        <f t="shared" si="42"/>
        <v>0</v>
      </c>
      <c r="AW68" s="334">
        <f t="shared" si="42"/>
        <v>0</v>
      </c>
      <c r="AX68" s="334">
        <f t="shared" si="42"/>
        <v>0</v>
      </c>
      <c r="AY68" s="334">
        <f t="shared" si="42"/>
        <v>0</v>
      </c>
      <c r="AZ68" s="334">
        <f t="shared" si="42"/>
        <v>0</v>
      </c>
      <c r="BA68" s="334">
        <f t="shared" si="42"/>
        <v>-193864.5524</v>
      </c>
      <c r="BB68" s="334">
        <f t="shared" si="42"/>
        <v>-34541.10558</v>
      </c>
      <c r="BC68" s="334">
        <f t="shared" si="42"/>
        <v>0</v>
      </c>
      <c r="BD68" s="334">
        <f t="shared" si="42"/>
        <v>0</v>
      </c>
      <c r="BE68" s="334">
        <f t="shared" si="42"/>
        <v>0</v>
      </c>
      <c r="BF68" s="334">
        <f t="shared" si="42"/>
        <v>0</v>
      </c>
      <c r="BG68" s="334">
        <f t="shared" si="42"/>
        <v>0</v>
      </c>
      <c r="BH68" s="334">
        <f t="shared" si="42"/>
        <v>0</v>
      </c>
      <c r="BI68" s="334">
        <f t="shared" si="42"/>
        <v>0</v>
      </c>
      <c r="BJ68" s="334">
        <f t="shared" si="42"/>
        <v>0</v>
      </c>
      <c r="BK68" s="334">
        <f t="shared" si="42"/>
        <v>0</v>
      </c>
      <c r="BL68" s="334">
        <f t="shared" si="42"/>
        <v>0</v>
      </c>
      <c r="BM68" s="334">
        <f t="shared" si="42"/>
        <v>0</v>
      </c>
      <c r="BN68" s="334">
        <f t="shared" si="42"/>
        <v>0</v>
      </c>
      <c r="BO68" s="334">
        <f t="shared" si="42"/>
        <v>0</v>
      </c>
      <c r="BP68" s="334">
        <f t="shared" si="42"/>
        <v>0</v>
      </c>
      <c r="BQ68" s="334">
        <f t="shared" si="42"/>
        <v>0</v>
      </c>
      <c r="BR68" s="334">
        <f t="shared" si="42"/>
        <v>0</v>
      </c>
      <c r="BS68" s="334">
        <f t="shared" si="42"/>
        <v>0</v>
      </c>
      <c r="BT68" s="334">
        <f t="shared" si="42"/>
        <v>0</v>
      </c>
      <c r="BU68" s="334">
        <f t="shared" si="42"/>
        <v>0</v>
      </c>
      <c r="BV68" s="334">
        <f t="shared" si="42"/>
        <v>0</v>
      </c>
      <c r="BW68" s="334">
        <f t="shared" si="42"/>
        <v>0</v>
      </c>
      <c r="BX68" s="334">
        <f t="shared" si="42"/>
        <v>0</v>
      </c>
      <c r="BY68" s="334">
        <f t="shared" si="42"/>
        <v>0</v>
      </c>
      <c r="BZ68" s="334">
        <f t="shared" si="42"/>
        <v>0</v>
      </c>
      <c r="CA68" s="334">
        <f t="shared" si="42"/>
        <v>0</v>
      </c>
      <c r="CB68" s="334">
        <f t="shared" si="42"/>
        <v>0</v>
      </c>
      <c r="CC68" s="334">
        <f t="shared" si="42"/>
        <v>0</v>
      </c>
      <c r="CD68" s="334">
        <f t="shared" si="42"/>
        <v>0</v>
      </c>
      <c r="CE68" s="334">
        <f t="shared" si="42"/>
        <v>0</v>
      </c>
      <c r="CF68" s="334">
        <f t="shared" si="42"/>
        <v>0</v>
      </c>
      <c r="CG68" s="334">
        <f t="shared" si="42"/>
        <v>0</v>
      </c>
      <c r="CH68" s="334">
        <f t="shared" si="42"/>
        <v>0</v>
      </c>
      <c r="CI68" s="334">
        <f t="shared" si="42"/>
        <v>0</v>
      </c>
      <c r="CJ68" s="334">
        <f t="shared" si="42"/>
        <v>0</v>
      </c>
      <c r="CK68" s="334">
        <f t="shared" si="42"/>
        <v>0</v>
      </c>
      <c r="CL68" s="334">
        <f t="shared" si="42"/>
        <v>0</v>
      </c>
      <c r="CM68" s="334">
        <f t="shared" si="42"/>
        <v>0</v>
      </c>
      <c r="CN68" s="334">
        <f t="shared" si="42"/>
        <v>0</v>
      </c>
      <c r="CO68" s="334">
        <f t="shared" si="42"/>
        <v>0</v>
      </c>
      <c r="CP68" s="334">
        <f t="shared" si="42"/>
        <v>0</v>
      </c>
      <c r="CQ68" s="334">
        <f t="shared" si="42"/>
        <v>0</v>
      </c>
      <c r="CR68" s="334">
        <f t="shared" si="42"/>
        <v>0</v>
      </c>
      <c r="CS68" s="334">
        <f t="shared" si="42"/>
        <v>0</v>
      </c>
      <c r="CT68" s="334">
        <f t="shared" si="42"/>
        <v>0</v>
      </c>
      <c r="CU68" s="334">
        <f t="shared" si="42"/>
        <v>0</v>
      </c>
      <c r="CV68" s="334">
        <f t="shared" si="42"/>
        <v>0</v>
      </c>
      <c r="CW68" s="334">
        <f t="shared" si="42"/>
        <v>0</v>
      </c>
      <c r="CX68" s="334">
        <f t="shared" si="42"/>
        <v>0</v>
      </c>
      <c r="CY68" s="334">
        <f t="shared" si="42"/>
        <v>0</v>
      </c>
      <c r="CZ68" s="334">
        <f t="shared" si="42"/>
        <v>0</v>
      </c>
      <c r="DA68" s="46" t="s">
        <v>168</v>
      </c>
    </row>
    <row r="69" ht="14.25" customHeight="1">
      <c r="B69" s="329" t="s">
        <v>350</v>
      </c>
      <c r="C69" s="290" t="s">
        <v>217</v>
      </c>
      <c r="F69" s="337">
        <f t="shared" ref="F69:CZ69" si="43">F64+F65-F66-F67-F68</f>
        <v>13304744.19</v>
      </c>
      <c r="G69" s="334">
        <f t="shared" si="43"/>
        <v>13306184.01</v>
      </c>
      <c r="H69" s="334">
        <f t="shared" si="43"/>
        <v>13328665.45</v>
      </c>
      <c r="I69" s="334">
        <f t="shared" si="43"/>
        <v>13377607.28</v>
      </c>
      <c r="J69" s="334">
        <f t="shared" si="43"/>
        <v>14145257.38</v>
      </c>
      <c r="K69" s="334">
        <f t="shared" si="43"/>
        <v>14937234.28</v>
      </c>
      <c r="L69" s="334">
        <f t="shared" si="43"/>
        <v>15769449.57</v>
      </c>
      <c r="M69" s="334">
        <f t="shared" si="43"/>
        <v>16616639.24</v>
      </c>
      <c r="N69" s="334">
        <f t="shared" si="43"/>
        <v>17500830.33</v>
      </c>
      <c r="O69" s="334">
        <f t="shared" si="43"/>
        <v>18341532.81</v>
      </c>
      <c r="P69" s="334">
        <f t="shared" si="43"/>
        <v>19190663.81</v>
      </c>
      <c r="Q69" s="334">
        <f t="shared" si="43"/>
        <v>19988923.82</v>
      </c>
      <c r="R69" s="334">
        <f t="shared" si="43"/>
        <v>19833999.43</v>
      </c>
      <c r="S69" s="334">
        <f t="shared" si="43"/>
        <v>19593587.33</v>
      </c>
      <c r="T69" s="334">
        <f t="shared" si="43"/>
        <v>19386468.21</v>
      </c>
      <c r="U69" s="334">
        <f t="shared" si="43"/>
        <v>19228164.42</v>
      </c>
      <c r="V69" s="334">
        <f t="shared" si="43"/>
        <v>19243230.58</v>
      </c>
      <c r="W69" s="334">
        <f t="shared" si="43"/>
        <v>19354990.92</v>
      </c>
      <c r="X69" s="334">
        <f t="shared" si="43"/>
        <v>19503309.17</v>
      </c>
      <c r="Y69" s="334">
        <f t="shared" si="43"/>
        <v>19678451.44</v>
      </c>
      <c r="Z69" s="334">
        <f t="shared" si="43"/>
        <v>19911235.25</v>
      </c>
      <c r="AA69" s="334">
        <f t="shared" si="43"/>
        <v>19967756.69</v>
      </c>
      <c r="AB69" s="334">
        <f t="shared" si="43"/>
        <v>19973244.12</v>
      </c>
      <c r="AC69" s="334">
        <f t="shared" si="43"/>
        <v>19738114.65</v>
      </c>
      <c r="AD69" s="334">
        <f t="shared" si="43"/>
        <v>19524334.56</v>
      </c>
      <c r="AE69" s="334">
        <f t="shared" si="43"/>
        <v>19218045.26</v>
      </c>
      <c r="AF69" s="334">
        <f t="shared" si="43"/>
        <v>18948016.33</v>
      </c>
      <c r="AG69" s="334">
        <f t="shared" si="43"/>
        <v>18730509.77</v>
      </c>
      <c r="AH69" s="334">
        <f t="shared" si="43"/>
        <v>18698165.17</v>
      </c>
      <c r="AI69" s="334">
        <f t="shared" si="43"/>
        <v>18783977.27</v>
      </c>
      <c r="AJ69" s="334">
        <f t="shared" si="43"/>
        <v>0</v>
      </c>
      <c r="AK69" s="334">
        <f t="shared" si="43"/>
        <v>67166.94062</v>
      </c>
      <c r="AL69" s="334">
        <f t="shared" si="43"/>
        <v>156238.1962</v>
      </c>
      <c r="AM69" s="334">
        <f t="shared" si="43"/>
        <v>166237.1974</v>
      </c>
      <c r="AN69" s="334">
        <f t="shared" si="43"/>
        <v>116982.2072</v>
      </c>
      <c r="AO69" s="334">
        <f t="shared" si="43"/>
        <v>0</v>
      </c>
      <c r="AP69" s="334">
        <f t="shared" si="43"/>
        <v>0</v>
      </c>
      <c r="AQ69" s="334">
        <f t="shared" si="43"/>
        <v>0</v>
      </c>
      <c r="AR69" s="334">
        <f t="shared" si="43"/>
        <v>0</v>
      </c>
      <c r="AS69" s="334">
        <f t="shared" si="43"/>
        <v>0</v>
      </c>
      <c r="AT69" s="334">
        <f t="shared" si="43"/>
        <v>0</v>
      </c>
      <c r="AU69" s="334">
        <f t="shared" si="43"/>
        <v>42099.85653</v>
      </c>
      <c r="AV69" s="334">
        <f t="shared" si="43"/>
        <v>84672.22827</v>
      </c>
      <c r="AW69" s="334">
        <f t="shared" si="43"/>
        <v>146757.6766</v>
      </c>
      <c r="AX69" s="334">
        <f t="shared" si="43"/>
        <v>231848.9575</v>
      </c>
      <c r="AY69" s="334">
        <f t="shared" si="43"/>
        <v>229135.1161</v>
      </c>
      <c r="AZ69" s="334">
        <f t="shared" si="43"/>
        <v>154227.0804</v>
      </c>
      <c r="BA69" s="334">
        <f t="shared" si="43"/>
        <v>0</v>
      </c>
      <c r="BB69" s="334">
        <f t="shared" si="43"/>
        <v>0</v>
      </c>
      <c r="BC69" s="334">
        <f t="shared" si="43"/>
        <v>0</v>
      </c>
      <c r="BD69" s="334">
        <f t="shared" si="43"/>
        <v>0</v>
      </c>
      <c r="BE69" s="334">
        <f t="shared" si="43"/>
        <v>0</v>
      </c>
      <c r="BF69" s="334">
        <f t="shared" si="43"/>
        <v>0</v>
      </c>
      <c r="BG69" s="334">
        <f t="shared" si="43"/>
        <v>0</v>
      </c>
      <c r="BH69" s="334">
        <f t="shared" si="43"/>
        <v>0</v>
      </c>
      <c r="BI69" s="334">
        <f t="shared" si="43"/>
        <v>0</v>
      </c>
      <c r="BJ69" s="334">
        <f t="shared" si="43"/>
        <v>0</v>
      </c>
      <c r="BK69" s="334">
        <f t="shared" si="43"/>
        <v>0</v>
      </c>
      <c r="BL69" s="334">
        <f t="shared" si="43"/>
        <v>0</v>
      </c>
      <c r="BM69" s="334">
        <f t="shared" si="43"/>
        <v>0</v>
      </c>
      <c r="BN69" s="334">
        <f t="shared" si="43"/>
        <v>0</v>
      </c>
      <c r="BO69" s="334">
        <f t="shared" si="43"/>
        <v>0</v>
      </c>
      <c r="BP69" s="334">
        <f t="shared" si="43"/>
        <v>0</v>
      </c>
      <c r="BQ69" s="334">
        <f t="shared" si="43"/>
        <v>0</v>
      </c>
      <c r="BR69" s="334">
        <f t="shared" si="43"/>
        <v>0</v>
      </c>
      <c r="BS69" s="334">
        <f t="shared" si="43"/>
        <v>0</v>
      </c>
      <c r="BT69" s="334">
        <f t="shared" si="43"/>
        <v>0</v>
      </c>
      <c r="BU69" s="334">
        <f t="shared" si="43"/>
        <v>0</v>
      </c>
      <c r="BV69" s="334">
        <f t="shared" si="43"/>
        <v>0</v>
      </c>
      <c r="BW69" s="334">
        <f t="shared" si="43"/>
        <v>0</v>
      </c>
      <c r="BX69" s="334">
        <f t="shared" si="43"/>
        <v>0</v>
      </c>
      <c r="BY69" s="334">
        <f t="shared" si="43"/>
        <v>0</v>
      </c>
      <c r="BZ69" s="334">
        <f t="shared" si="43"/>
        <v>0</v>
      </c>
      <c r="CA69" s="334">
        <f t="shared" si="43"/>
        <v>0</v>
      </c>
      <c r="CB69" s="334">
        <f t="shared" si="43"/>
        <v>0</v>
      </c>
      <c r="CC69" s="334">
        <f t="shared" si="43"/>
        <v>0</v>
      </c>
      <c r="CD69" s="334">
        <f t="shared" si="43"/>
        <v>0</v>
      </c>
      <c r="CE69" s="334">
        <f t="shared" si="43"/>
        <v>0</v>
      </c>
      <c r="CF69" s="334">
        <f t="shared" si="43"/>
        <v>0</v>
      </c>
      <c r="CG69" s="334">
        <f t="shared" si="43"/>
        <v>0</v>
      </c>
      <c r="CH69" s="334">
        <f t="shared" si="43"/>
        <v>0</v>
      </c>
      <c r="CI69" s="334">
        <f t="shared" si="43"/>
        <v>0</v>
      </c>
      <c r="CJ69" s="334">
        <f t="shared" si="43"/>
        <v>0</v>
      </c>
      <c r="CK69" s="334">
        <f t="shared" si="43"/>
        <v>0</v>
      </c>
      <c r="CL69" s="334">
        <f t="shared" si="43"/>
        <v>0</v>
      </c>
      <c r="CM69" s="334">
        <f t="shared" si="43"/>
        <v>0</v>
      </c>
      <c r="CN69" s="334">
        <f t="shared" si="43"/>
        <v>0</v>
      </c>
      <c r="CO69" s="334">
        <f t="shared" si="43"/>
        <v>0</v>
      </c>
      <c r="CP69" s="334">
        <f t="shared" si="43"/>
        <v>0</v>
      </c>
      <c r="CQ69" s="334">
        <f t="shared" si="43"/>
        <v>0</v>
      </c>
      <c r="CR69" s="334">
        <f t="shared" si="43"/>
        <v>0</v>
      </c>
      <c r="CS69" s="334">
        <f t="shared" si="43"/>
        <v>0</v>
      </c>
      <c r="CT69" s="334">
        <f t="shared" si="43"/>
        <v>0</v>
      </c>
      <c r="CU69" s="334">
        <f t="shared" si="43"/>
        <v>0</v>
      </c>
      <c r="CV69" s="334">
        <f t="shared" si="43"/>
        <v>0</v>
      </c>
      <c r="CW69" s="334">
        <f t="shared" si="43"/>
        <v>0</v>
      </c>
      <c r="CX69" s="334">
        <f t="shared" si="43"/>
        <v>0</v>
      </c>
      <c r="CY69" s="334">
        <f t="shared" si="43"/>
        <v>0</v>
      </c>
      <c r="CZ69" s="334">
        <f t="shared" si="43"/>
        <v>0</v>
      </c>
      <c r="DA69" s="46" t="s">
        <v>168</v>
      </c>
    </row>
    <row r="70" ht="14.25" customHeight="1">
      <c r="B70" s="330">
        <f>XIRR(F70:CZ70,$F$22:$CZ$22)</f>
        <v>0.25</v>
      </c>
      <c r="C70" s="338" t="s">
        <v>351</v>
      </c>
      <c r="D70" s="347"/>
      <c r="E70" s="347"/>
      <c r="F70" s="340">
        <f t="shared" ref="F70:CZ70" si="44">SUM(F66:F68)</f>
        <v>-13304744.19</v>
      </c>
      <c r="G70" s="341">
        <f t="shared" si="44"/>
        <v>253115.1286</v>
      </c>
      <c r="H70" s="341">
        <f t="shared" si="44"/>
        <v>223813.1974</v>
      </c>
      <c r="I70" s="341">
        <f t="shared" si="44"/>
        <v>206070.8014</v>
      </c>
      <c r="J70" s="341">
        <f t="shared" si="44"/>
        <v>-511701.0801</v>
      </c>
      <c r="K70" s="341">
        <f t="shared" si="44"/>
        <v>-547756.042</v>
      </c>
      <c r="L70" s="341">
        <f t="shared" si="44"/>
        <v>-546426.4793</v>
      </c>
      <c r="M70" s="341">
        <f t="shared" si="44"/>
        <v>-555300.515</v>
      </c>
      <c r="N70" s="341">
        <f t="shared" si="44"/>
        <v>-566270.8269</v>
      </c>
      <c r="O70" s="341">
        <f t="shared" si="44"/>
        <v>-516765.831</v>
      </c>
      <c r="P70" s="341">
        <f t="shared" si="44"/>
        <v>-498208.957</v>
      </c>
      <c r="Q70" s="341">
        <f t="shared" si="44"/>
        <v>-431091.8387</v>
      </c>
      <c r="R70" s="341">
        <f t="shared" si="44"/>
        <v>524915.1146</v>
      </c>
      <c r="S70" s="341">
        <f t="shared" si="44"/>
        <v>619888.9785</v>
      </c>
      <c r="T70" s="341">
        <f t="shared" si="44"/>
        <v>569792.2493</v>
      </c>
      <c r="U70" s="341">
        <f t="shared" si="44"/>
        <v>529218.2134</v>
      </c>
      <c r="V70" s="341">
        <f t="shared" si="44"/>
        <v>352819.4914</v>
      </c>
      <c r="W70" s="341">
        <f t="shared" si="44"/>
        <v>220478.1063</v>
      </c>
      <c r="X70" s="341">
        <f t="shared" si="44"/>
        <v>221993.9389</v>
      </c>
      <c r="Y70" s="341">
        <f t="shared" si="44"/>
        <v>185859.8198</v>
      </c>
      <c r="Z70" s="341">
        <f t="shared" si="44"/>
        <v>143717.0278</v>
      </c>
      <c r="AA70" s="341">
        <f t="shared" si="44"/>
        <v>312031.2896</v>
      </c>
      <c r="AB70" s="341">
        <f t="shared" si="44"/>
        <v>376548.5772</v>
      </c>
      <c r="AC70" s="341">
        <f t="shared" si="44"/>
        <v>617270.4743</v>
      </c>
      <c r="AD70" s="341">
        <f t="shared" si="44"/>
        <v>579128.3853</v>
      </c>
      <c r="AE70" s="341">
        <f t="shared" si="44"/>
        <v>679841.4723</v>
      </c>
      <c r="AF70" s="341">
        <f t="shared" si="44"/>
        <v>625750.8504</v>
      </c>
      <c r="AG70" s="341">
        <f t="shared" si="44"/>
        <v>580032.2495</v>
      </c>
      <c r="AH70" s="341">
        <f t="shared" si="44"/>
        <v>390708.7962</v>
      </c>
      <c r="AI70" s="341">
        <f t="shared" si="44"/>
        <v>248647.7613</v>
      </c>
      <c r="AJ70" s="341">
        <f t="shared" si="44"/>
        <v>19143364.45</v>
      </c>
      <c r="AK70" s="341">
        <f t="shared" si="44"/>
        <v>-67166.94062</v>
      </c>
      <c r="AL70" s="341">
        <f t="shared" si="44"/>
        <v>-87786.17429</v>
      </c>
      <c r="AM70" s="341">
        <f t="shared" si="44"/>
        <v>-7107.065526</v>
      </c>
      <c r="AN70" s="341">
        <f t="shared" si="44"/>
        <v>52435.54758</v>
      </c>
      <c r="AO70" s="341">
        <f t="shared" si="44"/>
        <v>119220.3863</v>
      </c>
      <c r="AP70" s="341">
        <f t="shared" si="44"/>
        <v>0</v>
      </c>
      <c r="AQ70" s="341">
        <f t="shared" si="44"/>
        <v>0</v>
      </c>
      <c r="AR70" s="341">
        <f t="shared" si="44"/>
        <v>0</v>
      </c>
      <c r="AS70" s="341">
        <f t="shared" si="44"/>
        <v>0</v>
      </c>
      <c r="AT70" s="341">
        <f t="shared" si="44"/>
        <v>0</v>
      </c>
      <c r="AU70" s="341">
        <f t="shared" si="44"/>
        <v>-42099.85653</v>
      </c>
      <c r="AV70" s="341">
        <f t="shared" si="44"/>
        <v>-41766.89011</v>
      </c>
      <c r="AW70" s="341">
        <f t="shared" si="44"/>
        <v>-60518.18337</v>
      </c>
      <c r="AX70" s="341">
        <f t="shared" si="44"/>
        <v>-82283.41837</v>
      </c>
      <c r="AY70" s="341">
        <f t="shared" si="44"/>
        <v>7005.316284</v>
      </c>
      <c r="AZ70" s="341">
        <f t="shared" si="44"/>
        <v>79291.99659</v>
      </c>
      <c r="BA70" s="341">
        <f t="shared" si="44"/>
        <v>157177.8525</v>
      </c>
      <c r="BB70" s="341">
        <f t="shared" si="44"/>
        <v>0</v>
      </c>
      <c r="BC70" s="341">
        <f t="shared" si="44"/>
        <v>0</v>
      </c>
      <c r="BD70" s="341">
        <f t="shared" si="44"/>
        <v>0</v>
      </c>
      <c r="BE70" s="341">
        <f t="shared" si="44"/>
        <v>0</v>
      </c>
      <c r="BF70" s="341">
        <f t="shared" si="44"/>
        <v>0</v>
      </c>
      <c r="BG70" s="341">
        <f t="shared" si="44"/>
        <v>0</v>
      </c>
      <c r="BH70" s="341">
        <f t="shared" si="44"/>
        <v>0</v>
      </c>
      <c r="BI70" s="341">
        <f t="shared" si="44"/>
        <v>0</v>
      </c>
      <c r="BJ70" s="341">
        <f t="shared" si="44"/>
        <v>0</v>
      </c>
      <c r="BK70" s="341">
        <f t="shared" si="44"/>
        <v>0</v>
      </c>
      <c r="BL70" s="341">
        <f t="shared" si="44"/>
        <v>0</v>
      </c>
      <c r="BM70" s="341">
        <f t="shared" si="44"/>
        <v>0</v>
      </c>
      <c r="BN70" s="341">
        <f t="shared" si="44"/>
        <v>0</v>
      </c>
      <c r="BO70" s="341">
        <f t="shared" si="44"/>
        <v>0</v>
      </c>
      <c r="BP70" s="341">
        <f t="shared" si="44"/>
        <v>0</v>
      </c>
      <c r="BQ70" s="341">
        <f t="shared" si="44"/>
        <v>0</v>
      </c>
      <c r="BR70" s="341">
        <f t="shared" si="44"/>
        <v>0</v>
      </c>
      <c r="BS70" s="341">
        <f t="shared" si="44"/>
        <v>0</v>
      </c>
      <c r="BT70" s="341">
        <f t="shared" si="44"/>
        <v>0</v>
      </c>
      <c r="BU70" s="341">
        <f t="shared" si="44"/>
        <v>0</v>
      </c>
      <c r="BV70" s="341">
        <f t="shared" si="44"/>
        <v>0</v>
      </c>
      <c r="BW70" s="341">
        <f t="shared" si="44"/>
        <v>0</v>
      </c>
      <c r="BX70" s="341">
        <f t="shared" si="44"/>
        <v>0</v>
      </c>
      <c r="BY70" s="341">
        <f t="shared" si="44"/>
        <v>0</v>
      </c>
      <c r="BZ70" s="341">
        <f t="shared" si="44"/>
        <v>0</v>
      </c>
      <c r="CA70" s="341">
        <f t="shared" si="44"/>
        <v>0</v>
      </c>
      <c r="CB70" s="341">
        <f t="shared" si="44"/>
        <v>0</v>
      </c>
      <c r="CC70" s="341">
        <f t="shared" si="44"/>
        <v>0</v>
      </c>
      <c r="CD70" s="341">
        <f t="shared" si="44"/>
        <v>0</v>
      </c>
      <c r="CE70" s="341">
        <f t="shared" si="44"/>
        <v>0</v>
      </c>
      <c r="CF70" s="341">
        <f t="shared" si="44"/>
        <v>0</v>
      </c>
      <c r="CG70" s="341">
        <f t="shared" si="44"/>
        <v>0</v>
      </c>
      <c r="CH70" s="341">
        <f t="shared" si="44"/>
        <v>0</v>
      </c>
      <c r="CI70" s="341">
        <f t="shared" si="44"/>
        <v>0</v>
      </c>
      <c r="CJ70" s="341">
        <f t="shared" si="44"/>
        <v>0</v>
      </c>
      <c r="CK70" s="341">
        <f t="shared" si="44"/>
        <v>0</v>
      </c>
      <c r="CL70" s="341">
        <f t="shared" si="44"/>
        <v>0</v>
      </c>
      <c r="CM70" s="341">
        <f t="shared" si="44"/>
        <v>0</v>
      </c>
      <c r="CN70" s="341">
        <f t="shared" si="44"/>
        <v>0</v>
      </c>
      <c r="CO70" s="341">
        <f t="shared" si="44"/>
        <v>0</v>
      </c>
      <c r="CP70" s="341">
        <f t="shared" si="44"/>
        <v>0</v>
      </c>
      <c r="CQ70" s="341">
        <f t="shared" si="44"/>
        <v>0</v>
      </c>
      <c r="CR70" s="341">
        <f t="shared" si="44"/>
        <v>0</v>
      </c>
      <c r="CS70" s="341">
        <f t="shared" si="44"/>
        <v>0</v>
      </c>
      <c r="CT70" s="341">
        <f t="shared" si="44"/>
        <v>0</v>
      </c>
      <c r="CU70" s="341">
        <f t="shared" si="44"/>
        <v>0</v>
      </c>
      <c r="CV70" s="341">
        <f t="shared" si="44"/>
        <v>0</v>
      </c>
      <c r="CW70" s="341">
        <f t="shared" si="44"/>
        <v>0</v>
      </c>
      <c r="CX70" s="341">
        <f t="shared" si="44"/>
        <v>0</v>
      </c>
      <c r="CY70" s="341">
        <f t="shared" si="44"/>
        <v>0</v>
      </c>
      <c r="CZ70" s="341">
        <f t="shared" si="44"/>
        <v>0</v>
      </c>
      <c r="DA70" s="46" t="s">
        <v>168</v>
      </c>
    </row>
    <row r="71" ht="14.25" customHeight="1">
      <c r="C71" s="290" t="s">
        <v>353</v>
      </c>
      <c r="F71" s="337">
        <f t="shared" ref="F71:CZ71" si="45">(F68/$H$14)*$G$14</f>
        <v>0</v>
      </c>
      <c r="G71" s="334">
        <f t="shared" si="45"/>
        <v>0</v>
      </c>
      <c r="H71" s="334">
        <f t="shared" si="45"/>
        <v>0</v>
      </c>
      <c r="I71" s="334">
        <f t="shared" si="45"/>
        <v>0</v>
      </c>
      <c r="J71" s="334">
        <f t="shared" si="45"/>
        <v>0</v>
      </c>
      <c r="K71" s="334">
        <f t="shared" si="45"/>
        <v>0</v>
      </c>
      <c r="L71" s="334">
        <f t="shared" si="45"/>
        <v>0</v>
      </c>
      <c r="M71" s="334">
        <f t="shared" si="45"/>
        <v>0</v>
      </c>
      <c r="N71" s="334">
        <f t="shared" si="45"/>
        <v>0</v>
      </c>
      <c r="O71" s="334">
        <f t="shared" si="45"/>
        <v>0</v>
      </c>
      <c r="P71" s="334">
        <f t="shared" si="45"/>
        <v>0</v>
      </c>
      <c r="Q71" s="334">
        <f t="shared" si="45"/>
        <v>0</v>
      </c>
      <c r="R71" s="334">
        <f t="shared" si="45"/>
        <v>0</v>
      </c>
      <c r="S71" s="334">
        <f t="shared" si="45"/>
        <v>0</v>
      </c>
      <c r="T71" s="334">
        <f t="shared" si="45"/>
        <v>0</v>
      </c>
      <c r="U71" s="334">
        <f t="shared" si="45"/>
        <v>0</v>
      </c>
      <c r="V71" s="334">
        <f t="shared" si="45"/>
        <v>0</v>
      </c>
      <c r="W71" s="334">
        <f t="shared" si="45"/>
        <v>0</v>
      </c>
      <c r="X71" s="334">
        <f t="shared" si="45"/>
        <v>0</v>
      </c>
      <c r="Y71" s="334">
        <f t="shared" si="45"/>
        <v>0</v>
      </c>
      <c r="Z71" s="334">
        <f t="shared" si="45"/>
        <v>0</v>
      </c>
      <c r="AA71" s="334">
        <f t="shared" si="45"/>
        <v>0</v>
      </c>
      <c r="AB71" s="334">
        <f t="shared" si="45"/>
        <v>0</v>
      </c>
      <c r="AC71" s="334">
        <f t="shared" si="45"/>
        <v>0</v>
      </c>
      <c r="AD71" s="334">
        <f t="shared" si="45"/>
        <v>0</v>
      </c>
      <c r="AE71" s="334">
        <f t="shared" si="45"/>
        <v>0</v>
      </c>
      <c r="AF71" s="334">
        <f t="shared" si="45"/>
        <v>0</v>
      </c>
      <c r="AG71" s="334">
        <f t="shared" si="45"/>
        <v>0</v>
      </c>
      <c r="AH71" s="334">
        <f t="shared" si="45"/>
        <v>0</v>
      </c>
      <c r="AI71" s="334">
        <f t="shared" si="45"/>
        <v>0</v>
      </c>
      <c r="AJ71" s="334">
        <f t="shared" si="45"/>
        <v>-5916306.422</v>
      </c>
      <c r="AK71" s="334">
        <f t="shared" si="45"/>
        <v>0</v>
      </c>
      <c r="AL71" s="334">
        <f t="shared" si="45"/>
        <v>0</v>
      </c>
      <c r="AM71" s="334">
        <f t="shared" si="45"/>
        <v>0</v>
      </c>
      <c r="AN71" s="334">
        <f t="shared" si="45"/>
        <v>0</v>
      </c>
      <c r="AO71" s="334">
        <f t="shared" si="45"/>
        <v>-54292.75286</v>
      </c>
      <c r="AP71" s="334">
        <f t="shared" si="45"/>
        <v>0</v>
      </c>
      <c r="AQ71" s="334">
        <f t="shared" si="45"/>
        <v>0</v>
      </c>
      <c r="AR71" s="334">
        <f t="shared" si="45"/>
        <v>0</v>
      </c>
      <c r="AS71" s="334">
        <f t="shared" si="45"/>
        <v>0</v>
      </c>
      <c r="AT71" s="334">
        <f t="shared" si="45"/>
        <v>0</v>
      </c>
      <c r="AU71" s="334">
        <f t="shared" si="45"/>
        <v>0</v>
      </c>
      <c r="AV71" s="334">
        <f t="shared" si="45"/>
        <v>0</v>
      </c>
      <c r="AW71" s="334">
        <f t="shared" si="45"/>
        <v>0</v>
      </c>
      <c r="AX71" s="334">
        <f t="shared" si="45"/>
        <v>0</v>
      </c>
      <c r="AY71" s="334">
        <f t="shared" si="45"/>
        <v>0</v>
      </c>
      <c r="AZ71" s="334">
        <f t="shared" si="45"/>
        <v>0</v>
      </c>
      <c r="BA71" s="334">
        <f t="shared" si="45"/>
        <v>-64621.51748</v>
      </c>
      <c r="BB71" s="334">
        <f t="shared" si="45"/>
        <v>-11513.70186</v>
      </c>
      <c r="BC71" s="334">
        <f t="shared" si="45"/>
        <v>0</v>
      </c>
      <c r="BD71" s="334">
        <f t="shared" si="45"/>
        <v>0</v>
      </c>
      <c r="BE71" s="334">
        <f t="shared" si="45"/>
        <v>0</v>
      </c>
      <c r="BF71" s="334">
        <f t="shared" si="45"/>
        <v>0</v>
      </c>
      <c r="BG71" s="334">
        <f t="shared" si="45"/>
        <v>0</v>
      </c>
      <c r="BH71" s="334">
        <f t="shared" si="45"/>
        <v>0</v>
      </c>
      <c r="BI71" s="334">
        <f t="shared" si="45"/>
        <v>0</v>
      </c>
      <c r="BJ71" s="334">
        <f t="shared" si="45"/>
        <v>0</v>
      </c>
      <c r="BK71" s="334">
        <f t="shared" si="45"/>
        <v>0</v>
      </c>
      <c r="BL71" s="334">
        <f t="shared" si="45"/>
        <v>0</v>
      </c>
      <c r="BM71" s="334">
        <f t="shared" si="45"/>
        <v>0</v>
      </c>
      <c r="BN71" s="334">
        <f t="shared" si="45"/>
        <v>0</v>
      </c>
      <c r="BO71" s="334">
        <f t="shared" si="45"/>
        <v>0</v>
      </c>
      <c r="BP71" s="334">
        <f t="shared" si="45"/>
        <v>0</v>
      </c>
      <c r="BQ71" s="334">
        <f t="shared" si="45"/>
        <v>0</v>
      </c>
      <c r="BR71" s="334">
        <f t="shared" si="45"/>
        <v>0</v>
      </c>
      <c r="BS71" s="334">
        <f t="shared" si="45"/>
        <v>0</v>
      </c>
      <c r="BT71" s="334">
        <f t="shared" si="45"/>
        <v>0</v>
      </c>
      <c r="BU71" s="334">
        <f t="shared" si="45"/>
        <v>0</v>
      </c>
      <c r="BV71" s="334">
        <f t="shared" si="45"/>
        <v>0</v>
      </c>
      <c r="BW71" s="334">
        <f t="shared" si="45"/>
        <v>0</v>
      </c>
      <c r="BX71" s="334">
        <f t="shared" si="45"/>
        <v>0</v>
      </c>
      <c r="BY71" s="334">
        <f t="shared" si="45"/>
        <v>0</v>
      </c>
      <c r="BZ71" s="334">
        <f t="shared" si="45"/>
        <v>0</v>
      </c>
      <c r="CA71" s="334">
        <f t="shared" si="45"/>
        <v>0</v>
      </c>
      <c r="CB71" s="334">
        <f t="shared" si="45"/>
        <v>0</v>
      </c>
      <c r="CC71" s="334">
        <f t="shared" si="45"/>
        <v>0</v>
      </c>
      <c r="CD71" s="334">
        <f t="shared" si="45"/>
        <v>0</v>
      </c>
      <c r="CE71" s="334">
        <f t="shared" si="45"/>
        <v>0</v>
      </c>
      <c r="CF71" s="334">
        <f t="shared" si="45"/>
        <v>0</v>
      </c>
      <c r="CG71" s="334">
        <f t="shared" si="45"/>
        <v>0</v>
      </c>
      <c r="CH71" s="334">
        <f t="shared" si="45"/>
        <v>0</v>
      </c>
      <c r="CI71" s="334">
        <f t="shared" si="45"/>
        <v>0</v>
      </c>
      <c r="CJ71" s="334">
        <f t="shared" si="45"/>
        <v>0</v>
      </c>
      <c r="CK71" s="334">
        <f t="shared" si="45"/>
        <v>0</v>
      </c>
      <c r="CL71" s="334">
        <f t="shared" si="45"/>
        <v>0</v>
      </c>
      <c r="CM71" s="334">
        <f t="shared" si="45"/>
        <v>0</v>
      </c>
      <c r="CN71" s="334">
        <f t="shared" si="45"/>
        <v>0</v>
      </c>
      <c r="CO71" s="334">
        <f t="shared" si="45"/>
        <v>0</v>
      </c>
      <c r="CP71" s="334">
        <f t="shared" si="45"/>
        <v>0</v>
      </c>
      <c r="CQ71" s="334">
        <f t="shared" si="45"/>
        <v>0</v>
      </c>
      <c r="CR71" s="334">
        <f t="shared" si="45"/>
        <v>0</v>
      </c>
      <c r="CS71" s="334">
        <f t="shared" si="45"/>
        <v>0</v>
      </c>
      <c r="CT71" s="334">
        <f t="shared" si="45"/>
        <v>0</v>
      </c>
      <c r="CU71" s="334">
        <f t="shared" si="45"/>
        <v>0</v>
      </c>
      <c r="CV71" s="334">
        <f t="shared" si="45"/>
        <v>0</v>
      </c>
      <c r="CW71" s="334">
        <f t="shared" si="45"/>
        <v>0</v>
      </c>
      <c r="CX71" s="334">
        <f t="shared" si="45"/>
        <v>0</v>
      </c>
      <c r="CY71" s="334">
        <f t="shared" si="45"/>
        <v>0</v>
      </c>
      <c r="CZ71" s="334">
        <f t="shared" si="45"/>
        <v>0</v>
      </c>
      <c r="DA71" s="46" t="s">
        <v>168</v>
      </c>
    </row>
    <row r="72" ht="14.25" customHeight="1">
      <c r="C72" s="290" t="s">
        <v>355</v>
      </c>
      <c r="F72" s="337">
        <f t="shared" ref="F72:CZ72" si="46">F71+F68</f>
        <v>0</v>
      </c>
      <c r="G72" s="334">
        <f t="shared" si="46"/>
        <v>0</v>
      </c>
      <c r="H72" s="334">
        <f t="shared" si="46"/>
        <v>0</v>
      </c>
      <c r="I72" s="334">
        <f t="shared" si="46"/>
        <v>0</v>
      </c>
      <c r="J72" s="334">
        <f t="shared" si="46"/>
        <v>0</v>
      </c>
      <c r="K72" s="334">
        <f t="shared" si="46"/>
        <v>0</v>
      </c>
      <c r="L72" s="334">
        <f t="shared" si="46"/>
        <v>0</v>
      </c>
      <c r="M72" s="334">
        <f t="shared" si="46"/>
        <v>0</v>
      </c>
      <c r="N72" s="334">
        <f t="shared" si="46"/>
        <v>0</v>
      </c>
      <c r="O72" s="334">
        <f t="shared" si="46"/>
        <v>0</v>
      </c>
      <c r="P72" s="334">
        <f t="shared" si="46"/>
        <v>0</v>
      </c>
      <c r="Q72" s="334">
        <f t="shared" si="46"/>
        <v>0</v>
      </c>
      <c r="R72" s="334">
        <f t="shared" si="46"/>
        <v>0</v>
      </c>
      <c r="S72" s="334">
        <f t="shared" si="46"/>
        <v>0</v>
      </c>
      <c r="T72" s="334">
        <f t="shared" si="46"/>
        <v>0</v>
      </c>
      <c r="U72" s="334">
        <f t="shared" si="46"/>
        <v>0</v>
      </c>
      <c r="V72" s="334">
        <f t="shared" si="46"/>
        <v>0</v>
      </c>
      <c r="W72" s="334">
        <f t="shared" si="46"/>
        <v>0</v>
      </c>
      <c r="X72" s="334">
        <f t="shared" si="46"/>
        <v>0</v>
      </c>
      <c r="Y72" s="334">
        <f t="shared" si="46"/>
        <v>0</v>
      </c>
      <c r="Z72" s="334">
        <f t="shared" si="46"/>
        <v>0</v>
      </c>
      <c r="AA72" s="334">
        <f t="shared" si="46"/>
        <v>0</v>
      </c>
      <c r="AB72" s="334">
        <f t="shared" si="46"/>
        <v>0</v>
      </c>
      <c r="AC72" s="334">
        <f t="shared" si="46"/>
        <v>0</v>
      </c>
      <c r="AD72" s="334">
        <f t="shared" si="46"/>
        <v>0</v>
      </c>
      <c r="AE72" s="334">
        <f t="shared" si="46"/>
        <v>0</v>
      </c>
      <c r="AF72" s="334">
        <f t="shared" si="46"/>
        <v>0</v>
      </c>
      <c r="AG72" s="334">
        <f t="shared" si="46"/>
        <v>0</v>
      </c>
      <c r="AH72" s="334">
        <f t="shared" si="46"/>
        <v>0</v>
      </c>
      <c r="AI72" s="334">
        <f t="shared" si="46"/>
        <v>0</v>
      </c>
      <c r="AJ72" s="334">
        <f t="shared" si="46"/>
        <v>-23665225.69</v>
      </c>
      <c r="AK72" s="334">
        <f t="shared" si="46"/>
        <v>0</v>
      </c>
      <c r="AL72" s="334">
        <f t="shared" si="46"/>
        <v>0</v>
      </c>
      <c r="AM72" s="334">
        <f t="shared" si="46"/>
        <v>0</v>
      </c>
      <c r="AN72" s="334">
        <f t="shared" si="46"/>
        <v>0</v>
      </c>
      <c r="AO72" s="334">
        <f t="shared" si="46"/>
        <v>-217171.0114</v>
      </c>
      <c r="AP72" s="334">
        <f t="shared" si="46"/>
        <v>0</v>
      </c>
      <c r="AQ72" s="334">
        <f t="shared" si="46"/>
        <v>0</v>
      </c>
      <c r="AR72" s="334">
        <f t="shared" si="46"/>
        <v>0</v>
      </c>
      <c r="AS72" s="334">
        <f t="shared" si="46"/>
        <v>0</v>
      </c>
      <c r="AT72" s="334">
        <f t="shared" si="46"/>
        <v>0</v>
      </c>
      <c r="AU72" s="334">
        <f t="shared" si="46"/>
        <v>0</v>
      </c>
      <c r="AV72" s="334">
        <f t="shared" si="46"/>
        <v>0</v>
      </c>
      <c r="AW72" s="334">
        <f t="shared" si="46"/>
        <v>0</v>
      </c>
      <c r="AX72" s="334">
        <f t="shared" si="46"/>
        <v>0</v>
      </c>
      <c r="AY72" s="334">
        <f t="shared" si="46"/>
        <v>0</v>
      </c>
      <c r="AZ72" s="334">
        <f t="shared" si="46"/>
        <v>0</v>
      </c>
      <c r="BA72" s="334">
        <f t="shared" si="46"/>
        <v>-258486.0699</v>
      </c>
      <c r="BB72" s="334">
        <f t="shared" si="46"/>
        <v>-46054.80744</v>
      </c>
      <c r="BC72" s="334">
        <f t="shared" si="46"/>
        <v>0</v>
      </c>
      <c r="BD72" s="334">
        <f t="shared" si="46"/>
        <v>0</v>
      </c>
      <c r="BE72" s="334">
        <f t="shared" si="46"/>
        <v>0</v>
      </c>
      <c r="BF72" s="334">
        <f t="shared" si="46"/>
        <v>0</v>
      </c>
      <c r="BG72" s="334">
        <f t="shared" si="46"/>
        <v>0</v>
      </c>
      <c r="BH72" s="334">
        <f t="shared" si="46"/>
        <v>0</v>
      </c>
      <c r="BI72" s="334">
        <f t="shared" si="46"/>
        <v>0</v>
      </c>
      <c r="BJ72" s="334">
        <f t="shared" si="46"/>
        <v>0</v>
      </c>
      <c r="BK72" s="334">
        <f t="shared" si="46"/>
        <v>0</v>
      </c>
      <c r="BL72" s="334">
        <f t="shared" si="46"/>
        <v>0</v>
      </c>
      <c r="BM72" s="334">
        <f t="shared" si="46"/>
        <v>0</v>
      </c>
      <c r="BN72" s="334">
        <f t="shared" si="46"/>
        <v>0</v>
      </c>
      <c r="BO72" s="334">
        <f t="shared" si="46"/>
        <v>0</v>
      </c>
      <c r="BP72" s="334">
        <f t="shared" si="46"/>
        <v>0</v>
      </c>
      <c r="BQ72" s="334">
        <f t="shared" si="46"/>
        <v>0</v>
      </c>
      <c r="BR72" s="334">
        <f t="shared" si="46"/>
        <v>0</v>
      </c>
      <c r="BS72" s="334">
        <f t="shared" si="46"/>
        <v>0</v>
      </c>
      <c r="BT72" s="334">
        <f t="shared" si="46"/>
        <v>0</v>
      </c>
      <c r="BU72" s="334">
        <f t="shared" si="46"/>
        <v>0</v>
      </c>
      <c r="BV72" s="334">
        <f t="shared" si="46"/>
        <v>0</v>
      </c>
      <c r="BW72" s="334">
        <f t="shared" si="46"/>
        <v>0</v>
      </c>
      <c r="BX72" s="334">
        <f t="shared" si="46"/>
        <v>0</v>
      </c>
      <c r="BY72" s="334">
        <f t="shared" si="46"/>
        <v>0</v>
      </c>
      <c r="BZ72" s="334">
        <f t="shared" si="46"/>
        <v>0</v>
      </c>
      <c r="CA72" s="334">
        <f t="shared" si="46"/>
        <v>0</v>
      </c>
      <c r="CB72" s="334">
        <f t="shared" si="46"/>
        <v>0</v>
      </c>
      <c r="CC72" s="334">
        <f t="shared" si="46"/>
        <v>0</v>
      </c>
      <c r="CD72" s="334">
        <f t="shared" si="46"/>
        <v>0</v>
      </c>
      <c r="CE72" s="334">
        <f t="shared" si="46"/>
        <v>0</v>
      </c>
      <c r="CF72" s="334">
        <f t="shared" si="46"/>
        <v>0</v>
      </c>
      <c r="CG72" s="334">
        <f t="shared" si="46"/>
        <v>0</v>
      </c>
      <c r="CH72" s="334">
        <f t="shared" si="46"/>
        <v>0</v>
      </c>
      <c r="CI72" s="334">
        <f t="shared" si="46"/>
        <v>0</v>
      </c>
      <c r="CJ72" s="334">
        <f t="shared" si="46"/>
        <v>0</v>
      </c>
      <c r="CK72" s="334">
        <f t="shared" si="46"/>
        <v>0</v>
      </c>
      <c r="CL72" s="334">
        <f t="shared" si="46"/>
        <v>0</v>
      </c>
      <c r="CM72" s="334">
        <f t="shared" si="46"/>
        <v>0</v>
      </c>
      <c r="CN72" s="334">
        <f t="shared" si="46"/>
        <v>0</v>
      </c>
      <c r="CO72" s="334">
        <f t="shared" si="46"/>
        <v>0</v>
      </c>
      <c r="CP72" s="334">
        <f t="shared" si="46"/>
        <v>0</v>
      </c>
      <c r="CQ72" s="334">
        <f t="shared" si="46"/>
        <v>0</v>
      </c>
      <c r="CR72" s="334">
        <f t="shared" si="46"/>
        <v>0</v>
      </c>
      <c r="CS72" s="334">
        <f t="shared" si="46"/>
        <v>0</v>
      </c>
      <c r="CT72" s="334">
        <f t="shared" si="46"/>
        <v>0</v>
      </c>
      <c r="CU72" s="334">
        <f t="shared" si="46"/>
        <v>0</v>
      </c>
      <c r="CV72" s="334">
        <f t="shared" si="46"/>
        <v>0</v>
      </c>
      <c r="CW72" s="334">
        <f t="shared" si="46"/>
        <v>0</v>
      </c>
      <c r="CX72" s="334">
        <f t="shared" si="46"/>
        <v>0</v>
      </c>
      <c r="CY72" s="334">
        <f t="shared" si="46"/>
        <v>0</v>
      </c>
      <c r="CZ72" s="334">
        <f t="shared" si="46"/>
        <v>0</v>
      </c>
      <c r="DA72" s="46" t="s">
        <v>168</v>
      </c>
    </row>
    <row r="73" ht="14.25" customHeight="1">
      <c r="C73" s="338" t="s">
        <v>356</v>
      </c>
      <c r="D73" s="347"/>
      <c r="E73" s="347"/>
      <c r="F73" s="340">
        <f t="shared" ref="F73:CZ73" si="47">F61-F72</f>
        <v>0</v>
      </c>
      <c r="G73" s="341">
        <f t="shared" si="47"/>
        <v>0</v>
      </c>
      <c r="H73" s="341">
        <f t="shared" si="47"/>
        <v>0</v>
      </c>
      <c r="I73" s="341">
        <f t="shared" si="47"/>
        <v>0</v>
      </c>
      <c r="J73" s="341">
        <f t="shared" si="47"/>
        <v>0</v>
      </c>
      <c r="K73" s="341">
        <f t="shared" si="47"/>
        <v>0</v>
      </c>
      <c r="L73" s="341">
        <f t="shared" si="47"/>
        <v>0</v>
      </c>
      <c r="M73" s="341">
        <f t="shared" si="47"/>
        <v>0</v>
      </c>
      <c r="N73" s="341">
        <f t="shared" si="47"/>
        <v>0</v>
      </c>
      <c r="O73" s="341">
        <f t="shared" si="47"/>
        <v>0</v>
      </c>
      <c r="P73" s="341">
        <f t="shared" si="47"/>
        <v>0</v>
      </c>
      <c r="Q73" s="341">
        <f t="shared" si="47"/>
        <v>0</v>
      </c>
      <c r="R73" s="341">
        <f t="shared" si="47"/>
        <v>0</v>
      </c>
      <c r="S73" s="341">
        <f t="shared" si="47"/>
        <v>0</v>
      </c>
      <c r="T73" s="341">
        <f t="shared" si="47"/>
        <v>0</v>
      </c>
      <c r="U73" s="341">
        <f t="shared" si="47"/>
        <v>0</v>
      </c>
      <c r="V73" s="341">
        <f t="shared" si="47"/>
        <v>0</v>
      </c>
      <c r="W73" s="341">
        <f t="shared" si="47"/>
        <v>0</v>
      </c>
      <c r="X73" s="341">
        <f t="shared" si="47"/>
        <v>0</v>
      </c>
      <c r="Y73" s="341">
        <f t="shared" si="47"/>
        <v>0</v>
      </c>
      <c r="Z73" s="341">
        <f t="shared" si="47"/>
        <v>0</v>
      </c>
      <c r="AA73" s="341">
        <f t="shared" si="47"/>
        <v>0</v>
      </c>
      <c r="AB73" s="341">
        <f t="shared" si="47"/>
        <v>0</v>
      </c>
      <c r="AC73" s="341">
        <f t="shared" si="47"/>
        <v>0</v>
      </c>
      <c r="AD73" s="341">
        <f t="shared" si="47"/>
        <v>0</v>
      </c>
      <c r="AE73" s="341">
        <f t="shared" si="47"/>
        <v>0</v>
      </c>
      <c r="AF73" s="341">
        <f t="shared" si="47"/>
        <v>0</v>
      </c>
      <c r="AG73" s="341">
        <f t="shared" si="47"/>
        <v>0</v>
      </c>
      <c r="AH73" s="341">
        <f t="shared" si="47"/>
        <v>0</v>
      </c>
      <c r="AI73" s="341">
        <f t="shared" si="47"/>
        <v>0</v>
      </c>
      <c r="AJ73" s="341">
        <f t="shared" si="47"/>
        <v>28129780.7</v>
      </c>
      <c r="AK73" s="341">
        <f t="shared" si="47"/>
        <v>0</v>
      </c>
      <c r="AL73" s="341">
        <f t="shared" si="47"/>
        <v>0</v>
      </c>
      <c r="AM73" s="341">
        <f t="shared" si="47"/>
        <v>0</v>
      </c>
      <c r="AN73" s="341">
        <f t="shared" si="47"/>
        <v>0</v>
      </c>
      <c r="AO73" s="341">
        <f t="shared" si="47"/>
        <v>226594.8193</v>
      </c>
      <c r="AP73" s="341">
        <f t="shared" si="47"/>
        <v>129212.5356</v>
      </c>
      <c r="AQ73" s="341">
        <f t="shared" si="47"/>
        <v>182200.0193</v>
      </c>
      <c r="AR73" s="341">
        <f t="shared" si="47"/>
        <v>153353.8604</v>
      </c>
      <c r="AS73" s="341">
        <f t="shared" si="47"/>
        <v>128960.6404</v>
      </c>
      <c r="AT73" s="341">
        <f t="shared" si="47"/>
        <v>28580.97293</v>
      </c>
      <c r="AU73" s="341">
        <f t="shared" si="47"/>
        <v>0</v>
      </c>
      <c r="AV73" s="341">
        <f t="shared" si="47"/>
        <v>0</v>
      </c>
      <c r="AW73" s="341">
        <f t="shared" si="47"/>
        <v>0</v>
      </c>
      <c r="AX73" s="341">
        <f t="shared" si="47"/>
        <v>0</v>
      </c>
      <c r="AY73" s="341">
        <f t="shared" si="47"/>
        <v>0</v>
      </c>
      <c r="AZ73" s="341">
        <f t="shared" si="47"/>
        <v>0</v>
      </c>
      <c r="BA73" s="341">
        <f t="shared" si="47"/>
        <v>258486.0699</v>
      </c>
      <c r="BB73" s="341">
        <f t="shared" si="47"/>
        <v>192460.1188</v>
      </c>
      <c r="BC73" s="341">
        <f t="shared" si="47"/>
        <v>192061.3446</v>
      </c>
      <c r="BD73" s="341">
        <f t="shared" si="47"/>
        <v>160173.0705</v>
      </c>
      <c r="BE73" s="341">
        <f t="shared" si="47"/>
        <v>133183.6576</v>
      </c>
      <c r="BF73" s="341">
        <f t="shared" si="47"/>
        <v>15512362.32</v>
      </c>
      <c r="BG73" s="341">
        <f t="shared" si="47"/>
        <v>0</v>
      </c>
      <c r="BH73" s="341">
        <f t="shared" si="47"/>
        <v>0</v>
      </c>
      <c r="BI73" s="341">
        <f t="shared" si="47"/>
        <v>0</v>
      </c>
      <c r="BJ73" s="341">
        <f t="shared" si="47"/>
        <v>0</v>
      </c>
      <c r="BK73" s="341">
        <f t="shared" si="47"/>
        <v>0</v>
      </c>
      <c r="BL73" s="341">
        <f t="shared" si="47"/>
        <v>0</v>
      </c>
      <c r="BM73" s="341">
        <f t="shared" si="47"/>
        <v>0</v>
      </c>
      <c r="BN73" s="341">
        <f t="shared" si="47"/>
        <v>0</v>
      </c>
      <c r="BO73" s="341">
        <f t="shared" si="47"/>
        <v>0</v>
      </c>
      <c r="BP73" s="341">
        <f t="shared" si="47"/>
        <v>0</v>
      </c>
      <c r="BQ73" s="341">
        <f t="shared" si="47"/>
        <v>0</v>
      </c>
      <c r="BR73" s="341">
        <f t="shared" si="47"/>
        <v>0</v>
      </c>
      <c r="BS73" s="341">
        <f t="shared" si="47"/>
        <v>0</v>
      </c>
      <c r="BT73" s="341">
        <f t="shared" si="47"/>
        <v>0</v>
      </c>
      <c r="BU73" s="341">
        <f t="shared" si="47"/>
        <v>0</v>
      </c>
      <c r="BV73" s="341">
        <f t="shared" si="47"/>
        <v>0</v>
      </c>
      <c r="BW73" s="341">
        <f t="shared" si="47"/>
        <v>0</v>
      </c>
      <c r="BX73" s="341">
        <f t="shared" si="47"/>
        <v>0</v>
      </c>
      <c r="BY73" s="341">
        <f t="shared" si="47"/>
        <v>0</v>
      </c>
      <c r="BZ73" s="341">
        <f t="shared" si="47"/>
        <v>0</v>
      </c>
      <c r="CA73" s="341">
        <f t="shared" si="47"/>
        <v>0</v>
      </c>
      <c r="CB73" s="341">
        <f t="shared" si="47"/>
        <v>0</v>
      </c>
      <c r="CC73" s="341">
        <f t="shared" si="47"/>
        <v>0</v>
      </c>
      <c r="CD73" s="341">
        <f t="shared" si="47"/>
        <v>0</v>
      </c>
      <c r="CE73" s="341">
        <f t="shared" si="47"/>
        <v>0</v>
      </c>
      <c r="CF73" s="341">
        <f t="shared" si="47"/>
        <v>0</v>
      </c>
      <c r="CG73" s="341">
        <f t="shared" si="47"/>
        <v>0</v>
      </c>
      <c r="CH73" s="341">
        <f t="shared" si="47"/>
        <v>0</v>
      </c>
      <c r="CI73" s="341">
        <f t="shared" si="47"/>
        <v>0</v>
      </c>
      <c r="CJ73" s="341">
        <f t="shared" si="47"/>
        <v>0</v>
      </c>
      <c r="CK73" s="341">
        <f t="shared" si="47"/>
        <v>0</v>
      </c>
      <c r="CL73" s="341">
        <f t="shared" si="47"/>
        <v>0</v>
      </c>
      <c r="CM73" s="341">
        <f t="shared" si="47"/>
        <v>0</v>
      </c>
      <c r="CN73" s="341">
        <f t="shared" si="47"/>
        <v>0</v>
      </c>
      <c r="CO73" s="341">
        <f t="shared" si="47"/>
        <v>0</v>
      </c>
      <c r="CP73" s="341">
        <f t="shared" si="47"/>
        <v>0</v>
      </c>
      <c r="CQ73" s="341">
        <f t="shared" si="47"/>
        <v>0</v>
      </c>
      <c r="CR73" s="341">
        <f t="shared" si="47"/>
        <v>0</v>
      </c>
      <c r="CS73" s="341">
        <f t="shared" si="47"/>
        <v>0</v>
      </c>
      <c r="CT73" s="341">
        <f t="shared" si="47"/>
        <v>0</v>
      </c>
      <c r="CU73" s="341">
        <f t="shared" si="47"/>
        <v>0</v>
      </c>
      <c r="CV73" s="341">
        <f t="shared" si="47"/>
        <v>0</v>
      </c>
      <c r="CW73" s="341">
        <f t="shared" si="47"/>
        <v>0</v>
      </c>
      <c r="CX73" s="341">
        <f t="shared" si="47"/>
        <v>0</v>
      </c>
      <c r="CY73" s="341">
        <f t="shared" si="47"/>
        <v>0</v>
      </c>
      <c r="CZ73" s="341">
        <f t="shared" si="47"/>
        <v>0</v>
      </c>
      <c r="DA73" s="46" t="s">
        <v>168</v>
      </c>
    </row>
    <row r="74" ht="14.25" customHeight="1">
      <c r="C74" s="290"/>
      <c r="F74" s="337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34"/>
      <c r="Z74" s="334"/>
      <c r="AA74" s="334"/>
      <c r="AB74" s="334"/>
      <c r="AC74" s="334"/>
      <c r="AD74" s="334"/>
      <c r="AE74" s="334"/>
      <c r="AF74" s="334"/>
      <c r="AG74" s="334"/>
      <c r="AH74" s="334"/>
      <c r="AI74" s="334"/>
      <c r="AJ74" s="334"/>
      <c r="AK74" s="334"/>
      <c r="AL74" s="334"/>
      <c r="AM74" s="334"/>
      <c r="AN74" s="334"/>
      <c r="AO74" s="334"/>
      <c r="AP74" s="334"/>
      <c r="AQ74" s="334"/>
      <c r="AR74" s="334"/>
      <c r="AS74" s="334"/>
      <c r="AT74" s="334"/>
      <c r="AU74" s="334"/>
      <c r="AV74" s="334"/>
      <c r="AW74" s="334"/>
      <c r="AX74" s="334"/>
      <c r="AY74" s="334"/>
      <c r="AZ74" s="334"/>
      <c r="BA74" s="334"/>
      <c r="BB74" s="334"/>
      <c r="BC74" s="334"/>
      <c r="BD74" s="334"/>
      <c r="BE74" s="334"/>
      <c r="BF74" s="334"/>
      <c r="BG74" s="334"/>
      <c r="BH74" s="334"/>
      <c r="BI74" s="334"/>
      <c r="BJ74" s="334"/>
      <c r="BK74" s="334"/>
      <c r="BL74" s="334"/>
      <c r="BM74" s="334"/>
      <c r="BN74" s="334"/>
      <c r="BO74" s="334"/>
      <c r="BP74" s="334"/>
      <c r="BQ74" s="334"/>
      <c r="BR74" s="334"/>
      <c r="BS74" s="334"/>
      <c r="BT74" s="334"/>
      <c r="BU74" s="334"/>
      <c r="BV74" s="334"/>
      <c r="BW74" s="334"/>
      <c r="BX74" s="334"/>
      <c r="BY74" s="334"/>
      <c r="BZ74" s="334"/>
      <c r="CA74" s="334"/>
      <c r="CB74" s="334"/>
      <c r="CC74" s="334"/>
      <c r="CD74" s="334"/>
      <c r="CE74" s="334"/>
      <c r="CF74" s="334"/>
      <c r="CG74" s="334"/>
      <c r="CH74" s="334"/>
      <c r="CI74" s="334"/>
      <c r="CJ74" s="334"/>
      <c r="CK74" s="334"/>
      <c r="CL74" s="334"/>
      <c r="CM74" s="334"/>
      <c r="CN74" s="334"/>
      <c r="CO74" s="334"/>
      <c r="CP74" s="334"/>
      <c r="CQ74" s="334"/>
      <c r="CR74" s="334"/>
      <c r="CS74" s="334"/>
      <c r="CT74" s="334"/>
      <c r="CU74" s="334"/>
      <c r="CV74" s="334"/>
      <c r="CW74" s="334"/>
      <c r="CX74" s="334"/>
      <c r="CY74" s="334"/>
      <c r="CZ74" s="334"/>
    </row>
    <row r="75" ht="14.25" customHeight="1">
      <c r="C75" s="351" t="s">
        <v>342</v>
      </c>
      <c r="F75" s="337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34"/>
      <c r="Z75" s="334"/>
      <c r="AA75" s="334"/>
      <c r="AB75" s="334"/>
      <c r="AC75" s="334"/>
      <c r="AD75" s="334"/>
      <c r="AE75" s="334"/>
      <c r="AF75" s="334"/>
      <c r="AG75" s="334"/>
      <c r="AH75" s="334"/>
      <c r="AI75" s="334"/>
      <c r="AJ75" s="334"/>
      <c r="AK75" s="334"/>
      <c r="AL75" s="334"/>
      <c r="AM75" s="334"/>
      <c r="AN75" s="334"/>
      <c r="AO75" s="334"/>
      <c r="AP75" s="334"/>
      <c r="AQ75" s="334"/>
      <c r="AR75" s="334"/>
      <c r="AS75" s="334"/>
      <c r="AT75" s="334"/>
      <c r="AU75" s="334"/>
      <c r="AV75" s="334"/>
      <c r="AW75" s="334"/>
      <c r="AX75" s="334"/>
      <c r="AY75" s="334"/>
      <c r="AZ75" s="334"/>
      <c r="BA75" s="334"/>
      <c r="BB75" s="334"/>
      <c r="BC75" s="334"/>
      <c r="BD75" s="334"/>
      <c r="BE75" s="334"/>
      <c r="BF75" s="334"/>
      <c r="BG75" s="334"/>
      <c r="BH75" s="334"/>
      <c r="BI75" s="334"/>
      <c r="BJ75" s="334"/>
      <c r="BK75" s="334"/>
      <c r="BL75" s="334"/>
      <c r="BM75" s="334"/>
      <c r="BN75" s="334"/>
      <c r="BO75" s="334"/>
      <c r="BP75" s="334"/>
      <c r="BQ75" s="334"/>
      <c r="BR75" s="334"/>
      <c r="BS75" s="334"/>
      <c r="BT75" s="334"/>
      <c r="BU75" s="334"/>
      <c r="BV75" s="334"/>
      <c r="BW75" s="334"/>
      <c r="BX75" s="334"/>
      <c r="BY75" s="334"/>
      <c r="BZ75" s="334"/>
      <c r="CA75" s="334"/>
      <c r="CB75" s="334"/>
      <c r="CC75" s="334"/>
      <c r="CD75" s="334"/>
      <c r="CE75" s="334"/>
      <c r="CF75" s="334"/>
      <c r="CG75" s="334"/>
      <c r="CH75" s="334"/>
      <c r="CI75" s="334"/>
      <c r="CJ75" s="334"/>
      <c r="CK75" s="334"/>
      <c r="CL75" s="334"/>
      <c r="CM75" s="334"/>
      <c r="CN75" s="334"/>
      <c r="CO75" s="334"/>
      <c r="CP75" s="334"/>
      <c r="CQ75" s="334"/>
      <c r="CR75" s="334"/>
      <c r="CS75" s="334"/>
      <c r="CT75" s="334"/>
      <c r="CU75" s="334"/>
      <c r="CV75" s="334"/>
      <c r="CW75" s="334"/>
      <c r="CX75" s="334"/>
      <c r="CY75" s="334"/>
      <c r="CZ75" s="334"/>
      <c r="DA75" s="46" t="s">
        <v>168</v>
      </c>
    </row>
    <row r="76" ht="14.25" customHeight="1">
      <c r="C76" s="290" t="s">
        <v>206</v>
      </c>
      <c r="F76" s="337" t="str">
        <f t="shared" ref="F76:CZ76" si="48">E81</f>
        <v/>
      </c>
      <c r="G76" s="334">
        <f t="shared" si="48"/>
        <v>13304744.19</v>
      </c>
      <c r="H76" s="334">
        <f t="shared" si="48"/>
        <v>13477983.92</v>
      </c>
      <c r="I76" s="334">
        <f t="shared" si="48"/>
        <v>13659875.45</v>
      </c>
      <c r="J76" s="334">
        <f t="shared" si="48"/>
        <v>13864639.56</v>
      </c>
      <c r="K76" s="334">
        <f t="shared" si="48"/>
        <v>14688754.13</v>
      </c>
      <c r="L76" s="334">
        <f t="shared" si="48"/>
        <v>15535139.57</v>
      </c>
      <c r="M76" s="334">
        <f t="shared" si="48"/>
        <v>16431621.1</v>
      </c>
      <c r="N76" s="334">
        <f t="shared" si="48"/>
        <v>17345104.23</v>
      </c>
      <c r="O76" s="334">
        <f t="shared" si="48"/>
        <v>18302214.24</v>
      </c>
      <c r="P76" s="334">
        <f t="shared" si="48"/>
        <v>19217938.58</v>
      </c>
      <c r="Q76" s="334">
        <f t="shared" si="48"/>
        <v>20149187.51</v>
      </c>
      <c r="R76" s="334">
        <f t="shared" si="48"/>
        <v>21034303.25</v>
      </c>
      <c r="S76" s="334">
        <f t="shared" si="48"/>
        <v>21230359.3</v>
      </c>
      <c r="T76" s="334">
        <f t="shared" si="48"/>
        <v>21398800.88</v>
      </c>
      <c r="U76" s="334">
        <f t="shared" si="48"/>
        <v>21580363.81</v>
      </c>
      <c r="V76" s="334">
        <f t="shared" si="48"/>
        <v>21802027.47</v>
      </c>
      <c r="W76" s="334">
        <f t="shared" si="48"/>
        <v>22116885.27</v>
      </c>
      <c r="X76" s="334">
        <f t="shared" si="48"/>
        <v>22456293.08</v>
      </c>
      <c r="Y76" s="334">
        <f t="shared" si="48"/>
        <v>22851306.29</v>
      </c>
      <c r="Z76" s="334">
        <f t="shared" si="48"/>
        <v>23256497.69</v>
      </c>
      <c r="AA76" s="334">
        <f t="shared" si="48"/>
        <v>23708680.46</v>
      </c>
      <c r="AB76" s="334">
        <f t="shared" si="48"/>
        <v>24069475.48</v>
      </c>
      <c r="AC76" s="334">
        <f t="shared" si="48"/>
        <v>24423561.4</v>
      </c>
      <c r="AD76" s="334">
        <f t="shared" si="48"/>
        <v>24665265.02</v>
      </c>
      <c r="AE76" s="334">
        <f t="shared" si="48"/>
        <v>24913363.48</v>
      </c>
      <c r="AF76" s="334">
        <f t="shared" si="48"/>
        <v>25134818.37</v>
      </c>
      <c r="AG76" s="334">
        <f t="shared" si="48"/>
        <v>25369841.1</v>
      </c>
      <c r="AH76" s="334">
        <f t="shared" si="48"/>
        <v>25651486.46</v>
      </c>
      <c r="AI76" s="334">
        <f t="shared" si="48"/>
        <v>26034139.9</v>
      </c>
      <c r="AJ76" s="334">
        <f t="shared" si="48"/>
        <v>26458203.37</v>
      </c>
      <c r="AK76" s="334">
        <f t="shared" si="48"/>
        <v>1850803.27</v>
      </c>
      <c r="AL76" s="334">
        <f t="shared" si="48"/>
        <v>1958314.712</v>
      </c>
      <c r="AM76" s="334">
        <f t="shared" si="48"/>
        <v>2090227.812</v>
      </c>
      <c r="AN76" s="334">
        <f t="shared" si="48"/>
        <v>2142898.444</v>
      </c>
      <c r="AO76" s="334">
        <f t="shared" si="48"/>
        <v>2164966.842</v>
      </c>
      <c r="AP76" s="334">
        <f t="shared" si="48"/>
        <v>2062641.126</v>
      </c>
      <c r="AQ76" s="334">
        <f t="shared" si="48"/>
        <v>2010693.946</v>
      </c>
      <c r="AR76" s="334">
        <f t="shared" si="48"/>
        <v>1919351.124</v>
      </c>
      <c r="AS76" s="334">
        <f t="shared" si="48"/>
        <v>1846174.461</v>
      </c>
      <c r="AT76" s="334">
        <f t="shared" si="48"/>
        <v>1791054.038</v>
      </c>
      <c r="AU76" s="334">
        <f t="shared" si="48"/>
        <v>1809976.331</v>
      </c>
      <c r="AV76" s="334">
        <f t="shared" si="48"/>
        <v>1888873.873</v>
      </c>
      <c r="AW76" s="334">
        <f t="shared" si="48"/>
        <v>1973202.97</v>
      </c>
      <c r="AX76" s="334">
        <f t="shared" si="48"/>
        <v>2076733.769</v>
      </c>
      <c r="AY76" s="334">
        <f t="shared" si="48"/>
        <v>2205812.463</v>
      </c>
      <c r="AZ76" s="334">
        <f t="shared" si="48"/>
        <v>2250392.929</v>
      </c>
      <c r="BA76" s="334">
        <f t="shared" si="48"/>
        <v>2261455.288</v>
      </c>
      <c r="BB76" s="334">
        <f t="shared" si="48"/>
        <v>2136891.712</v>
      </c>
      <c r="BC76" s="334">
        <f t="shared" si="48"/>
        <v>2050987.135</v>
      </c>
      <c r="BD76" s="334">
        <f t="shared" si="48"/>
        <v>1953156.251</v>
      </c>
      <c r="BE76" s="334">
        <f t="shared" si="48"/>
        <v>1875602.077</v>
      </c>
      <c r="BF76" s="334">
        <f t="shared" si="48"/>
        <v>1817977.487</v>
      </c>
      <c r="BG76" s="334">
        <f t="shared" si="48"/>
        <v>0</v>
      </c>
      <c r="BH76" s="334">
        <f t="shared" si="48"/>
        <v>0</v>
      </c>
      <c r="BI76" s="334">
        <f t="shared" si="48"/>
        <v>0</v>
      </c>
      <c r="BJ76" s="334">
        <f t="shared" si="48"/>
        <v>0</v>
      </c>
      <c r="BK76" s="334">
        <f t="shared" si="48"/>
        <v>0</v>
      </c>
      <c r="BL76" s="334">
        <f t="shared" si="48"/>
        <v>0</v>
      </c>
      <c r="BM76" s="334">
        <f t="shared" si="48"/>
        <v>0</v>
      </c>
      <c r="BN76" s="334">
        <f t="shared" si="48"/>
        <v>0</v>
      </c>
      <c r="BO76" s="334">
        <f t="shared" si="48"/>
        <v>0</v>
      </c>
      <c r="BP76" s="334">
        <f t="shared" si="48"/>
        <v>0</v>
      </c>
      <c r="BQ76" s="334">
        <f t="shared" si="48"/>
        <v>0</v>
      </c>
      <c r="BR76" s="334">
        <f t="shared" si="48"/>
        <v>0</v>
      </c>
      <c r="BS76" s="334">
        <f t="shared" si="48"/>
        <v>0</v>
      </c>
      <c r="BT76" s="334">
        <f t="shared" si="48"/>
        <v>0</v>
      </c>
      <c r="BU76" s="334">
        <f t="shared" si="48"/>
        <v>0</v>
      </c>
      <c r="BV76" s="334">
        <f t="shared" si="48"/>
        <v>0</v>
      </c>
      <c r="BW76" s="334">
        <f t="shared" si="48"/>
        <v>0</v>
      </c>
      <c r="BX76" s="334">
        <f t="shared" si="48"/>
        <v>0</v>
      </c>
      <c r="BY76" s="334">
        <f t="shared" si="48"/>
        <v>0</v>
      </c>
      <c r="BZ76" s="334">
        <f t="shared" si="48"/>
        <v>0</v>
      </c>
      <c r="CA76" s="334">
        <f t="shared" si="48"/>
        <v>0</v>
      </c>
      <c r="CB76" s="334">
        <f t="shared" si="48"/>
        <v>0</v>
      </c>
      <c r="CC76" s="334">
        <f t="shared" si="48"/>
        <v>0</v>
      </c>
      <c r="CD76" s="334">
        <f t="shared" si="48"/>
        <v>0</v>
      </c>
      <c r="CE76" s="334">
        <f t="shared" si="48"/>
        <v>0</v>
      </c>
      <c r="CF76" s="334">
        <f t="shared" si="48"/>
        <v>0</v>
      </c>
      <c r="CG76" s="334">
        <f t="shared" si="48"/>
        <v>0</v>
      </c>
      <c r="CH76" s="334">
        <f t="shared" si="48"/>
        <v>0</v>
      </c>
      <c r="CI76" s="334">
        <f t="shared" si="48"/>
        <v>0</v>
      </c>
      <c r="CJ76" s="334">
        <f t="shared" si="48"/>
        <v>0</v>
      </c>
      <c r="CK76" s="334">
        <f t="shared" si="48"/>
        <v>0</v>
      </c>
      <c r="CL76" s="334">
        <f t="shared" si="48"/>
        <v>0</v>
      </c>
      <c r="CM76" s="334">
        <f t="shared" si="48"/>
        <v>0</v>
      </c>
      <c r="CN76" s="334">
        <f t="shared" si="48"/>
        <v>0</v>
      </c>
      <c r="CO76" s="334">
        <f t="shared" si="48"/>
        <v>0</v>
      </c>
      <c r="CP76" s="334">
        <f t="shared" si="48"/>
        <v>0</v>
      </c>
      <c r="CQ76" s="334">
        <f t="shared" si="48"/>
        <v>0</v>
      </c>
      <c r="CR76" s="334">
        <f t="shared" si="48"/>
        <v>0</v>
      </c>
      <c r="CS76" s="334">
        <f t="shared" si="48"/>
        <v>0</v>
      </c>
      <c r="CT76" s="334">
        <f t="shared" si="48"/>
        <v>0</v>
      </c>
      <c r="CU76" s="334">
        <f t="shared" si="48"/>
        <v>0</v>
      </c>
      <c r="CV76" s="334">
        <f t="shared" si="48"/>
        <v>0</v>
      </c>
      <c r="CW76" s="334">
        <f t="shared" si="48"/>
        <v>0</v>
      </c>
      <c r="CX76" s="334">
        <f t="shared" si="48"/>
        <v>0</v>
      </c>
      <c r="CY76" s="334">
        <f t="shared" si="48"/>
        <v>0</v>
      </c>
      <c r="CZ76" s="334">
        <f t="shared" si="48"/>
        <v>0</v>
      </c>
      <c r="DA76" s="46" t="s">
        <v>168</v>
      </c>
    </row>
    <row r="77" ht="14.25" customHeight="1">
      <c r="C77" s="290" t="s">
        <v>361</v>
      </c>
      <c r="F77" s="337">
        <f t="shared" ref="F77:CZ77" si="49">F76*(1+$F$15)^((F$22-E$22)/365)-F76</f>
        <v>0</v>
      </c>
      <c r="G77" s="334">
        <f t="shared" si="49"/>
        <v>299797.2983</v>
      </c>
      <c r="H77" s="334">
        <f t="shared" si="49"/>
        <v>293798.1277</v>
      </c>
      <c r="I77" s="334">
        <f t="shared" si="49"/>
        <v>307799.511</v>
      </c>
      <c r="J77" s="334">
        <f t="shared" si="49"/>
        <v>312413.4837</v>
      </c>
      <c r="K77" s="334">
        <f t="shared" si="49"/>
        <v>298629.4054</v>
      </c>
      <c r="L77" s="334">
        <f t="shared" si="49"/>
        <v>350055.0485</v>
      </c>
      <c r="M77" s="334">
        <f t="shared" si="49"/>
        <v>358182.6141</v>
      </c>
      <c r="N77" s="334">
        <f t="shared" si="49"/>
        <v>390839.1858</v>
      </c>
      <c r="O77" s="334">
        <f t="shared" si="49"/>
        <v>398958.5021</v>
      </c>
      <c r="P77" s="334">
        <f t="shared" si="49"/>
        <v>433039.973</v>
      </c>
      <c r="Q77" s="334">
        <f t="shared" si="49"/>
        <v>454023.9099</v>
      </c>
      <c r="R77" s="334">
        <f t="shared" si="49"/>
        <v>458513.5988</v>
      </c>
      <c r="S77" s="334">
        <f t="shared" si="49"/>
        <v>478386.0755</v>
      </c>
      <c r="T77" s="334">
        <f t="shared" si="49"/>
        <v>466459.0542</v>
      </c>
      <c r="U77" s="334">
        <f t="shared" si="49"/>
        <v>486272.7667</v>
      </c>
      <c r="V77" s="334">
        <f t="shared" si="49"/>
        <v>491267.5389</v>
      </c>
      <c r="W77" s="334">
        <f t="shared" si="49"/>
        <v>449646.8686</v>
      </c>
      <c r="X77" s="334">
        <f t="shared" si="49"/>
        <v>506010.1795</v>
      </c>
      <c r="Y77" s="334">
        <f t="shared" si="49"/>
        <v>498121.3096</v>
      </c>
      <c r="Z77" s="334">
        <f t="shared" si="49"/>
        <v>524041.28</v>
      </c>
      <c r="AA77" s="334">
        <f t="shared" si="49"/>
        <v>516810.6719</v>
      </c>
      <c r="AB77" s="334">
        <f t="shared" si="49"/>
        <v>542360.2001</v>
      </c>
      <c r="AC77" s="334">
        <f t="shared" si="49"/>
        <v>550338.8578</v>
      </c>
      <c r="AD77" s="334">
        <f t="shared" si="49"/>
        <v>537662.6594</v>
      </c>
      <c r="AE77" s="334">
        <f t="shared" si="49"/>
        <v>561375.6234</v>
      </c>
      <c r="AF77" s="334">
        <f t="shared" si="49"/>
        <v>547898.1588</v>
      </c>
      <c r="AG77" s="334">
        <f t="shared" si="49"/>
        <v>571661.485</v>
      </c>
      <c r="AH77" s="334">
        <f t="shared" si="49"/>
        <v>578007.8316</v>
      </c>
      <c r="AI77" s="334">
        <f t="shared" si="49"/>
        <v>548387.3509</v>
      </c>
      <c r="AJ77" s="334">
        <f t="shared" si="49"/>
        <v>596185.6744</v>
      </c>
      <c r="AK77" s="334">
        <f t="shared" si="49"/>
        <v>40344.50097</v>
      </c>
      <c r="AL77" s="334">
        <f t="shared" si="49"/>
        <v>44126.92581</v>
      </c>
      <c r="AM77" s="334">
        <f t="shared" si="49"/>
        <v>45563.56655</v>
      </c>
      <c r="AN77" s="334">
        <f t="shared" si="49"/>
        <v>48286.17182</v>
      </c>
      <c r="AO77" s="334">
        <f t="shared" si="49"/>
        <v>48783.44152</v>
      </c>
      <c r="AP77" s="334">
        <f t="shared" si="49"/>
        <v>44962.22166</v>
      </c>
      <c r="AQ77" s="334">
        <f t="shared" si="49"/>
        <v>45307.19298</v>
      </c>
      <c r="AR77" s="334">
        <f t="shared" si="49"/>
        <v>41838.73269</v>
      </c>
      <c r="AS77" s="334">
        <f t="shared" si="49"/>
        <v>41600.05693</v>
      </c>
      <c r="AT77" s="334">
        <f t="shared" si="49"/>
        <v>40358.02223</v>
      </c>
      <c r="AU77" s="334">
        <f t="shared" si="49"/>
        <v>36797.68555</v>
      </c>
      <c r="AV77" s="334">
        <f t="shared" si="49"/>
        <v>42562.20757</v>
      </c>
      <c r="AW77" s="334">
        <f t="shared" si="49"/>
        <v>43012.61535</v>
      </c>
      <c r="AX77" s="334">
        <f t="shared" si="49"/>
        <v>46795.27576</v>
      </c>
      <c r="AY77" s="334">
        <f t="shared" si="49"/>
        <v>48083.12396</v>
      </c>
      <c r="AZ77" s="334">
        <f t="shared" si="49"/>
        <v>50708.35716</v>
      </c>
      <c r="BA77" s="334">
        <f t="shared" si="49"/>
        <v>50957.62653</v>
      </c>
      <c r="BB77" s="334">
        <f t="shared" si="49"/>
        <v>46580.76368</v>
      </c>
      <c r="BC77" s="334">
        <f t="shared" si="49"/>
        <v>46215.12396</v>
      </c>
      <c r="BD77" s="334">
        <f t="shared" si="49"/>
        <v>42575.62947</v>
      </c>
      <c r="BE77" s="334">
        <f t="shared" si="49"/>
        <v>42263.15271</v>
      </c>
      <c r="BF77" s="334">
        <f t="shared" si="49"/>
        <v>40964.69133</v>
      </c>
      <c r="BG77" s="334">
        <f t="shared" si="49"/>
        <v>0</v>
      </c>
      <c r="BH77" s="334">
        <f t="shared" si="49"/>
        <v>0</v>
      </c>
      <c r="BI77" s="334">
        <f t="shared" si="49"/>
        <v>0</v>
      </c>
      <c r="BJ77" s="334">
        <f t="shared" si="49"/>
        <v>0</v>
      </c>
      <c r="BK77" s="334">
        <f t="shared" si="49"/>
        <v>0</v>
      </c>
      <c r="BL77" s="334">
        <f t="shared" si="49"/>
        <v>0</v>
      </c>
      <c r="BM77" s="334">
        <f t="shared" si="49"/>
        <v>0</v>
      </c>
      <c r="BN77" s="334">
        <f t="shared" si="49"/>
        <v>0</v>
      </c>
      <c r="BO77" s="334">
        <f t="shared" si="49"/>
        <v>0</v>
      </c>
      <c r="BP77" s="334">
        <f t="shared" si="49"/>
        <v>0</v>
      </c>
      <c r="BQ77" s="334">
        <f t="shared" si="49"/>
        <v>0</v>
      </c>
      <c r="BR77" s="334">
        <f t="shared" si="49"/>
        <v>0</v>
      </c>
      <c r="BS77" s="334">
        <f t="shared" si="49"/>
        <v>0</v>
      </c>
      <c r="BT77" s="334">
        <f t="shared" si="49"/>
        <v>0</v>
      </c>
      <c r="BU77" s="334">
        <f t="shared" si="49"/>
        <v>0</v>
      </c>
      <c r="BV77" s="334">
        <f t="shared" si="49"/>
        <v>0</v>
      </c>
      <c r="BW77" s="334">
        <f t="shared" si="49"/>
        <v>0</v>
      </c>
      <c r="BX77" s="334">
        <f t="shared" si="49"/>
        <v>0</v>
      </c>
      <c r="BY77" s="334">
        <f t="shared" si="49"/>
        <v>0</v>
      </c>
      <c r="BZ77" s="334">
        <f t="shared" si="49"/>
        <v>0</v>
      </c>
      <c r="CA77" s="334">
        <f t="shared" si="49"/>
        <v>0</v>
      </c>
      <c r="CB77" s="334">
        <f t="shared" si="49"/>
        <v>0</v>
      </c>
      <c r="CC77" s="334">
        <f t="shared" si="49"/>
        <v>0</v>
      </c>
      <c r="CD77" s="334">
        <f t="shared" si="49"/>
        <v>0</v>
      </c>
      <c r="CE77" s="334">
        <f t="shared" si="49"/>
        <v>0</v>
      </c>
      <c r="CF77" s="334">
        <f t="shared" si="49"/>
        <v>0</v>
      </c>
      <c r="CG77" s="334">
        <f t="shared" si="49"/>
        <v>0</v>
      </c>
      <c r="CH77" s="334">
        <f t="shared" si="49"/>
        <v>0</v>
      </c>
      <c r="CI77" s="334">
        <f t="shared" si="49"/>
        <v>0</v>
      </c>
      <c r="CJ77" s="334">
        <f t="shared" si="49"/>
        <v>0</v>
      </c>
      <c r="CK77" s="334">
        <f t="shared" si="49"/>
        <v>0</v>
      </c>
      <c r="CL77" s="334">
        <f t="shared" si="49"/>
        <v>0</v>
      </c>
      <c r="CM77" s="334">
        <f t="shared" si="49"/>
        <v>0</v>
      </c>
      <c r="CN77" s="334">
        <f t="shared" si="49"/>
        <v>0</v>
      </c>
      <c r="CO77" s="334">
        <f t="shared" si="49"/>
        <v>0</v>
      </c>
      <c r="CP77" s="334">
        <f t="shared" si="49"/>
        <v>0</v>
      </c>
      <c r="CQ77" s="334">
        <f t="shared" si="49"/>
        <v>0</v>
      </c>
      <c r="CR77" s="334">
        <f t="shared" si="49"/>
        <v>0</v>
      </c>
      <c r="CS77" s="334">
        <f t="shared" si="49"/>
        <v>0</v>
      </c>
      <c r="CT77" s="334">
        <f t="shared" si="49"/>
        <v>0</v>
      </c>
      <c r="CU77" s="334">
        <f t="shared" si="49"/>
        <v>0</v>
      </c>
      <c r="CV77" s="334">
        <f t="shared" si="49"/>
        <v>0</v>
      </c>
      <c r="CW77" s="334">
        <f t="shared" si="49"/>
        <v>0</v>
      </c>
      <c r="CX77" s="334">
        <f t="shared" si="49"/>
        <v>0</v>
      </c>
      <c r="CY77" s="334">
        <f t="shared" si="49"/>
        <v>0</v>
      </c>
      <c r="CZ77" s="334">
        <f t="shared" si="49"/>
        <v>0</v>
      </c>
      <c r="DA77" s="46" t="s">
        <v>168</v>
      </c>
    </row>
    <row r="78" ht="14.25" customHeight="1">
      <c r="C78" s="290" t="s">
        <v>348</v>
      </c>
      <c r="F78" s="337">
        <f t="shared" ref="F78:CZ78" si="50">F66</f>
        <v>-13304744.19</v>
      </c>
      <c r="G78" s="334">
        <f t="shared" si="50"/>
        <v>0</v>
      </c>
      <c r="H78" s="334">
        <f t="shared" si="50"/>
        <v>0</v>
      </c>
      <c r="I78" s="334">
        <f t="shared" si="50"/>
        <v>0</v>
      </c>
      <c r="J78" s="334">
        <f t="shared" si="50"/>
        <v>-511701.0801</v>
      </c>
      <c r="K78" s="334">
        <f t="shared" si="50"/>
        <v>-547756.042</v>
      </c>
      <c r="L78" s="334">
        <f t="shared" si="50"/>
        <v>-546426.4793</v>
      </c>
      <c r="M78" s="334">
        <f t="shared" si="50"/>
        <v>-555300.515</v>
      </c>
      <c r="N78" s="334">
        <f t="shared" si="50"/>
        <v>-566270.8269</v>
      </c>
      <c r="O78" s="334">
        <f t="shared" si="50"/>
        <v>-516765.831</v>
      </c>
      <c r="P78" s="334">
        <f t="shared" si="50"/>
        <v>-498208.957</v>
      </c>
      <c r="Q78" s="334">
        <f t="shared" si="50"/>
        <v>-431091.8387</v>
      </c>
      <c r="R78" s="334">
        <f t="shared" si="50"/>
        <v>0</v>
      </c>
      <c r="S78" s="334">
        <f t="shared" si="50"/>
        <v>0</v>
      </c>
      <c r="T78" s="334">
        <f t="shared" si="50"/>
        <v>0</v>
      </c>
      <c r="U78" s="334">
        <f t="shared" si="50"/>
        <v>0</v>
      </c>
      <c r="V78" s="334">
        <f t="shared" si="50"/>
        <v>0</v>
      </c>
      <c r="W78" s="334">
        <f t="shared" si="50"/>
        <v>0</v>
      </c>
      <c r="X78" s="334">
        <f t="shared" si="50"/>
        <v>0</v>
      </c>
      <c r="Y78" s="334">
        <f t="shared" si="50"/>
        <v>0</v>
      </c>
      <c r="Z78" s="334">
        <f t="shared" si="50"/>
        <v>0</v>
      </c>
      <c r="AA78" s="334">
        <f t="shared" si="50"/>
        <v>0</v>
      </c>
      <c r="AB78" s="334">
        <f t="shared" si="50"/>
        <v>0</v>
      </c>
      <c r="AC78" s="334">
        <f t="shared" si="50"/>
        <v>0</v>
      </c>
      <c r="AD78" s="334">
        <f t="shared" si="50"/>
        <v>0</v>
      </c>
      <c r="AE78" s="334">
        <f t="shared" si="50"/>
        <v>0</v>
      </c>
      <c r="AF78" s="334">
        <f t="shared" si="50"/>
        <v>0</v>
      </c>
      <c r="AG78" s="334">
        <f t="shared" si="50"/>
        <v>0</v>
      </c>
      <c r="AH78" s="334">
        <f t="shared" si="50"/>
        <v>0</v>
      </c>
      <c r="AI78" s="334">
        <f t="shared" si="50"/>
        <v>0</v>
      </c>
      <c r="AJ78" s="334">
        <f t="shared" si="50"/>
        <v>0</v>
      </c>
      <c r="AK78" s="334">
        <f t="shared" si="50"/>
        <v>-67166.94062</v>
      </c>
      <c r="AL78" s="334">
        <f t="shared" si="50"/>
        <v>-87786.17429</v>
      </c>
      <c r="AM78" s="334">
        <f t="shared" si="50"/>
        <v>-7107.065526</v>
      </c>
      <c r="AN78" s="334">
        <f t="shared" si="50"/>
        <v>0</v>
      </c>
      <c r="AO78" s="334">
        <f t="shared" si="50"/>
        <v>0</v>
      </c>
      <c r="AP78" s="334">
        <f t="shared" si="50"/>
        <v>0</v>
      </c>
      <c r="AQ78" s="334">
        <f t="shared" si="50"/>
        <v>0</v>
      </c>
      <c r="AR78" s="334">
        <f t="shared" si="50"/>
        <v>0</v>
      </c>
      <c r="AS78" s="334">
        <f t="shared" si="50"/>
        <v>0</v>
      </c>
      <c r="AT78" s="334">
        <f t="shared" si="50"/>
        <v>0</v>
      </c>
      <c r="AU78" s="334">
        <f t="shared" si="50"/>
        <v>-42099.85653</v>
      </c>
      <c r="AV78" s="334">
        <f t="shared" si="50"/>
        <v>-41766.89011</v>
      </c>
      <c r="AW78" s="334">
        <f t="shared" si="50"/>
        <v>-60518.18337</v>
      </c>
      <c r="AX78" s="334">
        <f t="shared" si="50"/>
        <v>-82283.41837</v>
      </c>
      <c r="AY78" s="334">
        <f t="shared" si="50"/>
        <v>0</v>
      </c>
      <c r="AZ78" s="334">
        <f t="shared" si="50"/>
        <v>0</v>
      </c>
      <c r="BA78" s="334">
        <f t="shared" si="50"/>
        <v>0</v>
      </c>
      <c r="BB78" s="334">
        <f t="shared" si="50"/>
        <v>0</v>
      </c>
      <c r="BC78" s="334">
        <f t="shared" si="50"/>
        <v>0</v>
      </c>
      <c r="BD78" s="334">
        <f t="shared" si="50"/>
        <v>0</v>
      </c>
      <c r="BE78" s="334">
        <f t="shared" si="50"/>
        <v>0</v>
      </c>
      <c r="BF78" s="334">
        <f t="shared" si="50"/>
        <v>0</v>
      </c>
      <c r="BG78" s="334">
        <f t="shared" si="50"/>
        <v>0</v>
      </c>
      <c r="BH78" s="334">
        <f t="shared" si="50"/>
        <v>0</v>
      </c>
      <c r="BI78" s="334">
        <f t="shared" si="50"/>
        <v>0</v>
      </c>
      <c r="BJ78" s="334">
        <f t="shared" si="50"/>
        <v>0</v>
      </c>
      <c r="BK78" s="334">
        <f t="shared" si="50"/>
        <v>0</v>
      </c>
      <c r="BL78" s="334">
        <f t="shared" si="50"/>
        <v>0</v>
      </c>
      <c r="BM78" s="334">
        <f t="shared" si="50"/>
        <v>0</v>
      </c>
      <c r="BN78" s="334">
        <f t="shared" si="50"/>
        <v>0</v>
      </c>
      <c r="BO78" s="334">
        <f t="shared" si="50"/>
        <v>0</v>
      </c>
      <c r="BP78" s="334">
        <f t="shared" si="50"/>
        <v>0</v>
      </c>
      <c r="BQ78" s="334">
        <f t="shared" si="50"/>
        <v>0</v>
      </c>
      <c r="BR78" s="334">
        <f t="shared" si="50"/>
        <v>0</v>
      </c>
      <c r="BS78" s="334">
        <f t="shared" si="50"/>
        <v>0</v>
      </c>
      <c r="BT78" s="334">
        <f t="shared" si="50"/>
        <v>0</v>
      </c>
      <c r="BU78" s="334">
        <f t="shared" si="50"/>
        <v>0</v>
      </c>
      <c r="BV78" s="334">
        <f t="shared" si="50"/>
        <v>0</v>
      </c>
      <c r="BW78" s="334">
        <f t="shared" si="50"/>
        <v>0</v>
      </c>
      <c r="BX78" s="334">
        <f t="shared" si="50"/>
        <v>0</v>
      </c>
      <c r="BY78" s="334">
        <f t="shared" si="50"/>
        <v>0</v>
      </c>
      <c r="BZ78" s="334">
        <f t="shared" si="50"/>
        <v>0</v>
      </c>
      <c r="CA78" s="334">
        <f t="shared" si="50"/>
        <v>0</v>
      </c>
      <c r="CB78" s="334">
        <f t="shared" si="50"/>
        <v>0</v>
      </c>
      <c r="CC78" s="334">
        <f t="shared" si="50"/>
        <v>0</v>
      </c>
      <c r="CD78" s="334">
        <f t="shared" si="50"/>
        <v>0</v>
      </c>
      <c r="CE78" s="334">
        <f t="shared" si="50"/>
        <v>0</v>
      </c>
      <c r="CF78" s="334">
        <f t="shared" si="50"/>
        <v>0</v>
      </c>
      <c r="CG78" s="334">
        <f t="shared" si="50"/>
        <v>0</v>
      </c>
      <c r="CH78" s="334">
        <f t="shared" si="50"/>
        <v>0</v>
      </c>
      <c r="CI78" s="334">
        <f t="shared" si="50"/>
        <v>0</v>
      </c>
      <c r="CJ78" s="334">
        <f t="shared" si="50"/>
        <v>0</v>
      </c>
      <c r="CK78" s="334">
        <f t="shared" si="50"/>
        <v>0</v>
      </c>
      <c r="CL78" s="334">
        <f t="shared" si="50"/>
        <v>0</v>
      </c>
      <c r="CM78" s="334">
        <f t="shared" si="50"/>
        <v>0</v>
      </c>
      <c r="CN78" s="334">
        <f t="shared" si="50"/>
        <v>0</v>
      </c>
      <c r="CO78" s="334">
        <f t="shared" si="50"/>
        <v>0</v>
      </c>
      <c r="CP78" s="334">
        <f t="shared" si="50"/>
        <v>0</v>
      </c>
      <c r="CQ78" s="334">
        <f t="shared" si="50"/>
        <v>0</v>
      </c>
      <c r="CR78" s="334">
        <f t="shared" si="50"/>
        <v>0</v>
      </c>
      <c r="CS78" s="334">
        <f t="shared" si="50"/>
        <v>0</v>
      </c>
      <c r="CT78" s="334">
        <f t="shared" si="50"/>
        <v>0</v>
      </c>
      <c r="CU78" s="334">
        <f t="shared" si="50"/>
        <v>0</v>
      </c>
      <c r="CV78" s="334">
        <f t="shared" si="50"/>
        <v>0</v>
      </c>
      <c r="CW78" s="334">
        <f t="shared" si="50"/>
        <v>0</v>
      </c>
      <c r="CX78" s="334">
        <f t="shared" si="50"/>
        <v>0</v>
      </c>
      <c r="CY78" s="334">
        <f t="shared" si="50"/>
        <v>0</v>
      </c>
      <c r="CZ78" s="334">
        <f t="shared" si="50"/>
        <v>0</v>
      </c>
      <c r="DA78" s="46" t="s">
        <v>168</v>
      </c>
    </row>
    <row r="79" ht="14.25" customHeight="1">
      <c r="C79" s="290" t="s">
        <v>358</v>
      </c>
      <c r="F79" s="337">
        <f t="shared" ref="F79:CZ79" si="51">F30+F44+F56+F68</f>
        <v>0</v>
      </c>
      <c r="G79" s="334">
        <f t="shared" si="51"/>
        <v>126557.5643</v>
      </c>
      <c r="H79" s="334">
        <f t="shared" si="51"/>
        <v>111906.5987</v>
      </c>
      <c r="I79" s="334">
        <f t="shared" si="51"/>
        <v>103035.4007</v>
      </c>
      <c r="J79" s="334">
        <f t="shared" si="51"/>
        <v>0</v>
      </c>
      <c r="K79" s="334">
        <f t="shared" si="51"/>
        <v>0</v>
      </c>
      <c r="L79" s="334">
        <f t="shared" si="51"/>
        <v>0</v>
      </c>
      <c r="M79" s="334">
        <f t="shared" si="51"/>
        <v>0</v>
      </c>
      <c r="N79" s="334">
        <f t="shared" si="51"/>
        <v>0</v>
      </c>
      <c r="O79" s="334">
        <f t="shared" si="51"/>
        <v>0</v>
      </c>
      <c r="P79" s="334">
        <f t="shared" si="51"/>
        <v>0</v>
      </c>
      <c r="Q79" s="334">
        <f t="shared" si="51"/>
        <v>0</v>
      </c>
      <c r="R79" s="334">
        <f t="shared" si="51"/>
        <v>262457.5573</v>
      </c>
      <c r="S79" s="334">
        <f t="shared" si="51"/>
        <v>309944.4892</v>
      </c>
      <c r="T79" s="334">
        <f t="shared" si="51"/>
        <v>284896.1246</v>
      </c>
      <c r="U79" s="334">
        <f t="shared" si="51"/>
        <v>264609.1067</v>
      </c>
      <c r="V79" s="334">
        <f t="shared" si="51"/>
        <v>176409.7457</v>
      </c>
      <c r="W79" s="334">
        <f t="shared" si="51"/>
        <v>110239.0532</v>
      </c>
      <c r="X79" s="334">
        <f t="shared" si="51"/>
        <v>110996.9695</v>
      </c>
      <c r="Y79" s="334">
        <f t="shared" si="51"/>
        <v>92929.90989</v>
      </c>
      <c r="Z79" s="334">
        <f t="shared" si="51"/>
        <v>71858.51388</v>
      </c>
      <c r="AA79" s="334">
        <f t="shared" si="51"/>
        <v>156015.6448</v>
      </c>
      <c r="AB79" s="334">
        <f t="shared" si="51"/>
        <v>188274.2886</v>
      </c>
      <c r="AC79" s="334">
        <f t="shared" si="51"/>
        <v>308635.2371</v>
      </c>
      <c r="AD79" s="334">
        <f t="shared" si="51"/>
        <v>289564.1926</v>
      </c>
      <c r="AE79" s="334">
        <f t="shared" si="51"/>
        <v>339920.7362</v>
      </c>
      <c r="AF79" s="334">
        <f t="shared" si="51"/>
        <v>312875.4252</v>
      </c>
      <c r="AG79" s="334">
        <f t="shared" si="51"/>
        <v>290016.1247</v>
      </c>
      <c r="AH79" s="334">
        <f t="shared" si="51"/>
        <v>195354.3981</v>
      </c>
      <c r="AI79" s="334">
        <f t="shared" si="51"/>
        <v>124323.8807</v>
      </c>
      <c r="AJ79" s="334">
        <f t="shared" si="51"/>
        <v>4106250.25</v>
      </c>
      <c r="AK79" s="334">
        <f t="shared" si="51"/>
        <v>0</v>
      </c>
      <c r="AL79" s="334">
        <f t="shared" si="51"/>
        <v>0</v>
      </c>
      <c r="AM79" s="334">
        <f t="shared" si="51"/>
        <v>0</v>
      </c>
      <c r="AN79" s="334">
        <f t="shared" si="51"/>
        <v>26217.77379</v>
      </c>
      <c r="AO79" s="334">
        <f t="shared" si="51"/>
        <v>-18836.95663</v>
      </c>
      <c r="AP79" s="334">
        <f t="shared" si="51"/>
        <v>0</v>
      </c>
      <c r="AQ79" s="334">
        <f t="shared" si="51"/>
        <v>0</v>
      </c>
      <c r="AR79" s="334">
        <f t="shared" si="51"/>
        <v>0</v>
      </c>
      <c r="AS79" s="334">
        <f t="shared" si="51"/>
        <v>0</v>
      </c>
      <c r="AT79" s="334">
        <f t="shared" si="51"/>
        <v>0</v>
      </c>
      <c r="AU79" s="334">
        <f t="shared" si="51"/>
        <v>0</v>
      </c>
      <c r="AV79" s="334">
        <f t="shared" si="51"/>
        <v>0</v>
      </c>
      <c r="AW79" s="334">
        <f t="shared" si="51"/>
        <v>0</v>
      </c>
      <c r="AX79" s="334">
        <f t="shared" si="51"/>
        <v>0</v>
      </c>
      <c r="AY79" s="334">
        <f t="shared" si="51"/>
        <v>3502.658142</v>
      </c>
      <c r="AZ79" s="334">
        <f t="shared" si="51"/>
        <v>39645.99829</v>
      </c>
      <c r="BA79" s="334">
        <f t="shared" si="51"/>
        <v>-18343.34997</v>
      </c>
      <c r="BB79" s="334">
        <f t="shared" si="51"/>
        <v>-11859.74858</v>
      </c>
      <c r="BC79" s="334">
        <f t="shared" si="51"/>
        <v>0</v>
      </c>
      <c r="BD79" s="334">
        <f t="shared" si="51"/>
        <v>0</v>
      </c>
      <c r="BE79" s="334">
        <f t="shared" si="51"/>
        <v>0</v>
      </c>
      <c r="BF79" s="334">
        <f t="shared" si="51"/>
        <v>0</v>
      </c>
      <c r="BG79" s="334">
        <f t="shared" si="51"/>
        <v>0</v>
      </c>
      <c r="BH79" s="334">
        <f t="shared" si="51"/>
        <v>0</v>
      </c>
      <c r="BI79" s="334">
        <f t="shared" si="51"/>
        <v>0</v>
      </c>
      <c r="BJ79" s="334">
        <f t="shared" si="51"/>
        <v>0</v>
      </c>
      <c r="BK79" s="334">
        <f t="shared" si="51"/>
        <v>0</v>
      </c>
      <c r="BL79" s="334">
        <f t="shared" si="51"/>
        <v>0</v>
      </c>
      <c r="BM79" s="334">
        <f t="shared" si="51"/>
        <v>0</v>
      </c>
      <c r="BN79" s="334">
        <f t="shared" si="51"/>
        <v>0</v>
      </c>
      <c r="BO79" s="334">
        <f t="shared" si="51"/>
        <v>0</v>
      </c>
      <c r="BP79" s="334">
        <f t="shared" si="51"/>
        <v>0</v>
      </c>
      <c r="BQ79" s="334">
        <f t="shared" si="51"/>
        <v>0</v>
      </c>
      <c r="BR79" s="334">
        <f t="shared" si="51"/>
        <v>0</v>
      </c>
      <c r="BS79" s="334">
        <f t="shared" si="51"/>
        <v>0</v>
      </c>
      <c r="BT79" s="334">
        <f t="shared" si="51"/>
        <v>0</v>
      </c>
      <c r="BU79" s="334">
        <f t="shared" si="51"/>
        <v>0</v>
      </c>
      <c r="BV79" s="334">
        <f t="shared" si="51"/>
        <v>0</v>
      </c>
      <c r="BW79" s="334">
        <f t="shared" si="51"/>
        <v>0</v>
      </c>
      <c r="BX79" s="334">
        <f t="shared" si="51"/>
        <v>0</v>
      </c>
      <c r="BY79" s="334">
        <f t="shared" si="51"/>
        <v>0</v>
      </c>
      <c r="BZ79" s="334">
        <f t="shared" si="51"/>
        <v>0</v>
      </c>
      <c r="CA79" s="334">
        <f t="shared" si="51"/>
        <v>0</v>
      </c>
      <c r="CB79" s="334">
        <f t="shared" si="51"/>
        <v>0</v>
      </c>
      <c r="CC79" s="334">
        <f t="shared" si="51"/>
        <v>0</v>
      </c>
      <c r="CD79" s="334">
        <f t="shared" si="51"/>
        <v>0</v>
      </c>
      <c r="CE79" s="334">
        <f t="shared" si="51"/>
        <v>0</v>
      </c>
      <c r="CF79" s="334">
        <f t="shared" si="51"/>
        <v>0</v>
      </c>
      <c r="CG79" s="334">
        <f t="shared" si="51"/>
        <v>0</v>
      </c>
      <c r="CH79" s="334">
        <f t="shared" si="51"/>
        <v>0</v>
      </c>
      <c r="CI79" s="334">
        <f t="shared" si="51"/>
        <v>0</v>
      </c>
      <c r="CJ79" s="334">
        <f t="shared" si="51"/>
        <v>0</v>
      </c>
      <c r="CK79" s="334">
        <f t="shared" si="51"/>
        <v>0</v>
      </c>
      <c r="CL79" s="334">
        <f t="shared" si="51"/>
        <v>0</v>
      </c>
      <c r="CM79" s="334">
        <f t="shared" si="51"/>
        <v>0</v>
      </c>
      <c r="CN79" s="334">
        <f t="shared" si="51"/>
        <v>0</v>
      </c>
      <c r="CO79" s="334">
        <f t="shared" si="51"/>
        <v>0</v>
      </c>
      <c r="CP79" s="334">
        <f t="shared" si="51"/>
        <v>0</v>
      </c>
      <c r="CQ79" s="334">
        <f t="shared" si="51"/>
        <v>0</v>
      </c>
      <c r="CR79" s="334">
        <f t="shared" si="51"/>
        <v>0</v>
      </c>
      <c r="CS79" s="334">
        <f t="shared" si="51"/>
        <v>0</v>
      </c>
      <c r="CT79" s="334">
        <f t="shared" si="51"/>
        <v>0</v>
      </c>
      <c r="CU79" s="334">
        <f t="shared" si="51"/>
        <v>0</v>
      </c>
      <c r="CV79" s="334">
        <f t="shared" si="51"/>
        <v>0</v>
      </c>
      <c r="CW79" s="334">
        <f t="shared" si="51"/>
        <v>0</v>
      </c>
      <c r="CX79" s="334">
        <f t="shared" si="51"/>
        <v>0</v>
      </c>
      <c r="CY79" s="334">
        <f t="shared" si="51"/>
        <v>0</v>
      </c>
      <c r="CZ79" s="334">
        <f t="shared" si="51"/>
        <v>0</v>
      </c>
      <c r="DA79" s="46" t="s">
        <v>168</v>
      </c>
    </row>
    <row r="80" ht="14.25" customHeight="1">
      <c r="C80" s="290" t="s">
        <v>349</v>
      </c>
      <c r="F80" s="337">
        <f t="shared" ref="F80:CZ80" si="52">MIN(F76+F77-F78-F79,F73*$H$15)</f>
        <v>0</v>
      </c>
      <c r="G80" s="334">
        <f t="shared" si="52"/>
        <v>0</v>
      </c>
      <c r="H80" s="334">
        <f t="shared" si="52"/>
        <v>0</v>
      </c>
      <c r="I80" s="334">
        <f t="shared" si="52"/>
        <v>0</v>
      </c>
      <c r="J80" s="334">
        <f t="shared" si="52"/>
        <v>0</v>
      </c>
      <c r="K80" s="334">
        <f t="shared" si="52"/>
        <v>0</v>
      </c>
      <c r="L80" s="334">
        <f t="shared" si="52"/>
        <v>0</v>
      </c>
      <c r="M80" s="334">
        <f t="shared" si="52"/>
        <v>0</v>
      </c>
      <c r="N80" s="334">
        <f t="shared" si="52"/>
        <v>0</v>
      </c>
      <c r="O80" s="334">
        <f t="shared" si="52"/>
        <v>0</v>
      </c>
      <c r="P80" s="334">
        <f t="shared" si="52"/>
        <v>0</v>
      </c>
      <c r="Q80" s="334">
        <f t="shared" si="52"/>
        <v>0</v>
      </c>
      <c r="R80" s="334">
        <f t="shared" si="52"/>
        <v>0</v>
      </c>
      <c r="S80" s="334">
        <f t="shared" si="52"/>
        <v>0</v>
      </c>
      <c r="T80" s="334">
        <f t="shared" si="52"/>
        <v>0</v>
      </c>
      <c r="U80" s="334">
        <f t="shared" si="52"/>
        <v>0</v>
      </c>
      <c r="V80" s="334">
        <f t="shared" si="52"/>
        <v>0</v>
      </c>
      <c r="W80" s="334">
        <f t="shared" si="52"/>
        <v>0</v>
      </c>
      <c r="X80" s="334">
        <f t="shared" si="52"/>
        <v>0</v>
      </c>
      <c r="Y80" s="334">
        <f t="shared" si="52"/>
        <v>0</v>
      </c>
      <c r="Z80" s="334">
        <f t="shared" si="52"/>
        <v>0</v>
      </c>
      <c r="AA80" s="334">
        <f t="shared" si="52"/>
        <v>0</v>
      </c>
      <c r="AB80" s="334">
        <f t="shared" si="52"/>
        <v>0</v>
      </c>
      <c r="AC80" s="334">
        <f t="shared" si="52"/>
        <v>0</v>
      </c>
      <c r="AD80" s="334">
        <f t="shared" si="52"/>
        <v>0</v>
      </c>
      <c r="AE80" s="334">
        <f t="shared" si="52"/>
        <v>0</v>
      </c>
      <c r="AF80" s="334">
        <f t="shared" si="52"/>
        <v>0</v>
      </c>
      <c r="AG80" s="334">
        <f t="shared" si="52"/>
        <v>0</v>
      </c>
      <c r="AH80" s="334">
        <f t="shared" si="52"/>
        <v>0</v>
      </c>
      <c r="AI80" s="334">
        <f t="shared" si="52"/>
        <v>0</v>
      </c>
      <c r="AJ80" s="334">
        <f t="shared" si="52"/>
        <v>21097335.52</v>
      </c>
      <c r="AK80" s="334">
        <f t="shared" si="52"/>
        <v>0</v>
      </c>
      <c r="AL80" s="334">
        <f t="shared" si="52"/>
        <v>0</v>
      </c>
      <c r="AM80" s="334">
        <f t="shared" si="52"/>
        <v>0</v>
      </c>
      <c r="AN80" s="334">
        <f t="shared" si="52"/>
        <v>0</v>
      </c>
      <c r="AO80" s="334">
        <f t="shared" si="52"/>
        <v>169946.1145</v>
      </c>
      <c r="AP80" s="334">
        <f t="shared" si="52"/>
        <v>96909.40173</v>
      </c>
      <c r="AQ80" s="334">
        <f t="shared" si="52"/>
        <v>136650.0144</v>
      </c>
      <c r="AR80" s="334">
        <f t="shared" si="52"/>
        <v>115015.3953</v>
      </c>
      <c r="AS80" s="334">
        <f t="shared" si="52"/>
        <v>96720.48031</v>
      </c>
      <c r="AT80" s="334">
        <f t="shared" si="52"/>
        <v>21435.7297</v>
      </c>
      <c r="AU80" s="334">
        <f t="shared" si="52"/>
        <v>0</v>
      </c>
      <c r="AV80" s="334">
        <f t="shared" si="52"/>
        <v>0</v>
      </c>
      <c r="AW80" s="334">
        <f t="shared" si="52"/>
        <v>0</v>
      </c>
      <c r="AX80" s="334">
        <f t="shared" si="52"/>
        <v>0</v>
      </c>
      <c r="AY80" s="334">
        <f t="shared" si="52"/>
        <v>0</v>
      </c>
      <c r="AZ80" s="334">
        <f t="shared" si="52"/>
        <v>0</v>
      </c>
      <c r="BA80" s="334">
        <f t="shared" si="52"/>
        <v>193864.5524</v>
      </c>
      <c r="BB80" s="334">
        <f t="shared" si="52"/>
        <v>144345.0891</v>
      </c>
      <c r="BC80" s="334">
        <f t="shared" si="52"/>
        <v>144046.0084</v>
      </c>
      <c r="BD80" s="334">
        <f t="shared" si="52"/>
        <v>120129.8029</v>
      </c>
      <c r="BE80" s="334">
        <f t="shared" si="52"/>
        <v>99887.74322</v>
      </c>
      <c r="BF80" s="334">
        <f t="shared" si="52"/>
        <v>1858942.178</v>
      </c>
      <c r="BG80" s="334">
        <f t="shared" si="52"/>
        <v>0</v>
      </c>
      <c r="BH80" s="334">
        <f t="shared" si="52"/>
        <v>0</v>
      </c>
      <c r="BI80" s="334">
        <f t="shared" si="52"/>
        <v>0</v>
      </c>
      <c r="BJ80" s="334">
        <f t="shared" si="52"/>
        <v>0</v>
      </c>
      <c r="BK80" s="334">
        <f t="shared" si="52"/>
        <v>0</v>
      </c>
      <c r="BL80" s="334">
        <f t="shared" si="52"/>
        <v>0</v>
      </c>
      <c r="BM80" s="334">
        <f t="shared" si="52"/>
        <v>0</v>
      </c>
      <c r="BN80" s="334">
        <f t="shared" si="52"/>
        <v>0</v>
      </c>
      <c r="BO80" s="334">
        <f t="shared" si="52"/>
        <v>0</v>
      </c>
      <c r="BP80" s="334">
        <f t="shared" si="52"/>
        <v>0</v>
      </c>
      <c r="BQ80" s="334">
        <f t="shared" si="52"/>
        <v>0</v>
      </c>
      <c r="BR80" s="334">
        <f t="shared" si="52"/>
        <v>0</v>
      </c>
      <c r="BS80" s="334">
        <f t="shared" si="52"/>
        <v>0</v>
      </c>
      <c r="BT80" s="334">
        <f t="shared" si="52"/>
        <v>0</v>
      </c>
      <c r="BU80" s="334">
        <f t="shared" si="52"/>
        <v>0</v>
      </c>
      <c r="BV80" s="334">
        <f t="shared" si="52"/>
        <v>0</v>
      </c>
      <c r="BW80" s="334">
        <f t="shared" si="52"/>
        <v>0</v>
      </c>
      <c r="BX80" s="334">
        <f t="shared" si="52"/>
        <v>0</v>
      </c>
      <c r="BY80" s="334">
        <f t="shared" si="52"/>
        <v>0</v>
      </c>
      <c r="BZ80" s="334">
        <f t="shared" si="52"/>
        <v>0</v>
      </c>
      <c r="CA80" s="334">
        <f t="shared" si="52"/>
        <v>0</v>
      </c>
      <c r="CB80" s="334">
        <f t="shared" si="52"/>
        <v>0</v>
      </c>
      <c r="CC80" s="334">
        <f t="shared" si="52"/>
        <v>0</v>
      </c>
      <c r="CD80" s="334">
        <f t="shared" si="52"/>
        <v>0</v>
      </c>
      <c r="CE80" s="334">
        <f t="shared" si="52"/>
        <v>0</v>
      </c>
      <c r="CF80" s="334">
        <f t="shared" si="52"/>
        <v>0</v>
      </c>
      <c r="CG80" s="334">
        <f t="shared" si="52"/>
        <v>0</v>
      </c>
      <c r="CH80" s="334">
        <f t="shared" si="52"/>
        <v>0</v>
      </c>
      <c r="CI80" s="334">
        <f t="shared" si="52"/>
        <v>0</v>
      </c>
      <c r="CJ80" s="334">
        <f t="shared" si="52"/>
        <v>0</v>
      </c>
      <c r="CK80" s="334">
        <f t="shared" si="52"/>
        <v>0</v>
      </c>
      <c r="CL80" s="334">
        <f t="shared" si="52"/>
        <v>0</v>
      </c>
      <c r="CM80" s="334">
        <f t="shared" si="52"/>
        <v>0</v>
      </c>
      <c r="CN80" s="334">
        <f t="shared" si="52"/>
        <v>0</v>
      </c>
      <c r="CO80" s="334">
        <f t="shared" si="52"/>
        <v>0</v>
      </c>
      <c r="CP80" s="334">
        <f t="shared" si="52"/>
        <v>0</v>
      </c>
      <c r="CQ80" s="334">
        <f t="shared" si="52"/>
        <v>0</v>
      </c>
      <c r="CR80" s="334">
        <f t="shared" si="52"/>
        <v>0</v>
      </c>
      <c r="CS80" s="334">
        <f t="shared" si="52"/>
        <v>0</v>
      </c>
      <c r="CT80" s="334">
        <f t="shared" si="52"/>
        <v>0</v>
      </c>
      <c r="CU80" s="334">
        <f t="shared" si="52"/>
        <v>0</v>
      </c>
      <c r="CV80" s="334">
        <f t="shared" si="52"/>
        <v>0</v>
      </c>
      <c r="CW80" s="334">
        <f t="shared" si="52"/>
        <v>0</v>
      </c>
      <c r="CX80" s="334">
        <f t="shared" si="52"/>
        <v>0</v>
      </c>
      <c r="CY80" s="334">
        <f t="shared" si="52"/>
        <v>0</v>
      </c>
      <c r="CZ80" s="334">
        <f t="shared" si="52"/>
        <v>0</v>
      </c>
      <c r="DA80" s="46" t="s">
        <v>168</v>
      </c>
    </row>
    <row r="81" ht="14.25" customHeight="1">
      <c r="B81" s="329" t="s">
        <v>350</v>
      </c>
      <c r="C81" s="290" t="s">
        <v>217</v>
      </c>
      <c r="F81" s="337">
        <f t="shared" ref="F81:CZ81" si="53">F76+F77-F78-F79-F80</f>
        <v>13304744.19</v>
      </c>
      <c r="G81" s="334">
        <f t="shared" si="53"/>
        <v>13477983.92</v>
      </c>
      <c r="H81" s="334">
        <f t="shared" si="53"/>
        <v>13659875.45</v>
      </c>
      <c r="I81" s="334">
        <f t="shared" si="53"/>
        <v>13864639.56</v>
      </c>
      <c r="J81" s="334">
        <f t="shared" si="53"/>
        <v>14688754.13</v>
      </c>
      <c r="K81" s="334">
        <f t="shared" si="53"/>
        <v>15535139.57</v>
      </c>
      <c r="L81" s="334">
        <f t="shared" si="53"/>
        <v>16431621.1</v>
      </c>
      <c r="M81" s="334">
        <f t="shared" si="53"/>
        <v>17345104.23</v>
      </c>
      <c r="N81" s="334">
        <f t="shared" si="53"/>
        <v>18302214.24</v>
      </c>
      <c r="O81" s="334">
        <f t="shared" si="53"/>
        <v>19217938.58</v>
      </c>
      <c r="P81" s="334">
        <f t="shared" si="53"/>
        <v>20149187.51</v>
      </c>
      <c r="Q81" s="334">
        <f t="shared" si="53"/>
        <v>21034303.25</v>
      </c>
      <c r="R81" s="334">
        <f t="shared" si="53"/>
        <v>21230359.3</v>
      </c>
      <c r="S81" s="334">
        <f t="shared" si="53"/>
        <v>21398800.88</v>
      </c>
      <c r="T81" s="334">
        <f t="shared" si="53"/>
        <v>21580363.81</v>
      </c>
      <c r="U81" s="334">
        <f t="shared" si="53"/>
        <v>21802027.47</v>
      </c>
      <c r="V81" s="334">
        <f t="shared" si="53"/>
        <v>22116885.27</v>
      </c>
      <c r="W81" s="334">
        <f t="shared" si="53"/>
        <v>22456293.08</v>
      </c>
      <c r="X81" s="334">
        <f t="shared" si="53"/>
        <v>22851306.29</v>
      </c>
      <c r="Y81" s="334">
        <f t="shared" si="53"/>
        <v>23256497.69</v>
      </c>
      <c r="Z81" s="334">
        <f t="shared" si="53"/>
        <v>23708680.46</v>
      </c>
      <c r="AA81" s="334">
        <f t="shared" si="53"/>
        <v>24069475.48</v>
      </c>
      <c r="AB81" s="334">
        <f t="shared" si="53"/>
        <v>24423561.4</v>
      </c>
      <c r="AC81" s="334">
        <f t="shared" si="53"/>
        <v>24665265.02</v>
      </c>
      <c r="AD81" s="334">
        <f t="shared" si="53"/>
        <v>24913363.48</v>
      </c>
      <c r="AE81" s="334">
        <f t="shared" si="53"/>
        <v>25134818.37</v>
      </c>
      <c r="AF81" s="334">
        <f t="shared" si="53"/>
        <v>25369841.1</v>
      </c>
      <c r="AG81" s="334">
        <f t="shared" si="53"/>
        <v>25651486.46</v>
      </c>
      <c r="AH81" s="334">
        <f t="shared" si="53"/>
        <v>26034139.9</v>
      </c>
      <c r="AI81" s="334">
        <f t="shared" si="53"/>
        <v>26458203.37</v>
      </c>
      <c r="AJ81" s="334">
        <f t="shared" si="53"/>
        <v>1850803.27</v>
      </c>
      <c r="AK81" s="334">
        <f t="shared" si="53"/>
        <v>1958314.712</v>
      </c>
      <c r="AL81" s="334">
        <f t="shared" si="53"/>
        <v>2090227.812</v>
      </c>
      <c r="AM81" s="334">
        <f t="shared" si="53"/>
        <v>2142898.444</v>
      </c>
      <c r="AN81" s="334">
        <f t="shared" si="53"/>
        <v>2164966.842</v>
      </c>
      <c r="AO81" s="334">
        <f t="shared" si="53"/>
        <v>2062641.126</v>
      </c>
      <c r="AP81" s="334">
        <f t="shared" si="53"/>
        <v>2010693.946</v>
      </c>
      <c r="AQ81" s="334">
        <f t="shared" si="53"/>
        <v>1919351.124</v>
      </c>
      <c r="AR81" s="334">
        <f t="shared" si="53"/>
        <v>1846174.461</v>
      </c>
      <c r="AS81" s="334">
        <f t="shared" si="53"/>
        <v>1791054.038</v>
      </c>
      <c r="AT81" s="334">
        <f t="shared" si="53"/>
        <v>1809976.331</v>
      </c>
      <c r="AU81" s="334">
        <f t="shared" si="53"/>
        <v>1888873.873</v>
      </c>
      <c r="AV81" s="334">
        <f t="shared" si="53"/>
        <v>1973202.97</v>
      </c>
      <c r="AW81" s="334">
        <f t="shared" si="53"/>
        <v>2076733.769</v>
      </c>
      <c r="AX81" s="334">
        <f t="shared" si="53"/>
        <v>2205812.463</v>
      </c>
      <c r="AY81" s="334">
        <f t="shared" si="53"/>
        <v>2250392.929</v>
      </c>
      <c r="AZ81" s="334">
        <f t="shared" si="53"/>
        <v>2261455.288</v>
      </c>
      <c r="BA81" s="334">
        <f t="shared" si="53"/>
        <v>2136891.712</v>
      </c>
      <c r="BB81" s="334">
        <f t="shared" si="53"/>
        <v>2050987.135</v>
      </c>
      <c r="BC81" s="334">
        <f t="shared" si="53"/>
        <v>1953156.251</v>
      </c>
      <c r="BD81" s="334">
        <f t="shared" si="53"/>
        <v>1875602.077</v>
      </c>
      <c r="BE81" s="334">
        <f t="shared" si="53"/>
        <v>1817977.487</v>
      </c>
      <c r="BF81" s="334">
        <f t="shared" si="53"/>
        <v>0</v>
      </c>
      <c r="BG81" s="334">
        <f t="shared" si="53"/>
        <v>0</v>
      </c>
      <c r="BH81" s="334">
        <f t="shared" si="53"/>
        <v>0</v>
      </c>
      <c r="BI81" s="334">
        <f t="shared" si="53"/>
        <v>0</v>
      </c>
      <c r="BJ81" s="334">
        <f t="shared" si="53"/>
        <v>0</v>
      </c>
      <c r="BK81" s="334">
        <f t="shared" si="53"/>
        <v>0</v>
      </c>
      <c r="BL81" s="334">
        <f t="shared" si="53"/>
        <v>0</v>
      </c>
      <c r="BM81" s="334">
        <f t="shared" si="53"/>
        <v>0</v>
      </c>
      <c r="BN81" s="334">
        <f t="shared" si="53"/>
        <v>0</v>
      </c>
      <c r="BO81" s="334">
        <f t="shared" si="53"/>
        <v>0</v>
      </c>
      <c r="BP81" s="334">
        <f t="shared" si="53"/>
        <v>0</v>
      </c>
      <c r="BQ81" s="334">
        <f t="shared" si="53"/>
        <v>0</v>
      </c>
      <c r="BR81" s="334">
        <f t="shared" si="53"/>
        <v>0</v>
      </c>
      <c r="BS81" s="334">
        <f t="shared" si="53"/>
        <v>0</v>
      </c>
      <c r="BT81" s="334">
        <f t="shared" si="53"/>
        <v>0</v>
      </c>
      <c r="BU81" s="334">
        <f t="shared" si="53"/>
        <v>0</v>
      </c>
      <c r="BV81" s="334">
        <f t="shared" si="53"/>
        <v>0</v>
      </c>
      <c r="BW81" s="334">
        <f t="shared" si="53"/>
        <v>0</v>
      </c>
      <c r="BX81" s="334">
        <f t="shared" si="53"/>
        <v>0</v>
      </c>
      <c r="BY81" s="334">
        <f t="shared" si="53"/>
        <v>0</v>
      </c>
      <c r="BZ81" s="334">
        <f t="shared" si="53"/>
        <v>0</v>
      </c>
      <c r="CA81" s="334">
        <f t="shared" si="53"/>
        <v>0</v>
      </c>
      <c r="CB81" s="334">
        <f t="shared" si="53"/>
        <v>0</v>
      </c>
      <c r="CC81" s="334">
        <f t="shared" si="53"/>
        <v>0</v>
      </c>
      <c r="CD81" s="334">
        <f t="shared" si="53"/>
        <v>0</v>
      </c>
      <c r="CE81" s="334">
        <f t="shared" si="53"/>
        <v>0</v>
      </c>
      <c r="CF81" s="334">
        <f t="shared" si="53"/>
        <v>0</v>
      </c>
      <c r="CG81" s="334">
        <f t="shared" si="53"/>
        <v>0</v>
      </c>
      <c r="CH81" s="334">
        <f t="shared" si="53"/>
        <v>0</v>
      </c>
      <c r="CI81" s="334">
        <f t="shared" si="53"/>
        <v>0</v>
      </c>
      <c r="CJ81" s="334">
        <f t="shared" si="53"/>
        <v>0</v>
      </c>
      <c r="CK81" s="334">
        <f t="shared" si="53"/>
        <v>0</v>
      </c>
      <c r="CL81" s="334">
        <f t="shared" si="53"/>
        <v>0</v>
      </c>
      <c r="CM81" s="334">
        <f t="shared" si="53"/>
        <v>0</v>
      </c>
      <c r="CN81" s="334">
        <f t="shared" si="53"/>
        <v>0</v>
      </c>
      <c r="CO81" s="334">
        <f t="shared" si="53"/>
        <v>0</v>
      </c>
      <c r="CP81" s="334">
        <f t="shared" si="53"/>
        <v>0</v>
      </c>
      <c r="CQ81" s="334">
        <f t="shared" si="53"/>
        <v>0</v>
      </c>
      <c r="CR81" s="334">
        <f t="shared" si="53"/>
        <v>0</v>
      </c>
      <c r="CS81" s="334">
        <f t="shared" si="53"/>
        <v>0</v>
      </c>
      <c r="CT81" s="334">
        <f t="shared" si="53"/>
        <v>0</v>
      </c>
      <c r="CU81" s="334">
        <f t="shared" si="53"/>
        <v>0</v>
      </c>
      <c r="CV81" s="334">
        <f t="shared" si="53"/>
        <v>0</v>
      </c>
      <c r="CW81" s="334">
        <f t="shared" si="53"/>
        <v>0</v>
      </c>
      <c r="CX81" s="334">
        <f t="shared" si="53"/>
        <v>0</v>
      </c>
      <c r="CY81" s="334">
        <f t="shared" si="53"/>
        <v>0</v>
      </c>
      <c r="CZ81" s="334">
        <f t="shared" si="53"/>
        <v>0</v>
      </c>
      <c r="DA81" s="46" t="s">
        <v>168</v>
      </c>
    </row>
    <row r="82" ht="14.25" customHeight="1">
      <c r="B82" s="330">
        <f>XIRR(F82:CZ82,$F$22:$CZ$22)</f>
        <v>0.3</v>
      </c>
      <c r="C82" s="338" t="s">
        <v>351</v>
      </c>
      <c r="D82" s="347"/>
      <c r="E82" s="347"/>
      <c r="F82" s="340">
        <f t="shared" ref="F82:CZ82" si="54">SUM(F78:F80)</f>
        <v>-13304744.19</v>
      </c>
      <c r="G82" s="341">
        <f t="shared" si="54"/>
        <v>126557.5643</v>
      </c>
      <c r="H82" s="341">
        <f t="shared" si="54"/>
        <v>111906.5987</v>
      </c>
      <c r="I82" s="341">
        <f t="shared" si="54"/>
        <v>103035.4007</v>
      </c>
      <c r="J82" s="341">
        <f t="shared" si="54"/>
        <v>-511701.0801</v>
      </c>
      <c r="K82" s="341">
        <f t="shared" si="54"/>
        <v>-547756.042</v>
      </c>
      <c r="L82" s="341">
        <f t="shared" si="54"/>
        <v>-546426.4793</v>
      </c>
      <c r="M82" s="341">
        <f t="shared" si="54"/>
        <v>-555300.515</v>
      </c>
      <c r="N82" s="341">
        <f t="shared" si="54"/>
        <v>-566270.8269</v>
      </c>
      <c r="O82" s="341">
        <f t="shared" si="54"/>
        <v>-516765.831</v>
      </c>
      <c r="P82" s="341">
        <f t="shared" si="54"/>
        <v>-498208.957</v>
      </c>
      <c r="Q82" s="341">
        <f t="shared" si="54"/>
        <v>-431091.8387</v>
      </c>
      <c r="R82" s="341">
        <f t="shared" si="54"/>
        <v>262457.5573</v>
      </c>
      <c r="S82" s="341">
        <f t="shared" si="54"/>
        <v>309944.4892</v>
      </c>
      <c r="T82" s="341">
        <f t="shared" si="54"/>
        <v>284896.1246</v>
      </c>
      <c r="U82" s="341">
        <f t="shared" si="54"/>
        <v>264609.1067</v>
      </c>
      <c r="V82" s="341">
        <f t="shared" si="54"/>
        <v>176409.7457</v>
      </c>
      <c r="W82" s="341">
        <f t="shared" si="54"/>
        <v>110239.0532</v>
      </c>
      <c r="X82" s="341">
        <f t="shared" si="54"/>
        <v>110996.9695</v>
      </c>
      <c r="Y82" s="341">
        <f t="shared" si="54"/>
        <v>92929.90989</v>
      </c>
      <c r="Z82" s="341">
        <f t="shared" si="54"/>
        <v>71858.51388</v>
      </c>
      <c r="AA82" s="341">
        <f t="shared" si="54"/>
        <v>156015.6448</v>
      </c>
      <c r="AB82" s="341">
        <f t="shared" si="54"/>
        <v>188274.2886</v>
      </c>
      <c r="AC82" s="341">
        <f t="shared" si="54"/>
        <v>308635.2371</v>
      </c>
      <c r="AD82" s="341">
        <f t="shared" si="54"/>
        <v>289564.1926</v>
      </c>
      <c r="AE82" s="341">
        <f t="shared" si="54"/>
        <v>339920.7362</v>
      </c>
      <c r="AF82" s="341">
        <f t="shared" si="54"/>
        <v>312875.4252</v>
      </c>
      <c r="AG82" s="341">
        <f t="shared" si="54"/>
        <v>290016.1247</v>
      </c>
      <c r="AH82" s="341">
        <f t="shared" si="54"/>
        <v>195354.3981</v>
      </c>
      <c r="AI82" s="341">
        <f t="shared" si="54"/>
        <v>124323.8807</v>
      </c>
      <c r="AJ82" s="341">
        <f t="shared" si="54"/>
        <v>25203585.77</v>
      </c>
      <c r="AK82" s="341">
        <f t="shared" si="54"/>
        <v>-67166.94062</v>
      </c>
      <c r="AL82" s="341">
        <f t="shared" si="54"/>
        <v>-87786.17429</v>
      </c>
      <c r="AM82" s="341">
        <f t="shared" si="54"/>
        <v>-7107.065526</v>
      </c>
      <c r="AN82" s="341">
        <f t="shared" si="54"/>
        <v>26217.77379</v>
      </c>
      <c r="AO82" s="341">
        <f t="shared" si="54"/>
        <v>151109.1578</v>
      </c>
      <c r="AP82" s="341">
        <f t="shared" si="54"/>
        <v>96909.40173</v>
      </c>
      <c r="AQ82" s="341">
        <f t="shared" si="54"/>
        <v>136650.0144</v>
      </c>
      <c r="AR82" s="341">
        <f t="shared" si="54"/>
        <v>115015.3953</v>
      </c>
      <c r="AS82" s="341">
        <f t="shared" si="54"/>
        <v>96720.48031</v>
      </c>
      <c r="AT82" s="341">
        <f t="shared" si="54"/>
        <v>21435.7297</v>
      </c>
      <c r="AU82" s="341">
        <f t="shared" si="54"/>
        <v>-42099.85653</v>
      </c>
      <c r="AV82" s="341">
        <f t="shared" si="54"/>
        <v>-41766.89011</v>
      </c>
      <c r="AW82" s="341">
        <f t="shared" si="54"/>
        <v>-60518.18337</v>
      </c>
      <c r="AX82" s="341">
        <f t="shared" si="54"/>
        <v>-82283.41837</v>
      </c>
      <c r="AY82" s="341">
        <f t="shared" si="54"/>
        <v>3502.658142</v>
      </c>
      <c r="AZ82" s="341">
        <f t="shared" si="54"/>
        <v>39645.99829</v>
      </c>
      <c r="BA82" s="341">
        <f t="shared" si="54"/>
        <v>175521.2025</v>
      </c>
      <c r="BB82" s="341">
        <f t="shared" si="54"/>
        <v>132485.3405</v>
      </c>
      <c r="BC82" s="341">
        <f t="shared" si="54"/>
        <v>144046.0084</v>
      </c>
      <c r="BD82" s="341">
        <f t="shared" si="54"/>
        <v>120129.8029</v>
      </c>
      <c r="BE82" s="341">
        <f t="shared" si="54"/>
        <v>99887.74322</v>
      </c>
      <c r="BF82" s="341">
        <f t="shared" si="54"/>
        <v>1858942.178</v>
      </c>
      <c r="BG82" s="341">
        <f t="shared" si="54"/>
        <v>0</v>
      </c>
      <c r="BH82" s="341">
        <f t="shared" si="54"/>
        <v>0</v>
      </c>
      <c r="BI82" s="341">
        <f t="shared" si="54"/>
        <v>0</v>
      </c>
      <c r="BJ82" s="341">
        <f t="shared" si="54"/>
        <v>0</v>
      </c>
      <c r="BK82" s="341">
        <f t="shared" si="54"/>
        <v>0</v>
      </c>
      <c r="BL82" s="341">
        <f t="shared" si="54"/>
        <v>0</v>
      </c>
      <c r="BM82" s="341">
        <f t="shared" si="54"/>
        <v>0</v>
      </c>
      <c r="BN82" s="341">
        <f t="shared" si="54"/>
        <v>0</v>
      </c>
      <c r="BO82" s="341">
        <f t="shared" si="54"/>
        <v>0</v>
      </c>
      <c r="BP82" s="341">
        <f t="shared" si="54"/>
        <v>0</v>
      </c>
      <c r="BQ82" s="341">
        <f t="shared" si="54"/>
        <v>0</v>
      </c>
      <c r="BR82" s="341">
        <f t="shared" si="54"/>
        <v>0</v>
      </c>
      <c r="BS82" s="341">
        <f t="shared" si="54"/>
        <v>0</v>
      </c>
      <c r="BT82" s="341">
        <f t="shared" si="54"/>
        <v>0</v>
      </c>
      <c r="BU82" s="341">
        <f t="shared" si="54"/>
        <v>0</v>
      </c>
      <c r="BV82" s="341">
        <f t="shared" si="54"/>
        <v>0</v>
      </c>
      <c r="BW82" s="341">
        <f t="shared" si="54"/>
        <v>0</v>
      </c>
      <c r="BX82" s="341">
        <f t="shared" si="54"/>
        <v>0</v>
      </c>
      <c r="BY82" s="341">
        <f t="shared" si="54"/>
        <v>0</v>
      </c>
      <c r="BZ82" s="341">
        <f t="shared" si="54"/>
        <v>0</v>
      </c>
      <c r="CA82" s="341">
        <f t="shared" si="54"/>
        <v>0</v>
      </c>
      <c r="CB82" s="341">
        <f t="shared" si="54"/>
        <v>0</v>
      </c>
      <c r="CC82" s="341">
        <f t="shared" si="54"/>
        <v>0</v>
      </c>
      <c r="CD82" s="341">
        <f t="shared" si="54"/>
        <v>0</v>
      </c>
      <c r="CE82" s="341">
        <f t="shared" si="54"/>
        <v>0</v>
      </c>
      <c r="CF82" s="341">
        <f t="shared" si="54"/>
        <v>0</v>
      </c>
      <c r="CG82" s="341">
        <f t="shared" si="54"/>
        <v>0</v>
      </c>
      <c r="CH82" s="341">
        <f t="shared" si="54"/>
        <v>0</v>
      </c>
      <c r="CI82" s="341">
        <f t="shared" si="54"/>
        <v>0</v>
      </c>
      <c r="CJ82" s="341">
        <f t="shared" si="54"/>
        <v>0</v>
      </c>
      <c r="CK82" s="341">
        <f t="shared" si="54"/>
        <v>0</v>
      </c>
      <c r="CL82" s="341">
        <f t="shared" si="54"/>
        <v>0</v>
      </c>
      <c r="CM82" s="341">
        <f t="shared" si="54"/>
        <v>0</v>
      </c>
      <c r="CN82" s="341">
        <f t="shared" si="54"/>
        <v>0</v>
      </c>
      <c r="CO82" s="341">
        <f t="shared" si="54"/>
        <v>0</v>
      </c>
      <c r="CP82" s="341">
        <f t="shared" si="54"/>
        <v>0</v>
      </c>
      <c r="CQ82" s="341">
        <f t="shared" si="54"/>
        <v>0</v>
      </c>
      <c r="CR82" s="341">
        <f t="shared" si="54"/>
        <v>0</v>
      </c>
      <c r="CS82" s="341">
        <f t="shared" si="54"/>
        <v>0</v>
      </c>
      <c r="CT82" s="341">
        <f t="shared" si="54"/>
        <v>0</v>
      </c>
      <c r="CU82" s="341">
        <f t="shared" si="54"/>
        <v>0</v>
      </c>
      <c r="CV82" s="341">
        <f t="shared" si="54"/>
        <v>0</v>
      </c>
      <c r="CW82" s="341">
        <f t="shared" si="54"/>
        <v>0</v>
      </c>
      <c r="CX82" s="341">
        <f t="shared" si="54"/>
        <v>0</v>
      </c>
      <c r="CY82" s="341">
        <f t="shared" si="54"/>
        <v>0</v>
      </c>
      <c r="CZ82" s="341">
        <f t="shared" si="54"/>
        <v>0</v>
      </c>
      <c r="DA82" s="46" t="s">
        <v>168</v>
      </c>
    </row>
    <row r="83" ht="14.25" customHeight="1">
      <c r="C83" s="290" t="s">
        <v>353</v>
      </c>
      <c r="F83" s="337">
        <f t="shared" ref="F83:CZ83" si="55">(F80/$H$15)*$G$15</f>
        <v>0</v>
      </c>
      <c r="G83" s="334">
        <f t="shared" si="55"/>
        <v>0</v>
      </c>
      <c r="H83" s="334">
        <f t="shared" si="55"/>
        <v>0</v>
      </c>
      <c r="I83" s="334">
        <f t="shared" si="55"/>
        <v>0</v>
      </c>
      <c r="J83" s="334">
        <f t="shared" si="55"/>
        <v>0</v>
      </c>
      <c r="K83" s="334">
        <f t="shared" si="55"/>
        <v>0</v>
      </c>
      <c r="L83" s="334">
        <f t="shared" si="55"/>
        <v>0</v>
      </c>
      <c r="M83" s="334">
        <f t="shared" si="55"/>
        <v>0</v>
      </c>
      <c r="N83" s="334">
        <f t="shared" si="55"/>
        <v>0</v>
      </c>
      <c r="O83" s="334">
        <f t="shared" si="55"/>
        <v>0</v>
      </c>
      <c r="P83" s="334">
        <f t="shared" si="55"/>
        <v>0</v>
      </c>
      <c r="Q83" s="334">
        <f t="shared" si="55"/>
        <v>0</v>
      </c>
      <c r="R83" s="334">
        <f t="shared" si="55"/>
        <v>0</v>
      </c>
      <c r="S83" s="334">
        <f t="shared" si="55"/>
        <v>0</v>
      </c>
      <c r="T83" s="334">
        <f t="shared" si="55"/>
        <v>0</v>
      </c>
      <c r="U83" s="334">
        <f t="shared" si="55"/>
        <v>0</v>
      </c>
      <c r="V83" s="334">
        <f t="shared" si="55"/>
        <v>0</v>
      </c>
      <c r="W83" s="334">
        <f t="shared" si="55"/>
        <v>0</v>
      </c>
      <c r="X83" s="334">
        <f t="shared" si="55"/>
        <v>0</v>
      </c>
      <c r="Y83" s="334">
        <f t="shared" si="55"/>
        <v>0</v>
      </c>
      <c r="Z83" s="334">
        <f t="shared" si="55"/>
        <v>0</v>
      </c>
      <c r="AA83" s="334">
        <f t="shared" si="55"/>
        <v>0</v>
      </c>
      <c r="AB83" s="334">
        <f t="shared" si="55"/>
        <v>0</v>
      </c>
      <c r="AC83" s="334">
        <f t="shared" si="55"/>
        <v>0</v>
      </c>
      <c r="AD83" s="334">
        <f t="shared" si="55"/>
        <v>0</v>
      </c>
      <c r="AE83" s="334">
        <f t="shared" si="55"/>
        <v>0</v>
      </c>
      <c r="AF83" s="334">
        <f t="shared" si="55"/>
        <v>0</v>
      </c>
      <c r="AG83" s="334">
        <f t="shared" si="55"/>
        <v>0</v>
      </c>
      <c r="AH83" s="334">
        <f t="shared" si="55"/>
        <v>0</v>
      </c>
      <c r="AI83" s="334">
        <f t="shared" si="55"/>
        <v>0</v>
      </c>
      <c r="AJ83" s="334">
        <f t="shared" si="55"/>
        <v>7032445.174</v>
      </c>
      <c r="AK83" s="334">
        <f t="shared" si="55"/>
        <v>0</v>
      </c>
      <c r="AL83" s="334">
        <f t="shared" si="55"/>
        <v>0</v>
      </c>
      <c r="AM83" s="334">
        <f t="shared" si="55"/>
        <v>0</v>
      </c>
      <c r="AN83" s="334">
        <f t="shared" si="55"/>
        <v>0</v>
      </c>
      <c r="AO83" s="334">
        <f t="shared" si="55"/>
        <v>56648.70482</v>
      </c>
      <c r="AP83" s="334">
        <f t="shared" si="55"/>
        <v>32303.13391</v>
      </c>
      <c r="AQ83" s="334">
        <f t="shared" si="55"/>
        <v>45550.00481</v>
      </c>
      <c r="AR83" s="334">
        <f t="shared" si="55"/>
        <v>38338.4651</v>
      </c>
      <c r="AS83" s="334">
        <f t="shared" si="55"/>
        <v>32240.1601</v>
      </c>
      <c r="AT83" s="334">
        <f t="shared" si="55"/>
        <v>7145.243233</v>
      </c>
      <c r="AU83" s="334">
        <f t="shared" si="55"/>
        <v>0</v>
      </c>
      <c r="AV83" s="334">
        <f t="shared" si="55"/>
        <v>0</v>
      </c>
      <c r="AW83" s="334">
        <f t="shared" si="55"/>
        <v>0</v>
      </c>
      <c r="AX83" s="334">
        <f t="shared" si="55"/>
        <v>0</v>
      </c>
      <c r="AY83" s="334">
        <f t="shared" si="55"/>
        <v>0</v>
      </c>
      <c r="AZ83" s="334">
        <f t="shared" si="55"/>
        <v>0</v>
      </c>
      <c r="BA83" s="334">
        <f t="shared" si="55"/>
        <v>64621.51748</v>
      </c>
      <c r="BB83" s="334">
        <f t="shared" si="55"/>
        <v>48115.0297</v>
      </c>
      <c r="BC83" s="334">
        <f t="shared" si="55"/>
        <v>48015.33614</v>
      </c>
      <c r="BD83" s="334">
        <f t="shared" si="55"/>
        <v>40043.26762</v>
      </c>
      <c r="BE83" s="334">
        <f t="shared" si="55"/>
        <v>33295.91441</v>
      </c>
      <c r="BF83" s="334">
        <f t="shared" si="55"/>
        <v>619647.3927</v>
      </c>
      <c r="BG83" s="334">
        <f t="shared" si="55"/>
        <v>0</v>
      </c>
      <c r="BH83" s="334">
        <f t="shared" si="55"/>
        <v>0</v>
      </c>
      <c r="BI83" s="334">
        <f t="shared" si="55"/>
        <v>0</v>
      </c>
      <c r="BJ83" s="334">
        <f t="shared" si="55"/>
        <v>0</v>
      </c>
      <c r="BK83" s="334">
        <f t="shared" si="55"/>
        <v>0</v>
      </c>
      <c r="BL83" s="334">
        <f t="shared" si="55"/>
        <v>0</v>
      </c>
      <c r="BM83" s="334">
        <f t="shared" si="55"/>
        <v>0</v>
      </c>
      <c r="BN83" s="334">
        <f t="shared" si="55"/>
        <v>0</v>
      </c>
      <c r="BO83" s="334">
        <f t="shared" si="55"/>
        <v>0</v>
      </c>
      <c r="BP83" s="334">
        <f t="shared" si="55"/>
        <v>0</v>
      </c>
      <c r="BQ83" s="334">
        <f t="shared" si="55"/>
        <v>0</v>
      </c>
      <c r="BR83" s="334">
        <f t="shared" si="55"/>
        <v>0</v>
      </c>
      <c r="BS83" s="334">
        <f t="shared" si="55"/>
        <v>0</v>
      </c>
      <c r="BT83" s="334">
        <f t="shared" si="55"/>
        <v>0</v>
      </c>
      <c r="BU83" s="334">
        <f t="shared" si="55"/>
        <v>0</v>
      </c>
      <c r="BV83" s="334">
        <f t="shared" si="55"/>
        <v>0</v>
      </c>
      <c r="BW83" s="334">
        <f t="shared" si="55"/>
        <v>0</v>
      </c>
      <c r="BX83" s="334">
        <f t="shared" si="55"/>
        <v>0</v>
      </c>
      <c r="BY83" s="334">
        <f t="shared" si="55"/>
        <v>0</v>
      </c>
      <c r="BZ83" s="334">
        <f t="shared" si="55"/>
        <v>0</v>
      </c>
      <c r="CA83" s="334">
        <f t="shared" si="55"/>
        <v>0</v>
      </c>
      <c r="CB83" s="334">
        <f t="shared" si="55"/>
        <v>0</v>
      </c>
      <c r="CC83" s="334">
        <f t="shared" si="55"/>
        <v>0</v>
      </c>
      <c r="CD83" s="334">
        <f t="shared" si="55"/>
        <v>0</v>
      </c>
      <c r="CE83" s="334">
        <f t="shared" si="55"/>
        <v>0</v>
      </c>
      <c r="CF83" s="334">
        <f t="shared" si="55"/>
        <v>0</v>
      </c>
      <c r="CG83" s="334">
        <f t="shared" si="55"/>
        <v>0</v>
      </c>
      <c r="CH83" s="334">
        <f t="shared" si="55"/>
        <v>0</v>
      </c>
      <c r="CI83" s="334">
        <f t="shared" si="55"/>
        <v>0</v>
      </c>
      <c r="CJ83" s="334">
        <f t="shared" si="55"/>
        <v>0</v>
      </c>
      <c r="CK83" s="334">
        <f t="shared" si="55"/>
        <v>0</v>
      </c>
      <c r="CL83" s="334">
        <f t="shared" si="55"/>
        <v>0</v>
      </c>
      <c r="CM83" s="334">
        <f t="shared" si="55"/>
        <v>0</v>
      </c>
      <c r="CN83" s="334">
        <f t="shared" si="55"/>
        <v>0</v>
      </c>
      <c r="CO83" s="334">
        <f t="shared" si="55"/>
        <v>0</v>
      </c>
      <c r="CP83" s="334">
        <f t="shared" si="55"/>
        <v>0</v>
      </c>
      <c r="CQ83" s="334">
        <f t="shared" si="55"/>
        <v>0</v>
      </c>
      <c r="CR83" s="334">
        <f t="shared" si="55"/>
        <v>0</v>
      </c>
      <c r="CS83" s="334">
        <f t="shared" si="55"/>
        <v>0</v>
      </c>
      <c r="CT83" s="334">
        <f t="shared" si="55"/>
        <v>0</v>
      </c>
      <c r="CU83" s="334">
        <f t="shared" si="55"/>
        <v>0</v>
      </c>
      <c r="CV83" s="334">
        <f t="shared" si="55"/>
        <v>0</v>
      </c>
      <c r="CW83" s="334">
        <f t="shared" si="55"/>
        <v>0</v>
      </c>
      <c r="CX83" s="334">
        <f t="shared" si="55"/>
        <v>0</v>
      </c>
      <c r="CY83" s="334">
        <f t="shared" si="55"/>
        <v>0</v>
      </c>
      <c r="CZ83" s="334">
        <f t="shared" si="55"/>
        <v>0</v>
      </c>
      <c r="DA83" s="46" t="s">
        <v>168</v>
      </c>
    </row>
    <row r="84" ht="14.25" customHeight="1">
      <c r="C84" s="290" t="s">
        <v>355</v>
      </c>
      <c r="F84" s="337">
        <f>F80+F83</f>
        <v>0</v>
      </c>
      <c r="G84" s="334">
        <f t="shared" ref="G84:CZ84" si="56">G83+G80</f>
        <v>0</v>
      </c>
      <c r="H84" s="334">
        <f t="shared" si="56"/>
        <v>0</v>
      </c>
      <c r="I84" s="334">
        <f t="shared" si="56"/>
        <v>0</v>
      </c>
      <c r="J84" s="334">
        <f t="shared" si="56"/>
        <v>0</v>
      </c>
      <c r="K84" s="334">
        <f t="shared" si="56"/>
        <v>0</v>
      </c>
      <c r="L84" s="334">
        <f t="shared" si="56"/>
        <v>0</v>
      </c>
      <c r="M84" s="334">
        <f t="shared" si="56"/>
        <v>0</v>
      </c>
      <c r="N84" s="334">
        <f t="shared" si="56"/>
        <v>0</v>
      </c>
      <c r="O84" s="334">
        <f t="shared" si="56"/>
        <v>0</v>
      </c>
      <c r="P84" s="334">
        <f t="shared" si="56"/>
        <v>0</v>
      </c>
      <c r="Q84" s="334">
        <f t="shared" si="56"/>
        <v>0</v>
      </c>
      <c r="R84" s="334">
        <f t="shared" si="56"/>
        <v>0</v>
      </c>
      <c r="S84" s="334">
        <f t="shared" si="56"/>
        <v>0</v>
      </c>
      <c r="T84" s="334">
        <f t="shared" si="56"/>
        <v>0</v>
      </c>
      <c r="U84" s="334">
        <f t="shared" si="56"/>
        <v>0</v>
      </c>
      <c r="V84" s="334">
        <f t="shared" si="56"/>
        <v>0</v>
      </c>
      <c r="W84" s="334">
        <f t="shared" si="56"/>
        <v>0</v>
      </c>
      <c r="X84" s="334">
        <f t="shared" si="56"/>
        <v>0</v>
      </c>
      <c r="Y84" s="334">
        <f t="shared" si="56"/>
        <v>0</v>
      </c>
      <c r="Z84" s="334">
        <f t="shared" si="56"/>
        <v>0</v>
      </c>
      <c r="AA84" s="334">
        <f t="shared" si="56"/>
        <v>0</v>
      </c>
      <c r="AB84" s="334">
        <f t="shared" si="56"/>
        <v>0</v>
      </c>
      <c r="AC84" s="334">
        <f t="shared" si="56"/>
        <v>0</v>
      </c>
      <c r="AD84" s="334">
        <f t="shared" si="56"/>
        <v>0</v>
      </c>
      <c r="AE84" s="334">
        <f t="shared" si="56"/>
        <v>0</v>
      </c>
      <c r="AF84" s="334">
        <f t="shared" si="56"/>
        <v>0</v>
      </c>
      <c r="AG84" s="334">
        <f t="shared" si="56"/>
        <v>0</v>
      </c>
      <c r="AH84" s="334">
        <f t="shared" si="56"/>
        <v>0</v>
      </c>
      <c r="AI84" s="334">
        <f t="shared" si="56"/>
        <v>0</v>
      </c>
      <c r="AJ84" s="334">
        <f t="shared" si="56"/>
        <v>28129780.7</v>
      </c>
      <c r="AK84" s="334">
        <f t="shared" si="56"/>
        <v>0</v>
      </c>
      <c r="AL84" s="334">
        <f t="shared" si="56"/>
        <v>0</v>
      </c>
      <c r="AM84" s="334">
        <f t="shared" si="56"/>
        <v>0</v>
      </c>
      <c r="AN84" s="334">
        <f t="shared" si="56"/>
        <v>0</v>
      </c>
      <c r="AO84" s="334">
        <f t="shared" si="56"/>
        <v>226594.8193</v>
      </c>
      <c r="AP84" s="334">
        <f t="shared" si="56"/>
        <v>129212.5356</v>
      </c>
      <c r="AQ84" s="334">
        <f t="shared" si="56"/>
        <v>182200.0193</v>
      </c>
      <c r="AR84" s="334">
        <f t="shared" si="56"/>
        <v>153353.8604</v>
      </c>
      <c r="AS84" s="334">
        <f t="shared" si="56"/>
        <v>128960.6404</v>
      </c>
      <c r="AT84" s="334">
        <f t="shared" si="56"/>
        <v>28580.97293</v>
      </c>
      <c r="AU84" s="334">
        <f t="shared" si="56"/>
        <v>0</v>
      </c>
      <c r="AV84" s="334">
        <f t="shared" si="56"/>
        <v>0</v>
      </c>
      <c r="AW84" s="334">
        <f t="shared" si="56"/>
        <v>0</v>
      </c>
      <c r="AX84" s="334">
        <f t="shared" si="56"/>
        <v>0</v>
      </c>
      <c r="AY84" s="334">
        <f t="shared" si="56"/>
        <v>0</v>
      </c>
      <c r="AZ84" s="334">
        <f t="shared" si="56"/>
        <v>0</v>
      </c>
      <c r="BA84" s="334">
        <f t="shared" si="56"/>
        <v>258486.0699</v>
      </c>
      <c r="BB84" s="334">
        <f t="shared" si="56"/>
        <v>192460.1188</v>
      </c>
      <c r="BC84" s="334">
        <f t="shared" si="56"/>
        <v>192061.3446</v>
      </c>
      <c r="BD84" s="334">
        <f t="shared" si="56"/>
        <v>160173.0705</v>
      </c>
      <c r="BE84" s="334">
        <f t="shared" si="56"/>
        <v>133183.6576</v>
      </c>
      <c r="BF84" s="334">
        <f t="shared" si="56"/>
        <v>2478589.571</v>
      </c>
      <c r="BG84" s="334">
        <f t="shared" si="56"/>
        <v>0</v>
      </c>
      <c r="BH84" s="334">
        <f t="shared" si="56"/>
        <v>0</v>
      </c>
      <c r="BI84" s="334">
        <f t="shared" si="56"/>
        <v>0</v>
      </c>
      <c r="BJ84" s="334">
        <f t="shared" si="56"/>
        <v>0</v>
      </c>
      <c r="BK84" s="334">
        <f t="shared" si="56"/>
        <v>0</v>
      </c>
      <c r="BL84" s="334">
        <f t="shared" si="56"/>
        <v>0</v>
      </c>
      <c r="BM84" s="334">
        <f t="shared" si="56"/>
        <v>0</v>
      </c>
      <c r="BN84" s="334">
        <f t="shared" si="56"/>
        <v>0</v>
      </c>
      <c r="BO84" s="334">
        <f t="shared" si="56"/>
        <v>0</v>
      </c>
      <c r="BP84" s="334">
        <f t="shared" si="56"/>
        <v>0</v>
      </c>
      <c r="BQ84" s="334">
        <f t="shared" si="56"/>
        <v>0</v>
      </c>
      <c r="BR84" s="334">
        <f t="shared" si="56"/>
        <v>0</v>
      </c>
      <c r="BS84" s="334">
        <f t="shared" si="56"/>
        <v>0</v>
      </c>
      <c r="BT84" s="334">
        <f t="shared" si="56"/>
        <v>0</v>
      </c>
      <c r="BU84" s="334">
        <f t="shared" si="56"/>
        <v>0</v>
      </c>
      <c r="BV84" s="334">
        <f t="shared" si="56"/>
        <v>0</v>
      </c>
      <c r="BW84" s="334">
        <f t="shared" si="56"/>
        <v>0</v>
      </c>
      <c r="BX84" s="334">
        <f t="shared" si="56"/>
        <v>0</v>
      </c>
      <c r="BY84" s="334">
        <f t="shared" si="56"/>
        <v>0</v>
      </c>
      <c r="BZ84" s="334">
        <f t="shared" si="56"/>
        <v>0</v>
      </c>
      <c r="CA84" s="334">
        <f t="shared" si="56"/>
        <v>0</v>
      </c>
      <c r="CB84" s="334">
        <f t="shared" si="56"/>
        <v>0</v>
      </c>
      <c r="CC84" s="334">
        <f t="shared" si="56"/>
        <v>0</v>
      </c>
      <c r="CD84" s="334">
        <f t="shared" si="56"/>
        <v>0</v>
      </c>
      <c r="CE84" s="334">
        <f t="shared" si="56"/>
        <v>0</v>
      </c>
      <c r="CF84" s="334">
        <f t="shared" si="56"/>
        <v>0</v>
      </c>
      <c r="CG84" s="334">
        <f t="shared" si="56"/>
        <v>0</v>
      </c>
      <c r="CH84" s="334">
        <f t="shared" si="56"/>
        <v>0</v>
      </c>
      <c r="CI84" s="334">
        <f t="shared" si="56"/>
        <v>0</v>
      </c>
      <c r="CJ84" s="334">
        <f t="shared" si="56"/>
        <v>0</v>
      </c>
      <c r="CK84" s="334">
        <f t="shared" si="56"/>
        <v>0</v>
      </c>
      <c r="CL84" s="334">
        <f t="shared" si="56"/>
        <v>0</v>
      </c>
      <c r="CM84" s="334">
        <f t="shared" si="56"/>
        <v>0</v>
      </c>
      <c r="CN84" s="334">
        <f t="shared" si="56"/>
        <v>0</v>
      </c>
      <c r="CO84" s="334">
        <f t="shared" si="56"/>
        <v>0</v>
      </c>
      <c r="CP84" s="334">
        <f t="shared" si="56"/>
        <v>0</v>
      </c>
      <c r="CQ84" s="334">
        <f t="shared" si="56"/>
        <v>0</v>
      </c>
      <c r="CR84" s="334">
        <f t="shared" si="56"/>
        <v>0</v>
      </c>
      <c r="CS84" s="334">
        <f t="shared" si="56"/>
        <v>0</v>
      </c>
      <c r="CT84" s="334">
        <f t="shared" si="56"/>
        <v>0</v>
      </c>
      <c r="CU84" s="334">
        <f t="shared" si="56"/>
        <v>0</v>
      </c>
      <c r="CV84" s="334">
        <f t="shared" si="56"/>
        <v>0</v>
      </c>
      <c r="CW84" s="334">
        <f t="shared" si="56"/>
        <v>0</v>
      </c>
      <c r="CX84" s="334">
        <f t="shared" si="56"/>
        <v>0</v>
      </c>
      <c r="CY84" s="334">
        <f t="shared" si="56"/>
        <v>0</v>
      </c>
      <c r="CZ84" s="334">
        <f t="shared" si="56"/>
        <v>0</v>
      </c>
      <c r="DA84" s="46" t="s">
        <v>168</v>
      </c>
    </row>
    <row r="85" ht="14.25" customHeight="1">
      <c r="C85" s="338" t="s">
        <v>356</v>
      </c>
      <c r="D85" s="347"/>
      <c r="E85" s="347"/>
      <c r="F85" s="340">
        <f t="shared" ref="F85:CZ85" si="57">F73-F84</f>
        <v>0</v>
      </c>
      <c r="G85" s="341">
        <f t="shared" si="57"/>
        <v>0</v>
      </c>
      <c r="H85" s="341">
        <f t="shared" si="57"/>
        <v>0</v>
      </c>
      <c r="I85" s="341">
        <f t="shared" si="57"/>
        <v>0</v>
      </c>
      <c r="J85" s="341">
        <f t="shared" si="57"/>
        <v>0</v>
      </c>
      <c r="K85" s="341">
        <f t="shared" si="57"/>
        <v>0</v>
      </c>
      <c r="L85" s="341">
        <f t="shared" si="57"/>
        <v>0</v>
      </c>
      <c r="M85" s="341">
        <f t="shared" si="57"/>
        <v>0</v>
      </c>
      <c r="N85" s="341">
        <f t="shared" si="57"/>
        <v>0</v>
      </c>
      <c r="O85" s="341">
        <f t="shared" si="57"/>
        <v>0</v>
      </c>
      <c r="P85" s="341">
        <f t="shared" si="57"/>
        <v>0</v>
      </c>
      <c r="Q85" s="341">
        <f t="shared" si="57"/>
        <v>0</v>
      </c>
      <c r="R85" s="341">
        <f t="shared" si="57"/>
        <v>0</v>
      </c>
      <c r="S85" s="341">
        <f t="shared" si="57"/>
        <v>0</v>
      </c>
      <c r="T85" s="341">
        <f t="shared" si="57"/>
        <v>0</v>
      </c>
      <c r="U85" s="341">
        <f t="shared" si="57"/>
        <v>0</v>
      </c>
      <c r="V85" s="341">
        <f t="shared" si="57"/>
        <v>0</v>
      </c>
      <c r="W85" s="341">
        <f t="shared" si="57"/>
        <v>0</v>
      </c>
      <c r="X85" s="341">
        <f t="shared" si="57"/>
        <v>0</v>
      </c>
      <c r="Y85" s="341">
        <f t="shared" si="57"/>
        <v>0</v>
      </c>
      <c r="Z85" s="341">
        <f t="shared" si="57"/>
        <v>0</v>
      </c>
      <c r="AA85" s="341">
        <f t="shared" si="57"/>
        <v>0</v>
      </c>
      <c r="AB85" s="341">
        <f t="shared" si="57"/>
        <v>0</v>
      </c>
      <c r="AC85" s="341">
        <f t="shared" si="57"/>
        <v>0</v>
      </c>
      <c r="AD85" s="341">
        <f t="shared" si="57"/>
        <v>0</v>
      </c>
      <c r="AE85" s="341">
        <f t="shared" si="57"/>
        <v>0</v>
      </c>
      <c r="AF85" s="341">
        <f t="shared" si="57"/>
        <v>0</v>
      </c>
      <c r="AG85" s="341">
        <f t="shared" si="57"/>
        <v>0</v>
      </c>
      <c r="AH85" s="341">
        <f t="shared" si="57"/>
        <v>0</v>
      </c>
      <c r="AI85" s="341">
        <f t="shared" si="57"/>
        <v>0</v>
      </c>
      <c r="AJ85" s="341">
        <f t="shared" si="57"/>
        <v>0</v>
      </c>
      <c r="AK85" s="341">
        <f t="shared" si="57"/>
        <v>0</v>
      </c>
      <c r="AL85" s="341">
        <f t="shared" si="57"/>
        <v>0</v>
      </c>
      <c r="AM85" s="341">
        <f t="shared" si="57"/>
        <v>0</v>
      </c>
      <c r="AN85" s="341">
        <f t="shared" si="57"/>
        <v>0</v>
      </c>
      <c r="AO85" s="341">
        <f t="shared" si="57"/>
        <v>0</v>
      </c>
      <c r="AP85" s="341">
        <f t="shared" si="57"/>
        <v>0</v>
      </c>
      <c r="AQ85" s="341">
        <f t="shared" si="57"/>
        <v>0</v>
      </c>
      <c r="AR85" s="341">
        <f t="shared" si="57"/>
        <v>0</v>
      </c>
      <c r="AS85" s="341">
        <f t="shared" si="57"/>
        <v>0</v>
      </c>
      <c r="AT85" s="341">
        <f t="shared" si="57"/>
        <v>0</v>
      </c>
      <c r="AU85" s="341">
        <f t="shared" si="57"/>
        <v>0</v>
      </c>
      <c r="AV85" s="341">
        <f t="shared" si="57"/>
        <v>0</v>
      </c>
      <c r="AW85" s="341">
        <f t="shared" si="57"/>
        <v>0</v>
      </c>
      <c r="AX85" s="341">
        <f t="shared" si="57"/>
        <v>0</v>
      </c>
      <c r="AY85" s="341">
        <f t="shared" si="57"/>
        <v>0</v>
      </c>
      <c r="AZ85" s="341">
        <f t="shared" si="57"/>
        <v>0</v>
      </c>
      <c r="BA85" s="341">
        <f t="shared" si="57"/>
        <v>0</v>
      </c>
      <c r="BB85" s="341">
        <f t="shared" si="57"/>
        <v>0</v>
      </c>
      <c r="BC85" s="341">
        <f t="shared" si="57"/>
        <v>0</v>
      </c>
      <c r="BD85" s="341">
        <f t="shared" si="57"/>
        <v>0</v>
      </c>
      <c r="BE85" s="341">
        <f t="shared" si="57"/>
        <v>0</v>
      </c>
      <c r="BF85" s="341">
        <f t="shared" si="57"/>
        <v>13033772.75</v>
      </c>
      <c r="BG85" s="341">
        <f t="shared" si="57"/>
        <v>0</v>
      </c>
      <c r="BH85" s="341">
        <f t="shared" si="57"/>
        <v>0</v>
      </c>
      <c r="BI85" s="341">
        <f t="shared" si="57"/>
        <v>0</v>
      </c>
      <c r="BJ85" s="341">
        <f t="shared" si="57"/>
        <v>0</v>
      </c>
      <c r="BK85" s="341">
        <f t="shared" si="57"/>
        <v>0</v>
      </c>
      <c r="BL85" s="341">
        <f t="shared" si="57"/>
        <v>0</v>
      </c>
      <c r="BM85" s="341">
        <f t="shared" si="57"/>
        <v>0</v>
      </c>
      <c r="BN85" s="341">
        <f t="shared" si="57"/>
        <v>0</v>
      </c>
      <c r="BO85" s="341">
        <f t="shared" si="57"/>
        <v>0</v>
      </c>
      <c r="BP85" s="341">
        <f t="shared" si="57"/>
        <v>0</v>
      </c>
      <c r="BQ85" s="341">
        <f t="shared" si="57"/>
        <v>0</v>
      </c>
      <c r="BR85" s="341">
        <f t="shared" si="57"/>
        <v>0</v>
      </c>
      <c r="BS85" s="341">
        <f t="shared" si="57"/>
        <v>0</v>
      </c>
      <c r="BT85" s="341">
        <f t="shared" si="57"/>
        <v>0</v>
      </c>
      <c r="BU85" s="341">
        <f t="shared" si="57"/>
        <v>0</v>
      </c>
      <c r="BV85" s="341">
        <f t="shared" si="57"/>
        <v>0</v>
      </c>
      <c r="BW85" s="341">
        <f t="shared" si="57"/>
        <v>0</v>
      </c>
      <c r="BX85" s="341">
        <f t="shared" si="57"/>
        <v>0</v>
      </c>
      <c r="BY85" s="341">
        <f t="shared" si="57"/>
        <v>0</v>
      </c>
      <c r="BZ85" s="341">
        <f t="shared" si="57"/>
        <v>0</v>
      </c>
      <c r="CA85" s="341">
        <f t="shared" si="57"/>
        <v>0</v>
      </c>
      <c r="CB85" s="341">
        <f t="shared" si="57"/>
        <v>0</v>
      </c>
      <c r="CC85" s="341">
        <f t="shared" si="57"/>
        <v>0</v>
      </c>
      <c r="CD85" s="341">
        <f t="shared" si="57"/>
        <v>0</v>
      </c>
      <c r="CE85" s="341">
        <f t="shared" si="57"/>
        <v>0</v>
      </c>
      <c r="CF85" s="341">
        <f t="shared" si="57"/>
        <v>0</v>
      </c>
      <c r="CG85" s="341">
        <f t="shared" si="57"/>
        <v>0</v>
      </c>
      <c r="CH85" s="341">
        <f t="shared" si="57"/>
        <v>0</v>
      </c>
      <c r="CI85" s="341">
        <f t="shared" si="57"/>
        <v>0</v>
      </c>
      <c r="CJ85" s="341">
        <f t="shared" si="57"/>
        <v>0</v>
      </c>
      <c r="CK85" s="341">
        <f t="shared" si="57"/>
        <v>0</v>
      </c>
      <c r="CL85" s="341">
        <f t="shared" si="57"/>
        <v>0</v>
      </c>
      <c r="CM85" s="341">
        <f t="shared" si="57"/>
        <v>0</v>
      </c>
      <c r="CN85" s="341">
        <f t="shared" si="57"/>
        <v>0</v>
      </c>
      <c r="CO85" s="341">
        <f t="shared" si="57"/>
        <v>0</v>
      </c>
      <c r="CP85" s="341">
        <f t="shared" si="57"/>
        <v>0</v>
      </c>
      <c r="CQ85" s="341">
        <f t="shared" si="57"/>
        <v>0</v>
      </c>
      <c r="CR85" s="341">
        <f t="shared" si="57"/>
        <v>0</v>
      </c>
      <c r="CS85" s="341">
        <f t="shared" si="57"/>
        <v>0</v>
      </c>
      <c r="CT85" s="341">
        <f t="shared" si="57"/>
        <v>0</v>
      </c>
      <c r="CU85" s="341">
        <f t="shared" si="57"/>
        <v>0</v>
      </c>
      <c r="CV85" s="341">
        <f t="shared" si="57"/>
        <v>0</v>
      </c>
      <c r="CW85" s="341">
        <f t="shared" si="57"/>
        <v>0</v>
      </c>
      <c r="CX85" s="341">
        <f t="shared" si="57"/>
        <v>0</v>
      </c>
      <c r="CY85" s="341">
        <f t="shared" si="57"/>
        <v>0</v>
      </c>
      <c r="CZ85" s="341">
        <f t="shared" si="57"/>
        <v>0</v>
      </c>
      <c r="DA85" s="46" t="s">
        <v>168</v>
      </c>
    </row>
    <row r="86" ht="14.25" customHeight="1">
      <c r="C86" s="290"/>
      <c r="F86" s="337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34"/>
      <c r="Z86" s="334"/>
      <c r="AA86" s="334"/>
      <c r="AB86" s="334"/>
      <c r="AC86" s="334"/>
      <c r="AD86" s="334"/>
      <c r="AE86" s="334"/>
      <c r="AF86" s="334"/>
      <c r="AG86" s="334"/>
      <c r="AH86" s="334"/>
      <c r="AI86" s="334"/>
      <c r="AJ86" s="334"/>
      <c r="AK86" s="334"/>
      <c r="AL86" s="334"/>
      <c r="AM86" s="334"/>
      <c r="AN86" s="334"/>
      <c r="AO86" s="334"/>
      <c r="AP86" s="334"/>
      <c r="AQ86" s="334"/>
      <c r="AR86" s="334"/>
      <c r="AS86" s="334"/>
      <c r="AT86" s="334"/>
      <c r="AU86" s="334"/>
      <c r="AV86" s="334"/>
      <c r="AW86" s="334"/>
      <c r="AX86" s="334"/>
      <c r="AY86" s="334"/>
      <c r="AZ86" s="334"/>
      <c r="BA86" s="334"/>
      <c r="BB86" s="334"/>
      <c r="BC86" s="334"/>
      <c r="BD86" s="334"/>
      <c r="BE86" s="334"/>
      <c r="BF86" s="334"/>
      <c r="BG86" s="334"/>
      <c r="BH86" s="334"/>
      <c r="BI86" s="334"/>
      <c r="BJ86" s="334"/>
      <c r="BK86" s="334"/>
      <c r="BL86" s="334"/>
      <c r="BM86" s="334"/>
      <c r="BN86" s="334"/>
      <c r="BO86" s="334"/>
      <c r="BP86" s="334"/>
      <c r="BQ86" s="334"/>
      <c r="BR86" s="334"/>
      <c r="BS86" s="334"/>
      <c r="BT86" s="334"/>
      <c r="BU86" s="334"/>
      <c r="BV86" s="334"/>
      <c r="BW86" s="334"/>
      <c r="BX86" s="334"/>
      <c r="BY86" s="334"/>
      <c r="BZ86" s="334"/>
      <c r="CA86" s="334"/>
      <c r="CB86" s="334"/>
      <c r="CC86" s="334"/>
      <c r="CD86" s="334"/>
      <c r="CE86" s="334"/>
      <c r="CF86" s="334"/>
      <c r="CG86" s="334"/>
      <c r="CH86" s="334"/>
      <c r="CI86" s="334"/>
      <c r="CJ86" s="334"/>
      <c r="CK86" s="334"/>
      <c r="CL86" s="334"/>
      <c r="CM86" s="334"/>
      <c r="CN86" s="334"/>
      <c r="CO86" s="334"/>
      <c r="CP86" s="334"/>
      <c r="CQ86" s="334"/>
      <c r="CR86" s="334"/>
      <c r="CS86" s="334"/>
      <c r="CT86" s="334"/>
      <c r="CU86" s="334"/>
      <c r="CV86" s="334"/>
      <c r="CW86" s="334"/>
      <c r="CX86" s="334"/>
      <c r="CY86" s="334"/>
      <c r="CZ86" s="334"/>
    </row>
    <row r="87" ht="14.25" customHeight="1">
      <c r="C87" s="352" t="s">
        <v>343</v>
      </c>
      <c r="F87" s="337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34"/>
      <c r="Z87" s="334"/>
      <c r="AA87" s="334"/>
      <c r="AB87" s="334"/>
      <c r="AC87" s="334"/>
      <c r="AD87" s="334"/>
      <c r="AE87" s="334"/>
      <c r="AF87" s="334"/>
      <c r="AG87" s="334"/>
      <c r="AH87" s="334"/>
      <c r="AI87" s="334"/>
      <c r="AJ87" s="334"/>
      <c r="AK87" s="334"/>
      <c r="AL87" s="334"/>
      <c r="AM87" s="334"/>
      <c r="AN87" s="334"/>
      <c r="AO87" s="334"/>
      <c r="AP87" s="334"/>
      <c r="AQ87" s="334"/>
      <c r="AR87" s="334"/>
      <c r="AS87" s="334"/>
      <c r="AT87" s="334"/>
      <c r="AU87" s="334"/>
      <c r="AV87" s="334"/>
      <c r="AW87" s="334"/>
      <c r="AX87" s="334"/>
      <c r="AY87" s="334"/>
      <c r="AZ87" s="334"/>
      <c r="BA87" s="334"/>
      <c r="BB87" s="334"/>
      <c r="BC87" s="334"/>
      <c r="BD87" s="334"/>
      <c r="BE87" s="334"/>
      <c r="BF87" s="334"/>
      <c r="BG87" s="334"/>
      <c r="BH87" s="334"/>
      <c r="BI87" s="334"/>
      <c r="BJ87" s="334"/>
      <c r="BK87" s="334"/>
      <c r="BL87" s="334"/>
      <c r="BM87" s="334"/>
      <c r="BN87" s="334"/>
      <c r="BO87" s="334"/>
      <c r="BP87" s="334"/>
      <c r="BQ87" s="334"/>
      <c r="BR87" s="334"/>
      <c r="BS87" s="334"/>
      <c r="BT87" s="334"/>
      <c r="BU87" s="334"/>
      <c r="BV87" s="334"/>
      <c r="BW87" s="334"/>
      <c r="BX87" s="334"/>
      <c r="BY87" s="334"/>
      <c r="BZ87" s="334"/>
      <c r="CA87" s="334"/>
      <c r="CB87" s="334"/>
      <c r="CC87" s="334"/>
      <c r="CD87" s="334"/>
      <c r="CE87" s="334"/>
      <c r="CF87" s="334"/>
      <c r="CG87" s="334"/>
      <c r="CH87" s="334"/>
      <c r="CI87" s="334"/>
      <c r="CJ87" s="334"/>
      <c r="CK87" s="334"/>
      <c r="CL87" s="334"/>
      <c r="CM87" s="334"/>
      <c r="CN87" s="334"/>
      <c r="CO87" s="334"/>
      <c r="CP87" s="334"/>
      <c r="CQ87" s="334"/>
      <c r="CR87" s="334"/>
      <c r="CS87" s="334"/>
      <c r="CT87" s="334"/>
      <c r="CU87" s="334"/>
      <c r="CV87" s="334"/>
      <c r="CW87" s="334"/>
      <c r="CX87" s="334"/>
      <c r="CY87" s="334"/>
      <c r="CZ87" s="334"/>
      <c r="DA87" s="46" t="s">
        <v>168</v>
      </c>
    </row>
    <row r="88" ht="14.25" customHeight="1">
      <c r="C88" s="290" t="s">
        <v>349</v>
      </c>
      <c r="F88" s="337">
        <f t="shared" ref="F88:CZ88" si="58">F85*$H$16</f>
        <v>0</v>
      </c>
      <c r="G88" s="334">
        <f t="shared" si="58"/>
        <v>0</v>
      </c>
      <c r="H88" s="334">
        <f t="shared" si="58"/>
        <v>0</v>
      </c>
      <c r="I88" s="334">
        <f t="shared" si="58"/>
        <v>0</v>
      </c>
      <c r="J88" s="334">
        <f t="shared" si="58"/>
        <v>0</v>
      </c>
      <c r="K88" s="334">
        <f t="shared" si="58"/>
        <v>0</v>
      </c>
      <c r="L88" s="334">
        <f t="shared" si="58"/>
        <v>0</v>
      </c>
      <c r="M88" s="334">
        <f t="shared" si="58"/>
        <v>0</v>
      </c>
      <c r="N88" s="334">
        <f t="shared" si="58"/>
        <v>0</v>
      </c>
      <c r="O88" s="334">
        <f t="shared" si="58"/>
        <v>0</v>
      </c>
      <c r="P88" s="334">
        <f t="shared" si="58"/>
        <v>0</v>
      </c>
      <c r="Q88" s="334">
        <f t="shared" si="58"/>
        <v>0</v>
      </c>
      <c r="R88" s="334">
        <f t="shared" si="58"/>
        <v>0</v>
      </c>
      <c r="S88" s="334">
        <f t="shared" si="58"/>
        <v>0</v>
      </c>
      <c r="T88" s="334">
        <f t="shared" si="58"/>
        <v>0</v>
      </c>
      <c r="U88" s="334">
        <f t="shared" si="58"/>
        <v>0</v>
      </c>
      <c r="V88" s="334">
        <f t="shared" si="58"/>
        <v>0</v>
      </c>
      <c r="W88" s="334">
        <f t="shared" si="58"/>
        <v>0</v>
      </c>
      <c r="X88" s="334">
        <f t="shared" si="58"/>
        <v>0</v>
      </c>
      <c r="Y88" s="334">
        <f t="shared" si="58"/>
        <v>0</v>
      </c>
      <c r="Z88" s="334">
        <f t="shared" si="58"/>
        <v>0</v>
      </c>
      <c r="AA88" s="334">
        <f t="shared" si="58"/>
        <v>0</v>
      </c>
      <c r="AB88" s="334">
        <f t="shared" si="58"/>
        <v>0</v>
      </c>
      <c r="AC88" s="334">
        <f t="shared" si="58"/>
        <v>0</v>
      </c>
      <c r="AD88" s="334">
        <f t="shared" si="58"/>
        <v>0</v>
      </c>
      <c r="AE88" s="334">
        <f t="shared" si="58"/>
        <v>0</v>
      </c>
      <c r="AF88" s="334">
        <f t="shared" si="58"/>
        <v>0</v>
      </c>
      <c r="AG88" s="334">
        <f t="shared" si="58"/>
        <v>0</v>
      </c>
      <c r="AH88" s="334">
        <f t="shared" si="58"/>
        <v>0</v>
      </c>
      <c r="AI88" s="334">
        <f t="shared" si="58"/>
        <v>0</v>
      </c>
      <c r="AJ88" s="334">
        <f t="shared" si="58"/>
        <v>0</v>
      </c>
      <c r="AK88" s="334">
        <f t="shared" si="58"/>
        <v>0</v>
      </c>
      <c r="AL88" s="334">
        <f t="shared" si="58"/>
        <v>0</v>
      </c>
      <c r="AM88" s="334">
        <f t="shared" si="58"/>
        <v>0</v>
      </c>
      <c r="AN88" s="334">
        <f t="shared" si="58"/>
        <v>0</v>
      </c>
      <c r="AO88" s="334">
        <f t="shared" si="58"/>
        <v>0</v>
      </c>
      <c r="AP88" s="334">
        <f t="shared" si="58"/>
        <v>0</v>
      </c>
      <c r="AQ88" s="334">
        <f t="shared" si="58"/>
        <v>0</v>
      </c>
      <c r="AR88" s="334">
        <f t="shared" si="58"/>
        <v>0</v>
      </c>
      <c r="AS88" s="334">
        <f t="shared" si="58"/>
        <v>0</v>
      </c>
      <c r="AT88" s="334">
        <f t="shared" si="58"/>
        <v>0</v>
      </c>
      <c r="AU88" s="334">
        <f t="shared" si="58"/>
        <v>0</v>
      </c>
      <c r="AV88" s="334">
        <f t="shared" si="58"/>
        <v>0</v>
      </c>
      <c r="AW88" s="334">
        <f t="shared" si="58"/>
        <v>0</v>
      </c>
      <c r="AX88" s="334">
        <f t="shared" si="58"/>
        <v>0</v>
      </c>
      <c r="AY88" s="334">
        <f t="shared" si="58"/>
        <v>0</v>
      </c>
      <c r="AZ88" s="334">
        <f t="shared" si="58"/>
        <v>0</v>
      </c>
      <c r="BA88" s="334">
        <f t="shared" si="58"/>
        <v>0</v>
      </c>
      <c r="BB88" s="334">
        <f t="shared" si="58"/>
        <v>0</v>
      </c>
      <c r="BC88" s="334">
        <f t="shared" si="58"/>
        <v>0</v>
      </c>
      <c r="BD88" s="334">
        <f t="shared" si="58"/>
        <v>0</v>
      </c>
      <c r="BE88" s="334">
        <f t="shared" si="58"/>
        <v>0</v>
      </c>
      <c r="BF88" s="334">
        <f t="shared" si="58"/>
        <v>6516886.375</v>
      </c>
      <c r="BG88" s="334">
        <f t="shared" si="58"/>
        <v>0</v>
      </c>
      <c r="BH88" s="334">
        <f t="shared" si="58"/>
        <v>0</v>
      </c>
      <c r="BI88" s="334">
        <f t="shared" si="58"/>
        <v>0</v>
      </c>
      <c r="BJ88" s="334">
        <f t="shared" si="58"/>
        <v>0</v>
      </c>
      <c r="BK88" s="334">
        <f t="shared" si="58"/>
        <v>0</v>
      </c>
      <c r="BL88" s="334">
        <f t="shared" si="58"/>
        <v>0</v>
      </c>
      <c r="BM88" s="334">
        <f t="shared" si="58"/>
        <v>0</v>
      </c>
      <c r="BN88" s="334">
        <f t="shared" si="58"/>
        <v>0</v>
      </c>
      <c r="BO88" s="334">
        <f t="shared" si="58"/>
        <v>0</v>
      </c>
      <c r="BP88" s="334">
        <f t="shared" si="58"/>
        <v>0</v>
      </c>
      <c r="BQ88" s="334">
        <f t="shared" si="58"/>
        <v>0</v>
      </c>
      <c r="BR88" s="334">
        <f t="shared" si="58"/>
        <v>0</v>
      </c>
      <c r="BS88" s="334">
        <f t="shared" si="58"/>
        <v>0</v>
      </c>
      <c r="BT88" s="334">
        <f t="shared" si="58"/>
        <v>0</v>
      </c>
      <c r="BU88" s="334">
        <f t="shared" si="58"/>
        <v>0</v>
      </c>
      <c r="BV88" s="334">
        <f t="shared" si="58"/>
        <v>0</v>
      </c>
      <c r="BW88" s="334">
        <f t="shared" si="58"/>
        <v>0</v>
      </c>
      <c r="BX88" s="334">
        <f t="shared" si="58"/>
        <v>0</v>
      </c>
      <c r="BY88" s="334">
        <f t="shared" si="58"/>
        <v>0</v>
      </c>
      <c r="BZ88" s="334">
        <f t="shared" si="58"/>
        <v>0</v>
      </c>
      <c r="CA88" s="334">
        <f t="shared" si="58"/>
        <v>0</v>
      </c>
      <c r="CB88" s="334">
        <f t="shared" si="58"/>
        <v>0</v>
      </c>
      <c r="CC88" s="334">
        <f t="shared" si="58"/>
        <v>0</v>
      </c>
      <c r="CD88" s="334">
        <f t="shared" si="58"/>
        <v>0</v>
      </c>
      <c r="CE88" s="334">
        <f t="shared" si="58"/>
        <v>0</v>
      </c>
      <c r="CF88" s="334">
        <f t="shared" si="58"/>
        <v>0</v>
      </c>
      <c r="CG88" s="334">
        <f t="shared" si="58"/>
        <v>0</v>
      </c>
      <c r="CH88" s="334">
        <f t="shared" si="58"/>
        <v>0</v>
      </c>
      <c r="CI88" s="334">
        <f t="shared" si="58"/>
        <v>0</v>
      </c>
      <c r="CJ88" s="334">
        <f t="shared" si="58"/>
        <v>0</v>
      </c>
      <c r="CK88" s="334">
        <f t="shared" si="58"/>
        <v>0</v>
      </c>
      <c r="CL88" s="334">
        <f t="shared" si="58"/>
        <v>0</v>
      </c>
      <c r="CM88" s="334">
        <f t="shared" si="58"/>
        <v>0</v>
      </c>
      <c r="CN88" s="334">
        <f t="shared" si="58"/>
        <v>0</v>
      </c>
      <c r="CO88" s="334">
        <f t="shared" si="58"/>
        <v>0</v>
      </c>
      <c r="CP88" s="334">
        <f t="shared" si="58"/>
        <v>0</v>
      </c>
      <c r="CQ88" s="334">
        <f t="shared" si="58"/>
        <v>0</v>
      </c>
      <c r="CR88" s="334">
        <f t="shared" si="58"/>
        <v>0</v>
      </c>
      <c r="CS88" s="334">
        <f t="shared" si="58"/>
        <v>0</v>
      </c>
      <c r="CT88" s="334">
        <f t="shared" si="58"/>
        <v>0</v>
      </c>
      <c r="CU88" s="334">
        <f t="shared" si="58"/>
        <v>0</v>
      </c>
      <c r="CV88" s="334">
        <f t="shared" si="58"/>
        <v>0</v>
      </c>
      <c r="CW88" s="334">
        <f t="shared" si="58"/>
        <v>0</v>
      </c>
      <c r="CX88" s="334">
        <f t="shared" si="58"/>
        <v>0</v>
      </c>
      <c r="CY88" s="334">
        <f t="shared" si="58"/>
        <v>0</v>
      </c>
      <c r="CZ88" s="334">
        <f t="shared" si="58"/>
        <v>0</v>
      </c>
      <c r="DA88" s="46" t="s">
        <v>168</v>
      </c>
    </row>
    <row r="89" ht="14.25" customHeight="1">
      <c r="C89" s="290" t="s">
        <v>353</v>
      </c>
      <c r="F89" s="337">
        <f t="shared" ref="F89:CZ89" si="59">F85*$G$16</f>
        <v>0</v>
      </c>
      <c r="G89" s="334">
        <f t="shared" si="59"/>
        <v>0</v>
      </c>
      <c r="H89" s="334">
        <f t="shared" si="59"/>
        <v>0</v>
      </c>
      <c r="I89" s="334">
        <f t="shared" si="59"/>
        <v>0</v>
      </c>
      <c r="J89" s="334">
        <f t="shared" si="59"/>
        <v>0</v>
      </c>
      <c r="K89" s="334">
        <f t="shared" si="59"/>
        <v>0</v>
      </c>
      <c r="L89" s="334">
        <f t="shared" si="59"/>
        <v>0</v>
      </c>
      <c r="M89" s="334">
        <f t="shared" si="59"/>
        <v>0</v>
      </c>
      <c r="N89" s="334">
        <f t="shared" si="59"/>
        <v>0</v>
      </c>
      <c r="O89" s="334">
        <f t="shared" si="59"/>
        <v>0</v>
      </c>
      <c r="P89" s="334">
        <f t="shared" si="59"/>
        <v>0</v>
      </c>
      <c r="Q89" s="334">
        <f t="shared" si="59"/>
        <v>0</v>
      </c>
      <c r="R89" s="334">
        <f t="shared" si="59"/>
        <v>0</v>
      </c>
      <c r="S89" s="334">
        <f t="shared" si="59"/>
        <v>0</v>
      </c>
      <c r="T89" s="334">
        <f t="shared" si="59"/>
        <v>0</v>
      </c>
      <c r="U89" s="334">
        <f t="shared" si="59"/>
        <v>0</v>
      </c>
      <c r="V89" s="334">
        <f t="shared" si="59"/>
        <v>0</v>
      </c>
      <c r="W89" s="334">
        <f t="shared" si="59"/>
        <v>0</v>
      </c>
      <c r="X89" s="334">
        <f t="shared" si="59"/>
        <v>0</v>
      </c>
      <c r="Y89" s="334">
        <f t="shared" si="59"/>
        <v>0</v>
      </c>
      <c r="Z89" s="334">
        <f t="shared" si="59"/>
        <v>0</v>
      </c>
      <c r="AA89" s="334">
        <f t="shared" si="59"/>
        <v>0</v>
      </c>
      <c r="AB89" s="334">
        <f t="shared" si="59"/>
        <v>0</v>
      </c>
      <c r="AC89" s="334">
        <f t="shared" si="59"/>
        <v>0</v>
      </c>
      <c r="AD89" s="334">
        <f t="shared" si="59"/>
        <v>0</v>
      </c>
      <c r="AE89" s="334">
        <f t="shared" si="59"/>
        <v>0</v>
      </c>
      <c r="AF89" s="334">
        <f t="shared" si="59"/>
        <v>0</v>
      </c>
      <c r="AG89" s="334">
        <f t="shared" si="59"/>
        <v>0</v>
      </c>
      <c r="AH89" s="334">
        <f t="shared" si="59"/>
        <v>0</v>
      </c>
      <c r="AI89" s="334">
        <f t="shared" si="59"/>
        <v>0</v>
      </c>
      <c r="AJ89" s="334">
        <f t="shared" si="59"/>
        <v>0</v>
      </c>
      <c r="AK89" s="334">
        <f t="shared" si="59"/>
        <v>0</v>
      </c>
      <c r="AL89" s="334">
        <f t="shared" si="59"/>
        <v>0</v>
      </c>
      <c r="AM89" s="334">
        <f t="shared" si="59"/>
        <v>0</v>
      </c>
      <c r="AN89" s="334">
        <f t="shared" si="59"/>
        <v>0</v>
      </c>
      <c r="AO89" s="334">
        <f t="shared" si="59"/>
        <v>0</v>
      </c>
      <c r="AP89" s="334">
        <f t="shared" si="59"/>
        <v>0</v>
      </c>
      <c r="AQ89" s="334">
        <f t="shared" si="59"/>
        <v>0</v>
      </c>
      <c r="AR89" s="334">
        <f t="shared" si="59"/>
        <v>0</v>
      </c>
      <c r="AS89" s="334">
        <f t="shared" si="59"/>
        <v>0</v>
      </c>
      <c r="AT89" s="334">
        <f t="shared" si="59"/>
        <v>0</v>
      </c>
      <c r="AU89" s="334">
        <f t="shared" si="59"/>
        <v>0</v>
      </c>
      <c r="AV89" s="334">
        <f t="shared" si="59"/>
        <v>0</v>
      </c>
      <c r="AW89" s="334">
        <f t="shared" si="59"/>
        <v>0</v>
      </c>
      <c r="AX89" s="334">
        <f t="shared" si="59"/>
        <v>0</v>
      </c>
      <c r="AY89" s="334">
        <f t="shared" si="59"/>
        <v>0</v>
      </c>
      <c r="AZ89" s="334">
        <f t="shared" si="59"/>
        <v>0</v>
      </c>
      <c r="BA89" s="334">
        <f t="shared" si="59"/>
        <v>0</v>
      </c>
      <c r="BB89" s="334">
        <f t="shared" si="59"/>
        <v>0</v>
      </c>
      <c r="BC89" s="334">
        <f t="shared" si="59"/>
        <v>0</v>
      </c>
      <c r="BD89" s="334">
        <f t="shared" si="59"/>
        <v>0</v>
      </c>
      <c r="BE89" s="334">
        <f t="shared" si="59"/>
        <v>0</v>
      </c>
      <c r="BF89" s="334">
        <f t="shared" si="59"/>
        <v>6516886.375</v>
      </c>
      <c r="BG89" s="334">
        <f t="shared" si="59"/>
        <v>0</v>
      </c>
      <c r="BH89" s="334">
        <f t="shared" si="59"/>
        <v>0</v>
      </c>
      <c r="BI89" s="334">
        <f t="shared" si="59"/>
        <v>0</v>
      </c>
      <c r="BJ89" s="334">
        <f t="shared" si="59"/>
        <v>0</v>
      </c>
      <c r="BK89" s="334">
        <f t="shared" si="59"/>
        <v>0</v>
      </c>
      <c r="BL89" s="334">
        <f t="shared" si="59"/>
        <v>0</v>
      </c>
      <c r="BM89" s="334">
        <f t="shared" si="59"/>
        <v>0</v>
      </c>
      <c r="BN89" s="334">
        <f t="shared" si="59"/>
        <v>0</v>
      </c>
      <c r="BO89" s="334">
        <f t="shared" si="59"/>
        <v>0</v>
      </c>
      <c r="BP89" s="334">
        <f t="shared" si="59"/>
        <v>0</v>
      </c>
      <c r="BQ89" s="334">
        <f t="shared" si="59"/>
        <v>0</v>
      </c>
      <c r="BR89" s="334">
        <f t="shared" si="59"/>
        <v>0</v>
      </c>
      <c r="BS89" s="334">
        <f t="shared" si="59"/>
        <v>0</v>
      </c>
      <c r="BT89" s="334">
        <f t="shared" si="59"/>
        <v>0</v>
      </c>
      <c r="BU89" s="334">
        <f t="shared" si="59"/>
        <v>0</v>
      </c>
      <c r="BV89" s="334">
        <f t="shared" si="59"/>
        <v>0</v>
      </c>
      <c r="BW89" s="334">
        <f t="shared" si="59"/>
        <v>0</v>
      </c>
      <c r="BX89" s="334">
        <f t="shared" si="59"/>
        <v>0</v>
      </c>
      <c r="BY89" s="334">
        <f t="shared" si="59"/>
        <v>0</v>
      </c>
      <c r="BZ89" s="334">
        <f t="shared" si="59"/>
        <v>0</v>
      </c>
      <c r="CA89" s="334">
        <f t="shared" si="59"/>
        <v>0</v>
      </c>
      <c r="CB89" s="334">
        <f t="shared" si="59"/>
        <v>0</v>
      </c>
      <c r="CC89" s="334">
        <f t="shared" si="59"/>
        <v>0</v>
      </c>
      <c r="CD89" s="334">
        <f t="shared" si="59"/>
        <v>0</v>
      </c>
      <c r="CE89" s="334">
        <f t="shared" si="59"/>
        <v>0</v>
      </c>
      <c r="CF89" s="334">
        <f t="shared" si="59"/>
        <v>0</v>
      </c>
      <c r="CG89" s="334">
        <f t="shared" si="59"/>
        <v>0</v>
      </c>
      <c r="CH89" s="334">
        <f t="shared" si="59"/>
        <v>0</v>
      </c>
      <c r="CI89" s="334">
        <f t="shared" si="59"/>
        <v>0</v>
      </c>
      <c r="CJ89" s="334">
        <f t="shared" si="59"/>
        <v>0</v>
      </c>
      <c r="CK89" s="334">
        <f t="shared" si="59"/>
        <v>0</v>
      </c>
      <c r="CL89" s="334">
        <f t="shared" si="59"/>
        <v>0</v>
      </c>
      <c r="CM89" s="334">
        <f t="shared" si="59"/>
        <v>0</v>
      </c>
      <c r="CN89" s="334">
        <f t="shared" si="59"/>
        <v>0</v>
      </c>
      <c r="CO89" s="334">
        <f t="shared" si="59"/>
        <v>0</v>
      </c>
      <c r="CP89" s="334">
        <f t="shared" si="59"/>
        <v>0</v>
      </c>
      <c r="CQ89" s="334">
        <f t="shared" si="59"/>
        <v>0</v>
      </c>
      <c r="CR89" s="334">
        <f t="shared" si="59"/>
        <v>0</v>
      </c>
      <c r="CS89" s="334">
        <f t="shared" si="59"/>
        <v>0</v>
      </c>
      <c r="CT89" s="334">
        <f t="shared" si="59"/>
        <v>0</v>
      </c>
      <c r="CU89" s="334">
        <f t="shared" si="59"/>
        <v>0</v>
      </c>
      <c r="CV89" s="334">
        <f t="shared" si="59"/>
        <v>0</v>
      </c>
      <c r="CW89" s="334">
        <f t="shared" si="59"/>
        <v>0</v>
      </c>
      <c r="CX89" s="334">
        <f t="shared" si="59"/>
        <v>0</v>
      </c>
      <c r="CY89" s="334">
        <f t="shared" si="59"/>
        <v>0</v>
      </c>
      <c r="CZ89" s="334">
        <f t="shared" si="59"/>
        <v>0</v>
      </c>
      <c r="DA89" s="46" t="s">
        <v>168</v>
      </c>
    </row>
    <row r="90" ht="14.25" customHeight="1">
      <c r="C90" s="290" t="s">
        <v>355</v>
      </c>
      <c r="F90" s="337">
        <f t="shared" ref="F90:CZ90" si="60">SUM(F88:F89)</f>
        <v>0</v>
      </c>
      <c r="G90" s="334">
        <f t="shared" si="60"/>
        <v>0</v>
      </c>
      <c r="H90" s="334">
        <f t="shared" si="60"/>
        <v>0</v>
      </c>
      <c r="I90" s="334">
        <f t="shared" si="60"/>
        <v>0</v>
      </c>
      <c r="J90" s="334">
        <f t="shared" si="60"/>
        <v>0</v>
      </c>
      <c r="K90" s="334">
        <f t="shared" si="60"/>
        <v>0</v>
      </c>
      <c r="L90" s="334">
        <f t="shared" si="60"/>
        <v>0</v>
      </c>
      <c r="M90" s="334">
        <f t="shared" si="60"/>
        <v>0</v>
      </c>
      <c r="N90" s="334">
        <f t="shared" si="60"/>
        <v>0</v>
      </c>
      <c r="O90" s="334">
        <f t="shared" si="60"/>
        <v>0</v>
      </c>
      <c r="P90" s="334">
        <f t="shared" si="60"/>
        <v>0</v>
      </c>
      <c r="Q90" s="334">
        <f t="shared" si="60"/>
        <v>0</v>
      </c>
      <c r="R90" s="334">
        <f t="shared" si="60"/>
        <v>0</v>
      </c>
      <c r="S90" s="334">
        <f t="shared" si="60"/>
        <v>0</v>
      </c>
      <c r="T90" s="334">
        <f t="shared" si="60"/>
        <v>0</v>
      </c>
      <c r="U90" s="334">
        <f t="shared" si="60"/>
        <v>0</v>
      </c>
      <c r="V90" s="334">
        <f t="shared" si="60"/>
        <v>0</v>
      </c>
      <c r="W90" s="334">
        <f t="shared" si="60"/>
        <v>0</v>
      </c>
      <c r="X90" s="334">
        <f t="shared" si="60"/>
        <v>0</v>
      </c>
      <c r="Y90" s="334">
        <f t="shared" si="60"/>
        <v>0</v>
      </c>
      <c r="Z90" s="334">
        <f t="shared" si="60"/>
        <v>0</v>
      </c>
      <c r="AA90" s="334">
        <f t="shared" si="60"/>
        <v>0</v>
      </c>
      <c r="AB90" s="334">
        <f t="shared" si="60"/>
        <v>0</v>
      </c>
      <c r="AC90" s="334">
        <f t="shared" si="60"/>
        <v>0</v>
      </c>
      <c r="AD90" s="334">
        <f t="shared" si="60"/>
        <v>0</v>
      </c>
      <c r="AE90" s="334">
        <f t="shared" si="60"/>
        <v>0</v>
      </c>
      <c r="AF90" s="334">
        <f t="shared" si="60"/>
        <v>0</v>
      </c>
      <c r="AG90" s="334">
        <f t="shared" si="60"/>
        <v>0</v>
      </c>
      <c r="AH90" s="334">
        <f t="shared" si="60"/>
        <v>0</v>
      </c>
      <c r="AI90" s="334">
        <f t="shared" si="60"/>
        <v>0</v>
      </c>
      <c r="AJ90" s="334">
        <f t="shared" si="60"/>
        <v>0</v>
      </c>
      <c r="AK90" s="334">
        <f t="shared" si="60"/>
        <v>0</v>
      </c>
      <c r="AL90" s="334">
        <f t="shared" si="60"/>
        <v>0</v>
      </c>
      <c r="AM90" s="334">
        <f t="shared" si="60"/>
        <v>0</v>
      </c>
      <c r="AN90" s="334">
        <f t="shared" si="60"/>
        <v>0</v>
      </c>
      <c r="AO90" s="334">
        <f t="shared" si="60"/>
        <v>0</v>
      </c>
      <c r="AP90" s="334">
        <f t="shared" si="60"/>
        <v>0</v>
      </c>
      <c r="AQ90" s="334">
        <f t="shared" si="60"/>
        <v>0</v>
      </c>
      <c r="AR90" s="334">
        <f t="shared" si="60"/>
        <v>0</v>
      </c>
      <c r="AS90" s="334">
        <f t="shared" si="60"/>
        <v>0</v>
      </c>
      <c r="AT90" s="334">
        <f t="shared" si="60"/>
        <v>0</v>
      </c>
      <c r="AU90" s="334">
        <f t="shared" si="60"/>
        <v>0</v>
      </c>
      <c r="AV90" s="334">
        <f t="shared" si="60"/>
        <v>0</v>
      </c>
      <c r="AW90" s="334">
        <f t="shared" si="60"/>
        <v>0</v>
      </c>
      <c r="AX90" s="334">
        <f t="shared" si="60"/>
        <v>0</v>
      </c>
      <c r="AY90" s="334">
        <f t="shared" si="60"/>
        <v>0</v>
      </c>
      <c r="AZ90" s="334">
        <f t="shared" si="60"/>
        <v>0</v>
      </c>
      <c r="BA90" s="334">
        <f t="shared" si="60"/>
        <v>0</v>
      </c>
      <c r="BB90" s="334">
        <f t="shared" si="60"/>
        <v>0</v>
      </c>
      <c r="BC90" s="334">
        <f t="shared" si="60"/>
        <v>0</v>
      </c>
      <c r="BD90" s="334">
        <f t="shared" si="60"/>
        <v>0</v>
      </c>
      <c r="BE90" s="334">
        <f t="shared" si="60"/>
        <v>0</v>
      </c>
      <c r="BF90" s="334">
        <f t="shared" si="60"/>
        <v>13033772.75</v>
      </c>
      <c r="BG90" s="334">
        <f t="shared" si="60"/>
        <v>0</v>
      </c>
      <c r="BH90" s="334">
        <f t="shared" si="60"/>
        <v>0</v>
      </c>
      <c r="BI90" s="334">
        <f t="shared" si="60"/>
        <v>0</v>
      </c>
      <c r="BJ90" s="334">
        <f t="shared" si="60"/>
        <v>0</v>
      </c>
      <c r="BK90" s="334">
        <f t="shared" si="60"/>
        <v>0</v>
      </c>
      <c r="BL90" s="334">
        <f t="shared" si="60"/>
        <v>0</v>
      </c>
      <c r="BM90" s="334">
        <f t="shared" si="60"/>
        <v>0</v>
      </c>
      <c r="BN90" s="334">
        <f t="shared" si="60"/>
        <v>0</v>
      </c>
      <c r="BO90" s="334">
        <f t="shared" si="60"/>
        <v>0</v>
      </c>
      <c r="BP90" s="334">
        <f t="shared" si="60"/>
        <v>0</v>
      </c>
      <c r="BQ90" s="334">
        <f t="shared" si="60"/>
        <v>0</v>
      </c>
      <c r="BR90" s="334">
        <f t="shared" si="60"/>
        <v>0</v>
      </c>
      <c r="BS90" s="334">
        <f t="shared" si="60"/>
        <v>0</v>
      </c>
      <c r="BT90" s="334">
        <f t="shared" si="60"/>
        <v>0</v>
      </c>
      <c r="BU90" s="334">
        <f t="shared" si="60"/>
        <v>0</v>
      </c>
      <c r="BV90" s="334">
        <f t="shared" si="60"/>
        <v>0</v>
      </c>
      <c r="BW90" s="334">
        <f t="shared" si="60"/>
        <v>0</v>
      </c>
      <c r="BX90" s="334">
        <f t="shared" si="60"/>
        <v>0</v>
      </c>
      <c r="BY90" s="334">
        <f t="shared" si="60"/>
        <v>0</v>
      </c>
      <c r="BZ90" s="334">
        <f t="shared" si="60"/>
        <v>0</v>
      </c>
      <c r="CA90" s="334">
        <f t="shared" si="60"/>
        <v>0</v>
      </c>
      <c r="CB90" s="334">
        <f t="shared" si="60"/>
        <v>0</v>
      </c>
      <c r="CC90" s="334">
        <f t="shared" si="60"/>
        <v>0</v>
      </c>
      <c r="CD90" s="334">
        <f t="shared" si="60"/>
        <v>0</v>
      </c>
      <c r="CE90" s="334">
        <f t="shared" si="60"/>
        <v>0</v>
      </c>
      <c r="CF90" s="334">
        <f t="shared" si="60"/>
        <v>0</v>
      </c>
      <c r="CG90" s="334">
        <f t="shared" si="60"/>
        <v>0</v>
      </c>
      <c r="CH90" s="334">
        <f t="shared" si="60"/>
        <v>0</v>
      </c>
      <c r="CI90" s="334">
        <f t="shared" si="60"/>
        <v>0</v>
      </c>
      <c r="CJ90" s="334">
        <f t="shared" si="60"/>
        <v>0</v>
      </c>
      <c r="CK90" s="334">
        <f t="shared" si="60"/>
        <v>0</v>
      </c>
      <c r="CL90" s="334">
        <f t="shared" si="60"/>
        <v>0</v>
      </c>
      <c r="CM90" s="334">
        <f t="shared" si="60"/>
        <v>0</v>
      </c>
      <c r="CN90" s="334">
        <f t="shared" si="60"/>
        <v>0</v>
      </c>
      <c r="CO90" s="334">
        <f t="shared" si="60"/>
        <v>0</v>
      </c>
      <c r="CP90" s="334">
        <f t="shared" si="60"/>
        <v>0</v>
      </c>
      <c r="CQ90" s="334">
        <f t="shared" si="60"/>
        <v>0</v>
      </c>
      <c r="CR90" s="334">
        <f t="shared" si="60"/>
        <v>0</v>
      </c>
      <c r="CS90" s="334">
        <f t="shared" si="60"/>
        <v>0</v>
      </c>
      <c r="CT90" s="334">
        <f t="shared" si="60"/>
        <v>0</v>
      </c>
      <c r="CU90" s="334">
        <f t="shared" si="60"/>
        <v>0</v>
      </c>
      <c r="CV90" s="334">
        <f t="shared" si="60"/>
        <v>0</v>
      </c>
      <c r="CW90" s="334">
        <f t="shared" si="60"/>
        <v>0</v>
      </c>
      <c r="CX90" s="334">
        <f t="shared" si="60"/>
        <v>0</v>
      </c>
      <c r="CY90" s="334">
        <f t="shared" si="60"/>
        <v>0</v>
      </c>
      <c r="CZ90" s="334">
        <f t="shared" si="60"/>
        <v>0</v>
      </c>
      <c r="DA90" s="46" t="s">
        <v>168</v>
      </c>
    </row>
    <row r="91" ht="14.25" customHeight="1">
      <c r="C91" s="338" t="s">
        <v>356</v>
      </c>
      <c r="D91" s="347"/>
      <c r="E91" s="347"/>
      <c r="F91" s="340">
        <f t="shared" ref="F91:CZ91" si="61">F85-F90</f>
        <v>0</v>
      </c>
      <c r="G91" s="341">
        <f t="shared" si="61"/>
        <v>0</v>
      </c>
      <c r="H91" s="341">
        <f t="shared" si="61"/>
        <v>0</v>
      </c>
      <c r="I91" s="341">
        <f t="shared" si="61"/>
        <v>0</v>
      </c>
      <c r="J91" s="341">
        <f t="shared" si="61"/>
        <v>0</v>
      </c>
      <c r="K91" s="341">
        <f t="shared" si="61"/>
        <v>0</v>
      </c>
      <c r="L91" s="341">
        <f t="shared" si="61"/>
        <v>0</v>
      </c>
      <c r="M91" s="341">
        <f t="shared" si="61"/>
        <v>0</v>
      </c>
      <c r="N91" s="341">
        <f t="shared" si="61"/>
        <v>0</v>
      </c>
      <c r="O91" s="341">
        <f t="shared" si="61"/>
        <v>0</v>
      </c>
      <c r="P91" s="341">
        <f t="shared" si="61"/>
        <v>0</v>
      </c>
      <c r="Q91" s="341">
        <f t="shared" si="61"/>
        <v>0</v>
      </c>
      <c r="R91" s="341">
        <f t="shared" si="61"/>
        <v>0</v>
      </c>
      <c r="S91" s="341">
        <f t="shared" si="61"/>
        <v>0</v>
      </c>
      <c r="T91" s="341">
        <f t="shared" si="61"/>
        <v>0</v>
      </c>
      <c r="U91" s="341">
        <f t="shared" si="61"/>
        <v>0</v>
      </c>
      <c r="V91" s="341">
        <f t="shared" si="61"/>
        <v>0</v>
      </c>
      <c r="W91" s="341">
        <f t="shared" si="61"/>
        <v>0</v>
      </c>
      <c r="X91" s="341">
        <f t="shared" si="61"/>
        <v>0</v>
      </c>
      <c r="Y91" s="341">
        <f t="shared" si="61"/>
        <v>0</v>
      </c>
      <c r="Z91" s="341">
        <f t="shared" si="61"/>
        <v>0</v>
      </c>
      <c r="AA91" s="341">
        <f t="shared" si="61"/>
        <v>0</v>
      </c>
      <c r="AB91" s="341">
        <f t="shared" si="61"/>
        <v>0</v>
      </c>
      <c r="AC91" s="341">
        <f t="shared" si="61"/>
        <v>0</v>
      </c>
      <c r="AD91" s="341">
        <f t="shared" si="61"/>
        <v>0</v>
      </c>
      <c r="AE91" s="341">
        <f t="shared" si="61"/>
        <v>0</v>
      </c>
      <c r="AF91" s="341">
        <f t="shared" si="61"/>
        <v>0</v>
      </c>
      <c r="AG91" s="341">
        <f t="shared" si="61"/>
        <v>0</v>
      </c>
      <c r="AH91" s="341">
        <f t="shared" si="61"/>
        <v>0</v>
      </c>
      <c r="AI91" s="341">
        <f t="shared" si="61"/>
        <v>0</v>
      </c>
      <c r="AJ91" s="341">
        <f t="shared" si="61"/>
        <v>0</v>
      </c>
      <c r="AK91" s="341">
        <f t="shared" si="61"/>
        <v>0</v>
      </c>
      <c r="AL91" s="341">
        <f t="shared" si="61"/>
        <v>0</v>
      </c>
      <c r="AM91" s="341">
        <f t="shared" si="61"/>
        <v>0</v>
      </c>
      <c r="AN91" s="341">
        <f t="shared" si="61"/>
        <v>0</v>
      </c>
      <c r="AO91" s="341">
        <f t="shared" si="61"/>
        <v>0</v>
      </c>
      <c r="AP91" s="341">
        <f t="shared" si="61"/>
        <v>0</v>
      </c>
      <c r="AQ91" s="341">
        <f t="shared" si="61"/>
        <v>0</v>
      </c>
      <c r="AR91" s="341">
        <f t="shared" si="61"/>
        <v>0</v>
      </c>
      <c r="AS91" s="341">
        <f t="shared" si="61"/>
        <v>0</v>
      </c>
      <c r="AT91" s="341">
        <f t="shared" si="61"/>
        <v>0</v>
      </c>
      <c r="AU91" s="341">
        <f t="shared" si="61"/>
        <v>0</v>
      </c>
      <c r="AV91" s="341">
        <f t="shared" si="61"/>
        <v>0</v>
      </c>
      <c r="AW91" s="341">
        <f t="shared" si="61"/>
        <v>0</v>
      </c>
      <c r="AX91" s="341">
        <f t="shared" si="61"/>
        <v>0</v>
      </c>
      <c r="AY91" s="341">
        <f t="shared" si="61"/>
        <v>0</v>
      </c>
      <c r="AZ91" s="341">
        <f t="shared" si="61"/>
        <v>0</v>
      </c>
      <c r="BA91" s="341">
        <f t="shared" si="61"/>
        <v>0</v>
      </c>
      <c r="BB91" s="341">
        <f t="shared" si="61"/>
        <v>0</v>
      </c>
      <c r="BC91" s="341">
        <f t="shared" si="61"/>
        <v>0</v>
      </c>
      <c r="BD91" s="341">
        <f t="shared" si="61"/>
        <v>0</v>
      </c>
      <c r="BE91" s="341">
        <f t="shared" si="61"/>
        <v>0</v>
      </c>
      <c r="BF91" s="341">
        <f t="shared" si="61"/>
        <v>0</v>
      </c>
      <c r="BG91" s="341">
        <f t="shared" si="61"/>
        <v>0</v>
      </c>
      <c r="BH91" s="341">
        <f t="shared" si="61"/>
        <v>0</v>
      </c>
      <c r="BI91" s="341">
        <f t="shared" si="61"/>
        <v>0</v>
      </c>
      <c r="BJ91" s="341">
        <f t="shared" si="61"/>
        <v>0</v>
      </c>
      <c r="BK91" s="341">
        <f t="shared" si="61"/>
        <v>0</v>
      </c>
      <c r="BL91" s="341">
        <f t="shared" si="61"/>
        <v>0</v>
      </c>
      <c r="BM91" s="341">
        <f t="shared" si="61"/>
        <v>0</v>
      </c>
      <c r="BN91" s="341">
        <f t="shared" si="61"/>
        <v>0</v>
      </c>
      <c r="BO91" s="341">
        <f t="shared" si="61"/>
        <v>0</v>
      </c>
      <c r="BP91" s="341">
        <f t="shared" si="61"/>
        <v>0</v>
      </c>
      <c r="BQ91" s="341">
        <f t="shared" si="61"/>
        <v>0</v>
      </c>
      <c r="BR91" s="341">
        <f t="shared" si="61"/>
        <v>0</v>
      </c>
      <c r="BS91" s="341">
        <f t="shared" si="61"/>
        <v>0</v>
      </c>
      <c r="BT91" s="341">
        <f t="shared" si="61"/>
        <v>0</v>
      </c>
      <c r="BU91" s="341">
        <f t="shared" si="61"/>
        <v>0</v>
      </c>
      <c r="BV91" s="341">
        <f t="shared" si="61"/>
        <v>0</v>
      </c>
      <c r="BW91" s="341">
        <f t="shared" si="61"/>
        <v>0</v>
      </c>
      <c r="BX91" s="341">
        <f t="shared" si="61"/>
        <v>0</v>
      </c>
      <c r="BY91" s="341">
        <f t="shared" si="61"/>
        <v>0</v>
      </c>
      <c r="BZ91" s="341">
        <f t="shared" si="61"/>
        <v>0</v>
      </c>
      <c r="CA91" s="341">
        <f t="shared" si="61"/>
        <v>0</v>
      </c>
      <c r="CB91" s="341">
        <f t="shared" si="61"/>
        <v>0</v>
      </c>
      <c r="CC91" s="341">
        <f t="shared" si="61"/>
        <v>0</v>
      </c>
      <c r="CD91" s="341">
        <f t="shared" si="61"/>
        <v>0</v>
      </c>
      <c r="CE91" s="341">
        <f t="shared" si="61"/>
        <v>0</v>
      </c>
      <c r="CF91" s="341">
        <f t="shared" si="61"/>
        <v>0</v>
      </c>
      <c r="CG91" s="341">
        <f t="shared" si="61"/>
        <v>0</v>
      </c>
      <c r="CH91" s="341">
        <f t="shared" si="61"/>
        <v>0</v>
      </c>
      <c r="CI91" s="341">
        <f t="shared" si="61"/>
        <v>0</v>
      </c>
      <c r="CJ91" s="341">
        <f t="shared" si="61"/>
        <v>0</v>
      </c>
      <c r="CK91" s="341">
        <f t="shared" si="61"/>
        <v>0</v>
      </c>
      <c r="CL91" s="341">
        <f t="shared" si="61"/>
        <v>0</v>
      </c>
      <c r="CM91" s="341">
        <f t="shared" si="61"/>
        <v>0</v>
      </c>
      <c r="CN91" s="341">
        <f t="shared" si="61"/>
        <v>0</v>
      </c>
      <c r="CO91" s="341">
        <f t="shared" si="61"/>
        <v>0</v>
      </c>
      <c r="CP91" s="341">
        <f t="shared" si="61"/>
        <v>0</v>
      </c>
      <c r="CQ91" s="341">
        <f t="shared" si="61"/>
        <v>0</v>
      </c>
      <c r="CR91" s="341">
        <f t="shared" si="61"/>
        <v>0</v>
      </c>
      <c r="CS91" s="341">
        <f t="shared" si="61"/>
        <v>0</v>
      </c>
      <c r="CT91" s="341">
        <f t="shared" si="61"/>
        <v>0</v>
      </c>
      <c r="CU91" s="341">
        <f t="shared" si="61"/>
        <v>0</v>
      </c>
      <c r="CV91" s="341">
        <f t="shared" si="61"/>
        <v>0</v>
      </c>
      <c r="CW91" s="341">
        <f t="shared" si="61"/>
        <v>0</v>
      </c>
      <c r="CX91" s="341">
        <f t="shared" si="61"/>
        <v>0</v>
      </c>
      <c r="CY91" s="341">
        <f t="shared" si="61"/>
        <v>0</v>
      </c>
      <c r="CZ91" s="341">
        <f t="shared" si="61"/>
        <v>0</v>
      </c>
      <c r="DA91" s="46" t="s">
        <v>168</v>
      </c>
    </row>
    <row r="92" ht="14.25" customHeight="1">
      <c r="F92" s="337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34"/>
      <c r="Z92" s="334"/>
      <c r="AA92" s="334"/>
      <c r="AB92" s="334"/>
      <c r="AC92" s="334"/>
      <c r="AD92" s="334"/>
      <c r="AE92" s="334"/>
      <c r="AF92" s="334"/>
      <c r="AG92" s="334"/>
      <c r="AH92" s="334"/>
      <c r="AI92" s="334"/>
      <c r="AJ92" s="334"/>
      <c r="AK92" s="334"/>
      <c r="AL92" s="334"/>
      <c r="AM92" s="334"/>
      <c r="AN92" s="334"/>
      <c r="AO92" s="334"/>
      <c r="AP92" s="334"/>
      <c r="AQ92" s="334"/>
      <c r="AR92" s="334"/>
      <c r="AS92" s="334"/>
      <c r="AT92" s="334"/>
      <c r="AU92" s="334"/>
      <c r="AV92" s="334"/>
      <c r="AW92" s="334"/>
      <c r="AX92" s="334"/>
      <c r="AY92" s="334"/>
      <c r="AZ92" s="334"/>
      <c r="BA92" s="334"/>
      <c r="BB92" s="334"/>
      <c r="BC92" s="334"/>
      <c r="BD92" s="334"/>
      <c r="BE92" s="334"/>
      <c r="BF92" s="334"/>
      <c r="BG92" s="334"/>
      <c r="BH92" s="334"/>
      <c r="BI92" s="334"/>
      <c r="BJ92" s="334"/>
      <c r="BK92" s="334"/>
      <c r="BL92" s="334"/>
      <c r="BM92" s="334"/>
      <c r="BN92" s="334"/>
      <c r="BO92" s="334"/>
      <c r="BP92" s="334"/>
      <c r="BQ92" s="334"/>
      <c r="BR92" s="334"/>
      <c r="BS92" s="334"/>
      <c r="BT92" s="334"/>
      <c r="BU92" s="334"/>
      <c r="BV92" s="334"/>
      <c r="BW92" s="334"/>
      <c r="BX92" s="334"/>
      <c r="BY92" s="334"/>
      <c r="BZ92" s="334"/>
      <c r="CA92" s="334"/>
      <c r="CB92" s="334"/>
      <c r="CC92" s="334"/>
      <c r="CD92" s="334"/>
      <c r="CE92" s="334"/>
      <c r="CF92" s="334"/>
      <c r="CG92" s="334"/>
      <c r="CH92" s="334"/>
      <c r="CI92" s="334"/>
      <c r="CJ92" s="334"/>
      <c r="CK92" s="334"/>
      <c r="CL92" s="334"/>
      <c r="CM92" s="334"/>
      <c r="CN92" s="334"/>
      <c r="CO92" s="334"/>
      <c r="CP92" s="334"/>
      <c r="CQ92" s="334"/>
      <c r="CR92" s="334"/>
      <c r="CS92" s="334"/>
      <c r="CT92" s="334"/>
      <c r="CU92" s="334"/>
      <c r="CV92" s="334"/>
      <c r="CW92" s="334"/>
      <c r="CX92" s="334"/>
      <c r="CY92" s="334"/>
      <c r="CZ92" s="334"/>
    </row>
    <row r="93" ht="14.25" customHeight="1">
      <c r="B93" s="329" t="s">
        <v>326</v>
      </c>
      <c r="C93" s="277" t="s">
        <v>362</v>
      </c>
      <c r="D93" s="278"/>
      <c r="E93" s="278"/>
      <c r="F93" s="353"/>
      <c r="G93" s="354"/>
      <c r="H93" s="354"/>
      <c r="I93" s="354"/>
      <c r="J93" s="354"/>
      <c r="K93" s="354"/>
      <c r="L93" s="354"/>
      <c r="M93" s="354"/>
      <c r="N93" s="354"/>
      <c r="O93" s="354"/>
      <c r="P93" s="354"/>
      <c r="Q93" s="354"/>
      <c r="R93" s="354"/>
      <c r="S93" s="354"/>
      <c r="T93" s="354"/>
      <c r="U93" s="354"/>
      <c r="V93" s="354"/>
      <c r="W93" s="354"/>
      <c r="X93" s="354"/>
      <c r="Y93" s="354"/>
      <c r="Z93" s="354"/>
      <c r="AA93" s="354"/>
      <c r="AB93" s="354"/>
      <c r="AC93" s="354"/>
      <c r="AD93" s="354"/>
      <c r="AE93" s="354"/>
      <c r="AF93" s="354"/>
      <c r="AG93" s="354"/>
      <c r="AH93" s="354"/>
      <c r="AI93" s="354"/>
      <c r="AJ93" s="354"/>
      <c r="AK93" s="354"/>
      <c r="AL93" s="354"/>
      <c r="AM93" s="354"/>
      <c r="AN93" s="354"/>
      <c r="AO93" s="354"/>
      <c r="AP93" s="354"/>
      <c r="AQ93" s="354"/>
      <c r="AR93" s="354"/>
      <c r="AS93" s="354"/>
      <c r="AT93" s="354"/>
      <c r="AU93" s="354"/>
      <c r="AV93" s="354"/>
      <c r="AW93" s="354"/>
      <c r="AX93" s="354"/>
      <c r="AY93" s="354"/>
      <c r="AZ93" s="354"/>
      <c r="BA93" s="354"/>
      <c r="BB93" s="354"/>
      <c r="BC93" s="354"/>
      <c r="BD93" s="354"/>
      <c r="BE93" s="354"/>
      <c r="BF93" s="354"/>
      <c r="BG93" s="354"/>
      <c r="BH93" s="354"/>
      <c r="BI93" s="354"/>
      <c r="BJ93" s="354"/>
      <c r="BK93" s="354"/>
      <c r="BL93" s="354"/>
      <c r="BM93" s="354"/>
      <c r="BN93" s="354"/>
      <c r="BO93" s="354"/>
      <c r="BP93" s="354"/>
      <c r="BQ93" s="354"/>
      <c r="BR93" s="354"/>
      <c r="BS93" s="354"/>
      <c r="BT93" s="354"/>
      <c r="BU93" s="354"/>
      <c r="BV93" s="354"/>
      <c r="BW93" s="354"/>
      <c r="BX93" s="354"/>
      <c r="BY93" s="354"/>
      <c r="BZ93" s="354"/>
      <c r="CA93" s="354"/>
      <c r="CB93" s="354"/>
      <c r="CC93" s="354"/>
      <c r="CD93" s="354"/>
      <c r="CE93" s="354"/>
      <c r="CF93" s="354"/>
      <c r="CG93" s="354"/>
      <c r="CH93" s="354"/>
      <c r="CI93" s="354"/>
      <c r="CJ93" s="354"/>
      <c r="CK93" s="354"/>
      <c r="CL93" s="354"/>
      <c r="CM93" s="354"/>
      <c r="CN93" s="354"/>
      <c r="CO93" s="354"/>
      <c r="CP93" s="354"/>
      <c r="CQ93" s="354"/>
      <c r="CR93" s="354"/>
      <c r="CS93" s="354"/>
      <c r="CT93" s="354"/>
      <c r="CU93" s="354"/>
      <c r="CV93" s="354"/>
      <c r="CW93" s="354"/>
      <c r="CX93" s="354"/>
      <c r="CY93" s="354"/>
      <c r="CZ93" s="354"/>
      <c r="DA93" s="46" t="s">
        <v>168</v>
      </c>
    </row>
    <row r="94" ht="14.25" customHeight="1">
      <c r="B94" s="330">
        <f>XIRR(F96:CZ96,$F$22:$CZ$22)</f>
        <v>0.3623615623</v>
      </c>
      <c r="C94" s="290" t="s">
        <v>348</v>
      </c>
      <c r="F94" s="337">
        <f t="shared" ref="F94:CZ94" si="62">F29</f>
        <v>-13304744.19</v>
      </c>
      <c r="G94" s="334">
        <f t="shared" si="62"/>
        <v>0</v>
      </c>
      <c r="H94" s="334">
        <f t="shared" si="62"/>
        <v>0</v>
      </c>
      <c r="I94" s="334">
        <f t="shared" si="62"/>
        <v>0</v>
      </c>
      <c r="J94" s="334">
        <f t="shared" si="62"/>
        <v>-511701.0801</v>
      </c>
      <c r="K94" s="334">
        <f t="shared" si="62"/>
        <v>-547756.042</v>
      </c>
      <c r="L94" s="334">
        <f t="shared" si="62"/>
        <v>-546426.4793</v>
      </c>
      <c r="M94" s="334">
        <f t="shared" si="62"/>
        <v>-555300.515</v>
      </c>
      <c r="N94" s="334">
        <f t="shared" si="62"/>
        <v>-566270.8269</v>
      </c>
      <c r="O94" s="334">
        <f t="shared" si="62"/>
        <v>-516765.831</v>
      </c>
      <c r="P94" s="334">
        <f t="shared" si="62"/>
        <v>-498208.957</v>
      </c>
      <c r="Q94" s="334">
        <f t="shared" si="62"/>
        <v>-431091.8387</v>
      </c>
      <c r="R94" s="334">
        <f t="shared" si="62"/>
        <v>0</v>
      </c>
      <c r="S94" s="334">
        <f t="shared" si="62"/>
        <v>0</v>
      </c>
      <c r="T94" s="334">
        <f t="shared" si="62"/>
        <v>0</v>
      </c>
      <c r="U94" s="334">
        <f t="shared" si="62"/>
        <v>0</v>
      </c>
      <c r="V94" s="334">
        <f t="shared" si="62"/>
        <v>0</v>
      </c>
      <c r="W94" s="334">
        <f t="shared" si="62"/>
        <v>0</v>
      </c>
      <c r="X94" s="334">
        <f t="shared" si="62"/>
        <v>0</v>
      </c>
      <c r="Y94" s="334">
        <f t="shared" si="62"/>
        <v>0</v>
      </c>
      <c r="Z94" s="334">
        <f t="shared" si="62"/>
        <v>0</v>
      </c>
      <c r="AA94" s="334">
        <f t="shared" si="62"/>
        <v>0</v>
      </c>
      <c r="AB94" s="334">
        <f t="shared" si="62"/>
        <v>0</v>
      </c>
      <c r="AC94" s="334">
        <f t="shared" si="62"/>
        <v>0</v>
      </c>
      <c r="AD94" s="334">
        <f t="shared" si="62"/>
        <v>0</v>
      </c>
      <c r="AE94" s="334">
        <f t="shared" si="62"/>
        <v>0</v>
      </c>
      <c r="AF94" s="334">
        <f t="shared" si="62"/>
        <v>0</v>
      </c>
      <c r="AG94" s="334">
        <f t="shared" si="62"/>
        <v>0</v>
      </c>
      <c r="AH94" s="334">
        <f t="shared" si="62"/>
        <v>0</v>
      </c>
      <c r="AI94" s="334">
        <f t="shared" si="62"/>
        <v>0</v>
      </c>
      <c r="AJ94" s="334">
        <f t="shared" si="62"/>
        <v>0</v>
      </c>
      <c r="AK94" s="334">
        <f t="shared" si="62"/>
        <v>-67166.94062</v>
      </c>
      <c r="AL94" s="334">
        <f t="shared" si="62"/>
        <v>-87786.17429</v>
      </c>
      <c r="AM94" s="334">
        <f t="shared" si="62"/>
        <v>-7107.065526</v>
      </c>
      <c r="AN94" s="334">
        <f t="shared" si="62"/>
        <v>0</v>
      </c>
      <c r="AO94" s="334">
        <f t="shared" si="62"/>
        <v>0</v>
      </c>
      <c r="AP94" s="334">
        <f t="shared" si="62"/>
        <v>0</v>
      </c>
      <c r="AQ94" s="334">
        <f t="shared" si="62"/>
        <v>0</v>
      </c>
      <c r="AR94" s="334">
        <f t="shared" si="62"/>
        <v>0</v>
      </c>
      <c r="AS94" s="334">
        <f t="shared" si="62"/>
        <v>0</v>
      </c>
      <c r="AT94" s="334">
        <f t="shared" si="62"/>
        <v>0</v>
      </c>
      <c r="AU94" s="334">
        <f t="shared" si="62"/>
        <v>-42099.85653</v>
      </c>
      <c r="AV94" s="334">
        <f t="shared" si="62"/>
        <v>-41766.89011</v>
      </c>
      <c r="AW94" s="334">
        <f t="shared" si="62"/>
        <v>-60518.18337</v>
      </c>
      <c r="AX94" s="334">
        <f t="shared" si="62"/>
        <v>-82283.41837</v>
      </c>
      <c r="AY94" s="334">
        <f t="shared" si="62"/>
        <v>0</v>
      </c>
      <c r="AZ94" s="334">
        <f t="shared" si="62"/>
        <v>0</v>
      </c>
      <c r="BA94" s="334">
        <f t="shared" si="62"/>
        <v>0</v>
      </c>
      <c r="BB94" s="334">
        <f t="shared" si="62"/>
        <v>0</v>
      </c>
      <c r="BC94" s="334">
        <f t="shared" si="62"/>
        <v>0</v>
      </c>
      <c r="BD94" s="334">
        <f t="shared" si="62"/>
        <v>0</v>
      </c>
      <c r="BE94" s="334">
        <f t="shared" si="62"/>
        <v>0</v>
      </c>
      <c r="BF94" s="334">
        <f t="shared" si="62"/>
        <v>0</v>
      </c>
      <c r="BG94" s="334">
        <f t="shared" si="62"/>
        <v>0</v>
      </c>
      <c r="BH94" s="334">
        <f t="shared" si="62"/>
        <v>0</v>
      </c>
      <c r="BI94" s="334">
        <f t="shared" si="62"/>
        <v>0</v>
      </c>
      <c r="BJ94" s="334">
        <f t="shared" si="62"/>
        <v>0</v>
      </c>
      <c r="BK94" s="334">
        <f t="shared" si="62"/>
        <v>0</v>
      </c>
      <c r="BL94" s="334">
        <f t="shared" si="62"/>
        <v>0</v>
      </c>
      <c r="BM94" s="334">
        <f t="shared" si="62"/>
        <v>0</v>
      </c>
      <c r="BN94" s="334">
        <f t="shared" si="62"/>
        <v>0</v>
      </c>
      <c r="BO94" s="334">
        <f t="shared" si="62"/>
        <v>0</v>
      </c>
      <c r="BP94" s="334">
        <f t="shared" si="62"/>
        <v>0</v>
      </c>
      <c r="BQ94" s="334">
        <f t="shared" si="62"/>
        <v>0</v>
      </c>
      <c r="BR94" s="334">
        <f t="shared" si="62"/>
        <v>0</v>
      </c>
      <c r="BS94" s="334">
        <f t="shared" si="62"/>
        <v>0</v>
      </c>
      <c r="BT94" s="334">
        <f t="shared" si="62"/>
        <v>0</v>
      </c>
      <c r="BU94" s="334">
        <f t="shared" si="62"/>
        <v>0</v>
      </c>
      <c r="BV94" s="334">
        <f t="shared" si="62"/>
        <v>0</v>
      </c>
      <c r="BW94" s="334">
        <f t="shared" si="62"/>
        <v>0</v>
      </c>
      <c r="BX94" s="334">
        <f t="shared" si="62"/>
        <v>0</v>
      </c>
      <c r="BY94" s="334">
        <f t="shared" si="62"/>
        <v>0</v>
      </c>
      <c r="BZ94" s="334">
        <f t="shared" si="62"/>
        <v>0</v>
      </c>
      <c r="CA94" s="334">
        <f t="shared" si="62"/>
        <v>0</v>
      </c>
      <c r="CB94" s="334">
        <f t="shared" si="62"/>
        <v>0</v>
      </c>
      <c r="CC94" s="334">
        <f t="shared" si="62"/>
        <v>0</v>
      </c>
      <c r="CD94" s="334">
        <f t="shared" si="62"/>
        <v>0</v>
      </c>
      <c r="CE94" s="334">
        <f t="shared" si="62"/>
        <v>0</v>
      </c>
      <c r="CF94" s="334">
        <f t="shared" si="62"/>
        <v>0</v>
      </c>
      <c r="CG94" s="334">
        <f t="shared" si="62"/>
        <v>0</v>
      </c>
      <c r="CH94" s="334">
        <f t="shared" si="62"/>
        <v>0</v>
      </c>
      <c r="CI94" s="334">
        <f t="shared" si="62"/>
        <v>0</v>
      </c>
      <c r="CJ94" s="334">
        <f t="shared" si="62"/>
        <v>0</v>
      </c>
      <c r="CK94" s="334">
        <f t="shared" si="62"/>
        <v>0</v>
      </c>
      <c r="CL94" s="334">
        <f t="shared" si="62"/>
        <v>0</v>
      </c>
      <c r="CM94" s="334">
        <f t="shared" si="62"/>
        <v>0</v>
      </c>
      <c r="CN94" s="334">
        <f t="shared" si="62"/>
        <v>0</v>
      </c>
      <c r="CO94" s="334">
        <f t="shared" si="62"/>
        <v>0</v>
      </c>
      <c r="CP94" s="334">
        <f t="shared" si="62"/>
        <v>0</v>
      </c>
      <c r="CQ94" s="334">
        <f t="shared" si="62"/>
        <v>0</v>
      </c>
      <c r="CR94" s="334">
        <f t="shared" si="62"/>
        <v>0</v>
      </c>
      <c r="CS94" s="334">
        <f t="shared" si="62"/>
        <v>0</v>
      </c>
      <c r="CT94" s="334">
        <f t="shared" si="62"/>
        <v>0</v>
      </c>
      <c r="CU94" s="334">
        <f t="shared" si="62"/>
        <v>0</v>
      </c>
      <c r="CV94" s="334">
        <f t="shared" si="62"/>
        <v>0</v>
      </c>
      <c r="CW94" s="334">
        <f t="shared" si="62"/>
        <v>0</v>
      </c>
      <c r="CX94" s="334">
        <f t="shared" si="62"/>
        <v>0</v>
      </c>
      <c r="CY94" s="334">
        <f t="shared" si="62"/>
        <v>0</v>
      </c>
      <c r="CZ94" s="334">
        <f t="shared" si="62"/>
        <v>0</v>
      </c>
      <c r="DA94" s="46" t="s">
        <v>168</v>
      </c>
    </row>
    <row r="95" ht="14.25" customHeight="1">
      <c r="B95" s="329" t="s">
        <v>327</v>
      </c>
      <c r="C95" s="290" t="s">
        <v>349</v>
      </c>
      <c r="F95" s="337">
        <f t="shared" ref="F95:CZ95" si="63">SUMIF($C$19:$C$91,$C$95,F$19:F$91)</f>
        <v>0</v>
      </c>
      <c r="G95" s="334">
        <f t="shared" si="63"/>
        <v>126557.5643</v>
      </c>
      <c r="H95" s="334">
        <f t="shared" si="63"/>
        <v>111906.5987</v>
      </c>
      <c r="I95" s="334">
        <f t="shared" si="63"/>
        <v>103035.4007</v>
      </c>
      <c r="J95" s="334">
        <f t="shared" si="63"/>
        <v>0</v>
      </c>
      <c r="K95" s="334">
        <f t="shared" si="63"/>
        <v>0</v>
      </c>
      <c r="L95" s="334">
        <f t="shared" si="63"/>
        <v>0</v>
      </c>
      <c r="M95" s="334">
        <f t="shared" si="63"/>
        <v>0</v>
      </c>
      <c r="N95" s="334">
        <f t="shared" si="63"/>
        <v>0</v>
      </c>
      <c r="O95" s="334">
        <f t="shared" si="63"/>
        <v>0</v>
      </c>
      <c r="P95" s="334">
        <f t="shared" si="63"/>
        <v>0</v>
      </c>
      <c r="Q95" s="334">
        <f t="shared" si="63"/>
        <v>0</v>
      </c>
      <c r="R95" s="334">
        <f t="shared" si="63"/>
        <v>262457.5573</v>
      </c>
      <c r="S95" s="334">
        <f t="shared" si="63"/>
        <v>309944.4892</v>
      </c>
      <c r="T95" s="334">
        <f t="shared" si="63"/>
        <v>284896.1246</v>
      </c>
      <c r="U95" s="334">
        <f t="shared" si="63"/>
        <v>264609.1067</v>
      </c>
      <c r="V95" s="334">
        <f t="shared" si="63"/>
        <v>176409.7457</v>
      </c>
      <c r="W95" s="334">
        <f t="shared" si="63"/>
        <v>110239.0532</v>
      </c>
      <c r="X95" s="334">
        <f t="shared" si="63"/>
        <v>110996.9695</v>
      </c>
      <c r="Y95" s="334">
        <f t="shared" si="63"/>
        <v>92929.90989</v>
      </c>
      <c r="Z95" s="334">
        <f t="shared" si="63"/>
        <v>71858.51388</v>
      </c>
      <c r="AA95" s="334">
        <f t="shared" si="63"/>
        <v>156015.6448</v>
      </c>
      <c r="AB95" s="334">
        <f t="shared" si="63"/>
        <v>188274.2886</v>
      </c>
      <c r="AC95" s="334">
        <f t="shared" si="63"/>
        <v>308635.2371</v>
      </c>
      <c r="AD95" s="334">
        <f t="shared" si="63"/>
        <v>289564.1926</v>
      </c>
      <c r="AE95" s="334">
        <f t="shared" si="63"/>
        <v>339920.7362</v>
      </c>
      <c r="AF95" s="334">
        <f t="shared" si="63"/>
        <v>312875.4252</v>
      </c>
      <c r="AG95" s="334">
        <f t="shared" si="63"/>
        <v>290016.1247</v>
      </c>
      <c r="AH95" s="334">
        <f t="shared" si="63"/>
        <v>195354.3981</v>
      </c>
      <c r="AI95" s="334">
        <f t="shared" si="63"/>
        <v>124323.8807</v>
      </c>
      <c r="AJ95" s="334">
        <f t="shared" si="63"/>
        <v>25203585.77</v>
      </c>
      <c r="AK95" s="334">
        <f t="shared" si="63"/>
        <v>0</v>
      </c>
      <c r="AL95" s="334">
        <f t="shared" si="63"/>
        <v>0</v>
      </c>
      <c r="AM95" s="334">
        <f t="shared" si="63"/>
        <v>0</v>
      </c>
      <c r="AN95" s="334">
        <f t="shared" si="63"/>
        <v>26217.77379</v>
      </c>
      <c r="AO95" s="334">
        <f t="shared" si="63"/>
        <v>151109.1578</v>
      </c>
      <c r="AP95" s="334">
        <f t="shared" si="63"/>
        <v>96909.40173</v>
      </c>
      <c r="AQ95" s="334">
        <f t="shared" si="63"/>
        <v>136650.0144</v>
      </c>
      <c r="AR95" s="334">
        <f t="shared" si="63"/>
        <v>115015.3953</v>
      </c>
      <c r="AS95" s="334">
        <f t="shared" si="63"/>
        <v>96720.48031</v>
      </c>
      <c r="AT95" s="334">
        <f t="shared" si="63"/>
        <v>21435.7297</v>
      </c>
      <c r="AU95" s="334">
        <f t="shared" si="63"/>
        <v>0</v>
      </c>
      <c r="AV95" s="334">
        <f t="shared" si="63"/>
        <v>0</v>
      </c>
      <c r="AW95" s="334">
        <f t="shared" si="63"/>
        <v>0</v>
      </c>
      <c r="AX95" s="334">
        <f t="shared" si="63"/>
        <v>0</v>
      </c>
      <c r="AY95" s="334">
        <f t="shared" si="63"/>
        <v>3502.658142</v>
      </c>
      <c r="AZ95" s="334">
        <f t="shared" si="63"/>
        <v>39645.99829</v>
      </c>
      <c r="BA95" s="334">
        <f t="shared" si="63"/>
        <v>175521.2025</v>
      </c>
      <c r="BB95" s="334">
        <f t="shared" si="63"/>
        <v>132485.3405</v>
      </c>
      <c r="BC95" s="334">
        <f t="shared" si="63"/>
        <v>144046.0084</v>
      </c>
      <c r="BD95" s="334">
        <f t="shared" si="63"/>
        <v>120129.8029</v>
      </c>
      <c r="BE95" s="334">
        <f t="shared" si="63"/>
        <v>99887.74322</v>
      </c>
      <c r="BF95" s="334">
        <f t="shared" si="63"/>
        <v>8375828.553</v>
      </c>
      <c r="BG95" s="334">
        <f t="shared" si="63"/>
        <v>0</v>
      </c>
      <c r="BH95" s="334">
        <f t="shared" si="63"/>
        <v>0</v>
      </c>
      <c r="BI95" s="334">
        <f t="shared" si="63"/>
        <v>0</v>
      </c>
      <c r="BJ95" s="334">
        <f t="shared" si="63"/>
        <v>0</v>
      </c>
      <c r="BK95" s="334">
        <f t="shared" si="63"/>
        <v>0</v>
      </c>
      <c r="BL95" s="334">
        <f t="shared" si="63"/>
        <v>0</v>
      </c>
      <c r="BM95" s="334">
        <f t="shared" si="63"/>
        <v>0</v>
      </c>
      <c r="BN95" s="334">
        <f t="shared" si="63"/>
        <v>0</v>
      </c>
      <c r="BO95" s="334">
        <f t="shared" si="63"/>
        <v>0</v>
      </c>
      <c r="BP95" s="334">
        <f t="shared" si="63"/>
        <v>0</v>
      </c>
      <c r="BQ95" s="334">
        <f t="shared" si="63"/>
        <v>0</v>
      </c>
      <c r="BR95" s="334">
        <f t="shared" si="63"/>
        <v>0</v>
      </c>
      <c r="BS95" s="334">
        <f t="shared" si="63"/>
        <v>0</v>
      </c>
      <c r="BT95" s="334">
        <f t="shared" si="63"/>
        <v>0</v>
      </c>
      <c r="BU95" s="334">
        <f t="shared" si="63"/>
        <v>0</v>
      </c>
      <c r="BV95" s="334">
        <f t="shared" si="63"/>
        <v>0</v>
      </c>
      <c r="BW95" s="334">
        <f t="shared" si="63"/>
        <v>0</v>
      </c>
      <c r="BX95" s="334">
        <f t="shared" si="63"/>
        <v>0</v>
      </c>
      <c r="BY95" s="334">
        <f t="shared" si="63"/>
        <v>0</v>
      </c>
      <c r="BZ95" s="334">
        <f t="shared" si="63"/>
        <v>0</v>
      </c>
      <c r="CA95" s="334">
        <f t="shared" si="63"/>
        <v>0</v>
      </c>
      <c r="CB95" s="334">
        <f t="shared" si="63"/>
        <v>0</v>
      </c>
      <c r="CC95" s="334">
        <f t="shared" si="63"/>
        <v>0</v>
      </c>
      <c r="CD95" s="334">
        <f t="shared" si="63"/>
        <v>0</v>
      </c>
      <c r="CE95" s="334">
        <f t="shared" si="63"/>
        <v>0</v>
      </c>
      <c r="CF95" s="334">
        <f t="shared" si="63"/>
        <v>0</v>
      </c>
      <c r="CG95" s="334">
        <f t="shared" si="63"/>
        <v>0</v>
      </c>
      <c r="CH95" s="334">
        <f t="shared" si="63"/>
        <v>0</v>
      </c>
      <c r="CI95" s="334">
        <f t="shared" si="63"/>
        <v>0</v>
      </c>
      <c r="CJ95" s="334">
        <f t="shared" si="63"/>
        <v>0</v>
      </c>
      <c r="CK95" s="334">
        <f t="shared" si="63"/>
        <v>0</v>
      </c>
      <c r="CL95" s="334">
        <f t="shared" si="63"/>
        <v>0</v>
      </c>
      <c r="CM95" s="334">
        <f t="shared" si="63"/>
        <v>0</v>
      </c>
      <c r="CN95" s="334">
        <f t="shared" si="63"/>
        <v>0</v>
      </c>
      <c r="CO95" s="334">
        <f t="shared" si="63"/>
        <v>0</v>
      </c>
      <c r="CP95" s="334">
        <f t="shared" si="63"/>
        <v>0</v>
      </c>
      <c r="CQ95" s="334">
        <f t="shared" si="63"/>
        <v>0</v>
      </c>
      <c r="CR95" s="334">
        <f t="shared" si="63"/>
        <v>0</v>
      </c>
      <c r="CS95" s="334">
        <f t="shared" si="63"/>
        <v>0</v>
      </c>
      <c r="CT95" s="334">
        <f t="shared" si="63"/>
        <v>0</v>
      </c>
      <c r="CU95" s="334">
        <f t="shared" si="63"/>
        <v>0</v>
      </c>
      <c r="CV95" s="334">
        <f t="shared" si="63"/>
        <v>0</v>
      </c>
      <c r="CW95" s="334">
        <f t="shared" si="63"/>
        <v>0</v>
      </c>
      <c r="CX95" s="334">
        <f t="shared" si="63"/>
        <v>0</v>
      </c>
      <c r="CY95" s="334">
        <f t="shared" si="63"/>
        <v>0</v>
      </c>
      <c r="CZ95" s="334">
        <f t="shared" si="63"/>
        <v>0</v>
      </c>
      <c r="DA95" s="46" t="s">
        <v>168</v>
      </c>
    </row>
    <row r="96" ht="14.25" customHeight="1">
      <c r="B96" s="335">
        <f>-SUMIF(F96:CZ96,"&gt;0",F96:CZ96)/SUMIF(F96:CZ96,"&lt;0",F96:CZ96)</f>
        <v>2.192283233</v>
      </c>
      <c r="C96" s="338" t="s">
        <v>351</v>
      </c>
      <c r="D96" s="347"/>
      <c r="E96" s="347"/>
      <c r="F96" s="340">
        <f t="shared" ref="F96:CZ96" si="64">SUM(F94:F95)</f>
        <v>-13304744.19</v>
      </c>
      <c r="G96" s="341">
        <f t="shared" si="64"/>
        <v>126557.5643</v>
      </c>
      <c r="H96" s="341">
        <f t="shared" si="64"/>
        <v>111906.5987</v>
      </c>
      <c r="I96" s="341">
        <f t="shared" si="64"/>
        <v>103035.4007</v>
      </c>
      <c r="J96" s="341">
        <f t="shared" si="64"/>
        <v>-511701.0801</v>
      </c>
      <c r="K96" s="341">
        <f t="shared" si="64"/>
        <v>-547756.042</v>
      </c>
      <c r="L96" s="341">
        <f t="shared" si="64"/>
        <v>-546426.4793</v>
      </c>
      <c r="M96" s="341">
        <f t="shared" si="64"/>
        <v>-555300.515</v>
      </c>
      <c r="N96" s="341">
        <f t="shared" si="64"/>
        <v>-566270.8269</v>
      </c>
      <c r="O96" s="341">
        <f t="shared" si="64"/>
        <v>-516765.831</v>
      </c>
      <c r="P96" s="341">
        <f t="shared" si="64"/>
        <v>-498208.957</v>
      </c>
      <c r="Q96" s="341">
        <f t="shared" si="64"/>
        <v>-431091.8387</v>
      </c>
      <c r="R96" s="341">
        <f t="shared" si="64"/>
        <v>262457.5573</v>
      </c>
      <c r="S96" s="341">
        <f t="shared" si="64"/>
        <v>309944.4892</v>
      </c>
      <c r="T96" s="341">
        <f t="shared" si="64"/>
        <v>284896.1246</v>
      </c>
      <c r="U96" s="341">
        <f t="shared" si="64"/>
        <v>264609.1067</v>
      </c>
      <c r="V96" s="341">
        <f t="shared" si="64"/>
        <v>176409.7457</v>
      </c>
      <c r="W96" s="341">
        <f t="shared" si="64"/>
        <v>110239.0532</v>
      </c>
      <c r="X96" s="341">
        <f t="shared" si="64"/>
        <v>110996.9695</v>
      </c>
      <c r="Y96" s="341">
        <f t="shared" si="64"/>
        <v>92929.90989</v>
      </c>
      <c r="Z96" s="341">
        <f t="shared" si="64"/>
        <v>71858.51388</v>
      </c>
      <c r="AA96" s="341">
        <f t="shared" si="64"/>
        <v>156015.6448</v>
      </c>
      <c r="AB96" s="341">
        <f t="shared" si="64"/>
        <v>188274.2886</v>
      </c>
      <c r="AC96" s="341">
        <f t="shared" si="64"/>
        <v>308635.2371</v>
      </c>
      <c r="AD96" s="341">
        <f t="shared" si="64"/>
        <v>289564.1926</v>
      </c>
      <c r="AE96" s="341">
        <f t="shared" si="64"/>
        <v>339920.7362</v>
      </c>
      <c r="AF96" s="341">
        <f t="shared" si="64"/>
        <v>312875.4252</v>
      </c>
      <c r="AG96" s="341">
        <f t="shared" si="64"/>
        <v>290016.1247</v>
      </c>
      <c r="AH96" s="341">
        <f t="shared" si="64"/>
        <v>195354.3981</v>
      </c>
      <c r="AI96" s="341">
        <f t="shared" si="64"/>
        <v>124323.8807</v>
      </c>
      <c r="AJ96" s="341">
        <f t="shared" si="64"/>
        <v>25203585.77</v>
      </c>
      <c r="AK96" s="341">
        <f t="shared" si="64"/>
        <v>-67166.94062</v>
      </c>
      <c r="AL96" s="341">
        <f t="shared" si="64"/>
        <v>-87786.17429</v>
      </c>
      <c r="AM96" s="341">
        <f t="shared" si="64"/>
        <v>-7107.065526</v>
      </c>
      <c r="AN96" s="341">
        <f t="shared" si="64"/>
        <v>26217.77379</v>
      </c>
      <c r="AO96" s="341">
        <f t="shared" si="64"/>
        <v>151109.1578</v>
      </c>
      <c r="AP96" s="341">
        <f t="shared" si="64"/>
        <v>96909.40173</v>
      </c>
      <c r="AQ96" s="341">
        <f t="shared" si="64"/>
        <v>136650.0144</v>
      </c>
      <c r="AR96" s="341">
        <f t="shared" si="64"/>
        <v>115015.3953</v>
      </c>
      <c r="AS96" s="341">
        <f t="shared" si="64"/>
        <v>96720.48031</v>
      </c>
      <c r="AT96" s="341">
        <f t="shared" si="64"/>
        <v>21435.7297</v>
      </c>
      <c r="AU96" s="341">
        <f t="shared" si="64"/>
        <v>-42099.85653</v>
      </c>
      <c r="AV96" s="341">
        <f t="shared" si="64"/>
        <v>-41766.89011</v>
      </c>
      <c r="AW96" s="341">
        <f t="shared" si="64"/>
        <v>-60518.18337</v>
      </c>
      <c r="AX96" s="341">
        <f t="shared" si="64"/>
        <v>-82283.41837</v>
      </c>
      <c r="AY96" s="341">
        <f t="shared" si="64"/>
        <v>3502.658142</v>
      </c>
      <c r="AZ96" s="341">
        <f t="shared" si="64"/>
        <v>39645.99829</v>
      </c>
      <c r="BA96" s="341">
        <f t="shared" si="64"/>
        <v>175521.2025</v>
      </c>
      <c r="BB96" s="341">
        <f t="shared" si="64"/>
        <v>132485.3405</v>
      </c>
      <c r="BC96" s="341">
        <f t="shared" si="64"/>
        <v>144046.0084</v>
      </c>
      <c r="BD96" s="341">
        <f t="shared" si="64"/>
        <v>120129.8029</v>
      </c>
      <c r="BE96" s="341">
        <f t="shared" si="64"/>
        <v>99887.74322</v>
      </c>
      <c r="BF96" s="341">
        <f t="shared" si="64"/>
        <v>8375828.553</v>
      </c>
      <c r="BG96" s="341">
        <f t="shared" si="64"/>
        <v>0</v>
      </c>
      <c r="BH96" s="341">
        <f t="shared" si="64"/>
        <v>0</v>
      </c>
      <c r="BI96" s="341">
        <f t="shared" si="64"/>
        <v>0</v>
      </c>
      <c r="BJ96" s="341">
        <f t="shared" si="64"/>
        <v>0</v>
      </c>
      <c r="BK96" s="341">
        <f t="shared" si="64"/>
        <v>0</v>
      </c>
      <c r="BL96" s="341">
        <f t="shared" si="64"/>
        <v>0</v>
      </c>
      <c r="BM96" s="341">
        <f t="shared" si="64"/>
        <v>0</v>
      </c>
      <c r="BN96" s="341">
        <f t="shared" si="64"/>
        <v>0</v>
      </c>
      <c r="BO96" s="341">
        <f t="shared" si="64"/>
        <v>0</v>
      </c>
      <c r="BP96" s="341">
        <f t="shared" si="64"/>
        <v>0</v>
      </c>
      <c r="BQ96" s="341">
        <f t="shared" si="64"/>
        <v>0</v>
      </c>
      <c r="BR96" s="341">
        <f t="shared" si="64"/>
        <v>0</v>
      </c>
      <c r="BS96" s="341">
        <f t="shared" si="64"/>
        <v>0</v>
      </c>
      <c r="BT96" s="341">
        <f t="shared" si="64"/>
        <v>0</v>
      </c>
      <c r="BU96" s="341">
        <f t="shared" si="64"/>
        <v>0</v>
      </c>
      <c r="BV96" s="341">
        <f t="shared" si="64"/>
        <v>0</v>
      </c>
      <c r="BW96" s="341">
        <f t="shared" si="64"/>
        <v>0</v>
      </c>
      <c r="BX96" s="341">
        <f t="shared" si="64"/>
        <v>0</v>
      </c>
      <c r="BY96" s="341">
        <f t="shared" si="64"/>
        <v>0</v>
      </c>
      <c r="BZ96" s="341">
        <f t="shared" si="64"/>
        <v>0</v>
      </c>
      <c r="CA96" s="341">
        <f t="shared" si="64"/>
        <v>0</v>
      </c>
      <c r="CB96" s="341">
        <f t="shared" si="64"/>
        <v>0</v>
      </c>
      <c r="CC96" s="341">
        <f t="shared" si="64"/>
        <v>0</v>
      </c>
      <c r="CD96" s="341">
        <f t="shared" si="64"/>
        <v>0</v>
      </c>
      <c r="CE96" s="341">
        <f t="shared" si="64"/>
        <v>0</v>
      </c>
      <c r="CF96" s="341">
        <f t="shared" si="64"/>
        <v>0</v>
      </c>
      <c r="CG96" s="341">
        <f t="shared" si="64"/>
        <v>0</v>
      </c>
      <c r="CH96" s="341">
        <f t="shared" si="64"/>
        <v>0</v>
      </c>
      <c r="CI96" s="341">
        <f t="shared" si="64"/>
        <v>0</v>
      </c>
      <c r="CJ96" s="341">
        <f t="shared" si="64"/>
        <v>0</v>
      </c>
      <c r="CK96" s="341">
        <f t="shared" si="64"/>
        <v>0</v>
      </c>
      <c r="CL96" s="341">
        <f t="shared" si="64"/>
        <v>0</v>
      </c>
      <c r="CM96" s="341">
        <f t="shared" si="64"/>
        <v>0</v>
      </c>
      <c r="CN96" s="341">
        <f t="shared" si="64"/>
        <v>0</v>
      </c>
      <c r="CO96" s="341">
        <f t="shared" si="64"/>
        <v>0</v>
      </c>
      <c r="CP96" s="341">
        <f t="shared" si="64"/>
        <v>0</v>
      </c>
      <c r="CQ96" s="341">
        <f t="shared" si="64"/>
        <v>0</v>
      </c>
      <c r="CR96" s="341">
        <f t="shared" si="64"/>
        <v>0</v>
      </c>
      <c r="CS96" s="341">
        <f t="shared" si="64"/>
        <v>0</v>
      </c>
      <c r="CT96" s="341">
        <f t="shared" si="64"/>
        <v>0</v>
      </c>
      <c r="CU96" s="341">
        <f t="shared" si="64"/>
        <v>0</v>
      </c>
      <c r="CV96" s="341">
        <f t="shared" si="64"/>
        <v>0</v>
      </c>
      <c r="CW96" s="341">
        <f t="shared" si="64"/>
        <v>0</v>
      </c>
      <c r="CX96" s="341">
        <f t="shared" si="64"/>
        <v>0</v>
      </c>
      <c r="CY96" s="341">
        <f t="shared" si="64"/>
        <v>0</v>
      </c>
      <c r="CZ96" s="341">
        <f t="shared" si="64"/>
        <v>0</v>
      </c>
      <c r="DA96" s="46" t="s">
        <v>168</v>
      </c>
    </row>
    <row r="97" ht="14.25" customHeight="1">
      <c r="F97" s="337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34"/>
      <c r="Z97" s="334"/>
      <c r="AA97" s="334"/>
      <c r="AB97" s="334"/>
      <c r="AC97" s="334"/>
      <c r="AD97" s="334"/>
      <c r="AE97" s="334"/>
      <c r="AF97" s="334"/>
      <c r="AG97" s="334"/>
      <c r="AH97" s="334"/>
      <c r="AI97" s="334"/>
      <c r="AJ97" s="334"/>
      <c r="AK97" s="334"/>
      <c r="AL97" s="334"/>
      <c r="AM97" s="334"/>
      <c r="AN97" s="334"/>
      <c r="AO97" s="334"/>
      <c r="AP97" s="334"/>
      <c r="AQ97" s="334"/>
      <c r="AR97" s="334"/>
      <c r="AS97" s="334"/>
      <c r="AT97" s="334"/>
      <c r="AU97" s="334"/>
      <c r="AV97" s="334"/>
      <c r="AW97" s="334"/>
      <c r="AX97" s="334"/>
      <c r="AY97" s="334"/>
      <c r="AZ97" s="334"/>
      <c r="BA97" s="334"/>
      <c r="BB97" s="334"/>
      <c r="BC97" s="334"/>
      <c r="BD97" s="334"/>
      <c r="BE97" s="334"/>
      <c r="BF97" s="334"/>
      <c r="BG97" s="334"/>
      <c r="BH97" s="334"/>
      <c r="BI97" s="334"/>
      <c r="BJ97" s="334"/>
      <c r="BK97" s="334"/>
      <c r="BL97" s="334"/>
      <c r="BM97" s="334"/>
      <c r="BN97" s="334"/>
      <c r="BO97" s="334"/>
      <c r="BP97" s="334"/>
      <c r="BQ97" s="334"/>
      <c r="BR97" s="334"/>
      <c r="BS97" s="334"/>
      <c r="BT97" s="334"/>
      <c r="BU97" s="334"/>
      <c r="BV97" s="334"/>
      <c r="BW97" s="334"/>
      <c r="BX97" s="334"/>
      <c r="BY97" s="334"/>
      <c r="BZ97" s="334"/>
      <c r="CA97" s="334"/>
      <c r="CB97" s="334"/>
      <c r="CC97" s="334"/>
      <c r="CD97" s="334"/>
      <c r="CE97" s="334"/>
      <c r="CF97" s="334"/>
      <c r="CG97" s="334"/>
      <c r="CH97" s="334"/>
      <c r="CI97" s="334"/>
      <c r="CJ97" s="334"/>
      <c r="CK97" s="334"/>
      <c r="CL97" s="334"/>
      <c r="CM97" s="334"/>
      <c r="CN97" s="334"/>
      <c r="CO97" s="334"/>
      <c r="CP97" s="334"/>
      <c r="CQ97" s="334"/>
      <c r="CR97" s="334"/>
      <c r="CS97" s="334"/>
      <c r="CT97" s="334"/>
      <c r="CU97" s="334"/>
      <c r="CV97" s="334"/>
      <c r="CW97" s="334"/>
      <c r="CX97" s="334"/>
      <c r="CY97" s="334"/>
      <c r="CZ97" s="334"/>
      <c r="DA97" s="46" t="s">
        <v>168</v>
      </c>
    </row>
    <row r="98" ht="14.25" customHeight="1">
      <c r="B98" s="329" t="s">
        <v>326</v>
      </c>
      <c r="C98" s="277" t="s">
        <v>363</v>
      </c>
      <c r="D98" s="278"/>
      <c r="E98" s="278"/>
      <c r="F98" s="353"/>
      <c r="G98" s="354"/>
      <c r="H98" s="354"/>
      <c r="I98" s="354"/>
      <c r="J98" s="354"/>
      <c r="K98" s="354"/>
      <c r="L98" s="354"/>
      <c r="M98" s="354"/>
      <c r="N98" s="354"/>
      <c r="O98" s="354"/>
      <c r="P98" s="354"/>
      <c r="Q98" s="354"/>
      <c r="R98" s="354"/>
      <c r="S98" s="354"/>
      <c r="T98" s="354"/>
      <c r="U98" s="354"/>
      <c r="V98" s="354"/>
      <c r="W98" s="354"/>
      <c r="X98" s="354"/>
      <c r="Y98" s="354"/>
      <c r="Z98" s="354"/>
      <c r="AA98" s="354"/>
      <c r="AB98" s="354"/>
      <c r="AC98" s="354"/>
      <c r="AD98" s="354"/>
      <c r="AE98" s="354"/>
      <c r="AF98" s="354"/>
      <c r="AG98" s="354"/>
      <c r="AH98" s="354"/>
      <c r="AI98" s="354"/>
      <c r="AJ98" s="354"/>
      <c r="AK98" s="354"/>
      <c r="AL98" s="354"/>
      <c r="AM98" s="354"/>
      <c r="AN98" s="354"/>
      <c r="AO98" s="354"/>
      <c r="AP98" s="354"/>
      <c r="AQ98" s="354"/>
      <c r="AR98" s="354"/>
      <c r="AS98" s="354"/>
      <c r="AT98" s="354"/>
      <c r="AU98" s="354"/>
      <c r="AV98" s="354"/>
      <c r="AW98" s="354"/>
      <c r="AX98" s="354"/>
      <c r="AY98" s="354"/>
      <c r="AZ98" s="354"/>
      <c r="BA98" s="354"/>
      <c r="BB98" s="354"/>
      <c r="BC98" s="354"/>
      <c r="BD98" s="354"/>
      <c r="BE98" s="354"/>
      <c r="BF98" s="354"/>
      <c r="BG98" s="354"/>
      <c r="BH98" s="354"/>
      <c r="BI98" s="354"/>
      <c r="BJ98" s="354"/>
      <c r="BK98" s="354"/>
      <c r="BL98" s="354"/>
      <c r="BM98" s="354"/>
      <c r="BN98" s="354"/>
      <c r="BO98" s="354"/>
      <c r="BP98" s="354"/>
      <c r="BQ98" s="354"/>
      <c r="BR98" s="354"/>
      <c r="BS98" s="354"/>
      <c r="BT98" s="354"/>
      <c r="BU98" s="354"/>
      <c r="BV98" s="354"/>
      <c r="BW98" s="354"/>
      <c r="BX98" s="354"/>
      <c r="BY98" s="354"/>
      <c r="BZ98" s="354"/>
      <c r="CA98" s="354"/>
      <c r="CB98" s="354"/>
      <c r="CC98" s="354"/>
      <c r="CD98" s="354"/>
      <c r="CE98" s="354"/>
      <c r="CF98" s="354"/>
      <c r="CG98" s="354"/>
      <c r="CH98" s="354"/>
      <c r="CI98" s="354"/>
      <c r="CJ98" s="354"/>
      <c r="CK98" s="354"/>
      <c r="CL98" s="354"/>
      <c r="CM98" s="354"/>
      <c r="CN98" s="354"/>
      <c r="CO98" s="354"/>
      <c r="CP98" s="354"/>
      <c r="CQ98" s="354"/>
      <c r="CR98" s="354"/>
      <c r="CS98" s="354"/>
      <c r="CT98" s="354"/>
      <c r="CU98" s="354"/>
      <c r="CV98" s="354"/>
      <c r="CW98" s="354"/>
      <c r="CX98" s="354"/>
      <c r="CY98" s="354"/>
      <c r="CZ98" s="354"/>
      <c r="DA98" s="46" t="s">
        <v>168</v>
      </c>
    </row>
    <row r="99" ht="14.25" customHeight="1">
      <c r="B99" s="330">
        <f>XIRR(F101:CZ101,$F$22:$CZ$22)</f>
        <v>0.5767139398</v>
      </c>
      <c r="C99" s="290" t="s">
        <v>352</v>
      </c>
      <c r="F99" s="337">
        <f t="shared" ref="F99:CZ99" si="65">F33</f>
        <v>-1478304.91</v>
      </c>
      <c r="G99" s="334">
        <f t="shared" si="65"/>
        <v>0</v>
      </c>
      <c r="H99" s="334">
        <f t="shared" si="65"/>
        <v>0</v>
      </c>
      <c r="I99" s="334">
        <f t="shared" si="65"/>
        <v>0</v>
      </c>
      <c r="J99" s="334">
        <f t="shared" si="65"/>
        <v>-56855.67557</v>
      </c>
      <c r="K99" s="334">
        <f t="shared" si="65"/>
        <v>-60861.78244</v>
      </c>
      <c r="L99" s="334">
        <f t="shared" si="65"/>
        <v>-60714.05326</v>
      </c>
      <c r="M99" s="334">
        <f t="shared" si="65"/>
        <v>-61700.05722</v>
      </c>
      <c r="N99" s="334">
        <f t="shared" si="65"/>
        <v>-62918.98077</v>
      </c>
      <c r="O99" s="334">
        <f t="shared" si="65"/>
        <v>-57418.42567</v>
      </c>
      <c r="P99" s="334">
        <f t="shared" si="65"/>
        <v>-55356.55078</v>
      </c>
      <c r="Q99" s="334">
        <f t="shared" si="65"/>
        <v>-47899.09319</v>
      </c>
      <c r="R99" s="334">
        <f t="shared" si="65"/>
        <v>0</v>
      </c>
      <c r="S99" s="334">
        <f t="shared" si="65"/>
        <v>0</v>
      </c>
      <c r="T99" s="334">
        <f t="shared" si="65"/>
        <v>0</v>
      </c>
      <c r="U99" s="334">
        <f t="shared" si="65"/>
        <v>0</v>
      </c>
      <c r="V99" s="334">
        <f t="shared" si="65"/>
        <v>0</v>
      </c>
      <c r="W99" s="334">
        <f t="shared" si="65"/>
        <v>0</v>
      </c>
      <c r="X99" s="334">
        <f t="shared" si="65"/>
        <v>0</v>
      </c>
      <c r="Y99" s="334">
        <f t="shared" si="65"/>
        <v>0</v>
      </c>
      <c r="Z99" s="334">
        <f t="shared" si="65"/>
        <v>0</v>
      </c>
      <c r="AA99" s="334">
        <f t="shared" si="65"/>
        <v>0</v>
      </c>
      <c r="AB99" s="334">
        <f t="shared" si="65"/>
        <v>0</v>
      </c>
      <c r="AC99" s="334">
        <f t="shared" si="65"/>
        <v>0</v>
      </c>
      <c r="AD99" s="334">
        <f t="shared" si="65"/>
        <v>0</v>
      </c>
      <c r="AE99" s="334">
        <f t="shared" si="65"/>
        <v>0</v>
      </c>
      <c r="AF99" s="334">
        <f t="shared" si="65"/>
        <v>0</v>
      </c>
      <c r="AG99" s="334">
        <f t="shared" si="65"/>
        <v>0</v>
      </c>
      <c r="AH99" s="334">
        <f t="shared" si="65"/>
        <v>0</v>
      </c>
      <c r="AI99" s="334">
        <f t="shared" si="65"/>
        <v>0</v>
      </c>
      <c r="AJ99" s="334">
        <f t="shared" si="65"/>
        <v>0</v>
      </c>
      <c r="AK99" s="334">
        <f t="shared" si="65"/>
        <v>-7462.993402</v>
      </c>
      <c r="AL99" s="334">
        <f t="shared" si="65"/>
        <v>-9754.019366</v>
      </c>
      <c r="AM99" s="334">
        <f t="shared" si="65"/>
        <v>-789.6739474</v>
      </c>
      <c r="AN99" s="334">
        <f t="shared" si="65"/>
        <v>0</v>
      </c>
      <c r="AO99" s="334">
        <f t="shared" si="65"/>
        <v>0</v>
      </c>
      <c r="AP99" s="334">
        <f t="shared" si="65"/>
        <v>0</v>
      </c>
      <c r="AQ99" s="334">
        <f t="shared" si="65"/>
        <v>0</v>
      </c>
      <c r="AR99" s="334">
        <f t="shared" si="65"/>
        <v>0</v>
      </c>
      <c r="AS99" s="334">
        <f t="shared" si="65"/>
        <v>0</v>
      </c>
      <c r="AT99" s="334">
        <f t="shared" si="65"/>
        <v>0</v>
      </c>
      <c r="AU99" s="334">
        <f t="shared" si="65"/>
        <v>-4677.761836</v>
      </c>
      <c r="AV99" s="334">
        <f t="shared" si="65"/>
        <v>-4640.765568</v>
      </c>
      <c r="AW99" s="334">
        <f t="shared" si="65"/>
        <v>-6724.242597</v>
      </c>
      <c r="AX99" s="334">
        <f t="shared" si="65"/>
        <v>-9142.602041</v>
      </c>
      <c r="AY99" s="334">
        <f t="shared" si="65"/>
        <v>0</v>
      </c>
      <c r="AZ99" s="334">
        <f t="shared" si="65"/>
        <v>0</v>
      </c>
      <c r="BA99" s="334">
        <f t="shared" si="65"/>
        <v>0</v>
      </c>
      <c r="BB99" s="334">
        <f t="shared" si="65"/>
        <v>0</v>
      </c>
      <c r="BC99" s="334">
        <f t="shared" si="65"/>
        <v>0</v>
      </c>
      <c r="BD99" s="334">
        <f t="shared" si="65"/>
        <v>0</v>
      </c>
      <c r="BE99" s="334">
        <f t="shared" si="65"/>
        <v>0</v>
      </c>
      <c r="BF99" s="334">
        <f t="shared" si="65"/>
        <v>0</v>
      </c>
      <c r="BG99" s="334">
        <f t="shared" si="65"/>
        <v>0</v>
      </c>
      <c r="BH99" s="334">
        <f t="shared" si="65"/>
        <v>0</v>
      </c>
      <c r="BI99" s="334">
        <f t="shared" si="65"/>
        <v>0</v>
      </c>
      <c r="BJ99" s="334">
        <f t="shared" si="65"/>
        <v>0</v>
      </c>
      <c r="BK99" s="334">
        <f t="shared" si="65"/>
        <v>0</v>
      </c>
      <c r="BL99" s="334">
        <f t="shared" si="65"/>
        <v>0</v>
      </c>
      <c r="BM99" s="334">
        <f t="shared" si="65"/>
        <v>0</v>
      </c>
      <c r="BN99" s="334">
        <f t="shared" si="65"/>
        <v>0</v>
      </c>
      <c r="BO99" s="334">
        <f t="shared" si="65"/>
        <v>0</v>
      </c>
      <c r="BP99" s="334">
        <f t="shared" si="65"/>
        <v>0</v>
      </c>
      <c r="BQ99" s="334">
        <f t="shared" si="65"/>
        <v>0</v>
      </c>
      <c r="BR99" s="334">
        <f t="shared" si="65"/>
        <v>0</v>
      </c>
      <c r="BS99" s="334">
        <f t="shared" si="65"/>
        <v>0</v>
      </c>
      <c r="BT99" s="334">
        <f t="shared" si="65"/>
        <v>0</v>
      </c>
      <c r="BU99" s="334">
        <f t="shared" si="65"/>
        <v>0</v>
      </c>
      <c r="BV99" s="334">
        <f t="shared" si="65"/>
        <v>0</v>
      </c>
      <c r="BW99" s="334">
        <f t="shared" si="65"/>
        <v>0</v>
      </c>
      <c r="BX99" s="334">
        <f t="shared" si="65"/>
        <v>0</v>
      </c>
      <c r="BY99" s="334">
        <f t="shared" si="65"/>
        <v>0</v>
      </c>
      <c r="BZ99" s="334">
        <f t="shared" si="65"/>
        <v>0</v>
      </c>
      <c r="CA99" s="334">
        <f t="shared" si="65"/>
        <v>0</v>
      </c>
      <c r="CB99" s="334">
        <f t="shared" si="65"/>
        <v>0</v>
      </c>
      <c r="CC99" s="334">
        <f t="shared" si="65"/>
        <v>0</v>
      </c>
      <c r="CD99" s="334">
        <f t="shared" si="65"/>
        <v>0</v>
      </c>
      <c r="CE99" s="334">
        <f t="shared" si="65"/>
        <v>0</v>
      </c>
      <c r="CF99" s="334">
        <f t="shared" si="65"/>
        <v>0</v>
      </c>
      <c r="CG99" s="334">
        <f t="shared" si="65"/>
        <v>0</v>
      </c>
      <c r="CH99" s="334">
        <f t="shared" si="65"/>
        <v>0</v>
      </c>
      <c r="CI99" s="334">
        <f t="shared" si="65"/>
        <v>0</v>
      </c>
      <c r="CJ99" s="334">
        <f t="shared" si="65"/>
        <v>0</v>
      </c>
      <c r="CK99" s="334">
        <f t="shared" si="65"/>
        <v>0</v>
      </c>
      <c r="CL99" s="334">
        <f t="shared" si="65"/>
        <v>0</v>
      </c>
      <c r="CM99" s="334">
        <f t="shared" si="65"/>
        <v>0</v>
      </c>
      <c r="CN99" s="334">
        <f t="shared" si="65"/>
        <v>0</v>
      </c>
      <c r="CO99" s="334">
        <f t="shared" si="65"/>
        <v>0</v>
      </c>
      <c r="CP99" s="334">
        <f t="shared" si="65"/>
        <v>0</v>
      </c>
      <c r="CQ99" s="334">
        <f t="shared" si="65"/>
        <v>0</v>
      </c>
      <c r="CR99" s="334">
        <f t="shared" si="65"/>
        <v>0</v>
      </c>
      <c r="CS99" s="334">
        <f t="shared" si="65"/>
        <v>0</v>
      </c>
      <c r="CT99" s="334">
        <f t="shared" si="65"/>
        <v>0</v>
      </c>
      <c r="CU99" s="334">
        <f t="shared" si="65"/>
        <v>0</v>
      </c>
      <c r="CV99" s="334">
        <f t="shared" si="65"/>
        <v>0</v>
      </c>
      <c r="CW99" s="334">
        <f t="shared" si="65"/>
        <v>0</v>
      </c>
      <c r="CX99" s="334">
        <f t="shared" si="65"/>
        <v>0</v>
      </c>
      <c r="CY99" s="334">
        <f t="shared" si="65"/>
        <v>0</v>
      </c>
      <c r="CZ99" s="334">
        <f t="shared" si="65"/>
        <v>0</v>
      </c>
      <c r="DA99" s="46" t="s">
        <v>168</v>
      </c>
    </row>
    <row r="100" ht="14.25" customHeight="1">
      <c r="B100" s="329" t="s">
        <v>327</v>
      </c>
      <c r="C100" s="290" t="s">
        <v>353</v>
      </c>
      <c r="F100" s="337">
        <f t="shared" ref="F100:CZ100" si="66">SUMIF($C$19:$C$91,$C$100,F$19:F$91)</f>
        <v>0</v>
      </c>
      <c r="G100" s="334">
        <f t="shared" si="66"/>
        <v>0</v>
      </c>
      <c r="H100" s="334">
        <f t="shared" si="66"/>
        <v>0</v>
      </c>
      <c r="I100" s="334">
        <f t="shared" si="66"/>
        <v>0</v>
      </c>
      <c r="J100" s="334">
        <f t="shared" si="66"/>
        <v>0</v>
      </c>
      <c r="K100" s="334">
        <f t="shared" si="66"/>
        <v>0</v>
      </c>
      <c r="L100" s="334">
        <f t="shared" si="66"/>
        <v>0</v>
      </c>
      <c r="M100" s="334">
        <f t="shared" si="66"/>
        <v>0</v>
      </c>
      <c r="N100" s="334">
        <f t="shared" si="66"/>
        <v>0</v>
      </c>
      <c r="O100" s="334">
        <f t="shared" si="66"/>
        <v>0</v>
      </c>
      <c r="P100" s="334">
        <f t="shared" si="66"/>
        <v>0</v>
      </c>
      <c r="Q100" s="334">
        <f t="shared" si="66"/>
        <v>0</v>
      </c>
      <c r="R100" s="334">
        <f t="shared" si="66"/>
        <v>0</v>
      </c>
      <c r="S100" s="334">
        <f t="shared" si="66"/>
        <v>0</v>
      </c>
      <c r="T100" s="334">
        <f t="shared" si="66"/>
        <v>0</v>
      </c>
      <c r="U100" s="334">
        <f t="shared" si="66"/>
        <v>0</v>
      </c>
      <c r="V100" s="334">
        <f t="shared" si="66"/>
        <v>0</v>
      </c>
      <c r="W100" s="334">
        <f t="shared" si="66"/>
        <v>0</v>
      </c>
      <c r="X100" s="334">
        <f t="shared" si="66"/>
        <v>0</v>
      </c>
      <c r="Y100" s="334">
        <f t="shared" si="66"/>
        <v>0</v>
      </c>
      <c r="Z100" s="334">
        <f t="shared" si="66"/>
        <v>0</v>
      </c>
      <c r="AA100" s="334">
        <f t="shared" si="66"/>
        <v>0</v>
      </c>
      <c r="AB100" s="334">
        <f t="shared" si="66"/>
        <v>0</v>
      </c>
      <c r="AC100" s="334">
        <f t="shared" si="66"/>
        <v>0</v>
      </c>
      <c r="AD100" s="334">
        <f t="shared" si="66"/>
        <v>0</v>
      </c>
      <c r="AE100" s="334">
        <f t="shared" si="66"/>
        <v>0</v>
      </c>
      <c r="AF100" s="334">
        <f t="shared" si="66"/>
        <v>0</v>
      </c>
      <c r="AG100" s="334">
        <f t="shared" si="66"/>
        <v>0</v>
      </c>
      <c r="AH100" s="334">
        <f t="shared" si="66"/>
        <v>0</v>
      </c>
      <c r="AI100" s="334">
        <f t="shared" si="66"/>
        <v>0</v>
      </c>
      <c r="AJ100" s="334">
        <f t="shared" si="66"/>
        <v>2462473.078</v>
      </c>
      <c r="AK100" s="334">
        <f t="shared" si="66"/>
        <v>0</v>
      </c>
      <c r="AL100" s="334">
        <f t="shared" si="66"/>
        <v>0</v>
      </c>
      <c r="AM100" s="334">
        <f t="shared" si="66"/>
        <v>0</v>
      </c>
      <c r="AN100" s="334">
        <f t="shared" si="66"/>
        <v>0</v>
      </c>
      <c r="AO100" s="334">
        <f t="shared" si="66"/>
        <v>3511.134437</v>
      </c>
      <c r="AP100" s="334">
        <f t="shared" si="66"/>
        <v>32303.13391</v>
      </c>
      <c r="AQ100" s="334">
        <f t="shared" si="66"/>
        <v>45550.00481</v>
      </c>
      <c r="AR100" s="334">
        <f t="shared" si="66"/>
        <v>38338.4651</v>
      </c>
      <c r="AS100" s="334">
        <f t="shared" si="66"/>
        <v>32240.1601</v>
      </c>
      <c r="AT100" s="334">
        <f t="shared" si="66"/>
        <v>7145.243233</v>
      </c>
      <c r="AU100" s="334">
        <f t="shared" si="66"/>
        <v>0</v>
      </c>
      <c r="AV100" s="334">
        <f t="shared" si="66"/>
        <v>0</v>
      </c>
      <c r="AW100" s="334">
        <f t="shared" si="66"/>
        <v>0</v>
      </c>
      <c r="AX100" s="334">
        <f t="shared" si="66"/>
        <v>0</v>
      </c>
      <c r="AY100" s="334">
        <f t="shared" si="66"/>
        <v>0</v>
      </c>
      <c r="AZ100" s="334">
        <f t="shared" si="66"/>
        <v>0</v>
      </c>
      <c r="BA100" s="334">
        <f t="shared" si="66"/>
        <v>0</v>
      </c>
      <c r="BB100" s="334">
        <f t="shared" si="66"/>
        <v>38695.71416</v>
      </c>
      <c r="BC100" s="334">
        <f t="shared" si="66"/>
        <v>48015.33614</v>
      </c>
      <c r="BD100" s="334">
        <f t="shared" si="66"/>
        <v>40043.26762</v>
      </c>
      <c r="BE100" s="334">
        <f t="shared" si="66"/>
        <v>33295.91441</v>
      </c>
      <c r="BF100" s="334">
        <f t="shared" si="66"/>
        <v>7136533.767</v>
      </c>
      <c r="BG100" s="334">
        <f t="shared" si="66"/>
        <v>0</v>
      </c>
      <c r="BH100" s="334">
        <f t="shared" si="66"/>
        <v>0</v>
      </c>
      <c r="BI100" s="334">
        <f t="shared" si="66"/>
        <v>0</v>
      </c>
      <c r="BJ100" s="334">
        <f t="shared" si="66"/>
        <v>0</v>
      </c>
      <c r="BK100" s="334">
        <f t="shared" si="66"/>
        <v>0</v>
      </c>
      <c r="BL100" s="334">
        <f t="shared" si="66"/>
        <v>0</v>
      </c>
      <c r="BM100" s="334">
        <f t="shared" si="66"/>
        <v>0</v>
      </c>
      <c r="BN100" s="334">
        <f t="shared" si="66"/>
        <v>0</v>
      </c>
      <c r="BO100" s="334">
        <f t="shared" si="66"/>
        <v>0</v>
      </c>
      <c r="BP100" s="334">
        <f t="shared" si="66"/>
        <v>0</v>
      </c>
      <c r="BQ100" s="334">
        <f t="shared" si="66"/>
        <v>0</v>
      </c>
      <c r="BR100" s="334">
        <f t="shared" si="66"/>
        <v>0</v>
      </c>
      <c r="BS100" s="334">
        <f t="shared" si="66"/>
        <v>0</v>
      </c>
      <c r="BT100" s="334">
        <f t="shared" si="66"/>
        <v>0</v>
      </c>
      <c r="BU100" s="334">
        <f t="shared" si="66"/>
        <v>0</v>
      </c>
      <c r="BV100" s="334">
        <f t="shared" si="66"/>
        <v>0</v>
      </c>
      <c r="BW100" s="334">
        <f t="shared" si="66"/>
        <v>0</v>
      </c>
      <c r="BX100" s="334">
        <f t="shared" si="66"/>
        <v>0</v>
      </c>
      <c r="BY100" s="334">
        <f t="shared" si="66"/>
        <v>0</v>
      </c>
      <c r="BZ100" s="334">
        <f t="shared" si="66"/>
        <v>0</v>
      </c>
      <c r="CA100" s="334">
        <f t="shared" si="66"/>
        <v>0</v>
      </c>
      <c r="CB100" s="334">
        <f t="shared" si="66"/>
        <v>0</v>
      </c>
      <c r="CC100" s="334">
        <f t="shared" si="66"/>
        <v>0</v>
      </c>
      <c r="CD100" s="334">
        <f t="shared" si="66"/>
        <v>0</v>
      </c>
      <c r="CE100" s="334">
        <f t="shared" si="66"/>
        <v>0</v>
      </c>
      <c r="CF100" s="334">
        <f t="shared" si="66"/>
        <v>0</v>
      </c>
      <c r="CG100" s="334">
        <f t="shared" si="66"/>
        <v>0</v>
      </c>
      <c r="CH100" s="334">
        <f t="shared" si="66"/>
        <v>0</v>
      </c>
      <c r="CI100" s="334">
        <f t="shared" si="66"/>
        <v>0</v>
      </c>
      <c r="CJ100" s="334">
        <f t="shared" si="66"/>
        <v>0</v>
      </c>
      <c r="CK100" s="334">
        <f t="shared" si="66"/>
        <v>0</v>
      </c>
      <c r="CL100" s="334">
        <f t="shared" si="66"/>
        <v>0</v>
      </c>
      <c r="CM100" s="334">
        <f t="shared" si="66"/>
        <v>0</v>
      </c>
      <c r="CN100" s="334">
        <f t="shared" si="66"/>
        <v>0</v>
      </c>
      <c r="CO100" s="334">
        <f t="shared" si="66"/>
        <v>0</v>
      </c>
      <c r="CP100" s="334">
        <f t="shared" si="66"/>
        <v>0</v>
      </c>
      <c r="CQ100" s="334">
        <f t="shared" si="66"/>
        <v>0</v>
      </c>
      <c r="CR100" s="334">
        <f t="shared" si="66"/>
        <v>0</v>
      </c>
      <c r="CS100" s="334">
        <f t="shared" si="66"/>
        <v>0</v>
      </c>
      <c r="CT100" s="334">
        <f t="shared" si="66"/>
        <v>0</v>
      </c>
      <c r="CU100" s="334">
        <f t="shared" si="66"/>
        <v>0</v>
      </c>
      <c r="CV100" s="334">
        <f t="shared" si="66"/>
        <v>0</v>
      </c>
      <c r="CW100" s="334">
        <f t="shared" si="66"/>
        <v>0</v>
      </c>
      <c r="CX100" s="334">
        <f t="shared" si="66"/>
        <v>0</v>
      </c>
      <c r="CY100" s="334">
        <f t="shared" si="66"/>
        <v>0</v>
      </c>
      <c r="CZ100" s="334">
        <f t="shared" si="66"/>
        <v>0</v>
      </c>
      <c r="DA100" s="46" t="s">
        <v>168</v>
      </c>
    </row>
    <row r="101" ht="14.25" customHeight="1">
      <c r="B101" s="355">
        <f>-SUMIF(F101:CZ101,"&gt;0",F101:CZ101)/SUMIF(F101:CZ101,"&lt;0",F101:CZ101)</f>
        <v>4.995989003</v>
      </c>
      <c r="C101" s="338" t="s">
        <v>354</v>
      </c>
      <c r="D101" s="347"/>
      <c r="E101" s="347"/>
      <c r="F101" s="340">
        <f t="shared" ref="F101:CZ101" si="67">SUM(F99:F100)</f>
        <v>-1478304.91</v>
      </c>
      <c r="G101" s="341">
        <f t="shared" si="67"/>
        <v>0</v>
      </c>
      <c r="H101" s="341">
        <f t="shared" si="67"/>
        <v>0</v>
      </c>
      <c r="I101" s="341">
        <f t="shared" si="67"/>
        <v>0</v>
      </c>
      <c r="J101" s="341">
        <f t="shared" si="67"/>
        <v>-56855.67557</v>
      </c>
      <c r="K101" s="341">
        <f t="shared" si="67"/>
        <v>-60861.78244</v>
      </c>
      <c r="L101" s="341">
        <f t="shared" si="67"/>
        <v>-60714.05326</v>
      </c>
      <c r="M101" s="341">
        <f t="shared" si="67"/>
        <v>-61700.05722</v>
      </c>
      <c r="N101" s="341">
        <f t="shared" si="67"/>
        <v>-62918.98077</v>
      </c>
      <c r="O101" s="341">
        <f t="shared" si="67"/>
        <v>-57418.42567</v>
      </c>
      <c r="P101" s="341">
        <f t="shared" si="67"/>
        <v>-55356.55078</v>
      </c>
      <c r="Q101" s="341">
        <f t="shared" si="67"/>
        <v>-47899.09319</v>
      </c>
      <c r="R101" s="341">
        <f t="shared" si="67"/>
        <v>0</v>
      </c>
      <c r="S101" s="341">
        <f t="shared" si="67"/>
        <v>0</v>
      </c>
      <c r="T101" s="341">
        <f t="shared" si="67"/>
        <v>0</v>
      </c>
      <c r="U101" s="341">
        <f t="shared" si="67"/>
        <v>0</v>
      </c>
      <c r="V101" s="341">
        <f t="shared" si="67"/>
        <v>0</v>
      </c>
      <c r="W101" s="341">
        <f t="shared" si="67"/>
        <v>0</v>
      </c>
      <c r="X101" s="341">
        <f t="shared" si="67"/>
        <v>0</v>
      </c>
      <c r="Y101" s="341">
        <f t="shared" si="67"/>
        <v>0</v>
      </c>
      <c r="Z101" s="341">
        <f t="shared" si="67"/>
        <v>0</v>
      </c>
      <c r="AA101" s="341">
        <f t="shared" si="67"/>
        <v>0</v>
      </c>
      <c r="AB101" s="341">
        <f t="shared" si="67"/>
        <v>0</v>
      </c>
      <c r="AC101" s="341">
        <f t="shared" si="67"/>
        <v>0</v>
      </c>
      <c r="AD101" s="341">
        <f t="shared" si="67"/>
        <v>0</v>
      </c>
      <c r="AE101" s="341">
        <f t="shared" si="67"/>
        <v>0</v>
      </c>
      <c r="AF101" s="341">
        <f t="shared" si="67"/>
        <v>0</v>
      </c>
      <c r="AG101" s="341">
        <f t="shared" si="67"/>
        <v>0</v>
      </c>
      <c r="AH101" s="341">
        <f t="shared" si="67"/>
        <v>0</v>
      </c>
      <c r="AI101" s="341">
        <f t="shared" si="67"/>
        <v>0</v>
      </c>
      <c r="AJ101" s="341">
        <f t="shared" si="67"/>
        <v>2462473.078</v>
      </c>
      <c r="AK101" s="341">
        <f t="shared" si="67"/>
        <v>-7462.993402</v>
      </c>
      <c r="AL101" s="341">
        <f t="shared" si="67"/>
        <v>-9754.019366</v>
      </c>
      <c r="AM101" s="341">
        <f t="shared" si="67"/>
        <v>-789.6739474</v>
      </c>
      <c r="AN101" s="341">
        <f t="shared" si="67"/>
        <v>0</v>
      </c>
      <c r="AO101" s="341">
        <f t="shared" si="67"/>
        <v>3511.134437</v>
      </c>
      <c r="AP101" s="341">
        <f t="shared" si="67"/>
        <v>32303.13391</v>
      </c>
      <c r="AQ101" s="341">
        <f t="shared" si="67"/>
        <v>45550.00481</v>
      </c>
      <c r="AR101" s="341">
        <f t="shared" si="67"/>
        <v>38338.4651</v>
      </c>
      <c r="AS101" s="341">
        <f t="shared" si="67"/>
        <v>32240.1601</v>
      </c>
      <c r="AT101" s="341">
        <f t="shared" si="67"/>
        <v>7145.243233</v>
      </c>
      <c r="AU101" s="341">
        <f t="shared" si="67"/>
        <v>-4677.761836</v>
      </c>
      <c r="AV101" s="341">
        <f t="shared" si="67"/>
        <v>-4640.765568</v>
      </c>
      <c r="AW101" s="341">
        <f t="shared" si="67"/>
        <v>-6724.242597</v>
      </c>
      <c r="AX101" s="341">
        <f t="shared" si="67"/>
        <v>-9142.602041</v>
      </c>
      <c r="AY101" s="341">
        <f t="shared" si="67"/>
        <v>0</v>
      </c>
      <c r="AZ101" s="341">
        <f t="shared" si="67"/>
        <v>0</v>
      </c>
      <c r="BA101" s="341">
        <f t="shared" si="67"/>
        <v>0</v>
      </c>
      <c r="BB101" s="341">
        <f t="shared" si="67"/>
        <v>38695.71416</v>
      </c>
      <c r="BC101" s="341">
        <f t="shared" si="67"/>
        <v>48015.33614</v>
      </c>
      <c r="BD101" s="341">
        <f t="shared" si="67"/>
        <v>40043.26762</v>
      </c>
      <c r="BE101" s="341">
        <f t="shared" si="67"/>
        <v>33295.91441</v>
      </c>
      <c r="BF101" s="341">
        <f t="shared" si="67"/>
        <v>7136533.767</v>
      </c>
      <c r="BG101" s="341">
        <f t="shared" si="67"/>
        <v>0</v>
      </c>
      <c r="BH101" s="341">
        <f t="shared" si="67"/>
        <v>0</v>
      </c>
      <c r="BI101" s="341">
        <f t="shared" si="67"/>
        <v>0</v>
      </c>
      <c r="BJ101" s="341">
        <f t="shared" si="67"/>
        <v>0</v>
      </c>
      <c r="BK101" s="341">
        <f t="shared" si="67"/>
        <v>0</v>
      </c>
      <c r="BL101" s="341">
        <f t="shared" si="67"/>
        <v>0</v>
      </c>
      <c r="BM101" s="341">
        <f t="shared" si="67"/>
        <v>0</v>
      </c>
      <c r="BN101" s="341">
        <f t="shared" si="67"/>
        <v>0</v>
      </c>
      <c r="BO101" s="341">
        <f t="shared" si="67"/>
        <v>0</v>
      </c>
      <c r="BP101" s="341">
        <f t="shared" si="67"/>
        <v>0</v>
      </c>
      <c r="BQ101" s="341">
        <f t="shared" si="67"/>
        <v>0</v>
      </c>
      <c r="BR101" s="341">
        <f t="shared" si="67"/>
        <v>0</v>
      </c>
      <c r="BS101" s="341">
        <f t="shared" si="67"/>
        <v>0</v>
      </c>
      <c r="BT101" s="341">
        <f t="shared" si="67"/>
        <v>0</v>
      </c>
      <c r="BU101" s="341">
        <f t="shared" si="67"/>
        <v>0</v>
      </c>
      <c r="BV101" s="341">
        <f t="shared" si="67"/>
        <v>0</v>
      </c>
      <c r="BW101" s="341">
        <f t="shared" si="67"/>
        <v>0</v>
      </c>
      <c r="BX101" s="341">
        <f t="shared" si="67"/>
        <v>0</v>
      </c>
      <c r="BY101" s="341">
        <f t="shared" si="67"/>
        <v>0</v>
      </c>
      <c r="BZ101" s="341">
        <f t="shared" si="67"/>
        <v>0</v>
      </c>
      <c r="CA101" s="341">
        <f t="shared" si="67"/>
        <v>0</v>
      </c>
      <c r="CB101" s="341">
        <f t="shared" si="67"/>
        <v>0</v>
      </c>
      <c r="CC101" s="341">
        <f t="shared" si="67"/>
        <v>0</v>
      </c>
      <c r="CD101" s="341">
        <f t="shared" si="67"/>
        <v>0</v>
      </c>
      <c r="CE101" s="341">
        <f t="shared" si="67"/>
        <v>0</v>
      </c>
      <c r="CF101" s="341">
        <f t="shared" si="67"/>
        <v>0</v>
      </c>
      <c r="CG101" s="341">
        <f t="shared" si="67"/>
        <v>0</v>
      </c>
      <c r="CH101" s="341">
        <f t="shared" si="67"/>
        <v>0</v>
      </c>
      <c r="CI101" s="341">
        <f t="shared" si="67"/>
        <v>0</v>
      </c>
      <c r="CJ101" s="341">
        <f t="shared" si="67"/>
        <v>0</v>
      </c>
      <c r="CK101" s="341">
        <f t="shared" si="67"/>
        <v>0</v>
      </c>
      <c r="CL101" s="341">
        <f t="shared" si="67"/>
        <v>0</v>
      </c>
      <c r="CM101" s="341">
        <f t="shared" si="67"/>
        <v>0</v>
      </c>
      <c r="CN101" s="341">
        <f t="shared" si="67"/>
        <v>0</v>
      </c>
      <c r="CO101" s="341">
        <f t="shared" si="67"/>
        <v>0</v>
      </c>
      <c r="CP101" s="341">
        <f t="shared" si="67"/>
        <v>0</v>
      </c>
      <c r="CQ101" s="341">
        <f t="shared" si="67"/>
        <v>0</v>
      </c>
      <c r="CR101" s="341">
        <f t="shared" si="67"/>
        <v>0</v>
      </c>
      <c r="CS101" s="341">
        <f t="shared" si="67"/>
        <v>0</v>
      </c>
      <c r="CT101" s="341">
        <f t="shared" si="67"/>
        <v>0</v>
      </c>
      <c r="CU101" s="341">
        <f t="shared" si="67"/>
        <v>0</v>
      </c>
      <c r="CV101" s="341">
        <f t="shared" si="67"/>
        <v>0</v>
      </c>
      <c r="CW101" s="341">
        <f t="shared" si="67"/>
        <v>0</v>
      </c>
      <c r="CX101" s="341">
        <f t="shared" si="67"/>
        <v>0</v>
      </c>
      <c r="CY101" s="341">
        <f t="shared" si="67"/>
        <v>0</v>
      </c>
      <c r="CZ101" s="341">
        <f t="shared" si="67"/>
        <v>0</v>
      </c>
      <c r="DA101" s="46" t="s">
        <v>168</v>
      </c>
    </row>
    <row r="102" ht="14.25" customHeight="1"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56"/>
      <c r="BZ102" s="56"/>
      <c r="CA102" s="56"/>
      <c r="CB102" s="56"/>
      <c r="CC102" s="56"/>
      <c r="CD102" s="56"/>
      <c r="CE102" s="56"/>
      <c r="CF102" s="56"/>
      <c r="CG102" s="56"/>
      <c r="CH102" s="56"/>
      <c r="CI102" s="56"/>
      <c r="CJ102" s="56"/>
      <c r="CK102" s="56"/>
      <c r="CL102" s="56"/>
      <c r="CM102" s="56"/>
      <c r="CN102" s="56"/>
      <c r="CO102" s="56"/>
      <c r="CP102" s="56"/>
      <c r="CQ102" s="56"/>
      <c r="CR102" s="56"/>
      <c r="CS102" s="56"/>
      <c r="CT102" s="56"/>
      <c r="CU102" s="56"/>
      <c r="CV102" s="56"/>
      <c r="CW102" s="56"/>
      <c r="CX102" s="56"/>
      <c r="CY102" s="56"/>
      <c r="CZ102" s="56"/>
      <c r="DA102" s="46" t="s">
        <v>168</v>
      </c>
    </row>
    <row r="103" ht="14.25" customHeight="1">
      <c r="D103" s="8" t="s">
        <v>364</v>
      </c>
      <c r="E103" s="82">
        <f>SUM(F103:DA103)</f>
        <v>-0.0000000001309672371</v>
      </c>
      <c r="F103" s="356">
        <f t="shared" ref="F103:CZ103" si="68">F101+F96-F24</f>
        <v>0</v>
      </c>
      <c r="G103" s="356">
        <f t="shared" si="68"/>
        <v>0</v>
      </c>
      <c r="H103" s="356">
        <f t="shared" si="68"/>
        <v>0</v>
      </c>
      <c r="I103" s="356">
        <f t="shared" si="68"/>
        <v>0</v>
      </c>
      <c r="J103" s="356">
        <f t="shared" si="68"/>
        <v>0</v>
      </c>
      <c r="K103" s="356">
        <f t="shared" si="68"/>
        <v>0</v>
      </c>
      <c r="L103" s="356">
        <f t="shared" si="68"/>
        <v>0</v>
      </c>
      <c r="M103" s="356">
        <f t="shared" si="68"/>
        <v>0</v>
      </c>
      <c r="N103" s="356">
        <f t="shared" si="68"/>
        <v>-0.0000000001164153218</v>
      </c>
      <c r="O103" s="356">
        <f t="shared" si="68"/>
        <v>0</v>
      </c>
      <c r="P103" s="356">
        <f t="shared" si="68"/>
        <v>0</v>
      </c>
      <c r="Q103" s="356">
        <f t="shared" si="68"/>
        <v>0</v>
      </c>
      <c r="R103" s="356">
        <f t="shared" si="68"/>
        <v>0</v>
      </c>
      <c r="S103" s="356">
        <f t="shared" si="68"/>
        <v>0</v>
      </c>
      <c r="T103" s="356">
        <f t="shared" si="68"/>
        <v>0</v>
      </c>
      <c r="U103" s="356">
        <f t="shared" si="68"/>
        <v>0</v>
      </c>
      <c r="V103" s="356">
        <f t="shared" si="68"/>
        <v>0</v>
      </c>
      <c r="W103" s="356">
        <f t="shared" si="68"/>
        <v>0</v>
      </c>
      <c r="X103" s="356">
        <f t="shared" si="68"/>
        <v>0</v>
      </c>
      <c r="Y103" s="356">
        <f t="shared" si="68"/>
        <v>0</v>
      </c>
      <c r="Z103" s="356">
        <f t="shared" si="68"/>
        <v>0</v>
      </c>
      <c r="AA103" s="356">
        <f t="shared" si="68"/>
        <v>0</v>
      </c>
      <c r="AB103" s="356">
        <f t="shared" si="68"/>
        <v>0</v>
      </c>
      <c r="AC103" s="356">
        <f t="shared" si="68"/>
        <v>0</v>
      </c>
      <c r="AD103" s="356">
        <f t="shared" si="68"/>
        <v>0</v>
      </c>
      <c r="AE103" s="356">
        <f t="shared" si="68"/>
        <v>0</v>
      </c>
      <c r="AF103" s="356">
        <f t="shared" si="68"/>
        <v>0</v>
      </c>
      <c r="AG103" s="356">
        <f t="shared" si="68"/>
        <v>0</v>
      </c>
      <c r="AH103" s="356">
        <f t="shared" si="68"/>
        <v>0</v>
      </c>
      <c r="AI103" s="356">
        <f t="shared" si="68"/>
        <v>0</v>
      </c>
      <c r="AJ103" s="356">
        <f t="shared" si="68"/>
        <v>0</v>
      </c>
      <c r="AK103" s="356">
        <f t="shared" si="68"/>
        <v>0</v>
      </c>
      <c r="AL103" s="356">
        <f t="shared" si="68"/>
        <v>0</v>
      </c>
      <c r="AM103" s="356">
        <f t="shared" si="68"/>
        <v>0</v>
      </c>
      <c r="AN103" s="356">
        <f t="shared" si="68"/>
        <v>0</v>
      </c>
      <c r="AO103" s="356">
        <f t="shared" si="68"/>
        <v>0</v>
      </c>
      <c r="AP103" s="356">
        <f t="shared" si="68"/>
        <v>0</v>
      </c>
      <c r="AQ103" s="356">
        <f t="shared" si="68"/>
        <v>0</v>
      </c>
      <c r="AR103" s="356">
        <f t="shared" si="68"/>
        <v>0</v>
      </c>
      <c r="AS103" s="356">
        <f t="shared" si="68"/>
        <v>0</v>
      </c>
      <c r="AT103" s="356">
        <f t="shared" si="68"/>
        <v>0</v>
      </c>
      <c r="AU103" s="356">
        <f t="shared" si="68"/>
        <v>0</v>
      </c>
      <c r="AV103" s="356">
        <f t="shared" si="68"/>
        <v>0</v>
      </c>
      <c r="AW103" s="356">
        <f t="shared" si="68"/>
        <v>0</v>
      </c>
      <c r="AX103" s="356">
        <f t="shared" si="68"/>
        <v>0</v>
      </c>
      <c r="AY103" s="356">
        <f t="shared" si="68"/>
        <v>0</v>
      </c>
      <c r="AZ103" s="356">
        <f t="shared" si="68"/>
        <v>0</v>
      </c>
      <c r="BA103" s="356">
        <f t="shared" si="68"/>
        <v>0</v>
      </c>
      <c r="BB103" s="356">
        <f t="shared" si="68"/>
        <v>0</v>
      </c>
      <c r="BC103" s="356">
        <f t="shared" si="68"/>
        <v>0</v>
      </c>
      <c r="BD103" s="356">
        <f t="shared" si="68"/>
        <v>0</v>
      </c>
      <c r="BE103" s="356">
        <f t="shared" si="68"/>
        <v>0</v>
      </c>
      <c r="BF103" s="356">
        <f t="shared" si="68"/>
        <v>0</v>
      </c>
      <c r="BG103" s="356">
        <f t="shared" si="68"/>
        <v>0</v>
      </c>
      <c r="BH103" s="356">
        <f t="shared" si="68"/>
        <v>0</v>
      </c>
      <c r="BI103" s="356">
        <f t="shared" si="68"/>
        <v>0</v>
      </c>
      <c r="BJ103" s="356">
        <f t="shared" si="68"/>
        <v>0</v>
      </c>
      <c r="BK103" s="356">
        <f t="shared" si="68"/>
        <v>0</v>
      </c>
      <c r="BL103" s="356">
        <f t="shared" si="68"/>
        <v>0</v>
      </c>
      <c r="BM103" s="356">
        <f t="shared" si="68"/>
        <v>0</v>
      </c>
      <c r="BN103" s="356">
        <f t="shared" si="68"/>
        <v>0</v>
      </c>
      <c r="BO103" s="356">
        <f t="shared" si="68"/>
        <v>0</v>
      </c>
      <c r="BP103" s="356">
        <f t="shared" si="68"/>
        <v>0</v>
      </c>
      <c r="BQ103" s="356">
        <f t="shared" si="68"/>
        <v>0</v>
      </c>
      <c r="BR103" s="356">
        <f t="shared" si="68"/>
        <v>0</v>
      </c>
      <c r="BS103" s="356">
        <f t="shared" si="68"/>
        <v>0</v>
      </c>
      <c r="BT103" s="356">
        <f t="shared" si="68"/>
        <v>0</v>
      </c>
      <c r="BU103" s="356">
        <f t="shared" si="68"/>
        <v>0</v>
      </c>
      <c r="BV103" s="356">
        <f t="shared" si="68"/>
        <v>0</v>
      </c>
      <c r="BW103" s="356">
        <f t="shared" si="68"/>
        <v>0</v>
      </c>
      <c r="BX103" s="356">
        <f t="shared" si="68"/>
        <v>0</v>
      </c>
      <c r="BY103" s="356">
        <f t="shared" si="68"/>
        <v>0</v>
      </c>
      <c r="BZ103" s="356">
        <f t="shared" si="68"/>
        <v>0</v>
      </c>
      <c r="CA103" s="356">
        <f t="shared" si="68"/>
        <v>0</v>
      </c>
      <c r="CB103" s="356">
        <f t="shared" si="68"/>
        <v>0</v>
      </c>
      <c r="CC103" s="356">
        <f t="shared" si="68"/>
        <v>0</v>
      </c>
      <c r="CD103" s="356">
        <f t="shared" si="68"/>
        <v>0</v>
      </c>
      <c r="CE103" s="356">
        <f t="shared" si="68"/>
        <v>0</v>
      </c>
      <c r="CF103" s="356">
        <f t="shared" si="68"/>
        <v>0</v>
      </c>
      <c r="CG103" s="356">
        <f t="shared" si="68"/>
        <v>0</v>
      </c>
      <c r="CH103" s="356">
        <f t="shared" si="68"/>
        <v>0</v>
      </c>
      <c r="CI103" s="356">
        <f t="shared" si="68"/>
        <v>0</v>
      </c>
      <c r="CJ103" s="356">
        <f t="shared" si="68"/>
        <v>0</v>
      </c>
      <c r="CK103" s="356">
        <f t="shared" si="68"/>
        <v>0</v>
      </c>
      <c r="CL103" s="356">
        <f t="shared" si="68"/>
        <v>0</v>
      </c>
      <c r="CM103" s="356">
        <f t="shared" si="68"/>
        <v>0</v>
      </c>
      <c r="CN103" s="356">
        <f t="shared" si="68"/>
        <v>0</v>
      </c>
      <c r="CO103" s="356">
        <f t="shared" si="68"/>
        <v>0</v>
      </c>
      <c r="CP103" s="356">
        <f t="shared" si="68"/>
        <v>0</v>
      </c>
      <c r="CQ103" s="356">
        <f t="shared" si="68"/>
        <v>0</v>
      </c>
      <c r="CR103" s="356">
        <f t="shared" si="68"/>
        <v>0</v>
      </c>
      <c r="CS103" s="356">
        <f t="shared" si="68"/>
        <v>0</v>
      </c>
      <c r="CT103" s="356">
        <f t="shared" si="68"/>
        <v>0</v>
      </c>
      <c r="CU103" s="356">
        <f t="shared" si="68"/>
        <v>0</v>
      </c>
      <c r="CV103" s="356">
        <f t="shared" si="68"/>
        <v>0</v>
      </c>
      <c r="CW103" s="356">
        <f t="shared" si="68"/>
        <v>0</v>
      </c>
      <c r="CX103" s="356">
        <f t="shared" si="68"/>
        <v>0</v>
      </c>
      <c r="CY103" s="356">
        <f t="shared" si="68"/>
        <v>0</v>
      </c>
      <c r="CZ103" s="356">
        <f t="shared" si="68"/>
        <v>0</v>
      </c>
      <c r="DA103" s="46" t="s">
        <v>168</v>
      </c>
    </row>
    <row r="104" ht="14.25" customHeight="1"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6"/>
      <c r="BR104" s="56"/>
      <c r="BS104" s="56"/>
      <c r="BT104" s="56"/>
      <c r="BU104" s="56"/>
      <c r="BV104" s="56"/>
      <c r="BW104" s="56"/>
      <c r="BX104" s="56"/>
      <c r="BY104" s="56"/>
      <c r="BZ104" s="56"/>
      <c r="CA104" s="56"/>
      <c r="CB104" s="56"/>
      <c r="CC104" s="56"/>
      <c r="CD104" s="56"/>
      <c r="CE104" s="56"/>
      <c r="CF104" s="56"/>
      <c r="CG104" s="56"/>
      <c r="CH104" s="56"/>
      <c r="CI104" s="56"/>
      <c r="CJ104" s="56"/>
      <c r="CK104" s="56"/>
      <c r="CL104" s="56"/>
      <c r="CM104" s="56"/>
      <c r="CN104" s="56"/>
      <c r="CO104" s="56"/>
      <c r="CP104" s="56"/>
      <c r="CQ104" s="56"/>
      <c r="CR104" s="56"/>
      <c r="CS104" s="56"/>
      <c r="CT104" s="56"/>
      <c r="CU104" s="56"/>
      <c r="CV104" s="56"/>
      <c r="CW104" s="56"/>
      <c r="CX104" s="56"/>
      <c r="CY104" s="56"/>
      <c r="CZ104" s="56"/>
    </row>
    <row r="105" ht="14.25" customHeight="1"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56"/>
      <c r="BS105" s="56"/>
      <c r="BT105" s="56"/>
      <c r="BU105" s="56"/>
      <c r="BV105" s="56"/>
      <c r="BW105" s="56"/>
      <c r="BX105" s="56"/>
      <c r="BY105" s="56"/>
      <c r="BZ105" s="56"/>
      <c r="CA105" s="56"/>
      <c r="CB105" s="56"/>
      <c r="CC105" s="56"/>
      <c r="CD105" s="56"/>
      <c r="CE105" s="56"/>
      <c r="CF105" s="56"/>
      <c r="CG105" s="56"/>
      <c r="CH105" s="56"/>
      <c r="CI105" s="56"/>
      <c r="CJ105" s="56"/>
      <c r="CK105" s="56"/>
      <c r="CL105" s="56"/>
      <c r="CM105" s="56"/>
      <c r="CN105" s="56"/>
      <c r="CO105" s="56"/>
      <c r="CP105" s="56"/>
      <c r="CQ105" s="56"/>
      <c r="CR105" s="56"/>
      <c r="CS105" s="56"/>
      <c r="CT105" s="56"/>
      <c r="CU105" s="56"/>
      <c r="CV105" s="56"/>
      <c r="CW105" s="56"/>
      <c r="CX105" s="56"/>
      <c r="CY105" s="56"/>
      <c r="CZ105" s="56"/>
    </row>
    <row r="106" ht="14.25" customHeight="1"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  <c r="BK106" s="56"/>
      <c r="BL106" s="56"/>
      <c r="BM106" s="56"/>
      <c r="BN106" s="56"/>
      <c r="BO106" s="56"/>
      <c r="BP106" s="56"/>
      <c r="BQ106" s="56"/>
      <c r="BR106" s="56"/>
      <c r="BS106" s="56"/>
      <c r="BT106" s="56"/>
      <c r="BU106" s="56"/>
      <c r="BV106" s="56"/>
      <c r="BW106" s="56"/>
      <c r="BX106" s="56"/>
      <c r="BY106" s="56"/>
      <c r="BZ106" s="56"/>
      <c r="CA106" s="56"/>
      <c r="CB106" s="56"/>
      <c r="CC106" s="56"/>
      <c r="CD106" s="56"/>
      <c r="CE106" s="56"/>
      <c r="CF106" s="56"/>
      <c r="CG106" s="56"/>
      <c r="CH106" s="56"/>
      <c r="CI106" s="56"/>
      <c r="CJ106" s="56"/>
      <c r="CK106" s="56"/>
      <c r="CL106" s="56"/>
      <c r="CM106" s="56"/>
      <c r="CN106" s="56"/>
      <c r="CO106" s="56"/>
      <c r="CP106" s="56"/>
      <c r="CQ106" s="56"/>
      <c r="CR106" s="56"/>
      <c r="CS106" s="56"/>
      <c r="CT106" s="56"/>
      <c r="CU106" s="56"/>
      <c r="CV106" s="56"/>
      <c r="CW106" s="56"/>
      <c r="CX106" s="56"/>
      <c r="CY106" s="56"/>
      <c r="CZ106" s="56"/>
    </row>
    <row r="107" ht="14.25" customHeight="1">
      <c r="F107" s="72"/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J9:O9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10.0"/>
    <col customWidth="1" min="3" max="3" width="13.86"/>
    <col customWidth="1" min="4" max="4" width="10.57"/>
    <col customWidth="1" min="5" max="5" width="9.14"/>
    <col customWidth="1" min="6" max="104" width="13.14"/>
    <col customWidth="1" min="105" max="105" width="9.14"/>
  </cols>
  <sheetData>
    <row r="1" ht="14.25" customHeight="1"/>
    <row r="2" ht="14.25" customHeight="1">
      <c r="C2" s="113" t="str">
        <f>Model!C3</f>
        <v>Kimpton Anglers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</row>
    <row r="3" ht="14.25" customHeight="1">
      <c r="C3" s="21" t="s">
        <v>323</v>
      </c>
    </row>
    <row r="4" ht="14.25" customHeight="1"/>
    <row r="5" ht="14.25" customHeight="1">
      <c r="C5" s="277" t="s">
        <v>324</v>
      </c>
      <c r="D5" s="278"/>
      <c r="E5" s="278"/>
      <c r="F5" s="279" t="s">
        <v>325</v>
      </c>
      <c r="G5" s="279" t="s">
        <v>326</v>
      </c>
      <c r="H5" s="280" t="s">
        <v>327</v>
      </c>
      <c r="J5" s="281" t="s">
        <v>328</v>
      </c>
      <c r="K5" s="282"/>
      <c r="L5" s="282"/>
      <c r="M5" s="283" t="s">
        <v>60</v>
      </c>
      <c r="N5" s="284" t="s">
        <v>6</v>
      </c>
    </row>
    <row r="6" ht="14.25" customHeight="1">
      <c r="C6" s="285" t="s">
        <v>329</v>
      </c>
      <c r="D6" s="286"/>
      <c r="E6" s="286"/>
      <c r="F6" s="287">
        <f>SUM(F24:BY24)</f>
        <v>29235441.34</v>
      </c>
      <c r="G6" s="288">
        <f>B24</f>
        <v>0.395855106</v>
      </c>
      <c r="H6" s="289">
        <f>B26</f>
        <v>2.47265381</v>
      </c>
      <c r="J6" s="290" t="s">
        <v>330</v>
      </c>
      <c r="M6" s="291">
        <v>0.1</v>
      </c>
      <c r="N6" s="292">
        <f t="shared" ref="N6:N7" si="1">M6*$M$12</f>
        <v>1938567.761</v>
      </c>
    </row>
    <row r="7" ht="14.25" customHeight="1">
      <c r="C7" s="290" t="s">
        <v>331</v>
      </c>
      <c r="F7" s="293">
        <f>SUM(F96:BY96)</f>
        <v>21580730.75</v>
      </c>
      <c r="G7" s="294">
        <f>B94</f>
        <v>0.328062028</v>
      </c>
      <c r="H7" s="295">
        <f>B96</f>
        <v>2.087069115</v>
      </c>
      <c r="J7" s="296" t="s">
        <v>332</v>
      </c>
      <c r="K7" s="14"/>
      <c r="L7" s="14"/>
      <c r="M7" s="16">
        <f>1-M6</f>
        <v>0.9</v>
      </c>
      <c r="N7" s="297">
        <f t="shared" si="1"/>
        <v>17447109.85</v>
      </c>
    </row>
    <row r="8" ht="14.25" customHeight="1">
      <c r="C8" s="296" t="s">
        <v>333</v>
      </c>
      <c r="D8" s="14"/>
      <c r="E8" s="14"/>
      <c r="F8" s="298">
        <f>SUM(F101:BY101)</f>
        <v>7654710.587</v>
      </c>
      <c r="G8" s="299" t="s">
        <v>249</v>
      </c>
      <c r="H8" s="300" t="s">
        <v>249</v>
      </c>
    </row>
    <row r="9" ht="14.25" customHeight="1">
      <c r="C9" s="84"/>
      <c r="D9" s="84"/>
      <c r="E9" s="301"/>
      <c r="F9" s="302"/>
      <c r="J9" s="303" t="s">
        <v>98</v>
      </c>
      <c r="K9" s="304"/>
      <c r="L9" s="304"/>
      <c r="M9" s="304"/>
      <c r="N9" s="304"/>
      <c r="O9" s="305"/>
    </row>
    <row r="10" ht="14.25" customHeight="1">
      <c r="C10" s="281" t="s">
        <v>334</v>
      </c>
      <c r="D10" s="306"/>
      <c r="E10" s="306"/>
      <c r="F10" s="307" t="s">
        <v>335</v>
      </c>
      <c r="G10" s="307" t="s">
        <v>336</v>
      </c>
      <c r="H10" s="308" t="s">
        <v>337</v>
      </c>
      <c r="J10" s="296"/>
      <c r="K10" s="14"/>
      <c r="L10" s="74"/>
      <c r="M10" s="309" t="s">
        <v>6</v>
      </c>
      <c r="N10" s="309" t="s">
        <v>59</v>
      </c>
      <c r="O10" s="310" t="s">
        <v>60</v>
      </c>
    </row>
    <row r="11" ht="14.25" customHeight="1">
      <c r="C11" s="290" t="s">
        <v>338</v>
      </c>
      <c r="F11" s="311">
        <v>0.1</v>
      </c>
      <c r="G11" s="294">
        <v>0.0</v>
      </c>
      <c r="H11" s="312">
        <f t="shared" ref="H11:H16" si="2">1-G11</f>
        <v>1</v>
      </c>
      <c r="J11" s="290" t="s">
        <v>103</v>
      </c>
      <c r="K11" s="1"/>
      <c r="L11" s="77"/>
      <c r="M11" s="75">
        <f>Model!$N$18</f>
        <v>23187000</v>
      </c>
      <c r="N11" s="75">
        <f>Model!$O$18</f>
        <v>175659.0909</v>
      </c>
      <c r="O11" s="313">
        <f>Model!$P$18</f>
        <v>0.544645094</v>
      </c>
    </row>
    <row r="12" ht="14.25" customHeight="1">
      <c r="C12" s="290" t="s">
        <v>339</v>
      </c>
      <c r="F12" s="311">
        <v>0.15</v>
      </c>
      <c r="G12" s="311">
        <v>0.2</v>
      </c>
      <c r="H12" s="312">
        <f t="shared" si="2"/>
        <v>0.8</v>
      </c>
      <c r="J12" s="290" t="s">
        <v>113</v>
      </c>
      <c r="K12" s="1"/>
      <c r="L12" s="1"/>
      <c r="M12" s="75">
        <f>Model!$N$22</f>
        <v>19385677.61</v>
      </c>
      <c r="N12" s="75">
        <f>Model!$O$22</f>
        <v>146861.194</v>
      </c>
      <c r="O12" s="313">
        <f>Model!$P$22</f>
        <v>0.455354906</v>
      </c>
    </row>
    <row r="13" ht="14.25" customHeight="1">
      <c r="C13" s="290" t="s">
        <v>340</v>
      </c>
      <c r="F13" s="311">
        <v>0.2</v>
      </c>
      <c r="G13" s="311">
        <v>0.25</v>
      </c>
      <c r="H13" s="312">
        <f t="shared" si="2"/>
        <v>0.75</v>
      </c>
      <c r="J13" s="314" t="s">
        <v>115</v>
      </c>
      <c r="K13" s="164"/>
      <c r="L13" s="164"/>
      <c r="M13" s="315">
        <f>SUM(M11:M12)</f>
        <v>42572677.61</v>
      </c>
      <c r="N13" s="316">
        <f>Model!O23</f>
        <v>322520.2849</v>
      </c>
      <c r="O13" s="317">
        <f>SUM(O11:O12)</f>
        <v>1</v>
      </c>
    </row>
    <row r="14" ht="14.25" customHeight="1">
      <c r="C14" s="290" t="s">
        <v>341</v>
      </c>
      <c r="F14" s="311">
        <v>0.25</v>
      </c>
      <c r="G14" s="311">
        <v>0.25</v>
      </c>
      <c r="H14" s="312">
        <f t="shared" si="2"/>
        <v>0.75</v>
      </c>
    </row>
    <row r="15" ht="14.25" customHeight="1">
      <c r="C15" s="290" t="s">
        <v>342</v>
      </c>
      <c r="F15" s="311">
        <v>0.3</v>
      </c>
      <c r="G15" s="311">
        <v>0.25</v>
      </c>
      <c r="H15" s="312">
        <f t="shared" si="2"/>
        <v>0.75</v>
      </c>
    </row>
    <row r="16" ht="14.25" customHeight="1">
      <c r="C16" s="296" t="s">
        <v>343</v>
      </c>
      <c r="D16" s="14"/>
      <c r="E16" s="14"/>
      <c r="F16" s="318" t="s">
        <v>344</v>
      </c>
      <c r="G16" s="319">
        <v>0.5</v>
      </c>
      <c r="H16" s="320">
        <f t="shared" si="2"/>
        <v>0.5</v>
      </c>
    </row>
    <row r="17" ht="14.25" customHeight="1">
      <c r="F17" s="311"/>
      <c r="G17" s="311"/>
      <c r="H17" s="294"/>
    </row>
    <row r="18" ht="14.25" customHeight="1">
      <c r="C18" s="281" t="s">
        <v>334</v>
      </c>
      <c r="D18" s="321"/>
      <c r="E18" s="321"/>
      <c r="F18" s="321"/>
      <c r="G18" s="321"/>
      <c r="H18" s="321"/>
      <c r="I18" s="321"/>
      <c r="J18" s="321"/>
      <c r="K18" s="321"/>
      <c r="L18" s="321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  <c r="AA18" s="321"/>
      <c r="AB18" s="321"/>
      <c r="AC18" s="321"/>
      <c r="AD18" s="321"/>
      <c r="AE18" s="321"/>
      <c r="AF18" s="321"/>
      <c r="AG18" s="321"/>
      <c r="AH18" s="321"/>
      <c r="AI18" s="321"/>
      <c r="AJ18" s="321"/>
      <c r="AK18" s="321"/>
      <c r="AL18" s="321"/>
      <c r="AM18" s="321"/>
      <c r="AN18" s="321"/>
      <c r="AO18" s="321"/>
      <c r="AP18" s="321"/>
      <c r="AQ18" s="321"/>
      <c r="AR18" s="321"/>
      <c r="AS18" s="321"/>
      <c r="AT18" s="321"/>
      <c r="AU18" s="321"/>
      <c r="AV18" s="321"/>
      <c r="AW18" s="321"/>
      <c r="AX18" s="321"/>
      <c r="AY18" s="321"/>
      <c r="AZ18" s="321"/>
      <c r="BA18" s="321"/>
      <c r="BB18" s="321"/>
      <c r="BC18" s="321"/>
      <c r="BD18" s="321"/>
      <c r="BE18" s="321"/>
      <c r="BF18" s="321"/>
      <c r="BG18" s="321"/>
      <c r="BH18" s="321"/>
      <c r="BI18" s="321"/>
      <c r="BJ18" s="321"/>
      <c r="BK18" s="321"/>
      <c r="BL18" s="321"/>
      <c r="BM18" s="321"/>
      <c r="BN18" s="321"/>
      <c r="BO18" s="321"/>
      <c r="BP18" s="321"/>
      <c r="BQ18" s="321"/>
      <c r="BR18" s="321"/>
      <c r="BS18" s="321"/>
      <c r="BT18" s="321"/>
      <c r="BU18" s="321"/>
      <c r="BV18" s="321"/>
      <c r="BW18" s="321"/>
      <c r="BX18" s="321"/>
      <c r="BY18" s="321"/>
      <c r="BZ18" s="321"/>
      <c r="CA18" s="321"/>
      <c r="CB18" s="321"/>
      <c r="CC18" s="321"/>
      <c r="CD18" s="321"/>
      <c r="CE18" s="321"/>
      <c r="CF18" s="321"/>
      <c r="CG18" s="321"/>
      <c r="CH18" s="321"/>
      <c r="CI18" s="321"/>
      <c r="CJ18" s="321"/>
      <c r="CK18" s="321"/>
      <c r="CL18" s="321"/>
      <c r="CM18" s="321"/>
      <c r="CN18" s="321"/>
      <c r="CO18" s="321"/>
      <c r="CP18" s="321"/>
      <c r="CQ18" s="321"/>
      <c r="CR18" s="321"/>
      <c r="CS18" s="321"/>
      <c r="CT18" s="321"/>
      <c r="CU18" s="321"/>
      <c r="CV18" s="321"/>
      <c r="CW18" s="321"/>
      <c r="CX18" s="321"/>
      <c r="CY18" s="321"/>
      <c r="CZ18" s="321"/>
      <c r="DA18" s="46" t="s">
        <v>168</v>
      </c>
    </row>
    <row r="19" ht="14.25" customHeight="1">
      <c r="A19" s="1"/>
      <c r="B19" s="1"/>
      <c r="C19" s="322" t="s">
        <v>164</v>
      </c>
      <c r="D19" s="1"/>
      <c r="E19" s="1"/>
      <c r="F19" s="111">
        <f t="shared" ref="F19:CZ19" si="3">YEAR(F22)</f>
        <v>2025</v>
      </c>
      <c r="G19" s="6">
        <f t="shared" si="3"/>
        <v>2025</v>
      </c>
      <c r="H19" s="6">
        <f t="shared" si="3"/>
        <v>2025</v>
      </c>
      <c r="I19" s="6">
        <f t="shared" si="3"/>
        <v>2025</v>
      </c>
      <c r="J19" s="6">
        <f t="shared" si="3"/>
        <v>2026</v>
      </c>
      <c r="K19" s="6">
        <f t="shared" si="3"/>
        <v>2026</v>
      </c>
      <c r="L19" s="6">
        <f t="shared" si="3"/>
        <v>2026</v>
      </c>
      <c r="M19" s="6">
        <f t="shared" si="3"/>
        <v>2026</v>
      </c>
      <c r="N19" s="6">
        <f t="shared" si="3"/>
        <v>2026</v>
      </c>
      <c r="O19" s="6">
        <f t="shared" si="3"/>
        <v>2026</v>
      </c>
      <c r="P19" s="6">
        <f t="shared" si="3"/>
        <v>2026</v>
      </c>
      <c r="Q19" s="6">
        <f t="shared" si="3"/>
        <v>2026</v>
      </c>
      <c r="R19" s="6">
        <f t="shared" si="3"/>
        <v>2026</v>
      </c>
      <c r="S19" s="6">
        <f t="shared" si="3"/>
        <v>2026</v>
      </c>
      <c r="T19" s="6">
        <f t="shared" si="3"/>
        <v>2026</v>
      </c>
      <c r="U19" s="6">
        <f t="shared" si="3"/>
        <v>2026</v>
      </c>
      <c r="V19" s="6">
        <f t="shared" si="3"/>
        <v>2027</v>
      </c>
      <c r="W19" s="6">
        <f t="shared" si="3"/>
        <v>2027</v>
      </c>
      <c r="X19" s="6">
        <f t="shared" si="3"/>
        <v>2027</v>
      </c>
      <c r="Y19" s="6">
        <f t="shared" si="3"/>
        <v>2027</v>
      </c>
      <c r="Z19" s="6">
        <f t="shared" si="3"/>
        <v>2027</v>
      </c>
      <c r="AA19" s="6">
        <f t="shared" si="3"/>
        <v>2027</v>
      </c>
      <c r="AB19" s="6">
        <f t="shared" si="3"/>
        <v>2027</v>
      </c>
      <c r="AC19" s="6">
        <f t="shared" si="3"/>
        <v>2027</v>
      </c>
      <c r="AD19" s="6">
        <f t="shared" si="3"/>
        <v>2027</v>
      </c>
      <c r="AE19" s="6">
        <f t="shared" si="3"/>
        <v>2027</v>
      </c>
      <c r="AF19" s="6">
        <f t="shared" si="3"/>
        <v>2027</v>
      </c>
      <c r="AG19" s="6">
        <f t="shared" si="3"/>
        <v>2027</v>
      </c>
      <c r="AH19" s="6">
        <f t="shared" si="3"/>
        <v>2028</v>
      </c>
      <c r="AI19" s="6">
        <f t="shared" si="3"/>
        <v>2028</v>
      </c>
      <c r="AJ19" s="6">
        <f t="shared" si="3"/>
        <v>2028</v>
      </c>
      <c r="AK19" s="6">
        <f t="shared" si="3"/>
        <v>2028</v>
      </c>
      <c r="AL19" s="6">
        <f t="shared" si="3"/>
        <v>2028</v>
      </c>
      <c r="AM19" s="6">
        <f t="shared" si="3"/>
        <v>2028</v>
      </c>
      <c r="AN19" s="6">
        <f t="shared" si="3"/>
        <v>2028</v>
      </c>
      <c r="AO19" s="6">
        <f t="shared" si="3"/>
        <v>2028</v>
      </c>
      <c r="AP19" s="6">
        <f t="shared" si="3"/>
        <v>2028</v>
      </c>
      <c r="AQ19" s="6">
        <f t="shared" si="3"/>
        <v>2028</v>
      </c>
      <c r="AR19" s="6">
        <f t="shared" si="3"/>
        <v>2028</v>
      </c>
      <c r="AS19" s="6">
        <f t="shared" si="3"/>
        <v>2028</v>
      </c>
      <c r="AT19" s="6">
        <f t="shared" si="3"/>
        <v>2029</v>
      </c>
      <c r="AU19" s="6">
        <f t="shared" si="3"/>
        <v>2029</v>
      </c>
      <c r="AV19" s="6">
        <f t="shared" si="3"/>
        <v>2029</v>
      </c>
      <c r="AW19" s="6">
        <f t="shared" si="3"/>
        <v>2029</v>
      </c>
      <c r="AX19" s="6">
        <f t="shared" si="3"/>
        <v>2029</v>
      </c>
      <c r="AY19" s="6">
        <f t="shared" si="3"/>
        <v>2029</v>
      </c>
      <c r="AZ19" s="6">
        <f t="shared" si="3"/>
        <v>2029</v>
      </c>
      <c r="BA19" s="6">
        <f t="shared" si="3"/>
        <v>2029</v>
      </c>
      <c r="BB19" s="6">
        <f t="shared" si="3"/>
        <v>2029</v>
      </c>
      <c r="BC19" s="6">
        <f t="shared" si="3"/>
        <v>2029</v>
      </c>
      <c r="BD19" s="6">
        <f t="shared" si="3"/>
        <v>2029</v>
      </c>
      <c r="BE19" s="6">
        <f t="shared" si="3"/>
        <v>2029</v>
      </c>
      <c r="BF19" s="6">
        <f t="shared" si="3"/>
        <v>2030</v>
      </c>
      <c r="BG19" s="6">
        <f t="shared" si="3"/>
        <v>2030</v>
      </c>
      <c r="BH19" s="6">
        <f t="shared" si="3"/>
        <v>2030</v>
      </c>
      <c r="BI19" s="6">
        <f t="shared" si="3"/>
        <v>2030</v>
      </c>
      <c r="BJ19" s="6">
        <f t="shared" si="3"/>
        <v>2030</v>
      </c>
      <c r="BK19" s="6">
        <f t="shared" si="3"/>
        <v>2030</v>
      </c>
      <c r="BL19" s="6">
        <f t="shared" si="3"/>
        <v>2030</v>
      </c>
      <c r="BM19" s="6">
        <f t="shared" si="3"/>
        <v>2030</v>
      </c>
      <c r="BN19" s="6">
        <f t="shared" si="3"/>
        <v>2030</v>
      </c>
      <c r="BO19" s="6">
        <f t="shared" si="3"/>
        <v>2030</v>
      </c>
      <c r="BP19" s="6">
        <f t="shared" si="3"/>
        <v>2030</v>
      </c>
      <c r="BQ19" s="6">
        <f t="shared" si="3"/>
        <v>2030</v>
      </c>
      <c r="BR19" s="6">
        <f t="shared" si="3"/>
        <v>2031</v>
      </c>
      <c r="BS19" s="6">
        <f t="shared" si="3"/>
        <v>2031</v>
      </c>
      <c r="BT19" s="6">
        <f t="shared" si="3"/>
        <v>2031</v>
      </c>
      <c r="BU19" s="6">
        <f t="shared" si="3"/>
        <v>2031</v>
      </c>
      <c r="BV19" s="6">
        <f t="shared" si="3"/>
        <v>2031</v>
      </c>
      <c r="BW19" s="6">
        <f t="shared" si="3"/>
        <v>2031</v>
      </c>
      <c r="BX19" s="6">
        <f t="shared" si="3"/>
        <v>2031</v>
      </c>
      <c r="BY19" s="6">
        <f t="shared" si="3"/>
        <v>2031</v>
      </c>
      <c r="BZ19" s="6">
        <f t="shared" si="3"/>
        <v>2031</v>
      </c>
      <c r="CA19" s="6">
        <f t="shared" si="3"/>
        <v>2031</v>
      </c>
      <c r="CB19" s="6">
        <f t="shared" si="3"/>
        <v>2031</v>
      </c>
      <c r="CC19" s="6">
        <f t="shared" si="3"/>
        <v>2031</v>
      </c>
      <c r="CD19" s="6">
        <f t="shared" si="3"/>
        <v>2032</v>
      </c>
      <c r="CE19" s="6">
        <f t="shared" si="3"/>
        <v>2032</v>
      </c>
      <c r="CF19" s="6">
        <f t="shared" si="3"/>
        <v>2032</v>
      </c>
      <c r="CG19" s="6">
        <f t="shared" si="3"/>
        <v>2032</v>
      </c>
      <c r="CH19" s="6">
        <f t="shared" si="3"/>
        <v>2032</v>
      </c>
      <c r="CI19" s="6">
        <f t="shared" si="3"/>
        <v>2032</v>
      </c>
      <c r="CJ19" s="6">
        <f t="shared" si="3"/>
        <v>2032</v>
      </c>
      <c r="CK19" s="6">
        <f t="shared" si="3"/>
        <v>2032</v>
      </c>
      <c r="CL19" s="6">
        <f t="shared" si="3"/>
        <v>2032</v>
      </c>
      <c r="CM19" s="6">
        <f t="shared" si="3"/>
        <v>2032</v>
      </c>
      <c r="CN19" s="6">
        <f t="shared" si="3"/>
        <v>2032</v>
      </c>
      <c r="CO19" s="6">
        <f t="shared" si="3"/>
        <v>2032</v>
      </c>
      <c r="CP19" s="6">
        <f t="shared" si="3"/>
        <v>2033</v>
      </c>
      <c r="CQ19" s="6">
        <f t="shared" si="3"/>
        <v>2033</v>
      </c>
      <c r="CR19" s="6">
        <f t="shared" si="3"/>
        <v>2033</v>
      </c>
      <c r="CS19" s="6">
        <f t="shared" si="3"/>
        <v>2033</v>
      </c>
      <c r="CT19" s="6">
        <f t="shared" si="3"/>
        <v>2033</v>
      </c>
      <c r="CU19" s="6">
        <f t="shared" si="3"/>
        <v>2033</v>
      </c>
      <c r="CV19" s="6">
        <f t="shared" si="3"/>
        <v>2033</v>
      </c>
      <c r="CW19" s="6">
        <f t="shared" si="3"/>
        <v>2033</v>
      </c>
      <c r="CX19" s="6">
        <f t="shared" si="3"/>
        <v>2033</v>
      </c>
      <c r="CY19" s="6">
        <f t="shared" si="3"/>
        <v>2033</v>
      </c>
      <c r="CZ19" s="6">
        <f t="shared" si="3"/>
        <v>2033</v>
      </c>
      <c r="DA19" s="1"/>
    </row>
    <row r="20" ht="14.25" customHeight="1">
      <c r="C20" s="322" t="s">
        <v>165</v>
      </c>
      <c r="D20" s="1"/>
      <c r="E20" s="323"/>
      <c r="F20" s="324">
        <f t="shared" ref="F20:CZ20" si="4">ROUNDUP(F21/12,0)</f>
        <v>0</v>
      </c>
      <c r="G20" s="325">
        <f t="shared" si="4"/>
        <v>1</v>
      </c>
      <c r="H20" s="325">
        <f t="shared" si="4"/>
        <v>1</v>
      </c>
      <c r="I20" s="325">
        <f t="shared" si="4"/>
        <v>1</v>
      </c>
      <c r="J20" s="325">
        <f t="shared" si="4"/>
        <v>1</v>
      </c>
      <c r="K20" s="325">
        <f t="shared" si="4"/>
        <v>1</v>
      </c>
      <c r="L20" s="325">
        <f t="shared" si="4"/>
        <v>1</v>
      </c>
      <c r="M20" s="325">
        <f t="shared" si="4"/>
        <v>1</v>
      </c>
      <c r="N20" s="325">
        <f t="shared" si="4"/>
        <v>1</v>
      </c>
      <c r="O20" s="325">
        <f t="shared" si="4"/>
        <v>1</v>
      </c>
      <c r="P20" s="325">
        <f t="shared" si="4"/>
        <v>1</v>
      </c>
      <c r="Q20" s="325">
        <f t="shared" si="4"/>
        <v>1</v>
      </c>
      <c r="R20" s="325">
        <f t="shared" si="4"/>
        <v>1</v>
      </c>
      <c r="S20" s="325">
        <f t="shared" si="4"/>
        <v>2</v>
      </c>
      <c r="T20" s="325">
        <f t="shared" si="4"/>
        <v>2</v>
      </c>
      <c r="U20" s="325">
        <f t="shared" si="4"/>
        <v>2</v>
      </c>
      <c r="V20" s="325">
        <f t="shared" si="4"/>
        <v>2</v>
      </c>
      <c r="W20" s="325">
        <f t="shared" si="4"/>
        <v>2</v>
      </c>
      <c r="X20" s="325">
        <f t="shared" si="4"/>
        <v>2</v>
      </c>
      <c r="Y20" s="325">
        <f t="shared" si="4"/>
        <v>2</v>
      </c>
      <c r="Z20" s="325">
        <f t="shared" si="4"/>
        <v>2</v>
      </c>
      <c r="AA20" s="325">
        <f t="shared" si="4"/>
        <v>2</v>
      </c>
      <c r="AB20" s="325">
        <f t="shared" si="4"/>
        <v>2</v>
      </c>
      <c r="AC20" s="325">
        <f t="shared" si="4"/>
        <v>2</v>
      </c>
      <c r="AD20" s="325">
        <f t="shared" si="4"/>
        <v>2</v>
      </c>
      <c r="AE20" s="325">
        <f t="shared" si="4"/>
        <v>3</v>
      </c>
      <c r="AF20" s="325">
        <f t="shared" si="4"/>
        <v>3</v>
      </c>
      <c r="AG20" s="325">
        <f t="shared" si="4"/>
        <v>3</v>
      </c>
      <c r="AH20" s="325">
        <f t="shared" si="4"/>
        <v>3</v>
      </c>
      <c r="AI20" s="325">
        <f t="shared" si="4"/>
        <v>3</v>
      </c>
      <c r="AJ20" s="325">
        <f t="shared" si="4"/>
        <v>3</v>
      </c>
      <c r="AK20" s="325">
        <f t="shared" si="4"/>
        <v>3</v>
      </c>
      <c r="AL20" s="325">
        <f t="shared" si="4"/>
        <v>3</v>
      </c>
      <c r="AM20" s="325">
        <f t="shared" si="4"/>
        <v>3</v>
      </c>
      <c r="AN20" s="325">
        <f t="shared" si="4"/>
        <v>3</v>
      </c>
      <c r="AO20" s="325">
        <f t="shared" si="4"/>
        <v>3</v>
      </c>
      <c r="AP20" s="325">
        <f t="shared" si="4"/>
        <v>3</v>
      </c>
      <c r="AQ20" s="325">
        <f t="shared" si="4"/>
        <v>4</v>
      </c>
      <c r="AR20" s="325">
        <f t="shared" si="4"/>
        <v>4</v>
      </c>
      <c r="AS20" s="325">
        <f t="shared" si="4"/>
        <v>4</v>
      </c>
      <c r="AT20" s="325">
        <f t="shared" si="4"/>
        <v>4</v>
      </c>
      <c r="AU20" s="325">
        <f t="shared" si="4"/>
        <v>4</v>
      </c>
      <c r="AV20" s="325">
        <f t="shared" si="4"/>
        <v>4</v>
      </c>
      <c r="AW20" s="325">
        <f t="shared" si="4"/>
        <v>4</v>
      </c>
      <c r="AX20" s="325">
        <f t="shared" si="4"/>
        <v>4</v>
      </c>
      <c r="AY20" s="325">
        <f t="shared" si="4"/>
        <v>4</v>
      </c>
      <c r="AZ20" s="325">
        <f t="shared" si="4"/>
        <v>4</v>
      </c>
      <c r="BA20" s="325">
        <f t="shared" si="4"/>
        <v>4</v>
      </c>
      <c r="BB20" s="325">
        <f t="shared" si="4"/>
        <v>4</v>
      </c>
      <c r="BC20" s="325">
        <f t="shared" si="4"/>
        <v>5</v>
      </c>
      <c r="BD20" s="325">
        <f t="shared" si="4"/>
        <v>5</v>
      </c>
      <c r="BE20" s="325">
        <f t="shared" si="4"/>
        <v>5</v>
      </c>
      <c r="BF20" s="325">
        <f t="shared" si="4"/>
        <v>5</v>
      </c>
      <c r="BG20" s="325">
        <f t="shared" si="4"/>
        <v>5</v>
      </c>
      <c r="BH20" s="325">
        <f t="shared" si="4"/>
        <v>5</v>
      </c>
      <c r="BI20" s="325">
        <f t="shared" si="4"/>
        <v>5</v>
      </c>
      <c r="BJ20" s="325">
        <f t="shared" si="4"/>
        <v>5</v>
      </c>
      <c r="BK20" s="325">
        <f t="shared" si="4"/>
        <v>5</v>
      </c>
      <c r="BL20" s="325">
        <f t="shared" si="4"/>
        <v>5</v>
      </c>
      <c r="BM20" s="325">
        <f t="shared" si="4"/>
        <v>5</v>
      </c>
      <c r="BN20" s="325">
        <f t="shared" si="4"/>
        <v>5</v>
      </c>
      <c r="BO20" s="325">
        <f t="shared" si="4"/>
        <v>6</v>
      </c>
      <c r="BP20" s="325">
        <f t="shared" si="4"/>
        <v>6</v>
      </c>
      <c r="BQ20" s="325">
        <f t="shared" si="4"/>
        <v>6</v>
      </c>
      <c r="BR20" s="325">
        <f t="shared" si="4"/>
        <v>6</v>
      </c>
      <c r="BS20" s="325">
        <f t="shared" si="4"/>
        <v>6</v>
      </c>
      <c r="BT20" s="325">
        <f t="shared" si="4"/>
        <v>6</v>
      </c>
      <c r="BU20" s="325">
        <f t="shared" si="4"/>
        <v>6</v>
      </c>
      <c r="BV20" s="325">
        <f t="shared" si="4"/>
        <v>6</v>
      </c>
      <c r="BW20" s="325">
        <f t="shared" si="4"/>
        <v>6</v>
      </c>
      <c r="BX20" s="325">
        <f t="shared" si="4"/>
        <v>6</v>
      </c>
      <c r="BY20" s="325">
        <f t="shared" si="4"/>
        <v>6</v>
      </c>
      <c r="BZ20" s="325">
        <f t="shared" si="4"/>
        <v>6</v>
      </c>
      <c r="CA20" s="325">
        <f t="shared" si="4"/>
        <v>7</v>
      </c>
      <c r="CB20" s="325">
        <f t="shared" si="4"/>
        <v>7</v>
      </c>
      <c r="CC20" s="325">
        <f t="shared" si="4"/>
        <v>7</v>
      </c>
      <c r="CD20" s="325">
        <f t="shared" si="4"/>
        <v>7</v>
      </c>
      <c r="CE20" s="325">
        <f t="shared" si="4"/>
        <v>7</v>
      </c>
      <c r="CF20" s="325">
        <f t="shared" si="4"/>
        <v>7</v>
      </c>
      <c r="CG20" s="325">
        <f t="shared" si="4"/>
        <v>7</v>
      </c>
      <c r="CH20" s="325">
        <f t="shared" si="4"/>
        <v>7</v>
      </c>
      <c r="CI20" s="325">
        <f t="shared" si="4"/>
        <v>7</v>
      </c>
      <c r="CJ20" s="325">
        <f t="shared" si="4"/>
        <v>7</v>
      </c>
      <c r="CK20" s="325">
        <f t="shared" si="4"/>
        <v>7</v>
      </c>
      <c r="CL20" s="325">
        <f t="shared" si="4"/>
        <v>7</v>
      </c>
      <c r="CM20" s="325">
        <f t="shared" si="4"/>
        <v>8</v>
      </c>
      <c r="CN20" s="325">
        <f t="shared" si="4"/>
        <v>8</v>
      </c>
      <c r="CO20" s="325">
        <f t="shared" si="4"/>
        <v>8</v>
      </c>
      <c r="CP20" s="325">
        <f t="shared" si="4"/>
        <v>8</v>
      </c>
      <c r="CQ20" s="325">
        <f t="shared" si="4"/>
        <v>8</v>
      </c>
      <c r="CR20" s="325">
        <f t="shared" si="4"/>
        <v>8</v>
      </c>
      <c r="CS20" s="325">
        <f t="shared" si="4"/>
        <v>8</v>
      </c>
      <c r="CT20" s="325">
        <f t="shared" si="4"/>
        <v>8</v>
      </c>
      <c r="CU20" s="325">
        <f t="shared" si="4"/>
        <v>8</v>
      </c>
      <c r="CV20" s="325">
        <f t="shared" si="4"/>
        <v>8</v>
      </c>
      <c r="CW20" s="325">
        <f t="shared" si="4"/>
        <v>8</v>
      </c>
      <c r="CX20" s="325">
        <f t="shared" si="4"/>
        <v>8</v>
      </c>
      <c r="CY20" s="325">
        <f t="shared" si="4"/>
        <v>9</v>
      </c>
      <c r="CZ20" s="325">
        <f t="shared" si="4"/>
        <v>9</v>
      </c>
    </row>
    <row r="21" ht="14.25" customHeight="1">
      <c r="C21" s="322" t="s">
        <v>166</v>
      </c>
      <c r="D21" s="323"/>
      <c r="E21" s="1"/>
      <c r="F21" s="111">
        <v>0.0</v>
      </c>
      <c r="G21" s="6">
        <f t="shared" ref="G21:CZ21" si="5">F21+1</f>
        <v>1</v>
      </c>
      <c r="H21" s="6">
        <f t="shared" si="5"/>
        <v>2</v>
      </c>
      <c r="I21" s="6">
        <f t="shared" si="5"/>
        <v>3</v>
      </c>
      <c r="J21" s="6">
        <f t="shared" si="5"/>
        <v>4</v>
      </c>
      <c r="K21" s="6">
        <f t="shared" si="5"/>
        <v>5</v>
      </c>
      <c r="L21" s="6">
        <f t="shared" si="5"/>
        <v>6</v>
      </c>
      <c r="M21" s="6">
        <f t="shared" si="5"/>
        <v>7</v>
      </c>
      <c r="N21" s="6">
        <f t="shared" si="5"/>
        <v>8</v>
      </c>
      <c r="O21" s="6">
        <f t="shared" si="5"/>
        <v>9</v>
      </c>
      <c r="P21" s="6">
        <f t="shared" si="5"/>
        <v>10</v>
      </c>
      <c r="Q21" s="6">
        <f t="shared" si="5"/>
        <v>11</v>
      </c>
      <c r="R21" s="6">
        <f t="shared" si="5"/>
        <v>12</v>
      </c>
      <c r="S21" s="6">
        <f t="shared" si="5"/>
        <v>13</v>
      </c>
      <c r="T21" s="6">
        <f t="shared" si="5"/>
        <v>14</v>
      </c>
      <c r="U21" s="6">
        <f t="shared" si="5"/>
        <v>15</v>
      </c>
      <c r="V21" s="6">
        <f t="shared" si="5"/>
        <v>16</v>
      </c>
      <c r="W21" s="6">
        <f t="shared" si="5"/>
        <v>17</v>
      </c>
      <c r="X21" s="6">
        <f t="shared" si="5"/>
        <v>18</v>
      </c>
      <c r="Y21" s="6">
        <f t="shared" si="5"/>
        <v>19</v>
      </c>
      <c r="Z21" s="6">
        <f t="shared" si="5"/>
        <v>20</v>
      </c>
      <c r="AA21" s="6">
        <f t="shared" si="5"/>
        <v>21</v>
      </c>
      <c r="AB21" s="6">
        <f t="shared" si="5"/>
        <v>22</v>
      </c>
      <c r="AC21" s="6">
        <f t="shared" si="5"/>
        <v>23</v>
      </c>
      <c r="AD21" s="6">
        <f t="shared" si="5"/>
        <v>24</v>
      </c>
      <c r="AE21" s="6">
        <f t="shared" si="5"/>
        <v>25</v>
      </c>
      <c r="AF21" s="6">
        <f t="shared" si="5"/>
        <v>26</v>
      </c>
      <c r="AG21" s="6">
        <f t="shared" si="5"/>
        <v>27</v>
      </c>
      <c r="AH21" s="6">
        <f t="shared" si="5"/>
        <v>28</v>
      </c>
      <c r="AI21" s="6">
        <f t="shared" si="5"/>
        <v>29</v>
      </c>
      <c r="AJ21" s="6">
        <f t="shared" si="5"/>
        <v>30</v>
      </c>
      <c r="AK21" s="6">
        <f t="shared" si="5"/>
        <v>31</v>
      </c>
      <c r="AL21" s="6">
        <f t="shared" si="5"/>
        <v>32</v>
      </c>
      <c r="AM21" s="6">
        <f t="shared" si="5"/>
        <v>33</v>
      </c>
      <c r="AN21" s="6">
        <f t="shared" si="5"/>
        <v>34</v>
      </c>
      <c r="AO21" s="6">
        <f t="shared" si="5"/>
        <v>35</v>
      </c>
      <c r="AP21" s="6">
        <f t="shared" si="5"/>
        <v>36</v>
      </c>
      <c r="AQ21" s="6">
        <f t="shared" si="5"/>
        <v>37</v>
      </c>
      <c r="AR21" s="6">
        <f t="shared" si="5"/>
        <v>38</v>
      </c>
      <c r="AS21" s="6">
        <f t="shared" si="5"/>
        <v>39</v>
      </c>
      <c r="AT21" s="6">
        <f t="shared" si="5"/>
        <v>40</v>
      </c>
      <c r="AU21" s="6">
        <f t="shared" si="5"/>
        <v>41</v>
      </c>
      <c r="AV21" s="6">
        <f t="shared" si="5"/>
        <v>42</v>
      </c>
      <c r="AW21" s="6">
        <f t="shared" si="5"/>
        <v>43</v>
      </c>
      <c r="AX21" s="6">
        <f t="shared" si="5"/>
        <v>44</v>
      </c>
      <c r="AY21" s="6">
        <f t="shared" si="5"/>
        <v>45</v>
      </c>
      <c r="AZ21" s="6">
        <f t="shared" si="5"/>
        <v>46</v>
      </c>
      <c r="BA21" s="6">
        <f t="shared" si="5"/>
        <v>47</v>
      </c>
      <c r="BB21" s="6">
        <f t="shared" si="5"/>
        <v>48</v>
      </c>
      <c r="BC21" s="6">
        <f t="shared" si="5"/>
        <v>49</v>
      </c>
      <c r="BD21" s="6">
        <f t="shared" si="5"/>
        <v>50</v>
      </c>
      <c r="BE21" s="6">
        <f t="shared" si="5"/>
        <v>51</v>
      </c>
      <c r="BF21" s="6">
        <f t="shared" si="5"/>
        <v>52</v>
      </c>
      <c r="BG21" s="6">
        <f t="shared" si="5"/>
        <v>53</v>
      </c>
      <c r="BH21" s="6">
        <f t="shared" si="5"/>
        <v>54</v>
      </c>
      <c r="BI21" s="6">
        <f t="shared" si="5"/>
        <v>55</v>
      </c>
      <c r="BJ21" s="6">
        <f t="shared" si="5"/>
        <v>56</v>
      </c>
      <c r="BK21" s="6">
        <f t="shared" si="5"/>
        <v>57</v>
      </c>
      <c r="BL21" s="6">
        <f t="shared" si="5"/>
        <v>58</v>
      </c>
      <c r="BM21" s="6">
        <f t="shared" si="5"/>
        <v>59</v>
      </c>
      <c r="BN21" s="6">
        <f t="shared" si="5"/>
        <v>60</v>
      </c>
      <c r="BO21" s="6">
        <f t="shared" si="5"/>
        <v>61</v>
      </c>
      <c r="BP21" s="6">
        <f t="shared" si="5"/>
        <v>62</v>
      </c>
      <c r="BQ21" s="6">
        <f t="shared" si="5"/>
        <v>63</v>
      </c>
      <c r="BR21" s="6">
        <f t="shared" si="5"/>
        <v>64</v>
      </c>
      <c r="BS21" s="6">
        <f t="shared" si="5"/>
        <v>65</v>
      </c>
      <c r="BT21" s="6">
        <f t="shared" si="5"/>
        <v>66</v>
      </c>
      <c r="BU21" s="6">
        <f t="shared" si="5"/>
        <v>67</v>
      </c>
      <c r="BV21" s="6">
        <f t="shared" si="5"/>
        <v>68</v>
      </c>
      <c r="BW21" s="6">
        <f t="shared" si="5"/>
        <v>69</v>
      </c>
      <c r="BX21" s="6">
        <f t="shared" si="5"/>
        <v>70</v>
      </c>
      <c r="BY21" s="6">
        <f t="shared" si="5"/>
        <v>71</v>
      </c>
      <c r="BZ21" s="6">
        <f t="shared" si="5"/>
        <v>72</v>
      </c>
      <c r="CA21" s="6">
        <f t="shared" si="5"/>
        <v>73</v>
      </c>
      <c r="CB21" s="6">
        <f t="shared" si="5"/>
        <v>74</v>
      </c>
      <c r="CC21" s="6">
        <f t="shared" si="5"/>
        <v>75</v>
      </c>
      <c r="CD21" s="6">
        <f t="shared" si="5"/>
        <v>76</v>
      </c>
      <c r="CE21" s="6">
        <f t="shared" si="5"/>
        <v>77</v>
      </c>
      <c r="CF21" s="6">
        <f t="shared" si="5"/>
        <v>78</v>
      </c>
      <c r="CG21" s="6">
        <f t="shared" si="5"/>
        <v>79</v>
      </c>
      <c r="CH21" s="6">
        <f t="shared" si="5"/>
        <v>80</v>
      </c>
      <c r="CI21" s="6">
        <f t="shared" si="5"/>
        <v>81</v>
      </c>
      <c r="CJ21" s="6">
        <f t="shared" si="5"/>
        <v>82</v>
      </c>
      <c r="CK21" s="6">
        <f t="shared" si="5"/>
        <v>83</v>
      </c>
      <c r="CL21" s="6">
        <f t="shared" si="5"/>
        <v>84</v>
      </c>
      <c r="CM21" s="6">
        <f t="shared" si="5"/>
        <v>85</v>
      </c>
      <c r="CN21" s="6">
        <f t="shared" si="5"/>
        <v>86</v>
      </c>
      <c r="CO21" s="6">
        <f t="shared" si="5"/>
        <v>87</v>
      </c>
      <c r="CP21" s="6">
        <f t="shared" si="5"/>
        <v>88</v>
      </c>
      <c r="CQ21" s="6">
        <f t="shared" si="5"/>
        <v>89</v>
      </c>
      <c r="CR21" s="6">
        <f t="shared" si="5"/>
        <v>90</v>
      </c>
      <c r="CS21" s="6">
        <f t="shared" si="5"/>
        <v>91</v>
      </c>
      <c r="CT21" s="6">
        <f t="shared" si="5"/>
        <v>92</v>
      </c>
      <c r="CU21" s="6">
        <f t="shared" si="5"/>
        <v>93</v>
      </c>
      <c r="CV21" s="6">
        <f t="shared" si="5"/>
        <v>94</v>
      </c>
      <c r="CW21" s="6">
        <f t="shared" si="5"/>
        <v>95</v>
      </c>
      <c r="CX21" s="6">
        <f t="shared" si="5"/>
        <v>96</v>
      </c>
      <c r="CY21" s="6">
        <f t="shared" si="5"/>
        <v>97</v>
      </c>
      <c r="CZ21" s="6">
        <f t="shared" si="5"/>
        <v>98</v>
      </c>
    </row>
    <row r="22" ht="14.25" customHeight="1">
      <c r="C22" s="326" t="s">
        <v>167</v>
      </c>
      <c r="D22" s="286"/>
      <c r="E22" s="286"/>
      <c r="F22" s="327">
        <f>Model!S71</f>
        <v>45930</v>
      </c>
      <c r="G22" s="328">
        <f t="shared" ref="G22:CZ22" si="6">EOMONTH(F22,1)</f>
        <v>45961</v>
      </c>
      <c r="H22" s="328">
        <f t="shared" si="6"/>
        <v>45991</v>
      </c>
      <c r="I22" s="328">
        <f t="shared" si="6"/>
        <v>46022</v>
      </c>
      <c r="J22" s="328">
        <f t="shared" si="6"/>
        <v>46053</v>
      </c>
      <c r="K22" s="328">
        <f t="shared" si="6"/>
        <v>46081</v>
      </c>
      <c r="L22" s="328">
        <f t="shared" si="6"/>
        <v>46112</v>
      </c>
      <c r="M22" s="328">
        <f t="shared" si="6"/>
        <v>46142</v>
      </c>
      <c r="N22" s="328">
        <f t="shared" si="6"/>
        <v>46173</v>
      </c>
      <c r="O22" s="328">
        <f t="shared" si="6"/>
        <v>46203</v>
      </c>
      <c r="P22" s="328">
        <f t="shared" si="6"/>
        <v>46234</v>
      </c>
      <c r="Q22" s="328">
        <f t="shared" si="6"/>
        <v>46265</v>
      </c>
      <c r="R22" s="328">
        <f t="shared" si="6"/>
        <v>46295</v>
      </c>
      <c r="S22" s="328">
        <f t="shared" si="6"/>
        <v>46326</v>
      </c>
      <c r="T22" s="328">
        <f t="shared" si="6"/>
        <v>46356</v>
      </c>
      <c r="U22" s="328">
        <f t="shared" si="6"/>
        <v>46387</v>
      </c>
      <c r="V22" s="328">
        <f t="shared" si="6"/>
        <v>46418</v>
      </c>
      <c r="W22" s="328">
        <f t="shared" si="6"/>
        <v>46446</v>
      </c>
      <c r="X22" s="328">
        <f t="shared" si="6"/>
        <v>46477</v>
      </c>
      <c r="Y22" s="328">
        <f t="shared" si="6"/>
        <v>46507</v>
      </c>
      <c r="Z22" s="328">
        <f t="shared" si="6"/>
        <v>46538</v>
      </c>
      <c r="AA22" s="328">
        <f t="shared" si="6"/>
        <v>46568</v>
      </c>
      <c r="AB22" s="328">
        <f t="shared" si="6"/>
        <v>46599</v>
      </c>
      <c r="AC22" s="328">
        <f t="shared" si="6"/>
        <v>46630</v>
      </c>
      <c r="AD22" s="328">
        <f t="shared" si="6"/>
        <v>46660</v>
      </c>
      <c r="AE22" s="328">
        <f t="shared" si="6"/>
        <v>46691</v>
      </c>
      <c r="AF22" s="328">
        <f t="shared" si="6"/>
        <v>46721</v>
      </c>
      <c r="AG22" s="328">
        <f t="shared" si="6"/>
        <v>46752</v>
      </c>
      <c r="AH22" s="328">
        <f t="shared" si="6"/>
        <v>46783</v>
      </c>
      <c r="AI22" s="328">
        <f t="shared" si="6"/>
        <v>46812</v>
      </c>
      <c r="AJ22" s="328">
        <f t="shared" si="6"/>
        <v>46843</v>
      </c>
      <c r="AK22" s="328">
        <f t="shared" si="6"/>
        <v>46873</v>
      </c>
      <c r="AL22" s="328">
        <f t="shared" si="6"/>
        <v>46904</v>
      </c>
      <c r="AM22" s="328">
        <f t="shared" si="6"/>
        <v>46934</v>
      </c>
      <c r="AN22" s="328">
        <f t="shared" si="6"/>
        <v>46965</v>
      </c>
      <c r="AO22" s="328">
        <f t="shared" si="6"/>
        <v>46996</v>
      </c>
      <c r="AP22" s="328">
        <f t="shared" si="6"/>
        <v>47026</v>
      </c>
      <c r="AQ22" s="328">
        <f t="shared" si="6"/>
        <v>47057</v>
      </c>
      <c r="AR22" s="328">
        <f t="shared" si="6"/>
        <v>47087</v>
      </c>
      <c r="AS22" s="328">
        <f t="shared" si="6"/>
        <v>47118</v>
      </c>
      <c r="AT22" s="328">
        <f t="shared" si="6"/>
        <v>47149</v>
      </c>
      <c r="AU22" s="328">
        <f t="shared" si="6"/>
        <v>47177</v>
      </c>
      <c r="AV22" s="328">
        <f t="shared" si="6"/>
        <v>47208</v>
      </c>
      <c r="AW22" s="328">
        <f t="shared" si="6"/>
        <v>47238</v>
      </c>
      <c r="AX22" s="328">
        <f t="shared" si="6"/>
        <v>47269</v>
      </c>
      <c r="AY22" s="328">
        <f t="shared" si="6"/>
        <v>47299</v>
      </c>
      <c r="AZ22" s="328">
        <f t="shared" si="6"/>
        <v>47330</v>
      </c>
      <c r="BA22" s="328">
        <f t="shared" si="6"/>
        <v>47361</v>
      </c>
      <c r="BB22" s="328">
        <f t="shared" si="6"/>
        <v>47391</v>
      </c>
      <c r="BC22" s="328">
        <f t="shared" si="6"/>
        <v>47422</v>
      </c>
      <c r="BD22" s="328">
        <f t="shared" si="6"/>
        <v>47452</v>
      </c>
      <c r="BE22" s="328">
        <f t="shared" si="6"/>
        <v>47483</v>
      </c>
      <c r="BF22" s="328">
        <f t="shared" si="6"/>
        <v>47514</v>
      </c>
      <c r="BG22" s="328">
        <f t="shared" si="6"/>
        <v>47542</v>
      </c>
      <c r="BH22" s="328">
        <f t="shared" si="6"/>
        <v>47573</v>
      </c>
      <c r="BI22" s="328">
        <f t="shared" si="6"/>
        <v>47603</v>
      </c>
      <c r="BJ22" s="328">
        <f t="shared" si="6"/>
        <v>47634</v>
      </c>
      <c r="BK22" s="328">
        <f t="shared" si="6"/>
        <v>47664</v>
      </c>
      <c r="BL22" s="328">
        <f t="shared" si="6"/>
        <v>47695</v>
      </c>
      <c r="BM22" s="328">
        <f t="shared" si="6"/>
        <v>47726</v>
      </c>
      <c r="BN22" s="328">
        <f t="shared" si="6"/>
        <v>47756</v>
      </c>
      <c r="BO22" s="328">
        <f t="shared" si="6"/>
        <v>47787</v>
      </c>
      <c r="BP22" s="328">
        <f t="shared" si="6"/>
        <v>47817</v>
      </c>
      <c r="BQ22" s="328">
        <f t="shared" si="6"/>
        <v>47848</v>
      </c>
      <c r="BR22" s="328">
        <f t="shared" si="6"/>
        <v>47879</v>
      </c>
      <c r="BS22" s="328">
        <f t="shared" si="6"/>
        <v>47907</v>
      </c>
      <c r="BT22" s="328">
        <f t="shared" si="6"/>
        <v>47938</v>
      </c>
      <c r="BU22" s="328">
        <f t="shared" si="6"/>
        <v>47968</v>
      </c>
      <c r="BV22" s="328">
        <f t="shared" si="6"/>
        <v>47999</v>
      </c>
      <c r="BW22" s="328">
        <f t="shared" si="6"/>
        <v>48029</v>
      </c>
      <c r="BX22" s="328">
        <f t="shared" si="6"/>
        <v>48060</v>
      </c>
      <c r="BY22" s="328">
        <f t="shared" si="6"/>
        <v>48091</v>
      </c>
      <c r="BZ22" s="328">
        <f t="shared" si="6"/>
        <v>48121</v>
      </c>
      <c r="CA22" s="328">
        <f t="shared" si="6"/>
        <v>48152</v>
      </c>
      <c r="CB22" s="328">
        <f t="shared" si="6"/>
        <v>48182</v>
      </c>
      <c r="CC22" s="328">
        <f t="shared" si="6"/>
        <v>48213</v>
      </c>
      <c r="CD22" s="328">
        <f t="shared" si="6"/>
        <v>48244</v>
      </c>
      <c r="CE22" s="328">
        <f t="shared" si="6"/>
        <v>48273</v>
      </c>
      <c r="CF22" s="328">
        <f t="shared" si="6"/>
        <v>48304</v>
      </c>
      <c r="CG22" s="328">
        <f t="shared" si="6"/>
        <v>48334</v>
      </c>
      <c r="CH22" s="328">
        <f t="shared" si="6"/>
        <v>48365</v>
      </c>
      <c r="CI22" s="328">
        <f t="shared" si="6"/>
        <v>48395</v>
      </c>
      <c r="CJ22" s="328">
        <f t="shared" si="6"/>
        <v>48426</v>
      </c>
      <c r="CK22" s="328">
        <f t="shared" si="6"/>
        <v>48457</v>
      </c>
      <c r="CL22" s="328">
        <f t="shared" si="6"/>
        <v>48487</v>
      </c>
      <c r="CM22" s="328">
        <f t="shared" si="6"/>
        <v>48518</v>
      </c>
      <c r="CN22" s="328">
        <f t="shared" si="6"/>
        <v>48548</v>
      </c>
      <c r="CO22" s="328">
        <f t="shared" si="6"/>
        <v>48579</v>
      </c>
      <c r="CP22" s="328">
        <f t="shared" si="6"/>
        <v>48610</v>
      </c>
      <c r="CQ22" s="328">
        <f t="shared" si="6"/>
        <v>48638</v>
      </c>
      <c r="CR22" s="328">
        <f t="shared" si="6"/>
        <v>48669</v>
      </c>
      <c r="CS22" s="328">
        <f t="shared" si="6"/>
        <v>48699</v>
      </c>
      <c r="CT22" s="328">
        <f t="shared" si="6"/>
        <v>48730</v>
      </c>
      <c r="CU22" s="328">
        <f t="shared" si="6"/>
        <v>48760</v>
      </c>
      <c r="CV22" s="328">
        <f t="shared" si="6"/>
        <v>48791</v>
      </c>
      <c r="CW22" s="328">
        <f t="shared" si="6"/>
        <v>48822</v>
      </c>
      <c r="CX22" s="328">
        <f t="shared" si="6"/>
        <v>48852</v>
      </c>
      <c r="CY22" s="328">
        <f t="shared" si="6"/>
        <v>48883</v>
      </c>
      <c r="CZ22" s="328">
        <f t="shared" si="6"/>
        <v>48913</v>
      </c>
    </row>
    <row r="23" ht="14.25" customHeight="1">
      <c r="B23" s="329" t="s">
        <v>326</v>
      </c>
      <c r="C23" s="322"/>
      <c r="F23" s="324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  <c r="Y23" s="325"/>
      <c r="Z23" s="325"/>
      <c r="AA23" s="325"/>
      <c r="AB23" s="325"/>
      <c r="AC23" s="325"/>
      <c r="AD23" s="325"/>
      <c r="AE23" s="325"/>
      <c r="AF23" s="325"/>
      <c r="AG23" s="325"/>
      <c r="AH23" s="325"/>
      <c r="AI23" s="325"/>
      <c r="AJ23" s="325"/>
      <c r="AK23" s="325"/>
      <c r="AL23" s="325"/>
      <c r="AM23" s="325"/>
      <c r="AN23" s="325"/>
      <c r="AO23" s="325"/>
      <c r="AP23" s="325"/>
      <c r="AQ23" s="325"/>
      <c r="AR23" s="325"/>
      <c r="AS23" s="325"/>
      <c r="AT23" s="325"/>
      <c r="AU23" s="325"/>
      <c r="AV23" s="325"/>
      <c r="AW23" s="325"/>
      <c r="AX23" s="325"/>
      <c r="AY23" s="325"/>
      <c r="AZ23" s="325"/>
      <c r="BA23" s="325"/>
      <c r="BB23" s="325"/>
      <c r="BC23" s="325"/>
      <c r="BD23" s="325"/>
      <c r="BE23" s="325"/>
      <c r="BF23" s="325"/>
      <c r="BG23" s="325"/>
      <c r="BH23" s="325"/>
      <c r="BI23" s="325"/>
      <c r="BJ23" s="325"/>
      <c r="BK23" s="325"/>
      <c r="BL23" s="325"/>
      <c r="BM23" s="325"/>
      <c r="BN23" s="325"/>
      <c r="BO23" s="325"/>
      <c r="BP23" s="325"/>
      <c r="BQ23" s="325"/>
      <c r="BR23" s="325"/>
      <c r="BS23" s="325"/>
      <c r="BT23" s="325"/>
      <c r="BU23" s="325"/>
      <c r="BV23" s="325"/>
      <c r="BW23" s="325"/>
      <c r="BX23" s="325"/>
      <c r="BY23" s="325"/>
      <c r="BZ23" s="325"/>
      <c r="CA23" s="325"/>
      <c r="CB23" s="325"/>
      <c r="CC23" s="325"/>
      <c r="CD23" s="325"/>
      <c r="CE23" s="325"/>
      <c r="CF23" s="325"/>
      <c r="CG23" s="325"/>
      <c r="CH23" s="325"/>
      <c r="CI23" s="325"/>
      <c r="CJ23" s="325"/>
      <c r="CK23" s="325"/>
      <c r="CL23" s="325"/>
      <c r="CM23" s="325"/>
      <c r="CN23" s="325"/>
      <c r="CO23" s="325"/>
      <c r="CP23" s="325"/>
      <c r="CQ23" s="325"/>
      <c r="CR23" s="325"/>
      <c r="CS23" s="325"/>
      <c r="CT23" s="325"/>
      <c r="CU23" s="325"/>
      <c r="CV23" s="325"/>
      <c r="CW23" s="325"/>
      <c r="CX23" s="325"/>
      <c r="CY23" s="325"/>
      <c r="CZ23" s="325"/>
    </row>
    <row r="24" ht="14.25" customHeight="1">
      <c r="B24" s="330">
        <f>XIRR($F$24:$CZ$24,$F$22:$CZ$22)</f>
        <v>0.395855106</v>
      </c>
      <c r="C24" s="290" t="s">
        <v>345</v>
      </c>
      <c r="F24" s="331">
        <f>Model!S96</f>
        <v>-14783049.1</v>
      </c>
      <c r="G24" s="332">
        <f>Model!T96</f>
        <v>126557.5643</v>
      </c>
      <c r="H24" s="332">
        <f>Model!U96</f>
        <v>111906.5987</v>
      </c>
      <c r="I24" s="332">
        <f>Model!V96</f>
        <v>103035.4007</v>
      </c>
      <c r="J24" s="332">
        <f>Model!W96</f>
        <v>-568556.7557</v>
      </c>
      <c r="K24" s="332">
        <f>Model!X96</f>
        <v>-608617.8244</v>
      </c>
      <c r="L24" s="332">
        <f>Model!Y96</f>
        <v>-607140.5326</v>
      </c>
      <c r="M24" s="332">
        <f>Model!Z96</f>
        <v>-617000.5722</v>
      </c>
      <c r="N24" s="332">
        <f>Model!AA96</f>
        <v>-629189.8077</v>
      </c>
      <c r="O24" s="332">
        <f>Model!AB96</f>
        <v>-574184.2567</v>
      </c>
      <c r="P24" s="332">
        <f>Model!AC96</f>
        <v>-553565.5078</v>
      </c>
      <c r="Q24" s="332">
        <f>Model!AD96</f>
        <v>-478990.9319</v>
      </c>
      <c r="R24" s="332">
        <f>Model!AE96</f>
        <v>262457.5573</v>
      </c>
      <c r="S24" s="332">
        <f>Model!AF96</f>
        <v>309944.4892</v>
      </c>
      <c r="T24" s="332">
        <f>Model!AG96</f>
        <v>284896.1246</v>
      </c>
      <c r="U24" s="332">
        <f>Model!AH96</f>
        <v>264609.1067</v>
      </c>
      <c r="V24" s="332">
        <f>Model!AI96</f>
        <v>176409.7457</v>
      </c>
      <c r="W24" s="332">
        <f>Model!AJ96</f>
        <v>110239.0532</v>
      </c>
      <c r="X24" s="332">
        <f>Model!AK96</f>
        <v>110996.9695</v>
      </c>
      <c r="Y24" s="332">
        <f>Model!AL96</f>
        <v>92929.90989</v>
      </c>
      <c r="Z24" s="332">
        <f>Model!AM96</f>
        <v>71858.51388</v>
      </c>
      <c r="AA24" s="332">
        <f>Model!AN96</f>
        <v>156015.6448</v>
      </c>
      <c r="AB24" s="332">
        <f>Model!AO96</f>
        <v>188274.2886</v>
      </c>
      <c r="AC24" s="332">
        <f>Model!AP96</f>
        <v>308635.2371</v>
      </c>
      <c r="AD24" s="332">
        <f>Model!AQ96</f>
        <v>289564.1926</v>
      </c>
      <c r="AE24" s="332">
        <f>Model!AR96</f>
        <v>339920.7362</v>
      </c>
      <c r="AF24" s="332">
        <f>Model!AS96</f>
        <v>312875.4252</v>
      </c>
      <c r="AG24" s="332">
        <f>Model!AT96</f>
        <v>290016.1247</v>
      </c>
      <c r="AH24" s="332">
        <f>Model!AU96</f>
        <v>195354.3981</v>
      </c>
      <c r="AI24" s="332">
        <f>Model!AV96</f>
        <v>124323.8807</v>
      </c>
      <c r="AJ24" s="332">
        <f>Model!AW96</f>
        <v>27666058.85</v>
      </c>
      <c r="AK24" s="332">
        <f>Model!AX96</f>
        <v>-74629.93402</v>
      </c>
      <c r="AL24" s="332">
        <f>Model!AY96</f>
        <v>-97540.19366</v>
      </c>
      <c r="AM24" s="332">
        <f>Model!AZ96</f>
        <v>-7896.739474</v>
      </c>
      <c r="AN24" s="332">
        <f>Model!BA96</f>
        <v>26217.77379</v>
      </c>
      <c r="AO24" s="332">
        <f>Model!BB96</f>
        <v>154620.2923</v>
      </c>
      <c r="AP24" s="332">
        <f>Model!BC96</f>
        <v>129212.5356</v>
      </c>
      <c r="AQ24" s="332">
        <f>Model!BD96</f>
        <v>182200.0193</v>
      </c>
      <c r="AR24" s="332">
        <f>Model!BE96</f>
        <v>153353.8604</v>
      </c>
      <c r="AS24" s="332">
        <f>Model!BF96</f>
        <v>128960.6404</v>
      </c>
      <c r="AT24" s="332">
        <f>Model!BG96</f>
        <v>28580.97293</v>
      </c>
      <c r="AU24" s="332">
        <f>Model!BH96</f>
        <v>-46777.61836</v>
      </c>
      <c r="AV24" s="332">
        <f>Model!BI96</f>
        <v>-46407.65568</v>
      </c>
      <c r="AW24" s="332">
        <f>Model!BJ96</f>
        <v>-67242.42597</v>
      </c>
      <c r="AX24" s="332">
        <f>Model!BK96</f>
        <v>-91426.02041</v>
      </c>
      <c r="AY24" s="332">
        <f>Model!BL96</f>
        <v>3502.658142</v>
      </c>
      <c r="AZ24" s="332">
        <f>Model!BM96</f>
        <v>39645.99829</v>
      </c>
      <c r="BA24" s="332">
        <f>Model!BN96</f>
        <v>175521.2025</v>
      </c>
      <c r="BB24" s="332">
        <f>Model!BO96</f>
        <v>171181.0547</v>
      </c>
      <c r="BC24" s="332">
        <f>Model!BP96</f>
        <v>192061.3446</v>
      </c>
      <c r="BD24" s="332">
        <f>Model!BQ96</f>
        <v>160173.0705</v>
      </c>
      <c r="BE24" s="332">
        <f>Model!BR96</f>
        <v>133183.6576</v>
      </c>
      <c r="BF24" s="332">
        <f>Model!BS96</f>
        <v>15512362.32</v>
      </c>
      <c r="BG24" s="332">
        <f>Model!BT96</f>
        <v>0</v>
      </c>
      <c r="BH24" s="332">
        <f>Model!BU96</f>
        <v>0</v>
      </c>
      <c r="BI24" s="332">
        <f>Model!BV96</f>
        <v>0</v>
      </c>
      <c r="BJ24" s="332">
        <f>Model!BW96</f>
        <v>0</v>
      </c>
      <c r="BK24" s="332">
        <f>Model!BX96</f>
        <v>0</v>
      </c>
      <c r="BL24" s="332">
        <f>Model!BY96</f>
        <v>0</v>
      </c>
      <c r="BM24" s="332">
        <f>Model!BZ96</f>
        <v>0</v>
      </c>
      <c r="BN24" s="332">
        <f>Model!CA96</f>
        <v>0</v>
      </c>
      <c r="BO24" s="332">
        <f>Model!CB96</f>
        <v>0</v>
      </c>
      <c r="BP24" s="332">
        <f>Model!CC96</f>
        <v>0</v>
      </c>
      <c r="BQ24" s="332">
        <f>Model!CD96</f>
        <v>0</v>
      </c>
      <c r="BR24" s="332">
        <f>Model!CE96</f>
        <v>0</v>
      </c>
      <c r="BS24" s="332">
        <f>Model!CF96</f>
        <v>0</v>
      </c>
      <c r="BT24" s="332">
        <f>Model!CG96</f>
        <v>0</v>
      </c>
      <c r="BU24" s="332">
        <f>Model!CH96</f>
        <v>0</v>
      </c>
      <c r="BV24" s="332">
        <f>Model!CI96</f>
        <v>0</v>
      </c>
      <c r="BW24" s="332">
        <f>Model!CJ96</f>
        <v>0</v>
      </c>
      <c r="BX24" s="332">
        <f>Model!CK96</f>
        <v>0</v>
      </c>
      <c r="BY24" s="332">
        <f>Model!CL96</f>
        <v>0</v>
      </c>
      <c r="BZ24" s="332">
        <f>Model!CM96</f>
        <v>0</v>
      </c>
      <c r="CA24" s="332">
        <f>Model!CN96</f>
        <v>0</v>
      </c>
      <c r="CB24" s="332">
        <f>Model!CO96</f>
        <v>0</v>
      </c>
      <c r="CC24" s="332">
        <f>Model!CP96</f>
        <v>0</v>
      </c>
      <c r="CD24" s="332">
        <f>Model!CQ96</f>
        <v>0</v>
      </c>
      <c r="CE24" s="332">
        <f>Model!CR96</f>
        <v>0</v>
      </c>
      <c r="CF24" s="332">
        <f>Model!CS96</f>
        <v>0</v>
      </c>
      <c r="CG24" s="332">
        <f>Model!CT96</f>
        <v>0</v>
      </c>
      <c r="CH24" s="332">
        <f>Model!CU96</f>
        <v>0</v>
      </c>
      <c r="CI24" s="332">
        <f>Model!CV96</f>
        <v>0</v>
      </c>
      <c r="CJ24" s="332">
        <f>Model!CW96</f>
        <v>0</v>
      </c>
      <c r="CK24" s="332">
        <f>Model!CX96</f>
        <v>0</v>
      </c>
      <c r="CL24" s="332">
        <f>Model!CY96</f>
        <v>0</v>
      </c>
      <c r="CM24" s="332">
        <f>Model!CZ96</f>
        <v>0</v>
      </c>
      <c r="CN24" s="332">
        <f>Model!DA96</f>
        <v>0</v>
      </c>
      <c r="CO24" s="332">
        <f>Model!DB96</f>
        <v>0</v>
      </c>
      <c r="CP24" s="332">
        <f>Model!DC96</f>
        <v>0</v>
      </c>
      <c r="CQ24" s="332">
        <f>Model!DD96</f>
        <v>0</v>
      </c>
      <c r="CR24" s="332">
        <f>Model!DE96</f>
        <v>0</v>
      </c>
      <c r="CS24" s="332">
        <f>Model!DF96</f>
        <v>0</v>
      </c>
      <c r="CT24" s="332">
        <f>Model!DG96</f>
        <v>0</v>
      </c>
      <c r="CU24" s="332">
        <f>Model!DH96</f>
        <v>0</v>
      </c>
      <c r="CV24" s="332">
        <f>Model!DI96</f>
        <v>0</v>
      </c>
      <c r="CW24" s="332">
        <f>Model!DJ96</f>
        <v>0</v>
      </c>
      <c r="CX24" s="332">
        <f>Model!DK96</f>
        <v>0</v>
      </c>
      <c r="CY24" s="332">
        <f>Model!DL96</f>
        <v>0</v>
      </c>
      <c r="CZ24" s="332">
        <f>Model!DM96</f>
        <v>0</v>
      </c>
    </row>
    <row r="25" ht="14.25" customHeight="1">
      <c r="B25" s="329" t="s">
        <v>327</v>
      </c>
      <c r="C25" s="322"/>
      <c r="F25" s="333"/>
      <c r="G25" s="334"/>
      <c r="H25" s="334"/>
      <c r="I25" s="334"/>
      <c r="J25" s="334"/>
      <c r="K25" s="334"/>
      <c r="L25" s="334"/>
      <c r="M25" s="334"/>
      <c r="N25" s="334"/>
      <c r="O25" s="334"/>
      <c r="P25" s="334"/>
      <c r="Q25" s="334"/>
      <c r="R25" s="334"/>
      <c r="S25" s="334"/>
      <c r="T25" s="334"/>
      <c r="U25" s="334"/>
      <c r="V25" s="334"/>
      <c r="W25" s="334"/>
      <c r="X25" s="334"/>
      <c r="Y25" s="334"/>
      <c r="Z25" s="334"/>
      <c r="AA25" s="334"/>
      <c r="AB25" s="334"/>
      <c r="AC25" s="334"/>
      <c r="AD25" s="334"/>
      <c r="AE25" s="334"/>
      <c r="AF25" s="334"/>
      <c r="AG25" s="334"/>
      <c r="AH25" s="334"/>
      <c r="AI25" s="334"/>
      <c r="AJ25" s="334"/>
      <c r="AK25" s="334"/>
      <c r="AL25" s="334"/>
      <c r="AM25" s="334"/>
      <c r="AN25" s="334"/>
      <c r="AO25" s="334"/>
      <c r="AP25" s="334"/>
      <c r="AQ25" s="334"/>
      <c r="AR25" s="334"/>
      <c r="AS25" s="334"/>
      <c r="AT25" s="334"/>
      <c r="AU25" s="334"/>
      <c r="AV25" s="334"/>
      <c r="AW25" s="334"/>
      <c r="AX25" s="334"/>
      <c r="AY25" s="334"/>
      <c r="AZ25" s="334"/>
      <c r="BA25" s="334"/>
      <c r="BB25" s="334"/>
      <c r="BC25" s="334"/>
      <c r="BD25" s="334"/>
      <c r="BE25" s="334"/>
      <c r="BF25" s="334"/>
      <c r="BG25" s="334"/>
      <c r="BH25" s="334"/>
      <c r="BI25" s="334"/>
      <c r="BJ25" s="334"/>
      <c r="BK25" s="334"/>
      <c r="BL25" s="334"/>
      <c r="BM25" s="334"/>
      <c r="BN25" s="334"/>
      <c r="BO25" s="334"/>
      <c r="BP25" s="334"/>
      <c r="BQ25" s="334"/>
      <c r="BR25" s="334"/>
      <c r="BS25" s="334"/>
      <c r="BT25" s="334"/>
      <c r="BU25" s="334"/>
      <c r="BV25" s="334"/>
      <c r="BW25" s="334"/>
      <c r="BX25" s="334"/>
      <c r="BY25" s="334"/>
      <c r="BZ25" s="334"/>
      <c r="CA25" s="334"/>
      <c r="CB25" s="334"/>
      <c r="CC25" s="334"/>
      <c r="CD25" s="334"/>
      <c r="CE25" s="334"/>
      <c r="CF25" s="334"/>
      <c r="CG25" s="334"/>
      <c r="CH25" s="334"/>
      <c r="CI25" s="334"/>
      <c r="CJ25" s="334"/>
      <c r="CK25" s="334"/>
      <c r="CL25" s="334"/>
      <c r="CM25" s="334"/>
      <c r="CN25" s="334"/>
      <c r="CO25" s="334"/>
      <c r="CP25" s="334"/>
      <c r="CQ25" s="334"/>
      <c r="CR25" s="334"/>
      <c r="CS25" s="334"/>
      <c r="CT25" s="334"/>
      <c r="CU25" s="334"/>
      <c r="CV25" s="334"/>
      <c r="CW25" s="334"/>
      <c r="CX25" s="334"/>
      <c r="CY25" s="334"/>
      <c r="CZ25" s="334"/>
    </row>
    <row r="26" ht="14.25" customHeight="1">
      <c r="B26" s="335">
        <f>-SUMIF(F24:BY24,"&gt;0",F24:BY24)/SUMIF(F24:BY24,"&lt;0",F24:BY24)</f>
        <v>2.47265381</v>
      </c>
      <c r="C26" s="336" t="s">
        <v>346</v>
      </c>
      <c r="F26" s="333"/>
      <c r="G26" s="334"/>
      <c r="H26" s="334"/>
      <c r="I26" s="334"/>
      <c r="J26" s="334"/>
      <c r="K26" s="334"/>
      <c r="L26" s="334"/>
      <c r="M26" s="334"/>
      <c r="N26" s="33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4"/>
      <c r="Z26" s="334"/>
      <c r="AA26" s="334"/>
      <c r="AB26" s="334"/>
      <c r="AC26" s="334"/>
      <c r="AD26" s="334"/>
      <c r="AE26" s="334"/>
      <c r="AF26" s="334"/>
      <c r="AG26" s="334"/>
      <c r="AH26" s="334"/>
      <c r="AI26" s="334"/>
      <c r="AJ26" s="334"/>
      <c r="AK26" s="334"/>
      <c r="AL26" s="334"/>
      <c r="AM26" s="334"/>
      <c r="AN26" s="334"/>
      <c r="AO26" s="334"/>
      <c r="AP26" s="334"/>
      <c r="AQ26" s="334"/>
      <c r="AR26" s="334"/>
      <c r="AS26" s="334"/>
      <c r="AT26" s="334"/>
      <c r="AU26" s="334"/>
      <c r="AV26" s="334"/>
      <c r="AW26" s="334"/>
      <c r="AX26" s="334"/>
      <c r="AY26" s="334"/>
      <c r="AZ26" s="334"/>
      <c r="BA26" s="334"/>
      <c r="BB26" s="334"/>
      <c r="BC26" s="334"/>
      <c r="BD26" s="334"/>
      <c r="BE26" s="334"/>
      <c r="BF26" s="334"/>
      <c r="BG26" s="334"/>
      <c r="BH26" s="334"/>
      <c r="BI26" s="334"/>
      <c r="BJ26" s="334"/>
      <c r="BK26" s="334"/>
      <c r="BL26" s="334"/>
      <c r="BM26" s="334"/>
      <c r="BN26" s="334"/>
      <c r="BO26" s="334"/>
      <c r="BP26" s="334"/>
      <c r="BQ26" s="334"/>
      <c r="BR26" s="334"/>
      <c r="BS26" s="334"/>
      <c r="BT26" s="334"/>
      <c r="BU26" s="334"/>
      <c r="BV26" s="334"/>
      <c r="BW26" s="334"/>
      <c r="BX26" s="334"/>
      <c r="BY26" s="334"/>
      <c r="BZ26" s="334"/>
      <c r="CA26" s="334"/>
      <c r="CB26" s="334"/>
      <c r="CC26" s="334"/>
      <c r="CD26" s="334"/>
      <c r="CE26" s="334"/>
      <c r="CF26" s="334"/>
      <c r="CG26" s="334"/>
      <c r="CH26" s="334"/>
      <c r="CI26" s="334"/>
      <c r="CJ26" s="334"/>
      <c r="CK26" s="334"/>
      <c r="CL26" s="334"/>
      <c r="CM26" s="334"/>
      <c r="CN26" s="334"/>
      <c r="CO26" s="334"/>
      <c r="CP26" s="334"/>
      <c r="CQ26" s="334"/>
      <c r="CR26" s="334"/>
      <c r="CS26" s="334"/>
      <c r="CT26" s="334"/>
      <c r="CU26" s="334"/>
      <c r="CV26" s="334"/>
      <c r="CW26" s="334"/>
      <c r="CX26" s="334"/>
      <c r="CY26" s="334"/>
      <c r="CZ26" s="334"/>
    </row>
    <row r="27" ht="14.25" customHeight="1">
      <c r="C27" s="290" t="s">
        <v>206</v>
      </c>
      <c r="F27" s="337" t="str">
        <f t="shared" ref="F27:CZ27" si="7">E31</f>
        <v/>
      </c>
      <c r="G27" s="334">
        <f t="shared" si="7"/>
        <v>14783049.1</v>
      </c>
      <c r="H27" s="334">
        <f t="shared" si="7"/>
        <v>14776643.56</v>
      </c>
      <c r="I27" s="334">
        <f t="shared" si="7"/>
        <v>14780947.54</v>
      </c>
      <c r="J27" s="334">
        <f t="shared" si="7"/>
        <v>14798047.08</v>
      </c>
      <c r="K27" s="334">
        <f t="shared" si="7"/>
        <v>15486877.76</v>
      </c>
      <c r="L27" s="334">
        <f t="shared" si="7"/>
        <v>16209142.32</v>
      </c>
      <c r="M27" s="334">
        <f t="shared" si="7"/>
        <v>16948025.72</v>
      </c>
      <c r="N27" s="334">
        <f t="shared" si="7"/>
        <v>17698313.65</v>
      </c>
      <c r="O27" s="334">
        <f t="shared" si="7"/>
        <v>18471349.85</v>
      </c>
      <c r="P27" s="334">
        <f t="shared" si="7"/>
        <v>19190801.62</v>
      </c>
      <c r="Q27" s="334">
        <f t="shared" si="7"/>
        <v>19900343.99</v>
      </c>
      <c r="R27" s="334">
        <f t="shared" si="7"/>
        <v>20541078.73</v>
      </c>
      <c r="S27" s="334">
        <f t="shared" si="7"/>
        <v>20440166.02</v>
      </c>
      <c r="T27" s="334">
        <f t="shared" si="7"/>
        <v>20296352.84</v>
      </c>
      <c r="U27" s="334">
        <f t="shared" si="7"/>
        <v>20171076.92</v>
      </c>
      <c r="V27" s="334">
        <f t="shared" si="7"/>
        <v>20070412.05</v>
      </c>
      <c r="W27" s="334">
        <f t="shared" si="7"/>
        <v>20057128.37</v>
      </c>
      <c r="X27" s="334">
        <f t="shared" si="7"/>
        <v>20094073.74</v>
      </c>
      <c r="Y27" s="334">
        <f t="shared" si="7"/>
        <v>20146395.15</v>
      </c>
      <c r="Z27" s="334">
        <f t="shared" si="7"/>
        <v>20211906.11</v>
      </c>
      <c r="AA27" s="334">
        <f t="shared" si="7"/>
        <v>20304323.68</v>
      </c>
      <c r="AB27" s="334">
        <f t="shared" si="7"/>
        <v>20307990.93</v>
      </c>
      <c r="AC27" s="334">
        <f t="shared" si="7"/>
        <v>20284773.67</v>
      </c>
      <c r="AD27" s="334">
        <f t="shared" si="7"/>
        <v>20141006.77</v>
      </c>
      <c r="AE27" s="334">
        <f t="shared" si="7"/>
        <v>20009841.06</v>
      </c>
      <c r="AF27" s="334">
        <f t="shared" si="7"/>
        <v>19832554.09</v>
      </c>
      <c r="AG27" s="334">
        <f t="shared" si="7"/>
        <v>19675651.34</v>
      </c>
      <c r="AH27" s="334">
        <f t="shared" si="7"/>
        <v>19545552.78</v>
      </c>
      <c r="AI27" s="334">
        <f t="shared" si="7"/>
        <v>19509058.56</v>
      </c>
      <c r="AJ27" s="334">
        <f t="shared" si="7"/>
        <v>19533029.55</v>
      </c>
      <c r="AK27" s="334">
        <f t="shared" si="7"/>
        <v>0</v>
      </c>
      <c r="AL27" s="334">
        <f t="shared" si="7"/>
        <v>74629.93402</v>
      </c>
      <c r="AM27" s="334">
        <f t="shared" si="7"/>
        <v>172776.6966</v>
      </c>
      <c r="AN27" s="334">
        <f t="shared" si="7"/>
        <v>182032.2344</v>
      </c>
      <c r="AO27" s="334">
        <f t="shared" si="7"/>
        <v>157293.962</v>
      </c>
      <c r="AP27" s="334">
        <f t="shared" si="7"/>
        <v>3952.106154</v>
      </c>
      <c r="AQ27" s="334">
        <f t="shared" si="7"/>
        <v>0</v>
      </c>
      <c r="AR27" s="334">
        <f t="shared" si="7"/>
        <v>0</v>
      </c>
      <c r="AS27" s="334">
        <f t="shared" si="7"/>
        <v>0</v>
      </c>
      <c r="AT27" s="334">
        <f t="shared" si="7"/>
        <v>0</v>
      </c>
      <c r="AU27" s="334">
        <f t="shared" si="7"/>
        <v>0</v>
      </c>
      <c r="AV27" s="334">
        <f t="shared" si="7"/>
        <v>46777.61836</v>
      </c>
      <c r="AW27" s="334">
        <f t="shared" si="7"/>
        <v>93565.46798</v>
      </c>
      <c r="AX27" s="334">
        <f t="shared" si="7"/>
        <v>161543.7374</v>
      </c>
      <c r="AY27" s="334">
        <f t="shared" si="7"/>
        <v>254282.7351</v>
      </c>
      <c r="AZ27" s="334">
        <f t="shared" si="7"/>
        <v>252779.8777</v>
      </c>
      <c r="BA27" s="334">
        <f t="shared" si="7"/>
        <v>215188.3957</v>
      </c>
      <c r="BB27" s="334">
        <f t="shared" si="7"/>
        <v>41416.17754</v>
      </c>
      <c r="BC27" s="334">
        <f t="shared" si="7"/>
        <v>0</v>
      </c>
      <c r="BD27" s="334">
        <f t="shared" si="7"/>
        <v>0</v>
      </c>
      <c r="BE27" s="334">
        <f t="shared" si="7"/>
        <v>0</v>
      </c>
      <c r="BF27" s="334">
        <f t="shared" si="7"/>
        <v>0</v>
      </c>
      <c r="BG27" s="334">
        <f t="shared" si="7"/>
        <v>0</v>
      </c>
      <c r="BH27" s="334">
        <f t="shared" si="7"/>
        <v>0</v>
      </c>
      <c r="BI27" s="334">
        <f t="shared" si="7"/>
        <v>0</v>
      </c>
      <c r="BJ27" s="334">
        <f t="shared" si="7"/>
        <v>0</v>
      </c>
      <c r="BK27" s="334">
        <f t="shared" si="7"/>
        <v>0</v>
      </c>
      <c r="BL27" s="334">
        <f t="shared" si="7"/>
        <v>0</v>
      </c>
      <c r="BM27" s="334">
        <f t="shared" si="7"/>
        <v>0</v>
      </c>
      <c r="BN27" s="334">
        <f t="shared" si="7"/>
        <v>0</v>
      </c>
      <c r="BO27" s="334">
        <f t="shared" si="7"/>
        <v>0</v>
      </c>
      <c r="BP27" s="334">
        <f t="shared" si="7"/>
        <v>0</v>
      </c>
      <c r="BQ27" s="334">
        <f t="shared" si="7"/>
        <v>0</v>
      </c>
      <c r="BR27" s="334">
        <f t="shared" si="7"/>
        <v>0</v>
      </c>
      <c r="BS27" s="334">
        <f t="shared" si="7"/>
        <v>0</v>
      </c>
      <c r="BT27" s="334">
        <f t="shared" si="7"/>
        <v>0</v>
      </c>
      <c r="BU27" s="334">
        <f t="shared" si="7"/>
        <v>0</v>
      </c>
      <c r="BV27" s="334">
        <f t="shared" si="7"/>
        <v>0</v>
      </c>
      <c r="BW27" s="334">
        <f t="shared" si="7"/>
        <v>0</v>
      </c>
      <c r="BX27" s="334">
        <f t="shared" si="7"/>
        <v>0</v>
      </c>
      <c r="BY27" s="334">
        <f t="shared" si="7"/>
        <v>0</v>
      </c>
      <c r="BZ27" s="334">
        <f t="shared" si="7"/>
        <v>0</v>
      </c>
      <c r="CA27" s="334">
        <f t="shared" si="7"/>
        <v>0</v>
      </c>
      <c r="CB27" s="334">
        <f t="shared" si="7"/>
        <v>0</v>
      </c>
      <c r="CC27" s="334">
        <f t="shared" si="7"/>
        <v>0</v>
      </c>
      <c r="CD27" s="334">
        <f t="shared" si="7"/>
        <v>0</v>
      </c>
      <c r="CE27" s="334">
        <f t="shared" si="7"/>
        <v>0</v>
      </c>
      <c r="CF27" s="334">
        <f t="shared" si="7"/>
        <v>0</v>
      </c>
      <c r="CG27" s="334">
        <f t="shared" si="7"/>
        <v>0</v>
      </c>
      <c r="CH27" s="334">
        <f t="shared" si="7"/>
        <v>0</v>
      </c>
      <c r="CI27" s="334">
        <f t="shared" si="7"/>
        <v>0</v>
      </c>
      <c r="CJ27" s="334">
        <f t="shared" si="7"/>
        <v>0</v>
      </c>
      <c r="CK27" s="334">
        <f t="shared" si="7"/>
        <v>0</v>
      </c>
      <c r="CL27" s="334">
        <f t="shared" si="7"/>
        <v>0</v>
      </c>
      <c r="CM27" s="334">
        <f t="shared" si="7"/>
        <v>0</v>
      </c>
      <c r="CN27" s="334">
        <f t="shared" si="7"/>
        <v>0</v>
      </c>
      <c r="CO27" s="334">
        <f t="shared" si="7"/>
        <v>0</v>
      </c>
      <c r="CP27" s="334">
        <f t="shared" si="7"/>
        <v>0</v>
      </c>
      <c r="CQ27" s="334">
        <f t="shared" si="7"/>
        <v>0</v>
      </c>
      <c r="CR27" s="334">
        <f t="shared" si="7"/>
        <v>0</v>
      </c>
      <c r="CS27" s="334">
        <f t="shared" si="7"/>
        <v>0</v>
      </c>
      <c r="CT27" s="334">
        <f t="shared" si="7"/>
        <v>0</v>
      </c>
      <c r="CU27" s="334">
        <f t="shared" si="7"/>
        <v>0</v>
      </c>
      <c r="CV27" s="334">
        <f t="shared" si="7"/>
        <v>0</v>
      </c>
      <c r="CW27" s="334">
        <f t="shared" si="7"/>
        <v>0</v>
      </c>
      <c r="CX27" s="334">
        <f t="shared" si="7"/>
        <v>0</v>
      </c>
      <c r="CY27" s="334">
        <f t="shared" si="7"/>
        <v>0</v>
      </c>
      <c r="CZ27" s="334">
        <f t="shared" si="7"/>
        <v>0</v>
      </c>
    </row>
    <row r="28" ht="14.25" customHeight="1">
      <c r="C28" s="290" t="s">
        <v>347</v>
      </c>
      <c r="F28" s="337">
        <f t="shared" ref="F28:CZ28" si="8">F27*(1+$F$11)^((F$22-E$22)/365)-F27</f>
        <v>0</v>
      </c>
      <c r="G28" s="334">
        <f t="shared" si="8"/>
        <v>120152.0251</v>
      </c>
      <c r="H28" s="334">
        <f t="shared" si="8"/>
        <v>116210.5767</v>
      </c>
      <c r="I28" s="334">
        <f t="shared" si="8"/>
        <v>120134.9442</v>
      </c>
      <c r="J28" s="334">
        <f t="shared" si="8"/>
        <v>120273.924</v>
      </c>
      <c r="K28" s="334">
        <f t="shared" si="8"/>
        <v>113646.7337</v>
      </c>
      <c r="L28" s="334">
        <f t="shared" si="8"/>
        <v>131742.8672</v>
      </c>
      <c r="M28" s="334">
        <f t="shared" si="8"/>
        <v>133287.3622</v>
      </c>
      <c r="N28" s="334">
        <f t="shared" si="8"/>
        <v>143846.3886</v>
      </c>
      <c r="O28" s="334">
        <f t="shared" si="8"/>
        <v>145267.5101</v>
      </c>
      <c r="P28" s="334">
        <f t="shared" si="8"/>
        <v>155976.8666</v>
      </c>
      <c r="Q28" s="334">
        <f t="shared" si="8"/>
        <v>161743.8063</v>
      </c>
      <c r="R28" s="334">
        <f t="shared" si="8"/>
        <v>161544.8457</v>
      </c>
      <c r="S28" s="334">
        <f t="shared" si="8"/>
        <v>166131.3118</v>
      </c>
      <c r="T28" s="334">
        <f t="shared" si="8"/>
        <v>159620.2046</v>
      </c>
      <c r="U28" s="334">
        <f t="shared" si="8"/>
        <v>163944.2393</v>
      </c>
      <c r="V28" s="334">
        <f t="shared" si="8"/>
        <v>163126.0666</v>
      </c>
      <c r="W28" s="334">
        <f t="shared" si="8"/>
        <v>147184.4204</v>
      </c>
      <c r="X28" s="334">
        <f t="shared" si="8"/>
        <v>163318.3814</v>
      </c>
      <c r="Y28" s="334">
        <f t="shared" si="8"/>
        <v>158440.8658</v>
      </c>
      <c r="Z28" s="334">
        <f t="shared" si="8"/>
        <v>164276.0863</v>
      </c>
      <c r="AA28" s="334">
        <f t="shared" si="8"/>
        <v>159682.8911</v>
      </c>
      <c r="AB28" s="334">
        <f t="shared" si="8"/>
        <v>165057.0338</v>
      </c>
      <c r="AC28" s="334">
        <f t="shared" si="8"/>
        <v>164868.3312</v>
      </c>
      <c r="AD28" s="334">
        <f t="shared" si="8"/>
        <v>158398.4889</v>
      </c>
      <c r="AE28" s="334">
        <f t="shared" si="8"/>
        <v>162633.7644</v>
      </c>
      <c r="AF28" s="334">
        <f t="shared" si="8"/>
        <v>155972.6699</v>
      </c>
      <c r="AG28" s="334">
        <f t="shared" si="8"/>
        <v>159917.5743</v>
      </c>
      <c r="AH28" s="334">
        <f t="shared" si="8"/>
        <v>158860.1737</v>
      </c>
      <c r="AI28" s="334">
        <f t="shared" si="8"/>
        <v>148294.874</v>
      </c>
      <c r="AJ28" s="334">
        <f t="shared" si="8"/>
        <v>158758.3888</v>
      </c>
      <c r="AK28" s="334">
        <f t="shared" si="8"/>
        <v>0</v>
      </c>
      <c r="AL28" s="334">
        <f t="shared" si="8"/>
        <v>606.5688913</v>
      </c>
      <c r="AM28" s="334">
        <f t="shared" si="8"/>
        <v>1358.798394</v>
      </c>
      <c r="AN28" s="334">
        <f t="shared" si="8"/>
        <v>1479.501383</v>
      </c>
      <c r="AO28" s="334">
        <f t="shared" si="8"/>
        <v>1278.4364</v>
      </c>
      <c r="AP28" s="334">
        <f t="shared" si="8"/>
        <v>31.08124882</v>
      </c>
      <c r="AQ28" s="334">
        <f t="shared" si="8"/>
        <v>0</v>
      </c>
      <c r="AR28" s="334">
        <f t="shared" si="8"/>
        <v>0</v>
      </c>
      <c r="AS28" s="334">
        <f t="shared" si="8"/>
        <v>0</v>
      </c>
      <c r="AT28" s="334">
        <f t="shared" si="8"/>
        <v>0</v>
      </c>
      <c r="AU28" s="334">
        <f t="shared" si="8"/>
        <v>0</v>
      </c>
      <c r="AV28" s="334">
        <f t="shared" si="8"/>
        <v>380.1939327</v>
      </c>
      <c r="AW28" s="334">
        <f t="shared" si="8"/>
        <v>735.8434915</v>
      </c>
      <c r="AX28" s="334">
        <f t="shared" si="8"/>
        <v>1312.977252</v>
      </c>
      <c r="AY28" s="334">
        <f t="shared" si="8"/>
        <v>1999.800778</v>
      </c>
      <c r="AZ28" s="334">
        <f t="shared" si="8"/>
        <v>2054.516223</v>
      </c>
      <c r="BA28" s="334">
        <f t="shared" si="8"/>
        <v>1748.984349</v>
      </c>
      <c r="BB28" s="334">
        <f t="shared" si="8"/>
        <v>325.7165848</v>
      </c>
      <c r="BC28" s="334">
        <f t="shared" si="8"/>
        <v>0</v>
      </c>
      <c r="BD28" s="334">
        <f t="shared" si="8"/>
        <v>0</v>
      </c>
      <c r="BE28" s="334">
        <f t="shared" si="8"/>
        <v>0</v>
      </c>
      <c r="BF28" s="334">
        <f t="shared" si="8"/>
        <v>0</v>
      </c>
      <c r="BG28" s="334">
        <f t="shared" si="8"/>
        <v>0</v>
      </c>
      <c r="BH28" s="334">
        <f t="shared" si="8"/>
        <v>0</v>
      </c>
      <c r="BI28" s="334">
        <f t="shared" si="8"/>
        <v>0</v>
      </c>
      <c r="BJ28" s="334">
        <f t="shared" si="8"/>
        <v>0</v>
      </c>
      <c r="BK28" s="334">
        <f t="shared" si="8"/>
        <v>0</v>
      </c>
      <c r="BL28" s="334">
        <f t="shared" si="8"/>
        <v>0</v>
      </c>
      <c r="BM28" s="334">
        <f t="shared" si="8"/>
        <v>0</v>
      </c>
      <c r="BN28" s="334">
        <f t="shared" si="8"/>
        <v>0</v>
      </c>
      <c r="BO28" s="334">
        <f t="shared" si="8"/>
        <v>0</v>
      </c>
      <c r="BP28" s="334">
        <f t="shared" si="8"/>
        <v>0</v>
      </c>
      <c r="BQ28" s="334">
        <f t="shared" si="8"/>
        <v>0</v>
      </c>
      <c r="BR28" s="334">
        <f t="shared" si="8"/>
        <v>0</v>
      </c>
      <c r="BS28" s="334">
        <f t="shared" si="8"/>
        <v>0</v>
      </c>
      <c r="BT28" s="334">
        <f t="shared" si="8"/>
        <v>0</v>
      </c>
      <c r="BU28" s="334">
        <f t="shared" si="8"/>
        <v>0</v>
      </c>
      <c r="BV28" s="334">
        <f t="shared" si="8"/>
        <v>0</v>
      </c>
      <c r="BW28" s="334">
        <f t="shared" si="8"/>
        <v>0</v>
      </c>
      <c r="BX28" s="334">
        <f t="shared" si="8"/>
        <v>0</v>
      </c>
      <c r="BY28" s="334">
        <f t="shared" si="8"/>
        <v>0</v>
      </c>
      <c r="BZ28" s="334">
        <f t="shared" si="8"/>
        <v>0</v>
      </c>
      <c r="CA28" s="334">
        <f t="shared" si="8"/>
        <v>0</v>
      </c>
      <c r="CB28" s="334">
        <f t="shared" si="8"/>
        <v>0</v>
      </c>
      <c r="CC28" s="334">
        <f t="shared" si="8"/>
        <v>0</v>
      </c>
      <c r="CD28" s="334">
        <f t="shared" si="8"/>
        <v>0</v>
      </c>
      <c r="CE28" s="334">
        <f t="shared" si="8"/>
        <v>0</v>
      </c>
      <c r="CF28" s="334">
        <f t="shared" si="8"/>
        <v>0</v>
      </c>
      <c r="CG28" s="334">
        <f t="shared" si="8"/>
        <v>0</v>
      </c>
      <c r="CH28" s="334">
        <f t="shared" si="8"/>
        <v>0</v>
      </c>
      <c r="CI28" s="334">
        <f t="shared" si="8"/>
        <v>0</v>
      </c>
      <c r="CJ28" s="334">
        <f t="shared" si="8"/>
        <v>0</v>
      </c>
      <c r="CK28" s="334">
        <f t="shared" si="8"/>
        <v>0</v>
      </c>
      <c r="CL28" s="334">
        <f t="shared" si="8"/>
        <v>0</v>
      </c>
      <c r="CM28" s="334">
        <f t="shared" si="8"/>
        <v>0</v>
      </c>
      <c r="CN28" s="334">
        <f t="shared" si="8"/>
        <v>0</v>
      </c>
      <c r="CO28" s="334">
        <f t="shared" si="8"/>
        <v>0</v>
      </c>
      <c r="CP28" s="334">
        <f t="shared" si="8"/>
        <v>0</v>
      </c>
      <c r="CQ28" s="334">
        <f t="shared" si="8"/>
        <v>0</v>
      </c>
      <c r="CR28" s="334">
        <f t="shared" si="8"/>
        <v>0</v>
      </c>
      <c r="CS28" s="334">
        <f t="shared" si="8"/>
        <v>0</v>
      </c>
      <c r="CT28" s="334">
        <f t="shared" si="8"/>
        <v>0</v>
      </c>
      <c r="CU28" s="334">
        <f t="shared" si="8"/>
        <v>0</v>
      </c>
      <c r="CV28" s="334">
        <f t="shared" si="8"/>
        <v>0</v>
      </c>
      <c r="CW28" s="334">
        <f t="shared" si="8"/>
        <v>0</v>
      </c>
      <c r="CX28" s="334">
        <f t="shared" si="8"/>
        <v>0</v>
      </c>
      <c r="CY28" s="334">
        <f t="shared" si="8"/>
        <v>0</v>
      </c>
      <c r="CZ28" s="334">
        <f t="shared" si="8"/>
        <v>0</v>
      </c>
    </row>
    <row r="29" ht="14.25" customHeight="1">
      <c r="C29" s="290" t="s">
        <v>348</v>
      </c>
      <c r="F29" s="337">
        <f t="shared" ref="F29:CZ29" si="9">IF(F$24&lt;0,F$24,0)</f>
        <v>-14783049.1</v>
      </c>
      <c r="G29" s="334">
        <f t="shared" si="9"/>
        <v>0</v>
      </c>
      <c r="H29" s="334">
        <f t="shared" si="9"/>
        <v>0</v>
      </c>
      <c r="I29" s="334">
        <f t="shared" si="9"/>
        <v>0</v>
      </c>
      <c r="J29" s="334">
        <f t="shared" si="9"/>
        <v>-568556.7557</v>
      </c>
      <c r="K29" s="334">
        <f t="shared" si="9"/>
        <v>-608617.8244</v>
      </c>
      <c r="L29" s="334">
        <f t="shared" si="9"/>
        <v>-607140.5326</v>
      </c>
      <c r="M29" s="334">
        <f t="shared" si="9"/>
        <v>-617000.5722</v>
      </c>
      <c r="N29" s="334">
        <f t="shared" si="9"/>
        <v>-629189.8077</v>
      </c>
      <c r="O29" s="334">
        <f t="shared" si="9"/>
        <v>-574184.2567</v>
      </c>
      <c r="P29" s="334">
        <f t="shared" si="9"/>
        <v>-553565.5078</v>
      </c>
      <c r="Q29" s="334">
        <f t="shared" si="9"/>
        <v>-478990.9319</v>
      </c>
      <c r="R29" s="334">
        <f t="shared" si="9"/>
        <v>0</v>
      </c>
      <c r="S29" s="334">
        <f t="shared" si="9"/>
        <v>0</v>
      </c>
      <c r="T29" s="334">
        <f t="shared" si="9"/>
        <v>0</v>
      </c>
      <c r="U29" s="334">
        <f t="shared" si="9"/>
        <v>0</v>
      </c>
      <c r="V29" s="334">
        <f t="shared" si="9"/>
        <v>0</v>
      </c>
      <c r="W29" s="334">
        <f t="shared" si="9"/>
        <v>0</v>
      </c>
      <c r="X29" s="334">
        <f t="shared" si="9"/>
        <v>0</v>
      </c>
      <c r="Y29" s="334">
        <f t="shared" si="9"/>
        <v>0</v>
      </c>
      <c r="Z29" s="334">
        <f t="shared" si="9"/>
        <v>0</v>
      </c>
      <c r="AA29" s="334">
        <f t="shared" si="9"/>
        <v>0</v>
      </c>
      <c r="AB29" s="334">
        <f t="shared" si="9"/>
        <v>0</v>
      </c>
      <c r="AC29" s="334">
        <f t="shared" si="9"/>
        <v>0</v>
      </c>
      <c r="AD29" s="334">
        <f t="shared" si="9"/>
        <v>0</v>
      </c>
      <c r="AE29" s="334">
        <f t="shared" si="9"/>
        <v>0</v>
      </c>
      <c r="AF29" s="334">
        <f t="shared" si="9"/>
        <v>0</v>
      </c>
      <c r="AG29" s="334">
        <f t="shared" si="9"/>
        <v>0</v>
      </c>
      <c r="AH29" s="334">
        <f t="shared" si="9"/>
        <v>0</v>
      </c>
      <c r="AI29" s="334">
        <f t="shared" si="9"/>
        <v>0</v>
      </c>
      <c r="AJ29" s="334">
        <f t="shared" si="9"/>
        <v>0</v>
      </c>
      <c r="AK29" s="334">
        <f t="shared" si="9"/>
        <v>-74629.93402</v>
      </c>
      <c r="AL29" s="334">
        <f t="shared" si="9"/>
        <v>-97540.19366</v>
      </c>
      <c r="AM29" s="334">
        <f t="shared" si="9"/>
        <v>-7896.739474</v>
      </c>
      <c r="AN29" s="334">
        <f t="shared" si="9"/>
        <v>0</v>
      </c>
      <c r="AO29" s="334">
        <f t="shared" si="9"/>
        <v>0</v>
      </c>
      <c r="AP29" s="334">
        <f t="shared" si="9"/>
        <v>0</v>
      </c>
      <c r="AQ29" s="334">
        <f t="shared" si="9"/>
        <v>0</v>
      </c>
      <c r="AR29" s="334">
        <f t="shared" si="9"/>
        <v>0</v>
      </c>
      <c r="AS29" s="334">
        <f t="shared" si="9"/>
        <v>0</v>
      </c>
      <c r="AT29" s="334">
        <f t="shared" si="9"/>
        <v>0</v>
      </c>
      <c r="AU29" s="334">
        <f t="shared" si="9"/>
        <v>-46777.61836</v>
      </c>
      <c r="AV29" s="334">
        <f t="shared" si="9"/>
        <v>-46407.65568</v>
      </c>
      <c r="AW29" s="334">
        <f t="shared" si="9"/>
        <v>-67242.42597</v>
      </c>
      <c r="AX29" s="334">
        <f t="shared" si="9"/>
        <v>-91426.02041</v>
      </c>
      <c r="AY29" s="334">
        <f t="shared" si="9"/>
        <v>0</v>
      </c>
      <c r="AZ29" s="334">
        <f t="shared" si="9"/>
        <v>0</v>
      </c>
      <c r="BA29" s="334">
        <f t="shared" si="9"/>
        <v>0</v>
      </c>
      <c r="BB29" s="334">
        <f t="shared" si="9"/>
        <v>0</v>
      </c>
      <c r="BC29" s="334">
        <f t="shared" si="9"/>
        <v>0</v>
      </c>
      <c r="BD29" s="334">
        <f t="shared" si="9"/>
        <v>0</v>
      </c>
      <c r="BE29" s="334">
        <f t="shared" si="9"/>
        <v>0</v>
      </c>
      <c r="BF29" s="334">
        <f t="shared" si="9"/>
        <v>0</v>
      </c>
      <c r="BG29" s="334">
        <f t="shared" si="9"/>
        <v>0</v>
      </c>
      <c r="BH29" s="334">
        <f t="shared" si="9"/>
        <v>0</v>
      </c>
      <c r="BI29" s="334">
        <f t="shared" si="9"/>
        <v>0</v>
      </c>
      <c r="BJ29" s="334">
        <f t="shared" si="9"/>
        <v>0</v>
      </c>
      <c r="BK29" s="334">
        <f t="shared" si="9"/>
        <v>0</v>
      </c>
      <c r="BL29" s="334">
        <f t="shared" si="9"/>
        <v>0</v>
      </c>
      <c r="BM29" s="334">
        <f t="shared" si="9"/>
        <v>0</v>
      </c>
      <c r="BN29" s="334">
        <f t="shared" si="9"/>
        <v>0</v>
      </c>
      <c r="BO29" s="334">
        <f t="shared" si="9"/>
        <v>0</v>
      </c>
      <c r="BP29" s="334">
        <f t="shared" si="9"/>
        <v>0</v>
      </c>
      <c r="BQ29" s="334">
        <f t="shared" si="9"/>
        <v>0</v>
      </c>
      <c r="BR29" s="334">
        <f t="shared" si="9"/>
        <v>0</v>
      </c>
      <c r="BS29" s="334">
        <f t="shared" si="9"/>
        <v>0</v>
      </c>
      <c r="BT29" s="334">
        <f t="shared" si="9"/>
        <v>0</v>
      </c>
      <c r="BU29" s="334">
        <f t="shared" si="9"/>
        <v>0</v>
      </c>
      <c r="BV29" s="334">
        <f t="shared" si="9"/>
        <v>0</v>
      </c>
      <c r="BW29" s="334">
        <f t="shared" si="9"/>
        <v>0</v>
      </c>
      <c r="BX29" s="334">
        <f t="shared" si="9"/>
        <v>0</v>
      </c>
      <c r="BY29" s="334">
        <f t="shared" si="9"/>
        <v>0</v>
      </c>
      <c r="BZ29" s="334">
        <f t="shared" si="9"/>
        <v>0</v>
      </c>
      <c r="CA29" s="334">
        <f t="shared" si="9"/>
        <v>0</v>
      </c>
      <c r="CB29" s="334">
        <f t="shared" si="9"/>
        <v>0</v>
      </c>
      <c r="CC29" s="334">
        <f t="shared" si="9"/>
        <v>0</v>
      </c>
      <c r="CD29" s="334">
        <f t="shared" si="9"/>
        <v>0</v>
      </c>
      <c r="CE29" s="334">
        <f t="shared" si="9"/>
        <v>0</v>
      </c>
      <c r="CF29" s="334">
        <f t="shared" si="9"/>
        <v>0</v>
      </c>
      <c r="CG29" s="334">
        <f t="shared" si="9"/>
        <v>0</v>
      </c>
      <c r="CH29" s="334">
        <f t="shared" si="9"/>
        <v>0</v>
      </c>
      <c r="CI29" s="334">
        <f t="shared" si="9"/>
        <v>0</v>
      </c>
      <c r="CJ29" s="334">
        <f t="shared" si="9"/>
        <v>0</v>
      </c>
      <c r="CK29" s="334">
        <f t="shared" si="9"/>
        <v>0</v>
      </c>
      <c r="CL29" s="334">
        <f t="shared" si="9"/>
        <v>0</v>
      </c>
      <c r="CM29" s="334">
        <f t="shared" si="9"/>
        <v>0</v>
      </c>
      <c r="CN29" s="334">
        <f t="shared" si="9"/>
        <v>0</v>
      </c>
      <c r="CO29" s="334">
        <f t="shared" si="9"/>
        <v>0</v>
      </c>
      <c r="CP29" s="334">
        <f t="shared" si="9"/>
        <v>0</v>
      </c>
      <c r="CQ29" s="334">
        <f t="shared" si="9"/>
        <v>0</v>
      </c>
      <c r="CR29" s="334">
        <f t="shared" si="9"/>
        <v>0</v>
      </c>
      <c r="CS29" s="334">
        <f t="shared" si="9"/>
        <v>0</v>
      </c>
      <c r="CT29" s="334">
        <f t="shared" si="9"/>
        <v>0</v>
      </c>
      <c r="CU29" s="334">
        <f t="shared" si="9"/>
        <v>0</v>
      </c>
      <c r="CV29" s="334">
        <f t="shared" si="9"/>
        <v>0</v>
      </c>
      <c r="CW29" s="334">
        <f t="shared" si="9"/>
        <v>0</v>
      </c>
      <c r="CX29" s="334">
        <f t="shared" si="9"/>
        <v>0</v>
      </c>
      <c r="CY29" s="334">
        <f t="shared" si="9"/>
        <v>0</v>
      </c>
      <c r="CZ29" s="334">
        <f t="shared" si="9"/>
        <v>0</v>
      </c>
    </row>
    <row r="30" ht="14.25" customHeight="1">
      <c r="C30" s="290" t="s">
        <v>349</v>
      </c>
      <c r="F30" s="337">
        <f t="shared" ref="F30:CZ30" si="10">MIN(SUM(F27:F28),MAX(F$24,0)*$H$11)</f>
        <v>0</v>
      </c>
      <c r="G30" s="334">
        <f t="shared" si="10"/>
        <v>126557.5643</v>
      </c>
      <c r="H30" s="334">
        <f t="shared" si="10"/>
        <v>111906.5987</v>
      </c>
      <c r="I30" s="334">
        <f t="shared" si="10"/>
        <v>103035.4007</v>
      </c>
      <c r="J30" s="334">
        <f t="shared" si="10"/>
        <v>0</v>
      </c>
      <c r="K30" s="334">
        <f t="shared" si="10"/>
        <v>0</v>
      </c>
      <c r="L30" s="334">
        <f t="shared" si="10"/>
        <v>0</v>
      </c>
      <c r="M30" s="334">
        <f t="shared" si="10"/>
        <v>0</v>
      </c>
      <c r="N30" s="334">
        <f t="shared" si="10"/>
        <v>0</v>
      </c>
      <c r="O30" s="334">
        <f t="shared" si="10"/>
        <v>0</v>
      </c>
      <c r="P30" s="334">
        <f t="shared" si="10"/>
        <v>0</v>
      </c>
      <c r="Q30" s="334">
        <f t="shared" si="10"/>
        <v>0</v>
      </c>
      <c r="R30" s="334">
        <f t="shared" si="10"/>
        <v>262457.5573</v>
      </c>
      <c r="S30" s="334">
        <f t="shared" si="10"/>
        <v>309944.4892</v>
      </c>
      <c r="T30" s="334">
        <f t="shared" si="10"/>
        <v>284896.1246</v>
      </c>
      <c r="U30" s="334">
        <f t="shared" si="10"/>
        <v>264609.1067</v>
      </c>
      <c r="V30" s="334">
        <f t="shared" si="10"/>
        <v>176409.7457</v>
      </c>
      <c r="W30" s="334">
        <f t="shared" si="10"/>
        <v>110239.0532</v>
      </c>
      <c r="X30" s="334">
        <f t="shared" si="10"/>
        <v>110996.9695</v>
      </c>
      <c r="Y30" s="334">
        <f t="shared" si="10"/>
        <v>92929.90989</v>
      </c>
      <c r="Z30" s="334">
        <f t="shared" si="10"/>
        <v>71858.51388</v>
      </c>
      <c r="AA30" s="334">
        <f t="shared" si="10"/>
        <v>156015.6448</v>
      </c>
      <c r="AB30" s="334">
        <f t="shared" si="10"/>
        <v>188274.2886</v>
      </c>
      <c r="AC30" s="334">
        <f t="shared" si="10"/>
        <v>308635.2371</v>
      </c>
      <c r="AD30" s="334">
        <f t="shared" si="10"/>
        <v>289564.1926</v>
      </c>
      <c r="AE30" s="334">
        <f t="shared" si="10"/>
        <v>339920.7362</v>
      </c>
      <c r="AF30" s="334">
        <f t="shared" si="10"/>
        <v>312875.4252</v>
      </c>
      <c r="AG30" s="334">
        <f t="shared" si="10"/>
        <v>290016.1247</v>
      </c>
      <c r="AH30" s="334">
        <f t="shared" si="10"/>
        <v>195354.3981</v>
      </c>
      <c r="AI30" s="334">
        <f t="shared" si="10"/>
        <v>124323.8807</v>
      </c>
      <c r="AJ30" s="334">
        <f t="shared" si="10"/>
        <v>19691787.94</v>
      </c>
      <c r="AK30" s="334">
        <f t="shared" si="10"/>
        <v>0</v>
      </c>
      <c r="AL30" s="334">
        <f t="shared" si="10"/>
        <v>0</v>
      </c>
      <c r="AM30" s="334">
        <f t="shared" si="10"/>
        <v>0</v>
      </c>
      <c r="AN30" s="334">
        <f t="shared" si="10"/>
        <v>26217.77379</v>
      </c>
      <c r="AO30" s="334">
        <f t="shared" si="10"/>
        <v>154620.2923</v>
      </c>
      <c r="AP30" s="334">
        <f t="shared" si="10"/>
        <v>3983.187403</v>
      </c>
      <c r="AQ30" s="334">
        <f t="shared" si="10"/>
        <v>0</v>
      </c>
      <c r="AR30" s="334">
        <f t="shared" si="10"/>
        <v>0</v>
      </c>
      <c r="AS30" s="334">
        <f t="shared" si="10"/>
        <v>0</v>
      </c>
      <c r="AT30" s="334">
        <f t="shared" si="10"/>
        <v>0</v>
      </c>
      <c r="AU30" s="334">
        <f t="shared" si="10"/>
        <v>0</v>
      </c>
      <c r="AV30" s="334">
        <f t="shared" si="10"/>
        <v>0</v>
      </c>
      <c r="AW30" s="334">
        <f t="shared" si="10"/>
        <v>0</v>
      </c>
      <c r="AX30" s="334">
        <f t="shared" si="10"/>
        <v>0</v>
      </c>
      <c r="AY30" s="334">
        <f t="shared" si="10"/>
        <v>3502.658142</v>
      </c>
      <c r="AZ30" s="334">
        <f t="shared" si="10"/>
        <v>39645.99829</v>
      </c>
      <c r="BA30" s="334">
        <f t="shared" si="10"/>
        <v>175521.2025</v>
      </c>
      <c r="BB30" s="334">
        <f t="shared" si="10"/>
        <v>41741.89413</v>
      </c>
      <c r="BC30" s="334">
        <f t="shared" si="10"/>
        <v>0</v>
      </c>
      <c r="BD30" s="334">
        <f t="shared" si="10"/>
        <v>0</v>
      </c>
      <c r="BE30" s="334">
        <f t="shared" si="10"/>
        <v>0</v>
      </c>
      <c r="BF30" s="334">
        <f t="shared" si="10"/>
        <v>0</v>
      </c>
      <c r="BG30" s="334">
        <f t="shared" si="10"/>
        <v>0</v>
      </c>
      <c r="BH30" s="334">
        <f t="shared" si="10"/>
        <v>0</v>
      </c>
      <c r="BI30" s="334">
        <f t="shared" si="10"/>
        <v>0</v>
      </c>
      <c r="BJ30" s="334">
        <f t="shared" si="10"/>
        <v>0</v>
      </c>
      <c r="BK30" s="334">
        <f t="shared" si="10"/>
        <v>0</v>
      </c>
      <c r="BL30" s="334">
        <f t="shared" si="10"/>
        <v>0</v>
      </c>
      <c r="BM30" s="334">
        <f t="shared" si="10"/>
        <v>0</v>
      </c>
      <c r="BN30" s="334">
        <f t="shared" si="10"/>
        <v>0</v>
      </c>
      <c r="BO30" s="334">
        <f t="shared" si="10"/>
        <v>0</v>
      </c>
      <c r="BP30" s="334">
        <f t="shared" si="10"/>
        <v>0</v>
      </c>
      <c r="BQ30" s="334">
        <f t="shared" si="10"/>
        <v>0</v>
      </c>
      <c r="BR30" s="334">
        <f t="shared" si="10"/>
        <v>0</v>
      </c>
      <c r="BS30" s="334">
        <f t="shared" si="10"/>
        <v>0</v>
      </c>
      <c r="BT30" s="334">
        <f t="shared" si="10"/>
        <v>0</v>
      </c>
      <c r="BU30" s="334">
        <f t="shared" si="10"/>
        <v>0</v>
      </c>
      <c r="BV30" s="334">
        <f t="shared" si="10"/>
        <v>0</v>
      </c>
      <c r="BW30" s="334">
        <f t="shared" si="10"/>
        <v>0</v>
      </c>
      <c r="BX30" s="334">
        <f t="shared" si="10"/>
        <v>0</v>
      </c>
      <c r="BY30" s="334">
        <f t="shared" si="10"/>
        <v>0</v>
      </c>
      <c r="BZ30" s="334">
        <f t="shared" si="10"/>
        <v>0</v>
      </c>
      <c r="CA30" s="334">
        <f t="shared" si="10"/>
        <v>0</v>
      </c>
      <c r="CB30" s="334">
        <f t="shared" si="10"/>
        <v>0</v>
      </c>
      <c r="CC30" s="334">
        <f t="shared" si="10"/>
        <v>0</v>
      </c>
      <c r="CD30" s="334">
        <f t="shared" si="10"/>
        <v>0</v>
      </c>
      <c r="CE30" s="334">
        <f t="shared" si="10"/>
        <v>0</v>
      </c>
      <c r="CF30" s="334">
        <f t="shared" si="10"/>
        <v>0</v>
      </c>
      <c r="CG30" s="334">
        <f t="shared" si="10"/>
        <v>0</v>
      </c>
      <c r="CH30" s="334">
        <f t="shared" si="10"/>
        <v>0</v>
      </c>
      <c r="CI30" s="334">
        <f t="shared" si="10"/>
        <v>0</v>
      </c>
      <c r="CJ30" s="334">
        <f t="shared" si="10"/>
        <v>0</v>
      </c>
      <c r="CK30" s="334">
        <f t="shared" si="10"/>
        <v>0</v>
      </c>
      <c r="CL30" s="334">
        <f t="shared" si="10"/>
        <v>0</v>
      </c>
      <c r="CM30" s="334">
        <f t="shared" si="10"/>
        <v>0</v>
      </c>
      <c r="CN30" s="334">
        <f t="shared" si="10"/>
        <v>0</v>
      </c>
      <c r="CO30" s="334">
        <f t="shared" si="10"/>
        <v>0</v>
      </c>
      <c r="CP30" s="334">
        <f t="shared" si="10"/>
        <v>0</v>
      </c>
      <c r="CQ30" s="334">
        <f t="shared" si="10"/>
        <v>0</v>
      </c>
      <c r="CR30" s="334">
        <f t="shared" si="10"/>
        <v>0</v>
      </c>
      <c r="CS30" s="334">
        <f t="shared" si="10"/>
        <v>0</v>
      </c>
      <c r="CT30" s="334">
        <f t="shared" si="10"/>
        <v>0</v>
      </c>
      <c r="CU30" s="334">
        <f t="shared" si="10"/>
        <v>0</v>
      </c>
      <c r="CV30" s="334">
        <f t="shared" si="10"/>
        <v>0</v>
      </c>
      <c r="CW30" s="334">
        <f t="shared" si="10"/>
        <v>0</v>
      </c>
      <c r="CX30" s="334">
        <f t="shared" si="10"/>
        <v>0</v>
      </c>
      <c r="CY30" s="334">
        <f t="shared" si="10"/>
        <v>0</v>
      </c>
      <c r="CZ30" s="334">
        <f t="shared" si="10"/>
        <v>0</v>
      </c>
    </row>
    <row r="31" ht="14.25" customHeight="1">
      <c r="B31" s="329" t="s">
        <v>350</v>
      </c>
      <c r="C31" s="290" t="s">
        <v>217</v>
      </c>
      <c r="F31" s="337">
        <f t="shared" ref="F31:CZ31" si="11">F27+F28-F29-F30</f>
        <v>14783049.1</v>
      </c>
      <c r="G31" s="334">
        <f t="shared" si="11"/>
        <v>14776643.56</v>
      </c>
      <c r="H31" s="334">
        <f t="shared" si="11"/>
        <v>14780947.54</v>
      </c>
      <c r="I31" s="334">
        <f t="shared" si="11"/>
        <v>14798047.08</v>
      </c>
      <c r="J31" s="334">
        <f t="shared" si="11"/>
        <v>15486877.76</v>
      </c>
      <c r="K31" s="334">
        <f t="shared" si="11"/>
        <v>16209142.32</v>
      </c>
      <c r="L31" s="334">
        <f t="shared" si="11"/>
        <v>16948025.72</v>
      </c>
      <c r="M31" s="334">
        <f t="shared" si="11"/>
        <v>17698313.65</v>
      </c>
      <c r="N31" s="334">
        <f t="shared" si="11"/>
        <v>18471349.85</v>
      </c>
      <c r="O31" s="334">
        <f t="shared" si="11"/>
        <v>19190801.62</v>
      </c>
      <c r="P31" s="334">
        <f t="shared" si="11"/>
        <v>19900343.99</v>
      </c>
      <c r="Q31" s="334">
        <f t="shared" si="11"/>
        <v>20541078.73</v>
      </c>
      <c r="R31" s="334">
        <f t="shared" si="11"/>
        <v>20440166.02</v>
      </c>
      <c r="S31" s="334">
        <f t="shared" si="11"/>
        <v>20296352.84</v>
      </c>
      <c r="T31" s="334">
        <f t="shared" si="11"/>
        <v>20171076.92</v>
      </c>
      <c r="U31" s="334">
        <f t="shared" si="11"/>
        <v>20070412.05</v>
      </c>
      <c r="V31" s="334">
        <f t="shared" si="11"/>
        <v>20057128.37</v>
      </c>
      <c r="W31" s="334">
        <f t="shared" si="11"/>
        <v>20094073.74</v>
      </c>
      <c r="X31" s="334">
        <f t="shared" si="11"/>
        <v>20146395.15</v>
      </c>
      <c r="Y31" s="334">
        <f t="shared" si="11"/>
        <v>20211906.11</v>
      </c>
      <c r="Z31" s="334">
        <f t="shared" si="11"/>
        <v>20304323.68</v>
      </c>
      <c r="AA31" s="334">
        <f t="shared" si="11"/>
        <v>20307990.93</v>
      </c>
      <c r="AB31" s="334">
        <f t="shared" si="11"/>
        <v>20284773.67</v>
      </c>
      <c r="AC31" s="334">
        <f t="shared" si="11"/>
        <v>20141006.77</v>
      </c>
      <c r="AD31" s="334">
        <f t="shared" si="11"/>
        <v>20009841.06</v>
      </c>
      <c r="AE31" s="334">
        <f t="shared" si="11"/>
        <v>19832554.09</v>
      </c>
      <c r="AF31" s="334">
        <f t="shared" si="11"/>
        <v>19675651.34</v>
      </c>
      <c r="AG31" s="334">
        <f t="shared" si="11"/>
        <v>19545552.78</v>
      </c>
      <c r="AH31" s="334">
        <f t="shared" si="11"/>
        <v>19509058.56</v>
      </c>
      <c r="AI31" s="334">
        <f t="shared" si="11"/>
        <v>19533029.55</v>
      </c>
      <c r="AJ31" s="334">
        <f t="shared" si="11"/>
        <v>0</v>
      </c>
      <c r="AK31" s="334">
        <f t="shared" si="11"/>
        <v>74629.93402</v>
      </c>
      <c r="AL31" s="334">
        <f t="shared" si="11"/>
        <v>172776.6966</v>
      </c>
      <c r="AM31" s="334">
        <f t="shared" si="11"/>
        <v>182032.2344</v>
      </c>
      <c r="AN31" s="334">
        <f t="shared" si="11"/>
        <v>157293.962</v>
      </c>
      <c r="AO31" s="334">
        <f t="shared" si="11"/>
        <v>3952.106154</v>
      </c>
      <c r="AP31" s="334">
        <f t="shared" si="11"/>
        <v>0</v>
      </c>
      <c r="AQ31" s="334">
        <f t="shared" si="11"/>
        <v>0</v>
      </c>
      <c r="AR31" s="334">
        <f t="shared" si="11"/>
        <v>0</v>
      </c>
      <c r="AS31" s="334">
        <f t="shared" si="11"/>
        <v>0</v>
      </c>
      <c r="AT31" s="334">
        <f t="shared" si="11"/>
        <v>0</v>
      </c>
      <c r="AU31" s="334">
        <f t="shared" si="11"/>
        <v>46777.61836</v>
      </c>
      <c r="AV31" s="334">
        <f t="shared" si="11"/>
        <v>93565.46798</v>
      </c>
      <c r="AW31" s="334">
        <f t="shared" si="11"/>
        <v>161543.7374</v>
      </c>
      <c r="AX31" s="334">
        <f t="shared" si="11"/>
        <v>254282.7351</v>
      </c>
      <c r="AY31" s="334">
        <f t="shared" si="11"/>
        <v>252779.8777</v>
      </c>
      <c r="AZ31" s="334">
        <f t="shared" si="11"/>
        <v>215188.3957</v>
      </c>
      <c r="BA31" s="334">
        <f t="shared" si="11"/>
        <v>41416.17754</v>
      </c>
      <c r="BB31" s="334">
        <f t="shared" si="11"/>
        <v>0</v>
      </c>
      <c r="BC31" s="334">
        <f t="shared" si="11"/>
        <v>0</v>
      </c>
      <c r="BD31" s="334">
        <f t="shared" si="11"/>
        <v>0</v>
      </c>
      <c r="BE31" s="334">
        <f t="shared" si="11"/>
        <v>0</v>
      </c>
      <c r="BF31" s="334">
        <f t="shared" si="11"/>
        <v>0</v>
      </c>
      <c r="BG31" s="334">
        <f t="shared" si="11"/>
        <v>0</v>
      </c>
      <c r="BH31" s="334">
        <f t="shared" si="11"/>
        <v>0</v>
      </c>
      <c r="BI31" s="334">
        <f t="shared" si="11"/>
        <v>0</v>
      </c>
      <c r="BJ31" s="334">
        <f t="shared" si="11"/>
        <v>0</v>
      </c>
      <c r="BK31" s="334">
        <f t="shared" si="11"/>
        <v>0</v>
      </c>
      <c r="BL31" s="334">
        <f t="shared" si="11"/>
        <v>0</v>
      </c>
      <c r="BM31" s="334">
        <f t="shared" si="11"/>
        <v>0</v>
      </c>
      <c r="BN31" s="334">
        <f t="shared" si="11"/>
        <v>0</v>
      </c>
      <c r="BO31" s="334">
        <f t="shared" si="11"/>
        <v>0</v>
      </c>
      <c r="BP31" s="334">
        <f t="shared" si="11"/>
        <v>0</v>
      </c>
      <c r="BQ31" s="334">
        <f t="shared" si="11"/>
        <v>0</v>
      </c>
      <c r="BR31" s="334">
        <f t="shared" si="11"/>
        <v>0</v>
      </c>
      <c r="BS31" s="334">
        <f t="shared" si="11"/>
        <v>0</v>
      </c>
      <c r="BT31" s="334">
        <f t="shared" si="11"/>
        <v>0</v>
      </c>
      <c r="BU31" s="334">
        <f t="shared" si="11"/>
        <v>0</v>
      </c>
      <c r="BV31" s="334">
        <f t="shared" si="11"/>
        <v>0</v>
      </c>
      <c r="BW31" s="334">
        <f t="shared" si="11"/>
        <v>0</v>
      </c>
      <c r="BX31" s="334">
        <f t="shared" si="11"/>
        <v>0</v>
      </c>
      <c r="BY31" s="334">
        <f t="shared" si="11"/>
        <v>0</v>
      </c>
      <c r="BZ31" s="334">
        <f t="shared" si="11"/>
        <v>0</v>
      </c>
      <c r="CA31" s="334">
        <f t="shared" si="11"/>
        <v>0</v>
      </c>
      <c r="CB31" s="334">
        <f t="shared" si="11"/>
        <v>0</v>
      </c>
      <c r="CC31" s="334">
        <f t="shared" si="11"/>
        <v>0</v>
      </c>
      <c r="CD31" s="334">
        <f t="shared" si="11"/>
        <v>0</v>
      </c>
      <c r="CE31" s="334">
        <f t="shared" si="11"/>
        <v>0</v>
      </c>
      <c r="CF31" s="334">
        <f t="shared" si="11"/>
        <v>0</v>
      </c>
      <c r="CG31" s="334">
        <f t="shared" si="11"/>
        <v>0</v>
      </c>
      <c r="CH31" s="334">
        <f t="shared" si="11"/>
        <v>0</v>
      </c>
      <c r="CI31" s="334">
        <f t="shared" si="11"/>
        <v>0</v>
      </c>
      <c r="CJ31" s="334">
        <f t="shared" si="11"/>
        <v>0</v>
      </c>
      <c r="CK31" s="334">
        <f t="shared" si="11"/>
        <v>0</v>
      </c>
      <c r="CL31" s="334">
        <f t="shared" si="11"/>
        <v>0</v>
      </c>
      <c r="CM31" s="334">
        <f t="shared" si="11"/>
        <v>0</v>
      </c>
      <c r="CN31" s="334">
        <f t="shared" si="11"/>
        <v>0</v>
      </c>
      <c r="CO31" s="334">
        <f t="shared" si="11"/>
        <v>0</v>
      </c>
      <c r="CP31" s="334">
        <f t="shared" si="11"/>
        <v>0</v>
      </c>
      <c r="CQ31" s="334">
        <f t="shared" si="11"/>
        <v>0</v>
      </c>
      <c r="CR31" s="334">
        <f t="shared" si="11"/>
        <v>0</v>
      </c>
      <c r="CS31" s="334">
        <f t="shared" si="11"/>
        <v>0</v>
      </c>
      <c r="CT31" s="334">
        <f t="shared" si="11"/>
        <v>0</v>
      </c>
      <c r="CU31" s="334">
        <f t="shared" si="11"/>
        <v>0</v>
      </c>
      <c r="CV31" s="334">
        <f t="shared" si="11"/>
        <v>0</v>
      </c>
      <c r="CW31" s="334">
        <f t="shared" si="11"/>
        <v>0</v>
      </c>
      <c r="CX31" s="334">
        <f t="shared" si="11"/>
        <v>0</v>
      </c>
      <c r="CY31" s="334">
        <f t="shared" si="11"/>
        <v>0</v>
      </c>
      <c r="CZ31" s="334">
        <f t="shared" si="11"/>
        <v>0</v>
      </c>
    </row>
    <row r="32" ht="14.25" customHeight="1">
      <c r="B32" s="330">
        <f>XIRR(F32:CZ32,$F$22:$CZ$22)</f>
        <v>0.1</v>
      </c>
      <c r="C32" s="338" t="s">
        <v>351</v>
      </c>
      <c r="D32" s="339"/>
      <c r="E32" s="339"/>
      <c r="F32" s="340">
        <f t="shared" ref="F32:CZ32" si="12">SUM(F29:F30)</f>
        <v>-14783049.1</v>
      </c>
      <c r="G32" s="341">
        <f t="shared" si="12"/>
        <v>126557.5643</v>
      </c>
      <c r="H32" s="341">
        <f t="shared" si="12"/>
        <v>111906.5987</v>
      </c>
      <c r="I32" s="341">
        <f t="shared" si="12"/>
        <v>103035.4007</v>
      </c>
      <c r="J32" s="341">
        <f t="shared" si="12"/>
        <v>-568556.7557</v>
      </c>
      <c r="K32" s="341">
        <f t="shared" si="12"/>
        <v>-608617.8244</v>
      </c>
      <c r="L32" s="341">
        <f t="shared" si="12"/>
        <v>-607140.5326</v>
      </c>
      <c r="M32" s="341">
        <f t="shared" si="12"/>
        <v>-617000.5722</v>
      </c>
      <c r="N32" s="341">
        <f t="shared" si="12"/>
        <v>-629189.8077</v>
      </c>
      <c r="O32" s="341">
        <f t="shared" si="12"/>
        <v>-574184.2567</v>
      </c>
      <c r="P32" s="341">
        <f t="shared" si="12"/>
        <v>-553565.5078</v>
      </c>
      <c r="Q32" s="341">
        <f t="shared" si="12"/>
        <v>-478990.9319</v>
      </c>
      <c r="R32" s="341">
        <f t="shared" si="12"/>
        <v>262457.5573</v>
      </c>
      <c r="S32" s="341">
        <f t="shared" si="12"/>
        <v>309944.4892</v>
      </c>
      <c r="T32" s="341">
        <f t="shared" si="12"/>
        <v>284896.1246</v>
      </c>
      <c r="U32" s="341">
        <f t="shared" si="12"/>
        <v>264609.1067</v>
      </c>
      <c r="V32" s="341">
        <f t="shared" si="12"/>
        <v>176409.7457</v>
      </c>
      <c r="W32" s="341">
        <f t="shared" si="12"/>
        <v>110239.0532</v>
      </c>
      <c r="X32" s="341">
        <f t="shared" si="12"/>
        <v>110996.9695</v>
      </c>
      <c r="Y32" s="341">
        <f t="shared" si="12"/>
        <v>92929.90989</v>
      </c>
      <c r="Z32" s="341">
        <f t="shared" si="12"/>
        <v>71858.51388</v>
      </c>
      <c r="AA32" s="341">
        <f t="shared" si="12"/>
        <v>156015.6448</v>
      </c>
      <c r="AB32" s="341">
        <f t="shared" si="12"/>
        <v>188274.2886</v>
      </c>
      <c r="AC32" s="341">
        <f t="shared" si="12"/>
        <v>308635.2371</v>
      </c>
      <c r="AD32" s="341">
        <f t="shared" si="12"/>
        <v>289564.1926</v>
      </c>
      <c r="AE32" s="341">
        <f t="shared" si="12"/>
        <v>339920.7362</v>
      </c>
      <c r="AF32" s="341">
        <f t="shared" si="12"/>
        <v>312875.4252</v>
      </c>
      <c r="AG32" s="341">
        <f t="shared" si="12"/>
        <v>290016.1247</v>
      </c>
      <c r="AH32" s="341">
        <f t="shared" si="12"/>
        <v>195354.3981</v>
      </c>
      <c r="AI32" s="341">
        <f t="shared" si="12"/>
        <v>124323.8807</v>
      </c>
      <c r="AJ32" s="341">
        <f t="shared" si="12"/>
        <v>19691787.94</v>
      </c>
      <c r="AK32" s="341">
        <f t="shared" si="12"/>
        <v>-74629.93402</v>
      </c>
      <c r="AL32" s="341">
        <f t="shared" si="12"/>
        <v>-97540.19366</v>
      </c>
      <c r="AM32" s="341">
        <f t="shared" si="12"/>
        <v>-7896.739474</v>
      </c>
      <c r="AN32" s="341">
        <f t="shared" si="12"/>
        <v>26217.77379</v>
      </c>
      <c r="AO32" s="341">
        <f t="shared" si="12"/>
        <v>154620.2923</v>
      </c>
      <c r="AP32" s="341">
        <f t="shared" si="12"/>
        <v>3983.187403</v>
      </c>
      <c r="AQ32" s="341">
        <f t="shared" si="12"/>
        <v>0</v>
      </c>
      <c r="AR32" s="341">
        <f t="shared" si="12"/>
        <v>0</v>
      </c>
      <c r="AS32" s="341">
        <f t="shared" si="12"/>
        <v>0</v>
      </c>
      <c r="AT32" s="341">
        <f t="shared" si="12"/>
        <v>0</v>
      </c>
      <c r="AU32" s="341">
        <f t="shared" si="12"/>
        <v>-46777.61836</v>
      </c>
      <c r="AV32" s="341">
        <f t="shared" si="12"/>
        <v>-46407.65568</v>
      </c>
      <c r="AW32" s="341">
        <f t="shared" si="12"/>
        <v>-67242.42597</v>
      </c>
      <c r="AX32" s="341">
        <f t="shared" si="12"/>
        <v>-91426.02041</v>
      </c>
      <c r="AY32" s="341">
        <f t="shared" si="12"/>
        <v>3502.658142</v>
      </c>
      <c r="AZ32" s="341">
        <f t="shared" si="12"/>
        <v>39645.99829</v>
      </c>
      <c r="BA32" s="341">
        <f t="shared" si="12"/>
        <v>175521.2025</v>
      </c>
      <c r="BB32" s="341">
        <f t="shared" si="12"/>
        <v>41741.89413</v>
      </c>
      <c r="BC32" s="341">
        <f t="shared" si="12"/>
        <v>0</v>
      </c>
      <c r="BD32" s="341">
        <f t="shared" si="12"/>
        <v>0</v>
      </c>
      <c r="BE32" s="341">
        <f t="shared" si="12"/>
        <v>0</v>
      </c>
      <c r="BF32" s="341">
        <f t="shared" si="12"/>
        <v>0</v>
      </c>
      <c r="BG32" s="341">
        <f t="shared" si="12"/>
        <v>0</v>
      </c>
      <c r="BH32" s="341">
        <f t="shared" si="12"/>
        <v>0</v>
      </c>
      <c r="BI32" s="341">
        <f t="shared" si="12"/>
        <v>0</v>
      </c>
      <c r="BJ32" s="341">
        <f t="shared" si="12"/>
        <v>0</v>
      </c>
      <c r="BK32" s="341">
        <f t="shared" si="12"/>
        <v>0</v>
      </c>
      <c r="BL32" s="341">
        <f t="shared" si="12"/>
        <v>0</v>
      </c>
      <c r="BM32" s="341">
        <f t="shared" si="12"/>
        <v>0</v>
      </c>
      <c r="BN32" s="341">
        <f t="shared" si="12"/>
        <v>0</v>
      </c>
      <c r="BO32" s="341">
        <f t="shared" si="12"/>
        <v>0</v>
      </c>
      <c r="BP32" s="341">
        <f t="shared" si="12"/>
        <v>0</v>
      </c>
      <c r="BQ32" s="341">
        <f t="shared" si="12"/>
        <v>0</v>
      </c>
      <c r="BR32" s="341">
        <f t="shared" si="12"/>
        <v>0</v>
      </c>
      <c r="BS32" s="341">
        <f t="shared" si="12"/>
        <v>0</v>
      </c>
      <c r="BT32" s="341">
        <f t="shared" si="12"/>
        <v>0</v>
      </c>
      <c r="BU32" s="341">
        <f t="shared" si="12"/>
        <v>0</v>
      </c>
      <c r="BV32" s="341">
        <f t="shared" si="12"/>
        <v>0</v>
      </c>
      <c r="BW32" s="341">
        <f t="shared" si="12"/>
        <v>0</v>
      </c>
      <c r="BX32" s="341">
        <f t="shared" si="12"/>
        <v>0</v>
      </c>
      <c r="BY32" s="341">
        <f t="shared" si="12"/>
        <v>0</v>
      </c>
      <c r="BZ32" s="341">
        <f t="shared" si="12"/>
        <v>0</v>
      </c>
      <c r="CA32" s="341">
        <f t="shared" si="12"/>
        <v>0</v>
      </c>
      <c r="CB32" s="341">
        <f t="shared" si="12"/>
        <v>0</v>
      </c>
      <c r="CC32" s="341">
        <f t="shared" si="12"/>
        <v>0</v>
      </c>
      <c r="CD32" s="341">
        <f t="shared" si="12"/>
        <v>0</v>
      </c>
      <c r="CE32" s="341">
        <f t="shared" si="12"/>
        <v>0</v>
      </c>
      <c r="CF32" s="341">
        <f t="shared" si="12"/>
        <v>0</v>
      </c>
      <c r="CG32" s="341">
        <f t="shared" si="12"/>
        <v>0</v>
      </c>
      <c r="CH32" s="341">
        <f t="shared" si="12"/>
        <v>0</v>
      </c>
      <c r="CI32" s="341">
        <f t="shared" si="12"/>
        <v>0</v>
      </c>
      <c r="CJ32" s="341">
        <f t="shared" si="12"/>
        <v>0</v>
      </c>
      <c r="CK32" s="341">
        <f t="shared" si="12"/>
        <v>0</v>
      </c>
      <c r="CL32" s="341">
        <f t="shared" si="12"/>
        <v>0</v>
      </c>
      <c r="CM32" s="341">
        <f t="shared" si="12"/>
        <v>0</v>
      </c>
      <c r="CN32" s="341">
        <f t="shared" si="12"/>
        <v>0</v>
      </c>
      <c r="CO32" s="341">
        <f t="shared" si="12"/>
        <v>0</v>
      </c>
      <c r="CP32" s="341">
        <f t="shared" si="12"/>
        <v>0</v>
      </c>
      <c r="CQ32" s="341">
        <f t="shared" si="12"/>
        <v>0</v>
      </c>
      <c r="CR32" s="341">
        <f t="shared" si="12"/>
        <v>0</v>
      </c>
      <c r="CS32" s="341">
        <f t="shared" si="12"/>
        <v>0</v>
      </c>
      <c r="CT32" s="341">
        <f t="shared" si="12"/>
        <v>0</v>
      </c>
      <c r="CU32" s="341">
        <f t="shared" si="12"/>
        <v>0</v>
      </c>
      <c r="CV32" s="341">
        <f t="shared" si="12"/>
        <v>0</v>
      </c>
      <c r="CW32" s="341">
        <f t="shared" si="12"/>
        <v>0</v>
      </c>
      <c r="CX32" s="341">
        <f t="shared" si="12"/>
        <v>0</v>
      </c>
      <c r="CY32" s="341">
        <f t="shared" si="12"/>
        <v>0</v>
      </c>
      <c r="CZ32" s="341">
        <f t="shared" si="12"/>
        <v>0</v>
      </c>
    </row>
    <row r="33" ht="14.25" customHeight="1">
      <c r="C33" s="290" t="s">
        <v>352</v>
      </c>
      <c r="F33" s="337">
        <f t="shared" ref="F33:CZ33" si="13">IF(F24&lt;0,F24*0,0)</f>
        <v>0</v>
      </c>
      <c r="G33" s="334">
        <f t="shared" si="13"/>
        <v>0</v>
      </c>
      <c r="H33" s="334">
        <f t="shared" si="13"/>
        <v>0</v>
      </c>
      <c r="I33" s="334">
        <f t="shared" si="13"/>
        <v>0</v>
      </c>
      <c r="J33" s="334">
        <f t="shared" si="13"/>
        <v>0</v>
      </c>
      <c r="K33" s="334">
        <f t="shared" si="13"/>
        <v>0</v>
      </c>
      <c r="L33" s="334">
        <f t="shared" si="13"/>
        <v>0</v>
      </c>
      <c r="M33" s="334">
        <f t="shared" si="13"/>
        <v>0</v>
      </c>
      <c r="N33" s="334">
        <f t="shared" si="13"/>
        <v>0</v>
      </c>
      <c r="O33" s="334">
        <f t="shared" si="13"/>
        <v>0</v>
      </c>
      <c r="P33" s="334">
        <f t="shared" si="13"/>
        <v>0</v>
      </c>
      <c r="Q33" s="334">
        <f t="shared" si="13"/>
        <v>0</v>
      </c>
      <c r="R33" s="334">
        <f t="shared" si="13"/>
        <v>0</v>
      </c>
      <c r="S33" s="334">
        <f t="shared" si="13"/>
        <v>0</v>
      </c>
      <c r="T33" s="334">
        <f t="shared" si="13"/>
        <v>0</v>
      </c>
      <c r="U33" s="334">
        <f t="shared" si="13"/>
        <v>0</v>
      </c>
      <c r="V33" s="334">
        <f t="shared" si="13"/>
        <v>0</v>
      </c>
      <c r="W33" s="334">
        <f t="shared" si="13"/>
        <v>0</v>
      </c>
      <c r="X33" s="334">
        <f t="shared" si="13"/>
        <v>0</v>
      </c>
      <c r="Y33" s="334">
        <f t="shared" si="13"/>
        <v>0</v>
      </c>
      <c r="Z33" s="334">
        <f t="shared" si="13"/>
        <v>0</v>
      </c>
      <c r="AA33" s="334">
        <f t="shared" si="13"/>
        <v>0</v>
      </c>
      <c r="AB33" s="334">
        <f t="shared" si="13"/>
        <v>0</v>
      </c>
      <c r="AC33" s="334">
        <f t="shared" si="13"/>
        <v>0</v>
      </c>
      <c r="AD33" s="334">
        <f t="shared" si="13"/>
        <v>0</v>
      </c>
      <c r="AE33" s="334">
        <f t="shared" si="13"/>
        <v>0</v>
      </c>
      <c r="AF33" s="334">
        <f t="shared" si="13"/>
        <v>0</v>
      </c>
      <c r="AG33" s="334">
        <f t="shared" si="13"/>
        <v>0</v>
      </c>
      <c r="AH33" s="334">
        <f t="shared" si="13"/>
        <v>0</v>
      </c>
      <c r="AI33" s="334">
        <f t="shared" si="13"/>
        <v>0</v>
      </c>
      <c r="AJ33" s="334">
        <f t="shared" si="13"/>
        <v>0</v>
      </c>
      <c r="AK33" s="334">
        <f t="shared" si="13"/>
        <v>0</v>
      </c>
      <c r="AL33" s="334">
        <f t="shared" si="13"/>
        <v>0</v>
      </c>
      <c r="AM33" s="334">
        <f t="shared" si="13"/>
        <v>0</v>
      </c>
      <c r="AN33" s="334">
        <f t="shared" si="13"/>
        <v>0</v>
      </c>
      <c r="AO33" s="334">
        <f t="shared" si="13"/>
        <v>0</v>
      </c>
      <c r="AP33" s="334">
        <f t="shared" si="13"/>
        <v>0</v>
      </c>
      <c r="AQ33" s="334">
        <f t="shared" si="13"/>
        <v>0</v>
      </c>
      <c r="AR33" s="334">
        <f t="shared" si="13"/>
        <v>0</v>
      </c>
      <c r="AS33" s="334">
        <f t="shared" si="13"/>
        <v>0</v>
      </c>
      <c r="AT33" s="334">
        <f t="shared" si="13"/>
        <v>0</v>
      </c>
      <c r="AU33" s="334">
        <f t="shared" si="13"/>
        <v>0</v>
      </c>
      <c r="AV33" s="334">
        <f t="shared" si="13"/>
        <v>0</v>
      </c>
      <c r="AW33" s="334">
        <f t="shared" si="13"/>
        <v>0</v>
      </c>
      <c r="AX33" s="334">
        <f t="shared" si="13"/>
        <v>0</v>
      </c>
      <c r="AY33" s="334">
        <f t="shared" si="13"/>
        <v>0</v>
      </c>
      <c r="AZ33" s="334">
        <f t="shared" si="13"/>
        <v>0</v>
      </c>
      <c r="BA33" s="334">
        <f t="shared" si="13"/>
        <v>0</v>
      </c>
      <c r="BB33" s="334">
        <f t="shared" si="13"/>
        <v>0</v>
      </c>
      <c r="BC33" s="334">
        <f t="shared" si="13"/>
        <v>0</v>
      </c>
      <c r="BD33" s="334">
        <f t="shared" si="13"/>
        <v>0</v>
      </c>
      <c r="BE33" s="334">
        <f t="shared" si="13"/>
        <v>0</v>
      </c>
      <c r="BF33" s="334">
        <f t="shared" si="13"/>
        <v>0</v>
      </c>
      <c r="BG33" s="334">
        <f t="shared" si="13"/>
        <v>0</v>
      </c>
      <c r="BH33" s="334">
        <f t="shared" si="13"/>
        <v>0</v>
      </c>
      <c r="BI33" s="334">
        <f t="shared" si="13"/>
        <v>0</v>
      </c>
      <c r="BJ33" s="334">
        <f t="shared" si="13"/>
        <v>0</v>
      </c>
      <c r="BK33" s="334">
        <f t="shared" si="13"/>
        <v>0</v>
      </c>
      <c r="BL33" s="334">
        <f t="shared" si="13"/>
        <v>0</v>
      </c>
      <c r="BM33" s="334">
        <f t="shared" si="13"/>
        <v>0</v>
      </c>
      <c r="BN33" s="334">
        <f t="shared" si="13"/>
        <v>0</v>
      </c>
      <c r="BO33" s="334">
        <f t="shared" si="13"/>
        <v>0</v>
      </c>
      <c r="BP33" s="334">
        <f t="shared" si="13"/>
        <v>0</v>
      </c>
      <c r="BQ33" s="334">
        <f t="shared" si="13"/>
        <v>0</v>
      </c>
      <c r="BR33" s="334">
        <f t="shared" si="13"/>
        <v>0</v>
      </c>
      <c r="BS33" s="334">
        <f t="shared" si="13"/>
        <v>0</v>
      </c>
      <c r="BT33" s="334">
        <f t="shared" si="13"/>
        <v>0</v>
      </c>
      <c r="BU33" s="334">
        <f t="shared" si="13"/>
        <v>0</v>
      </c>
      <c r="BV33" s="334">
        <f t="shared" si="13"/>
        <v>0</v>
      </c>
      <c r="BW33" s="334">
        <f t="shared" si="13"/>
        <v>0</v>
      </c>
      <c r="BX33" s="334">
        <f t="shared" si="13"/>
        <v>0</v>
      </c>
      <c r="BY33" s="334">
        <f t="shared" si="13"/>
        <v>0</v>
      </c>
      <c r="BZ33" s="334">
        <f t="shared" si="13"/>
        <v>0</v>
      </c>
      <c r="CA33" s="334">
        <f t="shared" si="13"/>
        <v>0</v>
      </c>
      <c r="CB33" s="334">
        <f t="shared" si="13"/>
        <v>0</v>
      </c>
      <c r="CC33" s="334">
        <f t="shared" si="13"/>
        <v>0</v>
      </c>
      <c r="CD33" s="334">
        <f t="shared" si="13"/>
        <v>0</v>
      </c>
      <c r="CE33" s="334">
        <f t="shared" si="13"/>
        <v>0</v>
      </c>
      <c r="CF33" s="334">
        <f t="shared" si="13"/>
        <v>0</v>
      </c>
      <c r="CG33" s="334">
        <f t="shared" si="13"/>
        <v>0</v>
      </c>
      <c r="CH33" s="334">
        <f t="shared" si="13"/>
        <v>0</v>
      </c>
      <c r="CI33" s="334">
        <f t="shared" si="13"/>
        <v>0</v>
      </c>
      <c r="CJ33" s="334">
        <f t="shared" si="13"/>
        <v>0</v>
      </c>
      <c r="CK33" s="334">
        <f t="shared" si="13"/>
        <v>0</v>
      </c>
      <c r="CL33" s="334">
        <f t="shared" si="13"/>
        <v>0</v>
      </c>
      <c r="CM33" s="334">
        <f t="shared" si="13"/>
        <v>0</v>
      </c>
      <c r="CN33" s="334">
        <f t="shared" si="13"/>
        <v>0</v>
      </c>
      <c r="CO33" s="334">
        <f t="shared" si="13"/>
        <v>0</v>
      </c>
      <c r="CP33" s="334">
        <f t="shared" si="13"/>
        <v>0</v>
      </c>
      <c r="CQ33" s="334">
        <f t="shared" si="13"/>
        <v>0</v>
      </c>
      <c r="CR33" s="334">
        <f t="shared" si="13"/>
        <v>0</v>
      </c>
      <c r="CS33" s="334">
        <f t="shared" si="13"/>
        <v>0</v>
      </c>
      <c r="CT33" s="334">
        <f t="shared" si="13"/>
        <v>0</v>
      </c>
      <c r="CU33" s="334">
        <f t="shared" si="13"/>
        <v>0</v>
      </c>
      <c r="CV33" s="334">
        <f t="shared" si="13"/>
        <v>0</v>
      </c>
      <c r="CW33" s="334">
        <f t="shared" si="13"/>
        <v>0</v>
      </c>
      <c r="CX33" s="334">
        <f t="shared" si="13"/>
        <v>0</v>
      </c>
      <c r="CY33" s="334">
        <f t="shared" si="13"/>
        <v>0</v>
      </c>
      <c r="CZ33" s="334">
        <f t="shared" si="13"/>
        <v>0</v>
      </c>
    </row>
    <row r="34" ht="14.25" customHeight="1">
      <c r="C34" s="290" t="s">
        <v>353</v>
      </c>
      <c r="F34" s="337">
        <f t="shared" ref="F34:CZ34" si="14">(F30/$H$11)*$G$11</f>
        <v>0</v>
      </c>
      <c r="G34" s="334">
        <f t="shared" si="14"/>
        <v>0</v>
      </c>
      <c r="H34" s="334">
        <f t="shared" si="14"/>
        <v>0</v>
      </c>
      <c r="I34" s="334">
        <f t="shared" si="14"/>
        <v>0</v>
      </c>
      <c r="J34" s="334">
        <f t="shared" si="14"/>
        <v>0</v>
      </c>
      <c r="K34" s="334">
        <f t="shared" si="14"/>
        <v>0</v>
      </c>
      <c r="L34" s="334">
        <f t="shared" si="14"/>
        <v>0</v>
      </c>
      <c r="M34" s="334">
        <f t="shared" si="14"/>
        <v>0</v>
      </c>
      <c r="N34" s="334">
        <f t="shared" si="14"/>
        <v>0</v>
      </c>
      <c r="O34" s="334">
        <f t="shared" si="14"/>
        <v>0</v>
      </c>
      <c r="P34" s="334">
        <f t="shared" si="14"/>
        <v>0</v>
      </c>
      <c r="Q34" s="334">
        <f t="shared" si="14"/>
        <v>0</v>
      </c>
      <c r="R34" s="334">
        <f t="shared" si="14"/>
        <v>0</v>
      </c>
      <c r="S34" s="334">
        <f t="shared" si="14"/>
        <v>0</v>
      </c>
      <c r="T34" s="334">
        <f t="shared" si="14"/>
        <v>0</v>
      </c>
      <c r="U34" s="334">
        <f t="shared" si="14"/>
        <v>0</v>
      </c>
      <c r="V34" s="334">
        <f t="shared" si="14"/>
        <v>0</v>
      </c>
      <c r="W34" s="334">
        <f t="shared" si="14"/>
        <v>0</v>
      </c>
      <c r="X34" s="334">
        <f t="shared" si="14"/>
        <v>0</v>
      </c>
      <c r="Y34" s="334">
        <f t="shared" si="14"/>
        <v>0</v>
      </c>
      <c r="Z34" s="334">
        <f t="shared" si="14"/>
        <v>0</v>
      </c>
      <c r="AA34" s="334">
        <f t="shared" si="14"/>
        <v>0</v>
      </c>
      <c r="AB34" s="334">
        <f t="shared" si="14"/>
        <v>0</v>
      </c>
      <c r="AC34" s="334">
        <f t="shared" si="14"/>
        <v>0</v>
      </c>
      <c r="AD34" s="334">
        <f t="shared" si="14"/>
        <v>0</v>
      </c>
      <c r="AE34" s="334">
        <f t="shared" si="14"/>
        <v>0</v>
      </c>
      <c r="AF34" s="334">
        <f t="shared" si="14"/>
        <v>0</v>
      </c>
      <c r="AG34" s="334">
        <f t="shared" si="14"/>
        <v>0</v>
      </c>
      <c r="AH34" s="334">
        <f t="shared" si="14"/>
        <v>0</v>
      </c>
      <c r="AI34" s="334">
        <f t="shared" si="14"/>
        <v>0</v>
      </c>
      <c r="AJ34" s="334">
        <f t="shared" si="14"/>
        <v>0</v>
      </c>
      <c r="AK34" s="334">
        <f t="shared" si="14"/>
        <v>0</v>
      </c>
      <c r="AL34" s="334">
        <f t="shared" si="14"/>
        <v>0</v>
      </c>
      <c r="AM34" s="334">
        <f t="shared" si="14"/>
        <v>0</v>
      </c>
      <c r="AN34" s="334">
        <f t="shared" si="14"/>
        <v>0</v>
      </c>
      <c r="AO34" s="334">
        <f t="shared" si="14"/>
        <v>0</v>
      </c>
      <c r="AP34" s="334">
        <f t="shared" si="14"/>
        <v>0</v>
      </c>
      <c r="AQ34" s="334">
        <f t="shared" si="14"/>
        <v>0</v>
      </c>
      <c r="AR34" s="334">
        <f t="shared" si="14"/>
        <v>0</v>
      </c>
      <c r="AS34" s="334">
        <f t="shared" si="14"/>
        <v>0</v>
      </c>
      <c r="AT34" s="334">
        <f t="shared" si="14"/>
        <v>0</v>
      </c>
      <c r="AU34" s="334">
        <f t="shared" si="14"/>
        <v>0</v>
      </c>
      <c r="AV34" s="334">
        <f t="shared" si="14"/>
        <v>0</v>
      </c>
      <c r="AW34" s="334">
        <f t="shared" si="14"/>
        <v>0</v>
      </c>
      <c r="AX34" s="334">
        <f t="shared" si="14"/>
        <v>0</v>
      </c>
      <c r="AY34" s="334">
        <f t="shared" si="14"/>
        <v>0</v>
      </c>
      <c r="AZ34" s="334">
        <f t="shared" si="14"/>
        <v>0</v>
      </c>
      <c r="BA34" s="334">
        <f t="shared" si="14"/>
        <v>0</v>
      </c>
      <c r="BB34" s="334">
        <f t="shared" si="14"/>
        <v>0</v>
      </c>
      <c r="BC34" s="334">
        <f t="shared" si="14"/>
        <v>0</v>
      </c>
      <c r="BD34" s="334">
        <f t="shared" si="14"/>
        <v>0</v>
      </c>
      <c r="BE34" s="334">
        <f t="shared" si="14"/>
        <v>0</v>
      </c>
      <c r="BF34" s="334">
        <f t="shared" si="14"/>
        <v>0</v>
      </c>
      <c r="BG34" s="334">
        <f t="shared" si="14"/>
        <v>0</v>
      </c>
      <c r="BH34" s="334">
        <f t="shared" si="14"/>
        <v>0</v>
      </c>
      <c r="BI34" s="334">
        <f t="shared" si="14"/>
        <v>0</v>
      </c>
      <c r="BJ34" s="334">
        <f t="shared" si="14"/>
        <v>0</v>
      </c>
      <c r="BK34" s="334">
        <f t="shared" si="14"/>
        <v>0</v>
      </c>
      <c r="BL34" s="334">
        <f t="shared" si="14"/>
        <v>0</v>
      </c>
      <c r="BM34" s="334">
        <f t="shared" si="14"/>
        <v>0</v>
      </c>
      <c r="BN34" s="334">
        <f t="shared" si="14"/>
        <v>0</v>
      </c>
      <c r="BO34" s="334">
        <f t="shared" si="14"/>
        <v>0</v>
      </c>
      <c r="BP34" s="334">
        <f t="shared" si="14"/>
        <v>0</v>
      </c>
      <c r="BQ34" s="334">
        <f t="shared" si="14"/>
        <v>0</v>
      </c>
      <c r="BR34" s="334">
        <f t="shared" si="14"/>
        <v>0</v>
      </c>
      <c r="BS34" s="334">
        <f t="shared" si="14"/>
        <v>0</v>
      </c>
      <c r="BT34" s="334">
        <f t="shared" si="14"/>
        <v>0</v>
      </c>
      <c r="BU34" s="334">
        <f t="shared" si="14"/>
        <v>0</v>
      </c>
      <c r="BV34" s="334">
        <f t="shared" si="14"/>
        <v>0</v>
      </c>
      <c r="BW34" s="334">
        <f t="shared" si="14"/>
        <v>0</v>
      </c>
      <c r="BX34" s="334">
        <f t="shared" si="14"/>
        <v>0</v>
      </c>
      <c r="BY34" s="334">
        <f t="shared" si="14"/>
        <v>0</v>
      </c>
      <c r="BZ34" s="334">
        <f t="shared" si="14"/>
        <v>0</v>
      </c>
      <c r="CA34" s="334">
        <f t="shared" si="14"/>
        <v>0</v>
      </c>
      <c r="CB34" s="334">
        <f t="shared" si="14"/>
        <v>0</v>
      </c>
      <c r="CC34" s="334">
        <f t="shared" si="14"/>
        <v>0</v>
      </c>
      <c r="CD34" s="334">
        <f t="shared" si="14"/>
        <v>0</v>
      </c>
      <c r="CE34" s="334">
        <f t="shared" si="14"/>
        <v>0</v>
      </c>
      <c r="CF34" s="334">
        <f t="shared" si="14"/>
        <v>0</v>
      </c>
      <c r="CG34" s="334">
        <f t="shared" si="14"/>
        <v>0</v>
      </c>
      <c r="CH34" s="334">
        <f t="shared" si="14"/>
        <v>0</v>
      </c>
      <c r="CI34" s="334">
        <f t="shared" si="14"/>
        <v>0</v>
      </c>
      <c r="CJ34" s="334">
        <f t="shared" si="14"/>
        <v>0</v>
      </c>
      <c r="CK34" s="334">
        <f t="shared" si="14"/>
        <v>0</v>
      </c>
      <c r="CL34" s="334">
        <f t="shared" si="14"/>
        <v>0</v>
      </c>
      <c r="CM34" s="334">
        <f t="shared" si="14"/>
        <v>0</v>
      </c>
      <c r="CN34" s="334">
        <f t="shared" si="14"/>
        <v>0</v>
      </c>
      <c r="CO34" s="334">
        <f t="shared" si="14"/>
        <v>0</v>
      </c>
      <c r="CP34" s="334">
        <f t="shared" si="14"/>
        <v>0</v>
      </c>
      <c r="CQ34" s="334">
        <f t="shared" si="14"/>
        <v>0</v>
      </c>
      <c r="CR34" s="334">
        <f t="shared" si="14"/>
        <v>0</v>
      </c>
      <c r="CS34" s="334">
        <f t="shared" si="14"/>
        <v>0</v>
      </c>
      <c r="CT34" s="334">
        <f t="shared" si="14"/>
        <v>0</v>
      </c>
      <c r="CU34" s="334">
        <f t="shared" si="14"/>
        <v>0</v>
      </c>
      <c r="CV34" s="334">
        <f t="shared" si="14"/>
        <v>0</v>
      </c>
      <c r="CW34" s="334">
        <f t="shared" si="14"/>
        <v>0</v>
      </c>
      <c r="CX34" s="334">
        <f t="shared" si="14"/>
        <v>0</v>
      </c>
      <c r="CY34" s="334">
        <f t="shared" si="14"/>
        <v>0</v>
      </c>
      <c r="CZ34" s="334">
        <f t="shared" si="14"/>
        <v>0</v>
      </c>
    </row>
    <row r="35" ht="14.25" customHeight="1">
      <c r="C35" s="338" t="s">
        <v>354</v>
      </c>
      <c r="D35" s="339"/>
      <c r="E35" s="339"/>
      <c r="F35" s="340">
        <f t="shared" ref="F35:CZ35" si="15">SUM(F33:F34)</f>
        <v>0</v>
      </c>
      <c r="G35" s="341">
        <f t="shared" si="15"/>
        <v>0</v>
      </c>
      <c r="H35" s="341">
        <f t="shared" si="15"/>
        <v>0</v>
      </c>
      <c r="I35" s="341">
        <f t="shared" si="15"/>
        <v>0</v>
      </c>
      <c r="J35" s="341">
        <f t="shared" si="15"/>
        <v>0</v>
      </c>
      <c r="K35" s="341">
        <f t="shared" si="15"/>
        <v>0</v>
      </c>
      <c r="L35" s="341">
        <f t="shared" si="15"/>
        <v>0</v>
      </c>
      <c r="M35" s="341">
        <f t="shared" si="15"/>
        <v>0</v>
      </c>
      <c r="N35" s="341">
        <f t="shared" si="15"/>
        <v>0</v>
      </c>
      <c r="O35" s="341">
        <f t="shared" si="15"/>
        <v>0</v>
      </c>
      <c r="P35" s="341">
        <f t="shared" si="15"/>
        <v>0</v>
      </c>
      <c r="Q35" s="341">
        <f t="shared" si="15"/>
        <v>0</v>
      </c>
      <c r="R35" s="341">
        <f t="shared" si="15"/>
        <v>0</v>
      </c>
      <c r="S35" s="341">
        <f t="shared" si="15"/>
        <v>0</v>
      </c>
      <c r="T35" s="341">
        <f t="shared" si="15"/>
        <v>0</v>
      </c>
      <c r="U35" s="341">
        <f t="shared" si="15"/>
        <v>0</v>
      </c>
      <c r="V35" s="341">
        <f t="shared" si="15"/>
        <v>0</v>
      </c>
      <c r="W35" s="341">
        <f t="shared" si="15"/>
        <v>0</v>
      </c>
      <c r="X35" s="341">
        <f t="shared" si="15"/>
        <v>0</v>
      </c>
      <c r="Y35" s="341">
        <f t="shared" si="15"/>
        <v>0</v>
      </c>
      <c r="Z35" s="341">
        <f t="shared" si="15"/>
        <v>0</v>
      </c>
      <c r="AA35" s="341">
        <f t="shared" si="15"/>
        <v>0</v>
      </c>
      <c r="AB35" s="341">
        <f t="shared" si="15"/>
        <v>0</v>
      </c>
      <c r="AC35" s="341">
        <f t="shared" si="15"/>
        <v>0</v>
      </c>
      <c r="AD35" s="341">
        <f t="shared" si="15"/>
        <v>0</v>
      </c>
      <c r="AE35" s="341">
        <f t="shared" si="15"/>
        <v>0</v>
      </c>
      <c r="AF35" s="341">
        <f t="shared" si="15"/>
        <v>0</v>
      </c>
      <c r="AG35" s="341">
        <f t="shared" si="15"/>
        <v>0</v>
      </c>
      <c r="AH35" s="341">
        <f t="shared" si="15"/>
        <v>0</v>
      </c>
      <c r="AI35" s="341">
        <f t="shared" si="15"/>
        <v>0</v>
      </c>
      <c r="AJ35" s="341">
        <f t="shared" si="15"/>
        <v>0</v>
      </c>
      <c r="AK35" s="341">
        <f t="shared" si="15"/>
        <v>0</v>
      </c>
      <c r="AL35" s="341">
        <f t="shared" si="15"/>
        <v>0</v>
      </c>
      <c r="AM35" s="341">
        <f t="shared" si="15"/>
        <v>0</v>
      </c>
      <c r="AN35" s="341">
        <f t="shared" si="15"/>
        <v>0</v>
      </c>
      <c r="AO35" s="341">
        <f t="shared" si="15"/>
        <v>0</v>
      </c>
      <c r="AP35" s="341">
        <f t="shared" si="15"/>
        <v>0</v>
      </c>
      <c r="AQ35" s="341">
        <f t="shared" si="15"/>
        <v>0</v>
      </c>
      <c r="AR35" s="341">
        <f t="shared" si="15"/>
        <v>0</v>
      </c>
      <c r="AS35" s="341">
        <f t="shared" si="15"/>
        <v>0</v>
      </c>
      <c r="AT35" s="341">
        <f t="shared" si="15"/>
        <v>0</v>
      </c>
      <c r="AU35" s="341">
        <f t="shared" si="15"/>
        <v>0</v>
      </c>
      <c r="AV35" s="341">
        <f t="shared" si="15"/>
        <v>0</v>
      </c>
      <c r="AW35" s="341">
        <f t="shared" si="15"/>
        <v>0</v>
      </c>
      <c r="AX35" s="341">
        <f t="shared" si="15"/>
        <v>0</v>
      </c>
      <c r="AY35" s="341">
        <f t="shared" si="15"/>
        <v>0</v>
      </c>
      <c r="AZ35" s="341">
        <f t="shared" si="15"/>
        <v>0</v>
      </c>
      <c r="BA35" s="341">
        <f t="shared" si="15"/>
        <v>0</v>
      </c>
      <c r="BB35" s="341">
        <f t="shared" si="15"/>
        <v>0</v>
      </c>
      <c r="BC35" s="341">
        <f t="shared" si="15"/>
        <v>0</v>
      </c>
      <c r="BD35" s="341">
        <f t="shared" si="15"/>
        <v>0</v>
      </c>
      <c r="BE35" s="341">
        <f t="shared" si="15"/>
        <v>0</v>
      </c>
      <c r="BF35" s="341">
        <f t="shared" si="15"/>
        <v>0</v>
      </c>
      <c r="BG35" s="341">
        <f t="shared" si="15"/>
        <v>0</v>
      </c>
      <c r="BH35" s="341">
        <f t="shared" si="15"/>
        <v>0</v>
      </c>
      <c r="BI35" s="341">
        <f t="shared" si="15"/>
        <v>0</v>
      </c>
      <c r="BJ35" s="341">
        <f t="shared" si="15"/>
        <v>0</v>
      </c>
      <c r="BK35" s="341">
        <f t="shared" si="15"/>
        <v>0</v>
      </c>
      <c r="BL35" s="341">
        <f t="shared" si="15"/>
        <v>0</v>
      </c>
      <c r="BM35" s="341">
        <f t="shared" si="15"/>
        <v>0</v>
      </c>
      <c r="BN35" s="341">
        <f t="shared" si="15"/>
        <v>0</v>
      </c>
      <c r="BO35" s="341">
        <f t="shared" si="15"/>
        <v>0</v>
      </c>
      <c r="BP35" s="341">
        <f t="shared" si="15"/>
        <v>0</v>
      </c>
      <c r="BQ35" s="341">
        <f t="shared" si="15"/>
        <v>0</v>
      </c>
      <c r="BR35" s="341">
        <f t="shared" si="15"/>
        <v>0</v>
      </c>
      <c r="BS35" s="341">
        <f t="shared" si="15"/>
        <v>0</v>
      </c>
      <c r="BT35" s="341">
        <f t="shared" si="15"/>
        <v>0</v>
      </c>
      <c r="BU35" s="341">
        <f t="shared" si="15"/>
        <v>0</v>
      </c>
      <c r="BV35" s="341">
        <f t="shared" si="15"/>
        <v>0</v>
      </c>
      <c r="BW35" s="341">
        <f t="shared" si="15"/>
        <v>0</v>
      </c>
      <c r="BX35" s="341">
        <f t="shared" si="15"/>
        <v>0</v>
      </c>
      <c r="BY35" s="341">
        <f t="shared" si="15"/>
        <v>0</v>
      </c>
      <c r="BZ35" s="341">
        <f t="shared" si="15"/>
        <v>0</v>
      </c>
      <c r="CA35" s="341">
        <f t="shared" si="15"/>
        <v>0</v>
      </c>
      <c r="CB35" s="341">
        <f t="shared" si="15"/>
        <v>0</v>
      </c>
      <c r="CC35" s="341">
        <f t="shared" si="15"/>
        <v>0</v>
      </c>
      <c r="CD35" s="341">
        <f t="shared" si="15"/>
        <v>0</v>
      </c>
      <c r="CE35" s="341">
        <f t="shared" si="15"/>
        <v>0</v>
      </c>
      <c r="CF35" s="341">
        <f t="shared" si="15"/>
        <v>0</v>
      </c>
      <c r="CG35" s="341">
        <f t="shared" si="15"/>
        <v>0</v>
      </c>
      <c r="CH35" s="341">
        <f t="shared" si="15"/>
        <v>0</v>
      </c>
      <c r="CI35" s="341">
        <f t="shared" si="15"/>
        <v>0</v>
      </c>
      <c r="CJ35" s="341">
        <f t="shared" si="15"/>
        <v>0</v>
      </c>
      <c r="CK35" s="341">
        <f t="shared" si="15"/>
        <v>0</v>
      </c>
      <c r="CL35" s="341">
        <f t="shared" si="15"/>
        <v>0</v>
      </c>
      <c r="CM35" s="341">
        <f t="shared" si="15"/>
        <v>0</v>
      </c>
      <c r="CN35" s="341">
        <f t="shared" si="15"/>
        <v>0</v>
      </c>
      <c r="CO35" s="341">
        <f t="shared" si="15"/>
        <v>0</v>
      </c>
      <c r="CP35" s="341">
        <f t="shared" si="15"/>
        <v>0</v>
      </c>
      <c r="CQ35" s="341">
        <f t="shared" si="15"/>
        <v>0</v>
      </c>
      <c r="CR35" s="341">
        <f t="shared" si="15"/>
        <v>0</v>
      </c>
      <c r="CS35" s="341">
        <f t="shared" si="15"/>
        <v>0</v>
      </c>
      <c r="CT35" s="341">
        <f t="shared" si="15"/>
        <v>0</v>
      </c>
      <c r="CU35" s="341">
        <f t="shared" si="15"/>
        <v>0</v>
      </c>
      <c r="CV35" s="341">
        <f t="shared" si="15"/>
        <v>0</v>
      </c>
      <c r="CW35" s="341">
        <f t="shared" si="15"/>
        <v>0</v>
      </c>
      <c r="CX35" s="341">
        <f t="shared" si="15"/>
        <v>0</v>
      </c>
      <c r="CY35" s="341">
        <f t="shared" si="15"/>
        <v>0</v>
      </c>
      <c r="CZ35" s="341">
        <f t="shared" si="15"/>
        <v>0</v>
      </c>
    </row>
    <row r="36" ht="14.25" customHeight="1">
      <c r="C36" s="285" t="s">
        <v>355</v>
      </c>
      <c r="D36" s="286"/>
      <c r="E36" s="286"/>
      <c r="F36" s="342">
        <f t="shared" ref="F36:CZ36" si="16">F30+F34</f>
        <v>0</v>
      </c>
      <c r="G36" s="343">
        <f t="shared" si="16"/>
        <v>126557.5643</v>
      </c>
      <c r="H36" s="343">
        <f t="shared" si="16"/>
        <v>111906.5987</v>
      </c>
      <c r="I36" s="343">
        <f t="shared" si="16"/>
        <v>103035.4007</v>
      </c>
      <c r="J36" s="343">
        <f t="shared" si="16"/>
        <v>0</v>
      </c>
      <c r="K36" s="343">
        <f t="shared" si="16"/>
        <v>0</v>
      </c>
      <c r="L36" s="343">
        <f t="shared" si="16"/>
        <v>0</v>
      </c>
      <c r="M36" s="343">
        <f t="shared" si="16"/>
        <v>0</v>
      </c>
      <c r="N36" s="343">
        <f t="shared" si="16"/>
        <v>0</v>
      </c>
      <c r="O36" s="343">
        <f t="shared" si="16"/>
        <v>0</v>
      </c>
      <c r="P36" s="343">
        <f t="shared" si="16"/>
        <v>0</v>
      </c>
      <c r="Q36" s="343">
        <f t="shared" si="16"/>
        <v>0</v>
      </c>
      <c r="R36" s="343">
        <f t="shared" si="16"/>
        <v>262457.5573</v>
      </c>
      <c r="S36" s="343">
        <f t="shared" si="16"/>
        <v>309944.4892</v>
      </c>
      <c r="T36" s="343">
        <f t="shared" si="16"/>
        <v>284896.1246</v>
      </c>
      <c r="U36" s="343">
        <f t="shared" si="16"/>
        <v>264609.1067</v>
      </c>
      <c r="V36" s="343">
        <f t="shared" si="16"/>
        <v>176409.7457</v>
      </c>
      <c r="W36" s="343">
        <f t="shared" si="16"/>
        <v>110239.0532</v>
      </c>
      <c r="X36" s="343">
        <f t="shared" si="16"/>
        <v>110996.9695</v>
      </c>
      <c r="Y36" s="343">
        <f t="shared" si="16"/>
        <v>92929.90989</v>
      </c>
      <c r="Z36" s="343">
        <f t="shared" si="16"/>
        <v>71858.51388</v>
      </c>
      <c r="AA36" s="343">
        <f t="shared" si="16"/>
        <v>156015.6448</v>
      </c>
      <c r="AB36" s="343">
        <f t="shared" si="16"/>
        <v>188274.2886</v>
      </c>
      <c r="AC36" s="343">
        <f t="shared" si="16"/>
        <v>308635.2371</v>
      </c>
      <c r="AD36" s="343">
        <f t="shared" si="16"/>
        <v>289564.1926</v>
      </c>
      <c r="AE36" s="343">
        <f t="shared" si="16"/>
        <v>339920.7362</v>
      </c>
      <c r="AF36" s="343">
        <f t="shared" si="16"/>
        <v>312875.4252</v>
      </c>
      <c r="AG36" s="343">
        <f t="shared" si="16"/>
        <v>290016.1247</v>
      </c>
      <c r="AH36" s="343">
        <f t="shared" si="16"/>
        <v>195354.3981</v>
      </c>
      <c r="AI36" s="343">
        <f t="shared" si="16"/>
        <v>124323.8807</v>
      </c>
      <c r="AJ36" s="343">
        <f t="shared" si="16"/>
        <v>19691787.94</v>
      </c>
      <c r="AK36" s="343">
        <f t="shared" si="16"/>
        <v>0</v>
      </c>
      <c r="AL36" s="343">
        <f t="shared" si="16"/>
        <v>0</v>
      </c>
      <c r="AM36" s="343">
        <f t="shared" si="16"/>
        <v>0</v>
      </c>
      <c r="AN36" s="343">
        <f t="shared" si="16"/>
        <v>26217.77379</v>
      </c>
      <c r="AO36" s="343">
        <f t="shared" si="16"/>
        <v>154620.2923</v>
      </c>
      <c r="AP36" s="343">
        <f t="shared" si="16"/>
        <v>3983.187403</v>
      </c>
      <c r="AQ36" s="343">
        <f t="shared" si="16"/>
        <v>0</v>
      </c>
      <c r="AR36" s="343">
        <f t="shared" si="16"/>
        <v>0</v>
      </c>
      <c r="AS36" s="343">
        <f t="shared" si="16"/>
        <v>0</v>
      </c>
      <c r="AT36" s="343">
        <f t="shared" si="16"/>
        <v>0</v>
      </c>
      <c r="AU36" s="343">
        <f t="shared" si="16"/>
        <v>0</v>
      </c>
      <c r="AV36" s="343">
        <f t="shared" si="16"/>
        <v>0</v>
      </c>
      <c r="AW36" s="343">
        <f t="shared" si="16"/>
        <v>0</v>
      </c>
      <c r="AX36" s="343">
        <f t="shared" si="16"/>
        <v>0</v>
      </c>
      <c r="AY36" s="343">
        <f t="shared" si="16"/>
        <v>3502.658142</v>
      </c>
      <c r="AZ36" s="343">
        <f t="shared" si="16"/>
        <v>39645.99829</v>
      </c>
      <c r="BA36" s="343">
        <f t="shared" si="16"/>
        <v>175521.2025</v>
      </c>
      <c r="BB36" s="343">
        <f t="shared" si="16"/>
        <v>41741.89413</v>
      </c>
      <c r="BC36" s="343">
        <f t="shared" si="16"/>
        <v>0</v>
      </c>
      <c r="BD36" s="343">
        <f t="shared" si="16"/>
        <v>0</v>
      </c>
      <c r="BE36" s="343">
        <f t="shared" si="16"/>
        <v>0</v>
      </c>
      <c r="BF36" s="343">
        <f t="shared" si="16"/>
        <v>0</v>
      </c>
      <c r="BG36" s="343">
        <f t="shared" si="16"/>
        <v>0</v>
      </c>
      <c r="BH36" s="343">
        <f t="shared" si="16"/>
        <v>0</v>
      </c>
      <c r="BI36" s="343">
        <f t="shared" si="16"/>
        <v>0</v>
      </c>
      <c r="BJ36" s="343">
        <f t="shared" si="16"/>
        <v>0</v>
      </c>
      <c r="BK36" s="343">
        <f t="shared" si="16"/>
        <v>0</v>
      </c>
      <c r="BL36" s="343">
        <f t="shared" si="16"/>
        <v>0</v>
      </c>
      <c r="BM36" s="343">
        <f t="shared" si="16"/>
        <v>0</v>
      </c>
      <c r="BN36" s="343">
        <f t="shared" si="16"/>
        <v>0</v>
      </c>
      <c r="BO36" s="343">
        <f t="shared" si="16"/>
        <v>0</v>
      </c>
      <c r="BP36" s="343">
        <f t="shared" si="16"/>
        <v>0</v>
      </c>
      <c r="BQ36" s="343">
        <f t="shared" si="16"/>
        <v>0</v>
      </c>
      <c r="BR36" s="343">
        <f t="shared" si="16"/>
        <v>0</v>
      </c>
      <c r="BS36" s="343">
        <f t="shared" si="16"/>
        <v>0</v>
      </c>
      <c r="BT36" s="343">
        <f t="shared" si="16"/>
        <v>0</v>
      </c>
      <c r="BU36" s="343">
        <f t="shared" si="16"/>
        <v>0</v>
      </c>
      <c r="BV36" s="343">
        <f t="shared" si="16"/>
        <v>0</v>
      </c>
      <c r="BW36" s="343">
        <f t="shared" si="16"/>
        <v>0</v>
      </c>
      <c r="BX36" s="343">
        <f t="shared" si="16"/>
        <v>0</v>
      </c>
      <c r="BY36" s="343">
        <f t="shared" si="16"/>
        <v>0</v>
      </c>
      <c r="BZ36" s="343">
        <f t="shared" si="16"/>
        <v>0</v>
      </c>
      <c r="CA36" s="343">
        <f t="shared" si="16"/>
        <v>0</v>
      </c>
      <c r="CB36" s="343">
        <f t="shared" si="16"/>
        <v>0</v>
      </c>
      <c r="CC36" s="343">
        <f t="shared" si="16"/>
        <v>0</v>
      </c>
      <c r="CD36" s="343">
        <f t="shared" si="16"/>
        <v>0</v>
      </c>
      <c r="CE36" s="343">
        <f t="shared" si="16"/>
        <v>0</v>
      </c>
      <c r="CF36" s="343">
        <f t="shared" si="16"/>
        <v>0</v>
      </c>
      <c r="CG36" s="343">
        <f t="shared" si="16"/>
        <v>0</v>
      </c>
      <c r="CH36" s="343">
        <f t="shared" si="16"/>
        <v>0</v>
      </c>
      <c r="CI36" s="343">
        <f t="shared" si="16"/>
        <v>0</v>
      </c>
      <c r="CJ36" s="343">
        <f t="shared" si="16"/>
        <v>0</v>
      </c>
      <c r="CK36" s="343">
        <f t="shared" si="16"/>
        <v>0</v>
      </c>
      <c r="CL36" s="343">
        <f t="shared" si="16"/>
        <v>0</v>
      </c>
      <c r="CM36" s="343">
        <f t="shared" si="16"/>
        <v>0</v>
      </c>
      <c r="CN36" s="343">
        <f t="shared" si="16"/>
        <v>0</v>
      </c>
      <c r="CO36" s="343">
        <f t="shared" si="16"/>
        <v>0</v>
      </c>
      <c r="CP36" s="343">
        <f t="shared" si="16"/>
        <v>0</v>
      </c>
      <c r="CQ36" s="343">
        <f t="shared" si="16"/>
        <v>0</v>
      </c>
      <c r="CR36" s="343">
        <f t="shared" si="16"/>
        <v>0</v>
      </c>
      <c r="CS36" s="343">
        <f t="shared" si="16"/>
        <v>0</v>
      </c>
      <c r="CT36" s="343">
        <f t="shared" si="16"/>
        <v>0</v>
      </c>
      <c r="CU36" s="343">
        <f t="shared" si="16"/>
        <v>0</v>
      </c>
      <c r="CV36" s="343">
        <f t="shared" si="16"/>
        <v>0</v>
      </c>
      <c r="CW36" s="343">
        <f t="shared" si="16"/>
        <v>0</v>
      </c>
      <c r="CX36" s="343">
        <f t="shared" si="16"/>
        <v>0</v>
      </c>
      <c r="CY36" s="343">
        <f t="shared" si="16"/>
        <v>0</v>
      </c>
      <c r="CZ36" s="343">
        <f t="shared" si="16"/>
        <v>0</v>
      </c>
    </row>
    <row r="37" ht="14.25" customHeight="1">
      <c r="C37" s="326" t="s">
        <v>356</v>
      </c>
      <c r="D37" s="286"/>
      <c r="E37" s="286"/>
      <c r="F37" s="344">
        <f t="shared" ref="F37:CZ37" si="17">MAX(F24-F36,0)</f>
        <v>0</v>
      </c>
      <c r="G37" s="345">
        <f t="shared" si="17"/>
        <v>0</v>
      </c>
      <c r="H37" s="345">
        <f t="shared" si="17"/>
        <v>0</v>
      </c>
      <c r="I37" s="345">
        <f t="shared" si="17"/>
        <v>0</v>
      </c>
      <c r="J37" s="345">
        <f t="shared" si="17"/>
        <v>0</v>
      </c>
      <c r="K37" s="345">
        <f t="shared" si="17"/>
        <v>0</v>
      </c>
      <c r="L37" s="345">
        <f t="shared" si="17"/>
        <v>0</v>
      </c>
      <c r="M37" s="345">
        <f t="shared" si="17"/>
        <v>0</v>
      </c>
      <c r="N37" s="345">
        <f t="shared" si="17"/>
        <v>0</v>
      </c>
      <c r="O37" s="345">
        <f t="shared" si="17"/>
        <v>0</v>
      </c>
      <c r="P37" s="345">
        <f t="shared" si="17"/>
        <v>0</v>
      </c>
      <c r="Q37" s="345">
        <f t="shared" si="17"/>
        <v>0</v>
      </c>
      <c r="R37" s="345">
        <f t="shared" si="17"/>
        <v>0</v>
      </c>
      <c r="S37" s="345">
        <f t="shared" si="17"/>
        <v>0</v>
      </c>
      <c r="T37" s="345">
        <f t="shared" si="17"/>
        <v>0</v>
      </c>
      <c r="U37" s="345">
        <f t="shared" si="17"/>
        <v>0</v>
      </c>
      <c r="V37" s="345">
        <f t="shared" si="17"/>
        <v>0</v>
      </c>
      <c r="W37" s="345">
        <f t="shared" si="17"/>
        <v>0</v>
      </c>
      <c r="X37" s="345">
        <f t="shared" si="17"/>
        <v>0</v>
      </c>
      <c r="Y37" s="345">
        <f t="shared" si="17"/>
        <v>0</v>
      </c>
      <c r="Z37" s="345">
        <f t="shared" si="17"/>
        <v>0</v>
      </c>
      <c r="AA37" s="345">
        <f t="shared" si="17"/>
        <v>0</v>
      </c>
      <c r="AB37" s="345">
        <f t="shared" si="17"/>
        <v>0</v>
      </c>
      <c r="AC37" s="345">
        <f t="shared" si="17"/>
        <v>0</v>
      </c>
      <c r="AD37" s="345">
        <f t="shared" si="17"/>
        <v>0</v>
      </c>
      <c r="AE37" s="345">
        <f t="shared" si="17"/>
        <v>0</v>
      </c>
      <c r="AF37" s="345">
        <f t="shared" si="17"/>
        <v>0</v>
      </c>
      <c r="AG37" s="345">
        <f t="shared" si="17"/>
        <v>0</v>
      </c>
      <c r="AH37" s="345">
        <f t="shared" si="17"/>
        <v>0</v>
      </c>
      <c r="AI37" s="345">
        <f t="shared" si="17"/>
        <v>0</v>
      </c>
      <c r="AJ37" s="345">
        <f t="shared" si="17"/>
        <v>7974270.907</v>
      </c>
      <c r="AK37" s="345">
        <f t="shared" si="17"/>
        <v>0</v>
      </c>
      <c r="AL37" s="345">
        <f t="shared" si="17"/>
        <v>0</v>
      </c>
      <c r="AM37" s="345">
        <f t="shared" si="17"/>
        <v>0</v>
      </c>
      <c r="AN37" s="345">
        <f t="shared" si="17"/>
        <v>0</v>
      </c>
      <c r="AO37" s="345">
        <f t="shared" si="17"/>
        <v>0</v>
      </c>
      <c r="AP37" s="345">
        <f t="shared" si="17"/>
        <v>125229.3482</v>
      </c>
      <c r="AQ37" s="345">
        <f t="shared" si="17"/>
        <v>182200.0193</v>
      </c>
      <c r="AR37" s="345">
        <f t="shared" si="17"/>
        <v>153353.8604</v>
      </c>
      <c r="AS37" s="345">
        <f t="shared" si="17"/>
        <v>128960.6404</v>
      </c>
      <c r="AT37" s="345">
        <f t="shared" si="17"/>
        <v>28580.97293</v>
      </c>
      <c r="AU37" s="345">
        <f t="shared" si="17"/>
        <v>0</v>
      </c>
      <c r="AV37" s="345">
        <f t="shared" si="17"/>
        <v>0</v>
      </c>
      <c r="AW37" s="345">
        <f t="shared" si="17"/>
        <v>0</v>
      </c>
      <c r="AX37" s="345">
        <f t="shared" si="17"/>
        <v>0</v>
      </c>
      <c r="AY37" s="345">
        <f t="shared" si="17"/>
        <v>0</v>
      </c>
      <c r="AZ37" s="345">
        <f t="shared" si="17"/>
        <v>0</v>
      </c>
      <c r="BA37" s="345">
        <f t="shared" si="17"/>
        <v>0</v>
      </c>
      <c r="BB37" s="345">
        <f t="shared" si="17"/>
        <v>129439.1605</v>
      </c>
      <c r="BC37" s="345">
        <f t="shared" si="17"/>
        <v>192061.3446</v>
      </c>
      <c r="BD37" s="345">
        <f t="shared" si="17"/>
        <v>160173.0705</v>
      </c>
      <c r="BE37" s="345">
        <f t="shared" si="17"/>
        <v>133183.6576</v>
      </c>
      <c r="BF37" s="345">
        <f t="shared" si="17"/>
        <v>15512362.32</v>
      </c>
      <c r="BG37" s="345">
        <f t="shared" si="17"/>
        <v>0</v>
      </c>
      <c r="BH37" s="345">
        <f t="shared" si="17"/>
        <v>0</v>
      </c>
      <c r="BI37" s="345">
        <f t="shared" si="17"/>
        <v>0</v>
      </c>
      <c r="BJ37" s="345">
        <f t="shared" si="17"/>
        <v>0</v>
      </c>
      <c r="BK37" s="345">
        <f t="shared" si="17"/>
        <v>0</v>
      </c>
      <c r="BL37" s="345">
        <f t="shared" si="17"/>
        <v>0</v>
      </c>
      <c r="BM37" s="345">
        <f t="shared" si="17"/>
        <v>0</v>
      </c>
      <c r="BN37" s="345">
        <f t="shared" si="17"/>
        <v>0</v>
      </c>
      <c r="BO37" s="345">
        <f t="shared" si="17"/>
        <v>0</v>
      </c>
      <c r="BP37" s="345">
        <f t="shared" si="17"/>
        <v>0</v>
      </c>
      <c r="BQ37" s="345">
        <f t="shared" si="17"/>
        <v>0</v>
      </c>
      <c r="BR37" s="345">
        <f t="shared" si="17"/>
        <v>0</v>
      </c>
      <c r="BS37" s="345">
        <f t="shared" si="17"/>
        <v>0</v>
      </c>
      <c r="BT37" s="345">
        <f t="shared" si="17"/>
        <v>0</v>
      </c>
      <c r="BU37" s="345">
        <f t="shared" si="17"/>
        <v>0</v>
      </c>
      <c r="BV37" s="345">
        <f t="shared" si="17"/>
        <v>0</v>
      </c>
      <c r="BW37" s="345">
        <f t="shared" si="17"/>
        <v>0</v>
      </c>
      <c r="BX37" s="345">
        <f t="shared" si="17"/>
        <v>0</v>
      </c>
      <c r="BY37" s="345">
        <f t="shared" si="17"/>
        <v>0</v>
      </c>
      <c r="BZ37" s="345">
        <f t="shared" si="17"/>
        <v>0</v>
      </c>
      <c r="CA37" s="345">
        <f t="shared" si="17"/>
        <v>0</v>
      </c>
      <c r="CB37" s="345">
        <f t="shared" si="17"/>
        <v>0</v>
      </c>
      <c r="CC37" s="345">
        <f t="shared" si="17"/>
        <v>0</v>
      </c>
      <c r="CD37" s="345">
        <f t="shared" si="17"/>
        <v>0</v>
      </c>
      <c r="CE37" s="345">
        <f t="shared" si="17"/>
        <v>0</v>
      </c>
      <c r="CF37" s="345">
        <f t="shared" si="17"/>
        <v>0</v>
      </c>
      <c r="CG37" s="345">
        <f t="shared" si="17"/>
        <v>0</v>
      </c>
      <c r="CH37" s="345">
        <f t="shared" si="17"/>
        <v>0</v>
      </c>
      <c r="CI37" s="345">
        <f t="shared" si="17"/>
        <v>0</v>
      </c>
      <c r="CJ37" s="345">
        <f t="shared" si="17"/>
        <v>0</v>
      </c>
      <c r="CK37" s="345">
        <f t="shared" si="17"/>
        <v>0</v>
      </c>
      <c r="CL37" s="345">
        <f t="shared" si="17"/>
        <v>0</v>
      </c>
      <c r="CM37" s="345">
        <f t="shared" si="17"/>
        <v>0</v>
      </c>
      <c r="CN37" s="345">
        <f t="shared" si="17"/>
        <v>0</v>
      </c>
      <c r="CO37" s="345">
        <f t="shared" si="17"/>
        <v>0</v>
      </c>
      <c r="CP37" s="345">
        <f t="shared" si="17"/>
        <v>0</v>
      </c>
      <c r="CQ37" s="345">
        <f t="shared" si="17"/>
        <v>0</v>
      </c>
      <c r="CR37" s="345">
        <f t="shared" si="17"/>
        <v>0</v>
      </c>
      <c r="CS37" s="345">
        <f t="shared" si="17"/>
        <v>0</v>
      </c>
      <c r="CT37" s="345">
        <f t="shared" si="17"/>
        <v>0</v>
      </c>
      <c r="CU37" s="345">
        <f t="shared" si="17"/>
        <v>0</v>
      </c>
      <c r="CV37" s="345">
        <f t="shared" si="17"/>
        <v>0</v>
      </c>
      <c r="CW37" s="345">
        <f t="shared" si="17"/>
        <v>0</v>
      </c>
      <c r="CX37" s="345">
        <f t="shared" si="17"/>
        <v>0</v>
      </c>
      <c r="CY37" s="345">
        <f t="shared" si="17"/>
        <v>0</v>
      </c>
      <c r="CZ37" s="345">
        <f t="shared" si="17"/>
        <v>0</v>
      </c>
    </row>
    <row r="38" ht="14.25" customHeight="1">
      <c r="C38" s="290"/>
      <c r="F38" s="337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334"/>
      <c r="AB38" s="334"/>
      <c r="AC38" s="334"/>
      <c r="AD38" s="334"/>
      <c r="AE38" s="334"/>
      <c r="AF38" s="334"/>
      <c r="AG38" s="334"/>
      <c r="AH38" s="334"/>
      <c r="AI38" s="334"/>
      <c r="AJ38" s="334"/>
      <c r="AK38" s="334"/>
      <c r="AL38" s="334"/>
      <c r="AM38" s="334"/>
      <c r="AN38" s="334"/>
      <c r="AO38" s="334"/>
      <c r="AP38" s="334"/>
      <c r="AQ38" s="334"/>
      <c r="AR38" s="334"/>
      <c r="AS38" s="334"/>
      <c r="AT38" s="334"/>
      <c r="AU38" s="334"/>
      <c r="AV38" s="334"/>
      <c r="AW38" s="334"/>
      <c r="AX38" s="334"/>
      <c r="AY38" s="334"/>
      <c r="AZ38" s="334"/>
      <c r="BA38" s="334"/>
      <c r="BB38" s="334"/>
      <c r="BC38" s="334"/>
      <c r="BD38" s="334"/>
      <c r="BE38" s="334"/>
      <c r="BF38" s="334"/>
      <c r="BG38" s="334"/>
      <c r="BH38" s="334"/>
      <c r="BI38" s="334"/>
      <c r="BJ38" s="334"/>
      <c r="BK38" s="334"/>
      <c r="BL38" s="334"/>
      <c r="BM38" s="334"/>
      <c r="BN38" s="334"/>
      <c r="BO38" s="334"/>
      <c r="BP38" s="334"/>
      <c r="BQ38" s="334"/>
      <c r="BR38" s="334"/>
      <c r="BS38" s="334"/>
      <c r="BT38" s="334"/>
      <c r="BU38" s="334"/>
      <c r="BV38" s="334"/>
      <c r="BW38" s="334"/>
      <c r="BX38" s="334"/>
      <c r="BY38" s="334"/>
      <c r="BZ38" s="334"/>
      <c r="CA38" s="334"/>
      <c r="CB38" s="334"/>
      <c r="CC38" s="334"/>
      <c r="CD38" s="334"/>
      <c r="CE38" s="334"/>
      <c r="CF38" s="334"/>
      <c r="CG38" s="334"/>
      <c r="CH38" s="334"/>
      <c r="CI38" s="334"/>
      <c r="CJ38" s="334"/>
      <c r="CK38" s="334"/>
      <c r="CL38" s="334"/>
      <c r="CM38" s="334"/>
      <c r="CN38" s="334"/>
      <c r="CO38" s="334"/>
      <c r="CP38" s="334"/>
      <c r="CQ38" s="334"/>
      <c r="CR38" s="334"/>
      <c r="CS38" s="334"/>
      <c r="CT38" s="334"/>
      <c r="CU38" s="334"/>
      <c r="CV38" s="334"/>
      <c r="CW38" s="334"/>
      <c r="CX38" s="334"/>
      <c r="CY38" s="334"/>
      <c r="CZ38" s="334"/>
    </row>
    <row r="39" ht="14.25" customHeight="1">
      <c r="C39" s="346" t="s">
        <v>339</v>
      </c>
      <c r="F39" s="337"/>
      <c r="G39" s="334"/>
      <c r="H39" s="334"/>
      <c r="I39" s="334"/>
      <c r="J39" s="334"/>
      <c r="K39" s="334"/>
      <c r="L39" s="334"/>
      <c r="M39" s="334"/>
      <c r="N39" s="334"/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4"/>
      <c r="Z39" s="334"/>
      <c r="AA39" s="334"/>
      <c r="AB39" s="334"/>
      <c r="AC39" s="334"/>
      <c r="AD39" s="334"/>
      <c r="AE39" s="334"/>
      <c r="AF39" s="334"/>
      <c r="AG39" s="334"/>
      <c r="AH39" s="334"/>
      <c r="AI39" s="334"/>
      <c r="AJ39" s="334"/>
      <c r="AK39" s="334"/>
      <c r="AL39" s="334"/>
      <c r="AM39" s="334"/>
      <c r="AN39" s="334"/>
      <c r="AO39" s="334"/>
      <c r="AP39" s="334"/>
      <c r="AQ39" s="334"/>
      <c r="AR39" s="334"/>
      <c r="AS39" s="334"/>
      <c r="AT39" s="334"/>
      <c r="AU39" s="334"/>
      <c r="AV39" s="334"/>
      <c r="AW39" s="334"/>
      <c r="AX39" s="334"/>
      <c r="AY39" s="334"/>
      <c r="AZ39" s="334"/>
      <c r="BA39" s="334"/>
      <c r="BB39" s="334"/>
      <c r="BC39" s="334"/>
      <c r="BD39" s="334"/>
      <c r="BE39" s="334"/>
      <c r="BF39" s="334"/>
      <c r="BG39" s="334"/>
      <c r="BH39" s="334"/>
      <c r="BI39" s="334"/>
      <c r="BJ39" s="334"/>
      <c r="BK39" s="334"/>
      <c r="BL39" s="334"/>
      <c r="BM39" s="334"/>
      <c r="BN39" s="334"/>
      <c r="BO39" s="334"/>
      <c r="BP39" s="334"/>
      <c r="BQ39" s="334"/>
      <c r="BR39" s="334"/>
      <c r="BS39" s="334"/>
      <c r="BT39" s="334"/>
      <c r="BU39" s="334"/>
      <c r="BV39" s="334"/>
      <c r="BW39" s="334"/>
      <c r="BX39" s="334"/>
      <c r="BY39" s="334"/>
      <c r="BZ39" s="334"/>
      <c r="CA39" s="334"/>
      <c r="CB39" s="334"/>
      <c r="CC39" s="334"/>
      <c r="CD39" s="334"/>
      <c r="CE39" s="334"/>
      <c r="CF39" s="334"/>
      <c r="CG39" s="334"/>
      <c r="CH39" s="334"/>
      <c r="CI39" s="334"/>
      <c r="CJ39" s="334"/>
      <c r="CK39" s="334"/>
      <c r="CL39" s="334"/>
      <c r="CM39" s="334"/>
      <c r="CN39" s="334"/>
      <c r="CO39" s="334"/>
      <c r="CP39" s="334"/>
      <c r="CQ39" s="334"/>
      <c r="CR39" s="334"/>
      <c r="CS39" s="334"/>
      <c r="CT39" s="334"/>
      <c r="CU39" s="334"/>
      <c r="CV39" s="334"/>
      <c r="CW39" s="334"/>
      <c r="CX39" s="334"/>
      <c r="CY39" s="334"/>
      <c r="CZ39" s="334"/>
    </row>
    <row r="40" ht="14.25" customHeight="1">
      <c r="C40" s="290" t="s">
        <v>206</v>
      </c>
      <c r="F40" s="337" t="str">
        <f t="shared" ref="F40:CZ40" si="18">E45</f>
        <v/>
      </c>
      <c r="G40" s="334">
        <f t="shared" si="18"/>
        <v>14783049.1</v>
      </c>
      <c r="H40" s="334">
        <f t="shared" si="18"/>
        <v>14833014.78</v>
      </c>
      <c r="I40" s="334">
        <f t="shared" si="18"/>
        <v>14892481.64</v>
      </c>
      <c r="J40" s="334">
        <f t="shared" si="18"/>
        <v>14967276.21</v>
      </c>
      <c r="K40" s="334">
        <f t="shared" si="18"/>
        <v>15714556.06</v>
      </c>
      <c r="L40" s="334">
        <f t="shared" si="18"/>
        <v>16492563.36</v>
      </c>
      <c r="M40" s="334">
        <f t="shared" si="18"/>
        <v>17296640.32</v>
      </c>
      <c r="N40" s="334">
        <f t="shared" si="18"/>
        <v>18113477.88</v>
      </c>
      <c r="O40" s="334">
        <f t="shared" si="18"/>
        <v>18958959.33</v>
      </c>
      <c r="P40" s="334">
        <f t="shared" si="18"/>
        <v>19752186.21</v>
      </c>
      <c r="Q40" s="334">
        <f t="shared" si="18"/>
        <v>20541611.05</v>
      </c>
      <c r="R40" s="334">
        <f t="shared" si="18"/>
        <v>21265887.77</v>
      </c>
      <c r="S40" s="334">
        <f t="shared" si="18"/>
        <v>21249125.97</v>
      </c>
      <c r="T40" s="334">
        <f t="shared" si="18"/>
        <v>21192915.65</v>
      </c>
      <c r="U40" s="334">
        <f t="shared" si="18"/>
        <v>21152872.19</v>
      </c>
      <c r="V40" s="334">
        <f t="shared" si="18"/>
        <v>21140847.9</v>
      </c>
      <c r="W40" s="334">
        <f t="shared" si="18"/>
        <v>21216879.38</v>
      </c>
      <c r="X40" s="334">
        <f t="shared" si="18"/>
        <v>21335340.15</v>
      </c>
      <c r="Y40" s="334">
        <f t="shared" si="18"/>
        <v>21479106.83</v>
      </c>
      <c r="Z40" s="334">
        <f t="shared" si="18"/>
        <v>21634336.1</v>
      </c>
      <c r="AA40" s="334">
        <f t="shared" si="18"/>
        <v>21820811.52</v>
      </c>
      <c r="AB40" s="334">
        <f t="shared" si="18"/>
        <v>21916902.95</v>
      </c>
      <c r="AC40" s="334">
        <f t="shared" si="18"/>
        <v>21990336.71</v>
      </c>
      <c r="AD40" s="334">
        <f t="shared" si="18"/>
        <v>21944286.38</v>
      </c>
      <c r="AE40" s="334">
        <f t="shared" si="18"/>
        <v>21908255.84</v>
      </c>
      <c r="AF40" s="334">
        <f t="shared" si="18"/>
        <v>21829939.89</v>
      </c>
      <c r="AG40" s="334">
        <f t="shared" si="18"/>
        <v>21769277</v>
      </c>
      <c r="AH40" s="334">
        <f t="shared" si="18"/>
        <v>21739206.13</v>
      </c>
      <c r="AI40" s="334">
        <f t="shared" si="18"/>
        <v>21803437.91</v>
      </c>
      <c r="AJ40" s="334">
        <f t="shared" si="18"/>
        <v>21922576.8</v>
      </c>
      <c r="AK40" s="334">
        <f t="shared" si="18"/>
        <v>0</v>
      </c>
      <c r="AL40" s="334">
        <f t="shared" si="18"/>
        <v>74629.93402</v>
      </c>
      <c r="AM40" s="334">
        <f t="shared" si="18"/>
        <v>173061.278</v>
      </c>
      <c r="AN40" s="334">
        <f t="shared" si="18"/>
        <v>182957.4835</v>
      </c>
      <c r="AO40" s="334">
        <f t="shared" si="18"/>
        <v>158924.3909</v>
      </c>
      <c r="AP40" s="334">
        <f t="shared" si="18"/>
        <v>6201.80248</v>
      </c>
      <c r="AQ40" s="334">
        <f t="shared" si="18"/>
        <v>0</v>
      </c>
      <c r="AR40" s="334">
        <f t="shared" si="18"/>
        <v>0</v>
      </c>
      <c r="AS40" s="334">
        <f t="shared" si="18"/>
        <v>0</v>
      </c>
      <c r="AT40" s="334">
        <f t="shared" si="18"/>
        <v>0</v>
      </c>
      <c r="AU40" s="334">
        <f t="shared" si="18"/>
        <v>0</v>
      </c>
      <c r="AV40" s="334">
        <f t="shared" si="18"/>
        <v>46777.61836</v>
      </c>
      <c r="AW40" s="334">
        <f t="shared" si="18"/>
        <v>93743.84197</v>
      </c>
      <c r="AX40" s="334">
        <f t="shared" si="18"/>
        <v>162069.3388</v>
      </c>
      <c r="AY40" s="334">
        <f t="shared" si="18"/>
        <v>255430.6167</v>
      </c>
      <c r="AZ40" s="334">
        <f t="shared" si="18"/>
        <v>254879.08</v>
      </c>
      <c r="BA40" s="334">
        <f t="shared" si="18"/>
        <v>218276.5731</v>
      </c>
      <c r="BB40" s="334">
        <f t="shared" si="18"/>
        <v>45361.79435</v>
      </c>
      <c r="BC40" s="334">
        <f t="shared" si="18"/>
        <v>0</v>
      </c>
      <c r="BD40" s="334">
        <f t="shared" si="18"/>
        <v>0</v>
      </c>
      <c r="BE40" s="334">
        <f t="shared" si="18"/>
        <v>0</v>
      </c>
      <c r="BF40" s="334">
        <f t="shared" si="18"/>
        <v>0</v>
      </c>
      <c r="BG40" s="334">
        <f t="shared" si="18"/>
        <v>0</v>
      </c>
      <c r="BH40" s="334">
        <f t="shared" si="18"/>
        <v>0</v>
      </c>
      <c r="BI40" s="334">
        <f t="shared" si="18"/>
        <v>0</v>
      </c>
      <c r="BJ40" s="334">
        <f t="shared" si="18"/>
        <v>0</v>
      </c>
      <c r="BK40" s="334">
        <f t="shared" si="18"/>
        <v>0</v>
      </c>
      <c r="BL40" s="334">
        <f t="shared" si="18"/>
        <v>0</v>
      </c>
      <c r="BM40" s="334">
        <f t="shared" si="18"/>
        <v>0</v>
      </c>
      <c r="BN40" s="334">
        <f t="shared" si="18"/>
        <v>0</v>
      </c>
      <c r="BO40" s="334">
        <f t="shared" si="18"/>
        <v>0</v>
      </c>
      <c r="BP40" s="334">
        <f t="shared" si="18"/>
        <v>0</v>
      </c>
      <c r="BQ40" s="334">
        <f t="shared" si="18"/>
        <v>0</v>
      </c>
      <c r="BR40" s="334">
        <f t="shared" si="18"/>
        <v>0</v>
      </c>
      <c r="BS40" s="334">
        <f t="shared" si="18"/>
        <v>0</v>
      </c>
      <c r="BT40" s="334">
        <f t="shared" si="18"/>
        <v>0</v>
      </c>
      <c r="BU40" s="334">
        <f t="shared" si="18"/>
        <v>0</v>
      </c>
      <c r="BV40" s="334">
        <f t="shared" si="18"/>
        <v>0</v>
      </c>
      <c r="BW40" s="334">
        <f t="shared" si="18"/>
        <v>0</v>
      </c>
      <c r="BX40" s="334">
        <f t="shared" si="18"/>
        <v>0</v>
      </c>
      <c r="BY40" s="334">
        <f t="shared" si="18"/>
        <v>0</v>
      </c>
      <c r="BZ40" s="334">
        <f t="shared" si="18"/>
        <v>0</v>
      </c>
      <c r="CA40" s="334">
        <f t="shared" si="18"/>
        <v>0</v>
      </c>
      <c r="CB40" s="334">
        <f t="shared" si="18"/>
        <v>0</v>
      </c>
      <c r="CC40" s="334">
        <f t="shared" si="18"/>
        <v>0</v>
      </c>
      <c r="CD40" s="334">
        <f t="shared" si="18"/>
        <v>0</v>
      </c>
      <c r="CE40" s="334">
        <f t="shared" si="18"/>
        <v>0</v>
      </c>
      <c r="CF40" s="334">
        <f t="shared" si="18"/>
        <v>0</v>
      </c>
      <c r="CG40" s="334">
        <f t="shared" si="18"/>
        <v>0</v>
      </c>
      <c r="CH40" s="334">
        <f t="shared" si="18"/>
        <v>0</v>
      </c>
      <c r="CI40" s="334">
        <f t="shared" si="18"/>
        <v>0</v>
      </c>
      <c r="CJ40" s="334">
        <f t="shared" si="18"/>
        <v>0</v>
      </c>
      <c r="CK40" s="334">
        <f t="shared" si="18"/>
        <v>0</v>
      </c>
      <c r="CL40" s="334">
        <f t="shared" si="18"/>
        <v>0</v>
      </c>
      <c r="CM40" s="334">
        <f t="shared" si="18"/>
        <v>0</v>
      </c>
      <c r="CN40" s="334">
        <f t="shared" si="18"/>
        <v>0</v>
      </c>
      <c r="CO40" s="334">
        <f t="shared" si="18"/>
        <v>0</v>
      </c>
      <c r="CP40" s="334">
        <f t="shared" si="18"/>
        <v>0</v>
      </c>
      <c r="CQ40" s="334">
        <f t="shared" si="18"/>
        <v>0</v>
      </c>
      <c r="CR40" s="334">
        <f t="shared" si="18"/>
        <v>0</v>
      </c>
      <c r="CS40" s="334">
        <f t="shared" si="18"/>
        <v>0</v>
      </c>
      <c r="CT40" s="334">
        <f t="shared" si="18"/>
        <v>0</v>
      </c>
      <c r="CU40" s="334">
        <f t="shared" si="18"/>
        <v>0</v>
      </c>
      <c r="CV40" s="334">
        <f t="shared" si="18"/>
        <v>0</v>
      </c>
      <c r="CW40" s="334">
        <f t="shared" si="18"/>
        <v>0</v>
      </c>
      <c r="CX40" s="334">
        <f t="shared" si="18"/>
        <v>0</v>
      </c>
      <c r="CY40" s="334">
        <f t="shared" si="18"/>
        <v>0</v>
      </c>
      <c r="CZ40" s="334">
        <f t="shared" si="18"/>
        <v>0</v>
      </c>
    </row>
    <row r="41" ht="14.25" customHeight="1">
      <c r="C41" s="290" t="s">
        <v>357</v>
      </c>
      <c r="F41" s="337">
        <f t="shared" ref="F41:CZ41" si="19">F40*(1+$F$12)^((F$22-E$22)/365)-F40</f>
        <v>0</v>
      </c>
      <c r="G41" s="334">
        <f t="shared" si="19"/>
        <v>176523.2463</v>
      </c>
      <c r="H41" s="334">
        <f t="shared" si="19"/>
        <v>171373.4608</v>
      </c>
      <c r="I41" s="334">
        <f t="shared" si="19"/>
        <v>177829.9719</v>
      </c>
      <c r="J41" s="334">
        <f t="shared" si="19"/>
        <v>178723.088</v>
      </c>
      <c r="K41" s="334">
        <f t="shared" si="19"/>
        <v>169389.4772</v>
      </c>
      <c r="L41" s="334">
        <f t="shared" si="19"/>
        <v>196936.4239</v>
      </c>
      <c r="M41" s="334">
        <f t="shared" si="19"/>
        <v>199836.9957</v>
      </c>
      <c r="N41" s="334">
        <f t="shared" si="19"/>
        <v>216291.6389</v>
      </c>
      <c r="O41" s="334">
        <f t="shared" si="19"/>
        <v>219042.6236</v>
      </c>
      <c r="P41" s="334">
        <f t="shared" si="19"/>
        <v>235859.3284</v>
      </c>
      <c r="Q41" s="334">
        <f t="shared" si="19"/>
        <v>245285.7893</v>
      </c>
      <c r="R41" s="334">
        <f t="shared" si="19"/>
        <v>245695.7562</v>
      </c>
      <c r="S41" s="334">
        <f t="shared" si="19"/>
        <v>253734.1703</v>
      </c>
      <c r="T41" s="334">
        <f t="shared" si="19"/>
        <v>244852.6717</v>
      </c>
      <c r="U41" s="334">
        <f t="shared" si="19"/>
        <v>252584.8114</v>
      </c>
      <c r="V41" s="334">
        <f t="shared" si="19"/>
        <v>252441.2302</v>
      </c>
      <c r="W41" s="334">
        <f t="shared" si="19"/>
        <v>228699.8177</v>
      </c>
      <c r="X41" s="334">
        <f t="shared" si="19"/>
        <v>254763.6471</v>
      </c>
      <c r="Y41" s="334">
        <f t="shared" si="19"/>
        <v>248159.1858</v>
      </c>
      <c r="Z41" s="334">
        <f t="shared" si="19"/>
        <v>258333.9347</v>
      </c>
      <c r="AA41" s="334">
        <f t="shared" si="19"/>
        <v>252107.0762</v>
      </c>
      <c r="AB41" s="334">
        <f t="shared" si="19"/>
        <v>261708.0436</v>
      </c>
      <c r="AC41" s="334">
        <f t="shared" si="19"/>
        <v>262584.9104</v>
      </c>
      <c r="AD41" s="334">
        <f t="shared" si="19"/>
        <v>253533.6449</v>
      </c>
      <c r="AE41" s="334">
        <f t="shared" si="19"/>
        <v>261604.7891</v>
      </c>
      <c r="AF41" s="334">
        <f t="shared" si="19"/>
        <v>252212.5409</v>
      </c>
      <c r="AG41" s="334">
        <f t="shared" si="19"/>
        <v>259945.2536</v>
      </c>
      <c r="AH41" s="334">
        <f t="shared" si="19"/>
        <v>259586.1796</v>
      </c>
      <c r="AI41" s="334">
        <f t="shared" si="19"/>
        <v>243462.7673</v>
      </c>
      <c r="AJ41" s="334">
        <f t="shared" si="19"/>
        <v>261775.7946</v>
      </c>
      <c r="AK41" s="334">
        <f t="shared" si="19"/>
        <v>0</v>
      </c>
      <c r="AL41" s="334">
        <f t="shared" si="19"/>
        <v>891.150272</v>
      </c>
      <c r="AM41" s="334">
        <f t="shared" si="19"/>
        <v>1999.466094</v>
      </c>
      <c r="AN41" s="334">
        <f t="shared" si="19"/>
        <v>2184.681165</v>
      </c>
      <c r="AO41" s="334">
        <f t="shared" si="19"/>
        <v>1897.703864</v>
      </c>
      <c r="AP41" s="334">
        <f t="shared" si="19"/>
        <v>71.65261882</v>
      </c>
      <c r="AQ41" s="334">
        <f t="shared" si="19"/>
        <v>0</v>
      </c>
      <c r="AR41" s="334">
        <f t="shared" si="19"/>
        <v>0</v>
      </c>
      <c r="AS41" s="334">
        <f t="shared" si="19"/>
        <v>0</v>
      </c>
      <c r="AT41" s="334">
        <f t="shared" si="19"/>
        <v>0</v>
      </c>
      <c r="AU41" s="334">
        <f t="shared" si="19"/>
        <v>0</v>
      </c>
      <c r="AV41" s="334">
        <f t="shared" si="19"/>
        <v>558.5679242</v>
      </c>
      <c r="AW41" s="334">
        <f t="shared" si="19"/>
        <v>1083.070897</v>
      </c>
      <c r="AX41" s="334">
        <f t="shared" si="19"/>
        <v>1935.257444</v>
      </c>
      <c r="AY41" s="334">
        <f t="shared" si="19"/>
        <v>2951.121496</v>
      </c>
      <c r="AZ41" s="334">
        <f t="shared" si="19"/>
        <v>3043.491388</v>
      </c>
      <c r="BA41" s="334">
        <f t="shared" si="19"/>
        <v>2606.423683</v>
      </c>
      <c r="BB41" s="334">
        <f t="shared" si="19"/>
        <v>524.0881776</v>
      </c>
      <c r="BC41" s="334">
        <f t="shared" si="19"/>
        <v>0</v>
      </c>
      <c r="BD41" s="334">
        <f t="shared" si="19"/>
        <v>0</v>
      </c>
      <c r="BE41" s="334">
        <f t="shared" si="19"/>
        <v>0</v>
      </c>
      <c r="BF41" s="334">
        <f t="shared" si="19"/>
        <v>0</v>
      </c>
      <c r="BG41" s="334">
        <f t="shared" si="19"/>
        <v>0</v>
      </c>
      <c r="BH41" s="334">
        <f t="shared" si="19"/>
        <v>0</v>
      </c>
      <c r="BI41" s="334">
        <f t="shared" si="19"/>
        <v>0</v>
      </c>
      <c r="BJ41" s="334">
        <f t="shared" si="19"/>
        <v>0</v>
      </c>
      <c r="BK41" s="334">
        <f t="shared" si="19"/>
        <v>0</v>
      </c>
      <c r="BL41" s="334">
        <f t="shared" si="19"/>
        <v>0</v>
      </c>
      <c r="BM41" s="334">
        <f t="shared" si="19"/>
        <v>0</v>
      </c>
      <c r="BN41" s="334">
        <f t="shared" si="19"/>
        <v>0</v>
      </c>
      <c r="BO41" s="334">
        <f t="shared" si="19"/>
        <v>0</v>
      </c>
      <c r="BP41" s="334">
        <f t="shared" si="19"/>
        <v>0</v>
      </c>
      <c r="BQ41" s="334">
        <f t="shared" si="19"/>
        <v>0</v>
      </c>
      <c r="BR41" s="334">
        <f t="shared" si="19"/>
        <v>0</v>
      </c>
      <c r="BS41" s="334">
        <f t="shared" si="19"/>
        <v>0</v>
      </c>
      <c r="BT41" s="334">
        <f t="shared" si="19"/>
        <v>0</v>
      </c>
      <c r="BU41" s="334">
        <f t="shared" si="19"/>
        <v>0</v>
      </c>
      <c r="BV41" s="334">
        <f t="shared" si="19"/>
        <v>0</v>
      </c>
      <c r="BW41" s="334">
        <f t="shared" si="19"/>
        <v>0</v>
      </c>
      <c r="BX41" s="334">
        <f t="shared" si="19"/>
        <v>0</v>
      </c>
      <c r="BY41" s="334">
        <f t="shared" si="19"/>
        <v>0</v>
      </c>
      <c r="BZ41" s="334">
        <f t="shared" si="19"/>
        <v>0</v>
      </c>
      <c r="CA41" s="334">
        <f t="shared" si="19"/>
        <v>0</v>
      </c>
      <c r="CB41" s="334">
        <f t="shared" si="19"/>
        <v>0</v>
      </c>
      <c r="CC41" s="334">
        <f t="shared" si="19"/>
        <v>0</v>
      </c>
      <c r="CD41" s="334">
        <f t="shared" si="19"/>
        <v>0</v>
      </c>
      <c r="CE41" s="334">
        <f t="shared" si="19"/>
        <v>0</v>
      </c>
      <c r="CF41" s="334">
        <f t="shared" si="19"/>
        <v>0</v>
      </c>
      <c r="CG41" s="334">
        <f t="shared" si="19"/>
        <v>0</v>
      </c>
      <c r="CH41" s="334">
        <f t="shared" si="19"/>
        <v>0</v>
      </c>
      <c r="CI41" s="334">
        <f t="shared" si="19"/>
        <v>0</v>
      </c>
      <c r="CJ41" s="334">
        <f t="shared" si="19"/>
        <v>0</v>
      </c>
      <c r="CK41" s="334">
        <f t="shared" si="19"/>
        <v>0</v>
      </c>
      <c r="CL41" s="334">
        <f t="shared" si="19"/>
        <v>0</v>
      </c>
      <c r="CM41" s="334">
        <f t="shared" si="19"/>
        <v>0</v>
      </c>
      <c r="CN41" s="334">
        <f t="shared" si="19"/>
        <v>0</v>
      </c>
      <c r="CO41" s="334">
        <f t="shared" si="19"/>
        <v>0</v>
      </c>
      <c r="CP41" s="334">
        <f t="shared" si="19"/>
        <v>0</v>
      </c>
      <c r="CQ41" s="334">
        <f t="shared" si="19"/>
        <v>0</v>
      </c>
      <c r="CR41" s="334">
        <f t="shared" si="19"/>
        <v>0</v>
      </c>
      <c r="CS41" s="334">
        <f t="shared" si="19"/>
        <v>0</v>
      </c>
      <c r="CT41" s="334">
        <f t="shared" si="19"/>
        <v>0</v>
      </c>
      <c r="CU41" s="334">
        <f t="shared" si="19"/>
        <v>0</v>
      </c>
      <c r="CV41" s="334">
        <f t="shared" si="19"/>
        <v>0</v>
      </c>
      <c r="CW41" s="334">
        <f t="shared" si="19"/>
        <v>0</v>
      </c>
      <c r="CX41" s="334">
        <f t="shared" si="19"/>
        <v>0</v>
      </c>
      <c r="CY41" s="334">
        <f t="shared" si="19"/>
        <v>0</v>
      </c>
      <c r="CZ41" s="334">
        <f t="shared" si="19"/>
        <v>0</v>
      </c>
    </row>
    <row r="42" ht="14.25" customHeight="1">
      <c r="C42" s="290" t="s">
        <v>348</v>
      </c>
      <c r="F42" s="337">
        <f t="shared" ref="F42:CZ42" si="20">F29</f>
        <v>-14783049.1</v>
      </c>
      <c r="G42" s="334">
        <f t="shared" si="20"/>
        <v>0</v>
      </c>
      <c r="H42" s="334">
        <f t="shared" si="20"/>
        <v>0</v>
      </c>
      <c r="I42" s="334">
        <f t="shared" si="20"/>
        <v>0</v>
      </c>
      <c r="J42" s="334">
        <f t="shared" si="20"/>
        <v>-568556.7557</v>
      </c>
      <c r="K42" s="334">
        <f t="shared" si="20"/>
        <v>-608617.8244</v>
      </c>
      <c r="L42" s="334">
        <f t="shared" si="20"/>
        <v>-607140.5326</v>
      </c>
      <c r="M42" s="334">
        <f t="shared" si="20"/>
        <v>-617000.5722</v>
      </c>
      <c r="N42" s="334">
        <f t="shared" si="20"/>
        <v>-629189.8077</v>
      </c>
      <c r="O42" s="334">
        <f t="shared" si="20"/>
        <v>-574184.2567</v>
      </c>
      <c r="P42" s="334">
        <f t="shared" si="20"/>
        <v>-553565.5078</v>
      </c>
      <c r="Q42" s="334">
        <f t="shared" si="20"/>
        <v>-478990.9319</v>
      </c>
      <c r="R42" s="334">
        <f t="shared" si="20"/>
        <v>0</v>
      </c>
      <c r="S42" s="334">
        <f t="shared" si="20"/>
        <v>0</v>
      </c>
      <c r="T42" s="334">
        <f t="shared" si="20"/>
        <v>0</v>
      </c>
      <c r="U42" s="334">
        <f t="shared" si="20"/>
        <v>0</v>
      </c>
      <c r="V42" s="334">
        <f t="shared" si="20"/>
        <v>0</v>
      </c>
      <c r="W42" s="334">
        <f t="shared" si="20"/>
        <v>0</v>
      </c>
      <c r="X42" s="334">
        <f t="shared" si="20"/>
        <v>0</v>
      </c>
      <c r="Y42" s="334">
        <f t="shared" si="20"/>
        <v>0</v>
      </c>
      <c r="Z42" s="334">
        <f t="shared" si="20"/>
        <v>0</v>
      </c>
      <c r="AA42" s="334">
        <f t="shared" si="20"/>
        <v>0</v>
      </c>
      <c r="AB42" s="334">
        <f t="shared" si="20"/>
        <v>0</v>
      </c>
      <c r="AC42" s="334">
        <f t="shared" si="20"/>
        <v>0</v>
      </c>
      <c r="AD42" s="334">
        <f t="shared" si="20"/>
        <v>0</v>
      </c>
      <c r="AE42" s="334">
        <f t="shared" si="20"/>
        <v>0</v>
      </c>
      <c r="AF42" s="334">
        <f t="shared" si="20"/>
        <v>0</v>
      </c>
      <c r="AG42" s="334">
        <f t="shared" si="20"/>
        <v>0</v>
      </c>
      <c r="AH42" s="334">
        <f t="shared" si="20"/>
        <v>0</v>
      </c>
      <c r="AI42" s="334">
        <f t="shared" si="20"/>
        <v>0</v>
      </c>
      <c r="AJ42" s="334">
        <f t="shared" si="20"/>
        <v>0</v>
      </c>
      <c r="AK42" s="334">
        <f t="shared" si="20"/>
        <v>-74629.93402</v>
      </c>
      <c r="AL42" s="334">
        <f t="shared" si="20"/>
        <v>-97540.19366</v>
      </c>
      <c r="AM42" s="334">
        <f t="shared" si="20"/>
        <v>-7896.739474</v>
      </c>
      <c r="AN42" s="334">
        <f t="shared" si="20"/>
        <v>0</v>
      </c>
      <c r="AO42" s="334">
        <f t="shared" si="20"/>
        <v>0</v>
      </c>
      <c r="AP42" s="334">
        <f t="shared" si="20"/>
        <v>0</v>
      </c>
      <c r="AQ42" s="334">
        <f t="shared" si="20"/>
        <v>0</v>
      </c>
      <c r="AR42" s="334">
        <f t="shared" si="20"/>
        <v>0</v>
      </c>
      <c r="AS42" s="334">
        <f t="shared" si="20"/>
        <v>0</v>
      </c>
      <c r="AT42" s="334">
        <f t="shared" si="20"/>
        <v>0</v>
      </c>
      <c r="AU42" s="334">
        <f t="shared" si="20"/>
        <v>-46777.61836</v>
      </c>
      <c r="AV42" s="334">
        <f t="shared" si="20"/>
        <v>-46407.65568</v>
      </c>
      <c r="AW42" s="334">
        <f t="shared" si="20"/>
        <v>-67242.42597</v>
      </c>
      <c r="AX42" s="334">
        <f t="shared" si="20"/>
        <v>-91426.02041</v>
      </c>
      <c r="AY42" s="334">
        <f t="shared" si="20"/>
        <v>0</v>
      </c>
      <c r="AZ42" s="334">
        <f t="shared" si="20"/>
        <v>0</v>
      </c>
      <c r="BA42" s="334">
        <f t="shared" si="20"/>
        <v>0</v>
      </c>
      <c r="BB42" s="334">
        <f t="shared" si="20"/>
        <v>0</v>
      </c>
      <c r="BC42" s="334">
        <f t="shared" si="20"/>
        <v>0</v>
      </c>
      <c r="BD42" s="334">
        <f t="shared" si="20"/>
        <v>0</v>
      </c>
      <c r="BE42" s="334">
        <f t="shared" si="20"/>
        <v>0</v>
      </c>
      <c r="BF42" s="334">
        <f t="shared" si="20"/>
        <v>0</v>
      </c>
      <c r="BG42" s="334">
        <f t="shared" si="20"/>
        <v>0</v>
      </c>
      <c r="BH42" s="334">
        <f t="shared" si="20"/>
        <v>0</v>
      </c>
      <c r="BI42" s="334">
        <f t="shared" si="20"/>
        <v>0</v>
      </c>
      <c r="BJ42" s="334">
        <f t="shared" si="20"/>
        <v>0</v>
      </c>
      <c r="BK42" s="334">
        <f t="shared" si="20"/>
        <v>0</v>
      </c>
      <c r="BL42" s="334">
        <f t="shared" si="20"/>
        <v>0</v>
      </c>
      <c r="BM42" s="334">
        <f t="shared" si="20"/>
        <v>0</v>
      </c>
      <c r="BN42" s="334">
        <f t="shared" si="20"/>
        <v>0</v>
      </c>
      <c r="BO42" s="334">
        <f t="shared" si="20"/>
        <v>0</v>
      </c>
      <c r="BP42" s="334">
        <f t="shared" si="20"/>
        <v>0</v>
      </c>
      <c r="BQ42" s="334">
        <f t="shared" si="20"/>
        <v>0</v>
      </c>
      <c r="BR42" s="334">
        <f t="shared" si="20"/>
        <v>0</v>
      </c>
      <c r="BS42" s="334">
        <f t="shared" si="20"/>
        <v>0</v>
      </c>
      <c r="BT42" s="334">
        <f t="shared" si="20"/>
        <v>0</v>
      </c>
      <c r="BU42" s="334">
        <f t="shared" si="20"/>
        <v>0</v>
      </c>
      <c r="BV42" s="334">
        <f t="shared" si="20"/>
        <v>0</v>
      </c>
      <c r="BW42" s="334">
        <f t="shared" si="20"/>
        <v>0</v>
      </c>
      <c r="BX42" s="334">
        <f t="shared" si="20"/>
        <v>0</v>
      </c>
      <c r="BY42" s="334">
        <f t="shared" si="20"/>
        <v>0</v>
      </c>
      <c r="BZ42" s="334">
        <f t="shared" si="20"/>
        <v>0</v>
      </c>
      <c r="CA42" s="334">
        <f t="shared" si="20"/>
        <v>0</v>
      </c>
      <c r="CB42" s="334">
        <f t="shared" si="20"/>
        <v>0</v>
      </c>
      <c r="CC42" s="334">
        <f t="shared" si="20"/>
        <v>0</v>
      </c>
      <c r="CD42" s="334">
        <f t="shared" si="20"/>
        <v>0</v>
      </c>
      <c r="CE42" s="334">
        <f t="shared" si="20"/>
        <v>0</v>
      </c>
      <c r="CF42" s="334">
        <f t="shared" si="20"/>
        <v>0</v>
      </c>
      <c r="CG42" s="334">
        <f t="shared" si="20"/>
        <v>0</v>
      </c>
      <c r="CH42" s="334">
        <f t="shared" si="20"/>
        <v>0</v>
      </c>
      <c r="CI42" s="334">
        <f t="shared" si="20"/>
        <v>0</v>
      </c>
      <c r="CJ42" s="334">
        <f t="shared" si="20"/>
        <v>0</v>
      </c>
      <c r="CK42" s="334">
        <f t="shared" si="20"/>
        <v>0</v>
      </c>
      <c r="CL42" s="334">
        <f t="shared" si="20"/>
        <v>0</v>
      </c>
      <c r="CM42" s="334">
        <f t="shared" si="20"/>
        <v>0</v>
      </c>
      <c r="CN42" s="334">
        <f t="shared" si="20"/>
        <v>0</v>
      </c>
      <c r="CO42" s="334">
        <f t="shared" si="20"/>
        <v>0</v>
      </c>
      <c r="CP42" s="334">
        <f t="shared" si="20"/>
        <v>0</v>
      </c>
      <c r="CQ42" s="334">
        <f t="shared" si="20"/>
        <v>0</v>
      </c>
      <c r="CR42" s="334">
        <f t="shared" si="20"/>
        <v>0</v>
      </c>
      <c r="CS42" s="334">
        <f t="shared" si="20"/>
        <v>0</v>
      </c>
      <c r="CT42" s="334">
        <f t="shared" si="20"/>
        <v>0</v>
      </c>
      <c r="CU42" s="334">
        <f t="shared" si="20"/>
        <v>0</v>
      </c>
      <c r="CV42" s="334">
        <f t="shared" si="20"/>
        <v>0</v>
      </c>
      <c r="CW42" s="334">
        <f t="shared" si="20"/>
        <v>0</v>
      </c>
      <c r="CX42" s="334">
        <f t="shared" si="20"/>
        <v>0</v>
      </c>
      <c r="CY42" s="334">
        <f t="shared" si="20"/>
        <v>0</v>
      </c>
      <c r="CZ42" s="334">
        <f t="shared" si="20"/>
        <v>0</v>
      </c>
    </row>
    <row r="43" ht="14.25" customHeight="1">
      <c r="C43" s="290" t="s">
        <v>358</v>
      </c>
      <c r="F43" s="337">
        <f t="shared" ref="F43:CZ43" si="21">F30</f>
        <v>0</v>
      </c>
      <c r="G43" s="334">
        <f t="shared" si="21"/>
        <v>126557.5643</v>
      </c>
      <c r="H43" s="334">
        <f t="shared" si="21"/>
        <v>111906.5987</v>
      </c>
      <c r="I43" s="334">
        <f t="shared" si="21"/>
        <v>103035.4007</v>
      </c>
      <c r="J43" s="334">
        <f t="shared" si="21"/>
        <v>0</v>
      </c>
      <c r="K43" s="334">
        <f t="shared" si="21"/>
        <v>0</v>
      </c>
      <c r="L43" s="334">
        <f t="shared" si="21"/>
        <v>0</v>
      </c>
      <c r="M43" s="334">
        <f t="shared" si="21"/>
        <v>0</v>
      </c>
      <c r="N43" s="334">
        <f t="shared" si="21"/>
        <v>0</v>
      </c>
      <c r="O43" s="334">
        <f t="shared" si="21"/>
        <v>0</v>
      </c>
      <c r="P43" s="334">
        <f t="shared" si="21"/>
        <v>0</v>
      </c>
      <c r="Q43" s="334">
        <f t="shared" si="21"/>
        <v>0</v>
      </c>
      <c r="R43" s="334">
        <f t="shared" si="21"/>
        <v>262457.5573</v>
      </c>
      <c r="S43" s="334">
        <f t="shared" si="21"/>
        <v>309944.4892</v>
      </c>
      <c r="T43" s="334">
        <f t="shared" si="21"/>
        <v>284896.1246</v>
      </c>
      <c r="U43" s="334">
        <f t="shared" si="21"/>
        <v>264609.1067</v>
      </c>
      <c r="V43" s="334">
        <f t="shared" si="21"/>
        <v>176409.7457</v>
      </c>
      <c r="W43" s="334">
        <f t="shared" si="21"/>
        <v>110239.0532</v>
      </c>
      <c r="X43" s="334">
        <f t="shared" si="21"/>
        <v>110996.9695</v>
      </c>
      <c r="Y43" s="334">
        <f t="shared" si="21"/>
        <v>92929.90989</v>
      </c>
      <c r="Z43" s="334">
        <f t="shared" si="21"/>
        <v>71858.51388</v>
      </c>
      <c r="AA43" s="334">
        <f t="shared" si="21"/>
        <v>156015.6448</v>
      </c>
      <c r="AB43" s="334">
        <f t="shared" si="21"/>
        <v>188274.2886</v>
      </c>
      <c r="AC43" s="334">
        <f t="shared" si="21"/>
        <v>308635.2371</v>
      </c>
      <c r="AD43" s="334">
        <f t="shared" si="21"/>
        <v>289564.1926</v>
      </c>
      <c r="AE43" s="334">
        <f t="shared" si="21"/>
        <v>339920.7362</v>
      </c>
      <c r="AF43" s="334">
        <f t="shared" si="21"/>
        <v>312875.4252</v>
      </c>
      <c r="AG43" s="334">
        <f t="shared" si="21"/>
        <v>290016.1247</v>
      </c>
      <c r="AH43" s="334">
        <f t="shared" si="21"/>
        <v>195354.3981</v>
      </c>
      <c r="AI43" s="334">
        <f t="shared" si="21"/>
        <v>124323.8807</v>
      </c>
      <c r="AJ43" s="334">
        <f t="shared" si="21"/>
        <v>19691787.94</v>
      </c>
      <c r="AK43" s="334">
        <f t="shared" si="21"/>
        <v>0</v>
      </c>
      <c r="AL43" s="334">
        <f t="shared" si="21"/>
        <v>0</v>
      </c>
      <c r="AM43" s="334">
        <f t="shared" si="21"/>
        <v>0</v>
      </c>
      <c r="AN43" s="334">
        <f t="shared" si="21"/>
        <v>26217.77379</v>
      </c>
      <c r="AO43" s="334">
        <f t="shared" si="21"/>
        <v>154620.2923</v>
      </c>
      <c r="AP43" s="334">
        <f t="shared" si="21"/>
        <v>3983.187403</v>
      </c>
      <c r="AQ43" s="334">
        <f t="shared" si="21"/>
        <v>0</v>
      </c>
      <c r="AR43" s="334">
        <f t="shared" si="21"/>
        <v>0</v>
      </c>
      <c r="AS43" s="334">
        <f t="shared" si="21"/>
        <v>0</v>
      </c>
      <c r="AT43" s="334">
        <f t="shared" si="21"/>
        <v>0</v>
      </c>
      <c r="AU43" s="334">
        <f t="shared" si="21"/>
        <v>0</v>
      </c>
      <c r="AV43" s="334">
        <f t="shared" si="21"/>
        <v>0</v>
      </c>
      <c r="AW43" s="334">
        <f t="shared" si="21"/>
        <v>0</v>
      </c>
      <c r="AX43" s="334">
        <f t="shared" si="21"/>
        <v>0</v>
      </c>
      <c r="AY43" s="334">
        <f t="shared" si="21"/>
        <v>3502.658142</v>
      </c>
      <c r="AZ43" s="334">
        <f t="shared" si="21"/>
        <v>39645.99829</v>
      </c>
      <c r="BA43" s="334">
        <f t="shared" si="21"/>
        <v>175521.2025</v>
      </c>
      <c r="BB43" s="334">
        <f t="shared" si="21"/>
        <v>41741.89413</v>
      </c>
      <c r="BC43" s="334">
        <f t="shared" si="21"/>
        <v>0</v>
      </c>
      <c r="BD43" s="334">
        <f t="shared" si="21"/>
        <v>0</v>
      </c>
      <c r="BE43" s="334">
        <f t="shared" si="21"/>
        <v>0</v>
      </c>
      <c r="BF43" s="334">
        <f t="shared" si="21"/>
        <v>0</v>
      </c>
      <c r="BG43" s="334">
        <f t="shared" si="21"/>
        <v>0</v>
      </c>
      <c r="BH43" s="334">
        <f t="shared" si="21"/>
        <v>0</v>
      </c>
      <c r="BI43" s="334">
        <f t="shared" si="21"/>
        <v>0</v>
      </c>
      <c r="BJ43" s="334">
        <f t="shared" si="21"/>
        <v>0</v>
      </c>
      <c r="BK43" s="334">
        <f t="shared" si="21"/>
        <v>0</v>
      </c>
      <c r="BL43" s="334">
        <f t="shared" si="21"/>
        <v>0</v>
      </c>
      <c r="BM43" s="334">
        <f t="shared" si="21"/>
        <v>0</v>
      </c>
      <c r="BN43" s="334">
        <f t="shared" si="21"/>
        <v>0</v>
      </c>
      <c r="BO43" s="334">
        <f t="shared" si="21"/>
        <v>0</v>
      </c>
      <c r="BP43" s="334">
        <f t="shared" si="21"/>
        <v>0</v>
      </c>
      <c r="BQ43" s="334">
        <f t="shared" si="21"/>
        <v>0</v>
      </c>
      <c r="BR43" s="334">
        <f t="shared" si="21"/>
        <v>0</v>
      </c>
      <c r="BS43" s="334">
        <f t="shared" si="21"/>
        <v>0</v>
      </c>
      <c r="BT43" s="334">
        <f t="shared" si="21"/>
        <v>0</v>
      </c>
      <c r="BU43" s="334">
        <f t="shared" si="21"/>
        <v>0</v>
      </c>
      <c r="BV43" s="334">
        <f t="shared" si="21"/>
        <v>0</v>
      </c>
      <c r="BW43" s="334">
        <f t="shared" si="21"/>
        <v>0</v>
      </c>
      <c r="BX43" s="334">
        <f t="shared" si="21"/>
        <v>0</v>
      </c>
      <c r="BY43" s="334">
        <f t="shared" si="21"/>
        <v>0</v>
      </c>
      <c r="BZ43" s="334">
        <f t="shared" si="21"/>
        <v>0</v>
      </c>
      <c r="CA43" s="334">
        <f t="shared" si="21"/>
        <v>0</v>
      </c>
      <c r="CB43" s="334">
        <f t="shared" si="21"/>
        <v>0</v>
      </c>
      <c r="CC43" s="334">
        <f t="shared" si="21"/>
        <v>0</v>
      </c>
      <c r="CD43" s="334">
        <f t="shared" si="21"/>
        <v>0</v>
      </c>
      <c r="CE43" s="334">
        <f t="shared" si="21"/>
        <v>0</v>
      </c>
      <c r="CF43" s="334">
        <f t="shared" si="21"/>
        <v>0</v>
      </c>
      <c r="CG43" s="334">
        <f t="shared" si="21"/>
        <v>0</v>
      </c>
      <c r="CH43" s="334">
        <f t="shared" si="21"/>
        <v>0</v>
      </c>
      <c r="CI43" s="334">
        <f t="shared" si="21"/>
        <v>0</v>
      </c>
      <c r="CJ43" s="334">
        <f t="shared" si="21"/>
        <v>0</v>
      </c>
      <c r="CK43" s="334">
        <f t="shared" si="21"/>
        <v>0</v>
      </c>
      <c r="CL43" s="334">
        <f t="shared" si="21"/>
        <v>0</v>
      </c>
      <c r="CM43" s="334">
        <f t="shared" si="21"/>
        <v>0</v>
      </c>
      <c r="CN43" s="334">
        <f t="shared" si="21"/>
        <v>0</v>
      </c>
      <c r="CO43" s="334">
        <f t="shared" si="21"/>
        <v>0</v>
      </c>
      <c r="CP43" s="334">
        <f t="shared" si="21"/>
        <v>0</v>
      </c>
      <c r="CQ43" s="334">
        <f t="shared" si="21"/>
        <v>0</v>
      </c>
      <c r="CR43" s="334">
        <f t="shared" si="21"/>
        <v>0</v>
      </c>
      <c r="CS43" s="334">
        <f t="shared" si="21"/>
        <v>0</v>
      </c>
      <c r="CT43" s="334">
        <f t="shared" si="21"/>
        <v>0</v>
      </c>
      <c r="CU43" s="334">
        <f t="shared" si="21"/>
        <v>0</v>
      </c>
      <c r="CV43" s="334">
        <f t="shared" si="21"/>
        <v>0</v>
      </c>
      <c r="CW43" s="334">
        <f t="shared" si="21"/>
        <v>0</v>
      </c>
      <c r="CX43" s="334">
        <f t="shared" si="21"/>
        <v>0</v>
      </c>
      <c r="CY43" s="334">
        <f t="shared" si="21"/>
        <v>0</v>
      </c>
      <c r="CZ43" s="334">
        <f t="shared" si="21"/>
        <v>0</v>
      </c>
    </row>
    <row r="44" ht="14.25" customHeight="1">
      <c r="C44" s="290" t="s">
        <v>349</v>
      </c>
      <c r="F44" s="337">
        <f t="shared" ref="F44:CZ44" si="22">MIN(F40+F41-F42-F43,F37*$H$12)</f>
        <v>0</v>
      </c>
      <c r="G44" s="334">
        <f t="shared" si="22"/>
        <v>0</v>
      </c>
      <c r="H44" s="334">
        <f t="shared" si="22"/>
        <v>0</v>
      </c>
      <c r="I44" s="334">
        <f t="shared" si="22"/>
        <v>0</v>
      </c>
      <c r="J44" s="334">
        <f t="shared" si="22"/>
        <v>0</v>
      </c>
      <c r="K44" s="334">
        <f t="shared" si="22"/>
        <v>0</v>
      </c>
      <c r="L44" s="334">
        <f t="shared" si="22"/>
        <v>0</v>
      </c>
      <c r="M44" s="334">
        <f t="shared" si="22"/>
        <v>0</v>
      </c>
      <c r="N44" s="334">
        <f t="shared" si="22"/>
        <v>0</v>
      </c>
      <c r="O44" s="334">
        <f t="shared" si="22"/>
        <v>0</v>
      </c>
      <c r="P44" s="334">
        <f t="shared" si="22"/>
        <v>0</v>
      </c>
      <c r="Q44" s="334">
        <f t="shared" si="22"/>
        <v>0</v>
      </c>
      <c r="R44" s="334">
        <f t="shared" si="22"/>
        <v>0</v>
      </c>
      <c r="S44" s="334">
        <f t="shared" si="22"/>
        <v>0</v>
      </c>
      <c r="T44" s="334">
        <f t="shared" si="22"/>
        <v>0</v>
      </c>
      <c r="U44" s="334">
        <f t="shared" si="22"/>
        <v>0</v>
      </c>
      <c r="V44" s="334">
        <f t="shared" si="22"/>
        <v>0</v>
      </c>
      <c r="W44" s="334">
        <f t="shared" si="22"/>
        <v>0</v>
      </c>
      <c r="X44" s="334">
        <f t="shared" si="22"/>
        <v>0</v>
      </c>
      <c r="Y44" s="334">
        <f t="shared" si="22"/>
        <v>0</v>
      </c>
      <c r="Z44" s="334">
        <f t="shared" si="22"/>
        <v>0</v>
      </c>
      <c r="AA44" s="334">
        <f t="shared" si="22"/>
        <v>0</v>
      </c>
      <c r="AB44" s="334">
        <f t="shared" si="22"/>
        <v>0</v>
      </c>
      <c r="AC44" s="334">
        <f t="shared" si="22"/>
        <v>0</v>
      </c>
      <c r="AD44" s="334">
        <f t="shared" si="22"/>
        <v>0</v>
      </c>
      <c r="AE44" s="334">
        <f t="shared" si="22"/>
        <v>0</v>
      </c>
      <c r="AF44" s="334">
        <f t="shared" si="22"/>
        <v>0</v>
      </c>
      <c r="AG44" s="334">
        <f t="shared" si="22"/>
        <v>0</v>
      </c>
      <c r="AH44" s="334">
        <f t="shared" si="22"/>
        <v>0</v>
      </c>
      <c r="AI44" s="334">
        <f t="shared" si="22"/>
        <v>0</v>
      </c>
      <c r="AJ44" s="334">
        <f t="shared" si="22"/>
        <v>2492564.653</v>
      </c>
      <c r="AK44" s="334">
        <f t="shared" si="22"/>
        <v>0</v>
      </c>
      <c r="AL44" s="334">
        <f t="shared" si="22"/>
        <v>0</v>
      </c>
      <c r="AM44" s="334">
        <f t="shared" si="22"/>
        <v>0</v>
      </c>
      <c r="AN44" s="334">
        <f t="shared" si="22"/>
        <v>0</v>
      </c>
      <c r="AO44" s="334">
        <f t="shared" si="22"/>
        <v>0</v>
      </c>
      <c r="AP44" s="334">
        <f t="shared" si="22"/>
        <v>2290.267696</v>
      </c>
      <c r="AQ44" s="334">
        <f t="shared" si="22"/>
        <v>0</v>
      </c>
      <c r="AR44" s="334">
        <f t="shared" si="22"/>
        <v>0</v>
      </c>
      <c r="AS44" s="334">
        <f t="shared" si="22"/>
        <v>0</v>
      </c>
      <c r="AT44" s="334">
        <f t="shared" si="22"/>
        <v>0</v>
      </c>
      <c r="AU44" s="334">
        <f t="shared" si="22"/>
        <v>0</v>
      </c>
      <c r="AV44" s="334">
        <f t="shared" si="22"/>
        <v>0</v>
      </c>
      <c r="AW44" s="334">
        <f t="shared" si="22"/>
        <v>0</v>
      </c>
      <c r="AX44" s="334">
        <f t="shared" si="22"/>
        <v>0</v>
      </c>
      <c r="AY44" s="334">
        <f t="shared" si="22"/>
        <v>0</v>
      </c>
      <c r="AZ44" s="334">
        <f t="shared" si="22"/>
        <v>0</v>
      </c>
      <c r="BA44" s="334">
        <f t="shared" si="22"/>
        <v>0</v>
      </c>
      <c r="BB44" s="334">
        <f t="shared" si="22"/>
        <v>4143.988399</v>
      </c>
      <c r="BC44" s="334">
        <f t="shared" si="22"/>
        <v>0</v>
      </c>
      <c r="BD44" s="334">
        <f t="shared" si="22"/>
        <v>0</v>
      </c>
      <c r="BE44" s="334">
        <f t="shared" si="22"/>
        <v>0</v>
      </c>
      <c r="BF44" s="334">
        <f t="shared" si="22"/>
        <v>0</v>
      </c>
      <c r="BG44" s="334">
        <f t="shared" si="22"/>
        <v>0</v>
      </c>
      <c r="BH44" s="334">
        <f t="shared" si="22"/>
        <v>0</v>
      </c>
      <c r="BI44" s="334">
        <f t="shared" si="22"/>
        <v>0</v>
      </c>
      <c r="BJ44" s="334">
        <f t="shared" si="22"/>
        <v>0</v>
      </c>
      <c r="BK44" s="334">
        <f t="shared" si="22"/>
        <v>0</v>
      </c>
      <c r="BL44" s="334">
        <f t="shared" si="22"/>
        <v>0</v>
      </c>
      <c r="BM44" s="334">
        <f t="shared" si="22"/>
        <v>0</v>
      </c>
      <c r="BN44" s="334">
        <f t="shared" si="22"/>
        <v>0</v>
      </c>
      <c r="BO44" s="334">
        <f t="shared" si="22"/>
        <v>0</v>
      </c>
      <c r="BP44" s="334">
        <f t="shared" si="22"/>
        <v>0</v>
      </c>
      <c r="BQ44" s="334">
        <f t="shared" si="22"/>
        <v>0</v>
      </c>
      <c r="BR44" s="334">
        <f t="shared" si="22"/>
        <v>0</v>
      </c>
      <c r="BS44" s="334">
        <f t="shared" si="22"/>
        <v>0</v>
      </c>
      <c r="BT44" s="334">
        <f t="shared" si="22"/>
        <v>0</v>
      </c>
      <c r="BU44" s="334">
        <f t="shared" si="22"/>
        <v>0</v>
      </c>
      <c r="BV44" s="334">
        <f t="shared" si="22"/>
        <v>0</v>
      </c>
      <c r="BW44" s="334">
        <f t="shared" si="22"/>
        <v>0</v>
      </c>
      <c r="BX44" s="334">
        <f t="shared" si="22"/>
        <v>0</v>
      </c>
      <c r="BY44" s="334">
        <f t="shared" si="22"/>
        <v>0</v>
      </c>
      <c r="BZ44" s="334">
        <f t="shared" si="22"/>
        <v>0</v>
      </c>
      <c r="CA44" s="334">
        <f t="shared" si="22"/>
        <v>0</v>
      </c>
      <c r="CB44" s="334">
        <f t="shared" si="22"/>
        <v>0</v>
      </c>
      <c r="CC44" s="334">
        <f t="shared" si="22"/>
        <v>0</v>
      </c>
      <c r="CD44" s="334">
        <f t="shared" si="22"/>
        <v>0</v>
      </c>
      <c r="CE44" s="334">
        <f t="shared" si="22"/>
        <v>0</v>
      </c>
      <c r="CF44" s="334">
        <f t="shared" si="22"/>
        <v>0</v>
      </c>
      <c r="CG44" s="334">
        <f t="shared" si="22"/>
        <v>0</v>
      </c>
      <c r="CH44" s="334">
        <f t="shared" si="22"/>
        <v>0</v>
      </c>
      <c r="CI44" s="334">
        <f t="shared" si="22"/>
        <v>0</v>
      </c>
      <c r="CJ44" s="334">
        <f t="shared" si="22"/>
        <v>0</v>
      </c>
      <c r="CK44" s="334">
        <f t="shared" si="22"/>
        <v>0</v>
      </c>
      <c r="CL44" s="334">
        <f t="shared" si="22"/>
        <v>0</v>
      </c>
      <c r="CM44" s="334">
        <f t="shared" si="22"/>
        <v>0</v>
      </c>
      <c r="CN44" s="334">
        <f t="shared" si="22"/>
        <v>0</v>
      </c>
      <c r="CO44" s="334">
        <f t="shared" si="22"/>
        <v>0</v>
      </c>
      <c r="CP44" s="334">
        <f t="shared" si="22"/>
        <v>0</v>
      </c>
      <c r="CQ44" s="334">
        <f t="shared" si="22"/>
        <v>0</v>
      </c>
      <c r="CR44" s="334">
        <f t="shared" si="22"/>
        <v>0</v>
      </c>
      <c r="CS44" s="334">
        <f t="shared" si="22"/>
        <v>0</v>
      </c>
      <c r="CT44" s="334">
        <f t="shared" si="22"/>
        <v>0</v>
      </c>
      <c r="CU44" s="334">
        <f t="shared" si="22"/>
        <v>0</v>
      </c>
      <c r="CV44" s="334">
        <f t="shared" si="22"/>
        <v>0</v>
      </c>
      <c r="CW44" s="334">
        <f t="shared" si="22"/>
        <v>0</v>
      </c>
      <c r="CX44" s="334">
        <f t="shared" si="22"/>
        <v>0</v>
      </c>
      <c r="CY44" s="334">
        <f t="shared" si="22"/>
        <v>0</v>
      </c>
      <c r="CZ44" s="334">
        <f t="shared" si="22"/>
        <v>0</v>
      </c>
    </row>
    <row r="45" ht="14.25" customHeight="1">
      <c r="B45" s="329" t="s">
        <v>350</v>
      </c>
      <c r="C45" s="290" t="s">
        <v>217</v>
      </c>
      <c r="F45" s="337">
        <f t="shared" ref="F45:CZ45" si="23">F40+F41-F42-F43-F44</f>
        <v>14783049.1</v>
      </c>
      <c r="G45" s="334">
        <f t="shared" si="23"/>
        <v>14833014.78</v>
      </c>
      <c r="H45" s="334">
        <f t="shared" si="23"/>
        <v>14892481.64</v>
      </c>
      <c r="I45" s="334">
        <f t="shared" si="23"/>
        <v>14967276.21</v>
      </c>
      <c r="J45" s="334">
        <f t="shared" si="23"/>
        <v>15714556.06</v>
      </c>
      <c r="K45" s="334">
        <f t="shared" si="23"/>
        <v>16492563.36</v>
      </c>
      <c r="L45" s="334">
        <f t="shared" si="23"/>
        <v>17296640.32</v>
      </c>
      <c r="M45" s="334">
        <f t="shared" si="23"/>
        <v>18113477.88</v>
      </c>
      <c r="N45" s="334">
        <f t="shared" si="23"/>
        <v>18958959.33</v>
      </c>
      <c r="O45" s="334">
        <f t="shared" si="23"/>
        <v>19752186.21</v>
      </c>
      <c r="P45" s="334">
        <f t="shared" si="23"/>
        <v>20541611.05</v>
      </c>
      <c r="Q45" s="334">
        <f t="shared" si="23"/>
        <v>21265887.77</v>
      </c>
      <c r="R45" s="334">
        <f t="shared" si="23"/>
        <v>21249125.97</v>
      </c>
      <c r="S45" s="334">
        <f t="shared" si="23"/>
        <v>21192915.65</v>
      </c>
      <c r="T45" s="334">
        <f t="shared" si="23"/>
        <v>21152872.19</v>
      </c>
      <c r="U45" s="334">
        <f t="shared" si="23"/>
        <v>21140847.9</v>
      </c>
      <c r="V45" s="334">
        <f t="shared" si="23"/>
        <v>21216879.38</v>
      </c>
      <c r="W45" s="334">
        <f t="shared" si="23"/>
        <v>21335340.15</v>
      </c>
      <c r="X45" s="334">
        <f t="shared" si="23"/>
        <v>21479106.83</v>
      </c>
      <c r="Y45" s="334">
        <f t="shared" si="23"/>
        <v>21634336.1</v>
      </c>
      <c r="Z45" s="334">
        <f t="shared" si="23"/>
        <v>21820811.52</v>
      </c>
      <c r="AA45" s="334">
        <f t="shared" si="23"/>
        <v>21916902.95</v>
      </c>
      <c r="AB45" s="334">
        <f t="shared" si="23"/>
        <v>21990336.71</v>
      </c>
      <c r="AC45" s="334">
        <f t="shared" si="23"/>
        <v>21944286.38</v>
      </c>
      <c r="AD45" s="334">
        <f t="shared" si="23"/>
        <v>21908255.84</v>
      </c>
      <c r="AE45" s="334">
        <f t="shared" si="23"/>
        <v>21829939.89</v>
      </c>
      <c r="AF45" s="334">
        <f t="shared" si="23"/>
        <v>21769277</v>
      </c>
      <c r="AG45" s="334">
        <f t="shared" si="23"/>
        <v>21739206.13</v>
      </c>
      <c r="AH45" s="334">
        <f t="shared" si="23"/>
        <v>21803437.91</v>
      </c>
      <c r="AI45" s="334">
        <f t="shared" si="23"/>
        <v>21922576.8</v>
      </c>
      <c r="AJ45" s="334">
        <f t="shared" si="23"/>
        <v>0</v>
      </c>
      <c r="AK45" s="334">
        <f t="shared" si="23"/>
        <v>74629.93402</v>
      </c>
      <c r="AL45" s="334">
        <f t="shared" si="23"/>
        <v>173061.278</v>
      </c>
      <c r="AM45" s="334">
        <f t="shared" si="23"/>
        <v>182957.4835</v>
      </c>
      <c r="AN45" s="334">
        <f t="shared" si="23"/>
        <v>158924.3909</v>
      </c>
      <c r="AO45" s="334">
        <f t="shared" si="23"/>
        <v>6201.80248</v>
      </c>
      <c r="AP45" s="334">
        <f t="shared" si="23"/>
        <v>0</v>
      </c>
      <c r="AQ45" s="334">
        <f t="shared" si="23"/>
        <v>0</v>
      </c>
      <c r="AR45" s="334">
        <f t="shared" si="23"/>
        <v>0</v>
      </c>
      <c r="AS45" s="334">
        <f t="shared" si="23"/>
        <v>0</v>
      </c>
      <c r="AT45" s="334">
        <f t="shared" si="23"/>
        <v>0</v>
      </c>
      <c r="AU45" s="334">
        <f t="shared" si="23"/>
        <v>46777.61836</v>
      </c>
      <c r="AV45" s="334">
        <f t="shared" si="23"/>
        <v>93743.84197</v>
      </c>
      <c r="AW45" s="334">
        <f t="shared" si="23"/>
        <v>162069.3388</v>
      </c>
      <c r="AX45" s="334">
        <f t="shared" si="23"/>
        <v>255430.6167</v>
      </c>
      <c r="AY45" s="334">
        <f t="shared" si="23"/>
        <v>254879.08</v>
      </c>
      <c r="AZ45" s="334">
        <f t="shared" si="23"/>
        <v>218276.5731</v>
      </c>
      <c r="BA45" s="334">
        <f t="shared" si="23"/>
        <v>45361.79435</v>
      </c>
      <c r="BB45" s="334">
        <f t="shared" si="23"/>
        <v>0</v>
      </c>
      <c r="BC45" s="334">
        <f t="shared" si="23"/>
        <v>0</v>
      </c>
      <c r="BD45" s="334">
        <f t="shared" si="23"/>
        <v>0</v>
      </c>
      <c r="BE45" s="334">
        <f t="shared" si="23"/>
        <v>0</v>
      </c>
      <c r="BF45" s="334">
        <f t="shared" si="23"/>
        <v>0</v>
      </c>
      <c r="BG45" s="334">
        <f t="shared" si="23"/>
        <v>0</v>
      </c>
      <c r="BH45" s="334">
        <f t="shared" si="23"/>
        <v>0</v>
      </c>
      <c r="BI45" s="334">
        <f t="shared" si="23"/>
        <v>0</v>
      </c>
      <c r="BJ45" s="334">
        <f t="shared" si="23"/>
        <v>0</v>
      </c>
      <c r="BK45" s="334">
        <f t="shared" si="23"/>
        <v>0</v>
      </c>
      <c r="BL45" s="334">
        <f t="shared" si="23"/>
        <v>0</v>
      </c>
      <c r="BM45" s="334">
        <f t="shared" si="23"/>
        <v>0</v>
      </c>
      <c r="BN45" s="334">
        <f t="shared" si="23"/>
        <v>0</v>
      </c>
      <c r="BO45" s="334">
        <f t="shared" si="23"/>
        <v>0</v>
      </c>
      <c r="BP45" s="334">
        <f t="shared" si="23"/>
        <v>0</v>
      </c>
      <c r="BQ45" s="334">
        <f t="shared" si="23"/>
        <v>0</v>
      </c>
      <c r="BR45" s="334">
        <f t="shared" si="23"/>
        <v>0</v>
      </c>
      <c r="BS45" s="334">
        <f t="shared" si="23"/>
        <v>0</v>
      </c>
      <c r="BT45" s="334">
        <f t="shared" si="23"/>
        <v>0</v>
      </c>
      <c r="BU45" s="334">
        <f t="shared" si="23"/>
        <v>0</v>
      </c>
      <c r="BV45" s="334">
        <f t="shared" si="23"/>
        <v>0</v>
      </c>
      <c r="BW45" s="334">
        <f t="shared" si="23"/>
        <v>0</v>
      </c>
      <c r="BX45" s="334">
        <f t="shared" si="23"/>
        <v>0</v>
      </c>
      <c r="BY45" s="334">
        <f t="shared" si="23"/>
        <v>0</v>
      </c>
      <c r="BZ45" s="334">
        <f t="shared" si="23"/>
        <v>0</v>
      </c>
      <c r="CA45" s="334">
        <f t="shared" si="23"/>
        <v>0</v>
      </c>
      <c r="CB45" s="334">
        <f t="shared" si="23"/>
        <v>0</v>
      </c>
      <c r="CC45" s="334">
        <f t="shared" si="23"/>
        <v>0</v>
      </c>
      <c r="CD45" s="334">
        <f t="shared" si="23"/>
        <v>0</v>
      </c>
      <c r="CE45" s="334">
        <f t="shared" si="23"/>
        <v>0</v>
      </c>
      <c r="CF45" s="334">
        <f t="shared" si="23"/>
        <v>0</v>
      </c>
      <c r="CG45" s="334">
        <f t="shared" si="23"/>
        <v>0</v>
      </c>
      <c r="CH45" s="334">
        <f t="shared" si="23"/>
        <v>0</v>
      </c>
      <c r="CI45" s="334">
        <f t="shared" si="23"/>
        <v>0</v>
      </c>
      <c r="CJ45" s="334">
        <f t="shared" si="23"/>
        <v>0</v>
      </c>
      <c r="CK45" s="334">
        <f t="shared" si="23"/>
        <v>0</v>
      </c>
      <c r="CL45" s="334">
        <f t="shared" si="23"/>
        <v>0</v>
      </c>
      <c r="CM45" s="334">
        <f t="shared" si="23"/>
        <v>0</v>
      </c>
      <c r="CN45" s="334">
        <f t="shared" si="23"/>
        <v>0</v>
      </c>
      <c r="CO45" s="334">
        <f t="shared" si="23"/>
        <v>0</v>
      </c>
      <c r="CP45" s="334">
        <f t="shared" si="23"/>
        <v>0</v>
      </c>
      <c r="CQ45" s="334">
        <f t="shared" si="23"/>
        <v>0</v>
      </c>
      <c r="CR45" s="334">
        <f t="shared" si="23"/>
        <v>0</v>
      </c>
      <c r="CS45" s="334">
        <f t="shared" si="23"/>
        <v>0</v>
      </c>
      <c r="CT45" s="334">
        <f t="shared" si="23"/>
        <v>0</v>
      </c>
      <c r="CU45" s="334">
        <f t="shared" si="23"/>
        <v>0</v>
      </c>
      <c r="CV45" s="334">
        <f t="shared" si="23"/>
        <v>0</v>
      </c>
      <c r="CW45" s="334">
        <f t="shared" si="23"/>
        <v>0</v>
      </c>
      <c r="CX45" s="334">
        <f t="shared" si="23"/>
        <v>0</v>
      </c>
      <c r="CY45" s="334">
        <f t="shared" si="23"/>
        <v>0</v>
      </c>
      <c r="CZ45" s="334">
        <f t="shared" si="23"/>
        <v>0</v>
      </c>
      <c r="DA45" s="46" t="s">
        <v>168</v>
      </c>
    </row>
    <row r="46" ht="14.25" customHeight="1">
      <c r="B46" s="330">
        <f>XIRR(F46:CZ46,$F$22:$CZ$22)</f>
        <v>0.15</v>
      </c>
      <c r="C46" s="338" t="s">
        <v>351</v>
      </c>
      <c r="D46" s="347"/>
      <c r="E46" s="347"/>
      <c r="F46" s="340">
        <f t="shared" ref="F46:CZ46" si="24">SUM(F42:F44)</f>
        <v>-14783049.1</v>
      </c>
      <c r="G46" s="341">
        <f t="shared" si="24"/>
        <v>126557.5643</v>
      </c>
      <c r="H46" s="341">
        <f t="shared" si="24"/>
        <v>111906.5987</v>
      </c>
      <c r="I46" s="341">
        <f t="shared" si="24"/>
        <v>103035.4007</v>
      </c>
      <c r="J46" s="341">
        <f t="shared" si="24"/>
        <v>-568556.7557</v>
      </c>
      <c r="K46" s="341">
        <f t="shared" si="24"/>
        <v>-608617.8244</v>
      </c>
      <c r="L46" s="341">
        <f t="shared" si="24"/>
        <v>-607140.5326</v>
      </c>
      <c r="M46" s="341">
        <f t="shared" si="24"/>
        <v>-617000.5722</v>
      </c>
      <c r="N46" s="341">
        <f t="shared" si="24"/>
        <v>-629189.8077</v>
      </c>
      <c r="O46" s="341">
        <f t="shared" si="24"/>
        <v>-574184.2567</v>
      </c>
      <c r="P46" s="341">
        <f t="shared" si="24"/>
        <v>-553565.5078</v>
      </c>
      <c r="Q46" s="341">
        <f t="shared" si="24"/>
        <v>-478990.9319</v>
      </c>
      <c r="R46" s="341">
        <f t="shared" si="24"/>
        <v>262457.5573</v>
      </c>
      <c r="S46" s="341">
        <f t="shared" si="24"/>
        <v>309944.4892</v>
      </c>
      <c r="T46" s="341">
        <f t="shared" si="24"/>
        <v>284896.1246</v>
      </c>
      <c r="U46" s="341">
        <f t="shared" si="24"/>
        <v>264609.1067</v>
      </c>
      <c r="V46" s="341">
        <f t="shared" si="24"/>
        <v>176409.7457</v>
      </c>
      <c r="W46" s="341">
        <f t="shared" si="24"/>
        <v>110239.0532</v>
      </c>
      <c r="X46" s="341">
        <f t="shared" si="24"/>
        <v>110996.9695</v>
      </c>
      <c r="Y46" s="341">
        <f t="shared" si="24"/>
        <v>92929.90989</v>
      </c>
      <c r="Z46" s="341">
        <f t="shared" si="24"/>
        <v>71858.51388</v>
      </c>
      <c r="AA46" s="341">
        <f t="shared" si="24"/>
        <v>156015.6448</v>
      </c>
      <c r="AB46" s="341">
        <f t="shared" si="24"/>
        <v>188274.2886</v>
      </c>
      <c r="AC46" s="341">
        <f t="shared" si="24"/>
        <v>308635.2371</v>
      </c>
      <c r="AD46" s="341">
        <f t="shared" si="24"/>
        <v>289564.1926</v>
      </c>
      <c r="AE46" s="341">
        <f t="shared" si="24"/>
        <v>339920.7362</v>
      </c>
      <c r="AF46" s="341">
        <f t="shared" si="24"/>
        <v>312875.4252</v>
      </c>
      <c r="AG46" s="341">
        <f t="shared" si="24"/>
        <v>290016.1247</v>
      </c>
      <c r="AH46" s="341">
        <f t="shared" si="24"/>
        <v>195354.3981</v>
      </c>
      <c r="AI46" s="341">
        <f t="shared" si="24"/>
        <v>124323.8807</v>
      </c>
      <c r="AJ46" s="341">
        <f t="shared" si="24"/>
        <v>22184352.6</v>
      </c>
      <c r="AK46" s="341">
        <f t="shared" si="24"/>
        <v>-74629.93402</v>
      </c>
      <c r="AL46" s="341">
        <f t="shared" si="24"/>
        <v>-97540.19366</v>
      </c>
      <c r="AM46" s="341">
        <f t="shared" si="24"/>
        <v>-7896.739474</v>
      </c>
      <c r="AN46" s="341">
        <f t="shared" si="24"/>
        <v>26217.77379</v>
      </c>
      <c r="AO46" s="341">
        <f t="shared" si="24"/>
        <v>154620.2923</v>
      </c>
      <c r="AP46" s="341">
        <f t="shared" si="24"/>
        <v>6273.455099</v>
      </c>
      <c r="AQ46" s="341">
        <f t="shared" si="24"/>
        <v>0</v>
      </c>
      <c r="AR46" s="341">
        <f t="shared" si="24"/>
        <v>0</v>
      </c>
      <c r="AS46" s="341">
        <f t="shared" si="24"/>
        <v>0</v>
      </c>
      <c r="AT46" s="341">
        <f t="shared" si="24"/>
        <v>0</v>
      </c>
      <c r="AU46" s="341">
        <f t="shared" si="24"/>
        <v>-46777.61836</v>
      </c>
      <c r="AV46" s="341">
        <f t="shared" si="24"/>
        <v>-46407.65568</v>
      </c>
      <c r="AW46" s="341">
        <f t="shared" si="24"/>
        <v>-67242.42597</v>
      </c>
      <c r="AX46" s="341">
        <f t="shared" si="24"/>
        <v>-91426.02041</v>
      </c>
      <c r="AY46" s="341">
        <f t="shared" si="24"/>
        <v>3502.658142</v>
      </c>
      <c r="AZ46" s="341">
        <f t="shared" si="24"/>
        <v>39645.99829</v>
      </c>
      <c r="BA46" s="341">
        <f t="shared" si="24"/>
        <v>175521.2025</v>
      </c>
      <c r="BB46" s="341">
        <f t="shared" si="24"/>
        <v>45885.88253</v>
      </c>
      <c r="BC46" s="341">
        <f t="shared" si="24"/>
        <v>0</v>
      </c>
      <c r="BD46" s="341">
        <f t="shared" si="24"/>
        <v>0</v>
      </c>
      <c r="BE46" s="341">
        <f t="shared" si="24"/>
        <v>0</v>
      </c>
      <c r="BF46" s="341">
        <f t="shared" si="24"/>
        <v>0</v>
      </c>
      <c r="BG46" s="341">
        <f t="shared" si="24"/>
        <v>0</v>
      </c>
      <c r="BH46" s="341">
        <f t="shared" si="24"/>
        <v>0</v>
      </c>
      <c r="BI46" s="341">
        <f t="shared" si="24"/>
        <v>0</v>
      </c>
      <c r="BJ46" s="341">
        <f t="shared" si="24"/>
        <v>0</v>
      </c>
      <c r="BK46" s="341">
        <f t="shared" si="24"/>
        <v>0</v>
      </c>
      <c r="BL46" s="341">
        <f t="shared" si="24"/>
        <v>0</v>
      </c>
      <c r="BM46" s="341">
        <f t="shared" si="24"/>
        <v>0</v>
      </c>
      <c r="BN46" s="341">
        <f t="shared" si="24"/>
        <v>0</v>
      </c>
      <c r="BO46" s="341">
        <f t="shared" si="24"/>
        <v>0</v>
      </c>
      <c r="BP46" s="341">
        <f t="shared" si="24"/>
        <v>0</v>
      </c>
      <c r="BQ46" s="341">
        <f t="shared" si="24"/>
        <v>0</v>
      </c>
      <c r="BR46" s="341">
        <f t="shared" si="24"/>
        <v>0</v>
      </c>
      <c r="BS46" s="341">
        <f t="shared" si="24"/>
        <v>0</v>
      </c>
      <c r="BT46" s="341">
        <f t="shared" si="24"/>
        <v>0</v>
      </c>
      <c r="BU46" s="341">
        <f t="shared" si="24"/>
        <v>0</v>
      </c>
      <c r="BV46" s="341">
        <f t="shared" si="24"/>
        <v>0</v>
      </c>
      <c r="BW46" s="341">
        <f t="shared" si="24"/>
        <v>0</v>
      </c>
      <c r="BX46" s="341">
        <f t="shared" si="24"/>
        <v>0</v>
      </c>
      <c r="BY46" s="341">
        <f t="shared" si="24"/>
        <v>0</v>
      </c>
      <c r="BZ46" s="341">
        <f t="shared" si="24"/>
        <v>0</v>
      </c>
      <c r="CA46" s="341">
        <f t="shared" si="24"/>
        <v>0</v>
      </c>
      <c r="CB46" s="341">
        <f t="shared" si="24"/>
        <v>0</v>
      </c>
      <c r="CC46" s="341">
        <f t="shared" si="24"/>
        <v>0</v>
      </c>
      <c r="CD46" s="341">
        <f t="shared" si="24"/>
        <v>0</v>
      </c>
      <c r="CE46" s="341">
        <f t="shared" si="24"/>
        <v>0</v>
      </c>
      <c r="CF46" s="341">
        <f t="shared" si="24"/>
        <v>0</v>
      </c>
      <c r="CG46" s="341">
        <f t="shared" si="24"/>
        <v>0</v>
      </c>
      <c r="CH46" s="341">
        <f t="shared" si="24"/>
        <v>0</v>
      </c>
      <c r="CI46" s="341">
        <f t="shared" si="24"/>
        <v>0</v>
      </c>
      <c r="CJ46" s="341">
        <f t="shared" si="24"/>
        <v>0</v>
      </c>
      <c r="CK46" s="341">
        <f t="shared" si="24"/>
        <v>0</v>
      </c>
      <c r="CL46" s="341">
        <f t="shared" si="24"/>
        <v>0</v>
      </c>
      <c r="CM46" s="341">
        <f t="shared" si="24"/>
        <v>0</v>
      </c>
      <c r="CN46" s="341">
        <f t="shared" si="24"/>
        <v>0</v>
      </c>
      <c r="CO46" s="341">
        <f t="shared" si="24"/>
        <v>0</v>
      </c>
      <c r="CP46" s="341">
        <f t="shared" si="24"/>
        <v>0</v>
      </c>
      <c r="CQ46" s="341">
        <f t="shared" si="24"/>
        <v>0</v>
      </c>
      <c r="CR46" s="341">
        <f t="shared" si="24"/>
        <v>0</v>
      </c>
      <c r="CS46" s="341">
        <f t="shared" si="24"/>
        <v>0</v>
      </c>
      <c r="CT46" s="341">
        <f t="shared" si="24"/>
        <v>0</v>
      </c>
      <c r="CU46" s="341">
        <f t="shared" si="24"/>
        <v>0</v>
      </c>
      <c r="CV46" s="341">
        <f t="shared" si="24"/>
        <v>0</v>
      </c>
      <c r="CW46" s="341">
        <f t="shared" si="24"/>
        <v>0</v>
      </c>
      <c r="CX46" s="341">
        <f t="shared" si="24"/>
        <v>0</v>
      </c>
      <c r="CY46" s="341">
        <f t="shared" si="24"/>
        <v>0</v>
      </c>
      <c r="CZ46" s="341">
        <f t="shared" si="24"/>
        <v>0</v>
      </c>
      <c r="DA46" s="46" t="s">
        <v>168</v>
      </c>
    </row>
    <row r="47" ht="14.25" customHeight="1">
      <c r="C47" s="290" t="s">
        <v>353</v>
      </c>
      <c r="F47" s="337">
        <f t="shared" ref="F47:CZ47" si="25">(F44/$H$12)*$G$12</f>
        <v>0</v>
      </c>
      <c r="G47" s="334">
        <f t="shared" si="25"/>
        <v>0</v>
      </c>
      <c r="H47" s="334">
        <f t="shared" si="25"/>
        <v>0</v>
      </c>
      <c r="I47" s="334">
        <f t="shared" si="25"/>
        <v>0</v>
      </c>
      <c r="J47" s="334">
        <f t="shared" si="25"/>
        <v>0</v>
      </c>
      <c r="K47" s="334">
        <f t="shared" si="25"/>
        <v>0</v>
      </c>
      <c r="L47" s="334">
        <f t="shared" si="25"/>
        <v>0</v>
      </c>
      <c r="M47" s="334">
        <f t="shared" si="25"/>
        <v>0</v>
      </c>
      <c r="N47" s="334">
        <f t="shared" si="25"/>
        <v>0</v>
      </c>
      <c r="O47" s="334">
        <f t="shared" si="25"/>
        <v>0</v>
      </c>
      <c r="P47" s="334">
        <f t="shared" si="25"/>
        <v>0</v>
      </c>
      <c r="Q47" s="334">
        <f t="shared" si="25"/>
        <v>0</v>
      </c>
      <c r="R47" s="334">
        <f t="shared" si="25"/>
        <v>0</v>
      </c>
      <c r="S47" s="334">
        <f t="shared" si="25"/>
        <v>0</v>
      </c>
      <c r="T47" s="334">
        <f t="shared" si="25"/>
        <v>0</v>
      </c>
      <c r="U47" s="334">
        <f t="shared" si="25"/>
        <v>0</v>
      </c>
      <c r="V47" s="334">
        <f t="shared" si="25"/>
        <v>0</v>
      </c>
      <c r="W47" s="334">
        <f t="shared" si="25"/>
        <v>0</v>
      </c>
      <c r="X47" s="334">
        <f t="shared" si="25"/>
        <v>0</v>
      </c>
      <c r="Y47" s="334">
        <f t="shared" si="25"/>
        <v>0</v>
      </c>
      <c r="Z47" s="334">
        <f t="shared" si="25"/>
        <v>0</v>
      </c>
      <c r="AA47" s="334">
        <f t="shared" si="25"/>
        <v>0</v>
      </c>
      <c r="AB47" s="334">
        <f t="shared" si="25"/>
        <v>0</v>
      </c>
      <c r="AC47" s="334">
        <f t="shared" si="25"/>
        <v>0</v>
      </c>
      <c r="AD47" s="334">
        <f t="shared" si="25"/>
        <v>0</v>
      </c>
      <c r="AE47" s="334">
        <f t="shared" si="25"/>
        <v>0</v>
      </c>
      <c r="AF47" s="334">
        <f t="shared" si="25"/>
        <v>0</v>
      </c>
      <c r="AG47" s="334">
        <f t="shared" si="25"/>
        <v>0</v>
      </c>
      <c r="AH47" s="334">
        <f t="shared" si="25"/>
        <v>0</v>
      </c>
      <c r="AI47" s="334">
        <f t="shared" si="25"/>
        <v>0</v>
      </c>
      <c r="AJ47" s="334">
        <f t="shared" si="25"/>
        <v>623141.1632</v>
      </c>
      <c r="AK47" s="334">
        <f t="shared" si="25"/>
        <v>0</v>
      </c>
      <c r="AL47" s="334">
        <f t="shared" si="25"/>
        <v>0</v>
      </c>
      <c r="AM47" s="334">
        <f t="shared" si="25"/>
        <v>0</v>
      </c>
      <c r="AN47" s="334">
        <f t="shared" si="25"/>
        <v>0</v>
      </c>
      <c r="AO47" s="334">
        <f t="shared" si="25"/>
        <v>0</v>
      </c>
      <c r="AP47" s="334">
        <f t="shared" si="25"/>
        <v>572.5669241</v>
      </c>
      <c r="AQ47" s="334">
        <f t="shared" si="25"/>
        <v>0</v>
      </c>
      <c r="AR47" s="334">
        <f t="shared" si="25"/>
        <v>0</v>
      </c>
      <c r="AS47" s="334">
        <f t="shared" si="25"/>
        <v>0</v>
      </c>
      <c r="AT47" s="334">
        <f t="shared" si="25"/>
        <v>0</v>
      </c>
      <c r="AU47" s="334">
        <f t="shared" si="25"/>
        <v>0</v>
      </c>
      <c r="AV47" s="334">
        <f t="shared" si="25"/>
        <v>0</v>
      </c>
      <c r="AW47" s="334">
        <f t="shared" si="25"/>
        <v>0</v>
      </c>
      <c r="AX47" s="334">
        <f t="shared" si="25"/>
        <v>0</v>
      </c>
      <c r="AY47" s="334">
        <f t="shared" si="25"/>
        <v>0</v>
      </c>
      <c r="AZ47" s="334">
        <f t="shared" si="25"/>
        <v>0</v>
      </c>
      <c r="BA47" s="334">
        <f t="shared" si="25"/>
        <v>0</v>
      </c>
      <c r="BB47" s="334">
        <f t="shared" si="25"/>
        <v>1035.9971</v>
      </c>
      <c r="BC47" s="334">
        <f t="shared" si="25"/>
        <v>0</v>
      </c>
      <c r="BD47" s="334">
        <f t="shared" si="25"/>
        <v>0</v>
      </c>
      <c r="BE47" s="334">
        <f t="shared" si="25"/>
        <v>0</v>
      </c>
      <c r="BF47" s="334">
        <f t="shared" si="25"/>
        <v>0</v>
      </c>
      <c r="BG47" s="334">
        <f t="shared" si="25"/>
        <v>0</v>
      </c>
      <c r="BH47" s="334">
        <f t="shared" si="25"/>
        <v>0</v>
      </c>
      <c r="BI47" s="334">
        <f t="shared" si="25"/>
        <v>0</v>
      </c>
      <c r="BJ47" s="334">
        <f t="shared" si="25"/>
        <v>0</v>
      </c>
      <c r="BK47" s="334">
        <f t="shared" si="25"/>
        <v>0</v>
      </c>
      <c r="BL47" s="334">
        <f t="shared" si="25"/>
        <v>0</v>
      </c>
      <c r="BM47" s="334">
        <f t="shared" si="25"/>
        <v>0</v>
      </c>
      <c r="BN47" s="334">
        <f t="shared" si="25"/>
        <v>0</v>
      </c>
      <c r="BO47" s="334">
        <f t="shared" si="25"/>
        <v>0</v>
      </c>
      <c r="BP47" s="334">
        <f t="shared" si="25"/>
        <v>0</v>
      </c>
      <c r="BQ47" s="334">
        <f t="shared" si="25"/>
        <v>0</v>
      </c>
      <c r="BR47" s="334">
        <f t="shared" si="25"/>
        <v>0</v>
      </c>
      <c r="BS47" s="334">
        <f t="shared" si="25"/>
        <v>0</v>
      </c>
      <c r="BT47" s="334">
        <f t="shared" si="25"/>
        <v>0</v>
      </c>
      <c r="BU47" s="334">
        <f t="shared" si="25"/>
        <v>0</v>
      </c>
      <c r="BV47" s="334">
        <f t="shared" si="25"/>
        <v>0</v>
      </c>
      <c r="BW47" s="334">
        <f t="shared" si="25"/>
        <v>0</v>
      </c>
      <c r="BX47" s="334">
        <f t="shared" si="25"/>
        <v>0</v>
      </c>
      <c r="BY47" s="334">
        <f t="shared" si="25"/>
        <v>0</v>
      </c>
      <c r="BZ47" s="334">
        <f t="shared" si="25"/>
        <v>0</v>
      </c>
      <c r="CA47" s="334">
        <f t="shared" si="25"/>
        <v>0</v>
      </c>
      <c r="CB47" s="334">
        <f t="shared" si="25"/>
        <v>0</v>
      </c>
      <c r="CC47" s="334">
        <f t="shared" si="25"/>
        <v>0</v>
      </c>
      <c r="CD47" s="334">
        <f t="shared" si="25"/>
        <v>0</v>
      </c>
      <c r="CE47" s="334">
        <f t="shared" si="25"/>
        <v>0</v>
      </c>
      <c r="CF47" s="334">
        <f t="shared" si="25"/>
        <v>0</v>
      </c>
      <c r="CG47" s="334">
        <f t="shared" si="25"/>
        <v>0</v>
      </c>
      <c r="CH47" s="334">
        <f t="shared" si="25"/>
        <v>0</v>
      </c>
      <c r="CI47" s="334">
        <f t="shared" si="25"/>
        <v>0</v>
      </c>
      <c r="CJ47" s="334">
        <f t="shared" si="25"/>
        <v>0</v>
      </c>
      <c r="CK47" s="334">
        <f t="shared" si="25"/>
        <v>0</v>
      </c>
      <c r="CL47" s="334">
        <f t="shared" si="25"/>
        <v>0</v>
      </c>
      <c r="CM47" s="334">
        <f t="shared" si="25"/>
        <v>0</v>
      </c>
      <c r="CN47" s="334">
        <f t="shared" si="25"/>
        <v>0</v>
      </c>
      <c r="CO47" s="334">
        <f t="shared" si="25"/>
        <v>0</v>
      </c>
      <c r="CP47" s="334">
        <f t="shared" si="25"/>
        <v>0</v>
      </c>
      <c r="CQ47" s="334">
        <f t="shared" si="25"/>
        <v>0</v>
      </c>
      <c r="CR47" s="334">
        <f t="shared" si="25"/>
        <v>0</v>
      </c>
      <c r="CS47" s="334">
        <f t="shared" si="25"/>
        <v>0</v>
      </c>
      <c r="CT47" s="334">
        <f t="shared" si="25"/>
        <v>0</v>
      </c>
      <c r="CU47" s="334">
        <f t="shared" si="25"/>
        <v>0</v>
      </c>
      <c r="CV47" s="334">
        <f t="shared" si="25"/>
        <v>0</v>
      </c>
      <c r="CW47" s="334">
        <f t="shared" si="25"/>
        <v>0</v>
      </c>
      <c r="CX47" s="334">
        <f t="shared" si="25"/>
        <v>0</v>
      </c>
      <c r="CY47" s="334">
        <f t="shared" si="25"/>
        <v>0</v>
      </c>
      <c r="CZ47" s="334">
        <f t="shared" si="25"/>
        <v>0</v>
      </c>
      <c r="DA47" s="46" t="s">
        <v>168</v>
      </c>
    </row>
    <row r="48" ht="14.25" customHeight="1">
      <c r="C48" s="290" t="s">
        <v>355</v>
      </c>
      <c r="F48" s="337">
        <f t="shared" ref="F48:CZ48" si="26">F44+F47</f>
        <v>0</v>
      </c>
      <c r="G48" s="334">
        <f t="shared" si="26"/>
        <v>0</v>
      </c>
      <c r="H48" s="334">
        <f t="shared" si="26"/>
        <v>0</v>
      </c>
      <c r="I48" s="334">
        <f t="shared" si="26"/>
        <v>0</v>
      </c>
      <c r="J48" s="334">
        <f t="shared" si="26"/>
        <v>0</v>
      </c>
      <c r="K48" s="334">
        <f t="shared" si="26"/>
        <v>0</v>
      </c>
      <c r="L48" s="334">
        <f t="shared" si="26"/>
        <v>0</v>
      </c>
      <c r="M48" s="334">
        <f t="shared" si="26"/>
        <v>0</v>
      </c>
      <c r="N48" s="334">
        <f t="shared" si="26"/>
        <v>0</v>
      </c>
      <c r="O48" s="334">
        <f t="shared" si="26"/>
        <v>0</v>
      </c>
      <c r="P48" s="334">
        <f t="shared" si="26"/>
        <v>0</v>
      </c>
      <c r="Q48" s="334">
        <f t="shared" si="26"/>
        <v>0</v>
      </c>
      <c r="R48" s="334">
        <f t="shared" si="26"/>
        <v>0</v>
      </c>
      <c r="S48" s="334">
        <f t="shared" si="26"/>
        <v>0</v>
      </c>
      <c r="T48" s="334">
        <f t="shared" si="26"/>
        <v>0</v>
      </c>
      <c r="U48" s="334">
        <f t="shared" si="26"/>
        <v>0</v>
      </c>
      <c r="V48" s="334">
        <f t="shared" si="26"/>
        <v>0</v>
      </c>
      <c r="W48" s="334">
        <f t="shared" si="26"/>
        <v>0</v>
      </c>
      <c r="X48" s="334">
        <f t="shared" si="26"/>
        <v>0</v>
      </c>
      <c r="Y48" s="334">
        <f t="shared" si="26"/>
        <v>0</v>
      </c>
      <c r="Z48" s="334">
        <f t="shared" si="26"/>
        <v>0</v>
      </c>
      <c r="AA48" s="334">
        <f t="shared" si="26"/>
        <v>0</v>
      </c>
      <c r="AB48" s="334">
        <f t="shared" si="26"/>
        <v>0</v>
      </c>
      <c r="AC48" s="334">
        <f t="shared" si="26"/>
        <v>0</v>
      </c>
      <c r="AD48" s="334">
        <f t="shared" si="26"/>
        <v>0</v>
      </c>
      <c r="AE48" s="334">
        <f t="shared" si="26"/>
        <v>0</v>
      </c>
      <c r="AF48" s="334">
        <f t="shared" si="26"/>
        <v>0</v>
      </c>
      <c r="AG48" s="334">
        <f t="shared" si="26"/>
        <v>0</v>
      </c>
      <c r="AH48" s="334">
        <f t="shared" si="26"/>
        <v>0</v>
      </c>
      <c r="AI48" s="334">
        <f t="shared" si="26"/>
        <v>0</v>
      </c>
      <c r="AJ48" s="334">
        <f t="shared" si="26"/>
        <v>3115705.816</v>
      </c>
      <c r="AK48" s="334">
        <f t="shared" si="26"/>
        <v>0</v>
      </c>
      <c r="AL48" s="334">
        <f t="shared" si="26"/>
        <v>0</v>
      </c>
      <c r="AM48" s="334">
        <f t="shared" si="26"/>
        <v>0</v>
      </c>
      <c r="AN48" s="334">
        <f t="shared" si="26"/>
        <v>0</v>
      </c>
      <c r="AO48" s="334">
        <f t="shared" si="26"/>
        <v>0</v>
      </c>
      <c r="AP48" s="334">
        <f t="shared" si="26"/>
        <v>2862.834621</v>
      </c>
      <c r="AQ48" s="334">
        <f t="shared" si="26"/>
        <v>0</v>
      </c>
      <c r="AR48" s="334">
        <f t="shared" si="26"/>
        <v>0</v>
      </c>
      <c r="AS48" s="334">
        <f t="shared" si="26"/>
        <v>0</v>
      </c>
      <c r="AT48" s="334">
        <f t="shared" si="26"/>
        <v>0</v>
      </c>
      <c r="AU48" s="334">
        <f t="shared" si="26"/>
        <v>0</v>
      </c>
      <c r="AV48" s="334">
        <f t="shared" si="26"/>
        <v>0</v>
      </c>
      <c r="AW48" s="334">
        <f t="shared" si="26"/>
        <v>0</v>
      </c>
      <c r="AX48" s="334">
        <f t="shared" si="26"/>
        <v>0</v>
      </c>
      <c r="AY48" s="334">
        <f t="shared" si="26"/>
        <v>0</v>
      </c>
      <c r="AZ48" s="334">
        <f t="shared" si="26"/>
        <v>0</v>
      </c>
      <c r="BA48" s="334">
        <f t="shared" si="26"/>
        <v>0</v>
      </c>
      <c r="BB48" s="334">
        <f t="shared" si="26"/>
        <v>5179.985499</v>
      </c>
      <c r="BC48" s="334">
        <f t="shared" si="26"/>
        <v>0</v>
      </c>
      <c r="BD48" s="334">
        <f t="shared" si="26"/>
        <v>0</v>
      </c>
      <c r="BE48" s="334">
        <f t="shared" si="26"/>
        <v>0</v>
      </c>
      <c r="BF48" s="334">
        <f t="shared" si="26"/>
        <v>0</v>
      </c>
      <c r="BG48" s="334">
        <f t="shared" si="26"/>
        <v>0</v>
      </c>
      <c r="BH48" s="334">
        <f t="shared" si="26"/>
        <v>0</v>
      </c>
      <c r="BI48" s="334">
        <f t="shared" si="26"/>
        <v>0</v>
      </c>
      <c r="BJ48" s="334">
        <f t="shared" si="26"/>
        <v>0</v>
      </c>
      <c r="BK48" s="334">
        <f t="shared" si="26"/>
        <v>0</v>
      </c>
      <c r="BL48" s="334">
        <f t="shared" si="26"/>
        <v>0</v>
      </c>
      <c r="BM48" s="334">
        <f t="shared" si="26"/>
        <v>0</v>
      </c>
      <c r="BN48" s="334">
        <f t="shared" si="26"/>
        <v>0</v>
      </c>
      <c r="BO48" s="334">
        <f t="shared" si="26"/>
        <v>0</v>
      </c>
      <c r="BP48" s="334">
        <f t="shared" si="26"/>
        <v>0</v>
      </c>
      <c r="BQ48" s="334">
        <f t="shared" si="26"/>
        <v>0</v>
      </c>
      <c r="BR48" s="334">
        <f t="shared" si="26"/>
        <v>0</v>
      </c>
      <c r="BS48" s="334">
        <f t="shared" si="26"/>
        <v>0</v>
      </c>
      <c r="BT48" s="334">
        <f t="shared" si="26"/>
        <v>0</v>
      </c>
      <c r="BU48" s="334">
        <f t="shared" si="26"/>
        <v>0</v>
      </c>
      <c r="BV48" s="334">
        <f t="shared" si="26"/>
        <v>0</v>
      </c>
      <c r="BW48" s="334">
        <f t="shared" si="26"/>
        <v>0</v>
      </c>
      <c r="BX48" s="334">
        <f t="shared" si="26"/>
        <v>0</v>
      </c>
      <c r="BY48" s="334">
        <f t="shared" si="26"/>
        <v>0</v>
      </c>
      <c r="BZ48" s="334">
        <f t="shared" si="26"/>
        <v>0</v>
      </c>
      <c r="CA48" s="334">
        <f t="shared" si="26"/>
        <v>0</v>
      </c>
      <c r="CB48" s="334">
        <f t="shared" si="26"/>
        <v>0</v>
      </c>
      <c r="CC48" s="334">
        <f t="shared" si="26"/>
        <v>0</v>
      </c>
      <c r="CD48" s="334">
        <f t="shared" si="26"/>
        <v>0</v>
      </c>
      <c r="CE48" s="334">
        <f t="shared" si="26"/>
        <v>0</v>
      </c>
      <c r="CF48" s="334">
        <f t="shared" si="26"/>
        <v>0</v>
      </c>
      <c r="CG48" s="334">
        <f t="shared" si="26"/>
        <v>0</v>
      </c>
      <c r="CH48" s="334">
        <f t="shared" si="26"/>
        <v>0</v>
      </c>
      <c r="CI48" s="334">
        <f t="shared" si="26"/>
        <v>0</v>
      </c>
      <c r="CJ48" s="334">
        <f t="shared" si="26"/>
        <v>0</v>
      </c>
      <c r="CK48" s="334">
        <f t="shared" si="26"/>
        <v>0</v>
      </c>
      <c r="CL48" s="334">
        <f t="shared" si="26"/>
        <v>0</v>
      </c>
      <c r="CM48" s="334">
        <f t="shared" si="26"/>
        <v>0</v>
      </c>
      <c r="CN48" s="334">
        <f t="shared" si="26"/>
        <v>0</v>
      </c>
      <c r="CO48" s="334">
        <f t="shared" si="26"/>
        <v>0</v>
      </c>
      <c r="CP48" s="334">
        <f t="shared" si="26"/>
        <v>0</v>
      </c>
      <c r="CQ48" s="334">
        <f t="shared" si="26"/>
        <v>0</v>
      </c>
      <c r="CR48" s="334">
        <f t="shared" si="26"/>
        <v>0</v>
      </c>
      <c r="CS48" s="334">
        <f t="shared" si="26"/>
        <v>0</v>
      </c>
      <c r="CT48" s="334">
        <f t="shared" si="26"/>
        <v>0</v>
      </c>
      <c r="CU48" s="334">
        <f t="shared" si="26"/>
        <v>0</v>
      </c>
      <c r="CV48" s="334">
        <f t="shared" si="26"/>
        <v>0</v>
      </c>
      <c r="CW48" s="334">
        <f t="shared" si="26"/>
        <v>0</v>
      </c>
      <c r="CX48" s="334">
        <f t="shared" si="26"/>
        <v>0</v>
      </c>
      <c r="CY48" s="334">
        <f t="shared" si="26"/>
        <v>0</v>
      </c>
      <c r="CZ48" s="334">
        <f t="shared" si="26"/>
        <v>0</v>
      </c>
      <c r="DA48" s="46" t="s">
        <v>168</v>
      </c>
    </row>
    <row r="49" ht="14.25" customHeight="1">
      <c r="C49" s="338" t="s">
        <v>356</v>
      </c>
      <c r="D49" s="347"/>
      <c r="E49" s="347"/>
      <c r="F49" s="340">
        <f t="shared" ref="F49:CZ49" si="27">F37-F48</f>
        <v>0</v>
      </c>
      <c r="G49" s="341">
        <f t="shared" si="27"/>
        <v>0</v>
      </c>
      <c r="H49" s="341">
        <f t="shared" si="27"/>
        <v>0</v>
      </c>
      <c r="I49" s="341">
        <f t="shared" si="27"/>
        <v>0</v>
      </c>
      <c r="J49" s="341">
        <f t="shared" si="27"/>
        <v>0</v>
      </c>
      <c r="K49" s="341">
        <f t="shared" si="27"/>
        <v>0</v>
      </c>
      <c r="L49" s="341">
        <f t="shared" si="27"/>
        <v>0</v>
      </c>
      <c r="M49" s="341">
        <f t="shared" si="27"/>
        <v>0</v>
      </c>
      <c r="N49" s="341">
        <f t="shared" si="27"/>
        <v>0</v>
      </c>
      <c r="O49" s="341">
        <f t="shared" si="27"/>
        <v>0</v>
      </c>
      <c r="P49" s="341">
        <f t="shared" si="27"/>
        <v>0</v>
      </c>
      <c r="Q49" s="341">
        <f t="shared" si="27"/>
        <v>0</v>
      </c>
      <c r="R49" s="341">
        <f t="shared" si="27"/>
        <v>0</v>
      </c>
      <c r="S49" s="341">
        <f t="shared" si="27"/>
        <v>0</v>
      </c>
      <c r="T49" s="341">
        <f t="shared" si="27"/>
        <v>0</v>
      </c>
      <c r="U49" s="341">
        <f t="shared" si="27"/>
        <v>0</v>
      </c>
      <c r="V49" s="341">
        <f t="shared" si="27"/>
        <v>0</v>
      </c>
      <c r="W49" s="341">
        <f t="shared" si="27"/>
        <v>0</v>
      </c>
      <c r="X49" s="341">
        <f t="shared" si="27"/>
        <v>0</v>
      </c>
      <c r="Y49" s="341">
        <f t="shared" si="27"/>
        <v>0</v>
      </c>
      <c r="Z49" s="341">
        <f t="shared" si="27"/>
        <v>0</v>
      </c>
      <c r="AA49" s="341">
        <f t="shared" si="27"/>
        <v>0</v>
      </c>
      <c r="AB49" s="341">
        <f t="shared" si="27"/>
        <v>0</v>
      </c>
      <c r="AC49" s="341">
        <f t="shared" si="27"/>
        <v>0</v>
      </c>
      <c r="AD49" s="341">
        <f t="shared" si="27"/>
        <v>0</v>
      </c>
      <c r="AE49" s="341">
        <f t="shared" si="27"/>
        <v>0</v>
      </c>
      <c r="AF49" s="341">
        <f t="shared" si="27"/>
        <v>0</v>
      </c>
      <c r="AG49" s="341">
        <f t="shared" si="27"/>
        <v>0</v>
      </c>
      <c r="AH49" s="341">
        <f t="shared" si="27"/>
        <v>0</v>
      </c>
      <c r="AI49" s="341">
        <f t="shared" si="27"/>
        <v>0</v>
      </c>
      <c r="AJ49" s="341">
        <f t="shared" si="27"/>
        <v>4858565.091</v>
      </c>
      <c r="AK49" s="341">
        <f t="shared" si="27"/>
        <v>0</v>
      </c>
      <c r="AL49" s="341">
        <f t="shared" si="27"/>
        <v>0</v>
      </c>
      <c r="AM49" s="341">
        <f t="shared" si="27"/>
        <v>0</v>
      </c>
      <c r="AN49" s="341">
        <f t="shared" si="27"/>
        <v>0</v>
      </c>
      <c r="AO49" s="341">
        <f t="shared" si="27"/>
        <v>0</v>
      </c>
      <c r="AP49" s="341">
        <f t="shared" si="27"/>
        <v>122366.5136</v>
      </c>
      <c r="AQ49" s="341">
        <f t="shared" si="27"/>
        <v>182200.0193</v>
      </c>
      <c r="AR49" s="341">
        <f t="shared" si="27"/>
        <v>153353.8604</v>
      </c>
      <c r="AS49" s="341">
        <f t="shared" si="27"/>
        <v>128960.6404</v>
      </c>
      <c r="AT49" s="341">
        <f t="shared" si="27"/>
        <v>28580.97293</v>
      </c>
      <c r="AU49" s="341">
        <f t="shared" si="27"/>
        <v>0</v>
      </c>
      <c r="AV49" s="341">
        <f t="shared" si="27"/>
        <v>0</v>
      </c>
      <c r="AW49" s="341">
        <f t="shared" si="27"/>
        <v>0</v>
      </c>
      <c r="AX49" s="341">
        <f t="shared" si="27"/>
        <v>0</v>
      </c>
      <c r="AY49" s="341">
        <f t="shared" si="27"/>
        <v>0</v>
      </c>
      <c r="AZ49" s="341">
        <f t="shared" si="27"/>
        <v>0</v>
      </c>
      <c r="BA49" s="341">
        <f t="shared" si="27"/>
        <v>0</v>
      </c>
      <c r="BB49" s="341">
        <f t="shared" si="27"/>
        <v>124259.1751</v>
      </c>
      <c r="BC49" s="341">
        <f t="shared" si="27"/>
        <v>192061.3446</v>
      </c>
      <c r="BD49" s="341">
        <f t="shared" si="27"/>
        <v>160173.0705</v>
      </c>
      <c r="BE49" s="341">
        <f t="shared" si="27"/>
        <v>133183.6576</v>
      </c>
      <c r="BF49" s="341">
        <f t="shared" si="27"/>
        <v>15512362.32</v>
      </c>
      <c r="BG49" s="341">
        <f t="shared" si="27"/>
        <v>0</v>
      </c>
      <c r="BH49" s="341">
        <f t="shared" si="27"/>
        <v>0</v>
      </c>
      <c r="BI49" s="341">
        <f t="shared" si="27"/>
        <v>0</v>
      </c>
      <c r="BJ49" s="341">
        <f t="shared" si="27"/>
        <v>0</v>
      </c>
      <c r="BK49" s="341">
        <f t="shared" si="27"/>
        <v>0</v>
      </c>
      <c r="BL49" s="341">
        <f t="shared" si="27"/>
        <v>0</v>
      </c>
      <c r="BM49" s="341">
        <f t="shared" si="27"/>
        <v>0</v>
      </c>
      <c r="BN49" s="341">
        <f t="shared" si="27"/>
        <v>0</v>
      </c>
      <c r="BO49" s="341">
        <f t="shared" si="27"/>
        <v>0</v>
      </c>
      <c r="BP49" s="341">
        <f t="shared" si="27"/>
        <v>0</v>
      </c>
      <c r="BQ49" s="341">
        <f t="shared" si="27"/>
        <v>0</v>
      </c>
      <c r="BR49" s="341">
        <f t="shared" si="27"/>
        <v>0</v>
      </c>
      <c r="BS49" s="341">
        <f t="shared" si="27"/>
        <v>0</v>
      </c>
      <c r="BT49" s="341">
        <f t="shared" si="27"/>
        <v>0</v>
      </c>
      <c r="BU49" s="341">
        <f t="shared" si="27"/>
        <v>0</v>
      </c>
      <c r="BV49" s="341">
        <f t="shared" si="27"/>
        <v>0</v>
      </c>
      <c r="BW49" s="341">
        <f t="shared" si="27"/>
        <v>0</v>
      </c>
      <c r="BX49" s="341">
        <f t="shared" si="27"/>
        <v>0</v>
      </c>
      <c r="BY49" s="341">
        <f t="shared" si="27"/>
        <v>0</v>
      </c>
      <c r="BZ49" s="341">
        <f t="shared" si="27"/>
        <v>0</v>
      </c>
      <c r="CA49" s="341">
        <f t="shared" si="27"/>
        <v>0</v>
      </c>
      <c r="CB49" s="341">
        <f t="shared" si="27"/>
        <v>0</v>
      </c>
      <c r="CC49" s="341">
        <f t="shared" si="27"/>
        <v>0</v>
      </c>
      <c r="CD49" s="341">
        <f t="shared" si="27"/>
        <v>0</v>
      </c>
      <c r="CE49" s="341">
        <f t="shared" si="27"/>
        <v>0</v>
      </c>
      <c r="CF49" s="341">
        <f t="shared" si="27"/>
        <v>0</v>
      </c>
      <c r="CG49" s="341">
        <f t="shared" si="27"/>
        <v>0</v>
      </c>
      <c r="CH49" s="341">
        <f t="shared" si="27"/>
        <v>0</v>
      </c>
      <c r="CI49" s="341">
        <f t="shared" si="27"/>
        <v>0</v>
      </c>
      <c r="CJ49" s="341">
        <f t="shared" si="27"/>
        <v>0</v>
      </c>
      <c r="CK49" s="341">
        <f t="shared" si="27"/>
        <v>0</v>
      </c>
      <c r="CL49" s="341">
        <f t="shared" si="27"/>
        <v>0</v>
      </c>
      <c r="CM49" s="341">
        <f t="shared" si="27"/>
        <v>0</v>
      </c>
      <c r="CN49" s="341">
        <f t="shared" si="27"/>
        <v>0</v>
      </c>
      <c r="CO49" s="341">
        <f t="shared" si="27"/>
        <v>0</v>
      </c>
      <c r="CP49" s="341">
        <f t="shared" si="27"/>
        <v>0</v>
      </c>
      <c r="CQ49" s="341">
        <f t="shared" si="27"/>
        <v>0</v>
      </c>
      <c r="CR49" s="341">
        <f t="shared" si="27"/>
        <v>0</v>
      </c>
      <c r="CS49" s="341">
        <f t="shared" si="27"/>
        <v>0</v>
      </c>
      <c r="CT49" s="341">
        <f t="shared" si="27"/>
        <v>0</v>
      </c>
      <c r="CU49" s="341">
        <f t="shared" si="27"/>
        <v>0</v>
      </c>
      <c r="CV49" s="341">
        <f t="shared" si="27"/>
        <v>0</v>
      </c>
      <c r="CW49" s="341">
        <f t="shared" si="27"/>
        <v>0</v>
      </c>
      <c r="CX49" s="341">
        <f t="shared" si="27"/>
        <v>0</v>
      </c>
      <c r="CY49" s="341">
        <f t="shared" si="27"/>
        <v>0</v>
      </c>
      <c r="CZ49" s="341">
        <f t="shared" si="27"/>
        <v>0</v>
      </c>
      <c r="DA49" s="46" t="s">
        <v>168</v>
      </c>
    </row>
    <row r="50" ht="14.25" customHeight="1">
      <c r="C50" s="290"/>
      <c r="F50" s="337"/>
      <c r="G50" s="334"/>
      <c r="H50" s="334"/>
      <c r="I50" s="334"/>
      <c r="J50" s="334"/>
      <c r="K50" s="334"/>
      <c r="L50" s="334"/>
      <c r="M50" s="334"/>
      <c r="N50" s="334"/>
      <c r="O50" s="334"/>
      <c r="P50" s="334"/>
      <c r="Q50" s="334"/>
      <c r="R50" s="334"/>
      <c r="S50" s="334"/>
      <c r="T50" s="334"/>
      <c r="U50" s="334"/>
      <c r="V50" s="334"/>
      <c r="W50" s="334"/>
      <c r="X50" s="334"/>
      <c r="Y50" s="334"/>
      <c r="Z50" s="334"/>
      <c r="AA50" s="334"/>
      <c r="AB50" s="334"/>
      <c r="AC50" s="334"/>
      <c r="AD50" s="334"/>
      <c r="AE50" s="334"/>
      <c r="AF50" s="334"/>
      <c r="AG50" s="334"/>
      <c r="AH50" s="334"/>
      <c r="AI50" s="334"/>
      <c r="AJ50" s="334"/>
      <c r="AK50" s="334"/>
      <c r="AL50" s="334"/>
      <c r="AM50" s="334"/>
      <c r="AN50" s="334"/>
      <c r="AO50" s="334"/>
      <c r="AP50" s="334"/>
      <c r="AQ50" s="334"/>
      <c r="AR50" s="334"/>
      <c r="AS50" s="334"/>
      <c r="AT50" s="334"/>
      <c r="AU50" s="334"/>
      <c r="AV50" s="334"/>
      <c r="AW50" s="334"/>
      <c r="AX50" s="334"/>
      <c r="AY50" s="334"/>
      <c r="AZ50" s="334"/>
      <c r="BA50" s="334"/>
      <c r="BB50" s="334"/>
      <c r="BC50" s="334"/>
      <c r="BD50" s="334"/>
      <c r="BE50" s="334"/>
      <c r="BF50" s="334"/>
      <c r="BG50" s="334"/>
      <c r="BH50" s="334"/>
      <c r="BI50" s="334"/>
      <c r="BJ50" s="334"/>
      <c r="BK50" s="334"/>
      <c r="BL50" s="334"/>
      <c r="BM50" s="334"/>
      <c r="BN50" s="334"/>
      <c r="BO50" s="334"/>
      <c r="BP50" s="334"/>
      <c r="BQ50" s="334"/>
      <c r="BR50" s="334"/>
      <c r="BS50" s="334"/>
      <c r="BT50" s="334"/>
      <c r="BU50" s="334"/>
      <c r="BV50" s="334"/>
      <c r="BW50" s="334"/>
      <c r="BX50" s="334"/>
      <c r="BY50" s="334"/>
      <c r="BZ50" s="334"/>
      <c r="CA50" s="334"/>
      <c r="CB50" s="334"/>
      <c r="CC50" s="334"/>
      <c r="CD50" s="334"/>
      <c r="CE50" s="334"/>
      <c r="CF50" s="334"/>
      <c r="CG50" s="334"/>
      <c r="CH50" s="334"/>
      <c r="CI50" s="334"/>
      <c r="CJ50" s="334"/>
      <c r="CK50" s="334"/>
      <c r="CL50" s="334"/>
      <c r="CM50" s="334"/>
      <c r="CN50" s="334"/>
      <c r="CO50" s="334"/>
      <c r="CP50" s="334"/>
      <c r="CQ50" s="334"/>
      <c r="CR50" s="334"/>
      <c r="CS50" s="334"/>
      <c r="CT50" s="334"/>
      <c r="CU50" s="334"/>
      <c r="CV50" s="334"/>
      <c r="CW50" s="334"/>
      <c r="CX50" s="334"/>
      <c r="CY50" s="334"/>
      <c r="CZ50" s="334"/>
    </row>
    <row r="51" ht="14.25" customHeight="1">
      <c r="C51" s="348" t="s">
        <v>340</v>
      </c>
      <c r="F51" s="337"/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334"/>
      <c r="AK51" s="334"/>
      <c r="AL51" s="334"/>
      <c r="AM51" s="334"/>
      <c r="AN51" s="334"/>
      <c r="AO51" s="334"/>
      <c r="AP51" s="334"/>
      <c r="AQ51" s="334"/>
      <c r="AR51" s="334"/>
      <c r="AS51" s="334"/>
      <c r="AT51" s="334"/>
      <c r="AU51" s="334"/>
      <c r="AV51" s="334"/>
      <c r="AW51" s="334"/>
      <c r="AX51" s="334"/>
      <c r="AY51" s="334"/>
      <c r="AZ51" s="334"/>
      <c r="BA51" s="334"/>
      <c r="BB51" s="334"/>
      <c r="BC51" s="334"/>
      <c r="BD51" s="334"/>
      <c r="BE51" s="334"/>
      <c r="BF51" s="334"/>
      <c r="BG51" s="334"/>
      <c r="BH51" s="334"/>
      <c r="BI51" s="334"/>
      <c r="BJ51" s="334"/>
      <c r="BK51" s="334"/>
      <c r="BL51" s="334"/>
      <c r="BM51" s="334"/>
      <c r="BN51" s="334"/>
      <c r="BO51" s="334"/>
      <c r="BP51" s="334"/>
      <c r="BQ51" s="334"/>
      <c r="BR51" s="334"/>
      <c r="BS51" s="334"/>
      <c r="BT51" s="334"/>
      <c r="BU51" s="334"/>
      <c r="BV51" s="334"/>
      <c r="BW51" s="334"/>
      <c r="BX51" s="334"/>
      <c r="BY51" s="334"/>
      <c r="BZ51" s="334"/>
      <c r="CA51" s="334"/>
      <c r="CB51" s="334"/>
      <c r="CC51" s="334"/>
      <c r="CD51" s="334"/>
      <c r="CE51" s="334"/>
      <c r="CF51" s="334"/>
      <c r="CG51" s="334"/>
      <c r="CH51" s="334"/>
      <c r="CI51" s="334"/>
      <c r="CJ51" s="334"/>
      <c r="CK51" s="334"/>
      <c r="CL51" s="334"/>
      <c r="CM51" s="334"/>
      <c r="CN51" s="334"/>
      <c r="CO51" s="334"/>
      <c r="CP51" s="334"/>
      <c r="CQ51" s="334"/>
      <c r="CR51" s="334"/>
      <c r="CS51" s="334"/>
      <c r="CT51" s="334"/>
      <c r="CU51" s="334"/>
      <c r="CV51" s="334"/>
      <c r="CW51" s="334"/>
      <c r="CX51" s="334"/>
      <c r="CY51" s="334"/>
      <c r="CZ51" s="334"/>
      <c r="DA51" s="46" t="s">
        <v>168</v>
      </c>
    </row>
    <row r="52" ht="14.25" customHeight="1">
      <c r="C52" s="290" t="s">
        <v>206</v>
      </c>
      <c r="F52" s="337" t="str">
        <f t="shared" ref="F52:CZ52" si="28">E57</f>
        <v/>
      </c>
      <c r="G52" s="334">
        <f t="shared" si="28"/>
        <v>14783049.1</v>
      </c>
      <c r="H52" s="334">
        <f t="shared" si="28"/>
        <v>14887186.28</v>
      </c>
      <c r="I52" s="334">
        <f t="shared" si="28"/>
        <v>15000049.05</v>
      </c>
      <c r="J52" s="334">
        <f t="shared" si="28"/>
        <v>15131094.75</v>
      </c>
      <c r="K52" s="334">
        <f t="shared" si="28"/>
        <v>15935777.63</v>
      </c>
      <c r="L52" s="334">
        <f t="shared" si="28"/>
        <v>16768844.14</v>
      </c>
      <c r="M52" s="334">
        <f t="shared" si="28"/>
        <v>17637668.46</v>
      </c>
      <c r="N52" s="334">
        <f t="shared" si="28"/>
        <v>18520965.66</v>
      </c>
      <c r="O52" s="334">
        <f t="shared" si="28"/>
        <v>19439181.73</v>
      </c>
      <c r="P52" s="334">
        <f t="shared" si="28"/>
        <v>20306862.18</v>
      </c>
      <c r="Q52" s="334">
        <f t="shared" si="28"/>
        <v>21177323.5</v>
      </c>
      <c r="R52" s="334">
        <f t="shared" si="28"/>
        <v>21986794.11</v>
      </c>
      <c r="S52" s="334">
        <f t="shared" si="28"/>
        <v>22056297.05</v>
      </c>
      <c r="T52" s="334">
        <f t="shared" si="28"/>
        <v>22090548.93</v>
      </c>
      <c r="U52" s="334">
        <f t="shared" si="28"/>
        <v>22139179.81</v>
      </c>
      <c r="V52" s="334">
        <f t="shared" si="28"/>
        <v>22220060.48</v>
      </c>
      <c r="W52" s="334">
        <f t="shared" si="28"/>
        <v>22390402.69</v>
      </c>
      <c r="X52" s="334">
        <f t="shared" si="28"/>
        <v>22595523</v>
      </c>
      <c r="Y52" s="334">
        <f t="shared" si="28"/>
        <v>22837137.21</v>
      </c>
      <c r="Z52" s="334">
        <f t="shared" si="28"/>
        <v>23089006.42</v>
      </c>
      <c r="AA52" s="334">
        <f t="shared" si="28"/>
        <v>23377460.08</v>
      </c>
      <c r="AB52" s="334">
        <f t="shared" si="28"/>
        <v>23574401.45</v>
      </c>
      <c r="AC52" s="334">
        <f t="shared" si="28"/>
        <v>23754014.09</v>
      </c>
      <c r="AD52" s="334">
        <f t="shared" si="28"/>
        <v>23816068.7</v>
      </c>
      <c r="AE52" s="334">
        <f t="shared" si="28"/>
        <v>23886083.71</v>
      </c>
      <c r="AF52" s="334">
        <f t="shared" si="28"/>
        <v>23918913.82</v>
      </c>
      <c r="AG52" s="334">
        <f t="shared" si="28"/>
        <v>23967170.37</v>
      </c>
      <c r="AH52" s="334">
        <f t="shared" si="28"/>
        <v>24051170.47</v>
      </c>
      <c r="AI52" s="334">
        <f t="shared" si="28"/>
        <v>24231143.15</v>
      </c>
      <c r="AJ52" s="334">
        <f t="shared" si="28"/>
        <v>24460381.95</v>
      </c>
      <c r="AK52" s="334">
        <f t="shared" si="28"/>
        <v>0</v>
      </c>
      <c r="AL52" s="334">
        <f t="shared" si="28"/>
        <v>74629.93402</v>
      </c>
      <c r="AM52" s="334">
        <f t="shared" si="28"/>
        <v>173334.7544</v>
      </c>
      <c r="AN52" s="334">
        <f t="shared" si="28"/>
        <v>183848.5326</v>
      </c>
      <c r="AO52" s="334">
        <f t="shared" si="28"/>
        <v>160499.7806</v>
      </c>
      <c r="AP52" s="334">
        <f t="shared" si="28"/>
        <v>8384.144497</v>
      </c>
      <c r="AQ52" s="334">
        <f t="shared" si="28"/>
        <v>0</v>
      </c>
      <c r="AR52" s="334">
        <f t="shared" si="28"/>
        <v>0</v>
      </c>
      <c r="AS52" s="334">
        <f t="shared" si="28"/>
        <v>0</v>
      </c>
      <c r="AT52" s="334">
        <f t="shared" si="28"/>
        <v>0</v>
      </c>
      <c r="AU52" s="334">
        <f t="shared" si="28"/>
        <v>0</v>
      </c>
      <c r="AV52" s="334">
        <f t="shared" si="28"/>
        <v>46777.61836</v>
      </c>
      <c r="AW52" s="334">
        <f t="shared" si="28"/>
        <v>93915.25543</v>
      </c>
      <c r="AX52" s="334">
        <f t="shared" si="28"/>
        <v>162575.6305</v>
      </c>
      <c r="AY52" s="334">
        <f t="shared" si="28"/>
        <v>256538.7015</v>
      </c>
      <c r="AZ52" s="334">
        <f t="shared" si="28"/>
        <v>256909.31</v>
      </c>
      <c r="BA52" s="334">
        <f t="shared" si="28"/>
        <v>221272.4729</v>
      </c>
      <c r="BB52" s="334">
        <f t="shared" si="28"/>
        <v>49204.30613</v>
      </c>
      <c r="BC52" s="334">
        <f t="shared" si="28"/>
        <v>0</v>
      </c>
      <c r="BD52" s="334">
        <f t="shared" si="28"/>
        <v>0</v>
      </c>
      <c r="BE52" s="334">
        <f t="shared" si="28"/>
        <v>0</v>
      </c>
      <c r="BF52" s="334">
        <f t="shared" si="28"/>
        <v>0</v>
      </c>
      <c r="BG52" s="334">
        <f t="shared" si="28"/>
        <v>0</v>
      </c>
      <c r="BH52" s="334">
        <f t="shared" si="28"/>
        <v>0</v>
      </c>
      <c r="BI52" s="334">
        <f t="shared" si="28"/>
        <v>0</v>
      </c>
      <c r="BJ52" s="334">
        <f t="shared" si="28"/>
        <v>0</v>
      </c>
      <c r="BK52" s="334">
        <f t="shared" si="28"/>
        <v>0</v>
      </c>
      <c r="BL52" s="334">
        <f t="shared" si="28"/>
        <v>0</v>
      </c>
      <c r="BM52" s="334">
        <f t="shared" si="28"/>
        <v>0</v>
      </c>
      <c r="BN52" s="334">
        <f t="shared" si="28"/>
        <v>0</v>
      </c>
      <c r="BO52" s="334">
        <f t="shared" si="28"/>
        <v>0</v>
      </c>
      <c r="BP52" s="334">
        <f t="shared" si="28"/>
        <v>0</v>
      </c>
      <c r="BQ52" s="334">
        <f t="shared" si="28"/>
        <v>0</v>
      </c>
      <c r="BR52" s="334">
        <f t="shared" si="28"/>
        <v>0</v>
      </c>
      <c r="BS52" s="334">
        <f t="shared" si="28"/>
        <v>0</v>
      </c>
      <c r="BT52" s="334">
        <f t="shared" si="28"/>
        <v>0</v>
      </c>
      <c r="BU52" s="334">
        <f t="shared" si="28"/>
        <v>0</v>
      </c>
      <c r="BV52" s="334">
        <f t="shared" si="28"/>
        <v>0</v>
      </c>
      <c r="BW52" s="334">
        <f t="shared" si="28"/>
        <v>0</v>
      </c>
      <c r="BX52" s="334">
        <f t="shared" si="28"/>
        <v>0</v>
      </c>
      <c r="BY52" s="334">
        <f t="shared" si="28"/>
        <v>0</v>
      </c>
      <c r="BZ52" s="334">
        <f t="shared" si="28"/>
        <v>0</v>
      </c>
      <c r="CA52" s="334">
        <f t="shared" si="28"/>
        <v>0</v>
      </c>
      <c r="CB52" s="334">
        <f t="shared" si="28"/>
        <v>0</v>
      </c>
      <c r="CC52" s="334">
        <f t="shared" si="28"/>
        <v>0</v>
      </c>
      <c r="CD52" s="334">
        <f t="shared" si="28"/>
        <v>0</v>
      </c>
      <c r="CE52" s="334">
        <f t="shared" si="28"/>
        <v>0</v>
      </c>
      <c r="CF52" s="334">
        <f t="shared" si="28"/>
        <v>0</v>
      </c>
      <c r="CG52" s="334">
        <f t="shared" si="28"/>
        <v>0</v>
      </c>
      <c r="CH52" s="334">
        <f t="shared" si="28"/>
        <v>0</v>
      </c>
      <c r="CI52" s="334">
        <f t="shared" si="28"/>
        <v>0</v>
      </c>
      <c r="CJ52" s="334">
        <f t="shared" si="28"/>
        <v>0</v>
      </c>
      <c r="CK52" s="334">
        <f t="shared" si="28"/>
        <v>0</v>
      </c>
      <c r="CL52" s="334">
        <f t="shared" si="28"/>
        <v>0</v>
      </c>
      <c r="CM52" s="334">
        <f t="shared" si="28"/>
        <v>0</v>
      </c>
      <c r="CN52" s="334">
        <f t="shared" si="28"/>
        <v>0</v>
      </c>
      <c r="CO52" s="334">
        <f t="shared" si="28"/>
        <v>0</v>
      </c>
      <c r="CP52" s="334">
        <f t="shared" si="28"/>
        <v>0</v>
      </c>
      <c r="CQ52" s="334">
        <f t="shared" si="28"/>
        <v>0</v>
      </c>
      <c r="CR52" s="334">
        <f t="shared" si="28"/>
        <v>0</v>
      </c>
      <c r="CS52" s="334">
        <f t="shared" si="28"/>
        <v>0</v>
      </c>
      <c r="CT52" s="334">
        <f t="shared" si="28"/>
        <v>0</v>
      </c>
      <c r="CU52" s="334">
        <f t="shared" si="28"/>
        <v>0</v>
      </c>
      <c r="CV52" s="334">
        <f t="shared" si="28"/>
        <v>0</v>
      </c>
      <c r="CW52" s="334">
        <f t="shared" si="28"/>
        <v>0</v>
      </c>
      <c r="CX52" s="334">
        <f t="shared" si="28"/>
        <v>0</v>
      </c>
      <c r="CY52" s="334">
        <f t="shared" si="28"/>
        <v>0</v>
      </c>
      <c r="CZ52" s="334">
        <f t="shared" si="28"/>
        <v>0</v>
      </c>
      <c r="DA52" s="46" t="s">
        <v>168</v>
      </c>
    </row>
    <row r="53" ht="14.25" customHeight="1">
      <c r="C53" s="290" t="s">
        <v>359</v>
      </c>
      <c r="F53" s="337">
        <f t="shared" ref="F53:CZ53" si="29">F52*(1+$F$13)^((F$22-E$22)/365)-F52</f>
        <v>0</v>
      </c>
      <c r="G53" s="334">
        <f t="shared" si="29"/>
        <v>230694.7437</v>
      </c>
      <c r="H53" s="334">
        <f t="shared" si="29"/>
        <v>224769.3661</v>
      </c>
      <c r="I53" s="334">
        <f t="shared" si="29"/>
        <v>234081.1051</v>
      </c>
      <c r="J53" s="334">
        <f t="shared" si="29"/>
        <v>236126.12</v>
      </c>
      <c r="K53" s="334">
        <f t="shared" si="29"/>
        <v>224448.691</v>
      </c>
      <c r="L53" s="334">
        <f t="shared" si="29"/>
        <v>261683.7823</v>
      </c>
      <c r="M53" s="334">
        <f t="shared" si="29"/>
        <v>266296.6315</v>
      </c>
      <c r="N53" s="334">
        <f t="shared" si="29"/>
        <v>289026.2623</v>
      </c>
      <c r="O53" s="334">
        <f t="shared" si="29"/>
        <v>293496.1968</v>
      </c>
      <c r="P53" s="334">
        <f t="shared" si="29"/>
        <v>316895.8133</v>
      </c>
      <c r="Q53" s="334">
        <f t="shared" si="29"/>
        <v>330479.6721</v>
      </c>
      <c r="R53" s="334">
        <f t="shared" si="29"/>
        <v>331960.4982</v>
      </c>
      <c r="S53" s="334">
        <f t="shared" si="29"/>
        <v>344196.3672</v>
      </c>
      <c r="T53" s="334">
        <f t="shared" si="29"/>
        <v>333527.0068</v>
      </c>
      <c r="U53" s="334">
        <f t="shared" si="29"/>
        <v>345489.7821</v>
      </c>
      <c r="V53" s="334">
        <f t="shared" si="29"/>
        <v>346751.9539</v>
      </c>
      <c r="W53" s="334">
        <f t="shared" si="29"/>
        <v>315359.3564</v>
      </c>
      <c r="X53" s="334">
        <f t="shared" si="29"/>
        <v>352611.18</v>
      </c>
      <c r="Y53" s="334">
        <f t="shared" si="29"/>
        <v>344799.1284</v>
      </c>
      <c r="Z53" s="334">
        <f t="shared" si="29"/>
        <v>360312.1646</v>
      </c>
      <c r="AA53" s="334">
        <f t="shared" si="29"/>
        <v>352957.0184</v>
      </c>
      <c r="AB53" s="334">
        <f t="shared" si="29"/>
        <v>367886.9267</v>
      </c>
      <c r="AC53" s="334">
        <f t="shared" si="29"/>
        <v>370689.8459</v>
      </c>
      <c r="AD53" s="334">
        <f t="shared" si="29"/>
        <v>359579.2088</v>
      </c>
      <c r="AE53" s="334">
        <f t="shared" si="29"/>
        <v>372750.8394</v>
      </c>
      <c r="AF53" s="334">
        <f t="shared" si="29"/>
        <v>361131.9826</v>
      </c>
      <c r="AG53" s="334">
        <f t="shared" si="29"/>
        <v>374016.2256</v>
      </c>
      <c r="AH53" s="334">
        <f t="shared" si="29"/>
        <v>375327.0771</v>
      </c>
      <c r="AI53" s="334">
        <f t="shared" si="29"/>
        <v>353562.6748</v>
      </c>
      <c r="AJ53" s="334">
        <f t="shared" si="29"/>
        <v>381712.9678</v>
      </c>
      <c r="AK53" s="334">
        <f t="shared" si="29"/>
        <v>0</v>
      </c>
      <c r="AL53" s="334">
        <f t="shared" si="29"/>
        <v>1164.626688</v>
      </c>
      <c r="AM53" s="334">
        <f t="shared" si="29"/>
        <v>2617.038716</v>
      </c>
      <c r="AN53" s="334">
        <f t="shared" si="29"/>
        <v>2869.021798</v>
      </c>
      <c r="AO53" s="334">
        <f t="shared" si="29"/>
        <v>2504.656211</v>
      </c>
      <c r="AP53" s="334">
        <f t="shared" si="29"/>
        <v>126.5852934</v>
      </c>
      <c r="AQ53" s="334">
        <f t="shared" si="29"/>
        <v>0</v>
      </c>
      <c r="AR53" s="334">
        <f t="shared" si="29"/>
        <v>0</v>
      </c>
      <c r="AS53" s="334">
        <f t="shared" si="29"/>
        <v>0</v>
      </c>
      <c r="AT53" s="334">
        <f t="shared" si="29"/>
        <v>0</v>
      </c>
      <c r="AU53" s="334">
        <f t="shared" si="29"/>
        <v>0</v>
      </c>
      <c r="AV53" s="334">
        <f t="shared" si="29"/>
        <v>729.9813867</v>
      </c>
      <c r="AW53" s="334">
        <f t="shared" si="29"/>
        <v>1417.949103</v>
      </c>
      <c r="AX53" s="334">
        <f t="shared" si="29"/>
        <v>2537.050589</v>
      </c>
      <c r="AY53" s="334">
        <f t="shared" si="29"/>
        <v>3873.266595</v>
      </c>
      <c r="AZ53" s="334">
        <f t="shared" si="29"/>
        <v>4009.161238</v>
      </c>
      <c r="BA53" s="334">
        <f t="shared" si="29"/>
        <v>3453.035709</v>
      </c>
      <c r="BB53" s="334">
        <f t="shared" si="29"/>
        <v>742.8952987</v>
      </c>
      <c r="BC53" s="334">
        <f t="shared" si="29"/>
        <v>0</v>
      </c>
      <c r="BD53" s="334">
        <f t="shared" si="29"/>
        <v>0</v>
      </c>
      <c r="BE53" s="334">
        <f t="shared" si="29"/>
        <v>0</v>
      </c>
      <c r="BF53" s="334">
        <f t="shared" si="29"/>
        <v>0</v>
      </c>
      <c r="BG53" s="334">
        <f t="shared" si="29"/>
        <v>0</v>
      </c>
      <c r="BH53" s="334">
        <f t="shared" si="29"/>
        <v>0</v>
      </c>
      <c r="BI53" s="334">
        <f t="shared" si="29"/>
        <v>0</v>
      </c>
      <c r="BJ53" s="334">
        <f t="shared" si="29"/>
        <v>0</v>
      </c>
      <c r="BK53" s="334">
        <f t="shared" si="29"/>
        <v>0</v>
      </c>
      <c r="BL53" s="334">
        <f t="shared" si="29"/>
        <v>0</v>
      </c>
      <c r="BM53" s="334">
        <f t="shared" si="29"/>
        <v>0</v>
      </c>
      <c r="BN53" s="334">
        <f t="shared" si="29"/>
        <v>0</v>
      </c>
      <c r="BO53" s="334">
        <f t="shared" si="29"/>
        <v>0</v>
      </c>
      <c r="BP53" s="334">
        <f t="shared" si="29"/>
        <v>0</v>
      </c>
      <c r="BQ53" s="334">
        <f t="shared" si="29"/>
        <v>0</v>
      </c>
      <c r="BR53" s="334">
        <f t="shared" si="29"/>
        <v>0</v>
      </c>
      <c r="BS53" s="334">
        <f t="shared" si="29"/>
        <v>0</v>
      </c>
      <c r="BT53" s="334">
        <f t="shared" si="29"/>
        <v>0</v>
      </c>
      <c r="BU53" s="334">
        <f t="shared" si="29"/>
        <v>0</v>
      </c>
      <c r="BV53" s="334">
        <f t="shared" si="29"/>
        <v>0</v>
      </c>
      <c r="BW53" s="334">
        <f t="shared" si="29"/>
        <v>0</v>
      </c>
      <c r="BX53" s="334">
        <f t="shared" si="29"/>
        <v>0</v>
      </c>
      <c r="BY53" s="334">
        <f t="shared" si="29"/>
        <v>0</v>
      </c>
      <c r="BZ53" s="334">
        <f t="shared" si="29"/>
        <v>0</v>
      </c>
      <c r="CA53" s="334">
        <f t="shared" si="29"/>
        <v>0</v>
      </c>
      <c r="CB53" s="334">
        <f t="shared" si="29"/>
        <v>0</v>
      </c>
      <c r="CC53" s="334">
        <f t="shared" si="29"/>
        <v>0</v>
      </c>
      <c r="CD53" s="334">
        <f t="shared" si="29"/>
        <v>0</v>
      </c>
      <c r="CE53" s="334">
        <f t="shared" si="29"/>
        <v>0</v>
      </c>
      <c r="CF53" s="334">
        <f t="shared" si="29"/>
        <v>0</v>
      </c>
      <c r="CG53" s="334">
        <f t="shared" si="29"/>
        <v>0</v>
      </c>
      <c r="CH53" s="334">
        <f t="shared" si="29"/>
        <v>0</v>
      </c>
      <c r="CI53" s="334">
        <f t="shared" si="29"/>
        <v>0</v>
      </c>
      <c r="CJ53" s="334">
        <f t="shared" si="29"/>
        <v>0</v>
      </c>
      <c r="CK53" s="334">
        <f t="shared" si="29"/>
        <v>0</v>
      </c>
      <c r="CL53" s="334">
        <f t="shared" si="29"/>
        <v>0</v>
      </c>
      <c r="CM53" s="334">
        <f t="shared" si="29"/>
        <v>0</v>
      </c>
      <c r="CN53" s="334">
        <f t="shared" si="29"/>
        <v>0</v>
      </c>
      <c r="CO53" s="334">
        <f t="shared" si="29"/>
        <v>0</v>
      </c>
      <c r="CP53" s="334">
        <f t="shared" si="29"/>
        <v>0</v>
      </c>
      <c r="CQ53" s="334">
        <f t="shared" si="29"/>
        <v>0</v>
      </c>
      <c r="CR53" s="334">
        <f t="shared" si="29"/>
        <v>0</v>
      </c>
      <c r="CS53" s="334">
        <f t="shared" si="29"/>
        <v>0</v>
      </c>
      <c r="CT53" s="334">
        <f t="shared" si="29"/>
        <v>0</v>
      </c>
      <c r="CU53" s="334">
        <f t="shared" si="29"/>
        <v>0</v>
      </c>
      <c r="CV53" s="334">
        <f t="shared" si="29"/>
        <v>0</v>
      </c>
      <c r="CW53" s="334">
        <f t="shared" si="29"/>
        <v>0</v>
      </c>
      <c r="CX53" s="334">
        <f t="shared" si="29"/>
        <v>0</v>
      </c>
      <c r="CY53" s="334">
        <f t="shared" si="29"/>
        <v>0</v>
      </c>
      <c r="CZ53" s="334">
        <f t="shared" si="29"/>
        <v>0</v>
      </c>
      <c r="DA53" s="46" t="s">
        <v>168</v>
      </c>
    </row>
    <row r="54" ht="14.25" customHeight="1">
      <c r="C54" s="290" t="s">
        <v>348</v>
      </c>
      <c r="F54" s="337">
        <f t="shared" ref="F54:CZ54" si="30">F42</f>
        <v>-14783049.1</v>
      </c>
      <c r="G54" s="334">
        <f t="shared" si="30"/>
        <v>0</v>
      </c>
      <c r="H54" s="334">
        <f t="shared" si="30"/>
        <v>0</v>
      </c>
      <c r="I54" s="334">
        <f t="shared" si="30"/>
        <v>0</v>
      </c>
      <c r="J54" s="334">
        <f t="shared" si="30"/>
        <v>-568556.7557</v>
      </c>
      <c r="K54" s="334">
        <f t="shared" si="30"/>
        <v>-608617.8244</v>
      </c>
      <c r="L54" s="334">
        <f t="shared" si="30"/>
        <v>-607140.5326</v>
      </c>
      <c r="M54" s="334">
        <f t="shared" si="30"/>
        <v>-617000.5722</v>
      </c>
      <c r="N54" s="334">
        <f t="shared" si="30"/>
        <v>-629189.8077</v>
      </c>
      <c r="O54" s="334">
        <f t="shared" si="30"/>
        <v>-574184.2567</v>
      </c>
      <c r="P54" s="334">
        <f t="shared" si="30"/>
        <v>-553565.5078</v>
      </c>
      <c r="Q54" s="334">
        <f t="shared" si="30"/>
        <v>-478990.9319</v>
      </c>
      <c r="R54" s="334">
        <f t="shared" si="30"/>
        <v>0</v>
      </c>
      <c r="S54" s="334">
        <f t="shared" si="30"/>
        <v>0</v>
      </c>
      <c r="T54" s="334">
        <f t="shared" si="30"/>
        <v>0</v>
      </c>
      <c r="U54" s="334">
        <f t="shared" si="30"/>
        <v>0</v>
      </c>
      <c r="V54" s="334">
        <f t="shared" si="30"/>
        <v>0</v>
      </c>
      <c r="W54" s="334">
        <f t="shared" si="30"/>
        <v>0</v>
      </c>
      <c r="X54" s="334">
        <f t="shared" si="30"/>
        <v>0</v>
      </c>
      <c r="Y54" s="334">
        <f t="shared" si="30"/>
        <v>0</v>
      </c>
      <c r="Z54" s="334">
        <f t="shared" si="30"/>
        <v>0</v>
      </c>
      <c r="AA54" s="334">
        <f t="shared" si="30"/>
        <v>0</v>
      </c>
      <c r="AB54" s="334">
        <f t="shared" si="30"/>
        <v>0</v>
      </c>
      <c r="AC54" s="334">
        <f t="shared" si="30"/>
        <v>0</v>
      </c>
      <c r="AD54" s="334">
        <f t="shared" si="30"/>
        <v>0</v>
      </c>
      <c r="AE54" s="334">
        <f t="shared" si="30"/>
        <v>0</v>
      </c>
      <c r="AF54" s="334">
        <f t="shared" si="30"/>
        <v>0</v>
      </c>
      <c r="AG54" s="334">
        <f t="shared" si="30"/>
        <v>0</v>
      </c>
      <c r="AH54" s="334">
        <f t="shared" si="30"/>
        <v>0</v>
      </c>
      <c r="AI54" s="334">
        <f t="shared" si="30"/>
        <v>0</v>
      </c>
      <c r="AJ54" s="334">
        <f t="shared" si="30"/>
        <v>0</v>
      </c>
      <c r="AK54" s="334">
        <f t="shared" si="30"/>
        <v>-74629.93402</v>
      </c>
      <c r="AL54" s="334">
        <f t="shared" si="30"/>
        <v>-97540.19366</v>
      </c>
      <c r="AM54" s="334">
        <f t="shared" si="30"/>
        <v>-7896.739474</v>
      </c>
      <c r="AN54" s="334">
        <f t="shared" si="30"/>
        <v>0</v>
      </c>
      <c r="AO54" s="334">
        <f t="shared" si="30"/>
        <v>0</v>
      </c>
      <c r="AP54" s="334">
        <f t="shared" si="30"/>
        <v>0</v>
      </c>
      <c r="AQ54" s="334">
        <f t="shared" si="30"/>
        <v>0</v>
      </c>
      <c r="AR54" s="334">
        <f t="shared" si="30"/>
        <v>0</v>
      </c>
      <c r="AS54" s="334">
        <f t="shared" si="30"/>
        <v>0</v>
      </c>
      <c r="AT54" s="334">
        <f t="shared" si="30"/>
        <v>0</v>
      </c>
      <c r="AU54" s="334">
        <f t="shared" si="30"/>
        <v>-46777.61836</v>
      </c>
      <c r="AV54" s="334">
        <f t="shared" si="30"/>
        <v>-46407.65568</v>
      </c>
      <c r="AW54" s="334">
        <f t="shared" si="30"/>
        <v>-67242.42597</v>
      </c>
      <c r="AX54" s="334">
        <f t="shared" si="30"/>
        <v>-91426.02041</v>
      </c>
      <c r="AY54" s="334">
        <f t="shared" si="30"/>
        <v>0</v>
      </c>
      <c r="AZ54" s="334">
        <f t="shared" si="30"/>
        <v>0</v>
      </c>
      <c r="BA54" s="334">
        <f t="shared" si="30"/>
        <v>0</v>
      </c>
      <c r="BB54" s="334">
        <f t="shared" si="30"/>
        <v>0</v>
      </c>
      <c r="BC54" s="334">
        <f t="shared" si="30"/>
        <v>0</v>
      </c>
      <c r="BD54" s="334">
        <f t="shared" si="30"/>
        <v>0</v>
      </c>
      <c r="BE54" s="334">
        <f t="shared" si="30"/>
        <v>0</v>
      </c>
      <c r="BF54" s="334">
        <f t="shared" si="30"/>
        <v>0</v>
      </c>
      <c r="BG54" s="334">
        <f t="shared" si="30"/>
        <v>0</v>
      </c>
      <c r="BH54" s="334">
        <f t="shared" si="30"/>
        <v>0</v>
      </c>
      <c r="BI54" s="334">
        <f t="shared" si="30"/>
        <v>0</v>
      </c>
      <c r="BJ54" s="334">
        <f t="shared" si="30"/>
        <v>0</v>
      </c>
      <c r="BK54" s="334">
        <f t="shared" si="30"/>
        <v>0</v>
      </c>
      <c r="BL54" s="334">
        <f t="shared" si="30"/>
        <v>0</v>
      </c>
      <c r="BM54" s="334">
        <f t="shared" si="30"/>
        <v>0</v>
      </c>
      <c r="BN54" s="334">
        <f t="shared" si="30"/>
        <v>0</v>
      </c>
      <c r="BO54" s="334">
        <f t="shared" si="30"/>
        <v>0</v>
      </c>
      <c r="BP54" s="334">
        <f t="shared" si="30"/>
        <v>0</v>
      </c>
      <c r="BQ54" s="334">
        <f t="shared" si="30"/>
        <v>0</v>
      </c>
      <c r="BR54" s="334">
        <f t="shared" si="30"/>
        <v>0</v>
      </c>
      <c r="BS54" s="334">
        <f t="shared" si="30"/>
        <v>0</v>
      </c>
      <c r="BT54" s="334">
        <f t="shared" si="30"/>
        <v>0</v>
      </c>
      <c r="BU54" s="334">
        <f t="shared" si="30"/>
        <v>0</v>
      </c>
      <c r="BV54" s="334">
        <f t="shared" si="30"/>
        <v>0</v>
      </c>
      <c r="BW54" s="334">
        <f t="shared" si="30"/>
        <v>0</v>
      </c>
      <c r="BX54" s="334">
        <f t="shared" si="30"/>
        <v>0</v>
      </c>
      <c r="BY54" s="334">
        <f t="shared" si="30"/>
        <v>0</v>
      </c>
      <c r="BZ54" s="334">
        <f t="shared" si="30"/>
        <v>0</v>
      </c>
      <c r="CA54" s="334">
        <f t="shared" si="30"/>
        <v>0</v>
      </c>
      <c r="CB54" s="334">
        <f t="shared" si="30"/>
        <v>0</v>
      </c>
      <c r="CC54" s="334">
        <f t="shared" si="30"/>
        <v>0</v>
      </c>
      <c r="CD54" s="334">
        <f t="shared" si="30"/>
        <v>0</v>
      </c>
      <c r="CE54" s="334">
        <f t="shared" si="30"/>
        <v>0</v>
      </c>
      <c r="CF54" s="334">
        <f t="shared" si="30"/>
        <v>0</v>
      </c>
      <c r="CG54" s="334">
        <f t="shared" si="30"/>
        <v>0</v>
      </c>
      <c r="CH54" s="334">
        <f t="shared" si="30"/>
        <v>0</v>
      </c>
      <c r="CI54" s="334">
        <f t="shared" si="30"/>
        <v>0</v>
      </c>
      <c r="CJ54" s="334">
        <f t="shared" si="30"/>
        <v>0</v>
      </c>
      <c r="CK54" s="334">
        <f t="shared" si="30"/>
        <v>0</v>
      </c>
      <c r="CL54" s="334">
        <f t="shared" si="30"/>
        <v>0</v>
      </c>
      <c r="CM54" s="334">
        <f t="shared" si="30"/>
        <v>0</v>
      </c>
      <c r="CN54" s="334">
        <f t="shared" si="30"/>
        <v>0</v>
      </c>
      <c r="CO54" s="334">
        <f t="shared" si="30"/>
        <v>0</v>
      </c>
      <c r="CP54" s="334">
        <f t="shared" si="30"/>
        <v>0</v>
      </c>
      <c r="CQ54" s="334">
        <f t="shared" si="30"/>
        <v>0</v>
      </c>
      <c r="CR54" s="334">
        <f t="shared" si="30"/>
        <v>0</v>
      </c>
      <c r="CS54" s="334">
        <f t="shared" si="30"/>
        <v>0</v>
      </c>
      <c r="CT54" s="334">
        <f t="shared" si="30"/>
        <v>0</v>
      </c>
      <c r="CU54" s="334">
        <f t="shared" si="30"/>
        <v>0</v>
      </c>
      <c r="CV54" s="334">
        <f t="shared" si="30"/>
        <v>0</v>
      </c>
      <c r="CW54" s="334">
        <f t="shared" si="30"/>
        <v>0</v>
      </c>
      <c r="CX54" s="334">
        <f t="shared" si="30"/>
        <v>0</v>
      </c>
      <c r="CY54" s="334">
        <f t="shared" si="30"/>
        <v>0</v>
      </c>
      <c r="CZ54" s="334">
        <f t="shared" si="30"/>
        <v>0</v>
      </c>
      <c r="DA54" s="46" t="s">
        <v>168</v>
      </c>
    </row>
    <row r="55" ht="14.25" customHeight="1">
      <c r="C55" s="290" t="s">
        <v>358</v>
      </c>
      <c r="F55" s="337">
        <f t="shared" ref="F55:CZ55" si="31">F30+F44</f>
        <v>0</v>
      </c>
      <c r="G55" s="334">
        <f t="shared" si="31"/>
        <v>126557.5643</v>
      </c>
      <c r="H55" s="334">
        <f t="shared" si="31"/>
        <v>111906.5987</v>
      </c>
      <c r="I55" s="334">
        <f t="shared" si="31"/>
        <v>103035.4007</v>
      </c>
      <c r="J55" s="334">
        <f t="shared" si="31"/>
        <v>0</v>
      </c>
      <c r="K55" s="334">
        <f t="shared" si="31"/>
        <v>0</v>
      </c>
      <c r="L55" s="334">
        <f t="shared" si="31"/>
        <v>0</v>
      </c>
      <c r="M55" s="334">
        <f t="shared" si="31"/>
        <v>0</v>
      </c>
      <c r="N55" s="334">
        <f t="shared" si="31"/>
        <v>0</v>
      </c>
      <c r="O55" s="334">
        <f t="shared" si="31"/>
        <v>0</v>
      </c>
      <c r="P55" s="334">
        <f t="shared" si="31"/>
        <v>0</v>
      </c>
      <c r="Q55" s="334">
        <f t="shared" si="31"/>
        <v>0</v>
      </c>
      <c r="R55" s="334">
        <f t="shared" si="31"/>
        <v>262457.5573</v>
      </c>
      <c r="S55" s="334">
        <f t="shared" si="31"/>
        <v>309944.4892</v>
      </c>
      <c r="T55" s="334">
        <f t="shared" si="31"/>
        <v>284896.1246</v>
      </c>
      <c r="U55" s="334">
        <f t="shared" si="31"/>
        <v>264609.1067</v>
      </c>
      <c r="V55" s="334">
        <f t="shared" si="31"/>
        <v>176409.7457</v>
      </c>
      <c r="W55" s="334">
        <f t="shared" si="31"/>
        <v>110239.0532</v>
      </c>
      <c r="X55" s="334">
        <f t="shared" si="31"/>
        <v>110996.9695</v>
      </c>
      <c r="Y55" s="334">
        <f t="shared" si="31"/>
        <v>92929.90989</v>
      </c>
      <c r="Z55" s="334">
        <f t="shared" si="31"/>
        <v>71858.51388</v>
      </c>
      <c r="AA55" s="334">
        <f t="shared" si="31"/>
        <v>156015.6448</v>
      </c>
      <c r="AB55" s="334">
        <f t="shared" si="31"/>
        <v>188274.2886</v>
      </c>
      <c r="AC55" s="334">
        <f t="shared" si="31"/>
        <v>308635.2371</v>
      </c>
      <c r="AD55" s="334">
        <f t="shared" si="31"/>
        <v>289564.1926</v>
      </c>
      <c r="AE55" s="334">
        <f t="shared" si="31"/>
        <v>339920.7362</v>
      </c>
      <c r="AF55" s="334">
        <f t="shared" si="31"/>
        <v>312875.4252</v>
      </c>
      <c r="AG55" s="334">
        <f t="shared" si="31"/>
        <v>290016.1247</v>
      </c>
      <c r="AH55" s="334">
        <f t="shared" si="31"/>
        <v>195354.3981</v>
      </c>
      <c r="AI55" s="334">
        <f t="shared" si="31"/>
        <v>124323.8807</v>
      </c>
      <c r="AJ55" s="334">
        <f t="shared" si="31"/>
        <v>22184352.6</v>
      </c>
      <c r="AK55" s="334">
        <f t="shared" si="31"/>
        <v>0</v>
      </c>
      <c r="AL55" s="334">
        <f t="shared" si="31"/>
        <v>0</v>
      </c>
      <c r="AM55" s="334">
        <f t="shared" si="31"/>
        <v>0</v>
      </c>
      <c r="AN55" s="334">
        <f t="shared" si="31"/>
        <v>26217.77379</v>
      </c>
      <c r="AO55" s="334">
        <f t="shared" si="31"/>
        <v>154620.2923</v>
      </c>
      <c r="AP55" s="334">
        <f t="shared" si="31"/>
        <v>6273.455099</v>
      </c>
      <c r="AQ55" s="334">
        <f t="shared" si="31"/>
        <v>0</v>
      </c>
      <c r="AR55" s="334">
        <f t="shared" si="31"/>
        <v>0</v>
      </c>
      <c r="AS55" s="334">
        <f t="shared" si="31"/>
        <v>0</v>
      </c>
      <c r="AT55" s="334">
        <f t="shared" si="31"/>
        <v>0</v>
      </c>
      <c r="AU55" s="334">
        <f t="shared" si="31"/>
        <v>0</v>
      </c>
      <c r="AV55" s="334">
        <f t="shared" si="31"/>
        <v>0</v>
      </c>
      <c r="AW55" s="334">
        <f t="shared" si="31"/>
        <v>0</v>
      </c>
      <c r="AX55" s="334">
        <f t="shared" si="31"/>
        <v>0</v>
      </c>
      <c r="AY55" s="334">
        <f t="shared" si="31"/>
        <v>3502.658142</v>
      </c>
      <c r="AZ55" s="334">
        <f t="shared" si="31"/>
        <v>39645.99829</v>
      </c>
      <c r="BA55" s="334">
        <f t="shared" si="31"/>
        <v>175521.2025</v>
      </c>
      <c r="BB55" s="334">
        <f t="shared" si="31"/>
        <v>45885.88253</v>
      </c>
      <c r="BC55" s="334">
        <f t="shared" si="31"/>
        <v>0</v>
      </c>
      <c r="BD55" s="334">
        <f t="shared" si="31"/>
        <v>0</v>
      </c>
      <c r="BE55" s="334">
        <f t="shared" si="31"/>
        <v>0</v>
      </c>
      <c r="BF55" s="334">
        <f t="shared" si="31"/>
        <v>0</v>
      </c>
      <c r="BG55" s="334">
        <f t="shared" si="31"/>
        <v>0</v>
      </c>
      <c r="BH55" s="334">
        <f t="shared" si="31"/>
        <v>0</v>
      </c>
      <c r="BI55" s="334">
        <f t="shared" si="31"/>
        <v>0</v>
      </c>
      <c r="BJ55" s="334">
        <f t="shared" si="31"/>
        <v>0</v>
      </c>
      <c r="BK55" s="334">
        <f t="shared" si="31"/>
        <v>0</v>
      </c>
      <c r="BL55" s="334">
        <f t="shared" si="31"/>
        <v>0</v>
      </c>
      <c r="BM55" s="334">
        <f t="shared" si="31"/>
        <v>0</v>
      </c>
      <c r="BN55" s="334">
        <f t="shared" si="31"/>
        <v>0</v>
      </c>
      <c r="BO55" s="334">
        <f t="shared" si="31"/>
        <v>0</v>
      </c>
      <c r="BP55" s="334">
        <f t="shared" si="31"/>
        <v>0</v>
      </c>
      <c r="BQ55" s="334">
        <f t="shared" si="31"/>
        <v>0</v>
      </c>
      <c r="BR55" s="334">
        <f t="shared" si="31"/>
        <v>0</v>
      </c>
      <c r="BS55" s="334">
        <f t="shared" si="31"/>
        <v>0</v>
      </c>
      <c r="BT55" s="334">
        <f t="shared" si="31"/>
        <v>0</v>
      </c>
      <c r="BU55" s="334">
        <f t="shared" si="31"/>
        <v>0</v>
      </c>
      <c r="BV55" s="334">
        <f t="shared" si="31"/>
        <v>0</v>
      </c>
      <c r="BW55" s="334">
        <f t="shared" si="31"/>
        <v>0</v>
      </c>
      <c r="BX55" s="334">
        <f t="shared" si="31"/>
        <v>0</v>
      </c>
      <c r="BY55" s="334">
        <f t="shared" si="31"/>
        <v>0</v>
      </c>
      <c r="BZ55" s="334">
        <f t="shared" si="31"/>
        <v>0</v>
      </c>
      <c r="CA55" s="334">
        <f t="shared" si="31"/>
        <v>0</v>
      </c>
      <c r="CB55" s="334">
        <f t="shared" si="31"/>
        <v>0</v>
      </c>
      <c r="CC55" s="334">
        <f t="shared" si="31"/>
        <v>0</v>
      </c>
      <c r="CD55" s="334">
        <f t="shared" si="31"/>
        <v>0</v>
      </c>
      <c r="CE55" s="334">
        <f t="shared" si="31"/>
        <v>0</v>
      </c>
      <c r="CF55" s="334">
        <f t="shared" si="31"/>
        <v>0</v>
      </c>
      <c r="CG55" s="334">
        <f t="shared" si="31"/>
        <v>0</v>
      </c>
      <c r="CH55" s="334">
        <f t="shared" si="31"/>
        <v>0</v>
      </c>
      <c r="CI55" s="334">
        <f t="shared" si="31"/>
        <v>0</v>
      </c>
      <c r="CJ55" s="334">
        <f t="shared" si="31"/>
        <v>0</v>
      </c>
      <c r="CK55" s="334">
        <f t="shared" si="31"/>
        <v>0</v>
      </c>
      <c r="CL55" s="334">
        <f t="shared" si="31"/>
        <v>0</v>
      </c>
      <c r="CM55" s="334">
        <f t="shared" si="31"/>
        <v>0</v>
      </c>
      <c r="CN55" s="334">
        <f t="shared" si="31"/>
        <v>0</v>
      </c>
      <c r="CO55" s="334">
        <f t="shared" si="31"/>
        <v>0</v>
      </c>
      <c r="CP55" s="334">
        <f t="shared" si="31"/>
        <v>0</v>
      </c>
      <c r="CQ55" s="334">
        <f t="shared" si="31"/>
        <v>0</v>
      </c>
      <c r="CR55" s="334">
        <f t="shared" si="31"/>
        <v>0</v>
      </c>
      <c r="CS55" s="334">
        <f t="shared" si="31"/>
        <v>0</v>
      </c>
      <c r="CT55" s="334">
        <f t="shared" si="31"/>
        <v>0</v>
      </c>
      <c r="CU55" s="334">
        <f t="shared" si="31"/>
        <v>0</v>
      </c>
      <c r="CV55" s="334">
        <f t="shared" si="31"/>
        <v>0</v>
      </c>
      <c r="CW55" s="334">
        <f t="shared" si="31"/>
        <v>0</v>
      </c>
      <c r="CX55" s="334">
        <f t="shared" si="31"/>
        <v>0</v>
      </c>
      <c r="CY55" s="334">
        <f t="shared" si="31"/>
        <v>0</v>
      </c>
      <c r="CZ55" s="334">
        <f t="shared" si="31"/>
        <v>0</v>
      </c>
      <c r="DA55" s="46" t="s">
        <v>168</v>
      </c>
    </row>
    <row r="56" ht="14.25" customHeight="1">
      <c r="C56" s="290" t="s">
        <v>349</v>
      </c>
      <c r="F56" s="337">
        <f t="shared" ref="F56:CZ56" si="32">MIN(F52+F53-F54-F55,F49*$H$13)</f>
        <v>0</v>
      </c>
      <c r="G56" s="334">
        <f t="shared" si="32"/>
        <v>0</v>
      </c>
      <c r="H56" s="334">
        <f t="shared" si="32"/>
        <v>0</v>
      </c>
      <c r="I56" s="334">
        <f t="shared" si="32"/>
        <v>0</v>
      </c>
      <c r="J56" s="334">
        <f t="shared" si="32"/>
        <v>0</v>
      </c>
      <c r="K56" s="334">
        <f t="shared" si="32"/>
        <v>0</v>
      </c>
      <c r="L56" s="334">
        <f t="shared" si="32"/>
        <v>0</v>
      </c>
      <c r="M56" s="334">
        <f t="shared" si="32"/>
        <v>0</v>
      </c>
      <c r="N56" s="334">
        <f t="shared" si="32"/>
        <v>0</v>
      </c>
      <c r="O56" s="334">
        <f t="shared" si="32"/>
        <v>0</v>
      </c>
      <c r="P56" s="334">
        <f t="shared" si="32"/>
        <v>0</v>
      </c>
      <c r="Q56" s="334">
        <f t="shared" si="32"/>
        <v>0</v>
      </c>
      <c r="R56" s="334">
        <f t="shared" si="32"/>
        <v>0</v>
      </c>
      <c r="S56" s="334">
        <f t="shared" si="32"/>
        <v>0</v>
      </c>
      <c r="T56" s="334">
        <f t="shared" si="32"/>
        <v>0</v>
      </c>
      <c r="U56" s="334">
        <f t="shared" si="32"/>
        <v>0</v>
      </c>
      <c r="V56" s="334">
        <f t="shared" si="32"/>
        <v>0</v>
      </c>
      <c r="W56" s="334">
        <f t="shared" si="32"/>
        <v>0</v>
      </c>
      <c r="X56" s="334">
        <f t="shared" si="32"/>
        <v>0</v>
      </c>
      <c r="Y56" s="334">
        <f t="shared" si="32"/>
        <v>0</v>
      </c>
      <c r="Z56" s="334">
        <f t="shared" si="32"/>
        <v>0</v>
      </c>
      <c r="AA56" s="334">
        <f t="shared" si="32"/>
        <v>0</v>
      </c>
      <c r="AB56" s="334">
        <f t="shared" si="32"/>
        <v>0</v>
      </c>
      <c r="AC56" s="334">
        <f t="shared" si="32"/>
        <v>0</v>
      </c>
      <c r="AD56" s="334">
        <f t="shared" si="32"/>
        <v>0</v>
      </c>
      <c r="AE56" s="334">
        <f t="shared" si="32"/>
        <v>0</v>
      </c>
      <c r="AF56" s="334">
        <f t="shared" si="32"/>
        <v>0</v>
      </c>
      <c r="AG56" s="334">
        <f t="shared" si="32"/>
        <v>0</v>
      </c>
      <c r="AH56" s="334">
        <f t="shared" si="32"/>
        <v>0</v>
      </c>
      <c r="AI56" s="334">
        <f t="shared" si="32"/>
        <v>0</v>
      </c>
      <c r="AJ56" s="334">
        <f t="shared" si="32"/>
        <v>2657742.319</v>
      </c>
      <c r="AK56" s="334">
        <f t="shared" si="32"/>
        <v>0</v>
      </c>
      <c r="AL56" s="334">
        <f t="shared" si="32"/>
        <v>0</v>
      </c>
      <c r="AM56" s="334">
        <f t="shared" si="32"/>
        <v>0</v>
      </c>
      <c r="AN56" s="334">
        <f t="shared" si="32"/>
        <v>0</v>
      </c>
      <c r="AO56" s="334">
        <f t="shared" si="32"/>
        <v>0</v>
      </c>
      <c r="AP56" s="334">
        <f t="shared" si="32"/>
        <v>2237.274691</v>
      </c>
      <c r="AQ56" s="334">
        <f t="shared" si="32"/>
        <v>0</v>
      </c>
      <c r="AR56" s="334">
        <f t="shared" si="32"/>
        <v>0</v>
      </c>
      <c r="AS56" s="334">
        <f t="shared" si="32"/>
        <v>0</v>
      </c>
      <c r="AT56" s="334">
        <f t="shared" si="32"/>
        <v>0</v>
      </c>
      <c r="AU56" s="334">
        <f t="shared" si="32"/>
        <v>0</v>
      </c>
      <c r="AV56" s="334">
        <f t="shared" si="32"/>
        <v>0</v>
      </c>
      <c r="AW56" s="334">
        <f t="shared" si="32"/>
        <v>0</v>
      </c>
      <c r="AX56" s="334">
        <f t="shared" si="32"/>
        <v>0</v>
      </c>
      <c r="AY56" s="334">
        <f t="shared" si="32"/>
        <v>0</v>
      </c>
      <c r="AZ56" s="334">
        <f t="shared" si="32"/>
        <v>0</v>
      </c>
      <c r="BA56" s="334">
        <f t="shared" si="32"/>
        <v>0</v>
      </c>
      <c r="BB56" s="334">
        <f t="shared" si="32"/>
        <v>4061.318908</v>
      </c>
      <c r="BC56" s="334">
        <f t="shared" si="32"/>
        <v>0</v>
      </c>
      <c r="BD56" s="334">
        <f t="shared" si="32"/>
        <v>0</v>
      </c>
      <c r="BE56" s="334">
        <f t="shared" si="32"/>
        <v>0</v>
      </c>
      <c r="BF56" s="334">
        <f t="shared" si="32"/>
        <v>0</v>
      </c>
      <c r="BG56" s="334">
        <f t="shared" si="32"/>
        <v>0</v>
      </c>
      <c r="BH56" s="334">
        <f t="shared" si="32"/>
        <v>0</v>
      </c>
      <c r="BI56" s="334">
        <f t="shared" si="32"/>
        <v>0</v>
      </c>
      <c r="BJ56" s="334">
        <f t="shared" si="32"/>
        <v>0</v>
      </c>
      <c r="BK56" s="334">
        <f t="shared" si="32"/>
        <v>0</v>
      </c>
      <c r="BL56" s="334">
        <f t="shared" si="32"/>
        <v>0</v>
      </c>
      <c r="BM56" s="334">
        <f t="shared" si="32"/>
        <v>0</v>
      </c>
      <c r="BN56" s="334">
        <f t="shared" si="32"/>
        <v>0</v>
      </c>
      <c r="BO56" s="334">
        <f t="shared" si="32"/>
        <v>0</v>
      </c>
      <c r="BP56" s="334">
        <f t="shared" si="32"/>
        <v>0</v>
      </c>
      <c r="BQ56" s="334">
        <f t="shared" si="32"/>
        <v>0</v>
      </c>
      <c r="BR56" s="334">
        <f t="shared" si="32"/>
        <v>0</v>
      </c>
      <c r="BS56" s="334">
        <f t="shared" si="32"/>
        <v>0</v>
      </c>
      <c r="BT56" s="334">
        <f t="shared" si="32"/>
        <v>0</v>
      </c>
      <c r="BU56" s="334">
        <f t="shared" si="32"/>
        <v>0</v>
      </c>
      <c r="BV56" s="334">
        <f t="shared" si="32"/>
        <v>0</v>
      </c>
      <c r="BW56" s="334">
        <f t="shared" si="32"/>
        <v>0</v>
      </c>
      <c r="BX56" s="334">
        <f t="shared" si="32"/>
        <v>0</v>
      </c>
      <c r="BY56" s="334">
        <f t="shared" si="32"/>
        <v>0</v>
      </c>
      <c r="BZ56" s="334">
        <f t="shared" si="32"/>
        <v>0</v>
      </c>
      <c r="CA56" s="334">
        <f t="shared" si="32"/>
        <v>0</v>
      </c>
      <c r="CB56" s="334">
        <f t="shared" si="32"/>
        <v>0</v>
      </c>
      <c r="CC56" s="334">
        <f t="shared" si="32"/>
        <v>0</v>
      </c>
      <c r="CD56" s="334">
        <f t="shared" si="32"/>
        <v>0</v>
      </c>
      <c r="CE56" s="334">
        <f t="shared" si="32"/>
        <v>0</v>
      </c>
      <c r="CF56" s="334">
        <f t="shared" si="32"/>
        <v>0</v>
      </c>
      <c r="CG56" s="334">
        <f t="shared" si="32"/>
        <v>0</v>
      </c>
      <c r="CH56" s="334">
        <f t="shared" si="32"/>
        <v>0</v>
      </c>
      <c r="CI56" s="334">
        <f t="shared" si="32"/>
        <v>0</v>
      </c>
      <c r="CJ56" s="334">
        <f t="shared" si="32"/>
        <v>0</v>
      </c>
      <c r="CK56" s="334">
        <f t="shared" si="32"/>
        <v>0</v>
      </c>
      <c r="CL56" s="334">
        <f t="shared" si="32"/>
        <v>0</v>
      </c>
      <c r="CM56" s="334">
        <f t="shared" si="32"/>
        <v>0</v>
      </c>
      <c r="CN56" s="334">
        <f t="shared" si="32"/>
        <v>0</v>
      </c>
      <c r="CO56" s="334">
        <f t="shared" si="32"/>
        <v>0</v>
      </c>
      <c r="CP56" s="334">
        <f t="shared" si="32"/>
        <v>0</v>
      </c>
      <c r="CQ56" s="334">
        <f t="shared" si="32"/>
        <v>0</v>
      </c>
      <c r="CR56" s="334">
        <f t="shared" si="32"/>
        <v>0</v>
      </c>
      <c r="CS56" s="334">
        <f t="shared" si="32"/>
        <v>0</v>
      </c>
      <c r="CT56" s="334">
        <f t="shared" si="32"/>
        <v>0</v>
      </c>
      <c r="CU56" s="334">
        <f t="shared" si="32"/>
        <v>0</v>
      </c>
      <c r="CV56" s="334">
        <f t="shared" si="32"/>
        <v>0</v>
      </c>
      <c r="CW56" s="334">
        <f t="shared" si="32"/>
        <v>0</v>
      </c>
      <c r="CX56" s="334">
        <f t="shared" si="32"/>
        <v>0</v>
      </c>
      <c r="CY56" s="334">
        <f t="shared" si="32"/>
        <v>0</v>
      </c>
      <c r="CZ56" s="334">
        <f t="shared" si="32"/>
        <v>0</v>
      </c>
      <c r="DA56" s="46" t="s">
        <v>168</v>
      </c>
    </row>
    <row r="57" ht="14.25" customHeight="1">
      <c r="B57" s="329" t="s">
        <v>350</v>
      </c>
      <c r="C57" s="290" t="s">
        <v>217</v>
      </c>
      <c r="F57" s="337">
        <f t="shared" ref="F57:CZ57" si="33">F52+F53-F54-F55-F56</f>
        <v>14783049.1</v>
      </c>
      <c r="G57" s="334">
        <f t="shared" si="33"/>
        <v>14887186.28</v>
      </c>
      <c r="H57" s="334">
        <f t="shared" si="33"/>
        <v>15000049.05</v>
      </c>
      <c r="I57" s="334">
        <f t="shared" si="33"/>
        <v>15131094.75</v>
      </c>
      <c r="J57" s="334">
        <f t="shared" si="33"/>
        <v>15935777.63</v>
      </c>
      <c r="K57" s="334">
        <f t="shared" si="33"/>
        <v>16768844.14</v>
      </c>
      <c r="L57" s="334">
        <f t="shared" si="33"/>
        <v>17637668.46</v>
      </c>
      <c r="M57" s="334">
        <f t="shared" si="33"/>
        <v>18520965.66</v>
      </c>
      <c r="N57" s="334">
        <f t="shared" si="33"/>
        <v>19439181.73</v>
      </c>
      <c r="O57" s="334">
        <f t="shared" si="33"/>
        <v>20306862.18</v>
      </c>
      <c r="P57" s="334">
        <f t="shared" si="33"/>
        <v>21177323.5</v>
      </c>
      <c r="Q57" s="334">
        <f t="shared" si="33"/>
        <v>21986794.11</v>
      </c>
      <c r="R57" s="334">
        <f t="shared" si="33"/>
        <v>22056297.05</v>
      </c>
      <c r="S57" s="334">
        <f t="shared" si="33"/>
        <v>22090548.93</v>
      </c>
      <c r="T57" s="334">
        <f t="shared" si="33"/>
        <v>22139179.81</v>
      </c>
      <c r="U57" s="334">
        <f t="shared" si="33"/>
        <v>22220060.48</v>
      </c>
      <c r="V57" s="334">
        <f t="shared" si="33"/>
        <v>22390402.69</v>
      </c>
      <c r="W57" s="334">
        <f t="shared" si="33"/>
        <v>22595523</v>
      </c>
      <c r="X57" s="334">
        <f t="shared" si="33"/>
        <v>22837137.21</v>
      </c>
      <c r="Y57" s="334">
        <f t="shared" si="33"/>
        <v>23089006.42</v>
      </c>
      <c r="Z57" s="334">
        <f t="shared" si="33"/>
        <v>23377460.08</v>
      </c>
      <c r="AA57" s="334">
        <f t="shared" si="33"/>
        <v>23574401.45</v>
      </c>
      <c r="AB57" s="334">
        <f t="shared" si="33"/>
        <v>23754014.09</v>
      </c>
      <c r="AC57" s="334">
        <f t="shared" si="33"/>
        <v>23816068.7</v>
      </c>
      <c r="AD57" s="334">
        <f t="shared" si="33"/>
        <v>23886083.71</v>
      </c>
      <c r="AE57" s="334">
        <f t="shared" si="33"/>
        <v>23918913.82</v>
      </c>
      <c r="AF57" s="334">
        <f t="shared" si="33"/>
        <v>23967170.37</v>
      </c>
      <c r="AG57" s="334">
        <f t="shared" si="33"/>
        <v>24051170.47</v>
      </c>
      <c r="AH57" s="334">
        <f t="shared" si="33"/>
        <v>24231143.15</v>
      </c>
      <c r="AI57" s="334">
        <f t="shared" si="33"/>
        <v>24460381.95</v>
      </c>
      <c r="AJ57" s="334">
        <f t="shared" si="33"/>
        <v>0</v>
      </c>
      <c r="AK57" s="334">
        <f t="shared" si="33"/>
        <v>74629.93402</v>
      </c>
      <c r="AL57" s="334">
        <f t="shared" si="33"/>
        <v>173334.7544</v>
      </c>
      <c r="AM57" s="334">
        <f t="shared" si="33"/>
        <v>183848.5326</v>
      </c>
      <c r="AN57" s="334">
        <f t="shared" si="33"/>
        <v>160499.7806</v>
      </c>
      <c r="AO57" s="334">
        <f t="shared" si="33"/>
        <v>8384.144497</v>
      </c>
      <c r="AP57" s="334">
        <f t="shared" si="33"/>
        <v>0</v>
      </c>
      <c r="AQ57" s="334">
        <f t="shared" si="33"/>
        <v>0</v>
      </c>
      <c r="AR57" s="334">
        <f t="shared" si="33"/>
        <v>0</v>
      </c>
      <c r="AS57" s="334">
        <f t="shared" si="33"/>
        <v>0</v>
      </c>
      <c r="AT57" s="334">
        <f t="shared" si="33"/>
        <v>0</v>
      </c>
      <c r="AU57" s="334">
        <f t="shared" si="33"/>
        <v>46777.61836</v>
      </c>
      <c r="AV57" s="334">
        <f t="shared" si="33"/>
        <v>93915.25543</v>
      </c>
      <c r="AW57" s="334">
        <f t="shared" si="33"/>
        <v>162575.6305</v>
      </c>
      <c r="AX57" s="334">
        <f t="shared" si="33"/>
        <v>256538.7015</v>
      </c>
      <c r="AY57" s="334">
        <f t="shared" si="33"/>
        <v>256909.31</v>
      </c>
      <c r="AZ57" s="334">
        <f t="shared" si="33"/>
        <v>221272.4729</v>
      </c>
      <c r="BA57" s="334">
        <f t="shared" si="33"/>
        <v>49204.30613</v>
      </c>
      <c r="BB57" s="334">
        <f t="shared" si="33"/>
        <v>0</v>
      </c>
      <c r="BC57" s="334">
        <f t="shared" si="33"/>
        <v>0</v>
      </c>
      <c r="BD57" s="334">
        <f t="shared" si="33"/>
        <v>0</v>
      </c>
      <c r="BE57" s="334">
        <f t="shared" si="33"/>
        <v>0</v>
      </c>
      <c r="BF57" s="334">
        <f t="shared" si="33"/>
        <v>0</v>
      </c>
      <c r="BG57" s="334">
        <f t="shared" si="33"/>
        <v>0</v>
      </c>
      <c r="BH57" s="334">
        <f t="shared" si="33"/>
        <v>0</v>
      </c>
      <c r="BI57" s="334">
        <f t="shared" si="33"/>
        <v>0</v>
      </c>
      <c r="BJ57" s="334">
        <f t="shared" si="33"/>
        <v>0</v>
      </c>
      <c r="BK57" s="334">
        <f t="shared" si="33"/>
        <v>0</v>
      </c>
      <c r="BL57" s="334">
        <f t="shared" si="33"/>
        <v>0</v>
      </c>
      <c r="BM57" s="334">
        <f t="shared" si="33"/>
        <v>0</v>
      </c>
      <c r="BN57" s="334">
        <f t="shared" si="33"/>
        <v>0</v>
      </c>
      <c r="BO57" s="334">
        <f t="shared" si="33"/>
        <v>0</v>
      </c>
      <c r="BP57" s="334">
        <f t="shared" si="33"/>
        <v>0</v>
      </c>
      <c r="BQ57" s="334">
        <f t="shared" si="33"/>
        <v>0</v>
      </c>
      <c r="BR57" s="334">
        <f t="shared" si="33"/>
        <v>0</v>
      </c>
      <c r="BS57" s="334">
        <f t="shared" si="33"/>
        <v>0</v>
      </c>
      <c r="BT57" s="334">
        <f t="shared" si="33"/>
        <v>0</v>
      </c>
      <c r="BU57" s="334">
        <f t="shared" si="33"/>
        <v>0</v>
      </c>
      <c r="BV57" s="334">
        <f t="shared" si="33"/>
        <v>0</v>
      </c>
      <c r="BW57" s="334">
        <f t="shared" si="33"/>
        <v>0</v>
      </c>
      <c r="BX57" s="334">
        <f t="shared" si="33"/>
        <v>0</v>
      </c>
      <c r="BY57" s="334">
        <f t="shared" si="33"/>
        <v>0</v>
      </c>
      <c r="BZ57" s="334">
        <f t="shared" si="33"/>
        <v>0</v>
      </c>
      <c r="CA57" s="334">
        <f t="shared" si="33"/>
        <v>0</v>
      </c>
      <c r="CB57" s="334">
        <f t="shared" si="33"/>
        <v>0</v>
      </c>
      <c r="CC57" s="334">
        <f t="shared" si="33"/>
        <v>0</v>
      </c>
      <c r="CD57" s="334">
        <f t="shared" si="33"/>
        <v>0</v>
      </c>
      <c r="CE57" s="334">
        <f t="shared" si="33"/>
        <v>0</v>
      </c>
      <c r="CF57" s="334">
        <f t="shared" si="33"/>
        <v>0</v>
      </c>
      <c r="CG57" s="334">
        <f t="shared" si="33"/>
        <v>0</v>
      </c>
      <c r="CH57" s="334">
        <f t="shared" si="33"/>
        <v>0</v>
      </c>
      <c r="CI57" s="334">
        <f t="shared" si="33"/>
        <v>0</v>
      </c>
      <c r="CJ57" s="334">
        <f t="shared" si="33"/>
        <v>0</v>
      </c>
      <c r="CK57" s="334">
        <f t="shared" si="33"/>
        <v>0</v>
      </c>
      <c r="CL57" s="334">
        <f t="shared" si="33"/>
        <v>0</v>
      </c>
      <c r="CM57" s="334">
        <f t="shared" si="33"/>
        <v>0</v>
      </c>
      <c r="CN57" s="334">
        <f t="shared" si="33"/>
        <v>0</v>
      </c>
      <c r="CO57" s="334">
        <f t="shared" si="33"/>
        <v>0</v>
      </c>
      <c r="CP57" s="334">
        <f t="shared" si="33"/>
        <v>0</v>
      </c>
      <c r="CQ57" s="334">
        <f t="shared" si="33"/>
        <v>0</v>
      </c>
      <c r="CR57" s="334">
        <f t="shared" si="33"/>
        <v>0</v>
      </c>
      <c r="CS57" s="334">
        <f t="shared" si="33"/>
        <v>0</v>
      </c>
      <c r="CT57" s="334">
        <f t="shared" si="33"/>
        <v>0</v>
      </c>
      <c r="CU57" s="334">
        <f t="shared" si="33"/>
        <v>0</v>
      </c>
      <c r="CV57" s="334">
        <f t="shared" si="33"/>
        <v>0</v>
      </c>
      <c r="CW57" s="334">
        <f t="shared" si="33"/>
        <v>0</v>
      </c>
      <c r="CX57" s="334">
        <f t="shared" si="33"/>
        <v>0</v>
      </c>
      <c r="CY57" s="334">
        <f t="shared" si="33"/>
        <v>0</v>
      </c>
      <c r="CZ57" s="334">
        <f t="shared" si="33"/>
        <v>0</v>
      </c>
      <c r="DA57" s="46" t="s">
        <v>168</v>
      </c>
    </row>
    <row r="58" ht="14.25" customHeight="1">
      <c r="B58" s="330">
        <f>XIRR(F58:CZ58,$F$22:$CZ$22)</f>
        <v>0.2</v>
      </c>
      <c r="C58" s="338" t="s">
        <v>351</v>
      </c>
      <c r="D58" s="347"/>
      <c r="E58" s="347"/>
      <c r="F58" s="340">
        <f t="shared" ref="F58:CZ58" si="34">SUM(F54:F56)</f>
        <v>-14783049.1</v>
      </c>
      <c r="G58" s="341">
        <f t="shared" si="34"/>
        <v>126557.5643</v>
      </c>
      <c r="H58" s="341">
        <f t="shared" si="34"/>
        <v>111906.5987</v>
      </c>
      <c r="I58" s="341">
        <f t="shared" si="34"/>
        <v>103035.4007</v>
      </c>
      <c r="J58" s="341">
        <f t="shared" si="34"/>
        <v>-568556.7557</v>
      </c>
      <c r="K58" s="341">
        <f t="shared" si="34"/>
        <v>-608617.8244</v>
      </c>
      <c r="L58" s="341">
        <f t="shared" si="34"/>
        <v>-607140.5326</v>
      </c>
      <c r="M58" s="341">
        <f t="shared" si="34"/>
        <v>-617000.5722</v>
      </c>
      <c r="N58" s="341">
        <f t="shared" si="34"/>
        <v>-629189.8077</v>
      </c>
      <c r="O58" s="341">
        <f t="shared" si="34"/>
        <v>-574184.2567</v>
      </c>
      <c r="P58" s="341">
        <f t="shared" si="34"/>
        <v>-553565.5078</v>
      </c>
      <c r="Q58" s="341">
        <f t="shared" si="34"/>
        <v>-478990.9319</v>
      </c>
      <c r="R58" s="341">
        <f t="shared" si="34"/>
        <v>262457.5573</v>
      </c>
      <c r="S58" s="341">
        <f t="shared" si="34"/>
        <v>309944.4892</v>
      </c>
      <c r="T58" s="341">
        <f t="shared" si="34"/>
        <v>284896.1246</v>
      </c>
      <c r="U58" s="341">
        <f t="shared" si="34"/>
        <v>264609.1067</v>
      </c>
      <c r="V58" s="341">
        <f t="shared" si="34"/>
        <v>176409.7457</v>
      </c>
      <c r="W58" s="341">
        <f t="shared" si="34"/>
        <v>110239.0532</v>
      </c>
      <c r="X58" s="341">
        <f t="shared" si="34"/>
        <v>110996.9695</v>
      </c>
      <c r="Y58" s="341">
        <f t="shared" si="34"/>
        <v>92929.90989</v>
      </c>
      <c r="Z58" s="341">
        <f t="shared" si="34"/>
        <v>71858.51388</v>
      </c>
      <c r="AA58" s="341">
        <f t="shared" si="34"/>
        <v>156015.6448</v>
      </c>
      <c r="AB58" s="341">
        <f t="shared" si="34"/>
        <v>188274.2886</v>
      </c>
      <c r="AC58" s="341">
        <f t="shared" si="34"/>
        <v>308635.2371</v>
      </c>
      <c r="AD58" s="341">
        <f t="shared" si="34"/>
        <v>289564.1926</v>
      </c>
      <c r="AE58" s="341">
        <f t="shared" si="34"/>
        <v>339920.7362</v>
      </c>
      <c r="AF58" s="341">
        <f t="shared" si="34"/>
        <v>312875.4252</v>
      </c>
      <c r="AG58" s="341">
        <f t="shared" si="34"/>
        <v>290016.1247</v>
      </c>
      <c r="AH58" s="341">
        <f t="shared" si="34"/>
        <v>195354.3981</v>
      </c>
      <c r="AI58" s="341">
        <f t="shared" si="34"/>
        <v>124323.8807</v>
      </c>
      <c r="AJ58" s="341">
        <f t="shared" si="34"/>
        <v>24842094.91</v>
      </c>
      <c r="AK58" s="341">
        <f t="shared" si="34"/>
        <v>-74629.93402</v>
      </c>
      <c r="AL58" s="341">
        <f t="shared" si="34"/>
        <v>-97540.19366</v>
      </c>
      <c r="AM58" s="341">
        <f t="shared" si="34"/>
        <v>-7896.739474</v>
      </c>
      <c r="AN58" s="341">
        <f t="shared" si="34"/>
        <v>26217.77379</v>
      </c>
      <c r="AO58" s="341">
        <f t="shared" si="34"/>
        <v>154620.2923</v>
      </c>
      <c r="AP58" s="341">
        <f t="shared" si="34"/>
        <v>8510.72979</v>
      </c>
      <c r="AQ58" s="341">
        <f t="shared" si="34"/>
        <v>0</v>
      </c>
      <c r="AR58" s="341">
        <f t="shared" si="34"/>
        <v>0</v>
      </c>
      <c r="AS58" s="341">
        <f t="shared" si="34"/>
        <v>0</v>
      </c>
      <c r="AT58" s="341">
        <f t="shared" si="34"/>
        <v>0</v>
      </c>
      <c r="AU58" s="341">
        <f t="shared" si="34"/>
        <v>-46777.61836</v>
      </c>
      <c r="AV58" s="341">
        <f t="shared" si="34"/>
        <v>-46407.65568</v>
      </c>
      <c r="AW58" s="341">
        <f t="shared" si="34"/>
        <v>-67242.42597</v>
      </c>
      <c r="AX58" s="341">
        <f t="shared" si="34"/>
        <v>-91426.02041</v>
      </c>
      <c r="AY58" s="341">
        <f t="shared" si="34"/>
        <v>3502.658142</v>
      </c>
      <c r="AZ58" s="341">
        <f t="shared" si="34"/>
        <v>39645.99829</v>
      </c>
      <c r="BA58" s="341">
        <f t="shared" si="34"/>
        <v>175521.2025</v>
      </c>
      <c r="BB58" s="341">
        <f t="shared" si="34"/>
        <v>49947.20143</v>
      </c>
      <c r="BC58" s="341">
        <f t="shared" si="34"/>
        <v>0</v>
      </c>
      <c r="BD58" s="341">
        <f t="shared" si="34"/>
        <v>0</v>
      </c>
      <c r="BE58" s="341">
        <f t="shared" si="34"/>
        <v>0</v>
      </c>
      <c r="BF58" s="341">
        <f t="shared" si="34"/>
        <v>0</v>
      </c>
      <c r="BG58" s="341">
        <f t="shared" si="34"/>
        <v>0</v>
      </c>
      <c r="BH58" s="341">
        <f t="shared" si="34"/>
        <v>0</v>
      </c>
      <c r="BI58" s="341">
        <f t="shared" si="34"/>
        <v>0</v>
      </c>
      <c r="BJ58" s="341">
        <f t="shared" si="34"/>
        <v>0</v>
      </c>
      <c r="BK58" s="341">
        <f t="shared" si="34"/>
        <v>0</v>
      </c>
      <c r="BL58" s="341">
        <f t="shared" si="34"/>
        <v>0</v>
      </c>
      <c r="BM58" s="341">
        <f t="shared" si="34"/>
        <v>0</v>
      </c>
      <c r="BN58" s="341">
        <f t="shared" si="34"/>
        <v>0</v>
      </c>
      <c r="BO58" s="341">
        <f t="shared" si="34"/>
        <v>0</v>
      </c>
      <c r="BP58" s="341">
        <f t="shared" si="34"/>
        <v>0</v>
      </c>
      <c r="BQ58" s="341">
        <f t="shared" si="34"/>
        <v>0</v>
      </c>
      <c r="BR58" s="341">
        <f t="shared" si="34"/>
        <v>0</v>
      </c>
      <c r="BS58" s="341">
        <f t="shared" si="34"/>
        <v>0</v>
      </c>
      <c r="BT58" s="341">
        <f t="shared" si="34"/>
        <v>0</v>
      </c>
      <c r="BU58" s="341">
        <f t="shared" si="34"/>
        <v>0</v>
      </c>
      <c r="BV58" s="341">
        <f t="shared" si="34"/>
        <v>0</v>
      </c>
      <c r="BW58" s="341">
        <f t="shared" si="34"/>
        <v>0</v>
      </c>
      <c r="BX58" s="341">
        <f t="shared" si="34"/>
        <v>0</v>
      </c>
      <c r="BY58" s="341">
        <f t="shared" si="34"/>
        <v>0</v>
      </c>
      <c r="BZ58" s="341">
        <f t="shared" si="34"/>
        <v>0</v>
      </c>
      <c r="CA58" s="341">
        <f t="shared" si="34"/>
        <v>0</v>
      </c>
      <c r="CB58" s="341">
        <f t="shared" si="34"/>
        <v>0</v>
      </c>
      <c r="CC58" s="341">
        <f t="shared" si="34"/>
        <v>0</v>
      </c>
      <c r="CD58" s="341">
        <f t="shared" si="34"/>
        <v>0</v>
      </c>
      <c r="CE58" s="341">
        <f t="shared" si="34"/>
        <v>0</v>
      </c>
      <c r="CF58" s="341">
        <f t="shared" si="34"/>
        <v>0</v>
      </c>
      <c r="CG58" s="341">
        <f t="shared" si="34"/>
        <v>0</v>
      </c>
      <c r="CH58" s="341">
        <f t="shared" si="34"/>
        <v>0</v>
      </c>
      <c r="CI58" s="341">
        <f t="shared" si="34"/>
        <v>0</v>
      </c>
      <c r="CJ58" s="341">
        <f t="shared" si="34"/>
        <v>0</v>
      </c>
      <c r="CK58" s="341">
        <f t="shared" si="34"/>
        <v>0</v>
      </c>
      <c r="CL58" s="341">
        <f t="shared" si="34"/>
        <v>0</v>
      </c>
      <c r="CM58" s="341">
        <f t="shared" si="34"/>
        <v>0</v>
      </c>
      <c r="CN58" s="341">
        <f t="shared" si="34"/>
        <v>0</v>
      </c>
      <c r="CO58" s="341">
        <f t="shared" si="34"/>
        <v>0</v>
      </c>
      <c r="CP58" s="341">
        <f t="shared" si="34"/>
        <v>0</v>
      </c>
      <c r="CQ58" s="341">
        <f t="shared" si="34"/>
        <v>0</v>
      </c>
      <c r="CR58" s="341">
        <f t="shared" si="34"/>
        <v>0</v>
      </c>
      <c r="CS58" s="341">
        <f t="shared" si="34"/>
        <v>0</v>
      </c>
      <c r="CT58" s="341">
        <f t="shared" si="34"/>
        <v>0</v>
      </c>
      <c r="CU58" s="341">
        <f t="shared" si="34"/>
        <v>0</v>
      </c>
      <c r="CV58" s="341">
        <f t="shared" si="34"/>
        <v>0</v>
      </c>
      <c r="CW58" s="341">
        <f t="shared" si="34"/>
        <v>0</v>
      </c>
      <c r="CX58" s="341">
        <f t="shared" si="34"/>
        <v>0</v>
      </c>
      <c r="CY58" s="341">
        <f t="shared" si="34"/>
        <v>0</v>
      </c>
      <c r="CZ58" s="341">
        <f t="shared" si="34"/>
        <v>0</v>
      </c>
      <c r="DA58" s="46" t="s">
        <v>168</v>
      </c>
    </row>
    <row r="59" ht="14.25" customHeight="1">
      <c r="C59" s="290" t="s">
        <v>353</v>
      </c>
      <c r="F59" s="337">
        <f t="shared" ref="F59:CZ59" si="35">(F56/$H$13)*$G$13</f>
        <v>0</v>
      </c>
      <c r="G59" s="334">
        <f t="shared" si="35"/>
        <v>0</v>
      </c>
      <c r="H59" s="334">
        <f t="shared" si="35"/>
        <v>0</v>
      </c>
      <c r="I59" s="334">
        <f t="shared" si="35"/>
        <v>0</v>
      </c>
      <c r="J59" s="334">
        <f t="shared" si="35"/>
        <v>0</v>
      </c>
      <c r="K59" s="334">
        <f t="shared" si="35"/>
        <v>0</v>
      </c>
      <c r="L59" s="334">
        <f t="shared" si="35"/>
        <v>0</v>
      </c>
      <c r="M59" s="334">
        <f t="shared" si="35"/>
        <v>0</v>
      </c>
      <c r="N59" s="334">
        <f t="shared" si="35"/>
        <v>0</v>
      </c>
      <c r="O59" s="334">
        <f t="shared" si="35"/>
        <v>0</v>
      </c>
      <c r="P59" s="334">
        <f t="shared" si="35"/>
        <v>0</v>
      </c>
      <c r="Q59" s="334">
        <f t="shared" si="35"/>
        <v>0</v>
      </c>
      <c r="R59" s="334">
        <f t="shared" si="35"/>
        <v>0</v>
      </c>
      <c r="S59" s="334">
        <f t="shared" si="35"/>
        <v>0</v>
      </c>
      <c r="T59" s="334">
        <f t="shared" si="35"/>
        <v>0</v>
      </c>
      <c r="U59" s="334">
        <f t="shared" si="35"/>
        <v>0</v>
      </c>
      <c r="V59" s="334">
        <f t="shared" si="35"/>
        <v>0</v>
      </c>
      <c r="W59" s="334">
        <f t="shared" si="35"/>
        <v>0</v>
      </c>
      <c r="X59" s="334">
        <f t="shared" si="35"/>
        <v>0</v>
      </c>
      <c r="Y59" s="334">
        <f t="shared" si="35"/>
        <v>0</v>
      </c>
      <c r="Z59" s="334">
        <f t="shared" si="35"/>
        <v>0</v>
      </c>
      <c r="AA59" s="334">
        <f t="shared" si="35"/>
        <v>0</v>
      </c>
      <c r="AB59" s="334">
        <f t="shared" si="35"/>
        <v>0</v>
      </c>
      <c r="AC59" s="334">
        <f t="shared" si="35"/>
        <v>0</v>
      </c>
      <c r="AD59" s="334">
        <f t="shared" si="35"/>
        <v>0</v>
      </c>
      <c r="AE59" s="334">
        <f t="shared" si="35"/>
        <v>0</v>
      </c>
      <c r="AF59" s="334">
        <f t="shared" si="35"/>
        <v>0</v>
      </c>
      <c r="AG59" s="334">
        <f t="shared" si="35"/>
        <v>0</v>
      </c>
      <c r="AH59" s="334">
        <f t="shared" si="35"/>
        <v>0</v>
      </c>
      <c r="AI59" s="334">
        <f t="shared" si="35"/>
        <v>0</v>
      </c>
      <c r="AJ59" s="334">
        <f t="shared" si="35"/>
        <v>885914.1065</v>
      </c>
      <c r="AK59" s="334">
        <f t="shared" si="35"/>
        <v>0</v>
      </c>
      <c r="AL59" s="334">
        <f t="shared" si="35"/>
        <v>0</v>
      </c>
      <c r="AM59" s="334">
        <f t="shared" si="35"/>
        <v>0</v>
      </c>
      <c r="AN59" s="334">
        <f t="shared" si="35"/>
        <v>0</v>
      </c>
      <c r="AO59" s="334">
        <f t="shared" si="35"/>
        <v>0</v>
      </c>
      <c r="AP59" s="334">
        <f t="shared" si="35"/>
        <v>745.7582305</v>
      </c>
      <c r="AQ59" s="334">
        <f t="shared" si="35"/>
        <v>0</v>
      </c>
      <c r="AR59" s="334">
        <f t="shared" si="35"/>
        <v>0</v>
      </c>
      <c r="AS59" s="334">
        <f t="shared" si="35"/>
        <v>0</v>
      </c>
      <c r="AT59" s="334">
        <f t="shared" si="35"/>
        <v>0</v>
      </c>
      <c r="AU59" s="334">
        <f t="shared" si="35"/>
        <v>0</v>
      </c>
      <c r="AV59" s="334">
        <f t="shared" si="35"/>
        <v>0</v>
      </c>
      <c r="AW59" s="334">
        <f t="shared" si="35"/>
        <v>0</v>
      </c>
      <c r="AX59" s="334">
        <f t="shared" si="35"/>
        <v>0</v>
      </c>
      <c r="AY59" s="334">
        <f t="shared" si="35"/>
        <v>0</v>
      </c>
      <c r="AZ59" s="334">
        <f t="shared" si="35"/>
        <v>0</v>
      </c>
      <c r="BA59" s="334">
        <f t="shared" si="35"/>
        <v>0</v>
      </c>
      <c r="BB59" s="334">
        <f t="shared" si="35"/>
        <v>1353.772969</v>
      </c>
      <c r="BC59" s="334">
        <f t="shared" si="35"/>
        <v>0</v>
      </c>
      <c r="BD59" s="334">
        <f t="shared" si="35"/>
        <v>0</v>
      </c>
      <c r="BE59" s="334">
        <f t="shared" si="35"/>
        <v>0</v>
      </c>
      <c r="BF59" s="334">
        <f t="shared" si="35"/>
        <v>0</v>
      </c>
      <c r="BG59" s="334">
        <f t="shared" si="35"/>
        <v>0</v>
      </c>
      <c r="BH59" s="334">
        <f t="shared" si="35"/>
        <v>0</v>
      </c>
      <c r="BI59" s="334">
        <f t="shared" si="35"/>
        <v>0</v>
      </c>
      <c r="BJ59" s="334">
        <f t="shared" si="35"/>
        <v>0</v>
      </c>
      <c r="BK59" s="334">
        <f t="shared" si="35"/>
        <v>0</v>
      </c>
      <c r="BL59" s="334">
        <f t="shared" si="35"/>
        <v>0</v>
      </c>
      <c r="BM59" s="334">
        <f t="shared" si="35"/>
        <v>0</v>
      </c>
      <c r="BN59" s="334">
        <f t="shared" si="35"/>
        <v>0</v>
      </c>
      <c r="BO59" s="334">
        <f t="shared" si="35"/>
        <v>0</v>
      </c>
      <c r="BP59" s="334">
        <f t="shared" si="35"/>
        <v>0</v>
      </c>
      <c r="BQ59" s="334">
        <f t="shared" si="35"/>
        <v>0</v>
      </c>
      <c r="BR59" s="334">
        <f t="shared" si="35"/>
        <v>0</v>
      </c>
      <c r="BS59" s="334">
        <f t="shared" si="35"/>
        <v>0</v>
      </c>
      <c r="BT59" s="334">
        <f t="shared" si="35"/>
        <v>0</v>
      </c>
      <c r="BU59" s="334">
        <f t="shared" si="35"/>
        <v>0</v>
      </c>
      <c r="BV59" s="334">
        <f t="shared" si="35"/>
        <v>0</v>
      </c>
      <c r="BW59" s="334">
        <f t="shared" si="35"/>
        <v>0</v>
      </c>
      <c r="BX59" s="334">
        <f t="shared" si="35"/>
        <v>0</v>
      </c>
      <c r="BY59" s="334">
        <f t="shared" si="35"/>
        <v>0</v>
      </c>
      <c r="BZ59" s="334">
        <f t="shared" si="35"/>
        <v>0</v>
      </c>
      <c r="CA59" s="334">
        <f t="shared" si="35"/>
        <v>0</v>
      </c>
      <c r="CB59" s="334">
        <f t="shared" si="35"/>
        <v>0</v>
      </c>
      <c r="CC59" s="334">
        <f t="shared" si="35"/>
        <v>0</v>
      </c>
      <c r="CD59" s="334">
        <f t="shared" si="35"/>
        <v>0</v>
      </c>
      <c r="CE59" s="334">
        <f t="shared" si="35"/>
        <v>0</v>
      </c>
      <c r="CF59" s="334">
        <f t="shared" si="35"/>
        <v>0</v>
      </c>
      <c r="CG59" s="334">
        <f t="shared" si="35"/>
        <v>0</v>
      </c>
      <c r="CH59" s="334">
        <f t="shared" si="35"/>
        <v>0</v>
      </c>
      <c r="CI59" s="334">
        <f t="shared" si="35"/>
        <v>0</v>
      </c>
      <c r="CJ59" s="334">
        <f t="shared" si="35"/>
        <v>0</v>
      </c>
      <c r="CK59" s="334">
        <f t="shared" si="35"/>
        <v>0</v>
      </c>
      <c r="CL59" s="334">
        <f t="shared" si="35"/>
        <v>0</v>
      </c>
      <c r="CM59" s="334">
        <f t="shared" si="35"/>
        <v>0</v>
      </c>
      <c r="CN59" s="334">
        <f t="shared" si="35"/>
        <v>0</v>
      </c>
      <c r="CO59" s="334">
        <f t="shared" si="35"/>
        <v>0</v>
      </c>
      <c r="CP59" s="334">
        <f t="shared" si="35"/>
        <v>0</v>
      </c>
      <c r="CQ59" s="334">
        <f t="shared" si="35"/>
        <v>0</v>
      </c>
      <c r="CR59" s="334">
        <f t="shared" si="35"/>
        <v>0</v>
      </c>
      <c r="CS59" s="334">
        <f t="shared" si="35"/>
        <v>0</v>
      </c>
      <c r="CT59" s="334">
        <f t="shared" si="35"/>
        <v>0</v>
      </c>
      <c r="CU59" s="334">
        <f t="shared" si="35"/>
        <v>0</v>
      </c>
      <c r="CV59" s="334">
        <f t="shared" si="35"/>
        <v>0</v>
      </c>
      <c r="CW59" s="334">
        <f t="shared" si="35"/>
        <v>0</v>
      </c>
      <c r="CX59" s="334">
        <f t="shared" si="35"/>
        <v>0</v>
      </c>
      <c r="CY59" s="334">
        <f t="shared" si="35"/>
        <v>0</v>
      </c>
      <c r="CZ59" s="334">
        <f t="shared" si="35"/>
        <v>0</v>
      </c>
      <c r="DA59" s="46" t="s">
        <v>168</v>
      </c>
    </row>
    <row r="60" ht="14.25" customHeight="1">
      <c r="C60" s="290" t="s">
        <v>355</v>
      </c>
      <c r="F60" s="337">
        <f t="shared" ref="F60:CZ60" si="36">F59+F56</f>
        <v>0</v>
      </c>
      <c r="G60" s="334">
        <f t="shared" si="36"/>
        <v>0</v>
      </c>
      <c r="H60" s="334">
        <f t="shared" si="36"/>
        <v>0</v>
      </c>
      <c r="I60" s="334">
        <f t="shared" si="36"/>
        <v>0</v>
      </c>
      <c r="J60" s="334">
        <f t="shared" si="36"/>
        <v>0</v>
      </c>
      <c r="K60" s="334">
        <f t="shared" si="36"/>
        <v>0</v>
      </c>
      <c r="L60" s="334">
        <f t="shared" si="36"/>
        <v>0</v>
      </c>
      <c r="M60" s="334">
        <f t="shared" si="36"/>
        <v>0</v>
      </c>
      <c r="N60" s="334">
        <f t="shared" si="36"/>
        <v>0</v>
      </c>
      <c r="O60" s="334">
        <f t="shared" si="36"/>
        <v>0</v>
      </c>
      <c r="P60" s="334">
        <f t="shared" si="36"/>
        <v>0</v>
      </c>
      <c r="Q60" s="334">
        <f t="shared" si="36"/>
        <v>0</v>
      </c>
      <c r="R60" s="334">
        <f t="shared" si="36"/>
        <v>0</v>
      </c>
      <c r="S60" s="334">
        <f t="shared" si="36"/>
        <v>0</v>
      </c>
      <c r="T60" s="334">
        <f t="shared" si="36"/>
        <v>0</v>
      </c>
      <c r="U60" s="334">
        <f t="shared" si="36"/>
        <v>0</v>
      </c>
      <c r="V60" s="334">
        <f t="shared" si="36"/>
        <v>0</v>
      </c>
      <c r="W60" s="334">
        <f t="shared" si="36"/>
        <v>0</v>
      </c>
      <c r="X60" s="334">
        <f t="shared" si="36"/>
        <v>0</v>
      </c>
      <c r="Y60" s="334">
        <f t="shared" si="36"/>
        <v>0</v>
      </c>
      <c r="Z60" s="334">
        <f t="shared" si="36"/>
        <v>0</v>
      </c>
      <c r="AA60" s="334">
        <f t="shared" si="36"/>
        <v>0</v>
      </c>
      <c r="AB60" s="334">
        <f t="shared" si="36"/>
        <v>0</v>
      </c>
      <c r="AC60" s="334">
        <f t="shared" si="36"/>
        <v>0</v>
      </c>
      <c r="AD60" s="334">
        <f t="shared" si="36"/>
        <v>0</v>
      </c>
      <c r="AE60" s="334">
        <f t="shared" si="36"/>
        <v>0</v>
      </c>
      <c r="AF60" s="334">
        <f t="shared" si="36"/>
        <v>0</v>
      </c>
      <c r="AG60" s="334">
        <f t="shared" si="36"/>
        <v>0</v>
      </c>
      <c r="AH60" s="334">
        <f t="shared" si="36"/>
        <v>0</v>
      </c>
      <c r="AI60" s="334">
        <f t="shared" si="36"/>
        <v>0</v>
      </c>
      <c r="AJ60" s="334">
        <f t="shared" si="36"/>
        <v>3543656.426</v>
      </c>
      <c r="AK60" s="334">
        <f t="shared" si="36"/>
        <v>0</v>
      </c>
      <c r="AL60" s="334">
        <f t="shared" si="36"/>
        <v>0</v>
      </c>
      <c r="AM60" s="334">
        <f t="shared" si="36"/>
        <v>0</v>
      </c>
      <c r="AN60" s="334">
        <f t="shared" si="36"/>
        <v>0</v>
      </c>
      <c r="AO60" s="334">
        <f t="shared" si="36"/>
        <v>0</v>
      </c>
      <c r="AP60" s="334">
        <f t="shared" si="36"/>
        <v>2983.032922</v>
      </c>
      <c r="AQ60" s="334">
        <f t="shared" si="36"/>
        <v>0</v>
      </c>
      <c r="AR60" s="334">
        <f t="shared" si="36"/>
        <v>0</v>
      </c>
      <c r="AS60" s="334">
        <f t="shared" si="36"/>
        <v>0</v>
      </c>
      <c r="AT60" s="334">
        <f t="shared" si="36"/>
        <v>0</v>
      </c>
      <c r="AU60" s="334">
        <f t="shared" si="36"/>
        <v>0</v>
      </c>
      <c r="AV60" s="334">
        <f t="shared" si="36"/>
        <v>0</v>
      </c>
      <c r="AW60" s="334">
        <f t="shared" si="36"/>
        <v>0</v>
      </c>
      <c r="AX60" s="334">
        <f t="shared" si="36"/>
        <v>0</v>
      </c>
      <c r="AY60" s="334">
        <f t="shared" si="36"/>
        <v>0</v>
      </c>
      <c r="AZ60" s="334">
        <f t="shared" si="36"/>
        <v>0</v>
      </c>
      <c r="BA60" s="334">
        <f t="shared" si="36"/>
        <v>0</v>
      </c>
      <c r="BB60" s="334">
        <f t="shared" si="36"/>
        <v>5415.091877</v>
      </c>
      <c r="BC60" s="334">
        <f t="shared" si="36"/>
        <v>0</v>
      </c>
      <c r="BD60" s="334">
        <f t="shared" si="36"/>
        <v>0</v>
      </c>
      <c r="BE60" s="334">
        <f t="shared" si="36"/>
        <v>0</v>
      </c>
      <c r="BF60" s="334">
        <f t="shared" si="36"/>
        <v>0</v>
      </c>
      <c r="BG60" s="334">
        <f t="shared" si="36"/>
        <v>0</v>
      </c>
      <c r="BH60" s="334">
        <f t="shared" si="36"/>
        <v>0</v>
      </c>
      <c r="BI60" s="334">
        <f t="shared" si="36"/>
        <v>0</v>
      </c>
      <c r="BJ60" s="334">
        <f t="shared" si="36"/>
        <v>0</v>
      </c>
      <c r="BK60" s="334">
        <f t="shared" si="36"/>
        <v>0</v>
      </c>
      <c r="BL60" s="334">
        <f t="shared" si="36"/>
        <v>0</v>
      </c>
      <c r="BM60" s="334">
        <f t="shared" si="36"/>
        <v>0</v>
      </c>
      <c r="BN60" s="334">
        <f t="shared" si="36"/>
        <v>0</v>
      </c>
      <c r="BO60" s="334">
        <f t="shared" si="36"/>
        <v>0</v>
      </c>
      <c r="BP60" s="334">
        <f t="shared" si="36"/>
        <v>0</v>
      </c>
      <c r="BQ60" s="334">
        <f t="shared" si="36"/>
        <v>0</v>
      </c>
      <c r="BR60" s="334">
        <f t="shared" si="36"/>
        <v>0</v>
      </c>
      <c r="BS60" s="334">
        <f t="shared" si="36"/>
        <v>0</v>
      </c>
      <c r="BT60" s="334">
        <f t="shared" si="36"/>
        <v>0</v>
      </c>
      <c r="BU60" s="334">
        <f t="shared" si="36"/>
        <v>0</v>
      </c>
      <c r="BV60" s="334">
        <f t="shared" si="36"/>
        <v>0</v>
      </c>
      <c r="BW60" s="334">
        <f t="shared" si="36"/>
        <v>0</v>
      </c>
      <c r="BX60" s="334">
        <f t="shared" si="36"/>
        <v>0</v>
      </c>
      <c r="BY60" s="334">
        <f t="shared" si="36"/>
        <v>0</v>
      </c>
      <c r="BZ60" s="334">
        <f t="shared" si="36"/>
        <v>0</v>
      </c>
      <c r="CA60" s="334">
        <f t="shared" si="36"/>
        <v>0</v>
      </c>
      <c r="CB60" s="334">
        <f t="shared" si="36"/>
        <v>0</v>
      </c>
      <c r="CC60" s="334">
        <f t="shared" si="36"/>
        <v>0</v>
      </c>
      <c r="CD60" s="334">
        <f t="shared" si="36"/>
        <v>0</v>
      </c>
      <c r="CE60" s="334">
        <f t="shared" si="36"/>
        <v>0</v>
      </c>
      <c r="CF60" s="334">
        <f t="shared" si="36"/>
        <v>0</v>
      </c>
      <c r="CG60" s="334">
        <f t="shared" si="36"/>
        <v>0</v>
      </c>
      <c r="CH60" s="334">
        <f t="shared" si="36"/>
        <v>0</v>
      </c>
      <c r="CI60" s="334">
        <f t="shared" si="36"/>
        <v>0</v>
      </c>
      <c r="CJ60" s="334">
        <f t="shared" si="36"/>
        <v>0</v>
      </c>
      <c r="CK60" s="334">
        <f t="shared" si="36"/>
        <v>0</v>
      </c>
      <c r="CL60" s="334">
        <f t="shared" si="36"/>
        <v>0</v>
      </c>
      <c r="CM60" s="334">
        <f t="shared" si="36"/>
        <v>0</v>
      </c>
      <c r="CN60" s="334">
        <f t="shared" si="36"/>
        <v>0</v>
      </c>
      <c r="CO60" s="334">
        <f t="shared" si="36"/>
        <v>0</v>
      </c>
      <c r="CP60" s="334">
        <f t="shared" si="36"/>
        <v>0</v>
      </c>
      <c r="CQ60" s="334">
        <f t="shared" si="36"/>
        <v>0</v>
      </c>
      <c r="CR60" s="334">
        <f t="shared" si="36"/>
        <v>0</v>
      </c>
      <c r="CS60" s="334">
        <f t="shared" si="36"/>
        <v>0</v>
      </c>
      <c r="CT60" s="334">
        <f t="shared" si="36"/>
        <v>0</v>
      </c>
      <c r="CU60" s="334">
        <f t="shared" si="36"/>
        <v>0</v>
      </c>
      <c r="CV60" s="334">
        <f t="shared" si="36"/>
        <v>0</v>
      </c>
      <c r="CW60" s="334">
        <f t="shared" si="36"/>
        <v>0</v>
      </c>
      <c r="CX60" s="334">
        <f t="shared" si="36"/>
        <v>0</v>
      </c>
      <c r="CY60" s="334">
        <f t="shared" si="36"/>
        <v>0</v>
      </c>
      <c r="CZ60" s="334">
        <f t="shared" si="36"/>
        <v>0</v>
      </c>
      <c r="DA60" s="46" t="s">
        <v>168</v>
      </c>
    </row>
    <row r="61" ht="14.25" customHeight="1">
      <c r="C61" s="338" t="s">
        <v>356</v>
      </c>
      <c r="D61" s="347"/>
      <c r="E61" s="347"/>
      <c r="F61" s="340">
        <f t="shared" ref="F61:CZ61" si="37">F49-F60</f>
        <v>0</v>
      </c>
      <c r="G61" s="341">
        <f t="shared" si="37"/>
        <v>0</v>
      </c>
      <c r="H61" s="341">
        <f t="shared" si="37"/>
        <v>0</v>
      </c>
      <c r="I61" s="341">
        <f t="shared" si="37"/>
        <v>0</v>
      </c>
      <c r="J61" s="341">
        <f t="shared" si="37"/>
        <v>0</v>
      </c>
      <c r="K61" s="341">
        <f t="shared" si="37"/>
        <v>0</v>
      </c>
      <c r="L61" s="341">
        <f t="shared" si="37"/>
        <v>0</v>
      </c>
      <c r="M61" s="341">
        <f t="shared" si="37"/>
        <v>0</v>
      </c>
      <c r="N61" s="341">
        <f t="shared" si="37"/>
        <v>0</v>
      </c>
      <c r="O61" s="341">
        <f t="shared" si="37"/>
        <v>0</v>
      </c>
      <c r="P61" s="341">
        <f t="shared" si="37"/>
        <v>0</v>
      </c>
      <c r="Q61" s="341">
        <f t="shared" si="37"/>
        <v>0</v>
      </c>
      <c r="R61" s="341">
        <f t="shared" si="37"/>
        <v>0</v>
      </c>
      <c r="S61" s="341">
        <f t="shared" si="37"/>
        <v>0</v>
      </c>
      <c r="T61" s="341">
        <f t="shared" si="37"/>
        <v>0</v>
      </c>
      <c r="U61" s="341">
        <f t="shared" si="37"/>
        <v>0</v>
      </c>
      <c r="V61" s="341">
        <f t="shared" si="37"/>
        <v>0</v>
      </c>
      <c r="W61" s="341">
        <f t="shared" si="37"/>
        <v>0</v>
      </c>
      <c r="X61" s="341">
        <f t="shared" si="37"/>
        <v>0</v>
      </c>
      <c r="Y61" s="341">
        <f t="shared" si="37"/>
        <v>0</v>
      </c>
      <c r="Z61" s="341">
        <f t="shared" si="37"/>
        <v>0</v>
      </c>
      <c r="AA61" s="341">
        <f t="shared" si="37"/>
        <v>0</v>
      </c>
      <c r="AB61" s="341">
        <f t="shared" si="37"/>
        <v>0</v>
      </c>
      <c r="AC61" s="341">
        <f t="shared" si="37"/>
        <v>0</v>
      </c>
      <c r="AD61" s="341">
        <f t="shared" si="37"/>
        <v>0</v>
      </c>
      <c r="AE61" s="341">
        <f t="shared" si="37"/>
        <v>0</v>
      </c>
      <c r="AF61" s="341">
        <f t="shared" si="37"/>
        <v>0</v>
      </c>
      <c r="AG61" s="341">
        <f t="shared" si="37"/>
        <v>0</v>
      </c>
      <c r="AH61" s="341">
        <f t="shared" si="37"/>
        <v>0</v>
      </c>
      <c r="AI61" s="341">
        <f t="shared" si="37"/>
        <v>0</v>
      </c>
      <c r="AJ61" s="341">
        <f t="shared" si="37"/>
        <v>1314908.665</v>
      </c>
      <c r="AK61" s="341">
        <f t="shared" si="37"/>
        <v>0</v>
      </c>
      <c r="AL61" s="341">
        <f t="shared" si="37"/>
        <v>0</v>
      </c>
      <c r="AM61" s="341">
        <f t="shared" si="37"/>
        <v>0</v>
      </c>
      <c r="AN61" s="341">
        <f t="shared" si="37"/>
        <v>0</v>
      </c>
      <c r="AO61" s="341">
        <f t="shared" si="37"/>
        <v>0</v>
      </c>
      <c r="AP61" s="341">
        <f t="shared" si="37"/>
        <v>119383.4807</v>
      </c>
      <c r="AQ61" s="341">
        <f t="shared" si="37"/>
        <v>182200.0193</v>
      </c>
      <c r="AR61" s="341">
        <f t="shared" si="37"/>
        <v>153353.8604</v>
      </c>
      <c r="AS61" s="341">
        <f t="shared" si="37"/>
        <v>128960.6404</v>
      </c>
      <c r="AT61" s="341">
        <f t="shared" si="37"/>
        <v>28580.97293</v>
      </c>
      <c r="AU61" s="341">
        <f t="shared" si="37"/>
        <v>0</v>
      </c>
      <c r="AV61" s="341">
        <f t="shared" si="37"/>
        <v>0</v>
      </c>
      <c r="AW61" s="341">
        <f t="shared" si="37"/>
        <v>0</v>
      </c>
      <c r="AX61" s="341">
        <f t="shared" si="37"/>
        <v>0</v>
      </c>
      <c r="AY61" s="341">
        <f t="shared" si="37"/>
        <v>0</v>
      </c>
      <c r="AZ61" s="341">
        <f t="shared" si="37"/>
        <v>0</v>
      </c>
      <c r="BA61" s="341">
        <f t="shared" si="37"/>
        <v>0</v>
      </c>
      <c r="BB61" s="341">
        <f t="shared" si="37"/>
        <v>118844.0832</v>
      </c>
      <c r="BC61" s="341">
        <f t="shared" si="37"/>
        <v>192061.3446</v>
      </c>
      <c r="BD61" s="341">
        <f t="shared" si="37"/>
        <v>160173.0705</v>
      </c>
      <c r="BE61" s="341">
        <f t="shared" si="37"/>
        <v>133183.6576</v>
      </c>
      <c r="BF61" s="341">
        <f t="shared" si="37"/>
        <v>15512362.32</v>
      </c>
      <c r="BG61" s="341">
        <f t="shared" si="37"/>
        <v>0</v>
      </c>
      <c r="BH61" s="341">
        <f t="shared" si="37"/>
        <v>0</v>
      </c>
      <c r="BI61" s="341">
        <f t="shared" si="37"/>
        <v>0</v>
      </c>
      <c r="BJ61" s="341">
        <f t="shared" si="37"/>
        <v>0</v>
      </c>
      <c r="BK61" s="341">
        <f t="shared" si="37"/>
        <v>0</v>
      </c>
      <c r="BL61" s="341">
        <f t="shared" si="37"/>
        <v>0</v>
      </c>
      <c r="BM61" s="341">
        <f t="shared" si="37"/>
        <v>0</v>
      </c>
      <c r="BN61" s="341">
        <f t="shared" si="37"/>
        <v>0</v>
      </c>
      <c r="BO61" s="341">
        <f t="shared" si="37"/>
        <v>0</v>
      </c>
      <c r="BP61" s="341">
        <f t="shared" si="37"/>
        <v>0</v>
      </c>
      <c r="BQ61" s="341">
        <f t="shared" si="37"/>
        <v>0</v>
      </c>
      <c r="BR61" s="341">
        <f t="shared" si="37"/>
        <v>0</v>
      </c>
      <c r="BS61" s="341">
        <f t="shared" si="37"/>
        <v>0</v>
      </c>
      <c r="BT61" s="341">
        <f t="shared" si="37"/>
        <v>0</v>
      </c>
      <c r="BU61" s="341">
        <f t="shared" si="37"/>
        <v>0</v>
      </c>
      <c r="BV61" s="341">
        <f t="shared" si="37"/>
        <v>0</v>
      </c>
      <c r="BW61" s="341">
        <f t="shared" si="37"/>
        <v>0</v>
      </c>
      <c r="BX61" s="341">
        <f t="shared" si="37"/>
        <v>0</v>
      </c>
      <c r="BY61" s="341">
        <f t="shared" si="37"/>
        <v>0</v>
      </c>
      <c r="BZ61" s="341">
        <f t="shared" si="37"/>
        <v>0</v>
      </c>
      <c r="CA61" s="341">
        <f t="shared" si="37"/>
        <v>0</v>
      </c>
      <c r="CB61" s="341">
        <f t="shared" si="37"/>
        <v>0</v>
      </c>
      <c r="CC61" s="341">
        <f t="shared" si="37"/>
        <v>0</v>
      </c>
      <c r="CD61" s="341">
        <f t="shared" si="37"/>
        <v>0</v>
      </c>
      <c r="CE61" s="341">
        <f t="shared" si="37"/>
        <v>0</v>
      </c>
      <c r="CF61" s="341">
        <f t="shared" si="37"/>
        <v>0</v>
      </c>
      <c r="CG61" s="341">
        <f t="shared" si="37"/>
        <v>0</v>
      </c>
      <c r="CH61" s="341">
        <f t="shared" si="37"/>
        <v>0</v>
      </c>
      <c r="CI61" s="341">
        <f t="shared" si="37"/>
        <v>0</v>
      </c>
      <c r="CJ61" s="341">
        <f t="shared" si="37"/>
        <v>0</v>
      </c>
      <c r="CK61" s="341">
        <f t="shared" si="37"/>
        <v>0</v>
      </c>
      <c r="CL61" s="341">
        <f t="shared" si="37"/>
        <v>0</v>
      </c>
      <c r="CM61" s="341">
        <f t="shared" si="37"/>
        <v>0</v>
      </c>
      <c r="CN61" s="341">
        <f t="shared" si="37"/>
        <v>0</v>
      </c>
      <c r="CO61" s="341">
        <f t="shared" si="37"/>
        <v>0</v>
      </c>
      <c r="CP61" s="341">
        <f t="shared" si="37"/>
        <v>0</v>
      </c>
      <c r="CQ61" s="341">
        <f t="shared" si="37"/>
        <v>0</v>
      </c>
      <c r="CR61" s="341">
        <f t="shared" si="37"/>
        <v>0</v>
      </c>
      <c r="CS61" s="341">
        <f t="shared" si="37"/>
        <v>0</v>
      </c>
      <c r="CT61" s="341">
        <f t="shared" si="37"/>
        <v>0</v>
      </c>
      <c r="CU61" s="341">
        <f t="shared" si="37"/>
        <v>0</v>
      </c>
      <c r="CV61" s="341">
        <f t="shared" si="37"/>
        <v>0</v>
      </c>
      <c r="CW61" s="341">
        <f t="shared" si="37"/>
        <v>0</v>
      </c>
      <c r="CX61" s="341">
        <f t="shared" si="37"/>
        <v>0</v>
      </c>
      <c r="CY61" s="341">
        <f t="shared" si="37"/>
        <v>0</v>
      </c>
      <c r="CZ61" s="341">
        <f t="shared" si="37"/>
        <v>0</v>
      </c>
      <c r="DA61" s="46" t="s">
        <v>168</v>
      </c>
    </row>
    <row r="62" ht="14.25" customHeight="1">
      <c r="C62" s="285"/>
      <c r="F62" s="349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6"/>
      <c r="CV62" s="56"/>
      <c r="CW62" s="56"/>
      <c r="CX62" s="56"/>
      <c r="CY62" s="56"/>
      <c r="CZ62" s="56"/>
    </row>
    <row r="63" ht="14.25" customHeight="1">
      <c r="C63" s="350" t="s">
        <v>341</v>
      </c>
      <c r="F63" s="337"/>
      <c r="G63" s="334"/>
      <c r="H63" s="334"/>
      <c r="I63" s="334"/>
      <c r="J63" s="334"/>
      <c r="K63" s="334"/>
      <c r="L63" s="334"/>
      <c r="M63" s="334"/>
      <c r="N63" s="334"/>
      <c r="O63" s="334"/>
      <c r="P63" s="334"/>
      <c r="Q63" s="334"/>
      <c r="R63" s="334"/>
      <c r="S63" s="334"/>
      <c r="T63" s="334"/>
      <c r="U63" s="334"/>
      <c r="V63" s="334"/>
      <c r="W63" s="334"/>
      <c r="X63" s="334"/>
      <c r="Y63" s="334"/>
      <c r="Z63" s="334"/>
      <c r="AA63" s="334"/>
      <c r="AB63" s="334"/>
      <c r="AC63" s="334"/>
      <c r="AD63" s="334"/>
      <c r="AE63" s="334"/>
      <c r="AF63" s="334"/>
      <c r="AG63" s="334"/>
      <c r="AH63" s="334"/>
      <c r="AI63" s="334"/>
      <c r="AJ63" s="334"/>
      <c r="AK63" s="334"/>
      <c r="AL63" s="334"/>
      <c r="AM63" s="334"/>
      <c r="AN63" s="334"/>
      <c r="AO63" s="334"/>
      <c r="AP63" s="334"/>
      <c r="AQ63" s="334"/>
      <c r="AR63" s="334"/>
      <c r="AS63" s="334"/>
      <c r="AT63" s="334"/>
      <c r="AU63" s="334"/>
      <c r="AV63" s="334"/>
      <c r="AW63" s="334"/>
      <c r="AX63" s="334"/>
      <c r="AY63" s="334"/>
      <c r="AZ63" s="334"/>
      <c r="BA63" s="334"/>
      <c r="BB63" s="334"/>
      <c r="BC63" s="334"/>
      <c r="BD63" s="334"/>
      <c r="BE63" s="334"/>
      <c r="BF63" s="334"/>
      <c r="BG63" s="334"/>
      <c r="BH63" s="334"/>
      <c r="BI63" s="334"/>
      <c r="BJ63" s="334"/>
      <c r="BK63" s="334"/>
      <c r="BL63" s="334"/>
      <c r="BM63" s="334"/>
      <c r="BN63" s="334"/>
      <c r="BO63" s="334"/>
      <c r="BP63" s="334"/>
      <c r="BQ63" s="334"/>
      <c r="BR63" s="334"/>
      <c r="BS63" s="334"/>
      <c r="BT63" s="334"/>
      <c r="BU63" s="334"/>
      <c r="BV63" s="334"/>
      <c r="BW63" s="334"/>
      <c r="BX63" s="334"/>
      <c r="BY63" s="334"/>
      <c r="BZ63" s="334"/>
      <c r="CA63" s="334"/>
      <c r="CB63" s="334"/>
      <c r="CC63" s="334"/>
      <c r="CD63" s="334"/>
      <c r="CE63" s="334"/>
      <c r="CF63" s="334"/>
      <c r="CG63" s="334"/>
      <c r="CH63" s="334"/>
      <c r="CI63" s="334"/>
      <c r="CJ63" s="334"/>
      <c r="CK63" s="334"/>
      <c r="CL63" s="334"/>
      <c r="CM63" s="334"/>
      <c r="CN63" s="334"/>
      <c r="CO63" s="334"/>
      <c r="CP63" s="334"/>
      <c r="CQ63" s="334"/>
      <c r="CR63" s="334"/>
      <c r="CS63" s="334"/>
      <c r="CT63" s="334"/>
      <c r="CU63" s="334"/>
      <c r="CV63" s="334"/>
      <c r="CW63" s="334"/>
      <c r="CX63" s="334"/>
      <c r="CY63" s="334"/>
      <c r="CZ63" s="334"/>
      <c r="DA63" s="46" t="s">
        <v>168</v>
      </c>
    </row>
    <row r="64" ht="14.25" customHeight="1">
      <c r="C64" s="290" t="s">
        <v>206</v>
      </c>
      <c r="F64" s="337" t="str">
        <f t="shared" ref="F64:CZ64" si="38">E69</f>
        <v/>
      </c>
      <c r="G64" s="334">
        <f t="shared" si="38"/>
        <v>14783049.1</v>
      </c>
      <c r="H64" s="334">
        <f t="shared" si="38"/>
        <v>14812772.81</v>
      </c>
      <c r="I64" s="334">
        <f t="shared" si="38"/>
        <v>14863140.88</v>
      </c>
      <c r="J64" s="334">
        <f t="shared" si="38"/>
        <v>14941441.29</v>
      </c>
      <c r="K64" s="334">
        <f t="shared" si="38"/>
        <v>15795867.34</v>
      </c>
      <c r="L64" s="334">
        <f t="shared" si="38"/>
        <v>16677204.16</v>
      </c>
      <c r="M64" s="334">
        <f t="shared" si="38"/>
        <v>17603423.73</v>
      </c>
      <c r="N64" s="334">
        <f t="shared" si="38"/>
        <v>18546259.92</v>
      </c>
      <c r="O64" s="334">
        <f t="shared" si="38"/>
        <v>19530288.75</v>
      </c>
      <c r="P64" s="334">
        <f t="shared" si="38"/>
        <v>20465974.49</v>
      </c>
      <c r="Q64" s="334">
        <f t="shared" si="38"/>
        <v>21411108.23</v>
      </c>
      <c r="R64" s="334">
        <f t="shared" si="38"/>
        <v>22299750.31</v>
      </c>
      <c r="S64" s="334">
        <f t="shared" si="38"/>
        <v>22187598.82</v>
      </c>
      <c r="T64" s="334">
        <f t="shared" si="38"/>
        <v>21992217.31</v>
      </c>
      <c r="U64" s="334">
        <f t="shared" si="38"/>
        <v>21829496.32</v>
      </c>
      <c r="V64" s="334">
        <f t="shared" si="38"/>
        <v>21717934.12</v>
      </c>
      <c r="W64" s="334">
        <f t="shared" si="38"/>
        <v>21780636.17</v>
      </c>
      <c r="X64" s="334">
        <f t="shared" si="38"/>
        <v>21936205.35</v>
      </c>
      <c r="Y64" s="334">
        <f t="shared" si="38"/>
        <v>22133909.06</v>
      </c>
      <c r="Z64" s="334">
        <f t="shared" si="38"/>
        <v>22357743.18</v>
      </c>
      <c r="AA64" s="334">
        <f t="shared" si="38"/>
        <v>22641788.93</v>
      </c>
      <c r="AB64" s="334">
        <f t="shared" si="38"/>
        <v>22748852.33</v>
      </c>
      <c r="AC64" s="334">
        <f t="shared" si="38"/>
        <v>22807549.48</v>
      </c>
      <c r="AD64" s="334">
        <f t="shared" si="38"/>
        <v>22626647.76</v>
      </c>
      <c r="AE64" s="334">
        <f t="shared" si="38"/>
        <v>22466333.81</v>
      </c>
      <c r="AF64" s="334">
        <f t="shared" si="38"/>
        <v>22216332.74</v>
      </c>
      <c r="AG64" s="334">
        <f t="shared" si="38"/>
        <v>22001801.47</v>
      </c>
      <c r="AH64" s="334">
        <f t="shared" si="38"/>
        <v>21842721.89</v>
      </c>
      <c r="AI64" s="334">
        <f t="shared" si="38"/>
        <v>21869922.15</v>
      </c>
      <c r="AJ64" s="334">
        <f t="shared" si="38"/>
        <v>22012468.45</v>
      </c>
      <c r="AK64" s="334">
        <f t="shared" si="38"/>
        <v>0</v>
      </c>
      <c r="AL64" s="334">
        <f t="shared" si="38"/>
        <v>74629.93402</v>
      </c>
      <c r="AM64" s="334">
        <f t="shared" si="38"/>
        <v>173597.9958</v>
      </c>
      <c r="AN64" s="334">
        <f t="shared" si="38"/>
        <v>184707.9972</v>
      </c>
      <c r="AO64" s="334">
        <f t="shared" si="38"/>
        <v>135806.4022</v>
      </c>
      <c r="AP64" s="334">
        <f t="shared" si="38"/>
        <v>0</v>
      </c>
      <c r="AQ64" s="334">
        <f t="shared" si="38"/>
        <v>0</v>
      </c>
      <c r="AR64" s="334">
        <f t="shared" si="38"/>
        <v>0</v>
      </c>
      <c r="AS64" s="334">
        <f t="shared" si="38"/>
        <v>0</v>
      </c>
      <c r="AT64" s="334">
        <f t="shared" si="38"/>
        <v>0</v>
      </c>
      <c r="AU64" s="334">
        <f t="shared" si="38"/>
        <v>0</v>
      </c>
      <c r="AV64" s="334">
        <f t="shared" si="38"/>
        <v>46777.61836</v>
      </c>
      <c r="AW64" s="334">
        <f t="shared" si="38"/>
        <v>94080.25364</v>
      </c>
      <c r="AX64" s="334">
        <f t="shared" si="38"/>
        <v>163064.0851</v>
      </c>
      <c r="AY64" s="334">
        <f t="shared" si="38"/>
        <v>257609.9528</v>
      </c>
      <c r="AZ64" s="334">
        <f t="shared" si="38"/>
        <v>255372.9419</v>
      </c>
      <c r="BA64" s="334">
        <f t="shared" si="38"/>
        <v>180966.9053</v>
      </c>
      <c r="BB64" s="334">
        <f t="shared" si="38"/>
        <v>0</v>
      </c>
      <c r="BC64" s="334">
        <f t="shared" si="38"/>
        <v>0</v>
      </c>
      <c r="BD64" s="334">
        <f t="shared" si="38"/>
        <v>0</v>
      </c>
      <c r="BE64" s="334">
        <f t="shared" si="38"/>
        <v>0</v>
      </c>
      <c r="BF64" s="334">
        <f t="shared" si="38"/>
        <v>0</v>
      </c>
      <c r="BG64" s="334">
        <f t="shared" si="38"/>
        <v>0</v>
      </c>
      <c r="BH64" s="334">
        <f t="shared" si="38"/>
        <v>0</v>
      </c>
      <c r="BI64" s="334">
        <f t="shared" si="38"/>
        <v>0</v>
      </c>
      <c r="BJ64" s="334">
        <f t="shared" si="38"/>
        <v>0</v>
      </c>
      <c r="BK64" s="334">
        <f t="shared" si="38"/>
        <v>0</v>
      </c>
      <c r="BL64" s="334">
        <f t="shared" si="38"/>
        <v>0</v>
      </c>
      <c r="BM64" s="334">
        <f t="shared" si="38"/>
        <v>0</v>
      </c>
      <c r="BN64" s="334">
        <f t="shared" si="38"/>
        <v>0</v>
      </c>
      <c r="BO64" s="334">
        <f t="shared" si="38"/>
        <v>0</v>
      </c>
      <c r="BP64" s="334">
        <f t="shared" si="38"/>
        <v>0</v>
      </c>
      <c r="BQ64" s="334">
        <f t="shared" si="38"/>
        <v>0</v>
      </c>
      <c r="BR64" s="334">
        <f t="shared" si="38"/>
        <v>0</v>
      </c>
      <c r="BS64" s="334">
        <f t="shared" si="38"/>
        <v>0</v>
      </c>
      <c r="BT64" s="334">
        <f t="shared" si="38"/>
        <v>0</v>
      </c>
      <c r="BU64" s="334">
        <f t="shared" si="38"/>
        <v>0</v>
      </c>
      <c r="BV64" s="334">
        <f t="shared" si="38"/>
        <v>0</v>
      </c>
      <c r="BW64" s="334">
        <f t="shared" si="38"/>
        <v>0</v>
      </c>
      <c r="BX64" s="334">
        <f t="shared" si="38"/>
        <v>0</v>
      </c>
      <c r="BY64" s="334">
        <f t="shared" si="38"/>
        <v>0</v>
      </c>
      <c r="BZ64" s="334">
        <f t="shared" si="38"/>
        <v>0</v>
      </c>
      <c r="CA64" s="334">
        <f t="shared" si="38"/>
        <v>0</v>
      </c>
      <c r="CB64" s="334">
        <f t="shared" si="38"/>
        <v>0</v>
      </c>
      <c r="CC64" s="334">
        <f t="shared" si="38"/>
        <v>0</v>
      </c>
      <c r="CD64" s="334">
        <f t="shared" si="38"/>
        <v>0</v>
      </c>
      <c r="CE64" s="334">
        <f t="shared" si="38"/>
        <v>0</v>
      </c>
      <c r="CF64" s="334">
        <f t="shared" si="38"/>
        <v>0</v>
      </c>
      <c r="CG64" s="334">
        <f t="shared" si="38"/>
        <v>0</v>
      </c>
      <c r="CH64" s="334">
        <f t="shared" si="38"/>
        <v>0</v>
      </c>
      <c r="CI64" s="334">
        <f t="shared" si="38"/>
        <v>0</v>
      </c>
      <c r="CJ64" s="334">
        <f t="shared" si="38"/>
        <v>0</v>
      </c>
      <c r="CK64" s="334">
        <f t="shared" si="38"/>
        <v>0</v>
      </c>
      <c r="CL64" s="334">
        <f t="shared" si="38"/>
        <v>0</v>
      </c>
      <c r="CM64" s="334">
        <f t="shared" si="38"/>
        <v>0</v>
      </c>
      <c r="CN64" s="334">
        <f t="shared" si="38"/>
        <v>0</v>
      </c>
      <c r="CO64" s="334">
        <f t="shared" si="38"/>
        <v>0</v>
      </c>
      <c r="CP64" s="334">
        <f t="shared" si="38"/>
        <v>0</v>
      </c>
      <c r="CQ64" s="334">
        <f t="shared" si="38"/>
        <v>0</v>
      </c>
      <c r="CR64" s="334">
        <f t="shared" si="38"/>
        <v>0</v>
      </c>
      <c r="CS64" s="334">
        <f t="shared" si="38"/>
        <v>0</v>
      </c>
      <c r="CT64" s="334">
        <f t="shared" si="38"/>
        <v>0</v>
      </c>
      <c r="CU64" s="334">
        <f t="shared" si="38"/>
        <v>0</v>
      </c>
      <c r="CV64" s="334">
        <f t="shared" si="38"/>
        <v>0</v>
      </c>
      <c r="CW64" s="334">
        <f t="shared" si="38"/>
        <v>0</v>
      </c>
      <c r="CX64" s="334">
        <f t="shared" si="38"/>
        <v>0</v>
      </c>
      <c r="CY64" s="334">
        <f t="shared" si="38"/>
        <v>0</v>
      </c>
      <c r="CZ64" s="334">
        <f t="shared" si="38"/>
        <v>0</v>
      </c>
      <c r="DA64" s="46" t="s">
        <v>168</v>
      </c>
    </row>
    <row r="65" ht="14.25" customHeight="1">
      <c r="C65" s="290" t="s">
        <v>360</v>
      </c>
      <c r="F65" s="337">
        <f t="shared" ref="F65:CZ65" si="39">F64*(1+$F$14)^((F$22-E$22)/365)-F64</f>
        <v>0</v>
      </c>
      <c r="G65" s="334">
        <f t="shared" si="39"/>
        <v>282838.8387</v>
      </c>
      <c r="H65" s="334">
        <f t="shared" si="39"/>
        <v>274181.2695</v>
      </c>
      <c r="I65" s="334">
        <f t="shared" si="39"/>
        <v>284371.2064</v>
      </c>
      <c r="J65" s="334">
        <f t="shared" si="39"/>
        <v>285869.3003</v>
      </c>
      <c r="K65" s="334">
        <f t="shared" si="39"/>
        <v>272718.9926</v>
      </c>
      <c r="L65" s="334">
        <f t="shared" si="39"/>
        <v>319079.0361</v>
      </c>
      <c r="M65" s="334">
        <f t="shared" si="39"/>
        <v>325835.6236</v>
      </c>
      <c r="N65" s="334">
        <f t="shared" si="39"/>
        <v>354839.0176</v>
      </c>
      <c r="O65" s="334">
        <f t="shared" si="39"/>
        <v>361501.4847</v>
      </c>
      <c r="P65" s="334">
        <f t="shared" si="39"/>
        <v>391568.236</v>
      </c>
      <c r="Q65" s="334">
        <f t="shared" si="39"/>
        <v>409651.1449</v>
      </c>
      <c r="R65" s="334">
        <f t="shared" si="39"/>
        <v>412763.6283</v>
      </c>
      <c r="S65" s="334">
        <f t="shared" si="39"/>
        <v>424507.4642</v>
      </c>
      <c r="T65" s="334">
        <f t="shared" si="39"/>
        <v>407071.2579</v>
      </c>
      <c r="U65" s="334">
        <f t="shared" si="39"/>
        <v>417656.0158</v>
      </c>
      <c r="V65" s="334">
        <f t="shared" si="39"/>
        <v>415521.5359</v>
      </c>
      <c r="W65" s="334">
        <f t="shared" si="39"/>
        <v>376047.2929</v>
      </c>
      <c r="X65" s="334">
        <f t="shared" si="39"/>
        <v>419697.642</v>
      </c>
      <c r="Y65" s="334">
        <f t="shared" si="39"/>
        <v>409693.9419</v>
      </c>
      <c r="Z65" s="334">
        <f t="shared" si="39"/>
        <v>427762.7758</v>
      </c>
      <c r="AA65" s="334">
        <f t="shared" si="39"/>
        <v>419094.6902</v>
      </c>
      <c r="AB65" s="334">
        <f t="shared" si="39"/>
        <v>435245.7285</v>
      </c>
      <c r="AC65" s="334">
        <f t="shared" si="39"/>
        <v>436368.7603</v>
      </c>
      <c r="AD65" s="334">
        <f t="shared" si="39"/>
        <v>418814.4305</v>
      </c>
      <c r="AE65" s="334">
        <f t="shared" si="39"/>
        <v>429840.4018</v>
      </c>
      <c r="AF65" s="334">
        <f t="shared" si="39"/>
        <v>411219.5868</v>
      </c>
      <c r="AG65" s="334">
        <f t="shared" si="39"/>
        <v>420952.6693</v>
      </c>
      <c r="AH65" s="334">
        <f t="shared" si="39"/>
        <v>417909.0561</v>
      </c>
      <c r="AI65" s="334">
        <f t="shared" si="39"/>
        <v>391194.0575</v>
      </c>
      <c r="AJ65" s="334">
        <f t="shared" si="39"/>
        <v>421156.7568</v>
      </c>
      <c r="AK65" s="334">
        <f t="shared" si="39"/>
        <v>0</v>
      </c>
      <c r="AL65" s="334">
        <f t="shared" si="39"/>
        <v>1427.868076</v>
      </c>
      <c r="AM65" s="334">
        <f t="shared" si="39"/>
        <v>3213.261924</v>
      </c>
      <c r="AN65" s="334">
        <f t="shared" si="39"/>
        <v>3533.952642</v>
      </c>
      <c r="AO65" s="334">
        <f t="shared" si="39"/>
        <v>2598.335759</v>
      </c>
      <c r="AP65" s="334">
        <f t="shared" si="39"/>
        <v>0</v>
      </c>
      <c r="AQ65" s="334">
        <f t="shared" si="39"/>
        <v>0</v>
      </c>
      <c r="AR65" s="334">
        <f t="shared" si="39"/>
        <v>0</v>
      </c>
      <c r="AS65" s="334">
        <f t="shared" si="39"/>
        <v>0</v>
      </c>
      <c r="AT65" s="334">
        <f t="shared" si="39"/>
        <v>0</v>
      </c>
      <c r="AU65" s="334">
        <f t="shared" si="39"/>
        <v>0</v>
      </c>
      <c r="AV65" s="334">
        <f t="shared" si="39"/>
        <v>894.9795923</v>
      </c>
      <c r="AW65" s="334">
        <f t="shared" si="39"/>
        <v>1741.405455</v>
      </c>
      <c r="AX65" s="334">
        <f t="shared" si="39"/>
        <v>3119.847343</v>
      </c>
      <c r="AY65" s="334">
        <f t="shared" si="39"/>
        <v>4768.305354</v>
      </c>
      <c r="AZ65" s="334">
        <f t="shared" si="39"/>
        <v>4885.959983</v>
      </c>
      <c r="BA65" s="334">
        <f t="shared" si="39"/>
        <v>3462.375657</v>
      </c>
      <c r="BB65" s="334">
        <f t="shared" si="39"/>
        <v>0</v>
      </c>
      <c r="BC65" s="334">
        <f t="shared" si="39"/>
        <v>0</v>
      </c>
      <c r="BD65" s="334">
        <f t="shared" si="39"/>
        <v>0</v>
      </c>
      <c r="BE65" s="334">
        <f t="shared" si="39"/>
        <v>0</v>
      </c>
      <c r="BF65" s="334">
        <f t="shared" si="39"/>
        <v>0</v>
      </c>
      <c r="BG65" s="334">
        <f t="shared" si="39"/>
        <v>0</v>
      </c>
      <c r="BH65" s="334">
        <f t="shared" si="39"/>
        <v>0</v>
      </c>
      <c r="BI65" s="334">
        <f t="shared" si="39"/>
        <v>0</v>
      </c>
      <c r="BJ65" s="334">
        <f t="shared" si="39"/>
        <v>0</v>
      </c>
      <c r="BK65" s="334">
        <f t="shared" si="39"/>
        <v>0</v>
      </c>
      <c r="BL65" s="334">
        <f t="shared" si="39"/>
        <v>0</v>
      </c>
      <c r="BM65" s="334">
        <f t="shared" si="39"/>
        <v>0</v>
      </c>
      <c r="BN65" s="334">
        <f t="shared" si="39"/>
        <v>0</v>
      </c>
      <c r="BO65" s="334">
        <f t="shared" si="39"/>
        <v>0</v>
      </c>
      <c r="BP65" s="334">
        <f t="shared" si="39"/>
        <v>0</v>
      </c>
      <c r="BQ65" s="334">
        <f t="shared" si="39"/>
        <v>0</v>
      </c>
      <c r="BR65" s="334">
        <f t="shared" si="39"/>
        <v>0</v>
      </c>
      <c r="BS65" s="334">
        <f t="shared" si="39"/>
        <v>0</v>
      </c>
      <c r="BT65" s="334">
        <f t="shared" si="39"/>
        <v>0</v>
      </c>
      <c r="BU65" s="334">
        <f t="shared" si="39"/>
        <v>0</v>
      </c>
      <c r="BV65" s="334">
        <f t="shared" si="39"/>
        <v>0</v>
      </c>
      <c r="BW65" s="334">
        <f t="shared" si="39"/>
        <v>0</v>
      </c>
      <c r="BX65" s="334">
        <f t="shared" si="39"/>
        <v>0</v>
      </c>
      <c r="BY65" s="334">
        <f t="shared" si="39"/>
        <v>0</v>
      </c>
      <c r="BZ65" s="334">
        <f t="shared" si="39"/>
        <v>0</v>
      </c>
      <c r="CA65" s="334">
        <f t="shared" si="39"/>
        <v>0</v>
      </c>
      <c r="CB65" s="334">
        <f t="shared" si="39"/>
        <v>0</v>
      </c>
      <c r="CC65" s="334">
        <f t="shared" si="39"/>
        <v>0</v>
      </c>
      <c r="CD65" s="334">
        <f t="shared" si="39"/>
        <v>0</v>
      </c>
      <c r="CE65" s="334">
        <f t="shared" si="39"/>
        <v>0</v>
      </c>
      <c r="CF65" s="334">
        <f t="shared" si="39"/>
        <v>0</v>
      </c>
      <c r="CG65" s="334">
        <f t="shared" si="39"/>
        <v>0</v>
      </c>
      <c r="CH65" s="334">
        <f t="shared" si="39"/>
        <v>0</v>
      </c>
      <c r="CI65" s="334">
        <f t="shared" si="39"/>
        <v>0</v>
      </c>
      <c r="CJ65" s="334">
        <f t="shared" si="39"/>
        <v>0</v>
      </c>
      <c r="CK65" s="334">
        <f t="shared" si="39"/>
        <v>0</v>
      </c>
      <c r="CL65" s="334">
        <f t="shared" si="39"/>
        <v>0</v>
      </c>
      <c r="CM65" s="334">
        <f t="shared" si="39"/>
        <v>0</v>
      </c>
      <c r="CN65" s="334">
        <f t="shared" si="39"/>
        <v>0</v>
      </c>
      <c r="CO65" s="334">
        <f t="shared" si="39"/>
        <v>0</v>
      </c>
      <c r="CP65" s="334">
        <f t="shared" si="39"/>
        <v>0</v>
      </c>
      <c r="CQ65" s="334">
        <f t="shared" si="39"/>
        <v>0</v>
      </c>
      <c r="CR65" s="334">
        <f t="shared" si="39"/>
        <v>0</v>
      </c>
      <c r="CS65" s="334">
        <f t="shared" si="39"/>
        <v>0</v>
      </c>
      <c r="CT65" s="334">
        <f t="shared" si="39"/>
        <v>0</v>
      </c>
      <c r="CU65" s="334">
        <f t="shared" si="39"/>
        <v>0</v>
      </c>
      <c r="CV65" s="334">
        <f t="shared" si="39"/>
        <v>0</v>
      </c>
      <c r="CW65" s="334">
        <f t="shared" si="39"/>
        <v>0</v>
      </c>
      <c r="CX65" s="334">
        <f t="shared" si="39"/>
        <v>0</v>
      </c>
      <c r="CY65" s="334">
        <f t="shared" si="39"/>
        <v>0</v>
      </c>
      <c r="CZ65" s="334">
        <f t="shared" si="39"/>
        <v>0</v>
      </c>
      <c r="DA65" s="46" t="s">
        <v>168</v>
      </c>
    </row>
    <row r="66" ht="14.25" customHeight="1">
      <c r="C66" s="290" t="s">
        <v>348</v>
      </c>
      <c r="F66" s="337">
        <f t="shared" ref="F66:CZ66" si="40">F54</f>
        <v>-14783049.1</v>
      </c>
      <c r="G66" s="334">
        <f t="shared" si="40"/>
        <v>0</v>
      </c>
      <c r="H66" s="334">
        <f t="shared" si="40"/>
        <v>0</v>
      </c>
      <c r="I66" s="334">
        <f t="shared" si="40"/>
        <v>0</v>
      </c>
      <c r="J66" s="334">
        <f t="shared" si="40"/>
        <v>-568556.7557</v>
      </c>
      <c r="K66" s="334">
        <f t="shared" si="40"/>
        <v>-608617.8244</v>
      </c>
      <c r="L66" s="334">
        <f t="shared" si="40"/>
        <v>-607140.5326</v>
      </c>
      <c r="M66" s="334">
        <f t="shared" si="40"/>
        <v>-617000.5722</v>
      </c>
      <c r="N66" s="334">
        <f t="shared" si="40"/>
        <v>-629189.8077</v>
      </c>
      <c r="O66" s="334">
        <f t="shared" si="40"/>
        <v>-574184.2567</v>
      </c>
      <c r="P66" s="334">
        <f t="shared" si="40"/>
        <v>-553565.5078</v>
      </c>
      <c r="Q66" s="334">
        <f t="shared" si="40"/>
        <v>-478990.9319</v>
      </c>
      <c r="R66" s="334">
        <f t="shared" si="40"/>
        <v>0</v>
      </c>
      <c r="S66" s="334">
        <f t="shared" si="40"/>
        <v>0</v>
      </c>
      <c r="T66" s="334">
        <f t="shared" si="40"/>
        <v>0</v>
      </c>
      <c r="U66" s="334">
        <f t="shared" si="40"/>
        <v>0</v>
      </c>
      <c r="V66" s="334">
        <f t="shared" si="40"/>
        <v>0</v>
      </c>
      <c r="W66" s="334">
        <f t="shared" si="40"/>
        <v>0</v>
      </c>
      <c r="X66" s="334">
        <f t="shared" si="40"/>
        <v>0</v>
      </c>
      <c r="Y66" s="334">
        <f t="shared" si="40"/>
        <v>0</v>
      </c>
      <c r="Z66" s="334">
        <f t="shared" si="40"/>
        <v>0</v>
      </c>
      <c r="AA66" s="334">
        <f t="shared" si="40"/>
        <v>0</v>
      </c>
      <c r="AB66" s="334">
        <f t="shared" si="40"/>
        <v>0</v>
      </c>
      <c r="AC66" s="334">
        <f t="shared" si="40"/>
        <v>0</v>
      </c>
      <c r="AD66" s="334">
        <f t="shared" si="40"/>
        <v>0</v>
      </c>
      <c r="AE66" s="334">
        <f t="shared" si="40"/>
        <v>0</v>
      </c>
      <c r="AF66" s="334">
        <f t="shared" si="40"/>
        <v>0</v>
      </c>
      <c r="AG66" s="334">
        <f t="shared" si="40"/>
        <v>0</v>
      </c>
      <c r="AH66" s="334">
        <f t="shared" si="40"/>
        <v>0</v>
      </c>
      <c r="AI66" s="334">
        <f t="shared" si="40"/>
        <v>0</v>
      </c>
      <c r="AJ66" s="334">
        <f t="shared" si="40"/>
        <v>0</v>
      </c>
      <c r="AK66" s="334">
        <f t="shared" si="40"/>
        <v>-74629.93402</v>
      </c>
      <c r="AL66" s="334">
        <f t="shared" si="40"/>
        <v>-97540.19366</v>
      </c>
      <c r="AM66" s="334">
        <f t="shared" si="40"/>
        <v>-7896.739474</v>
      </c>
      <c r="AN66" s="334">
        <f t="shared" si="40"/>
        <v>0</v>
      </c>
      <c r="AO66" s="334">
        <f t="shared" si="40"/>
        <v>0</v>
      </c>
      <c r="AP66" s="334">
        <f t="shared" si="40"/>
        <v>0</v>
      </c>
      <c r="AQ66" s="334">
        <f t="shared" si="40"/>
        <v>0</v>
      </c>
      <c r="AR66" s="334">
        <f t="shared" si="40"/>
        <v>0</v>
      </c>
      <c r="AS66" s="334">
        <f t="shared" si="40"/>
        <v>0</v>
      </c>
      <c r="AT66" s="334">
        <f t="shared" si="40"/>
        <v>0</v>
      </c>
      <c r="AU66" s="334">
        <f t="shared" si="40"/>
        <v>-46777.61836</v>
      </c>
      <c r="AV66" s="334">
        <f t="shared" si="40"/>
        <v>-46407.65568</v>
      </c>
      <c r="AW66" s="334">
        <f t="shared" si="40"/>
        <v>-67242.42597</v>
      </c>
      <c r="AX66" s="334">
        <f t="shared" si="40"/>
        <v>-91426.02041</v>
      </c>
      <c r="AY66" s="334">
        <f t="shared" si="40"/>
        <v>0</v>
      </c>
      <c r="AZ66" s="334">
        <f t="shared" si="40"/>
        <v>0</v>
      </c>
      <c r="BA66" s="334">
        <f t="shared" si="40"/>
        <v>0</v>
      </c>
      <c r="BB66" s="334">
        <f t="shared" si="40"/>
        <v>0</v>
      </c>
      <c r="BC66" s="334">
        <f t="shared" si="40"/>
        <v>0</v>
      </c>
      <c r="BD66" s="334">
        <f t="shared" si="40"/>
        <v>0</v>
      </c>
      <c r="BE66" s="334">
        <f t="shared" si="40"/>
        <v>0</v>
      </c>
      <c r="BF66" s="334">
        <f t="shared" si="40"/>
        <v>0</v>
      </c>
      <c r="BG66" s="334">
        <f t="shared" si="40"/>
        <v>0</v>
      </c>
      <c r="BH66" s="334">
        <f t="shared" si="40"/>
        <v>0</v>
      </c>
      <c r="BI66" s="334">
        <f t="shared" si="40"/>
        <v>0</v>
      </c>
      <c r="BJ66" s="334">
        <f t="shared" si="40"/>
        <v>0</v>
      </c>
      <c r="BK66" s="334">
        <f t="shared" si="40"/>
        <v>0</v>
      </c>
      <c r="BL66" s="334">
        <f t="shared" si="40"/>
        <v>0</v>
      </c>
      <c r="BM66" s="334">
        <f t="shared" si="40"/>
        <v>0</v>
      </c>
      <c r="BN66" s="334">
        <f t="shared" si="40"/>
        <v>0</v>
      </c>
      <c r="BO66" s="334">
        <f t="shared" si="40"/>
        <v>0</v>
      </c>
      <c r="BP66" s="334">
        <f t="shared" si="40"/>
        <v>0</v>
      </c>
      <c r="BQ66" s="334">
        <f t="shared" si="40"/>
        <v>0</v>
      </c>
      <c r="BR66" s="334">
        <f t="shared" si="40"/>
        <v>0</v>
      </c>
      <c r="BS66" s="334">
        <f t="shared" si="40"/>
        <v>0</v>
      </c>
      <c r="BT66" s="334">
        <f t="shared" si="40"/>
        <v>0</v>
      </c>
      <c r="BU66" s="334">
        <f t="shared" si="40"/>
        <v>0</v>
      </c>
      <c r="BV66" s="334">
        <f t="shared" si="40"/>
        <v>0</v>
      </c>
      <c r="BW66" s="334">
        <f t="shared" si="40"/>
        <v>0</v>
      </c>
      <c r="BX66" s="334">
        <f t="shared" si="40"/>
        <v>0</v>
      </c>
      <c r="BY66" s="334">
        <f t="shared" si="40"/>
        <v>0</v>
      </c>
      <c r="BZ66" s="334">
        <f t="shared" si="40"/>
        <v>0</v>
      </c>
      <c r="CA66" s="334">
        <f t="shared" si="40"/>
        <v>0</v>
      </c>
      <c r="CB66" s="334">
        <f t="shared" si="40"/>
        <v>0</v>
      </c>
      <c r="CC66" s="334">
        <f t="shared" si="40"/>
        <v>0</v>
      </c>
      <c r="CD66" s="334">
        <f t="shared" si="40"/>
        <v>0</v>
      </c>
      <c r="CE66" s="334">
        <f t="shared" si="40"/>
        <v>0</v>
      </c>
      <c r="CF66" s="334">
        <f t="shared" si="40"/>
        <v>0</v>
      </c>
      <c r="CG66" s="334">
        <f t="shared" si="40"/>
        <v>0</v>
      </c>
      <c r="CH66" s="334">
        <f t="shared" si="40"/>
        <v>0</v>
      </c>
      <c r="CI66" s="334">
        <f t="shared" si="40"/>
        <v>0</v>
      </c>
      <c r="CJ66" s="334">
        <f t="shared" si="40"/>
        <v>0</v>
      </c>
      <c r="CK66" s="334">
        <f t="shared" si="40"/>
        <v>0</v>
      </c>
      <c r="CL66" s="334">
        <f t="shared" si="40"/>
        <v>0</v>
      </c>
      <c r="CM66" s="334">
        <f t="shared" si="40"/>
        <v>0</v>
      </c>
      <c r="CN66" s="334">
        <f t="shared" si="40"/>
        <v>0</v>
      </c>
      <c r="CO66" s="334">
        <f t="shared" si="40"/>
        <v>0</v>
      </c>
      <c r="CP66" s="334">
        <f t="shared" si="40"/>
        <v>0</v>
      </c>
      <c r="CQ66" s="334">
        <f t="shared" si="40"/>
        <v>0</v>
      </c>
      <c r="CR66" s="334">
        <f t="shared" si="40"/>
        <v>0</v>
      </c>
      <c r="CS66" s="334">
        <f t="shared" si="40"/>
        <v>0</v>
      </c>
      <c r="CT66" s="334">
        <f t="shared" si="40"/>
        <v>0</v>
      </c>
      <c r="CU66" s="334">
        <f t="shared" si="40"/>
        <v>0</v>
      </c>
      <c r="CV66" s="334">
        <f t="shared" si="40"/>
        <v>0</v>
      </c>
      <c r="CW66" s="334">
        <f t="shared" si="40"/>
        <v>0</v>
      </c>
      <c r="CX66" s="334">
        <f t="shared" si="40"/>
        <v>0</v>
      </c>
      <c r="CY66" s="334">
        <f t="shared" si="40"/>
        <v>0</v>
      </c>
      <c r="CZ66" s="334">
        <f t="shared" si="40"/>
        <v>0</v>
      </c>
      <c r="DA66" s="46" t="s">
        <v>168</v>
      </c>
    </row>
    <row r="67" ht="14.25" customHeight="1">
      <c r="C67" s="290" t="s">
        <v>358</v>
      </c>
      <c r="F67" s="337">
        <f>F30+F44+F56</f>
        <v>0</v>
      </c>
      <c r="G67" s="334">
        <f t="shared" ref="G67:CZ67" si="41">G30+G43+G56</f>
        <v>253115.1286</v>
      </c>
      <c r="H67" s="334">
        <f t="shared" si="41"/>
        <v>223813.1974</v>
      </c>
      <c r="I67" s="334">
        <f t="shared" si="41"/>
        <v>206070.8014</v>
      </c>
      <c r="J67" s="334">
        <f t="shared" si="41"/>
        <v>0</v>
      </c>
      <c r="K67" s="334">
        <f t="shared" si="41"/>
        <v>0</v>
      </c>
      <c r="L67" s="334">
        <f t="shared" si="41"/>
        <v>0</v>
      </c>
      <c r="M67" s="334">
        <f t="shared" si="41"/>
        <v>0</v>
      </c>
      <c r="N67" s="334">
        <f t="shared" si="41"/>
        <v>0</v>
      </c>
      <c r="O67" s="334">
        <f t="shared" si="41"/>
        <v>0</v>
      </c>
      <c r="P67" s="334">
        <f t="shared" si="41"/>
        <v>0</v>
      </c>
      <c r="Q67" s="334">
        <f t="shared" si="41"/>
        <v>0</v>
      </c>
      <c r="R67" s="334">
        <f t="shared" si="41"/>
        <v>524915.1146</v>
      </c>
      <c r="S67" s="334">
        <f t="shared" si="41"/>
        <v>619888.9785</v>
      </c>
      <c r="T67" s="334">
        <f t="shared" si="41"/>
        <v>569792.2493</v>
      </c>
      <c r="U67" s="334">
        <f t="shared" si="41"/>
        <v>529218.2134</v>
      </c>
      <c r="V67" s="334">
        <f t="shared" si="41"/>
        <v>352819.4914</v>
      </c>
      <c r="W67" s="334">
        <f t="shared" si="41"/>
        <v>220478.1063</v>
      </c>
      <c r="X67" s="334">
        <f t="shared" si="41"/>
        <v>221993.9389</v>
      </c>
      <c r="Y67" s="334">
        <f t="shared" si="41"/>
        <v>185859.8198</v>
      </c>
      <c r="Z67" s="334">
        <f t="shared" si="41"/>
        <v>143717.0278</v>
      </c>
      <c r="AA67" s="334">
        <f t="shared" si="41"/>
        <v>312031.2896</v>
      </c>
      <c r="AB67" s="334">
        <f t="shared" si="41"/>
        <v>376548.5772</v>
      </c>
      <c r="AC67" s="334">
        <f t="shared" si="41"/>
        <v>617270.4743</v>
      </c>
      <c r="AD67" s="334">
        <f t="shared" si="41"/>
        <v>579128.3853</v>
      </c>
      <c r="AE67" s="334">
        <f t="shared" si="41"/>
        <v>679841.4723</v>
      </c>
      <c r="AF67" s="334">
        <f t="shared" si="41"/>
        <v>625750.8504</v>
      </c>
      <c r="AG67" s="334">
        <f t="shared" si="41"/>
        <v>580032.2495</v>
      </c>
      <c r="AH67" s="334">
        <f t="shared" si="41"/>
        <v>390708.7962</v>
      </c>
      <c r="AI67" s="334">
        <f t="shared" si="41"/>
        <v>248647.7613</v>
      </c>
      <c r="AJ67" s="334">
        <f t="shared" si="41"/>
        <v>42041318.2</v>
      </c>
      <c r="AK67" s="334">
        <f t="shared" si="41"/>
        <v>0</v>
      </c>
      <c r="AL67" s="334">
        <f t="shared" si="41"/>
        <v>0</v>
      </c>
      <c r="AM67" s="334">
        <f t="shared" si="41"/>
        <v>0</v>
      </c>
      <c r="AN67" s="334">
        <f t="shared" si="41"/>
        <v>52435.54758</v>
      </c>
      <c r="AO67" s="334">
        <f t="shared" si="41"/>
        <v>309240.5846</v>
      </c>
      <c r="AP67" s="334">
        <f t="shared" si="41"/>
        <v>10203.6495</v>
      </c>
      <c r="AQ67" s="334">
        <f t="shared" si="41"/>
        <v>0</v>
      </c>
      <c r="AR67" s="334">
        <f t="shared" si="41"/>
        <v>0</v>
      </c>
      <c r="AS67" s="334">
        <f t="shared" si="41"/>
        <v>0</v>
      </c>
      <c r="AT67" s="334">
        <f t="shared" si="41"/>
        <v>0</v>
      </c>
      <c r="AU67" s="334">
        <f t="shared" si="41"/>
        <v>0</v>
      </c>
      <c r="AV67" s="334">
        <f t="shared" si="41"/>
        <v>0</v>
      </c>
      <c r="AW67" s="334">
        <f t="shared" si="41"/>
        <v>0</v>
      </c>
      <c r="AX67" s="334">
        <f t="shared" si="41"/>
        <v>0</v>
      </c>
      <c r="AY67" s="334">
        <f t="shared" si="41"/>
        <v>7005.316284</v>
      </c>
      <c r="AZ67" s="334">
        <f t="shared" si="41"/>
        <v>79291.99659</v>
      </c>
      <c r="BA67" s="334">
        <f t="shared" si="41"/>
        <v>351042.405</v>
      </c>
      <c r="BB67" s="334">
        <f t="shared" si="41"/>
        <v>87545.10716</v>
      </c>
      <c r="BC67" s="334">
        <f t="shared" si="41"/>
        <v>0</v>
      </c>
      <c r="BD67" s="334">
        <f t="shared" si="41"/>
        <v>0</v>
      </c>
      <c r="BE67" s="334">
        <f t="shared" si="41"/>
        <v>0</v>
      </c>
      <c r="BF67" s="334">
        <f t="shared" si="41"/>
        <v>0</v>
      </c>
      <c r="BG67" s="334">
        <f t="shared" si="41"/>
        <v>0</v>
      </c>
      <c r="BH67" s="334">
        <f t="shared" si="41"/>
        <v>0</v>
      </c>
      <c r="BI67" s="334">
        <f t="shared" si="41"/>
        <v>0</v>
      </c>
      <c r="BJ67" s="334">
        <f t="shared" si="41"/>
        <v>0</v>
      </c>
      <c r="BK67" s="334">
        <f t="shared" si="41"/>
        <v>0</v>
      </c>
      <c r="BL67" s="334">
        <f t="shared" si="41"/>
        <v>0</v>
      </c>
      <c r="BM67" s="334">
        <f t="shared" si="41"/>
        <v>0</v>
      </c>
      <c r="BN67" s="334">
        <f t="shared" si="41"/>
        <v>0</v>
      </c>
      <c r="BO67" s="334">
        <f t="shared" si="41"/>
        <v>0</v>
      </c>
      <c r="BP67" s="334">
        <f t="shared" si="41"/>
        <v>0</v>
      </c>
      <c r="BQ67" s="334">
        <f t="shared" si="41"/>
        <v>0</v>
      </c>
      <c r="BR67" s="334">
        <f t="shared" si="41"/>
        <v>0</v>
      </c>
      <c r="BS67" s="334">
        <f t="shared" si="41"/>
        <v>0</v>
      </c>
      <c r="BT67" s="334">
        <f t="shared" si="41"/>
        <v>0</v>
      </c>
      <c r="BU67" s="334">
        <f t="shared" si="41"/>
        <v>0</v>
      </c>
      <c r="BV67" s="334">
        <f t="shared" si="41"/>
        <v>0</v>
      </c>
      <c r="BW67" s="334">
        <f t="shared" si="41"/>
        <v>0</v>
      </c>
      <c r="BX67" s="334">
        <f t="shared" si="41"/>
        <v>0</v>
      </c>
      <c r="BY67" s="334">
        <f t="shared" si="41"/>
        <v>0</v>
      </c>
      <c r="BZ67" s="334">
        <f t="shared" si="41"/>
        <v>0</v>
      </c>
      <c r="CA67" s="334">
        <f t="shared" si="41"/>
        <v>0</v>
      </c>
      <c r="CB67" s="334">
        <f t="shared" si="41"/>
        <v>0</v>
      </c>
      <c r="CC67" s="334">
        <f t="shared" si="41"/>
        <v>0</v>
      </c>
      <c r="CD67" s="334">
        <f t="shared" si="41"/>
        <v>0</v>
      </c>
      <c r="CE67" s="334">
        <f t="shared" si="41"/>
        <v>0</v>
      </c>
      <c r="CF67" s="334">
        <f t="shared" si="41"/>
        <v>0</v>
      </c>
      <c r="CG67" s="334">
        <f t="shared" si="41"/>
        <v>0</v>
      </c>
      <c r="CH67" s="334">
        <f t="shared" si="41"/>
        <v>0</v>
      </c>
      <c r="CI67" s="334">
        <f t="shared" si="41"/>
        <v>0</v>
      </c>
      <c r="CJ67" s="334">
        <f t="shared" si="41"/>
        <v>0</v>
      </c>
      <c r="CK67" s="334">
        <f t="shared" si="41"/>
        <v>0</v>
      </c>
      <c r="CL67" s="334">
        <f t="shared" si="41"/>
        <v>0</v>
      </c>
      <c r="CM67" s="334">
        <f t="shared" si="41"/>
        <v>0</v>
      </c>
      <c r="CN67" s="334">
        <f t="shared" si="41"/>
        <v>0</v>
      </c>
      <c r="CO67" s="334">
        <f t="shared" si="41"/>
        <v>0</v>
      </c>
      <c r="CP67" s="334">
        <f t="shared" si="41"/>
        <v>0</v>
      </c>
      <c r="CQ67" s="334">
        <f t="shared" si="41"/>
        <v>0</v>
      </c>
      <c r="CR67" s="334">
        <f t="shared" si="41"/>
        <v>0</v>
      </c>
      <c r="CS67" s="334">
        <f t="shared" si="41"/>
        <v>0</v>
      </c>
      <c r="CT67" s="334">
        <f t="shared" si="41"/>
        <v>0</v>
      </c>
      <c r="CU67" s="334">
        <f t="shared" si="41"/>
        <v>0</v>
      </c>
      <c r="CV67" s="334">
        <f t="shared" si="41"/>
        <v>0</v>
      </c>
      <c r="CW67" s="334">
        <f t="shared" si="41"/>
        <v>0</v>
      </c>
      <c r="CX67" s="334">
        <f t="shared" si="41"/>
        <v>0</v>
      </c>
      <c r="CY67" s="334">
        <f t="shared" si="41"/>
        <v>0</v>
      </c>
      <c r="CZ67" s="334">
        <f t="shared" si="41"/>
        <v>0</v>
      </c>
      <c r="DA67" s="46" t="s">
        <v>168</v>
      </c>
    </row>
    <row r="68" ht="14.25" customHeight="1">
      <c r="C68" s="290" t="s">
        <v>349</v>
      </c>
      <c r="F68" s="337">
        <f t="shared" ref="F68:CZ68" si="42">MIN(F64+F65-F66-F67,F61*$H$14)</f>
        <v>0</v>
      </c>
      <c r="G68" s="334">
        <f t="shared" si="42"/>
        <v>0</v>
      </c>
      <c r="H68" s="334">
        <f t="shared" si="42"/>
        <v>0</v>
      </c>
      <c r="I68" s="334">
        <f t="shared" si="42"/>
        <v>0</v>
      </c>
      <c r="J68" s="334">
        <f t="shared" si="42"/>
        <v>0</v>
      </c>
      <c r="K68" s="334">
        <f t="shared" si="42"/>
        <v>0</v>
      </c>
      <c r="L68" s="334">
        <f t="shared" si="42"/>
        <v>0</v>
      </c>
      <c r="M68" s="334">
        <f t="shared" si="42"/>
        <v>0</v>
      </c>
      <c r="N68" s="334">
        <f t="shared" si="42"/>
        <v>0</v>
      </c>
      <c r="O68" s="334">
        <f t="shared" si="42"/>
        <v>0</v>
      </c>
      <c r="P68" s="334">
        <f t="shared" si="42"/>
        <v>0</v>
      </c>
      <c r="Q68" s="334">
        <f t="shared" si="42"/>
        <v>0</v>
      </c>
      <c r="R68" s="334">
        <f t="shared" si="42"/>
        <v>0</v>
      </c>
      <c r="S68" s="334">
        <f t="shared" si="42"/>
        <v>0</v>
      </c>
      <c r="T68" s="334">
        <f t="shared" si="42"/>
        <v>0</v>
      </c>
      <c r="U68" s="334">
        <f t="shared" si="42"/>
        <v>0</v>
      </c>
      <c r="V68" s="334">
        <f t="shared" si="42"/>
        <v>0</v>
      </c>
      <c r="W68" s="334">
        <f t="shared" si="42"/>
        <v>0</v>
      </c>
      <c r="X68" s="334">
        <f t="shared" si="42"/>
        <v>0</v>
      </c>
      <c r="Y68" s="334">
        <f t="shared" si="42"/>
        <v>0</v>
      </c>
      <c r="Z68" s="334">
        <f t="shared" si="42"/>
        <v>0</v>
      </c>
      <c r="AA68" s="334">
        <f t="shared" si="42"/>
        <v>0</v>
      </c>
      <c r="AB68" s="334">
        <f t="shared" si="42"/>
        <v>0</v>
      </c>
      <c r="AC68" s="334">
        <f t="shared" si="42"/>
        <v>0</v>
      </c>
      <c r="AD68" s="334">
        <f t="shared" si="42"/>
        <v>0</v>
      </c>
      <c r="AE68" s="334">
        <f t="shared" si="42"/>
        <v>0</v>
      </c>
      <c r="AF68" s="334">
        <f t="shared" si="42"/>
        <v>0</v>
      </c>
      <c r="AG68" s="334">
        <f t="shared" si="42"/>
        <v>0</v>
      </c>
      <c r="AH68" s="334">
        <f t="shared" si="42"/>
        <v>0</v>
      </c>
      <c r="AI68" s="334">
        <f t="shared" si="42"/>
        <v>0</v>
      </c>
      <c r="AJ68" s="334">
        <f t="shared" si="42"/>
        <v>-19607693</v>
      </c>
      <c r="AK68" s="334">
        <f t="shared" si="42"/>
        <v>0</v>
      </c>
      <c r="AL68" s="334">
        <f t="shared" si="42"/>
        <v>0</v>
      </c>
      <c r="AM68" s="334">
        <f t="shared" si="42"/>
        <v>0</v>
      </c>
      <c r="AN68" s="334">
        <f t="shared" si="42"/>
        <v>0</v>
      </c>
      <c r="AO68" s="334">
        <f t="shared" si="42"/>
        <v>-170835.8466</v>
      </c>
      <c r="AP68" s="334">
        <f t="shared" si="42"/>
        <v>-10203.6495</v>
      </c>
      <c r="AQ68" s="334">
        <f t="shared" si="42"/>
        <v>0</v>
      </c>
      <c r="AR68" s="334">
        <f t="shared" si="42"/>
        <v>0</v>
      </c>
      <c r="AS68" s="334">
        <f t="shared" si="42"/>
        <v>0</v>
      </c>
      <c r="AT68" s="334">
        <f t="shared" si="42"/>
        <v>0</v>
      </c>
      <c r="AU68" s="334">
        <f t="shared" si="42"/>
        <v>0</v>
      </c>
      <c r="AV68" s="334">
        <f t="shared" si="42"/>
        <v>0</v>
      </c>
      <c r="AW68" s="334">
        <f t="shared" si="42"/>
        <v>0</v>
      </c>
      <c r="AX68" s="334">
        <f t="shared" si="42"/>
        <v>0</v>
      </c>
      <c r="AY68" s="334">
        <f t="shared" si="42"/>
        <v>0</v>
      </c>
      <c r="AZ68" s="334">
        <f t="shared" si="42"/>
        <v>0</v>
      </c>
      <c r="BA68" s="334">
        <f t="shared" si="42"/>
        <v>-166613.124</v>
      </c>
      <c r="BB68" s="334">
        <f t="shared" si="42"/>
        <v>-87545.10716</v>
      </c>
      <c r="BC68" s="334">
        <f t="shared" si="42"/>
        <v>0</v>
      </c>
      <c r="BD68" s="334">
        <f t="shared" si="42"/>
        <v>0</v>
      </c>
      <c r="BE68" s="334">
        <f t="shared" si="42"/>
        <v>0</v>
      </c>
      <c r="BF68" s="334">
        <f t="shared" si="42"/>
        <v>0</v>
      </c>
      <c r="BG68" s="334">
        <f t="shared" si="42"/>
        <v>0</v>
      </c>
      <c r="BH68" s="334">
        <f t="shared" si="42"/>
        <v>0</v>
      </c>
      <c r="BI68" s="334">
        <f t="shared" si="42"/>
        <v>0</v>
      </c>
      <c r="BJ68" s="334">
        <f t="shared" si="42"/>
        <v>0</v>
      </c>
      <c r="BK68" s="334">
        <f t="shared" si="42"/>
        <v>0</v>
      </c>
      <c r="BL68" s="334">
        <f t="shared" si="42"/>
        <v>0</v>
      </c>
      <c r="BM68" s="334">
        <f t="shared" si="42"/>
        <v>0</v>
      </c>
      <c r="BN68" s="334">
        <f t="shared" si="42"/>
        <v>0</v>
      </c>
      <c r="BO68" s="334">
        <f t="shared" si="42"/>
        <v>0</v>
      </c>
      <c r="BP68" s="334">
        <f t="shared" si="42"/>
        <v>0</v>
      </c>
      <c r="BQ68" s="334">
        <f t="shared" si="42"/>
        <v>0</v>
      </c>
      <c r="BR68" s="334">
        <f t="shared" si="42"/>
        <v>0</v>
      </c>
      <c r="BS68" s="334">
        <f t="shared" si="42"/>
        <v>0</v>
      </c>
      <c r="BT68" s="334">
        <f t="shared" si="42"/>
        <v>0</v>
      </c>
      <c r="BU68" s="334">
        <f t="shared" si="42"/>
        <v>0</v>
      </c>
      <c r="BV68" s="334">
        <f t="shared" si="42"/>
        <v>0</v>
      </c>
      <c r="BW68" s="334">
        <f t="shared" si="42"/>
        <v>0</v>
      </c>
      <c r="BX68" s="334">
        <f t="shared" si="42"/>
        <v>0</v>
      </c>
      <c r="BY68" s="334">
        <f t="shared" si="42"/>
        <v>0</v>
      </c>
      <c r="BZ68" s="334">
        <f t="shared" si="42"/>
        <v>0</v>
      </c>
      <c r="CA68" s="334">
        <f t="shared" si="42"/>
        <v>0</v>
      </c>
      <c r="CB68" s="334">
        <f t="shared" si="42"/>
        <v>0</v>
      </c>
      <c r="CC68" s="334">
        <f t="shared" si="42"/>
        <v>0</v>
      </c>
      <c r="CD68" s="334">
        <f t="shared" si="42"/>
        <v>0</v>
      </c>
      <c r="CE68" s="334">
        <f t="shared" si="42"/>
        <v>0</v>
      </c>
      <c r="CF68" s="334">
        <f t="shared" si="42"/>
        <v>0</v>
      </c>
      <c r="CG68" s="334">
        <f t="shared" si="42"/>
        <v>0</v>
      </c>
      <c r="CH68" s="334">
        <f t="shared" si="42"/>
        <v>0</v>
      </c>
      <c r="CI68" s="334">
        <f t="shared" si="42"/>
        <v>0</v>
      </c>
      <c r="CJ68" s="334">
        <f t="shared" si="42"/>
        <v>0</v>
      </c>
      <c r="CK68" s="334">
        <f t="shared" si="42"/>
        <v>0</v>
      </c>
      <c r="CL68" s="334">
        <f t="shared" si="42"/>
        <v>0</v>
      </c>
      <c r="CM68" s="334">
        <f t="shared" si="42"/>
        <v>0</v>
      </c>
      <c r="CN68" s="334">
        <f t="shared" si="42"/>
        <v>0</v>
      </c>
      <c r="CO68" s="334">
        <f t="shared" si="42"/>
        <v>0</v>
      </c>
      <c r="CP68" s="334">
        <f t="shared" si="42"/>
        <v>0</v>
      </c>
      <c r="CQ68" s="334">
        <f t="shared" si="42"/>
        <v>0</v>
      </c>
      <c r="CR68" s="334">
        <f t="shared" si="42"/>
        <v>0</v>
      </c>
      <c r="CS68" s="334">
        <f t="shared" si="42"/>
        <v>0</v>
      </c>
      <c r="CT68" s="334">
        <f t="shared" si="42"/>
        <v>0</v>
      </c>
      <c r="CU68" s="334">
        <f t="shared" si="42"/>
        <v>0</v>
      </c>
      <c r="CV68" s="334">
        <f t="shared" si="42"/>
        <v>0</v>
      </c>
      <c r="CW68" s="334">
        <f t="shared" si="42"/>
        <v>0</v>
      </c>
      <c r="CX68" s="334">
        <f t="shared" si="42"/>
        <v>0</v>
      </c>
      <c r="CY68" s="334">
        <f t="shared" si="42"/>
        <v>0</v>
      </c>
      <c r="CZ68" s="334">
        <f t="shared" si="42"/>
        <v>0</v>
      </c>
      <c r="DA68" s="46" t="s">
        <v>168</v>
      </c>
    </row>
    <row r="69" ht="14.25" customHeight="1">
      <c r="B69" s="329" t="s">
        <v>350</v>
      </c>
      <c r="C69" s="290" t="s">
        <v>217</v>
      </c>
      <c r="F69" s="337">
        <f t="shared" ref="F69:CZ69" si="43">F64+F65-F66-F67-F68</f>
        <v>14783049.1</v>
      </c>
      <c r="G69" s="334">
        <f t="shared" si="43"/>
        <v>14812772.81</v>
      </c>
      <c r="H69" s="334">
        <f t="shared" si="43"/>
        <v>14863140.88</v>
      </c>
      <c r="I69" s="334">
        <f t="shared" si="43"/>
        <v>14941441.29</v>
      </c>
      <c r="J69" s="334">
        <f t="shared" si="43"/>
        <v>15795867.34</v>
      </c>
      <c r="K69" s="334">
        <f t="shared" si="43"/>
        <v>16677204.16</v>
      </c>
      <c r="L69" s="334">
        <f t="shared" si="43"/>
        <v>17603423.73</v>
      </c>
      <c r="M69" s="334">
        <f t="shared" si="43"/>
        <v>18546259.92</v>
      </c>
      <c r="N69" s="334">
        <f t="shared" si="43"/>
        <v>19530288.75</v>
      </c>
      <c r="O69" s="334">
        <f t="shared" si="43"/>
        <v>20465974.49</v>
      </c>
      <c r="P69" s="334">
        <f t="shared" si="43"/>
        <v>21411108.23</v>
      </c>
      <c r="Q69" s="334">
        <f t="shared" si="43"/>
        <v>22299750.31</v>
      </c>
      <c r="R69" s="334">
        <f t="shared" si="43"/>
        <v>22187598.82</v>
      </c>
      <c r="S69" s="334">
        <f t="shared" si="43"/>
        <v>21992217.31</v>
      </c>
      <c r="T69" s="334">
        <f t="shared" si="43"/>
        <v>21829496.32</v>
      </c>
      <c r="U69" s="334">
        <f t="shared" si="43"/>
        <v>21717934.12</v>
      </c>
      <c r="V69" s="334">
        <f t="shared" si="43"/>
        <v>21780636.17</v>
      </c>
      <c r="W69" s="334">
        <f t="shared" si="43"/>
        <v>21936205.35</v>
      </c>
      <c r="X69" s="334">
        <f t="shared" si="43"/>
        <v>22133909.06</v>
      </c>
      <c r="Y69" s="334">
        <f t="shared" si="43"/>
        <v>22357743.18</v>
      </c>
      <c r="Z69" s="334">
        <f t="shared" si="43"/>
        <v>22641788.93</v>
      </c>
      <c r="AA69" s="334">
        <f t="shared" si="43"/>
        <v>22748852.33</v>
      </c>
      <c r="AB69" s="334">
        <f t="shared" si="43"/>
        <v>22807549.48</v>
      </c>
      <c r="AC69" s="334">
        <f t="shared" si="43"/>
        <v>22626647.76</v>
      </c>
      <c r="AD69" s="334">
        <f t="shared" si="43"/>
        <v>22466333.81</v>
      </c>
      <c r="AE69" s="334">
        <f t="shared" si="43"/>
        <v>22216332.74</v>
      </c>
      <c r="AF69" s="334">
        <f t="shared" si="43"/>
        <v>22001801.47</v>
      </c>
      <c r="AG69" s="334">
        <f t="shared" si="43"/>
        <v>21842721.89</v>
      </c>
      <c r="AH69" s="334">
        <f t="shared" si="43"/>
        <v>21869922.15</v>
      </c>
      <c r="AI69" s="334">
        <f t="shared" si="43"/>
        <v>22012468.45</v>
      </c>
      <c r="AJ69" s="334">
        <f t="shared" si="43"/>
        <v>0</v>
      </c>
      <c r="AK69" s="334">
        <f t="shared" si="43"/>
        <v>74629.93402</v>
      </c>
      <c r="AL69" s="334">
        <f t="shared" si="43"/>
        <v>173597.9958</v>
      </c>
      <c r="AM69" s="334">
        <f t="shared" si="43"/>
        <v>184707.9972</v>
      </c>
      <c r="AN69" s="334">
        <f t="shared" si="43"/>
        <v>135806.4022</v>
      </c>
      <c r="AO69" s="334">
        <f t="shared" si="43"/>
        <v>0</v>
      </c>
      <c r="AP69" s="334">
        <f t="shared" si="43"/>
        <v>0</v>
      </c>
      <c r="AQ69" s="334">
        <f t="shared" si="43"/>
        <v>0</v>
      </c>
      <c r="AR69" s="334">
        <f t="shared" si="43"/>
        <v>0</v>
      </c>
      <c r="AS69" s="334">
        <f t="shared" si="43"/>
        <v>0</v>
      </c>
      <c r="AT69" s="334">
        <f t="shared" si="43"/>
        <v>0</v>
      </c>
      <c r="AU69" s="334">
        <f t="shared" si="43"/>
        <v>46777.61836</v>
      </c>
      <c r="AV69" s="334">
        <f t="shared" si="43"/>
        <v>94080.25364</v>
      </c>
      <c r="AW69" s="334">
        <f t="shared" si="43"/>
        <v>163064.0851</v>
      </c>
      <c r="AX69" s="334">
        <f t="shared" si="43"/>
        <v>257609.9528</v>
      </c>
      <c r="AY69" s="334">
        <f t="shared" si="43"/>
        <v>255372.9419</v>
      </c>
      <c r="AZ69" s="334">
        <f t="shared" si="43"/>
        <v>180966.9053</v>
      </c>
      <c r="BA69" s="334">
        <f t="shared" si="43"/>
        <v>0</v>
      </c>
      <c r="BB69" s="334">
        <f t="shared" si="43"/>
        <v>0</v>
      </c>
      <c r="BC69" s="334">
        <f t="shared" si="43"/>
        <v>0</v>
      </c>
      <c r="BD69" s="334">
        <f t="shared" si="43"/>
        <v>0</v>
      </c>
      <c r="BE69" s="334">
        <f t="shared" si="43"/>
        <v>0</v>
      </c>
      <c r="BF69" s="334">
        <f t="shared" si="43"/>
        <v>0</v>
      </c>
      <c r="BG69" s="334">
        <f t="shared" si="43"/>
        <v>0</v>
      </c>
      <c r="BH69" s="334">
        <f t="shared" si="43"/>
        <v>0</v>
      </c>
      <c r="BI69" s="334">
        <f t="shared" si="43"/>
        <v>0</v>
      </c>
      <c r="BJ69" s="334">
        <f t="shared" si="43"/>
        <v>0</v>
      </c>
      <c r="BK69" s="334">
        <f t="shared" si="43"/>
        <v>0</v>
      </c>
      <c r="BL69" s="334">
        <f t="shared" si="43"/>
        <v>0</v>
      </c>
      <c r="BM69" s="334">
        <f t="shared" si="43"/>
        <v>0</v>
      </c>
      <c r="BN69" s="334">
        <f t="shared" si="43"/>
        <v>0</v>
      </c>
      <c r="BO69" s="334">
        <f t="shared" si="43"/>
        <v>0</v>
      </c>
      <c r="BP69" s="334">
        <f t="shared" si="43"/>
        <v>0</v>
      </c>
      <c r="BQ69" s="334">
        <f t="shared" si="43"/>
        <v>0</v>
      </c>
      <c r="BR69" s="334">
        <f t="shared" si="43"/>
        <v>0</v>
      </c>
      <c r="BS69" s="334">
        <f t="shared" si="43"/>
        <v>0</v>
      </c>
      <c r="BT69" s="334">
        <f t="shared" si="43"/>
        <v>0</v>
      </c>
      <c r="BU69" s="334">
        <f t="shared" si="43"/>
        <v>0</v>
      </c>
      <c r="BV69" s="334">
        <f t="shared" si="43"/>
        <v>0</v>
      </c>
      <c r="BW69" s="334">
        <f t="shared" si="43"/>
        <v>0</v>
      </c>
      <c r="BX69" s="334">
        <f t="shared" si="43"/>
        <v>0</v>
      </c>
      <c r="BY69" s="334">
        <f t="shared" si="43"/>
        <v>0</v>
      </c>
      <c r="BZ69" s="334">
        <f t="shared" si="43"/>
        <v>0</v>
      </c>
      <c r="CA69" s="334">
        <f t="shared" si="43"/>
        <v>0</v>
      </c>
      <c r="CB69" s="334">
        <f t="shared" si="43"/>
        <v>0</v>
      </c>
      <c r="CC69" s="334">
        <f t="shared" si="43"/>
        <v>0</v>
      </c>
      <c r="CD69" s="334">
        <f t="shared" si="43"/>
        <v>0</v>
      </c>
      <c r="CE69" s="334">
        <f t="shared" si="43"/>
        <v>0</v>
      </c>
      <c r="CF69" s="334">
        <f t="shared" si="43"/>
        <v>0</v>
      </c>
      <c r="CG69" s="334">
        <f t="shared" si="43"/>
        <v>0</v>
      </c>
      <c r="CH69" s="334">
        <f t="shared" si="43"/>
        <v>0</v>
      </c>
      <c r="CI69" s="334">
        <f t="shared" si="43"/>
        <v>0</v>
      </c>
      <c r="CJ69" s="334">
        <f t="shared" si="43"/>
        <v>0</v>
      </c>
      <c r="CK69" s="334">
        <f t="shared" si="43"/>
        <v>0</v>
      </c>
      <c r="CL69" s="334">
        <f t="shared" si="43"/>
        <v>0</v>
      </c>
      <c r="CM69" s="334">
        <f t="shared" si="43"/>
        <v>0</v>
      </c>
      <c r="CN69" s="334">
        <f t="shared" si="43"/>
        <v>0</v>
      </c>
      <c r="CO69" s="334">
        <f t="shared" si="43"/>
        <v>0</v>
      </c>
      <c r="CP69" s="334">
        <f t="shared" si="43"/>
        <v>0</v>
      </c>
      <c r="CQ69" s="334">
        <f t="shared" si="43"/>
        <v>0</v>
      </c>
      <c r="CR69" s="334">
        <f t="shared" si="43"/>
        <v>0</v>
      </c>
      <c r="CS69" s="334">
        <f t="shared" si="43"/>
        <v>0</v>
      </c>
      <c r="CT69" s="334">
        <f t="shared" si="43"/>
        <v>0</v>
      </c>
      <c r="CU69" s="334">
        <f t="shared" si="43"/>
        <v>0</v>
      </c>
      <c r="CV69" s="334">
        <f t="shared" si="43"/>
        <v>0</v>
      </c>
      <c r="CW69" s="334">
        <f t="shared" si="43"/>
        <v>0</v>
      </c>
      <c r="CX69" s="334">
        <f t="shared" si="43"/>
        <v>0</v>
      </c>
      <c r="CY69" s="334">
        <f t="shared" si="43"/>
        <v>0</v>
      </c>
      <c r="CZ69" s="334">
        <f t="shared" si="43"/>
        <v>0</v>
      </c>
      <c r="DA69" s="46" t="s">
        <v>168</v>
      </c>
    </row>
    <row r="70" ht="14.25" customHeight="1">
      <c r="B70" s="330">
        <f>XIRR(F70:CZ70,$F$22:$CZ$22)</f>
        <v>0.25</v>
      </c>
      <c r="C70" s="338" t="s">
        <v>351</v>
      </c>
      <c r="D70" s="347"/>
      <c r="E70" s="347"/>
      <c r="F70" s="340">
        <f t="shared" ref="F70:CZ70" si="44">SUM(F66:F68)</f>
        <v>-14783049.1</v>
      </c>
      <c r="G70" s="341">
        <f t="shared" si="44"/>
        <v>253115.1286</v>
      </c>
      <c r="H70" s="341">
        <f t="shared" si="44"/>
        <v>223813.1974</v>
      </c>
      <c r="I70" s="341">
        <f t="shared" si="44"/>
        <v>206070.8014</v>
      </c>
      <c r="J70" s="341">
        <f t="shared" si="44"/>
        <v>-568556.7557</v>
      </c>
      <c r="K70" s="341">
        <f t="shared" si="44"/>
        <v>-608617.8244</v>
      </c>
      <c r="L70" s="341">
        <f t="shared" si="44"/>
        <v>-607140.5326</v>
      </c>
      <c r="M70" s="341">
        <f t="shared" si="44"/>
        <v>-617000.5722</v>
      </c>
      <c r="N70" s="341">
        <f t="shared" si="44"/>
        <v>-629189.8077</v>
      </c>
      <c r="O70" s="341">
        <f t="shared" si="44"/>
        <v>-574184.2567</v>
      </c>
      <c r="P70" s="341">
        <f t="shared" si="44"/>
        <v>-553565.5078</v>
      </c>
      <c r="Q70" s="341">
        <f t="shared" si="44"/>
        <v>-478990.9319</v>
      </c>
      <c r="R70" s="341">
        <f t="shared" si="44"/>
        <v>524915.1146</v>
      </c>
      <c r="S70" s="341">
        <f t="shared" si="44"/>
        <v>619888.9785</v>
      </c>
      <c r="T70" s="341">
        <f t="shared" si="44"/>
        <v>569792.2493</v>
      </c>
      <c r="U70" s="341">
        <f t="shared" si="44"/>
        <v>529218.2134</v>
      </c>
      <c r="V70" s="341">
        <f t="shared" si="44"/>
        <v>352819.4914</v>
      </c>
      <c r="W70" s="341">
        <f t="shared" si="44"/>
        <v>220478.1063</v>
      </c>
      <c r="X70" s="341">
        <f t="shared" si="44"/>
        <v>221993.9389</v>
      </c>
      <c r="Y70" s="341">
        <f t="shared" si="44"/>
        <v>185859.8198</v>
      </c>
      <c r="Z70" s="341">
        <f t="shared" si="44"/>
        <v>143717.0278</v>
      </c>
      <c r="AA70" s="341">
        <f t="shared" si="44"/>
        <v>312031.2896</v>
      </c>
      <c r="AB70" s="341">
        <f t="shared" si="44"/>
        <v>376548.5772</v>
      </c>
      <c r="AC70" s="341">
        <f t="shared" si="44"/>
        <v>617270.4743</v>
      </c>
      <c r="AD70" s="341">
        <f t="shared" si="44"/>
        <v>579128.3853</v>
      </c>
      <c r="AE70" s="341">
        <f t="shared" si="44"/>
        <v>679841.4723</v>
      </c>
      <c r="AF70" s="341">
        <f t="shared" si="44"/>
        <v>625750.8504</v>
      </c>
      <c r="AG70" s="341">
        <f t="shared" si="44"/>
        <v>580032.2495</v>
      </c>
      <c r="AH70" s="341">
        <f t="shared" si="44"/>
        <v>390708.7962</v>
      </c>
      <c r="AI70" s="341">
        <f t="shared" si="44"/>
        <v>248647.7613</v>
      </c>
      <c r="AJ70" s="341">
        <f t="shared" si="44"/>
        <v>22433625.21</v>
      </c>
      <c r="AK70" s="341">
        <f t="shared" si="44"/>
        <v>-74629.93402</v>
      </c>
      <c r="AL70" s="341">
        <f t="shared" si="44"/>
        <v>-97540.19366</v>
      </c>
      <c r="AM70" s="341">
        <f t="shared" si="44"/>
        <v>-7896.739474</v>
      </c>
      <c r="AN70" s="341">
        <f t="shared" si="44"/>
        <v>52435.54758</v>
      </c>
      <c r="AO70" s="341">
        <f t="shared" si="44"/>
        <v>138404.738</v>
      </c>
      <c r="AP70" s="341">
        <f t="shared" si="44"/>
        <v>0</v>
      </c>
      <c r="AQ70" s="341">
        <f t="shared" si="44"/>
        <v>0</v>
      </c>
      <c r="AR70" s="341">
        <f t="shared" si="44"/>
        <v>0</v>
      </c>
      <c r="AS70" s="341">
        <f t="shared" si="44"/>
        <v>0</v>
      </c>
      <c r="AT70" s="341">
        <f t="shared" si="44"/>
        <v>0</v>
      </c>
      <c r="AU70" s="341">
        <f t="shared" si="44"/>
        <v>-46777.61836</v>
      </c>
      <c r="AV70" s="341">
        <f t="shared" si="44"/>
        <v>-46407.65568</v>
      </c>
      <c r="AW70" s="341">
        <f t="shared" si="44"/>
        <v>-67242.42597</v>
      </c>
      <c r="AX70" s="341">
        <f t="shared" si="44"/>
        <v>-91426.02041</v>
      </c>
      <c r="AY70" s="341">
        <f t="shared" si="44"/>
        <v>7005.316284</v>
      </c>
      <c r="AZ70" s="341">
        <f t="shared" si="44"/>
        <v>79291.99659</v>
      </c>
      <c r="BA70" s="341">
        <f t="shared" si="44"/>
        <v>184429.2809</v>
      </c>
      <c r="BB70" s="341">
        <f t="shared" si="44"/>
        <v>0</v>
      </c>
      <c r="BC70" s="341">
        <f t="shared" si="44"/>
        <v>0</v>
      </c>
      <c r="BD70" s="341">
        <f t="shared" si="44"/>
        <v>0</v>
      </c>
      <c r="BE70" s="341">
        <f t="shared" si="44"/>
        <v>0</v>
      </c>
      <c r="BF70" s="341">
        <f t="shared" si="44"/>
        <v>0</v>
      </c>
      <c r="BG70" s="341">
        <f t="shared" si="44"/>
        <v>0</v>
      </c>
      <c r="BH70" s="341">
        <f t="shared" si="44"/>
        <v>0</v>
      </c>
      <c r="BI70" s="341">
        <f t="shared" si="44"/>
        <v>0</v>
      </c>
      <c r="BJ70" s="341">
        <f t="shared" si="44"/>
        <v>0</v>
      </c>
      <c r="BK70" s="341">
        <f t="shared" si="44"/>
        <v>0</v>
      </c>
      <c r="BL70" s="341">
        <f t="shared" si="44"/>
        <v>0</v>
      </c>
      <c r="BM70" s="341">
        <f t="shared" si="44"/>
        <v>0</v>
      </c>
      <c r="BN70" s="341">
        <f t="shared" si="44"/>
        <v>0</v>
      </c>
      <c r="BO70" s="341">
        <f t="shared" si="44"/>
        <v>0</v>
      </c>
      <c r="BP70" s="341">
        <f t="shared" si="44"/>
        <v>0</v>
      </c>
      <c r="BQ70" s="341">
        <f t="shared" si="44"/>
        <v>0</v>
      </c>
      <c r="BR70" s="341">
        <f t="shared" si="44"/>
        <v>0</v>
      </c>
      <c r="BS70" s="341">
        <f t="shared" si="44"/>
        <v>0</v>
      </c>
      <c r="BT70" s="341">
        <f t="shared" si="44"/>
        <v>0</v>
      </c>
      <c r="BU70" s="341">
        <f t="shared" si="44"/>
        <v>0</v>
      </c>
      <c r="BV70" s="341">
        <f t="shared" si="44"/>
        <v>0</v>
      </c>
      <c r="BW70" s="341">
        <f t="shared" si="44"/>
        <v>0</v>
      </c>
      <c r="BX70" s="341">
        <f t="shared" si="44"/>
        <v>0</v>
      </c>
      <c r="BY70" s="341">
        <f t="shared" si="44"/>
        <v>0</v>
      </c>
      <c r="BZ70" s="341">
        <f t="shared" si="44"/>
        <v>0</v>
      </c>
      <c r="CA70" s="341">
        <f t="shared" si="44"/>
        <v>0</v>
      </c>
      <c r="CB70" s="341">
        <f t="shared" si="44"/>
        <v>0</v>
      </c>
      <c r="CC70" s="341">
        <f t="shared" si="44"/>
        <v>0</v>
      </c>
      <c r="CD70" s="341">
        <f t="shared" si="44"/>
        <v>0</v>
      </c>
      <c r="CE70" s="341">
        <f t="shared" si="44"/>
        <v>0</v>
      </c>
      <c r="CF70" s="341">
        <f t="shared" si="44"/>
        <v>0</v>
      </c>
      <c r="CG70" s="341">
        <f t="shared" si="44"/>
        <v>0</v>
      </c>
      <c r="CH70" s="341">
        <f t="shared" si="44"/>
        <v>0</v>
      </c>
      <c r="CI70" s="341">
        <f t="shared" si="44"/>
        <v>0</v>
      </c>
      <c r="CJ70" s="341">
        <f t="shared" si="44"/>
        <v>0</v>
      </c>
      <c r="CK70" s="341">
        <f t="shared" si="44"/>
        <v>0</v>
      </c>
      <c r="CL70" s="341">
        <f t="shared" si="44"/>
        <v>0</v>
      </c>
      <c r="CM70" s="341">
        <f t="shared" si="44"/>
        <v>0</v>
      </c>
      <c r="CN70" s="341">
        <f t="shared" si="44"/>
        <v>0</v>
      </c>
      <c r="CO70" s="341">
        <f t="shared" si="44"/>
        <v>0</v>
      </c>
      <c r="CP70" s="341">
        <f t="shared" si="44"/>
        <v>0</v>
      </c>
      <c r="CQ70" s="341">
        <f t="shared" si="44"/>
        <v>0</v>
      </c>
      <c r="CR70" s="341">
        <f t="shared" si="44"/>
        <v>0</v>
      </c>
      <c r="CS70" s="341">
        <f t="shared" si="44"/>
        <v>0</v>
      </c>
      <c r="CT70" s="341">
        <f t="shared" si="44"/>
        <v>0</v>
      </c>
      <c r="CU70" s="341">
        <f t="shared" si="44"/>
        <v>0</v>
      </c>
      <c r="CV70" s="341">
        <f t="shared" si="44"/>
        <v>0</v>
      </c>
      <c r="CW70" s="341">
        <f t="shared" si="44"/>
        <v>0</v>
      </c>
      <c r="CX70" s="341">
        <f t="shared" si="44"/>
        <v>0</v>
      </c>
      <c r="CY70" s="341">
        <f t="shared" si="44"/>
        <v>0</v>
      </c>
      <c r="CZ70" s="341">
        <f t="shared" si="44"/>
        <v>0</v>
      </c>
      <c r="DA70" s="46" t="s">
        <v>168</v>
      </c>
    </row>
    <row r="71" ht="14.25" customHeight="1">
      <c r="C71" s="290" t="s">
        <v>353</v>
      </c>
      <c r="F71" s="337">
        <f t="shared" ref="F71:CZ71" si="45">(F68/$H$14)*$G$14</f>
        <v>0</v>
      </c>
      <c r="G71" s="334">
        <f t="shared" si="45"/>
        <v>0</v>
      </c>
      <c r="H71" s="334">
        <f t="shared" si="45"/>
        <v>0</v>
      </c>
      <c r="I71" s="334">
        <f t="shared" si="45"/>
        <v>0</v>
      </c>
      <c r="J71" s="334">
        <f t="shared" si="45"/>
        <v>0</v>
      </c>
      <c r="K71" s="334">
        <f t="shared" si="45"/>
        <v>0</v>
      </c>
      <c r="L71" s="334">
        <f t="shared" si="45"/>
        <v>0</v>
      </c>
      <c r="M71" s="334">
        <f t="shared" si="45"/>
        <v>0</v>
      </c>
      <c r="N71" s="334">
        <f t="shared" si="45"/>
        <v>0</v>
      </c>
      <c r="O71" s="334">
        <f t="shared" si="45"/>
        <v>0</v>
      </c>
      <c r="P71" s="334">
        <f t="shared" si="45"/>
        <v>0</v>
      </c>
      <c r="Q71" s="334">
        <f t="shared" si="45"/>
        <v>0</v>
      </c>
      <c r="R71" s="334">
        <f t="shared" si="45"/>
        <v>0</v>
      </c>
      <c r="S71" s="334">
        <f t="shared" si="45"/>
        <v>0</v>
      </c>
      <c r="T71" s="334">
        <f t="shared" si="45"/>
        <v>0</v>
      </c>
      <c r="U71" s="334">
        <f t="shared" si="45"/>
        <v>0</v>
      </c>
      <c r="V71" s="334">
        <f t="shared" si="45"/>
        <v>0</v>
      </c>
      <c r="W71" s="334">
        <f t="shared" si="45"/>
        <v>0</v>
      </c>
      <c r="X71" s="334">
        <f t="shared" si="45"/>
        <v>0</v>
      </c>
      <c r="Y71" s="334">
        <f t="shared" si="45"/>
        <v>0</v>
      </c>
      <c r="Z71" s="334">
        <f t="shared" si="45"/>
        <v>0</v>
      </c>
      <c r="AA71" s="334">
        <f t="shared" si="45"/>
        <v>0</v>
      </c>
      <c r="AB71" s="334">
        <f t="shared" si="45"/>
        <v>0</v>
      </c>
      <c r="AC71" s="334">
        <f t="shared" si="45"/>
        <v>0</v>
      </c>
      <c r="AD71" s="334">
        <f t="shared" si="45"/>
        <v>0</v>
      </c>
      <c r="AE71" s="334">
        <f t="shared" si="45"/>
        <v>0</v>
      </c>
      <c r="AF71" s="334">
        <f t="shared" si="45"/>
        <v>0</v>
      </c>
      <c r="AG71" s="334">
        <f t="shared" si="45"/>
        <v>0</v>
      </c>
      <c r="AH71" s="334">
        <f t="shared" si="45"/>
        <v>0</v>
      </c>
      <c r="AI71" s="334">
        <f t="shared" si="45"/>
        <v>0</v>
      </c>
      <c r="AJ71" s="334">
        <f t="shared" si="45"/>
        <v>-6535897.666</v>
      </c>
      <c r="AK71" s="334">
        <f t="shared" si="45"/>
        <v>0</v>
      </c>
      <c r="AL71" s="334">
        <f t="shared" si="45"/>
        <v>0</v>
      </c>
      <c r="AM71" s="334">
        <f t="shared" si="45"/>
        <v>0</v>
      </c>
      <c r="AN71" s="334">
        <f t="shared" si="45"/>
        <v>0</v>
      </c>
      <c r="AO71" s="334">
        <f t="shared" si="45"/>
        <v>-56945.28219</v>
      </c>
      <c r="AP71" s="334">
        <f t="shared" si="45"/>
        <v>-3401.216499</v>
      </c>
      <c r="AQ71" s="334">
        <f t="shared" si="45"/>
        <v>0</v>
      </c>
      <c r="AR71" s="334">
        <f t="shared" si="45"/>
        <v>0</v>
      </c>
      <c r="AS71" s="334">
        <f t="shared" si="45"/>
        <v>0</v>
      </c>
      <c r="AT71" s="334">
        <f t="shared" si="45"/>
        <v>0</v>
      </c>
      <c r="AU71" s="334">
        <f t="shared" si="45"/>
        <v>0</v>
      </c>
      <c r="AV71" s="334">
        <f t="shared" si="45"/>
        <v>0</v>
      </c>
      <c r="AW71" s="334">
        <f t="shared" si="45"/>
        <v>0</v>
      </c>
      <c r="AX71" s="334">
        <f t="shared" si="45"/>
        <v>0</v>
      </c>
      <c r="AY71" s="334">
        <f t="shared" si="45"/>
        <v>0</v>
      </c>
      <c r="AZ71" s="334">
        <f t="shared" si="45"/>
        <v>0</v>
      </c>
      <c r="BA71" s="334">
        <f t="shared" si="45"/>
        <v>-55537.708</v>
      </c>
      <c r="BB71" s="334">
        <f t="shared" si="45"/>
        <v>-29181.70239</v>
      </c>
      <c r="BC71" s="334">
        <f t="shared" si="45"/>
        <v>0</v>
      </c>
      <c r="BD71" s="334">
        <f t="shared" si="45"/>
        <v>0</v>
      </c>
      <c r="BE71" s="334">
        <f t="shared" si="45"/>
        <v>0</v>
      </c>
      <c r="BF71" s="334">
        <f t="shared" si="45"/>
        <v>0</v>
      </c>
      <c r="BG71" s="334">
        <f t="shared" si="45"/>
        <v>0</v>
      </c>
      <c r="BH71" s="334">
        <f t="shared" si="45"/>
        <v>0</v>
      </c>
      <c r="BI71" s="334">
        <f t="shared" si="45"/>
        <v>0</v>
      </c>
      <c r="BJ71" s="334">
        <f t="shared" si="45"/>
        <v>0</v>
      </c>
      <c r="BK71" s="334">
        <f t="shared" si="45"/>
        <v>0</v>
      </c>
      <c r="BL71" s="334">
        <f t="shared" si="45"/>
        <v>0</v>
      </c>
      <c r="BM71" s="334">
        <f t="shared" si="45"/>
        <v>0</v>
      </c>
      <c r="BN71" s="334">
        <f t="shared" si="45"/>
        <v>0</v>
      </c>
      <c r="BO71" s="334">
        <f t="shared" si="45"/>
        <v>0</v>
      </c>
      <c r="BP71" s="334">
        <f t="shared" si="45"/>
        <v>0</v>
      </c>
      <c r="BQ71" s="334">
        <f t="shared" si="45"/>
        <v>0</v>
      </c>
      <c r="BR71" s="334">
        <f t="shared" si="45"/>
        <v>0</v>
      </c>
      <c r="BS71" s="334">
        <f t="shared" si="45"/>
        <v>0</v>
      </c>
      <c r="BT71" s="334">
        <f t="shared" si="45"/>
        <v>0</v>
      </c>
      <c r="BU71" s="334">
        <f t="shared" si="45"/>
        <v>0</v>
      </c>
      <c r="BV71" s="334">
        <f t="shared" si="45"/>
        <v>0</v>
      </c>
      <c r="BW71" s="334">
        <f t="shared" si="45"/>
        <v>0</v>
      </c>
      <c r="BX71" s="334">
        <f t="shared" si="45"/>
        <v>0</v>
      </c>
      <c r="BY71" s="334">
        <f t="shared" si="45"/>
        <v>0</v>
      </c>
      <c r="BZ71" s="334">
        <f t="shared" si="45"/>
        <v>0</v>
      </c>
      <c r="CA71" s="334">
        <f t="shared" si="45"/>
        <v>0</v>
      </c>
      <c r="CB71" s="334">
        <f t="shared" si="45"/>
        <v>0</v>
      </c>
      <c r="CC71" s="334">
        <f t="shared" si="45"/>
        <v>0</v>
      </c>
      <c r="CD71" s="334">
        <f t="shared" si="45"/>
        <v>0</v>
      </c>
      <c r="CE71" s="334">
        <f t="shared" si="45"/>
        <v>0</v>
      </c>
      <c r="CF71" s="334">
        <f t="shared" si="45"/>
        <v>0</v>
      </c>
      <c r="CG71" s="334">
        <f t="shared" si="45"/>
        <v>0</v>
      </c>
      <c r="CH71" s="334">
        <f t="shared" si="45"/>
        <v>0</v>
      </c>
      <c r="CI71" s="334">
        <f t="shared" si="45"/>
        <v>0</v>
      </c>
      <c r="CJ71" s="334">
        <f t="shared" si="45"/>
        <v>0</v>
      </c>
      <c r="CK71" s="334">
        <f t="shared" si="45"/>
        <v>0</v>
      </c>
      <c r="CL71" s="334">
        <f t="shared" si="45"/>
        <v>0</v>
      </c>
      <c r="CM71" s="334">
        <f t="shared" si="45"/>
        <v>0</v>
      </c>
      <c r="CN71" s="334">
        <f t="shared" si="45"/>
        <v>0</v>
      </c>
      <c r="CO71" s="334">
        <f t="shared" si="45"/>
        <v>0</v>
      </c>
      <c r="CP71" s="334">
        <f t="shared" si="45"/>
        <v>0</v>
      </c>
      <c r="CQ71" s="334">
        <f t="shared" si="45"/>
        <v>0</v>
      </c>
      <c r="CR71" s="334">
        <f t="shared" si="45"/>
        <v>0</v>
      </c>
      <c r="CS71" s="334">
        <f t="shared" si="45"/>
        <v>0</v>
      </c>
      <c r="CT71" s="334">
        <f t="shared" si="45"/>
        <v>0</v>
      </c>
      <c r="CU71" s="334">
        <f t="shared" si="45"/>
        <v>0</v>
      </c>
      <c r="CV71" s="334">
        <f t="shared" si="45"/>
        <v>0</v>
      </c>
      <c r="CW71" s="334">
        <f t="shared" si="45"/>
        <v>0</v>
      </c>
      <c r="CX71" s="334">
        <f t="shared" si="45"/>
        <v>0</v>
      </c>
      <c r="CY71" s="334">
        <f t="shared" si="45"/>
        <v>0</v>
      </c>
      <c r="CZ71" s="334">
        <f t="shared" si="45"/>
        <v>0</v>
      </c>
      <c r="DA71" s="46" t="s">
        <v>168</v>
      </c>
    </row>
    <row r="72" ht="14.25" customHeight="1">
      <c r="C72" s="290" t="s">
        <v>355</v>
      </c>
      <c r="F72" s="337">
        <f t="shared" ref="F72:CZ72" si="46">F71+F68</f>
        <v>0</v>
      </c>
      <c r="G72" s="334">
        <f t="shared" si="46"/>
        <v>0</v>
      </c>
      <c r="H72" s="334">
        <f t="shared" si="46"/>
        <v>0</v>
      </c>
      <c r="I72" s="334">
        <f t="shared" si="46"/>
        <v>0</v>
      </c>
      <c r="J72" s="334">
        <f t="shared" si="46"/>
        <v>0</v>
      </c>
      <c r="K72" s="334">
        <f t="shared" si="46"/>
        <v>0</v>
      </c>
      <c r="L72" s="334">
        <f t="shared" si="46"/>
        <v>0</v>
      </c>
      <c r="M72" s="334">
        <f t="shared" si="46"/>
        <v>0</v>
      </c>
      <c r="N72" s="334">
        <f t="shared" si="46"/>
        <v>0</v>
      </c>
      <c r="O72" s="334">
        <f t="shared" si="46"/>
        <v>0</v>
      </c>
      <c r="P72" s="334">
        <f t="shared" si="46"/>
        <v>0</v>
      </c>
      <c r="Q72" s="334">
        <f t="shared" si="46"/>
        <v>0</v>
      </c>
      <c r="R72" s="334">
        <f t="shared" si="46"/>
        <v>0</v>
      </c>
      <c r="S72" s="334">
        <f t="shared" si="46"/>
        <v>0</v>
      </c>
      <c r="T72" s="334">
        <f t="shared" si="46"/>
        <v>0</v>
      </c>
      <c r="U72" s="334">
        <f t="shared" si="46"/>
        <v>0</v>
      </c>
      <c r="V72" s="334">
        <f t="shared" si="46"/>
        <v>0</v>
      </c>
      <c r="W72" s="334">
        <f t="shared" si="46"/>
        <v>0</v>
      </c>
      <c r="X72" s="334">
        <f t="shared" si="46"/>
        <v>0</v>
      </c>
      <c r="Y72" s="334">
        <f t="shared" si="46"/>
        <v>0</v>
      </c>
      <c r="Z72" s="334">
        <f t="shared" si="46"/>
        <v>0</v>
      </c>
      <c r="AA72" s="334">
        <f t="shared" si="46"/>
        <v>0</v>
      </c>
      <c r="AB72" s="334">
        <f t="shared" si="46"/>
        <v>0</v>
      </c>
      <c r="AC72" s="334">
        <f t="shared" si="46"/>
        <v>0</v>
      </c>
      <c r="AD72" s="334">
        <f t="shared" si="46"/>
        <v>0</v>
      </c>
      <c r="AE72" s="334">
        <f t="shared" si="46"/>
        <v>0</v>
      </c>
      <c r="AF72" s="334">
        <f t="shared" si="46"/>
        <v>0</v>
      </c>
      <c r="AG72" s="334">
        <f t="shared" si="46"/>
        <v>0</v>
      </c>
      <c r="AH72" s="334">
        <f t="shared" si="46"/>
        <v>0</v>
      </c>
      <c r="AI72" s="334">
        <f t="shared" si="46"/>
        <v>0</v>
      </c>
      <c r="AJ72" s="334">
        <f t="shared" si="46"/>
        <v>-26143590.66</v>
      </c>
      <c r="AK72" s="334">
        <f t="shared" si="46"/>
        <v>0</v>
      </c>
      <c r="AL72" s="334">
        <f t="shared" si="46"/>
        <v>0</v>
      </c>
      <c r="AM72" s="334">
        <f t="shared" si="46"/>
        <v>0</v>
      </c>
      <c r="AN72" s="334">
        <f t="shared" si="46"/>
        <v>0</v>
      </c>
      <c r="AO72" s="334">
        <f t="shared" si="46"/>
        <v>-227781.1288</v>
      </c>
      <c r="AP72" s="334">
        <f t="shared" si="46"/>
        <v>-13604.866</v>
      </c>
      <c r="AQ72" s="334">
        <f t="shared" si="46"/>
        <v>0</v>
      </c>
      <c r="AR72" s="334">
        <f t="shared" si="46"/>
        <v>0</v>
      </c>
      <c r="AS72" s="334">
        <f t="shared" si="46"/>
        <v>0</v>
      </c>
      <c r="AT72" s="334">
        <f t="shared" si="46"/>
        <v>0</v>
      </c>
      <c r="AU72" s="334">
        <f t="shared" si="46"/>
        <v>0</v>
      </c>
      <c r="AV72" s="334">
        <f t="shared" si="46"/>
        <v>0</v>
      </c>
      <c r="AW72" s="334">
        <f t="shared" si="46"/>
        <v>0</v>
      </c>
      <c r="AX72" s="334">
        <f t="shared" si="46"/>
        <v>0</v>
      </c>
      <c r="AY72" s="334">
        <f t="shared" si="46"/>
        <v>0</v>
      </c>
      <c r="AZ72" s="334">
        <f t="shared" si="46"/>
        <v>0</v>
      </c>
      <c r="BA72" s="334">
        <f t="shared" si="46"/>
        <v>-222150.832</v>
      </c>
      <c r="BB72" s="334">
        <f t="shared" si="46"/>
        <v>-116726.8095</v>
      </c>
      <c r="BC72" s="334">
        <f t="shared" si="46"/>
        <v>0</v>
      </c>
      <c r="BD72" s="334">
        <f t="shared" si="46"/>
        <v>0</v>
      </c>
      <c r="BE72" s="334">
        <f t="shared" si="46"/>
        <v>0</v>
      </c>
      <c r="BF72" s="334">
        <f t="shared" si="46"/>
        <v>0</v>
      </c>
      <c r="BG72" s="334">
        <f t="shared" si="46"/>
        <v>0</v>
      </c>
      <c r="BH72" s="334">
        <f t="shared" si="46"/>
        <v>0</v>
      </c>
      <c r="BI72" s="334">
        <f t="shared" si="46"/>
        <v>0</v>
      </c>
      <c r="BJ72" s="334">
        <f t="shared" si="46"/>
        <v>0</v>
      </c>
      <c r="BK72" s="334">
        <f t="shared" si="46"/>
        <v>0</v>
      </c>
      <c r="BL72" s="334">
        <f t="shared" si="46"/>
        <v>0</v>
      </c>
      <c r="BM72" s="334">
        <f t="shared" si="46"/>
        <v>0</v>
      </c>
      <c r="BN72" s="334">
        <f t="shared" si="46"/>
        <v>0</v>
      </c>
      <c r="BO72" s="334">
        <f t="shared" si="46"/>
        <v>0</v>
      </c>
      <c r="BP72" s="334">
        <f t="shared" si="46"/>
        <v>0</v>
      </c>
      <c r="BQ72" s="334">
        <f t="shared" si="46"/>
        <v>0</v>
      </c>
      <c r="BR72" s="334">
        <f t="shared" si="46"/>
        <v>0</v>
      </c>
      <c r="BS72" s="334">
        <f t="shared" si="46"/>
        <v>0</v>
      </c>
      <c r="BT72" s="334">
        <f t="shared" si="46"/>
        <v>0</v>
      </c>
      <c r="BU72" s="334">
        <f t="shared" si="46"/>
        <v>0</v>
      </c>
      <c r="BV72" s="334">
        <f t="shared" si="46"/>
        <v>0</v>
      </c>
      <c r="BW72" s="334">
        <f t="shared" si="46"/>
        <v>0</v>
      </c>
      <c r="BX72" s="334">
        <f t="shared" si="46"/>
        <v>0</v>
      </c>
      <c r="BY72" s="334">
        <f t="shared" si="46"/>
        <v>0</v>
      </c>
      <c r="BZ72" s="334">
        <f t="shared" si="46"/>
        <v>0</v>
      </c>
      <c r="CA72" s="334">
        <f t="shared" si="46"/>
        <v>0</v>
      </c>
      <c r="CB72" s="334">
        <f t="shared" si="46"/>
        <v>0</v>
      </c>
      <c r="CC72" s="334">
        <f t="shared" si="46"/>
        <v>0</v>
      </c>
      <c r="CD72" s="334">
        <f t="shared" si="46"/>
        <v>0</v>
      </c>
      <c r="CE72" s="334">
        <f t="shared" si="46"/>
        <v>0</v>
      </c>
      <c r="CF72" s="334">
        <f t="shared" si="46"/>
        <v>0</v>
      </c>
      <c r="CG72" s="334">
        <f t="shared" si="46"/>
        <v>0</v>
      </c>
      <c r="CH72" s="334">
        <f t="shared" si="46"/>
        <v>0</v>
      </c>
      <c r="CI72" s="334">
        <f t="shared" si="46"/>
        <v>0</v>
      </c>
      <c r="CJ72" s="334">
        <f t="shared" si="46"/>
        <v>0</v>
      </c>
      <c r="CK72" s="334">
        <f t="shared" si="46"/>
        <v>0</v>
      </c>
      <c r="CL72" s="334">
        <f t="shared" si="46"/>
        <v>0</v>
      </c>
      <c r="CM72" s="334">
        <f t="shared" si="46"/>
        <v>0</v>
      </c>
      <c r="CN72" s="334">
        <f t="shared" si="46"/>
        <v>0</v>
      </c>
      <c r="CO72" s="334">
        <f t="shared" si="46"/>
        <v>0</v>
      </c>
      <c r="CP72" s="334">
        <f t="shared" si="46"/>
        <v>0</v>
      </c>
      <c r="CQ72" s="334">
        <f t="shared" si="46"/>
        <v>0</v>
      </c>
      <c r="CR72" s="334">
        <f t="shared" si="46"/>
        <v>0</v>
      </c>
      <c r="CS72" s="334">
        <f t="shared" si="46"/>
        <v>0</v>
      </c>
      <c r="CT72" s="334">
        <f t="shared" si="46"/>
        <v>0</v>
      </c>
      <c r="CU72" s="334">
        <f t="shared" si="46"/>
        <v>0</v>
      </c>
      <c r="CV72" s="334">
        <f t="shared" si="46"/>
        <v>0</v>
      </c>
      <c r="CW72" s="334">
        <f t="shared" si="46"/>
        <v>0</v>
      </c>
      <c r="CX72" s="334">
        <f t="shared" si="46"/>
        <v>0</v>
      </c>
      <c r="CY72" s="334">
        <f t="shared" si="46"/>
        <v>0</v>
      </c>
      <c r="CZ72" s="334">
        <f t="shared" si="46"/>
        <v>0</v>
      </c>
      <c r="DA72" s="46" t="s">
        <v>168</v>
      </c>
    </row>
    <row r="73" ht="14.25" customHeight="1">
      <c r="C73" s="338" t="s">
        <v>356</v>
      </c>
      <c r="D73" s="347"/>
      <c r="E73" s="347"/>
      <c r="F73" s="340">
        <f t="shared" ref="F73:CZ73" si="47">F61-F72</f>
        <v>0</v>
      </c>
      <c r="G73" s="341">
        <f t="shared" si="47"/>
        <v>0</v>
      </c>
      <c r="H73" s="341">
        <f t="shared" si="47"/>
        <v>0</v>
      </c>
      <c r="I73" s="341">
        <f t="shared" si="47"/>
        <v>0</v>
      </c>
      <c r="J73" s="341">
        <f t="shared" si="47"/>
        <v>0</v>
      </c>
      <c r="K73" s="341">
        <f t="shared" si="47"/>
        <v>0</v>
      </c>
      <c r="L73" s="341">
        <f t="shared" si="47"/>
        <v>0</v>
      </c>
      <c r="M73" s="341">
        <f t="shared" si="47"/>
        <v>0</v>
      </c>
      <c r="N73" s="341">
        <f t="shared" si="47"/>
        <v>0</v>
      </c>
      <c r="O73" s="341">
        <f t="shared" si="47"/>
        <v>0</v>
      </c>
      <c r="P73" s="341">
        <f t="shared" si="47"/>
        <v>0</v>
      </c>
      <c r="Q73" s="341">
        <f t="shared" si="47"/>
        <v>0</v>
      </c>
      <c r="R73" s="341">
        <f t="shared" si="47"/>
        <v>0</v>
      </c>
      <c r="S73" s="341">
        <f t="shared" si="47"/>
        <v>0</v>
      </c>
      <c r="T73" s="341">
        <f t="shared" si="47"/>
        <v>0</v>
      </c>
      <c r="U73" s="341">
        <f t="shared" si="47"/>
        <v>0</v>
      </c>
      <c r="V73" s="341">
        <f t="shared" si="47"/>
        <v>0</v>
      </c>
      <c r="W73" s="341">
        <f t="shared" si="47"/>
        <v>0</v>
      </c>
      <c r="X73" s="341">
        <f t="shared" si="47"/>
        <v>0</v>
      </c>
      <c r="Y73" s="341">
        <f t="shared" si="47"/>
        <v>0</v>
      </c>
      <c r="Z73" s="341">
        <f t="shared" si="47"/>
        <v>0</v>
      </c>
      <c r="AA73" s="341">
        <f t="shared" si="47"/>
        <v>0</v>
      </c>
      <c r="AB73" s="341">
        <f t="shared" si="47"/>
        <v>0</v>
      </c>
      <c r="AC73" s="341">
        <f t="shared" si="47"/>
        <v>0</v>
      </c>
      <c r="AD73" s="341">
        <f t="shared" si="47"/>
        <v>0</v>
      </c>
      <c r="AE73" s="341">
        <f t="shared" si="47"/>
        <v>0</v>
      </c>
      <c r="AF73" s="341">
        <f t="shared" si="47"/>
        <v>0</v>
      </c>
      <c r="AG73" s="341">
        <f t="shared" si="47"/>
        <v>0</v>
      </c>
      <c r="AH73" s="341">
        <f t="shared" si="47"/>
        <v>0</v>
      </c>
      <c r="AI73" s="341">
        <f t="shared" si="47"/>
        <v>0</v>
      </c>
      <c r="AJ73" s="341">
        <f t="shared" si="47"/>
        <v>27458499.33</v>
      </c>
      <c r="AK73" s="341">
        <f t="shared" si="47"/>
        <v>0</v>
      </c>
      <c r="AL73" s="341">
        <f t="shared" si="47"/>
        <v>0</v>
      </c>
      <c r="AM73" s="341">
        <f t="shared" si="47"/>
        <v>0</v>
      </c>
      <c r="AN73" s="341">
        <f t="shared" si="47"/>
        <v>0</v>
      </c>
      <c r="AO73" s="341">
        <f t="shared" si="47"/>
        <v>227781.1288</v>
      </c>
      <c r="AP73" s="341">
        <f t="shared" si="47"/>
        <v>132988.3467</v>
      </c>
      <c r="AQ73" s="341">
        <f t="shared" si="47"/>
        <v>182200.0193</v>
      </c>
      <c r="AR73" s="341">
        <f t="shared" si="47"/>
        <v>153353.8604</v>
      </c>
      <c r="AS73" s="341">
        <f t="shared" si="47"/>
        <v>128960.6404</v>
      </c>
      <c r="AT73" s="341">
        <f t="shared" si="47"/>
        <v>28580.97293</v>
      </c>
      <c r="AU73" s="341">
        <f t="shared" si="47"/>
        <v>0</v>
      </c>
      <c r="AV73" s="341">
        <f t="shared" si="47"/>
        <v>0</v>
      </c>
      <c r="AW73" s="341">
        <f t="shared" si="47"/>
        <v>0</v>
      </c>
      <c r="AX73" s="341">
        <f t="shared" si="47"/>
        <v>0</v>
      </c>
      <c r="AY73" s="341">
        <f t="shared" si="47"/>
        <v>0</v>
      </c>
      <c r="AZ73" s="341">
        <f t="shared" si="47"/>
        <v>0</v>
      </c>
      <c r="BA73" s="341">
        <f t="shared" si="47"/>
        <v>222150.832</v>
      </c>
      <c r="BB73" s="341">
        <f t="shared" si="47"/>
        <v>235570.8927</v>
      </c>
      <c r="BC73" s="341">
        <f t="shared" si="47"/>
        <v>192061.3446</v>
      </c>
      <c r="BD73" s="341">
        <f t="shared" si="47"/>
        <v>160173.0705</v>
      </c>
      <c r="BE73" s="341">
        <f t="shared" si="47"/>
        <v>133183.6576</v>
      </c>
      <c r="BF73" s="341">
        <f t="shared" si="47"/>
        <v>15512362.32</v>
      </c>
      <c r="BG73" s="341">
        <f t="shared" si="47"/>
        <v>0</v>
      </c>
      <c r="BH73" s="341">
        <f t="shared" si="47"/>
        <v>0</v>
      </c>
      <c r="BI73" s="341">
        <f t="shared" si="47"/>
        <v>0</v>
      </c>
      <c r="BJ73" s="341">
        <f t="shared" si="47"/>
        <v>0</v>
      </c>
      <c r="BK73" s="341">
        <f t="shared" si="47"/>
        <v>0</v>
      </c>
      <c r="BL73" s="341">
        <f t="shared" si="47"/>
        <v>0</v>
      </c>
      <c r="BM73" s="341">
        <f t="shared" si="47"/>
        <v>0</v>
      </c>
      <c r="BN73" s="341">
        <f t="shared" si="47"/>
        <v>0</v>
      </c>
      <c r="BO73" s="341">
        <f t="shared" si="47"/>
        <v>0</v>
      </c>
      <c r="BP73" s="341">
        <f t="shared" si="47"/>
        <v>0</v>
      </c>
      <c r="BQ73" s="341">
        <f t="shared" si="47"/>
        <v>0</v>
      </c>
      <c r="BR73" s="341">
        <f t="shared" si="47"/>
        <v>0</v>
      </c>
      <c r="BS73" s="341">
        <f t="shared" si="47"/>
        <v>0</v>
      </c>
      <c r="BT73" s="341">
        <f t="shared" si="47"/>
        <v>0</v>
      </c>
      <c r="BU73" s="341">
        <f t="shared" si="47"/>
        <v>0</v>
      </c>
      <c r="BV73" s="341">
        <f t="shared" si="47"/>
        <v>0</v>
      </c>
      <c r="BW73" s="341">
        <f t="shared" si="47"/>
        <v>0</v>
      </c>
      <c r="BX73" s="341">
        <f t="shared" si="47"/>
        <v>0</v>
      </c>
      <c r="BY73" s="341">
        <f t="shared" si="47"/>
        <v>0</v>
      </c>
      <c r="BZ73" s="341">
        <f t="shared" si="47"/>
        <v>0</v>
      </c>
      <c r="CA73" s="341">
        <f t="shared" si="47"/>
        <v>0</v>
      </c>
      <c r="CB73" s="341">
        <f t="shared" si="47"/>
        <v>0</v>
      </c>
      <c r="CC73" s="341">
        <f t="shared" si="47"/>
        <v>0</v>
      </c>
      <c r="CD73" s="341">
        <f t="shared" si="47"/>
        <v>0</v>
      </c>
      <c r="CE73" s="341">
        <f t="shared" si="47"/>
        <v>0</v>
      </c>
      <c r="CF73" s="341">
        <f t="shared" si="47"/>
        <v>0</v>
      </c>
      <c r="CG73" s="341">
        <f t="shared" si="47"/>
        <v>0</v>
      </c>
      <c r="CH73" s="341">
        <f t="shared" si="47"/>
        <v>0</v>
      </c>
      <c r="CI73" s="341">
        <f t="shared" si="47"/>
        <v>0</v>
      </c>
      <c r="CJ73" s="341">
        <f t="shared" si="47"/>
        <v>0</v>
      </c>
      <c r="CK73" s="341">
        <f t="shared" si="47"/>
        <v>0</v>
      </c>
      <c r="CL73" s="341">
        <f t="shared" si="47"/>
        <v>0</v>
      </c>
      <c r="CM73" s="341">
        <f t="shared" si="47"/>
        <v>0</v>
      </c>
      <c r="CN73" s="341">
        <f t="shared" si="47"/>
        <v>0</v>
      </c>
      <c r="CO73" s="341">
        <f t="shared" si="47"/>
        <v>0</v>
      </c>
      <c r="CP73" s="341">
        <f t="shared" si="47"/>
        <v>0</v>
      </c>
      <c r="CQ73" s="341">
        <f t="shared" si="47"/>
        <v>0</v>
      </c>
      <c r="CR73" s="341">
        <f t="shared" si="47"/>
        <v>0</v>
      </c>
      <c r="CS73" s="341">
        <f t="shared" si="47"/>
        <v>0</v>
      </c>
      <c r="CT73" s="341">
        <f t="shared" si="47"/>
        <v>0</v>
      </c>
      <c r="CU73" s="341">
        <f t="shared" si="47"/>
        <v>0</v>
      </c>
      <c r="CV73" s="341">
        <f t="shared" si="47"/>
        <v>0</v>
      </c>
      <c r="CW73" s="341">
        <f t="shared" si="47"/>
        <v>0</v>
      </c>
      <c r="CX73" s="341">
        <f t="shared" si="47"/>
        <v>0</v>
      </c>
      <c r="CY73" s="341">
        <f t="shared" si="47"/>
        <v>0</v>
      </c>
      <c r="CZ73" s="341">
        <f t="shared" si="47"/>
        <v>0</v>
      </c>
      <c r="DA73" s="46" t="s">
        <v>168</v>
      </c>
    </row>
    <row r="74" ht="14.25" customHeight="1">
      <c r="C74" s="290"/>
      <c r="F74" s="337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34"/>
      <c r="Z74" s="334"/>
      <c r="AA74" s="334"/>
      <c r="AB74" s="334"/>
      <c r="AC74" s="334"/>
      <c r="AD74" s="334"/>
      <c r="AE74" s="334"/>
      <c r="AF74" s="334"/>
      <c r="AG74" s="334"/>
      <c r="AH74" s="334"/>
      <c r="AI74" s="334"/>
      <c r="AJ74" s="334"/>
      <c r="AK74" s="334"/>
      <c r="AL74" s="334"/>
      <c r="AM74" s="334"/>
      <c r="AN74" s="334"/>
      <c r="AO74" s="334"/>
      <c r="AP74" s="334"/>
      <c r="AQ74" s="334"/>
      <c r="AR74" s="334"/>
      <c r="AS74" s="334"/>
      <c r="AT74" s="334"/>
      <c r="AU74" s="334"/>
      <c r="AV74" s="334"/>
      <c r="AW74" s="334"/>
      <c r="AX74" s="334"/>
      <c r="AY74" s="334"/>
      <c r="AZ74" s="334"/>
      <c r="BA74" s="334"/>
      <c r="BB74" s="334"/>
      <c r="BC74" s="334"/>
      <c r="BD74" s="334"/>
      <c r="BE74" s="334"/>
      <c r="BF74" s="334"/>
      <c r="BG74" s="334"/>
      <c r="BH74" s="334"/>
      <c r="BI74" s="334"/>
      <c r="BJ74" s="334"/>
      <c r="BK74" s="334"/>
      <c r="BL74" s="334"/>
      <c r="BM74" s="334"/>
      <c r="BN74" s="334"/>
      <c r="BO74" s="334"/>
      <c r="BP74" s="334"/>
      <c r="BQ74" s="334"/>
      <c r="BR74" s="334"/>
      <c r="BS74" s="334"/>
      <c r="BT74" s="334"/>
      <c r="BU74" s="334"/>
      <c r="BV74" s="334"/>
      <c r="BW74" s="334"/>
      <c r="BX74" s="334"/>
      <c r="BY74" s="334"/>
      <c r="BZ74" s="334"/>
      <c r="CA74" s="334"/>
      <c r="CB74" s="334"/>
      <c r="CC74" s="334"/>
      <c r="CD74" s="334"/>
      <c r="CE74" s="334"/>
      <c r="CF74" s="334"/>
      <c r="CG74" s="334"/>
      <c r="CH74" s="334"/>
      <c r="CI74" s="334"/>
      <c r="CJ74" s="334"/>
      <c r="CK74" s="334"/>
      <c r="CL74" s="334"/>
      <c r="CM74" s="334"/>
      <c r="CN74" s="334"/>
      <c r="CO74" s="334"/>
      <c r="CP74" s="334"/>
      <c r="CQ74" s="334"/>
      <c r="CR74" s="334"/>
      <c r="CS74" s="334"/>
      <c r="CT74" s="334"/>
      <c r="CU74" s="334"/>
      <c r="CV74" s="334"/>
      <c r="CW74" s="334"/>
      <c r="CX74" s="334"/>
      <c r="CY74" s="334"/>
      <c r="CZ74" s="334"/>
    </row>
    <row r="75" ht="14.25" customHeight="1">
      <c r="C75" s="351" t="s">
        <v>342</v>
      </c>
      <c r="F75" s="337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34"/>
      <c r="Z75" s="334"/>
      <c r="AA75" s="334"/>
      <c r="AB75" s="334"/>
      <c r="AC75" s="334"/>
      <c r="AD75" s="334"/>
      <c r="AE75" s="334"/>
      <c r="AF75" s="334"/>
      <c r="AG75" s="334"/>
      <c r="AH75" s="334"/>
      <c r="AI75" s="334"/>
      <c r="AJ75" s="334"/>
      <c r="AK75" s="334"/>
      <c r="AL75" s="334"/>
      <c r="AM75" s="334"/>
      <c r="AN75" s="334"/>
      <c r="AO75" s="334"/>
      <c r="AP75" s="334"/>
      <c r="AQ75" s="334"/>
      <c r="AR75" s="334"/>
      <c r="AS75" s="334"/>
      <c r="AT75" s="334"/>
      <c r="AU75" s="334"/>
      <c r="AV75" s="334"/>
      <c r="AW75" s="334"/>
      <c r="AX75" s="334"/>
      <c r="AY75" s="334"/>
      <c r="AZ75" s="334"/>
      <c r="BA75" s="334"/>
      <c r="BB75" s="334"/>
      <c r="BC75" s="334"/>
      <c r="BD75" s="334"/>
      <c r="BE75" s="334"/>
      <c r="BF75" s="334"/>
      <c r="BG75" s="334"/>
      <c r="BH75" s="334"/>
      <c r="BI75" s="334"/>
      <c r="BJ75" s="334"/>
      <c r="BK75" s="334"/>
      <c r="BL75" s="334"/>
      <c r="BM75" s="334"/>
      <c r="BN75" s="334"/>
      <c r="BO75" s="334"/>
      <c r="BP75" s="334"/>
      <c r="BQ75" s="334"/>
      <c r="BR75" s="334"/>
      <c r="BS75" s="334"/>
      <c r="BT75" s="334"/>
      <c r="BU75" s="334"/>
      <c r="BV75" s="334"/>
      <c r="BW75" s="334"/>
      <c r="BX75" s="334"/>
      <c r="BY75" s="334"/>
      <c r="BZ75" s="334"/>
      <c r="CA75" s="334"/>
      <c r="CB75" s="334"/>
      <c r="CC75" s="334"/>
      <c r="CD75" s="334"/>
      <c r="CE75" s="334"/>
      <c r="CF75" s="334"/>
      <c r="CG75" s="334"/>
      <c r="CH75" s="334"/>
      <c r="CI75" s="334"/>
      <c r="CJ75" s="334"/>
      <c r="CK75" s="334"/>
      <c r="CL75" s="334"/>
      <c r="CM75" s="334"/>
      <c r="CN75" s="334"/>
      <c r="CO75" s="334"/>
      <c r="CP75" s="334"/>
      <c r="CQ75" s="334"/>
      <c r="CR75" s="334"/>
      <c r="CS75" s="334"/>
      <c r="CT75" s="334"/>
      <c r="CU75" s="334"/>
      <c r="CV75" s="334"/>
      <c r="CW75" s="334"/>
      <c r="CX75" s="334"/>
      <c r="CY75" s="334"/>
      <c r="CZ75" s="334"/>
      <c r="DA75" s="46" t="s">
        <v>168</v>
      </c>
    </row>
    <row r="76" ht="14.25" customHeight="1">
      <c r="C76" s="290" t="s">
        <v>206</v>
      </c>
      <c r="F76" s="337" t="str">
        <f t="shared" ref="F76:CZ76" si="48">E81</f>
        <v/>
      </c>
      <c r="G76" s="334">
        <f t="shared" si="48"/>
        <v>14783049.1</v>
      </c>
      <c r="H76" s="334">
        <f t="shared" si="48"/>
        <v>14989599.64</v>
      </c>
      <c r="I76" s="334">
        <f t="shared" si="48"/>
        <v>15204441.94</v>
      </c>
      <c r="J76" s="334">
        <f t="shared" si="48"/>
        <v>15444009.94</v>
      </c>
      <c r="K76" s="334">
        <f t="shared" si="48"/>
        <v>16360568.31</v>
      </c>
      <c r="L76" s="334">
        <f t="shared" si="48"/>
        <v>17301804.32</v>
      </c>
      <c r="M76" s="334">
        <f t="shared" si="48"/>
        <v>18298808.36</v>
      </c>
      <c r="N76" s="334">
        <f t="shared" si="48"/>
        <v>19314693.19</v>
      </c>
      <c r="O76" s="334">
        <f t="shared" si="48"/>
        <v>20379103.15</v>
      </c>
      <c r="P76" s="334">
        <f t="shared" si="48"/>
        <v>21397518.71</v>
      </c>
      <c r="Q76" s="334">
        <f t="shared" si="48"/>
        <v>22433236.92</v>
      </c>
      <c r="R76" s="334">
        <f t="shared" si="48"/>
        <v>23417718.5</v>
      </c>
      <c r="S76" s="334">
        <f t="shared" si="48"/>
        <v>23665729.12</v>
      </c>
      <c r="T76" s="334">
        <f t="shared" si="48"/>
        <v>23889047.17</v>
      </c>
      <c r="U76" s="334">
        <f t="shared" si="48"/>
        <v>24124893.41</v>
      </c>
      <c r="V76" s="334">
        <f t="shared" si="48"/>
        <v>24403893.25</v>
      </c>
      <c r="W76" s="334">
        <f t="shared" si="48"/>
        <v>24777379.17</v>
      </c>
      <c r="X76" s="334">
        <f t="shared" si="48"/>
        <v>25170876.1</v>
      </c>
      <c r="Y76" s="334">
        <f t="shared" si="48"/>
        <v>25627057.32</v>
      </c>
      <c r="Z76" s="334">
        <f t="shared" si="48"/>
        <v>26092755.58</v>
      </c>
      <c r="AA76" s="334">
        <f t="shared" si="48"/>
        <v>26608848.06</v>
      </c>
      <c r="AB76" s="334">
        <f t="shared" si="48"/>
        <v>27032862.02</v>
      </c>
      <c r="AC76" s="334">
        <f t="shared" si="48"/>
        <v>27453722.26</v>
      </c>
      <c r="AD76" s="334">
        <f t="shared" si="48"/>
        <v>27763704.83</v>
      </c>
      <c r="AE76" s="334">
        <f t="shared" si="48"/>
        <v>28079344.25</v>
      </c>
      <c r="AF76" s="334">
        <f t="shared" si="48"/>
        <v>28372138.54</v>
      </c>
      <c r="AG76" s="334">
        <f t="shared" si="48"/>
        <v>28677729.59</v>
      </c>
      <c r="AH76" s="334">
        <f t="shared" si="48"/>
        <v>29033911.97</v>
      </c>
      <c r="AI76" s="334">
        <f t="shared" si="48"/>
        <v>29492781.98</v>
      </c>
      <c r="AJ76" s="334">
        <f t="shared" si="48"/>
        <v>29989698.85</v>
      </c>
      <c r="AK76" s="334">
        <f t="shared" si="48"/>
        <v>4837183.692</v>
      </c>
      <c r="AL76" s="334">
        <f t="shared" si="48"/>
        <v>5017256.363</v>
      </c>
      <c r="AM76" s="334">
        <f t="shared" si="48"/>
        <v>5227850.959</v>
      </c>
      <c r="AN76" s="334">
        <f t="shared" si="48"/>
        <v>5349706.346</v>
      </c>
      <c r="AO76" s="334">
        <f t="shared" si="48"/>
        <v>5444034.108</v>
      </c>
      <c r="AP76" s="334">
        <f t="shared" si="48"/>
        <v>5412084.849</v>
      </c>
      <c r="AQ76" s="334">
        <f t="shared" si="48"/>
        <v>5432011.155</v>
      </c>
      <c r="AR76" s="334">
        <f t="shared" si="48"/>
        <v>5417761.26</v>
      </c>
      <c r="AS76" s="334">
        <f t="shared" si="48"/>
        <v>5420844.248</v>
      </c>
      <c r="AT76" s="334">
        <f t="shared" si="48"/>
        <v>5446272.261</v>
      </c>
      <c r="AU76" s="334">
        <f t="shared" si="48"/>
        <v>5547557.997</v>
      </c>
      <c r="AV76" s="334">
        <f t="shared" si="48"/>
        <v>5707120.126</v>
      </c>
      <c r="AW76" s="334">
        <f t="shared" si="48"/>
        <v>5882126.962</v>
      </c>
      <c r="AX76" s="334">
        <f t="shared" si="48"/>
        <v>6077590.189</v>
      </c>
      <c r="AY76" s="334">
        <f t="shared" si="48"/>
        <v>6305963.233</v>
      </c>
      <c r="AZ76" s="334">
        <f t="shared" si="48"/>
        <v>6439920.317</v>
      </c>
      <c r="BA76" s="334">
        <f t="shared" si="48"/>
        <v>6545385.768</v>
      </c>
      <c r="BB76" s="334">
        <f t="shared" si="48"/>
        <v>6517352.479</v>
      </c>
      <c r="BC76" s="334">
        <f t="shared" si="48"/>
        <v>6520339.899</v>
      </c>
      <c r="BD76" s="334">
        <f t="shared" si="48"/>
        <v>6523217.443</v>
      </c>
      <c r="BE76" s="334">
        <f t="shared" si="48"/>
        <v>6545283.171</v>
      </c>
      <c r="BF76" s="334">
        <f t="shared" si="48"/>
        <v>6592881.03</v>
      </c>
      <c r="BG76" s="334">
        <f t="shared" si="48"/>
        <v>0</v>
      </c>
      <c r="BH76" s="334">
        <f t="shared" si="48"/>
        <v>0</v>
      </c>
      <c r="BI76" s="334">
        <f t="shared" si="48"/>
        <v>0</v>
      </c>
      <c r="BJ76" s="334">
        <f t="shared" si="48"/>
        <v>0</v>
      </c>
      <c r="BK76" s="334">
        <f t="shared" si="48"/>
        <v>0</v>
      </c>
      <c r="BL76" s="334">
        <f t="shared" si="48"/>
        <v>0</v>
      </c>
      <c r="BM76" s="334">
        <f t="shared" si="48"/>
        <v>0</v>
      </c>
      <c r="BN76" s="334">
        <f t="shared" si="48"/>
        <v>0</v>
      </c>
      <c r="BO76" s="334">
        <f t="shared" si="48"/>
        <v>0</v>
      </c>
      <c r="BP76" s="334">
        <f t="shared" si="48"/>
        <v>0</v>
      </c>
      <c r="BQ76" s="334">
        <f t="shared" si="48"/>
        <v>0</v>
      </c>
      <c r="BR76" s="334">
        <f t="shared" si="48"/>
        <v>0</v>
      </c>
      <c r="BS76" s="334">
        <f t="shared" si="48"/>
        <v>0</v>
      </c>
      <c r="BT76" s="334">
        <f t="shared" si="48"/>
        <v>0</v>
      </c>
      <c r="BU76" s="334">
        <f t="shared" si="48"/>
        <v>0</v>
      </c>
      <c r="BV76" s="334">
        <f t="shared" si="48"/>
        <v>0</v>
      </c>
      <c r="BW76" s="334">
        <f t="shared" si="48"/>
        <v>0</v>
      </c>
      <c r="BX76" s="334">
        <f t="shared" si="48"/>
        <v>0</v>
      </c>
      <c r="BY76" s="334">
        <f t="shared" si="48"/>
        <v>0</v>
      </c>
      <c r="BZ76" s="334">
        <f t="shared" si="48"/>
        <v>0</v>
      </c>
      <c r="CA76" s="334">
        <f t="shared" si="48"/>
        <v>0</v>
      </c>
      <c r="CB76" s="334">
        <f t="shared" si="48"/>
        <v>0</v>
      </c>
      <c r="CC76" s="334">
        <f t="shared" si="48"/>
        <v>0</v>
      </c>
      <c r="CD76" s="334">
        <f t="shared" si="48"/>
        <v>0</v>
      </c>
      <c r="CE76" s="334">
        <f t="shared" si="48"/>
        <v>0</v>
      </c>
      <c r="CF76" s="334">
        <f t="shared" si="48"/>
        <v>0</v>
      </c>
      <c r="CG76" s="334">
        <f t="shared" si="48"/>
        <v>0</v>
      </c>
      <c r="CH76" s="334">
        <f t="shared" si="48"/>
        <v>0</v>
      </c>
      <c r="CI76" s="334">
        <f t="shared" si="48"/>
        <v>0</v>
      </c>
      <c r="CJ76" s="334">
        <f t="shared" si="48"/>
        <v>0</v>
      </c>
      <c r="CK76" s="334">
        <f t="shared" si="48"/>
        <v>0</v>
      </c>
      <c r="CL76" s="334">
        <f t="shared" si="48"/>
        <v>0</v>
      </c>
      <c r="CM76" s="334">
        <f t="shared" si="48"/>
        <v>0</v>
      </c>
      <c r="CN76" s="334">
        <f t="shared" si="48"/>
        <v>0</v>
      </c>
      <c r="CO76" s="334">
        <f t="shared" si="48"/>
        <v>0</v>
      </c>
      <c r="CP76" s="334">
        <f t="shared" si="48"/>
        <v>0</v>
      </c>
      <c r="CQ76" s="334">
        <f t="shared" si="48"/>
        <v>0</v>
      </c>
      <c r="CR76" s="334">
        <f t="shared" si="48"/>
        <v>0</v>
      </c>
      <c r="CS76" s="334">
        <f t="shared" si="48"/>
        <v>0</v>
      </c>
      <c r="CT76" s="334">
        <f t="shared" si="48"/>
        <v>0</v>
      </c>
      <c r="CU76" s="334">
        <f t="shared" si="48"/>
        <v>0</v>
      </c>
      <c r="CV76" s="334">
        <f t="shared" si="48"/>
        <v>0</v>
      </c>
      <c r="CW76" s="334">
        <f t="shared" si="48"/>
        <v>0</v>
      </c>
      <c r="CX76" s="334">
        <f t="shared" si="48"/>
        <v>0</v>
      </c>
      <c r="CY76" s="334">
        <f t="shared" si="48"/>
        <v>0</v>
      </c>
      <c r="CZ76" s="334">
        <f t="shared" si="48"/>
        <v>0</v>
      </c>
      <c r="DA76" s="46" t="s">
        <v>168</v>
      </c>
    </row>
    <row r="77" ht="14.25" customHeight="1">
      <c r="C77" s="290" t="s">
        <v>361</v>
      </c>
      <c r="F77" s="337">
        <f t="shared" ref="F77:CZ77" si="49">F76*(1+$F$15)^((F$22-E$22)/365)-F76</f>
        <v>0</v>
      </c>
      <c r="G77" s="334">
        <f t="shared" si="49"/>
        <v>333108.1092</v>
      </c>
      <c r="H77" s="334">
        <f t="shared" si="49"/>
        <v>326748.8917</v>
      </c>
      <c r="I77" s="334">
        <f t="shared" si="49"/>
        <v>342603.4014</v>
      </c>
      <c r="J77" s="334">
        <f t="shared" si="49"/>
        <v>348001.6142</v>
      </c>
      <c r="K77" s="334">
        <f t="shared" si="49"/>
        <v>332618.1883</v>
      </c>
      <c r="L77" s="334">
        <f t="shared" si="49"/>
        <v>389863.5041</v>
      </c>
      <c r="M77" s="334">
        <f t="shared" si="49"/>
        <v>398884.2593</v>
      </c>
      <c r="N77" s="334">
        <f t="shared" si="49"/>
        <v>435220.1555</v>
      </c>
      <c r="O77" s="334">
        <f t="shared" si="49"/>
        <v>444231.3022</v>
      </c>
      <c r="P77" s="334">
        <f t="shared" si="49"/>
        <v>482152.6974</v>
      </c>
      <c r="Q77" s="334">
        <f t="shared" si="49"/>
        <v>505490.6523</v>
      </c>
      <c r="R77" s="334">
        <f t="shared" si="49"/>
        <v>510468.1745</v>
      </c>
      <c r="S77" s="334">
        <f t="shared" si="49"/>
        <v>533262.5378</v>
      </c>
      <c r="T77" s="334">
        <f t="shared" si="49"/>
        <v>520742.3728</v>
      </c>
      <c r="U77" s="334">
        <f t="shared" si="49"/>
        <v>543608.9386</v>
      </c>
      <c r="V77" s="334">
        <f t="shared" si="49"/>
        <v>549895.6732</v>
      </c>
      <c r="W77" s="334">
        <f t="shared" si="49"/>
        <v>503735.9837</v>
      </c>
      <c r="X77" s="334">
        <f t="shared" si="49"/>
        <v>567178.1843</v>
      </c>
      <c r="Y77" s="334">
        <f t="shared" si="49"/>
        <v>558628.1673</v>
      </c>
      <c r="Z77" s="334">
        <f t="shared" si="49"/>
        <v>587950.9982</v>
      </c>
      <c r="AA77" s="334">
        <f t="shared" si="49"/>
        <v>580029.6086</v>
      </c>
      <c r="AB77" s="334">
        <f t="shared" si="49"/>
        <v>609134.5226</v>
      </c>
      <c r="AC77" s="334">
        <f t="shared" si="49"/>
        <v>618617.8136</v>
      </c>
      <c r="AD77" s="334">
        <f t="shared" si="49"/>
        <v>605203.6079</v>
      </c>
      <c r="AE77" s="334">
        <f t="shared" si="49"/>
        <v>632715.0244</v>
      </c>
      <c r="AF77" s="334">
        <f t="shared" si="49"/>
        <v>618466.473</v>
      </c>
      <c r="AG77" s="334">
        <f t="shared" si="49"/>
        <v>646198.5085</v>
      </c>
      <c r="AH77" s="334">
        <f t="shared" si="49"/>
        <v>654224.4062</v>
      </c>
      <c r="AI77" s="334">
        <f t="shared" si="49"/>
        <v>621240.7494</v>
      </c>
      <c r="AJ77" s="334">
        <f t="shared" si="49"/>
        <v>675761.2595</v>
      </c>
      <c r="AK77" s="334">
        <f t="shared" si="49"/>
        <v>105442.7368</v>
      </c>
      <c r="AL77" s="334">
        <f t="shared" si="49"/>
        <v>113054.4023</v>
      </c>
      <c r="AM77" s="334">
        <f t="shared" si="49"/>
        <v>113958.6478</v>
      </c>
      <c r="AN77" s="334">
        <f t="shared" si="49"/>
        <v>120545.5352</v>
      </c>
      <c r="AO77" s="334">
        <f t="shared" si="49"/>
        <v>122671.0333</v>
      </c>
      <c r="AP77" s="334">
        <f t="shared" si="49"/>
        <v>117974.647</v>
      </c>
      <c r="AQ77" s="334">
        <f t="shared" si="49"/>
        <v>122400.1187</v>
      </c>
      <c r="AR77" s="334">
        <f t="shared" si="49"/>
        <v>118098.3835</v>
      </c>
      <c r="AS77" s="334">
        <f t="shared" si="49"/>
        <v>122148.4936</v>
      </c>
      <c r="AT77" s="334">
        <f t="shared" si="49"/>
        <v>122721.4658</v>
      </c>
      <c r="AU77" s="334">
        <f t="shared" si="49"/>
        <v>112784.5106</v>
      </c>
      <c r="AV77" s="334">
        <f t="shared" si="49"/>
        <v>128599.1802</v>
      </c>
      <c r="AW77" s="334">
        <f t="shared" si="49"/>
        <v>128220.8005</v>
      </c>
      <c r="AX77" s="334">
        <f t="shared" si="49"/>
        <v>136947.0238</v>
      </c>
      <c r="AY77" s="334">
        <f t="shared" si="49"/>
        <v>137459.7419</v>
      </c>
      <c r="AZ77" s="334">
        <f t="shared" si="49"/>
        <v>145111.4493</v>
      </c>
      <c r="BA77" s="334">
        <f t="shared" si="49"/>
        <v>147487.9142</v>
      </c>
      <c r="BB77" s="334">
        <f t="shared" si="49"/>
        <v>142067.6836</v>
      </c>
      <c r="BC77" s="334">
        <f t="shared" si="49"/>
        <v>146923.5528</v>
      </c>
      <c r="BD77" s="334">
        <f t="shared" si="49"/>
        <v>142195.5303</v>
      </c>
      <c r="BE77" s="334">
        <f t="shared" si="49"/>
        <v>147485.6024</v>
      </c>
      <c r="BF77" s="334">
        <f t="shared" si="49"/>
        <v>148558.1303</v>
      </c>
      <c r="BG77" s="334">
        <f t="shared" si="49"/>
        <v>0</v>
      </c>
      <c r="BH77" s="334">
        <f t="shared" si="49"/>
        <v>0</v>
      </c>
      <c r="BI77" s="334">
        <f t="shared" si="49"/>
        <v>0</v>
      </c>
      <c r="BJ77" s="334">
        <f t="shared" si="49"/>
        <v>0</v>
      </c>
      <c r="BK77" s="334">
        <f t="shared" si="49"/>
        <v>0</v>
      </c>
      <c r="BL77" s="334">
        <f t="shared" si="49"/>
        <v>0</v>
      </c>
      <c r="BM77" s="334">
        <f t="shared" si="49"/>
        <v>0</v>
      </c>
      <c r="BN77" s="334">
        <f t="shared" si="49"/>
        <v>0</v>
      </c>
      <c r="BO77" s="334">
        <f t="shared" si="49"/>
        <v>0</v>
      </c>
      <c r="BP77" s="334">
        <f t="shared" si="49"/>
        <v>0</v>
      </c>
      <c r="BQ77" s="334">
        <f t="shared" si="49"/>
        <v>0</v>
      </c>
      <c r="BR77" s="334">
        <f t="shared" si="49"/>
        <v>0</v>
      </c>
      <c r="BS77" s="334">
        <f t="shared" si="49"/>
        <v>0</v>
      </c>
      <c r="BT77" s="334">
        <f t="shared" si="49"/>
        <v>0</v>
      </c>
      <c r="BU77" s="334">
        <f t="shared" si="49"/>
        <v>0</v>
      </c>
      <c r="BV77" s="334">
        <f t="shared" si="49"/>
        <v>0</v>
      </c>
      <c r="BW77" s="334">
        <f t="shared" si="49"/>
        <v>0</v>
      </c>
      <c r="BX77" s="334">
        <f t="shared" si="49"/>
        <v>0</v>
      </c>
      <c r="BY77" s="334">
        <f t="shared" si="49"/>
        <v>0</v>
      </c>
      <c r="BZ77" s="334">
        <f t="shared" si="49"/>
        <v>0</v>
      </c>
      <c r="CA77" s="334">
        <f t="shared" si="49"/>
        <v>0</v>
      </c>
      <c r="CB77" s="334">
        <f t="shared" si="49"/>
        <v>0</v>
      </c>
      <c r="CC77" s="334">
        <f t="shared" si="49"/>
        <v>0</v>
      </c>
      <c r="CD77" s="334">
        <f t="shared" si="49"/>
        <v>0</v>
      </c>
      <c r="CE77" s="334">
        <f t="shared" si="49"/>
        <v>0</v>
      </c>
      <c r="CF77" s="334">
        <f t="shared" si="49"/>
        <v>0</v>
      </c>
      <c r="CG77" s="334">
        <f t="shared" si="49"/>
        <v>0</v>
      </c>
      <c r="CH77" s="334">
        <f t="shared" si="49"/>
        <v>0</v>
      </c>
      <c r="CI77" s="334">
        <f t="shared" si="49"/>
        <v>0</v>
      </c>
      <c r="CJ77" s="334">
        <f t="shared" si="49"/>
        <v>0</v>
      </c>
      <c r="CK77" s="334">
        <f t="shared" si="49"/>
        <v>0</v>
      </c>
      <c r="CL77" s="334">
        <f t="shared" si="49"/>
        <v>0</v>
      </c>
      <c r="CM77" s="334">
        <f t="shared" si="49"/>
        <v>0</v>
      </c>
      <c r="CN77" s="334">
        <f t="shared" si="49"/>
        <v>0</v>
      </c>
      <c r="CO77" s="334">
        <f t="shared" si="49"/>
        <v>0</v>
      </c>
      <c r="CP77" s="334">
        <f t="shared" si="49"/>
        <v>0</v>
      </c>
      <c r="CQ77" s="334">
        <f t="shared" si="49"/>
        <v>0</v>
      </c>
      <c r="CR77" s="334">
        <f t="shared" si="49"/>
        <v>0</v>
      </c>
      <c r="CS77" s="334">
        <f t="shared" si="49"/>
        <v>0</v>
      </c>
      <c r="CT77" s="334">
        <f t="shared" si="49"/>
        <v>0</v>
      </c>
      <c r="CU77" s="334">
        <f t="shared" si="49"/>
        <v>0</v>
      </c>
      <c r="CV77" s="334">
        <f t="shared" si="49"/>
        <v>0</v>
      </c>
      <c r="CW77" s="334">
        <f t="shared" si="49"/>
        <v>0</v>
      </c>
      <c r="CX77" s="334">
        <f t="shared" si="49"/>
        <v>0</v>
      </c>
      <c r="CY77" s="334">
        <f t="shared" si="49"/>
        <v>0</v>
      </c>
      <c r="CZ77" s="334">
        <f t="shared" si="49"/>
        <v>0</v>
      </c>
      <c r="DA77" s="46" t="s">
        <v>168</v>
      </c>
    </row>
    <row r="78" ht="14.25" customHeight="1">
      <c r="C78" s="290" t="s">
        <v>348</v>
      </c>
      <c r="F78" s="337">
        <f t="shared" ref="F78:CZ78" si="50">F66</f>
        <v>-14783049.1</v>
      </c>
      <c r="G78" s="334">
        <f t="shared" si="50"/>
        <v>0</v>
      </c>
      <c r="H78" s="334">
        <f t="shared" si="50"/>
        <v>0</v>
      </c>
      <c r="I78" s="334">
        <f t="shared" si="50"/>
        <v>0</v>
      </c>
      <c r="J78" s="334">
        <f t="shared" si="50"/>
        <v>-568556.7557</v>
      </c>
      <c r="K78" s="334">
        <f t="shared" si="50"/>
        <v>-608617.8244</v>
      </c>
      <c r="L78" s="334">
        <f t="shared" si="50"/>
        <v>-607140.5326</v>
      </c>
      <c r="M78" s="334">
        <f t="shared" si="50"/>
        <v>-617000.5722</v>
      </c>
      <c r="N78" s="334">
        <f t="shared" si="50"/>
        <v>-629189.8077</v>
      </c>
      <c r="O78" s="334">
        <f t="shared" si="50"/>
        <v>-574184.2567</v>
      </c>
      <c r="P78" s="334">
        <f t="shared" si="50"/>
        <v>-553565.5078</v>
      </c>
      <c r="Q78" s="334">
        <f t="shared" si="50"/>
        <v>-478990.9319</v>
      </c>
      <c r="R78" s="334">
        <f t="shared" si="50"/>
        <v>0</v>
      </c>
      <c r="S78" s="334">
        <f t="shared" si="50"/>
        <v>0</v>
      </c>
      <c r="T78" s="334">
        <f t="shared" si="50"/>
        <v>0</v>
      </c>
      <c r="U78" s="334">
        <f t="shared" si="50"/>
        <v>0</v>
      </c>
      <c r="V78" s="334">
        <f t="shared" si="50"/>
        <v>0</v>
      </c>
      <c r="W78" s="334">
        <f t="shared" si="50"/>
        <v>0</v>
      </c>
      <c r="X78" s="334">
        <f t="shared" si="50"/>
        <v>0</v>
      </c>
      <c r="Y78" s="334">
        <f t="shared" si="50"/>
        <v>0</v>
      </c>
      <c r="Z78" s="334">
        <f t="shared" si="50"/>
        <v>0</v>
      </c>
      <c r="AA78" s="334">
        <f t="shared" si="50"/>
        <v>0</v>
      </c>
      <c r="AB78" s="334">
        <f t="shared" si="50"/>
        <v>0</v>
      </c>
      <c r="AC78" s="334">
        <f t="shared" si="50"/>
        <v>0</v>
      </c>
      <c r="AD78" s="334">
        <f t="shared" si="50"/>
        <v>0</v>
      </c>
      <c r="AE78" s="334">
        <f t="shared" si="50"/>
        <v>0</v>
      </c>
      <c r="AF78" s="334">
        <f t="shared" si="50"/>
        <v>0</v>
      </c>
      <c r="AG78" s="334">
        <f t="shared" si="50"/>
        <v>0</v>
      </c>
      <c r="AH78" s="334">
        <f t="shared" si="50"/>
        <v>0</v>
      </c>
      <c r="AI78" s="334">
        <f t="shared" si="50"/>
        <v>0</v>
      </c>
      <c r="AJ78" s="334">
        <f t="shared" si="50"/>
        <v>0</v>
      </c>
      <c r="AK78" s="334">
        <f t="shared" si="50"/>
        <v>-74629.93402</v>
      </c>
      <c r="AL78" s="334">
        <f t="shared" si="50"/>
        <v>-97540.19366</v>
      </c>
      <c r="AM78" s="334">
        <f t="shared" si="50"/>
        <v>-7896.739474</v>
      </c>
      <c r="AN78" s="334">
        <f t="shared" si="50"/>
        <v>0</v>
      </c>
      <c r="AO78" s="334">
        <f t="shared" si="50"/>
        <v>0</v>
      </c>
      <c r="AP78" s="334">
        <f t="shared" si="50"/>
        <v>0</v>
      </c>
      <c r="AQ78" s="334">
        <f t="shared" si="50"/>
        <v>0</v>
      </c>
      <c r="AR78" s="334">
        <f t="shared" si="50"/>
        <v>0</v>
      </c>
      <c r="AS78" s="334">
        <f t="shared" si="50"/>
        <v>0</v>
      </c>
      <c r="AT78" s="334">
        <f t="shared" si="50"/>
        <v>0</v>
      </c>
      <c r="AU78" s="334">
        <f t="shared" si="50"/>
        <v>-46777.61836</v>
      </c>
      <c r="AV78" s="334">
        <f t="shared" si="50"/>
        <v>-46407.65568</v>
      </c>
      <c r="AW78" s="334">
        <f t="shared" si="50"/>
        <v>-67242.42597</v>
      </c>
      <c r="AX78" s="334">
        <f t="shared" si="50"/>
        <v>-91426.02041</v>
      </c>
      <c r="AY78" s="334">
        <f t="shared" si="50"/>
        <v>0</v>
      </c>
      <c r="AZ78" s="334">
        <f t="shared" si="50"/>
        <v>0</v>
      </c>
      <c r="BA78" s="334">
        <f t="shared" si="50"/>
        <v>0</v>
      </c>
      <c r="BB78" s="334">
        <f t="shared" si="50"/>
        <v>0</v>
      </c>
      <c r="BC78" s="334">
        <f t="shared" si="50"/>
        <v>0</v>
      </c>
      <c r="BD78" s="334">
        <f t="shared" si="50"/>
        <v>0</v>
      </c>
      <c r="BE78" s="334">
        <f t="shared" si="50"/>
        <v>0</v>
      </c>
      <c r="BF78" s="334">
        <f t="shared" si="50"/>
        <v>0</v>
      </c>
      <c r="BG78" s="334">
        <f t="shared" si="50"/>
        <v>0</v>
      </c>
      <c r="BH78" s="334">
        <f t="shared" si="50"/>
        <v>0</v>
      </c>
      <c r="BI78" s="334">
        <f t="shared" si="50"/>
        <v>0</v>
      </c>
      <c r="BJ78" s="334">
        <f t="shared" si="50"/>
        <v>0</v>
      </c>
      <c r="BK78" s="334">
        <f t="shared" si="50"/>
        <v>0</v>
      </c>
      <c r="BL78" s="334">
        <f t="shared" si="50"/>
        <v>0</v>
      </c>
      <c r="BM78" s="334">
        <f t="shared" si="50"/>
        <v>0</v>
      </c>
      <c r="BN78" s="334">
        <f t="shared" si="50"/>
        <v>0</v>
      </c>
      <c r="BO78" s="334">
        <f t="shared" si="50"/>
        <v>0</v>
      </c>
      <c r="BP78" s="334">
        <f t="shared" si="50"/>
        <v>0</v>
      </c>
      <c r="BQ78" s="334">
        <f t="shared" si="50"/>
        <v>0</v>
      </c>
      <c r="BR78" s="334">
        <f t="shared" si="50"/>
        <v>0</v>
      </c>
      <c r="BS78" s="334">
        <f t="shared" si="50"/>
        <v>0</v>
      </c>
      <c r="BT78" s="334">
        <f t="shared" si="50"/>
        <v>0</v>
      </c>
      <c r="BU78" s="334">
        <f t="shared" si="50"/>
        <v>0</v>
      </c>
      <c r="BV78" s="334">
        <f t="shared" si="50"/>
        <v>0</v>
      </c>
      <c r="BW78" s="334">
        <f t="shared" si="50"/>
        <v>0</v>
      </c>
      <c r="BX78" s="334">
        <f t="shared" si="50"/>
        <v>0</v>
      </c>
      <c r="BY78" s="334">
        <f t="shared" si="50"/>
        <v>0</v>
      </c>
      <c r="BZ78" s="334">
        <f t="shared" si="50"/>
        <v>0</v>
      </c>
      <c r="CA78" s="334">
        <f t="shared" si="50"/>
        <v>0</v>
      </c>
      <c r="CB78" s="334">
        <f t="shared" si="50"/>
        <v>0</v>
      </c>
      <c r="CC78" s="334">
        <f t="shared" si="50"/>
        <v>0</v>
      </c>
      <c r="CD78" s="334">
        <f t="shared" si="50"/>
        <v>0</v>
      </c>
      <c r="CE78" s="334">
        <f t="shared" si="50"/>
        <v>0</v>
      </c>
      <c r="CF78" s="334">
        <f t="shared" si="50"/>
        <v>0</v>
      </c>
      <c r="CG78" s="334">
        <f t="shared" si="50"/>
        <v>0</v>
      </c>
      <c r="CH78" s="334">
        <f t="shared" si="50"/>
        <v>0</v>
      </c>
      <c r="CI78" s="334">
        <f t="shared" si="50"/>
        <v>0</v>
      </c>
      <c r="CJ78" s="334">
        <f t="shared" si="50"/>
        <v>0</v>
      </c>
      <c r="CK78" s="334">
        <f t="shared" si="50"/>
        <v>0</v>
      </c>
      <c r="CL78" s="334">
        <f t="shared" si="50"/>
        <v>0</v>
      </c>
      <c r="CM78" s="334">
        <f t="shared" si="50"/>
        <v>0</v>
      </c>
      <c r="CN78" s="334">
        <f t="shared" si="50"/>
        <v>0</v>
      </c>
      <c r="CO78" s="334">
        <f t="shared" si="50"/>
        <v>0</v>
      </c>
      <c r="CP78" s="334">
        <f t="shared" si="50"/>
        <v>0</v>
      </c>
      <c r="CQ78" s="334">
        <f t="shared" si="50"/>
        <v>0</v>
      </c>
      <c r="CR78" s="334">
        <f t="shared" si="50"/>
        <v>0</v>
      </c>
      <c r="CS78" s="334">
        <f t="shared" si="50"/>
        <v>0</v>
      </c>
      <c r="CT78" s="334">
        <f t="shared" si="50"/>
        <v>0</v>
      </c>
      <c r="CU78" s="334">
        <f t="shared" si="50"/>
        <v>0</v>
      </c>
      <c r="CV78" s="334">
        <f t="shared" si="50"/>
        <v>0</v>
      </c>
      <c r="CW78" s="334">
        <f t="shared" si="50"/>
        <v>0</v>
      </c>
      <c r="CX78" s="334">
        <f t="shared" si="50"/>
        <v>0</v>
      </c>
      <c r="CY78" s="334">
        <f t="shared" si="50"/>
        <v>0</v>
      </c>
      <c r="CZ78" s="334">
        <f t="shared" si="50"/>
        <v>0</v>
      </c>
      <c r="DA78" s="46" t="s">
        <v>168</v>
      </c>
    </row>
    <row r="79" ht="14.25" customHeight="1">
      <c r="C79" s="290" t="s">
        <v>358</v>
      </c>
      <c r="F79" s="337">
        <f t="shared" ref="F79:CZ79" si="51">F30+F44+F56+F68</f>
        <v>0</v>
      </c>
      <c r="G79" s="334">
        <f t="shared" si="51"/>
        <v>126557.5643</v>
      </c>
      <c r="H79" s="334">
        <f t="shared" si="51"/>
        <v>111906.5987</v>
      </c>
      <c r="I79" s="334">
        <f t="shared" si="51"/>
        <v>103035.4007</v>
      </c>
      <c r="J79" s="334">
        <f t="shared" si="51"/>
        <v>0</v>
      </c>
      <c r="K79" s="334">
        <f t="shared" si="51"/>
        <v>0</v>
      </c>
      <c r="L79" s="334">
        <f t="shared" si="51"/>
        <v>0</v>
      </c>
      <c r="M79" s="334">
        <f t="shared" si="51"/>
        <v>0</v>
      </c>
      <c r="N79" s="334">
        <f t="shared" si="51"/>
        <v>0</v>
      </c>
      <c r="O79" s="334">
        <f t="shared" si="51"/>
        <v>0</v>
      </c>
      <c r="P79" s="334">
        <f t="shared" si="51"/>
        <v>0</v>
      </c>
      <c r="Q79" s="334">
        <f t="shared" si="51"/>
        <v>0</v>
      </c>
      <c r="R79" s="334">
        <f t="shared" si="51"/>
        <v>262457.5573</v>
      </c>
      <c r="S79" s="334">
        <f t="shared" si="51"/>
        <v>309944.4892</v>
      </c>
      <c r="T79" s="334">
        <f t="shared" si="51"/>
        <v>284896.1246</v>
      </c>
      <c r="U79" s="334">
        <f t="shared" si="51"/>
        <v>264609.1067</v>
      </c>
      <c r="V79" s="334">
        <f t="shared" si="51"/>
        <v>176409.7457</v>
      </c>
      <c r="W79" s="334">
        <f t="shared" si="51"/>
        <v>110239.0532</v>
      </c>
      <c r="X79" s="334">
        <f t="shared" si="51"/>
        <v>110996.9695</v>
      </c>
      <c r="Y79" s="334">
        <f t="shared" si="51"/>
        <v>92929.90989</v>
      </c>
      <c r="Z79" s="334">
        <f t="shared" si="51"/>
        <v>71858.51388</v>
      </c>
      <c r="AA79" s="334">
        <f t="shared" si="51"/>
        <v>156015.6448</v>
      </c>
      <c r="AB79" s="334">
        <f t="shared" si="51"/>
        <v>188274.2886</v>
      </c>
      <c r="AC79" s="334">
        <f t="shared" si="51"/>
        <v>308635.2371</v>
      </c>
      <c r="AD79" s="334">
        <f t="shared" si="51"/>
        <v>289564.1926</v>
      </c>
      <c r="AE79" s="334">
        <f t="shared" si="51"/>
        <v>339920.7362</v>
      </c>
      <c r="AF79" s="334">
        <f t="shared" si="51"/>
        <v>312875.4252</v>
      </c>
      <c r="AG79" s="334">
        <f t="shared" si="51"/>
        <v>290016.1247</v>
      </c>
      <c r="AH79" s="334">
        <f t="shared" si="51"/>
        <v>195354.3981</v>
      </c>
      <c r="AI79" s="334">
        <f t="shared" si="51"/>
        <v>124323.8807</v>
      </c>
      <c r="AJ79" s="334">
        <f t="shared" si="51"/>
        <v>5234401.918</v>
      </c>
      <c r="AK79" s="334">
        <f t="shared" si="51"/>
        <v>0</v>
      </c>
      <c r="AL79" s="334">
        <f t="shared" si="51"/>
        <v>0</v>
      </c>
      <c r="AM79" s="334">
        <f t="shared" si="51"/>
        <v>0</v>
      </c>
      <c r="AN79" s="334">
        <f t="shared" si="51"/>
        <v>26217.77379</v>
      </c>
      <c r="AO79" s="334">
        <f t="shared" si="51"/>
        <v>-16215.5543</v>
      </c>
      <c r="AP79" s="334">
        <f t="shared" si="51"/>
        <v>-1692.919706</v>
      </c>
      <c r="AQ79" s="334">
        <f t="shared" si="51"/>
        <v>0</v>
      </c>
      <c r="AR79" s="334">
        <f t="shared" si="51"/>
        <v>0</v>
      </c>
      <c r="AS79" s="334">
        <f t="shared" si="51"/>
        <v>0</v>
      </c>
      <c r="AT79" s="334">
        <f t="shared" si="51"/>
        <v>0</v>
      </c>
      <c r="AU79" s="334">
        <f t="shared" si="51"/>
        <v>0</v>
      </c>
      <c r="AV79" s="334">
        <f t="shared" si="51"/>
        <v>0</v>
      </c>
      <c r="AW79" s="334">
        <f t="shared" si="51"/>
        <v>0</v>
      </c>
      <c r="AX79" s="334">
        <f t="shared" si="51"/>
        <v>0</v>
      </c>
      <c r="AY79" s="334">
        <f t="shared" si="51"/>
        <v>3502.658142</v>
      </c>
      <c r="AZ79" s="334">
        <f t="shared" si="51"/>
        <v>39645.99829</v>
      </c>
      <c r="BA79" s="334">
        <f t="shared" si="51"/>
        <v>8908.078464</v>
      </c>
      <c r="BB79" s="334">
        <f t="shared" si="51"/>
        <v>-37597.90573</v>
      </c>
      <c r="BC79" s="334">
        <f t="shared" si="51"/>
        <v>0</v>
      </c>
      <c r="BD79" s="334">
        <f t="shared" si="51"/>
        <v>0</v>
      </c>
      <c r="BE79" s="334">
        <f t="shared" si="51"/>
        <v>0</v>
      </c>
      <c r="BF79" s="334">
        <f t="shared" si="51"/>
        <v>0</v>
      </c>
      <c r="BG79" s="334">
        <f t="shared" si="51"/>
        <v>0</v>
      </c>
      <c r="BH79" s="334">
        <f t="shared" si="51"/>
        <v>0</v>
      </c>
      <c r="BI79" s="334">
        <f t="shared" si="51"/>
        <v>0</v>
      </c>
      <c r="BJ79" s="334">
        <f t="shared" si="51"/>
        <v>0</v>
      </c>
      <c r="BK79" s="334">
        <f t="shared" si="51"/>
        <v>0</v>
      </c>
      <c r="BL79" s="334">
        <f t="shared" si="51"/>
        <v>0</v>
      </c>
      <c r="BM79" s="334">
        <f t="shared" si="51"/>
        <v>0</v>
      </c>
      <c r="BN79" s="334">
        <f t="shared" si="51"/>
        <v>0</v>
      </c>
      <c r="BO79" s="334">
        <f t="shared" si="51"/>
        <v>0</v>
      </c>
      <c r="BP79" s="334">
        <f t="shared" si="51"/>
        <v>0</v>
      </c>
      <c r="BQ79" s="334">
        <f t="shared" si="51"/>
        <v>0</v>
      </c>
      <c r="BR79" s="334">
        <f t="shared" si="51"/>
        <v>0</v>
      </c>
      <c r="BS79" s="334">
        <f t="shared" si="51"/>
        <v>0</v>
      </c>
      <c r="BT79" s="334">
        <f t="shared" si="51"/>
        <v>0</v>
      </c>
      <c r="BU79" s="334">
        <f t="shared" si="51"/>
        <v>0</v>
      </c>
      <c r="BV79" s="334">
        <f t="shared" si="51"/>
        <v>0</v>
      </c>
      <c r="BW79" s="334">
        <f t="shared" si="51"/>
        <v>0</v>
      </c>
      <c r="BX79" s="334">
        <f t="shared" si="51"/>
        <v>0</v>
      </c>
      <c r="BY79" s="334">
        <f t="shared" si="51"/>
        <v>0</v>
      </c>
      <c r="BZ79" s="334">
        <f t="shared" si="51"/>
        <v>0</v>
      </c>
      <c r="CA79" s="334">
        <f t="shared" si="51"/>
        <v>0</v>
      </c>
      <c r="CB79" s="334">
        <f t="shared" si="51"/>
        <v>0</v>
      </c>
      <c r="CC79" s="334">
        <f t="shared" si="51"/>
        <v>0</v>
      </c>
      <c r="CD79" s="334">
        <f t="shared" si="51"/>
        <v>0</v>
      </c>
      <c r="CE79" s="334">
        <f t="shared" si="51"/>
        <v>0</v>
      </c>
      <c r="CF79" s="334">
        <f t="shared" si="51"/>
        <v>0</v>
      </c>
      <c r="CG79" s="334">
        <f t="shared" si="51"/>
        <v>0</v>
      </c>
      <c r="CH79" s="334">
        <f t="shared" si="51"/>
        <v>0</v>
      </c>
      <c r="CI79" s="334">
        <f t="shared" si="51"/>
        <v>0</v>
      </c>
      <c r="CJ79" s="334">
        <f t="shared" si="51"/>
        <v>0</v>
      </c>
      <c r="CK79" s="334">
        <f t="shared" si="51"/>
        <v>0</v>
      </c>
      <c r="CL79" s="334">
        <f t="shared" si="51"/>
        <v>0</v>
      </c>
      <c r="CM79" s="334">
        <f t="shared" si="51"/>
        <v>0</v>
      </c>
      <c r="CN79" s="334">
        <f t="shared" si="51"/>
        <v>0</v>
      </c>
      <c r="CO79" s="334">
        <f t="shared" si="51"/>
        <v>0</v>
      </c>
      <c r="CP79" s="334">
        <f t="shared" si="51"/>
        <v>0</v>
      </c>
      <c r="CQ79" s="334">
        <f t="shared" si="51"/>
        <v>0</v>
      </c>
      <c r="CR79" s="334">
        <f t="shared" si="51"/>
        <v>0</v>
      </c>
      <c r="CS79" s="334">
        <f t="shared" si="51"/>
        <v>0</v>
      </c>
      <c r="CT79" s="334">
        <f t="shared" si="51"/>
        <v>0</v>
      </c>
      <c r="CU79" s="334">
        <f t="shared" si="51"/>
        <v>0</v>
      </c>
      <c r="CV79" s="334">
        <f t="shared" si="51"/>
        <v>0</v>
      </c>
      <c r="CW79" s="334">
        <f t="shared" si="51"/>
        <v>0</v>
      </c>
      <c r="CX79" s="334">
        <f t="shared" si="51"/>
        <v>0</v>
      </c>
      <c r="CY79" s="334">
        <f t="shared" si="51"/>
        <v>0</v>
      </c>
      <c r="CZ79" s="334">
        <f t="shared" si="51"/>
        <v>0</v>
      </c>
      <c r="DA79" s="46" t="s">
        <v>168</v>
      </c>
    </row>
    <row r="80" ht="14.25" customHeight="1">
      <c r="C80" s="290" t="s">
        <v>349</v>
      </c>
      <c r="F80" s="337">
        <f t="shared" ref="F80:CZ80" si="52">MIN(F76+F77-F78-F79,F73*$H$15)</f>
        <v>0</v>
      </c>
      <c r="G80" s="334">
        <f t="shared" si="52"/>
        <v>0</v>
      </c>
      <c r="H80" s="334">
        <f t="shared" si="52"/>
        <v>0</v>
      </c>
      <c r="I80" s="334">
        <f t="shared" si="52"/>
        <v>0</v>
      </c>
      <c r="J80" s="334">
        <f t="shared" si="52"/>
        <v>0</v>
      </c>
      <c r="K80" s="334">
        <f t="shared" si="52"/>
        <v>0</v>
      </c>
      <c r="L80" s="334">
        <f t="shared" si="52"/>
        <v>0</v>
      </c>
      <c r="M80" s="334">
        <f t="shared" si="52"/>
        <v>0</v>
      </c>
      <c r="N80" s="334">
        <f t="shared" si="52"/>
        <v>0</v>
      </c>
      <c r="O80" s="334">
        <f t="shared" si="52"/>
        <v>0</v>
      </c>
      <c r="P80" s="334">
        <f t="shared" si="52"/>
        <v>0</v>
      </c>
      <c r="Q80" s="334">
        <f t="shared" si="52"/>
        <v>0</v>
      </c>
      <c r="R80" s="334">
        <f t="shared" si="52"/>
        <v>0</v>
      </c>
      <c r="S80" s="334">
        <f t="shared" si="52"/>
        <v>0</v>
      </c>
      <c r="T80" s="334">
        <f t="shared" si="52"/>
        <v>0</v>
      </c>
      <c r="U80" s="334">
        <f t="shared" si="52"/>
        <v>0</v>
      </c>
      <c r="V80" s="334">
        <f t="shared" si="52"/>
        <v>0</v>
      </c>
      <c r="W80" s="334">
        <f t="shared" si="52"/>
        <v>0</v>
      </c>
      <c r="X80" s="334">
        <f t="shared" si="52"/>
        <v>0</v>
      </c>
      <c r="Y80" s="334">
        <f t="shared" si="52"/>
        <v>0</v>
      </c>
      <c r="Z80" s="334">
        <f t="shared" si="52"/>
        <v>0</v>
      </c>
      <c r="AA80" s="334">
        <f t="shared" si="52"/>
        <v>0</v>
      </c>
      <c r="AB80" s="334">
        <f t="shared" si="52"/>
        <v>0</v>
      </c>
      <c r="AC80" s="334">
        <f t="shared" si="52"/>
        <v>0</v>
      </c>
      <c r="AD80" s="334">
        <f t="shared" si="52"/>
        <v>0</v>
      </c>
      <c r="AE80" s="334">
        <f t="shared" si="52"/>
        <v>0</v>
      </c>
      <c r="AF80" s="334">
        <f t="shared" si="52"/>
        <v>0</v>
      </c>
      <c r="AG80" s="334">
        <f t="shared" si="52"/>
        <v>0</v>
      </c>
      <c r="AH80" s="334">
        <f t="shared" si="52"/>
        <v>0</v>
      </c>
      <c r="AI80" s="334">
        <f t="shared" si="52"/>
        <v>0</v>
      </c>
      <c r="AJ80" s="334">
        <f t="shared" si="52"/>
        <v>20593874.5</v>
      </c>
      <c r="AK80" s="334">
        <f t="shared" si="52"/>
        <v>0</v>
      </c>
      <c r="AL80" s="334">
        <f t="shared" si="52"/>
        <v>0</v>
      </c>
      <c r="AM80" s="334">
        <f t="shared" si="52"/>
        <v>0</v>
      </c>
      <c r="AN80" s="334">
        <f t="shared" si="52"/>
        <v>0</v>
      </c>
      <c r="AO80" s="334">
        <f t="shared" si="52"/>
        <v>170835.8466</v>
      </c>
      <c r="AP80" s="334">
        <f t="shared" si="52"/>
        <v>99741.26002</v>
      </c>
      <c r="AQ80" s="334">
        <f t="shared" si="52"/>
        <v>136650.0144</v>
      </c>
      <c r="AR80" s="334">
        <f t="shared" si="52"/>
        <v>115015.3953</v>
      </c>
      <c r="AS80" s="334">
        <f t="shared" si="52"/>
        <v>96720.48031</v>
      </c>
      <c r="AT80" s="334">
        <f t="shared" si="52"/>
        <v>21435.7297</v>
      </c>
      <c r="AU80" s="334">
        <f t="shared" si="52"/>
        <v>0</v>
      </c>
      <c r="AV80" s="334">
        <f t="shared" si="52"/>
        <v>0</v>
      </c>
      <c r="AW80" s="334">
        <f t="shared" si="52"/>
        <v>0</v>
      </c>
      <c r="AX80" s="334">
        <f t="shared" si="52"/>
        <v>0</v>
      </c>
      <c r="AY80" s="334">
        <f t="shared" si="52"/>
        <v>0</v>
      </c>
      <c r="AZ80" s="334">
        <f t="shared" si="52"/>
        <v>0</v>
      </c>
      <c r="BA80" s="334">
        <f t="shared" si="52"/>
        <v>166613.124</v>
      </c>
      <c r="BB80" s="334">
        <f t="shared" si="52"/>
        <v>176678.1695</v>
      </c>
      <c r="BC80" s="334">
        <f t="shared" si="52"/>
        <v>144046.0084</v>
      </c>
      <c r="BD80" s="334">
        <f t="shared" si="52"/>
        <v>120129.8029</v>
      </c>
      <c r="BE80" s="334">
        <f t="shared" si="52"/>
        <v>99887.74322</v>
      </c>
      <c r="BF80" s="334">
        <f t="shared" si="52"/>
        <v>6741439.16</v>
      </c>
      <c r="BG80" s="334">
        <f t="shared" si="52"/>
        <v>0</v>
      </c>
      <c r="BH80" s="334">
        <f t="shared" si="52"/>
        <v>0</v>
      </c>
      <c r="BI80" s="334">
        <f t="shared" si="52"/>
        <v>0</v>
      </c>
      <c r="BJ80" s="334">
        <f t="shared" si="52"/>
        <v>0</v>
      </c>
      <c r="BK80" s="334">
        <f t="shared" si="52"/>
        <v>0</v>
      </c>
      <c r="BL80" s="334">
        <f t="shared" si="52"/>
        <v>0</v>
      </c>
      <c r="BM80" s="334">
        <f t="shared" si="52"/>
        <v>0</v>
      </c>
      <c r="BN80" s="334">
        <f t="shared" si="52"/>
        <v>0</v>
      </c>
      <c r="BO80" s="334">
        <f t="shared" si="52"/>
        <v>0</v>
      </c>
      <c r="BP80" s="334">
        <f t="shared" si="52"/>
        <v>0</v>
      </c>
      <c r="BQ80" s="334">
        <f t="shared" si="52"/>
        <v>0</v>
      </c>
      <c r="BR80" s="334">
        <f t="shared" si="52"/>
        <v>0</v>
      </c>
      <c r="BS80" s="334">
        <f t="shared" si="52"/>
        <v>0</v>
      </c>
      <c r="BT80" s="334">
        <f t="shared" si="52"/>
        <v>0</v>
      </c>
      <c r="BU80" s="334">
        <f t="shared" si="52"/>
        <v>0</v>
      </c>
      <c r="BV80" s="334">
        <f t="shared" si="52"/>
        <v>0</v>
      </c>
      <c r="BW80" s="334">
        <f t="shared" si="52"/>
        <v>0</v>
      </c>
      <c r="BX80" s="334">
        <f t="shared" si="52"/>
        <v>0</v>
      </c>
      <c r="BY80" s="334">
        <f t="shared" si="52"/>
        <v>0</v>
      </c>
      <c r="BZ80" s="334">
        <f t="shared" si="52"/>
        <v>0</v>
      </c>
      <c r="CA80" s="334">
        <f t="shared" si="52"/>
        <v>0</v>
      </c>
      <c r="CB80" s="334">
        <f t="shared" si="52"/>
        <v>0</v>
      </c>
      <c r="CC80" s="334">
        <f t="shared" si="52"/>
        <v>0</v>
      </c>
      <c r="CD80" s="334">
        <f t="shared" si="52"/>
        <v>0</v>
      </c>
      <c r="CE80" s="334">
        <f t="shared" si="52"/>
        <v>0</v>
      </c>
      <c r="CF80" s="334">
        <f t="shared" si="52"/>
        <v>0</v>
      </c>
      <c r="CG80" s="334">
        <f t="shared" si="52"/>
        <v>0</v>
      </c>
      <c r="CH80" s="334">
        <f t="shared" si="52"/>
        <v>0</v>
      </c>
      <c r="CI80" s="334">
        <f t="shared" si="52"/>
        <v>0</v>
      </c>
      <c r="CJ80" s="334">
        <f t="shared" si="52"/>
        <v>0</v>
      </c>
      <c r="CK80" s="334">
        <f t="shared" si="52"/>
        <v>0</v>
      </c>
      <c r="CL80" s="334">
        <f t="shared" si="52"/>
        <v>0</v>
      </c>
      <c r="CM80" s="334">
        <f t="shared" si="52"/>
        <v>0</v>
      </c>
      <c r="CN80" s="334">
        <f t="shared" si="52"/>
        <v>0</v>
      </c>
      <c r="CO80" s="334">
        <f t="shared" si="52"/>
        <v>0</v>
      </c>
      <c r="CP80" s="334">
        <f t="shared" si="52"/>
        <v>0</v>
      </c>
      <c r="CQ80" s="334">
        <f t="shared" si="52"/>
        <v>0</v>
      </c>
      <c r="CR80" s="334">
        <f t="shared" si="52"/>
        <v>0</v>
      </c>
      <c r="CS80" s="334">
        <f t="shared" si="52"/>
        <v>0</v>
      </c>
      <c r="CT80" s="334">
        <f t="shared" si="52"/>
        <v>0</v>
      </c>
      <c r="CU80" s="334">
        <f t="shared" si="52"/>
        <v>0</v>
      </c>
      <c r="CV80" s="334">
        <f t="shared" si="52"/>
        <v>0</v>
      </c>
      <c r="CW80" s="334">
        <f t="shared" si="52"/>
        <v>0</v>
      </c>
      <c r="CX80" s="334">
        <f t="shared" si="52"/>
        <v>0</v>
      </c>
      <c r="CY80" s="334">
        <f t="shared" si="52"/>
        <v>0</v>
      </c>
      <c r="CZ80" s="334">
        <f t="shared" si="52"/>
        <v>0</v>
      </c>
      <c r="DA80" s="46" t="s">
        <v>168</v>
      </c>
    </row>
    <row r="81" ht="14.25" customHeight="1">
      <c r="B81" s="329" t="s">
        <v>350</v>
      </c>
      <c r="C81" s="290" t="s">
        <v>217</v>
      </c>
      <c r="F81" s="337">
        <f t="shared" ref="F81:CZ81" si="53">F76+F77-F78-F79-F80</f>
        <v>14783049.1</v>
      </c>
      <c r="G81" s="334">
        <f t="shared" si="53"/>
        <v>14989599.64</v>
      </c>
      <c r="H81" s="334">
        <f t="shared" si="53"/>
        <v>15204441.94</v>
      </c>
      <c r="I81" s="334">
        <f t="shared" si="53"/>
        <v>15444009.94</v>
      </c>
      <c r="J81" s="334">
        <f t="shared" si="53"/>
        <v>16360568.31</v>
      </c>
      <c r="K81" s="334">
        <f t="shared" si="53"/>
        <v>17301804.32</v>
      </c>
      <c r="L81" s="334">
        <f t="shared" si="53"/>
        <v>18298808.36</v>
      </c>
      <c r="M81" s="334">
        <f t="shared" si="53"/>
        <v>19314693.19</v>
      </c>
      <c r="N81" s="334">
        <f t="shared" si="53"/>
        <v>20379103.15</v>
      </c>
      <c r="O81" s="334">
        <f t="shared" si="53"/>
        <v>21397518.71</v>
      </c>
      <c r="P81" s="334">
        <f t="shared" si="53"/>
        <v>22433236.92</v>
      </c>
      <c r="Q81" s="334">
        <f t="shared" si="53"/>
        <v>23417718.5</v>
      </c>
      <c r="R81" s="334">
        <f t="shared" si="53"/>
        <v>23665729.12</v>
      </c>
      <c r="S81" s="334">
        <f t="shared" si="53"/>
        <v>23889047.17</v>
      </c>
      <c r="T81" s="334">
        <f t="shared" si="53"/>
        <v>24124893.41</v>
      </c>
      <c r="U81" s="334">
        <f t="shared" si="53"/>
        <v>24403893.25</v>
      </c>
      <c r="V81" s="334">
        <f t="shared" si="53"/>
        <v>24777379.17</v>
      </c>
      <c r="W81" s="334">
        <f t="shared" si="53"/>
        <v>25170876.1</v>
      </c>
      <c r="X81" s="334">
        <f t="shared" si="53"/>
        <v>25627057.32</v>
      </c>
      <c r="Y81" s="334">
        <f t="shared" si="53"/>
        <v>26092755.58</v>
      </c>
      <c r="Z81" s="334">
        <f t="shared" si="53"/>
        <v>26608848.06</v>
      </c>
      <c r="AA81" s="334">
        <f t="shared" si="53"/>
        <v>27032862.02</v>
      </c>
      <c r="AB81" s="334">
        <f t="shared" si="53"/>
        <v>27453722.26</v>
      </c>
      <c r="AC81" s="334">
        <f t="shared" si="53"/>
        <v>27763704.83</v>
      </c>
      <c r="AD81" s="334">
        <f t="shared" si="53"/>
        <v>28079344.25</v>
      </c>
      <c r="AE81" s="334">
        <f t="shared" si="53"/>
        <v>28372138.54</v>
      </c>
      <c r="AF81" s="334">
        <f t="shared" si="53"/>
        <v>28677729.59</v>
      </c>
      <c r="AG81" s="334">
        <f t="shared" si="53"/>
        <v>29033911.97</v>
      </c>
      <c r="AH81" s="334">
        <f t="shared" si="53"/>
        <v>29492781.98</v>
      </c>
      <c r="AI81" s="334">
        <f t="shared" si="53"/>
        <v>29989698.85</v>
      </c>
      <c r="AJ81" s="334">
        <f t="shared" si="53"/>
        <v>4837183.692</v>
      </c>
      <c r="AK81" s="334">
        <f t="shared" si="53"/>
        <v>5017256.363</v>
      </c>
      <c r="AL81" s="334">
        <f t="shared" si="53"/>
        <v>5227850.959</v>
      </c>
      <c r="AM81" s="334">
        <f t="shared" si="53"/>
        <v>5349706.346</v>
      </c>
      <c r="AN81" s="334">
        <f t="shared" si="53"/>
        <v>5444034.108</v>
      </c>
      <c r="AO81" s="334">
        <f t="shared" si="53"/>
        <v>5412084.849</v>
      </c>
      <c r="AP81" s="334">
        <f t="shared" si="53"/>
        <v>5432011.155</v>
      </c>
      <c r="AQ81" s="334">
        <f t="shared" si="53"/>
        <v>5417761.26</v>
      </c>
      <c r="AR81" s="334">
        <f t="shared" si="53"/>
        <v>5420844.248</v>
      </c>
      <c r="AS81" s="334">
        <f t="shared" si="53"/>
        <v>5446272.261</v>
      </c>
      <c r="AT81" s="334">
        <f t="shared" si="53"/>
        <v>5547557.997</v>
      </c>
      <c r="AU81" s="334">
        <f t="shared" si="53"/>
        <v>5707120.126</v>
      </c>
      <c r="AV81" s="334">
        <f t="shared" si="53"/>
        <v>5882126.962</v>
      </c>
      <c r="AW81" s="334">
        <f t="shared" si="53"/>
        <v>6077590.189</v>
      </c>
      <c r="AX81" s="334">
        <f t="shared" si="53"/>
        <v>6305963.233</v>
      </c>
      <c r="AY81" s="334">
        <f t="shared" si="53"/>
        <v>6439920.317</v>
      </c>
      <c r="AZ81" s="334">
        <f t="shared" si="53"/>
        <v>6545385.768</v>
      </c>
      <c r="BA81" s="334">
        <f t="shared" si="53"/>
        <v>6517352.479</v>
      </c>
      <c r="BB81" s="334">
        <f t="shared" si="53"/>
        <v>6520339.899</v>
      </c>
      <c r="BC81" s="334">
        <f t="shared" si="53"/>
        <v>6523217.443</v>
      </c>
      <c r="BD81" s="334">
        <f t="shared" si="53"/>
        <v>6545283.171</v>
      </c>
      <c r="BE81" s="334">
        <f t="shared" si="53"/>
        <v>6592881.03</v>
      </c>
      <c r="BF81" s="334">
        <f t="shared" si="53"/>
        <v>0</v>
      </c>
      <c r="BG81" s="334">
        <f t="shared" si="53"/>
        <v>0</v>
      </c>
      <c r="BH81" s="334">
        <f t="shared" si="53"/>
        <v>0</v>
      </c>
      <c r="BI81" s="334">
        <f t="shared" si="53"/>
        <v>0</v>
      </c>
      <c r="BJ81" s="334">
        <f t="shared" si="53"/>
        <v>0</v>
      </c>
      <c r="BK81" s="334">
        <f t="shared" si="53"/>
        <v>0</v>
      </c>
      <c r="BL81" s="334">
        <f t="shared" si="53"/>
        <v>0</v>
      </c>
      <c r="BM81" s="334">
        <f t="shared" si="53"/>
        <v>0</v>
      </c>
      <c r="BN81" s="334">
        <f t="shared" si="53"/>
        <v>0</v>
      </c>
      <c r="BO81" s="334">
        <f t="shared" si="53"/>
        <v>0</v>
      </c>
      <c r="BP81" s="334">
        <f t="shared" si="53"/>
        <v>0</v>
      </c>
      <c r="BQ81" s="334">
        <f t="shared" si="53"/>
        <v>0</v>
      </c>
      <c r="BR81" s="334">
        <f t="shared" si="53"/>
        <v>0</v>
      </c>
      <c r="BS81" s="334">
        <f t="shared" si="53"/>
        <v>0</v>
      </c>
      <c r="BT81" s="334">
        <f t="shared" si="53"/>
        <v>0</v>
      </c>
      <c r="BU81" s="334">
        <f t="shared" si="53"/>
        <v>0</v>
      </c>
      <c r="BV81" s="334">
        <f t="shared" si="53"/>
        <v>0</v>
      </c>
      <c r="BW81" s="334">
        <f t="shared" si="53"/>
        <v>0</v>
      </c>
      <c r="BX81" s="334">
        <f t="shared" si="53"/>
        <v>0</v>
      </c>
      <c r="BY81" s="334">
        <f t="shared" si="53"/>
        <v>0</v>
      </c>
      <c r="BZ81" s="334">
        <f t="shared" si="53"/>
        <v>0</v>
      </c>
      <c r="CA81" s="334">
        <f t="shared" si="53"/>
        <v>0</v>
      </c>
      <c r="CB81" s="334">
        <f t="shared" si="53"/>
        <v>0</v>
      </c>
      <c r="CC81" s="334">
        <f t="shared" si="53"/>
        <v>0</v>
      </c>
      <c r="CD81" s="334">
        <f t="shared" si="53"/>
        <v>0</v>
      </c>
      <c r="CE81" s="334">
        <f t="shared" si="53"/>
        <v>0</v>
      </c>
      <c r="CF81" s="334">
        <f t="shared" si="53"/>
        <v>0</v>
      </c>
      <c r="CG81" s="334">
        <f t="shared" si="53"/>
        <v>0</v>
      </c>
      <c r="CH81" s="334">
        <f t="shared" si="53"/>
        <v>0</v>
      </c>
      <c r="CI81" s="334">
        <f t="shared" si="53"/>
        <v>0</v>
      </c>
      <c r="CJ81" s="334">
        <f t="shared" si="53"/>
        <v>0</v>
      </c>
      <c r="CK81" s="334">
        <f t="shared" si="53"/>
        <v>0</v>
      </c>
      <c r="CL81" s="334">
        <f t="shared" si="53"/>
        <v>0</v>
      </c>
      <c r="CM81" s="334">
        <f t="shared" si="53"/>
        <v>0</v>
      </c>
      <c r="CN81" s="334">
        <f t="shared" si="53"/>
        <v>0</v>
      </c>
      <c r="CO81" s="334">
        <f t="shared" si="53"/>
        <v>0</v>
      </c>
      <c r="CP81" s="334">
        <f t="shared" si="53"/>
        <v>0</v>
      </c>
      <c r="CQ81" s="334">
        <f t="shared" si="53"/>
        <v>0</v>
      </c>
      <c r="CR81" s="334">
        <f t="shared" si="53"/>
        <v>0</v>
      </c>
      <c r="CS81" s="334">
        <f t="shared" si="53"/>
        <v>0</v>
      </c>
      <c r="CT81" s="334">
        <f t="shared" si="53"/>
        <v>0</v>
      </c>
      <c r="CU81" s="334">
        <f t="shared" si="53"/>
        <v>0</v>
      </c>
      <c r="CV81" s="334">
        <f t="shared" si="53"/>
        <v>0</v>
      </c>
      <c r="CW81" s="334">
        <f t="shared" si="53"/>
        <v>0</v>
      </c>
      <c r="CX81" s="334">
        <f t="shared" si="53"/>
        <v>0</v>
      </c>
      <c r="CY81" s="334">
        <f t="shared" si="53"/>
        <v>0</v>
      </c>
      <c r="CZ81" s="334">
        <f t="shared" si="53"/>
        <v>0</v>
      </c>
      <c r="DA81" s="46" t="s">
        <v>168</v>
      </c>
    </row>
    <row r="82" ht="14.25" customHeight="1">
      <c r="B82" s="330">
        <f>XIRR(F82:CZ82,$F$22:$CZ$22)</f>
        <v>0.3</v>
      </c>
      <c r="C82" s="338" t="s">
        <v>351</v>
      </c>
      <c r="D82" s="347"/>
      <c r="E82" s="347"/>
      <c r="F82" s="340">
        <f t="shared" ref="F82:CZ82" si="54">SUM(F78:F80)</f>
        <v>-14783049.1</v>
      </c>
      <c r="G82" s="341">
        <f t="shared" si="54"/>
        <v>126557.5643</v>
      </c>
      <c r="H82" s="341">
        <f t="shared" si="54"/>
        <v>111906.5987</v>
      </c>
      <c r="I82" s="341">
        <f t="shared" si="54"/>
        <v>103035.4007</v>
      </c>
      <c r="J82" s="341">
        <f t="shared" si="54"/>
        <v>-568556.7557</v>
      </c>
      <c r="K82" s="341">
        <f t="shared" si="54"/>
        <v>-608617.8244</v>
      </c>
      <c r="L82" s="341">
        <f t="shared" si="54"/>
        <v>-607140.5326</v>
      </c>
      <c r="M82" s="341">
        <f t="shared" si="54"/>
        <v>-617000.5722</v>
      </c>
      <c r="N82" s="341">
        <f t="shared" si="54"/>
        <v>-629189.8077</v>
      </c>
      <c r="O82" s="341">
        <f t="shared" si="54"/>
        <v>-574184.2567</v>
      </c>
      <c r="P82" s="341">
        <f t="shared" si="54"/>
        <v>-553565.5078</v>
      </c>
      <c r="Q82" s="341">
        <f t="shared" si="54"/>
        <v>-478990.9319</v>
      </c>
      <c r="R82" s="341">
        <f t="shared" si="54"/>
        <v>262457.5573</v>
      </c>
      <c r="S82" s="341">
        <f t="shared" si="54"/>
        <v>309944.4892</v>
      </c>
      <c r="T82" s="341">
        <f t="shared" si="54"/>
        <v>284896.1246</v>
      </c>
      <c r="U82" s="341">
        <f t="shared" si="54"/>
        <v>264609.1067</v>
      </c>
      <c r="V82" s="341">
        <f t="shared" si="54"/>
        <v>176409.7457</v>
      </c>
      <c r="W82" s="341">
        <f t="shared" si="54"/>
        <v>110239.0532</v>
      </c>
      <c r="X82" s="341">
        <f t="shared" si="54"/>
        <v>110996.9695</v>
      </c>
      <c r="Y82" s="341">
        <f t="shared" si="54"/>
        <v>92929.90989</v>
      </c>
      <c r="Z82" s="341">
        <f t="shared" si="54"/>
        <v>71858.51388</v>
      </c>
      <c r="AA82" s="341">
        <f t="shared" si="54"/>
        <v>156015.6448</v>
      </c>
      <c r="AB82" s="341">
        <f t="shared" si="54"/>
        <v>188274.2886</v>
      </c>
      <c r="AC82" s="341">
        <f t="shared" si="54"/>
        <v>308635.2371</v>
      </c>
      <c r="AD82" s="341">
        <f t="shared" si="54"/>
        <v>289564.1926</v>
      </c>
      <c r="AE82" s="341">
        <f t="shared" si="54"/>
        <v>339920.7362</v>
      </c>
      <c r="AF82" s="341">
        <f t="shared" si="54"/>
        <v>312875.4252</v>
      </c>
      <c r="AG82" s="341">
        <f t="shared" si="54"/>
        <v>290016.1247</v>
      </c>
      <c r="AH82" s="341">
        <f t="shared" si="54"/>
        <v>195354.3981</v>
      </c>
      <c r="AI82" s="341">
        <f t="shared" si="54"/>
        <v>124323.8807</v>
      </c>
      <c r="AJ82" s="341">
        <f t="shared" si="54"/>
        <v>25828276.41</v>
      </c>
      <c r="AK82" s="341">
        <f t="shared" si="54"/>
        <v>-74629.93402</v>
      </c>
      <c r="AL82" s="341">
        <f t="shared" si="54"/>
        <v>-97540.19366</v>
      </c>
      <c r="AM82" s="341">
        <f t="shared" si="54"/>
        <v>-7896.739474</v>
      </c>
      <c r="AN82" s="341">
        <f t="shared" si="54"/>
        <v>26217.77379</v>
      </c>
      <c r="AO82" s="341">
        <f t="shared" si="54"/>
        <v>154620.2923</v>
      </c>
      <c r="AP82" s="341">
        <f t="shared" si="54"/>
        <v>98048.34031</v>
      </c>
      <c r="AQ82" s="341">
        <f t="shared" si="54"/>
        <v>136650.0144</v>
      </c>
      <c r="AR82" s="341">
        <f t="shared" si="54"/>
        <v>115015.3953</v>
      </c>
      <c r="AS82" s="341">
        <f t="shared" si="54"/>
        <v>96720.48031</v>
      </c>
      <c r="AT82" s="341">
        <f t="shared" si="54"/>
        <v>21435.7297</v>
      </c>
      <c r="AU82" s="341">
        <f t="shared" si="54"/>
        <v>-46777.61836</v>
      </c>
      <c r="AV82" s="341">
        <f t="shared" si="54"/>
        <v>-46407.65568</v>
      </c>
      <c r="AW82" s="341">
        <f t="shared" si="54"/>
        <v>-67242.42597</v>
      </c>
      <c r="AX82" s="341">
        <f t="shared" si="54"/>
        <v>-91426.02041</v>
      </c>
      <c r="AY82" s="341">
        <f t="shared" si="54"/>
        <v>3502.658142</v>
      </c>
      <c r="AZ82" s="341">
        <f t="shared" si="54"/>
        <v>39645.99829</v>
      </c>
      <c r="BA82" s="341">
        <f t="shared" si="54"/>
        <v>175521.2025</v>
      </c>
      <c r="BB82" s="341">
        <f t="shared" si="54"/>
        <v>139080.2638</v>
      </c>
      <c r="BC82" s="341">
        <f t="shared" si="54"/>
        <v>144046.0084</v>
      </c>
      <c r="BD82" s="341">
        <f t="shared" si="54"/>
        <v>120129.8029</v>
      </c>
      <c r="BE82" s="341">
        <f t="shared" si="54"/>
        <v>99887.74322</v>
      </c>
      <c r="BF82" s="341">
        <f t="shared" si="54"/>
        <v>6741439.16</v>
      </c>
      <c r="BG82" s="341">
        <f t="shared" si="54"/>
        <v>0</v>
      </c>
      <c r="BH82" s="341">
        <f t="shared" si="54"/>
        <v>0</v>
      </c>
      <c r="BI82" s="341">
        <f t="shared" si="54"/>
        <v>0</v>
      </c>
      <c r="BJ82" s="341">
        <f t="shared" si="54"/>
        <v>0</v>
      </c>
      <c r="BK82" s="341">
        <f t="shared" si="54"/>
        <v>0</v>
      </c>
      <c r="BL82" s="341">
        <f t="shared" si="54"/>
        <v>0</v>
      </c>
      <c r="BM82" s="341">
        <f t="shared" si="54"/>
        <v>0</v>
      </c>
      <c r="BN82" s="341">
        <f t="shared" si="54"/>
        <v>0</v>
      </c>
      <c r="BO82" s="341">
        <f t="shared" si="54"/>
        <v>0</v>
      </c>
      <c r="BP82" s="341">
        <f t="shared" si="54"/>
        <v>0</v>
      </c>
      <c r="BQ82" s="341">
        <f t="shared" si="54"/>
        <v>0</v>
      </c>
      <c r="BR82" s="341">
        <f t="shared" si="54"/>
        <v>0</v>
      </c>
      <c r="BS82" s="341">
        <f t="shared" si="54"/>
        <v>0</v>
      </c>
      <c r="BT82" s="341">
        <f t="shared" si="54"/>
        <v>0</v>
      </c>
      <c r="BU82" s="341">
        <f t="shared" si="54"/>
        <v>0</v>
      </c>
      <c r="BV82" s="341">
        <f t="shared" si="54"/>
        <v>0</v>
      </c>
      <c r="BW82" s="341">
        <f t="shared" si="54"/>
        <v>0</v>
      </c>
      <c r="BX82" s="341">
        <f t="shared" si="54"/>
        <v>0</v>
      </c>
      <c r="BY82" s="341">
        <f t="shared" si="54"/>
        <v>0</v>
      </c>
      <c r="BZ82" s="341">
        <f t="shared" si="54"/>
        <v>0</v>
      </c>
      <c r="CA82" s="341">
        <f t="shared" si="54"/>
        <v>0</v>
      </c>
      <c r="CB82" s="341">
        <f t="shared" si="54"/>
        <v>0</v>
      </c>
      <c r="CC82" s="341">
        <f t="shared" si="54"/>
        <v>0</v>
      </c>
      <c r="CD82" s="341">
        <f t="shared" si="54"/>
        <v>0</v>
      </c>
      <c r="CE82" s="341">
        <f t="shared" si="54"/>
        <v>0</v>
      </c>
      <c r="CF82" s="341">
        <f t="shared" si="54"/>
        <v>0</v>
      </c>
      <c r="CG82" s="341">
        <f t="shared" si="54"/>
        <v>0</v>
      </c>
      <c r="CH82" s="341">
        <f t="shared" si="54"/>
        <v>0</v>
      </c>
      <c r="CI82" s="341">
        <f t="shared" si="54"/>
        <v>0</v>
      </c>
      <c r="CJ82" s="341">
        <f t="shared" si="54"/>
        <v>0</v>
      </c>
      <c r="CK82" s="341">
        <f t="shared" si="54"/>
        <v>0</v>
      </c>
      <c r="CL82" s="341">
        <f t="shared" si="54"/>
        <v>0</v>
      </c>
      <c r="CM82" s="341">
        <f t="shared" si="54"/>
        <v>0</v>
      </c>
      <c r="CN82" s="341">
        <f t="shared" si="54"/>
        <v>0</v>
      </c>
      <c r="CO82" s="341">
        <f t="shared" si="54"/>
        <v>0</v>
      </c>
      <c r="CP82" s="341">
        <f t="shared" si="54"/>
        <v>0</v>
      </c>
      <c r="CQ82" s="341">
        <f t="shared" si="54"/>
        <v>0</v>
      </c>
      <c r="CR82" s="341">
        <f t="shared" si="54"/>
        <v>0</v>
      </c>
      <c r="CS82" s="341">
        <f t="shared" si="54"/>
        <v>0</v>
      </c>
      <c r="CT82" s="341">
        <f t="shared" si="54"/>
        <v>0</v>
      </c>
      <c r="CU82" s="341">
        <f t="shared" si="54"/>
        <v>0</v>
      </c>
      <c r="CV82" s="341">
        <f t="shared" si="54"/>
        <v>0</v>
      </c>
      <c r="CW82" s="341">
        <f t="shared" si="54"/>
        <v>0</v>
      </c>
      <c r="CX82" s="341">
        <f t="shared" si="54"/>
        <v>0</v>
      </c>
      <c r="CY82" s="341">
        <f t="shared" si="54"/>
        <v>0</v>
      </c>
      <c r="CZ82" s="341">
        <f t="shared" si="54"/>
        <v>0</v>
      </c>
      <c r="DA82" s="46" t="s">
        <v>168</v>
      </c>
    </row>
    <row r="83" ht="14.25" customHeight="1">
      <c r="C83" s="290" t="s">
        <v>353</v>
      </c>
      <c r="F83" s="337">
        <f t="shared" ref="F83:CZ83" si="55">(F80/$H$15)*$G$15</f>
        <v>0</v>
      </c>
      <c r="G83" s="334">
        <f t="shared" si="55"/>
        <v>0</v>
      </c>
      <c r="H83" s="334">
        <f t="shared" si="55"/>
        <v>0</v>
      </c>
      <c r="I83" s="334">
        <f t="shared" si="55"/>
        <v>0</v>
      </c>
      <c r="J83" s="334">
        <f t="shared" si="55"/>
        <v>0</v>
      </c>
      <c r="K83" s="334">
        <f t="shared" si="55"/>
        <v>0</v>
      </c>
      <c r="L83" s="334">
        <f t="shared" si="55"/>
        <v>0</v>
      </c>
      <c r="M83" s="334">
        <f t="shared" si="55"/>
        <v>0</v>
      </c>
      <c r="N83" s="334">
        <f t="shared" si="55"/>
        <v>0</v>
      </c>
      <c r="O83" s="334">
        <f t="shared" si="55"/>
        <v>0</v>
      </c>
      <c r="P83" s="334">
        <f t="shared" si="55"/>
        <v>0</v>
      </c>
      <c r="Q83" s="334">
        <f t="shared" si="55"/>
        <v>0</v>
      </c>
      <c r="R83" s="334">
        <f t="shared" si="55"/>
        <v>0</v>
      </c>
      <c r="S83" s="334">
        <f t="shared" si="55"/>
        <v>0</v>
      </c>
      <c r="T83" s="334">
        <f t="shared" si="55"/>
        <v>0</v>
      </c>
      <c r="U83" s="334">
        <f t="shared" si="55"/>
        <v>0</v>
      </c>
      <c r="V83" s="334">
        <f t="shared" si="55"/>
        <v>0</v>
      </c>
      <c r="W83" s="334">
        <f t="shared" si="55"/>
        <v>0</v>
      </c>
      <c r="X83" s="334">
        <f t="shared" si="55"/>
        <v>0</v>
      </c>
      <c r="Y83" s="334">
        <f t="shared" si="55"/>
        <v>0</v>
      </c>
      <c r="Z83" s="334">
        <f t="shared" si="55"/>
        <v>0</v>
      </c>
      <c r="AA83" s="334">
        <f t="shared" si="55"/>
        <v>0</v>
      </c>
      <c r="AB83" s="334">
        <f t="shared" si="55"/>
        <v>0</v>
      </c>
      <c r="AC83" s="334">
        <f t="shared" si="55"/>
        <v>0</v>
      </c>
      <c r="AD83" s="334">
        <f t="shared" si="55"/>
        <v>0</v>
      </c>
      <c r="AE83" s="334">
        <f t="shared" si="55"/>
        <v>0</v>
      </c>
      <c r="AF83" s="334">
        <f t="shared" si="55"/>
        <v>0</v>
      </c>
      <c r="AG83" s="334">
        <f t="shared" si="55"/>
        <v>0</v>
      </c>
      <c r="AH83" s="334">
        <f t="shared" si="55"/>
        <v>0</v>
      </c>
      <c r="AI83" s="334">
        <f t="shared" si="55"/>
        <v>0</v>
      </c>
      <c r="AJ83" s="334">
        <f t="shared" si="55"/>
        <v>6864624.832</v>
      </c>
      <c r="AK83" s="334">
        <f t="shared" si="55"/>
        <v>0</v>
      </c>
      <c r="AL83" s="334">
        <f t="shared" si="55"/>
        <v>0</v>
      </c>
      <c r="AM83" s="334">
        <f t="shared" si="55"/>
        <v>0</v>
      </c>
      <c r="AN83" s="334">
        <f t="shared" si="55"/>
        <v>0</v>
      </c>
      <c r="AO83" s="334">
        <f t="shared" si="55"/>
        <v>56945.28219</v>
      </c>
      <c r="AP83" s="334">
        <f t="shared" si="55"/>
        <v>33247.08667</v>
      </c>
      <c r="AQ83" s="334">
        <f t="shared" si="55"/>
        <v>45550.00481</v>
      </c>
      <c r="AR83" s="334">
        <f t="shared" si="55"/>
        <v>38338.4651</v>
      </c>
      <c r="AS83" s="334">
        <f t="shared" si="55"/>
        <v>32240.1601</v>
      </c>
      <c r="AT83" s="334">
        <f t="shared" si="55"/>
        <v>7145.243233</v>
      </c>
      <c r="AU83" s="334">
        <f t="shared" si="55"/>
        <v>0</v>
      </c>
      <c r="AV83" s="334">
        <f t="shared" si="55"/>
        <v>0</v>
      </c>
      <c r="AW83" s="334">
        <f t="shared" si="55"/>
        <v>0</v>
      </c>
      <c r="AX83" s="334">
        <f t="shared" si="55"/>
        <v>0</v>
      </c>
      <c r="AY83" s="334">
        <f t="shared" si="55"/>
        <v>0</v>
      </c>
      <c r="AZ83" s="334">
        <f t="shared" si="55"/>
        <v>0</v>
      </c>
      <c r="BA83" s="334">
        <f t="shared" si="55"/>
        <v>55537.708</v>
      </c>
      <c r="BB83" s="334">
        <f t="shared" si="55"/>
        <v>58892.72318</v>
      </c>
      <c r="BC83" s="334">
        <f t="shared" si="55"/>
        <v>48015.33614</v>
      </c>
      <c r="BD83" s="334">
        <f t="shared" si="55"/>
        <v>40043.26762</v>
      </c>
      <c r="BE83" s="334">
        <f t="shared" si="55"/>
        <v>33295.91441</v>
      </c>
      <c r="BF83" s="334">
        <f t="shared" si="55"/>
        <v>2247146.387</v>
      </c>
      <c r="BG83" s="334">
        <f t="shared" si="55"/>
        <v>0</v>
      </c>
      <c r="BH83" s="334">
        <f t="shared" si="55"/>
        <v>0</v>
      </c>
      <c r="BI83" s="334">
        <f t="shared" si="55"/>
        <v>0</v>
      </c>
      <c r="BJ83" s="334">
        <f t="shared" si="55"/>
        <v>0</v>
      </c>
      <c r="BK83" s="334">
        <f t="shared" si="55"/>
        <v>0</v>
      </c>
      <c r="BL83" s="334">
        <f t="shared" si="55"/>
        <v>0</v>
      </c>
      <c r="BM83" s="334">
        <f t="shared" si="55"/>
        <v>0</v>
      </c>
      <c r="BN83" s="334">
        <f t="shared" si="55"/>
        <v>0</v>
      </c>
      <c r="BO83" s="334">
        <f t="shared" si="55"/>
        <v>0</v>
      </c>
      <c r="BP83" s="334">
        <f t="shared" si="55"/>
        <v>0</v>
      </c>
      <c r="BQ83" s="334">
        <f t="shared" si="55"/>
        <v>0</v>
      </c>
      <c r="BR83" s="334">
        <f t="shared" si="55"/>
        <v>0</v>
      </c>
      <c r="BS83" s="334">
        <f t="shared" si="55"/>
        <v>0</v>
      </c>
      <c r="BT83" s="334">
        <f t="shared" si="55"/>
        <v>0</v>
      </c>
      <c r="BU83" s="334">
        <f t="shared" si="55"/>
        <v>0</v>
      </c>
      <c r="BV83" s="334">
        <f t="shared" si="55"/>
        <v>0</v>
      </c>
      <c r="BW83" s="334">
        <f t="shared" si="55"/>
        <v>0</v>
      </c>
      <c r="BX83" s="334">
        <f t="shared" si="55"/>
        <v>0</v>
      </c>
      <c r="BY83" s="334">
        <f t="shared" si="55"/>
        <v>0</v>
      </c>
      <c r="BZ83" s="334">
        <f t="shared" si="55"/>
        <v>0</v>
      </c>
      <c r="CA83" s="334">
        <f t="shared" si="55"/>
        <v>0</v>
      </c>
      <c r="CB83" s="334">
        <f t="shared" si="55"/>
        <v>0</v>
      </c>
      <c r="CC83" s="334">
        <f t="shared" si="55"/>
        <v>0</v>
      </c>
      <c r="CD83" s="334">
        <f t="shared" si="55"/>
        <v>0</v>
      </c>
      <c r="CE83" s="334">
        <f t="shared" si="55"/>
        <v>0</v>
      </c>
      <c r="CF83" s="334">
        <f t="shared" si="55"/>
        <v>0</v>
      </c>
      <c r="CG83" s="334">
        <f t="shared" si="55"/>
        <v>0</v>
      </c>
      <c r="CH83" s="334">
        <f t="shared" si="55"/>
        <v>0</v>
      </c>
      <c r="CI83" s="334">
        <f t="shared" si="55"/>
        <v>0</v>
      </c>
      <c r="CJ83" s="334">
        <f t="shared" si="55"/>
        <v>0</v>
      </c>
      <c r="CK83" s="334">
        <f t="shared" si="55"/>
        <v>0</v>
      </c>
      <c r="CL83" s="334">
        <f t="shared" si="55"/>
        <v>0</v>
      </c>
      <c r="CM83" s="334">
        <f t="shared" si="55"/>
        <v>0</v>
      </c>
      <c r="CN83" s="334">
        <f t="shared" si="55"/>
        <v>0</v>
      </c>
      <c r="CO83" s="334">
        <f t="shared" si="55"/>
        <v>0</v>
      </c>
      <c r="CP83" s="334">
        <f t="shared" si="55"/>
        <v>0</v>
      </c>
      <c r="CQ83" s="334">
        <f t="shared" si="55"/>
        <v>0</v>
      </c>
      <c r="CR83" s="334">
        <f t="shared" si="55"/>
        <v>0</v>
      </c>
      <c r="CS83" s="334">
        <f t="shared" si="55"/>
        <v>0</v>
      </c>
      <c r="CT83" s="334">
        <f t="shared" si="55"/>
        <v>0</v>
      </c>
      <c r="CU83" s="334">
        <f t="shared" si="55"/>
        <v>0</v>
      </c>
      <c r="CV83" s="334">
        <f t="shared" si="55"/>
        <v>0</v>
      </c>
      <c r="CW83" s="334">
        <f t="shared" si="55"/>
        <v>0</v>
      </c>
      <c r="CX83" s="334">
        <f t="shared" si="55"/>
        <v>0</v>
      </c>
      <c r="CY83" s="334">
        <f t="shared" si="55"/>
        <v>0</v>
      </c>
      <c r="CZ83" s="334">
        <f t="shared" si="55"/>
        <v>0</v>
      </c>
      <c r="DA83" s="46" t="s">
        <v>168</v>
      </c>
    </row>
    <row r="84" ht="14.25" customHeight="1">
      <c r="C84" s="290" t="s">
        <v>355</v>
      </c>
      <c r="F84" s="337">
        <f>F80+F83</f>
        <v>0</v>
      </c>
      <c r="G84" s="334">
        <f t="shared" ref="G84:CZ84" si="56">G83+G80</f>
        <v>0</v>
      </c>
      <c r="H84" s="334">
        <f t="shared" si="56"/>
        <v>0</v>
      </c>
      <c r="I84" s="334">
        <f t="shared" si="56"/>
        <v>0</v>
      </c>
      <c r="J84" s="334">
        <f t="shared" si="56"/>
        <v>0</v>
      </c>
      <c r="K84" s="334">
        <f t="shared" si="56"/>
        <v>0</v>
      </c>
      <c r="L84" s="334">
        <f t="shared" si="56"/>
        <v>0</v>
      </c>
      <c r="M84" s="334">
        <f t="shared" si="56"/>
        <v>0</v>
      </c>
      <c r="N84" s="334">
        <f t="shared" si="56"/>
        <v>0</v>
      </c>
      <c r="O84" s="334">
        <f t="shared" si="56"/>
        <v>0</v>
      </c>
      <c r="P84" s="334">
        <f t="shared" si="56"/>
        <v>0</v>
      </c>
      <c r="Q84" s="334">
        <f t="shared" si="56"/>
        <v>0</v>
      </c>
      <c r="R84" s="334">
        <f t="shared" si="56"/>
        <v>0</v>
      </c>
      <c r="S84" s="334">
        <f t="shared" si="56"/>
        <v>0</v>
      </c>
      <c r="T84" s="334">
        <f t="shared" si="56"/>
        <v>0</v>
      </c>
      <c r="U84" s="334">
        <f t="shared" si="56"/>
        <v>0</v>
      </c>
      <c r="V84" s="334">
        <f t="shared" si="56"/>
        <v>0</v>
      </c>
      <c r="W84" s="334">
        <f t="shared" si="56"/>
        <v>0</v>
      </c>
      <c r="X84" s="334">
        <f t="shared" si="56"/>
        <v>0</v>
      </c>
      <c r="Y84" s="334">
        <f t="shared" si="56"/>
        <v>0</v>
      </c>
      <c r="Z84" s="334">
        <f t="shared" si="56"/>
        <v>0</v>
      </c>
      <c r="AA84" s="334">
        <f t="shared" si="56"/>
        <v>0</v>
      </c>
      <c r="AB84" s="334">
        <f t="shared" si="56"/>
        <v>0</v>
      </c>
      <c r="AC84" s="334">
        <f t="shared" si="56"/>
        <v>0</v>
      </c>
      <c r="AD84" s="334">
        <f t="shared" si="56"/>
        <v>0</v>
      </c>
      <c r="AE84" s="334">
        <f t="shared" si="56"/>
        <v>0</v>
      </c>
      <c r="AF84" s="334">
        <f t="shared" si="56"/>
        <v>0</v>
      </c>
      <c r="AG84" s="334">
        <f t="shared" si="56"/>
        <v>0</v>
      </c>
      <c r="AH84" s="334">
        <f t="shared" si="56"/>
        <v>0</v>
      </c>
      <c r="AI84" s="334">
        <f t="shared" si="56"/>
        <v>0</v>
      </c>
      <c r="AJ84" s="334">
        <f t="shared" si="56"/>
        <v>27458499.33</v>
      </c>
      <c r="AK84" s="334">
        <f t="shared" si="56"/>
        <v>0</v>
      </c>
      <c r="AL84" s="334">
        <f t="shared" si="56"/>
        <v>0</v>
      </c>
      <c r="AM84" s="334">
        <f t="shared" si="56"/>
        <v>0</v>
      </c>
      <c r="AN84" s="334">
        <f t="shared" si="56"/>
        <v>0</v>
      </c>
      <c r="AO84" s="334">
        <f t="shared" si="56"/>
        <v>227781.1288</v>
      </c>
      <c r="AP84" s="334">
        <f t="shared" si="56"/>
        <v>132988.3467</v>
      </c>
      <c r="AQ84" s="334">
        <f t="shared" si="56"/>
        <v>182200.0193</v>
      </c>
      <c r="AR84" s="334">
        <f t="shared" si="56"/>
        <v>153353.8604</v>
      </c>
      <c r="AS84" s="334">
        <f t="shared" si="56"/>
        <v>128960.6404</v>
      </c>
      <c r="AT84" s="334">
        <f t="shared" si="56"/>
        <v>28580.97293</v>
      </c>
      <c r="AU84" s="334">
        <f t="shared" si="56"/>
        <v>0</v>
      </c>
      <c r="AV84" s="334">
        <f t="shared" si="56"/>
        <v>0</v>
      </c>
      <c r="AW84" s="334">
        <f t="shared" si="56"/>
        <v>0</v>
      </c>
      <c r="AX84" s="334">
        <f t="shared" si="56"/>
        <v>0</v>
      </c>
      <c r="AY84" s="334">
        <f t="shared" si="56"/>
        <v>0</v>
      </c>
      <c r="AZ84" s="334">
        <f t="shared" si="56"/>
        <v>0</v>
      </c>
      <c r="BA84" s="334">
        <f t="shared" si="56"/>
        <v>222150.832</v>
      </c>
      <c r="BB84" s="334">
        <f t="shared" si="56"/>
        <v>235570.8927</v>
      </c>
      <c r="BC84" s="334">
        <f t="shared" si="56"/>
        <v>192061.3446</v>
      </c>
      <c r="BD84" s="334">
        <f t="shared" si="56"/>
        <v>160173.0705</v>
      </c>
      <c r="BE84" s="334">
        <f t="shared" si="56"/>
        <v>133183.6576</v>
      </c>
      <c r="BF84" s="334">
        <f t="shared" si="56"/>
        <v>8988585.547</v>
      </c>
      <c r="BG84" s="334">
        <f t="shared" si="56"/>
        <v>0</v>
      </c>
      <c r="BH84" s="334">
        <f t="shared" si="56"/>
        <v>0</v>
      </c>
      <c r="BI84" s="334">
        <f t="shared" si="56"/>
        <v>0</v>
      </c>
      <c r="BJ84" s="334">
        <f t="shared" si="56"/>
        <v>0</v>
      </c>
      <c r="BK84" s="334">
        <f t="shared" si="56"/>
        <v>0</v>
      </c>
      <c r="BL84" s="334">
        <f t="shared" si="56"/>
        <v>0</v>
      </c>
      <c r="BM84" s="334">
        <f t="shared" si="56"/>
        <v>0</v>
      </c>
      <c r="BN84" s="334">
        <f t="shared" si="56"/>
        <v>0</v>
      </c>
      <c r="BO84" s="334">
        <f t="shared" si="56"/>
        <v>0</v>
      </c>
      <c r="BP84" s="334">
        <f t="shared" si="56"/>
        <v>0</v>
      </c>
      <c r="BQ84" s="334">
        <f t="shared" si="56"/>
        <v>0</v>
      </c>
      <c r="BR84" s="334">
        <f t="shared" si="56"/>
        <v>0</v>
      </c>
      <c r="BS84" s="334">
        <f t="shared" si="56"/>
        <v>0</v>
      </c>
      <c r="BT84" s="334">
        <f t="shared" si="56"/>
        <v>0</v>
      </c>
      <c r="BU84" s="334">
        <f t="shared" si="56"/>
        <v>0</v>
      </c>
      <c r="BV84" s="334">
        <f t="shared" si="56"/>
        <v>0</v>
      </c>
      <c r="BW84" s="334">
        <f t="shared" si="56"/>
        <v>0</v>
      </c>
      <c r="BX84" s="334">
        <f t="shared" si="56"/>
        <v>0</v>
      </c>
      <c r="BY84" s="334">
        <f t="shared" si="56"/>
        <v>0</v>
      </c>
      <c r="BZ84" s="334">
        <f t="shared" si="56"/>
        <v>0</v>
      </c>
      <c r="CA84" s="334">
        <f t="shared" si="56"/>
        <v>0</v>
      </c>
      <c r="CB84" s="334">
        <f t="shared" si="56"/>
        <v>0</v>
      </c>
      <c r="CC84" s="334">
        <f t="shared" si="56"/>
        <v>0</v>
      </c>
      <c r="CD84" s="334">
        <f t="shared" si="56"/>
        <v>0</v>
      </c>
      <c r="CE84" s="334">
        <f t="shared" si="56"/>
        <v>0</v>
      </c>
      <c r="CF84" s="334">
        <f t="shared" si="56"/>
        <v>0</v>
      </c>
      <c r="CG84" s="334">
        <f t="shared" si="56"/>
        <v>0</v>
      </c>
      <c r="CH84" s="334">
        <f t="shared" si="56"/>
        <v>0</v>
      </c>
      <c r="CI84" s="334">
        <f t="shared" si="56"/>
        <v>0</v>
      </c>
      <c r="CJ84" s="334">
        <f t="shared" si="56"/>
        <v>0</v>
      </c>
      <c r="CK84" s="334">
        <f t="shared" si="56"/>
        <v>0</v>
      </c>
      <c r="CL84" s="334">
        <f t="shared" si="56"/>
        <v>0</v>
      </c>
      <c r="CM84" s="334">
        <f t="shared" si="56"/>
        <v>0</v>
      </c>
      <c r="CN84" s="334">
        <f t="shared" si="56"/>
        <v>0</v>
      </c>
      <c r="CO84" s="334">
        <f t="shared" si="56"/>
        <v>0</v>
      </c>
      <c r="CP84" s="334">
        <f t="shared" si="56"/>
        <v>0</v>
      </c>
      <c r="CQ84" s="334">
        <f t="shared" si="56"/>
        <v>0</v>
      </c>
      <c r="CR84" s="334">
        <f t="shared" si="56"/>
        <v>0</v>
      </c>
      <c r="CS84" s="334">
        <f t="shared" si="56"/>
        <v>0</v>
      </c>
      <c r="CT84" s="334">
        <f t="shared" si="56"/>
        <v>0</v>
      </c>
      <c r="CU84" s="334">
        <f t="shared" si="56"/>
        <v>0</v>
      </c>
      <c r="CV84" s="334">
        <f t="shared" si="56"/>
        <v>0</v>
      </c>
      <c r="CW84" s="334">
        <f t="shared" si="56"/>
        <v>0</v>
      </c>
      <c r="CX84" s="334">
        <f t="shared" si="56"/>
        <v>0</v>
      </c>
      <c r="CY84" s="334">
        <f t="shared" si="56"/>
        <v>0</v>
      </c>
      <c r="CZ84" s="334">
        <f t="shared" si="56"/>
        <v>0</v>
      </c>
      <c r="DA84" s="46" t="s">
        <v>168</v>
      </c>
    </row>
    <row r="85" ht="14.25" customHeight="1">
      <c r="C85" s="338" t="s">
        <v>356</v>
      </c>
      <c r="D85" s="347"/>
      <c r="E85" s="347"/>
      <c r="F85" s="340">
        <f t="shared" ref="F85:CZ85" si="57">F73-F84</f>
        <v>0</v>
      </c>
      <c r="G85" s="341">
        <f t="shared" si="57"/>
        <v>0</v>
      </c>
      <c r="H85" s="341">
        <f t="shared" si="57"/>
        <v>0</v>
      </c>
      <c r="I85" s="341">
        <f t="shared" si="57"/>
        <v>0</v>
      </c>
      <c r="J85" s="341">
        <f t="shared" si="57"/>
        <v>0</v>
      </c>
      <c r="K85" s="341">
        <f t="shared" si="57"/>
        <v>0</v>
      </c>
      <c r="L85" s="341">
        <f t="shared" si="57"/>
        <v>0</v>
      </c>
      <c r="M85" s="341">
        <f t="shared" si="57"/>
        <v>0</v>
      </c>
      <c r="N85" s="341">
        <f t="shared" si="57"/>
        <v>0</v>
      </c>
      <c r="O85" s="341">
        <f t="shared" si="57"/>
        <v>0</v>
      </c>
      <c r="P85" s="341">
        <f t="shared" si="57"/>
        <v>0</v>
      </c>
      <c r="Q85" s="341">
        <f t="shared" si="57"/>
        <v>0</v>
      </c>
      <c r="R85" s="341">
        <f t="shared" si="57"/>
        <v>0</v>
      </c>
      <c r="S85" s="341">
        <f t="shared" si="57"/>
        <v>0</v>
      </c>
      <c r="T85" s="341">
        <f t="shared" si="57"/>
        <v>0</v>
      </c>
      <c r="U85" s="341">
        <f t="shared" si="57"/>
        <v>0</v>
      </c>
      <c r="V85" s="341">
        <f t="shared" si="57"/>
        <v>0</v>
      </c>
      <c r="W85" s="341">
        <f t="shared" si="57"/>
        <v>0</v>
      </c>
      <c r="X85" s="341">
        <f t="shared" si="57"/>
        <v>0</v>
      </c>
      <c r="Y85" s="341">
        <f t="shared" si="57"/>
        <v>0</v>
      </c>
      <c r="Z85" s="341">
        <f t="shared" si="57"/>
        <v>0</v>
      </c>
      <c r="AA85" s="341">
        <f t="shared" si="57"/>
        <v>0</v>
      </c>
      <c r="AB85" s="341">
        <f t="shared" si="57"/>
        <v>0</v>
      </c>
      <c r="AC85" s="341">
        <f t="shared" si="57"/>
        <v>0</v>
      </c>
      <c r="AD85" s="341">
        <f t="shared" si="57"/>
        <v>0</v>
      </c>
      <c r="AE85" s="341">
        <f t="shared" si="57"/>
        <v>0</v>
      </c>
      <c r="AF85" s="341">
        <f t="shared" si="57"/>
        <v>0</v>
      </c>
      <c r="AG85" s="341">
        <f t="shared" si="57"/>
        <v>0</v>
      </c>
      <c r="AH85" s="341">
        <f t="shared" si="57"/>
        <v>0</v>
      </c>
      <c r="AI85" s="341">
        <f t="shared" si="57"/>
        <v>0</v>
      </c>
      <c r="AJ85" s="341">
        <f t="shared" si="57"/>
        <v>-0.000000003725290298</v>
      </c>
      <c r="AK85" s="341">
        <f t="shared" si="57"/>
        <v>0</v>
      </c>
      <c r="AL85" s="341">
        <f t="shared" si="57"/>
        <v>0</v>
      </c>
      <c r="AM85" s="341">
        <f t="shared" si="57"/>
        <v>0</v>
      </c>
      <c r="AN85" s="341">
        <f t="shared" si="57"/>
        <v>0</v>
      </c>
      <c r="AO85" s="341">
        <f t="shared" si="57"/>
        <v>0</v>
      </c>
      <c r="AP85" s="341">
        <f t="shared" si="57"/>
        <v>0</v>
      </c>
      <c r="AQ85" s="341">
        <f t="shared" si="57"/>
        <v>0</v>
      </c>
      <c r="AR85" s="341">
        <f t="shared" si="57"/>
        <v>0</v>
      </c>
      <c r="AS85" s="341">
        <f t="shared" si="57"/>
        <v>0</v>
      </c>
      <c r="AT85" s="341">
        <f t="shared" si="57"/>
        <v>0</v>
      </c>
      <c r="AU85" s="341">
        <f t="shared" si="57"/>
        <v>0</v>
      </c>
      <c r="AV85" s="341">
        <f t="shared" si="57"/>
        <v>0</v>
      </c>
      <c r="AW85" s="341">
        <f t="shared" si="57"/>
        <v>0</v>
      </c>
      <c r="AX85" s="341">
        <f t="shared" si="57"/>
        <v>0</v>
      </c>
      <c r="AY85" s="341">
        <f t="shared" si="57"/>
        <v>0</v>
      </c>
      <c r="AZ85" s="341">
        <f t="shared" si="57"/>
        <v>0</v>
      </c>
      <c r="BA85" s="341">
        <f t="shared" si="57"/>
        <v>0</v>
      </c>
      <c r="BB85" s="341">
        <f t="shared" si="57"/>
        <v>0</v>
      </c>
      <c r="BC85" s="341">
        <f t="shared" si="57"/>
        <v>0</v>
      </c>
      <c r="BD85" s="341">
        <f t="shared" si="57"/>
        <v>0</v>
      </c>
      <c r="BE85" s="341">
        <f t="shared" si="57"/>
        <v>0</v>
      </c>
      <c r="BF85" s="341">
        <f t="shared" si="57"/>
        <v>6523776.773</v>
      </c>
      <c r="BG85" s="341">
        <f t="shared" si="57"/>
        <v>0</v>
      </c>
      <c r="BH85" s="341">
        <f t="shared" si="57"/>
        <v>0</v>
      </c>
      <c r="BI85" s="341">
        <f t="shared" si="57"/>
        <v>0</v>
      </c>
      <c r="BJ85" s="341">
        <f t="shared" si="57"/>
        <v>0</v>
      </c>
      <c r="BK85" s="341">
        <f t="shared" si="57"/>
        <v>0</v>
      </c>
      <c r="BL85" s="341">
        <f t="shared" si="57"/>
        <v>0</v>
      </c>
      <c r="BM85" s="341">
        <f t="shared" si="57"/>
        <v>0</v>
      </c>
      <c r="BN85" s="341">
        <f t="shared" si="57"/>
        <v>0</v>
      </c>
      <c r="BO85" s="341">
        <f t="shared" si="57"/>
        <v>0</v>
      </c>
      <c r="BP85" s="341">
        <f t="shared" si="57"/>
        <v>0</v>
      </c>
      <c r="BQ85" s="341">
        <f t="shared" si="57"/>
        <v>0</v>
      </c>
      <c r="BR85" s="341">
        <f t="shared" si="57"/>
        <v>0</v>
      </c>
      <c r="BS85" s="341">
        <f t="shared" si="57"/>
        <v>0</v>
      </c>
      <c r="BT85" s="341">
        <f t="shared" si="57"/>
        <v>0</v>
      </c>
      <c r="BU85" s="341">
        <f t="shared" si="57"/>
        <v>0</v>
      </c>
      <c r="BV85" s="341">
        <f t="shared" si="57"/>
        <v>0</v>
      </c>
      <c r="BW85" s="341">
        <f t="shared" si="57"/>
        <v>0</v>
      </c>
      <c r="BX85" s="341">
        <f t="shared" si="57"/>
        <v>0</v>
      </c>
      <c r="BY85" s="341">
        <f t="shared" si="57"/>
        <v>0</v>
      </c>
      <c r="BZ85" s="341">
        <f t="shared" si="57"/>
        <v>0</v>
      </c>
      <c r="CA85" s="341">
        <f t="shared" si="57"/>
        <v>0</v>
      </c>
      <c r="CB85" s="341">
        <f t="shared" si="57"/>
        <v>0</v>
      </c>
      <c r="CC85" s="341">
        <f t="shared" si="57"/>
        <v>0</v>
      </c>
      <c r="CD85" s="341">
        <f t="shared" si="57"/>
        <v>0</v>
      </c>
      <c r="CE85" s="341">
        <f t="shared" si="57"/>
        <v>0</v>
      </c>
      <c r="CF85" s="341">
        <f t="shared" si="57"/>
        <v>0</v>
      </c>
      <c r="CG85" s="341">
        <f t="shared" si="57"/>
        <v>0</v>
      </c>
      <c r="CH85" s="341">
        <f t="shared" si="57"/>
        <v>0</v>
      </c>
      <c r="CI85" s="341">
        <f t="shared" si="57"/>
        <v>0</v>
      </c>
      <c r="CJ85" s="341">
        <f t="shared" si="57"/>
        <v>0</v>
      </c>
      <c r="CK85" s="341">
        <f t="shared" si="57"/>
        <v>0</v>
      </c>
      <c r="CL85" s="341">
        <f t="shared" si="57"/>
        <v>0</v>
      </c>
      <c r="CM85" s="341">
        <f t="shared" si="57"/>
        <v>0</v>
      </c>
      <c r="CN85" s="341">
        <f t="shared" si="57"/>
        <v>0</v>
      </c>
      <c r="CO85" s="341">
        <f t="shared" si="57"/>
        <v>0</v>
      </c>
      <c r="CP85" s="341">
        <f t="shared" si="57"/>
        <v>0</v>
      </c>
      <c r="CQ85" s="341">
        <f t="shared" si="57"/>
        <v>0</v>
      </c>
      <c r="CR85" s="341">
        <f t="shared" si="57"/>
        <v>0</v>
      </c>
      <c r="CS85" s="341">
        <f t="shared" si="57"/>
        <v>0</v>
      </c>
      <c r="CT85" s="341">
        <f t="shared" si="57"/>
        <v>0</v>
      </c>
      <c r="CU85" s="341">
        <f t="shared" si="57"/>
        <v>0</v>
      </c>
      <c r="CV85" s="341">
        <f t="shared" si="57"/>
        <v>0</v>
      </c>
      <c r="CW85" s="341">
        <f t="shared" si="57"/>
        <v>0</v>
      </c>
      <c r="CX85" s="341">
        <f t="shared" si="57"/>
        <v>0</v>
      </c>
      <c r="CY85" s="341">
        <f t="shared" si="57"/>
        <v>0</v>
      </c>
      <c r="CZ85" s="341">
        <f t="shared" si="57"/>
        <v>0</v>
      </c>
      <c r="DA85" s="46" t="s">
        <v>168</v>
      </c>
    </row>
    <row r="86" ht="14.25" customHeight="1">
      <c r="C86" s="290"/>
      <c r="F86" s="337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34"/>
      <c r="Z86" s="334"/>
      <c r="AA86" s="334"/>
      <c r="AB86" s="334"/>
      <c r="AC86" s="334"/>
      <c r="AD86" s="334"/>
      <c r="AE86" s="334"/>
      <c r="AF86" s="334"/>
      <c r="AG86" s="334"/>
      <c r="AH86" s="334"/>
      <c r="AI86" s="334"/>
      <c r="AJ86" s="334"/>
      <c r="AK86" s="334"/>
      <c r="AL86" s="334"/>
      <c r="AM86" s="334"/>
      <c r="AN86" s="334"/>
      <c r="AO86" s="334"/>
      <c r="AP86" s="334"/>
      <c r="AQ86" s="334"/>
      <c r="AR86" s="334"/>
      <c r="AS86" s="334"/>
      <c r="AT86" s="334"/>
      <c r="AU86" s="334"/>
      <c r="AV86" s="334"/>
      <c r="AW86" s="334"/>
      <c r="AX86" s="334"/>
      <c r="AY86" s="334"/>
      <c r="AZ86" s="334"/>
      <c r="BA86" s="334"/>
      <c r="BB86" s="334"/>
      <c r="BC86" s="334"/>
      <c r="BD86" s="334"/>
      <c r="BE86" s="334"/>
      <c r="BF86" s="334"/>
      <c r="BG86" s="334"/>
      <c r="BH86" s="334"/>
      <c r="BI86" s="334"/>
      <c r="BJ86" s="334"/>
      <c r="BK86" s="334"/>
      <c r="BL86" s="334"/>
      <c r="BM86" s="334"/>
      <c r="BN86" s="334"/>
      <c r="BO86" s="334"/>
      <c r="BP86" s="334"/>
      <c r="BQ86" s="334"/>
      <c r="BR86" s="334"/>
      <c r="BS86" s="334"/>
      <c r="BT86" s="334"/>
      <c r="BU86" s="334"/>
      <c r="BV86" s="334"/>
      <c r="BW86" s="334"/>
      <c r="BX86" s="334"/>
      <c r="BY86" s="334"/>
      <c r="BZ86" s="334"/>
      <c r="CA86" s="334"/>
      <c r="CB86" s="334"/>
      <c r="CC86" s="334"/>
      <c r="CD86" s="334"/>
      <c r="CE86" s="334"/>
      <c r="CF86" s="334"/>
      <c r="CG86" s="334"/>
      <c r="CH86" s="334"/>
      <c r="CI86" s="334"/>
      <c r="CJ86" s="334"/>
      <c r="CK86" s="334"/>
      <c r="CL86" s="334"/>
      <c r="CM86" s="334"/>
      <c r="CN86" s="334"/>
      <c r="CO86" s="334"/>
      <c r="CP86" s="334"/>
      <c r="CQ86" s="334"/>
      <c r="CR86" s="334"/>
      <c r="CS86" s="334"/>
      <c r="CT86" s="334"/>
      <c r="CU86" s="334"/>
      <c r="CV86" s="334"/>
      <c r="CW86" s="334"/>
      <c r="CX86" s="334"/>
      <c r="CY86" s="334"/>
      <c r="CZ86" s="334"/>
    </row>
    <row r="87" ht="14.25" customHeight="1">
      <c r="C87" s="352" t="s">
        <v>343</v>
      </c>
      <c r="F87" s="337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34"/>
      <c r="Z87" s="334"/>
      <c r="AA87" s="334"/>
      <c r="AB87" s="334"/>
      <c r="AC87" s="334"/>
      <c r="AD87" s="334"/>
      <c r="AE87" s="334"/>
      <c r="AF87" s="334"/>
      <c r="AG87" s="334"/>
      <c r="AH87" s="334"/>
      <c r="AI87" s="334"/>
      <c r="AJ87" s="334"/>
      <c r="AK87" s="334"/>
      <c r="AL87" s="334"/>
      <c r="AM87" s="334"/>
      <c r="AN87" s="334"/>
      <c r="AO87" s="334"/>
      <c r="AP87" s="334"/>
      <c r="AQ87" s="334"/>
      <c r="AR87" s="334"/>
      <c r="AS87" s="334"/>
      <c r="AT87" s="334"/>
      <c r="AU87" s="334"/>
      <c r="AV87" s="334"/>
      <c r="AW87" s="334"/>
      <c r="AX87" s="334"/>
      <c r="AY87" s="334"/>
      <c r="AZ87" s="334"/>
      <c r="BA87" s="334"/>
      <c r="BB87" s="334"/>
      <c r="BC87" s="334"/>
      <c r="BD87" s="334"/>
      <c r="BE87" s="334"/>
      <c r="BF87" s="334"/>
      <c r="BG87" s="334"/>
      <c r="BH87" s="334"/>
      <c r="BI87" s="334"/>
      <c r="BJ87" s="334"/>
      <c r="BK87" s="334"/>
      <c r="BL87" s="334"/>
      <c r="BM87" s="334"/>
      <c r="BN87" s="334"/>
      <c r="BO87" s="334"/>
      <c r="BP87" s="334"/>
      <c r="BQ87" s="334"/>
      <c r="BR87" s="334"/>
      <c r="BS87" s="334"/>
      <c r="BT87" s="334"/>
      <c r="BU87" s="334"/>
      <c r="BV87" s="334"/>
      <c r="BW87" s="334"/>
      <c r="BX87" s="334"/>
      <c r="BY87" s="334"/>
      <c r="BZ87" s="334"/>
      <c r="CA87" s="334"/>
      <c r="CB87" s="334"/>
      <c r="CC87" s="334"/>
      <c r="CD87" s="334"/>
      <c r="CE87" s="334"/>
      <c r="CF87" s="334"/>
      <c r="CG87" s="334"/>
      <c r="CH87" s="334"/>
      <c r="CI87" s="334"/>
      <c r="CJ87" s="334"/>
      <c r="CK87" s="334"/>
      <c r="CL87" s="334"/>
      <c r="CM87" s="334"/>
      <c r="CN87" s="334"/>
      <c r="CO87" s="334"/>
      <c r="CP87" s="334"/>
      <c r="CQ87" s="334"/>
      <c r="CR87" s="334"/>
      <c r="CS87" s="334"/>
      <c r="CT87" s="334"/>
      <c r="CU87" s="334"/>
      <c r="CV87" s="334"/>
      <c r="CW87" s="334"/>
      <c r="CX87" s="334"/>
      <c r="CY87" s="334"/>
      <c r="CZ87" s="334"/>
      <c r="DA87" s="46" t="s">
        <v>168</v>
      </c>
    </row>
    <row r="88" ht="14.25" customHeight="1">
      <c r="C88" s="290" t="s">
        <v>349</v>
      </c>
      <c r="F88" s="337">
        <f t="shared" ref="F88:CZ88" si="58">F85*$H$16</f>
        <v>0</v>
      </c>
      <c r="G88" s="334">
        <f t="shared" si="58"/>
        <v>0</v>
      </c>
      <c r="H88" s="334">
        <f t="shared" si="58"/>
        <v>0</v>
      </c>
      <c r="I88" s="334">
        <f t="shared" si="58"/>
        <v>0</v>
      </c>
      <c r="J88" s="334">
        <f t="shared" si="58"/>
        <v>0</v>
      </c>
      <c r="K88" s="334">
        <f t="shared" si="58"/>
        <v>0</v>
      </c>
      <c r="L88" s="334">
        <f t="shared" si="58"/>
        <v>0</v>
      </c>
      <c r="M88" s="334">
        <f t="shared" si="58"/>
        <v>0</v>
      </c>
      <c r="N88" s="334">
        <f t="shared" si="58"/>
        <v>0</v>
      </c>
      <c r="O88" s="334">
        <f t="shared" si="58"/>
        <v>0</v>
      </c>
      <c r="P88" s="334">
        <f t="shared" si="58"/>
        <v>0</v>
      </c>
      <c r="Q88" s="334">
        <f t="shared" si="58"/>
        <v>0</v>
      </c>
      <c r="R88" s="334">
        <f t="shared" si="58"/>
        <v>0</v>
      </c>
      <c r="S88" s="334">
        <f t="shared" si="58"/>
        <v>0</v>
      </c>
      <c r="T88" s="334">
        <f t="shared" si="58"/>
        <v>0</v>
      </c>
      <c r="U88" s="334">
        <f t="shared" si="58"/>
        <v>0</v>
      </c>
      <c r="V88" s="334">
        <f t="shared" si="58"/>
        <v>0</v>
      </c>
      <c r="W88" s="334">
        <f t="shared" si="58"/>
        <v>0</v>
      </c>
      <c r="X88" s="334">
        <f t="shared" si="58"/>
        <v>0</v>
      </c>
      <c r="Y88" s="334">
        <f t="shared" si="58"/>
        <v>0</v>
      </c>
      <c r="Z88" s="334">
        <f t="shared" si="58"/>
        <v>0</v>
      </c>
      <c r="AA88" s="334">
        <f t="shared" si="58"/>
        <v>0</v>
      </c>
      <c r="AB88" s="334">
        <f t="shared" si="58"/>
        <v>0</v>
      </c>
      <c r="AC88" s="334">
        <f t="shared" si="58"/>
        <v>0</v>
      </c>
      <c r="AD88" s="334">
        <f t="shared" si="58"/>
        <v>0</v>
      </c>
      <c r="AE88" s="334">
        <f t="shared" si="58"/>
        <v>0</v>
      </c>
      <c r="AF88" s="334">
        <f t="shared" si="58"/>
        <v>0</v>
      </c>
      <c r="AG88" s="334">
        <f t="shared" si="58"/>
        <v>0</v>
      </c>
      <c r="AH88" s="334">
        <f t="shared" si="58"/>
        <v>0</v>
      </c>
      <c r="AI88" s="334">
        <f t="shared" si="58"/>
        <v>0</v>
      </c>
      <c r="AJ88" s="334">
        <f t="shared" si="58"/>
        <v>-0.000000001862645149</v>
      </c>
      <c r="AK88" s="334">
        <f t="shared" si="58"/>
        <v>0</v>
      </c>
      <c r="AL88" s="334">
        <f t="shared" si="58"/>
        <v>0</v>
      </c>
      <c r="AM88" s="334">
        <f t="shared" si="58"/>
        <v>0</v>
      </c>
      <c r="AN88" s="334">
        <f t="shared" si="58"/>
        <v>0</v>
      </c>
      <c r="AO88" s="334">
        <f t="shared" si="58"/>
        <v>0</v>
      </c>
      <c r="AP88" s="334">
        <f t="shared" si="58"/>
        <v>0</v>
      </c>
      <c r="AQ88" s="334">
        <f t="shared" si="58"/>
        <v>0</v>
      </c>
      <c r="AR88" s="334">
        <f t="shared" si="58"/>
        <v>0</v>
      </c>
      <c r="AS88" s="334">
        <f t="shared" si="58"/>
        <v>0</v>
      </c>
      <c r="AT88" s="334">
        <f t="shared" si="58"/>
        <v>0</v>
      </c>
      <c r="AU88" s="334">
        <f t="shared" si="58"/>
        <v>0</v>
      </c>
      <c r="AV88" s="334">
        <f t="shared" si="58"/>
        <v>0</v>
      </c>
      <c r="AW88" s="334">
        <f t="shared" si="58"/>
        <v>0</v>
      </c>
      <c r="AX88" s="334">
        <f t="shared" si="58"/>
        <v>0</v>
      </c>
      <c r="AY88" s="334">
        <f t="shared" si="58"/>
        <v>0</v>
      </c>
      <c r="AZ88" s="334">
        <f t="shared" si="58"/>
        <v>0</v>
      </c>
      <c r="BA88" s="334">
        <f t="shared" si="58"/>
        <v>0</v>
      </c>
      <c r="BB88" s="334">
        <f t="shared" si="58"/>
        <v>0</v>
      </c>
      <c r="BC88" s="334">
        <f t="shared" si="58"/>
        <v>0</v>
      </c>
      <c r="BD88" s="334">
        <f t="shared" si="58"/>
        <v>0</v>
      </c>
      <c r="BE88" s="334">
        <f t="shared" si="58"/>
        <v>0</v>
      </c>
      <c r="BF88" s="334">
        <f t="shared" si="58"/>
        <v>3261888.386</v>
      </c>
      <c r="BG88" s="334">
        <f t="shared" si="58"/>
        <v>0</v>
      </c>
      <c r="BH88" s="334">
        <f t="shared" si="58"/>
        <v>0</v>
      </c>
      <c r="BI88" s="334">
        <f t="shared" si="58"/>
        <v>0</v>
      </c>
      <c r="BJ88" s="334">
        <f t="shared" si="58"/>
        <v>0</v>
      </c>
      <c r="BK88" s="334">
        <f t="shared" si="58"/>
        <v>0</v>
      </c>
      <c r="BL88" s="334">
        <f t="shared" si="58"/>
        <v>0</v>
      </c>
      <c r="BM88" s="334">
        <f t="shared" si="58"/>
        <v>0</v>
      </c>
      <c r="BN88" s="334">
        <f t="shared" si="58"/>
        <v>0</v>
      </c>
      <c r="BO88" s="334">
        <f t="shared" si="58"/>
        <v>0</v>
      </c>
      <c r="BP88" s="334">
        <f t="shared" si="58"/>
        <v>0</v>
      </c>
      <c r="BQ88" s="334">
        <f t="shared" si="58"/>
        <v>0</v>
      </c>
      <c r="BR88" s="334">
        <f t="shared" si="58"/>
        <v>0</v>
      </c>
      <c r="BS88" s="334">
        <f t="shared" si="58"/>
        <v>0</v>
      </c>
      <c r="BT88" s="334">
        <f t="shared" si="58"/>
        <v>0</v>
      </c>
      <c r="BU88" s="334">
        <f t="shared" si="58"/>
        <v>0</v>
      </c>
      <c r="BV88" s="334">
        <f t="shared" si="58"/>
        <v>0</v>
      </c>
      <c r="BW88" s="334">
        <f t="shared" si="58"/>
        <v>0</v>
      </c>
      <c r="BX88" s="334">
        <f t="shared" si="58"/>
        <v>0</v>
      </c>
      <c r="BY88" s="334">
        <f t="shared" si="58"/>
        <v>0</v>
      </c>
      <c r="BZ88" s="334">
        <f t="shared" si="58"/>
        <v>0</v>
      </c>
      <c r="CA88" s="334">
        <f t="shared" si="58"/>
        <v>0</v>
      </c>
      <c r="CB88" s="334">
        <f t="shared" si="58"/>
        <v>0</v>
      </c>
      <c r="CC88" s="334">
        <f t="shared" si="58"/>
        <v>0</v>
      </c>
      <c r="CD88" s="334">
        <f t="shared" si="58"/>
        <v>0</v>
      </c>
      <c r="CE88" s="334">
        <f t="shared" si="58"/>
        <v>0</v>
      </c>
      <c r="CF88" s="334">
        <f t="shared" si="58"/>
        <v>0</v>
      </c>
      <c r="CG88" s="334">
        <f t="shared" si="58"/>
        <v>0</v>
      </c>
      <c r="CH88" s="334">
        <f t="shared" si="58"/>
        <v>0</v>
      </c>
      <c r="CI88" s="334">
        <f t="shared" si="58"/>
        <v>0</v>
      </c>
      <c r="CJ88" s="334">
        <f t="shared" si="58"/>
        <v>0</v>
      </c>
      <c r="CK88" s="334">
        <f t="shared" si="58"/>
        <v>0</v>
      </c>
      <c r="CL88" s="334">
        <f t="shared" si="58"/>
        <v>0</v>
      </c>
      <c r="CM88" s="334">
        <f t="shared" si="58"/>
        <v>0</v>
      </c>
      <c r="CN88" s="334">
        <f t="shared" si="58"/>
        <v>0</v>
      </c>
      <c r="CO88" s="334">
        <f t="shared" si="58"/>
        <v>0</v>
      </c>
      <c r="CP88" s="334">
        <f t="shared" si="58"/>
        <v>0</v>
      </c>
      <c r="CQ88" s="334">
        <f t="shared" si="58"/>
        <v>0</v>
      </c>
      <c r="CR88" s="334">
        <f t="shared" si="58"/>
        <v>0</v>
      </c>
      <c r="CS88" s="334">
        <f t="shared" si="58"/>
        <v>0</v>
      </c>
      <c r="CT88" s="334">
        <f t="shared" si="58"/>
        <v>0</v>
      </c>
      <c r="CU88" s="334">
        <f t="shared" si="58"/>
        <v>0</v>
      </c>
      <c r="CV88" s="334">
        <f t="shared" si="58"/>
        <v>0</v>
      </c>
      <c r="CW88" s="334">
        <f t="shared" si="58"/>
        <v>0</v>
      </c>
      <c r="CX88" s="334">
        <f t="shared" si="58"/>
        <v>0</v>
      </c>
      <c r="CY88" s="334">
        <f t="shared" si="58"/>
        <v>0</v>
      </c>
      <c r="CZ88" s="334">
        <f t="shared" si="58"/>
        <v>0</v>
      </c>
      <c r="DA88" s="46" t="s">
        <v>168</v>
      </c>
    </row>
    <row r="89" ht="14.25" customHeight="1">
      <c r="C89" s="290" t="s">
        <v>353</v>
      </c>
      <c r="F89" s="337">
        <f t="shared" ref="F89:CZ89" si="59">F85*$G$16</f>
        <v>0</v>
      </c>
      <c r="G89" s="334">
        <f t="shared" si="59"/>
        <v>0</v>
      </c>
      <c r="H89" s="334">
        <f t="shared" si="59"/>
        <v>0</v>
      </c>
      <c r="I89" s="334">
        <f t="shared" si="59"/>
        <v>0</v>
      </c>
      <c r="J89" s="334">
        <f t="shared" si="59"/>
        <v>0</v>
      </c>
      <c r="K89" s="334">
        <f t="shared" si="59"/>
        <v>0</v>
      </c>
      <c r="L89" s="334">
        <f t="shared" si="59"/>
        <v>0</v>
      </c>
      <c r="M89" s="334">
        <f t="shared" si="59"/>
        <v>0</v>
      </c>
      <c r="N89" s="334">
        <f t="shared" si="59"/>
        <v>0</v>
      </c>
      <c r="O89" s="334">
        <f t="shared" si="59"/>
        <v>0</v>
      </c>
      <c r="P89" s="334">
        <f t="shared" si="59"/>
        <v>0</v>
      </c>
      <c r="Q89" s="334">
        <f t="shared" si="59"/>
        <v>0</v>
      </c>
      <c r="R89" s="334">
        <f t="shared" si="59"/>
        <v>0</v>
      </c>
      <c r="S89" s="334">
        <f t="shared" si="59"/>
        <v>0</v>
      </c>
      <c r="T89" s="334">
        <f t="shared" si="59"/>
        <v>0</v>
      </c>
      <c r="U89" s="334">
        <f t="shared" si="59"/>
        <v>0</v>
      </c>
      <c r="V89" s="334">
        <f t="shared" si="59"/>
        <v>0</v>
      </c>
      <c r="W89" s="334">
        <f t="shared" si="59"/>
        <v>0</v>
      </c>
      <c r="X89" s="334">
        <f t="shared" si="59"/>
        <v>0</v>
      </c>
      <c r="Y89" s="334">
        <f t="shared" si="59"/>
        <v>0</v>
      </c>
      <c r="Z89" s="334">
        <f t="shared" si="59"/>
        <v>0</v>
      </c>
      <c r="AA89" s="334">
        <f t="shared" si="59"/>
        <v>0</v>
      </c>
      <c r="AB89" s="334">
        <f t="shared" si="59"/>
        <v>0</v>
      </c>
      <c r="AC89" s="334">
        <f t="shared" si="59"/>
        <v>0</v>
      </c>
      <c r="AD89" s="334">
        <f t="shared" si="59"/>
        <v>0</v>
      </c>
      <c r="AE89" s="334">
        <f t="shared" si="59"/>
        <v>0</v>
      </c>
      <c r="AF89" s="334">
        <f t="shared" si="59"/>
        <v>0</v>
      </c>
      <c r="AG89" s="334">
        <f t="shared" si="59"/>
        <v>0</v>
      </c>
      <c r="AH89" s="334">
        <f t="shared" si="59"/>
        <v>0</v>
      </c>
      <c r="AI89" s="334">
        <f t="shared" si="59"/>
        <v>0</v>
      </c>
      <c r="AJ89" s="334">
        <f t="shared" si="59"/>
        <v>-0.000000001862645149</v>
      </c>
      <c r="AK89" s="334">
        <f t="shared" si="59"/>
        <v>0</v>
      </c>
      <c r="AL89" s="334">
        <f t="shared" si="59"/>
        <v>0</v>
      </c>
      <c r="AM89" s="334">
        <f t="shared" si="59"/>
        <v>0</v>
      </c>
      <c r="AN89" s="334">
        <f t="shared" si="59"/>
        <v>0</v>
      </c>
      <c r="AO89" s="334">
        <f t="shared" si="59"/>
        <v>0</v>
      </c>
      <c r="AP89" s="334">
        <f t="shared" si="59"/>
        <v>0</v>
      </c>
      <c r="AQ89" s="334">
        <f t="shared" si="59"/>
        <v>0</v>
      </c>
      <c r="AR89" s="334">
        <f t="shared" si="59"/>
        <v>0</v>
      </c>
      <c r="AS89" s="334">
        <f t="shared" si="59"/>
        <v>0</v>
      </c>
      <c r="AT89" s="334">
        <f t="shared" si="59"/>
        <v>0</v>
      </c>
      <c r="AU89" s="334">
        <f t="shared" si="59"/>
        <v>0</v>
      </c>
      <c r="AV89" s="334">
        <f t="shared" si="59"/>
        <v>0</v>
      </c>
      <c r="AW89" s="334">
        <f t="shared" si="59"/>
        <v>0</v>
      </c>
      <c r="AX89" s="334">
        <f t="shared" si="59"/>
        <v>0</v>
      </c>
      <c r="AY89" s="334">
        <f t="shared" si="59"/>
        <v>0</v>
      </c>
      <c r="AZ89" s="334">
        <f t="shared" si="59"/>
        <v>0</v>
      </c>
      <c r="BA89" s="334">
        <f t="shared" si="59"/>
        <v>0</v>
      </c>
      <c r="BB89" s="334">
        <f t="shared" si="59"/>
        <v>0</v>
      </c>
      <c r="BC89" s="334">
        <f t="shared" si="59"/>
        <v>0</v>
      </c>
      <c r="BD89" s="334">
        <f t="shared" si="59"/>
        <v>0</v>
      </c>
      <c r="BE89" s="334">
        <f t="shared" si="59"/>
        <v>0</v>
      </c>
      <c r="BF89" s="334">
        <f t="shared" si="59"/>
        <v>3261888.386</v>
      </c>
      <c r="BG89" s="334">
        <f t="shared" si="59"/>
        <v>0</v>
      </c>
      <c r="BH89" s="334">
        <f t="shared" si="59"/>
        <v>0</v>
      </c>
      <c r="BI89" s="334">
        <f t="shared" si="59"/>
        <v>0</v>
      </c>
      <c r="BJ89" s="334">
        <f t="shared" si="59"/>
        <v>0</v>
      </c>
      <c r="BK89" s="334">
        <f t="shared" si="59"/>
        <v>0</v>
      </c>
      <c r="BL89" s="334">
        <f t="shared" si="59"/>
        <v>0</v>
      </c>
      <c r="BM89" s="334">
        <f t="shared" si="59"/>
        <v>0</v>
      </c>
      <c r="BN89" s="334">
        <f t="shared" si="59"/>
        <v>0</v>
      </c>
      <c r="BO89" s="334">
        <f t="shared" si="59"/>
        <v>0</v>
      </c>
      <c r="BP89" s="334">
        <f t="shared" si="59"/>
        <v>0</v>
      </c>
      <c r="BQ89" s="334">
        <f t="shared" si="59"/>
        <v>0</v>
      </c>
      <c r="BR89" s="334">
        <f t="shared" si="59"/>
        <v>0</v>
      </c>
      <c r="BS89" s="334">
        <f t="shared" si="59"/>
        <v>0</v>
      </c>
      <c r="BT89" s="334">
        <f t="shared" si="59"/>
        <v>0</v>
      </c>
      <c r="BU89" s="334">
        <f t="shared" si="59"/>
        <v>0</v>
      </c>
      <c r="BV89" s="334">
        <f t="shared" si="59"/>
        <v>0</v>
      </c>
      <c r="BW89" s="334">
        <f t="shared" si="59"/>
        <v>0</v>
      </c>
      <c r="BX89" s="334">
        <f t="shared" si="59"/>
        <v>0</v>
      </c>
      <c r="BY89" s="334">
        <f t="shared" si="59"/>
        <v>0</v>
      </c>
      <c r="BZ89" s="334">
        <f t="shared" si="59"/>
        <v>0</v>
      </c>
      <c r="CA89" s="334">
        <f t="shared" si="59"/>
        <v>0</v>
      </c>
      <c r="CB89" s="334">
        <f t="shared" si="59"/>
        <v>0</v>
      </c>
      <c r="CC89" s="334">
        <f t="shared" si="59"/>
        <v>0</v>
      </c>
      <c r="CD89" s="334">
        <f t="shared" si="59"/>
        <v>0</v>
      </c>
      <c r="CE89" s="334">
        <f t="shared" si="59"/>
        <v>0</v>
      </c>
      <c r="CF89" s="334">
        <f t="shared" si="59"/>
        <v>0</v>
      </c>
      <c r="CG89" s="334">
        <f t="shared" si="59"/>
        <v>0</v>
      </c>
      <c r="CH89" s="334">
        <f t="shared" si="59"/>
        <v>0</v>
      </c>
      <c r="CI89" s="334">
        <f t="shared" si="59"/>
        <v>0</v>
      </c>
      <c r="CJ89" s="334">
        <f t="shared" si="59"/>
        <v>0</v>
      </c>
      <c r="CK89" s="334">
        <f t="shared" si="59"/>
        <v>0</v>
      </c>
      <c r="CL89" s="334">
        <f t="shared" si="59"/>
        <v>0</v>
      </c>
      <c r="CM89" s="334">
        <f t="shared" si="59"/>
        <v>0</v>
      </c>
      <c r="CN89" s="334">
        <f t="shared" si="59"/>
        <v>0</v>
      </c>
      <c r="CO89" s="334">
        <f t="shared" si="59"/>
        <v>0</v>
      </c>
      <c r="CP89" s="334">
        <f t="shared" si="59"/>
        <v>0</v>
      </c>
      <c r="CQ89" s="334">
        <f t="shared" si="59"/>
        <v>0</v>
      </c>
      <c r="CR89" s="334">
        <f t="shared" si="59"/>
        <v>0</v>
      </c>
      <c r="CS89" s="334">
        <f t="shared" si="59"/>
        <v>0</v>
      </c>
      <c r="CT89" s="334">
        <f t="shared" si="59"/>
        <v>0</v>
      </c>
      <c r="CU89" s="334">
        <f t="shared" si="59"/>
        <v>0</v>
      </c>
      <c r="CV89" s="334">
        <f t="shared" si="59"/>
        <v>0</v>
      </c>
      <c r="CW89" s="334">
        <f t="shared" si="59"/>
        <v>0</v>
      </c>
      <c r="CX89" s="334">
        <f t="shared" si="59"/>
        <v>0</v>
      </c>
      <c r="CY89" s="334">
        <f t="shared" si="59"/>
        <v>0</v>
      </c>
      <c r="CZ89" s="334">
        <f t="shared" si="59"/>
        <v>0</v>
      </c>
      <c r="DA89" s="46" t="s">
        <v>168</v>
      </c>
    </row>
    <row r="90" ht="14.25" customHeight="1">
      <c r="C90" s="290" t="s">
        <v>355</v>
      </c>
      <c r="F90" s="337">
        <f t="shared" ref="F90:CZ90" si="60">SUM(F88:F89)</f>
        <v>0</v>
      </c>
      <c r="G90" s="334">
        <f t="shared" si="60"/>
        <v>0</v>
      </c>
      <c r="H90" s="334">
        <f t="shared" si="60"/>
        <v>0</v>
      </c>
      <c r="I90" s="334">
        <f t="shared" si="60"/>
        <v>0</v>
      </c>
      <c r="J90" s="334">
        <f t="shared" si="60"/>
        <v>0</v>
      </c>
      <c r="K90" s="334">
        <f t="shared" si="60"/>
        <v>0</v>
      </c>
      <c r="L90" s="334">
        <f t="shared" si="60"/>
        <v>0</v>
      </c>
      <c r="M90" s="334">
        <f t="shared" si="60"/>
        <v>0</v>
      </c>
      <c r="N90" s="334">
        <f t="shared" si="60"/>
        <v>0</v>
      </c>
      <c r="O90" s="334">
        <f t="shared" si="60"/>
        <v>0</v>
      </c>
      <c r="P90" s="334">
        <f t="shared" si="60"/>
        <v>0</v>
      </c>
      <c r="Q90" s="334">
        <f t="shared" si="60"/>
        <v>0</v>
      </c>
      <c r="R90" s="334">
        <f t="shared" si="60"/>
        <v>0</v>
      </c>
      <c r="S90" s="334">
        <f t="shared" si="60"/>
        <v>0</v>
      </c>
      <c r="T90" s="334">
        <f t="shared" si="60"/>
        <v>0</v>
      </c>
      <c r="U90" s="334">
        <f t="shared" si="60"/>
        <v>0</v>
      </c>
      <c r="V90" s="334">
        <f t="shared" si="60"/>
        <v>0</v>
      </c>
      <c r="W90" s="334">
        <f t="shared" si="60"/>
        <v>0</v>
      </c>
      <c r="X90" s="334">
        <f t="shared" si="60"/>
        <v>0</v>
      </c>
      <c r="Y90" s="334">
        <f t="shared" si="60"/>
        <v>0</v>
      </c>
      <c r="Z90" s="334">
        <f t="shared" si="60"/>
        <v>0</v>
      </c>
      <c r="AA90" s="334">
        <f t="shared" si="60"/>
        <v>0</v>
      </c>
      <c r="AB90" s="334">
        <f t="shared" si="60"/>
        <v>0</v>
      </c>
      <c r="AC90" s="334">
        <f t="shared" si="60"/>
        <v>0</v>
      </c>
      <c r="AD90" s="334">
        <f t="shared" si="60"/>
        <v>0</v>
      </c>
      <c r="AE90" s="334">
        <f t="shared" si="60"/>
        <v>0</v>
      </c>
      <c r="AF90" s="334">
        <f t="shared" si="60"/>
        <v>0</v>
      </c>
      <c r="AG90" s="334">
        <f t="shared" si="60"/>
        <v>0</v>
      </c>
      <c r="AH90" s="334">
        <f t="shared" si="60"/>
        <v>0</v>
      </c>
      <c r="AI90" s="334">
        <f t="shared" si="60"/>
        <v>0</v>
      </c>
      <c r="AJ90" s="334">
        <f t="shared" si="60"/>
        <v>-0.000000003725290298</v>
      </c>
      <c r="AK90" s="334">
        <f t="shared" si="60"/>
        <v>0</v>
      </c>
      <c r="AL90" s="334">
        <f t="shared" si="60"/>
        <v>0</v>
      </c>
      <c r="AM90" s="334">
        <f t="shared" si="60"/>
        <v>0</v>
      </c>
      <c r="AN90" s="334">
        <f t="shared" si="60"/>
        <v>0</v>
      </c>
      <c r="AO90" s="334">
        <f t="shared" si="60"/>
        <v>0</v>
      </c>
      <c r="AP90" s="334">
        <f t="shared" si="60"/>
        <v>0</v>
      </c>
      <c r="AQ90" s="334">
        <f t="shared" si="60"/>
        <v>0</v>
      </c>
      <c r="AR90" s="334">
        <f t="shared" si="60"/>
        <v>0</v>
      </c>
      <c r="AS90" s="334">
        <f t="shared" si="60"/>
        <v>0</v>
      </c>
      <c r="AT90" s="334">
        <f t="shared" si="60"/>
        <v>0</v>
      </c>
      <c r="AU90" s="334">
        <f t="shared" si="60"/>
        <v>0</v>
      </c>
      <c r="AV90" s="334">
        <f t="shared" si="60"/>
        <v>0</v>
      </c>
      <c r="AW90" s="334">
        <f t="shared" si="60"/>
        <v>0</v>
      </c>
      <c r="AX90" s="334">
        <f t="shared" si="60"/>
        <v>0</v>
      </c>
      <c r="AY90" s="334">
        <f t="shared" si="60"/>
        <v>0</v>
      </c>
      <c r="AZ90" s="334">
        <f t="shared" si="60"/>
        <v>0</v>
      </c>
      <c r="BA90" s="334">
        <f t="shared" si="60"/>
        <v>0</v>
      </c>
      <c r="BB90" s="334">
        <f t="shared" si="60"/>
        <v>0</v>
      </c>
      <c r="BC90" s="334">
        <f t="shared" si="60"/>
        <v>0</v>
      </c>
      <c r="BD90" s="334">
        <f t="shared" si="60"/>
        <v>0</v>
      </c>
      <c r="BE90" s="334">
        <f t="shared" si="60"/>
        <v>0</v>
      </c>
      <c r="BF90" s="334">
        <f t="shared" si="60"/>
        <v>6523776.773</v>
      </c>
      <c r="BG90" s="334">
        <f t="shared" si="60"/>
        <v>0</v>
      </c>
      <c r="BH90" s="334">
        <f t="shared" si="60"/>
        <v>0</v>
      </c>
      <c r="BI90" s="334">
        <f t="shared" si="60"/>
        <v>0</v>
      </c>
      <c r="BJ90" s="334">
        <f t="shared" si="60"/>
        <v>0</v>
      </c>
      <c r="BK90" s="334">
        <f t="shared" si="60"/>
        <v>0</v>
      </c>
      <c r="BL90" s="334">
        <f t="shared" si="60"/>
        <v>0</v>
      </c>
      <c r="BM90" s="334">
        <f t="shared" si="60"/>
        <v>0</v>
      </c>
      <c r="BN90" s="334">
        <f t="shared" si="60"/>
        <v>0</v>
      </c>
      <c r="BO90" s="334">
        <f t="shared" si="60"/>
        <v>0</v>
      </c>
      <c r="BP90" s="334">
        <f t="shared" si="60"/>
        <v>0</v>
      </c>
      <c r="BQ90" s="334">
        <f t="shared" si="60"/>
        <v>0</v>
      </c>
      <c r="BR90" s="334">
        <f t="shared" si="60"/>
        <v>0</v>
      </c>
      <c r="BS90" s="334">
        <f t="shared" si="60"/>
        <v>0</v>
      </c>
      <c r="BT90" s="334">
        <f t="shared" si="60"/>
        <v>0</v>
      </c>
      <c r="BU90" s="334">
        <f t="shared" si="60"/>
        <v>0</v>
      </c>
      <c r="BV90" s="334">
        <f t="shared" si="60"/>
        <v>0</v>
      </c>
      <c r="BW90" s="334">
        <f t="shared" si="60"/>
        <v>0</v>
      </c>
      <c r="BX90" s="334">
        <f t="shared" si="60"/>
        <v>0</v>
      </c>
      <c r="BY90" s="334">
        <f t="shared" si="60"/>
        <v>0</v>
      </c>
      <c r="BZ90" s="334">
        <f t="shared" si="60"/>
        <v>0</v>
      </c>
      <c r="CA90" s="334">
        <f t="shared" si="60"/>
        <v>0</v>
      </c>
      <c r="CB90" s="334">
        <f t="shared" si="60"/>
        <v>0</v>
      </c>
      <c r="CC90" s="334">
        <f t="shared" si="60"/>
        <v>0</v>
      </c>
      <c r="CD90" s="334">
        <f t="shared" si="60"/>
        <v>0</v>
      </c>
      <c r="CE90" s="334">
        <f t="shared" si="60"/>
        <v>0</v>
      </c>
      <c r="CF90" s="334">
        <f t="shared" si="60"/>
        <v>0</v>
      </c>
      <c r="CG90" s="334">
        <f t="shared" si="60"/>
        <v>0</v>
      </c>
      <c r="CH90" s="334">
        <f t="shared" si="60"/>
        <v>0</v>
      </c>
      <c r="CI90" s="334">
        <f t="shared" si="60"/>
        <v>0</v>
      </c>
      <c r="CJ90" s="334">
        <f t="shared" si="60"/>
        <v>0</v>
      </c>
      <c r="CK90" s="334">
        <f t="shared" si="60"/>
        <v>0</v>
      </c>
      <c r="CL90" s="334">
        <f t="shared" si="60"/>
        <v>0</v>
      </c>
      <c r="CM90" s="334">
        <f t="shared" si="60"/>
        <v>0</v>
      </c>
      <c r="CN90" s="334">
        <f t="shared" si="60"/>
        <v>0</v>
      </c>
      <c r="CO90" s="334">
        <f t="shared" si="60"/>
        <v>0</v>
      </c>
      <c r="CP90" s="334">
        <f t="shared" si="60"/>
        <v>0</v>
      </c>
      <c r="CQ90" s="334">
        <f t="shared" si="60"/>
        <v>0</v>
      </c>
      <c r="CR90" s="334">
        <f t="shared" si="60"/>
        <v>0</v>
      </c>
      <c r="CS90" s="334">
        <f t="shared" si="60"/>
        <v>0</v>
      </c>
      <c r="CT90" s="334">
        <f t="shared" si="60"/>
        <v>0</v>
      </c>
      <c r="CU90" s="334">
        <f t="shared" si="60"/>
        <v>0</v>
      </c>
      <c r="CV90" s="334">
        <f t="shared" si="60"/>
        <v>0</v>
      </c>
      <c r="CW90" s="334">
        <f t="shared" si="60"/>
        <v>0</v>
      </c>
      <c r="CX90" s="334">
        <f t="shared" si="60"/>
        <v>0</v>
      </c>
      <c r="CY90" s="334">
        <f t="shared" si="60"/>
        <v>0</v>
      </c>
      <c r="CZ90" s="334">
        <f t="shared" si="60"/>
        <v>0</v>
      </c>
      <c r="DA90" s="46" t="s">
        <v>168</v>
      </c>
    </row>
    <row r="91" ht="14.25" customHeight="1">
      <c r="C91" s="338" t="s">
        <v>356</v>
      </c>
      <c r="D91" s="347"/>
      <c r="E91" s="347"/>
      <c r="F91" s="340">
        <f t="shared" ref="F91:CZ91" si="61">F85-F90</f>
        <v>0</v>
      </c>
      <c r="G91" s="341">
        <f t="shared" si="61"/>
        <v>0</v>
      </c>
      <c r="H91" s="341">
        <f t="shared" si="61"/>
        <v>0</v>
      </c>
      <c r="I91" s="341">
        <f t="shared" si="61"/>
        <v>0</v>
      </c>
      <c r="J91" s="341">
        <f t="shared" si="61"/>
        <v>0</v>
      </c>
      <c r="K91" s="341">
        <f t="shared" si="61"/>
        <v>0</v>
      </c>
      <c r="L91" s="341">
        <f t="shared" si="61"/>
        <v>0</v>
      </c>
      <c r="M91" s="341">
        <f t="shared" si="61"/>
        <v>0</v>
      </c>
      <c r="N91" s="341">
        <f t="shared" si="61"/>
        <v>0</v>
      </c>
      <c r="O91" s="341">
        <f t="shared" si="61"/>
        <v>0</v>
      </c>
      <c r="P91" s="341">
        <f t="shared" si="61"/>
        <v>0</v>
      </c>
      <c r="Q91" s="341">
        <f t="shared" si="61"/>
        <v>0</v>
      </c>
      <c r="R91" s="341">
        <f t="shared" si="61"/>
        <v>0</v>
      </c>
      <c r="S91" s="341">
        <f t="shared" si="61"/>
        <v>0</v>
      </c>
      <c r="T91" s="341">
        <f t="shared" si="61"/>
        <v>0</v>
      </c>
      <c r="U91" s="341">
        <f t="shared" si="61"/>
        <v>0</v>
      </c>
      <c r="V91" s="341">
        <f t="shared" si="61"/>
        <v>0</v>
      </c>
      <c r="W91" s="341">
        <f t="shared" si="61"/>
        <v>0</v>
      </c>
      <c r="X91" s="341">
        <f t="shared" si="61"/>
        <v>0</v>
      </c>
      <c r="Y91" s="341">
        <f t="shared" si="61"/>
        <v>0</v>
      </c>
      <c r="Z91" s="341">
        <f t="shared" si="61"/>
        <v>0</v>
      </c>
      <c r="AA91" s="341">
        <f t="shared" si="61"/>
        <v>0</v>
      </c>
      <c r="AB91" s="341">
        <f t="shared" si="61"/>
        <v>0</v>
      </c>
      <c r="AC91" s="341">
        <f t="shared" si="61"/>
        <v>0</v>
      </c>
      <c r="AD91" s="341">
        <f t="shared" si="61"/>
        <v>0</v>
      </c>
      <c r="AE91" s="341">
        <f t="shared" si="61"/>
        <v>0</v>
      </c>
      <c r="AF91" s="341">
        <f t="shared" si="61"/>
        <v>0</v>
      </c>
      <c r="AG91" s="341">
        <f t="shared" si="61"/>
        <v>0</v>
      </c>
      <c r="AH91" s="341">
        <f t="shared" si="61"/>
        <v>0</v>
      </c>
      <c r="AI91" s="341">
        <f t="shared" si="61"/>
        <v>0</v>
      </c>
      <c r="AJ91" s="341">
        <f t="shared" si="61"/>
        <v>0</v>
      </c>
      <c r="AK91" s="341">
        <f t="shared" si="61"/>
        <v>0</v>
      </c>
      <c r="AL91" s="341">
        <f t="shared" si="61"/>
        <v>0</v>
      </c>
      <c r="AM91" s="341">
        <f t="shared" si="61"/>
        <v>0</v>
      </c>
      <c r="AN91" s="341">
        <f t="shared" si="61"/>
        <v>0</v>
      </c>
      <c r="AO91" s="341">
        <f t="shared" si="61"/>
        <v>0</v>
      </c>
      <c r="AP91" s="341">
        <f t="shared" si="61"/>
        <v>0</v>
      </c>
      <c r="AQ91" s="341">
        <f t="shared" si="61"/>
        <v>0</v>
      </c>
      <c r="AR91" s="341">
        <f t="shared" si="61"/>
        <v>0</v>
      </c>
      <c r="AS91" s="341">
        <f t="shared" si="61"/>
        <v>0</v>
      </c>
      <c r="AT91" s="341">
        <f t="shared" si="61"/>
        <v>0</v>
      </c>
      <c r="AU91" s="341">
        <f t="shared" si="61"/>
        <v>0</v>
      </c>
      <c r="AV91" s="341">
        <f t="shared" si="61"/>
        <v>0</v>
      </c>
      <c r="AW91" s="341">
        <f t="shared" si="61"/>
        <v>0</v>
      </c>
      <c r="AX91" s="341">
        <f t="shared" si="61"/>
        <v>0</v>
      </c>
      <c r="AY91" s="341">
        <f t="shared" si="61"/>
        <v>0</v>
      </c>
      <c r="AZ91" s="341">
        <f t="shared" si="61"/>
        <v>0</v>
      </c>
      <c r="BA91" s="341">
        <f t="shared" si="61"/>
        <v>0</v>
      </c>
      <c r="BB91" s="341">
        <f t="shared" si="61"/>
        <v>0</v>
      </c>
      <c r="BC91" s="341">
        <f t="shared" si="61"/>
        <v>0</v>
      </c>
      <c r="BD91" s="341">
        <f t="shared" si="61"/>
        <v>0</v>
      </c>
      <c r="BE91" s="341">
        <f t="shared" si="61"/>
        <v>0</v>
      </c>
      <c r="BF91" s="341">
        <f t="shared" si="61"/>
        <v>0</v>
      </c>
      <c r="BG91" s="341">
        <f t="shared" si="61"/>
        <v>0</v>
      </c>
      <c r="BH91" s="341">
        <f t="shared" si="61"/>
        <v>0</v>
      </c>
      <c r="BI91" s="341">
        <f t="shared" si="61"/>
        <v>0</v>
      </c>
      <c r="BJ91" s="341">
        <f t="shared" si="61"/>
        <v>0</v>
      </c>
      <c r="BK91" s="341">
        <f t="shared" si="61"/>
        <v>0</v>
      </c>
      <c r="BL91" s="341">
        <f t="shared" si="61"/>
        <v>0</v>
      </c>
      <c r="BM91" s="341">
        <f t="shared" si="61"/>
        <v>0</v>
      </c>
      <c r="BN91" s="341">
        <f t="shared" si="61"/>
        <v>0</v>
      </c>
      <c r="BO91" s="341">
        <f t="shared" si="61"/>
        <v>0</v>
      </c>
      <c r="BP91" s="341">
        <f t="shared" si="61"/>
        <v>0</v>
      </c>
      <c r="BQ91" s="341">
        <f t="shared" si="61"/>
        <v>0</v>
      </c>
      <c r="BR91" s="341">
        <f t="shared" si="61"/>
        <v>0</v>
      </c>
      <c r="BS91" s="341">
        <f t="shared" si="61"/>
        <v>0</v>
      </c>
      <c r="BT91" s="341">
        <f t="shared" si="61"/>
        <v>0</v>
      </c>
      <c r="BU91" s="341">
        <f t="shared" si="61"/>
        <v>0</v>
      </c>
      <c r="BV91" s="341">
        <f t="shared" si="61"/>
        <v>0</v>
      </c>
      <c r="BW91" s="341">
        <f t="shared" si="61"/>
        <v>0</v>
      </c>
      <c r="BX91" s="341">
        <f t="shared" si="61"/>
        <v>0</v>
      </c>
      <c r="BY91" s="341">
        <f t="shared" si="61"/>
        <v>0</v>
      </c>
      <c r="BZ91" s="341">
        <f t="shared" si="61"/>
        <v>0</v>
      </c>
      <c r="CA91" s="341">
        <f t="shared" si="61"/>
        <v>0</v>
      </c>
      <c r="CB91" s="341">
        <f t="shared" si="61"/>
        <v>0</v>
      </c>
      <c r="CC91" s="341">
        <f t="shared" si="61"/>
        <v>0</v>
      </c>
      <c r="CD91" s="341">
        <f t="shared" si="61"/>
        <v>0</v>
      </c>
      <c r="CE91" s="341">
        <f t="shared" si="61"/>
        <v>0</v>
      </c>
      <c r="CF91" s="341">
        <f t="shared" si="61"/>
        <v>0</v>
      </c>
      <c r="CG91" s="341">
        <f t="shared" si="61"/>
        <v>0</v>
      </c>
      <c r="CH91" s="341">
        <f t="shared" si="61"/>
        <v>0</v>
      </c>
      <c r="CI91" s="341">
        <f t="shared" si="61"/>
        <v>0</v>
      </c>
      <c r="CJ91" s="341">
        <f t="shared" si="61"/>
        <v>0</v>
      </c>
      <c r="CK91" s="341">
        <f t="shared" si="61"/>
        <v>0</v>
      </c>
      <c r="CL91" s="341">
        <f t="shared" si="61"/>
        <v>0</v>
      </c>
      <c r="CM91" s="341">
        <f t="shared" si="61"/>
        <v>0</v>
      </c>
      <c r="CN91" s="341">
        <f t="shared" si="61"/>
        <v>0</v>
      </c>
      <c r="CO91" s="341">
        <f t="shared" si="61"/>
        <v>0</v>
      </c>
      <c r="CP91" s="341">
        <f t="shared" si="61"/>
        <v>0</v>
      </c>
      <c r="CQ91" s="341">
        <f t="shared" si="61"/>
        <v>0</v>
      </c>
      <c r="CR91" s="341">
        <f t="shared" si="61"/>
        <v>0</v>
      </c>
      <c r="CS91" s="341">
        <f t="shared" si="61"/>
        <v>0</v>
      </c>
      <c r="CT91" s="341">
        <f t="shared" si="61"/>
        <v>0</v>
      </c>
      <c r="CU91" s="341">
        <f t="shared" si="61"/>
        <v>0</v>
      </c>
      <c r="CV91" s="341">
        <f t="shared" si="61"/>
        <v>0</v>
      </c>
      <c r="CW91" s="341">
        <f t="shared" si="61"/>
        <v>0</v>
      </c>
      <c r="CX91" s="341">
        <f t="shared" si="61"/>
        <v>0</v>
      </c>
      <c r="CY91" s="341">
        <f t="shared" si="61"/>
        <v>0</v>
      </c>
      <c r="CZ91" s="341">
        <f t="shared" si="61"/>
        <v>0</v>
      </c>
      <c r="DA91" s="46" t="s">
        <v>168</v>
      </c>
    </row>
    <row r="92" ht="14.25" customHeight="1">
      <c r="F92" s="337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34"/>
      <c r="Z92" s="334"/>
      <c r="AA92" s="334"/>
      <c r="AB92" s="334"/>
      <c r="AC92" s="334"/>
      <c r="AD92" s="334"/>
      <c r="AE92" s="334"/>
      <c r="AF92" s="334"/>
      <c r="AG92" s="334"/>
      <c r="AH92" s="334"/>
      <c r="AI92" s="334"/>
      <c r="AJ92" s="334"/>
      <c r="AK92" s="334"/>
      <c r="AL92" s="334"/>
      <c r="AM92" s="334"/>
      <c r="AN92" s="334"/>
      <c r="AO92" s="334"/>
      <c r="AP92" s="334"/>
      <c r="AQ92" s="334"/>
      <c r="AR92" s="334"/>
      <c r="AS92" s="334"/>
      <c r="AT92" s="334"/>
      <c r="AU92" s="334"/>
      <c r="AV92" s="334"/>
      <c r="AW92" s="334"/>
      <c r="AX92" s="334"/>
      <c r="AY92" s="334"/>
      <c r="AZ92" s="334"/>
      <c r="BA92" s="334"/>
      <c r="BB92" s="334"/>
      <c r="BC92" s="334"/>
      <c r="BD92" s="334"/>
      <c r="BE92" s="334"/>
      <c r="BF92" s="334"/>
      <c r="BG92" s="334"/>
      <c r="BH92" s="334"/>
      <c r="BI92" s="334"/>
      <c r="BJ92" s="334"/>
      <c r="BK92" s="334"/>
      <c r="BL92" s="334"/>
      <c r="BM92" s="334"/>
      <c r="BN92" s="334"/>
      <c r="BO92" s="334"/>
      <c r="BP92" s="334"/>
      <c r="BQ92" s="334"/>
      <c r="BR92" s="334"/>
      <c r="BS92" s="334"/>
      <c r="BT92" s="334"/>
      <c r="BU92" s="334"/>
      <c r="BV92" s="334"/>
      <c r="BW92" s="334"/>
      <c r="BX92" s="334"/>
      <c r="BY92" s="334"/>
      <c r="BZ92" s="334"/>
      <c r="CA92" s="334"/>
      <c r="CB92" s="334"/>
      <c r="CC92" s="334"/>
      <c r="CD92" s="334"/>
      <c r="CE92" s="334"/>
      <c r="CF92" s="334"/>
      <c r="CG92" s="334"/>
      <c r="CH92" s="334"/>
      <c r="CI92" s="334"/>
      <c r="CJ92" s="334"/>
      <c r="CK92" s="334"/>
      <c r="CL92" s="334"/>
      <c r="CM92" s="334"/>
      <c r="CN92" s="334"/>
      <c r="CO92" s="334"/>
      <c r="CP92" s="334"/>
      <c r="CQ92" s="334"/>
      <c r="CR92" s="334"/>
      <c r="CS92" s="334"/>
      <c r="CT92" s="334"/>
      <c r="CU92" s="334"/>
      <c r="CV92" s="334"/>
      <c r="CW92" s="334"/>
      <c r="CX92" s="334"/>
      <c r="CY92" s="334"/>
      <c r="CZ92" s="334"/>
    </row>
    <row r="93" ht="14.25" customHeight="1">
      <c r="B93" s="329" t="s">
        <v>326</v>
      </c>
      <c r="C93" s="277" t="s">
        <v>362</v>
      </c>
      <c r="D93" s="278"/>
      <c r="E93" s="278"/>
      <c r="F93" s="353"/>
      <c r="G93" s="354"/>
      <c r="H93" s="354"/>
      <c r="I93" s="354"/>
      <c r="J93" s="354"/>
      <c r="K93" s="354"/>
      <c r="L93" s="354"/>
      <c r="M93" s="354"/>
      <c r="N93" s="354"/>
      <c r="O93" s="354"/>
      <c r="P93" s="354"/>
      <c r="Q93" s="354"/>
      <c r="R93" s="354"/>
      <c r="S93" s="354"/>
      <c r="T93" s="354"/>
      <c r="U93" s="354"/>
      <c r="V93" s="354"/>
      <c r="W93" s="354"/>
      <c r="X93" s="354"/>
      <c r="Y93" s="354"/>
      <c r="Z93" s="354"/>
      <c r="AA93" s="354"/>
      <c r="AB93" s="354"/>
      <c r="AC93" s="354"/>
      <c r="AD93" s="354"/>
      <c r="AE93" s="354"/>
      <c r="AF93" s="354"/>
      <c r="AG93" s="354"/>
      <c r="AH93" s="354"/>
      <c r="AI93" s="354"/>
      <c r="AJ93" s="354"/>
      <c r="AK93" s="354"/>
      <c r="AL93" s="354"/>
      <c r="AM93" s="354"/>
      <c r="AN93" s="354"/>
      <c r="AO93" s="354"/>
      <c r="AP93" s="354"/>
      <c r="AQ93" s="354"/>
      <c r="AR93" s="354"/>
      <c r="AS93" s="354"/>
      <c r="AT93" s="354"/>
      <c r="AU93" s="354"/>
      <c r="AV93" s="354"/>
      <c r="AW93" s="354"/>
      <c r="AX93" s="354"/>
      <c r="AY93" s="354"/>
      <c r="AZ93" s="354"/>
      <c r="BA93" s="354"/>
      <c r="BB93" s="354"/>
      <c r="BC93" s="354"/>
      <c r="BD93" s="354"/>
      <c r="BE93" s="354"/>
      <c r="BF93" s="354"/>
      <c r="BG93" s="354"/>
      <c r="BH93" s="354"/>
      <c r="BI93" s="354"/>
      <c r="BJ93" s="354"/>
      <c r="BK93" s="354"/>
      <c r="BL93" s="354"/>
      <c r="BM93" s="354"/>
      <c r="BN93" s="354"/>
      <c r="BO93" s="354"/>
      <c r="BP93" s="354"/>
      <c r="BQ93" s="354"/>
      <c r="BR93" s="354"/>
      <c r="BS93" s="354"/>
      <c r="BT93" s="354"/>
      <c r="BU93" s="354"/>
      <c r="BV93" s="354"/>
      <c r="BW93" s="354"/>
      <c r="BX93" s="354"/>
      <c r="BY93" s="354"/>
      <c r="BZ93" s="354"/>
      <c r="CA93" s="354"/>
      <c r="CB93" s="354"/>
      <c r="CC93" s="354"/>
      <c r="CD93" s="354"/>
      <c r="CE93" s="354"/>
      <c r="CF93" s="354"/>
      <c r="CG93" s="354"/>
      <c r="CH93" s="354"/>
      <c r="CI93" s="354"/>
      <c r="CJ93" s="354"/>
      <c r="CK93" s="354"/>
      <c r="CL93" s="354"/>
      <c r="CM93" s="354"/>
      <c r="CN93" s="354"/>
      <c r="CO93" s="354"/>
      <c r="CP93" s="354"/>
      <c r="CQ93" s="354"/>
      <c r="CR93" s="354"/>
      <c r="CS93" s="354"/>
      <c r="CT93" s="354"/>
      <c r="CU93" s="354"/>
      <c r="CV93" s="354"/>
      <c r="CW93" s="354"/>
      <c r="CX93" s="354"/>
      <c r="CY93" s="354"/>
      <c r="CZ93" s="354"/>
      <c r="DA93" s="46" t="s">
        <v>168</v>
      </c>
    </row>
    <row r="94" ht="14.25" customHeight="1">
      <c r="B94" s="330">
        <f>XIRR(F96:CZ96,$F$22:$CZ$22)</f>
        <v>0.328062028</v>
      </c>
      <c r="C94" s="290" t="s">
        <v>348</v>
      </c>
      <c r="F94" s="337">
        <f t="shared" ref="F94:CZ94" si="62">F29</f>
        <v>-14783049.1</v>
      </c>
      <c r="G94" s="334">
        <f t="shared" si="62"/>
        <v>0</v>
      </c>
      <c r="H94" s="334">
        <f t="shared" si="62"/>
        <v>0</v>
      </c>
      <c r="I94" s="334">
        <f t="shared" si="62"/>
        <v>0</v>
      </c>
      <c r="J94" s="334">
        <f t="shared" si="62"/>
        <v>-568556.7557</v>
      </c>
      <c r="K94" s="334">
        <f t="shared" si="62"/>
        <v>-608617.8244</v>
      </c>
      <c r="L94" s="334">
        <f t="shared" si="62"/>
        <v>-607140.5326</v>
      </c>
      <c r="M94" s="334">
        <f t="shared" si="62"/>
        <v>-617000.5722</v>
      </c>
      <c r="N94" s="334">
        <f t="shared" si="62"/>
        <v>-629189.8077</v>
      </c>
      <c r="O94" s="334">
        <f t="shared" si="62"/>
        <v>-574184.2567</v>
      </c>
      <c r="P94" s="334">
        <f t="shared" si="62"/>
        <v>-553565.5078</v>
      </c>
      <c r="Q94" s="334">
        <f t="shared" si="62"/>
        <v>-478990.9319</v>
      </c>
      <c r="R94" s="334">
        <f t="shared" si="62"/>
        <v>0</v>
      </c>
      <c r="S94" s="334">
        <f t="shared" si="62"/>
        <v>0</v>
      </c>
      <c r="T94" s="334">
        <f t="shared" si="62"/>
        <v>0</v>
      </c>
      <c r="U94" s="334">
        <f t="shared" si="62"/>
        <v>0</v>
      </c>
      <c r="V94" s="334">
        <f t="shared" si="62"/>
        <v>0</v>
      </c>
      <c r="W94" s="334">
        <f t="shared" si="62"/>
        <v>0</v>
      </c>
      <c r="X94" s="334">
        <f t="shared" si="62"/>
        <v>0</v>
      </c>
      <c r="Y94" s="334">
        <f t="shared" si="62"/>
        <v>0</v>
      </c>
      <c r="Z94" s="334">
        <f t="shared" si="62"/>
        <v>0</v>
      </c>
      <c r="AA94" s="334">
        <f t="shared" si="62"/>
        <v>0</v>
      </c>
      <c r="AB94" s="334">
        <f t="shared" si="62"/>
        <v>0</v>
      </c>
      <c r="AC94" s="334">
        <f t="shared" si="62"/>
        <v>0</v>
      </c>
      <c r="AD94" s="334">
        <f t="shared" si="62"/>
        <v>0</v>
      </c>
      <c r="AE94" s="334">
        <f t="shared" si="62"/>
        <v>0</v>
      </c>
      <c r="AF94" s="334">
        <f t="shared" si="62"/>
        <v>0</v>
      </c>
      <c r="AG94" s="334">
        <f t="shared" si="62"/>
        <v>0</v>
      </c>
      <c r="AH94" s="334">
        <f t="shared" si="62"/>
        <v>0</v>
      </c>
      <c r="AI94" s="334">
        <f t="shared" si="62"/>
        <v>0</v>
      </c>
      <c r="AJ94" s="334">
        <f t="shared" si="62"/>
        <v>0</v>
      </c>
      <c r="AK94" s="334">
        <f t="shared" si="62"/>
        <v>-74629.93402</v>
      </c>
      <c r="AL94" s="334">
        <f t="shared" si="62"/>
        <v>-97540.19366</v>
      </c>
      <c r="AM94" s="334">
        <f t="shared" si="62"/>
        <v>-7896.739474</v>
      </c>
      <c r="AN94" s="334">
        <f t="shared" si="62"/>
        <v>0</v>
      </c>
      <c r="AO94" s="334">
        <f t="shared" si="62"/>
        <v>0</v>
      </c>
      <c r="AP94" s="334">
        <f t="shared" si="62"/>
        <v>0</v>
      </c>
      <c r="AQ94" s="334">
        <f t="shared" si="62"/>
        <v>0</v>
      </c>
      <c r="AR94" s="334">
        <f t="shared" si="62"/>
        <v>0</v>
      </c>
      <c r="AS94" s="334">
        <f t="shared" si="62"/>
        <v>0</v>
      </c>
      <c r="AT94" s="334">
        <f t="shared" si="62"/>
        <v>0</v>
      </c>
      <c r="AU94" s="334">
        <f t="shared" si="62"/>
        <v>-46777.61836</v>
      </c>
      <c r="AV94" s="334">
        <f t="shared" si="62"/>
        <v>-46407.65568</v>
      </c>
      <c r="AW94" s="334">
        <f t="shared" si="62"/>
        <v>-67242.42597</v>
      </c>
      <c r="AX94" s="334">
        <f t="shared" si="62"/>
        <v>-91426.02041</v>
      </c>
      <c r="AY94" s="334">
        <f t="shared" si="62"/>
        <v>0</v>
      </c>
      <c r="AZ94" s="334">
        <f t="shared" si="62"/>
        <v>0</v>
      </c>
      <c r="BA94" s="334">
        <f t="shared" si="62"/>
        <v>0</v>
      </c>
      <c r="BB94" s="334">
        <f t="shared" si="62"/>
        <v>0</v>
      </c>
      <c r="BC94" s="334">
        <f t="shared" si="62"/>
        <v>0</v>
      </c>
      <c r="BD94" s="334">
        <f t="shared" si="62"/>
        <v>0</v>
      </c>
      <c r="BE94" s="334">
        <f t="shared" si="62"/>
        <v>0</v>
      </c>
      <c r="BF94" s="334">
        <f t="shared" si="62"/>
        <v>0</v>
      </c>
      <c r="BG94" s="334">
        <f t="shared" si="62"/>
        <v>0</v>
      </c>
      <c r="BH94" s="334">
        <f t="shared" si="62"/>
        <v>0</v>
      </c>
      <c r="BI94" s="334">
        <f t="shared" si="62"/>
        <v>0</v>
      </c>
      <c r="BJ94" s="334">
        <f t="shared" si="62"/>
        <v>0</v>
      </c>
      <c r="BK94" s="334">
        <f t="shared" si="62"/>
        <v>0</v>
      </c>
      <c r="BL94" s="334">
        <f t="shared" si="62"/>
        <v>0</v>
      </c>
      <c r="BM94" s="334">
        <f t="shared" si="62"/>
        <v>0</v>
      </c>
      <c r="BN94" s="334">
        <f t="shared" si="62"/>
        <v>0</v>
      </c>
      <c r="BO94" s="334">
        <f t="shared" si="62"/>
        <v>0</v>
      </c>
      <c r="BP94" s="334">
        <f t="shared" si="62"/>
        <v>0</v>
      </c>
      <c r="BQ94" s="334">
        <f t="shared" si="62"/>
        <v>0</v>
      </c>
      <c r="BR94" s="334">
        <f t="shared" si="62"/>
        <v>0</v>
      </c>
      <c r="BS94" s="334">
        <f t="shared" si="62"/>
        <v>0</v>
      </c>
      <c r="BT94" s="334">
        <f t="shared" si="62"/>
        <v>0</v>
      </c>
      <c r="BU94" s="334">
        <f t="shared" si="62"/>
        <v>0</v>
      </c>
      <c r="BV94" s="334">
        <f t="shared" si="62"/>
        <v>0</v>
      </c>
      <c r="BW94" s="334">
        <f t="shared" si="62"/>
        <v>0</v>
      </c>
      <c r="BX94" s="334">
        <f t="shared" si="62"/>
        <v>0</v>
      </c>
      <c r="BY94" s="334">
        <f t="shared" si="62"/>
        <v>0</v>
      </c>
      <c r="BZ94" s="334">
        <f t="shared" si="62"/>
        <v>0</v>
      </c>
      <c r="CA94" s="334">
        <f t="shared" si="62"/>
        <v>0</v>
      </c>
      <c r="CB94" s="334">
        <f t="shared" si="62"/>
        <v>0</v>
      </c>
      <c r="CC94" s="334">
        <f t="shared" si="62"/>
        <v>0</v>
      </c>
      <c r="CD94" s="334">
        <f t="shared" si="62"/>
        <v>0</v>
      </c>
      <c r="CE94" s="334">
        <f t="shared" si="62"/>
        <v>0</v>
      </c>
      <c r="CF94" s="334">
        <f t="shared" si="62"/>
        <v>0</v>
      </c>
      <c r="CG94" s="334">
        <f t="shared" si="62"/>
        <v>0</v>
      </c>
      <c r="CH94" s="334">
        <f t="shared" si="62"/>
        <v>0</v>
      </c>
      <c r="CI94" s="334">
        <f t="shared" si="62"/>
        <v>0</v>
      </c>
      <c r="CJ94" s="334">
        <f t="shared" si="62"/>
        <v>0</v>
      </c>
      <c r="CK94" s="334">
        <f t="shared" si="62"/>
        <v>0</v>
      </c>
      <c r="CL94" s="334">
        <f t="shared" si="62"/>
        <v>0</v>
      </c>
      <c r="CM94" s="334">
        <f t="shared" si="62"/>
        <v>0</v>
      </c>
      <c r="CN94" s="334">
        <f t="shared" si="62"/>
        <v>0</v>
      </c>
      <c r="CO94" s="334">
        <f t="shared" si="62"/>
        <v>0</v>
      </c>
      <c r="CP94" s="334">
        <f t="shared" si="62"/>
        <v>0</v>
      </c>
      <c r="CQ94" s="334">
        <f t="shared" si="62"/>
        <v>0</v>
      </c>
      <c r="CR94" s="334">
        <f t="shared" si="62"/>
        <v>0</v>
      </c>
      <c r="CS94" s="334">
        <f t="shared" si="62"/>
        <v>0</v>
      </c>
      <c r="CT94" s="334">
        <f t="shared" si="62"/>
        <v>0</v>
      </c>
      <c r="CU94" s="334">
        <f t="shared" si="62"/>
        <v>0</v>
      </c>
      <c r="CV94" s="334">
        <f t="shared" si="62"/>
        <v>0</v>
      </c>
      <c r="CW94" s="334">
        <f t="shared" si="62"/>
        <v>0</v>
      </c>
      <c r="CX94" s="334">
        <f t="shared" si="62"/>
        <v>0</v>
      </c>
      <c r="CY94" s="334">
        <f t="shared" si="62"/>
        <v>0</v>
      </c>
      <c r="CZ94" s="334">
        <f t="shared" si="62"/>
        <v>0</v>
      </c>
      <c r="DA94" s="46" t="s">
        <v>168</v>
      </c>
    </row>
    <row r="95" ht="14.25" customHeight="1">
      <c r="B95" s="329" t="s">
        <v>327</v>
      </c>
      <c r="C95" s="290" t="s">
        <v>349</v>
      </c>
      <c r="F95" s="337">
        <f t="shared" ref="F95:CZ95" si="63">SUMIF($C$19:$C$91,$C$95,F$19:F$91)</f>
        <v>0</v>
      </c>
      <c r="G95" s="334">
        <f t="shared" si="63"/>
        <v>126557.5643</v>
      </c>
      <c r="H95" s="334">
        <f t="shared" si="63"/>
        <v>111906.5987</v>
      </c>
      <c r="I95" s="334">
        <f t="shared" si="63"/>
        <v>103035.4007</v>
      </c>
      <c r="J95" s="334">
        <f t="shared" si="63"/>
        <v>0</v>
      </c>
      <c r="K95" s="334">
        <f t="shared" si="63"/>
        <v>0</v>
      </c>
      <c r="L95" s="334">
        <f t="shared" si="63"/>
        <v>0</v>
      </c>
      <c r="M95" s="334">
        <f t="shared" si="63"/>
        <v>0</v>
      </c>
      <c r="N95" s="334">
        <f t="shared" si="63"/>
        <v>0</v>
      </c>
      <c r="O95" s="334">
        <f t="shared" si="63"/>
        <v>0</v>
      </c>
      <c r="P95" s="334">
        <f t="shared" si="63"/>
        <v>0</v>
      </c>
      <c r="Q95" s="334">
        <f t="shared" si="63"/>
        <v>0</v>
      </c>
      <c r="R95" s="334">
        <f t="shared" si="63"/>
        <v>262457.5573</v>
      </c>
      <c r="S95" s="334">
        <f t="shared" si="63"/>
        <v>309944.4892</v>
      </c>
      <c r="T95" s="334">
        <f t="shared" si="63"/>
        <v>284896.1246</v>
      </c>
      <c r="U95" s="334">
        <f t="shared" si="63"/>
        <v>264609.1067</v>
      </c>
      <c r="V95" s="334">
        <f t="shared" si="63"/>
        <v>176409.7457</v>
      </c>
      <c r="W95" s="334">
        <f t="shared" si="63"/>
        <v>110239.0532</v>
      </c>
      <c r="X95" s="334">
        <f t="shared" si="63"/>
        <v>110996.9695</v>
      </c>
      <c r="Y95" s="334">
        <f t="shared" si="63"/>
        <v>92929.90989</v>
      </c>
      <c r="Z95" s="334">
        <f t="shared" si="63"/>
        <v>71858.51388</v>
      </c>
      <c r="AA95" s="334">
        <f t="shared" si="63"/>
        <v>156015.6448</v>
      </c>
      <c r="AB95" s="334">
        <f t="shared" si="63"/>
        <v>188274.2886</v>
      </c>
      <c r="AC95" s="334">
        <f t="shared" si="63"/>
        <v>308635.2371</v>
      </c>
      <c r="AD95" s="334">
        <f t="shared" si="63"/>
        <v>289564.1926</v>
      </c>
      <c r="AE95" s="334">
        <f t="shared" si="63"/>
        <v>339920.7362</v>
      </c>
      <c r="AF95" s="334">
        <f t="shared" si="63"/>
        <v>312875.4252</v>
      </c>
      <c r="AG95" s="334">
        <f t="shared" si="63"/>
        <v>290016.1247</v>
      </c>
      <c r="AH95" s="334">
        <f t="shared" si="63"/>
        <v>195354.3981</v>
      </c>
      <c r="AI95" s="334">
        <f t="shared" si="63"/>
        <v>124323.8807</v>
      </c>
      <c r="AJ95" s="334">
        <f t="shared" si="63"/>
        <v>25828276.41</v>
      </c>
      <c r="AK95" s="334">
        <f t="shared" si="63"/>
        <v>0</v>
      </c>
      <c r="AL95" s="334">
        <f t="shared" si="63"/>
        <v>0</v>
      </c>
      <c r="AM95" s="334">
        <f t="shared" si="63"/>
        <v>0</v>
      </c>
      <c r="AN95" s="334">
        <f t="shared" si="63"/>
        <v>26217.77379</v>
      </c>
      <c r="AO95" s="334">
        <f t="shared" si="63"/>
        <v>154620.2923</v>
      </c>
      <c r="AP95" s="334">
        <f t="shared" si="63"/>
        <v>98048.34031</v>
      </c>
      <c r="AQ95" s="334">
        <f t="shared" si="63"/>
        <v>136650.0144</v>
      </c>
      <c r="AR95" s="334">
        <f t="shared" si="63"/>
        <v>115015.3953</v>
      </c>
      <c r="AS95" s="334">
        <f t="shared" si="63"/>
        <v>96720.48031</v>
      </c>
      <c r="AT95" s="334">
        <f t="shared" si="63"/>
        <v>21435.7297</v>
      </c>
      <c r="AU95" s="334">
        <f t="shared" si="63"/>
        <v>0</v>
      </c>
      <c r="AV95" s="334">
        <f t="shared" si="63"/>
        <v>0</v>
      </c>
      <c r="AW95" s="334">
        <f t="shared" si="63"/>
        <v>0</v>
      </c>
      <c r="AX95" s="334">
        <f t="shared" si="63"/>
        <v>0</v>
      </c>
      <c r="AY95" s="334">
        <f t="shared" si="63"/>
        <v>3502.658142</v>
      </c>
      <c r="AZ95" s="334">
        <f t="shared" si="63"/>
        <v>39645.99829</v>
      </c>
      <c r="BA95" s="334">
        <f t="shared" si="63"/>
        <v>175521.2025</v>
      </c>
      <c r="BB95" s="334">
        <f t="shared" si="63"/>
        <v>139080.2638</v>
      </c>
      <c r="BC95" s="334">
        <f t="shared" si="63"/>
        <v>144046.0084</v>
      </c>
      <c r="BD95" s="334">
        <f t="shared" si="63"/>
        <v>120129.8029</v>
      </c>
      <c r="BE95" s="334">
        <f t="shared" si="63"/>
        <v>99887.74322</v>
      </c>
      <c r="BF95" s="334">
        <f t="shared" si="63"/>
        <v>10003327.55</v>
      </c>
      <c r="BG95" s="334">
        <f t="shared" si="63"/>
        <v>0</v>
      </c>
      <c r="BH95" s="334">
        <f t="shared" si="63"/>
        <v>0</v>
      </c>
      <c r="BI95" s="334">
        <f t="shared" si="63"/>
        <v>0</v>
      </c>
      <c r="BJ95" s="334">
        <f t="shared" si="63"/>
        <v>0</v>
      </c>
      <c r="BK95" s="334">
        <f t="shared" si="63"/>
        <v>0</v>
      </c>
      <c r="BL95" s="334">
        <f t="shared" si="63"/>
        <v>0</v>
      </c>
      <c r="BM95" s="334">
        <f t="shared" si="63"/>
        <v>0</v>
      </c>
      <c r="BN95" s="334">
        <f t="shared" si="63"/>
        <v>0</v>
      </c>
      <c r="BO95" s="334">
        <f t="shared" si="63"/>
        <v>0</v>
      </c>
      <c r="BP95" s="334">
        <f t="shared" si="63"/>
        <v>0</v>
      </c>
      <c r="BQ95" s="334">
        <f t="shared" si="63"/>
        <v>0</v>
      </c>
      <c r="BR95" s="334">
        <f t="shared" si="63"/>
        <v>0</v>
      </c>
      <c r="BS95" s="334">
        <f t="shared" si="63"/>
        <v>0</v>
      </c>
      <c r="BT95" s="334">
        <f t="shared" si="63"/>
        <v>0</v>
      </c>
      <c r="BU95" s="334">
        <f t="shared" si="63"/>
        <v>0</v>
      </c>
      <c r="BV95" s="334">
        <f t="shared" si="63"/>
        <v>0</v>
      </c>
      <c r="BW95" s="334">
        <f t="shared" si="63"/>
        <v>0</v>
      </c>
      <c r="BX95" s="334">
        <f t="shared" si="63"/>
        <v>0</v>
      </c>
      <c r="BY95" s="334">
        <f t="shared" si="63"/>
        <v>0</v>
      </c>
      <c r="BZ95" s="334">
        <f t="shared" si="63"/>
        <v>0</v>
      </c>
      <c r="CA95" s="334">
        <f t="shared" si="63"/>
        <v>0</v>
      </c>
      <c r="CB95" s="334">
        <f t="shared" si="63"/>
        <v>0</v>
      </c>
      <c r="CC95" s="334">
        <f t="shared" si="63"/>
        <v>0</v>
      </c>
      <c r="CD95" s="334">
        <f t="shared" si="63"/>
        <v>0</v>
      </c>
      <c r="CE95" s="334">
        <f t="shared" si="63"/>
        <v>0</v>
      </c>
      <c r="CF95" s="334">
        <f t="shared" si="63"/>
        <v>0</v>
      </c>
      <c r="CG95" s="334">
        <f t="shared" si="63"/>
        <v>0</v>
      </c>
      <c r="CH95" s="334">
        <f t="shared" si="63"/>
        <v>0</v>
      </c>
      <c r="CI95" s="334">
        <f t="shared" si="63"/>
        <v>0</v>
      </c>
      <c r="CJ95" s="334">
        <f t="shared" si="63"/>
        <v>0</v>
      </c>
      <c r="CK95" s="334">
        <f t="shared" si="63"/>
        <v>0</v>
      </c>
      <c r="CL95" s="334">
        <f t="shared" si="63"/>
        <v>0</v>
      </c>
      <c r="CM95" s="334">
        <f t="shared" si="63"/>
        <v>0</v>
      </c>
      <c r="CN95" s="334">
        <f t="shared" si="63"/>
        <v>0</v>
      </c>
      <c r="CO95" s="334">
        <f t="shared" si="63"/>
        <v>0</v>
      </c>
      <c r="CP95" s="334">
        <f t="shared" si="63"/>
        <v>0</v>
      </c>
      <c r="CQ95" s="334">
        <f t="shared" si="63"/>
        <v>0</v>
      </c>
      <c r="CR95" s="334">
        <f t="shared" si="63"/>
        <v>0</v>
      </c>
      <c r="CS95" s="334">
        <f t="shared" si="63"/>
        <v>0</v>
      </c>
      <c r="CT95" s="334">
        <f t="shared" si="63"/>
        <v>0</v>
      </c>
      <c r="CU95" s="334">
        <f t="shared" si="63"/>
        <v>0</v>
      </c>
      <c r="CV95" s="334">
        <f t="shared" si="63"/>
        <v>0</v>
      </c>
      <c r="CW95" s="334">
        <f t="shared" si="63"/>
        <v>0</v>
      </c>
      <c r="CX95" s="334">
        <f t="shared" si="63"/>
        <v>0</v>
      </c>
      <c r="CY95" s="334">
        <f t="shared" si="63"/>
        <v>0</v>
      </c>
      <c r="CZ95" s="334">
        <f t="shared" si="63"/>
        <v>0</v>
      </c>
      <c r="DA95" s="46" t="s">
        <v>168</v>
      </c>
    </row>
    <row r="96" ht="14.25" customHeight="1">
      <c r="B96" s="335">
        <f>-SUMIF(F96:CZ96,"&gt;0",F96:CZ96)/SUMIF(F96:CZ96,"&lt;0",F96:CZ96)</f>
        <v>2.087069115</v>
      </c>
      <c r="C96" s="338" t="s">
        <v>351</v>
      </c>
      <c r="D96" s="347"/>
      <c r="E96" s="347"/>
      <c r="F96" s="340">
        <f t="shared" ref="F96:CZ96" si="64">SUM(F94:F95)</f>
        <v>-14783049.1</v>
      </c>
      <c r="G96" s="341">
        <f t="shared" si="64"/>
        <v>126557.5643</v>
      </c>
      <c r="H96" s="341">
        <f t="shared" si="64"/>
        <v>111906.5987</v>
      </c>
      <c r="I96" s="341">
        <f t="shared" si="64"/>
        <v>103035.4007</v>
      </c>
      <c r="J96" s="341">
        <f t="shared" si="64"/>
        <v>-568556.7557</v>
      </c>
      <c r="K96" s="341">
        <f t="shared" si="64"/>
        <v>-608617.8244</v>
      </c>
      <c r="L96" s="341">
        <f t="shared" si="64"/>
        <v>-607140.5326</v>
      </c>
      <c r="M96" s="341">
        <f t="shared" si="64"/>
        <v>-617000.5722</v>
      </c>
      <c r="N96" s="341">
        <f t="shared" si="64"/>
        <v>-629189.8077</v>
      </c>
      <c r="O96" s="341">
        <f t="shared" si="64"/>
        <v>-574184.2567</v>
      </c>
      <c r="P96" s="341">
        <f t="shared" si="64"/>
        <v>-553565.5078</v>
      </c>
      <c r="Q96" s="341">
        <f t="shared" si="64"/>
        <v>-478990.9319</v>
      </c>
      <c r="R96" s="341">
        <f t="shared" si="64"/>
        <v>262457.5573</v>
      </c>
      <c r="S96" s="341">
        <f t="shared" si="64"/>
        <v>309944.4892</v>
      </c>
      <c r="T96" s="341">
        <f t="shared" si="64"/>
        <v>284896.1246</v>
      </c>
      <c r="U96" s="341">
        <f t="shared" si="64"/>
        <v>264609.1067</v>
      </c>
      <c r="V96" s="341">
        <f t="shared" si="64"/>
        <v>176409.7457</v>
      </c>
      <c r="W96" s="341">
        <f t="shared" si="64"/>
        <v>110239.0532</v>
      </c>
      <c r="X96" s="341">
        <f t="shared" si="64"/>
        <v>110996.9695</v>
      </c>
      <c r="Y96" s="341">
        <f t="shared" si="64"/>
        <v>92929.90989</v>
      </c>
      <c r="Z96" s="341">
        <f t="shared" si="64"/>
        <v>71858.51388</v>
      </c>
      <c r="AA96" s="341">
        <f t="shared" si="64"/>
        <v>156015.6448</v>
      </c>
      <c r="AB96" s="341">
        <f t="shared" si="64"/>
        <v>188274.2886</v>
      </c>
      <c r="AC96" s="341">
        <f t="shared" si="64"/>
        <v>308635.2371</v>
      </c>
      <c r="AD96" s="341">
        <f t="shared" si="64"/>
        <v>289564.1926</v>
      </c>
      <c r="AE96" s="341">
        <f t="shared" si="64"/>
        <v>339920.7362</v>
      </c>
      <c r="AF96" s="341">
        <f t="shared" si="64"/>
        <v>312875.4252</v>
      </c>
      <c r="AG96" s="341">
        <f t="shared" si="64"/>
        <v>290016.1247</v>
      </c>
      <c r="AH96" s="341">
        <f t="shared" si="64"/>
        <v>195354.3981</v>
      </c>
      <c r="AI96" s="341">
        <f t="shared" si="64"/>
        <v>124323.8807</v>
      </c>
      <c r="AJ96" s="341">
        <f t="shared" si="64"/>
        <v>25828276.41</v>
      </c>
      <c r="AK96" s="341">
        <f t="shared" si="64"/>
        <v>-74629.93402</v>
      </c>
      <c r="AL96" s="341">
        <f t="shared" si="64"/>
        <v>-97540.19366</v>
      </c>
      <c r="AM96" s="341">
        <f t="shared" si="64"/>
        <v>-7896.739474</v>
      </c>
      <c r="AN96" s="341">
        <f t="shared" si="64"/>
        <v>26217.77379</v>
      </c>
      <c r="AO96" s="341">
        <f t="shared" si="64"/>
        <v>154620.2923</v>
      </c>
      <c r="AP96" s="341">
        <f t="shared" si="64"/>
        <v>98048.34031</v>
      </c>
      <c r="AQ96" s="341">
        <f t="shared" si="64"/>
        <v>136650.0144</v>
      </c>
      <c r="AR96" s="341">
        <f t="shared" si="64"/>
        <v>115015.3953</v>
      </c>
      <c r="AS96" s="341">
        <f t="shared" si="64"/>
        <v>96720.48031</v>
      </c>
      <c r="AT96" s="341">
        <f t="shared" si="64"/>
        <v>21435.7297</v>
      </c>
      <c r="AU96" s="341">
        <f t="shared" si="64"/>
        <v>-46777.61836</v>
      </c>
      <c r="AV96" s="341">
        <f t="shared" si="64"/>
        <v>-46407.65568</v>
      </c>
      <c r="AW96" s="341">
        <f t="shared" si="64"/>
        <v>-67242.42597</v>
      </c>
      <c r="AX96" s="341">
        <f t="shared" si="64"/>
        <v>-91426.02041</v>
      </c>
      <c r="AY96" s="341">
        <f t="shared" si="64"/>
        <v>3502.658142</v>
      </c>
      <c r="AZ96" s="341">
        <f t="shared" si="64"/>
        <v>39645.99829</v>
      </c>
      <c r="BA96" s="341">
        <f t="shared" si="64"/>
        <v>175521.2025</v>
      </c>
      <c r="BB96" s="341">
        <f t="shared" si="64"/>
        <v>139080.2638</v>
      </c>
      <c r="BC96" s="341">
        <f t="shared" si="64"/>
        <v>144046.0084</v>
      </c>
      <c r="BD96" s="341">
        <f t="shared" si="64"/>
        <v>120129.8029</v>
      </c>
      <c r="BE96" s="341">
        <f t="shared" si="64"/>
        <v>99887.74322</v>
      </c>
      <c r="BF96" s="341">
        <f t="shared" si="64"/>
        <v>10003327.55</v>
      </c>
      <c r="BG96" s="341">
        <f t="shared" si="64"/>
        <v>0</v>
      </c>
      <c r="BH96" s="341">
        <f t="shared" si="64"/>
        <v>0</v>
      </c>
      <c r="BI96" s="341">
        <f t="shared" si="64"/>
        <v>0</v>
      </c>
      <c r="BJ96" s="341">
        <f t="shared" si="64"/>
        <v>0</v>
      </c>
      <c r="BK96" s="341">
        <f t="shared" si="64"/>
        <v>0</v>
      </c>
      <c r="BL96" s="341">
        <f t="shared" si="64"/>
        <v>0</v>
      </c>
      <c r="BM96" s="341">
        <f t="shared" si="64"/>
        <v>0</v>
      </c>
      <c r="BN96" s="341">
        <f t="shared" si="64"/>
        <v>0</v>
      </c>
      <c r="BO96" s="341">
        <f t="shared" si="64"/>
        <v>0</v>
      </c>
      <c r="BP96" s="341">
        <f t="shared" si="64"/>
        <v>0</v>
      </c>
      <c r="BQ96" s="341">
        <f t="shared" si="64"/>
        <v>0</v>
      </c>
      <c r="BR96" s="341">
        <f t="shared" si="64"/>
        <v>0</v>
      </c>
      <c r="BS96" s="341">
        <f t="shared" si="64"/>
        <v>0</v>
      </c>
      <c r="BT96" s="341">
        <f t="shared" si="64"/>
        <v>0</v>
      </c>
      <c r="BU96" s="341">
        <f t="shared" si="64"/>
        <v>0</v>
      </c>
      <c r="BV96" s="341">
        <f t="shared" si="64"/>
        <v>0</v>
      </c>
      <c r="BW96" s="341">
        <f t="shared" si="64"/>
        <v>0</v>
      </c>
      <c r="BX96" s="341">
        <f t="shared" si="64"/>
        <v>0</v>
      </c>
      <c r="BY96" s="341">
        <f t="shared" si="64"/>
        <v>0</v>
      </c>
      <c r="BZ96" s="341">
        <f t="shared" si="64"/>
        <v>0</v>
      </c>
      <c r="CA96" s="341">
        <f t="shared" si="64"/>
        <v>0</v>
      </c>
      <c r="CB96" s="341">
        <f t="shared" si="64"/>
        <v>0</v>
      </c>
      <c r="CC96" s="341">
        <f t="shared" si="64"/>
        <v>0</v>
      </c>
      <c r="CD96" s="341">
        <f t="shared" si="64"/>
        <v>0</v>
      </c>
      <c r="CE96" s="341">
        <f t="shared" si="64"/>
        <v>0</v>
      </c>
      <c r="CF96" s="341">
        <f t="shared" si="64"/>
        <v>0</v>
      </c>
      <c r="CG96" s="341">
        <f t="shared" si="64"/>
        <v>0</v>
      </c>
      <c r="CH96" s="341">
        <f t="shared" si="64"/>
        <v>0</v>
      </c>
      <c r="CI96" s="341">
        <f t="shared" si="64"/>
        <v>0</v>
      </c>
      <c r="CJ96" s="341">
        <f t="shared" si="64"/>
        <v>0</v>
      </c>
      <c r="CK96" s="341">
        <f t="shared" si="64"/>
        <v>0</v>
      </c>
      <c r="CL96" s="341">
        <f t="shared" si="64"/>
        <v>0</v>
      </c>
      <c r="CM96" s="341">
        <f t="shared" si="64"/>
        <v>0</v>
      </c>
      <c r="CN96" s="341">
        <f t="shared" si="64"/>
        <v>0</v>
      </c>
      <c r="CO96" s="341">
        <f t="shared" si="64"/>
        <v>0</v>
      </c>
      <c r="CP96" s="341">
        <f t="shared" si="64"/>
        <v>0</v>
      </c>
      <c r="CQ96" s="341">
        <f t="shared" si="64"/>
        <v>0</v>
      </c>
      <c r="CR96" s="341">
        <f t="shared" si="64"/>
        <v>0</v>
      </c>
      <c r="CS96" s="341">
        <f t="shared" si="64"/>
        <v>0</v>
      </c>
      <c r="CT96" s="341">
        <f t="shared" si="64"/>
        <v>0</v>
      </c>
      <c r="CU96" s="341">
        <f t="shared" si="64"/>
        <v>0</v>
      </c>
      <c r="CV96" s="341">
        <f t="shared" si="64"/>
        <v>0</v>
      </c>
      <c r="CW96" s="341">
        <f t="shared" si="64"/>
        <v>0</v>
      </c>
      <c r="CX96" s="341">
        <f t="shared" si="64"/>
        <v>0</v>
      </c>
      <c r="CY96" s="341">
        <f t="shared" si="64"/>
        <v>0</v>
      </c>
      <c r="CZ96" s="341">
        <f t="shared" si="64"/>
        <v>0</v>
      </c>
      <c r="DA96" s="46" t="s">
        <v>168</v>
      </c>
    </row>
    <row r="97" ht="14.25" customHeight="1">
      <c r="F97" s="337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34"/>
      <c r="Z97" s="334"/>
      <c r="AA97" s="334"/>
      <c r="AB97" s="334"/>
      <c r="AC97" s="334"/>
      <c r="AD97" s="334"/>
      <c r="AE97" s="334"/>
      <c r="AF97" s="334"/>
      <c r="AG97" s="334"/>
      <c r="AH97" s="334"/>
      <c r="AI97" s="334"/>
      <c r="AJ97" s="334"/>
      <c r="AK97" s="334"/>
      <c r="AL97" s="334"/>
      <c r="AM97" s="334"/>
      <c r="AN97" s="334"/>
      <c r="AO97" s="334"/>
      <c r="AP97" s="334"/>
      <c r="AQ97" s="334"/>
      <c r="AR97" s="334"/>
      <c r="AS97" s="334"/>
      <c r="AT97" s="334"/>
      <c r="AU97" s="334"/>
      <c r="AV97" s="334"/>
      <c r="AW97" s="334"/>
      <c r="AX97" s="334"/>
      <c r="AY97" s="334"/>
      <c r="AZ97" s="334"/>
      <c r="BA97" s="334"/>
      <c r="BB97" s="334"/>
      <c r="BC97" s="334"/>
      <c r="BD97" s="334"/>
      <c r="BE97" s="334"/>
      <c r="BF97" s="334"/>
      <c r="BG97" s="334"/>
      <c r="BH97" s="334"/>
      <c r="BI97" s="334"/>
      <c r="BJ97" s="334"/>
      <c r="BK97" s="334"/>
      <c r="BL97" s="334"/>
      <c r="BM97" s="334"/>
      <c r="BN97" s="334"/>
      <c r="BO97" s="334"/>
      <c r="BP97" s="334"/>
      <c r="BQ97" s="334"/>
      <c r="BR97" s="334"/>
      <c r="BS97" s="334"/>
      <c r="BT97" s="334"/>
      <c r="BU97" s="334"/>
      <c r="BV97" s="334"/>
      <c r="BW97" s="334"/>
      <c r="BX97" s="334"/>
      <c r="BY97" s="334"/>
      <c r="BZ97" s="334"/>
      <c r="CA97" s="334"/>
      <c r="CB97" s="334"/>
      <c r="CC97" s="334"/>
      <c r="CD97" s="334"/>
      <c r="CE97" s="334"/>
      <c r="CF97" s="334"/>
      <c r="CG97" s="334"/>
      <c r="CH97" s="334"/>
      <c r="CI97" s="334"/>
      <c r="CJ97" s="334"/>
      <c r="CK97" s="334"/>
      <c r="CL97" s="334"/>
      <c r="CM97" s="334"/>
      <c r="CN97" s="334"/>
      <c r="CO97" s="334"/>
      <c r="CP97" s="334"/>
      <c r="CQ97" s="334"/>
      <c r="CR97" s="334"/>
      <c r="CS97" s="334"/>
      <c r="CT97" s="334"/>
      <c r="CU97" s="334"/>
      <c r="CV97" s="334"/>
      <c r="CW97" s="334"/>
      <c r="CX97" s="334"/>
      <c r="CY97" s="334"/>
      <c r="CZ97" s="334"/>
      <c r="DA97" s="46" t="s">
        <v>168</v>
      </c>
    </row>
    <row r="98" ht="14.25" customHeight="1">
      <c r="B98" s="329" t="s">
        <v>326</v>
      </c>
      <c r="C98" s="277" t="s">
        <v>363</v>
      </c>
      <c r="D98" s="278"/>
      <c r="E98" s="278"/>
      <c r="F98" s="353"/>
      <c r="G98" s="354"/>
      <c r="H98" s="354"/>
      <c r="I98" s="354"/>
      <c r="J98" s="354"/>
      <c r="K98" s="354"/>
      <c r="L98" s="354"/>
      <c r="M98" s="354"/>
      <c r="N98" s="354"/>
      <c r="O98" s="354"/>
      <c r="P98" s="354"/>
      <c r="Q98" s="354"/>
      <c r="R98" s="354"/>
      <c r="S98" s="354"/>
      <c r="T98" s="354"/>
      <c r="U98" s="354"/>
      <c r="V98" s="354"/>
      <c r="W98" s="354"/>
      <c r="X98" s="354"/>
      <c r="Y98" s="354"/>
      <c r="Z98" s="354"/>
      <c r="AA98" s="354"/>
      <c r="AB98" s="354"/>
      <c r="AC98" s="354"/>
      <c r="AD98" s="354"/>
      <c r="AE98" s="354"/>
      <c r="AF98" s="354"/>
      <c r="AG98" s="354"/>
      <c r="AH98" s="354"/>
      <c r="AI98" s="354"/>
      <c r="AJ98" s="354"/>
      <c r="AK98" s="354"/>
      <c r="AL98" s="354"/>
      <c r="AM98" s="354"/>
      <c r="AN98" s="354"/>
      <c r="AO98" s="354"/>
      <c r="AP98" s="354"/>
      <c r="AQ98" s="354"/>
      <c r="AR98" s="354"/>
      <c r="AS98" s="354"/>
      <c r="AT98" s="354"/>
      <c r="AU98" s="354"/>
      <c r="AV98" s="354"/>
      <c r="AW98" s="354"/>
      <c r="AX98" s="354"/>
      <c r="AY98" s="354"/>
      <c r="AZ98" s="354"/>
      <c r="BA98" s="354"/>
      <c r="BB98" s="354"/>
      <c r="BC98" s="354"/>
      <c r="BD98" s="354"/>
      <c r="BE98" s="354"/>
      <c r="BF98" s="354"/>
      <c r="BG98" s="354"/>
      <c r="BH98" s="354"/>
      <c r="BI98" s="354"/>
      <c r="BJ98" s="354"/>
      <c r="BK98" s="354"/>
      <c r="BL98" s="354"/>
      <c r="BM98" s="354"/>
      <c r="BN98" s="354"/>
      <c r="BO98" s="354"/>
      <c r="BP98" s="354"/>
      <c r="BQ98" s="354"/>
      <c r="BR98" s="354"/>
      <c r="BS98" s="354"/>
      <c r="BT98" s="354"/>
      <c r="BU98" s="354"/>
      <c r="BV98" s="354"/>
      <c r="BW98" s="354"/>
      <c r="BX98" s="354"/>
      <c r="BY98" s="354"/>
      <c r="BZ98" s="354"/>
      <c r="CA98" s="354"/>
      <c r="CB98" s="354"/>
      <c r="CC98" s="354"/>
      <c r="CD98" s="354"/>
      <c r="CE98" s="354"/>
      <c r="CF98" s="354"/>
      <c r="CG98" s="354"/>
      <c r="CH98" s="354"/>
      <c r="CI98" s="354"/>
      <c r="CJ98" s="354"/>
      <c r="CK98" s="354"/>
      <c r="CL98" s="354"/>
      <c r="CM98" s="354"/>
      <c r="CN98" s="354"/>
      <c r="CO98" s="354"/>
      <c r="CP98" s="354"/>
      <c r="CQ98" s="354"/>
      <c r="CR98" s="354"/>
      <c r="CS98" s="354"/>
      <c r="CT98" s="354"/>
      <c r="CU98" s="354"/>
      <c r="CV98" s="354"/>
      <c r="CW98" s="354"/>
      <c r="CX98" s="354"/>
      <c r="CY98" s="354"/>
      <c r="CZ98" s="354"/>
      <c r="DA98" s="46" t="s">
        <v>168</v>
      </c>
    </row>
    <row r="99" ht="14.25" customHeight="1">
      <c r="B99" s="330" t="str">
        <f>XIRR(F101:CZ101,$F$22:$CZ$22)</f>
        <v>#NUM!</v>
      </c>
      <c r="C99" s="290" t="s">
        <v>352</v>
      </c>
      <c r="F99" s="337">
        <f t="shared" ref="F99:CZ99" si="65">F33</f>
        <v>0</v>
      </c>
      <c r="G99" s="334">
        <f t="shared" si="65"/>
        <v>0</v>
      </c>
      <c r="H99" s="334">
        <f t="shared" si="65"/>
        <v>0</v>
      </c>
      <c r="I99" s="334">
        <f t="shared" si="65"/>
        <v>0</v>
      </c>
      <c r="J99" s="334">
        <f t="shared" si="65"/>
        <v>0</v>
      </c>
      <c r="K99" s="334">
        <f t="shared" si="65"/>
        <v>0</v>
      </c>
      <c r="L99" s="334">
        <f t="shared" si="65"/>
        <v>0</v>
      </c>
      <c r="M99" s="334">
        <f t="shared" si="65"/>
        <v>0</v>
      </c>
      <c r="N99" s="334">
        <f t="shared" si="65"/>
        <v>0</v>
      </c>
      <c r="O99" s="334">
        <f t="shared" si="65"/>
        <v>0</v>
      </c>
      <c r="P99" s="334">
        <f t="shared" si="65"/>
        <v>0</v>
      </c>
      <c r="Q99" s="334">
        <f t="shared" si="65"/>
        <v>0</v>
      </c>
      <c r="R99" s="334">
        <f t="shared" si="65"/>
        <v>0</v>
      </c>
      <c r="S99" s="334">
        <f t="shared" si="65"/>
        <v>0</v>
      </c>
      <c r="T99" s="334">
        <f t="shared" si="65"/>
        <v>0</v>
      </c>
      <c r="U99" s="334">
        <f t="shared" si="65"/>
        <v>0</v>
      </c>
      <c r="V99" s="334">
        <f t="shared" si="65"/>
        <v>0</v>
      </c>
      <c r="W99" s="334">
        <f t="shared" si="65"/>
        <v>0</v>
      </c>
      <c r="X99" s="334">
        <f t="shared" si="65"/>
        <v>0</v>
      </c>
      <c r="Y99" s="334">
        <f t="shared" si="65"/>
        <v>0</v>
      </c>
      <c r="Z99" s="334">
        <f t="shared" si="65"/>
        <v>0</v>
      </c>
      <c r="AA99" s="334">
        <f t="shared" si="65"/>
        <v>0</v>
      </c>
      <c r="AB99" s="334">
        <f t="shared" si="65"/>
        <v>0</v>
      </c>
      <c r="AC99" s="334">
        <f t="shared" si="65"/>
        <v>0</v>
      </c>
      <c r="AD99" s="334">
        <f t="shared" si="65"/>
        <v>0</v>
      </c>
      <c r="AE99" s="334">
        <f t="shared" si="65"/>
        <v>0</v>
      </c>
      <c r="AF99" s="334">
        <f t="shared" si="65"/>
        <v>0</v>
      </c>
      <c r="AG99" s="334">
        <f t="shared" si="65"/>
        <v>0</v>
      </c>
      <c r="AH99" s="334">
        <f t="shared" si="65"/>
        <v>0</v>
      </c>
      <c r="AI99" s="334">
        <f t="shared" si="65"/>
        <v>0</v>
      </c>
      <c r="AJ99" s="334">
        <f t="shared" si="65"/>
        <v>0</v>
      </c>
      <c r="AK99" s="334">
        <f t="shared" si="65"/>
        <v>0</v>
      </c>
      <c r="AL99" s="334">
        <f t="shared" si="65"/>
        <v>0</v>
      </c>
      <c r="AM99" s="334">
        <f t="shared" si="65"/>
        <v>0</v>
      </c>
      <c r="AN99" s="334">
        <f t="shared" si="65"/>
        <v>0</v>
      </c>
      <c r="AO99" s="334">
        <f t="shared" si="65"/>
        <v>0</v>
      </c>
      <c r="AP99" s="334">
        <f t="shared" si="65"/>
        <v>0</v>
      </c>
      <c r="AQ99" s="334">
        <f t="shared" si="65"/>
        <v>0</v>
      </c>
      <c r="AR99" s="334">
        <f t="shared" si="65"/>
        <v>0</v>
      </c>
      <c r="AS99" s="334">
        <f t="shared" si="65"/>
        <v>0</v>
      </c>
      <c r="AT99" s="334">
        <f t="shared" si="65"/>
        <v>0</v>
      </c>
      <c r="AU99" s="334">
        <f t="shared" si="65"/>
        <v>0</v>
      </c>
      <c r="AV99" s="334">
        <f t="shared" si="65"/>
        <v>0</v>
      </c>
      <c r="AW99" s="334">
        <f t="shared" si="65"/>
        <v>0</v>
      </c>
      <c r="AX99" s="334">
        <f t="shared" si="65"/>
        <v>0</v>
      </c>
      <c r="AY99" s="334">
        <f t="shared" si="65"/>
        <v>0</v>
      </c>
      <c r="AZ99" s="334">
        <f t="shared" si="65"/>
        <v>0</v>
      </c>
      <c r="BA99" s="334">
        <f t="shared" si="65"/>
        <v>0</v>
      </c>
      <c r="BB99" s="334">
        <f t="shared" si="65"/>
        <v>0</v>
      </c>
      <c r="BC99" s="334">
        <f t="shared" si="65"/>
        <v>0</v>
      </c>
      <c r="BD99" s="334">
        <f t="shared" si="65"/>
        <v>0</v>
      </c>
      <c r="BE99" s="334">
        <f t="shared" si="65"/>
        <v>0</v>
      </c>
      <c r="BF99" s="334">
        <f t="shared" si="65"/>
        <v>0</v>
      </c>
      <c r="BG99" s="334">
        <f t="shared" si="65"/>
        <v>0</v>
      </c>
      <c r="BH99" s="334">
        <f t="shared" si="65"/>
        <v>0</v>
      </c>
      <c r="BI99" s="334">
        <f t="shared" si="65"/>
        <v>0</v>
      </c>
      <c r="BJ99" s="334">
        <f t="shared" si="65"/>
        <v>0</v>
      </c>
      <c r="BK99" s="334">
        <f t="shared" si="65"/>
        <v>0</v>
      </c>
      <c r="BL99" s="334">
        <f t="shared" si="65"/>
        <v>0</v>
      </c>
      <c r="BM99" s="334">
        <f t="shared" si="65"/>
        <v>0</v>
      </c>
      <c r="BN99" s="334">
        <f t="shared" si="65"/>
        <v>0</v>
      </c>
      <c r="BO99" s="334">
        <f t="shared" si="65"/>
        <v>0</v>
      </c>
      <c r="BP99" s="334">
        <f t="shared" si="65"/>
        <v>0</v>
      </c>
      <c r="BQ99" s="334">
        <f t="shared" si="65"/>
        <v>0</v>
      </c>
      <c r="BR99" s="334">
        <f t="shared" si="65"/>
        <v>0</v>
      </c>
      <c r="BS99" s="334">
        <f t="shared" si="65"/>
        <v>0</v>
      </c>
      <c r="BT99" s="334">
        <f t="shared" si="65"/>
        <v>0</v>
      </c>
      <c r="BU99" s="334">
        <f t="shared" si="65"/>
        <v>0</v>
      </c>
      <c r="BV99" s="334">
        <f t="shared" si="65"/>
        <v>0</v>
      </c>
      <c r="BW99" s="334">
        <f t="shared" si="65"/>
        <v>0</v>
      </c>
      <c r="BX99" s="334">
        <f t="shared" si="65"/>
        <v>0</v>
      </c>
      <c r="BY99" s="334">
        <f t="shared" si="65"/>
        <v>0</v>
      </c>
      <c r="BZ99" s="334">
        <f t="shared" si="65"/>
        <v>0</v>
      </c>
      <c r="CA99" s="334">
        <f t="shared" si="65"/>
        <v>0</v>
      </c>
      <c r="CB99" s="334">
        <f t="shared" si="65"/>
        <v>0</v>
      </c>
      <c r="CC99" s="334">
        <f t="shared" si="65"/>
        <v>0</v>
      </c>
      <c r="CD99" s="334">
        <f t="shared" si="65"/>
        <v>0</v>
      </c>
      <c r="CE99" s="334">
        <f t="shared" si="65"/>
        <v>0</v>
      </c>
      <c r="CF99" s="334">
        <f t="shared" si="65"/>
        <v>0</v>
      </c>
      <c r="CG99" s="334">
        <f t="shared" si="65"/>
        <v>0</v>
      </c>
      <c r="CH99" s="334">
        <f t="shared" si="65"/>
        <v>0</v>
      </c>
      <c r="CI99" s="334">
        <f t="shared" si="65"/>
        <v>0</v>
      </c>
      <c r="CJ99" s="334">
        <f t="shared" si="65"/>
        <v>0</v>
      </c>
      <c r="CK99" s="334">
        <f t="shared" si="65"/>
        <v>0</v>
      </c>
      <c r="CL99" s="334">
        <f t="shared" si="65"/>
        <v>0</v>
      </c>
      <c r="CM99" s="334">
        <f t="shared" si="65"/>
        <v>0</v>
      </c>
      <c r="CN99" s="334">
        <f t="shared" si="65"/>
        <v>0</v>
      </c>
      <c r="CO99" s="334">
        <f t="shared" si="65"/>
        <v>0</v>
      </c>
      <c r="CP99" s="334">
        <f t="shared" si="65"/>
        <v>0</v>
      </c>
      <c r="CQ99" s="334">
        <f t="shared" si="65"/>
        <v>0</v>
      </c>
      <c r="CR99" s="334">
        <f t="shared" si="65"/>
        <v>0</v>
      </c>
      <c r="CS99" s="334">
        <f t="shared" si="65"/>
        <v>0</v>
      </c>
      <c r="CT99" s="334">
        <f t="shared" si="65"/>
        <v>0</v>
      </c>
      <c r="CU99" s="334">
        <f t="shared" si="65"/>
        <v>0</v>
      </c>
      <c r="CV99" s="334">
        <f t="shared" si="65"/>
        <v>0</v>
      </c>
      <c r="CW99" s="334">
        <f t="shared" si="65"/>
        <v>0</v>
      </c>
      <c r="CX99" s="334">
        <f t="shared" si="65"/>
        <v>0</v>
      </c>
      <c r="CY99" s="334">
        <f t="shared" si="65"/>
        <v>0</v>
      </c>
      <c r="CZ99" s="334">
        <f t="shared" si="65"/>
        <v>0</v>
      </c>
      <c r="DA99" s="46" t="s">
        <v>168</v>
      </c>
    </row>
    <row r="100" ht="14.25" customHeight="1">
      <c r="B100" s="329" t="s">
        <v>327</v>
      </c>
      <c r="C100" s="290" t="s">
        <v>353</v>
      </c>
      <c r="F100" s="337">
        <f t="shared" ref="F100:CZ100" si="66">SUMIF($C$19:$C$91,$C$100,F$19:F$91)</f>
        <v>0</v>
      </c>
      <c r="G100" s="334">
        <f t="shared" si="66"/>
        <v>0</v>
      </c>
      <c r="H100" s="334">
        <f t="shared" si="66"/>
        <v>0</v>
      </c>
      <c r="I100" s="334">
        <f t="shared" si="66"/>
        <v>0</v>
      </c>
      <c r="J100" s="334">
        <f t="shared" si="66"/>
        <v>0</v>
      </c>
      <c r="K100" s="334">
        <f t="shared" si="66"/>
        <v>0</v>
      </c>
      <c r="L100" s="334">
        <f t="shared" si="66"/>
        <v>0</v>
      </c>
      <c r="M100" s="334">
        <f t="shared" si="66"/>
        <v>0</v>
      </c>
      <c r="N100" s="334">
        <f t="shared" si="66"/>
        <v>0</v>
      </c>
      <c r="O100" s="334">
        <f t="shared" si="66"/>
        <v>0</v>
      </c>
      <c r="P100" s="334">
        <f t="shared" si="66"/>
        <v>0</v>
      </c>
      <c r="Q100" s="334">
        <f t="shared" si="66"/>
        <v>0</v>
      </c>
      <c r="R100" s="334">
        <f t="shared" si="66"/>
        <v>0</v>
      </c>
      <c r="S100" s="334">
        <f t="shared" si="66"/>
        <v>0</v>
      </c>
      <c r="T100" s="334">
        <f t="shared" si="66"/>
        <v>0</v>
      </c>
      <c r="U100" s="334">
        <f t="shared" si="66"/>
        <v>0</v>
      </c>
      <c r="V100" s="334">
        <f t="shared" si="66"/>
        <v>0</v>
      </c>
      <c r="W100" s="334">
        <f t="shared" si="66"/>
        <v>0</v>
      </c>
      <c r="X100" s="334">
        <f t="shared" si="66"/>
        <v>0</v>
      </c>
      <c r="Y100" s="334">
        <f t="shared" si="66"/>
        <v>0</v>
      </c>
      <c r="Z100" s="334">
        <f t="shared" si="66"/>
        <v>0</v>
      </c>
      <c r="AA100" s="334">
        <f t="shared" si="66"/>
        <v>0</v>
      </c>
      <c r="AB100" s="334">
        <f t="shared" si="66"/>
        <v>0</v>
      </c>
      <c r="AC100" s="334">
        <f t="shared" si="66"/>
        <v>0</v>
      </c>
      <c r="AD100" s="334">
        <f t="shared" si="66"/>
        <v>0</v>
      </c>
      <c r="AE100" s="334">
        <f t="shared" si="66"/>
        <v>0</v>
      </c>
      <c r="AF100" s="334">
        <f t="shared" si="66"/>
        <v>0</v>
      </c>
      <c r="AG100" s="334">
        <f t="shared" si="66"/>
        <v>0</v>
      </c>
      <c r="AH100" s="334">
        <f t="shared" si="66"/>
        <v>0</v>
      </c>
      <c r="AI100" s="334">
        <f t="shared" si="66"/>
        <v>0</v>
      </c>
      <c r="AJ100" s="334">
        <f t="shared" si="66"/>
        <v>1837782.436</v>
      </c>
      <c r="AK100" s="334">
        <f t="shared" si="66"/>
        <v>0</v>
      </c>
      <c r="AL100" s="334">
        <f t="shared" si="66"/>
        <v>0</v>
      </c>
      <c r="AM100" s="334">
        <f t="shared" si="66"/>
        <v>0</v>
      </c>
      <c r="AN100" s="334">
        <f t="shared" si="66"/>
        <v>0</v>
      </c>
      <c r="AO100" s="334">
        <f t="shared" si="66"/>
        <v>0</v>
      </c>
      <c r="AP100" s="334">
        <f t="shared" si="66"/>
        <v>31164.19533</v>
      </c>
      <c r="AQ100" s="334">
        <f t="shared" si="66"/>
        <v>45550.00481</v>
      </c>
      <c r="AR100" s="334">
        <f t="shared" si="66"/>
        <v>38338.4651</v>
      </c>
      <c r="AS100" s="334">
        <f t="shared" si="66"/>
        <v>32240.1601</v>
      </c>
      <c r="AT100" s="334">
        <f t="shared" si="66"/>
        <v>7145.243233</v>
      </c>
      <c r="AU100" s="334">
        <f t="shared" si="66"/>
        <v>0</v>
      </c>
      <c r="AV100" s="334">
        <f t="shared" si="66"/>
        <v>0</v>
      </c>
      <c r="AW100" s="334">
        <f t="shared" si="66"/>
        <v>0</v>
      </c>
      <c r="AX100" s="334">
        <f t="shared" si="66"/>
        <v>0</v>
      </c>
      <c r="AY100" s="334">
        <f t="shared" si="66"/>
        <v>0</v>
      </c>
      <c r="AZ100" s="334">
        <f t="shared" si="66"/>
        <v>0</v>
      </c>
      <c r="BA100" s="334">
        <f t="shared" si="66"/>
        <v>0</v>
      </c>
      <c r="BB100" s="334">
        <f t="shared" si="66"/>
        <v>32100.79086</v>
      </c>
      <c r="BC100" s="334">
        <f t="shared" si="66"/>
        <v>48015.33614</v>
      </c>
      <c r="BD100" s="334">
        <f t="shared" si="66"/>
        <v>40043.26762</v>
      </c>
      <c r="BE100" s="334">
        <f t="shared" si="66"/>
        <v>33295.91441</v>
      </c>
      <c r="BF100" s="334">
        <f t="shared" si="66"/>
        <v>5509034.773</v>
      </c>
      <c r="BG100" s="334">
        <f t="shared" si="66"/>
        <v>0</v>
      </c>
      <c r="BH100" s="334">
        <f t="shared" si="66"/>
        <v>0</v>
      </c>
      <c r="BI100" s="334">
        <f t="shared" si="66"/>
        <v>0</v>
      </c>
      <c r="BJ100" s="334">
        <f t="shared" si="66"/>
        <v>0</v>
      </c>
      <c r="BK100" s="334">
        <f t="shared" si="66"/>
        <v>0</v>
      </c>
      <c r="BL100" s="334">
        <f t="shared" si="66"/>
        <v>0</v>
      </c>
      <c r="BM100" s="334">
        <f t="shared" si="66"/>
        <v>0</v>
      </c>
      <c r="BN100" s="334">
        <f t="shared" si="66"/>
        <v>0</v>
      </c>
      <c r="BO100" s="334">
        <f t="shared" si="66"/>
        <v>0</v>
      </c>
      <c r="BP100" s="334">
        <f t="shared" si="66"/>
        <v>0</v>
      </c>
      <c r="BQ100" s="334">
        <f t="shared" si="66"/>
        <v>0</v>
      </c>
      <c r="BR100" s="334">
        <f t="shared" si="66"/>
        <v>0</v>
      </c>
      <c r="BS100" s="334">
        <f t="shared" si="66"/>
        <v>0</v>
      </c>
      <c r="BT100" s="334">
        <f t="shared" si="66"/>
        <v>0</v>
      </c>
      <c r="BU100" s="334">
        <f t="shared" si="66"/>
        <v>0</v>
      </c>
      <c r="BV100" s="334">
        <f t="shared" si="66"/>
        <v>0</v>
      </c>
      <c r="BW100" s="334">
        <f t="shared" si="66"/>
        <v>0</v>
      </c>
      <c r="BX100" s="334">
        <f t="shared" si="66"/>
        <v>0</v>
      </c>
      <c r="BY100" s="334">
        <f t="shared" si="66"/>
        <v>0</v>
      </c>
      <c r="BZ100" s="334">
        <f t="shared" si="66"/>
        <v>0</v>
      </c>
      <c r="CA100" s="334">
        <f t="shared" si="66"/>
        <v>0</v>
      </c>
      <c r="CB100" s="334">
        <f t="shared" si="66"/>
        <v>0</v>
      </c>
      <c r="CC100" s="334">
        <f t="shared" si="66"/>
        <v>0</v>
      </c>
      <c r="CD100" s="334">
        <f t="shared" si="66"/>
        <v>0</v>
      </c>
      <c r="CE100" s="334">
        <f t="shared" si="66"/>
        <v>0</v>
      </c>
      <c r="CF100" s="334">
        <f t="shared" si="66"/>
        <v>0</v>
      </c>
      <c r="CG100" s="334">
        <f t="shared" si="66"/>
        <v>0</v>
      </c>
      <c r="CH100" s="334">
        <f t="shared" si="66"/>
        <v>0</v>
      </c>
      <c r="CI100" s="334">
        <f t="shared" si="66"/>
        <v>0</v>
      </c>
      <c r="CJ100" s="334">
        <f t="shared" si="66"/>
        <v>0</v>
      </c>
      <c r="CK100" s="334">
        <f t="shared" si="66"/>
        <v>0</v>
      </c>
      <c r="CL100" s="334">
        <f t="shared" si="66"/>
        <v>0</v>
      </c>
      <c r="CM100" s="334">
        <f t="shared" si="66"/>
        <v>0</v>
      </c>
      <c r="CN100" s="334">
        <f t="shared" si="66"/>
        <v>0</v>
      </c>
      <c r="CO100" s="334">
        <f t="shared" si="66"/>
        <v>0</v>
      </c>
      <c r="CP100" s="334">
        <f t="shared" si="66"/>
        <v>0</v>
      </c>
      <c r="CQ100" s="334">
        <f t="shared" si="66"/>
        <v>0</v>
      </c>
      <c r="CR100" s="334">
        <f t="shared" si="66"/>
        <v>0</v>
      </c>
      <c r="CS100" s="334">
        <f t="shared" si="66"/>
        <v>0</v>
      </c>
      <c r="CT100" s="334">
        <f t="shared" si="66"/>
        <v>0</v>
      </c>
      <c r="CU100" s="334">
        <f t="shared" si="66"/>
        <v>0</v>
      </c>
      <c r="CV100" s="334">
        <f t="shared" si="66"/>
        <v>0</v>
      </c>
      <c r="CW100" s="334">
        <f t="shared" si="66"/>
        <v>0</v>
      </c>
      <c r="CX100" s="334">
        <f t="shared" si="66"/>
        <v>0</v>
      </c>
      <c r="CY100" s="334">
        <f t="shared" si="66"/>
        <v>0</v>
      </c>
      <c r="CZ100" s="334">
        <f t="shared" si="66"/>
        <v>0</v>
      </c>
      <c r="DA100" s="46" t="s">
        <v>168</v>
      </c>
    </row>
    <row r="101" ht="14.25" customHeight="1">
      <c r="B101" s="355" t="str">
        <f>-SUMIF(F101:CZ101,"&gt;0",F101:CZ101)/SUMIF(F101:CZ101,"&lt;0",F101:CZ101)</f>
        <v>#DIV/0!</v>
      </c>
      <c r="C101" s="338" t="s">
        <v>354</v>
      </c>
      <c r="D101" s="347"/>
      <c r="E101" s="347"/>
      <c r="F101" s="340">
        <f t="shared" ref="F101:CZ101" si="67">SUM(F99:F100)</f>
        <v>0</v>
      </c>
      <c r="G101" s="341">
        <f t="shared" si="67"/>
        <v>0</v>
      </c>
      <c r="H101" s="341">
        <f t="shared" si="67"/>
        <v>0</v>
      </c>
      <c r="I101" s="341">
        <f t="shared" si="67"/>
        <v>0</v>
      </c>
      <c r="J101" s="341">
        <f t="shared" si="67"/>
        <v>0</v>
      </c>
      <c r="K101" s="341">
        <f t="shared" si="67"/>
        <v>0</v>
      </c>
      <c r="L101" s="341">
        <f t="shared" si="67"/>
        <v>0</v>
      </c>
      <c r="M101" s="341">
        <f t="shared" si="67"/>
        <v>0</v>
      </c>
      <c r="N101" s="341">
        <f t="shared" si="67"/>
        <v>0</v>
      </c>
      <c r="O101" s="341">
        <f t="shared" si="67"/>
        <v>0</v>
      </c>
      <c r="P101" s="341">
        <f t="shared" si="67"/>
        <v>0</v>
      </c>
      <c r="Q101" s="341">
        <f t="shared" si="67"/>
        <v>0</v>
      </c>
      <c r="R101" s="341">
        <f t="shared" si="67"/>
        <v>0</v>
      </c>
      <c r="S101" s="341">
        <f t="shared" si="67"/>
        <v>0</v>
      </c>
      <c r="T101" s="341">
        <f t="shared" si="67"/>
        <v>0</v>
      </c>
      <c r="U101" s="341">
        <f t="shared" si="67"/>
        <v>0</v>
      </c>
      <c r="V101" s="341">
        <f t="shared" si="67"/>
        <v>0</v>
      </c>
      <c r="W101" s="341">
        <f t="shared" si="67"/>
        <v>0</v>
      </c>
      <c r="X101" s="341">
        <f t="shared" si="67"/>
        <v>0</v>
      </c>
      <c r="Y101" s="341">
        <f t="shared" si="67"/>
        <v>0</v>
      </c>
      <c r="Z101" s="341">
        <f t="shared" si="67"/>
        <v>0</v>
      </c>
      <c r="AA101" s="341">
        <f t="shared" si="67"/>
        <v>0</v>
      </c>
      <c r="AB101" s="341">
        <f t="shared" si="67"/>
        <v>0</v>
      </c>
      <c r="AC101" s="341">
        <f t="shared" si="67"/>
        <v>0</v>
      </c>
      <c r="AD101" s="341">
        <f t="shared" si="67"/>
        <v>0</v>
      </c>
      <c r="AE101" s="341">
        <f t="shared" si="67"/>
        <v>0</v>
      </c>
      <c r="AF101" s="341">
        <f t="shared" si="67"/>
        <v>0</v>
      </c>
      <c r="AG101" s="341">
        <f t="shared" si="67"/>
        <v>0</v>
      </c>
      <c r="AH101" s="341">
        <f t="shared" si="67"/>
        <v>0</v>
      </c>
      <c r="AI101" s="341">
        <f t="shared" si="67"/>
        <v>0</v>
      </c>
      <c r="AJ101" s="341">
        <f t="shared" si="67"/>
        <v>1837782.436</v>
      </c>
      <c r="AK101" s="341">
        <f t="shared" si="67"/>
        <v>0</v>
      </c>
      <c r="AL101" s="341">
        <f t="shared" si="67"/>
        <v>0</v>
      </c>
      <c r="AM101" s="341">
        <f t="shared" si="67"/>
        <v>0</v>
      </c>
      <c r="AN101" s="341">
        <f t="shared" si="67"/>
        <v>0</v>
      </c>
      <c r="AO101" s="341">
        <f t="shared" si="67"/>
        <v>0</v>
      </c>
      <c r="AP101" s="341">
        <f t="shared" si="67"/>
        <v>31164.19533</v>
      </c>
      <c r="AQ101" s="341">
        <f t="shared" si="67"/>
        <v>45550.00481</v>
      </c>
      <c r="AR101" s="341">
        <f t="shared" si="67"/>
        <v>38338.4651</v>
      </c>
      <c r="AS101" s="341">
        <f t="shared" si="67"/>
        <v>32240.1601</v>
      </c>
      <c r="AT101" s="341">
        <f t="shared" si="67"/>
        <v>7145.243233</v>
      </c>
      <c r="AU101" s="341">
        <f t="shared" si="67"/>
        <v>0</v>
      </c>
      <c r="AV101" s="341">
        <f t="shared" si="67"/>
        <v>0</v>
      </c>
      <c r="AW101" s="341">
        <f t="shared" si="67"/>
        <v>0</v>
      </c>
      <c r="AX101" s="341">
        <f t="shared" si="67"/>
        <v>0</v>
      </c>
      <c r="AY101" s="341">
        <f t="shared" si="67"/>
        <v>0</v>
      </c>
      <c r="AZ101" s="341">
        <f t="shared" si="67"/>
        <v>0</v>
      </c>
      <c r="BA101" s="341">
        <f t="shared" si="67"/>
        <v>0</v>
      </c>
      <c r="BB101" s="341">
        <f t="shared" si="67"/>
        <v>32100.79086</v>
      </c>
      <c r="BC101" s="341">
        <f t="shared" si="67"/>
        <v>48015.33614</v>
      </c>
      <c r="BD101" s="341">
        <f t="shared" si="67"/>
        <v>40043.26762</v>
      </c>
      <c r="BE101" s="341">
        <f t="shared" si="67"/>
        <v>33295.91441</v>
      </c>
      <c r="BF101" s="341">
        <f t="shared" si="67"/>
        <v>5509034.773</v>
      </c>
      <c r="BG101" s="341">
        <f t="shared" si="67"/>
        <v>0</v>
      </c>
      <c r="BH101" s="341">
        <f t="shared" si="67"/>
        <v>0</v>
      </c>
      <c r="BI101" s="341">
        <f t="shared" si="67"/>
        <v>0</v>
      </c>
      <c r="BJ101" s="341">
        <f t="shared" si="67"/>
        <v>0</v>
      </c>
      <c r="BK101" s="341">
        <f t="shared" si="67"/>
        <v>0</v>
      </c>
      <c r="BL101" s="341">
        <f t="shared" si="67"/>
        <v>0</v>
      </c>
      <c r="BM101" s="341">
        <f t="shared" si="67"/>
        <v>0</v>
      </c>
      <c r="BN101" s="341">
        <f t="shared" si="67"/>
        <v>0</v>
      </c>
      <c r="BO101" s="341">
        <f t="shared" si="67"/>
        <v>0</v>
      </c>
      <c r="BP101" s="341">
        <f t="shared" si="67"/>
        <v>0</v>
      </c>
      <c r="BQ101" s="341">
        <f t="shared" si="67"/>
        <v>0</v>
      </c>
      <c r="BR101" s="341">
        <f t="shared" si="67"/>
        <v>0</v>
      </c>
      <c r="BS101" s="341">
        <f t="shared" si="67"/>
        <v>0</v>
      </c>
      <c r="BT101" s="341">
        <f t="shared" si="67"/>
        <v>0</v>
      </c>
      <c r="BU101" s="341">
        <f t="shared" si="67"/>
        <v>0</v>
      </c>
      <c r="BV101" s="341">
        <f t="shared" si="67"/>
        <v>0</v>
      </c>
      <c r="BW101" s="341">
        <f t="shared" si="67"/>
        <v>0</v>
      </c>
      <c r="BX101" s="341">
        <f t="shared" si="67"/>
        <v>0</v>
      </c>
      <c r="BY101" s="341">
        <f t="shared" si="67"/>
        <v>0</v>
      </c>
      <c r="BZ101" s="341">
        <f t="shared" si="67"/>
        <v>0</v>
      </c>
      <c r="CA101" s="341">
        <f t="shared" si="67"/>
        <v>0</v>
      </c>
      <c r="CB101" s="341">
        <f t="shared" si="67"/>
        <v>0</v>
      </c>
      <c r="CC101" s="341">
        <f t="shared" si="67"/>
        <v>0</v>
      </c>
      <c r="CD101" s="341">
        <f t="shared" si="67"/>
        <v>0</v>
      </c>
      <c r="CE101" s="341">
        <f t="shared" si="67"/>
        <v>0</v>
      </c>
      <c r="CF101" s="341">
        <f t="shared" si="67"/>
        <v>0</v>
      </c>
      <c r="CG101" s="341">
        <f t="shared" si="67"/>
        <v>0</v>
      </c>
      <c r="CH101" s="341">
        <f t="shared" si="67"/>
        <v>0</v>
      </c>
      <c r="CI101" s="341">
        <f t="shared" si="67"/>
        <v>0</v>
      </c>
      <c r="CJ101" s="341">
        <f t="shared" si="67"/>
        <v>0</v>
      </c>
      <c r="CK101" s="341">
        <f t="shared" si="67"/>
        <v>0</v>
      </c>
      <c r="CL101" s="341">
        <f t="shared" si="67"/>
        <v>0</v>
      </c>
      <c r="CM101" s="341">
        <f t="shared" si="67"/>
        <v>0</v>
      </c>
      <c r="CN101" s="341">
        <f t="shared" si="67"/>
        <v>0</v>
      </c>
      <c r="CO101" s="341">
        <f t="shared" si="67"/>
        <v>0</v>
      </c>
      <c r="CP101" s="341">
        <f t="shared" si="67"/>
        <v>0</v>
      </c>
      <c r="CQ101" s="341">
        <f t="shared" si="67"/>
        <v>0</v>
      </c>
      <c r="CR101" s="341">
        <f t="shared" si="67"/>
        <v>0</v>
      </c>
      <c r="CS101" s="341">
        <f t="shared" si="67"/>
        <v>0</v>
      </c>
      <c r="CT101" s="341">
        <f t="shared" si="67"/>
        <v>0</v>
      </c>
      <c r="CU101" s="341">
        <f t="shared" si="67"/>
        <v>0</v>
      </c>
      <c r="CV101" s="341">
        <f t="shared" si="67"/>
        <v>0</v>
      </c>
      <c r="CW101" s="341">
        <f t="shared" si="67"/>
        <v>0</v>
      </c>
      <c r="CX101" s="341">
        <f t="shared" si="67"/>
        <v>0</v>
      </c>
      <c r="CY101" s="341">
        <f t="shared" si="67"/>
        <v>0</v>
      </c>
      <c r="CZ101" s="341">
        <f t="shared" si="67"/>
        <v>0</v>
      </c>
      <c r="DA101" s="46" t="s">
        <v>168</v>
      </c>
    </row>
    <row r="102" ht="14.25" customHeight="1"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56"/>
      <c r="BZ102" s="56"/>
      <c r="CA102" s="56"/>
      <c r="CB102" s="56"/>
      <c r="CC102" s="56"/>
      <c r="CD102" s="56"/>
      <c r="CE102" s="56"/>
      <c r="CF102" s="56"/>
      <c r="CG102" s="56"/>
      <c r="CH102" s="56"/>
      <c r="CI102" s="56"/>
      <c r="CJ102" s="56"/>
      <c r="CK102" s="56"/>
      <c r="CL102" s="56"/>
      <c r="CM102" s="56"/>
      <c r="CN102" s="56"/>
      <c r="CO102" s="56"/>
      <c r="CP102" s="56"/>
      <c r="CQ102" s="56"/>
      <c r="CR102" s="56"/>
      <c r="CS102" s="56"/>
      <c r="CT102" s="56"/>
      <c r="CU102" s="56"/>
      <c r="CV102" s="56"/>
      <c r="CW102" s="56"/>
      <c r="CX102" s="56"/>
      <c r="CY102" s="56"/>
      <c r="CZ102" s="56"/>
      <c r="DA102" s="46" t="s">
        <v>168</v>
      </c>
    </row>
    <row r="103" ht="14.25" customHeight="1">
      <c r="D103" s="8" t="s">
        <v>364</v>
      </c>
      <c r="E103" s="82">
        <f>SUM(F103:DA103)</f>
        <v>-0.000000003710738383</v>
      </c>
      <c r="F103" s="356">
        <f t="shared" ref="F103:CZ103" si="68">F101+F96-F24</f>
        <v>0</v>
      </c>
      <c r="G103" s="356">
        <f t="shared" si="68"/>
        <v>0</v>
      </c>
      <c r="H103" s="356">
        <f t="shared" si="68"/>
        <v>0</v>
      </c>
      <c r="I103" s="356">
        <f t="shared" si="68"/>
        <v>0</v>
      </c>
      <c r="J103" s="356">
        <f t="shared" si="68"/>
        <v>0</v>
      </c>
      <c r="K103" s="356">
        <f t="shared" si="68"/>
        <v>0</v>
      </c>
      <c r="L103" s="356">
        <f t="shared" si="68"/>
        <v>0</v>
      </c>
      <c r="M103" s="356">
        <f t="shared" si="68"/>
        <v>0</v>
      </c>
      <c r="N103" s="356">
        <f t="shared" si="68"/>
        <v>0</v>
      </c>
      <c r="O103" s="356">
        <f t="shared" si="68"/>
        <v>0</v>
      </c>
      <c r="P103" s="356">
        <f t="shared" si="68"/>
        <v>0</v>
      </c>
      <c r="Q103" s="356">
        <f t="shared" si="68"/>
        <v>0</v>
      </c>
      <c r="R103" s="356">
        <f t="shared" si="68"/>
        <v>0</v>
      </c>
      <c r="S103" s="356">
        <f t="shared" si="68"/>
        <v>0</v>
      </c>
      <c r="T103" s="356">
        <f t="shared" si="68"/>
        <v>0</v>
      </c>
      <c r="U103" s="356">
        <f t="shared" si="68"/>
        <v>0</v>
      </c>
      <c r="V103" s="356">
        <f t="shared" si="68"/>
        <v>0</v>
      </c>
      <c r="W103" s="356">
        <f t="shared" si="68"/>
        <v>0</v>
      </c>
      <c r="X103" s="356">
        <f t="shared" si="68"/>
        <v>0</v>
      </c>
      <c r="Y103" s="356">
        <f t="shared" si="68"/>
        <v>0</v>
      </c>
      <c r="Z103" s="356">
        <f t="shared" si="68"/>
        <v>0</v>
      </c>
      <c r="AA103" s="356">
        <f t="shared" si="68"/>
        <v>0</v>
      </c>
      <c r="AB103" s="356">
        <f t="shared" si="68"/>
        <v>0</v>
      </c>
      <c r="AC103" s="356">
        <f t="shared" si="68"/>
        <v>0</v>
      </c>
      <c r="AD103" s="356">
        <f t="shared" si="68"/>
        <v>0</v>
      </c>
      <c r="AE103" s="356">
        <f t="shared" si="68"/>
        <v>0</v>
      </c>
      <c r="AF103" s="356">
        <f t="shared" si="68"/>
        <v>0</v>
      </c>
      <c r="AG103" s="356">
        <f t="shared" si="68"/>
        <v>0</v>
      </c>
      <c r="AH103" s="356">
        <f t="shared" si="68"/>
        <v>0</v>
      </c>
      <c r="AI103" s="356">
        <f t="shared" si="68"/>
        <v>0</v>
      </c>
      <c r="AJ103" s="356">
        <f t="shared" si="68"/>
        <v>-0.000000003725290298</v>
      </c>
      <c r="AK103" s="356">
        <f t="shared" si="68"/>
        <v>0</v>
      </c>
      <c r="AL103" s="356">
        <f t="shared" si="68"/>
        <v>0</v>
      </c>
      <c r="AM103" s="356">
        <f t="shared" si="68"/>
        <v>0</v>
      </c>
      <c r="AN103" s="356">
        <f t="shared" si="68"/>
        <v>0</v>
      </c>
      <c r="AO103" s="356">
        <f t="shared" si="68"/>
        <v>0</v>
      </c>
      <c r="AP103" s="356">
        <f t="shared" si="68"/>
        <v>0</v>
      </c>
      <c r="AQ103" s="356">
        <f t="shared" si="68"/>
        <v>0</v>
      </c>
      <c r="AR103" s="356">
        <f t="shared" si="68"/>
        <v>0</v>
      </c>
      <c r="AS103" s="356">
        <f t="shared" si="68"/>
        <v>0</v>
      </c>
      <c r="AT103" s="356">
        <f t="shared" si="68"/>
        <v>0</v>
      </c>
      <c r="AU103" s="356">
        <f t="shared" si="68"/>
        <v>0</v>
      </c>
      <c r="AV103" s="356">
        <f t="shared" si="68"/>
        <v>0</v>
      </c>
      <c r="AW103" s="356">
        <f t="shared" si="68"/>
        <v>0</v>
      </c>
      <c r="AX103" s="356">
        <f t="shared" si="68"/>
        <v>0</v>
      </c>
      <c r="AY103" s="356">
        <f t="shared" si="68"/>
        <v>0</v>
      </c>
      <c r="AZ103" s="356">
        <f t="shared" si="68"/>
        <v>0</v>
      </c>
      <c r="BA103" s="356">
        <f t="shared" si="68"/>
        <v>0</v>
      </c>
      <c r="BB103" s="356">
        <f t="shared" si="68"/>
        <v>0</v>
      </c>
      <c r="BC103" s="356">
        <f t="shared" si="68"/>
        <v>0</v>
      </c>
      <c r="BD103" s="356">
        <f t="shared" si="68"/>
        <v>0</v>
      </c>
      <c r="BE103" s="356">
        <f t="shared" si="68"/>
        <v>0</v>
      </c>
      <c r="BF103" s="356">
        <f t="shared" si="68"/>
        <v>0</v>
      </c>
      <c r="BG103" s="356">
        <f t="shared" si="68"/>
        <v>0</v>
      </c>
      <c r="BH103" s="356">
        <f t="shared" si="68"/>
        <v>0</v>
      </c>
      <c r="BI103" s="356">
        <f t="shared" si="68"/>
        <v>0</v>
      </c>
      <c r="BJ103" s="356">
        <f t="shared" si="68"/>
        <v>0</v>
      </c>
      <c r="BK103" s="356">
        <f t="shared" si="68"/>
        <v>0</v>
      </c>
      <c r="BL103" s="356">
        <f t="shared" si="68"/>
        <v>0</v>
      </c>
      <c r="BM103" s="356">
        <f t="shared" si="68"/>
        <v>0</v>
      </c>
      <c r="BN103" s="356">
        <f t="shared" si="68"/>
        <v>0</v>
      </c>
      <c r="BO103" s="356">
        <f t="shared" si="68"/>
        <v>0</v>
      </c>
      <c r="BP103" s="356">
        <f t="shared" si="68"/>
        <v>0</v>
      </c>
      <c r="BQ103" s="356">
        <f t="shared" si="68"/>
        <v>0</v>
      </c>
      <c r="BR103" s="356">
        <f t="shared" si="68"/>
        <v>0</v>
      </c>
      <c r="BS103" s="356">
        <f t="shared" si="68"/>
        <v>0</v>
      </c>
      <c r="BT103" s="356">
        <f t="shared" si="68"/>
        <v>0</v>
      </c>
      <c r="BU103" s="356">
        <f t="shared" si="68"/>
        <v>0</v>
      </c>
      <c r="BV103" s="356">
        <f t="shared" si="68"/>
        <v>0</v>
      </c>
      <c r="BW103" s="356">
        <f t="shared" si="68"/>
        <v>0</v>
      </c>
      <c r="BX103" s="356">
        <f t="shared" si="68"/>
        <v>0</v>
      </c>
      <c r="BY103" s="356">
        <f t="shared" si="68"/>
        <v>0</v>
      </c>
      <c r="BZ103" s="356">
        <f t="shared" si="68"/>
        <v>0</v>
      </c>
      <c r="CA103" s="356">
        <f t="shared" si="68"/>
        <v>0</v>
      </c>
      <c r="CB103" s="356">
        <f t="shared" si="68"/>
        <v>0</v>
      </c>
      <c r="CC103" s="356">
        <f t="shared" si="68"/>
        <v>0</v>
      </c>
      <c r="CD103" s="356">
        <f t="shared" si="68"/>
        <v>0</v>
      </c>
      <c r="CE103" s="356">
        <f t="shared" si="68"/>
        <v>0</v>
      </c>
      <c r="CF103" s="356">
        <f t="shared" si="68"/>
        <v>0</v>
      </c>
      <c r="CG103" s="356">
        <f t="shared" si="68"/>
        <v>0</v>
      </c>
      <c r="CH103" s="356">
        <f t="shared" si="68"/>
        <v>0</v>
      </c>
      <c r="CI103" s="356">
        <f t="shared" si="68"/>
        <v>0</v>
      </c>
      <c r="CJ103" s="356">
        <f t="shared" si="68"/>
        <v>0</v>
      </c>
      <c r="CK103" s="356">
        <f t="shared" si="68"/>
        <v>0</v>
      </c>
      <c r="CL103" s="356">
        <f t="shared" si="68"/>
        <v>0</v>
      </c>
      <c r="CM103" s="356">
        <f t="shared" si="68"/>
        <v>0</v>
      </c>
      <c r="CN103" s="356">
        <f t="shared" si="68"/>
        <v>0</v>
      </c>
      <c r="CO103" s="356">
        <f t="shared" si="68"/>
        <v>0</v>
      </c>
      <c r="CP103" s="356">
        <f t="shared" si="68"/>
        <v>0</v>
      </c>
      <c r="CQ103" s="356">
        <f t="shared" si="68"/>
        <v>0</v>
      </c>
      <c r="CR103" s="356">
        <f t="shared" si="68"/>
        <v>0</v>
      </c>
      <c r="CS103" s="356">
        <f t="shared" si="68"/>
        <v>0</v>
      </c>
      <c r="CT103" s="356">
        <f t="shared" si="68"/>
        <v>0</v>
      </c>
      <c r="CU103" s="356">
        <f t="shared" si="68"/>
        <v>0</v>
      </c>
      <c r="CV103" s="356">
        <f t="shared" si="68"/>
        <v>0</v>
      </c>
      <c r="CW103" s="356">
        <f t="shared" si="68"/>
        <v>0</v>
      </c>
      <c r="CX103" s="356">
        <f t="shared" si="68"/>
        <v>0</v>
      </c>
      <c r="CY103" s="356">
        <f t="shared" si="68"/>
        <v>0</v>
      </c>
      <c r="CZ103" s="356">
        <f t="shared" si="68"/>
        <v>0</v>
      </c>
      <c r="DA103" s="46" t="s">
        <v>168</v>
      </c>
    </row>
    <row r="104" ht="14.25" customHeight="1"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6"/>
      <c r="BR104" s="56"/>
      <c r="BS104" s="56"/>
      <c r="BT104" s="56"/>
      <c r="BU104" s="56"/>
      <c r="BV104" s="56"/>
      <c r="BW104" s="56"/>
      <c r="BX104" s="56"/>
      <c r="BY104" s="56"/>
      <c r="BZ104" s="56"/>
      <c r="CA104" s="56"/>
      <c r="CB104" s="56"/>
      <c r="CC104" s="56"/>
      <c r="CD104" s="56"/>
      <c r="CE104" s="56"/>
      <c r="CF104" s="56"/>
      <c r="CG104" s="56"/>
      <c r="CH104" s="56"/>
      <c r="CI104" s="56"/>
      <c r="CJ104" s="56"/>
      <c r="CK104" s="56"/>
      <c r="CL104" s="56"/>
      <c r="CM104" s="56"/>
      <c r="CN104" s="56"/>
      <c r="CO104" s="56"/>
      <c r="CP104" s="56"/>
      <c r="CQ104" s="56"/>
      <c r="CR104" s="56"/>
      <c r="CS104" s="56"/>
      <c r="CT104" s="56"/>
      <c r="CU104" s="56"/>
      <c r="CV104" s="56"/>
      <c r="CW104" s="56"/>
      <c r="CX104" s="56"/>
      <c r="CY104" s="56"/>
      <c r="CZ104" s="56"/>
    </row>
    <row r="105" ht="14.25" customHeight="1"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56"/>
      <c r="BS105" s="56"/>
      <c r="BT105" s="56"/>
      <c r="BU105" s="56"/>
      <c r="BV105" s="56"/>
      <c r="BW105" s="56"/>
      <c r="BX105" s="56"/>
      <c r="BY105" s="56"/>
      <c r="BZ105" s="56"/>
      <c r="CA105" s="56"/>
      <c r="CB105" s="56"/>
      <c r="CC105" s="56"/>
      <c r="CD105" s="56"/>
      <c r="CE105" s="56"/>
      <c r="CF105" s="56"/>
      <c r="CG105" s="56"/>
      <c r="CH105" s="56"/>
      <c r="CI105" s="56"/>
      <c r="CJ105" s="56"/>
      <c r="CK105" s="56"/>
      <c r="CL105" s="56"/>
      <c r="CM105" s="56"/>
      <c r="CN105" s="56"/>
      <c r="CO105" s="56"/>
      <c r="CP105" s="56"/>
      <c r="CQ105" s="56"/>
      <c r="CR105" s="56"/>
      <c r="CS105" s="56"/>
      <c r="CT105" s="56"/>
      <c r="CU105" s="56"/>
      <c r="CV105" s="56"/>
      <c r="CW105" s="56"/>
      <c r="CX105" s="56"/>
      <c r="CY105" s="56"/>
      <c r="CZ105" s="56"/>
    </row>
    <row r="106" ht="14.25" customHeight="1"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  <c r="BK106" s="56"/>
      <c r="BL106" s="56"/>
      <c r="BM106" s="56"/>
      <c r="BN106" s="56"/>
      <c r="BO106" s="56"/>
      <c r="BP106" s="56"/>
      <c r="BQ106" s="56"/>
      <c r="BR106" s="56"/>
      <c r="BS106" s="56"/>
      <c r="BT106" s="56"/>
      <c r="BU106" s="56"/>
      <c r="BV106" s="56"/>
      <c r="BW106" s="56"/>
      <c r="BX106" s="56"/>
      <c r="BY106" s="56"/>
      <c r="BZ106" s="56"/>
      <c r="CA106" s="56"/>
      <c r="CB106" s="56"/>
      <c r="CC106" s="56"/>
      <c r="CD106" s="56"/>
      <c r="CE106" s="56"/>
      <c r="CF106" s="56"/>
      <c r="CG106" s="56"/>
      <c r="CH106" s="56"/>
      <c r="CI106" s="56"/>
      <c r="CJ106" s="56"/>
      <c r="CK106" s="56"/>
      <c r="CL106" s="56"/>
      <c r="CM106" s="56"/>
      <c r="CN106" s="56"/>
      <c r="CO106" s="56"/>
      <c r="CP106" s="56"/>
      <c r="CQ106" s="56"/>
      <c r="CR106" s="56"/>
      <c r="CS106" s="56"/>
      <c r="CT106" s="56"/>
      <c r="CU106" s="56"/>
      <c r="CV106" s="56"/>
      <c r="CW106" s="56"/>
      <c r="CX106" s="56"/>
      <c r="CY106" s="56"/>
      <c r="CZ106" s="56"/>
    </row>
    <row r="107" ht="14.25" customHeight="1">
      <c r="F107" s="72"/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J9:O9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5.29"/>
    <col customWidth="1" min="3" max="4" width="8.71"/>
    <col customWidth="1" min="5" max="5" width="11.43"/>
    <col customWidth="1" min="6" max="26" width="8.71"/>
  </cols>
  <sheetData>
    <row r="1" ht="12.75" customHeight="1">
      <c r="A1" s="357"/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</row>
    <row r="2" ht="12.75" customHeight="1">
      <c r="A2" s="357"/>
      <c r="B2" s="358" t="s">
        <v>365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7"/>
      <c r="Z2" s="357"/>
    </row>
    <row r="3" ht="12.75" customHeight="1">
      <c r="A3" s="357"/>
      <c r="B3" s="357" t="s">
        <v>366</v>
      </c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</row>
    <row r="4" ht="12.75" customHeight="1">
      <c r="A4" s="357"/>
      <c r="B4" s="357"/>
      <c r="C4" s="357"/>
      <c r="D4" s="357"/>
      <c r="E4" s="357"/>
      <c r="F4" s="357"/>
      <c r="G4" s="357"/>
      <c r="H4" s="357"/>
      <c r="I4" s="357"/>
      <c r="J4" s="357"/>
      <c r="K4" s="357"/>
      <c r="L4" s="357"/>
      <c r="M4" s="357"/>
      <c r="N4" s="357"/>
      <c r="O4" s="357"/>
      <c r="P4" s="357"/>
      <c r="Q4" s="357"/>
      <c r="R4" s="357"/>
      <c r="S4" s="357"/>
      <c r="T4" s="357"/>
      <c r="U4" s="357"/>
      <c r="V4" s="357"/>
      <c r="W4" s="357"/>
      <c r="X4" s="357"/>
      <c r="Y4" s="357"/>
      <c r="Z4" s="357"/>
    </row>
    <row r="5" ht="12.75" customHeight="1">
      <c r="A5" s="357"/>
      <c r="B5" s="360"/>
      <c r="C5" s="361" t="s">
        <v>367</v>
      </c>
      <c r="D5" s="3"/>
      <c r="E5" s="3"/>
      <c r="F5" s="3"/>
      <c r="G5" s="3"/>
      <c r="H5" s="4"/>
      <c r="I5" s="362" t="s">
        <v>282</v>
      </c>
      <c r="J5" s="361" t="s">
        <v>282</v>
      </c>
      <c r="K5" s="3"/>
      <c r="L5" s="3"/>
      <c r="M5" s="3"/>
      <c r="N5" s="3"/>
      <c r="O5" s="3"/>
      <c r="P5" s="3"/>
      <c r="Q5" s="3"/>
      <c r="R5" s="4"/>
      <c r="S5" s="363"/>
      <c r="T5" s="363"/>
      <c r="U5" s="363"/>
      <c r="V5" s="363"/>
      <c r="W5" s="363"/>
      <c r="X5" s="363"/>
      <c r="Y5" s="363"/>
      <c r="Z5" s="363"/>
    </row>
    <row r="6" ht="12.75" customHeight="1">
      <c r="A6" s="357"/>
      <c r="B6" s="364" t="s">
        <v>368</v>
      </c>
      <c r="C6" s="365">
        <v>2019.0</v>
      </c>
      <c r="D6" s="366">
        <f t="shared" ref="D6:R6" si="1">+C6+1</f>
        <v>2020</v>
      </c>
      <c r="E6" s="366">
        <f t="shared" si="1"/>
        <v>2021</v>
      </c>
      <c r="F6" s="366">
        <f t="shared" si="1"/>
        <v>2022</v>
      </c>
      <c r="G6" s="366">
        <f t="shared" si="1"/>
        <v>2023</v>
      </c>
      <c r="H6" s="366">
        <f t="shared" si="1"/>
        <v>2024</v>
      </c>
      <c r="I6" s="366">
        <f t="shared" si="1"/>
        <v>2025</v>
      </c>
      <c r="J6" s="366">
        <f t="shared" si="1"/>
        <v>2026</v>
      </c>
      <c r="K6" s="366">
        <f t="shared" si="1"/>
        <v>2027</v>
      </c>
      <c r="L6" s="366">
        <f t="shared" si="1"/>
        <v>2028</v>
      </c>
      <c r="M6" s="366">
        <f t="shared" si="1"/>
        <v>2029</v>
      </c>
      <c r="N6" s="366">
        <f t="shared" si="1"/>
        <v>2030</v>
      </c>
      <c r="O6" s="366">
        <f t="shared" si="1"/>
        <v>2031</v>
      </c>
      <c r="P6" s="366">
        <f t="shared" si="1"/>
        <v>2032</v>
      </c>
      <c r="Q6" s="366">
        <f t="shared" si="1"/>
        <v>2033</v>
      </c>
      <c r="R6" s="366">
        <f t="shared" si="1"/>
        <v>2034</v>
      </c>
      <c r="S6" s="357"/>
      <c r="T6" s="357"/>
      <c r="U6" s="357"/>
      <c r="V6" s="357"/>
      <c r="W6" s="357"/>
      <c r="X6" s="357"/>
      <c r="Y6" s="357"/>
      <c r="Z6" s="357"/>
    </row>
    <row r="7" ht="12.75" customHeight="1">
      <c r="A7" s="357"/>
      <c r="B7" s="357" t="s">
        <v>369</v>
      </c>
      <c r="C7" s="367">
        <v>366.0</v>
      </c>
      <c r="D7" s="367">
        <v>365.0</v>
      </c>
      <c r="E7" s="367">
        <v>365.0</v>
      </c>
      <c r="F7" s="367">
        <v>365.0</v>
      </c>
      <c r="G7" s="367">
        <v>366.0</v>
      </c>
      <c r="H7" s="367">
        <v>366.0</v>
      </c>
      <c r="I7" s="367">
        <v>366.0</v>
      </c>
      <c r="J7" s="367">
        <v>365.0</v>
      </c>
      <c r="K7" s="367">
        <v>365.0</v>
      </c>
      <c r="L7" s="367">
        <v>365.0</v>
      </c>
      <c r="M7" s="367">
        <v>366.0</v>
      </c>
      <c r="N7" s="367">
        <v>365.0</v>
      </c>
      <c r="O7" s="367">
        <v>365.0</v>
      </c>
      <c r="P7" s="367">
        <v>365.0</v>
      </c>
      <c r="Q7" s="367">
        <v>366.0</v>
      </c>
      <c r="R7" s="367">
        <v>365.0</v>
      </c>
      <c r="S7" s="357"/>
      <c r="T7" s="357"/>
      <c r="U7" s="357"/>
      <c r="V7" s="357"/>
      <c r="W7" s="357"/>
      <c r="X7" s="357"/>
      <c r="Y7" s="357"/>
      <c r="Z7" s="357"/>
    </row>
    <row r="8" ht="12.75" customHeight="1">
      <c r="A8" s="357"/>
      <c r="B8" s="357" t="s">
        <v>370</v>
      </c>
      <c r="C8" s="368">
        <f>Model!C10</f>
        <v>132</v>
      </c>
      <c r="D8" s="369">
        <f t="shared" ref="D8:I8" si="2">+C8</f>
        <v>132</v>
      </c>
      <c r="E8" s="369">
        <f t="shared" si="2"/>
        <v>132</v>
      </c>
      <c r="F8" s="369">
        <f t="shared" si="2"/>
        <v>132</v>
      </c>
      <c r="G8" s="369">
        <f t="shared" si="2"/>
        <v>132</v>
      </c>
      <c r="H8" s="369">
        <f t="shared" si="2"/>
        <v>132</v>
      </c>
      <c r="I8" s="369">
        <f t="shared" si="2"/>
        <v>132</v>
      </c>
      <c r="J8" s="369">
        <f t="shared" ref="J8:K8" si="3">+G8</f>
        <v>132</v>
      </c>
      <c r="K8" s="369">
        <f t="shared" si="3"/>
        <v>132</v>
      </c>
      <c r="L8" s="369">
        <f t="shared" ref="L8:R8" si="4">+K8</f>
        <v>132</v>
      </c>
      <c r="M8" s="369">
        <f t="shared" si="4"/>
        <v>132</v>
      </c>
      <c r="N8" s="369">
        <f t="shared" si="4"/>
        <v>132</v>
      </c>
      <c r="O8" s="369">
        <f t="shared" si="4"/>
        <v>132</v>
      </c>
      <c r="P8" s="369">
        <f t="shared" si="4"/>
        <v>132</v>
      </c>
      <c r="Q8" s="369">
        <f t="shared" si="4"/>
        <v>132</v>
      </c>
      <c r="R8" s="369">
        <f t="shared" si="4"/>
        <v>132</v>
      </c>
      <c r="S8" s="357"/>
      <c r="T8" s="357"/>
      <c r="U8" s="357"/>
      <c r="V8" s="357"/>
      <c r="W8" s="357"/>
      <c r="X8" s="357"/>
      <c r="Y8" s="357"/>
      <c r="Z8" s="357"/>
    </row>
    <row r="9" ht="12.75" customHeight="1">
      <c r="A9" s="357"/>
      <c r="B9" s="357" t="s">
        <v>371</v>
      </c>
      <c r="C9" s="370">
        <f t="shared" ref="C9:R9" si="5">+IFERROR(C8*C7,"n/a")</f>
        <v>48312</v>
      </c>
      <c r="D9" s="370">
        <f t="shared" si="5"/>
        <v>48180</v>
      </c>
      <c r="E9" s="370">
        <f t="shared" si="5"/>
        <v>48180</v>
      </c>
      <c r="F9" s="370">
        <f t="shared" si="5"/>
        <v>48180</v>
      </c>
      <c r="G9" s="370">
        <f t="shared" si="5"/>
        <v>48312</v>
      </c>
      <c r="H9" s="370">
        <f t="shared" si="5"/>
        <v>48312</v>
      </c>
      <c r="I9" s="370">
        <f t="shared" si="5"/>
        <v>48312</v>
      </c>
      <c r="J9" s="370">
        <f t="shared" si="5"/>
        <v>48180</v>
      </c>
      <c r="K9" s="370">
        <f t="shared" si="5"/>
        <v>48180</v>
      </c>
      <c r="L9" s="370">
        <f t="shared" si="5"/>
        <v>48180</v>
      </c>
      <c r="M9" s="370">
        <f t="shared" si="5"/>
        <v>48312</v>
      </c>
      <c r="N9" s="370">
        <f t="shared" si="5"/>
        <v>48180</v>
      </c>
      <c r="O9" s="370">
        <f t="shared" si="5"/>
        <v>48180</v>
      </c>
      <c r="P9" s="370">
        <f t="shared" si="5"/>
        <v>48180</v>
      </c>
      <c r="Q9" s="370">
        <f t="shared" si="5"/>
        <v>48312</v>
      </c>
      <c r="R9" s="370">
        <f t="shared" si="5"/>
        <v>48180</v>
      </c>
      <c r="S9" s="357"/>
      <c r="T9" s="357"/>
      <c r="U9" s="357"/>
      <c r="V9" s="357"/>
      <c r="W9" s="357"/>
      <c r="X9" s="357"/>
      <c r="Y9" s="357"/>
      <c r="Z9" s="357"/>
    </row>
    <row r="10" ht="12.75" customHeight="1">
      <c r="A10" s="357"/>
      <c r="B10" s="357" t="s">
        <v>372</v>
      </c>
      <c r="C10" s="371">
        <f t="shared" ref="C10:R10" si="6">+IFERROR(C9*C12,"n/a")</f>
        <v>32653.21644</v>
      </c>
      <c r="D10" s="371">
        <f t="shared" si="6"/>
        <v>19808.72951</v>
      </c>
      <c r="E10" s="371">
        <f t="shared" si="6"/>
        <v>40168</v>
      </c>
      <c r="F10" s="371">
        <f t="shared" si="6"/>
        <v>40967</v>
      </c>
      <c r="G10" s="371">
        <f t="shared" si="6"/>
        <v>39804.75616</v>
      </c>
      <c r="H10" s="371">
        <f t="shared" si="6"/>
        <v>40223</v>
      </c>
      <c r="I10" s="371">
        <f t="shared" si="6"/>
        <v>39256.25753</v>
      </c>
      <c r="J10" s="371">
        <f t="shared" si="6"/>
        <v>36375.9</v>
      </c>
      <c r="K10" s="371">
        <f t="shared" si="6"/>
        <v>36375.9</v>
      </c>
      <c r="L10" s="371">
        <f t="shared" si="6"/>
        <v>35939.3892</v>
      </c>
      <c r="M10" s="371">
        <f t="shared" si="6"/>
        <v>37118.98888</v>
      </c>
      <c r="N10" s="371">
        <f t="shared" si="6"/>
        <v>37202.65873</v>
      </c>
      <c r="O10" s="371">
        <f t="shared" si="6"/>
        <v>37202.65873</v>
      </c>
      <c r="P10" s="371">
        <f t="shared" si="6"/>
        <v>37202.65873</v>
      </c>
      <c r="Q10" s="371">
        <f t="shared" si="6"/>
        <v>37304.58382</v>
      </c>
      <c r="R10" s="371">
        <f t="shared" si="6"/>
        <v>37202.65873</v>
      </c>
      <c r="S10" s="357"/>
      <c r="T10" s="357"/>
      <c r="U10" s="357"/>
      <c r="V10" s="357"/>
      <c r="W10" s="357"/>
      <c r="X10" s="357"/>
      <c r="Y10" s="357"/>
      <c r="Z10" s="357"/>
    </row>
    <row r="11" ht="12.75" customHeight="1">
      <c r="A11" s="357"/>
      <c r="B11" s="357"/>
      <c r="C11" s="372"/>
      <c r="D11" s="372"/>
      <c r="E11" s="372"/>
      <c r="F11" s="357"/>
      <c r="G11" s="357"/>
      <c r="H11" s="357"/>
      <c r="I11" s="357"/>
      <c r="J11" s="357"/>
      <c r="K11" s="357"/>
      <c r="L11" s="357"/>
      <c r="M11" s="357"/>
      <c r="N11" s="357"/>
      <c r="O11" s="357"/>
      <c r="P11" s="357"/>
      <c r="Q11" s="357"/>
      <c r="R11" s="357"/>
      <c r="S11" s="357"/>
      <c r="T11" s="357"/>
      <c r="U11" s="357"/>
      <c r="V11" s="357"/>
      <c r="W11" s="357"/>
      <c r="X11" s="357"/>
      <c r="Y11" s="357"/>
      <c r="Z11" s="357"/>
    </row>
    <row r="12" ht="12.75" customHeight="1">
      <c r="A12" s="357"/>
      <c r="B12" s="357" t="s">
        <v>373</v>
      </c>
      <c r="C12" s="373">
        <f>Historical!G12</f>
        <v>0.6758821088</v>
      </c>
      <c r="D12" s="373">
        <f>Historical!L12</f>
        <v>0.4111400894</v>
      </c>
      <c r="E12" s="373">
        <f>Historical!Q12</f>
        <v>0.8337069323</v>
      </c>
      <c r="F12" s="373">
        <f>Historical!V12</f>
        <v>0.850290577</v>
      </c>
      <c r="G12" s="373">
        <f>Historical!AA12</f>
        <v>0.8239103362</v>
      </c>
      <c r="H12" s="373">
        <f>Historical!AF12</f>
        <v>0.8325674781</v>
      </c>
      <c r="I12" s="373">
        <f>Historical!AK12</f>
        <v>0.8125570776</v>
      </c>
      <c r="J12" s="374">
        <f t="shared" ref="J12:R12" si="7">+J23*J31</f>
        <v>0.755</v>
      </c>
      <c r="K12" s="374">
        <f t="shared" si="7"/>
        <v>0.755</v>
      </c>
      <c r="L12" s="374">
        <f t="shared" si="7"/>
        <v>0.74594</v>
      </c>
      <c r="M12" s="374">
        <f t="shared" si="7"/>
        <v>0.7683182</v>
      </c>
      <c r="N12" s="374">
        <f t="shared" si="7"/>
        <v>0.772159791</v>
      </c>
      <c r="O12" s="374">
        <f t="shared" si="7"/>
        <v>0.772159791</v>
      </c>
      <c r="P12" s="374">
        <f t="shared" si="7"/>
        <v>0.772159791</v>
      </c>
      <c r="Q12" s="374">
        <f t="shared" si="7"/>
        <v>0.772159791</v>
      </c>
      <c r="R12" s="374">
        <f t="shared" si="7"/>
        <v>0.772159791</v>
      </c>
      <c r="S12" s="357"/>
      <c r="T12" s="357"/>
      <c r="U12" s="357"/>
      <c r="V12" s="357"/>
      <c r="W12" s="357"/>
      <c r="X12" s="357"/>
      <c r="Y12" s="357"/>
      <c r="Z12" s="357"/>
    </row>
    <row r="13" ht="12.75" customHeight="1">
      <c r="A13" s="357"/>
      <c r="B13" s="357" t="s">
        <v>24</v>
      </c>
      <c r="C13" s="375">
        <f>Historical!G13</f>
        <v>194.6918235</v>
      </c>
      <c r="D13" s="375">
        <f>Historical!L13</f>
        <v>204.8249917</v>
      </c>
      <c r="E13" s="375">
        <f>Historical!Q13</f>
        <v>233.7496288</v>
      </c>
      <c r="F13" s="375">
        <f>Historical!V13</f>
        <v>275.6004223</v>
      </c>
      <c r="G13" s="375">
        <f>Historical!AA13</f>
        <v>247.0776232</v>
      </c>
      <c r="H13" s="375">
        <f>Historical!AF13</f>
        <v>236.0939567</v>
      </c>
      <c r="I13" s="375">
        <f>Historical!AK13</f>
        <v>239.7899729</v>
      </c>
      <c r="J13" s="376">
        <f t="shared" ref="J13:R13" si="8">+J24*J32</f>
        <v>295.427468</v>
      </c>
      <c r="K13" s="376">
        <f t="shared" si="8"/>
        <v>296.6822733</v>
      </c>
      <c r="L13" s="376">
        <f t="shared" si="8"/>
        <v>311.0986099</v>
      </c>
      <c r="M13" s="376">
        <f t="shared" si="8"/>
        <v>323.0397687</v>
      </c>
      <c r="N13" s="376">
        <f t="shared" si="8"/>
        <v>329.5005641</v>
      </c>
      <c r="O13" s="376">
        <f t="shared" si="8"/>
        <v>343.504338</v>
      </c>
      <c r="P13" s="376">
        <f t="shared" si="8"/>
        <v>357.2445115</v>
      </c>
      <c r="Q13" s="376">
        <f t="shared" si="8"/>
        <v>364.3894018</v>
      </c>
      <c r="R13" s="376">
        <f t="shared" si="8"/>
        <v>368.0332958</v>
      </c>
      <c r="S13" s="357"/>
      <c r="T13" s="357"/>
      <c r="U13" s="357"/>
      <c r="V13" s="357"/>
      <c r="W13" s="357"/>
      <c r="X13" s="357"/>
      <c r="Y13" s="357"/>
      <c r="Z13" s="357"/>
    </row>
    <row r="14" ht="12.75" customHeight="1">
      <c r="A14" s="357"/>
      <c r="B14" s="357" t="s">
        <v>27</v>
      </c>
      <c r="C14" s="376">
        <f t="shared" ref="C14:R14" si="9">C12*C13</f>
        <v>131.5887202</v>
      </c>
      <c r="D14" s="376">
        <f t="shared" si="9"/>
        <v>84.2117654</v>
      </c>
      <c r="E14" s="376">
        <f t="shared" si="9"/>
        <v>194.878686</v>
      </c>
      <c r="F14" s="376">
        <f t="shared" si="9"/>
        <v>234.3404421</v>
      </c>
      <c r="G14" s="376">
        <f t="shared" si="9"/>
        <v>203.5698076</v>
      </c>
      <c r="H14" s="376">
        <f t="shared" si="9"/>
        <v>196.5641501</v>
      </c>
      <c r="I14" s="376">
        <f t="shared" si="9"/>
        <v>194.8430396</v>
      </c>
      <c r="J14" s="376">
        <f t="shared" si="9"/>
        <v>223.0477383</v>
      </c>
      <c r="K14" s="376">
        <f t="shared" si="9"/>
        <v>223.9951164</v>
      </c>
      <c r="L14" s="376">
        <f t="shared" si="9"/>
        <v>232.0608971</v>
      </c>
      <c r="M14" s="376">
        <f t="shared" si="9"/>
        <v>248.1973336</v>
      </c>
      <c r="N14" s="376">
        <f t="shared" si="9"/>
        <v>254.4270867</v>
      </c>
      <c r="O14" s="376">
        <f t="shared" si="9"/>
        <v>265.2402379</v>
      </c>
      <c r="P14" s="376">
        <f t="shared" si="9"/>
        <v>275.8498474</v>
      </c>
      <c r="Q14" s="376">
        <f t="shared" si="9"/>
        <v>281.3668443</v>
      </c>
      <c r="R14" s="376">
        <f t="shared" si="9"/>
        <v>284.1805128</v>
      </c>
      <c r="S14" s="357"/>
      <c r="T14" s="357"/>
      <c r="U14" s="357"/>
      <c r="V14" s="357"/>
      <c r="W14" s="357"/>
      <c r="X14" s="357"/>
      <c r="Y14" s="357"/>
      <c r="Z14" s="357"/>
    </row>
    <row r="15" ht="12.75" customHeight="1">
      <c r="A15" s="357"/>
      <c r="B15" s="357"/>
      <c r="C15" s="357"/>
      <c r="D15" s="357"/>
      <c r="E15" s="357"/>
      <c r="F15" s="357"/>
      <c r="G15" s="357"/>
      <c r="H15" s="357"/>
      <c r="I15" s="357"/>
      <c r="J15" s="357"/>
      <c r="K15" s="357"/>
      <c r="L15" s="357"/>
      <c r="M15" s="357"/>
      <c r="N15" s="357"/>
      <c r="O15" s="357"/>
      <c r="P15" s="357"/>
      <c r="Q15" s="357"/>
      <c r="R15" s="357"/>
      <c r="S15" s="357"/>
      <c r="T15" s="357"/>
      <c r="U15" s="357"/>
      <c r="V15" s="357"/>
      <c r="W15" s="357"/>
      <c r="X15" s="357"/>
      <c r="Y15" s="357"/>
      <c r="Z15" s="357"/>
    </row>
    <row r="16" ht="12.75" customHeight="1">
      <c r="A16" s="357"/>
      <c r="B16" s="357" t="s">
        <v>374</v>
      </c>
      <c r="C16" s="377" t="str">
        <f t="shared" ref="C16:C18" si="11">+IFERROR(C12/#REF!-1,"n/a")</f>
        <v>n/a</v>
      </c>
      <c r="D16" s="377">
        <f t="shared" ref="D16:R16" si="10">+IFERROR(D12/C12-1,"n/a")</f>
        <v>-0.3916985165</v>
      </c>
      <c r="E16" s="377">
        <f t="shared" si="10"/>
        <v>1.027792847</v>
      </c>
      <c r="F16" s="377">
        <f t="shared" si="10"/>
        <v>0.01989145589</v>
      </c>
      <c r="G16" s="377">
        <f t="shared" si="10"/>
        <v>-0.03102497132</v>
      </c>
      <c r="H16" s="377">
        <f t="shared" si="10"/>
        <v>0.01050738344</v>
      </c>
      <c r="I16" s="377">
        <f t="shared" si="10"/>
        <v>-0.02403456892</v>
      </c>
      <c r="J16" s="377">
        <f t="shared" si="10"/>
        <v>-0.07083450407</v>
      </c>
      <c r="K16" s="377">
        <f t="shared" si="10"/>
        <v>0</v>
      </c>
      <c r="L16" s="377">
        <f t="shared" si="10"/>
        <v>-0.012</v>
      </c>
      <c r="M16" s="377">
        <f t="shared" si="10"/>
        <v>0.03</v>
      </c>
      <c r="N16" s="377">
        <f t="shared" si="10"/>
        <v>0.005</v>
      </c>
      <c r="O16" s="377">
        <f t="shared" si="10"/>
        <v>0</v>
      </c>
      <c r="P16" s="377">
        <f t="shared" si="10"/>
        <v>0</v>
      </c>
      <c r="Q16" s="377">
        <f t="shared" si="10"/>
        <v>0</v>
      </c>
      <c r="R16" s="377">
        <f t="shared" si="10"/>
        <v>0</v>
      </c>
      <c r="S16" s="357"/>
      <c r="T16" s="357"/>
      <c r="U16" s="357"/>
      <c r="V16" s="357"/>
      <c r="W16" s="357"/>
      <c r="X16" s="357"/>
      <c r="Y16" s="357"/>
      <c r="Z16" s="357"/>
    </row>
    <row r="17" ht="12.75" customHeight="1">
      <c r="A17" s="357"/>
      <c r="B17" s="357" t="s">
        <v>375</v>
      </c>
      <c r="C17" s="377" t="str">
        <f t="shared" si="11"/>
        <v>n/a</v>
      </c>
      <c r="D17" s="377">
        <f t="shared" ref="D17:R17" si="12">+IFERROR(D13/C13-1,"n/a")</f>
        <v>0.05204722019</v>
      </c>
      <c r="E17" s="377">
        <f t="shared" si="12"/>
        <v>0.1412163471</v>
      </c>
      <c r="F17" s="377">
        <f t="shared" si="12"/>
        <v>0.179041112</v>
      </c>
      <c r="G17" s="377">
        <f t="shared" si="12"/>
        <v>-0.103493307</v>
      </c>
      <c r="H17" s="377">
        <f t="shared" si="12"/>
        <v>-0.04445431502</v>
      </c>
      <c r="I17" s="377">
        <f t="shared" si="12"/>
        <v>0.0156548532</v>
      </c>
      <c r="J17" s="377">
        <f t="shared" si="12"/>
        <v>0.232025945</v>
      </c>
      <c r="K17" s="377">
        <f t="shared" si="12"/>
        <v>0.00424742268</v>
      </c>
      <c r="L17" s="377">
        <f t="shared" si="12"/>
        <v>0.04859183673</v>
      </c>
      <c r="M17" s="377">
        <f t="shared" si="12"/>
        <v>0.03838383838</v>
      </c>
      <c r="N17" s="377">
        <f t="shared" si="12"/>
        <v>0.02</v>
      </c>
      <c r="O17" s="377">
        <f t="shared" si="12"/>
        <v>0.0425</v>
      </c>
      <c r="P17" s="377">
        <f t="shared" si="12"/>
        <v>0.04</v>
      </c>
      <c r="Q17" s="377">
        <f t="shared" si="12"/>
        <v>0.02</v>
      </c>
      <c r="R17" s="377">
        <f t="shared" si="12"/>
        <v>0.01</v>
      </c>
      <c r="S17" s="357"/>
      <c r="T17" s="357"/>
      <c r="U17" s="357"/>
      <c r="V17" s="357"/>
      <c r="W17" s="357"/>
      <c r="X17" s="357"/>
      <c r="Y17" s="357"/>
      <c r="Z17" s="357"/>
    </row>
    <row r="18" ht="12.75" customHeight="1">
      <c r="A18" s="357"/>
      <c r="B18" s="357" t="s">
        <v>30</v>
      </c>
      <c r="C18" s="377" t="str">
        <f t="shared" si="11"/>
        <v>n/a</v>
      </c>
      <c r="D18" s="377">
        <f t="shared" ref="D18:R18" si="13">+IFERROR(D14/C14-1,"n/a")</f>
        <v>-0.3600381153</v>
      </c>
      <c r="E18" s="377">
        <f t="shared" si="13"/>
        <v>1.314150345</v>
      </c>
      <c r="F18" s="377">
        <f t="shared" si="13"/>
        <v>0.2024939563</v>
      </c>
      <c r="G18" s="377">
        <f t="shared" si="13"/>
        <v>-0.1313074014</v>
      </c>
      <c r="H18" s="377">
        <f t="shared" si="13"/>
        <v>-0.03441403011</v>
      </c>
      <c r="I18" s="377">
        <f t="shared" si="13"/>
        <v>-0.008755973374</v>
      </c>
      <c r="J18" s="377">
        <f t="shared" si="13"/>
        <v>0.1447559982</v>
      </c>
      <c r="K18" s="377">
        <f t="shared" si="13"/>
        <v>0.00424742268</v>
      </c>
      <c r="L18" s="377">
        <f t="shared" si="13"/>
        <v>0.03600873469</v>
      </c>
      <c r="M18" s="377">
        <f t="shared" si="13"/>
        <v>0.06953535354</v>
      </c>
      <c r="N18" s="377">
        <f t="shared" si="13"/>
        <v>0.0251</v>
      </c>
      <c r="O18" s="377">
        <f t="shared" si="13"/>
        <v>0.0425</v>
      </c>
      <c r="P18" s="377">
        <f t="shared" si="13"/>
        <v>0.04</v>
      </c>
      <c r="Q18" s="377">
        <f t="shared" si="13"/>
        <v>0.02</v>
      </c>
      <c r="R18" s="377">
        <f t="shared" si="13"/>
        <v>0.01</v>
      </c>
      <c r="S18" s="357"/>
      <c r="T18" s="357"/>
      <c r="U18" s="357"/>
      <c r="V18" s="357"/>
      <c r="W18" s="357"/>
      <c r="X18" s="357"/>
      <c r="Y18" s="357"/>
      <c r="Z18" s="357"/>
    </row>
    <row r="19" ht="12.75" customHeight="1">
      <c r="A19" s="357"/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</row>
    <row r="20" ht="12.75" customHeight="1">
      <c r="A20" s="357"/>
      <c r="B20" s="378" t="s">
        <v>376</v>
      </c>
      <c r="C20" s="361" t="s">
        <v>367</v>
      </c>
      <c r="D20" s="3"/>
      <c r="E20" s="3"/>
      <c r="F20" s="3"/>
      <c r="G20" s="3"/>
      <c r="H20" s="4"/>
      <c r="I20" s="362" t="s">
        <v>377</v>
      </c>
      <c r="J20" s="361" t="s">
        <v>282</v>
      </c>
      <c r="K20" s="3"/>
      <c r="L20" s="3"/>
      <c r="M20" s="3"/>
      <c r="N20" s="3"/>
      <c r="O20" s="3"/>
      <c r="P20" s="3"/>
      <c r="Q20" s="3"/>
      <c r="R20" s="4"/>
      <c r="S20" s="363"/>
      <c r="T20" s="363"/>
      <c r="U20" s="363"/>
      <c r="V20" s="363"/>
      <c r="W20" s="363"/>
      <c r="X20" s="363"/>
      <c r="Y20" s="363"/>
      <c r="Z20" s="363"/>
    </row>
    <row r="21" ht="12.75" customHeight="1">
      <c r="A21" s="357"/>
      <c r="B21" s="364" t="s">
        <v>378</v>
      </c>
      <c r="C21" s="365">
        <v>2019.0</v>
      </c>
      <c r="D21" s="366">
        <f t="shared" ref="D21:R21" si="14">+C21+1</f>
        <v>2020</v>
      </c>
      <c r="E21" s="366">
        <f t="shared" si="14"/>
        <v>2021</v>
      </c>
      <c r="F21" s="366">
        <f t="shared" si="14"/>
        <v>2022</v>
      </c>
      <c r="G21" s="366">
        <f t="shared" si="14"/>
        <v>2023</v>
      </c>
      <c r="H21" s="366">
        <f t="shared" si="14"/>
        <v>2024</v>
      </c>
      <c r="I21" s="366">
        <f t="shared" si="14"/>
        <v>2025</v>
      </c>
      <c r="J21" s="366">
        <f t="shared" si="14"/>
        <v>2026</v>
      </c>
      <c r="K21" s="366">
        <f t="shared" si="14"/>
        <v>2027</v>
      </c>
      <c r="L21" s="366">
        <f t="shared" si="14"/>
        <v>2028</v>
      </c>
      <c r="M21" s="366">
        <f t="shared" si="14"/>
        <v>2029</v>
      </c>
      <c r="N21" s="366">
        <f t="shared" si="14"/>
        <v>2030</v>
      </c>
      <c r="O21" s="366">
        <f t="shared" si="14"/>
        <v>2031</v>
      </c>
      <c r="P21" s="366">
        <f t="shared" si="14"/>
        <v>2032</v>
      </c>
      <c r="Q21" s="366">
        <f t="shared" si="14"/>
        <v>2033</v>
      </c>
      <c r="R21" s="366">
        <f t="shared" si="14"/>
        <v>2034</v>
      </c>
      <c r="S21" s="357"/>
      <c r="T21" s="357"/>
      <c r="U21" s="357"/>
      <c r="V21" s="357"/>
      <c r="W21" s="357"/>
      <c r="X21" s="357"/>
      <c r="Y21" s="357"/>
      <c r="Z21" s="357"/>
    </row>
    <row r="22" ht="12.75" customHeight="1">
      <c r="A22" s="357"/>
      <c r="B22" s="357"/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7"/>
      <c r="W22" s="357"/>
      <c r="X22" s="357"/>
      <c r="Y22" s="357"/>
      <c r="Z22" s="357"/>
    </row>
    <row r="23" ht="12.75" customHeight="1">
      <c r="A23" s="357"/>
      <c r="B23" s="357" t="s">
        <v>373</v>
      </c>
      <c r="C23" s="379"/>
      <c r="D23" s="379"/>
      <c r="E23" s="379"/>
      <c r="F23" s="379">
        <v>0.658</v>
      </c>
      <c r="G23" s="379">
        <v>0.695</v>
      </c>
      <c r="H23" s="379">
        <v>0.742</v>
      </c>
      <c r="I23" s="379">
        <v>0.755</v>
      </c>
      <c r="J23" s="374">
        <f t="shared" ref="J23:R23" si="15">+I23*(1+J27)</f>
        <v>0.755</v>
      </c>
      <c r="K23" s="374">
        <f t="shared" si="15"/>
        <v>0.755</v>
      </c>
      <c r="L23" s="374">
        <f t="shared" si="15"/>
        <v>0.74594</v>
      </c>
      <c r="M23" s="374">
        <f t="shared" si="15"/>
        <v>0.7683182</v>
      </c>
      <c r="N23" s="374">
        <f t="shared" si="15"/>
        <v>0.772159791</v>
      </c>
      <c r="O23" s="374">
        <f t="shared" si="15"/>
        <v>0.772159791</v>
      </c>
      <c r="P23" s="374">
        <f t="shared" si="15"/>
        <v>0.772159791</v>
      </c>
      <c r="Q23" s="374">
        <f t="shared" si="15"/>
        <v>0.772159791</v>
      </c>
      <c r="R23" s="374">
        <f t="shared" si="15"/>
        <v>0.772159791</v>
      </c>
      <c r="S23" s="357"/>
      <c r="T23" s="380" t="s">
        <v>379</v>
      </c>
      <c r="U23" s="380"/>
      <c r="V23" s="380"/>
      <c r="W23" s="381" t="s">
        <v>370</v>
      </c>
      <c r="X23" s="357"/>
      <c r="Y23" s="357"/>
      <c r="Z23" s="357"/>
    </row>
    <row r="24" ht="12.75" customHeight="1">
      <c r="A24" s="357"/>
      <c r="B24" s="357" t="s">
        <v>24</v>
      </c>
      <c r="C24" s="382"/>
      <c r="D24" s="382"/>
      <c r="E24" s="382"/>
      <c r="F24" s="382">
        <v>328.542933398004</v>
      </c>
      <c r="G24" s="382">
        <v>310.52</v>
      </c>
      <c r="H24" s="382">
        <v>284.79</v>
      </c>
      <c r="I24" s="382">
        <v>310.78</v>
      </c>
      <c r="J24" s="376">
        <f t="shared" ref="J24:R24" si="16">+I24*(1+J28)</f>
        <v>304.5644</v>
      </c>
      <c r="K24" s="376">
        <f t="shared" si="16"/>
        <v>302.7370136</v>
      </c>
      <c r="L24" s="376">
        <f t="shared" si="16"/>
        <v>314.2410201</v>
      </c>
      <c r="M24" s="376">
        <f t="shared" si="16"/>
        <v>323.0397687</v>
      </c>
      <c r="N24" s="376">
        <f t="shared" si="16"/>
        <v>329.5005641</v>
      </c>
      <c r="O24" s="376">
        <f t="shared" si="16"/>
        <v>343.504338</v>
      </c>
      <c r="P24" s="376">
        <f t="shared" si="16"/>
        <v>357.2445115</v>
      </c>
      <c r="Q24" s="376">
        <f t="shared" si="16"/>
        <v>364.3894018</v>
      </c>
      <c r="R24" s="376">
        <f t="shared" si="16"/>
        <v>368.0332958</v>
      </c>
      <c r="S24" s="357"/>
      <c r="T24" s="357" t="s">
        <v>380</v>
      </c>
      <c r="U24" s="357"/>
      <c r="V24" s="357"/>
      <c r="W24" s="370">
        <v>35.0</v>
      </c>
      <c r="X24" s="357"/>
      <c r="Y24" s="357"/>
      <c r="Z24" s="357"/>
    </row>
    <row r="25" ht="12.75" customHeight="1">
      <c r="A25" s="357"/>
      <c r="B25" s="357" t="s">
        <v>27</v>
      </c>
      <c r="C25" s="376">
        <f t="shared" ref="C25:R25" si="17">C23*C24</f>
        <v>0</v>
      </c>
      <c r="D25" s="376">
        <f t="shared" si="17"/>
        <v>0</v>
      </c>
      <c r="E25" s="376">
        <f t="shared" si="17"/>
        <v>0</v>
      </c>
      <c r="F25" s="376">
        <f t="shared" si="17"/>
        <v>216.1812502</v>
      </c>
      <c r="G25" s="376">
        <f t="shared" si="17"/>
        <v>215.8114</v>
      </c>
      <c r="H25" s="376">
        <f t="shared" si="17"/>
        <v>211.31418</v>
      </c>
      <c r="I25" s="376">
        <f t="shared" si="17"/>
        <v>234.6389</v>
      </c>
      <c r="J25" s="376">
        <f t="shared" si="17"/>
        <v>229.946122</v>
      </c>
      <c r="K25" s="376">
        <f t="shared" si="17"/>
        <v>228.5664453</v>
      </c>
      <c r="L25" s="376">
        <f t="shared" si="17"/>
        <v>234.4049465</v>
      </c>
      <c r="M25" s="376">
        <f t="shared" si="17"/>
        <v>248.1973336</v>
      </c>
      <c r="N25" s="376">
        <f t="shared" si="17"/>
        <v>254.4270867</v>
      </c>
      <c r="O25" s="376">
        <f t="shared" si="17"/>
        <v>265.2402379</v>
      </c>
      <c r="P25" s="376">
        <f t="shared" si="17"/>
        <v>275.8498474</v>
      </c>
      <c r="Q25" s="376">
        <f t="shared" si="17"/>
        <v>281.3668443</v>
      </c>
      <c r="R25" s="376">
        <f t="shared" si="17"/>
        <v>284.1805128</v>
      </c>
      <c r="S25" s="357"/>
      <c r="T25" s="357" t="s">
        <v>381</v>
      </c>
      <c r="U25" s="357"/>
      <c r="V25" s="357"/>
      <c r="W25" s="370">
        <v>75.0</v>
      </c>
      <c r="X25" s="357"/>
      <c r="Y25" s="357"/>
      <c r="Z25" s="357"/>
    </row>
    <row r="26" ht="12.75" customHeight="1">
      <c r="A26" s="357"/>
      <c r="B26" s="357"/>
      <c r="C26" s="357"/>
      <c r="D26" s="357"/>
      <c r="E26" s="357"/>
      <c r="F26" s="357"/>
      <c r="G26" s="357"/>
      <c r="H26" s="357"/>
      <c r="I26" s="357"/>
      <c r="J26" s="383"/>
      <c r="K26" s="383"/>
      <c r="L26" s="357"/>
      <c r="M26" s="357"/>
      <c r="N26" s="357"/>
      <c r="O26" s="357"/>
      <c r="P26" s="357"/>
      <c r="Q26" s="357"/>
      <c r="R26" s="357"/>
      <c r="S26" s="357"/>
      <c r="T26" s="357" t="s">
        <v>382</v>
      </c>
      <c r="U26" s="357"/>
      <c r="V26" s="357"/>
      <c r="W26" s="370">
        <v>129.0</v>
      </c>
      <c r="X26" s="357"/>
      <c r="Y26" s="357"/>
      <c r="Z26" s="357"/>
    </row>
    <row r="27" ht="12.75" customHeight="1">
      <c r="A27" s="357"/>
      <c r="B27" s="357" t="s">
        <v>374</v>
      </c>
      <c r="C27" s="377" t="str">
        <f t="shared" ref="C27:C29" si="19">+IFERROR(C23/#REF!-1,"n/a")</f>
        <v>n/a</v>
      </c>
      <c r="D27" s="377" t="str">
        <f t="shared" ref="D27:I27" si="18">+IFERROR(D23/C23-1,"n/a")</f>
        <v>n/a</v>
      </c>
      <c r="E27" s="377" t="str">
        <f t="shared" si="18"/>
        <v>n/a</v>
      </c>
      <c r="F27" s="377" t="str">
        <f t="shared" si="18"/>
        <v>n/a</v>
      </c>
      <c r="G27" s="377">
        <f t="shared" si="18"/>
        <v>0.05623100304</v>
      </c>
      <c r="H27" s="377">
        <f t="shared" si="18"/>
        <v>0.06762589928</v>
      </c>
      <c r="I27" s="377">
        <f t="shared" si="18"/>
        <v>0.01752021563</v>
      </c>
      <c r="J27" s="384">
        <v>0.0</v>
      </c>
      <c r="K27" s="385">
        <v>0.0</v>
      </c>
      <c r="L27" s="385">
        <v>-0.012</v>
      </c>
      <c r="M27" s="386">
        <v>0.03</v>
      </c>
      <c r="N27" s="386">
        <v>0.005</v>
      </c>
      <c r="O27" s="387">
        <v>0.0</v>
      </c>
      <c r="P27" s="387">
        <v>0.0</v>
      </c>
      <c r="Q27" s="387">
        <v>0.0</v>
      </c>
      <c r="R27" s="387">
        <v>0.0</v>
      </c>
      <c r="S27" s="357"/>
      <c r="T27" s="357" t="s">
        <v>383</v>
      </c>
      <c r="U27" s="357"/>
      <c r="V27" s="357"/>
      <c r="W27" s="370">
        <v>73.0</v>
      </c>
      <c r="X27" s="357"/>
      <c r="Y27" s="357"/>
      <c r="Z27" s="357"/>
    </row>
    <row r="28" ht="12.75" customHeight="1">
      <c r="A28" s="357"/>
      <c r="B28" s="357" t="s">
        <v>375</v>
      </c>
      <c r="C28" s="377" t="str">
        <f t="shared" si="19"/>
        <v>n/a</v>
      </c>
      <c r="D28" s="377" t="str">
        <f t="shared" ref="D28:I28" si="20">+IFERROR(D24/C24-1,"n/a")</f>
        <v>n/a</v>
      </c>
      <c r="E28" s="377" t="str">
        <f t="shared" si="20"/>
        <v>n/a</v>
      </c>
      <c r="F28" s="377" t="str">
        <f t="shared" si="20"/>
        <v>n/a</v>
      </c>
      <c r="G28" s="377">
        <f t="shared" si="20"/>
        <v>-0.05485716345</v>
      </c>
      <c r="H28" s="377">
        <f t="shared" si="20"/>
        <v>-0.08286100734</v>
      </c>
      <c r="I28" s="377">
        <f t="shared" si="20"/>
        <v>0.09126022683</v>
      </c>
      <c r="J28" s="388">
        <v>-0.02</v>
      </c>
      <c r="K28" s="387">
        <v>-0.006</v>
      </c>
      <c r="L28" s="387">
        <v>0.038</v>
      </c>
      <c r="M28" s="389">
        <v>0.028</v>
      </c>
      <c r="N28" s="389">
        <v>0.02</v>
      </c>
      <c r="O28" s="387">
        <v>0.0425</v>
      </c>
      <c r="P28" s="387">
        <v>0.04</v>
      </c>
      <c r="Q28" s="387">
        <v>0.02</v>
      </c>
      <c r="R28" s="387">
        <v>0.01</v>
      </c>
      <c r="S28" s="357"/>
      <c r="T28" s="357" t="s">
        <v>384</v>
      </c>
      <c r="U28" s="357"/>
      <c r="V28" s="357"/>
      <c r="W28" s="370">
        <v>107.0</v>
      </c>
      <c r="X28" s="357"/>
      <c r="Y28" s="357"/>
      <c r="Z28" s="357"/>
    </row>
    <row r="29" ht="12.75" customHeight="1">
      <c r="A29" s="357"/>
      <c r="B29" s="357" t="s">
        <v>30</v>
      </c>
      <c r="C29" s="377" t="str">
        <f t="shared" si="19"/>
        <v>n/a</v>
      </c>
      <c r="D29" s="377" t="str">
        <f t="shared" ref="D29:R29" si="21">+IFERROR(D25/C25-1,"n/a")</f>
        <v>n/a</v>
      </c>
      <c r="E29" s="377" t="str">
        <f t="shared" si="21"/>
        <v>n/a</v>
      </c>
      <c r="F29" s="377" t="str">
        <f t="shared" si="21"/>
        <v>n/a</v>
      </c>
      <c r="G29" s="377">
        <f t="shared" si="21"/>
        <v>-0.001710833736</v>
      </c>
      <c r="H29" s="377">
        <f t="shared" si="21"/>
        <v>-0.0208386582</v>
      </c>
      <c r="I29" s="377">
        <f t="shared" si="21"/>
        <v>0.1103793413</v>
      </c>
      <c r="J29" s="390">
        <f t="shared" si="21"/>
        <v>-0.02</v>
      </c>
      <c r="K29" s="391">
        <f t="shared" si="21"/>
        <v>-0.006</v>
      </c>
      <c r="L29" s="391">
        <f t="shared" si="21"/>
        <v>0.025544</v>
      </c>
      <c r="M29" s="392">
        <f t="shared" si="21"/>
        <v>0.05884</v>
      </c>
      <c r="N29" s="392">
        <f t="shared" si="21"/>
        <v>0.0251</v>
      </c>
      <c r="O29" s="377">
        <f t="shared" si="21"/>
        <v>0.0425</v>
      </c>
      <c r="P29" s="377">
        <f t="shared" si="21"/>
        <v>0.04</v>
      </c>
      <c r="Q29" s="377">
        <f t="shared" si="21"/>
        <v>0.02</v>
      </c>
      <c r="R29" s="377">
        <f t="shared" si="21"/>
        <v>0.01</v>
      </c>
      <c r="S29" s="357"/>
      <c r="T29" s="393" t="s">
        <v>42</v>
      </c>
      <c r="U29" s="393"/>
      <c r="V29" s="393"/>
      <c r="W29" s="394">
        <f>SUM(W24:W28)</f>
        <v>419</v>
      </c>
      <c r="X29" s="357"/>
      <c r="Y29" s="357"/>
      <c r="Z29" s="357"/>
    </row>
    <row r="30" ht="12.75" customHeight="1">
      <c r="A30" s="357"/>
      <c r="B30" s="357"/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357"/>
      <c r="N30" s="357"/>
      <c r="O30" s="357"/>
      <c r="P30" s="357"/>
      <c r="Q30" s="357"/>
      <c r="R30" s="357"/>
      <c r="S30" s="357"/>
      <c r="T30" s="357"/>
      <c r="U30" s="357"/>
      <c r="V30" s="357"/>
      <c r="W30" s="357"/>
      <c r="X30" s="357"/>
      <c r="Y30" s="357"/>
      <c r="Z30" s="357"/>
    </row>
    <row r="31" ht="12.75" customHeight="1">
      <c r="A31" s="357"/>
      <c r="B31" s="357" t="s">
        <v>385</v>
      </c>
      <c r="C31" s="377" t="str">
        <f t="shared" ref="C31:I31" si="22">+IFERROR(C12/C23,"n/a")</f>
        <v>n/a</v>
      </c>
      <c r="D31" s="377" t="str">
        <f t="shared" si="22"/>
        <v>n/a</v>
      </c>
      <c r="E31" s="377" t="str">
        <f t="shared" si="22"/>
        <v>n/a</v>
      </c>
      <c r="F31" s="377">
        <f t="shared" si="22"/>
        <v>1.292234919</v>
      </c>
      <c r="G31" s="377">
        <f t="shared" si="22"/>
        <v>1.185482498</v>
      </c>
      <c r="H31" s="377">
        <f t="shared" si="22"/>
        <v>1.122058596</v>
      </c>
      <c r="I31" s="377">
        <f t="shared" si="22"/>
        <v>1.07623454</v>
      </c>
      <c r="J31" s="387">
        <v>1.0</v>
      </c>
      <c r="K31" s="387">
        <v>1.0</v>
      </c>
      <c r="L31" s="387">
        <v>1.0</v>
      </c>
      <c r="M31" s="395">
        <v>1.0</v>
      </c>
      <c r="N31" s="395">
        <v>1.0</v>
      </c>
      <c r="O31" s="377">
        <f t="shared" ref="O31:R31" si="23">+N31</f>
        <v>1</v>
      </c>
      <c r="P31" s="377">
        <f t="shared" si="23"/>
        <v>1</v>
      </c>
      <c r="Q31" s="377">
        <f t="shared" si="23"/>
        <v>1</v>
      </c>
      <c r="R31" s="377">
        <f t="shared" si="23"/>
        <v>1</v>
      </c>
      <c r="S31" s="357"/>
      <c r="T31" s="357"/>
      <c r="U31" s="357"/>
      <c r="V31" s="357"/>
      <c r="W31" s="357"/>
      <c r="X31" s="357"/>
      <c r="Y31" s="357"/>
      <c r="Z31" s="357"/>
    </row>
    <row r="32" ht="12.75" customHeight="1">
      <c r="A32" s="357"/>
      <c r="B32" s="357" t="s">
        <v>386</v>
      </c>
      <c r="C32" s="377" t="str">
        <f t="shared" ref="C32:I32" si="24">+IFERROR(C13/C24,"n/a")</f>
        <v>n/a</v>
      </c>
      <c r="D32" s="377" t="str">
        <f t="shared" si="24"/>
        <v>n/a</v>
      </c>
      <c r="E32" s="377" t="str">
        <f t="shared" si="24"/>
        <v>n/a</v>
      </c>
      <c r="F32" s="377">
        <f t="shared" si="24"/>
        <v>0.8388566433</v>
      </c>
      <c r="G32" s="377">
        <f t="shared" si="24"/>
        <v>0.7956898853</v>
      </c>
      <c r="H32" s="377">
        <f t="shared" si="24"/>
        <v>0.829010698</v>
      </c>
      <c r="I32" s="377">
        <f t="shared" si="24"/>
        <v>0.7715746603</v>
      </c>
      <c r="J32" s="387">
        <v>0.97</v>
      </c>
      <c r="K32" s="387">
        <v>0.98</v>
      </c>
      <c r="L32" s="387">
        <v>0.99</v>
      </c>
      <c r="M32" s="395">
        <v>1.0</v>
      </c>
      <c r="N32" s="395">
        <v>1.0</v>
      </c>
      <c r="O32" s="377">
        <f t="shared" ref="O32:R32" si="25">N32</f>
        <v>1</v>
      </c>
      <c r="P32" s="377">
        <f t="shared" si="25"/>
        <v>1</v>
      </c>
      <c r="Q32" s="377">
        <f t="shared" si="25"/>
        <v>1</v>
      </c>
      <c r="R32" s="377">
        <f t="shared" si="25"/>
        <v>1</v>
      </c>
      <c r="S32" s="357"/>
      <c r="T32" s="357"/>
      <c r="U32" s="357"/>
      <c r="V32" s="357"/>
      <c r="W32" s="357"/>
      <c r="X32" s="357"/>
      <c r="Y32" s="357"/>
      <c r="Z32" s="357"/>
    </row>
    <row r="33" ht="12.75" customHeight="1">
      <c r="A33" s="357"/>
      <c r="B33" s="357" t="s">
        <v>387</v>
      </c>
      <c r="C33" s="377" t="str">
        <f t="shared" ref="C33:R33" si="26">+IFERROR(C14/C25,"n/a")</f>
        <v>n/a</v>
      </c>
      <c r="D33" s="377" t="str">
        <f t="shared" si="26"/>
        <v>n/a</v>
      </c>
      <c r="E33" s="377" t="str">
        <f t="shared" si="26"/>
        <v>n/a</v>
      </c>
      <c r="F33" s="377">
        <f t="shared" si="26"/>
        <v>1.083999847</v>
      </c>
      <c r="G33" s="377">
        <f t="shared" si="26"/>
        <v>0.943276433</v>
      </c>
      <c r="H33" s="377">
        <f t="shared" si="26"/>
        <v>0.9301985797</v>
      </c>
      <c r="I33" s="377">
        <f t="shared" si="26"/>
        <v>0.8303952995</v>
      </c>
      <c r="J33" s="377">
        <f t="shared" si="26"/>
        <v>0.97</v>
      </c>
      <c r="K33" s="377">
        <f t="shared" si="26"/>
        <v>0.98</v>
      </c>
      <c r="L33" s="377">
        <f t="shared" si="26"/>
        <v>0.99</v>
      </c>
      <c r="M33" s="396">
        <f t="shared" si="26"/>
        <v>1</v>
      </c>
      <c r="N33" s="396">
        <f t="shared" si="26"/>
        <v>1</v>
      </c>
      <c r="O33" s="377">
        <f t="shared" si="26"/>
        <v>1</v>
      </c>
      <c r="P33" s="377">
        <f t="shared" si="26"/>
        <v>1</v>
      </c>
      <c r="Q33" s="377">
        <f t="shared" si="26"/>
        <v>1</v>
      </c>
      <c r="R33" s="377">
        <f t="shared" si="26"/>
        <v>1</v>
      </c>
      <c r="S33" s="357"/>
      <c r="T33" s="357"/>
      <c r="U33" s="357"/>
      <c r="V33" s="357"/>
      <c r="W33" s="357"/>
      <c r="X33" s="357"/>
      <c r="Y33" s="357"/>
      <c r="Z33" s="357"/>
    </row>
    <row r="34" ht="12.75" customHeight="1">
      <c r="A34" s="357"/>
      <c r="B34" s="357"/>
      <c r="C34" s="357"/>
      <c r="D34" s="357"/>
      <c r="E34" s="357"/>
      <c r="F34" s="357"/>
      <c r="G34" s="357"/>
      <c r="H34" s="357"/>
      <c r="I34" s="357"/>
      <c r="J34" s="397"/>
      <c r="K34" s="357"/>
      <c r="L34" s="357"/>
      <c r="M34" s="357"/>
      <c r="N34" s="357"/>
      <c r="O34" s="357"/>
      <c r="P34" s="357"/>
      <c r="Q34" s="357"/>
      <c r="R34" s="357"/>
      <c r="S34" s="357"/>
      <c r="T34" s="357"/>
      <c r="U34" s="357"/>
      <c r="V34" s="357"/>
      <c r="W34" s="357"/>
      <c r="X34" s="357"/>
      <c r="Y34" s="357"/>
      <c r="Z34" s="357"/>
    </row>
    <row r="35" ht="12.75" customHeight="1">
      <c r="A35" s="357"/>
      <c r="B35" s="357" t="s">
        <v>388</v>
      </c>
      <c r="C35" s="374">
        <f t="shared" ref="C35:R35" si="27">+IFERROR(C23-C12,"n/a")</f>
        <v>-0.6758821088</v>
      </c>
      <c r="D35" s="374">
        <f t="shared" si="27"/>
        <v>-0.4111400894</v>
      </c>
      <c r="E35" s="374">
        <f t="shared" si="27"/>
        <v>-0.8337069323</v>
      </c>
      <c r="F35" s="374">
        <f t="shared" si="27"/>
        <v>-0.192290577</v>
      </c>
      <c r="G35" s="374">
        <f t="shared" si="27"/>
        <v>-0.1289103362</v>
      </c>
      <c r="H35" s="374">
        <f t="shared" si="27"/>
        <v>-0.09056747806</v>
      </c>
      <c r="I35" s="374">
        <f t="shared" si="27"/>
        <v>-0.05755707763</v>
      </c>
      <c r="J35" s="374">
        <f t="shared" si="27"/>
        <v>0</v>
      </c>
      <c r="K35" s="374">
        <f t="shared" si="27"/>
        <v>0</v>
      </c>
      <c r="L35" s="374">
        <f t="shared" si="27"/>
        <v>0</v>
      </c>
      <c r="M35" s="374">
        <f t="shared" si="27"/>
        <v>0</v>
      </c>
      <c r="N35" s="374">
        <f t="shared" si="27"/>
        <v>0</v>
      </c>
      <c r="O35" s="374">
        <f t="shared" si="27"/>
        <v>0</v>
      </c>
      <c r="P35" s="374">
        <f t="shared" si="27"/>
        <v>0</v>
      </c>
      <c r="Q35" s="374">
        <f t="shared" si="27"/>
        <v>0</v>
      </c>
      <c r="R35" s="374">
        <f t="shared" si="27"/>
        <v>0</v>
      </c>
      <c r="S35" s="357"/>
      <c r="T35" s="357"/>
      <c r="U35" s="357"/>
      <c r="V35" s="357"/>
      <c r="W35" s="357"/>
      <c r="X35" s="357"/>
      <c r="Y35" s="357"/>
      <c r="Z35" s="357"/>
    </row>
    <row r="36" ht="12.75" customHeight="1">
      <c r="A36" s="357"/>
      <c r="B36" s="357" t="s">
        <v>389</v>
      </c>
      <c r="C36" s="383">
        <f t="shared" ref="C36:R36" si="28">+IFERROR(C24-C13,"n/a")</f>
        <v>-194.6918235</v>
      </c>
      <c r="D36" s="383">
        <f t="shared" si="28"/>
        <v>-204.8249917</v>
      </c>
      <c r="E36" s="383">
        <f t="shared" si="28"/>
        <v>-233.7496288</v>
      </c>
      <c r="F36" s="383">
        <f t="shared" si="28"/>
        <v>52.94251111</v>
      </c>
      <c r="G36" s="383">
        <f t="shared" si="28"/>
        <v>63.44237681</v>
      </c>
      <c r="H36" s="383">
        <f t="shared" si="28"/>
        <v>48.69604331</v>
      </c>
      <c r="I36" s="383">
        <f t="shared" si="28"/>
        <v>70.99002708</v>
      </c>
      <c r="J36" s="398">
        <f t="shared" si="28"/>
        <v>9.136932</v>
      </c>
      <c r="K36" s="398">
        <f t="shared" si="28"/>
        <v>6.054740272</v>
      </c>
      <c r="L36" s="398">
        <f t="shared" si="28"/>
        <v>3.142410201</v>
      </c>
      <c r="M36" s="398">
        <f t="shared" si="28"/>
        <v>0</v>
      </c>
      <c r="N36" s="398">
        <f t="shared" si="28"/>
        <v>0</v>
      </c>
      <c r="O36" s="398">
        <f t="shared" si="28"/>
        <v>0</v>
      </c>
      <c r="P36" s="398">
        <f t="shared" si="28"/>
        <v>0</v>
      </c>
      <c r="Q36" s="398">
        <f t="shared" si="28"/>
        <v>0</v>
      </c>
      <c r="R36" s="398">
        <f t="shared" si="28"/>
        <v>0</v>
      </c>
      <c r="S36" s="357"/>
      <c r="T36" s="357"/>
      <c r="U36" s="357"/>
      <c r="V36" s="357"/>
      <c r="W36" s="357"/>
      <c r="X36" s="357"/>
      <c r="Y36" s="357"/>
      <c r="Z36" s="357"/>
    </row>
    <row r="37" ht="12.75" customHeight="1">
      <c r="A37" s="357"/>
      <c r="B37" s="357" t="s">
        <v>390</v>
      </c>
      <c r="C37" s="383">
        <f t="shared" ref="C37:R37" si="29">+IFERROR(C25-C14,"n/a")</f>
        <v>-131.5887202</v>
      </c>
      <c r="D37" s="383">
        <f t="shared" si="29"/>
        <v>-84.2117654</v>
      </c>
      <c r="E37" s="383">
        <f t="shared" si="29"/>
        <v>-194.878686</v>
      </c>
      <c r="F37" s="383">
        <f t="shared" si="29"/>
        <v>-18.15919192</v>
      </c>
      <c r="G37" s="383">
        <f t="shared" si="29"/>
        <v>12.2415924</v>
      </c>
      <c r="H37" s="383">
        <f t="shared" si="29"/>
        <v>14.75002989</v>
      </c>
      <c r="I37" s="383">
        <f t="shared" si="29"/>
        <v>39.79586036</v>
      </c>
      <c r="J37" s="398">
        <f t="shared" si="29"/>
        <v>6.89838366</v>
      </c>
      <c r="K37" s="398">
        <f t="shared" si="29"/>
        <v>4.571328905</v>
      </c>
      <c r="L37" s="398">
        <f t="shared" si="29"/>
        <v>2.344049465</v>
      </c>
      <c r="M37" s="398">
        <f t="shared" si="29"/>
        <v>0</v>
      </c>
      <c r="N37" s="398">
        <f t="shared" si="29"/>
        <v>0</v>
      </c>
      <c r="O37" s="398">
        <f t="shared" si="29"/>
        <v>0</v>
      </c>
      <c r="P37" s="398">
        <f t="shared" si="29"/>
        <v>0</v>
      </c>
      <c r="Q37" s="398">
        <f t="shared" si="29"/>
        <v>0</v>
      </c>
      <c r="R37" s="398">
        <f t="shared" si="29"/>
        <v>0</v>
      </c>
      <c r="S37" s="357"/>
      <c r="T37" s="357"/>
      <c r="U37" s="357"/>
      <c r="V37" s="357"/>
      <c r="W37" s="357"/>
      <c r="X37" s="357"/>
      <c r="Y37" s="357"/>
      <c r="Z37" s="357"/>
    </row>
    <row r="38" ht="12.75" customHeight="1">
      <c r="A38" s="357"/>
      <c r="B38" s="357"/>
      <c r="C38" s="383"/>
      <c r="D38" s="383"/>
      <c r="E38" s="383"/>
      <c r="F38" s="383"/>
      <c r="G38" s="383"/>
      <c r="H38" s="383"/>
      <c r="I38" s="383"/>
      <c r="J38" s="398"/>
      <c r="K38" s="398"/>
      <c r="L38" s="398"/>
      <c r="M38" s="398"/>
      <c r="N38" s="398"/>
      <c r="O38" s="398"/>
      <c r="P38" s="398"/>
      <c r="Q38" s="398"/>
      <c r="R38" s="398"/>
      <c r="S38" s="357"/>
      <c r="T38" s="357"/>
      <c r="U38" s="357"/>
      <c r="V38" s="357"/>
      <c r="W38" s="357"/>
      <c r="X38" s="357"/>
      <c r="Y38" s="357"/>
      <c r="Z38" s="357"/>
    </row>
    <row r="39" ht="12.75" customHeight="1">
      <c r="A39" s="357"/>
      <c r="B39" s="378" t="s">
        <v>376</v>
      </c>
      <c r="C39" s="361" t="s">
        <v>367</v>
      </c>
      <c r="D39" s="3"/>
      <c r="E39" s="3"/>
      <c r="F39" s="3"/>
      <c r="G39" s="3"/>
      <c r="H39" s="4"/>
      <c r="I39" s="362" t="s">
        <v>282</v>
      </c>
      <c r="J39" s="361" t="s">
        <v>282</v>
      </c>
      <c r="K39" s="3"/>
      <c r="L39" s="3"/>
      <c r="M39" s="3"/>
      <c r="N39" s="3"/>
      <c r="O39" s="3"/>
      <c r="P39" s="3"/>
      <c r="Q39" s="3"/>
      <c r="R39" s="4"/>
      <c r="S39" s="357"/>
      <c r="T39" s="357"/>
      <c r="U39" s="357"/>
      <c r="V39" s="357"/>
      <c r="W39" s="357"/>
      <c r="X39" s="357"/>
      <c r="Y39" s="357"/>
      <c r="Z39" s="357"/>
    </row>
    <row r="40" ht="12.75" customHeight="1">
      <c r="A40" s="357"/>
      <c r="B40" s="364" t="s">
        <v>391</v>
      </c>
      <c r="C40" s="365">
        <v>2019.0</v>
      </c>
      <c r="D40" s="366">
        <f t="shared" ref="D40:R40" si="30">+C40+1</f>
        <v>2020</v>
      </c>
      <c r="E40" s="366">
        <f t="shared" si="30"/>
        <v>2021</v>
      </c>
      <c r="F40" s="366">
        <f t="shared" si="30"/>
        <v>2022</v>
      </c>
      <c r="G40" s="366">
        <f t="shared" si="30"/>
        <v>2023</v>
      </c>
      <c r="H40" s="366">
        <f t="shared" si="30"/>
        <v>2024</v>
      </c>
      <c r="I40" s="366">
        <f t="shared" si="30"/>
        <v>2025</v>
      </c>
      <c r="J40" s="366">
        <f t="shared" si="30"/>
        <v>2026</v>
      </c>
      <c r="K40" s="366">
        <f t="shared" si="30"/>
        <v>2027</v>
      </c>
      <c r="L40" s="366">
        <f t="shared" si="30"/>
        <v>2028</v>
      </c>
      <c r="M40" s="366">
        <f t="shared" si="30"/>
        <v>2029</v>
      </c>
      <c r="N40" s="366">
        <f t="shared" si="30"/>
        <v>2030</v>
      </c>
      <c r="O40" s="366">
        <f t="shared" si="30"/>
        <v>2031</v>
      </c>
      <c r="P40" s="366">
        <f t="shared" si="30"/>
        <v>2032</v>
      </c>
      <c r="Q40" s="366">
        <f t="shared" si="30"/>
        <v>2033</v>
      </c>
      <c r="R40" s="366">
        <f t="shared" si="30"/>
        <v>2034</v>
      </c>
      <c r="S40" s="357"/>
      <c r="T40" s="357"/>
      <c r="U40" s="357"/>
      <c r="V40" s="357"/>
      <c r="W40" s="357"/>
      <c r="X40" s="357"/>
      <c r="Y40" s="357"/>
      <c r="Z40" s="357"/>
    </row>
    <row r="41" ht="12.75" customHeight="1">
      <c r="A41" s="357"/>
      <c r="B41" s="357"/>
      <c r="C41" s="357"/>
      <c r="D41" s="357"/>
      <c r="E41" s="357"/>
      <c r="F41" s="357"/>
      <c r="G41" s="357"/>
      <c r="H41" s="357"/>
      <c r="I41" s="357"/>
      <c r="J41" s="357"/>
      <c r="K41" s="357"/>
      <c r="L41" s="357"/>
      <c r="M41" s="357"/>
      <c r="N41" s="357"/>
      <c r="O41" s="357"/>
      <c r="P41" s="357"/>
      <c r="Q41" s="357"/>
      <c r="R41" s="357"/>
      <c r="S41" s="357"/>
      <c r="T41" s="357"/>
      <c r="U41" s="357"/>
      <c r="V41" s="357"/>
      <c r="W41" s="357"/>
      <c r="X41" s="357"/>
      <c r="Y41" s="357"/>
      <c r="Z41" s="357"/>
    </row>
    <row r="42" ht="12.75" customHeight="1">
      <c r="A42" s="357"/>
      <c r="B42" s="357" t="s">
        <v>373</v>
      </c>
      <c r="C42" s="379">
        <v>0.776</v>
      </c>
      <c r="D42" s="379">
        <v>0.443</v>
      </c>
      <c r="E42" s="379">
        <v>0.667</v>
      </c>
      <c r="F42" s="379">
        <v>0.706</v>
      </c>
      <c r="G42" s="379">
        <v>0.706</v>
      </c>
      <c r="H42" s="379">
        <v>0.71</v>
      </c>
      <c r="I42" s="379">
        <v>0.689</v>
      </c>
      <c r="J42" s="374">
        <f t="shared" ref="J42:R42" si="31">+I42*(1+J46)</f>
        <v>0.680732</v>
      </c>
      <c r="K42" s="374">
        <f t="shared" si="31"/>
        <v>0.680732</v>
      </c>
      <c r="L42" s="374">
        <f t="shared" si="31"/>
        <v>0.672563216</v>
      </c>
      <c r="M42" s="374">
        <f t="shared" si="31"/>
        <v>0.6927401125</v>
      </c>
      <c r="N42" s="374">
        <f t="shared" si="31"/>
        <v>0.696203813</v>
      </c>
      <c r="O42" s="374">
        <f t="shared" si="31"/>
        <v>0.696203813</v>
      </c>
      <c r="P42" s="374">
        <f t="shared" si="31"/>
        <v>0.696203813</v>
      </c>
      <c r="Q42" s="374">
        <f t="shared" si="31"/>
        <v>0.696203813</v>
      </c>
      <c r="R42" s="374">
        <f t="shared" si="31"/>
        <v>0.696203813</v>
      </c>
      <c r="S42" s="357"/>
      <c r="T42" s="357"/>
      <c r="U42" s="357"/>
      <c r="V42" s="357"/>
      <c r="W42" s="357"/>
      <c r="X42" s="357"/>
      <c r="Y42" s="357"/>
      <c r="Z42" s="357"/>
    </row>
    <row r="43" ht="12.75" customHeight="1">
      <c r="A43" s="357"/>
      <c r="B43" s="357" t="s">
        <v>24</v>
      </c>
      <c r="C43" s="382">
        <v>306.58</v>
      </c>
      <c r="D43" s="382">
        <v>334.43</v>
      </c>
      <c r="E43" s="382">
        <v>388.2</v>
      </c>
      <c r="F43" s="382">
        <v>430.41</v>
      </c>
      <c r="G43" s="382">
        <v>390.22</v>
      </c>
      <c r="H43" s="382">
        <v>392.11</v>
      </c>
      <c r="I43" s="382">
        <v>409.18</v>
      </c>
      <c r="J43" s="376">
        <f t="shared" ref="J43:R43" si="32">+I43*(1+J47)</f>
        <v>416.54524</v>
      </c>
      <c r="K43" s="376">
        <f t="shared" si="32"/>
        <v>414.0459686</v>
      </c>
      <c r="L43" s="376">
        <f t="shared" si="32"/>
        <v>429.7797154</v>
      </c>
      <c r="M43" s="376">
        <f t="shared" si="32"/>
        <v>441.8135474</v>
      </c>
      <c r="N43" s="376">
        <f t="shared" si="32"/>
        <v>450.6498183</v>
      </c>
      <c r="O43" s="376">
        <f t="shared" si="32"/>
        <v>459.6628147</v>
      </c>
      <c r="P43" s="376">
        <f t="shared" si="32"/>
        <v>468.856071</v>
      </c>
      <c r="Q43" s="376">
        <f t="shared" si="32"/>
        <v>478.2331924</v>
      </c>
      <c r="R43" s="376">
        <f t="shared" si="32"/>
        <v>487.7978563</v>
      </c>
      <c r="S43" s="357"/>
      <c r="T43" s="357"/>
      <c r="U43" s="357"/>
      <c r="V43" s="357"/>
      <c r="W43" s="357"/>
      <c r="X43" s="357"/>
      <c r="Y43" s="357"/>
      <c r="Z43" s="357"/>
    </row>
    <row r="44" ht="12.75" customHeight="1">
      <c r="A44" s="357"/>
      <c r="B44" s="357" t="s">
        <v>27</v>
      </c>
      <c r="C44" s="376">
        <f t="shared" ref="C44:R44" si="33">C42*C43</f>
        <v>237.90608</v>
      </c>
      <c r="D44" s="376">
        <f t="shared" si="33"/>
        <v>148.15249</v>
      </c>
      <c r="E44" s="376">
        <f t="shared" si="33"/>
        <v>258.9294</v>
      </c>
      <c r="F44" s="376">
        <f t="shared" si="33"/>
        <v>303.86946</v>
      </c>
      <c r="G44" s="376">
        <f t="shared" si="33"/>
        <v>275.49532</v>
      </c>
      <c r="H44" s="376">
        <f t="shared" si="33"/>
        <v>278.3981</v>
      </c>
      <c r="I44" s="376">
        <f t="shared" si="33"/>
        <v>281.92502</v>
      </c>
      <c r="J44" s="376">
        <f t="shared" si="33"/>
        <v>283.5556743</v>
      </c>
      <c r="K44" s="376">
        <f t="shared" si="33"/>
        <v>281.8543403</v>
      </c>
      <c r="L44" s="376">
        <f t="shared" si="33"/>
        <v>289.0540275</v>
      </c>
      <c r="M44" s="376">
        <f t="shared" si="33"/>
        <v>306.0619665</v>
      </c>
      <c r="N44" s="376">
        <f t="shared" si="33"/>
        <v>313.7441219</v>
      </c>
      <c r="O44" s="376">
        <f t="shared" si="33"/>
        <v>320.0190043</v>
      </c>
      <c r="P44" s="376">
        <f t="shared" si="33"/>
        <v>326.4193844</v>
      </c>
      <c r="Q44" s="376">
        <f t="shared" si="33"/>
        <v>332.9477721</v>
      </c>
      <c r="R44" s="376">
        <f t="shared" si="33"/>
        <v>339.6067275</v>
      </c>
      <c r="S44" s="357"/>
      <c r="T44" s="357"/>
      <c r="U44" s="357"/>
      <c r="V44" s="357"/>
      <c r="W44" s="357"/>
      <c r="X44" s="357"/>
      <c r="Y44" s="357"/>
      <c r="Z44" s="357"/>
    </row>
    <row r="45" ht="12.75" customHeight="1">
      <c r="A45" s="357"/>
      <c r="B45" s="357"/>
      <c r="C45" s="357"/>
      <c r="D45" s="357"/>
      <c r="E45" s="357"/>
      <c r="F45" s="357"/>
      <c r="G45" s="357"/>
      <c r="H45" s="357"/>
      <c r="I45" s="357"/>
      <c r="J45" s="357"/>
      <c r="K45" s="357"/>
      <c r="L45" s="357"/>
      <c r="M45" s="357"/>
      <c r="N45" s="357"/>
      <c r="O45" s="357"/>
      <c r="P45" s="357"/>
      <c r="Q45" s="357"/>
      <c r="R45" s="357"/>
      <c r="S45" s="357"/>
      <c r="T45" s="357"/>
      <c r="U45" s="357"/>
      <c r="V45" s="357"/>
      <c r="W45" s="357"/>
      <c r="X45" s="357"/>
      <c r="Y45" s="357"/>
      <c r="Z45" s="357"/>
    </row>
    <row r="46" ht="12.75" customHeight="1">
      <c r="A46" s="357"/>
      <c r="B46" s="357" t="s">
        <v>374</v>
      </c>
      <c r="C46" s="377" t="str">
        <f t="shared" ref="C46:C48" si="35">+IFERROR(C42/#REF!-1,"n/a")</f>
        <v>n/a</v>
      </c>
      <c r="D46" s="377">
        <f t="shared" ref="D46:I46" si="34">+IFERROR(D42/C42-1,"n/a")</f>
        <v>-0.4291237113</v>
      </c>
      <c r="E46" s="377">
        <f t="shared" si="34"/>
        <v>0.5056433409</v>
      </c>
      <c r="F46" s="377">
        <f t="shared" si="34"/>
        <v>0.05847076462</v>
      </c>
      <c r="G46" s="377">
        <f t="shared" si="34"/>
        <v>0</v>
      </c>
      <c r="H46" s="377">
        <f t="shared" si="34"/>
        <v>0.00566572238</v>
      </c>
      <c r="I46" s="377">
        <f t="shared" si="34"/>
        <v>-0.02957746479</v>
      </c>
      <c r="J46" s="384">
        <v>-0.012</v>
      </c>
      <c r="K46" s="385">
        <v>0.0</v>
      </c>
      <c r="L46" s="385">
        <v>-0.012</v>
      </c>
      <c r="M46" s="386">
        <v>0.03</v>
      </c>
      <c r="N46" s="386">
        <v>0.005</v>
      </c>
      <c r="O46" s="387">
        <v>0.0</v>
      </c>
      <c r="P46" s="387">
        <v>0.0</v>
      </c>
      <c r="Q46" s="387">
        <v>0.0</v>
      </c>
      <c r="R46" s="387">
        <v>0.0</v>
      </c>
      <c r="S46" s="357"/>
      <c r="T46" s="357"/>
      <c r="U46" s="357"/>
      <c r="V46" s="357"/>
      <c r="W46" s="357"/>
      <c r="X46" s="357"/>
      <c r="Y46" s="357"/>
      <c r="Z46" s="357"/>
    </row>
    <row r="47" ht="12.75" customHeight="1">
      <c r="A47" s="357"/>
      <c r="B47" s="357" t="s">
        <v>375</v>
      </c>
      <c r="C47" s="377" t="str">
        <f t="shared" si="35"/>
        <v>n/a</v>
      </c>
      <c r="D47" s="377">
        <f t="shared" ref="D47:I47" si="36">+IFERROR(D43/C43-1,"n/a")</f>
        <v>0.09084088982</v>
      </c>
      <c r="E47" s="377">
        <f t="shared" si="36"/>
        <v>0.1607810304</v>
      </c>
      <c r="F47" s="377">
        <f t="shared" si="36"/>
        <v>0.1087326121</v>
      </c>
      <c r="G47" s="377">
        <f t="shared" si="36"/>
        <v>-0.09337608327</v>
      </c>
      <c r="H47" s="377">
        <f t="shared" si="36"/>
        <v>0.00484342166</v>
      </c>
      <c r="I47" s="377">
        <f t="shared" si="36"/>
        <v>0.04353370228</v>
      </c>
      <c r="J47" s="388">
        <v>0.018</v>
      </c>
      <c r="K47" s="387">
        <v>-0.006</v>
      </c>
      <c r="L47" s="387">
        <v>0.038</v>
      </c>
      <c r="M47" s="389">
        <v>0.028</v>
      </c>
      <c r="N47" s="389">
        <v>0.02</v>
      </c>
      <c r="O47" s="387">
        <v>0.02</v>
      </c>
      <c r="P47" s="387">
        <v>0.02</v>
      </c>
      <c r="Q47" s="387">
        <v>0.02</v>
      </c>
      <c r="R47" s="387">
        <v>0.02</v>
      </c>
      <c r="S47" s="357"/>
      <c r="T47" s="357"/>
      <c r="U47" s="357"/>
      <c r="V47" s="357"/>
      <c r="W47" s="357"/>
      <c r="X47" s="357"/>
      <c r="Y47" s="357"/>
      <c r="Z47" s="357"/>
    </row>
    <row r="48" ht="12.75" customHeight="1">
      <c r="A48" s="357"/>
      <c r="B48" s="357" t="s">
        <v>30</v>
      </c>
      <c r="C48" s="377" t="str">
        <f t="shared" si="35"/>
        <v>n/a</v>
      </c>
      <c r="D48" s="377">
        <f t="shared" ref="D48:R48" si="37">+IFERROR(D44/C44-1,"n/a")</f>
        <v>-0.3772648013</v>
      </c>
      <c r="E48" s="377">
        <f t="shared" si="37"/>
        <v>0.7477222286</v>
      </c>
      <c r="F48" s="377">
        <f t="shared" si="37"/>
        <v>0.1735610556</v>
      </c>
      <c r="G48" s="377">
        <f t="shared" si="37"/>
        <v>-0.09337608327</v>
      </c>
      <c r="H48" s="377">
        <f t="shared" si="37"/>
        <v>0.01053658552</v>
      </c>
      <c r="I48" s="377">
        <f t="shared" si="37"/>
        <v>0.01266862094</v>
      </c>
      <c r="J48" s="390">
        <f t="shared" si="37"/>
        <v>0.005784</v>
      </c>
      <c r="K48" s="391">
        <f t="shared" si="37"/>
        <v>-0.006</v>
      </c>
      <c r="L48" s="391">
        <f t="shared" si="37"/>
        <v>0.025544</v>
      </c>
      <c r="M48" s="392">
        <f t="shared" si="37"/>
        <v>0.05884</v>
      </c>
      <c r="N48" s="392">
        <f t="shared" si="37"/>
        <v>0.0251</v>
      </c>
      <c r="O48" s="377">
        <f t="shared" si="37"/>
        <v>0.02</v>
      </c>
      <c r="P48" s="377">
        <f t="shared" si="37"/>
        <v>0.02</v>
      </c>
      <c r="Q48" s="377">
        <f t="shared" si="37"/>
        <v>0.02</v>
      </c>
      <c r="R48" s="377">
        <f t="shared" si="37"/>
        <v>0.02</v>
      </c>
      <c r="S48" s="357"/>
      <c r="T48" s="357"/>
      <c r="U48" s="357"/>
      <c r="V48" s="357"/>
      <c r="W48" s="357"/>
      <c r="X48" s="357"/>
      <c r="Y48" s="357"/>
      <c r="Z48" s="357"/>
    </row>
    <row r="49" ht="12.75" customHeight="1">
      <c r="A49" s="357"/>
      <c r="B49" s="357"/>
      <c r="C49" s="374"/>
      <c r="D49" s="374"/>
      <c r="E49" s="374"/>
      <c r="F49" s="374"/>
      <c r="G49" s="374"/>
      <c r="H49" s="374"/>
      <c r="I49" s="374"/>
      <c r="J49" s="374"/>
      <c r="K49" s="374"/>
      <c r="L49" s="374"/>
      <c r="M49" s="374"/>
      <c r="N49" s="374"/>
      <c r="O49" s="374"/>
      <c r="P49" s="374"/>
      <c r="Q49" s="374"/>
      <c r="R49" s="374"/>
      <c r="S49" s="357"/>
      <c r="T49" s="357"/>
      <c r="U49" s="357"/>
      <c r="V49" s="357"/>
      <c r="W49" s="357"/>
      <c r="X49" s="357"/>
      <c r="Y49" s="357"/>
      <c r="Z49" s="357"/>
    </row>
    <row r="50" ht="12.75" customHeight="1">
      <c r="A50" s="357"/>
      <c r="B50" s="357" t="s">
        <v>385</v>
      </c>
      <c r="C50" s="377">
        <f t="shared" ref="C50:I50" si="38">+IFERROR(C12/C42,"n/a")</f>
        <v>0.8709820989</v>
      </c>
      <c r="D50" s="377">
        <f t="shared" si="38"/>
        <v>0.928081466</v>
      </c>
      <c r="E50" s="377">
        <f t="shared" si="38"/>
        <v>1.249935431</v>
      </c>
      <c r="F50" s="377">
        <f t="shared" si="38"/>
        <v>1.204377588</v>
      </c>
      <c r="G50" s="377">
        <f t="shared" si="38"/>
        <v>1.167011808</v>
      </c>
      <c r="H50" s="377">
        <f t="shared" si="38"/>
        <v>1.172630251</v>
      </c>
      <c r="I50" s="377">
        <f t="shared" si="38"/>
        <v>1.179328124</v>
      </c>
      <c r="J50" s="387">
        <v>0.9</v>
      </c>
      <c r="K50" s="387">
        <v>0.9</v>
      </c>
      <c r="L50" s="387">
        <v>0.95</v>
      </c>
      <c r="M50" s="395">
        <v>1.0</v>
      </c>
      <c r="N50" s="395">
        <v>1.0</v>
      </c>
      <c r="O50" s="377">
        <f t="shared" ref="O50:R50" si="39">+N50</f>
        <v>1</v>
      </c>
      <c r="P50" s="377">
        <f t="shared" si="39"/>
        <v>1</v>
      </c>
      <c r="Q50" s="377">
        <f t="shared" si="39"/>
        <v>1</v>
      </c>
      <c r="R50" s="377">
        <f t="shared" si="39"/>
        <v>1</v>
      </c>
      <c r="S50" s="357"/>
      <c r="T50" s="357"/>
      <c r="U50" s="357"/>
      <c r="V50" s="357"/>
      <c r="W50" s="357"/>
      <c r="X50" s="357"/>
      <c r="Y50" s="357"/>
      <c r="Z50" s="357"/>
    </row>
    <row r="51" ht="12.75" customHeight="1">
      <c r="A51" s="357"/>
      <c r="B51" s="357" t="s">
        <v>386</v>
      </c>
      <c r="C51" s="377">
        <f t="shared" ref="C51:I51" si="40">+IFERROR(C13/C43,"n/a")</f>
        <v>0.6350441108</v>
      </c>
      <c r="D51" s="377">
        <f t="shared" si="40"/>
        <v>0.6124599817</v>
      </c>
      <c r="E51" s="377">
        <f t="shared" si="40"/>
        <v>0.602137117</v>
      </c>
      <c r="F51" s="377">
        <f t="shared" si="40"/>
        <v>0.6403206763</v>
      </c>
      <c r="G51" s="377">
        <f t="shared" si="40"/>
        <v>0.6331751914</v>
      </c>
      <c r="H51" s="377">
        <f t="shared" si="40"/>
        <v>0.6021115419</v>
      </c>
      <c r="I51" s="377">
        <f t="shared" si="40"/>
        <v>0.5860256438</v>
      </c>
      <c r="J51" s="387">
        <v>0.9</v>
      </c>
      <c r="K51" s="387">
        <v>0.9</v>
      </c>
      <c r="L51" s="387">
        <v>1.0</v>
      </c>
      <c r="M51" s="395">
        <v>1.0</v>
      </c>
      <c r="N51" s="395">
        <v>1.0</v>
      </c>
      <c r="O51" s="377">
        <f t="shared" ref="O51:R51" si="41">N51</f>
        <v>1</v>
      </c>
      <c r="P51" s="377">
        <f t="shared" si="41"/>
        <v>1</v>
      </c>
      <c r="Q51" s="377">
        <f t="shared" si="41"/>
        <v>1</v>
      </c>
      <c r="R51" s="377">
        <f t="shared" si="41"/>
        <v>1</v>
      </c>
      <c r="S51" s="357"/>
      <c r="T51" s="357"/>
      <c r="U51" s="357"/>
      <c r="V51" s="357"/>
      <c r="W51" s="357"/>
      <c r="X51" s="357"/>
      <c r="Y51" s="357"/>
      <c r="Z51" s="357"/>
    </row>
    <row r="52" ht="12.75" customHeight="1">
      <c r="A52" s="357"/>
      <c r="B52" s="357" t="s">
        <v>387</v>
      </c>
      <c r="C52" s="377">
        <f t="shared" ref="C52:I52" si="42">+IFERROR(C14/C44,"n/a")</f>
        <v>0.5531120525</v>
      </c>
      <c r="D52" s="377">
        <f t="shared" si="42"/>
        <v>0.5684127577</v>
      </c>
      <c r="E52" s="377">
        <f t="shared" si="42"/>
        <v>0.7526325167</v>
      </c>
      <c r="F52" s="377">
        <f t="shared" si="42"/>
        <v>0.7711878716</v>
      </c>
      <c r="G52" s="377">
        <f t="shared" si="42"/>
        <v>0.7389229247</v>
      </c>
      <c r="H52" s="377">
        <f t="shared" si="42"/>
        <v>0.7060542084</v>
      </c>
      <c r="I52" s="377">
        <f t="shared" si="42"/>
        <v>0.6911165233</v>
      </c>
      <c r="J52" s="377">
        <f t="shared" ref="J52:R52" si="43">+IFERROR(J32/J44,"n/a")</f>
        <v>0.003420844962</v>
      </c>
      <c r="K52" s="377">
        <f t="shared" si="43"/>
        <v>0.003476973245</v>
      </c>
      <c r="L52" s="377">
        <f t="shared" si="43"/>
        <v>0.003424965251</v>
      </c>
      <c r="M52" s="396">
        <f t="shared" si="43"/>
        <v>0.003267312209</v>
      </c>
      <c r="N52" s="396">
        <f t="shared" si="43"/>
        <v>0.00318731071</v>
      </c>
      <c r="O52" s="377">
        <f t="shared" si="43"/>
        <v>0.003124814422</v>
      </c>
      <c r="P52" s="377">
        <f t="shared" si="43"/>
        <v>0.003063543551</v>
      </c>
      <c r="Q52" s="377">
        <f t="shared" si="43"/>
        <v>0.00300347407</v>
      </c>
      <c r="R52" s="377">
        <f t="shared" si="43"/>
        <v>0.002944582421</v>
      </c>
      <c r="S52" s="357"/>
      <c r="T52" s="357"/>
      <c r="U52" s="357"/>
      <c r="V52" s="357"/>
      <c r="W52" s="357"/>
      <c r="X52" s="357"/>
      <c r="Y52" s="357"/>
      <c r="Z52" s="357"/>
    </row>
    <row r="53" ht="12.75" customHeight="1">
      <c r="A53" s="357"/>
      <c r="B53" s="357"/>
      <c r="C53" s="357"/>
      <c r="D53" s="357"/>
      <c r="E53" s="357"/>
      <c r="F53" s="357"/>
      <c r="G53" s="357"/>
      <c r="H53" s="357"/>
      <c r="I53" s="357"/>
      <c r="J53" s="357"/>
      <c r="K53" s="357"/>
      <c r="L53" s="357"/>
      <c r="M53" s="357"/>
      <c r="N53" s="357"/>
      <c r="O53" s="357"/>
      <c r="P53" s="357"/>
      <c r="Q53" s="357"/>
      <c r="R53" s="357"/>
      <c r="S53" s="357"/>
      <c r="T53" s="357"/>
      <c r="U53" s="357"/>
      <c r="V53" s="357"/>
      <c r="W53" s="357"/>
      <c r="X53" s="357"/>
      <c r="Y53" s="357"/>
      <c r="Z53" s="357"/>
    </row>
    <row r="54" ht="12.75" customHeight="1">
      <c r="A54" s="357"/>
      <c r="B54" s="357" t="s">
        <v>388</v>
      </c>
      <c r="C54" s="374">
        <f t="shared" ref="C54:R54" si="44">+IFERROR(C42-C12,"n/a")</f>
        <v>0.1001178912</v>
      </c>
      <c r="D54" s="374">
        <f t="shared" si="44"/>
        <v>0.03185991058</v>
      </c>
      <c r="E54" s="374">
        <f t="shared" si="44"/>
        <v>-0.1667069323</v>
      </c>
      <c r="F54" s="374">
        <f t="shared" si="44"/>
        <v>-0.144290577</v>
      </c>
      <c r="G54" s="374">
        <f t="shared" si="44"/>
        <v>-0.1179103362</v>
      </c>
      <c r="H54" s="374">
        <f t="shared" si="44"/>
        <v>-0.1225674781</v>
      </c>
      <c r="I54" s="374">
        <f t="shared" si="44"/>
        <v>-0.1235570776</v>
      </c>
      <c r="J54" s="374">
        <f t="shared" si="44"/>
        <v>-0.074268</v>
      </c>
      <c r="K54" s="374">
        <f t="shared" si="44"/>
        <v>-0.074268</v>
      </c>
      <c r="L54" s="374">
        <f t="shared" si="44"/>
        <v>-0.073376784</v>
      </c>
      <c r="M54" s="374">
        <f t="shared" si="44"/>
        <v>-0.07557808752</v>
      </c>
      <c r="N54" s="374">
        <f t="shared" si="44"/>
        <v>-0.07595597796</v>
      </c>
      <c r="O54" s="374">
        <f t="shared" si="44"/>
        <v>-0.07595597796</v>
      </c>
      <c r="P54" s="374">
        <f t="shared" si="44"/>
        <v>-0.07595597796</v>
      </c>
      <c r="Q54" s="374">
        <f t="shared" si="44"/>
        <v>-0.07595597796</v>
      </c>
      <c r="R54" s="374">
        <f t="shared" si="44"/>
        <v>-0.07595597796</v>
      </c>
      <c r="S54" s="357"/>
      <c r="T54" s="357"/>
      <c r="U54" s="357"/>
      <c r="V54" s="357"/>
      <c r="W54" s="357"/>
      <c r="X54" s="357"/>
      <c r="Y54" s="357"/>
      <c r="Z54" s="357"/>
    </row>
    <row r="55" ht="12.75" customHeight="1">
      <c r="A55" s="357"/>
      <c r="B55" s="357" t="s">
        <v>389</v>
      </c>
      <c r="C55" s="383">
        <f t="shared" ref="C55:R55" si="45">+IFERROR(C43-C13,"n/a")</f>
        <v>111.8881765</v>
      </c>
      <c r="D55" s="383">
        <f t="shared" si="45"/>
        <v>129.6050083</v>
      </c>
      <c r="E55" s="383">
        <f t="shared" si="45"/>
        <v>154.4503712</v>
      </c>
      <c r="F55" s="383">
        <f t="shared" si="45"/>
        <v>154.8095777</v>
      </c>
      <c r="G55" s="383">
        <f t="shared" si="45"/>
        <v>143.1423768</v>
      </c>
      <c r="H55" s="383">
        <f t="shared" si="45"/>
        <v>156.0160433</v>
      </c>
      <c r="I55" s="383">
        <f t="shared" si="45"/>
        <v>169.3900271</v>
      </c>
      <c r="J55" s="398">
        <f t="shared" si="45"/>
        <v>121.117772</v>
      </c>
      <c r="K55" s="398">
        <f t="shared" si="45"/>
        <v>117.3636952</v>
      </c>
      <c r="L55" s="398">
        <f t="shared" si="45"/>
        <v>118.6811054</v>
      </c>
      <c r="M55" s="398">
        <f t="shared" si="45"/>
        <v>118.7737787</v>
      </c>
      <c r="N55" s="398">
        <f t="shared" si="45"/>
        <v>121.1492543</v>
      </c>
      <c r="O55" s="398">
        <f t="shared" si="45"/>
        <v>116.1584767</v>
      </c>
      <c r="P55" s="398">
        <f t="shared" si="45"/>
        <v>111.6115595</v>
      </c>
      <c r="Q55" s="398">
        <f t="shared" si="45"/>
        <v>113.8437906</v>
      </c>
      <c r="R55" s="398">
        <f t="shared" si="45"/>
        <v>119.7645605</v>
      </c>
      <c r="S55" s="357"/>
      <c r="T55" s="357"/>
      <c r="U55" s="357"/>
      <c r="V55" s="357"/>
      <c r="W55" s="357"/>
      <c r="X55" s="357"/>
      <c r="Y55" s="357"/>
      <c r="Z55" s="357"/>
    </row>
    <row r="56" ht="12.75" customHeight="1">
      <c r="A56" s="357"/>
      <c r="B56" s="357" t="s">
        <v>390</v>
      </c>
      <c r="C56" s="383">
        <f t="shared" ref="C56:R56" si="46">+IFERROR(C44-C14,"n/a")</f>
        <v>106.3173598</v>
      </c>
      <c r="D56" s="383">
        <f t="shared" si="46"/>
        <v>63.9407246</v>
      </c>
      <c r="E56" s="383">
        <f t="shared" si="46"/>
        <v>64.05071403</v>
      </c>
      <c r="F56" s="383">
        <f t="shared" si="46"/>
        <v>69.52901791</v>
      </c>
      <c r="G56" s="383">
        <f t="shared" si="46"/>
        <v>71.9255124</v>
      </c>
      <c r="H56" s="383">
        <f t="shared" si="46"/>
        <v>81.83394989</v>
      </c>
      <c r="I56" s="383">
        <f t="shared" si="46"/>
        <v>87.08198036</v>
      </c>
      <c r="J56" s="398">
        <f t="shared" si="46"/>
        <v>60.50793598</v>
      </c>
      <c r="K56" s="398">
        <f t="shared" si="46"/>
        <v>57.85922391</v>
      </c>
      <c r="L56" s="398">
        <f t="shared" si="46"/>
        <v>56.99313046</v>
      </c>
      <c r="M56" s="398">
        <f t="shared" si="46"/>
        <v>57.86463292</v>
      </c>
      <c r="N56" s="398">
        <f t="shared" si="46"/>
        <v>59.3170352</v>
      </c>
      <c r="O56" s="398">
        <f t="shared" si="46"/>
        <v>54.77876646</v>
      </c>
      <c r="P56" s="398">
        <f t="shared" si="46"/>
        <v>50.56953703</v>
      </c>
      <c r="Q56" s="398">
        <f t="shared" si="46"/>
        <v>51.58092777</v>
      </c>
      <c r="R56" s="398">
        <f t="shared" si="46"/>
        <v>55.42621477</v>
      </c>
      <c r="S56" s="357"/>
      <c r="T56" s="357"/>
      <c r="U56" s="357"/>
      <c r="V56" s="357"/>
      <c r="W56" s="357"/>
      <c r="X56" s="357"/>
      <c r="Y56" s="357"/>
      <c r="Z56" s="357"/>
    </row>
    <row r="57" ht="12.75" customHeight="1">
      <c r="A57" s="357"/>
      <c r="B57" s="357"/>
      <c r="C57" s="383"/>
      <c r="D57" s="383"/>
      <c r="E57" s="383"/>
      <c r="F57" s="383"/>
      <c r="G57" s="383"/>
      <c r="H57" s="383"/>
      <c r="I57" s="383"/>
      <c r="J57" s="398"/>
      <c r="K57" s="398"/>
      <c r="L57" s="398"/>
      <c r="M57" s="398"/>
      <c r="N57" s="398"/>
      <c r="O57" s="398"/>
      <c r="P57" s="398"/>
      <c r="Q57" s="398"/>
      <c r="R57" s="398"/>
      <c r="S57" s="357"/>
      <c r="T57" s="357"/>
      <c r="U57" s="357"/>
      <c r="V57" s="357"/>
      <c r="W57" s="357"/>
      <c r="X57" s="357"/>
      <c r="Y57" s="357"/>
      <c r="Z57" s="357"/>
    </row>
    <row r="58" ht="12.75" customHeight="1">
      <c r="A58" s="357"/>
      <c r="B58" s="357"/>
      <c r="C58" s="383"/>
      <c r="D58" s="383"/>
      <c r="E58" s="383"/>
      <c r="F58" s="383"/>
      <c r="G58" s="383"/>
      <c r="H58" s="383"/>
      <c r="I58" s="383"/>
      <c r="J58" s="398"/>
      <c r="K58" s="398"/>
      <c r="L58" s="398"/>
      <c r="M58" s="398"/>
      <c r="N58" s="398"/>
      <c r="O58" s="398"/>
      <c r="P58" s="398"/>
      <c r="Q58" s="398"/>
      <c r="R58" s="398"/>
      <c r="S58" s="357"/>
      <c r="T58" s="357"/>
      <c r="U58" s="357"/>
      <c r="V58" s="357"/>
      <c r="W58" s="357"/>
      <c r="X58" s="357"/>
      <c r="Y58" s="357"/>
      <c r="Z58" s="357"/>
    </row>
    <row r="59" ht="12.75" customHeight="1">
      <c r="A59" s="357"/>
      <c r="B59" s="357"/>
      <c r="C59" s="383"/>
      <c r="D59" s="383"/>
      <c r="E59" s="383"/>
      <c r="F59" s="383"/>
      <c r="G59" s="383"/>
      <c r="H59" s="383"/>
      <c r="I59" s="383"/>
      <c r="J59" s="398"/>
      <c r="K59" s="398"/>
      <c r="L59" s="398"/>
      <c r="M59" s="398"/>
      <c r="N59" s="398"/>
      <c r="O59" s="398"/>
      <c r="P59" s="398"/>
      <c r="Q59" s="398"/>
      <c r="R59" s="398"/>
      <c r="S59" s="357"/>
      <c r="T59" s="357"/>
      <c r="U59" s="357"/>
      <c r="V59" s="357"/>
      <c r="W59" s="357"/>
      <c r="X59" s="357"/>
      <c r="Y59" s="357"/>
      <c r="Z59" s="357"/>
    </row>
    <row r="60" ht="12.75" customHeight="1">
      <c r="A60" s="357"/>
      <c r="B60" s="357"/>
      <c r="C60" s="383"/>
      <c r="D60" s="383"/>
      <c r="E60" s="383"/>
      <c r="F60" s="383"/>
      <c r="G60" s="383"/>
      <c r="H60" s="383"/>
      <c r="I60" s="383"/>
      <c r="J60" s="398"/>
      <c r="K60" s="398"/>
      <c r="L60" s="398"/>
      <c r="M60" s="398"/>
      <c r="N60" s="398"/>
      <c r="O60" s="398"/>
      <c r="P60" s="398"/>
      <c r="Q60" s="398"/>
      <c r="R60" s="398"/>
      <c r="S60" s="357"/>
      <c r="T60" s="357"/>
      <c r="U60" s="357"/>
      <c r="V60" s="357"/>
      <c r="W60" s="357"/>
      <c r="X60" s="357"/>
      <c r="Y60" s="357"/>
      <c r="Z60" s="357"/>
    </row>
    <row r="61" ht="12.75" customHeight="1">
      <c r="A61" s="357"/>
      <c r="B61" s="357"/>
      <c r="C61" s="357"/>
      <c r="D61" s="357"/>
      <c r="E61" s="357"/>
      <c r="F61" s="357"/>
      <c r="G61" s="357"/>
      <c r="H61" s="357"/>
      <c r="I61" s="357"/>
      <c r="J61" s="357"/>
      <c r="K61" s="357"/>
      <c r="L61" s="357"/>
      <c r="M61" s="357"/>
      <c r="N61" s="357"/>
      <c r="O61" s="357"/>
      <c r="P61" s="357"/>
      <c r="Q61" s="357"/>
      <c r="R61" s="357"/>
      <c r="S61" s="357"/>
      <c r="T61" s="357"/>
      <c r="U61" s="357"/>
      <c r="V61" s="357"/>
      <c r="W61" s="357"/>
      <c r="X61" s="357"/>
      <c r="Y61" s="357"/>
      <c r="Z61" s="357"/>
    </row>
    <row r="62" ht="12.75" customHeight="1">
      <c r="A62" s="357"/>
      <c r="B62" s="399" t="s">
        <v>392</v>
      </c>
      <c r="C62" s="399"/>
      <c r="D62" s="399"/>
      <c r="E62" s="399"/>
      <c r="F62" s="399"/>
      <c r="G62" s="399"/>
      <c r="H62" s="399"/>
      <c r="I62" s="399"/>
      <c r="J62" s="399"/>
      <c r="K62" s="399"/>
      <c r="L62" s="399"/>
      <c r="M62" s="399"/>
      <c r="N62" s="399"/>
      <c r="O62" s="399"/>
      <c r="P62" s="399"/>
      <c r="Q62" s="399"/>
      <c r="R62" s="399"/>
      <c r="S62" s="357"/>
      <c r="T62" s="357"/>
      <c r="U62" s="357"/>
      <c r="V62" s="357"/>
      <c r="W62" s="357"/>
      <c r="X62" s="357"/>
      <c r="Y62" s="357"/>
      <c r="Z62" s="357"/>
    </row>
    <row r="63" ht="12.75" customHeight="1">
      <c r="A63" s="357"/>
      <c r="B63" s="357" t="s">
        <v>393</v>
      </c>
      <c r="C63" s="357"/>
      <c r="D63" s="357"/>
      <c r="E63" s="357"/>
      <c r="F63" s="357"/>
      <c r="G63" s="357"/>
      <c r="H63" s="357"/>
      <c r="I63" s="357"/>
      <c r="J63" s="357"/>
      <c r="K63" s="357"/>
      <c r="L63" s="357"/>
      <c r="M63" s="357"/>
      <c r="N63" s="357"/>
      <c r="O63" s="357"/>
      <c r="P63" s="357"/>
      <c r="Q63" s="357"/>
      <c r="R63" s="357"/>
      <c r="S63" s="357"/>
      <c r="T63" s="357"/>
      <c r="U63" s="357"/>
      <c r="V63" s="357"/>
      <c r="W63" s="357"/>
      <c r="X63" s="357"/>
      <c r="Y63" s="357"/>
      <c r="Z63" s="357"/>
    </row>
    <row r="64" ht="12.75" customHeight="1">
      <c r="A64" s="357"/>
      <c r="B64" s="357"/>
      <c r="C64" s="357"/>
      <c r="D64" s="357"/>
      <c r="E64" s="357"/>
      <c r="F64" s="357"/>
      <c r="G64" s="357"/>
      <c r="H64" s="357"/>
      <c r="I64" s="357"/>
      <c r="J64" s="357"/>
      <c r="K64" s="357"/>
      <c r="L64" s="357"/>
      <c r="M64" s="357"/>
      <c r="N64" s="357"/>
      <c r="O64" s="357"/>
      <c r="P64" s="357"/>
      <c r="Q64" s="357"/>
      <c r="R64" s="357"/>
      <c r="S64" s="357"/>
      <c r="T64" s="357"/>
      <c r="U64" s="357"/>
      <c r="V64" s="357"/>
      <c r="W64" s="357"/>
      <c r="X64" s="357"/>
      <c r="Y64" s="357"/>
      <c r="Z64" s="357"/>
    </row>
    <row r="65" ht="12.75" customHeight="1">
      <c r="A65" s="357"/>
      <c r="B65" s="357"/>
      <c r="C65" s="357"/>
      <c r="D65" s="357"/>
      <c r="E65" s="357"/>
      <c r="F65" s="357"/>
      <c r="G65" s="357"/>
      <c r="H65" s="357"/>
      <c r="I65" s="357"/>
      <c r="J65" s="357"/>
      <c r="K65" s="357"/>
      <c r="L65" s="357"/>
      <c r="M65" s="357"/>
      <c r="N65" s="357"/>
      <c r="O65" s="357"/>
      <c r="P65" s="357"/>
      <c r="Q65" s="357"/>
      <c r="R65" s="357"/>
      <c r="S65" s="357"/>
      <c r="T65" s="357"/>
      <c r="U65" s="357"/>
      <c r="V65" s="357"/>
      <c r="W65" s="357"/>
      <c r="X65" s="357"/>
      <c r="Y65" s="357"/>
      <c r="Z65" s="357"/>
    </row>
    <row r="66" ht="12.75" customHeight="1">
      <c r="A66" s="357"/>
      <c r="B66" s="113" t="s">
        <v>394</v>
      </c>
      <c r="C66" s="113"/>
      <c r="D66" s="399"/>
      <c r="E66" s="399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7"/>
      <c r="Z66" s="357"/>
    </row>
    <row r="67" ht="12.75" customHeight="1">
      <c r="A67" s="357"/>
      <c r="B67" s="46" t="s">
        <v>395</v>
      </c>
      <c r="C67" s="357"/>
      <c r="D67" s="357"/>
      <c r="E67" s="400">
        <f>C8</f>
        <v>132</v>
      </c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7"/>
      <c r="Q67" s="357"/>
      <c r="R67" s="357"/>
      <c r="S67" s="357"/>
      <c r="T67" s="357"/>
      <c r="U67" s="357"/>
      <c r="V67" s="357"/>
      <c r="W67" s="357"/>
      <c r="X67" s="357"/>
      <c r="Y67" s="357"/>
      <c r="Z67" s="357"/>
    </row>
    <row r="68" ht="12.75" customHeight="1">
      <c r="A68" s="357"/>
      <c r="B68" s="46" t="s">
        <v>396</v>
      </c>
      <c r="C68" s="357"/>
      <c r="D68" s="357"/>
      <c r="E68" s="401">
        <f>W29</f>
        <v>419</v>
      </c>
      <c r="F68" s="357"/>
      <c r="G68" s="357"/>
      <c r="H68" s="357"/>
      <c r="I68" s="357"/>
      <c r="J68" s="357"/>
      <c r="K68" s="357"/>
      <c r="L68" s="357"/>
      <c r="M68" s="357"/>
      <c r="N68" s="357"/>
      <c r="O68" s="357"/>
      <c r="P68" s="357"/>
      <c r="Q68" s="357"/>
      <c r="R68" s="357"/>
      <c r="S68" s="357"/>
      <c r="T68" s="357"/>
      <c r="U68" s="357"/>
      <c r="V68" s="357"/>
      <c r="W68" s="357"/>
      <c r="X68" s="357"/>
      <c r="Y68" s="357"/>
      <c r="Z68" s="357"/>
    </row>
    <row r="69" ht="12.75" customHeight="1">
      <c r="A69" s="357"/>
      <c r="B69" s="46" t="s">
        <v>397</v>
      </c>
      <c r="C69" s="357"/>
      <c r="D69" s="357"/>
      <c r="E69" s="402">
        <v>365.0</v>
      </c>
      <c r="F69" s="357"/>
      <c r="G69" s="357"/>
      <c r="H69" s="357"/>
      <c r="I69" s="357"/>
      <c r="J69" s="357"/>
      <c r="K69" s="357"/>
      <c r="L69" s="357"/>
      <c r="M69" s="357"/>
      <c r="N69" s="357"/>
      <c r="O69" s="357"/>
      <c r="P69" s="357"/>
      <c r="Q69" s="357"/>
      <c r="R69" s="357"/>
      <c r="S69" s="357"/>
      <c r="T69" s="357"/>
      <c r="U69" s="357"/>
      <c r="V69" s="357"/>
      <c r="W69" s="357"/>
      <c r="X69" s="357"/>
      <c r="Y69" s="357"/>
      <c r="Z69" s="357"/>
    </row>
    <row r="70" ht="12.75" customHeight="1">
      <c r="A70" s="357"/>
      <c r="B70" s="46" t="s">
        <v>398</v>
      </c>
      <c r="C70" s="357"/>
      <c r="D70" s="357"/>
      <c r="E70" s="403">
        <f t="shared" ref="E70:E71" si="47">H23</f>
        <v>0.742</v>
      </c>
      <c r="F70" s="357">
        <v>2024.0</v>
      </c>
      <c r="G70" s="357"/>
      <c r="H70" s="357"/>
      <c r="I70" s="357"/>
      <c r="J70" s="357"/>
      <c r="K70" s="357"/>
      <c r="L70" s="357"/>
      <c r="M70" s="357"/>
      <c r="N70" s="357"/>
      <c r="O70" s="357"/>
      <c r="P70" s="357"/>
      <c r="Q70" s="357"/>
      <c r="R70" s="357"/>
      <c r="S70" s="357"/>
      <c r="T70" s="357"/>
      <c r="U70" s="357"/>
      <c r="V70" s="357"/>
      <c r="W70" s="357"/>
      <c r="X70" s="357"/>
      <c r="Y70" s="357"/>
      <c r="Z70" s="357"/>
    </row>
    <row r="71" ht="12.75" customHeight="1">
      <c r="A71" s="357"/>
      <c r="B71" s="46" t="s">
        <v>399</v>
      </c>
      <c r="C71" s="357"/>
      <c r="D71" s="357"/>
      <c r="E71" s="404">
        <f t="shared" si="47"/>
        <v>284.79</v>
      </c>
      <c r="F71" s="357">
        <v>2024.0</v>
      </c>
      <c r="G71" s="357"/>
      <c r="H71" s="357"/>
      <c r="I71" s="357"/>
      <c r="J71" s="357"/>
      <c r="K71" s="357"/>
      <c r="L71" s="357"/>
      <c r="M71" s="357"/>
      <c r="N71" s="357"/>
      <c r="O71" s="357"/>
      <c r="P71" s="357"/>
      <c r="Q71" s="357"/>
      <c r="R71" s="357"/>
      <c r="S71" s="357"/>
      <c r="T71" s="357"/>
      <c r="U71" s="357"/>
      <c r="V71" s="357"/>
      <c r="W71" s="357"/>
      <c r="X71" s="357"/>
      <c r="Y71" s="357"/>
      <c r="Z71" s="357"/>
    </row>
    <row r="72" ht="12.75" customHeight="1">
      <c r="A72" s="357"/>
      <c r="B72" s="46" t="s">
        <v>400</v>
      </c>
      <c r="C72" s="357"/>
      <c r="D72" s="357"/>
      <c r="E72" s="405">
        <v>0.829</v>
      </c>
      <c r="F72" s="357"/>
      <c r="G72" s="357"/>
      <c r="H72" s="357"/>
      <c r="I72" s="357"/>
      <c r="J72" s="357"/>
      <c r="K72" s="357"/>
      <c r="L72" s="357"/>
      <c r="M72" s="357"/>
      <c r="N72" s="357"/>
      <c r="O72" s="357"/>
      <c r="P72" s="357"/>
      <c r="Q72" s="357"/>
      <c r="R72" s="357"/>
      <c r="S72" s="357"/>
      <c r="T72" s="357"/>
      <c r="U72" s="357"/>
      <c r="V72" s="357"/>
      <c r="W72" s="357"/>
      <c r="X72" s="357"/>
      <c r="Y72" s="357"/>
      <c r="Z72" s="357"/>
    </row>
    <row r="73" ht="12.75" customHeight="1">
      <c r="A73" s="357"/>
      <c r="B73" s="46" t="s">
        <v>401</v>
      </c>
      <c r="C73" s="357"/>
      <c r="D73" s="357"/>
      <c r="E73" s="406">
        <v>233.45</v>
      </c>
      <c r="F73" s="357"/>
      <c r="G73" s="357"/>
      <c r="H73" s="357"/>
      <c r="I73" s="357"/>
      <c r="J73" s="357"/>
      <c r="K73" s="357"/>
      <c r="L73" s="357"/>
      <c r="M73" s="357"/>
      <c r="N73" s="357"/>
      <c r="O73" s="357"/>
      <c r="P73" s="357"/>
      <c r="Q73" s="357"/>
      <c r="R73" s="357"/>
      <c r="S73" s="357"/>
      <c r="T73" s="357"/>
      <c r="U73" s="357"/>
      <c r="V73" s="357"/>
      <c r="W73" s="357"/>
      <c r="X73" s="357"/>
      <c r="Y73" s="357"/>
      <c r="Z73" s="357"/>
    </row>
    <row r="74" ht="12.75" customHeight="1">
      <c r="A74" s="357"/>
      <c r="B74" s="46" t="s">
        <v>402</v>
      </c>
      <c r="C74" s="357"/>
      <c r="D74" s="357"/>
      <c r="E74" s="407">
        <f>E72*E73</f>
        <v>193.53005</v>
      </c>
      <c r="F74" s="357"/>
      <c r="G74" s="357"/>
      <c r="H74" s="357"/>
      <c r="I74" s="357"/>
      <c r="J74" s="357"/>
      <c r="K74" s="357"/>
      <c r="L74" s="357"/>
      <c r="M74" s="357"/>
      <c r="N74" s="357"/>
      <c r="O74" s="357"/>
      <c r="P74" s="357"/>
      <c r="Q74" s="357"/>
      <c r="R74" s="357"/>
      <c r="S74" s="357"/>
      <c r="T74" s="357"/>
      <c r="U74" s="357"/>
      <c r="V74" s="357"/>
      <c r="W74" s="357"/>
      <c r="X74" s="357"/>
      <c r="Y74" s="357"/>
      <c r="Z74" s="357"/>
    </row>
    <row r="75" ht="12.75" customHeight="1">
      <c r="A75" s="357"/>
      <c r="C75" s="357"/>
      <c r="D75" s="357"/>
      <c r="E75" s="31"/>
      <c r="F75" s="357"/>
      <c r="G75" s="357"/>
      <c r="H75" s="357"/>
      <c r="I75" s="357"/>
      <c r="J75" s="357"/>
      <c r="K75" s="357"/>
      <c r="L75" s="357"/>
      <c r="M75" s="357"/>
      <c r="N75" s="357"/>
      <c r="O75" s="357"/>
      <c r="P75" s="357"/>
      <c r="Q75" s="357"/>
      <c r="R75" s="357"/>
      <c r="S75" s="357"/>
      <c r="T75" s="357"/>
      <c r="U75" s="357"/>
      <c r="V75" s="357"/>
      <c r="W75" s="357"/>
      <c r="X75" s="357"/>
      <c r="Y75" s="357"/>
      <c r="Z75" s="357"/>
    </row>
    <row r="76" ht="12.75" customHeight="1">
      <c r="A76" s="357"/>
      <c r="B76" s="113" t="s">
        <v>403</v>
      </c>
      <c r="C76" s="399"/>
      <c r="D76" s="399"/>
      <c r="E76" s="96"/>
      <c r="F76" s="357"/>
      <c r="G76" s="357"/>
      <c r="H76" s="357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  <c r="U76" s="357"/>
      <c r="V76" s="357"/>
      <c r="W76" s="357"/>
      <c r="X76" s="357"/>
      <c r="Y76" s="357"/>
      <c r="Z76" s="357"/>
    </row>
    <row r="77" ht="12.75" customHeight="1">
      <c r="A77" s="357"/>
      <c r="B77" s="46" t="s">
        <v>404</v>
      </c>
      <c r="C77" s="357"/>
      <c r="D77" s="357"/>
      <c r="E77" s="408">
        <f>E68*E69</f>
        <v>152935</v>
      </c>
      <c r="F77" s="357"/>
      <c r="G77" s="357"/>
      <c r="H77" s="357"/>
      <c r="I77" s="357"/>
      <c r="J77" s="357"/>
      <c r="K77" s="357"/>
      <c r="L77" s="357"/>
      <c r="M77" s="357"/>
      <c r="N77" s="357"/>
      <c r="O77" s="357"/>
      <c r="P77" s="357"/>
      <c r="Q77" s="357"/>
      <c r="R77" s="357"/>
      <c r="S77" s="357"/>
      <c r="T77" s="357"/>
      <c r="U77" s="357"/>
      <c r="V77" s="357"/>
      <c r="W77" s="357"/>
      <c r="X77" s="357"/>
      <c r="Y77" s="357"/>
      <c r="Z77" s="357"/>
    </row>
    <row r="78" ht="12.75" customHeight="1">
      <c r="A78" s="357"/>
      <c r="B78" s="46" t="s">
        <v>405</v>
      </c>
      <c r="C78" s="357"/>
      <c r="D78" s="357"/>
      <c r="E78" s="408">
        <f>E70*E77</f>
        <v>113477.77</v>
      </c>
      <c r="F78" s="357"/>
      <c r="G78" s="357"/>
      <c r="H78" s="357"/>
      <c r="I78" s="357"/>
      <c r="J78" s="357"/>
      <c r="K78" s="357"/>
      <c r="L78" s="357"/>
      <c r="M78" s="357"/>
      <c r="N78" s="357"/>
      <c r="O78" s="357"/>
      <c r="P78" s="357"/>
      <c r="Q78" s="357"/>
      <c r="R78" s="357"/>
      <c r="S78" s="357"/>
      <c r="T78" s="357"/>
      <c r="U78" s="357"/>
      <c r="V78" s="357"/>
      <c r="W78" s="357"/>
      <c r="X78" s="357"/>
      <c r="Y78" s="357"/>
      <c r="Z78" s="357"/>
    </row>
    <row r="79" ht="12.75" customHeight="1">
      <c r="A79" s="357"/>
      <c r="B79" s="46" t="s">
        <v>406</v>
      </c>
      <c r="C79" s="357"/>
      <c r="D79" s="357"/>
      <c r="E79" s="409">
        <f>E78*E71</f>
        <v>32317334.12</v>
      </c>
      <c r="F79" s="357"/>
      <c r="G79" s="357"/>
      <c r="H79" s="357"/>
      <c r="I79" s="357"/>
      <c r="J79" s="357"/>
      <c r="K79" s="357"/>
      <c r="L79" s="357"/>
      <c r="M79" s="357"/>
      <c r="N79" s="357"/>
      <c r="O79" s="357"/>
      <c r="P79" s="357"/>
      <c r="Q79" s="357"/>
      <c r="R79" s="357"/>
      <c r="S79" s="357"/>
      <c r="T79" s="357"/>
      <c r="U79" s="357"/>
      <c r="V79" s="357"/>
      <c r="W79" s="357"/>
      <c r="X79" s="357"/>
      <c r="Y79" s="357"/>
      <c r="Z79" s="357"/>
    </row>
    <row r="80" ht="12.75" customHeight="1">
      <c r="A80" s="357"/>
      <c r="B80" s="46" t="s">
        <v>407</v>
      </c>
      <c r="C80" s="357"/>
      <c r="D80" s="357"/>
      <c r="E80" s="410">
        <f>E78/E77</f>
        <v>0.742</v>
      </c>
      <c r="F80" s="357"/>
      <c r="G80" s="357"/>
      <c r="H80" s="357"/>
      <c r="I80" s="357"/>
      <c r="J80" s="357"/>
      <c r="K80" s="357"/>
      <c r="L80" s="357"/>
      <c r="M80" s="357"/>
      <c r="N80" s="357"/>
      <c r="O80" s="357"/>
      <c r="P80" s="357"/>
      <c r="Q80" s="357"/>
      <c r="R80" s="357"/>
      <c r="S80" s="357"/>
      <c r="T80" s="357"/>
      <c r="U80" s="357"/>
      <c r="V80" s="357"/>
      <c r="W80" s="357"/>
      <c r="X80" s="357"/>
      <c r="Y80" s="357"/>
      <c r="Z80" s="357"/>
    </row>
    <row r="81" ht="12.75" customHeight="1">
      <c r="A81" s="357"/>
      <c r="B81" s="46" t="s">
        <v>408</v>
      </c>
      <c r="C81" s="357"/>
      <c r="D81" s="357"/>
      <c r="E81" s="407">
        <f>E71</f>
        <v>284.79</v>
      </c>
      <c r="F81" s="357"/>
      <c r="G81" s="357"/>
      <c r="H81" s="357"/>
      <c r="I81" s="357"/>
      <c r="J81" s="357"/>
      <c r="K81" s="357"/>
      <c r="L81" s="357"/>
      <c r="M81" s="357"/>
      <c r="N81" s="357"/>
      <c r="O81" s="357"/>
      <c r="P81" s="357"/>
      <c r="Q81" s="357"/>
      <c r="R81" s="357"/>
      <c r="S81" s="357"/>
      <c r="T81" s="357"/>
      <c r="U81" s="357"/>
      <c r="V81" s="357"/>
      <c r="W81" s="357"/>
      <c r="X81" s="357"/>
      <c r="Y81" s="357"/>
      <c r="Z81" s="357"/>
    </row>
    <row r="82" ht="12.75" customHeight="1">
      <c r="A82" s="357"/>
      <c r="B82" s="46" t="s">
        <v>409</v>
      </c>
      <c r="C82" s="357"/>
      <c r="D82" s="357"/>
      <c r="E82" s="407">
        <f>E80*E81</f>
        <v>211.31418</v>
      </c>
      <c r="F82" s="357"/>
      <c r="G82" s="357"/>
      <c r="H82" s="357"/>
      <c r="I82" s="357"/>
      <c r="J82" s="357"/>
      <c r="K82" s="357"/>
      <c r="L82" s="357"/>
      <c r="M82" s="357"/>
      <c r="N82" s="357"/>
      <c r="O82" s="357"/>
      <c r="P82" s="357"/>
      <c r="Q82" s="357"/>
      <c r="R82" s="357"/>
      <c r="S82" s="357"/>
      <c r="T82" s="357"/>
      <c r="U82" s="357"/>
      <c r="V82" s="357"/>
      <c r="W82" s="357"/>
      <c r="X82" s="357"/>
      <c r="Y82" s="357"/>
      <c r="Z82" s="357"/>
    </row>
    <row r="83" ht="12.75" customHeight="1">
      <c r="A83" s="357"/>
      <c r="C83" s="357"/>
      <c r="D83" s="357"/>
      <c r="E83" s="31"/>
      <c r="F83" s="357"/>
      <c r="G83" s="357"/>
      <c r="H83" s="357"/>
      <c r="I83" s="357"/>
      <c r="J83" s="357"/>
      <c r="K83" s="357"/>
      <c r="L83" s="357"/>
      <c r="M83" s="357"/>
      <c r="N83" s="357"/>
      <c r="O83" s="357"/>
      <c r="P83" s="357"/>
      <c r="Q83" s="357"/>
      <c r="R83" s="357"/>
      <c r="S83" s="357"/>
      <c r="T83" s="357"/>
      <c r="U83" s="357"/>
      <c r="V83" s="357"/>
      <c r="W83" s="357"/>
      <c r="X83" s="357"/>
      <c r="Y83" s="357"/>
      <c r="Z83" s="357"/>
    </row>
    <row r="84" ht="12.75" customHeight="1">
      <c r="A84" s="357"/>
      <c r="B84" s="113" t="s">
        <v>410</v>
      </c>
      <c r="C84" s="399"/>
      <c r="D84" s="399"/>
      <c r="E84" s="96"/>
      <c r="F84" s="357"/>
      <c r="G84" s="357"/>
      <c r="H84" s="357"/>
      <c r="I84" s="357"/>
      <c r="J84" s="357"/>
      <c r="K84" s="357"/>
      <c r="L84" s="357"/>
      <c r="M84" s="357"/>
      <c r="N84" s="357"/>
      <c r="O84" s="357"/>
      <c r="P84" s="357"/>
      <c r="Q84" s="357"/>
      <c r="R84" s="357"/>
      <c r="S84" s="357"/>
      <c r="T84" s="357"/>
      <c r="U84" s="357"/>
      <c r="V84" s="357"/>
      <c r="W84" s="357"/>
      <c r="X84" s="357"/>
      <c r="Y84" s="357"/>
      <c r="Z84" s="357"/>
    </row>
    <row r="85" ht="12.75" customHeight="1">
      <c r="A85" s="357"/>
      <c r="B85" s="46" t="s">
        <v>411</v>
      </c>
      <c r="C85" s="357"/>
      <c r="D85" s="357"/>
      <c r="E85" s="410">
        <f>E67/E68</f>
        <v>0.3150357995</v>
      </c>
      <c r="F85" s="357"/>
      <c r="G85" s="357"/>
      <c r="H85" s="357"/>
      <c r="I85" s="357"/>
      <c r="J85" s="357"/>
      <c r="K85" s="357"/>
      <c r="L85" s="357"/>
      <c r="M85" s="357"/>
      <c r="N85" s="357"/>
      <c r="O85" s="357"/>
      <c r="P85" s="357"/>
      <c r="Q85" s="357"/>
      <c r="R85" s="357"/>
      <c r="S85" s="357"/>
      <c r="T85" s="357"/>
      <c r="U85" s="357"/>
      <c r="V85" s="357"/>
      <c r="W85" s="357"/>
      <c r="X85" s="357"/>
      <c r="Y85" s="357"/>
      <c r="Z85" s="357"/>
    </row>
    <row r="86" ht="12.75" customHeight="1">
      <c r="A86" s="357"/>
      <c r="B86" s="46" t="s">
        <v>412</v>
      </c>
      <c r="C86" s="357"/>
      <c r="D86" s="357"/>
      <c r="E86" s="408">
        <f>E85*E78</f>
        <v>35749.56</v>
      </c>
      <c r="F86" s="357"/>
      <c r="G86" s="357"/>
      <c r="H86" s="357"/>
      <c r="I86" s="357"/>
      <c r="J86" s="357"/>
      <c r="K86" s="357"/>
      <c r="L86" s="357"/>
      <c r="M86" s="357"/>
      <c r="N86" s="357"/>
      <c r="O86" s="357"/>
      <c r="P86" s="357"/>
      <c r="Q86" s="357"/>
      <c r="R86" s="357"/>
      <c r="S86" s="357"/>
      <c r="T86" s="357"/>
      <c r="U86" s="357"/>
      <c r="V86" s="357"/>
      <c r="W86" s="357"/>
      <c r="X86" s="357"/>
      <c r="Y86" s="357"/>
      <c r="Z86" s="357"/>
    </row>
    <row r="87" ht="12.75" customHeight="1">
      <c r="A87" s="357"/>
      <c r="B87" s="46" t="s">
        <v>413</v>
      </c>
      <c r="C87" s="357"/>
      <c r="D87" s="357"/>
      <c r="E87" s="409">
        <f>E85*E79</f>
        <v>10181117.19</v>
      </c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</row>
    <row r="88" ht="12.75" customHeight="1">
      <c r="A88" s="357"/>
      <c r="B88" s="46" t="s">
        <v>414</v>
      </c>
      <c r="C88" s="357"/>
      <c r="D88" s="357"/>
      <c r="E88" s="410">
        <f>E86/(E67*E69)</f>
        <v>0.742</v>
      </c>
      <c r="F88" s="357"/>
      <c r="G88" s="357"/>
      <c r="H88" s="357"/>
      <c r="I88" s="357"/>
      <c r="J88" s="357"/>
      <c r="K88" s="357"/>
      <c r="L88" s="357"/>
      <c r="M88" s="357"/>
      <c r="N88" s="357"/>
      <c r="O88" s="357"/>
      <c r="P88" s="357"/>
      <c r="Q88" s="357"/>
      <c r="R88" s="357"/>
      <c r="S88" s="357"/>
      <c r="T88" s="357"/>
      <c r="U88" s="357"/>
      <c r="V88" s="357"/>
      <c r="W88" s="357"/>
      <c r="X88" s="357"/>
      <c r="Y88" s="357"/>
      <c r="Z88" s="357"/>
    </row>
    <row r="89" ht="12.75" customHeight="1">
      <c r="A89" s="357"/>
      <c r="B89" s="46" t="s">
        <v>415</v>
      </c>
      <c r="C89" s="357"/>
      <c r="D89" s="357"/>
      <c r="E89" s="407">
        <f>E87/E86</f>
        <v>284.79</v>
      </c>
      <c r="F89" s="357"/>
      <c r="G89" s="357"/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</row>
    <row r="90" ht="12.75" customHeight="1">
      <c r="A90" s="357"/>
      <c r="B90" s="46" t="s">
        <v>416</v>
      </c>
      <c r="C90" s="357"/>
      <c r="D90" s="357"/>
      <c r="E90" s="407">
        <f>E88*E89</f>
        <v>211.31418</v>
      </c>
      <c r="F90" s="357"/>
      <c r="G90" s="357"/>
      <c r="H90" s="357"/>
      <c r="I90" s="357"/>
      <c r="J90" s="357"/>
      <c r="K90" s="357"/>
      <c r="L90" s="357"/>
      <c r="M90" s="357"/>
      <c r="N90" s="357"/>
      <c r="O90" s="357"/>
      <c r="P90" s="357"/>
      <c r="Q90" s="357"/>
      <c r="R90" s="357"/>
      <c r="S90" s="357"/>
      <c r="T90" s="357"/>
      <c r="U90" s="357"/>
      <c r="V90" s="357"/>
      <c r="W90" s="357"/>
      <c r="X90" s="357"/>
      <c r="Y90" s="357"/>
      <c r="Z90" s="357"/>
    </row>
    <row r="91" ht="12.75" customHeight="1">
      <c r="A91" s="357"/>
      <c r="C91" s="357"/>
      <c r="D91" s="357"/>
      <c r="E91" s="31"/>
      <c r="F91" s="357"/>
      <c r="G91" s="357"/>
      <c r="H91" s="357"/>
      <c r="I91" s="357"/>
      <c r="J91" s="357"/>
      <c r="K91" s="357"/>
      <c r="L91" s="357"/>
      <c r="M91" s="357"/>
      <c r="N91" s="357"/>
      <c r="O91" s="357"/>
      <c r="P91" s="357"/>
      <c r="Q91" s="357"/>
      <c r="R91" s="357"/>
      <c r="S91" s="357"/>
      <c r="T91" s="357"/>
      <c r="U91" s="357"/>
      <c r="V91" s="357"/>
      <c r="W91" s="357"/>
      <c r="X91" s="357"/>
      <c r="Y91" s="357"/>
      <c r="Z91" s="357"/>
    </row>
    <row r="92" ht="12.75" customHeight="1">
      <c r="A92" s="357"/>
      <c r="B92" s="113" t="s">
        <v>417</v>
      </c>
      <c r="C92" s="399"/>
      <c r="D92" s="399"/>
      <c r="E92" s="96"/>
      <c r="F92" s="357"/>
      <c r="G92" s="357"/>
      <c r="H92" s="357"/>
      <c r="I92" s="357"/>
      <c r="J92" s="357"/>
      <c r="K92" s="357"/>
      <c r="L92" s="357"/>
      <c r="M92" s="357"/>
      <c r="N92" s="357"/>
      <c r="O92" s="357"/>
      <c r="P92" s="357"/>
      <c r="Q92" s="357"/>
      <c r="R92" s="357"/>
      <c r="S92" s="357"/>
      <c r="T92" s="357"/>
      <c r="U92" s="357"/>
      <c r="V92" s="357"/>
      <c r="W92" s="357"/>
      <c r="X92" s="357"/>
      <c r="Y92" s="357"/>
      <c r="Z92" s="357"/>
    </row>
    <row r="93" ht="12.75" customHeight="1">
      <c r="A93" s="357"/>
      <c r="B93" s="46" t="s">
        <v>418</v>
      </c>
      <c r="C93" s="357"/>
      <c r="D93" s="357"/>
      <c r="E93" s="410">
        <f t="shared" ref="E93:E95" si="48">E72/E88</f>
        <v>1.117250674</v>
      </c>
      <c r="F93" s="357"/>
      <c r="G93" s="357"/>
      <c r="H93" s="357"/>
      <c r="I93" s="357"/>
      <c r="J93" s="357"/>
      <c r="K93" s="357"/>
      <c r="L93" s="357"/>
      <c r="M93" s="357"/>
      <c r="N93" s="357"/>
      <c r="O93" s="357"/>
      <c r="P93" s="357"/>
      <c r="Q93" s="357"/>
      <c r="R93" s="357"/>
      <c r="S93" s="357"/>
      <c r="T93" s="357"/>
      <c r="U93" s="357"/>
      <c r="V93" s="357"/>
      <c r="W93" s="357"/>
      <c r="X93" s="357"/>
      <c r="Y93" s="357"/>
      <c r="Z93" s="357"/>
    </row>
    <row r="94" ht="12.75" customHeight="1">
      <c r="A94" s="357"/>
      <c r="B94" s="46" t="s">
        <v>419</v>
      </c>
      <c r="C94" s="357"/>
      <c r="D94" s="357"/>
      <c r="E94" s="410">
        <f t="shared" si="48"/>
        <v>0.8197268163</v>
      </c>
      <c r="F94" s="357"/>
      <c r="G94" s="357"/>
      <c r="H94" s="357"/>
      <c r="I94" s="357"/>
      <c r="J94" s="357"/>
      <c r="K94" s="357"/>
      <c r="L94" s="357"/>
      <c r="M94" s="357"/>
      <c r="N94" s="357"/>
      <c r="O94" s="357"/>
      <c r="P94" s="357"/>
      <c r="Q94" s="357"/>
      <c r="R94" s="357"/>
      <c r="S94" s="357"/>
      <c r="T94" s="357"/>
      <c r="U94" s="357"/>
      <c r="V94" s="357"/>
      <c r="W94" s="357"/>
      <c r="X94" s="357"/>
      <c r="Y94" s="357"/>
      <c r="Z94" s="357"/>
    </row>
    <row r="95" ht="12.75" customHeight="1">
      <c r="A95" s="357"/>
      <c r="B95" s="46" t="s">
        <v>33</v>
      </c>
      <c r="C95" s="357"/>
      <c r="D95" s="357"/>
      <c r="E95" s="410">
        <f t="shared" si="48"/>
        <v>0.9158403378</v>
      </c>
      <c r="F95" s="357"/>
      <c r="G95" s="357"/>
      <c r="H95" s="357"/>
      <c r="I95" s="357"/>
      <c r="J95" s="357"/>
      <c r="K95" s="357"/>
      <c r="L95" s="357"/>
      <c r="M95" s="357"/>
      <c r="N95" s="357"/>
      <c r="O95" s="357"/>
      <c r="P95" s="357"/>
      <c r="Q95" s="357"/>
      <c r="R95" s="357"/>
      <c r="S95" s="357"/>
      <c r="T95" s="357"/>
      <c r="U95" s="357"/>
      <c r="V95" s="357"/>
      <c r="W95" s="357"/>
      <c r="X95" s="357"/>
      <c r="Y95" s="357"/>
      <c r="Z95" s="357"/>
    </row>
    <row r="96" ht="12.75" customHeight="1">
      <c r="A96" s="357"/>
      <c r="C96" s="357"/>
      <c r="D96" s="357"/>
      <c r="E96" s="31"/>
      <c r="F96" s="357"/>
      <c r="G96" s="357"/>
      <c r="H96" s="357"/>
      <c r="I96" s="357"/>
      <c r="J96" s="357"/>
      <c r="K96" s="357"/>
      <c r="L96" s="357"/>
      <c r="M96" s="357"/>
      <c r="N96" s="357"/>
      <c r="O96" s="357"/>
      <c r="P96" s="357"/>
      <c r="Q96" s="357"/>
      <c r="R96" s="357"/>
      <c r="S96" s="357"/>
      <c r="T96" s="357"/>
      <c r="U96" s="357"/>
      <c r="V96" s="357"/>
      <c r="W96" s="357"/>
      <c r="X96" s="357"/>
      <c r="Y96" s="357"/>
      <c r="Z96" s="357"/>
    </row>
    <row r="97" ht="12.75" customHeight="1">
      <c r="A97" s="357"/>
      <c r="B97" s="113" t="s">
        <v>420</v>
      </c>
      <c r="C97" s="399"/>
      <c r="D97" s="399"/>
      <c r="E97" s="96"/>
      <c r="F97" s="357"/>
      <c r="G97" s="357"/>
      <c r="H97" s="357"/>
      <c r="I97" s="357"/>
      <c r="J97" s="357"/>
      <c r="K97" s="357"/>
      <c r="L97" s="357"/>
      <c r="M97" s="357"/>
      <c r="N97" s="357"/>
      <c r="O97" s="357"/>
      <c r="P97" s="357"/>
      <c r="Q97" s="357"/>
      <c r="R97" s="357"/>
      <c r="S97" s="357"/>
      <c r="T97" s="357"/>
      <c r="U97" s="357"/>
      <c r="V97" s="357"/>
      <c r="W97" s="357"/>
      <c r="X97" s="357"/>
      <c r="Y97" s="357"/>
      <c r="Z97" s="357"/>
    </row>
    <row r="98" ht="12.75" customHeight="1">
      <c r="A98" s="357"/>
      <c r="B98" s="46" t="s">
        <v>421</v>
      </c>
      <c r="C98" s="357"/>
      <c r="D98" s="357"/>
      <c r="E98" s="407">
        <f>E90-E74</f>
        <v>17.78413</v>
      </c>
      <c r="F98" s="357"/>
      <c r="G98" s="357"/>
      <c r="H98" s="357"/>
      <c r="I98" s="357"/>
      <c r="J98" s="357"/>
      <c r="K98" s="357"/>
      <c r="L98" s="357"/>
      <c r="M98" s="357"/>
      <c r="N98" s="357"/>
      <c r="O98" s="357"/>
      <c r="P98" s="357"/>
      <c r="Q98" s="357"/>
      <c r="R98" s="357"/>
      <c r="S98" s="357"/>
      <c r="T98" s="357"/>
      <c r="U98" s="357"/>
      <c r="V98" s="357"/>
      <c r="W98" s="357"/>
      <c r="X98" s="357"/>
      <c r="Y98" s="357"/>
      <c r="Z98" s="357"/>
    </row>
    <row r="99" ht="12.75" customHeight="1">
      <c r="A99" s="357"/>
      <c r="B99" s="46" t="s">
        <v>422</v>
      </c>
      <c r="C99" s="357"/>
      <c r="D99" s="357"/>
      <c r="E99" s="409">
        <f>E98*E67*E69</f>
        <v>856839.3834</v>
      </c>
      <c r="F99" s="357"/>
      <c r="G99" s="357"/>
      <c r="H99" s="357"/>
      <c r="I99" s="357"/>
      <c r="J99" s="357"/>
      <c r="K99" s="357"/>
      <c r="L99" s="357"/>
      <c r="M99" s="357"/>
      <c r="N99" s="357"/>
      <c r="O99" s="357"/>
      <c r="P99" s="357"/>
      <c r="Q99" s="357"/>
      <c r="R99" s="357"/>
      <c r="S99" s="357"/>
      <c r="T99" s="357"/>
      <c r="U99" s="357"/>
      <c r="V99" s="357"/>
      <c r="W99" s="357"/>
      <c r="X99" s="357"/>
      <c r="Y99" s="357"/>
      <c r="Z99" s="357"/>
    </row>
    <row r="100" ht="12.75" customHeight="1">
      <c r="A100" s="357"/>
      <c r="C100" s="357"/>
      <c r="D100" s="357"/>
      <c r="E100" s="31"/>
      <c r="F100" s="357"/>
      <c r="G100" s="357"/>
      <c r="H100" s="357"/>
      <c r="I100" s="357"/>
      <c r="J100" s="357"/>
      <c r="K100" s="357"/>
      <c r="L100" s="357"/>
      <c r="M100" s="357"/>
      <c r="N100" s="357"/>
      <c r="O100" s="357"/>
      <c r="P100" s="357"/>
      <c r="Q100" s="357"/>
      <c r="R100" s="357"/>
      <c r="S100" s="357"/>
      <c r="T100" s="357"/>
      <c r="U100" s="357"/>
      <c r="V100" s="357"/>
      <c r="W100" s="357"/>
      <c r="X100" s="357"/>
      <c r="Y100" s="357"/>
      <c r="Z100" s="357"/>
    </row>
    <row r="101" ht="12.75" customHeight="1">
      <c r="A101" s="357"/>
      <c r="C101" s="357"/>
      <c r="D101" s="357"/>
      <c r="E101" s="31"/>
      <c r="F101" s="357"/>
      <c r="G101" s="357"/>
      <c r="H101" s="357"/>
      <c r="I101" s="357"/>
      <c r="J101" s="357"/>
      <c r="K101" s="357"/>
      <c r="L101" s="357"/>
      <c r="M101" s="357"/>
      <c r="N101" s="357"/>
      <c r="O101" s="357"/>
      <c r="P101" s="357"/>
      <c r="Q101" s="357"/>
      <c r="R101" s="357"/>
      <c r="S101" s="357"/>
      <c r="T101" s="357"/>
      <c r="U101" s="357"/>
      <c r="V101" s="357"/>
      <c r="W101" s="357"/>
      <c r="X101" s="357"/>
      <c r="Y101" s="357"/>
      <c r="Z101" s="357"/>
    </row>
    <row r="102" ht="12.75" customHeight="1">
      <c r="A102" s="357"/>
      <c r="C102" s="357"/>
      <c r="D102" s="357"/>
      <c r="E102" s="31"/>
      <c r="F102" s="357"/>
      <c r="G102" s="357"/>
      <c r="H102" s="357"/>
      <c r="I102" s="357"/>
      <c r="J102" s="357"/>
      <c r="K102" s="357"/>
      <c r="L102" s="357"/>
      <c r="M102" s="357"/>
      <c r="N102" s="357"/>
      <c r="O102" s="357"/>
      <c r="P102" s="357"/>
      <c r="Q102" s="357"/>
      <c r="R102" s="357"/>
      <c r="S102" s="357"/>
      <c r="T102" s="357"/>
      <c r="U102" s="357"/>
      <c r="V102" s="357"/>
      <c r="W102" s="357"/>
      <c r="X102" s="357"/>
      <c r="Y102" s="357"/>
      <c r="Z102" s="357"/>
    </row>
    <row r="103" ht="12.75" customHeight="1">
      <c r="A103" s="357"/>
      <c r="B103" s="357"/>
      <c r="C103" s="357"/>
      <c r="D103" s="357"/>
      <c r="E103" s="397"/>
      <c r="F103" s="357"/>
      <c r="G103" s="357"/>
      <c r="H103" s="357"/>
      <c r="I103" s="357"/>
      <c r="J103" s="357"/>
      <c r="K103" s="357"/>
      <c r="L103" s="357"/>
      <c r="M103" s="357"/>
      <c r="N103" s="357"/>
      <c r="O103" s="357"/>
      <c r="P103" s="357"/>
      <c r="Q103" s="357"/>
      <c r="R103" s="357"/>
      <c r="S103" s="357"/>
      <c r="T103" s="357"/>
      <c r="U103" s="357"/>
      <c r="V103" s="357"/>
      <c r="W103" s="357"/>
      <c r="X103" s="357"/>
      <c r="Y103" s="357"/>
      <c r="Z103" s="357"/>
    </row>
    <row r="104" ht="12.75" customHeight="1">
      <c r="A104" s="357"/>
      <c r="B104" s="357"/>
      <c r="C104" s="357"/>
      <c r="D104" s="357"/>
      <c r="E104" s="397"/>
      <c r="F104" s="357"/>
      <c r="G104" s="357"/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</row>
    <row r="105" ht="12.75" customHeight="1">
      <c r="A105" s="357"/>
      <c r="B105" s="357"/>
      <c r="C105" s="357"/>
      <c r="D105" s="357"/>
      <c r="E105" s="397"/>
      <c r="F105" s="357"/>
      <c r="G105" s="357"/>
      <c r="H105" s="357"/>
      <c r="I105" s="357"/>
      <c r="J105" s="357"/>
      <c r="K105" s="357"/>
      <c r="L105" s="357"/>
      <c r="M105" s="357"/>
      <c r="N105" s="357"/>
      <c r="O105" s="357"/>
      <c r="P105" s="357"/>
      <c r="Q105" s="357"/>
      <c r="R105" s="357"/>
      <c r="S105" s="357"/>
      <c r="T105" s="357"/>
      <c r="U105" s="357"/>
      <c r="V105" s="357"/>
      <c r="W105" s="357"/>
      <c r="X105" s="357"/>
      <c r="Y105" s="357"/>
      <c r="Z105" s="357"/>
    </row>
    <row r="106" ht="12.75" customHeight="1">
      <c r="A106" s="357"/>
      <c r="B106" s="357"/>
      <c r="C106" s="357"/>
      <c r="D106" s="357"/>
      <c r="E106" s="357"/>
      <c r="F106" s="357"/>
      <c r="G106" s="357"/>
      <c r="H106" s="357"/>
      <c r="I106" s="357"/>
      <c r="J106" s="357"/>
      <c r="K106" s="357"/>
      <c r="L106" s="357"/>
      <c r="M106" s="357"/>
      <c r="N106" s="357"/>
      <c r="O106" s="357"/>
      <c r="P106" s="357"/>
      <c r="Q106" s="357"/>
      <c r="R106" s="357"/>
      <c r="S106" s="357"/>
      <c r="T106" s="357"/>
      <c r="U106" s="357"/>
      <c r="V106" s="357"/>
      <c r="W106" s="357"/>
      <c r="X106" s="357"/>
      <c r="Y106" s="357"/>
      <c r="Z106" s="357"/>
    </row>
    <row r="107" ht="12.75" customHeight="1">
      <c r="A107" s="357"/>
      <c r="B107" s="357"/>
      <c r="C107" s="357"/>
      <c r="D107" s="357"/>
      <c r="E107" s="357"/>
      <c r="F107" s="357"/>
      <c r="G107" s="357"/>
      <c r="H107" s="357"/>
      <c r="I107" s="357"/>
      <c r="J107" s="357"/>
      <c r="K107" s="357"/>
      <c r="L107" s="357"/>
      <c r="M107" s="357"/>
      <c r="N107" s="357"/>
      <c r="O107" s="357"/>
      <c r="P107" s="357"/>
      <c r="Q107" s="357"/>
      <c r="R107" s="357"/>
      <c r="S107" s="357"/>
      <c r="T107" s="357"/>
      <c r="U107" s="357"/>
      <c r="V107" s="357"/>
      <c r="W107" s="357"/>
      <c r="X107" s="357"/>
      <c r="Y107" s="357"/>
      <c r="Z107" s="357"/>
    </row>
    <row r="108" ht="12.75" customHeight="1">
      <c r="A108" s="357"/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357"/>
      <c r="V108" s="357"/>
      <c r="W108" s="357"/>
      <c r="X108" s="357"/>
      <c r="Y108" s="357"/>
      <c r="Z108" s="357"/>
    </row>
    <row r="109" ht="12.75" customHeight="1">
      <c r="A109" s="357"/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357"/>
      <c r="V109" s="357"/>
      <c r="W109" s="357"/>
      <c r="X109" s="357"/>
      <c r="Y109" s="357"/>
      <c r="Z109" s="357"/>
    </row>
    <row r="110" ht="12.75" customHeight="1">
      <c r="A110" s="357"/>
      <c r="B110" s="357"/>
      <c r="C110" s="357"/>
      <c r="D110" s="357"/>
      <c r="E110" s="357"/>
      <c r="F110" s="357"/>
      <c r="G110" s="357"/>
      <c r="H110" s="357"/>
      <c r="I110" s="357"/>
      <c r="J110" s="357"/>
      <c r="K110" s="357"/>
      <c r="L110" s="357"/>
      <c r="M110" s="357"/>
      <c r="N110" s="357"/>
      <c r="O110" s="357"/>
      <c r="P110" s="357"/>
      <c r="Q110" s="357"/>
      <c r="R110" s="357"/>
      <c r="S110" s="357"/>
      <c r="T110" s="357"/>
      <c r="U110" s="357"/>
      <c r="V110" s="357"/>
      <c r="W110" s="357"/>
      <c r="X110" s="357"/>
      <c r="Y110" s="357"/>
      <c r="Z110" s="357"/>
    </row>
    <row r="111" ht="12.75" customHeight="1">
      <c r="A111" s="357"/>
      <c r="B111" s="357"/>
      <c r="C111" s="357"/>
      <c r="D111" s="357"/>
      <c r="E111" s="357"/>
      <c r="F111" s="357"/>
      <c r="G111" s="357"/>
      <c r="H111" s="357"/>
      <c r="I111" s="357"/>
      <c r="J111" s="357"/>
      <c r="K111" s="357"/>
      <c r="L111" s="357"/>
      <c r="M111" s="357"/>
      <c r="N111" s="357"/>
      <c r="O111" s="357"/>
      <c r="P111" s="357"/>
      <c r="Q111" s="357"/>
      <c r="R111" s="357"/>
      <c r="S111" s="357"/>
      <c r="T111" s="357"/>
      <c r="U111" s="357"/>
      <c r="V111" s="357"/>
      <c r="W111" s="357"/>
      <c r="X111" s="357"/>
      <c r="Y111" s="357"/>
      <c r="Z111" s="357"/>
    </row>
    <row r="112" ht="12.75" customHeight="1">
      <c r="A112" s="357"/>
      <c r="B112" s="357"/>
      <c r="C112" s="357"/>
      <c r="D112" s="357"/>
      <c r="E112" s="357"/>
      <c r="F112" s="357"/>
      <c r="G112" s="357"/>
      <c r="H112" s="357"/>
      <c r="I112" s="357"/>
      <c r="J112" s="357"/>
      <c r="K112" s="357"/>
      <c r="L112" s="357"/>
      <c r="M112" s="357"/>
      <c r="N112" s="357"/>
      <c r="O112" s="357"/>
      <c r="P112" s="357"/>
      <c r="Q112" s="357"/>
      <c r="R112" s="357"/>
      <c r="S112" s="357"/>
      <c r="T112" s="357"/>
      <c r="U112" s="357"/>
      <c r="V112" s="357"/>
      <c r="W112" s="357"/>
      <c r="X112" s="357"/>
      <c r="Y112" s="357"/>
      <c r="Z112" s="357"/>
    </row>
    <row r="113" ht="12.75" customHeight="1">
      <c r="A113" s="357"/>
      <c r="B113" s="357"/>
      <c r="C113" s="357"/>
      <c r="D113" s="357"/>
      <c r="E113" s="357"/>
      <c r="F113" s="357"/>
      <c r="G113" s="357"/>
      <c r="H113" s="357"/>
      <c r="I113" s="357"/>
      <c r="J113" s="357"/>
      <c r="K113" s="357"/>
      <c r="L113" s="357"/>
      <c r="M113" s="357"/>
      <c r="N113" s="357"/>
      <c r="O113" s="357"/>
      <c r="P113" s="357"/>
      <c r="Q113" s="357"/>
      <c r="R113" s="357"/>
      <c r="S113" s="357"/>
      <c r="T113" s="357"/>
      <c r="U113" s="357"/>
      <c r="V113" s="357"/>
      <c r="W113" s="357"/>
      <c r="X113" s="357"/>
      <c r="Y113" s="357"/>
      <c r="Z113" s="357"/>
    </row>
    <row r="114" ht="12.75" customHeight="1">
      <c r="A114" s="357"/>
      <c r="B114" s="357"/>
      <c r="C114" s="357"/>
      <c r="D114" s="357"/>
      <c r="E114" s="357"/>
      <c r="F114" s="357"/>
      <c r="G114" s="357"/>
      <c r="H114" s="357"/>
      <c r="I114" s="357"/>
      <c r="J114" s="357"/>
      <c r="K114" s="357"/>
      <c r="L114" s="357"/>
      <c r="M114" s="357"/>
      <c r="N114" s="357"/>
      <c r="O114" s="357"/>
      <c r="P114" s="357"/>
      <c r="Q114" s="357"/>
      <c r="R114" s="357"/>
      <c r="S114" s="357"/>
      <c r="T114" s="357"/>
      <c r="U114" s="357"/>
      <c r="V114" s="357"/>
      <c r="W114" s="357"/>
      <c r="X114" s="357"/>
      <c r="Y114" s="357"/>
      <c r="Z114" s="357"/>
    </row>
    <row r="115" ht="12.75" customHeight="1">
      <c r="A115" s="357"/>
      <c r="B115" s="357"/>
      <c r="C115" s="357"/>
      <c r="D115" s="357"/>
      <c r="E115" s="357"/>
      <c r="F115" s="357"/>
      <c r="G115" s="357"/>
      <c r="H115" s="357"/>
      <c r="I115" s="357"/>
      <c r="J115" s="357"/>
      <c r="K115" s="357"/>
      <c r="L115" s="357"/>
      <c r="M115" s="357"/>
      <c r="N115" s="357"/>
      <c r="O115" s="357"/>
      <c r="P115" s="357"/>
      <c r="Q115" s="357"/>
      <c r="R115" s="357"/>
      <c r="S115" s="357"/>
      <c r="T115" s="357"/>
      <c r="U115" s="357"/>
      <c r="V115" s="357"/>
      <c r="W115" s="357"/>
      <c r="X115" s="357"/>
      <c r="Y115" s="357"/>
      <c r="Z115" s="357"/>
    </row>
    <row r="116" ht="12.75" customHeight="1">
      <c r="A116" s="357"/>
      <c r="B116" s="357"/>
      <c r="C116" s="357"/>
      <c r="D116" s="357"/>
      <c r="E116" s="357"/>
      <c r="F116" s="357"/>
      <c r="G116" s="357"/>
      <c r="H116" s="357"/>
      <c r="I116" s="357"/>
      <c r="J116" s="357"/>
      <c r="K116" s="357"/>
      <c r="L116" s="357"/>
      <c r="M116" s="357"/>
      <c r="N116" s="357"/>
      <c r="O116" s="357"/>
      <c r="P116" s="357"/>
      <c r="Q116" s="357"/>
      <c r="R116" s="357"/>
      <c r="S116" s="357"/>
      <c r="T116" s="357"/>
      <c r="U116" s="357"/>
      <c r="V116" s="357"/>
      <c r="W116" s="357"/>
      <c r="X116" s="357"/>
      <c r="Y116" s="357"/>
      <c r="Z116" s="357"/>
    </row>
    <row r="117" ht="12.75" customHeight="1">
      <c r="A117" s="357"/>
      <c r="B117" s="357"/>
      <c r="C117" s="357"/>
      <c r="D117" s="357"/>
      <c r="E117" s="357"/>
      <c r="F117" s="357"/>
      <c r="G117" s="357"/>
      <c r="H117" s="357"/>
      <c r="I117" s="357"/>
      <c r="J117" s="357"/>
      <c r="K117" s="357"/>
      <c r="L117" s="357"/>
      <c r="M117" s="357"/>
      <c r="N117" s="357"/>
      <c r="O117" s="357"/>
      <c r="P117" s="357"/>
      <c r="Q117" s="357"/>
      <c r="R117" s="357"/>
      <c r="S117" s="357"/>
      <c r="T117" s="357"/>
      <c r="U117" s="357"/>
      <c r="V117" s="357"/>
      <c r="W117" s="357"/>
      <c r="X117" s="357"/>
      <c r="Y117" s="357"/>
      <c r="Z117" s="357"/>
    </row>
    <row r="118" ht="12.75" customHeight="1">
      <c r="A118" s="357"/>
      <c r="B118" s="357"/>
      <c r="C118" s="357"/>
      <c r="D118" s="357"/>
      <c r="E118" s="357"/>
      <c r="F118" s="357"/>
      <c r="G118" s="357"/>
      <c r="H118" s="357"/>
      <c r="I118" s="357"/>
      <c r="J118" s="357"/>
      <c r="K118" s="357"/>
      <c r="L118" s="357"/>
      <c r="M118" s="357"/>
      <c r="N118" s="357"/>
      <c r="O118" s="357"/>
      <c r="P118" s="357"/>
      <c r="Q118" s="357"/>
      <c r="R118" s="357"/>
      <c r="S118" s="357"/>
      <c r="T118" s="357"/>
      <c r="U118" s="357"/>
      <c r="V118" s="357"/>
      <c r="W118" s="357"/>
      <c r="X118" s="357"/>
      <c r="Y118" s="357"/>
      <c r="Z118" s="357"/>
    </row>
    <row r="119" ht="12.75" customHeight="1">
      <c r="A119" s="357"/>
      <c r="B119" s="357"/>
      <c r="C119" s="357"/>
      <c r="D119" s="357"/>
      <c r="E119" s="357"/>
      <c r="F119" s="357"/>
      <c r="G119" s="357"/>
      <c r="H119" s="357"/>
      <c r="I119" s="357"/>
      <c r="J119" s="357"/>
      <c r="K119" s="357"/>
      <c r="L119" s="357"/>
      <c r="M119" s="357"/>
      <c r="N119" s="357"/>
      <c r="O119" s="357"/>
      <c r="P119" s="357"/>
      <c r="Q119" s="357"/>
      <c r="R119" s="357"/>
      <c r="S119" s="357"/>
      <c r="T119" s="357"/>
      <c r="U119" s="357"/>
      <c r="V119" s="357"/>
      <c r="W119" s="357"/>
      <c r="X119" s="357"/>
      <c r="Y119" s="357"/>
      <c r="Z119" s="357"/>
    </row>
    <row r="120" ht="12.75" customHeight="1">
      <c r="A120" s="357"/>
      <c r="B120" s="357"/>
      <c r="C120" s="357"/>
      <c r="D120" s="357"/>
      <c r="E120" s="357"/>
      <c r="F120" s="357"/>
      <c r="G120" s="357"/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</row>
    <row r="121" ht="12.75" customHeight="1">
      <c r="A121" s="357"/>
      <c r="B121" s="357"/>
      <c r="C121" s="357"/>
      <c r="D121" s="357"/>
      <c r="E121" s="357"/>
      <c r="F121" s="357"/>
      <c r="G121" s="357"/>
      <c r="H121" s="357"/>
      <c r="I121" s="357"/>
      <c r="J121" s="357"/>
      <c r="K121" s="357"/>
      <c r="L121" s="357"/>
      <c r="M121" s="357"/>
      <c r="N121" s="357"/>
      <c r="O121" s="357"/>
      <c r="P121" s="357"/>
      <c r="Q121" s="357"/>
      <c r="R121" s="357"/>
      <c r="S121" s="357"/>
      <c r="T121" s="357"/>
      <c r="U121" s="357"/>
      <c r="V121" s="357"/>
      <c r="W121" s="357"/>
      <c r="X121" s="357"/>
      <c r="Y121" s="357"/>
      <c r="Z121" s="357"/>
    </row>
    <row r="122" ht="12.75" customHeight="1">
      <c r="A122" s="357"/>
      <c r="B122" s="357"/>
      <c r="C122" s="357"/>
      <c r="D122" s="357"/>
      <c r="E122" s="357"/>
      <c r="F122" s="357"/>
      <c r="G122" s="357"/>
      <c r="H122" s="357"/>
      <c r="I122" s="357"/>
      <c r="J122" s="357"/>
      <c r="K122" s="357"/>
      <c r="L122" s="357"/>
      <c r="M122" s="357"/>
      <c r="N122" s="357"/>
      <c r="O122" s="357"/>
      <c r="P122" s="357"/>
      <c r="Q122" s="357"/>
      <c r="R122" s="357"/>
      <c r="S122" s="357"/>
      <c r="T122" s="357"/>
      <c r="U122" s="357"/>
      <c r="V122" s="357"/>
      <c r="W122" s="357"/>
      <c r="X122" s="357"/>
      <c r="Y122" s="357"/>
      <c r="Z122" s="357"/>
    </row>
    <row r="123" ht="12.75" customHeight="1">
      <c r="A123" s="357"/>
      <c r="B123" s="357"/>
      <c r="C123" s="357"/>
      <c r="D123" s="357"/>
      <c r="E123" s="357"/>
      <c r="F123" s="357"/>
      <c r="G123" s="357"/>
      <c r="H123" s="357"/>
      <c r="I123" s="357"/>
      <c r="J123" s="357"/>
      <c r="K123" s="357"/>
      <c r="L123" s="357"/>
      <c r="M123" s="357"/>
      <c r="N123" s="357"/>
      <c r="O123" s="357"/>
      <c r="P123" s="357"/>
      <c r="Q123" s="357"/>
      <c r="R123" s="357"/>
      <c r="S123" s="357"/>
      <c r="T123" s="357"/>
      <c r="U123" s="357"/>
      <c r="V123" s="357"/>
      <c r="W123" s="357"/>
      <c r="X123" s="357"/>
      <c r="Y123" s="357"/>
      <c r="Z123" s="357"/>
    </row>
    <row r="124" ht="12.75" customHeight="1">
      <c r="A124" s="357"/>
      <c r="B124" s="357"/>
      <c r="C124" s="357"/>
      <c r="D124" s="357"/>
      <c r="E124" s="357"/>
      <c r="F124" s="357"/>
      <c r="G124" s="357"/>
      <c r="H124" s="357"/>
      <c r="I124" s="357"/>
      <c r="J124" s="357"/>
      <c r="K124" s="357"/>
      <c r="L124" s="357"/>
      <c r="M124" s="357"/>
      <c r="N124" s="357"/>
      <c r="O124" s="357"/>
      <c r="P124" s="357"/>
      <c r="Q124" s="357"/>
      <c r="R124" s="357"/>
      <c r="S124" s="357"/>
      <c r="T124" s="357"/>
      <c r="U124" s="357"/>
      <c r="V124" s="357"/>
      <c r="W124" s="357"/>
      <c r="X124" s="357"/>
      <c r="Y124" s="357"/>
      <c r="Z124" s="357"/>
    </row>
    <row r="125" ht="12.75" customHeight="1">
      <c r="A125" s="357"/>
      <c r="B125" s="357"/>
      <c r="C125" s="357"/>
      <c r="D125" s="357"/>
      <c r="E125" s="357"/>
      <c r="F125" s="357"/>
      <c r="G125" s="357"/>
      <c r="H125" s="357"/>
      <c r="I125" s="357"/>
      <c r="J125" s="357"/>
      <c r="K125" s="357"/>
      <c r="L125" s="357"/>
      <c r="M125" s="357"/>
      <c r="N125" s="357"/>
      <c r="O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</row>
    <row r="126" ht="12.75" customHeight="1">
      <c r="A126" s="357"/>
      <c r="B126" s="357"/>
      <c r="C126" s="357"/>
      <c r="D126" s="357"/>
      <c r="E126" s="357"/>
      <c r="F126" s="357"/>
      <c r="G126" s="357"/>
      <c r="H126" s="357"/>
      <c r="I126" s="357"/>
      <c r="J126" s="357"/>
      <c r="K126" s="357"/>
      <c r="L126" s="357"/>
      <c r="M126" s="357"/>
      <c r="N126" s="357"/>
      <c r="O126" s="357"/>
      <c r="P126" s="357"/>
      <c r="Q126" s="357"/>
      <c r="R126" s="357"/>
      <c r="S126" s="357"/>
      <c r="T126" s="357"/>
      <c r="U126" s="357"/>
      <c r="V126" s="357"/>
      <c r="W126" s="357"/>
      <c r="X126" s="357"/>
      <c r="Y126" s="357"/>
      <c r="Z126" s="357"/>
    </row>
    <row r="127" ht="12.75" customHeight="1">
      <c r="A127" s="357"/>
      <c r="B127" s="357"/>
      <c r="C127" s="357"/>
      <c r="D127" s="357"/>
      <c r="E127" s="357"/>
      <c r="F127" s="357"/>
      <c r="G127" s="357"/>
      <c r="H127" s="357"/>
      <c r="I127" s="357"/>
      <c r="J127" s="357"/>
      <c r="K127" s="357"/>
      <c r="L127" s="357"/>
      <c r="M127" s="357"/>
      <c r="N127" s="357"/>
      <c r="O127" s="357"/>
      <c r="P127" s="357"/>
      <c r="Q127" s="357"/>
      <c r="R127" s="357"/>
      <c r="S127" s="357"/>
      <c r="T127" s="357"/>
      <c r="U127" s="357"/>
      <c r="V127" s="357"/>
      <c r="W127" s="357"/>
      <c r="X127" s="357"/>
      <c r="Y127" s="357"/>
      <c r="Z127" s="357"/>
    </row>
    <row r="128" ht="12.75" customHeight="1">
      <c r="A128" s="357"/>
      <c r="B128" s="357"/>
      <c r="C128" s="357"/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7"/>
      <c r="P128" s="357"/>
      <c r="Q128" s="357"/>
      <c r="R128" s="357"/>
      <c r="S128" s="357"/>
      <c r="T128" s="357"/>
      <c r="U128" s="357"/>
      <c r="V128" s="357"/>
      <c r="W128" s="357"/>
      <c r="X128" s="357"/>
      <c r="Y128" s="357"/>
      <c r="Z128" s="357"/>
    </row>
    <row r="129" ht="12.75" customHeight="1">
      <c r="A129" s="357"/>
      <c r="B129" s="357"/>
      <c r="C129" s="357"/>
      <c r="D129" s="357"/>
      <c r="E129" s="357"/>
      <c r="F129" s="357"/>
      <c r="G129" s="357"/>
      <c r="H129" s="357"/>
      <c r="I129" s="357"/>
      <c r="J129" s="357"/>
      <c r="K129" s="357"/>
      <c r="L129" s="357"/>
      <c r="M129" s="357"/>
      <c r="N129" s="357"/>
      <c r="O129" s="357"/>
      <c r="P129" s="357"/>
      <c r="Q129" s="357"/>
      <c r="R129" s="357"/>
      <c r="S129" s="357"/>
      <c r="T129" s="357"/>
      <c r="U129" s="357"/>
      <c r="V129" s="357"/>
      <c r="W129" s="357"/>
      <c r="X129" s="357"/>
      <c r="Y129" s="357"/>
      <c r="Z129" s="357"/>
    </row>
    <row r="130" ht="12.75" customHeight="1">
      <c r="A130" s="357"/>
      <c r="B130" s="357"/>
      <c r="C130" s="357"/>
      <c r="D130" s="357"/>
      <c r="E130" s="357"/>
      <c r="F130" s="357"/>
      <c r="G130" s="357"/>
      <c r="H130" s="357"/>
      <c r="I130" s="357"/>
      <c r="J130" s="357"/>
      <c r="K130" s="357"/>
      <c r="L130" s="357"/>
      <c r="M130" s="357"/>
      <c r="N130" s="357"/>
      <c r="O130" s="357"/>
      <c r="P130" s="357"/>
      <c r="Q130" s="357"/>
      <c r="R130" s="357"/>
      <c r="S130" s="357"/>
      <c r="T130" s="357"/>
      <c r="U130" s="357"/>
      <c r="V130" s="357"/>
      <c r="W130" s="357"/>
      <c r="X130" s="357"/>
      <c r="Y130" s="357"/>
      <c r="Z130" s="357"/>
    </row>
    <row r="131" ht="12.75" customHeight="1">
      <c r="A131" s="357"/>
      <c r="B131" s="357"/>
      <c r="C131" s="357"/>
      <c r="D131" s="357"/>
      <c r="E131" s="357"/>
      <c r="F131" s="357"/>
      <c r="G131" s="357"/>
      <c r="H131" s="357"/>
      <c r="I131" s="357"/>
      <c r="J131" s="357"/>
      <c r="K131" s="357"/>
      <c r="L131" s="357"/>
      <c r="M131" s="357"/>
      <c r="N131" s="357"/>
      <c r="O131" s="357"/>
      <c r="P131" s="357"/>
      <c r="Q131" s="357"/>
      <c r="R131" s="357"/>
      <c r="S131" s="357"/>
      <c r="T131" s="357"/>
      <c r="U131" s="357"/>
      <c r="V131" s="357"/>
      <c r="W131" s="357"/>
      <c r="X131" s="357"/>
      <c r="Y131" s="357"/>
      <c r="Z131" s="357"/>
    </row>
    <row r="132" ht="12.75" customHeight="1">
      <c r="A132" s="357"/>
      <c r="B132" s="357"/>
      <c r="C132" s="357"/>
      <c r="D132" s="357"/>
      <c r="E132" s="357"/>
      <c r="F132" s="357"/>
      <c r="G132" s="357"/>
      <c r="H132" s="357"/>
      <c r="I132" s="357"/>
      <c r="J132" s="357"/>
      <c r="K132" s="357"/>
      <c r="L132" s="357"/>
      <c r="M132" s="357"/>
      <c r="N132" s="357"/>
      <c r="O132" s="357"/>
      <c r="P132" s="357"/>
      <c r="Q132" s="357"/>
      <c r="R132" s="357"/>
      <c r="S132" s="357"/>
      <c r="T132" s="357"/>
      <c r="U132" s="357"/>
      <c r="V132" s="357"/>
      <c r="W132" s="357"/>
      <c r="X132" s="357"/>
      <c r="Y132" s="357"/>
      <c r="Z132" s="357"/>
    </row>
    <row r="133" ht="12.75" customHeight="1">
      <c r="A133" s="357"/>
      <c r="B133" s="357"/>
      <c r="C133" s="357"/>
      <c r="D133" s="357"/>
      <c r="E133" s="357"/>
      <c r="F133" s="357"/>
      <c r="G133" s="357"/>
      <c r="H133" s="357"/>
      <c r="I133" s="357"/>
      <c r="J133" s="357"/>
      <c r="K133" s="357"/>
      <c r="L133" s="357"/>
      <c r="M133" s="357"/>
      <c r="N133" s="357"/>
      <c r="O133" s="357"/>
      <c r="P133" s="357"/>
      <c r="Q133" s="357"/>
      <c r="R133" s="357"/>
      <c r="S133" s="357"/>
      <c r="T133" s="357"/>
      <c r="U133" s="357"/>
      <c r="V133" s="357"/>
      <c r="W133" s="357"/>
      <c r="X133" s="357"/>
      <c r="Y133" s="357"/>
      <c r="Z133" s="357"/>
    </row>
    <row r="134" ht="12.75" customHeight="1">
      <c r="A134" s="357"/>
      <c r="B134" s="357"/>
      <c r="C134" s="357"/>
      <c r="D134" s="357"/>
      <c r="E134" s="357"/>
      <c r="F134" s="357"/>
      <c r="G134" s="357"/>
      <c r="H134" s="357"/>
      <c r="I134" s="357"/>
      <c r="J134" s="357"/>
      <c r="K134" s="357"/>
      <c r="L134" s="357"/>
      <c r="M134" s="357"/>
      <c r="N134" s="357"/>
      <c r="O134" s="357"/>
      <c r="P134" s="357"/>
      <c r="Q134" s="357"/>
      <c r="R134" s="357"/>
      <c r="S134" s="357"/>
      <c r="T134" s="357"/>
      <c r="U134" s="357"/>
      <c r="V134" s="357"/>
      <c r="W134" s="357"/>
      <c r="X134" s="357"/>
      <c r="Y134" s="357"/>
      <c r="Z134" s="357"/>
    </row>
    <row r="135" ht="12.75" customHeight="1">
      <c r="A135" s="357"/>
      <c r="B135" s="357"/>
      <c r="C135" s="357"/>
      <c r="D135" s="357"/>
      <c r="E135" s="357"/>
      <c r="F135" s="357"/>
      <c r="G135" s="357"/>
      <c r="H135" s="357"/>
      <c r="I135" s="357"/>
      <c r="J135" s="357"/>
      <c r="K135" s="357"/>
      <c r="L135" s="357"/>
      <c r="M135" s="357"/>
      <c r="N135" s="357"/>
      <c r="O135" s="357"/>
      <c r="P135" s="357"/>
      <c r="Q135" s="357"/>
      <c r="R135" s="357"/>
      <c r="S135" s="357"/>
      <c r="T135" s="357"/>
      <c r="U135" s="357"/>
      <c r="V135" s="357"/>
      <c r="W135" s="357"/>
      <c r="X135" s="357"/>
      <c r="Y135" s="357"/>
      <c r="Z135" s="357"/>
    </row>
    <row r="136" ht="12.75" customHeight="1">
      <c r="A136" s="357"/>
      <c r="B136" s="357"/>
      <c r="C136" s="357"/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7"/>
      <c r="Q136" s="357"/>
      <c r="R136" s="357"/>
      <c r="S136" s="357"/>
      <c r="T136" s="357"/>
      <c r="U136" s="357"/>
      <c r="V136" s="357"/>
      <c r="W136" s="357"/>
      <c r="X136" s="357"/>
      <c r="Y136" s="357"/>
      <c r="Z136" s="357"/>
    </row>
    <row r="137" ht="12.75" customHeight="1">
      <c r="A137" s="357"/>
      <c r="B137" s="357"/>
      <c r="C137" s="357"/>
      <c r="D137" s="357"/>
      <c r="E137" s="357"/>
      <c r="F137" s="357"/>
      <c r="G137" s="357"/>
      <c r="H137" s="357"/>
      <c r="I137" s="357"/>
      <c r="J137" s="357"/>
      <c r="K137" s="357"/>
      <c r="L137" s="357"/>
      <c r="M137" s="357"/>
      <c r="N137" s="357"/>
      <c r="O137" s="357"/>
      <c r="P137" s="357"/>
      <c r="Q137" s="357"/>
      <c r="R137" s="357"/>
      <c r="S137" s="357"/>
      <c r="T137" s="357"/>
      <c r="U137" s="357"/>
      <c r="V137" s="357"/>
      <c r="W137" s="357"/>
      <c r="X137" s="357"/>
      <c r="Y137" s="357"/>
      <c r="Z137" s="357"/>
    </row>
    <row r="138" ht="12.75" customHeight="1">
      <c r="A138" s="357"/>
      <c r="B138" s="357"/>
      <c r="C138" s="357"/>
      <c r="D138" s="357"/>
      <c r="E138" s="357"/>
      <c r="F138" s="357"/>
      <c r="G138" s="357"/>
      <c r="H138" s="357"/>
      <c r="I138" s="357"/>
      <c r="J138" s="357"/>
      <c r="K138" s="357"/>
      <c r="L138" s="357"/>
      <c r="M138" s="357"/>
      <c r="N138" s="357"/>
      <c r="O138" s="357"/>
      <c r="P138" s="357"/>
      <c r="Q138" s="357"/>
      <c r="R138" s="357"/>
      <c r="S138" s="357"/>
      <c r="T138" s="357"/>
      <c r="U138" s="357"/>
      <c r="V138" s="357"/>
      <c r="W138" s="357"/>
      <c r="X138" s="357"/>
      <c r="Y138" s="357"/>
      <c r="Z138" s="357"/>
    </row>
    <row r="139" ht="12.75" customHeight="1">
      <c r="A139" s="357"/>
      <c r="B139" s="357"/>
      <c r="C139" s="357"/>
      <c r="D139" s="357"/>
      <c r="E139" s="357"/>
      <c r="F139" s="357"/>
      <c r="G139" s="357"/>
      <c r="H139" s="357"/>
      <c r="I139" s="357"/>
      <c r="J139" s="357"/>
      <c r="K139" s="357"/>
      <c r="L139" s="357"/>
      <c r="M139" s="357"/>
      <c r="N139" s="357"/>
      <c r="O139" s="357"/>
      <c r="P139" s="357"/>
      <c r="Q139" s="357"/>
      <c r="R139" s="357"/>
      <c r="S139" s="357"/>
      <c r="T139" s="357"/>
      <c r="U139" s="357"/>
      <c r="V139" s="357"/>
      <c r="W139" s="357"/>
      <c r="X139" s="357"/>
      <c r="Y139" s="357"/>
      <c r="Z139" s="357"/>
    </row>
    <row r="140" ht="12.75" customHeight="1">
      <c r="A140" s="357"/>
      <c r="B140" s="357"/>
      <c r="C140" s="357"/>
      <c r="D140" s="357"/>
      <c r="E140" s="357"/>
      <c r="F140" s="357"/>
      <c r="G140" s="357"/>
      <c r="H140" s="357"/>
      <c r="I140" s="357"/>
      <c r="J140" s="357"/>
      <c r="K140" s="357"/>
      <c r="L140" s="357"/>
      <c r="M140" s="357"/>
      <c r="N140" s="357"/>
      <c r="O140" s="357"/>
      <c r="P140" s="357"/>
      <c r="Q140" s="357"/>
      <c r="R140" s="357"/>
      <c r="S140" s="357"/>
      <c r="T140" s="357"/>
      <c r="U140" s="357"/>
      <c r="V140" s="357"/>
      <c r="W140" s="357"/>
      <c r="X140" s="357"/>
      <c r="Y140" s="357"/>
      <c r="Z140" s="357"/>
    </row>
    <row r="141" ht="12.75" customHeight="1">
      <c r="A141" s="357"/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7"/>
      <c r="P141" s="357"/>
      <c r="Q141" s="357"/>
      <c r="R141" s="357"/>
      <c r="S141" s="357"/>
      <c r="T141" s="357"/>
      <c r="U141" s="357"/>
      <c r="V141" s="357"/>
      <c r="W141" s="357"/>
      <c r="X141" s="357"/>
      <c r="Y141" s="357"/>
      <c r="Z141" s="357"/>
    </row>
    <row r="142" ht="12.75" customHeight="1">
      <c r="A142" s="357"/>
      <c r="B142" s="357"/>
      <c r="C142" s="357"/>
      <c r="D142" s="357"/>
      <c r="E142" s="357"/>
      <c r="F142" s="357"/>
      <c r="G142" s="357"/>
      <c r="H142" s="357"/>
      <c r="I142" s="357"/>
      <c r="J142" s="357"/>
      <c r="K142" s="357"/>
      <c r="L142" s="357"/>
      <c r="M142" s="357"/>
      <c r="N142" s="357"/>
      <c r="O142" s="357"/>
      <c r="P142" s="357"/>
      <c r="Q142" s="357"/>
      <c r="R142" s="357"/>
      <c r="S142" s="357"/>
      <c r="T142" s="357"/>
      <c r="U142" s="357"/>
      <c r="V142" s="357"/>
      <c r="W142" s="357"/>
      <c r="X142" s="357"/>
      <c r="Y142" s="357"/>
      <c r="Z142" s="357"/>
    </row>
    <row r="143" ht="12.75" customHeight="1">
      <c r="A143" s="357"/>
      <c r="B143" s="357"/>
      <c r="C143" s="357"/>
      <c r="D143" s="357"/>
      <c r="E143" s="357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7"/>
      <c r="Q143" s="357"/>
      <c r="R143" s="357"/>
      <c r="S143" s="357"/>
      <c r="T143" s="357"/>
      <c r="U143" s="357"/>
      <c r="V143" s="357"/>
      <c r="W143" s="357"/>
      <c r="X143" s="357"/>
      <c r="Y143" s="357"/>
      <c r="Z143" s="357"/>
    </row>
    <row r="144" ht="12.75" customHeight="1">
      <c r="A144" s="357"/>
      <c r="B144" s="357"/>
      <c r="C144" s="357"/>
      <c r="D144" s="357"/>
      <c r="E144" s="357"/>
      <c r="F144" s="357"/>
      <c r="G144" s="357"/>
      <c r="H144" s="357"/>
      <c r="I144" s="357"/>
      <c r="J144" s="357"/>
      <c r="K144" s="357"/>
      <c r="L144" s="357"/>
      <c r="M144" s="357"/>
      <c r="N144" s="357"/>
      <c r="O144" s="357"/>
      <c r="P144" s="357"/>
      <c r="Q144" s="357"/>
      <c r="R144" s="357"/>
      <c r="S144" s="357"/>
      <c r="T144" s="357"/>
      <c r="U144" s="357"/>
      <c r="V144" s="357"/>
      <c r="W144" s="357"/>
      <c r="X144" s="357"/>
      <c r="Y144" s="357"/>
      <c r="Z144" s="357"/>
    </row>
    <row r="145" ht="12.75" customHeight="1">
      <c r="A145" s="357"/>
      <c r="B145" s="357"/>
      <c r="C145" s="357"/>
      <c r="D145" s="357"/>
      <c r="E145" s="357"/>
      <c r="F145" s="357"/>
      <c r="G145" s="357"/>
      <c r="H145" s="357"/>
      <c r="I145" s="357"/>
      <c r="J145" s="357"/>
      <c r="K145" s="357"/>
      <c r="L145" s="357"/>
      <c r="M145" s="357"/>
      <c r="N145" s="357"/>
      <c r="O145" s="357"/>
      <c r="P145" s="357"/>
      <c r="Q145" s="357"/>
      <c r="R145" s="357"/>
      <c r="S145" s="357"/>
      <c r="T145" s="357"/>
      <c r="U145" s="357"/>
      <c r="V145" s="357"/>
      <c r="W145" s="357"/>
      <c r="X145" s="357"/>
      <c r="Y145" s="357"/>
      <c r="Z145" s="357"/>
    </row>
    <row r="146" ht="12.75" customHeight="1">
      <c r="A146" s="357"/>
      <c r="B146" s="357"/>
      <c r="C146" s="357"/>
      <c r="D146" s="357"/>
      <c r="E146" s="357"/>
      <c r="F146" s="357"/>
      <c r="G146" s="357"/>
      <c r="H146" s="357"/>
      <c r="I146" s="357"/>
      <c r="J146" s="357"/>
      <c r="K146" s="357"/>
      <c r="L146" s="357"/>
      <c r="M146" s="357"/>
      <c r="N146" s="357"/>
      <c r="O146" s="357"/>
      <c r="P146" s="357"/>
      <c r="Q146" s="357"/>
      <c r="R146" s="357"/>
      <c r="S146" s="357"/>
      <c r="T146" s="357"/>
      <c r="U146" s="357"/>
      <c r="V146" s="357"/>
      <c r="W146" s="357"/>
      <c r="X146" s="357"/>
      <c r="Y146" s="357"/>
      <c r="Z146" s="357"/>
    </row>
    <row r="147" ht="12.75" customHeight="1">
      <c r="A147" s="357"/>
      <c r="B147" s="357"/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357"/>
      <c r="N147" s="357"/>
      <c r="O147" s="357"/>
      <c r="P147" s="357"/>
      <c r="Q147" s="357"/>
      <c r="R147" s="357"/>
      <c r="S147" s="357"/>
      <c r="T147" s="357"/>
      <c r="U147" s="357"/>
      <c r="V147" s="357"/>
      <c r="W147" s="357"/>
      <c r="X147" s="357"/>
      <c r="Y147" s="357"/>
      <c r="Z147" s="357"/>
    </row>
    <row r="148" ht="12.75" customHeight="1">
      <c r="A148" s="357"/>
      <c r="B148" s="357"/>
      <c r="C148" s="357"/>
      <c r="D148" s="357"/>
      <c r="E148" s="357"/>
      <c r="F148" s="357"/>
      <c r="G148" s="357"/>
      <c r="H148" s="357"/>
      <c r="I148" s="357"/>
      <c r="J148" s="357"/>
      <c r="K148" s="357"/>
      <c r="L148" s="357"/>
      <c r="M148" s="357"/>
      <c r="N148" s="357"/>
      <c r="O148" s="357"/>
      <c r="P148" s="357"/>
      <c r="Q148" s="357"/>
      <c r="R148" s="357"/>
      <c r="S148" s="357"/>
      <c r="T148" s="357"/>
      <c r="U148" s="357"/>
      <c r="V148" s="357"/>
      <c r="W148" s="357"/>
      <c r="X148" s="357"/>
      <c r="Y148" s="357"/>
      <c r="Z148" s="357"/>
    </row>
    <row r="149" ht="12.75" customHeight="1">
      <c r="A149" s="357"/>
      <c r="B149" s="357"/>
      <c r="C149" s="357"/>
      <c r="D149" s="357"/>
      <c r="E149" s="357"/>
      <c r="F149" s="357"/>
      <c r="G149" s="357"/>
      <c r="H149" s="357"/>
      <c r="I149" s="357"/>
      <c r="J149" s="357"/>
      <c r="K149" s="357"/>
      <c r="L149" s="357"/>
      <c r="M149" s="357"/>
      <c r="N149" s="357"/>
      <c r="O149" s="357"/>
      <c r="P149" s="357"/>
      <c r="Q149" s="357"/>
      <c r="R149" s="357"/>
      <c r="S149" s="357"/>
      <c r="T149" s="357"/>
      <c r="U149" s="357"/>
      <c r="V149" s="357"/>
      <c r="W149" s="357"/>
      <c r="X149" s="357"/>
      <c r="Y149" s="357"/>
      <c r="Z149" s="357"/>
    </row>
    <row r="150" ht="12.75" customHeight="1">
      <c r="A150" s="357"/>
      <c r="B150" s="357"/>
      <c r="C150" s="357"/>
      <c r="D150" s="357"/>
      <c r="E150" s="357"/>
      <c r="F150" s="357"/>
      <c r="G150" s="357"/>
      <c r="H150" s="357"/>
      <c r="I150" s="357"/>
      <c r="J150" s="357"/>
      <c r="K150" s="357"/>
      <c r="L150" s="357"/>
      <c r="M150" s="357"/>
      <c r="N150" s="357"/>
      <c r="O150" s="357"/>
      <c r="P150" s="357"/>
      <c r="Q150" s="357"/>
      <c r="R150" s="357"/>
      <c r="S150" s="357"/>
      <c r="T150" s="357"/>
      <c r="U150" s="357"/>
      <c r="V150" s="357"/>
      <c r="W150" s="357"/>
      <c r="X150" s="357"/>
      <c r="Y150" s="357"/>
      <c r="Z150" s="357"/>
    </row>
    <row r="151" ht="12.75" customHeight="1">
      <c r="A151" s="357"/>
      <c r="B151" s="357"/>
      <c r="C151" s="357"/>
      <c r="D151" s="357"/>
      <c r="E151" s="357"/>
      <c r="F151" s="357"/>
      <c r="G151" s="357"/>
      <c r="H151" s="357"/>
      <c r="I151" s="357"/>
      <c r="J151" s="357"/>
      <c r="K151" s="357"/>
      <c r="L151" s="357"/>
      <c r="M151" s="357"/>
      <c r="N151" s="357"/>
      <c r="O151" s="357"/>
      <c r="P151" s="357"/>
      <c r="Q151" s="357"/>
      <c r="R151" s="357"/>
      <c r="S151" s="357"/>
      <c r="T151" s="357"/>
      <c r="U151" s="357"/>
      <c r="V151" s="357"/>
      <c r="W151" s="357"/>
      <c r="X151" s="357"/>
      <c r="Y151" s="357"/>
      <c r="Z151" s="357"/>
    </row>
    <row r="152" ht="12.75" customHeight="1">
      <c r="A152" s="357"/>
      <c r="B152" s="357"/>
      <c r="C152" s="357"/>
      <c r="D152" s="357"/>
      <c r="E152" s="357"/>
      <c r="F152" s="357"/>
      <c r="G152" s="357"/>
      <c r="H152" s="357"/>
      <c r="I152" s="357"/>
      <c r="J152" s="357"/>
      <c r="K152" s="357"/>
      <c r="L152" s="357"/>
      <c r="M152" s="357"/>
      <c r="N152" s="357"/>
      <c r="O152" s="357"/>
      <c r="P152" s="357"/>
      <c r="Q152" s="357"/>
      <c r="R152" s="357"/>
      <c r="S152" s="357"/>
      <c r="T152" s="357"/>
      <c r="U152" s="357"/>
      <c r="V152" s="357"/>
      <c r="W152" s="357"/>
      <c r="X152" s="357"/>
      <c r="Y152" s="357"/>
      <c r="Z152" s="357"/>
    </row>
    <row r="153" ht="12.75" customHeight="1">
      <c r="A153" s="357"/>
      <c r="B153" s="357"/>
      <c r="C153" s="357"/>
      <c r="D153" s="357"/>
      <c r="E153" s="357"/>
      <c r="F153" s="357"/>
      <c r="G153" s="357"/>
      <c r="H153" s="357"/>
      <c r="I153" s="357"/>
      <c r="J153" s="357"/>
      <c r="K153" s="357"/>
      <c r="L153" s="357"/>
      <c r="M153" s="357"/>
      <c r="N153" s="357"/>
      <c r="O153" s="357"/>
      <c r="P153" s="357"/>
      <c r="Q153" s="357"/>
      <c r="R153" s="357"/>
      <c r="S153" s="357"/>
      <c r="T153" s="357"/>
      <c r="U153" s="357"/>
      <c r="V153" s="357"/>
      <c r="W153" s="357"/>
      <c r="X153" s="357"/>
      <c r="Y153" s="357"/>
      <c r="Z153" s="357"/>
    </row>
    <row r="154" ht="12.75" customHeight="1">
      <c r="A154" s="357"/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</row>
    <row r="155" ht="12.75" customHeight="1">
      <c r="A155" s="357"/>
      <c r="B155" s="357"/>
      <c r="C155" s="357"/>
      <c r="D155" s="357"/>
      <c r="E155" s="357"/>
      <c r="F155" s="357"/>
      <c r="G155" s="357"/>
      <c r="H155" s="357"/>
      <c r="I155" s="357"/>
      <c r="J155" s="357"/>
      <c r="K155" s="357"/>
      <c r="L155" s="357"/>
      <c r="M155" s="357"/>
      <c r="N155" s="357"/>
      <c r="O155" s="357"/>
      <c r="P155" s="357"/>
      <c r="Q155" s="357"/>
      <c r="R155" s="357"/>
      <c r="S155" s="357"/>
      <c r="T155" s="357"/>
      <c r="U155" s="357"/>
      <c r="V155" s="357"/>
      <c r="W155" s="357"/>
      <c r="X155" s="357"/>
      <c r="Y155" s="357"/>
      <c r="Z155" s="357"/>
    </row>
    <row r="156" ht="12.75" customHeight="1">
      <c r="A156" s="357"/>
      <c r="B156" s="357"/>
      <c r="C156" s="357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  <c r="N156" s="357"/>
      <c r="O156" s="357"/>
      <c r="P156" s="357"/>
      <c r="Q156" s="357"/>
      <c r="R156" s="357"/>
      <c r="S156" s="357"/>
      <c r="T156" s="357"/>
      <c r="U156" s="357"/>
      <c r="V156" s="357"/>
      <c r="W156" s="357"/>
      <c r="X156" s="357"/>
      <c r="Y156" s="357"/>
      <c r="Z156" s="357"/>
    </row>
    <row r="157" ht="12.75" customHeight="1">
      <c r="A157" s="357"/>
      <c r="B157" s="357"/>
      <c r="C157" s="357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  <c r="N157" s="357"/>
      <c r="O157" s="357"/>
      <c r="P157" s="357"/>
      <c r="Q157" s="357"/>
      <c r="R157" s="357"/>
      <c r="S157" s="357"/>
      <c r="T157" s="357"/>
      <c r="U157" s="357"/>
      <c r="V157" s="357"/>
      <c r="W157" s="357"/>
      <c r="X157" s="357"/>
      <c r="Y157" s="357"/>
      <c r="Z157" s="357"/>
    </row>
    <row r="158" ht="12.75" customHeight="1">
      <c r="A158" s="357"/>
      <c r="B158" s="357"/>
      <c r="C158" s="357"/>
      <c r="D158" s="357"/>
      <c r="E158" s="357"/>
      <c r="F158" s="357"/>
      <c r="G158" s="357"/>
      <c r="H158" s="357"/>
      <c r="I158" s="357"/>
      <c r="J158" s="357"/>
      <c r="K158" s="357"/>
      <c r="L158" s="357"/>
      <c r="M158" s="357"/>
      <c r="N158" s="357"/>
      <c r="O158" s="357"/>
      <c r="P158" s="357"/>
      <c r="Q158" s="357"/>
      <c r="R158" s="357"/>
      <c r="S158" s="357"/>
      <c r="T158" s="357"/>
      <c r="U158" s="357"/>
      <c r="V158" s="357"/>
      <c r="W158" s="357"/>
      <c r="X158" s="357"/>
      <c r="Y158" s="357"/>
      <c r="Z158" s="357"/>
    </row>
    <row r="159" ht="12.75" customHeight="1">
      <c r="A159" s="357"/>
      <c r="B159" s="357"/>
      <c r="C159" s="357"/>
      <c r="D159" s="357"/>
      <c r="E159" s="357"/>
      <c r="F159" s="357"/>
      <c r="G159" s="357"/>
      <c r="H159" s="357"/>
      <c r="I159" s="357"/>
      <c r="J159" s="357"/>
      <c r="K159" s="357"/>
      <c r="L159" s="357"/>
      <c r="M159" s="357"/>
      <c r="N159" s="357"/>
      <c r="O159" s="357"/>
      <c r="P159" s="357"/>
      <c r="Q159" s="357"/>
      <c r="R159" s="357"/>
      <c r="S159" s="357"/>
      <c r="T159" s="357"/>
      <c r="U159" s="357"/>
      <c r="V159" s="357"/>
      <c r="W159" s="357"/>
      <c r="X159" s="357"/>
      <c r="Y159" s="357"/>
      <c r="Z159" s="357"/>
    </row>
    <row r="160" ht="12.75" customHeight="1">
      <c r="A160" s="357"/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</row>
    <row r="161" ht="12.75" customHeight="1">
      <c r="A161" s="357"/>
      <c r="B161" s="357"/>
      <c r="C161" s="357"/>
      <c r="D161" s="357"/>
      <c r="E161" s="357"/>
      <c r="F161" s="357"/>
      <c r="G161" s="357"/>
      <c r="H161" s="357"/>
      <c r="I161" s="357"/>
      <c r="J161" s="357"/>
      <c r="K161" s="357"/>
      <c r="L161" s="357"/>
      <c r="M161" s="357"/>
      <c r="N161" s="357"/>
      <c r="O161" s="357"/>
      <c r="P161" s="357"/>
      <c r="Q161" s="357"/>
      <c r="R161" s="357"/>
      <c r="S161" s="357"/>
      <c r="T161" s="357"/>
      <c r="U161" s="357"/>
      <c r="V161" s="357"/>
      <c r="W161" s="357"/>
      <c r="X161" s="357"/>
      <c r="Y161" s="357"/>
      <c r="Z161" s="357"/>
    </row>
    <row r="162" ht="12.75" customHeight="1">
      <c r="A162" s="357"/>
      <c r="B162" s="357"/>
      <c r="C162" s="357"/>
      <c r="D162" s="357"/>
      <c r="E162" s="357"/>
      <c r="F162" s="357"/>
      <c r="G162" s="357"/>
      <c r="H162" s="357"/>
      <c r="I162" s="357"/>
      <c r="J162" s="357"/>
      <c r="K162" s="357"/>
      <c r="L162" s="357"/>
      <c r="M162" s="357"/>
      <c r="N162" s="357"/>
      <c r="O162" s="357"/>
      <c r="P162" s="357"/>
      <c r="Q162" s="357"/>
      <c r="R162" s="357"/>
      <c r="S162" s="357"/>
      <c r="T162" s="357"/>
      <c r="U162" s="357"/>
      <c r="V162" s="357"/>
      <c r="W162" s="357"/>
      <c r="X162" s="357"/>
      <c r="Y162" s="357"/>
      <c r="Z162" s="357"/>
    </row>
    <row r="163" ht="12.75" customHeight="1">
      <c r="A163" s="357"/>
      <c r="B163" s="357"/>
      <c r="C163" s="357"/>
      <c r="D163" s="357"/>
      <c r="E163" s="357"/>
      <c r="F163" s="357"/>
      <c r="G163" s="357"/>
      <c r="H163" s="357"/>
      <c r="I163" s="357"/>
      <c r="J163" s="357"/>
      <c r="K163" s="357"/>
      <c r="L163" s="357"/>
      <c r="M163" s="357"/>
      <c r="N163" s="357"/>
      <c r="O163" s="357"/>
      <c r="P163" s="357"/>
      <c r="Q163" s="357"/>
      <c r="R163" s="357"/>
      <c r="S163" s="357"/>
      <c r="T163" s="357"/>
      <c r="U163" s="357"/>
      <c r="V163" s="357"/>
      <c r="W163" s="357"/>
      <c r="X163" s="357"/>
      <c r="Y163" s="357"/>
      <c r="Z163" s="357"/>
    </row>
    <row r="164" ht="12.75" customHeight="1">
      <c r="A164" s="357"/>
      <c r="B164" s="357"/>
      <c r="C164" s="357"/>
      <c r="D164" s="357"/>
      <c r="E164" s="357"/>
      <c r="F164" s="357"/>
      <c r="G164" s="357"/>
      <c r="H164" s="357"/>
      <c r="I164" s="357"/>
      <c r="J164" s="357"/>
      <c r="K164" s="357"/>
      <c r="L164" s="357"/>
      <c r="M164" s="357"/>
      <c r="N164" s="357"/>
      <c r="O164" s="357"/>
      <c r="P164" s="357"/>
      <c r="Q164" s="357"/>
      <c r="R164" s="357"/>
      <c r="S164" s="357"/>
      <c r="T164" s="357"/>
      <c r="U164" s="357"/>
      <c r="V164" s="357"/>
      <c r="W164" s="357"/>
      <c r="X164" s="357"/>
      <c r="Y164" s="357"/>
      <c r="Z164" s="357"/>
    </row>
    <row r="165" ht="12.75" customHeight="1">
      <c r="A165" s="357"/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</row>
    <row r="166" ht="12.75" customHeight="1">
      <c r="A166" s="357"/>
      <c r="B166" s="357"/>
      <c r="C166" s="357"/>
      <c r="D166" s="357"/>
      <c r="E166" s="357"/>
      <c r="F166" s="357"/>
      <c r="G166" s="357"/>
      <c r="H166" s="357"/>
      <c r="I166" s="357"/>
      <c r="J166" s="357"/>
      <c r="K166" s="357"/>
      <c r="L166" s="357"/>
      <c r="M166" s="357"/>
      <c r="N166" s="357"/>
      <c r="O166" s="357"/>
      <c r="P166" s="357"/>
      <c r="Q166" s="357"/>
      <c r="R166" s="357"/>
      <c r="S166" s="357"/>
      <c r="T166" s="357"/>
      <c r="U166" s="357"/>
      <c r="V166" s="357"/>
      <c r="W166" s="357"/>
      <c r="X166" s="357"/>
      <c r="Y166" s="357"/>
      <c r="Z166" s="357"/>
    </row>
    <row r="167" ht="12.75" customHeight="1">
      <c r="A167" s="357"/>
      <c r="B167" s="357"/>
      <c r="C167" s="357"/>
      <c r="D167" s="357"/>
      <c r="E167" s="357"/>
      <c r="F167" s="357"/>
      <c r="G167" s="357"/>
      <c r="H167" s="357"/>
      <c r="I167" s="357"/>
      <c r="J167" s="357"/>
      <c r="K167" s="357"/>
      <c r="L167" s="357"/>
      <c r="M167" s="357"/>
      <c r="N167" s="357"/>
      <c r="O167" s="357"/>
      <c r="P167" s="357"/>
      <c r="Q167" s="357"/>
      <c r="R167" s="357"/>
      <c r="S167" s="357"/>
      <c r="T167" s="357"/>
      <c r="U167" s="357"/>
      <c r="V167" s="357"/>
      <c r="W167" s="357"/>
      <c r="X167" s="357"/>
      <c r="Y167" s="357"/>
      <c r="Z167" s="357"/>
    </row>
    <row r="168" ht="12.75" customHeight="1">
      <c r="A168" s="357"/>
      <c r="B168" s="357"/>
      <c r="C168" s="357"/>
      <c r="D168" s="357"/>
      <c r="E168" s="357"/>
      <c r="F168" s="357"/>
      <c r="G168" s="357"/>
      <c r="H168" s="357"/>
      <c r="I168" s="357"/>
      <c r="J168" s="357"/>
      <c r="K168" s="357"/>
      <c r="L168" s="357"/>
      <c r="M168" s="357"/>
      <c r="N168" s="357"/>
      <c r="O168" s="357"/>
      <c r="P168" s="357"/>
      <c r="Q168" s="357"/>
      <c r="R168" s="357"/>
      <c r="S168" s="357"/>
      <c r="T168" s="357"/>
      <c r="U168" s="357"/>
      <c r="V168" s="357"/>
      <c r="W168" s="357"/>
      <c r="X168" s="357"/>
      <c r="Y168" s="357"/>
      <c r="Z168" s="357"/>
    </row>
    <row r="169" ht="12.75" customHeight="1">
      <c r="A169" s="357"/>
      <c r="B169" s="357"/>
      <c r="C169" s="357"/>
      <c r="D169" s="357"/>
      <c r="E169" s="357"/>
      <c r="F169" s="357"/>
      <c r="G169" s="357"/>
      <c r="H169" s="357"/>
      <c r="I169" s="357"/>
      <c r="J169" s="357"/>
      <c r="K169" s="357"/>
      <c r="L169" s="357"/>
      <c r="M169" s="357"/>
      <c r="N169" s="357"/>
      <c r="O169" s="357"/>
      <c r="P169" s="357"/>
      <c r="Q169" s="357"/>
      <c r="R169" s="357"/>
      <c r="S169" s="357"/>
      <c r="T169" s="357"/>
      <c r="U169" s="357"/>
      <c r="V169" s="357"/>
      <c r="W169" s="357"/>
      <c r="X169" s="357"/>
      <c r="Y169" s="357"/>
      <c r="Z169" s="357"/>
    </row>
    <row r="170" ht="12.75" customHeight="1">
      <c r="A170" s="357"/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</row>
    <row r="171" ht="12.75" customHeight="1">
      <c r="A171" s="357"/>
      <c r="B171" s="357"/>
      <c r="C171" s="357"/>
      <c r="D171" s="357"/>
      <c r="E171" s="357"/>
      <c r="F171" s="357"/>
      <c r="G171" s="357"/>
      <c r="H171" s="357"/>
      <c r="I171" s="357"/>
      <c r="J171" s="357"/>
      <c r="K171" s="357"/>
      <c r="L171" s="357"/>
      <c r="M171" s="357"/>
      <c r="N171" s="357"/>
      <c r="O171" s="357"/>
      <c r="P171" s="357"/>
      <c r="Q171" s="357"/>
      <c r="R171" s="357"/>
      <c r="S171" s="357"/>
      <c r="T171" s="357"/>
      <c r="U171" s="357"/>
      <c r="V171" s="357"/>
      <c r="W171" s="357"/>
      <c r="X171" s="357"/>
      <c r="Y171" s="357"/>
      <c r="Z171" s="357"/>
    </row>
    <row r="172" ht="12.75" customHeight="1">
      <c r="A172" s="357"/>
      <c r="B172" s="357"/>
      <c r="C172" s="357"/>
      <c r="D172" s="357"/>
      <c r="E172" s="357"/>
      <c r="F172" s="357"/>
      <c r="G172" s="357"/>
      <c r="H172" s="357"/>
      <c r="I172" s="357"/>
      <c r="J172" s="357"/>
      <c r="K172" s="357"/>
      <c r="L172" s="357"/>
      <c r="M172" s="357"/>
      <c r="N172" s="357"/>
      <c r="O172" s="357"/>
      <c r="P172" s="357"/>
      <c r="Q172" s="357"/>
      <c r="R172" s="357"/>
      <c r="S172" s="357"/>
      <c r="T172" s="357"/>
      <c r="U172" s="357"/>
      <c r="V172" s="357"/>
      <c r="W172" s="357"/>
      <c r="X172" s="357"/>
      <c r="Y172" s="357"/>
      <c r="Z172" s="357"/>
    </row>
    <row r="173" ht="12.75" customHeight="1">
      <c r="A173" s="357"/>
      <c r="B173" s="357"/>
      <c r="C173" s="357"/>
      <c r="D173" s="357"/>
      <c r="E173" s="357"/>
      <c r="F173" s="357"/>
      <c r="G173" s="357"/>
      <c r="H173" s="357"/>
      <c r="I173" s="357"/>
      <c r="J173" s="357"/>
      <c r="K173" s="357"/>
      <c r="L173" s="357"/>
      <c r="M173" s="357"/>
      <c r="N173" s="357"/>
      <c r="O173" s="357"/>
      <c r="P173" s="357"/>
      <c r="Q173" s="357"/>
      <c r="R173" s="357"/>
      <c r="S173" s="357"/>
      <c r="T173" s="357"/>
      <c r="U173" s="357"/>
      <c r="V173" s="357"/>
      <c r="W173" s="357"/>
      <c r="X173" s="357"/>
      <c r="Y173" s="357"/>
      <c r="Z173" s="357"/>
    </row>
    <row r="174" ht="12.75" customHeight="1">
      <c r="A174" s="357"/>
      <c r="B174" s="357"/>
      <c r="C174" s="357"/>
      <c r="D174" s="357"/>
      <c r="E174" s="357"/>
      <c r="F174" s="357"/>
      <c r="G174" s="357"/>
      <c r="H174" s="357"/>
      <c r="I174" s="357"/>
      <c r="J174" s="357"/>
      <c r="K174" s="357"/>
      <c r="L174" s="357"/>
      <c r="M174" s="357"/>
      <c r="N174" s="357"/>
      <c r="O174" s="357"/>
      <c r="P174" s="357"/>
      <c r="Q174" s="357"/>
      <c r="R174" s="357"/>
      <c r="S174" s="357"/>
      <c r="T174" s="357"/>
      <c r="U174" s="357"/>
      <c r="V174" s="357"/>
      <c r="W174" s="357"/>
      <c r="X174" s="357"/>
      <c r="Y174" s="357"/>
      <c r="Z174" s="357"/>
    </row>
    <row r="175" ht="12.75" customHeight="1">
      <c r="A175" s="357"/>
      <c r="B175" s="357"/>
      <c r="C175" s="357"/>
      <c r="D175" s="357"/>
      <c r="E175" s="357"/>
      <c r="F175" s="357"/>
      <c r="G175" s="357"/>
      <c r="H175" s="357"/>
      <c r="I175" s="357"/>
      <c r="J175" s="357"/>
      <c r="K175" s="357"/>
      <c r="L175" s="357"/>
      <c r="M175" s="357"/>
      <c r="N175" s="357"/>
      <c r="O175" s="357"/>
      <c r="P175" s="357"/>
      <c r="Q175" s="357"/>
      <c r="R175" s="357"/>
      <c r="S175" s="357"/>
      <c r="T175" s="357"/>
      <c r="U175" s="357"/>
      <c r="V175" s="357"/>
      <c r="W175" s="357"/>
      <c r="X175" s="357"/>
      <c r="Y175" s="357"/>
      <c r="Z175" s="357"/>
    </row>
    <row r="176" ht="12.75" customHeight="1">
      <c r="A176" s="357"/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</row>
    <row r="177" ht="12.75" customHeight="1">
      <c r="A177" s="357"/>
      <c r="B177" s="357"/>
      <c r="C177" s="357"/>
      <c r="D177" s="357"/>
      <c r="E177" s="357"/>
      <c r="F177" s="357"/>
      <c r="G177" s="357"/>
      <c r="H177" s="357"/>
      <c r="I177" s="357"/>
      <c r="J177" s="357"/>
      <c r="K177" s="357"/>
      <c r="L177" s="357"/>
      <c r="M177" s="357"/>
      <c r="N177" s="357"/>
      <c r="O177" s="357"/>
      <c r="P177" s="357"/>
      <c r="Q177" s="357"/>
      <c r="R177" s="357"/>
      <c r="S177" s="357"/>
      <c r="T177" s="357"/>
      <c r="U177" s="357"/>
      <c r="V177" s="357"/>
      <c r="W177" s="357"/>
      <c r="X177" s="357"/>
      <c r="Y177" s="357"/>
      <c r="Z177" s="357"/>
    </row>
    <row r="178" ht="12.75" customHeight="1">
      <c r="A178" s="357"/>
      <c r="B178" s="357"/>
      <c r="C178" s="357"/>
      <c r="D178" s="357"/>
      <c r="E178" s="357"/>
      <c r="F178" s="357"/>
      <c r="G178" s="357"/>
      <c r="H178" s="357"/>
      <c r="I178" s="357"/>
      <c r="J178" s="357"/>
      <c r="K178" s="357"/>
      <c r="L178" s="357"/>
      <c r="M178" s="357"/>
      <c r="N178" s="357"/>
      <c r="O178" s="357"/>
      <c r="P178" s="357"/>
      <c r="Q178" s="357"/>
      <c r="R178" s="357"/>
      <c r="S178" s="357"/>
      <c r="T178" s="357"/>
      <c r="U178" s="357"/>
      <c r="V178" s="357"/>
      <c r="W178" s="357"/>
      <c r="X178" s="357"/>
      <c r="Y178" s="357"/>
      <c r="Z178" s="357"/>
    </row>
    <row r="179" ht="12.75" customHeight="1">
      <c r="A179" s="357"/>
      <c r="B179" s="357"/>
      <c r="C179" s="357"/>
      <c r="D179" s="357"/>
      <c r="E179" s="357"/>
      <c r="F179" s="357"/>
      <c r="G179" s="357"/>
      <c r="H179" s="357"/>
      <c r="I179" s="357"/>
      <c r="J179" s="357"/>
      <c r="K179" s="357"/>
      <c r="L179" s="357"/>
      <c r="M179" s="357"/>
      <c r="N179" s="357"/>
      <c r="O179" s="357"/>
      <c r="P179" s="357"/>
      <c r="Q179" s="357"/>
      <c r="R179" s="357"/>
      <c r="S179" s="357"/>
      <c r="T179" s="357"/>
      <c r="U179" s="357"/>
      <c r="V179" s="357"/>
      <c r="W179" s="357"/>
      <c r="X179" s="357"/>
      <c r="Y179" s="357"/>
      <c r="Z179" s="357"/>
    </row>
    <row r="180" ht="12.75" customHeight="1">
      <c r="A180" s="357"/>
      <c r="B180" s="357"/>
      <c r="C180" s="357"/>
      <c r="D180" s="357"/>
      <c r="E180" s="357"/>
      <c r="F180" s="357"/>
      <c r="G180" s="357"/>
      <c r="H180" s="357"/>
      <c r="I180" s="357"/>
      <c r="J180" s="357"/>
      <c r="K180" s="357"/>
      <c r="L180" s="357"/>
      <c r="M180" s="357"/>
      <c r="N180" s="357"/>
      <c r="O180" s="357"/>
      <c r="P180" s="357"/>
      <c r="Q180" s="357"/>
      <c r="R180" s="357"/>
      <c r="S180" s="357"/>
      <c r="T180" s="357"/>
      <c r="U180" s="357"/>
      <c r="V180" s="357"/>
      <c r="W180" s="357"/>
      <c r="X180" s="357"/>
      <c r="Y180" s="357"/>
      <c r="Z180" s="357"/>
    </row>
    <row r="181" ht="12.75" customHeight="1">
      <c r="A181" s="357"/>
      <c r="B181" s="357"/>
      <c r="C181" s="357"/>
      <c r="D181" s="357"/>
      <c r="E181" s="357"/>
      <c r="F181" s="357"/>
      <c r="G181" s="357"/>
      <c r="H181" s="357"/>
      <c r="I181" s="357"/>
      <c r="J181" s="357"/>
      <c r="K181" s="357"/>
      <c r="L181" s="357"/>
      <c r="M181" s="357"/>
      <c r="N181" s="357"/>
      <c r="O181" s="357"/>
      <c r="P181" s="357"/>
      <c r="Q181" s="357"/>
      <c r="R181" s="357"/>
      <c r="S181" s="357"/>
      <c r="T181" s="357"/>
      <c r="U181" s="357"/>
      <c r="V181" s="357"/>
      <c r="W181" s="357"/>
      <c r="X181" s="357"/>
      <c r="Y181" s="357"/>
      <c r="Z181" s="357"/>
    </row>
    <row r="182" ht="12.75" customHeight="1">
      <c r="A182" s="357"/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</row>
    <row r="183" ht="12.75" customHeight="1">
      <c r="A183" s="357"/>
      <c r="B183" s="357"/>
      <c r="C183" s="357"/>
      <c r="D183" s="357"/>
      <c r="E183" s="357"/>
      <c r="F183" s="357"/>
      <c r="G183" s="357"/>
      <c r="H183" s="357"/>
      <c r="I183" s="357"/>
      <c r="J183" s="357"/>
      <c r="K183" s="357"/>
      <c r="L183" s="357"/>
      <c r="M183" s="357"/>
      <c r="N183" s="357"/>
      <c r="O183" s="357"/>
      <c r="P183" s="357"/>
      <c r="Q183" s="357"/>
      <c r="R183" s="357"/>
      <c r="S183" s="357"/>
      <c r="T183" s="357"/>
      <c r="U183" s="357"/>
      <c r="V183" s="357"/>
      <c r="W183" s="357"/>
      <c r="X183" s="357"/>
      <c r="Y183" s="357"/>
      <c r="Z183" s="357"/>
    </row>
    <row r="184" ht="12.75" customHeight="1">
      <c r="A184" s="357"/>
      <c r="B184" s="357"/>
      <c r="C184" s="357"/>
      <c r="D184" s="357"/>
      <c r="E184" s="357"/>
      <c r="F184" s="357"/>
      <c r="G184" s="357"/>
      <c r="H184" s="357"/>
      <c r="I184" s="357"/>
      <c r="J184" s="357"/>
      <c r="K184" s="357"/>
      <c r="L184" s="357"/>
      <c r="M184" s="357"/>
      <c r="N184" s="357"/>
      <c r="O184" s="357"/>
      <c r="P184" s="357"/>
      <c r="Q184" s="357"/>
      <c r="R184" s="357"/>
      <c r="S184" s="357"/>
      <c r="T184" s="357"/>
      <c r="U184" s="357"/>
      <c r="V184" s="357"/>
      <c r="W184" s="357"/>
      <c r="X184" s="357"/>
      <c r="Y184" s="357"/>
      <c r="Z184" s="357"/>
    </row>
    <row r="185" ht="12.75" customHeight="1">
      <c r="A185" s="357"/>
      <c r="B185" s="357"/>
      <c r="C185" s="357"/>
      <c r="D185" s="357"/>
      <c r="E185" s="357"/>
      <c r="F185" s="357"/>
      <c r="G185" s="357"/>
      <c r="H185" s="357"/>
      <c r="I185" s="357"/>
      <c r="J185" s="357"/>
      <c r="K185" s="357"/>
      <c r="L185" s="357"/>
      <c r="M185" s="357"/>
      <c r="N185" s="357"/>
      <c r="O185" s="357"/>
      <c r="P185" s="357"/>
      <c r="Q185" s="357"/>
      <c r="R185" s="357"/>
      <c r="S185" s="357"/>
      <c r="T185" s="357"/>
      <c r="U185" s="357"/>
      <c r="V185" s="357"/>
      <c r="W185" s="357"/>
      <c r="X185" s="357"/>
      <c r="Y185" s="357"/>
      <c r="Z185" s="357"/>
    </row>
    <row r="186" ht="12.75" customHeight="1">
      <c r="A186" s="357"/>
      <c r="B186" s="357"/>
      <c r="C186" s="357"/>
      <c r="D186" s="357"/>
      <c r="E186" s="357"/>
      <c r="F186" s="357"/>
      <c r="G186" s="357"/>
      <c r="H186" s="357"/>
      <c r="I186" s="357"/>
      <c r="J186" s="357"/>
      <c r="K186" s="357"/>
      <c r="L186" s="357"/>
      <c r="M186" s="357"/>
      <c r="N186" s="357"/>
      <c r="O186" s="357"/>
      <c r="P186" s="357"/>
      <c r="Q186" s="357"/>
      <c r="R186" s="357"/>
      <c r="S186" s="357"/>
      <c r="T186" s="357"/>
      <c r="U186" s="357"/>
      <c r="V186" s="357"/>
      <c r="W186" s="357"/>
      <c r="X186" s="357"/>
      <c r="Y186" s="357"/>
      <c r="Z186" s="357"/>
    </row>
    <row r="187" ht="12.75" customHeight="1">
      <c r="A187" s="357"/>
      <c r="B187" s="357"/>
      <c r="C187" s="357"/>
      <c r="D187" s="357"/>
      <c r="E187" s="357"/>
      <c r="F187" s="357"/>
      <c r="G187" s="357"/>
      <c r="H187" s="357"/>
      <c r="I187" s="357"/>
      <c r="J187" s="357"/>
      <c r="K187" s="357"/>
      <c r="L187" s="357"/>
      <c r="M187" s="357"/>
      <c r="N187" s="357"/>
      <c r="O187" s="357"/>
      <c r="P187" s="357"/>
      <c r="Q187" s="357"/>
      <c r="R187" s="357"/>
      <c r="S187" s="357"/>
      <c r="T187" s="357"/>
      <c r="U187" s="357"/>
      <c r="V187" s="357"/>
      <c r="W187" s="357"/>
      <c r="X187" s="357"/>
      <c r="Y187" s="357"/>
      <c r="Z187" s="357"/>
    </row>
    <row r="188" ht="12.75" customHeight="1">
      <c r="A188" s="357"/>
      <c r="B188" s="357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</row>
    <row r="189" ht="12.75" customHeight="1">
      <c r="A189" s="357"/>
      <c r="B189" s="357"/>
      <c r="C189" s="357"/>
      <c r="D189" s="357"/>
      <c r="E189" s="357"/>
      <c r="F189" s="357"/>
      <c r="G189" s="357"/>
      <c r="H189" s="357"/>
      <c r="I189" s="357"/>
      <c r="J189" s="357"/>
      <c r="K189" s="357"/>
      <c r="L189" s="357"/>
      <c r="M189" s="357"/>
      <c r="N189" s="357"/>
      <c r="O189" s="357"/>
      <c r="P189" s="357"/>
      <c r="Q189" s="357"/>
      <c r="R189" s="357"/>
      <c r="S189" s="357"/>
      <c r="T189" s="357"/>
      <c r="U189" s="357"/>
      <c r="V189" s="357"/>
      <c r="W189" s="357"/>
      <c r="X189" s="357"/>
      <c r="Y189" s="357"/>
      <c r="Z189" s="357"/>
    </row>
    <row r="190" ht="12.75" customHeight="1">
      <c r="A190" s="357"/>
      <c r="B190" s="357"/>
      <c r="C190" s="357"/>
      <c r="D190" s="357"/>
      <c r="E190" s="357"/>
      <c r="F190" s="357"/>
      <c r="G190" s="357"/>
      <c r="H190" s="357"/>
      <c r="I190" s="357"/>
      <c r="J190" s="357"/>
      <c r="K190" s="357"/>
      <c r="L190" s="357"/>
      <c r="M190" s="357"/>
      <c r="N190" s="357"/>
      <c r="O190" s="357"/>
      <c r="P190" s="357"/>
      <c r="Q190" s="357"/>
      <c r="R190" s="357"/>
      <c r="S190" s="357"/>
      <c r="T190" s="357"/>
      <c r="U190" s="357"/>
      <c r="V190" s="357"/>
      <c r="W190" s="357"/>
      <c r="X190" s="357"/>
      <c r="Y190" s="357"/>
      <c r="Z190" s="357"/>
    </row>
    <row r="191" ht="12.75" customHeight="1">
      <c r="A191" s="357"/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  <c r="Y191" s="357"/>
      <c r="Z191" s="357"/>
    </row>
    <row r="192" ht="12.75" customHeight="1">
      <c r="A192" s="357"/>
      <c r="B192" s="357"/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357"/>
      <c r="N192" s="357"/>
      <c r="O192" s="357"/>
      <c r="P192" s="357"/>
      <c r="Q192" s="357"/>
      <c r="R192" s="357"/>
      <c r="S192" s="357"/>
      <c r="T192" s="357"/>
      <c r="U192" s="357"/>
      <c r="V192" s="357"/>
      <c r="W192" s="357"/>
      <c r="X192" s="357"/>
      <c r="Y192" s="357"/>
      <c r="Z192" s="357"/>
    </row>
    <row r="193" ht="12.75" customHeight="1">
      <c r="A193" s="357"/>
      <c r="B193" s="357"/>
      <c r="C193" s="357"/>
      <c r="D193" s="357"/>
      <c r="E193" s="357"/>
      <c r="F193" s="357"/>
      <c r="G193" s="357"/>
      <c r="H193" s="357"/>
      <c r="I193" s="357"/>
      <c r="J193" s="357"/>
      <c r="K193" s="357"/>
      <c r="L193" s="357"/>
      <c r="M193" s="357"/>
      <c r="N193" s="357"/>
      <c r="O193" s="357"/>
      <c r="P193" s="357"/>
      <c r="Q193" s="357"/>
      <c r="R193" s="357"/>
      <c r="S193" s="357"/>
      <c r="T193" s="357"/>
      <c r="U193" s="357"/>
      <c r="V193" s="357"/>
      <c r="W193" s="357"/>
      <c r="X193" s="357"/>
      <c r="Y193" s="357"/>
      <c r="Z193" s="357"/>
    </row>
    <row r="194" ht="12.75" customHeight="1">
      <c r="A194" s="357"/>
      <c r="B194" s="357"/>
      <c r="C194" s="357"/>
      <c r="D194" s="357"/>
      <c r="E194" s="357"/>
      <c r="F194" s="357"/>
      <c r="G194" s="357"/>
      <c r="H194" s="357"/>
      <c r="I194" s="357"/>
      <c r="J194" s="357"/>
      <c r="K194" s="357"/>
      <c r="L194" s="357"/>
      <c r="M194" s="357"/>
      <c r="N194" s="357"/>
      <c r="O194" s="357"/>
      <c r="P194" s="357"/>
      <c r="Q194" s="357"/>
      <c r="R194" s="357"/>
      <c r="S194" s="357"/>
      <c r="T194" s="357"/>
      <c r="U194" s="357"/>
      <c r="V194" s="357"/>
      <c r="W194" s="357"/>
      <c r="X194" s="357"/>
      <c r="Y194" s="357"/>
      <c r="Z194" s="357"/>
    </row>
    <row r="195" ht="12.75" customHeight="1">
      <c r="A195" s="357"/>
      <c r="B195" s="357"/>
      <c r="C195" s="357"/>
      <c r="D195" s="357"/>
      <c r="E195" s="357"/>
      <c r="F195" s="357"/>
      <c r="G195" s="357"/>
      <c r="H195" s="357"/>
      <c r="I195" s="357"/>
      <c r="J195" s="357"/>
      <c r="K195" s="357"/>
      <c r="L195" s="357"/>
      <c r="M195" s="357"/>
      <c r="N195" s="357"/>
      <c r="O195" s="357"/>
      <c r="P195" s="357"/>
      <c r="Q195" s="357"/>
      <c r="R195" s="357"/>
      <c r="S195" s="357"/>
      <c r="T195" s="357"/>
      <c r="U195" s="357"/>
      <c r="V195" s="357"/>
      <c r="W195" s="357"/>
      <c r="X195" s="357"/>
      <c r="Y195" s="357"/>
      <c r="Z195" s="357"/>
    </row>
    <row r="196" ht="12.75" customHeight="1">
      <c r="A196" s="357"/>
      <c r="B196" s="357"/>
      <c r="C196" s="357"/>
      <c r="D196" s="357"/>
      <c r="E196" s="357"/>
      <c r="F196" s="357"/>
      <c r="G196" s="357"/>
      <c r="H196" s="357"/>
      <c r="I196" s="357"/>
      <c r="J196" s="357"/>
      <c r="K196" s="357"/>
      <c r="L196" s="357"/>
      <c r="M196" s="357"/>
      <c r="N196" s="357"/>
      <c r="O196" s="357"/>
      <c r="P196" s="357"/>
      <c r="Q196" s="357"/>
      <c r="R196" s="357"/>
      <c r="S196" s="357"/>
      <c r="T196" s="357"/>
      <c r="U196" s="357"/>
      <c r="V196" s="357"/>
      <c r="W196" s="357"/>
      <c r="X196" s="357"/>
      <c r="Y196" s="357"/>
      <c r="Z196" s="357"/>
    </row>
    <row r="197" ht="12.75" customHeight="1">
      <c r="A197" s="357"/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</row>
    <row r="198" ht="12.75" customHeight="1">
      <c r="A198" s="357"/>
      <c r="B198" s="357"/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357"/>
      <c r="N198" s="357"/>
      <c r="O198" s="357"/>
      <c r="P198" s="357"/>
      <c r="Q198" s="357"/>
      <c r="R198" s="357"/>
      <c r="S198" s="357"/>
      <c r="T198" s="357"/>
      <c r="U198" s="357"/>
      <c r="V198" s="357"/>
      <c r="W198" s="357"/>
      <c r="X198" s="357"/>
      <c r="Y198" s="357"/>
      <c r="Z198" s="357"/>
    </row>
    <row r="199" ht="12.75" customHeight="1">
      <c r="A199" s="357"/>
      <c r="B199" s="357"/>
      <c r="C199" s="357"/>
      <c r="D199" s="357"/>
      <c r="E199" s="357"/>
      <c r="F199" s="357"/>
      <c r="G199" s="357"/>
      <c r="H199" s="357"/>
      <c r="I199" s="357"/>
      <c r="J199" s="357"/>
      <c r="K199" s="357"/>
      <c r="L199" s="357"/>
      <c r="M199" s="357"/>
      <c r="N199" s="357"/>
      <c r="O199" s="357"/>
      <c r="P199" s="357"/>
      <c r="Q199" s="357"/>
      <c r="R199" s="357"/>
      <c r="S199" s="357"/>
      <c r="T199" s="357"/>
      <c r="U199" s="357"/>
      <c r="V199" s="357"/>
      <c r="W199" s="357"/>
      <c r="X199" s="357"/>
      <c r="Y199" s="357"/>
      <c r="Z199" s="357"/>
    </row>
    <row r="200" ht="12.75" customHeight="1">
      <c r="A200" s="357"/>
      <c r="B200" s="357"/>
      <c r="C200" s="357"/>
      <c r="D200" s="357"/>
      <c r="E200" s="357"/>
      <c r="F200" s="357"/>
      <c r="G200" s="357"/>
      <c r="H200" s="357"/>
      <c r="I200" s="357"/>
      <c r="J200" s="357"/>
      <c r="K200" s="357"/>
      <c r="L200" s="357"/>
      <c r="M200" s="357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  <c r="Y200" s="357"/>
      <c r="Z200" s="357"/>
    </row>
    <row r="201" ht="12.75" customHeight="1">
      <c r="A201" s="357"/>
      <c r="B201" s="357"/>
      <c r="C201" s="357"/>
      <c r="D201" s="357"/>
      <c r="E201" s="357"/>
      <c r="F201" s="357"/>
      <c r="G201" s="357"/>
      <c r="H201" s="357"/>
      <c r="I201" s="357"/>
      <c r="J201" s="357"/>
      <c r="K201" s="357"/>
      <c r="L201" s="357"/>
      <c r="M201" s="357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  <c r="Y201" s="357"/>
      <c r="Z201" s="357"/>
    </row>
    <row r="202" ht="12.75" customHeight="1">
      <c r="A202" s="357"/>
      <c r="B202" s="357"/>
      <c r="C202" s="357"/>
      <c r="D202" s="357"/>
      <c r="E202" s="357"/>
      <c r="F202" s="357"/>
      <c r="G202" s="357"/>
      <c r="H202" s="357"/>
      <c r="I202" s="357"/>
      <c r="J202" s="357"/>
      <c r="K202" s="357"/>
      <c r="L202" s="357"/>
      <c r="M202" s="357"/>
      <c r="N202" s="357"/>
      <c r="O202" s="357"/>
      <c r="P202" s="357"/>
      <c r="Q202" s="357"/>
      <c r="R202" s="357"/>
      <c r="S202" s="357"/>
      <c r="T202" s="357"/>
      <c r="U202" s="357"/>
      <c r="V202" s="357"/>
      <c r="W202" s="357"/>
      <c r="X202" s="357"/>
      <c r="Y202" s="357"/>
      <c r="Z202" s="357"/>
    </row>
    <row r="203" ht="12.75" customHeight="1">
      <c r="A203" s="357"/>
      <c r="B203" s="357"/>
      <c r="C203" s="357"/>
      <c r="D203" s="357"/>
      <c r="E203" s="357"/>
      <c r="F203" s="357"/>
      <c r="G203" s="357"/>
      <c r="H203" s="357"/>
      <c r="I203" s="357"/>
      <c r="J203" s="357"/>
      <c r="K203" s="357"/>
      <c r="L203" s="357"/>
      <c r="M203" s="357"/>
      <c r="N203" s="357"/>
      <c r="O203" s="357"/>
      <c r="P203" s="357"/>
      <c r="Q203" s="357"/>
      <c r="R203" s="357"/>
      <c r="S203" s="357"/>
      <c r="T203" s="357"/>
      <c r="U203" s="357"/>
      <c r="V203" s="357"/>
      <c r="W203" s="357"/>
      <c r="X203" s="357"/>
      <c r="Y203" s="357"/>
      <c r="Z203" s="357"/>
    </row>
    <row r="204" ht="12.75" customHeight="1">
      <c r="A204" s="357"/>
      <c r="B204" s="357"/>
      <c r="C204" s="357"/>
      <c r="D204" s="357"/>
      <c r="E204" s="357"/>
      <c r="F204" s="357"/>
      <c r="G204" s="357"/>
      <c r="H204" s="357"/>
      <c r="I204" s="357"/>
      <c r="J204" s="357"/>
      <c r="K204" s="357"/>
      <c r="L204" s="357"/>
      <c r="M204" s="357"/>
      <c r="N204" s="357"/>
      <c r="O204" s="357"/>
      <c r="P204" s="357"/>
      <c r="Q204" s="357"/>
      <c r="R204" s="357"/>
      <c r="S204" s="357"/>
      <c r="T204" s="357"/>
      <c r="U204" s="357"/>
      <c r="V204" s="357"/>
      <c r="W204" s="357"/>
      <c r="X204" s="357"/>
      <c r="Y204" s="357"/>
      <c r="Z204" s="357"/>
    </row>
    <row r="205" ht="12.75" customHeight="1">
      <c r="A205" s="357"/>
      <c r="B205" s="357"/>
      <c r="C205" s="357"/>
      <c r="D205" s="357"/>
      <c r="E205" s="357"/>
      <c r="F205" s="357"/>
      <c r="G205" s="357"/>
      <c r="H205" s="357"/>
      <c r="I205" s="357"/>
      <c r="J205" s="357"/>
      <c r="K205" s="357"/>
      <c r="L205" s="357"/>
      <c r="M205" s="357"/>
      <c r="N205" s="357"/>
      <c r="O205" s="357"/>
      <c r="P205" s="357"/>
      <c r="Q205" s="357"/>
      <c r="R205" s="357"/>
      <c r="S205" s="357"/>
      <c r="T205" s="357"/>
      <c r="U205" s="357"/>
      <c r="V205" s="357"/>
      <c r="W205" s="357"/>
      <c r="X205" s="357"/>
      <c r="Y205" s="357"/>
      <c r="Z205" s="357"/>
    </row>
    <row r="206" ht="12.75" customHeight="1">
      <c r="A206" s="357"/>
      <c r="B206" s="357"/>
      <c r="C206" s="357"/>
      <c r="D206" s="357"/>
      <c r="E206" s="357"/>
      <c r="F206" s="357"/>
      <c r="G206" s="357"/>
      <c r="H206" s="357"/>
      <c r="I206" s="357"/>
      <c r="J206" s="357"/>
      <c r="K206" s="357"/>
      <c r="L206" s="357"/>
      <c r="M206" s="357"/>
      <c r="N206" s="357"/>
      <c r="O206" s="357"/>
      <c r="P206" s="357"/>
      <c r="Q206" s="357"/>
      <c r="R206" s="357"/>
      <c r="S206" s="357"/>
      <c r="T206" s="357"/>
      <c r="U206" s="357"/>
      <c r="V206" s="357"/>
      <c r="W206" s="357"/>
      <c r="X206" s="357"/>
      <c r="Y206" s="357"/>
      <c r="Z206" s="357"/>
    </row>
    <row r="207" ht="12.75" customHeight="1">
      <c r="A207" s="357"/>
      <c r="B207" s="357"/>
      <c r="C207" s="357"/>
      <c r="D207" s="357"/>
      <c r="E207" s="357"/>
      <c r="F207" s="357"/>
      <c r="G207" s="357"/>
      <c r="H207" s="357"/>
      <c r="I207" s="357"/>
      <c r="J207" s="357"/>
      <c r="K207" s="357"/>
      <c r="L207" s="357"/>
      <c r="M207" s="357"/>
      <c r="N207" s="357"/>
      <c r="O207" s="357"/>
      <c r="P207" s="357"/>
      <c r="Q207" s="357"/>
      <c r="R207" s="357"/>
      <c r="S207" s="357"/>
      <c r="T207" s="357"/>
      <c r="U207" s="357"/>
      <c r="V207" s="357"/>
      <c r="W207" s="357"/>
      <c r="X207" s="357"/>
      <c r="Y207" s="357"/>
      <c r="Z207" s="357"/>
    </row>
    <row r="208" ht="12.75" customHeight="1">
      <c r="A208" s="357"/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</row>
    <row r="209" ht="12.75" customHeight="1">
      <c r="A209" s="357"/>
      <c r="B209" s="357"/>
      <c r="C209" s="357"/>
      <c r="D209" s="357"/>
      <c r="E209" s="357"/>
      <c r="F209" s="357"/>
      <c r="G209" s="357"/>
      <c r="H209" s="357"/>
      <c r="I209" s="357"/>
      <c r="J209" s="357"/>
      <c r="K209" s="357"/>
      <c r="L209" s="357"/>
      <c r="M209" s="357"/>
      <c r="N209" s="357"/>
      <c r="O209" s="357"/>
      <c r="P209" s="357"/>
      <c r="Q209" s="357"/>
      <c r="R209" s="357"/>
      <c r="S209" s="357"/>
      <c r="T209" s="357"/>
      <c r="U209" s="357"/>
      <c r="V209" s="357"/>
      <c r="W209" s="357"/>
      <c r="X209" s="357"/>
      <c r="Y209" s="357"/>
      <c r="Z209" s="357"/>
    </row>
    <row r="210" ht="12.75" customHeight="1">
      <c r="A210" s="357"/>
      <c r="B210" s="357"/>
      <c r="C210" s="357"/>
      <c r="D210" s="357"/>
      <c r="E210" s="357"/>
      <c r="F210" s="357"/>
      <c r="G210" s="357"/>
      <c r="H210" s="357"/>
      <c r="I210" s="357"/>
      <c r="J210" s="357"/>
      <c r="K210" s="357"/>
      <c r="L210" s="357"/>
      <c r="M210" s="357"/>
      <c r="N210" s="357"/>
      <c r="O210" s="357"/>
      <c r="P210" s="357"/>
      <c r="Q210" s="357"/>
      <c r="R210" s="357"/>
      <c r="S210" s="357"/>
      <c r="T210" s="357"/>
      <c r="U210" s="357"/>
      <c r="V210" s="357"/>
      <c r="W210" s="357"/>
      <c r="X210" s="357"/>
      <c r="Y210" s="357"/>
      <c r="Z210" s="357"/>
    </row>
    <row r="211" ht="12.75" customHeight="1">
      <c r="A211" s="357"/>
      <c r="B211" s="357"/>
      <c r="C211" s="357"/>
      <c r="D211" s="357"/>
      <c r="E211" s="357"/>
      <c r="F211" s="357"/>
      <c r="G211" s="357"/>
      <c r="H211" s="357"/>
      <c r="I211" s="357"/>
      <c r="J211" s="357"/>
      <c r="K211" s="357"/>
      <c r="L211" s="357"/>
      <c r="M211" s="357"/>
      <c r="N211" s="357"/>
      <c r="O211" s="357"/>
      <c r="P211" s="357"/>
      <c r="Q211" s="357"/>
      <c r="R211" s="357"/>
      <c r="S211" s="357"/>
      <c r="T211" s="357"/>
      <c r="U211" s="357"/>
      <c r="V211" s="357"/>
      <c r="W211" s="357"/>
      <c r="X211" s="357"/>
      <c r="Y211" s="357"/>
      <c r="Z211" s="357"/>
    </row>
    <row r="212" ht="12.75" customHeight="1">
      <c r="A212" s="357"/>
      <c r="B212" s="357"/>
      <c r="C212" s="357"/>
      <c r="D212" s="357"/>
      <c r="E212" s="357"/>
      <c r="F212" s="357"/>
      <c r="G212" s="357"/>
      <c r="H212" s="357"/>
      <c r="I212" s="357"/>
      <c r="J212" s="357"/>
      <c r="K212" s="357"/>
      <c r="L212" s="357"/>
      <c r="M212" s="357"/>
      <c r="N212" s="357"/>
      <c r="O212" s="357"/>
      <c r="P212" s="357"/>
      <c r="Q212" s="357"/>
      <c r="R212" s="357"/>
      <c r="S212" s="357"/>
      <c r="T212" s="357"/>
      <c r="U212" s="357"/>
      <c r="V212" s="357"/>
      <c r="W212" s="357"/>
      <c r="X212" s="357"/>
      <c r="Y212" s="357"/>
      <c r="Z212" s="357"/>
    </row>
    <row r="213" ht="12.75" customHeight="1">
      <c r="A213" s="357"/>
      <c r="B213" s="357"/>
      <c r="C213" s="357"/>
      <c r="D213" s="357"/>
      <c r="E213" s="357"/>
      <c r="F213" s="357"/>
      <c r="G213" s="357"/>
      <c r="H213" s="357"/>
      <c r="I213" s="357"/>
      <c r="J213" s="357"/>
      <c r="K213" s="357"/>
      <c r="L213" s="357"/>
      <c r="M213" s="357"/>
      <c r="N213" s="357"/>
      <c r="O213" s="357"/>
      <c r="P213" s="357"/>
      <c r="Q213" s="357"/>
      <c r="R213" s="357"/>
      <c r="S213" s="357"/>
      <c r="T213" s="357"/>
      <c r="U213" s="357"/>
      <c r="V213" s="357"/>
      <c r="W213" s="357"/>
      <c r="X213" s="357"/>
      <c r="Y213" s="357"/>
      <c r="Z213" s="357"/>
    </row>
    <row r="214" ht="12.75" customHeight="1">
      <c r="A214" s="357"/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</row>
    <row r="215" ht="12.75" customHeight="1">
      <c r="A215" s="357"/>
      <c r="B215" s="357"/>
      <c r="C215" s="357"/>
      <c r="D215" s="357"/>
      <c r="E215" s="357"/>
      <c r="F215" s="357"/>
      <c r="G215" s="357"/>
      <c r="H215" s="357"/>
      <c r="I215" s="357"/>
      <c r="J215" s="357"/>
      <c r="K215" s="357"/>
      <c r="L215" s="357"/>
      <c r="M215" s="357"/>
      <c r="N215" s="357"/>
      <c r="O215" s="357"/>
      <c r="P215" s="357"/>
      <c r="Q215" s="357"/>
      <c r="R215" s="357"/>
      <c r="S215" s="357"/>
      <c r="T215" s="357"/>
      <c r="U215" s="357"/>
      <c r="V215" s="357"/>
      <c r="W215" s="357"/>
      <c r="X215" s="357"/>
      <c r="Y215" s="357"/>
      <c r="Z215" s="357"/>
    </row>
    <row r="216" ht="12.75" customHeight="1">
      <c r="A216" s="357"/>
      <c r="B216" s="357"/>
      <c r="C216" s="357"/>
      <c r="D216" s="357"/>
      <c r="E216" s="357"/>
      <c r="F216" s="357"/>
      <c r="G216" s="357"/>
      <c r="H216" s="357"/>
      <c r="I216" s="357"/>
      <c r="J216" s="357"/>
      <c r="K216" s="357"/>
      <c r="L216" s="357"/>
      <c r="M216" s="357"/>
      <c r="N216" s="357"/>
      <c r="O216" s="357"/>
      <c r="P216" s="357"/>
      <c r="Q216" s="357"/>
      <c r="R216" s="357"/>
      <c r="S216" s="357"/>
      <c r="T216" s="357"/>
      <c r="U216" s="357"/>
      <c r="V216" s="357"/>
      <c r="W216" s="357"/>
      <c r="X216" s="357"/>
      <c r="Y216" s="357"/>
      <c r="Z216" s="357"/>
    </row>
    <row r="217" ht="12.75" customHeight="1">
      <c r="A217" s="357"/>
      <c r="B217" s="357"/>
      <c r="C217" s="357"/>
      <c r="D217" s="357"/>
      <c r="E217" s="357"/>
      <c r="F217" s="357"/>
      <c r="G217" s="357"/>
      <c r="H217" s="357"/>
      <c r="I217" s="357"/>
      <c r="J217" s="357"/>
      <c r="K217" s="357"/>
      <c r="L217" s="357"/>
      <c r="M217" s="357"/>
      <c r="N217" s="357"/>
      <c r="O217" s="357"/>
      <c r="P217" s="357"/>
      <c r="Q217" s="357"/>
      <c r="R217" s="357"/>
      <c r="S217" s="357"/>
      <c r="T217" s="357"/>
      <c r="U217" s="357"/>
      <c r="V217" s="357"/>
      <c r="W217" s="357"/>
      <c r="X217" s="357"/>
      <c r="Y217" s="357"/>
      <c r="Z217" s="357"/>
    </row>
    <row r="218" ht="12.75" customHeight="1">
      <c r="A218" s="357"/>
      <c r="B218" s="357"/>
      <c r="C218" s="357"/>
      <c r="D218" s="357"/>
      <c r="E218" s="357"/>
      <c r="F218" s="357"/>
      <c r="G218" s="357"/>
      <c r="H218" s="357"/>
      <c r="I218" s="357"/>
      <c r="J218" s="357"/>
      <c r="K218" s="357"/>
      <c r="L218" s="357"/>
      <c r="M218" s="357"/>
      <c r="N218" s="357"/>
      <c r="O218" s="357"/>
      <c r="P218" s="357"/>
      <c r="Q218" s="357"/>
      <c r="R218" s="357"/>
      <c r="S218" s="357"/>
      <c r="T218" s="357"/>
      <c r="U218" s="357"/>
      <c r="V218" s="357"/>
      <c r="W218" s="357"/>
      <c r="X218" s="357"/>
      <c r="Y218" s="357"/>
      <c r="Z218" s="357"/>
    </row>
    <row r="219" ht="12.75" customHeight="1">
      <c r="A219" s="357"/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</row>
    <row r="220" ht="12.75" customHeight="1">
      <c r="A220" s="357"/>
      <c r="B220" s="357"/>
      <c r="C220" s="357"/>
      <c r="D220" s="357"/>
      <c r="E220" s="357"/>
      <c r="F220" s="357"/>
      <c r="G220" s="357"/>
      <c r="H220" s="357"/>
      <c r="I220" s="357"/>
      <c r="J220" s="357"/>
      <c r="K220" s="357"/>
      <c r="L220" s="357"/>
      <c r="M220" s="357"/>
      <c r="N220" s="357"/>
      <c r="O220" s="357"/>
      <c r="P220" s="357"/>
      <c r="Q220" s="357"/>
      <c r="R220" s="357"/>
      <c r="S220" s="357"/>
      <c r="T220" s="357"/>
      <c r="U220" s="357"/>
      <c r="V220" s="357"/>
      <c r="W220" s="357"/>
      <c r="X220" s="357"/>
      <c r="Y220" s="357"/>
      <c r="Z220" s="357"/>
    </row>
    <row r="221" ht="12.75" customHeight="1">
      <c r="A221" s="357"/>
      <c r="B221" s="357"/>
      <c r="C221" s="357"/>
      <c r="D221" s="357"/>
      <c r="E221" s="357"/>
      <c r="F221" s="357"/>
      <c r="G221" s="357"/>
      <c r="H221" s="357"/>
      <c r="I221" s="357"/>
      <c r="J221" s="357"/>
      <c r="K221" s="357"/>
      <c r="L221" s="357"/>
      <c r="M221" s="357"/>
      <c r="N221" s="357"/>
      <c r="O221" s="357"/>
      <c r="P221" s="357"/>
      <c r="Q221" s="357"/>
      <c r="R221" s="357"/>
      <c r="S221" s="357"/>
      <c r="T221" s="357"/>
      <c r="U221" s="357"/>
      <c r="V221" s="357"/>
      <c r="W221" s="357"/>
      <c r="X221" s="357"/>
      <c r="Y221" s="357"/>
      <c r="Z221" s="357"/>
    </row>
    <row r="222" ht="12.75" customHeight="1">
      <c r="A222" s="357"/>
      <c r="B222" s="357"/>
      <c r="C222" s="357"/>
      <c r="D222" s="357"/>
      <c r="E222" s="357"/>
      <c r="F222" s="357"/>
      <c r="G222" s="357"/>
      <c r="H222" s="357"/>
      <c r="I222" s="357"/>
      <c r="J222" s="357"/>
      <c r="K222" s="357"/>
      <c r="L222" s="357"/>
      <c r="M222" s="357"/>
      <c r="N222" s="357"/>
      <c r="O222" s="357"/>
      <c r="P222" s="357"/>
      <c r="Q222" s="357"/>
      <c r="R222" s="357"/>
      <c r="S222" s="357"/>
      <c r="T222" s="357"/>
      <c r="U222" s="357"/>
      <c r="V222" s="357"/>
      <c r="W222" s="357"/>
      <c r="X222" s="357"/>
      <c r="Y222" s="357"/>
      <c r="Z222" s="357"/>
    </row>
    <row r="223" ht="12.75" customHeight="1">
      <c r="A223" s="357"/>
      <c r="B223" s="357"/>
      <c r="C223" s="357"/>
      <c r="D223" s="357"/>
      <c r="E223" s="357"/>
      <c r="F223" s="357"/>
      <c r="G223" s="357"/>
      <c r="H223" s="357"/>
      <c r="I223" s="357"/>
      <c r="J223" s="357"/>
      <c r="K223" s="357"/>
      <c r="L223" s="357"/>
      <c r="M223" s="357"/>
      <c r="N223" s="357"/>
      <c r="O223" s="357"/>
      <c r="P223" s="357"/>
      <c r="Q223" s="357"/>
      <c r="R223" s="357"/>
      <c r="S223" s="357"/>
      <c r="T223" s="357"/>
      <c r="U223" s="357"/>
      <c r="V223" s="357"/>
      <c r="W223" s="357"/>
      <c r="X223" s="357"/>
      <c r="Y223" s="357"/>
      <c r="Z223" s="357"/>
    </row>
    <row r="224" ht="12.75" customHeight="1">
      <c r="A224" s="357"/>
      <c r="B224" s="357"/>
      <c r="C224" s="357"/>
      <c r="D224" s="357"/>
      <c r="E224" s="357"/>
      <c r="F224" s="357"/>
      <c r="G224" s="357"/>
      <c r="H224" s="357"/>
      <c r="I224" s="357"/>
      <c r="J224" s="357"/>
      <c r="K224" s="357"/>
      <c r="L224" s="357"/>
      <c r="M224" s="357"/>
      <c r="N224" s="357"/>
      <c r="O224" s="357"/>
      <c r="P224" s="357"/>
      <c r="Q224" s="357"/>
      <c r="R224" s="357"/>
      <c r="S224" s="357"/>
      <c r="T224" s="357"/>
      <c r="U224" s="357"/>
      <c r="V224" s="357"/>
      <c r="W224" s="357"/>
      <c r="X224" s="357"/>
      <c r="Y224" s="357"/>
      <c r="Z224" s="357"/>
    </row>
    <row r="225" ht="12.75" customHeight="1">
      <c r="A225" s="357"/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</row>
    <row r="226" ht="12.75" customHeight="1">
      <c r="A226" s="357"/>
      <c r="B226" s="357"/>
      <c r="C226" s="357"/>
      <c r="D226" s="357"/>
      <c r="E226" s="357"/>
      <c r="F226" s="357"/>
      <c r="G226" s="357"/>
      <c r="H226" s="357"/>
      <c r="I226" s="357"/>
      <c r="J226" s="357"/>
      <c r="K226" s="357"/>
      <c r="L226" s="357"/>
      <c r="M226" s="357"/>
      <c r="N226" s="357"/>
      <c r="O226" s="357"/>
      <c r="P226" s="357"/>
      <c r="Q226" s="357"/>
      <c r="R226" s="357"/>
      <c r="S226" s="357"/>
      <c r="T226" s="357"/>
      <c r="U226" s="357"/>
      <c r="V226" s="357"/>
      <c r="W226" s="357"/>
      <c r="X226" s="357"/>
      <c r="Y226" s="357"/>
      <c r="Z226" s="357"/>
    </row>
    <row r="227" ht="12.75" customHeight="1">
      <c r="A227" s="357"/>
      <c r="B227" s="357"/>
      <c r="C227" s="357"/>
      <c r="D227" s="357"/>
      <c r="E227" s="357"/>
      <c r="F227" s="357"/>
      <c r="G227" s="357"/>
      <c r="H227" s="357"/>
      <c r="I227" s="357"/>
      <c r="J227" s="357"/>
      <c r="K227" s="357"/>
      <c r="L227" s="357"/>
      <c r="M227" s="357"/>
      <c r="N227" s="357"/>
      <c r="O227" s="357"/>
      <c r="P227" s="357"/>
      <c r="Q227" s="357"/>
      <c r="R227" s="357"/>
      <c r="S227" s="357"/>
      <c r="T227" s="357"/>
      <c r="U227" s="357"/>
      <c r="V227" s="357"/>
      <c r="W227" s="357"/>
      <c r="X227" s="357"/>
      <c r="Y227" s="357"/>
      <c r="Z227" s="357"/>
    </row>
    <row r="228" ht="12.75" customHeight="1">
      <c r="A228" s="357"/>
      <c r="B228" s="357"/>
      <c r="C228" s="357"/>
      <c r="D228" s="357"/>
      <c r="E228" s="357"/>
      <c r="F228" s="357"/>
      <c r="G228" s="357"/>
      <c r="H228" s="357"/>
      <c r="I228" s="357"/>
      <c r="J228" s="357"/>
      <c r="K228" s="357"/>
      <c r="L228" s="357"/>
      <c r="M228" s="357"/>
      <c r="N228" s="357"/>
      <c r="O228" s="357"/>
      <c r="P228" s="357"/>
      <c r="Q228" s="357"/>
      <c r="R228" s="357"/>
      <c r="S228" s="357"/>
      <c r="T228" s="357"/>
      <c r="U228" s="357"/>
      <c r="V228" s="357"/>
      <c r="W228" s="357"/>
      <c r="X228" s="357"/>
      <c r="Y228" s="357"/>
      <c r="Z228" s="357"/>
    </row>
    <row r="229" ht="12.75" customHeight="1">
      <c r="A229" s="357"/>
      <c r="B229" s="357"/>
      <c r="C229" s="357"/>
      <c r="D229" s="357"/>
      <c r="E229" s="357"/>
      <c r="F229" s="357"/>
      <c r="G229" s="357"/>
      <c r="H229" s="357"/>
      <c r="I229" s="357"/>
      <c r="J229" s="357"/>
      <c r="K229" s="357"/>
      <c r="L229" s="357"/>
      <c r="M229" s="357"/>
      <c r="N229" s="357"/>
      <c r="O229" s="357"/>
      <c r="P229" s="357"/>
      <c r="Q229" s="357"/>
      <c r="R229" s="357"/>
      <c r="S229" s="357"/>
      <c r="T229" s="357"/>
      <c r="U229" s="357"/>
      <c r="V229" s="357"/>
      <c r="W229" s="357"/>
      <c r="X229" s="357"/>
      <c r="Y229" s="357"/>
      <c r="Z229" s="357"/>
    </row>
    <row r="230" ht="12.75" customHeight="1">
      <c r="A230" s="357"/>
      <c r="B230" s="357"/>
      <c r="C230" s="357"/>
      <c r="D230" s="357"/>
      <c r="E230" s="357"/>
      <c r="F230" s="357"/>
      <c r="G230" s="357"/>
      <c r="H230" s="357"/>
      <c r="I230" s="357"/>
      <c r="J230" s="357"/>
      <c r="K230" s="357"/>
      <c r="L230" s="357"/>
      <c r="M230" s="357"/>
      <c r="N230" s="357"/>
      <c r="O230" s="357"/>
      <c r="P230" s="357"/>
      <c r="Q230" s="357"/>
      <c r="R230" s="357"/>
      <c r="S230" s="357"/>
      <c r="T230" s="357"/>
      <c r="U230" s="357"/>
      <c r="V230" s="357"/>
      <c r="W230" s="357"/>
      <c r="X230" s="357"/>
      <c r="Y230" s="357"/>
      <c r="Z230" s="357"/>
    </row>
    <row r="231" ht="12.75" customHeight="1">
      <c r="A231" s="357"/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</row>
    <row r="232" ht="12.75" customHeight="1">
      <c r="A232" s="357"/>
      <c r="B232" s="357"/>
      <c r="C232" s="357"/>
      <c r="D232" s="357"/>
      <c r="E232" s="357"/>
      <c r="F232" s="357"/>
      <c r="G232" s="357"/>
      <c r="H232" s="357"/>
      <c r="I232" s="357"/>
      <c r="J232" s="357"/>
      <c r="K232" s="357"/>
      <c r="L232" s="357"/>
      <c r="M232" s="357"/>
      <c r="N232" s="357"/>
      <c r="O232" s="357"/>
      <c r="P232" s="357"/>
      <c r="Q232" s="357"/>
      <c r="R232" s="357"/>
      <c r="S232" s="357"/>
      <c r="T232" s="357"/>
      <c r="U232" s="357"/>
      <c r="V232" s="357"/>
      <c r="W232" s="357"/>
      <c r="X232" s="357"/>
      <c r="Y232" s="357"/>
      <c r="Z232" s="357"/>
    </row>
    <row r="233" ht="12.75" customHeight="1">
      <c r="A233" s="357"/>
      <c r="B233" s="357"/>
      <c r="C233" s="357"/>
      <c r="D233" s="357"/>
      <c r="E233" s="357"/>
      <c r="F233" s="357"/>
      <c r="G233" s="357"/>
      <c r="H233" s="357"/>
      <c r="I233" s="357"/>
      <c r="J233" s="357"/>
      <c r="K233" s="357"/>
      <c r="L233" s="357"/>
      <c r="M233" s="357"/>
      <c r="N233" s="357"/>
      <c r="O233" s="357"/>
      <c r="P233" s="357"/>
      <c r="Q233" s="357"/>
      <c r="R233" s="357"/>
      <c r="S233" s="357"/>
      <c r="T233" s="357"/>
      <c r="U233" s="357"/>
      <c r="V233" s="357"/>
      <c r="W233" s="357"/>
      <c r="X233" s="357"/>
      <c r="Y233" s="357"/>
      <c r="Z233" s="357"/>
    </row>
    <row r="234" ht="12.75" customHeight="1">
      <c r="A234" s="357"/>
      <c r="B234" s="357"/>
      <c r="C234" s="357"/>
      <c r="D234" s="357"/>
      <c r="E234" s="357"/>
      <c r="F234" s="357"/>
      <c r="G234" s="357"/>
      <c r="H234" s="357"/>
      <c r="I234" s="357"/>
      <c r="J234" s="357"/>
      <c r="K234" s="357"/>
      <c r="L234" s="357"/>
      <c r="M234" s="357"/>
      <c r="N234" s="357"/>
      <c r="O234" s="357"/>
      <c r="P234" s="357"/>
      <c r="Q234" s="357"/>
      <c r="R234" s="357"/>
      <c r="S234" s="357"/>
      <c r="T234" s="357"/>
      <c r="U234" s="357"/>
      <c r="V234" s="357"/>
      <c r="W234" s="357"/>
      <c r="X234" s="357"/>
      <c r="Y234" s="357"/>
      <c r="Z234" s="357"/>
    </row>
    <row r="235" ht="12.75" customHeight="1">
      <c r="A235" s="357"/>
      <c r="B235" s="357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  <c r="Y235" s="357"/>
      <c r="Z235" s="357"/>
    </row>
    <row r="236" ht="12.75" customHeight="1">
      <c r="A236" s="357"/>
      <c r="B236" s="357"/>
      <c r="C236" s="357"/>
      <c r="D236" s="357"/>
      <c r="E236" s="357"/>
      <c r="F236" s="357"/>
      <c r="G236" s="357"/>
      <c r="H236" s="357"/>
      <c r="I236" s="357"/>
      <c r="J236" s="357"/>
      <c r="K236" s="357"/>
      <c r="L236" s="357"/>
      <c r="M236" s="357"/>
      <c r="N236" s="357"/>
      <c r="O236" s="357"/>
      <c r="P236" s="357"/>
      <c r="Q236" s="357"/>
      <c r="R236" s="357"/>
      <c r="S236" s="357"/>
      <c r="T236" s="357"/>
      <c r="U236" s="357"/>
      <c r="V236" s="357"/>
      <c r="W236" s="357"/>
      <c r="X236" s="357"/>
      <c r="Y236" s="357"/>
      <c r="Z236" s="357"/>
    </row>
    <row r="237" ht="12.75" customHeight="1">
      <c r="A237" s="357"/>
      <c r="B237" s="357"/>
      <c r="C237" s="357"/>
      <c r="D237" s="357"/>
      <c r="E237" s="357"/>
      <c r="F237" s="357"/>
      <c r="G237" s="357"/>
      <c r="H237" s="357"/>
      <c r="I237" s="357"/>
      <c r="J237" s="357"/>
      <c r="K237" s="357"/>
      <c r="L237" s="357"/>
      <c r="M237" s="357"/>
      <c r="N237" s="357"/>
      <c r="O237" s="357"/>
      <c r="P237" s="357"/>
      <c r="Q237" s="357"/>
      <c r="R237" s="357"/>
      <c r="S237" s="357"/>
      <c r="T237" s="357"/>
      <c r="U237" s="357"/>
      <c r="V237" s="357"/>
      <c r="W237" s="357"/>
      <c r="X237" s="357"/>
      <c r="Y237" s="357"/>
      <c r="Z237" s="357"/>
    </row>
    <row r="238" ht="12.75" customHeight="1">
      <c r="A238" s="357"/>
      <c r="B238" s="357"/>
      <c r="C238" s="357"/>
      <c r="D238" s="357"/>
      <c r="E238" s="357"/>
      <c r="F238" s="357"/>
      <c r="G238" s="357"/>
      <c r="H238" s="357"/>
      <c r="I238" s="357"/>
      <c r="J238" s="357"/>
      <c r="K238" s="357"/>
      <c r="L238" s="357"/>
      <c r="M238" s="357"/>
      <c r="N238" s="357"/>
      <c r="O238" s="357"/>
      <c r="P238" s="357"/>
      <c r="Q238" s="357"/>
      <c r="R238" s="357"/>
      <c r="S238" s="357"/>
      <c r="T238" s="357"/>
      <c r="U238" s="357"/>
      <c r="V238" s="357"/>
      <c r="W238" s="357"/>
      <c r="X238" s="357"/>
      <c r="Y238" s="357"/>
      <c r="Z238" s="357"/>
    </row>
    <row r="239" ht="12.75" customHeight="1">
      <c r="A239" s="357"/>
      <c r="B239" s="357"/>
      <c r="C239" s="357"/>
      <c r="D239" s="357"/>
      <c r="E239" s="357"/>
      <c r="F239" s="357"/>
      <c r="G239" s="357"/>
      <c r="H239" s="357"/>
      <c r="I239" s="357"/>
      <c r="J239" s="357"/>
      <c r="K239" s="357"/>
      <c r="L239" s="357"/>
      <c r="M239" s="357"/>
      <c r="N239" s="357"/>
      <c r="O239" s="357"/>
      <c r="P239" s="357"/>
      <c r="Q239" s="357"/>
      <c r="R239" s="357"/>
      <c r="S239" s="357"/>
      <c r="T239" s="357"/>
      <c r="U239" s="357"/>
      <c r="V239" s="357"/>
      <c r="W239" s="357"/>
      <c r="X239" s="357"/>
      <c r="Y239" s="357"/>
      <c r="Z239" s="357"/>
    </row>
    <row r="240" ht="12.75" customHeight="1">
      <c r="A240" s="357"/>
      <c r="B240" s="357"/>
      <c r="C240" s="357"/>
      <c r="D240" s="357"/>
      <c r="E240" s="357"/>
      <c r="F240" s="357"/>
      <c r="G240" s="357"/>
      <c r="H240" s="357"/>
      <c r="I240" s="357"/>
      <c r="J240" s="357"/>
      <c r="K240" s="357"/>
      <c r="L240" s="357"/>
      <c r="M240" s="357"/>
      <c r="N240" s="357"/>
      <c r="O240" s="357"/>
      <c r="P240" s="357"/>
      <c r="Q240" s="357"/>
      <c r="R240" s="357"/>
      <c r="S240" s="357"/>
      <c r="T240" s="357"/>
      <c r="U240" s="357"/>
      <c r="V240" s="357"/>
      <c r="W240" s="357"/>
      <c r="X240" s="357"/>
      <c r="Y240" s="357"/>
      <c r="Z240" s="357"/>
    </row>
    <row r="241" ht="12.75" customHeight="1">
      <c r="A241" s="357"/>
      <c r="B241" s="357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</row>
    <row r="242" ht="12.75" customHeight="1">
      <c r="A242" s="357"/>
      <c r="B242" s="357"/>
      <c r="C242" s="357"/>
      <c r="D242" s="357"/>
      <c r="E242" s="357"/>
      <c r="F242" s="357"/>
      <c r="G242" s="357"/>
      <c r="H242" s="357"/>
      <c r="I242" s="357"/>
      <c r="J242" s="357"/>
      <c r="K242" s="357"/>
      <c r="L242" s="357"/>
      <c r="M242" s="357"/>
      <c r="N242" s="357"/>
      <c r="O242" s="357"/>
      <c r="P242" s="357"/>
      <c r="Q242" s="357"/>
      <c r="R242" s="357"/>
      <c r="S242" s="357"/>
      <c r="T242" s="357"/>
      <c r="U242" s="357"/>
      <c r="V242" s="357"/>
      <c r="W242" s="357"/>
      <c r="X242" s="357"/>
      <c r="Y242" s="357"/>
      <c r="Z242" s="357"/>
    </row>
    <row r="243" ht="12.75" customHeight="1">
      <c r="A243" s="357"/>
      <c r="B243" s="357"/>
      <c r="C243" s="357"/>
      <c r="D243" s="357"/>
      <c r="E243" s="357"/>
      <c r="F243" s="357"/>
      <c r="G243" s="357"/>
      <c r="H243" s="357"/>
      <c r="I243" s="357"/>
      <c r="J243" s="357"/>
      <c r="K243" s="357"/>
      <c r="L243" s="357"/>
      <c r="M243" s="357"/>
      <c r="N243" s="357"/>
      <c r="O243" s="357"/>
      <c r="P243" s="357"/>
      <c r="Q243" s="357"/>
      <c r="R243" s="357"/>
      <c r="S243" s="357"/>
      <c r="T243" s="357"/>
      <c r="U243" s="357"/>
      <c r="V243" s="357"/>
      <c r="W243" s="357"/>
      <c r="X243" s="357"/>
      <c r="Y243" s="357"/>
      <c r="Z243" s="357"/>
    </row>
    <row r="244" ht="12.75" customHeight="1">
      <c r="A244" s="357"/>
      <c r="B244" s="357"/>
      <c r="C244" s="357"/>
      <c r="D244" s="357"/>
      <c r="E244" s="357"/>
      <c r="F244" s="357"/>
      <c r="G244" s="357"/>
      <c r="H244" s="357"/>
      <c r="I244" s="357"/>
      <c r="J244" s="357"/>
      <c r="K244" s="357"/>
      <c r="L244" s="357"/>
      <c r="M244" s="357"/>
      <c r="N244" s="357"/>
      <c r="O244" s="357"/>
      <c r="P244" s="357"/>
      <c r="Q244" s="357"/>
      <c r="R244" s="357"/>
      <c r="S244" s="357"/>
      <c r="T244" s="357"/>
      <c r="U244" s="357"/>
      <c r="V244" s="357"/>
      <c r="W244" s="357"/>
      <c r="X244" s="357"/>
      <c r="Y244" s="357"/>
      <c r="Z244" s="357"/>
    </row>
    <row r="245" ht="12.75" customHeight="1">
      <c r="A245" s="357"/>
      <c r="B245" s="357"/>
      <c r="C245" s="357"/>
      <c r="D245" s="357"/>
      <c r="E245" s="357"/>
      <c r="F245" s="357"/>
      <c r="G245" s="357"/>
      <c r="H245" s="357"/>
      <c r="I245" s="357"/>
      <c r="J245" s="357"/>
      <c r="K245" s="357"/>
      <c r="L245" s="357"/>
      <c r="M245" s="357"/>
      <c r="N245" s="357"/>
      <c r="O245" s="357"/>
      <c r="P245" s="357"/>
      <c r="Q245" s="357"/>
      <c r="R245" s="357"/>
      <c r="S245" s="357"/>
      <c r="T245" s="357"/>
      <c r="U245" s="357"/>
      <c r="V245" s="357"/>
      <c r="W245" s="357"/>
      <c r="X245" s="357"/>
      <c r="Y245" s="357"/>
      <c r="Z245" s="357"/>
    </row>
    <row r="246" ht="12.75" customHeight="1">
      <c r="A246" s="357"/>
      <c r="B246" s="357"/>
      <c r="C246" s="357"/>
      <c r="D246" s="357"/>
      <c r="E246" s="357"/>
      <c r="F246" s="357"/>
      <c r="G246" s="357"/>
      <c r="H246" s="357"/>
      <c r="I246" s="357"/>
      <c r="J246" s="357"/>
      <c r="K246" s="357"/>
      <c r="L246" s="357"/>
      <c r="M246" s="357"/>
      <c r="N246" s="357"/>
      <c r="O246" s="357"/>
      <c r="P246" s="357"/>
      <c r="Q246" s="357"/>
      <c r="R246" s="357"/>
      <c r="S246" s="357"/>
      <c r="T246" s="357"/>
      <c r="U246" s="357"/>
      <c r="V246" s="357"/>
      <c r="W246" s="357"/>
      <c r="X246" s="357"/>
      <c r="Y246" s="357"/>
      <c r="Z246" s="357"/>
    </row>
    <row r="247" ht="12.75" customHeight="1">
      <c r="A247" s="357"/>
      <c r="B247" s="357"/>
      <c r="C247" s="357"/>
      <c r="D247" s="357"/>
      <c r="E247" s="357"/>
      <c r="F247" s="357"/>
      <c r="G247" s="357"/>
      <c r="H247" s="357"/>
      <c r="I247" s="357"/>
      <c r="J247" s="357"/>
      <c r="K247" s="357"/>
      <c r="L247" s="357"/>
      <c r="M247" s="357"/>
      <c r="N247" s="357"/>
      <c r="O247" s="357"/>
      <c r="P247" s="357"/>
      <c r="Q247" s="357"/>
      <c r="R247" s="357"/>
      <c r="S247" s="357"/>
      <c r="T247" s="357"/>
      <c r="U247" s="357"/>
      <c r="V247" s="357"/>
      <c r="W247" s="357"/>
      <c r="X247" s="357"/>
      <c r="Y247" s="357"/>
      <c r="Z247" s="357"/>
    </row>
    <row r="248" ht="12.75" customHeight="1">
      <c r="A248" s="357"/>
      <c r="B248" s="357"/>
      <c r="C248" s="357"/>
      <c r="D248" s="357"/>
      <c r="E248" s="357"/>
      <c r="F248" s="357"/>
      <c r="G248" s="357"/>
      <c r="H248" s="357"/>
      <c r="I248" s="357"/>
      <c r="J248" s="357"/>
      <c r="K248" s="357"/>
      <c r="L248" s="357"/>
      <c r="M248" s="357"/>
      <c r="N248" s="357"/>
      <c r="O248" s="357"/>
      <c r="P248" s="357"/>
      <c r="Q248" s="357"/>
      <c r="R248" s="357"/>
      <c r="S248" s="357"/>
      <c r="T248" s="357"/>
      <c r="U248" s="357"/>
      <c r="V248" s="357"/>
      <c r="W248" s="357"/>
      <c r="X248" s="357"/>
      <c r="Y248" s="357"/>
      <c r="Z248" s="357"/>
    </row>
    <row r="249" ht="12.75" customHeight="1">
      <c r="A249" s="357"/>
      <c r="B249" s="357"/>
      <c r="C249" s="357"/>
      <c r="D249" s="357"/>
      <c r="E249" s="357"/>
      <c r="F249" s="357"/>
      <c r="G249" s="357"/>
      <c r="H249" s="357"/>
      <c r="I249" s="357"/>
      <c r="J249" s="357"/>
      <c r="K249" s="357"/>
      <c r="L249" s="357"/>
      <c r="M249" s="357"/>
      <c r="N249" s="357"/>
      <c r="O249" s="357"/>
      <c r="P249" s="357"/>
      <c r="Q249" s="357"/>
      <c r="R249" s="357"/>
      <c r="S249" s="357"/>
      <c r="T249" s="357"/>
      <c r="U249" s="357"/>
      <c r="V249" s="357"/>
      <c r="W249" s="357"/>
      <c r="X249" s="357"/>
      <c r="Y249" s="357"/>
      <c r="Z249" s="357"/>
    </row>
    <row r="250" ht="12.75" customHeight="1">
      <c r="A250" s="357"/>
      <c r="B250" s="357"/>
      <c r="C250" s="357"/>
      <c r="D250" s="357"/>
      <c r="E250" s="357"/>
      <c r="F250" s="357"/>
      <c r="G250" s="357"/>
      <c r="H250" s="357"/>
      <c r="I250" s="357"/>
      <c r="J250" s="357"/>
      <c r="K250" s="357"/>
      <c r="L250" s="357"/>
      <c r="M250" s="357"/>
      <c r="N250" s="357"/>
      <c r="O250" s="357"/>
      <c r="P250" s="357"/>
      <c r="Q250" s="357"/>
      <c r="R250" s="357"/>
      <c r="S250" s="357"/>
      <c r="T250" s="357"/>
      <c r="U250" s="357"/>
      <c r="V250" s="357"/>
      <c r="W250" s="357"/>
      <c r="X250" s="357"/>
      <c r="Y250" s="357"/>
      <c r="Z250" s="357"/>
    </row>
    <row r="251" ht="12.75" customHeight="1">
      <c r="A251" s="357"/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</row>
    <row r="252" ht="12.75" customHeight="1">
      <c r="A252" s="357"/>
      <c r="B252" s="357"/>
      <c r="C252" s="357"/>
      <c r="D252" s="357"/>
      <c r="E252" s="357"/>
      <c r="F252" s="357"/>
      <c r="G252" s="357"/>
      <c r="H252" s="357"/>
      <c r="I252" s="357"/>
      <c r="J252" s="357"/>
      <c r="K252" s="357"/>
      <c r="L252" s="357"/>
      <c r="M252" s="357"/>
      <c r="N252" s="357"/>
      <c r="O252" s="357"/>
      <c r="P252" s="357"/>
      <c r="Q252" s="357"/>
      <c r="R252" s="357"/>
      <c r="S252" s="357"/>
      <c r="T252" s="357"/>
      <c r="U252" s="357"/>
      <c r="V252" s="357"/>
      <c r="W252" s="357"/>
      <c r="X252" s="357"/>
      <c r="Y252" s="357"/>
      <c r="Z252" s="357"/>
    </row>
    <row r="253" ht="12.75" customHeight="1">
      <c r="A253" s="357"/>
      <c r="B253" s="357"/>
      <c r="C253" s="357"/>
      <c r="D253" s="357"/>
      <c r="E253" s="357"/>
      <c r="F253" s="357"/>
      <c r="G253" s="357"/>
      <c r="H253" s="357"/>
      <c r="I253" s="357"/>
      <c r="J253" s="357"/>
      <c r="K253" s="357"/>
      <c r="L253" s="357"/>
      <c r="M253" s="357"/>
      <c r="N253" s="357"/>
      <c r="O253" s="357"/>
      <c r="P253" s="357"/>
      <c r="Q253" s="357"/>
      <c r="R253" s="357"/>
      <c r="S253" s="357"/>
      <c r="T253" s="357"/>
      <c r="U253" s="357"/>
      <c r="V253" s="357"/>
      <c r="W253" s="357"/>
      <c r="X253" s="357"/>
      <c r="Y253" s="357"/>
      <c r="Z253" s="357"/>
    </row>
    <row r="254" ht="12.75" customHeight="1">
      <c r="A254" s="357"/>
      <c r="B254" s="357"/>
      <c r="C254" s="357"/>
      <c r="D254" s="357"/>
      <c r="E254" s="357"/>
      <c r="F254" s="357"/>
      <c r="G254" s="357"/>
      <c r="H254" s="357"/>
      <c r="I254" s="357"/>
      <c r="J254" s="357"/>
      <c r="K254" s="357"/>
      <c r="L254" s="357"/>
      <c r="M254" s="357"/>
      <c r="N254" s="357"/>
      <c r="O254" s="357"/>
      <c r="P254" s="357"/>
      <c r="Q254" s="357"/>
      <c r="R254" s="357"/>
      <c r="S254" s="357"/>
      <c r="T254" s="357"/>
      <c r="U254" s="357"/>
      <c r="V254" s="357"/>
      <c r="W254" s="357"/>
      <c r="X254" s="357"/>
      <c r="Y254" s="357"/>
      <c r="Z254" s="357"/>
    </row>
    <row r="255" ht="12.75" customHeight="1">
      <c r="A255" s="357"/>
      <c r="B255" s="357"/>
      <c r="C255" s="357"/>
      <c r="D255" s="357"/>
      <c r="E255" s="357"/>
      <c r="F255" s="357"/>
      <c r="G255" s="357"/>
      <c r="H255" s="357"/>
      <c r="I255" s="357"/>
      <c r="J255" s="357"/>
      <c r="K255" s="357"/>
      <c r="L255" s="357"/>
      <c r="M255" s="357"/>
      <c r="N255" s="357"/>
      <c r="O255" s="357"/>
      <c r="P255" s="357"/>
      <c r="Q255" s="357"/>
      <c r="R255" s="357"/>
      <c r="S255" s="357"/>
      <c r="T255" s="357"/>
      <c r="U255" s="357"/>
      <c r="V255" s="357"/>
      <c r="W255" s="357"/>
      <c r="X255" s="357"/>
      <c r="Y255" s="357"/>
      <c r="Z255" s="357"/>
    </row>
    <row r="256" ht="12.75" customHeight="1">
      <c r="A256" s="357"/>
      <c r="B256" s="357"/>
      <c r="C256" s="357"/>
      <c r="D256" s="357"/>
      <c r="E256" s="357"/>
      <c r="F256" s="357"/>
      <c r="G256" s="357"/>
      <c r="H256" s="357"/>
      <c r="I256" s="357"/>
      <c r="J256" s="357"/>
      <c r="K256" s="357"/>
      <c r="L256" s="357"/>
      <c r="M256" s="357"/>
      <c r="N256" s="357"/>
      <c r="O256" s="357"/>
      <c r="P256" s="357"/>
      <c r="Q256" s="357"/>
      <c r="R256" s="357"/>
      <c r="S256" s="357"/>
      <c r="T256" s="357"/>
      <c r="U256" s="357"/>
      <c r="V256" s="357"/>
      <c r="W256" s="357"/>
      <c r="X256" s="357"/>
      <c r="Y256" s="357"/>
      <c r="Z256" s="357"/>
    </row>
    <row r="257" ht="12.75" customHeight="1">
      <c r="A257" s="357"/>
      <c r="B257" s="357"/>
      <c r="C257" s="357"/>
      <c r="D257" s="357"/>
      <c r="E257" s="357"/>
      <c r="F257" s="357"/>
      <c r="G257" s="357"/>
      <c r="H257" s="357"/>
      <c r="I257" s="357"/>
      <c r="J257" s="357"/>
      <c r="K257" s="357"/>
      <c r="L257" s="357"/>
      <c r="M257" s="357"/>
      <c r="N257" s="357"/>
      <c r="O257" s="357"/>
      <c r="P257" s="357"/>
      <c r="Q257" s="357"/>
      <c r="R257" s="357"/>
      <c r="S257" s="357"/>
      <c r="T257" s="357"/>
      <c r="U257" s="357"/>
      <c r="V257" s="357"/>
      <c r="W257" s="357"/>
      <c r="X257" s="357"/>
      <c r="Y257" s="357"/>
      <c r="Z257" s="357"/>
    </row>
    <row r="258" ht="12.75" customHeight="1">
      <c r="A258" s="357"/>
      <c r="B258" s="357"/>
      <c r="C258" s="357"/>
      <c r="D258" s="357"/>
      <c r="E258" s="357"/>
      <c r="F258" s="357"/>
      <c r="G258" s="357"/>
      <c r="H258" s="357"/>
      <c r="I258" s="357"/>
      <c r="J258" s="357"/>
      <c r="K258" s="357"/>
      <c r="L258" s="357"/>
      <c r="M258" s="357"/>
      <c r="N258" s="357"/>
      <c r="O258" s="357"/>
      <c r="P258" s="357"/>
      <c r="Q258" s="357"/>
      <c r="R258" s="357"/>
      <c r="S258" s="357"/>
      <c r="T258" s="357"/>
      <c r="U258" s="357"/>
      <c r="V258" s="357"/>
      <c r="W258" s="357"/>
      <c r="X258" s="357"/>
      <c r="Y258" s="357"/>
      <c r="Z258" s="357"/>
    </row>
    <row r="259" ht="12.75" customHeight="1">
      <c r="A259" s="357"/>
      <c r="B259" s="357"/>
      <c r="C259" s="357"/>
      <c r="D259" s="357"/>
      <c r="E259" s="357"/>
      <c r="F259" s="357"/>
      <c r="G259" s="357"/>
      <c r="H259" s="357"/>
      <c r="I259" s="357"/>
      <c r="J259" s="357"/>
      <c r="K259" s="357"/>
      <c r="L259" s="357"/>
      <c r="M259" s="357"/>
      <c r="N259" s="357"/>
      <c r="O259" s="357"/>
      <c r="P259" s="357"/>
      <c r="Q259" s="357"/>
      <c r="R259" s="357"/>
      <c r="S259" s="357"/>
      <c r="T259" s="357"/>
      <c r="U259" s="357"/>
      <c r="V259" s="357"/>
      <c r="W259" s="357"/>
      <c r="X259" s="357"/>
      <c r="Y259" s="357"/>
      <c r="Z259" s="357"/>
    </row>
    <row r="260" ht="12.75" customHeight="1">
      <c r="A260" s="357"/>
      <c r="B260" s="357"/>
      <c r="C260" s="357"/>
      <c r="D260" s="357"/>
      <c r="E260" s="357"/>
      <c r="F260" s="357"/>
      <c r="G260" s="357"/>
      <c r="H260" s="357"/>
      <c r="I260" s="357"/>
      <c r="J260" s="357"/>
      <c r="K260" s="357"/>
      <c r="L260" s="357"/>
      <c r="M260" s="357"/>
      <c r="N260" s="357"/>
      <c r="O260" s="357"/>
      <c r="P260" s="357"/>
      <c r="Q260" s="357"/>
      <c r="R260" s="357"/>
      <c r="S260" s="357"/>
      <c r="T260" s="357"/>
      <c r="U260" s="357"/>
      <c r="V260" s="357"/>
      <c r="W260" s="357"/>
      <c r="X260" s="357"/>
      <c r="Y260" s="357"/>
      <c r="Z260" s="357"/>
    </row>
    <row r="261" ht="12.75" customHeight="1">
      <c r="A261" s="357"/>
      <c r="B261" s="357"/>
      <c r="C261" s="357"/>
      <c r="D261" s="357"/>
      <c r="E261" s="357"/>
      <c r="F261" s="357"/>
      <c r="G261" s="357"/>
      <c r="H261" s="357"/>
      <c r="I261" s="357"/>
      <c r="J261" s="357"/>
      <c r="K261" s="357"/>
      <c r="L261" s="357"/>
      <c r="M261" s="357"/>
      <c r="N261" s="357"/>
      <c r="O261" s="357"/>
      <c r="P261" s="357"/>
      <c r="Q261" s="357"/>
      <c r="R261" s="357"/>
      <c r="S261" s="357"/>
      <c r="T261" s="357"/>
      <c r="U261" s="357"/>
      <c r="V261" s="357"/>
      <c r="W261" s="357"/>
      <c r="X261" s="357"/>
      <c r="Y261" s="357"/>
      <c r="Z261" s="357"/>
    </row>
    <row r="262" ht="12.75" customHeight="1">
      <c r="A262" s="357"/>
      <c r="B262" s="357"/>
      <c r="C262" s="357"/>
      <c r="D262" s="357"/>
      <c r="E262" s="357"/>
      <c r="F262" s="357"/>
      <c r="G262" s="357"/>
      <c r="H262" s="357"/>
      <c r="I262" s="357"/>
      <c r="J262" s="357"/>
      <c r="K262" s="357"/>
      <c r="L262" s="357"/>
      <c r="M262" s="357"/>
      <c r="N262" s="357"/>
      <c r="O262" s="357"/>
      <c r="P262" s="357"/>
      <c r="Q262" s="357"/>
      <c r="R262" s="357"/>
      <c r="S262" s="357"/>
      <c r="T262" s="357"/>
      <c r="U262" s="357"/>
      <c r="V262" s="357"/>
      <c r="W262" s="357"/>
      <c r="X262" s="357"/>
      <c r="Y262" s="357"/>
      <c r="Z262" s="357"/>
    </row>
    <row r="263" ht="12.75" customHeight="1">
      <c r="A263" s="357"/>
      <c r="B263" s="357"/>
      <c r="C263" s="357"/>
      <c r="D263" s="357"/>
      <c r="E263" s="357"/>
      <c r="F263" s="357"/>
      <c r="G263" s="357"/>
      <c r="H263" s="357"/>
      <c r="I263" s="357"/>
      <c r="J263" s="357"/>
      <c r="K263" s="357"/>
      <c r="L263" s="357"/>
      <c r="M263" s="357"/>
      <c r="N263" s="357"/>
      <c r="O263" s="357"/>
      <c r="P263" s="357"/>
      <c r="Q263" s="357"/>
      <c r="R263" s="357"/>
      <c r="S263" s="357"/>
      <c r="T263" s="357"/>
      <c r="U263" s="357"/>
      <c r="V263" s="357"/>
      <c r="W263" s="357"/>
      <c r="X263" s="357"/>
      <c r="Y263" s="357"/>
      <c r="Z263" s="357"/>
    </row>
    <row r="264" ht="12.75" customHeight="1">
      <c r="A264" s="357"/>
      <c r="B264" s="357"/>
      <c r="C264" s="357"/>
      <c r="D264" s="357"/>
      <c r="E264" s="357"/>
      <c r="F264" s="357"/>
      <c r="G264" s="357"/>
      <c r="H264" s="357"/>
      <c r="I264" s="357"/>
      <c r="J264" s="357"/>
      <c r="K264" s="357"/>
      <c r="L264" s="357"/>
      <c r="M264" s="357"/>
      <c r="N264" s="357"/>
      <c r="O264" s="357"/>
      <c r="P264" s="357"/>
      <c r="Q264" s="357"/>
      <c r="R264" s="357"/>
      <c r="S264" s="357"/>
      <c r="T264" s="357"/>
      <c r="U264" s="357"/>
      <c r="V264" s="357"/>
      <c r="W264" s="357"/>
      <c r="X264" s="357"/>
      <c r="Y264" s="357"/>
      <c r="Z264" s="357"/>
    </row>
    <row r="265" ht="12.75" customHeight="1">
      <c r="A265" s="357"/>
      <c r="B265" s="357"/>
      <c r="C265" s="357"/>
      <c r="D265" s="357"/>
      <c r="E265" s="357"/>
      <c r="F265" s="357"/>
      <c r="G265" s="357"/>
      <c r="H265" s="357"/>
      <c r="I265" s="357"/>
      <c r="J265" s="357"/>
      <c r="K265" s="357"/>
      <c r="L265" s="357"/>
      <c r="M265" s="357"/>
      <c r="N265" s="357"/>
      <c r="O265" s="357"/>
      <c r="P265" s="357"/>
      <c r="Q265" s="357"/>
      <c r="R265" s="357"/>
      <c r="S265" s="357"/>
      <c r="T265" s="357"/>
      <c r="U265" s="357"/>
      <c r="V265" s="357"/>
      <c r="W265" s="357"/>
      <c r="X265" s="357"/>
      <c r="Y265" s="357"/>
      <c r="Z265" s="357"/>
    </row>
    <row r="266" ht="12.75" customHeight="1">
      <c r="A266" s="357"/>
      <c r="B266" s="357"/>
      <c r="C266" s="357"/>
      <c r="D266" s="357"/>
      <c r="E266" s="357"/>
      <c r="F266" s="357"/>
      <c r="G266" s="357"/>
      <c r="H266" s="357"/>
      <c r="I266" s="357"/>
      <c r="J266" s="357"/>
      <c r="K266" s="357"/>
      <c r="L266" s="357"/>
      <c r="M266" s="357"/>
      <c r="N266" s="357"/>
      <c r="O266" s="357"/>
      <c r="P266" s="357"/>
      <c r="Q266" s="357"/>
      <c r="R266" s="357"/>
      <c r="S266" s="357"/>
      <c r="T266" s="357"/>
      <c r="U266" s="357"/>
      <c r="V266" s="357"/>
      <c r="W266" s="357"/>
      <c r="X266" s="357"/>
      <c r="Y266" s="357"/>
      <c r="Z266" s="357"/>
    </row>
    <row r="267" ht="12.75" customHeight="1">
      <c r="A267" s="357"/>
      <c r="B267" s="357"/>
      <c r="C267" s="357"/>
      <c r="D267" s="357"/>
      <c r="E267" s="357"/>
      <c r="F267" s="357"/>
      <c r="G267" s="357"/>
      <c r="H267" s="357"/>
      <c r="I267" s="357"/>
      <c r="J267" s="357"/>
      <c r="K267" s="357"/>
      <c r="L267" s="357"/>
      <c r="M267" s="357"/>
      <c r="N267" s="357"/>
      <c r="O267" s="357"/>
      <c r="P267" s="357"/>
      <c r="Q267" s="357"/>
      <c r="R267" s="357"/>
      <c r="S267" s="357"/>
      <c r="T267" s="357"/>
      <c r="U267" s="357"/>
      <c r="V267" s="357"/>
      <c r="W267" s="357"/>
      <c r="X267" s="357"/>
      <c r="Y267" s="357"/>
      <c r="Z267" s="357"/>
    </row>
    <row r="268" ht="12.75" customHeight="1">
      <c r="A268" s="357"/>
      <c r="B268" s="357"/>
      <c r="C268" s="357"/>
      <c r="D268" s="357"/>
      <c r="E268" s="357"/>
      <c r="F268" s="357"/>
      <c r="G268" s="357"/>
      <c r="H268" s="357"/>
      <c r="I268" s="357"/>
      <c r="J268" s="357"/>
      <c r="K268" s="357"/>
      <c r="L268" s="357"/>
      <c r="M268" s="357"/>
      <c r="N268" s="357"/>
      <c r="O268" s="357"/>
      <c r="P268" s="357"/>
      <c r="Q268" s="357"/>
      <c r="R268" s="357"/>
      <c r="S268" s="357"/>
      <c r="T268" s="357"/>
      <c r="U268" s="357"/>
      <c r="V268" s="357"/>
      <c r="W268" s="357"/>
      <c r="X268" s="357"/>
      <c r="Y268" s="357"/>
      <c r="Z268" s="357"/>
    </row>
    <row r="269" ht="12.75" customHeight="1">
      <c r="A269" s="357"/>
      <c r="B269" s="357"/>
      <c r="C269" s="357"/>
      <c r="D269" s="357"/>
      <c r="E269" s="357"/>
      <c r="F269" s="357"/>
      <c r="G269" s="357"/>
      <c r="H269" s="357"/>
      <c r="I269" s="357"/>
      <c r="J269" s="357"/>
      <c r="K269" s="357"/>
      <c r="L269" s="357"/>
      <c r="M269" s="357"/>
      <c r="N269" s="357"/>
      <c r="O269" s="357"/>
      <c r="P269" s="357"/>
      <c r="Q269" s="357"/>
      <c r="R269" s="357"/>
      <c r="S269" s="357"/>
      <c r="T269" s="357"/>
      <c r="U269" s="357"/>
      <c r="V269" s="357"/>
      <c r="W269" s="357"/>
      <c r="X269" s="357"/>
      <c r="Y269" s="357"/>
      <c r="Z269" s="357"/>
    </row>
    <row r="270" ht="12.75" customHeight="1">
      <c r="A270" s="357"/>
      <c r="B270" s="357"/>
      <c r="C270" s="357"/>
      <c r="D270" s="357"/>
      <c r="E270" s="357"/>
      <c r="F270" s="357"/>
      <c r="G270" s="357"/>
      <c r="H270" s="357"/>
      <c r="I270" s="357"/>
      <c r="J270" s="357"/>
      <c r="K270" s="357"/>
      <c r="L270" s="357"/>
      <c r="M270" s="357"/>
      <c r="N270" s="357"/>
      <c r="O270" s="357"/>
      <c r="P270" s="357"/>
      <c r="Q270" s="357"/>
      <c r="R270" s="357"/>
      <c r="S270" s="357"/>
      <c r="T270" s="357"/>
      <c r="U270" s="357"/>
      <c r="V270" s="357"/>
      <c r="W270" s="357"/>
      <c r="X270" s="357"/>
      <c r="Y270" s="357"/>
      <c r="Z270" s="357"/>
    </row>
    <row r="271" ht="12.75" customHeight="1">
      <c r="A271" s="357"/>
      <c r="B271" s="357"/>
      <c r="C271" s="357"/>
      <c r="D271" s="357"/>
      <c r="E271" s="357"/>
      <c r="F271" s="357"/>
      <c r="G271" s="357"/>
      <c r="H271" s="357"/>
      <c r="I271" s="357"/>
      <c r="J271" s="357"/>
      <c r="K271" s="357"/>
      <c r="L271" s="357"/>
      <c r="M271" s="357"/>
      <c r="N271" s="357"/>
      <c r="O271" s="357"/>
      <c r="P271" s="357"/>
      <c r="Q271" s="357"/>
      <c r="R271" s="357"/>
      <c r="S271" s="357"/>
      <c r="T271" s="357"/>
      <c r="U271" s="357"/>
      <c r="V271" s="357"/>
      <c r="W271" s="357"/>
      <c r="X271" s="357"/>
      <c r="Y271" s="357"/>
      <c r="Z271" s="357"/>
    </row>
    <row r="272" ht="12.75" customHeight="1">
      <c r="A272" s="357"/>
      <c r="B272" s="357"/>
      <c r="C272" s="357"/>
      <c r="D272" s="357"/>
      <c r="E272" s="357"/>
      <c r="F272" s="357"/>
      <c r="G272" s="357"/>
      <c r="H272" s="357"/>
      <c r="I272" s="357"/>
      <c r="J272" s="357"/>
      <c r="K272" s="357"/>
      <c r="L272" s="357"/>
      <c r="M272" s="357"/>
      <c r="N272" s="357"/>
      <c r="O272" s="357"/>
      <c r="P272" s="357"/>
      <c r="Q272" s="357"/>
      <c r="R272" s="357"/>
      <c r="S272" s="357"/>
      <c r="T272" s="357"/>
      <c r="U272" s="357"/>
      <c r="V272" s="357"/>
      <c r="W272" s="357"/>
      <c r="X272" s="357"/>
      <c r="Y272" s="357"/>
      <c r="Z272" s="357"/>
    </row>
    <row r="273" ht="12.75" customHeight="1">
      <c r="A273" s="357"/>
      <c r="B273" s="357"/>
      <c r="C273" s="357"/>
      <c r="D273" s="357"/>
      <c r="E273" s="357"/>
      <c r="F273" s="357"/>
      <c r="G273" s="357"/>
      <c r="H273" s="357"/>
      <c r="I273" s="357"/>
      <c r="J273" s="357"/>
      <c r="K273" s="357"/>
      <c r="L273" s="357"/>
      <c r="M273" s="357"/>
      <c r="N273" s="357"/>
      <c r="O273" s="357"/>
      <c r="P273" s="357"/>
      <c r="Q273" s="357"/>
      <c r="R273" s="357"/>
      <c r="S273" s="357"/>
      <c r="T273" s="357"/>
      <c r="U273" s="357"/>
      <c r="V273" s="357"/>
      <c r="W273" s="357"/>
      <c r="X273" s="357"/>
      <c r="Y273" s="357"/>
      <c r="Z273" s="357"/>
    </row>
    <row r="274" ht="12.75" customHeight="1">
      <c r="A274" s="357"/>
      <c r="B274" s="357"/>
      <c r="C274" s="357"/>
      <c r="D274" s="357"/>
      <c r="E274" s="357"/>
      <c r="F274" s="357"/>
      <c r="G274" s="357"/>
      <c r="H274" s="357"/>
      <c r="I274" s="357"/>
      <c r="J274" s="357"/>
      <c r="K274" s="357"/>
      <c r="L274" s="357"/>
      <c r="M274" s="357"/>
      <c r="N274" s="357"/>
      <c r="O274" s="357"/>
      <c r="P274" s="357"/>
      <c r="Q274" s="357"/>
      <c r="R274" s="357"/>
      <c r="S274" s="357"/>
      <c r="T274" s="357"/>
      <c r="U274" s="357"/>
      <c r="V274" s="357"/>
      <c r="W274" s="357"/>
      <c r="X274" s="357"/>
      <c r="Y274" s="357"/>
      <c r="Z274" s="357"/>
    </row>
    <row r="275" ht="12.75" customHeight="1">
      <c r="A275" s="357"/>
      <c r="B275" s="357"/>
      <c r="C275" s="357"/>
      <c r="D275" s="357"/>
      <c r="E275" s="357"/>
      <c r="F275" s="357"/>
      <c r="G275" s="357"/>
      <c r="H275" s="357"/>
      <c r="I275" s="357"/>
      <c r="J275" s="357"/>
      <c r="K275" s="357"/>
      <c r="L275" s="357"/>
      <c r="M275" s="357"/>
      <c r="N275" s="357"/>
      <c r="O275" s="357"/>
      <c r="P275" s="357"/>
      <c r="Q275" s="357"/>
      <c r="R275" s="357"/>
      <c r="S275" s="357"/>
      <c r="T275" s="357"/>
      <c r="U275" s="357"/>
      <c r="V275" s="357"/>
      <c r="W275" s="357"/>
      <c r="X275" s="357"/>
      <c r="Y275" s="357"/>
      <c r="Z275" s="357"/>
    </row>
    <row r="276" ht="12.75" customHeight="1">
      <c r="A276" s="357"/>
      <c r="B276" s="357"/>
      <c r="C276" s="357"/>
      <c r="D276" s="357"/>
      <c r="E276" s="357"/>
      <c r="F276" s="357"/>
      <c r="G276" s="357"/>
      <c r="H276" s="357"/>
      <c r="I276" s="357"/>
      <c r="J276" s="357"/>
      <c r="K276" s="357"/>
      <c r="L276" s="357"/>
      <c r="M276" s="357"/>
      <c r="N276" s="357"/>
      <c r="O276" s="357"/>
      <c r="P276" s="357"/>
      <c r="Q276" s="357"/>
      <c r="R276" s="357"/>
      <c r="S276" s="357"/>
      <c r="T276" s="357"/>
      <c r="U276" s="357"/>
      <c r="V276" s="357"/>
      <c r="W276" s="357"/>
      <c r="X276" s="357"/>
      <c r="Y276" s="357"/>
      <c r="Z276" s="357"/>
    </row>
    <row r="277" ht="12.75" customHeight="1">
      <c r="A277" s="357"/>
      <c r="B277" s="357"/>
      <c r="C277" s="357"/>
      <c r="D277" s="357"/>
      <c r="E277" s="357"/>
      <c r="F277" s="357"/>
      <c r="G277" s="357"/>
      <c r="H277" s="357"/>
      <c r="I277" s="357"/>
      <c r="J277" s="357"/>
      <c r="K277" s="357"/>
      <c r="L277" s="357"/>
      <c r="M277" s="357"/>
      <c r="N277" s="357"/>
      <c r="O277" s="357"/>
      <c r="P277" s="357"/>
      <c r="Q277" s="357"/>
      <c r="R277" s="357"/>
      <c r="S277" s="357"/>
      <c r="T277" s="357"/>
      <c r="U277" s="357"/>
      <c r="V277" s="357"/>
      <c r="W277" s="357"/>
      <c r="X277" s="357"/>
      <c r="Y277" s="357"/>
      <c r="Z277" s="357"/>
    </row>
    <row r="278" ht="12.75" customHeight="1">
      <c r="A278" s="357"/>
      <c r="B278" s="357"/>
      <c r="C278" s="357"/>
      <c r="D278" s="357"/>
      <c r="E278" s="357"/>
      <c r="F278" s="357"/>
      <c r="G278" s="357"/>
      <c r="H278" s="357"/>
      <c r="I278" s="357"/>
      <c r="J278" s="357"/>
      <c r="K278" s="357"/>
      <c r="L278" s="357"/>
      <c r="M278" s="357"/>
      <c r="N278" s="357"/>
      <c r="O278" s="357"/>
      <c r="P278" s="357"/>
      <c r="Q278" s="357"/>
      <c r="R278" s="357"/>
      <c r="S278" s="357"/>
      <c r="T278" s="357"/>
      <c r="U278" s="357"/>
      <c r="V278" s="357"/>
      <c r="W278" s="357"/>
      <c r="X278" s="357"/>
      <c r="Y278" s="357"/>
      <c r="Z278" s="357"/>
    </row>
    <row r="279" ht="12.75" customHeight="1">
      <c r="A279" s="357"/>
      <c r="B279" s="357"/>
      <c r="C279" s="357"/>
      <c r="D279" s="357"/>
      <c r="E279" s="357"/>
      <c r="F279" s="357"/>
      <c r="G279" s="357"/>
      <c r="H279" s="357"/>
      <c r="I279" s="357"/>
      <c r="J279" s="357"/>
      <c r="K279" s="357"/>
      <c r="L279" s="357"/>
      <c r="M279" s="357"/>
      <c r="N279" s="357"/>
      <c r="O279" s="357"/>
      <c r="P279" s="357"/>
      <c r="Q279" s="357"/>
      <c r="R279" s="357"/>
      <c r="S279" s="357"/>
      <c r="T279" s="357"/>
      <c r="U279" s="357"/>
      <c r="V279" s="357"/>
      <c r="W279" s="357"/>
      <c r="X279" s="357"/>
      <c r="Y279" s="357"/>
      <c r="Z279" s="357"/>
    </row>
    <row r="280" ht="12.75" customHeight="1">
      <c r="A280" s="357"/>
      <c r="B280" s="357"/>
      <c r="C280" s="357"/>
      <c r="D280" s="357"/>
      <c r="E280" s="357"/>
      <c r="F280" s="357"/>
      <c r="G280" s="357"/>
      <c r="H280" s="357"/>
      <c r="I280" s="357"/>
      <c r="J280" s="357"/>
      <c r="K280" s="357"/>
      <c r="L280" s="357"/>
      <c r="M280" s="357"/>
      <c r="N280" s="357"/>
      <c r="O280" s="357"/>
      <c r="P280" s="357"/>
      <c r="Q280" s="357"/>
      <c r="R280" s="357"/>
      <c r="S280" s="357"/>
      <c r="T280" s="357"/>
      <c r="U280" s="357"/>
      <c r="V280" s="357"/>
      <c r="W280" s="357"/>
      <c r="X280" s="357"/>
      <c r="Y280" s="357"/>
      <c r="Z280" s="357"/>
    </row>
    <row r="281" ht="12.75" customHeight="1">
      <c r="A281" s="357"/>
      <c r="B281" s="357"/>
      <c r="C281" s="357"/>
      <c r="D281" s="357"/>
      <c r="E281" s="357"/>
      <c r="F281" s="357"/>
      <c r="G281" s="357"/>
      <c r="H281" s="357"/>
      <c r="I281" s="357"/>
      <c r="J281" s="357"/>
      <c r="K281" s="357"/>
      <c r="L281" s="357"/>
      <c r="M281" s="357"/>
      <c r="N281" s="357"/>
      <c r="O281" s="357"/>
      <c r="P281" s="357"/>
      <c r="Q281" s="357"/>
      <c r="R281" s="357"/>
      <c r="S281" s="357"/>
      <c r="T281" s="357"/>
      <c r="U281" s="357"/>
      <c r="V281" s="357"/>
      <c r="W281" s="357"/>
      <c r="X281" s="357"/>
      <c r="Y281" s="357"/>
      <c r="Z281" s="357"/>
    </row>
    <row r="282" ht="12.75" customHeight="1">
      <c r="A282" s="357"/>
      <c r="B282" s="357"/>
      <c r="C282" s="357"/>
      <c r="D282" s="357"/>
      <c r="E282" s="357"/>
      <c r="F282" s="357"/>
      <c r="G282" s="357"/>
      <c r="H282" s="357"/>
      <c r="I282" s="357"/>
      <c r="J282" s="357"/>
      <c r="K282" s="357"/>
      <c r="L282" s="357"/>
      <c r="M282" s="357"/>
      <c r="N282" s="357"/>
      <c r="O282" s="357"/>
      <c r="P282" s="357"/>
      <c r="Q282" s="357"/>
      <c r="R282" s="357"/>
      <c r="S282" s="357"/>
      <c r="T282" s="357"/>
      <c r="U282" s="357"/>
      <c r="V282" s="357"/>
      <c r="W282" s="357"/>
      <c r="X282" s="357"/>
      <c r="Y282" s="357"/>
      <c r="Z282" s="357"/>
    </row>
    <row r="283" ht="12.75" customHeight="1">
      <c r="A283" s="357"/>
      <c r="B283" s="357"/>
      <c r="C283" s="357"/>
      <c r="D283" s="357"/>
      <c r="E283" s="357"/>
      <c r="F283" s="357"/>
      <c r="G283" s="357"/>
      <c r="H283" s="357"/>
      <c r="I283" s="357"/>
      <c r="J283" s="357"/>
      <c r="K283" s="357"/>
      <c r="L283" s="357"/>
      <c r="M283" s="357"/>
      <c r="N283" s="357"/>
      <c r="O283" s="357"/>
      <c r="P283" s="357"/>
      <c r="Q283" s="357"/>
      <c r="R283" s="357"/>
      <c r="S283" s="357"/>
      <c r="T283" s="357"/>
      <c r="U283" s="357"/>
      <c r="V283" s="357"/>
      <c r="W283" s="357"/>
      <c r="X283" s="357"/>
      <c r="Y283" s="357"/>
      <c r="Z283" s="357"/>
    </row>
    <row r="284" ht="12.75" customHeight="1">
      <c r="A284" s="357"/>
      <c r="B284" s="357"/>
      <c r="C284" s="357"/>
      <c r="D284" s="357"/>
      <c r="E284" s="357"/>
      <c r="F284" s="357"/>
      <c r="G284" s="357"/>
      <c r="H284" s="357"/>
      <c r="I284" s="357"/>
      <c r="J284" s="357"/>
      <c r="K284" s="357"/>
      <c r="L284" s="357"/>
      <c r="M284" s="357"/>
      <c r="N284" s="357"/>
      <c r="O284" s="357"/>
      <c r="P284" s="357"/>
      <c r="Q284" s="357"/>
      <c r="R284" s="357"/>
      <c r="S284" s="357"/>
      <c r="T284" s="357"/>
      <c r="U284" s="357"/>
      <c r="V284" s="357"/>
      <c r="W284" s="357"/>
      <c r="X284" s="357"/>
      <c r="Y284" s="357"/>
      <c r="Z284" s="357"/>
    </row>
    <row r="285" ht="12.75" customHeight="1">
      <c r="A285" s="357"/>
      <c r="B285" s="357"/>
      <c r="C285" s="357"/>
      <c r="D285" s="357"/>
      <c r="E285" s="357"/>
      <c r="F285" s="357"/>
      <c r="G285" s="357"/>
      <c r="H285" s="357"/>
      <c r="I285" s="357"/>
      <c r="J285" s="357"/>
      <c r="K285" s="357"/>
      <c r="L285" s="357"/>
      <c r="M285" s="357"/>
      <c r="N285" s="357"/>
      <c r="O285" s="357"/>
      <c r="P285" s="357"/>
      <c r="Q285" s="357"/>
      <c r="R285" s="357"/>
      <c r="S285" s="357"/>
      <c r="T285" s="357"/>
      <c r="U285" s="357"/>
      <c r="V285" s="357"/>
      <c r="W285" s="357"/>
      <c r="X285" s="357"/>
      <c r="Y285" s="357"/>
      <c r="Z285" s="357"/>
    </row>
    <row r="286" ht="12.75" customHeight="1">
      <c r="A286" s="357"/>
      <c r="B286" s="357"/>
      <c r="C286" s="357"/>
      <c r="D286" s="357"/>
      <c r="E286" s="357"/>
      <c r="F286" s="357"/>
      <c r="G286" s="357"/>
      <c r="H286" s="357"/>
      <c r="I286" s="357"/>
      <c r="J286" s="357"/>
      <c r="K286" s="357"/>
      <c r="L286" s="357"/>
      <c r="M286" s="357"/>
      <c r="N286" s="357"/>
      <c r="O286" s="357"/>
      <c r="P286" s="357"/>
      <c r="Q286" s="357"/>
      <c r="R286" s="357"/>
      <c r="S286" s="357"/>
      <c r="T286" s="357"/>
      <c r="U286" s="357"/>
      <c r="V286" s="357"/>
      <c r="W286" s="357"/>
      <c r="X286" s="357"/>
      <c r="Y286" s="357"/>
      <c r="Z286" s="357"/>
    </row>
    <row r="287" ht="12.75" customHeight="1">
      <c r="A287" s="357"/>
      <c r="B287" s="357"/>
      <c r="C287" s="357"/>
      <c r="D287" s="357"/>
      <c r="E287" s="357"/>
      <c r="F287" s="357"/>
      <c r="G287" s="357"/>
      <c r="H287" s="357"/>
      <c r="I287" s="357"/>
      <c r="J287" s="357"/>
      <c r="K287" s="357"/>
      <c r="L287" s="357"/>
      <c r="M287" s="357"/>
      <c r="N287" s="357"/>
      <c r="O287" s="357"/>
      <c r="P287" s="357"/>
      <c r="Q287" s="357"/>
      <c r="R287" s="357"/>
      <c r="S287" s="357"/>
      <c r="T287" s="357"/>
      <c r="U287" s="357"/>
      <c r="V287" s="357"/>
      <c r="W287" s="357"/>
      <c r="X287" s="357"/>
      <c r="Y287" s="357"/>
      <c r="Z287" s="357"/>
    </row>
    <row r="288" ht="12.75" customHeight="1">
      <c r="A288" s="357"/>
      <c r="B288" s="357"/>
      <c r="C288" s="357"/>
      <c r="D288" s="357"/>
      <c r="E288" s="357"/>
      <c r="F288" s="357"/>
      <c r="G288" s="357"/>
      <c r="H288" s="357"/>
      <c r="I288" s="357"/>
      <c r="J288" s="357"/>
      <c r="K288" s="357"/>
      <c r="L288" s="357"/>
      <c r="M288" s="357"/>
      <c r="N288" s="357"/>
      <c r="O288" s="357"/>
      <c r="P288" s="357"/>
      <c r="Q288" s="357"/>
      <c r="R288" s="357"/>
      <c r="S288" s="357"/>
      <c r="T288" s="357"/>
      <c r="U288" s="357"/>
      <c r="V288" s="357"/>
      <c r="W288" s="357"/>
      <c r="X288" s="357"/>
      <c r="Y288" s="357"/>
      <c r="Z288" s="357"/>
    </row>
    <row r="289" ht="12.75" customHeight="1">
      <c r="A289" s="357"/>
      <c r="B289" s="357"/>
      <c r="C289" s="357"/>
      <c r="D289" s="357"/>
      <c r="E289" s="357"/>
      <c r="F289" s="357"/>
      <c r="G289" s="357"/>
      <c r="H289" s="357"/>
      <c r="I289" s="357"/>
      <c r="J289" s="357"/>
      <c r="K289" s="357"/>
      <c r="L289" s="357"/>
      <c r="M289" s="357"/>
      <c r="N289" s="357"/>
      <c r="O289" s="357"/>
      <c r="P289" s="357"/>
      <c r="Q289" s="357"/>
      <c r="R289" s="357"/>
      <c r="S289" s="357"/>
      <c r="T289" s="357"/>
      <c r="U289" s="357"/>
      <c r="V289" s="357"/>
      <c r="W289" s="357"/>
      <c r="X289" s="357"/>
      <c r="Y289" s="357"/>
      <c r="Z289" s="357"/>
    </row>
    <row r="290" ht="12.75" customHeight="1">
      <c r="A290" s="357"/>
      <c r="B290" s="357"/>
      <c r="C290" s="357"/>
      <c r="D290" s="357"/>
      <c r="E290" s="357"/>
      <c r="F290" s="357"/>
      <c r="G290" s="357"/>
      <c r="H290" s="357"/>
      <c r="I290" s="357"/>
      <c r="J290" s="357"/>
      <c r="K290" s="357"/>
      <c r="L290" s="357"/>
      <c r="M290" s="357"/>
      <c r="N290" s="357"/>
      <c r="O290" s="357"/>
      <c r="P290" s="357"/>
      <c r="Q290" s="357"/>
      <c r="R290" s="357"/>
      <c r="S290" s="357"/>
      <c r="T290" s="357"/>
      <c r="U290" s="357"/>
      <c r="V290" s="357"/>
      <c r="W290" s="357"/>
      <c r="X290" s="357"/>
      <c r="Y290" s="357"/>
      <c r="Z290" s="357"/>
    </row>
    <row r="291" ht="12.75" customHeight="1">
      <c r="A291" s="357"/>
      <c r="B291" s="357"/>
      <c r="C291" s="357"/>
      <c r="D291" s="357"/>
      <c r="E291" s="357"/>
      <c r="F291" s="357"/>
      <c r="G291" s="357"/>
      <c r="H291" s="357"/>
      <c r="I291" s="357"/>
      <c r="J291" s="357"/>
      <c r="K291" s="357"/>
      <c r="L291" s="357"/>
      <c r="M291" s="357"/>
      <c r="N291" s="357"/>
      <c r="O291" s="357"/>
      <c r="P291" s="357"/>
      <c r="Q291" s="357"/>
      <c r="R291" s="357"/>
      <c r="S291" s="357"/>
      <c r="T291" s="357"/>
      <c r="U291" s="357"/>
      <c r="V291" s="357"/>
      <c r="W291" s="357"/>
      <c r="X291" s="357"/>
      <c r="Y291" s="357"/>
      <c r="Z291" s="357"/>
    </row>
    <row r="292" ht="12.75" customHeight="1">
      <c r="A292" s="357"/>
      <c r="B292" s="357"/>
      <c r="C292" s="357"/>
      <c r="D292" s="357"/>
      <c r="E292" s="357"/>
      <c r="F292" s="357"/>
      <c r="G292" s="357"/>
      <c r="H292" s="357"/>
      <c r="I292" s="357"/>
      <c r="J292" s="357"/>
      <c r="K292" s="357"/>
      <c r="L292" s="357"/>
      <c r="M292" s="357"/>
      <c r="N292" s="357"/>
      <c r="O292" s="357"/>
      <c r="P292" s="357"/>
      <c r="Q292" s="357"/>
      <c r="R292" s="357"/>
      <c r="S292" s="357"/>
      <c r="T292" s="357"/>
      <c r="U292" s="357"/>
      <c r="V292" s="357"/>
      <c r="W292" s="357"/>
      <c r="X292" s="357"/>
      <c r="Y292" s="357"/>
      <c r="Z292" s="357"/>
    </row>
    <row r="293" ht="12.75" customHeight="1">
      <c r="A293" s="357"/>
      <c r="B293" s="357"/>
      <c r="C293" s="357"/>
      <c r="D293" s="357"/>
      <c r="E293" s="357"/>
      <c r="F293" s="357"/>
      <c r="G293" s="357"/>
      <c r="H293" s="357"/>
      <c r="I293" s="357"/>
      <c r="J293" s="357"/>
      <c r="K293" s="357"/>
      <c r="L293" s="357"/>
      <c r="M293" s="357"/>
      <c r="N293" s="357"/>
      <c r="O293" s="357"/>
      <c r="P293" s="357"/>
      <c r="Q293" s="357"/>
      <c r="R293" s="357"/>
      <c r="S293" s="357"/>
      <c r="T293" s="357"/>
      <c r="U293" s="357"/>
      <c r="V293" s="357"/>
      <c r="W293" s="357"/>
      <c r="X293" s="357"/>
      <c r="Y293" s="357"/>
      <c r="Z293" s="357"/>
    </row>
    <row r="294" ht="12.75" customHeight="1">
      <c r="A294" s="357"/>
      <c r="B294" s="357"/>
      <c r="C294" s="357"/>
      <c r="D294" s="357"/>
      <c r="E294" s="357"/>
      <c r="F294" s="357"/>
      <c r="G294" s="357"/>
      <c r="H294" s="357"/>
      <c r="I294" s="357"/>
      <c r="J294" s="357"/>
      <c r="K294" s="357"/>
      <c r="L294" s="357"/>
      <c r="M294" s="357"/>
      <c r="N294" s="357"/>
      <c r="O294" s="357"/>
      <c r="P294" s="357"/>
      <c r="Q294" s="357"/>
      <c r="R294" s="357"/>
      <c r="S294" s="357"/>
      <c r="T294" s="357"/>
      <c r="U294" s="357"/>
      <c r="V294" s="357"/>
      <c r="W294" s="357"/>
      <c r="X294" s="357"/>
      <c r="Y294" s="357"/>
      <c r="Z294" s="357"/>
    </row>
    <row r="295" ht="12.75" customHeight="1">
      <c r="A295" s="357"/>
      <c r="B295" s="357"/>
      <c r="C295" s="357"/>
      <c r="D295" s="357"/>
      <c r="E295" s="357"/>
      <c r="F295" s="357"/>
      <c r="G295" s="357"/>
      <c r="H295" s="357"/>
      <c r="I295" s="357"/>
      <c r="J295" s="357"/>
      <c r="K295" s="357"/>
      <c r="L295" s="357"/>
      <c r="M295" s="357"/>
      <c r="N295" s="357"/>
      <c r="O295" s="357"/>
      <c r="P295" s="357"/>
      <c r="Q295" s="357"/>
      <c r="R295" s="357"/>
      <c r="S295" s="357"/>
      <c r="T295" s="357"/>
      <c r="U295" s="357"/>
      <c r="V295" s="357"/>
      <c r="W295" s="357"/>
      <c r="X295" s="357"/>
      <c r="Y295" s="357"/>
      <c r="Z295" s="357"/>
    </row>
    <row r="296" ht="12.75" customHeight="1">
      <c r="A296" s="357"/>
      <c r="B296" s="357"/>
      <c r="C296" s="357"/>
      <c r="D296" s="357"/>
      <c r="E296" s="357"/>
      <c r="F296" s="357"/>
      <c r="G296" s="357"/>
      <c r="H296" s="357"/>
      <c r="I296" s="357"/>
      <c r="J296" s="357"/>
      <c r="K296" s="357"/>
      <c r="L296" s="357"/>
      <c r="M296" s="357"/>
      <c r="N296" s="357"/>
      <c r="O296" s="357"/>
      <c r="P296" s="357"/>
      <c r="Q296" s="357"/>
      <c r="R296" s="357"/>
      <c r="S296" s="357"/>
      <c r="T296" s="357"/>
      <c r="U296" s="357"/>
      <c r="V296" s="357"/>
      <c r="W296" s="357"/>
      <c r="X296" s="357"/>
      <c r="Y296" s="357"/>
      <c r="Z296" s="357"/>
    </row>
    <row r="297" ht="12.75" customHeight="1">
      <c r="A297" s="357"/>
      <c r="B297" s="357"/>
      <c r="C297" s="357"/>
      <c r="D297" s="357"/>
      <c r="E297" s="357"/>
      <c r="F297" s="357"/>
      <c r="G297" s="357"/>
      <c r="H297" s="357"/>
      <c r="I297" s="357"/>
      <c r="J297" s="357"/>
      <c r="K297" s="357"/>
      <c r="L297" s="357"/>
      <c r="M297" s="357"/>
      <c r="N297" s="357"/>
      <c r="O297" s="357"/>
      <c r="P297" s="357"/>
      <c r="Q297" s="357"/>
      <c r="R297" s="357"/>
      <c r="S297" s="357"/>
      <c r="T297" s="357"/>
      <c r="U297" s="357"/>
      <c r="V297" s="357"/>
      <c r="W297" s="357"/>
      <c r="X297" s="357"/>
      <c r="Y297" s="357"/>
      <c r="Z297" s="357"/>
    </row>
    <row r="298" ht="12.75" customHeight="1">
      <c r="A298" s="357"/>
      <c r="B298" s="357"/>
      <c r="C298" s="357"/>
      <c r="D298" s="357"/>
      <c r="E298" s="357"/>
      <c r="F298" s="357"/>
      <c r="G298" s="357"/>
      <c r="H298" s="357"/>
      <c r="I298" s="357"/>
      <c r="J298" s="357"/>
      <c r="K298" s="357"/>
      <c r="L298" s="357"/>
      <c r="M298" s="357"/>
      <c r="N298" s="357"/>
      <c r="O298" s="357"/>
      <c r="P298" s="357"/>
      <c r="Q298" s="357"/>
      <c r="R298" s="357"/>
      <c r="S298" s="357"/>
      <c r="T298" s="357"/>
      <c r="U298" s="357"/>
      <c r="V298" s="357"/>
      <c r="W298" s="357"/>
      <c r="X298" s="357"/>
      <c r="Y298" s="357"/>
      <c r="Z298" s="357"/>
    </row>
    <row r="299" ht="12.75" customHeight="1">
      <c r="A299" s="357"/>
      <c r="B299" s="357"/>
      <c r="C299" s="357"/>
      <c r="D299" s="357"/>
      <c r="E299" s="357"/>
      <c r="F299" s="357"/>
      <c r="G299" s="357"/>
      <c r="H299" s="357"/>
      <c r="I299" s="357"/>
      <c r="J299" s="357"/>
      <c r="K299" s="357"/>
      <c r="L299" s="357"/>
      <c r="M299" s="357"/>
      <c r="N299" s="357"/>
      <c r="O299" s="357"/>
      <c r="P299" s="357"/>
      <c r="Q299" s="357"/>
      <c r="R299" s="357"/>
      <c r="S299" s="357"/>
      <c r="T299" s="357"/>
      <c r="U299" s="357"/>
      <c r="V299" s="357"/>
      <c r="W299" s="357"/>
      <c r="X299" s="357"/>
      <c r="Y299" s="357"/>
      <c r="Z299" s="357"/>
    </row>
    <row r="300" ht="12.75" customHeight="1">
      <c r="A300" s="357"/>
      <c r="B300" s="357"/>
      <c r="C300" s="357"/>
      <c r="D300" s="357"/>
      <c r="E300" s="357"/>
      <c r="F300" s="357"/>
      <c r="G300" s="357"/>
      <c r="H300" s="357"/>
      <c r="I300" s="357"/>
      <c r="J300" s="357"/>
      <c r="K300" s="357"/>
      <c r="L300" s="357"/>
      <c r="M300" s="357"/>
      <c r="N300" s="357"/>
      <c r="O300" s="357"/>
      <c r="P300" s="357"/>
      <c r="Q300" s="357"/>
      <c r="R300" s="357"/>
      <c r="S300" s="357"/>
      <c r="T300" s="357"/>
      <c r="U300" s="357"/>
      <c r="V300" s="357"/>
      <c r="W300" s="357"/>
      <c r="X300" s="357"/>
      <c r="Y300" s="357"/>
      <c r="Z300" s="357"/>
    </row>
    <row r="301" ht="12.75" customHeight="1">
      <c r="A301" s="357"/>
      <c r="B301" s="357"/>
      <c r="C301" s="357"/>
      <c r="D301" s="357"/>
      <c r="E301" s="357"/>
      <c r="F301" s="357"/>
      <c r="G301" s="357"/>
      <c r="H301" s="357"/>
      <c r="I301" s="357"/>
      <c r="J301" s="357"/>
      <c r="K301" s="357"/>
      <c r="L301" s="357"/>
      <c r="M301" s="357"/>
      <c r="N301" s="357"/>
      <c r="O301" s="357"/>
      <c r="P301" s="357"/>
      <c r="Q301" s="357"/>
      <c r="R301" s="357"/>
      <c r="S301" s="357"/>
      <c r="T301" s="357"/>
      <c r="U301" s="357"/>
      <c r="V301" s="357"/>
      <c r="W301" s="357"/>
      <c r="X301" s="357"/>
      <c r="Y301" s="357"/>
      <c r="Z301" s="357"/>
    </row>
    <row r="302" ht="12.75" customHeight="1">
      <c r="A302" s="357"/>
      <c r="B302" s="357"/>
      <c r="C302" s="357"/>
      <c r="D302" s="357"/>
      <c r="E302" s="357"/>
      <c r="F302" s="357"/>
      <c r="G302" s="357"/>
      <c r="H302" s="357"/>
      <c r="I302" s="357"/>
      <c r="J302" s="357"/>
      <c r="K302" s="357"/>
      <c r="L302" s="357"/>
      <c r="M302" s="357"/>
      <c r="N302" s="357"/>
      <c r="O302" s="357"/>
      <c r="P302" s="357"/>
      <c r="Q302" s="357"/>
      <c r="R302" s="357"/>
      <c r="S302" s="357"/>
      <c r="T302" s="357"/>
      <c r="U302" s="357"/>
      <c r="V302" s="357"/>
      <c r="W302" s="357"/>
      <c r="X302" s="357"/>
      <c r="Y302" s="357"/>
      <c r="Z302" s="357"/>
    </row>
    <row r="303" ht="12.75" customHeight="1">
      <c r="A303" s="357"/>
      <c r="B303" s="357"/>
      <c r="C303" s="357"/>
      <c r="D303" s="357"/>
      <c r="E303" s="357"/>
      <c r="F303" s="357"/>
      <c r="G303" s="357"/>
      <c r="H303" s="357"/>
      <c r="I303" s="357"/>
      <c r="J303" s="357"/>
      <c r="K303" s="357"/>
      <c r="L303" s="357"/>
      <c r="M303" s="357"/>
      <c r="N303" s="357"/>
      <c r="O303" s="357"/>
      <c r="P303" s="357"/>
      <c r="Q303" s="357"/>
      <c r="R303" s="357"/>
      <c r="S303" s="357"/>
      <c r="T303" s="357"/>
      <c r="U303" s="357"/>
      <c r="V303" s="357"/>
      <c r="W303" s="357"/>
      <c r="X303" s="357"/>
      <c r="Y303" s="357"/>
      <c r="Z303" s="357"/>
    </row>
    <row r="304" ht="12.75" customHeight="1">
      <c r="A304" s="357"/>
      <c r="B304" s="357"/>
      <c r="C304" s="357"/>
      <c r="D304" s="357"/>
      <c r="E304" s="357"/>
      <c r="F304" s="357"/>
      <c r="G304" s="357"/>
      <c r="H304" s="357"/>
      <c r="I304" s="357"/>
      <c r="J304" s="357"/>
      <c r="K304" s="357"/>
      <c r="L304" s="357"/>
      <c r="M304" s="357"/>
      <c r="N304" s="357"/>
      <c r="O304" s="357"/>
      <c r="P304" s="357"/>
      <c r="Q304" s="357"/>
      <c r="R304" s="357"/>
      <c r="S304" s="357"/>
      <c r="T304" s="357"/>
      <c r="U304" s="357"/>
      <c r="V304" s="357"/>
      <c r="W304" s="357"/>
      <c r="X304" s="357"/>
      <c r="Y304" s="357"/>
      <c r="Z304" s="357"/>
    </row>
    <row r="305" ht="12.75" customHeight="1">
      <c r="A305" s="357"/>
      <c r="B305" s="357"/>
      <c r="C305" s="357"/>
      <c r="D305" s="357"/>
      <c r="E305" s="357"/>
      <c r="F305" s="357"/>
      <c r="G305" s="357"/>
      <c r="H305" s="357"/>
      <c r="I305" s="357"/>
      <c r="J305" s="357"/>
      <c r="K305" s="357"/>
      <c r="L305" s="357"/>
      <c r="M305" s="357"/>
      <c r="N305" s="357"/>
      <c r="O305" s="357"/>
      <c r="P305" s="357"/>
      <c r="Q305" s="357"/>
      <c r="R305" s="357"/>
      <c r="S305" s="357"/>
      <c r="T305" s="357"/>
      <c r="U305" s="357"/>
      <c r="V305" s="357"/>
      <c r="W305" s="357"/>
      <c r="X305" s="357"/>
      <c r="Y305" s="357"/>
      <c r="Z305" s="357"/>
    </row>
    <row r="306" ht="12.75" customHeight="1">
      <c r="A306" s="357"/>
      <c r="B306" s="357"/>
      <c r="C306" s="357"/>
      <c r="D306" s="357"/>
      <c r="E306" s="357"/>
      <c r="F306" s="357"/>
      <c r="G306" s="357"/>
      <c r="H306" s="357"/>
      <c r="I306" s="357"/>
      <c r="J306" s="357"/>
      <c r="K306" s="357"/>
      <c r="L306" s="357"/>
      <c r="M306" s="357"/>
      <c r="N306" s="357"/>
      <c r="O306" s="357"/>
      <c r="P306" s="357"/>
      <c r="Q306" s="357"/>
      <c r="R306" s="357"/>
      <c r="S306" s="357"/>
      <c r="T306" s="357"/>
      <c r="U306" s="357"/>
      <c r="V306" s="357"/>
      <c r="W306" s="357"/>
      <c r="X306" s="357"/>
      <c r="Y306" s="357"/>
      <c r="Z306" s="357"/>
    </row>
    <row r="307" ht="12.75" customHeight="1">
      <c r="A307" s="357"/>
      <c r="B307" s="357"/>
      <c r="C307" s="357"/>
      <c r="D307" s="357"/>
      <c r="E307" s="357"/>
      <c r="F307" s="357"/>
      <c r="G307" s="357"/>
      <c r="H307" s="357"/>
      <c r="I307" s="357"/>
      <c r="J307" s="357"/>
      <c r="K307" s="357"/>
      <c r="L307" s="357"/>
      <c r="M307" s="357"/>
      <c r="N307" s="357"/>
      <c r="O307" s="357"/>
      <c r="P307" s="357"/>
      <c r="Q307" s="357"/>
      <c r="R307" s="357"/>
      <c r="S307" s="357"/>
      <c r="T307" s="357"/>
      <c r="U307" s="357"/>
      <c r="V307" s="357"/>
      <c r="W307" s="357"/>
      <c r="X307" s="357"/>
      <c r="Y307" s="357"/>
      <c r="Z307" s="357"/>
    </row>
    <row r="308" ht="12.75" customHeight="1">
      <c r="A308" s="357"/>
      <c r="B308" s="357"/>
      <c r="C308" s="357"/>
      <c r="D308" s="357"/>
      <c r="E308" s="357"/>
      <c r="F308" s="357"/>
      <c r="G308" s="357"/>
      <c r="H308" s="357"/>
      <c r="I308" s="357"/>
      <c r="J308" s="357"/>
      <c r="K308" s="357"/>
      <c r="L308" s="357"/>
      <c r="M308" s="357"/>
      <c r="N308" s="357"/>
      <c r="O308" s="357"/>
      <c r="P308" s="357"/>
      <c r="Q308" s="357"/>
      <c r="R308" s="357"/>
      <c r="S308" s="357"/>
      <c r="T308" s="357"/>
      <c r="U308" s="357"/>
      <c r="V308" s="357"/>
      <c r="W308" s="357"/>
      <c r="X308" s="357"/>
      <c r="Y308" s="357"/>
      <c r="Z308" s="357"/>
    </row>
    <row r="309" ht="12.75" customHeight="1">
      <c r="A309" s="357"/>
      <c r="B309" s="357"/>
      <c r="C309" s="357"/>
      <c r="D309" s="357"/>
      <c r="E309" s="357"/>
      <c r="F309" s="357"/>
      <c r="G309" s="357"/>
      <c r="H309" s="357"/>
      <c r="I309" s="357"/>
      <c r="J309" s="357"/>
      <c r="K309" s="357"/>
      <c r="L309" s="357"/>
      <c r="M309" s="357"/>
      <c r="N309" s="357"/>
      <c r="O309" s="357"/>
      <c r="P309" s="357"/>
      <c r="Q309" s="357"/>
      <c r="R309" s="357"/>
      <c r="S309" s="357"/>
      <c r="T309" s="357"/>
      <c r="U309" s="357"/>
      <c r="V309" s="357"/>
      <c r="W309" s="357"/>
      <c r="X309" s="357"/>
      <c r="Y309" s="357"/>
      <c r="Z309" s="357"/>
    </row>
    <row r="310" ht="12.75" customHeight="1">
      <c r="A310" s="357"/>
      <c r="B310" s="357"/>
      <c r="C310" s="357"/>
      <c r="D310" s="357"/>
      <c r="E310" s="357"/>
      <c r="F310" s="357"/>
      <c r="G310" s="357"/>
      <c r="H310" s="357"/>
      <c r="I310" s="357"/>
      <c r="J310" s="357"/>
      <c r="K310" s="357"/>
      <c r="L310" s="357"/>
      <c r="M310" s="357"/>
      <c r="N310" s="357"/>
      <c r="O310" s="357"/>
      <c r="P310" s="357"/>
      <c r="Q310" s="357"/>
      <c r="R310" s="357"/>
      <c r="S310" s="357"/>
      <c r="T310" s="357"/>
      <c r="U310" s="357"/>
      <c r="V310" s="357"/>
      <c r="W310" s="357"/>
      <c r="X310" s="357"/>
      <c r="Y310" s="357"/>
      <c r="Z310" s="357"/>
    </row>
    <row r="311" ht="12.75" customHeight="1">
      <c r="A311" s="357"/>
      <c r="B311" s="357"/>
      <c r="C311" s="357"/>
      <c r="D311" s="357"/>
      <c r="E311" s="357"/>
      <c r="F311" s="357"/>
      <c r="G311" s="357"/>
      <c r="H311" s="357"/>
      <c r="I311" s="357"/>
      <c r="J311" s="357"/>
      <c r="K311" s="357"/>
      <c r="L311" s="357"/>
      <c r="M311" s="357"/>
      <c r="N311" s="357"/>
      <c r="O311" s="357"/>
      <c r="P311" s="357"/>
      <c r="Q311" s="357"/>
      <c r="R311" s="357"/>
      <c r="S311" s="357"/>
      <c r="T311" s="357"/>
      <c r="U311" s="357"/>
      <c r="V311" s="357"/>
      <c r="W311" s="357"/>
      <c r="X311" s="357"/>
      <c r="Y311" s="357"/>
      <c r="Z311" s="357"/>
    </row>
    <row r="312" ht="12.75" customHeight="1">
      <c r="A312" s="357"/>
      <c r="B312" s="357"/>
      <c r="C312" s="357"/>
      <c r="D312" s="357"/>
      <c r="E312" s="357"/>
      <c r="F312" s="357"/>
      <c r="G312" s="357"/>
      <c r="H312" s="357"/>
      <c r="I312" s="357"/>
      <c r="J312" s="357"/>
      <c r="K312" s="357"/>
      <c r="L312" s="357"/>
      <c r="M312" s="357"/>
      <c r="N312" s="357"/>
      <c r="O312" s="357"/>
      <c r="P312" s="357"/>
      <c r="Q312" s="357"/>
      <c r="R312" s="357"/>
      <c r="S312" s="357"/>
      <c r="T312" s="357"/>
      <c r="U312" s="357"/>
      <c r="V312" s="357"/>
      <c r="W312" s="357"/>
      <c r="X312" s="357"/>
      <c r="Y312" s="357"/>
      <c r="Z312" s="357"/>
    </row>
    <row r="313" ht="12.75" customHeight="1">
      <c r="A313" s="357"/>
      <c r="B313" s="357"/>
      <c r="C313" s="357"/>
      <c r="D313" s="357"/>
      <c r="E313" s="357"/>
      <c r="F313" s="357"/>
      <c r="G313" s="357"/>
      <c r="H313" s="357"/>
      <c r="I313" s="357"/>
      <c r="J313" s="357"/>
      <c r="K313" s="357"/>
      <c r="L313" s="357"/>
      <c r="M313" s="357"/>
      <c r="N313" s="357"/>
      <c r="O313" s="357"/>
      <c r="P313" s="357"/>
      <c r="Q313" s="357"/>
      <c r="R313" s="357"/>
      <c r="S313" s="357"/>
      <c r="T313" s="357"/>
      <c r="U313" s="357"/>
      <c r="V313" s="357"/>
      <c r="W313" s="357"/>
      <c r="X313" s="357"/>
      <c r="Y313" s="357"/>
      <c r="Z313" s="357"/>
    </row>
    <row r="314" ht="12.75" customHeight="1">
      <c r="A314" s="357"/>
      <c r="B314" s="357"/>
      <c r="C314" s="357"/>
      <c r="D314" s="357"/>
      <c r="E314" s="357"/>
      <c r="F314" s="357"/>
      <c r="G314" s="357"/>
      <c r="H314" s="357"/>
      <c r="I314" s="357"/>
      <c r="J314" s="357"/>
      <c r="K314" s="357"/>
      <c r="L314" s="357"/>
      <c r="M314" s="357"/>
      <c r="N314" s="357"/>
      <c r="O314" s="357"/>
      <c r="P314" s="357"/>
      <c r="Q314" s="357"/>
      <c r="R314" s="357"/>
      <c r="S314" s="357"/>
      <c r="T314" s="357"/>
      <c r="U314" s="357"/>
      <c r="V314" s="357"/>
      <c r="W314" s="357"/>
      <c r="X314" s="357"/>
      <c r="Y314" s="357"/>
      <c r="Z314" s="357"/>
    </row>
    <row r="315" ht="12.75" customHeight="1">
      <c r="A315" s="357"/>
      <c r="B315" s="357"/>
      <c r="C315" s="357"/>
      <c r="D315" s="357"/>
      <c r="E315" s="357"/>
      <c r="F315" s="357"/>
      <c r="G315" s="357"/>
      <c r="H315" s="357"/>
      <c r="I315" s="357"/>
      <c r="J315" s="357"/>
      <c r="K315" s="357"/>
      <c r="L315" s="357"/>
      <c r="M315" s="357"/>
      <c r="N315" s="357"/>
      <c r="O315" s="357"/>
      <c r="P315" s="357"/>
      <c r="Q315" s="357"/>
      <c r="R315" s="357"/>
      <c r="S315" s="357"/>
      <c r="T315" s="357"/>
      <c r="U315" s="357"/>
      <c r="V315" s="357"/>
      <c r="W315" s="357"/>
      <c r="X315" s="357"/>
      <c r="Y315" s="357"/>
      <c r="Z315" s="357"/>
    </row>
    <row r="316" ht="12.75" customHeight="1">
      <c r="A316" s="357"/>
      <c r="B316" s="357"/>
      <c r="C316" s="357"/>
      <c r="D316" s="357"/>
      <c r="E316" s="357"/>
      <c r="F316" s="357"/>
      <c r="G316" s="357"/>
      <c r="H316" s="357"/>
      <c r="I316" s="357"/>
      <c r="J316" s="357"/>
      <c r="K316" s="357"/>
      <c r="L316" s="357"/>
      <c r="M316" s="357"/>
      <c r="N316" s="357"/>
      <c r="O316" s="357"/>
      <c r="P316" s="357"/>
      <c r="Q316" s="357"/>
      <c r="R316" s="357"/>
      <c r="S316" s="357"/>
      <c r="T316" s="357"/>
      <c r="U316" s="357"/>
      <c r="V316" s="357"/>
      <c r="W316" s="357"/>
      <c r="X316" s="357"/>
      <c r="Y316" s="357"/>
      <c r="Z316" s="357"/>
    </row>
    <row r="317" ht="12.75" customHeight="1">
      <c r="A317" s="357"/>
      <c r="B317" s="357"/>
      <c r="C317" s="357"/>
      <c r="D317" s="357"/>
      <c r="E317" s="357"/>
      <c r="F317" s="357"/>
      <c r="G317" s="357"/>
      <c r="H317" s="357"/>
      <c r="I317" s="357"/>
      <c r="J317" s="357"/>
      <c r="K317" s="357"/>
      <c r="L317" s="357"/>
      <c r="M317" s="357"/>
      <c r="N317" s="357"/>
      <c r="O317" s="357"/>
      <c r="P317" s="357"/>
      <c r="Q317" s="357"/>
      <c r="R317" s="357"/>
      <c r="S317" s="357"/>
      <c r="T317" s="357"/>
      <c r="U317" s="357"/>
      <c r="V317" s="357"/>
      <c r="W317" s="357"/>
      <c r="X317" s="357"/>
      <c r="Y317" s="357"/>
      <c r="Z317" s="357"/>
    </row>
    <row r="318" ht="12.75" customHeight="1">
      <c r="A318" s="357"/>
      <c r="B318" s="357"/>
      <c r="C318" s="357"/>
      <c r="D318" s="357"/>
      <c r="E318" s="357"/>
      <c r="F318" s="357"/>
      <c r="G318" s="357"/>
      <c r="H318" s="357"/>
      <c r="I318" s="357"/>
      <c r="J318" s="357"/>
      <c r="K318" s="357"/>
      <c r="L318" s="357"/>
      <c r="M318" s="357"/>
      <c r="N318" s="357"/>
      <c r="O318" s="357"/>
      <c r="P318" s="357"/>
      <c r="Q318" s="357"/>
      <c r="R318" s="357"/>
      <c r="S318" s="357"/>
      <c r="T318" s="357"/>
      <c r="U318" s="357"/>
      <c r="V318" s="357"/>
      <c r="W318" s="357"/>
      <c r="X318" s="357"/>
      <c r="Y318" s="357"/>
      <c r="Z318" s="357"/>
    </row>
    <row r="319" ht="12.75" customHeight="1">
      <c r="A319" s="357"/>
      <c r="B319" s="357"/>
      <c r="C319" s="357"/>
      <c r="D319" s="357"/>
      <c r="E319" s="357"/>
      <c r="F319" s="357"/>
      <c r="G319" s="357"/>
      <c r="H319" s="357"/>
      <c r="I319" s="357"/>
      <c r="J319" s="357"/>
      <c r="K319" s="357"/>
      <c r="L319" s="357"/>
      <c r="M319" s="357"/>
      <c r="N319" s="357"/>
      <c r="O319" s="357"/>
      <c r="P319" s="357"/>
      <c r="Q319" s="357"/>
      <c r="R319" s="357"/>
      <c r="S319" s="357"/>
      <c r="T319" s="357"/>
      <c r="U319" s="357"/>
      <c r="V319" s="357"/>
      <c r="W319" s="357"/>
      <c r="X319" s="357"/>
      <c r="Y319" s="357"/>
      <c r="Z319" s="357"/>
    </row>
    <row r="320" ht="12.75" customHeight="1">
      <c r="A320" s="357"/>
      <c r="B320" s="357"/>
      <c r="C320" s="357"/>
      <c r="D320" s="357"/>
      <c r="E320" s="357"/>
      <c r="F320" s="357"/>
      <c r="G320" s="357"/>
      <c r="H320" s="357"/>
      <c r="I320" s="357"/>
      <c r="J320" s="357"/>
      <c r="K320" s="357"/>
      <c r="L320" s="357"/>
      <c r="M320" s="357"/>
      <c r="N320" s="357"/>
      <c r="O320" s="357"/>
      <c r="P320" s="357"/>
      <c r="Q320" s="357"/>
      <c r="R320" s="357"/>
      <c r="S320" s="357"/>
      <c r="T320" s="357"/>
      <c r="U320" s="357"/>
      <c r="V320" s="357"/>
      <c r="W320" s="357"/>
      <c r="X320" s="357"/>
      <c r="Y320" s="357"/>
      <c r="Z320" s="357"/>
    </row>
    <row r="321" ht="12.75" customHeight="1">
      <c r="A321" s="357"/>
      <c r="B321" s="357"/>
      <c r="C321" s="357"/>
      <c r="D321" s="357"/>
      <c r="E321" s="357"/>
      <c r="F321" s="357"/>
      <c r="G321" s="357"/>
      <c r="H321" s="357"/>
      <c r="I321" s="357"/>
      <c r="J321" s="357"/>
      <c r="K321" s="357"/>
      <c r="L321" s="357"/>
      <c r="M321" s="357"/>
      <c r="N321" s="357"/>
      <c r="O321" s="357"/>
      <c r="P321" s="357"/>
      <c r="Q321" s="357"/>
      <c r="R321" s="357"/>
      <c r="S321" s="357"/>
      <c r="T321" s="357"/>
      <c r="U321" s="357"/>
      <c r="V321" s="357"/>
      <c r="W321" s="357"/>
      <c r="X321" s="357"/>
      <c r="Y321" s="357"/>
      <c r="Z321" s="357"/>
    </row>
    <row r="322" ht="12.75" customHeight="1">
      <c r="A322" s="357"/>
      <c r="B322" s="357"/>
      <c r="C322" s="357"/>
      <c r="D322" s="357"/>
      <c r="E322" s="357"/>
      <c r="F322" s="357"/>
      <c r="G322" s="357"/>
      <c r="H322" s="357"/>
      <c r="I322" s="357"/>
      <c r="J322" s="357"/>
      <c r="K322" s="357"/>
      <c r="L322" s="357"/>
      <c r="M322" s="357"/>
      <c r="N322" s="357"/>
      <c r="O322" s="357"/>
      <c r="P322" s="357"/>
      <c r="Q322" s="357"/>
      <c r="R322" s="357"/>
      <c r="S322" s="357"/>
      <c r="T322" s="357"/>
      <c r="U322" s="357"/>
      <c r="V322" s="357"/>
      <c r="W322" s="357"/>
      <c r="X322" s="357"/>
      <c r="Y322" s="357"/>
      <c r="Z322" s="357"/>
    </row>
    <row r="323" ht="12.75" customHeight="1">
      <c r="A323" s="357"/>
      <c r="B323" s="357"/>
      <c r="C323" s="357"/>
      <c r="D323" s="357"/>
      <c r="E323" s="357"/>
      <c r="F323" s="357"/>
      <c r="G323" s="357"/>
      <c r="H323" s="357"/>
      <c r="I323" s="357"/>
      <c r="J323" s="357"/>
      <c r="K323" s="357"/>
      <c r="L323" s="357"/>
      <c r="M323" s="357"/>
      <c r="N323" s="357"/>
      <c r="O323" s="357"/>
      <c r="P323" s="357"/>
      <c r="Q323" s="357"/>
      <c r="R323" s="357"/>
      <c r="S323" s="357"/>
      <c r="T323" s="357"/>
      <c r="U323" s="357"/>
      <c r="V323" s="357"/>
      <c r="W323" s="357"/>
      <c r="X323" s="357"/>
      <c r="Y323" s="357"/>
      <c r="Z323" s="357"/>
    </row>
    <row r="324" ht="12.75" customHeight="1">
      <c r="A324" s="357"/>
      <c r="B324" s="357"/>
      <c r="C324" s="357"/>
      <c r="D324" s="357"/>
      <c r="E324" s="357"/>
      <c r="F324" s="357"/>
      <c r="G324" s="357"/>
      <c r="H324" s="357"/>
      <c r="I324" s="357"/>
      <c r="J324" s="357"/>
      <c r="K324" s="357"/>
      <c r="L324" s="357"/>
      <c r="M324" s="357"/>
      <c r="N324" s="357"/>
      <c r="O324" s="357"/>
      <c r="P324" s="357"/>
      <c r="Q324" s="357"/>
      <c r="R324" s="357"/>
      <c r="S324" s="357"/>
      <c r="T324" s="357"/>
      <c r="U324" s="357"/>
      <c r="V324" s="357"/>
      <c r="W324" s="357"/>
      <c r="X324" s="357"/>
      <c r="Y324" s="357"/>
      <c r="Z324" s="357"/>
    </row>
    <row r="325" ht="12.75" customHeight="1">
      <c r="A325" s="357"/>
      <c r="B325" s="357"/>
      <c r="C325" s="357"/>
      <c r="D325" s="357"/>
      <c r="E325" s="357"/>
      <c r="F325" s="357"/>
      <c r="G325" s="357"/>
      <c r="H325" s="357"/>
      <c r="I325" s="357"/>
      <c r="J325" s="357"/>
      <c r="K325" s="357"/>
      <c r="L325" s="357"/>
      <c r="M325" s="357"/>
      <c r="N325" s="357"/>
      <c r="O325" s="357"/>
      <c r="P325" s="357"/>
      <c r="Q325" s="357"/>
      <c r="R325" s="357"/>
      <c r="S325" s="357"/>
      <c r="T325" s="357"/>
      <c r="U325" s="357"/>
      <c r="V325" s="357"/>
      <c r="W325" s="357"/>
      <c r="X325" s="357"/>
      <c r="Y325" s="357"/>
      <c r="Z325" s="357"/>
    </row>
    <row r="326" ht="12.75" customHeight="1">
      <c r="A326" s="357"/>
      <c r="B326" s="357"/>
      <c r="C326" s="357"/>
      <c r="D326" s="357"/>
      <c r="E326" s="357"/>
      <c r="F326" s="357"/>
      <c r="G326" s="357"/>
      <c r="H326" s="357"/>
      <c r="I326" s="357"/>
      <c r="J326" s="357"/>
      <c r="K326" s="357"/>
      <c r="L326" s="357"/>
      <c r="M326" s="357"/>
      <c r="N326" s="357"/>
      <c r="O326" s="357"/>
      <c r="P326" s="357"/>
      <c r="Q326" s="357"/>
      <c r="R326" s="357"/>
      <c r="S326" s="357"/>
      <c r="T326" s="357"/>
      <c r="U326" s="357"/>
      <c r="V326" s="357"/>
      <c r="W326" s="357"/>
      <c r="X326" s="357"/>
      <c r="Y326" s="357"/>
      <c r="Z326" s="357"/>
    </row>
    <row r="327" ht="12.75" customHeight="1">
      <c r="A327" s="357"/>
      <c r="B327" s="357"/>
      <c r="C327" s="357"/>
      <c r="D327" s="357"/>
      <c r="E327" s="357"/>
      <c r="F327" s="357"/>
      <c r="G327" s="357"/>
      <c r="H327" s="357"/>
      <c r="I327" s="357"/>
      <c r="J327" s="357"/>
      <c r="K327" s="357"/>
      <c r="L327" s="357"/>
      <c r="M327" s="357"/>
      <c r="N327" s="357"/>
      <c r="O327" s="357"/>
      <c r="P327" s="357"/>
      <c r="Q327" s="357"/>
      <c r="R327" s="357"/>
      <c r="S327" s="357"/>
      <c r="T327" s="357"/>
      <c r="U327" s="357"/>
      <c r="V327" s="357"/>
      <c r="W327" s="357"/>
      <c r="X327" s="357"/>
      <c r="Y327" s="357"/>
      <c r="Z327" s="357"/>
    </row>
    <row r="328" ht="12.75" customHeight="1">
      <c r="A328" s="357"/>
      <c r="B328" s="357"/>
      <c r="C328" s="357"/>
      <c r="D328" s="357"/>
      <c r="E328" s="357"/>
      <c r="F328" s="357"/>
      <c r="G328" s="357"/>
      <c r="H328" s="357"/>
      <c r="I328" s="357"/>
      <c r="J328" s="357"/>
      <c r="K328" s="357"/>
      <c r="L328" s="357"/>
      <c r="M328" s="357"/>
      <c r="N328" s="357"/>
      <c r="O328" s="357"/>
      <c r="P328" s="357"/>
      <c r="Q328" s="357"/>
      <c r="R328" s="357"/>
      <c r="S328" s="357"/>
      <c r="T328" s="357"/>
      <c r="U328" s="357"/>
      <c r="V328" s="357"/>
      <c r="W328" s="357"/>
      <c r="X328" s="357"/>
      <c r="Y328" s="357"/>
      <c r="Z328" s="357"/>
    </row>
    <row r="329" ht="12.75" customHeight="1">
      <c r="A329" s="357"/>
      <c r="B329" s="357"/>
      <c r="C329" s="357"/>
      <c r="D329" s="357"/>
      <c r="E329" s="357"/>
      <c r="F329" s="357"/>
      <c r="G329" s="357"/>
      <c r="H329" s="357"/>
      <c r="I329" s="357"/>
      <c r="J329" s="357"/>
      <c r="K329" s="357"/>
      <c r="L329" s="357"/>
      <c r="M329" s="357"/>
      <c r="N329" s="357"/>
      <c r="O329" s="357"/>
      <c r="P329" s="357"/>
      <c r="Q329" s="357"/>
      <c r="R329" s="357"/>
      <c r="S329" s="357"/>
      <c r="T329" s="357"/>
      <c r="U329" s="357"/>
      <c r="V329" s="357"/>
      <c r="W329" s="357"/>
      <c r="X329" s="357"/>
      <c r="Y329" s="357"/>
      <c r="Z329" s="357"/>
    </row>
    <row r="330" ht="12.75" customHeight="1">
      <c r="A330" s="357"/>
      <c r="B330" s="357"/>
      <c r="C330" s="357"/>
      <c r="D330" s="357"/>
      <c r="E330" s="357"/>
      <c r="F330" s="357"/>
      <c r="G330" s="357"/>
      <c r="H330" s="357"/>
      <c r="I330" s="357"/>
      <c r="J330" s="357"/>
      <c r="K330" s="357"/>
      <c r="L330" s="357"/>
      <c r="M330" s="357"/>
      <c r="N330" s="357"/>
      <c r="O330" s="357"/>
      <c r="P330" s="357"/>
      <c r="Q330" s="357"/>
      <c r="R330" s="357"/>
      <c r="S330" s="357"/>
      <c r="T330" s="357"/>
      <c r="U330" s="357"/>
      <c r="V330" s="357"/>
      <c r="W330" s="357"/>
      <c r="X330" s="357"/>
      <c r="Y330" s="357"/>
      <c r="Z330" s="357"/>
    </row>
    <row r="331" ht="12.75" customHeight="1">
      <c r="A331" s="357"/>
      <c r="B331" s="357"/>
      <c r="C331" s="357"/>
      <c r="D331" s="357"/>
      <c r="E331" s="357"/>
      <c r="F331" s="357"/>
      <c r="G331" s="357"/>
      <c r="H331" s="357"/>
      <c r="I331" s="357"/>
      <c r="J331" s="357"/>
      <c r="K331" s="357"/>
      <c r="L331" s="357"/>
      <c r="M331" s="357"/>
      <c r="N331" s="357"/>
      <c r="O331" s="357"/>
      <c r="P331" s="357"/>
      <c r="Q331" s="357"/>
      <c r="R331" s="357"/>
      <c r="S331" s="357"/>
      <c r="T331" s="357"/>
      <c r="U331" s="357"/>
      <c r="V331" s="357"/>
      <c r="W331" s="357"/>
      <c r="X331" s="357"/>
      <c r="Y331" s="357"/>
      <c r="Z331" s="357"/>
    </row>
    <row r="332" ht="12.75" customHeight="1">
      <c r="A332" s="357"/>
      <c r="B332" s="357"/>
      <c r="C332" s="357"/>
      <c r="D332" s="357"/>
      <c r="E332" s="357"/>
      <c r="F332" s="357"/>
      <c r="G332" s="357"/>
      <c r="H332" s="357"/>
      <c r="I332" s="357"/>
      <c r="J332" s="357"/>
      <c r="K332" s="357"/>
      <c r="L332" s="357"/>
      <c r="M332" s="357"/>
      <c r="N332" s="357"/>
      <c r="O332" s="357"/>
      <c r="P332" s="357"/>
      <c r="Q332" s="357"/>
      <c r="R332" s="357"/>
      <c r="S332" s="357"/>
      <c r="T332" s="357"/>
      <c r="U332" s="357"/>
      <c r="V332" s="357"/>
      <c r="W332" s="357"/>
      <c r="X332" s="357"/>
      <c r="Y332" s="357"/>
      <c r="Z332" s="357"/>
    </row>
    <row r="333" ht="12.75" customHeight="1">
      <c r="A333" s="357"/>
      <c r="B333" s="357"/>
      <c r="C333" s="357"/>
      <c r="D333" s="357"/>
      <c r="E333" s="357"/>
      <c r="F333" s="357"/>
      <c r="G333" s="357"/>
      <c r="H333" s="357"/>
      <c r="I333" s="357"/>
      <c r="J333" s="357"/>
      <c r="K333" s="357"/>
      <c r="L333" s="357"/>
      <c r="M333" s="357"/>
      <c r="N333" s="357"/>
      <c r="O333" s="357"/>
      <c r="P333" s="357"/>
      <c r="Q333" s="357"/>
      <c r="R333" s="357"/>
      <c r="S333" s="357"/>
      <c r="T333" s="357"/>
      <c r="U333" s="357"/>
      <c r="V333" s="357"/>
      <c r="W333" s="357"/>
      <c r="X333" s="357"/>
      <c r="Y333" s="357"/>
      <c r="Z333" s="357"/>
    </row>
    <row r="334" ht="12.75" customHeight="1">
      <c r="A334" s="357"/>
      <c r="B334" s="357"/>
      <c r="C334" s="357"/>
      <c r="D334" s="357"/>
      <c r="E334" s="357"/>
      <c r="F334" s="357"/>
      <c r="G334" s="357"/>
      <c r="H334" s="357"/>
      <c r="I334" s="357"/>
      <c r="J334" s="357"/>
      <c r="K334" s="357"/>
      <c r="L334" s="357"/>
      <c r="M334" s="357"/>
      <c r="N334" s="357"/>
      <c r="O334" s="357"/>
      <c r="P334" s="357"/>
      <c r="Q334" s="357"/>
      <c r="R334" s="357"/>
      <c r="S334" s="357"/>
      <c r="T334" s="357"/>
      <c r="U334" s="357"/>
      <c r="V334" s="357"/>
      <c r="W334" s="357"/>
      <c r="X334" s="357"/>
      <c r="Y334" s="357"/>
      <c r="Z334" s="357"/>
    </row>
    <row r="335" ht="12.75" customHeight="1">
      <c r="A335" s="357"/>
      <c r="B335" s="357"/>
      <c r="C335" s="357"/>
      <c r="D335" s="357"/>
      <c r="E335" s="357"/>
      <c r="F335" s="357"/>
      <c r="G335" s="357"/>
      <c r="H335" s="357"/>
      <c r="I335" s="357"/>
      <c r="J335" s="357"/>
      <c r="K335" s="357"/>
      <c r="L335" s="357"/>
      <c r="M335" s="357"/>
      <c r="N335" s="357"/>
      <c r="O335" s="357"/>
      <c r="P335" s="357"/>
      <c r="Q335" s="357"/>
      <c r="R335" s="357"/>
      <c r="S335" s="357"/>
      <c r="T335" s="357"/>
      <c r="U335" s="357"/>
      <c r="V335" s="357"/>
      <c r="W335" s="357"/>
      <c r="X335" s="357"/>
      <c r="Y335" s="357"/>
      <c r="Z335" s="357"/>
    </row>
    <row r="336" ht="12.75" customHeight="1">
      <c r="A336" s="357"/>
      <c r="B336" s="357"/>
      <c r="C336" s="357"/>
      <c r="D336" s="357"/>
      <c r="E336" s="357"/>
      <c r="F336" s="357"/>
      <c r="G336" s="357"/>
      <c r="H336" s="357"/>
      <c r="I336" s="357"/>
      <c r="J336" s="357"/>
      <c r="K336" s="357"/>
      <c r="L336" s="357"/>
      <c r="M336" s="357"/>
      <c r="N336" s="357"/>
      <c r="O336" s="357"/>
      <c r="P336" s="357"/>
      <c r="Q336" s="357"/>
      <c r="R336" s="357"/>
      <c r="S336" s="357"/>
      <c r="T336" s="357"/>
      <c r="U336" s="357"/>
      <c r="V336" s="357"/>
      <c r="W336" s="357"/>
      <c r="X336" s="357"/>
      <c r="Y336" s="357"/>
      <c r="Z336" s="357"/>
    </row>
    <row r="337" ht="12.75" customHeight="1">
      <c r="A337" s="357"/>
      <c r="B337" s="357"/>
      <c r="C337" s="357"/>
      <c r="D337" s="357"/>
      <c r="E337" s="357"/>
      <c r="F337" s="357"/>
      <c r="G337" s="357"/>
      <c r="H337" s="357"/>
      <c r="I337" s="357"/>
      <c r="J337" s="357"/>
      <c r="K337" s="357"/>
      <c r="L337" s="357"/>
      <c r="M337" s="357"/>
      <c r="N337" s="357"/>
      <c r="O337" s="357"/>
      <c r="P337" s="357"/>
      <c r="Q337" s="357"/>
      <c r="R337" s="357"/>
      <c r="S337" s="357"/>
      <c r="T337" s="357"/>
      <c r="U337" s="357"/>
      <c r="V337" s="357"/>
      <c r="W337" s="357"/>
      <c r="X337" s="357"/>
      <c r="Y337" s="357"/>
      <c r="Z337" s="357"/>
    </row>
    <row r="338" ht="12.75" customHeight="1">
      <c r="A338" s="357"/>
      <c r="B338" s="357"/>
      <c r="C338" s="357"/>
      <c r="D338" s="357"/>
      <c r="E338" s="357"/>
      <c r="F338" s="357"/>
      <c r="G338" s="357"/>
      <c r="H338" s="357"/>
      <c r="I338" s="357"/>
      <c r="J338" s="357"/>
      <c r="K338" s="357"/>
      <c r="L338" s="357"/>
      <c r="M338" s="357"/>
      <c r="N338" s="357"/>
      <c r="O338" s="357"/>
      <c r="P338" s="357"/>
      <c r="Q338" s="357"/>
      <c r="R338" s="357"/>
      <c r="S338" s="357"/>
      <c r="T338" s="357"/>
      <c r="U338" s="357"/>
      <c r="V338" s="357"/>
      <c r="W338" s="357"/>
      <c r="X338" s="357"/>
      <c r="Y338" s="357"/>
      <c r="Z338" s="357"/>
    </row>
    <row r="339" ht="12.75" customHeight="1">
      <c r="A339" s="357"/>
      <c r="B339" s="357"/>
      <c r="C339" s="357"/>
      <c r="D339" s="357"/>
      <c r="E339" s="357"/>
      <c r="F339" s="357"/>
      <c r="G339" s="357"/>
      <c r="H339" s="357"/>
      <c r="I339" s="357"/>
      <c r="J339" s="357"/>
      <c r="K339" s="357"/>
      <c r="L339" s="357"/>
      <c r="M339" s="357"/>
      <c r="N339" s="357"/>
      <c r="O339" s="357"/>
      <c r="P339" s="357"/>
      <c r="Q339" s="357"/>
      <c r="R339" s="357"/>
      <c r="S339" s="357"/>
      <c r="T339" s="357"/>
      <c r="U339" s="357"/>
      <c r="V339" s="357"/>
      <c r="W339" s="357"/>
      <c r="X339" s="357"/>
      <c r="Y339" s="357"/>
      <c r="Z339" s="357"/>
    </row>
    <row r="340" ht="12.75" customHeight="1">
      <c r="A340" s="357"/>
      <c r="B340" s="357"/>
      <c r="C340" s="357"/>
      <c r="D340" s="357"/>
      <c r="E340" s="357"/>
      <c r="F340" s="357"/>
      <c r="G340" s="357"/>
      <c r="H340" s="357"/>
      <c r="I340" s="357"/>
      <c r="J340" s="357"/>
      <c r="K340" s="357"/>
      <c r="L340" s="357"/>
      <c r="M340" s="357"/>
      <c r="N340" s="357"/>
      <c r="O340" s="357"/>
      <c r="P340" s="357"/>
      <c r="Q340" s="357"/>
      <c r="R340" s="357"/>
      <c r="S340" s="357"/>
      <c r="T340" s="357"/>
      <c r="U340" s="357"/>
      <c r="V340" s="357"/>
      <c r="W340" s="357"/>
      <c r="X340" s="357"/>
      <c r="Y340" s="357"/>
      <c r="Z340" s="357"/>
    </row>
    <row r="341" ht="12.75" customHeight="1">
      <c r="A341" s="357"/>
      <c r="B341" s="357"/>
      <c r="C341" s="357"/>
      <c r="D341" s="357"/>
      <c r="E341" s="357"/>
      <c r="F341" s="357"/>
      <c r="G341" s="357"/>
      <c r="H341" s="357"/>
      <c r="I341" s="357"/>
      <c r="J341" s="357"/>
      <c r="K341" s="357"/>
      <c r="L341" s="357"/>
      <c r="M341" s="357"/>
      <c r="N341" s="357"/>
      <c r="O341" s="357"/>
      <c r="P341" s="357"/>
      <c r="Q341" s="357"/>
      <c r="R341" s="357"/>
      <c r="S341" s="357"/>
      <c r="T341" s="357"/>
      <c r="U341" s="357"/>
      <c r="V341" s="357"/>
      <c r="W341" s="357"/>
      <c r="X341" s="357"/>
      <c r="Y341" s="357"/>
      <c r="Z341" s="357"/>
    </row>
    <row r="342" ht="12.75" customHeight="1">
      <c r="A342" s="357"/>
      <c r="B342" s="357"/>
      <c r="C342" s="357"/>
      <c r="D342" s="357"/>
      <c r="E342" s="357"/>
      <c r="F342" s="357"/>
      <c r="G342" s="357"/>
      <c r="H342" s="357"/>
      <c r="I342" s="357"/>
      <c r="J342" s="357"/>
      <c r="K342" s="357"/>
      <c r="L342" s="357"/>
      <c r="M342" s="357"/>
      <c r="N342" s="357"/>
      <c r="O342" s="357"/>
      <c r="P342" s="357"/>
      <c r="Q342" s="357"/>
      <c r="R342" s="357"/>
      <c r="S342" s="357"/>
      <c r="T342" s="357"/>
      <c r="U342" s="357"/>
      <c r="V342" s="357"/>
      <c r="W342" s="357"/>
      <c r="X342" s="357"/>
      <c r="Y342" s="357"/>
      <c r="Z342" s="357"/>
    </row>
    <row r="343" ht="12.75" customHeight="1">
      <c r="A343" s="357"/>
      <c r="B343" s="357"/>
      <c r="C343" s="357"/>
      <c r="D343" s="357"/>
      <c r="E343" s="357"/>
      <c r="F343" s="357"/>
      <c r="G343" s="357"/>
      <c r="H343" s="357"/>
      <c r="I343" s="357"/>
      <c r="J343" s="357"/>
      <c r="K343" s="357"/>
      <c r="L343" s="357"/>
      <c r="M343" s="357"/>
      <c r="N343" s="357"/>
      <c r="O343" s="357"/>
      <c r="P343" s="357"/>
      <c r="Q343" s="357"/>
      <c r="R343" s="357"/>
      <c r="S343" s="357"/>
      <c r="T343" s="357"/>
      <c r="U343" s="357"/>
      <c r="V343" s="357"/>
      <c r="W343" s="357"/>
      <c r="X343" s="357"/>
      <c r="Y343" s="357"/>
      <c r="Z343" s="357"/>
    </row>
    <row r="344" ht="12.75" customHeight="1">
      <c r="A344" s="357"/>
      <c r="B344" s="357"/>
      <c r="C344" s="357"/>
      <c r="D344" s="357"/>
      <c r="E344" s="357"/>
      <c r="F344" s="357"/>
      <c r="G344" s="357"/>
      <c r="H344" s="357"/>
      <c r="I344" s="357"/>
      <c r="J344" s="357"/>
      <c r="K344" s="357"/>
      <c r="L344" s="357"/>
      <c r="M344" s="357"/>
      <c r="N344" s="357"/>
      <c r="O344" s="357"/>
      <c r="P344" s="357"/>
      <c r="Q344" s="357"/>
      <c r="R344" s="357"/>
      <c r="S344" s="357"/>
      <c r="T344" s="357"/>
      <c r="U344" s="357"/>
      <c r="V344" s="357"/>
      <c r="W344" s="357"/>
      <c r="X344" s="357"/>
      <c r="Y344" s="357"/>
      <c r="Z344" s="357"/>
    </row>
    <row r="345" ht="12.75" customHeight="1">
      <c r="A345" s="357"/>
      <c r="B345" s="357"/>
      <c r="C345" s="357"/>
      <c r="D345" s="357"/>
      <c r="E345" s="357"/>
      <c r="F345" s="357"/>
      <c r="G345" s="357"/>
      <c r="H345" s="357"/>
      <c r="I345" s="357"/>
      <c r="J345" s="357"/>
      <c r="K345" s="357"/>
      <c r="L345" s="357"/>
      <c r="M345" s="357"/>
      <c r="N345" s="357"/>
      <c r="O345" s="357"/>
      <c r="P345" s="357"/>
      <c r="Q345" s="357"/>
      <c r="R345" s="357"/>
      <c r="S345" s="357"/>
      <c r="T345" s="357"/>
      <c r="U345" s="357"/>
      <c r="V345" s="357"/>
      <c r="W345" s="357"/>
      <c r="X345" s="357"/>
      <c r="Y345" s="357"/>
      <c r="Z345" s="357"/>
    </row>
    <row r="346" ht="12.75" customHeight="1">
      <c r="A346" s="357"/>
      <c r="B346" s="357"/>
      <c r="C346" s="357"/>
      <c r="D346" s="357"/>
      <c r="E346" s="357"/>
      <c r="F346" s="357"/>
      <c r="G346" s="357"/>
      <c r="H346" s="357"/>
      <c r="I346" s="357"/>
      <c r="J346" s="357"/>
      <c r="K346" s="357"/>
      <c r="L346" s="357"/>
      <c r="M346" s="357"/>
      <c r="N346" s="357"/>
      <c r="O346" s="357"/>
      <c r="P346" s="357"/>
      <c r="Q346" s="357"/>
      <c r="R346" s="357"/>
      <c r="S346" s="357"/>
      <c r="T346" s="357"/>
      <c r="U346" s="357"/>
      <c r="V346" s="357"/>
      <c r="W346" s="357"/>
      <c r="X346" s="357"/>
      <c r="Y346" s="357"/>
      <c r="Z346" s="357"/>
    </row>
    <row r="347" ht="12.75" customHeight="1">
      <c r="A347" s="357"/>
      <c r="B347" s="357"/>
      <c r="C347" s="357"/>
      <c r="D347" s="357"/>
      <c r="E347" s="357"/>
      <c r="F347" s="357"/>
      <c r="G347" s="357"/>
      <c r="H347" s="357"/>
      <c r="I347" s="357"/>
      <c r="J347" s="357"/>
      <c r="K347" s="357"/>
      <c r="L347" s="357"/>
      <c r="M347" s="357"/>
      <c r="N347" s="357"/>
      <c r="O347" s="357"/>
      <c r="P347" s="357"/>
      <c r="Q347" s="357"/>
      <c r="R347" s="357"/>
      <c r="S347" s="357"/>
      <c r="T347" s="357"/>
      <c r="U347" s="357"/>
      <c r="V347" s="357"/>
      <c r="W347" s="357"/>
      <c r="X347" s="357"/>
      <c r="Y347" s="357"/>
      <c r="Z347" s="357"/>
    </row>
    <row r="348" ht="12.75" customHeight="1">
      <c r="A348" s="357"/>
      <c r="B348" s="357"/>
      <c r="C348" s="357"/>
      <c r="D348" s="357"/>
      <c r="E348" s="357"/>
      <c r="F348" s="357"/>
      <c r="G348" s="357"/>
      <c r="H348" s="357"/>
      <c r="I348" s="357"/>
      <c r="J348" s="357"/>
      <c r="K348" s="357"/>
      <c r="L348" s="357"/>
      <c r="M348" s="357"/>
      <c r="N348" s="357"/>
      <c r="O348" s="357"/>
      <c r="P348" s="357"/>
      <c r="Q348" s="357"/>
      <c r="R348" s="357"/>
      <c r="S348" s="357"/>
      <c r="T348" s="357"/>
      <c r="U348" s="357"/>
      <c r="V348" s="357"/>
      <c r="W348" s="357"/>
      <c r="X348" s="357"/>
      <c r="Y348" s="357"/>
      <c r="Z348" s="357"/>
    </row>
    <row r="349" ht="12.75" customHeight="1">
      <c r="A349" s="357"/>
      <c r="B349" s="357"/>
      <c r="C349" s="357"/>
      <c r="D349" s="357"/>
      <c r="E349" s="357"/>
      <c r="F349" s="357"/>
      <c r="G349" s="357"/>
      <c r="H349" s="357"/>
      <c r="I349" s="357"/>
      <c r="J349" s="357"/>
      <c r="K349" s="357"/>
      <c r="L349" s="357"/>
      <c r="M349" s="357"/>
      <c r="N349" s="357"/>
      <c r="O349" s="357"/>
      <c r="P349" s="357"/>
      <c r="Q349" s="357"/>
      <c r="R349" s="357"/>
      <c r="S349" s="357"/>
      <c r="T349" s="357"/>
      <c r="U349" s="357"/>
      <c r="V349" s="357"/>
      <c r="W349" s="357"/>
      <c r="X349" s="357"/>
      <c r="Y349" s="357"/>
      <c r="Z349" s="357"/>
    </row>
    <row r="350" ht="12.75" customHeight="1">
      <c r="A350" s="357"/>
      <c r="B350" s="357"/>
      <c r="C350" s="357"/>
      <c r="D350" s="357"/>
      <c r="E350" s="357"/>
      <c r="F350" s="357"/>
      <c r="G350" s="357"/>
      <c r="H350" s="357"/>
      <c r="I350" s="357"/>
      <c r="J350" s="357"/>
      <c r="K350" s="357"/>
      <c r="L350" s="357"/>
      <c r="M350" s="357"/>
      <c r="N350" s="357"/>
      <c r="O350" s="357"/>
      <c r="P350" s="357"/>
      <c r="Q350" s="357"/>
      <c r="R350" s="357"/>
      <c r="S350" s="357"/>
      <c r="T350" s="357"/>
      <c r="U350" s="357"/>
      <c r="V350" s="357"/>
      <c r="W350" s="357"/>
      <c r="X350" s="357"/>
      <c r="Y350" s="357"/>
      <c r="Z350" s="357"/>
    </row>
    <row r="351" ht="12.75" customHeight="1">
      <c r="A351" s="357"/>
      <c r="B351" s="357"/>
      <c r="C351" s="357"/>
      <c r="D351" s="357"/>
      <c r="E351" s="357"/>
      <c r="F351" s="357"/>
      <c r="G351" s="357"/>
      <c r="H351" s="357"/>
      <c r="I351" s="357"/>
      <c r="J351" s="357"/>
      <c r="K351" s="357"/>
      <c r="L351" s="357"/>
      <c r="M351" s="357"/>
      <c r="N351" s="357"/>
      <c r="O351" s="357"/>
      <c r="P351" s="357"/>
      <c r="Q351" s="357"/>
      <c r="R351" s="357"/>
      <c r="S351" s="357"/>
      <c r="T351" s="357"/>
      <c r="U351" s="357"/>
      <c r="V351" s="357"/>
      <c r="W351" s="357"/>
      <c r="X351" s="357"/>
      <c r="Y351" s="357"/>
      <c r="Z351" s="357"/>
    </row>
    <row r="352" ht="12.75" customHeight="1">
      <c r="A352" s="357"/>
      <c r="B352" s="357"/>
      <c r="C352" s="357"/>
      <c r="D352" s="357"/>
      <c r="E352" s="357"/>
      <c r="F352" s="357"/>
      <c r="G352" s="357"/>
      <c r="H352" s="357"/>
      <c r="I352" s="357"/>
      <c r="J352" s="357"/>
      <c r="K352" s="357"/>
      <c r="L352" s="357"/>
      <c r="M352" s="357"/>
      <c r="N352" s="357"/>
      <c r="O352" s="357"/>
      <c r="P352" s="357"/>
      <c r="Q352" s="357"/>
      <c r="R352" s="357"/>
      <c r="S352" s="357"/>
      <c r="T352" s="357"/>
      <c r="U352" s="357"/>
      <c r="V352" s="357"/>
      <c r="W352" s="357"/>
      <c r="X352" s="357"/>
      <c r="Y352" s="357"/>
      <c r="Z352" s="357"/>
    </row>
    <row r="353" ht="12.75" customHeight="1">
      <c r="A353" s="357"/>
      <c r="B353" s="357"/>
      <c r="C353" s="357"/>
      <c r="D353" s="357"/>
      <c r="E353" s="357"/>
      <c r="F353" s="357"/>
      <c r="G353" s="357"/>
      <c r="H353" s="357"/>
      <c r="I353" s="357"/>
      <c r="J353" s="357"/>
      <c r="K353" s="357"/>
      <c r="L353" s="357"/>
      <c r="M353" s="357"/>
      <c r="N353" s="357"/>
      <c r="O353" s="357"/>
      <c r="P353" s="357"/>
      <c r="Q353" s="357"/>
      <c r="R353" s="357"/>
      <c r="S353" s="357"/>
      <c r="T353" s="357"/>
      <c r="U353" s="357"/>
      <c r="V353" s="357"/>
      <c r="W353" s="357"/>
      <c r="X353" s="357"/>
      <c r="Y353" s="357"/>
      <c r="Z353" s="357"/>
    </row>
    <row r="354" ht="12.75" customHeight="1">
      <c r="A354" s="357"/>
      <c r="B354" s="357"/>
      <c r="C354" s="357"/>
      <c r="D354" s="357"/>
      <c r="E354" s="357"/>
      <c r="F354" s="357"/>
      <c r="G354" s="357"/>
      <c r="H354" s="357"/>
      <c r="I354" s="357"/>
      <c r="J354" s="357"/>
      <c r="K354" s="357"/>
      <c r="L354" s="357"/>
      <c r="M354" s="357"/>
      <c r="N354" s="357"/>
      <c r="O354" s="357"/>
      <c r="P354" s="357"/>
      <c r="Q354" s="357"/>
      <c r="R354" s="357"/>
      <c r="S354" s="357"/>
      <c r="T354" s="357"/>
      <c r="U354" s="357"/>
      <c r="V354" s="357"/>
      <c r="W354" s="357"/>
      <c r="X354" s="357"/>
      <c r="Y354" s="357"/>
      <c r="Z354" s="357"/>
    </row>
    <row r="355" ht="12.75" customHeight="1">
      <c r="A355" s="357"/>
      <c r="B355" s="357"/>
      <c r="C355" s="357"/>
      <c r="D355" s="357"/>
      <c r="E355" s="357"/>
      <c r="F355" s="357"/>
      <c r="G355" s="357"/>
      <c r="H355" s="357"/>
      <c r="I355" s="357"/>
      <c r="J355" s="357"/>
      <c r="K355" s="357"/>
      <c r="L355" s="357"/>
      <c r="M355" s="357"/>
      <c r="N355" s="357"/>
      <c r="O355" s="357"/>
      <c r="P355" s="357"/>
      <c r="Q355" s="357"/>
      <c r="R355" s="357"/>
      <c r="S355" s="357"/>
      <c r="T355" s="357"/>
      <c r="U355" s="357"/>
      <c r="V355" s="357"/>
      <c r="W355" s="357"/>
      <c r="X355" s="357"/>
      <c r="Y355" s="357"/>
      <c r="Z355" s="357"/>
    </row>
    <row r="356" ht="12.75" customHeight="1">
      <c r="A356" s="357"/>
      <c r="B356" s="357"/>
      <c r="C356" s="357"/>
      <c r="D356" s="357"/>
      <c r="E356" s="357"/>
      <c r="F356" s="357"/>
      <c r="G356" s="357"/>
      <c r="H356" s="357"/>
      <c r="I356" s="357"/>
      <c r="J356" s="357"/>
      <c r="K356" s="357"/>
      <c r="L356" s="357"/>
      <c r="M356" s="357"/>
      <c r="N356" s="357"/>
      <c r="O356" s="357"/>
      <c r="P356" s="357"/>
      <c r="Q356" s="357"/>
      <c r="R356" s="357"/>
      <c r="S356" s="357"/>
      <c r="T356" s="357"/>
      <c r="U356" s="357"/>
      <c r="V356" s="357"/>
      <c r="W356" s="357"/>
      <c r="X356" s="357"/>
      <c r="Y356" s="357"/>
      <c r="Z356" s="357"/>
    </row>
    <row r="357" ht="12.75" customHeight="1">
      <c r="A357" s="357"/>
      <c r="B357" s="357"/>
      <c r="C357" s="357"/>
      <c r="D357" s="357"/>
      <c r="E357" s="357"/>
      <c r="F357" s="357"/>
      <c r="G357" s="357"/>
      <c r="H357" s="357"/>
      <c r="I357" s="357"/>
      <c r="J357" s="357"/>
      <c r="K357" s="357"/>
      <c r="L357" s="357"/>
      <c r="M357" s="357"/>
      <c r="N357" s="357"/>
      <c r="O357" s="357"/>
      <c r="P357" s="357"/>
      <c r="Q357" s="357"/>
      <c r="R357" s="357"/>
      <c r="S357" s="357"/>
      <c r="T357" s="357"/>
      <c r="U357" s="357"/>
      <c r="V357" s="357"/>
      <c r="W357" s="357"/>
      <c r="X357" s="357"/>
      <c r="Y357" s="357"/>
      <c r="Z357" s="357"/>
    </row>
    <row r="358" ht="12.75" customHeight="1">
      <c r="A358" s="357"/>
      <c r="B358" s="357"/>
      <c r="C358" s="357"/>
      <c r="D358" s="357"/>
      <c r="E358" s="357"/>
      <c r="F358" s="357"/>
      <c r="G358" s="357"/>
      <c r="H358" s="357"/>
      <c r="I358" s="357"/>
      <c r="J358" s="357"/>
      <c r="K358" s="357"/>
      <c r="L358" s="357"/>
      <c r="M358" s="357"/>
      <c r="N358" s="357"/>
      <c r="O358" s="357"/>
      <c r="P358" s="357"/>
      <c r="Q358" s="357"/>
      <c r="R358" s="357"/>
      <c r="S358" s="357"/>
      <c r="T358" s="357"/>
      <c r="U358" s="357"/>
      <c r="V358" s="357"/>
      <c r="W358" s="357"/>
      <c r="X358" s="357"/>
      <c r="Y358" s="357"/>
      <c r="Z358" s="357"/>
    </row>
    <row r="359" ht="12.75" customHeight="1">
      <c r="A359" s="357"/>
      <c r="B359" s="357"/>
      <c r="C359" s="357"/>
      <c r="D359" s="357"/>
      <c r="E359" s="357"/>
      <c r="F359" s="357"/>
      <c r="G359" s="357"/>
      <c r="H359" s="357"/>
      <c r="I359" s="357"/>
      <c r="J359" s="357"/>
      <c r="K359" s="357"/>
      <c r="L359" s="357"/>
      <c r="M359" s="357"/>
      <c r="N359" s="357"/>
      <c r="O359" s="357"/>
      <c r="P359" s="357"/>
      <c r="Q359" s="357"/>
      <c r="R359" s="357"/>
      <c r="S359" s="357"/>
      <c r="T359" s="357"/>
      <c r="U359" s="357"/>
      <c r="V359" s="357"/>
      <c r="W359" s="357"/>
      <c r="X359" s="357"/>
      <c r="Y359" s="357"/>
      <c r="Z359" s="357"/>
    </row>
    <row r="360" ht="12.75" customHeight="1">
      <c r="A360" s="357"/>
      <c r="B360" s="357"/>
      <c r="C360" s="357"/>
      <c r="D360" s="357"/>
      <c r="E360" s="357"/>
      <c r="F360" s="357"/>
      <c r="G360" s="357"/>
      <c r="H360" s="357"/>
      <c r="I360" s="357"/>
      <c r="J360" s="357"/>
      <c r="K360" s="357"/>
      <c r="L360" s="357"/>
      <c r="M360" s="357"/>
      <c r="N360" s="357"/>
      <c r="O360" s="357"/>
      <c r="P360" s="357"/>
      <c r="Q360" s="357"/>
      <c r="R360" s="357"/>
      <c r="S360" s="357"/>
      <c r="T360" s="357"/>
      <c r="U360" s="357"/>
      <c r="V360" s="357"/>
      <c r="W360" s="357"/>
      <c r="X360" s="357"/>
      <c r="Y360" s="357"/>
      <c r="Z360" s="357"/>
    </row>
    <row r="361" ht="12.75" customHeight="1">
      <c r="A361" s="357"/>
      <c r="B361" s="357"/>
      <c r="C361" s="357"/>
      <c r="D361" s="357"/>
      <c r="E361" s="357"/>
      <c r="F361" s="357"/>
      <c r="G361" s="357"/>
      <c r="H361" s="357"/>
      <c r="I361" s="357"/>
      <c r="J361" s="357"/>
      <c r="K361" s="357"/>
      <c r="L361" s="357"/>
      <c r="M361" s="357"/>
      <c r="N361" s="357"/>
      <c r="O361" s="357"/>
      <c r="P361" s="357"/>
      <c r="Q361" s="357"/>
      <c r="R361" s="357"/>
      <c r="S361" s="357"/>
      <c r="T361" s="357"/>
      <c r="U361" s="357"/>
      <c r="V361" s="357"/>
      <c r="W361" s="357"/>
      <c r="X361" s="357"/>
      <c r="Y361" s="357"/>
      <c r="Z361" s="357"/>
    </row>
    <row r="362" ht="12.75" customHeight="1">
      <c r="A362" s="357"/>
      <c r="B362" s="357"/>
      <c r="C362" s="357"/>
      <c r="D362" s="357"/>
      <c r="E362" s="357"/>
      <c r="F362" s="357"/>
      <c r="G362" s="357"/>
      <c r="H362" s="357"/>
      <c r="I362" s="357"/>
      <c r="J362" s="357"/>
      <c r="K362" s="357"/>
      <c r="L362" s="357"/>
      <c r="M362" s="357"/>
      <c r="N362" s="357"/>
      <c r="O362" s="357"/>
      <c r="P362" s="357"/>
      <c r="Q362" s="357"/>
      <c r="R362" s="357"/>
      <c r="S362" s="357"/>
      <c r="T362" s="357"/>
      <c r="U362" s="357"/>
      <c r="V362" s="357"/>
      <c r="W362" s="357"/>
      <c r="X362" s="357"/>
      <c r="Y362" s="357"/>
      <c r="Z362" s="357"/>
    </row>
    <row r="363" ht="12.75" customHeight="1">
      <c r="A363" s="357"/>
      <c r="B363" s="357"/>
      <c r="C363" s="357"/>
      <c r="D363" s="357"/>
      <c r="E363" s="357"/>
      <c r="F363" s="357"/>
      <c r="G363" s="357"/>
      <c r="H363" s="357"/>
      <c r="I363" s="357"/>
      <c r="J363" s="357"/>
      <c r="K363" s="357"/>
      <c r="L363" s="357"/>
      <c r="M363" s="357"/>
      <c r="N363" s="357"/>
      <c r="O363" s="357"/>
      <c r="P363" s="357"/>
      <c r="Q363" s="357"/>
      <c r="R363" s="357"/>
      <c r="S363" s="357"/>
      <c r="T363" s="357"/>
      <c r="U363" s="357"/>
      <c r="V363" s="357"/>
      <c r="W363" s="357"/>
      <c r="X363" s="357"/>
      <c r="Y363" s="357"/>
      <c r="Z363" s="357"/>
    </row>
    <row r="364" ht="12.75" customHeight="1">
      <c r="A364" s="357"/>
      <c r="B364" s="357"/>
      <c r="C364" s="357"/>
      <c r="D364" s="357"/>
      <c r="E364" s="357"/>
      <c r="F364" s="357"/>
      <c r="G364" s="357"/>
      <c r="H364" s="357"/>
      <c r="I364" s="357"/>
      <c r="J364" s="357"/>
      <c r="K364" s="357"/>
      <c r="L364" s="357"/>
      <c r="M364" s="357"/>
      <c r="N364" s="357"/>
      <c r="O364" s="357"/>
      <c r="P364" s="357"/>
      <c r="Q364" s="357"/>
      <c r="R364" s="357"/>
      <c r="S364" s="357"/>
      <c r="T364" s="357"/>
      <c r="U364" s="357"/>
      <c r="V364" s="357"/>
      <c r="W364" s="357"/>
      <c r="X364" s="357"/>
      <c r="Y364" s="357"/>
      <c r="Z364" s="357"/>
    </row>
    <row r="365" ht="12.75" customHeight="1">
      <c r="A365" s="357"/>
      <c r="B365" s="357"/>
      <c r="C365" s="357"/>
      <c r="D365" s="357"/>
      <c r="E365" s="357"/>
      <c r="F365" s="357"/>
      <c r="G365" s="357"/>
      <c r="H365" s="357"/>
      <c r="I365" s="357"/>
      <c r="J365" s="357"/>
      <c r="K365" s="357"/>
      <c r="L365" s="357"/>
      <c r="M365" s="357"/>
      <c r="N365" s="357"/>
      <c r="O365" s="357"/>
      <c r="P365" s="357"/>
      <c r="Q365" s="357"/>
      <c r="R365" s="357"/>
      <c r="S365" s="357"/>
      <c r="T365" s="357"/>
      <c r="U365" s="357"/>
      <c r="V365" s="357"/>
      <c r="W365" s="357"/>
      <c r="X365" s="357"/>
      <c r="Y365" s="357"/>
      <c r="Z365" s="357"/>
    </row>
    <row r="366" ht="12.75" customHeight="1">
      <c r="A366" s="357"/>
      <c r="B366" s="357"/>
      <c r="C366" s="357"/>
      <c r="D366" s="357"/>
      <c r="E366" s="357"/>
      <c r="F366" s="357"/>
      <c r="G366" s="357"/>
      <c r="H366" s="357"/>
      <c r="I366" s="357"/>
      <c r="J366" s="357"/>
      <c r="K366" s="357"/>
      <c r="L366" s="357"/>
      <c r="M366" s="357"/>
      <c r="N366" s="357"/>
      <c r="O366" s="357"/>
      <c r="P366" s="357"/>
      <c r="Q366" s="357"/>
      <c r="R366" s="357"/>
      <c r="S366" s="357"/>
      <c r="T366" s="357"/>
      <c r="U366" s="357"/>
      <c r="V366" s="357"/>
      <c r="W366" s="357"/>
      <c r="X366" s="357"/>
      <c r="Y366" s="357"/>
      <c r="Z366" s="357"/>
    </row>
    <row r="367" ht="12.75" customHeight="1">
      <c r="A367" s="357"/>
      <c r="B367" s="357"/>
      <c r="C367" s="357"/>
      <c r="D367" s="357"/>
      <c r="E367" s="357"/>
      <c r="F367" s="357"/>
      <c r="G367" s="357"/>
      <c r="H367" s="357"/>
      <c r="I367" s="357"/>
      <c r="J367" s="357"/>
      <c r="K367" s="357"/>
      <c r="L367" s="357"/>
      <c r="M367" s="357"/>
      <c r="N367" s="357"/>
      <c r="O367" s="357"/>
      <c r="P367" s="357"/>
      <c r="Q367" s="357"/>
      <c r="R367" s="357"/>
      <c r="S367" s="357"/>
      <c r="T367" s="357"/>
      <c r="U367" s="357"/>
      <c r="V367" s="357"/>
      <c r="W367" s="357"/>
      <c r="X367" s="357"/>
      <c r="Y367" s="357"/>
      <c r="Z367" s="357"/>
    </row>
    <row r="368" ht="12.75" customHeight="1">
      <c r="A368" s="357"/>
      <c r="B368" s="357"/>
      <c r="C368" s="357"/>
      <c r="D368" s="357"/>
      <c r="E368" s="357"/>
      <c r="F368" s="357"/>
      <c r="G368" s="357"/>
      <c r="H368" s="357"/>
      <c r="I368" s="357"/>
      <c r="J368" s="357"/>
      <c r="K368" s="357"/>
      <c r="L368" s="357"/>
      <c r="M368" s="357"/>
      <c r="N368" s="357"/>
      <c r="O368" s="357"/>
      <c r="P368" s="357"/>
      <c r="Q368" s="357"/>
      <c r="R368" s="357"/>
      <c r="S368" s="357"/>
      <c r="T368" s="357"/>
      <c r="U368" s="357"/>
      <c r="V368" s="357"/>
      <c r="W368" s="357"/>
      <c r="X368" s="357"/>
      <c r="Y368" s="357"/>
      <c r="Z368" s="357"/>
    </row>
    <row r="369" ht="12.75" customHeight="1">
      <c r="A369" s="357"/>
      <c r="B369" s="357"/>
      <c r="C369" s="357"/>
      <c r="D369" s="357"/>
      <c r="E369" s="357"/>
      <c r="F369" s="357"/>
      <c r="G369" s="357"/>
      <c r="H369" s="357"/>
      <c r="I369" s="357"/>
      <c r="J369" s="357"/>
      <c r="K369" s="357"/>
      <c r="L369" s="357"/>
      <c r="M369" s="357"/>
      <c r="N369" s="357"/>
      <c r="O369" s="357"/>
      <c r="P369" s="357"/>
      <c r="Q369" s="357"/>
      <c r="R369" s="357"/>
      <c r="S369" s="357"/>
      <c r="T369" s="357"/>
      <c r="U369" s="357"/>
      <c r="V369" s="357"/>
      <c r="W369" s="357"/>
      <c r="X369" s="357"/>
      <c r="Y369" s="357"/>
      <c r="Z369" s="357"/>
    </row>
    <row r="370" ht="12.75" customHeight="1">
      <c r="A370" s="357"/>
      <c r="B370" s="357"/>
      <c r="C370" s="357"/>
      <c r="D370" s="357"/>
      <c r="E370" s="357"/>
      <c r="F370" s="357"/>
      <c r="G370" s="357"/>
      <c r="H370" s="357"/>
      <c r="I370" s="357"/>
      <c r="J370" s="357"/>
      <c r="K370" s="357"/>
      <c r="L370" s="357"/>
      <c r="M370" s="357"/>
      <c r="N370" s="357"/>
      <c r="O370" s="357"/>
      <c r="P370" s="357"/>
      <c r="Q370" s="357"/>
      <c r="R370" s="357"/>
      <c r="S370" s="357"/>
      <c r="T370" s="357"/>
      <c r="U370" s="357"/>
      <c r="V370" s="357"/>
      <c r="W370" s="357"/>
      <c r="X370" s="357"/>
      <c r="Y370" s="357"/>
      <c r="Z370" s="357"/>
    </row>
    <row r="371" ht="12.75" customHeight="1">
      <c r="A371" s="357"/>
      <c r="B371" s="357"/>
      <c r="C371" s="357"/>
      <c r="D371" s="357"/>
      <c r="E371" s="357"/>
      <c r="F371" s="357"/>
      <c r="G371" s="357"/>
      <c r="H371" s="357"/>
      <c r="I371" s="357"/>
      <c r="J371" s="357"/>
      <c r="K371" s="357"/>
      <c r="L371" s="357"/>
      <c r="M371" s="357"/>
      <c r="N371" s="357"/>
      <c r="O371" s="357"/>
      <c r="P371" s="357"/>
      <c r="Q371" s="357"/>
      <c r="R371" s="357"/>
      <c r="S371" s="357"/>
      <c r="T371" s="357"/>
      <c r="U371" s="357"/>
      <c r="V371" s="357"/>
      <c r="W371" s="357"/>
      <c r="X371" s="357"/>
      <c r="Y371" s="357"/>
      <c r="Z371" s="357"/>
    </row>
    <row r="372" ht="12.75" customHeight="1">
      <c r="A372" s="357"/>
      <c r="B372" s="357"/>
      <c r="C372" s="357"/>
      <c r="D372" s="357"/>
      <c r="E372" s="357"/>
      <c r="F372" s="357"/>
      <c r="G372" s="357"/>
      <c r="H372" s="357"/>
      <c r="I372" s="357"/>
      <c r="J372" s="357"/>
      <c r="K372" s="357"/>
      <c r="L372" s="357"/>
      <c r="M372" s="357"/>
      <c r="N372" s="357"/>
      <c r="O372" s="357"/>
      <c r="P372" s="357"/>
      <c r="Q372" s="357"/>
      <c r="R372" s="357"/>
      <c r="S372" s="357"/>
      <c r="T372" s="357"/>
      <c r="U372" s="357"/>
      <c r="V372" s="357"/>
      <c r="W372" s="357"/>
      <c r="X372" s="357"/>
      <c r="Y372" s="357"/>
      <c r="Z372" s="357"/>
    </row>
    <row r="373" ht="12.75" customHeight="1">
      <c r="A373" s="357"/>
      <c r="B373" s="357"/>
      <c r="C373" s="357"/>
      <c r="D373" s="357"/>
      <c r="E373" s="357"/>
      <c r="F373" s="357"/>
      <c r="G373" s="357"/>
      <c r="H373" s="357"/>
      <c r="I373" s="357"/>
      <c r="J373" s="357"/>
      <c r="K373" s="357"/>
      <c r="L373" s="357"/>
      <c r="M373" s="357"/>
      <c r="N373" s="357"/>
      <c r="O373" s="357"/>
      <c r="P373" s="357"/>
      <c r="Q373" s="357"/>
      <c r="R373" s="357"/>
      <c r="S373" s="357"/>
      <c r="T373" s="357"/>
      <c r="U373" s="357"/>
      <c r="V373" s="357"/>
      <c r="W373" s="357"/>
      <c r="X373" s="357"/>
      <c r="Y373" s="357"/>
      <c r="Z373" s="357"/>
    </row>
    <row r="374" ht="12.75" customHeight="1">
      <c r="A374" s="357"/>
      <c r="B374" s="357"/>
      <c r="C374" s="357"/>
      <c r="D374" s="357"/>
      <c r="E374" s="357"/>
      <c r="F374" s="357"/>
      <c r="G374" s="357"/>
      <c r="H374" s="357"/>
      <c r="I374" s="357"/>
      <c r="J374" s="357"/>
      <c r="K374" s="357"/>
      <c r="L374" s="357"/>
      <c r="M374" s="357"/>
      <c r="N374" s="357"/>
      <c r="O374" s="357"/>
      <c r="P374" s="357"/>
      <c r="Q374" s="357"/>
      <c r="R374" s="357"/>
      <c r="S374" s="357"/>
      <c r="T374" s="357"/>
      <c r="U374" s="357"/>
      <c r="V374" s="357"/>
      <c r="W374" s="357"/>
      <c r="X374" s="357"/>
      <c r="Y374" s="357"/>
      <c r="Z374" s="357"/>
    </row>
    <row r="375" ht="12.75" customHeight="1">
      <c r="A375" s="357"/>
      <c r="B375" s="357"/>
      <c r="C375" s="357"/>
      <c r="D375" s="357"/>
      <c r="E375" s="357"/>
      <c r="F375" s="357"/>
      <c r="G375" s="357"/>
      <c r="H375" s="357"/>
      <c r="I375" s="357"/>
      <c r="J375" s="357"/>
      <c r="K375" s="357"/>
      <c r="L375" s="357"/>
      <c r="M375" s="357"/>
      <c r="N375" s="357"/>
      <c r="O375" s="357"/>
      <c r="P375" s="357"/>
      <c r="Q375" s="357"/>
      <c r="R375" s="357"/>
      <c r="S375" s="357"/>
      <c r="T375" s="357"/>
      <c r="U375" s="357"/>
      <c r="V375" s="357"/>
      <c r="W375" s="357"/>
      <c r="X375" s="357"/>
      <c r="Y375" s="357"/>
      <c r="Z375" s="357"/>
    </row>
    <row r="376" ht="12.75" customHeight="1">
      <c r="A376" s="357"/>
      <c r="B376" s="357"/>
      <c r="C376" s="357"/>
      <c r="D376" s="357"/>
      <c r="E376" s="357"/>
      <c r="F376" s="357"/>
      <c r="G376" s="357"/>
      <c r="H376" s="357"/>
      <c r="I376" s="357"/>
      <c r="J376" s="357"/>
      <c r="K376" s="357"/>
      <c r="L376" s="357"/>
      <c r="M376" s="357"/>
      <c r="N376" s="357"/>
      <c r="O376" s="357"/>
      <c r="P376" s="357"/>
      <c r="Q376" s="357"/>
      <c r="R376" s="357"/>
      <c r="S376" s="357"/>
      <c r="T376" s="357"/>
      <c r="U376" s="357"/>
      <c r="V376" s="357"/>
      <c r="W376" s="357"/>
      <c r="X376" s="357"/>
      <c r="Y376" s="357"/>
      <c r="Z376" s="357"/>
    </row>
    <row r="377" ht="12.75" customHeight="1">
      <c r="A377" s="357"/>
      <c r="B377" s="357"/>
      <c r="C377" s="357"/>
      <c r="D377" s="357"/>
      <c r="E377" s="357"/>
      <c r="F377" s="357"/>
      <c r="G377" s="357"/>
      <c r="H377" s="357"/>
      <c r="I377" s="357"/>
      <c r="J377" s="357"/>
      <c r="K377" s="357"/>
      <c r="L377" s="357"/>
      <c r="M377" s="357"/>
      <c r="N377" s="357"/>
      <c r="O377" s="357"/>
      <c r="P377" s="357"/>
      <c r="Q377" s="357"/>
      <c r="R377" s="357"/>
      <c r="S377" s="357"/>
      <c r="T377" s="357"/>
      <c r="U377" s="357"/>
      <c r="V377" s="357"/>
      <c r="W377" s="357"/>
      <c r="X377" s="357"/>
      <c r="Y377" s="357"/>
      <c r="Z377" s="357"/>
    </row>
    <row r="378" ht="12.75" customHeight="1">
      <c r="A378" s="357"/>
      <c r="B378" s="357"/>
      <c r="C378" s="357"/>
      <c r="D378" s="357"/>
      <c r="E378" s="357"/>
      <c r="F378" s="357"/>
      <c r="G378" s="357"/>
      <c r="H378" s="357"/>
      <c r="I378" s="357"/>
      <c r="J378" s="357"/>
      <c r="K378" s="357"/>
      <c r="L378" s="357"/>
      <c r="M378" s="357"/>
      <c r="N378" s="357"/>
      <c r="O378" s="357"/>
      <c r="P378" s="357"/>
      <c r="Q378" s="357"/>
      <c r="R378" s="357"/>
      <c r="S378" s="357"/>
      <c r="T378" s="357"/>
      <c r="U378" s="357"/>
      <c r="V378" s="357"/>
      <c r="W378" s="357"/>
      <c r="X378" s="357"/>
      <c r="Y378" s="357"/>
      <c r="Z378" s="357"/>
    </row>
    <row r="379" ht="12.75" customHeight="1">
      <c r="A379" s="357"/>
      <c r="B379" s="357"/>
      <c r="C379" s="357"/>
      <c r="D379" s="357"/>
      <c r="E379" s="357"/>
      <c r="F379" s="357"/>
      <c r="G379" s="357"/>
      <c r="H379" s="357"/>
      <c r="I379" s="357"/>
      <c r="J379" s="357"/>
      <c r="K379" s="357"/>
      <c r="L379" s="357"/>
      <c r="M379" s="357"/>
      <c r="N379" s="357"/>
      <c r="O379" s="357"/>
      <c r="P379" s="357"/>
      <c r="Q379" s="357"/>
      <c r="R379" s="357"/>
      <c r="S379" s="357"/>
      <c r="T379" s="357"/>
      <c r="U379" s="357"/>
      <c r="V379" s="357"/>
      <c r="W379" s="357"/>
      <c r="X379" s="357"/>
      <c r="Y379" s="357"/>
      <c r="Z379" s="357"/>
    </row>
    <row r="380" ht="12.75" customHeight="1">
      <c r="A380" s="357"/>
      <c r="B380" s="357"/>
      <c r="C380" s="357"/>
      <c r="D380" s="357"/>
      <c r="E380" s="357"/>
      <c r="F380" s="357"/>
      <c r="G380" s="357"/>
      <c r="H380" s="357"/>
      <c r="I380" s="357"/>
      <c r="J380" s="357"/>
      <c r="K380" s="357"/>
      <c r="L380" s="357"/>
      <c r="M380" s="357"/>
      <c r="N380" s="357"/>
      <c r="O380" s="357"/>
      <c r="P380" s="357"/>
      <c r="Q380" s="357"/>
      <c r="R380" s="357"/>
      <c r="S380" s="357"/>
      <c r="T380" s="357"/>
      <c r="U380" s="357"/>
      <c r="V380" s="357"/>
      <c r="W380" s="357"/>
      <c r="X380" s="357"/>
      <c r="Y380" s="357"/>
      <c r="Z380" s="357"/>
    </row>
    <row r="381" ht="12.75" customHeight="1">
      <c r="A381" s="357"/>
      <c r="B381" s="357"/>
      <c r="C381" s="357"/>
      <c r="D381" s="357"/>
      <c r="E381" s="357"/>
      <c r="F381" s="357"/>
      <c r="G381" s="357"/>
      <c r="H381" s="357"/>
      <c r="I381" s="357"/>
      <c r="J381" s="357"/>
      <c r="K381" s="357"/>
      <c r="L381" s="357"/>
      <c r="M381" s="357"/>
      <c r="N381" s="357"/>
      <c r="O381" s="357"/>
      <c r="P381" s="357"/>
      <c r="Q381" s="357"/>
      <c r="R381" s="357"/>
      <c r="S381" s="357"/>
      <c r="T381" s="357"/>
      <c r="U381" s="357"/>
      <c r="V381" s="357"/>
      <c r="W381" s="357"/>
      <c r="X381" s="357"/>
      <c r="Y381" s="357"/>
      <c r="Z381" s="357"/>
    </row>
    <row r="382" ht="12.75" customHeight="1">
      <c r="A382" s="357"/>
      <c r="B382" s="357"/>
      <c r="C382" s="357"/>
      <c r="D382" s="357"/>
      <c r="E382" s="357"/>
      <c r="F382" s="357"/>
      <c r="G382" s="357"/>
      <c r="H382" s="357"/>
      <c r="I382" s="357"/>
      <c r="J382" s="357"/>
      <c r="K382" s="357"/>
      <c r="L382" s="357"/>
      <c r="M382" s="357"/>
      <c r="N382" s="357"/>
      <c r="O382" s="357"/>
      <c r="P382" s="357"/>
      <c r="Q382" s="357"/>
      <c r="R382" s="357"/>
      <c r="S382" s="357"/>
      <c r="T382" s="357"/>
      <c r="U382" s="357"/>
      <c r="V382" s="357"/>
      <c r="W382" s="357"/>
      <c r="X382" s="357"/>
      <c r="Y382" s="357"/>
      <c r="Z382" s="357"/>
    </row>
    <row r="383" ht="12.75" customHeight="1">
      <c r="A383" s="357"/>
      <c r="B383" s="357"/>
      <c r="C383" s="357"/>
      <c r="D383" s="357"/>
      <c r="E383" s="357"/>
      <c r="F383" s="357"/>
      <c r="G383" s="357"/>
      <c r="H383" s="357"/>
      <c r="I383" s="357"/>
      <c r="J383" s="357"/>
      <c r="K383" s="357"/>
      <c r="L383" s="357"/>
      <c r="M383" s="357"/>
      <c r="N383" s="357"/>
      <c r="O383" s="357"/>
      <c r="P383" s="357"/>
      <c r="Q383" s="357"/>
      <c r="R383" s="357"/>
      <c r="S383" s="357"/>
      <c r="T383" s="357"/>
      <c r="U383" s="357"/>
      <c r="V383" s="357"/>
      <c r="W383" s="357"/>
      <c r="X383" s="357"/>
      <c r="Y383" s="357"/>
      <c r="Z383" s="357"/>
    </row>
    <row r="384" ht="12.75" customHeight="1">
      <c r="A384" s="357"/>
      <c r="B384" s="357"/>
      <c r="C384" s="357"/>
      <c r="D384" s="357"/>
      <c r="E384" s="357"/>
      <c r="F384" s="357"/>
      <c r="G384" s="357"/>
      <c r="H384" s="357"/>
      <c r="I384" s="357"/>
      <c r="J384" s="357"/>
      <c r="K384" s="357"/>
      <c r="L384" s="357"/>
      <c r="M384" s="357"/>
      <c r="N384" s="357"/>
      <c r="O384" s="357"/>
      <c r="P384" s="357"/>
      <c r="Q384" s="357"/>
      <c r="R384" s="357"/>
      <c r="S384" s="357"/>
      <c r="T384" s="357"/>
      <c r="U384" s="357"/>
      <c r="V384" s="357"/>
      <c r="W384" s="357"/>
      <c r="X384" s="357"/>
      <c r="Y384" s="357"/>
      <c r="Z384" s="357"/>
    </row>
    <row r="385" ht="12.75" customHeight="1">
      <c r="A385" s="357"/>
      <c r="B385" s="357"/>
      <c r="C385" s="357"/>
      <c r="D385" s="357"/>
      <c r="E385" s="357"/>
      <c r="F385" s="357"/>
      <c r="G385" s="357"/>
      <c r="H385" s="357"/>
      <c r="I385" s="357"/>
      <c r="J385" s="357"/>
      <c r="K385" s="357"/>
      <c r="L385" s="357"/>
      <c r="M385" s="357"/>
      <c r="N385" s="357"/>
      <c r="O385" s="357"/>
      <c r="P385" s="357"/>
      <c r="Q385" s="357"/>
      <c r="R385" s="357"/>
      <c r="S385" s="357"/>
      <c r="T385" s="357"/>
      <c r="U385" s="357"/>
      <c r="V385" s="357"/>
      <c r="W385" s="357"/>
      <c r="X385" s="357"/>
      <c r="Y385" s="357"/>
      <c r="Z385" s="357"/>
    </row>
    <row r="386" ht="12.75" customHeight="1">
      <c r="A386" s="357"/>
      <c r="B386" s="357"/>
      <c r="C386" s="357"/>
      <c r="D386" s="357"/>
      <c r="E386" s="357"/>
      <c r="F386" s="357"/>
      <c r="G386" s="357"/>
      <c r="H386" s="357"/>
      <c r="I386" s="357"/>
      <c r="J386" s="357"/>
      <c r="K386" s="357"/>
      <c r="L386" s="357"/>
      <c r="M386" s="357"/>
      <c r="N386" s="357"/>
      <c r="O386" s="357"/>
      <c r="P386" s="357"/>
      <c r="Q386" s="357"/>
      <c r="R386" s="357"/>
      <c r="S386" s="357"/>
      <c r="T386" s="357"/>
      <c r="U386" s="357"/>
      <c r="V386" s="357"/>
      <c r="W386" s="357"/>
      <c r="X386" s="357"/>
      <c r="Y386" s="357"/>
      <c r="Z386" s="357"/>
    </row>
    <row r="387" ht="12.75" customHeight="1">
      <c r="A387" s="357"/>
      <c r="B387" s="357"/>
      <c r="C387" s="357"/>
      <c r="D387" s="357"/>
      <c r="E387" s="357"/>
      <c r="F387" s="357"/>
      <c r="G387" s="357"/>
      <c r="H387" s="357"/>
      <c r="I387" s="357"/>
      <c r="J387" s="357"/>
      <c r="K387" s="357"/>
      <c r="L387" s="357"/>
      <c r="M387" s="357"/>
      <c r="N387" s="357"/>
      <c r="O387" s="357"/>
      <c r="P387" s="357"/>
      <c r="Q387" s="357"/>
      <c r="R387" s="357"/>
      <c r="S387" s="357"/>
      <c r="T387" s="357"/>
      <c r="U387" s="357"/>
      <c r="V387" s="357"/>
      <c r="W387" s="357"/>
      <c r="X387" s="357"/>
      <c r="Y387" s="357"/>
      <c r="Z387" s="357"/>
    </row>
    <row r="388" ht="12.75" customHeight="1">
      <c r="A388" s="357"/>
      <c r="B388" s="357"/>
      <c r="C388" s="357"/>
      <c r="D388" s="357"/>
      <c r="E388" s="357"/>
      <c r="F388" s="357"/>
      <c r="G388" s="357"/>
      <c r="H388" s="357"/>
      <c r="I388" s="357"/>
      <c r="J388" s="357"/>
      <c r="K388" s="357"/>
      <c r="L388" s="357"/>
      <c r="M388" s="357"/>
      <c r="N388" s="357"/>
      <c r="O388" s="357"/>
      <c r="P388" s="357"/>
      <c r="Q388" s="357"/>
      <c r="R388" s="357"/>
      <c r="S388" s="357"/>
      <c r="T388" s="357"/>
      <c r="U388" s="357"/>
      <c r="V388" s="357"/>
      <c r="W388" s="357"/>
      <c r="X388" s="357"/>
      <c r="Y388" s="357"/>
      <c r="Z388" s="357"/>
    </row>
    <row r="389" ht="12.75" customHeight="1">
      <c r="A389" s="357"/>
      <c r="B389" s="357"/>
      <c r="C389" s="357"/>
      <c r="D389" s="357"/>
      <c r="E389" s="357"/>
      <c r="F389" s="357"/>
      <c r="G389" s="357"/>
      <c r="H389" s="357"/>
      <c r="I389" s="357"/>
      <c r="J389" s="357"/>
      <c r="K389" s="357"/>
      <c r="L389" s="357"/>
      <c r="M389" s="357"/>
      <c r="N389" s="357"/>
      <c r="O389" s="357"/>
      <c r="P389" s="357"/>
      <c r="Q389" s="357"/>
      <c r="R389" s="357"/>
      <c r="S389" s="357"/>
      <c r="T389" s="357"/>
      <c r="U389" s="357"/>
      <c r="V389" s="357"/>
      <c r="W389" s="357"/>
      <c r="X389" s="357"/>
      <c r="Y389" s="357"/>
      <c r="Z389" s="357"/>
    </row>
    <row r="390" ht="12.75" customHeight="1">
      <c r="A390" s="357"/>
      <c r="B390" s="357"/>
      <c r="C390" s="357"/>
      <c r="D390" s="357"/>
      <c r="E390" s="357"/>
      <c r="F390" s="357"/>
      <c r="G390" s="357"/>
      <c r="H390" s="357"/>
      <c r="I390" s="357"/>
      <c r="J390" s="357"/>
      <c r="K390" s="357"/>
      <c r="L390" s="357"/>
      <c r="M390" s="357"/>
      <c r="N390" s="357"/>
      <c r="O390" s="357"/>
      <c r="P390" s="357"/>
      <c r="Q390" s="357"/>
      <c r="R390" s="357"/>
      <c r="S390" s="357"/>
      <c r="T390" s="357"/>
      <c r="U390" s="357"/>
      <c r="V390" s="357"/>
      <c r="W390" s="357"/>
      <c r="X390" s="357"/>
      <c r="Y390" s="357"/>
      <c r="Z390" s="357"/>
    </row>
    <row r="391" ht="12.75" customHeight="1">
      <c r="A391" s="357"/>
      <c r="B391" s="357"/>
      <c r="C391" s="357"/>
      <c r="D391" s="357"/>
      <c r="E391" s="357"/>
      <c r="F391" s="357"/>
      <c r="G391" s="357"/>
      <c r="H391" s="357"/>
      <c r="I391" s="357"/>
      <c r="J391" s="357"/>
      <c r="K391" s="357"/>
      <c r="L391" s="357"/>
      <c r="M391" s="357"/>
      <c r="N391" s="357"/>
      <c r="O391" s="357"/>
      <c r="P391" s="357"/>
      <c r="Q391" s="357"/>
      <c r="R391" s="357"/>
      <c r="S391" s="357"/>
      <c r="T391" s="357"/>
      <c r="U391" s="357"/>
      <c r="V391" s="357"/>
      <c r="W391" s="357"/>
      <c r="X391" s="357"/>
      <c r="Y391" s="357"/>
      <c r="Z391" s="357"/>
    </row>
    <row r="392" ht="12.75" customHeight="1">
      <c r="A392" s="357"/>
      <c r="B392" s="357"/>
      <c r="C392" s="357"/>
      <c r="D392" s="357"/>
      <c r="E392" s="357"/>
      <c r="F392" s="357"/>
      <c r="G392" s="357"/>
      <c r="H392" s="357"/>
      <c r="I392" s="357"/>
      <c r="J392" s="357"/>
      <c r="K392" s="357"/>
      <c r="L392" s="357"/>
      <c r="M392" s="357"/>
      <c r="N392" s="357"/>
      <c r="O392" s="357"/>
      <c r="P392" s="357"/>
      <c r="Q392" s="357"/>
      <c r="R392" s="357"/>
      <c r="S392" s="357"/>
      <c r="T392" s="357"/>
      <c r="U392" s="357"/>
      <c r="V392" s="357"/>
      <c r="W392" s="357"/>
      <c r="X392" s="357"/>
      <c r="Y392" s="357"/>
      <c r="Z392" s="357"/>
    </row>
    <row r="393" ht="12.75" customHeight="1">
      <c r="A393" s="357"/>
      <c r="B393" s="357"/>
      <c r="C393" s="357"/>
      <c r="D393" s="357"/>
      <c r="E393" s="357"/>
      <c r="F393" s="357"/>
      <c r="G393" s="357"/>
      <c r="H393" s="357"/>
      <c r="I393" s="357"/>
      <c r="J393" s="357"/>
      <c r="K393" s="357"/>
      <c r="L393" s="357"/>
      <c r="M393" s="357"/>
      <c r="N393" s="357"/>
      <c r="O393" s="357"/>
      <c r="P393" s="357"/>
      <c r="Q393" s="357"/>
      <c r="R393" s="357"/>
      <c r="S393" s="357"/>
      <c r="T393" s="357"/>
      <c r="U393" s="357"/>
      <c r="V393" s="357"/>
      <c r="W393" s="357"/>
      <c r="X393" s="357"/>
      <c r="Y393" s="357"/>
      <c r="Z393" s="357"/>
    </row>
    <row r="394" ht="12.75" customHeight="1">
      <c r="A394" s="357"/>
      <c r="B394" s="357"/>
      <c r="C394" s="357"/>
      <c r="D394" s="357"/>
      <c r="E394" s="357"/>
      <c r="F394" s="357"/>
      <c r="G394" s="357"/>
      <c r="H394" s="357"/>
      <c r="I394" s="357"/>
      <c r="J394" s="357"/>
      <c r="K394" s="357"/>
      <c r="L394" s="357"/>
      <c r="M394" s="357"/>
      <c r="N394" s="357"/>
      <c r="O394" s="357"/>
      <c r="P394" s="357"/>
      <c r="Q394" s="357"/>
      <c r="R394" s="357"/>
      <c r="S394" s="357"/>
      <c r="T394" s="357"/>
      <c r="U394" s="357"/>
      <c r="V394" s="357"/>
      <c r="W394" s="357"/>
      <c r="X394" s="357"/>
      <c r="Y394" s="357"/>
      <c r="Z394" s="357"/>
    </row>
    <row r="395" ht="12.75" customHeight="1">
      <c r="A395" s="357"/>
      <c r="B395" s="357"/>
      <c r="C395" s="357"/>
      <c r="D395" s="357"/>
      <c r="E395" s="357"/>
      <c r="F395" s="357"/>
      <c r="G395" s="357"/>
      <c r="H395" s="357"/>
      <c r="I395" s="357"/>
      <c r="J395" s="357"/>
      <c r="K395" s="357"/>
      <c r="L395" s="357"/>
      <c r="M395" s="357"/>
      <c r="N395" s="357"/>
      <c r="O395" s="357"/>
      <c r="P395" s="357"/>
      <c r="Q395" s="357"/>
      <c r="R395" s="357"/>
      <c r="S395" s="357"/>
      <c r="T395" s="357"/>
      <c r="U395" s="357"/>
      <c r="V395" s="357"/>
      <c r="W395" s="357"/>
      <c r="X395" s="357"/>
      <c r="Y395" s="357"/>
      <c r="Z395" s="357"/>
    </row>
    <row r="396" ht="12.75" customHeight="1">
      <c r="A396" s="357"/>
      <c r="B396" s="357"/>
      <c r="C396" s="357"/>
      <c r="D396" s="357"/>
      <c r="E396" s="357"/>
      <c r="F396" s="357"/>
      <c r="G396" s="357"/>
      <c r="H396" s="357"/>
      <c r="I396" s="357"/>
      <c r="J396" s="357"/>
      <c r="K396" s="357"/>
      <c r="L396" s="357"/>
      <c r="M396" s="357"/>
      <c r="N396" s="357"/>
      <c r="O396" s="357"/>
      <c r="P396" s="357"/>
      <c r="Q396" s="357"/>
      <c r="R396" s="357"/>
      <c r="S396" s="357"/>
      <c r="T396" s="357"/>
      <c r="U396" s="357"/>
      <c r="V396" s="357"/>
      <c r="W396" s="357"/>
      <c r="X396" s="357"/>
      <c r="Y396" s="357"/>
      <c r="Z396" s="357"/>
    </row>
    <row r="397" ht="12.75" customHeight="1">
      <c r="A397" s="357"/>
      <c r="B397" s="357"/>
      <c r="C397" s="357"/>
      <c r="D397" s="357"/>
      <c r="E397" s="357"/>
      <c r="F397" s="357"/>
      <c r="G397" s="357"/>
      <c r="H397" s="357"/>
      <c r="I397" s="357"/>
      <c r="J397" s="357"/>
      <c r="K397" s="357"/>
      <c r="L397" s="357"/>
      <c r="M397" s="357"/>
      <c r="N397" s="357"/>
      <c r="O397" s="357"/>
      <c r="P397" s="357"/>
      <c r="Q397" s="357"/>
      <c r="R397" s="357"/>
      <c r="S397" s="357"/>
      <c r="T397" s="357"/>
      <c r="U397" s="357"/>
      <c r="V397" s="357"/>
      <c r="W397" s="357"/>
      <c r="X397" s="357"/>
      <c r="Y397" s="357"/>
      <c r="Z397" s="357"/>
    </row>
    <row r="398" ht="12.75" customHeight="1">
      <c r="A398" s="357"/>
      <c r="B398" s="357"/>
      <c r="C398" s="357"/>
      <c r="D398" s="357"/>
      <c r="E398" s="357"/>
      <c r="F398" s="357"/>
      <c r="G398" s="357"/>
      <c r="H398" s="357"/>
      <c r="I398" s="357"/>
      <c r="J398" s="357"/>
      <c r="K398" s="357"/>
      <c r="L398" s="357"/>
      <c r="M398" s="357"/>
      <c r="N398" s="357"/>
      <c r="O398" s="357"/>
      <c r="P398" s="357"/>
      <c r="Q398" s="357"/>
      <c r="R398" s="357"/>
      <c r="S398" s="357"/>
      <c r="T398" s="357"/>
      <c r="U398" s="357"/>
      <c r="V398" s="357"/>
      <c r="W398" s="357"/>
      <c r="X398" s="357"/>
      <c r="Y398" s="357"/>
      <c r="Z398" s="357"/>
    </row>
    <row r="399" ht="12.75" customHeight="1">
      <c r="A399" s="357"/>
      <c r="B399" s="357"/>
      <c r="C399" s="357"/>
      <c r="D399" s="357"/>
      <c r="E399" s="357"/>
      <c r="F399" s="357"/>
      <c r="G399" s="357"/>
      <c r="H399" s="357"/>
      <c r="I399" s="357"/>
      <c r="J399" s="357"/>
      <c r="K399" s="357"/>
      <c r="L399" s="357"/>
      <c r="M399" s="357"/>
      <c r="N399" s="357"/>
      <c r="O399" s="357"/>
      <c r="P399" s="357"/>
      <c r="Q399" s="357"/>
      <c r="R399" s="357"/>
      <c r="S399" s="357"/>
      <c r="T399" s="357"/>
      <c r="U399" s="357"/>
      <c r="V399" s="357"/>
      <c r="W399" s="357"/>
      <c r="X399" s="357"/>
      <c r="Y399" s="357"/>
      <c r="Z399" s="357"/>
    </row>
    <row r="400" ht="12.75" customHeight="1">
      <c r="A400" s="357"/>
      <c r="B400" s="357"/>
      <c r="C400" s="357"/>
      <c r="D400" s="357"/>
      <c r="E400" s="357"/>
      <c r="F400" s="357"/>
      <c r="G400" s="357"/>
      <c r="H400" s="357"/>
      <c r="I400" s="357"/>
      <c r="J400" s="357"/>
      <c r="K400" s="357"/>
      <c r="L400" s="357"/>
      <c r="M400" s="357"/>
      <c r="N400" s="357"/>
      <c r="O400" s="357"/>
      <c r="P400" s="357"/>
      <c r="Q400" s="357"/>
      <c r="R400" s="357"/>
      <c r="S400" s="357"/>
      <c r="T400" s="357"/>
      <c r="U400" s="357"/>
      <c r="V400" s="357"/>
      <c r="W400" s="357"/>
      <c r="X400" s="357"/>
      <c r="Y400" s="357"/>
      <c r="Z400" s="357"/>
    </row>
    <row r="401" ht="12.75" customHeight="1">
      <c r="A401" s="357"/>
      <c r="B401" s="357"/>
      <c r="C401" s="357"/>
      <c r="D401" s="357"/>
      <c r="E401" s="357"/>
      <c r="F401" s="357"/>
      <c r="G401" s="357"/>
      <c r="H401" s="357"/>
      <c r="I401" s="357"/>
      <c r="J401" s="357"/>
      <c r="K401" s="357"/>
      <c r="L401" s="357"/>
      <c r="M401" s="357"/>
      <c r="N401" s="357"/>
      <c r="O401" s="357"/>
      <c r="P401" s="357"/>
      <c r="Q401" s="357"/>
      <c r="R401" s="357"/>
      <c r="S401" s="357"/>
      <c r="T401" s="357"/>
      <c r="U401" s="357"/>
      <c r="V401" s="357"/>
      <c r="W401" s="357"/>
      <c r="X401" s="357"/>
      <c r="Y401" s="357"/>
      <c r="Z401" s="357"/>
    </row>
    <row r="402" ht="12.75" customHeight="1">
      <c r="A402" s="357"/>
      <c r="B402" s="357"/>
      <c r="C402" s="357"/>
      <c r="D402" s="357"/>
      <c r="E402" s="357"/>
      <c r="F402" s="357"/>
      <c r="G402" s="357"/>
      <c r="H402" s="357"/>
      <c r="I402" s="357"/>
      <c r="J402" s="357"/>
      <c r="K402" s="357"/>
      <c r="L402" s="357"/>
      <c r="M402" s="357"/>
      <c r="N402" s="357"/>
      <c r="O402" s="357"/>
      <c r="P402" s="357"/>
      <c r="Q402" s="357"/>
      <c r="R402" s="357"/>
      <c r="S402" s="357"/>
      <c r="T402" s="357"/>
      <c r="U402" s="357"/>
      <c r="V402" s="357"/>
      <c r="W402" s="357"/>
      <c r="X402" s="357"/>
      <c r="Y402" s="357"/>
      <c r="Z402" s="357"/>
    </row>
    <row r="403" ht="12.75" customHeight="1">
      <c r="A403" s="357"/>
      <c r="B403" s="357"/>
      <c r="C403" s="357"/>
      <c r="D403" s="357"/>
      <c r="E403" s="357"/>
      <c r="F403" s="357"/>
      <c r="G403" s="357"/>
      <c r="H403" s="357"/>
      <c r="I403" s="357"/>
      <c r="J403" s="357"/>
      <c r="K403" s="357"/>
      <c r="L403" s="357"/>
      <c r="M403" s="357"/>
      <c r="N403" s="357"/>
      <c r="O403" s="357"/>
      <c r="P403" s="357"/>
      <c r="Q403" s="357"/>
      <c r="R403" s="357"/>
      <c r="S403" s="357"/>
      <c r="T403" s="357"/>
      <c r="U403" s="357"/>
      <c r="V403" s="357"/>
      <c r="W403" s="357"/>
      <c r="X403" s="357"/>
      <c r="Y403" s="357"/>
      <c r="Z403" s="357"/>
    </row>
    <row r="404" ht="12.75" customHeight="1">
      <c r="A404" s="357"/>
      <c r="B404" s="357"/>
      <c r="C404" s="357"/>
      <c r="D404" s="357"/>
      <c r="E404" s="357"/>
      <c r="F404" s="357"/>
      <c r="G404" s="357"/>
      <c r="H404" s="357"/>
      <c r="I404" s="357"/>
      <c r="J404" s="357"/>
      <c r="K404" s="357"/>
      <c r="L404" s="357"/>
      <c r="M404" s="357"/>
      <c r="N404" s="357"/>
      <c r="O404" s="357"/>
      <c r="P404" s="357"/>
      <c r="Q404" s="357"/>
      <c r="R404" s="357"/>
      <c r="S404" s="357"/>
      <c r="T404" s="357"/>
      <c r="U404" s="357"/>
      <c r="V404" s="357"/>
      <c r="W404" s="357"/>
      <c r="X404" s="357"/>
      <c r="Y404" s="357"/>
      <c r="Z404" s="357"/>
    </row>
    <row r="405" ht="12.75" customHeight="1">
      <c r="A405" s="357"/>
      <c r="B405" s="357"/>
      <c r="C405" s="357"/>
      <c r="D405" s="357"/>
      <c r="E405" s="357"/>
      <c r="F405" s="357"/>
      <c r="G405" s="357"/>
      <c r="H405" s="357"/>
      <c r="I405" s="357"/>
      <c r="J405" s="357"/>
      <c r="K405" s="357"/>
      <c r="L405" s="357"/>
      <c r="M405" s="357"/>
      <c r="N405" s="357"/>
      <c r="O405" s="357"/>
      <c r="P405" s="357"/>
      <c r="Q405" s="357"/>
      <c r="R405" s="357"/>
      <c r="S405" s="357"/>
      <c r="T405" s="357"/>
      <c r="U405" s="357"/>
      <c r="V405" s="357"/>
      <c r="W405" s="357"/>
      <c r="X405" s="357"/>
      <c r="Y405" s="357"/>
      <c r="Z405" s="357"/>
    </row>
    <row r="406" ht="12.75" customHeight="1">
      <c r="A406" s="357"/>
      <c r="B406" s="357"/>
      <c r="C406" s="357"/>
      <c r="D406" s="357"/>
      <c r="E406" s="357"/>
      <c r="F406" s="357"/>
      <c r="G406" s="357"/>
      <c r="H406" s="357"/>
      <c r="I406" s="357"/>
      <c r="J406" s="357"/>
      <c r="K406" s="357"/>
      <c r="L406" s="357"/>
      <c r="M406" s="357"/>
      <c r="N406" s="357"/>
      <c r="O406" s="357"/>
      <c r="P406" s="357"/>
      <c r="Q406" s="357"/>
      <c r="R406" s="357"/>
      <c r="S406" s="357"/>
      <c r="T406" s="357"/>
      <c r="U406" s="357"/>
      <c r="V406" s="357"/>
      <c r="W406" s="357"/>
      <c r="X406" s="357"/>
      <c r="Y406" s="357"/>
      <c r="Z406" s="357"/>
    </row>
    <row r="407" ht="12.75" customHeight="1">
      <c r="A407" s="357"/>
      <c r="B407" s="357"/>
      <c r="C407" s="357"/>
      <c r="D407" s="357"/>
      <c r="E407" s="357"/>
      <c r="F407" s="357"/>
      <c r="G407" s="357"/>
      <c r="H407" s="357"/>
      <c r="I407" s="357"/>
      <c r="J407" s="357"/>
      <c r="K407" s="357"/>
      <c r="L407" s="357"/>
      <c r="M407" s="357"/>
      <c r="N407" s="357"/>
      <c r="O407" s="357"/>
      <c r="P407" s="357"/>
      <c r="Q407" s="357"/>
      <c r="R407" s="357"/>
      <c r="S407" s="357"/>
      <c r="T407" s="357"/>
      <c r="U407" s="357"/>
      <c r="V407" s="357"/>
      <c r="W407" s="357"/>
      <c r="X407" s="357"/>
      <c r="Y407" s="357"/>
      <c r="Z407" s="357"/>
    </row>
    <row r="408" ht="12.75" customHeight="1">
      <c r="A408" s="357"/>
      <c r="B408" s="357"/>
      <c r="C408" s="357"/>
      <c r="D408" s="357"/>
      <c r="E408" s="357"/>
      <c r="F408" s="357"/>
      <c r="G408" s="357"/>
      <c r="H408" s="357"/>
      <c r="I408" s="357"/>
      <c r="J408" s="357"/>
      <c r="K408" s="357"/>
      <c r="L408" s="357"/>
      <c r="M408" s="357"/>
      <c r="N408" s="357"/>
      <c r="O408" s="357"/>
      <c r="P408" s="357"/>
      <c r="Q408" s="357"/>
      <c r="R408" s="357"/>
      <c r="S408" s="357"/>
      <c r="T408" s="357"/>
      <c r="U408" s="357"/>
      <c r="V408" s="357"/>
      <c r="W408" s="357"/>
      <c r="X408" s="357"/>
      <c r="Y408" s="357"/>
      <c r="Z408" s="357"/>
    </row>
    <row r="409" ht="12.75" customHeight="1">
      <c r="A409" s="357"/>
      <c r="B409" s="357"/>
      <c r="C409" s="357"/>
      <c r="D409" s="357"/>
      <c r="E409" s="357"/>
      <c r="F409" s="357"/>
      <c r="G409" s="357"/>
      <c r="H409" s="357"/>
      <c r="I409" s="357"/>
      <c r="J409" s="357"/>
      <c r="K409" s="357"/>
      <c r="L409" s="357"/>
      <c r="M409" s="357"/>
      <c r="N409" s="357"/>
      <c r="O409" s="357"/>
      <c r="P409" s="357"/>
      <c r="Q409" s="357"/>
      <c r="R409" s="357"/>
      <c r="S409" s="357"/>
      <c r="T409" s="357"/>
      <c r="U409" s="357"/>
      <c r="V409" s="357"/>
      <c r="W409" s="357"/>
      <c r="X409" s="357"/>
      <c r="Y409" s="357"/>
      <c r="Z409" s="357"/>
    </row>
    <row r="410" ht="12.75" customHeight="1">
      <c r="A410" s="357"/>
      <c r="B410" s="357"/>
      <c r="C410" s="357"/>
      <c r="D410" s="357"/>
      <c r="E410" s="357"/>
      <c r="F410" s="357"/>
      <c r="G410" s="357"/>
      <c r="H410" s="357"/>
      <c r="I410" s="357"/>
      <c r="J410" s="357"/>
      <c r="K410" s="357"/>
      <c r="L410" s="357"/>
      <c r="M410" s="357"/>
      <c r="N410" s="357"/>
      <c r="O410" s="357"/>
      <c r="P410" s="357"/>
      <c r="Q410" s="357"/>
      <c r="R410" s="357"/>
      <c r="S410" s="357"/>
      <c r="T410" s="357"/>
      <c r="U410" s="357"/>
      <c r="V410" s="357"/>
      <c r="W410" s="357"/>
      <c r="X410" s="357"/>
      <c r="Y410" s="357"/>
      <c r="Z410" s="357"/>
    </row>
    <row r="411" ht="12.75" customHeight="1">
      <c r="A411" s="357"/>
      <c r="B411" s="357"/>
      <c r="C411" s="357"/>
      <c r="D411" s="357"/>
      <c r="E411" s="357"/>
      <c r="F411" s="357"/>
      <c r="G411" s="357"/>
      <c r="H411" s="357"/>
      <c r="I411" s="357"/>
      <c r="J411" s="357"/>
      <c r="K411" s="357"/>
      <c r="L411" s="357"/>
      <c r="M411" s="357"/>
      <c r="N411" s="357"/>
      <c r="O411" s="357"/>
      <c r="P411" s="357"/>
      <c r="Q411" s="357"/>
      <c r="R411" s="357"/>
      <c r="S411" s="357"/>
      <c r="T411" s="357"/>
      <c r="U411" s="357"/>
      <c r="V411" s="357"/>
      <c r="W411" s="357"/>
      <c r="X411" s="357"/>
      <c r="Y411" s="357"/>
      <c r="Z411" s="357"/>
    </row>
    <row r="412" ht="12.75" customHeight="1">
      <c r="A412" s="357"/>
      <c r="B412" s="357"/>
      <c r="C412" s="357"/>
      <c r="D412" s="357"/>
      <c r="E412" s="357"/>
      <c r="F412" s="357"/>
      <c r="G412" s="357"/>
      <c r="H412" s="357"/>
      <c r="I412" s="357"/>
      <c r="J412" s="357"/>
      <c r="K412" s="357"/>
      <c r="L412" s="357"/>
      <c r="M412" s="357"/>
      <c r="N412" s="357"/>
      <c r="O412" s="357"/>
      <c r="P412" s="357"/>
      <c r="Q412" s="357"/>
      <c r="R412" s="357"/>
      <c r="S412" s="357"/>
      <c r="T412" s="357"/>
      <c r="U412" s="357"/>
      <c r="V412" s="357"/>
      <c r="W412" s="357"/>
      <c r="X412" s="357"/>
      <c r="Y412" s="357"/>
      <c r="Z412" s="357"/>
    </row>
    <row r="413" ht="12.75" customHeight="1">
      <c r="A413" s="357"/>
      <c r="B413" s="357"/>
      <c r="C413" s="357"/>
      <c r="D413" s="357"/>
      <c r="E413" s="357"/>
      <c r="F413" s="357"/>
      <c r="G413" s="357"/>
      <c r="H413" s="357"/>
      <c r="I413" s="357"/>
      <c r="J413" s="357"/>
      <c r="K413" s="357"/>
      <c r="L413" s="357"/>
      <c r="M413" s="357"/>
      <c r="N413" s="357"/>
      <c r="O413" s="357"/>
      <c r="P413" s="357"/>
      <c r="Q413" s="357"/>
      <c r="R413" s="357"/>
      <c r="S413" s="357"/>
      <c r="T413" s="357"/>
      <c r="U413" s="357"/>
      <c r="V413" s="357"/>
      <c r="W413" s="357"/>
      <c r="X413" s="357"/>
      <c r="Y413" s="357"/>
      <c r="Z413" s="357"/>
    </row>
    <row r="414" ht="12.75" customHeight="1">
      <c r="A414" s="357"/>
      <c r="B414" s="357"/>
      <c r="C414" s="357"/>
      <c r="D414" s="357"/>
      <c r="E414" s="357"/>
      <c r="F414" s="357"/>
      <c r="G414" s="357"/>
      <c r="H414" s="357"/>
      <c r="I414" s="357"/>
      <c r="J414" s="357"/>
      <c r="K414" s="357"/>
      <c r="L414" s="357"/>
      <c r="M414" s="357"/>
      <c r="N414" s="357"/>
      <c r="O414" s="357"/>
      <c r="P414" s="357"/>
      <c r="Q414" s="357"/>
      <c r="R414" s="357"/>
      <c r="S414" s="357"/>
      <c r="T414" s="357"/>
      <c r="U414" s="357"/>
      <c r="V414" s="357"/>
      <c r="W414" s="357"/>
      <c r="X414" s="357"/>
      <c r="Y414" s="357"/>
      <c r="Z414" s="357"/>
    </row>
    <row r="415" ht="12.75" customHeight="1">
      <c r="A415" s="357"/>
      <c r="B415" s="357"/>
      <c r="C415" s="357"/>
      <c r="D415" s="357"/>
      <c r="E415" s="357"/>
      <c r="F415" s="357"/>
      <c r="G415" s="357"/>
      <c r="H415" s="357"/>
      <c r="I415" s="357"/>
      <c r="J415" s="357"/>
      <c r="K415" s="357"/>
      <c r="L415" s="357"/>
      <c r="M415" s="357"/>
      <c r="N415" s="357"/>
      <c r="O415" s="357"/>
      <c r="P415" s="357"/>
      <c r="Q415" s="357"/>
      <c r="R415" s="357"/>
      <c r="S415" s="357"/>
      <c r="T415" s="357"/>
      <c r="U415" s="357"/>
      <c r="V415" s="357"/>
      <c r="W415" s="357"/>
      <c r="X415" s="357"/>
      <c r="Y415" s="357"/>
      <c r="Z415" s="357"/>
    </row>
    <row r="416" ht="12.75" customHeight="1">
      <c r="A416" s="357"/>
      <c r="B416" s="357"/>
      <c r="C416" s="357"/>
      <c r="D416" s="357"/>
      <c r="E416" s="357"/>
      <c r="F416" s="357"/>
      <c r="G416" s="357"/>
      <c r="H416" s="357"/>
      <c r="I416" s="357"/>
      <c r="J416" s="357"/>
      <c r="K416" s="357"/>
      <c r="L416" s="357"/>
      <c r="M416" s="357"/>
      <c r="N416" s="357"/>
      <c r="O416" s="357"/>
      <c r="P416" s="357"/>
      <c r="Q416" s="357"/>
      <c r="R416" s="357"/>
      <c r="S416" s="357"/>
      <c r="T416" s="357"/>
      <c r="U416" s="357"/>
      <c r="V416" s="357"/>
      <c r="W416" s="357"/>
      <c r="X416" s="357"/>
      <c r="Y416" s="357"/>
      <c r="Z416" s="357"/>
    </row>
    <row r="417" ht="12.75" customHeight="1">
      <c r="A417" s="357"/>
      <c r="B417" s="357"/>
      <c r="C417" s="357"/>
      <c r="D417" s="357"/>
      <c r="E417" s="357"/>
      <c r="F417" s="357"/>
      <c r="G417" s="357"/>
      <c r="H417" s="357"/>
      <c r="I417" s="357"/>
      <c r="J417" s="357"/>
      <c r="K417" s="357"/>
      <c r="L417" s="357"/>
      <c r="M417" s="357"/>
      <c r="N417" s="357"/>
      <c r="O417" s="357"/>
      <c r="P417" s="357"/>
      <c r="Q417" s="357"/>
      <c r="R417" s="357"/>
      <c r="S417" s="357"/>
      <c r="T417" s="357"/>
      <c r="U417" s="357"/>
      <c r="V417" s="357"/>
      <c r="W417" s="357"/>
      <c r="X417" s="357"/>
      <c r="Y417" s="357"/>
      <c r="Z417" s="357"/>
    </row>
    <row r="418" ht="12.75" customHeight="1">
      <c r="A418" s="357"/>
      <c r="B418" s="357"/>
      <c r="C418" s="357"/>
      <c r="D418" s="357"/>
      <c r="E418" s="357"/>
      <c r="F418" s="357"/>
      <c r="G418" s="357"/>
      <c r="H418" s="357"/>
      <c r="I418" s="357"/>
      <c r="J418" s="357"/>
      <c r="K418" s="357"/>
      <c r="L418" s="357"/>
      <c r="M418" s="357"/>
      <c r="N418" s="357"/>
      <c r="O418" s="357"/>
      <c r="P418" s="357"/>
      <c r="Q418" s="357"/>
      <c r="R418" s="357"/>
      <c r="S418" s="357"/>
      <c r="T418" s="357"/>
      <c r="U418" s="357"/>
      <c r="V418" s="357"/>
      <c r="W418" s="357"/>
      <c r="X418" s="357"/>
      <c r="Y418" s="357"/>
      <c r="Z418" s="357"/>
    </row>
    <row r="419" ht="12.75" customHeight="1">
      <c r="A419" s="357"/>
      <c r="B419" s="357"/>
      <c r="C419" s="357"/>
      <c r="D419" s="357"/>
      <c r="E419" s="357"/>
      <c r="F419" s="357"/>
      <c r="G419" s="357"/>
      <c r="H419" s="357"/>
      <c r="I419" s="357"/>
      <c r="J419" s="357"/>
      <c r="K419" s="357"/>
      <c r="L419" s="357"/>
      <c r="M419" s="357"/>
      <c r="N419" s="357"/>
      <c r="O419" s="357"/>
      <c r="P419" s="357"/>
      <c r="Q419" s="357"/>
      <c r="R419" s="357"/>
      <c r="S419" s="357"/>
      <c r="T419" s="357"/>
      <c r="U419" s="357"/>
      <c r="V419" s="357"/>
      <c r="W419" s="357"/>
      <c r="X419" s="357"/>
      <c r="Y419" s="357"/>
      <c r="Z419" s="357"/>
    </row>
    <row r="420" ht="12.75" customHeight="1">
      <c r="A420" s="357"/>
      <c r="B420" s="357"/>
      <c r="C420" s="357"/>
      <c r="D420" s="357"/>
      <c r="E420" s="357"/>
      <c r="F420" s="357"/>
      <c r="G420" s="357"/>
      <c r="H420" s="357"/>
      <c r="I420" s="357"/>
      <c r="J420" s="357"/>
      <c r="K420" s="357"/>
      <c r="L420" s="357"/>
      <c r="M420" s="357"/>
      <c r="N420" s="357"/>
      <c r="O420" s="357"/>
      <c r="P420" s="357"/>
      <c r="Q420" s="357"/>
      <c r="R420" s="357"/>
      <c r="S420" s="357"/>
      <c r="T420" s="357"/>
      <c r="U420" s="357"/>
      <c r="V420" s="357"/>
      <c r="W420" s="357"/>
      <c r="X420" s="357"/>
      <c r="Y420" s="357"/>
      <c r="Z420" s="357"/>
    </row>
    <row r="421" ht="12.75" customHeight="1">
      <c r="A421" s="357"/>
      <c r="B421" s="357"/>
      <c r="C421" s="357"/>
      <c r="D421" s="357"/>
      <c r="E421" s="357"/>
      <c r="F421" s="357"/>
      <c r="G421" s="357"/>
      <c r="H421" s="357"/>
      <c r="I421" s="357"/>
      <c r="J421" s="357"/>
      <c r="K421" s="357"/>
      <c r="L421" s="357"/>
      <c r="M421" s="357"/>
      <c r="N421" s="357"/>
      <c r="O421" s="357"/>
      <c r="P421" s="357"/>
      <c r="Q421" s="357"/>
      <c r="R421" s="357"/>
      <c r="S421" s="357"/>
      <c r="T421" s="357"/>
      <c r="U421" s="357"/>
      <c r="V421" s="357"/>
      <c r="W421" s="357"/>
      <c r="X421" s="357"/>
      <c r="Y421" s="357"/>
      <c r="Z421" s="357"/>
    </row>
    <row r="422" ht="12.75" customHeight="1">
      <c r="A422" s="357"/>
      <c r="B422" s="357"/>
      <c r="C422" s="357"/>
      <c r="D422" s="357"/>
      <c r="E422" s="357"/>
      <c r="F422" s="357"/>
      <c r="G422" s="357"/>
      <c r="H422" s="357"/>
      <c r="I422" s="357"/>
      <c r="J422" s="357"/>
      <c r="K422" s="357"/>
      <c r="L422" s="357"/>
      <c r="M422" s="357"/>
      <c r="N422" s="357"/>
      <c r="O422" s="357"/>
      <c r="P422" s="357"/>
      <c r="Q422" s="357"/>
      <c r="R422" s="357"/>
      <c r="S422" s="357"/>
      <c r="T422" s="357"/>
      <c r="U422" s="357"/>
      <c r="V422" s="357"/>
      <c r="W422" s="357"/>
      <c r="X422" s="357"/>
      <c r="Y422" s="357"/>
      <c r="Z422" s="357"/>
    </row>
    <row r="423" ht="12.75" customHeight="1">
      <c r="A423" s="357"/>
      <c r="B423" s="357"/>
      <c r="C423" s="357"/>
      <c r="D423" s="357"/>
      <c r="E423" s="357"/>
      <c r="F423" s="357"/>
      <c r="G423" s="357"/>
      <c r="H423" s="357"/>
      <c r="I423" s="357"/>
      <c r="J423" s="357"/>
      <c r="K423" s="357"/>
      <c r="L423" s="357"/>
      <c r="M423" s="357"/>
      <c r="N423" s="357"/>
      <c r="O423" s="357"/>
      <c r="P423" s="357"/>
      <c r="Q423" s="357"/>
      <c r="R423" s="357"/>
      <c r="S423" s="357"/>
      <c r="T423" s="357"/>
      <c r="U423" s="357"/>
      <c r="V423" s="357"/>
      <c r="W423" s="357"/>
      <c r="X423" s="357"/>
      <c r="Y423" s="357"/>
      <c r="Z423" s="357"/>
    </row>
    <row r="424" ht="12.75" customHeight="1">
      <c r="A424" s="357"/>
      <c r="B424" s="357"/>
      <c r="C424" s="357"/>
      <c r="D424" s="357"/>
      <c r="E424" s="357"/>
      <c r="F424" s="357"/>
      <c r="G424" s="357"/>
      <c r="H424" s="357"/>
      <c r="I424" s="357"/>
      <c r="J424" s="357"/>
      <c r="K424" s="357"/>
      <c r="L424" s="357"/>
      <c r="M424" s="357"/>
      <c r="N424" s="357"/>
      <c r="O424" s="357"/>
      <c r="P424" s="357"/>
      <c r="Q424" s="357"/>
      <c r="R424" s="357"/>
      <c r="S424" s="357"/>
      <c r="T424" s="357"/>
      <c r="U424" s="357"/>
      <c r="V424" s="357"/>
      <c r="W424" s="357"/>
      <c r="X424" s="357"/>
      <c r="Y424" s="357"/>
      <c r="Z424" s="357"/>
    </row>
    <row r="425" ht="12.75" customHeight="1">
      <c r="A425" s="357"/>
      <c r="B425" s="357"/>
      <c r="C425" s="357"/>
      <c r="D425" s="357"/>
      <c r="E425" s="357"/>
      <c r="F425" s="357"/>
      <c r="G425" s="357"/>
      <c r="H425" s="357"/>
      <c r="I425" s="357"/>
      <c r="J425" s="357"/>
      <c r="K425" s="357"/>
      <c r="L425" s="357"/>
      <c r="M425" s="357"/>
      <c r="N425" s="357"/>
      <c r="O425" s="357"/>
      <c r="P425" s="357"/>
      <c r="Q425" s="357"/>
      <c r="R425" s="357"/>
      <c r="S425" s="357"/>
      <c r="T425" s="357"/>
      <c r="U425" s="357"/>
      <c r="V425" s="357"/>
      <c r="W425" s="357"/>
      <c r="X425" s="357"/>
      <c r="Y425" s="357"/>
      <c r="Z425" s="357"/>
    </row>
    <row r="426" ht="12.75" customHeight="1">
      <c r="A426" s="357"/>
      <c r="B426" s="357"/>
      <c r="C426" s="357"/>
      <c r="D426" s="357"/>
      <c r="E426" s="357"/>
      <c r="F426" s="357"/>
      <c r="G426" s="357"/>
      <c r="H426" s="357"/>
      <c r="I426" s="357"/>
      <c r="J426" s="357"/>
      <c r="K426" s="357"/>
      <c r="L426" s="357"/>
      <c r="M426" s="357"/>
      <c r="N426" s="357"/>
      <c r="O426" s="357"/>
      <c r="P426" s="357"/>
      <c r="Q426" s="357"/>
      <c r="R426" s="357"/>
      <c r="S426" s="357"/>
      <c r="T426" s="357"/>
      <c r="U426" s="357"/>
      <c r="V426" s="357"/>
      <c r="W426" s="357"/>
      <c r="X426" s="357"/>
      <c r="Y426" s="357"/>
      <c r="Z426" s="357"/>
    </row>
    <row r="427" ht="12.75" customHeight="1">
      <c r="A427" s="357"/>
      <c r="B427" s="357"/>
      <c r="C427" s="357"/>
      <c r="D427" s="357"/>
      <c r="E427" s="357"/>
      <c r="F427" s="357"/>
      <c r="G427" s="357"/>
      <c r="H427" s="357"/>
      <c r="I427" s="357"/>
      <c r="J427" s="357"/>
      <c r="K427" s="357"/>
      <c r="L427" s="357"/>
      <c r="M427" s="357"/>
      <c r="N427" s="357"/>
      <c r="O427" s="357"/>
      <c r="P427" s="357"/>
      <c r="Q427" s="357"/>
      <c r="R427" s="357"/>
      <c r="S427" s="357"/>
      <c r="T427" s="357"/>
      <c r="U427" s="357"/>
      <c r="V427" s="357"/>
      <c r="W427" s="357"/>
      <c r="X427" s="357"/>
      <c r="Y427" s="357"/>
      <c r="Z427" s="357"/>
    </row>
    <row r="428" ht="12.75" customHeight="1">
      <c r="A428" s="357"/>
      <c r="B428" s="357"/>
      <c r="C428" s="357"/>
      <c r="D428" s="357"/>
      <c r="E428" s="357"/>
      <c r="F428" s="357"/>
      <c r="G428" s="357"/>
      <c r="H428" s="357"/>
      <c r="I428" s="357"/>
      <c r="J428" s="357"/>
      <c r="K428" s="357"/>
      <c r="L428" s="357"/>
      <c r="M428" s="357"/>
      <c r="N428" s="357"/>
      <c r="O428" s="357"/>
      <c r="P428" s="357"/>
      <c r="Q428" s="357"/>
      <c r="R428" s="357"/>
      <c r="S428" s="357"/>
      <c r="T428" s="357"/>
      <c r="U428" s="357"/>
      <c r="V428" s="357"/>
      <c r="W428" s="357"/>
      <c r="X428" s="357"/>
      <c r="Y428" s="357"/>
      <c r="Z428" s="357"/>
    </row>
    <row r="429" ht="12.75" customHeight="1">
      <c r="A429" s="357"/>
      <c r="B429" s="357"/>
      <c r="C429" s="357"/>
      <c r="D429" s="357"/>
      <c r="E429" s="357"/>
      <c r="F429" s="357"/>
      <c r="G429" s="357"/>
      <c r="H429" s="357"/>
      <c r="I429" s="357"/>
      <c r="J429" s="357"/>
      <c r="K429" s="357"/>
      <c r="L429" s="357"/>
      <c r="M429" s="357"/>
      <c r="N429" s="357"/>
      <c r="O429" s="357"/>
      <c r="P429" s="357"/>
      <c r="Q429" s="357"/>
      <c r="R429" s="357"/>
      <c r="S429" s="357"/>
      <c r="T429" s="357"/>
      <c r="U429" s="357"/>
      <c r="V429" s="357"/>
      <c r="W429" s="357"/>
      <c r="X429" s="357"/>
      <c r="Y429" s="357"/>
      <c r="Z429" s="357"/>
    </row>
    <row r="430" ht="12.75" customHeight="1">
      <c r="A430" s="357"/>
      <c r="B430" s="357"/>
      <c r="C430" s="357"/>
      <c r="D430" s="357"/>
      <c r="E430" s="357"/>
      <c r="F430" s="357"/>
      <c r="G430" s="357"/>
      <c r="H430" s="357"/>
      <c r="I430" s="357"/>
      <c r="J430" s="357"/>
      <c r="K430" s="357"/>
      <c r="L430" s="357"/>
      <c r="M430" s="357"/>
      <c r="N430" s="357"/>
      <c r="O430" s="357"/>
      <c r="P430" s="357"/>
      <c r="Q430" s="357"/>
      <c r="R430" s="357"/>
      <c r="S430" s="357"/>
      <c r="T430" s="357"/>
      <c r="U430" s="357"/>
      <c r="V430" s="357"/>
      <c r="W430" s="357"/>
      <c r="X430" s="357"/>
      <c r="Y430" s="357"/>
      <c r="Z430" s="357"/>
    </row>
    <row r="431" ht="12.75" customHeight="1">
      <c r="A431" s="357"/>
      <c r="B431" s="357"/>
      <c r="C431" s="357"/>
      <c r="D431" s="357"/>
      <c r="E431" s="357"/>
      <c r="F431" s="357"/>
      <c r="G431" s="357"/>
      <c r="H431" s="357"/>
      <c r="I431" s="357"/>
      <c r="J431" s="357"/>
      <c r="K431" s="357"/>
      <c r="L431" s="357"/>
      <c r="M431" s="357"/>
      <c r="N431" s="357"/>
      <c r="O431" s="357"/>
      <c r="P431" s="357"/>
      <c r="Q431" s="357"/>
      <c r="R431" s="357"/>
      <c r="S431" s="357"/>
      <c r="T431" s="357"/>
      <c r="U431" s="357"/>
      <c r="V431" s="357"/>
      <c r="W431" s="357"/>
      <c r="X431" s="357"/>
      <c r="Y431" s="357"/>
      <c r="Z431" s="357"/>
    </row>
    <row r="432" ht="12.75" customHeight="1">
      <c r="A432" s="357"/>
      <c r="B432" s="357"/>
      <c r="C432" s="357"/>
      <c r="D432" s="357"/>
      <c r="E432" s="357"/>
      <c r="F432" s="357"/>
      <c r="G432" s="357"/>
      <c r="H432" s="357"/>
      <c r="I432" s="357"/>
      <c r="J432" s="357"/>
      <c r="K432" s="357"/>
      <c r="L432" s="357"/>
      <c r="M432" s="357"/>
      <c r="N432" s="357"/>
      <c r="O432" s="357"/>
      <c r="P432" s="357"/>
      <c r="Q432" s="357"/>
      <c r="R432" s="357"/>
      <c r="S432" s="357"/>
      <c r="T432" s="357"/>
      <c r="U432" s="357"/>
      <c r="V432" s="357"/>
      <c r="W432" s="357"/>
      <c r="X432" s="357"/>
      <c r="Y432" s="357"/>
      <c r="Z432" s="357"/>
    </row>
    <row r="433" ht="12.75" customHeight="1">
      <c r="A433" s="357"/>
      <c r="B433" s="357"/>
      <c r="C433" s="357"/>
      <c r="D433" s="357"/>
      <c r="E433" s="357"/>
      <c r="F433" s="357"/>
      <c r="G433" s="357"/>
      <c r="H433" s="357"/>
      <c r="I433" s="357"/>
      <c r="J433" s="357"/>
      <c r="K433" s="357"/>
      <c r="L433" s="357"/>
      <c r="M433" s="357"/>
      <c r="N433" s="357"/>
      <c r="O433" s="357"/>
      <c r="P433" s="357"/>
      <c r="Q433" s="357"/>
      <c r="R433" s="357"/>
      <c r="S433" s="357"/>
      <c r="T433" s="357"/>
      <c r="U433" s="357"/>
      <c r="V433" s="357"/>
      <c r="W433" s="357"/>
      <c r="X433" s="357"/>
      <c r="Y433" s="357"/>
      <c r="Z433" s="357"/>
    </row>
    <row r="434" ht="12.75" customHeight="1">
      <c r="A434" s="357"/>
      <c r="B434" s="357"/>
      <c r="C434" s="357"/>
      <c r="D434" s="357"/>
      <c r="E434" s="357"/>
      <c r="F434" s="357"/>
      <c r="G434" s="357"/>
      <c r="H434" s="357"/>
      <c r="I434" s="357"/>
      <c r="J434" s="357"/>
      <c r="K434" s="357"/>
      <c r="L434" s="357"/>
      <c r="M434" s="357"/>
      <c r="N434" s="357"/>
      <c r="O434" s="357"/>
      <c r="P434" s="357"/>
      <c r="Q434" s="357"/>
      <c r="R434" s="357"/>
      <c r="S434" s="357"/>
      <c r="T434" s="357"/>
      <c r="U434" s="357"/>
      <c r="V434" s="357"/>
      <c r="W434" s="357"/>
      <c r="X434" s="357"/>
      <c r="Y434" s="357"/>
      <c r="Z434" s="357"/>
    </row>
    <row r="435" ht="12.75" customHeight="1">
      <c r="A435" s="357"/>
      <c r="B435" s="357"/>
      <c r="C435" s="357"/>
      <c r="D435" s="357"/>
      <c r="E435" s="357"/>
      <c r="F435" s="357"/>
      <c r="G435" s="357"/>
      <c r="H435" s="357"/>
      <c r="I435" s="357"/>
      <c r="J435" s="357"/>
      <c r="K435" s="357"/>
      <c r="L435" s="357"/>
      <c r="M435" s="357"/>
      <c r="N435" s="357"/>
      <c r="O435" s="357"/>
      <c r="P435" s="357"/>
      <c r="Q435" s="357"/>
      <c r="R435" s="357"/>
      <c r="S435" s="357"/>
      <c r="T435" s="357"/>
      <c r="U435" s="357"/>
      <c r="V435" s="357"/>
      <c r="W435" s="357"/>
      <c r="X435" s="357"/>
      <c r="Y435" s="357"/>
      <c r="Z435" s="357"/>
    </row>
    <row r="436" ht="12.75" customHeight="1">
      <c r="A436" s="357"/>
      <c r="B436" s="357"/>
      <c r="C436" s="357"/>
      <c r="D436" s="357"/>
      <c r="E436" s="357"/>
      <c r="F436" s="357"/>
      <c r="G436" s="357"/>
      <c r="H436" s="357"/>
      <c r="I436" s="357"/>
      <c r="J436" s="357"/>
      <c r="K436" s="357"/>
      <c r="L436" s="357"/>
      <c r="M436" s="357"/>
      <c r="N436" s="357"/>
      <c r="O436" s="357"/>
      <c r="P436" s="357"/>
      <c r="Q436" s="357"/>
      <c r="R436" s="357"/>
      <c r="S436" s="357"/>
      <c r="T436" s="357"/>
      <c r="U436" s="357"/>
      <c r="V436" s="357"/>
      <c r="W436" s="357"/>
      <c r="X436" s="357"/>
      <c r="Y436" s="357"/>
      <c r="Z436" s="357"/>
    </row>
    <row r="437" ht="12.75" customHeight="1">
      <c r="A437" s="357"/>
      <c r="B437" s="357"/>
      <c r="C437" s="357"/>
      <c r="D437" s="357"/>
      <c r="E437" s="357"/>
      <c r="F437" s="357"/>
      <c r="G437" s="357"/>
      <c r="H437" s="357"/>
      <c r="I437" s="357"/>
      <c r="J437" s="357"/>
      <c r="K437" s="357"/>
      <c r="L437" s="357"/>
      <c r="M437" s="357"/>
      <c r="N437" s="357"/>
      <c r="O437" s="357"/>
      <c r="P437" s="357"/>
      <c r="Q437" s="357"/>
      <c r="R437" s="357"/>
      <c r="S437" s="357"/>
      <c r="T437" s="357"/>
      <c r="U437" s="357"/>
      <c r="V437" s="357"/>
      <c r="W437" s="357"/>
      <c r="X437" s="357"/>
      <c r="Y437" s="357"/>
      <c r="Z437" s="357"/>
    </row>
    <row r="438" ht="12.75" customHeight="1">
      <c r="A438" s="357"/>
      <c r="B438" s="357"/>
      <c r="C438" s="357"/>
      <c r="D438" s="357"/>
      <c r="E438" s="357"/>
      <c r="F438" s="357"/>
      <c r="G438" s="357"/>
      <c r="H438" s="357"/>
      <c r="I438" s="357"/>
      <c r="J438" s="357"/>
      <c r="K438" s="357"/>
      <c r="L438" s="357"/>
      <c r="M438" s="357"/>
      <c r="N438" s="357"/>
      <c r="O438" s="357"/>
      <c r="P438" s="357"/>
      <c r="Q438" s="357"/>
      <c r="R438" s="357"/>
      <c r="S438" s="357"/>
      <c r="T438" s="357"/>
      <c r="U438" s="357"/>
      <c r="V438" s="357"/>
      <c r="W438" s="357"/>
      <c r="X438" s="357"/>
      <c r="Y438" s="357"/>
      <c r="Z438" s="357"/>
    </row>
    <row r="439" ht="12.75" customHeight="1">
      <c r="A439" s="357"/>
      <c r="B439" s="357"/>
      <c r="C439" s="357"/>
      <c r="D439" s="357"/>
      <c r="E439" s="357"/>
      <c r="F439" s="357"/>
      <c r="G439" s="357"/>
      <c r="H439" s="357"/>
      <c r="I439" s="357"/>
      <c r="J439" s="357"/>
      <c r="K439" s="357"/>
      <c r="L439" s="357"/>
      <c r="M439" s="357"/>
      <c r="N439" s="357"/>
      <c r="O439" s="357"/>
      <c r="P439" s="357"/>
      <c r="Q439" s="357"/>
      <c r="R439" s="357"/>
      <c r="S439" s="357"/>
      <c r="T439" s="357"/>
      <c r="U439" s="357"/>
      <c r="V439" s="357"/>
      <c r="W439" s="357"/>
      <c r="X439" s="357"/>
      <c r="Y439" s="357"/>
      <c r="Z439" s="357"/>
    </row>
    <row r="440" ht="12.75" customHeight="1">
      <c r="A440" s="357"/>
      <c r="B440" s="357"/>
      <c r="C440" s="357"/>
      <c r="D440" s="357"/>
      <c r="E440" s="357"/>
      <c r="F440" s="357"/>
      <c r="G440" s="357"/>
      <c r="H440" s="357"/>
      <c r="I440" s="357"/>
      <c r="J440" s="357"/>
      <c r="K440" s="357"/>
      <c r="L440" s="357"/>
      <c r="M440" s="357"/>
      <c r="N440" s="357"/>
      <c r="O440" s="357"/>
      <c r="P440" s="357"/>
      <c r="Q440" s="357"/>
      <c r="R440" s="357"/>
      <c r="S440" s="357"/>
      <c r="T440" s="357"/>
      <c r="U440" s="357"/>
      <c r="V440" s="357"/>
      <c r="W440" s="357"/>
      <c r="X440" s="357"/>
      <c r="Y440" s="357"/>
      <c r="Z440" s="357"/>
    </row>
    <row r="441" ht="12.75" customHeight="1">
      <c r="A441" s="357"/>
      <c r="B441" s="357"/>
      <c r="C441" s="357"/>
      <c r="D441" s="357"/>
      <c r="E441" s="357"/>
      <c r="F441" s="357"/>
      <c r="G441" s="357"/>
      <c r="H441" s="357"/>
      <c r="I441" s="357"/>
      <c r="J441" s="357"/>
      <c r="K441" s="357"/>
      <c r="L441" s="357"/>
      <c r="M441" s="357"/>
      <c r="N441" s="357"/>
      <c r="O441" s="357"/>
      <c r="P441" s="357"/>
      <c r="Q441" s="357"/>
      <c r="R441" s="357"/>
      <c r="S441" s="357"/>
      <c r="T441" s="357"/>
      <c r="U441" s="357"/>
      <c r="V441" s="357"/>
      <c r="W441" s="357"/>
      <c r="X441" s="357"/>
      <c r="Y441" s="357"/>
      <c r="Z441" s="357"/>
    </row>
    <row r="442" ht="12.75" customHeight="1">
      <c r="A442" s="357"/>
      <c r="B442" s="357"/>
      <c r="C442" s="357"/>
      <c r="D442" s="357"/>
      <c r="E442" s="357"/>
      <c r="F442" s="357"/>
      <c r="G442" s="357"/>
      <c r="H442" s="357"/>
      <c r="I442" s="357"/>
      <c r="J442" s="357"/>
      <c r="K442" s="357"/>
      <c r="L442" s="357"/>
      <c r="M442" s="357"/>
      <c r="N442" s="357"/>
      <c r="O442" s="357"/>
      <c r="P442" s="357"/>
      <c r="Q442" s="357"/>
      <c r="R442" s="357"/>
      <c r="S442" s="357"/>
      <c r="T442" s="357"/>
      <c r="U442" s="357"/>
      <c r="V442" s="357"/>
      <c r="W442" s="357"/>
      <c r="X442" s="357"/>
      <c r="Y442" s="357"/>
      <c r="Z442" s="357"/>
    </row>
    <row r="443" ht="12.75" customHeight="1">
      <c r="A443" s="357"/>
      <c r="B443" s="357"/>
      <c r="C443" s="357"/>
      <c r="D443" s="357"/>
      <c r="E443" s="357"/>
      <c r="F443" s="357"/>
      <c r="G443" s="357"/>
      <c r="H443" s="357"/>
      <c r="I443" s="357"/>
      <c r="J443" s="357"/>
      <c r="K443" s="357"/>
      <c r="L443" s="357"/>
      <c r="M443" s="357"/>
      <c r="N443" s="357"/>
      <c r="O443" s="357"/>
      <c r="P443" s="357"/>
      <c r="Q443" s="357"/>
      <c r="R443" s="357"/>
      <c r="S443" s="357"/>
      <c r="T443" s="357"/>
      <c r="U443" s="357"/>
      <c r="V443" s="357"/>
      <c r="W443" s="357"/>
      <c r="X443" s="357"/>
      <c r="Y443" s="357"/>
      <c r="Z443" s="357"/>
    </row>
    <row r="444" ht="12.75" customHeight="1">
      <c r="A444" s="357"/>
      <c r="B444" s="357"/>
      <c r="C444" s="357"/>
      <c r="D444" s="357"/>
      <c r="E444" s="357"/>
      <c r="F444" s="357"/>
      <c r="G444" s="357"/>
      <c r="H444" s="357"/>
      <c r="I444" s="357"/>
      <c r="J444" s="357"/>
      <c r="K444" s="357"/>
      <c r="L444" s="357"/>
      <c r="M444" s="357"/>
      <c r="N444" s="357"/>
      <c r="O444" s="357"/>
      <c r="P444" s="357"/>
      <c r="Q444" s="357"/>
      <c r="R444" s="357"/>
      <c r="S444" s="357"/>
      <c r="T444" s="357"/>
      <c r="U444" s="357"/>
      <c r="V444" s="357"/>
      <c r="W444" s="357"/>
      <c r="X444" s="357"/>
      <c r="Y444" s="357"/>
      <c r="Z444" s="357"/>
    </row>
    <row r="445" ht="12.75" customHeight="1">
      <c r="A445" s="357"/>
      <c r="B445" s="357"/>
      <c r="C445" s="357"/>
      <c r="D445" s="357"/>
      <c r="E445" s="357"/>
      <c r="F445" s="357"/>
      <c r="G445" s="357"/>
      <c r="H445" s="357"/>
      <c r="I445" s="357"/>
      <c r="J445" s="357"/>
      <c r="K445" s="357"/>
      <c r="L445" s="357"/>
      <c r="M445" s="357"/>
      <c r="N445" s="357"/>
      <c r="O445" s="357"/>
      <c r="P445" s="357"/>
      <c r="Q445" s="357"/>
      <c r="R445" s="357"/>
      <c r="S445" s="357"/>
      <c r="T445" s="357"/>
      <c r="U445" s="357"/>
      <c r="V445" s="357"/>
      <c r="W445" s="357"/>
      <c r="X445" s="357"/>
      <c r="Y445" s="357"/>
      <c r="Z445" s="357"/>
    </row>
    <row r="446" ht="12.75" customHeight="1">
      <c r="A446" s="357"/>
      <c r="B446" s="357"/>
      <c r="C446" s="357"/>
      <c r="D446" s="357"/>
      <c r="E446" s="357"/>
      <c r="F446" s="357"/>
      <c r="G446" s="357"/>
      <c r="H446" s="357"/>
      <c r="I446" s="357"/>
      <c r="J446" s="357"/>
      <c r="K446" s="357"/>
      <c r="L446" s="357"/>
      <c r="M446" s="357"/>
      <c r="N446" s="357"/>
      <c r="O446" s="357"/>
      <c r="P446" s="357"/>
      <c r="Q446" s="357"/>
      <c r="R446" s="357"/>
      <c r="S446" s="357"/>
      <c r="T446" s="357"/>
      <c r="U446" s="357"/>
      <c r="V446" s="357"/>
      <c r="W446" s="357"/>
      <c r="X446" s="357"/>
      <c r="Y446" s="357"/>
      <c r="Z446" s="357"/>
    </row>
    <row r="447" ht="12.75" customHeight="1">
      <c r="A447" s="357"/>
      <c r="B447" s="357"/>
      <c r="C447" s="357"/>
      <c r="D447" s="357"/>
      <c r="E447" s="357"/>
      <c r="F447" s="357"/>
      <c r="G447" s="357"/>
      <c r="H447" s="357"/>
      <c r="I447" s="357"/>
      <c r="J447" s="357"/>
      <c r="K447" s="357"/>
      <c r="L447" s="357"/>
      <c r="M447" s="357"/>
      <c r="N447" s="357"/>
      <c r="O447" s="357"/>
      <c r="P447" s="357"/>
      <c r="Q447" s="357"/>
      <c r="R447" s="357"/>
      <c r="S447" s="357"/>
      <c r="T447" s="357"/>
      <c r="U447" s="357"/>
      <c r="V447" s="357"/>
      <c r="W447" s="357"/>
      <c r="X447" s="357"/>
      <c r="Y447" s="357"/>
      <c r="Z447" s="357"/>
    </row>
    <row r="448" ht="12.75" customHeight="1">
      <c r="A448" s="357"/>
      <c r="B448" s="357"/>
      <c r="C448" s="357"/>
      <c r="D448" s="357"/>
      <c r="E448" s="357"/>
      <c r="F448" s="357"/>
      <c r="G448" s="357"/>
      <c r="H448" s="357"/>
      <c r="I448" s="357"/>
      <c r="J448" s="357"/>
      <c r="K448" s="357"/>
      <c r="L448" s="357"/>
      <c r="M448" s="357"/>
      <c r="N448" s="357"/>
      <c r="O448" s="357"/>
      <c r="P448" s="357"/>
      <c r="Q448" s="357"/>
      <c r="R448" s="357"/>
      <c r="S448" s="357"/>
      <c r="T448" s="357"/>
      <c r="U448" s="357"/>
      <c r="V448" s="357"/>
      <c r="W448" s="357"/>
      <c r="X448" s="357"/>
      <c r="Y448" s="357"/>
      <c r="Z448" s="357"/>
    </row>
    <row r="449" ht="12.75" customHeight="1">
      <c r="A449" s="357"/>
      <c r="B449" s="357"/>
      <c r="C449" s="357"/>
      <c r="D449" s="357"/>
      <c r="E449" s="357"/>
      <c r="F449" s="357"/>
      <c r="G449" s="357"/>
      <c r="H449" s="357"/>
      <c r="I449" s="357"/>
      <c r="J449" s="357"/>
      <c r="K449" s="357"/>
      <c r="L449" s="357"/>
      <c r="M449" s="357"/>
      <c r="N449" s="357"/>
      <c r="O449" s="357"/>
      <c r="P449" s="357"/>
      <c r="Q449" s="357"/>
      <c r="R449" s="357"/>
      <c r="S449" s="357"/>
      <c r="T449" s="357"/>
      <c r="U449" s="357"/>
      <c r="V449" s="357"/>
      <c r="W449" s="357"/>
      <c r="X449" s="357"/>
      <c r="Y449" s="357"/>
      <c r="Z449" s="357"/>
    </row>
    <row r="450" ht="12.75" customHeight="1">
      <c r="A450" s="357"/>
      <c r="B450" s="357"/>
      <c r="C450" s="357"/>
      <c r="D450" s="357"/>
      <c r="E450" s="357"/>
      <c r="F450" s="357"/>
      <c r="G450" s="357"/>
      <c r="H450" s="357"/>
      <c r="I450" s="357"/>
      <c r="J450" s="357"/>
      <c r="K450" s="357"/>
      <c r="L450" s="357"/>
      <c r="M450" s="357"/>
      <c r="N450" s="357"/>
      <c r="O450" s="357"/>
      <c r="P450" s="357"/>
      <c r="Q450" s="357"/>
      <c r="R450" s="357"/>
      <c r="S450" s="357"/>
      <c r="T450" s="357"/>
      <c r="U450" s="357"/>
      <c r="V450" s="357"/>
      <c r="W450" s="357"/>
      <c r="X450" s="357"/>
      <c r="Y450" s="357"/>
      <c r="Z450" s="357"/>
    </row>
    <row r="451" ht="12.75" customHeight="1">
      <c r="A451" s="357"/>
      <c r="B451" s="357"/>
      <c r="C451" s="357"/>
      <c r="D451" s="357"/>
      <c r="E451" s="357"/>
      <c r="F451" s="357"/>
      <c r="G451" s="357"/>
      <c r="H451" s="357"/>
      <c r="I451" s="357"/>
      <c r="J451" s="357"/>
      <c r="K451" s="357"/>
      <c r="L451" s="357"/>
      <c r="M451" s="357"/>
      <c r="N451" s="357"/>
      <c r="O451" s="357"/>
      <c r="P451" s="357"/>
      <c r="Q451" s="357"/>
      <c r="R451" s="357"/>
      <c r="S451" s="357"/>
      <c r="T451" s="357"/>
      <c r="U451" s="357"/>
      <c r="V451" s="357"/>
      <c r="W451" s="357"/>
      <c r="X451" s="357"/>
      <c r="Y451" s="357"/>
      <c r="Z451" s="357"/>
    </row>
    <row r="452" ht="12.75" customHeight="1">
      <c r="A452" s="357"/>
      <c r="B452" s="357"/>
      <c r="C452" s="357"/>
      <c r="D452" s="357"/>
      <c r="E452" s="357"/>
      <c r="F452" s="357"/>
      <c r="G452" s="357"/>
      <c r="H452" s="357"/>
      <c r="I452" s="357"/>
      <c r="J452" s="357"/>
      <c r="K452" s="357"/>
      <c r="L452" s="357"/>
      <c r="M452" s="357"/>
      <c r="N452" s="357"/>
      <c r="O452" s="357"/>
      <c r="P452" s="357"/>
      <c r="Q452" s="357"/>
      <c r="R452" s="357"/>
      <c r="S452" s="357"/>
      <c r="T452" s="357"/>
      <c r="U452" s="357"/>
      <c r="V452" s="357"/>
      <c r="W452" s="357"/>
      <c r="X452" s="357"/>
      <c r="Y452" s="357"/>
      <c r="Z452" s="357"/>
    </row>
    <row r="453" ht="12.75" customHeight="1">
      <c r="A453" s="357"/>
      <c r="B453" s="357"/>
      <c r="C453" s="357"/>
      <c r="D453" s="357"/>
      <c r="E453" s="357"/>
      <c r="F453" s="357"/>
      <c r="G453" s="357"/>
      <c r="H453" s="357"/>
      <c r="I453" s="357"/>
      <c r="J453" s="357"/>
      <c r="K453" s="357"/>
      <c r="L453" s="357"/>
      <c r="M453" s="357"/>
      <c r="N453" s="357"/>
      <c r="O453" s="357"/>
      <c r="P453" s="357"/>
      <c r="Q453" s="357"/>
      <c r="R453" s="357"/>
      <c r="S453" s="357"/>
      <c r="T453" s="357"/>
      <c r="U453" s="357"/>
      <c r="V453" s="357"/>
      <c r="W453" s="357"/>
      <c r="X453" s="357"/>
      <c r="Y453" s="357"/>
      <c r="Z453" s="357"/>
    </row>
    <row r="454" ht="12.75" customHeight="1">
      <c r="A454" s="357"/>
      <c r="B454" s="357"/>
      <c r="C454" s="357"/>
      <c r="D454" s="357"/>
      <c r="E454" s="357"/>
      <c r="F454" s="357"/>
      <c r="G454" s="357"/>
      <c r="H454" s="357"/>
      <c r="I454" s="357"/>
      <c r="J454" s="357"/>
      <c r="K454" s="357"/>
      <c r="L454" s="357"/>
      <c r="M454" s="357"/>
      <c r="N454" s="357"/>
      <c r="O454" s="357"/>
      <c r="P454" s="357"/>
      <c r="Q454" s="357"/>
      <c r="R454" s="357"/>
      <c r="S454" s="357"/>
      <c r="T454" s="357"/>
      <c r="U454" s="357"/>
      <c r="V454" s="357"/>
      <c r="W454" s="357"/>
      <c r="X454" s="357"/>
      <c r="Y454" s="357"/>
      <c r="Z454" s="357"/>
    </row>
    <row r="455" ht="12.75" customHeight="1">
      <c r="A455" s="357"/>
      <c r="B455" s="357"/>
      <c r="C455" s="357"/>
      <c r="D455" s="357"/>
      <c r="E455" s="357"/>
      <c r="F455" s="357"/>
      <c r="G455" s="357"/>
      <c r="H455" s="357"/>
      <c r="I455" s="357"/>
      <c r="J455" s="357"/>
      <c r="K455" s="357"/>
      <c r="L455" s="357"/>
      <c r="M455" s="357"/>
      <c r="N455" s="357"/>
      <c r="O455" s="357"/>
      <c r="P455" s="357"/>
      <c r="Q455" s="357"/>
      <c r="R455" s="357"/>
      <c r="S455" s="357"/>
      <c r="T455" s="357"/>
      <c r="U455" s="357"/>
      <c r="V455" s="357"/>
      <c r="W455" s="357"/>
      <c r="X455" s="357"/>
      <c r="Y455" s="357"/>
      <c r="Z455" s="357"/>
    </row>
    <row r="456" ht="12.75" customHeight="1">
      <c r="A456" s="357"/>
      <c r="B456" s="357"/>
      <c r="C456" s="357"/>
      <c r="D456" s="357"/>
      <c r="E456" s="357"/>
      <c r="F456" s="357"/>
      <c r="G456" s="357"/>
      <c r="H456" s="357"/>
      <c r="I456" s="357"/>
      <c r="J456" s="357"/>
      <c r="K456" s="357"/>
      <c r="L456" s="357"/>
      <c r="M456" s="357"/>
      <c r="N456" s="357"/>
      <c r="O456" s="357"/>
      <c r="P456" s="357"/>
      <c r="Q456" s="357"/>
      <c r="R456" s="357"/>
      <c r="S456" s="357"/>
      <c r="T456" s="357"/>
      <c r="U456" s="357"/>
      <c r="V456" s="357"/>
      <c r="W456" s="357"/>
      <c r="X456" s="357"/>
      <c r="Y456" s="357"/>
      <c r="Z456" s="357"/>
    </row>
    <row r="457" ht="12.75" customHeight="1">
      <c r="A457" s="357"/>
      <c r="B457" s="357"/>
      <c r="C457" s="357"/>
      <c r="D457" s="357"/>
      <c r="E457" s="357"/>
      <c r="F457" s="357"/>
      <c r="G457" s="357"/>
      <c r="H457" s="357"/>
      <c r="I457" s="357"/>
      <c r="J457" s="357"/>
      <c r="K457" s="357"/>
      <c r="L457" s="357"/>
      <c r="M457" s="357"/>
      <c r="N457" s="357"/>
      <c r="O457" s="357"/>
      <c r="P457" s="357"/>
      <c r="Q457" s="357"/>
      <c r="R457" s="357"/>
      <c r="S457" s="357"/>
      <c r="T457" s="357"/>
      <c r="U457" s="357"/>
      <c r="V457" s="357"/>
      <c r="W457" s="357"/>
      <c r="X457" s="357"/>
      <c r="Y457" s="357"/>
      <c r="Z457" s="357"/>
    </row>
    <row r="458" ht="12.75" customHeight="1">
      <c r="A458" s="357"/>
      <c r="B458" s="357"/>
      <c r="C458" s="357"/>
      <c r="D458" s="357"/>
      <c r="E458" s="357"/>
      <c r="F458" s="357"/>
      <c r="G458" s="357"/>
      <c r="H458" s="357"/>
      <c r="I458" s="357"/>
      <c r="J458" s="357"/>
      <c r="K458" s="357"/>
      <c r="L458" s="357"/>
      <c r="M458" s="357"/>
      <c r="N458" s="357"/>
      <c r="O458" s="357"/>
      <c r="P458" s="357"/>
      <c r="Q458" s="357"/>
      <c r="R458" s="357"/>
      <c r="S458" s="357"/>
      <c r="T458" s="357"/>
      <c r="U458" s="357"/>
      <c r="V458" s="357"/>
      <c r="W458" s="357"/>
      <c r="X458" s="357"/>
      <c r="Y458" s="357"/>
      <c r="Z458" s="357"/>
    </row>
    <row r="459" ht="12.75" customHeight="1">
      <c r="A459" s="357"/>
      <c r="B459" s="357"/>
      <c r="C459" s="357"/>
      <c r="D459" s="357"/>
      <c r="E459" s="357"/>
      <c r="F459" s="357"/>
      <c r="G459" s="357"/>
      <c r="H459" s="357"/>
      <c r="I459" s="357"/>
      <c r="J459" s="357"/>
      <c r="K459" s="357"/>
      <c r="L459" s="357"/>
      <c r="M459" s="357"/>
      <c r="N459" s="357"/>
      <c r="O459" s="357"/>
      <c r="P459" s="357"/>
      <c r="Q459" s="357"/>
      <c r="R459" s="357"/>
      <c r="S459" s="357"/>
      <c r="T459" s="357"/>
      <c r="U459" s="357"/>
      <c r="V459" s="357"/>
      <c r="W459" s="357"/>
      <c r="X459" s="357"/>
      <c r="Y459" s="357"/>
      <c r="Z459" s="357"/>
    </row>
    <row r="460" ht="12.75" customHeight="1">
      <c r="A460" s="357"/>
      <c r="B460" s="357"/>
      <c r="C460" s="357"/>
      <c r="D460" s="357"/>
      <c r="E460" s="357"/>
      <c r="F460" s="357"/>
      <c r="G460" s="357"/>
      <c r="H460" s="357"/>
      <c r="I460" s="357"/>
      <c r="J460" s="357"/>
      <c r="K460" s="357"/>
      <c r="L460" s="357"/>
      <c r="M460" s="357"/>
      <c r="N460" s="357"/>
      <c r="O460" s="357"/>
      <c r="P460" s="357"/>
      <c r="Q460" s="357"/>
      <c r="R460" s="357"/>
      <c r="S460" s="357"/>
      <c r="T460" s="357"/>
      <c r="U460" s="357"/>
      <c r="V460" s="357"/>
      <c r="W460" s="357"/>
      <c r="X460" s="357"/>
      <c r="Y460" s="357"/>
      <c r="Z460" s="357"/>
    </row>
    <row r="461" ht="12.75" customHeight="1">
      <c r="A461" s="357"/>
      <c r="B461" s="357"/>
      <c r="C461" s="357"/>
      <c r="D461" s="357"/>
      <c r="E461" s="357"/>
      <c r="F461" s="357"/>
      <c r="G461" s="357"/>
      <c r="H461" s="357"/>
      <c r="I461" s="357"/>
      <c r="J461" s="357"/>
      <c r="K461" s="357"/>
      <c r="L461" s="357"/>
      <c r="M461" s="357"/>
      <c r="N461" s="357"/>
      <c r="O461" s="357"/>
      <c r="P461" s="357"/>
      <c r="Q461" s="357"/>
      <c r="R461" s="357"/>
      <c r="S461" s="357"/>
      <c r="T461" s="357"/>
      <c r="U461" s="357"/>
      <c r="V461" s="357"/>
      <c r="W461" s="357"/>
      <c r="X461" s="357"/>
      <c r="Y461" s="357"/>
      <c r="Z461" s="357"/>
    </row>
    <row r="462" ht="12.75" customHeight="1">
      <c r="A462" s="357"/>
      <c r="B462" s="357"/>
      <c r="C462" s="357"/>
      <c r="D462" s="357"/>
      <c r="E462" s="357"/>
      <c r="F462" s="357"/>
      <c r="G462" s="357"/>
      <c r="H462" s="357"/>
      <c r="I462" s="357"/>
      <c r="J462" s="357"/>
      <c r="K462" s="357"/>
      <c r="L462" s="357"/>
      <c r="M462" s="357"/>
      <c r="N462" s="357"/>
      <c r="O462" s="357"/>
      <c r="P462" s="357"/>
      <c r="Q462" s="357"/>
      <c r="R462" s="357"/>
      <c r="S462" s="357"/>
      <c r="T462" s="357"/>
      <c r="U462" s="357"/>
      <c r="V462" s="357"/>
      <c r="W462" s="357"/>
      <c r="X462" s="357"/>
      <c r="Y462" s="357"/>
      <c r="Z462" s="357"/>
    </row>
    <row r="463" ht="12.75" customHeight="1">
      <c r="A463" s="357"/>
      <c r="B463" s="357"/>
      <c r="C463" s="357"/>
      <c r="D463" s="357"/>
      <c r="E463" s="357"/>
      <c r="F463" s="357"/>
      <c r="G463" s="357"/>
      <c r="H463" s="357"/>
      <c r="I463" s="357"/>
      <c r="J463" s="357"/>
      <c r="K463" s="357"/>
      <c r="L463" s="357"/>
      <c r="M463" s="357"/>
      <c r="N463" s="357"/>
      <c r="O463" s="357"/>
      <c r="P463" s="357"/>
      <c r="Q463" s="357"/>
      <c r="R463" s="357"/>
      <c r="S463" s="357"/>
      <c r="T463" s="357"/>
      <c r="U463" s="357"/>
      <c r="V463" s="357"/>
      <c r="W463" s="357"/>
      <c r="X463" s="357"/>
      <c r="Y463" s="357"/>
      <c r="Z463" s="357"/>
    </row>
    <row r="464" ht="12.75" customHeight="1">
      <c r="A464" s="357"/>
      <c r="B464" s="357"/>
      <c r="C464" s="357"/>
      <c r="D464" s="357"/>
      <c r="E464" s="357"/>
      <c r="F464" s="357"/>
      <c r="G464" s="357"/>
      <c r="H464" s="357"/>
      <c r="I464" s="357"/>
      <c r="J464" s="357"/>
      <c r="K464" s="357"/>
      <c r="L464" s="357"/>
      <c r="M464" s="357"/>
      <c r="N464" s="357"/>
      <c r="O464" s="357"/>
      <c r="P464" s="357"/>
      <c r="Q464" s="357"/>
      <c r="R464" s="357"/>
      <c r="S464" s="357"/>
      <c r="T464" s="357"/>
      <c r="U464" s="357"/>
      <c r="V464" s="357"/>
      <c r="W464" s="357"/>
      <c r="X464" s="357"/>
      <c r="Y464" s="357"/>
      <c r="Z464" s="357"/>
    </row>
    <row r="465" ht="12.75" customHeight="1">
      <c r="A465" s="357"/>
      <c r="B465" s="357"/>
      <c r="C465" s="357"/>
      <c r="D465" s="357"/>
      <c r="E465" s="357"/>
      <c r="F465" s="357"/>
      <c r="G465" s="357"/>
      <c r="H465" s="357"/>
      <c r="I465" s="357"/>
      <c r="J465" s="357"/>
      <c r="K465" s="357"/>
      <c r="L465" s="357"/>
      <c r="M465" s="357"/>
      <c r="N465" s="357"/>
      <c r="O465" s="357"/>
      <c r="P465" s="357"/>
      <c r="Q465" s="357"/>
      <c r="R465" s="357"/>
      <c r="S465" s="357"/>
      <c r="T465" s="357"/>
      <c r="U465" s="357"/>
      <c r="V465" s="357"/>
      <c r="W465" s="357"/>
      <c r="X465" s="357"/>
      <c r="Y465" s="357"/>
      <c r="Z465" s="357"/>
    </row>
    <row r="466" ht="12.75" customHeight="1">
      <c r="A466" s="357"/>
      <c r="B466" s="357"/>
      <c r="C466" s="357"/>
      <c r="D466" s="357"/>
      <c r="E466" s="357"/>
      <c r="F466" s="357"/>
      <c r="G466" s="357"/>
      <c r="H466" s="357"/>
      <c r="I466" s="357"/>
      <c r="J466" s="357"/>
      <c r="K466" s="357"/>
      <c r="L466" s="357"/>
      <c r="M466" s="357"/>
      <c r="N466" s="357"/>
      <c r="O466" s="357"/>
      <c r="P466" s="357"/>
      <c r="Q466" s="357"/>
      <c r="R466" s="357"/>
      <c r="S466" s="357"/>
      <c r="T466" s="357"/>
      <c r="U466" s="357"/>
      <c r="V466" s="357"/>
      <c r="W466" s="357"/>
      <c r="X466" s="357"/>
      <c r="Y466" s="357"/>
      <c r="Z466" s="357"/>
    </row>
    <row r="467" ht="12.75" customHeight="1">
      <c r="A467" s="357"/>
      <c r="B467" s="357"/>
      <c r="C467" s="357"/>
      <c r="D467" s="357"/>
      <c r="E467" s="357"/>
      <c r="F467" s="357"/>
      <c r="G467" s="357"/>
      <c r="H467" s="357"/>
      <c r="I467" s="357"/>
      <c r="J467" s="357"/>
      <c r="K467" s="357"/>
      <c r="L467" s="357"/>
      <c r="M467" s="357"/>
      <c r="N467" s="357"/>
      <c r="O467" s="357"/>
      <c r="P467" s="357"/>
      <c r="Q467" s="357"/>
      <c r="R467" s="357"/>
      <c r="S467" s="357"/>
      <c r="T467" s="357"/>
      <c r="U467" s="357"/>
      <c r="V467" s="357"/>
      <c r="W467" s="357"/>
      <c r="X467" s="357"/>
      <c r="Y467" s="357"/>
      <c r="Z467" s="357"/>
    </row>
    <row r="468" ht="12.75" customHeight="1">
      <c r="A468" s="357"/>
      <c r="B468" s="357"/>
      <c r="C468" s="357"/>
      <c r="D468" s="357"/>
      <c r="E468" s="357"/>
      <c r="F468" s="357"/>
      <c r="G468" s="357"/>
      <c r="H468" s="357"/>
      <c r="I468" s="357"/>
      <c r="J468" s="357"/>
      <c r="K468" s="357"/>
      <c r="L468" s="357"/>
      <c r="M468" s="357"/>
      <c r="N468" s="357"/>
      <c r="O468" s="357"/>
      <c r="P468" s="357"/>
      <c r="Q468" s="357"/>
      <c r="R468" s="357"/>
      <c r="S468" s="357"/>
      <c r="T468" s="357"/>
      <c r="U468" s="357"/>
      <c r="V468" s="357"/>
      <c r="W468" s="357"/>
      <c r="X468" s="357"/>
      <c r="Y468" s="357"/>
      <c r="Z468" s="357"/>
    </row>
    <row r="469" ht="12.75" customHeight="1">
      <c r="A469" s="357"/>
      <c r="B469" s="357"/>
      <c r="C469" s="357"/>
      <c r="D469" s="357"/>
      <c r="E469" s="357"/>
      <c r="F469" s="357"/>
      <c r="G469" s="357"/>
      <c r="H469" s="357"/>
      <c r="I469" s="357"/>
      <c r="J469" s="357"/>
      <c r="K469" s="357"/>
      <c r="L469" s="357"/>
      <c r="M469" s="357"/>
      <c r="N469" s="357"/>
      <c r="O469" s="357"/>
      <c r="P469" s="357"/>
      <c r="Q469" s="357"/>
      <c r="R469" s="357"/>
      <c r="S469" s="357"/>
      <c r="T469" s="357"/>
      <c r="U469" s="357"/>
      <c r="V469" s="357"/>
      <c r="W469" s="357"/>
      <c r="X469" s="357"/>
      <c r="Y469" s="357"/>
      <c r="Z469" s="357"/>
    </row>
    <row r="470" ht="12.75" customHeight="1">
      <c r="A470" s="357"/>
      <c r="B470" s="357"/>
      <c r="C470" s="357"/>
      <c r="D470" s="357"/>
      <c r="E470" s="357"/>
      <c r="F470" s="357"/>
      <c r="G470" s="357"/>
      <c r="H470" s="357"/>
      <c r="I470" s="357"/>
      <c r="J470" s="357"/>
      <c r="K470" s="357"/>
      <c r="L470" s="357"/>
      <c r="M470" s="357"/>
      <c r="N470" s="357"/>
      <c r="O470" s="357"/>
      <c r="P470" s="357"/>
      <c r="Q470" s="357"/>
      <c r="R470" s="357"/>
      <c r="S470" s="357"/>
      <c r="T470" s="357"/>
      <c r="U470" s="357"/>
      <c r="V470" s="357"/>
      <c r="W470" s="357"/>
      <c r="X470" s="357"/>
      <c r="Y470" s="357"/>
      <c r="Z470" s="357"/>
    </row>
    <row r="471" ht="12.75" customHeight="1">
      <c r="A471" s="357"/>
      <c r="B471" s="357"/>
      <c r="C471" s="357"/>
      <c r="D471" s="357"/>
      <c r="E471" s="357"/>
      <c r="F471" s="357"/>
      <c r="G471" s="357"/>
      <c r="H471" s="357"/>
      <c r="I471" s="357"/>
      <c r="J471" s="357"/>
      <c r="K471" s="357"/>
      <c r="L471" s="357"/>
      <c r="M471" s="357"/>
      <c r="N471" s="357"/>
      <c r="O471" s="357"/>
      <c r="P471" s="357"/>
      <c r="Q471" s="357"/>
      <c r="R471" s="357"/>
      <c r="S471" s="357"/>
      <c r="T471" s="357"/>
      <c r="U471" s="357"/>
      <c r="V471" s="357"/>
      <c r="W471" s="357"/>
      <c r="X471" s="357"/>
      <c r="Y471" s="357"/>
      <c r="Z471" s="357"/>
    </row>
    <row r="472" ht="12.75" customHeight="1">
      <c r="A472" s="357"/>
      <c r="B472" s="357"/>
      <c r="C472" s="357"/>
      <c r="D472" s="357"/>
      <c r="E472" s="357"/>
      <c r="F472" s="357"/>
      <c r="G472" s="357"/>
      <c r="H472" s="357"/>
      <c r="I472" s="357"/>
      <c r="J472" s="357"/>
      <c r="K472" s="357"/>
      <c r="L472" s="357"/>
      <c r="M472" s="357"/>
      <c r="N472" s="357"/>
      <c r="O472" s="357"/>
      <c r="P472" s="357"/>
      <c r="Q472" s="357"/>
      <c r="R472" s="357"/>
      <c r="S472" s="357"/>
      <c r="T472" s="357"/>
      <c r="U472" s="357"/>
      <c r="V472" s="357"/>
      <c r="W472" s="357"/>
      <c r="X472" s="357"/>
      <c r="Y472" s="357"/>
      <c r="Z472" s="357"/>
    </row>
    <row r="473" ht="12.75" customHeight="1">
      <c r="A473" s="357"/>
      <c r="B473" s="357"/>
      <c r="C473" s="357"/>
      <c r="D473" s="357"/>
      <c r="E473" s="357"/>
      <c r="F473" s="357"/>
      <c r="G473" s="357"/>
      <c r="H473" s="357"/>
      <c r="I473" s="357"/>
      <c r="J473" s="357"/>
      <c r="K473" s="357"/>
      <c r="L473" s="357"/>
      <c r="M473" s="357"/>
      <c r="N473" s="357"/>
      <c r="O473" s="357"/>
      <c r="P473" s="357"/>
      <c r="Q473" s="357"/>
      <c r="R473" s="357"/>
      <c r="S473" s="357"/>
      <c r="T473" s="357"/>
      <c r="U473" s="357"/>
      <c r="V473" s="357"/>
      <c r="W473" s="357"/>
      <c r="X473" s="357"/>
      <c r="Y473" s="357"/>
      <c r="Z473" s="357"/>
    </row>
    <row r="474" ht="12.75" customHeight="1">
      <c r="A474" s="357"/>
      <c r="B474" s="357"/>
      <c r="C474" s="357"/>
      <c r="D474" s="357"/>
      <c r="E474" s="357"/>
      <c r="F474" s="357"/>
      <c r="G474" s="357"/>
      <c r="H474" s="357"/>
      <c r="I474" s="357"/>
      <c r="J474" s="357"/>
      <c r="K474" s="357"/>
      <c r="L474" s="357"/>
      <c r="M474" s="357"/>
      <c r="N474" s="357"/>
      <c r="O474" s="357"/>
      <c r="P474" s="357"/>
      <c r="Q474" s="357"/>
      <c r="R474" s="357"/>
      <c r="S474" s="357"/>
      <c r="T474" s="357"/>
      <c r="U474" s="357"/>
      <c r="V474" s="357"/>
      <c r="W474" s="357"/>
      <c r="X474" s="357"/>
      <c r="Y474" s="357"/>
      <c r="Z474" s="357"/>
    </row>
    <row r="475" ht="12.75" customHeight="1">
      <c r="A475" s="357"/>
      <c r="B475" s="357"/>
      <c r="C475" s="357"/>
      <c r="D475" s="357"/>
      <c r="E475" s="357"/>
      <c r="F475" s="357"/>
      <c r="G475" s="357"/>
      <c r="H475" s="357"/>
      <c r="I475" s="357"/>
      <c r="J475" s="357"/>
      <c r="K475" s="357"/>
      <c r="L475" s="357"/>
      <c r="M475" s="357"/>
      <c r="N475" s="357"/>
      <c r="O475" s="357"/>
      <c r="P475" s="357"/>
      <c r="Q475" s="357"/>
      <c r="R475" s="357"/>
      <c r="S475" s="357"/>
      <c r="T475" s="357"/>
      <c r="U475" s="357"/>
      <c r="V475" s="357"/>
      <c r="W475" s="357"/>
      <c r="X475" s="357"/>
      <c r="Y475" s="357"/>
      <c r="Z475" s="357"/>
    </row>
    <row r="476" ht="12.75" customHeight="1">
      <c r="A476" s="357"/>
      <c r="B476" s="357"/>
      <c r="C476" s="357"/>
      <c r="D476" s="357"/>
      <c r="E476" s="357"/>
      <c r="F476" s="357"/>
      <c r="G476" s="357"/>
      <c r="H476" s="357"/>
      <c r="I476" s="357"/>
      <c r="J476" s="357"/>
      <c r="K476" s="357"/>
      <c r="L476" s="357"/>
      <c r="M476" s="357"/>
      <c r="N476" s="357"/>
      <c r="O476" s="357"/>
      <c r="P476" s="357"/>
      <c r="Q476" s="357"/>
      <c r="R476" s="357"/>
      <c r="S476" s="357"/>
      <c r="T476" s="357"/>
      <c r="U476" s="357"/>
      <c r="V476" s="357"/>
      <c r="W476" s="357"/>
      <c r="X476" s="357"/>
      <c r="Y476" s="357"/>
      <c r="Z476" s="357"/>
    </row>
    <row r="477" ht="12.75" customHeight="1">
      <c r="A477" s="357"/>
      <c r="B477" s="357"/>
      <c r="C477" s="357"/>
      <c r="D477" s="357"/>
      <c r="E477" s="357"/>
      <c r="F477" s="357"/>
      <c r="G477" s="357"/>
      <c r="H477" s="357"/>
      <c r="I477" s="357"/>
      <c r="J477" s="357"/>
      <c r="K477" s="357"/>
      <c r="L477" s="357"/>
      <c r="M477" s="357"/>
      <c r="N477" s="357"/>
      <c r="O477" s="357"/>
      <c r="P477" s="357"/>
      <c r="Q477" s="357"/>
      <c r="R477" s="357"/>
      <c r="S477" s="357"/>
      <c r="T477" s="357"/>
      <c r="U477" s="357"/>
      <c r="V477" s="357"/>
      <c r="W477" s="357"/>
      <c r="X477" s="357"/>
      <c r="Y477" s="357"/>
      <c r="Z477" s="357"/>
    </row>
    <row r="478" ht="12.75" customHeight="1">
      <c r="A478" s="357"/>
      <c r="B478" s="357"/>
      <c r="C478" s="357"/>
      <c r="D478" s="357"/>
      <c r="E478" s="357"/>
      <c r="F478" s="357"/>
      <c r="G478" s="357"/>
      <c r="H478" s="357"/>
      <c r="I478" s="357"/>
      <c r="J478" s="357"/>
      <c r="K478" s="357"/>
      <c r="L478" s="357"/>
      <c r="M478" s="357"/>
      <c r="N478" s="357"/>
      <c r="O478" s="357"/>
      <c r="P478" s="357"/>
      <c r="Q478" s="357"/>
      <c r="R478" s="357"/>
      <c r="S478" s="357"/>
      <c r="T478" s="357"/>
      <c r="U478" s="357"/>
      <c r="V478" s="357"/>
      <c r="W478" s="357"/>
      <c r="X478" s="357"/>
      <c r="Y478" s="357"/>
      <c r="Z478" s="357"/>
    </row>
    <row r="479" ht="12.75" customHeight="1">
      <c r="A479" s="357"/>
      <c r="B479" s="357"/>
      <c r="C479" s="357"/>
      <c r="D479" s="357"/>
      <c r="E479" s="357"/>
      <c r="F479" s="357"/>
      <c r="G479" s="357"/>
      <c r="H479" s="357"/>
      <c r="I479" s="357"/>
      <c r="J479" s="357"/>
      <c r="K479" s="357"/>
      <c r="L479" s="357"/>
      <c r="M479" s="357"/>
      <c r="N479" s="357"/>
      <c r="O479" s="357"/>
      <c r="P479" s="357"/>
      <c r="Q479" s="357"/>
      <c r="R479" s="357"/>
      <c r="S479" s="357"/>
      <c r="T479" s="357"/>
      <c r="U479" s="357"/>
      <c r="V479" s="357"/>
      <c r="W479" s="357"/>
      <c r="X479" s="357"/>
      <c r="Y479" s="357"/>
      <c r="Z479" s="357"/>
    </row>
    <row r="480" ht="12.75" customHeight="1">
      <c r="A480" s="357"/>
      <c r="B480" s="357"/>
      <c r="C480" s="357"/>
      <c r="D480" s="357"/>
      <c r="E480" s="357"/>
      <c r="F480" s="357"/>
      <c r="G480" s="357"/>
      <c r="H480" s="357"/>
      <c r="I480" s="357"/>
      <c r="J480" s="357"/>
      <c r="K480" s="357"/>
      <c r="L480" s="357"/>
      <c r="M480" s="357"/>
      <c r="N480" s="357"/>
      <c r="O480" s="357"/>
      <c r="P480" s="357"/>
      <c r="Q480" s="357"/>
      <c r="R480" s="357"/>
      <c r="S480" s="357"/>
      <c r="T480" s="357"/>
      <c r="U480" s="357"/>
      <c r="V480" s="357"/>
      <c r="W480" s="357"/>
      <c r="X480" s="357"/>
      <c r="Y480" s="357"/>
      <c r="Z480" s="357"/>
    </row>
    <row r="481" ht="12.75" customHeight="1">
      <c r="A481" s="357"/>
      <c r="B481" s="357"/>
      <c r="C481" s="357"/>
      <c r="D481" s="357"/>
      <c r="E481" s="357"/>
      <c r="F481" s="357"/>
      <c r="G481" s="357"/>
      <c r="H481" s="357"/>
      <c r="I481" s="357"/>
      <c r="J481" s="357"/>
      <c r="K481" s="357"/>
      <c r="L481" s="357"/>
      <c r="M481" s="357"/>
      <c r="N481" s="357"/>
      <c r="O481" s="357"/>
      <c r="P481" s="357"/>
      <c r="Q481" s="357"/>
      <c r="R481" s="357"/>
      <c r="S481" s="357"/>
      <c r="T481" s="357"/>
      <c r="U481" s="357"/>
      <c r="V481" s="357"/>
      <c r="W481" s="357"/>
      <c r="X481" s="357"/>
      <c r="Y481" s="357"/>
      <c r="Z481" s="357"/>
    </row>
    <row r="482" ht="12.75" customHeight="1">
      <c r="A482" s="357"/>
      <c r="B482" s="357"/>
      <c r="C482" s="357"/>
      <c r="D482" s="357"/>
      <c r="E482" s="357"/>
      <c r="F482" s="357"/>
      <c r="G482" s="357"/>
      <c r="H482" s="357"/>
      <c r="I482" s="357"/>
      <c r="J482" s="357"/>
      <c r="K482" s="357"/>
      <c r="L482" s="357"/>
      <c r="M482" s="357"/>
      <c r="N482" s="357"/>
      <c r="O482" s="357"/>
      <c r="P482" s="357"/>
      <c r="Q482" s="357"/>
      <c r="R482" s="357"/>
      <c r="S482" s="357"/>
      <c r="T482" s="357"/>
      <c r="U482" s="357"/>
      <c r="V482" s="357"/>
      <c r="W482" s="357"/>
      <c r="X482" s="357"/>
      <c r="Y482" s="357"/>
      <c r="Z482" s="357"/>
    </row>
    <row r="483" ht="12.75" customHeight="1">
      <c r="A483" s="357"/>
      <c r="B483" s="357"/>
      <c r="C483" s="357"/>
      <c r="D483" s="357"/>
      <c r="E483" s="357"/>
      <c r="F483" s="357"/>
      <c r="G483" s="357"/>
      <c r="H483" s="357"/>
      <c r="I483" s="357"/>
      <c r="J483" s="357"/>
      <c r="K483" s="357"/>
      <c r="L483" s="357"/>
      <c r="M483" s="357"/>
      <c r="N483" s="357"/>
      <c r="O483" s="357"/>
      <c r="P483" s="357"/>
      <c r="Q483" s="357"/>
      <c r="R483" s="357"/>
      <c r="S483" s="357"/>
      <c r="T483" s="357"/>
      <c r="U483" s="357"/>
      <c r="V483" s="357"/>
      <c r="W483" s="357"/>
      <c r="X483" s="357"/>
      <c r="Y483" s="357"/>
      <c r="Z483" s="357"/>
    </row>
    <row r="484" ht="12.75" customHeight="1">
      <c r="A484" s="357"/>
      <c r="B484" s="357"/>
      <c r="C484" s="357"/>
      <c r="D484" s="357"/>
      <c r="E484" s="357"/>
      <c r="F484" s="357"/>
      <c r="G484" s="357"/>
      <c r="H484" s="357"/>
      <c r="I484" s="357"/>
      <c r="J484" s="357"/>
      <c r="K484" s="357"/>
      <c r="L484" s="357"/>
      <c r="M484" s="357"/>
      <c r="N484" s="357"/>
      <c r="O484" s="357"/>
      <c r="P484" s="357"/>
      <c r="Q484" s="357"/>
      <c r="R484" s="357"/>
      <c r="S484" s="357"/>
      <c r="T484" s="357"/>
      <c r="U484" s="357"/>
      <c r="V484" s="357"/>
      <c r="W484" s="357"/>
      <c r="X484" s="357"/>
      <c r="Y484" s="357"/>
      <c r="Z484" s="357"/>
    </row>
    <row r="485" ht="12.75" customHeight="1">
      <c r="A485" s="357"/>
      <c r="B485" s="357"/>
      <c r="C485" s="357"/>
      <c r="D485" s="357"/>
      <c r="E485" s="357"/>
      <c r="F485" s="357"/>
      <c r="G485" s="357"/>
      <c r="H485" s="357"/>
      <c r="I485" s="357"/>
      <c r="J485" s="357"/>
      <c r="K485" s="357"/>
      <c r="L485" s="357"/>
      <c r="M485" s="357"/>
      <c r="N485" s="357"/>
      <c r="O485" s="357"/>
      <c r="P485" s="357"/>
      <c r="Q485" s="357"/>
      <c r="R485" s="357"/>
      <c r="S485" s="357"/>
      <c r="T485" s="357"/>
      <c r="U485" s="357"/>
      <c r="V485" s="357"/>
      <c r="W485" s="357"/>
      <c r="X485" s="357"/>
      <c r="Y485" s="357"/>
      <c r="Z485" s="357"/>
    </row>
    <row r="486" ht="12.75" customHeight="1">
      <c r="A486" s="357"/>
      <c r="B486" s="357"/>
      <c r="C486" s="357"/>
      <c r="D486" s="357"/>
      <c r="E486" s="357"/>
      <c r="F486" s="357"/>
      <c r="G486" s="357"/>
      <c r="H486" s="357"/>
      <c r="I486" s="357"/>
      <c r="J486" s="357"/>
      <c r="K486" s="357"/>
      <c r="L486" s="357"/>
      <c r="M486" s="357"/>
      <c r="N486" s="357"/>
      <c r="O486" s="357"/>
      <c r="P486" s="357"/>
      <c r="Q486" s="357"/>
      <c r="R486" s="357"/>
      <c r="S486" s="357"/>
      <c r="T486" s="357"/>
      <c r="U486" s="357"/>
      <c r="V486" s="357"/>
      <c r="W486" s="357"/>
      <c r="X486" s="357"/>
      <c r="Y486" s="357"/>
      <c r="Z486" s="357"/>
    </row>
    <row r="487" ht="12.75" customHeight="1">
      <c r="A487" s="357"/>
      <c r="B487" s="357"/>
      <c r="C487" s="357"/>
      <c r="D487" s="357"/>
      <c r="E487" s="357"/>
      <c r="F487" s="357"/>
      <c r="G487" s="357"/>
      <c r="H487" s="357"/>
      <c r="I487" s="357"/>
      <c r="J487" s="357"/>
      <c r="K487" s="357"/>
      <c r="L487" s="357"/>
      <c r="M487" s="357"/>
      <c r="N487" s="357"/>
      <c r="O487" s="357"/>
      <c r="P487" s="357"/>
      <c r="Q487" s="357"/>
      <c r="R487" s="357"/>
      <c r="S487" s="357"/>
      <c r="T487" s="357"/>
      <c r="U487" s="357"/>
      <c r="V487" s="357"/>
      <c r="W487" s="357"/>
      <c r="X487" s="357"/>
      <c r="Y487" s="357"/>
      <c r="Z487" s="357"/>
    </row>
    <row r="488" ht="12.75" customHeight="1">
      <c r="A488" s="357"/>
      <c r="B488" s="357"/>
      <c r="C488" s="357"/>
      <c r="D488" s="357"/>
      <c r="E488" s="357"/>
      <c r="F488" s="357"/>
      <c r="G488" s="357"/>
      <c r="H488" s="357"/>
      <c r="I488" s="357"/>
      <c r="J488" s="357"/>
      <c r="K488" s="357"/>
      <c r="L488" s="357"/>
      <c r="M488" s="357"/>
      <c r="N488" s="357"/>
      <c r="O488" s="357"/>
      <c r="P488" s="357"/>
      <c r="Q488" s="357"/>
      <c r="R488" s="357"/>
      <c r="S488" s="357"/>
      <c r="T488" s="357"/>
      <c r="U488" s="357"/>
      <c r="V488" s="357"/>
      <c r="W488" s="357"/>
      <c r="X488" s="357"/>
      <c r="Y488" s="357"/>
      <c r="Z488" s="357"/>
    </row>
    <row r="489" ht="12.75" customHeight="1">
      <c r="A489" s="357"/>
      <c r="B489" s="357"/>
      <c r="C489" s="357"/>
      <c r="D489" s="357"/>
      <c r="E489" s="357"/>
      <c r="F489" s="357"/>
      <c r="G489" s="357"/>
      <c r="H489" s="357"/>
      <c r="I489" s="357"/>
      <c r="J489" s="357"/>
      <c r="K489" s="357"/>
      <c r="L489" s="357"/>
      <c r="M489" s="357"/>
      <c r="N489" s="357"/>
      <c r="O489" s="357"/>
      <c r="P489" s="357"/>
      <c r="Q489" s="357"/>
      <c r="R489" s="357"/>
      <c r="S489" s="357"/>
      <c r="T489" s="357"/>
      <c r="U489" s="357"/>
      <c r="V489" s="357"/>
      <c r="W489" s="357"/>
      <c r="X489" s="357"/>
      <c r="Y489" s="357"/>
      <c r="Z489" s="357"/>
    </row>
    <row r="490" ht="12.75" customHeight="1">
      <c r="A490" s="357"/>
      <c r="B490" s="357"/>
      <c r="C490" s="357"/>
      <c r="D490" s="357"/>
      <c r="E490" s="357"/>
      <c r="F490" s="357"/>
      <c r="G490" s="357"/>
      <c r="H490" s="357"/>
      <c r="I490" s="357"/>
      <c r="J490" s="357"/>
      <c r="K490" s="357"/>
      <c r="L490" s="357"/>
      <c r="M490" s="357"/>
      <c r="N490" s="357"/>
      <c r="O490" s="357"/>
      <c r="P490" s="357"/>
      <c r="Q490" s="357"/>
      <c r="R490" s="357"/>
      <c r="S490" s="357"/>
      <c r="T490" s="357"/>
      <c r="U490" s="357"/>
      <c r="V490" s="357"/>
      <c r="W490" s="357"/>
      <c r="X490" s="357"/>
      <c r="Y490" s="357"/>
      <c r="Z490" s="357"/>
    </row>
    <row r="491" ht="12.75" customHeight="1">
      <c r="A491" s="357"/>
      <c r="B491" s="357"/>
      <c r="C491" s="357"/>
      <c r="D491" s="357"/>
      <c r="E491" s="357"/>
      <c r="F491" s="357"/>
      <c r="G491" s="357"/>
      <c r="H491" s="357"/>
      <c r="I491" s="357"/>
      <c r="J491" s="357"/>
      <c r="K491" s="357"/>
      <c r="L491" s="357"/>
      <c r="M491" s="357"/>
      <c r="N491" s="357"/>
      <c r="O491" s="357"/>
      <c r="P491" s="357"/>
      <c r="Q491" s="357"/>
      <c r="R491" s="357"/>
      <c r="S491" s="357"/>
      <c r="T491" s="357"/>
      <c r="U491" s="357"/>
      <c r="V491" s="357"/>
      <c r="W491" s="357"/>
      <c r="X491" s="357"/>
      <c r="Y491" s="357"/>
      <c r="Z491" s="357"/>
    </row>
    <row r="492" ht="12.75" customHeight="1">
      <c r="A492" s="357"/>
      <c r="B492" s="357"/>
      <c r="C492" s="357"/>
      <c r="D492" s="357"/>
      <c r="E492" s="357"/>
      <c r="F492" s="357"/>
      <c r="G492" s="357"/>
      <c r="H492" s="357"/>
      <c r="I492" s="357"/>
      <c r="J492" s="357"/>
      <c r="K492" s="357"/>
      <c r="L492" s="357"/>
      <c r="M492" s="357"/>
      <c r="N492" s="357"/>
      <c r="O492" s="357"/>
      <c r="P492" s="357"/>
      <c r="Q492" s="357"/>
      <c r="R492" s="357"/>
      <c r="S492" s="357"/>
      <c r="T492" s="357"/>
      <c r="U492" s="357"/>
      <c r="V492" s="357"/>
      <c r="W492" s="357"/>
      <c r="X492" s="357"/>
      <c r="Y492" s="357"/>
      <c r="Z492" s="357"/>
    </row>
    <row r="493" ht="12.75" customHeight="1">
      <c r="A493" s="357"/>
      <c r="B493" s="357"/>
      <c r="C493" s="357"/>
      <c r="D493" s="357"/>
      <c r="E493" s="357"/>
      <c r="F493" s="357"/>
      <c r="G493" s="357"/>
      <c r="H493" s="357"/>
      <c r="I493" s="357"/>
      <c r="J493" s="357"/>
      <c r="K493" s="357"/>
      <c r="L493" s="357"/>
      <c r="M493" s="357"/>
      <c r="N493" s="357"/>
      <c r="O493" s="357"/>
      <c r="P493" s="357"/>
      <c r="Q493" s="357"/>
      <c r="R493" s="357"/>
      <c r="S493" s="357"/>
      <c r="T493" s="357"/>
      <c r="U493" s="357"/>
      <c r="V493" s="357"/>
      <c r="W493" s="357"/>
      <c r="X493" s="357"/>
      <c r="Y493" s="357"/>
      <c r="Z493" s="357"/>
    </row>
    <row r="494" ht="12.75" customHeight="1">
      <c r="A494" s="357"/>
      <c r="B494" s="357"/>
      <c r="C494" s="357"/>
      <c r="D494" s="357"/>
      <c r="E494" s="357"/>
      <c r="F494" s="357"/>
      <c r="G494" s="357"/>
      <c r="H494" s="357"/>
      <c r="I494" s="357"/>
      <c r="J494" s="357"/>
      <c r="K494" s="357"/>
      <c r="L494" s="357"/>
      <c r="M494" s="357"/>
      <c r="N494" s="357"/>
      <c r="O494" s="357"/>
      <c r="P494" s="357"/>
      <c r="Q494" s="357"/>
      <c r="R494" s="357"/>
      <c r="S494" s="357"/>
      <c r="T494" s="357"/>
      <c r="U494" s="357"/>
      <c r="V494" s="357"/>
      <c r="W494" s="357"/>
      <c r="X494" s="357"/>
      <c r="Y494" s="357"/>
      <c r="Z494" s="357"/>
    </row>
    <row r="495" ht="12.75" customHeight="1">
      <c r="A495" s="357"/>
      <c r="B495" s="357"/>
      <c r="C495" s="357"/>
      <c r="D495" s="357"/>
      <c r="E495" s="357"/>
      <c r="F495" s="357"/>
      <c r="G495" s="357"/>
      <c r="H495" s="357"/>
      <c r="I495" s="357"/>
      <c r="J495" s="357"/>
      <c r="K495" s="357"/>
      <c r="L495" s="357"/>
      <c r="M495" s="357"/>
      <c r="N495" s="357"/>
      <c r="O495" s="357"/>
      <c r="P495" s="357"/>
      <c r="Q495" s="357"/>
      <c r="R495" s="357"/>
      <c r="S495" s="357"/>
      <c r="T495" s="357"/>
      <c r="U495" s="357"/>
      <c r="V495" s="357"/>
      <c r="W495" s="357"/>
      <c r="X495" s="357"/>
      <c r="Y495" s="357"/>
      <c r="Z495" s="357"/>
    </row>
    <row r="496" ht="12.75" customHeight="1">
      <c r="A496" s="357"/>
      <c r="B496" s="357"/>
      <c r="C496" s="357"/>
      <c r="D496" s="357"/>
      <c r="E496" s="357"/>
      <c r="F496" s="357"/>
      <c r="G496" s="357"/>
      <c r="H496" s="357"/>
      <c r="I496" s="357"/>
      <c r="J496" s="357"/>
      <c r="K496" s="357"/>
      <c r="L496" s="357"/>
      <c r="M496" s="357"/>
      <c r="N496" s="357"/>
      <c r="O496" s="357"/>
      <c r="P496" s="357"/>
      <c r="Q496" s="357"/>
      <c r="R496" s="357"/>
      <c r="S496" s="357"/>
      <c r="T496" s="357"/>
      <c r="U496" s="357"/>
      <c r="V496" s="357"/>
      <c r="W496" s="357"/>
      <c r="X496" s="357"/>
      <c r="Y496" s="357"/>
      <c r="Z496" s="357"/>
    </row>
    <row r="497" ht="12.75" customHeight="1">
      <c r="A497" s="357"/>
      <c r="B497" s="357"/>
      <c r="C497" s="357"/>
      <c r="D497" s="357"/>
      <c r="E497" s="357"/>
      <c r="F497" s="357"/>
      <c r="G497" s="357"/>
      <c r="H497" s="357"/>
      <c r="I497" s="357"/>
      <c r="J497" s="357"/>
      <c r="K497" s="357"/>
      <c r="L497" s="357"/>
      <c r="M497" s="357"/>
      <c r="N497" s="357"/>
      <c r="O497" s="357"/>
      <c r="P497" s="357"/>
      <c r="Q497" s="357"/>
      <c r="R497" s="357"/>
      <c r="S497" s="357"/>
      <c r="T497" s="357"/>
      <c r="U497" s="357"/>
      <c r="V497" s="357"/>
      <c r="W497" s="357"/>
      <c r="X497" s="357"/>
      <c r="Y497" s="357"/>
      <c r="Z497" s="357"/>
    </row>
    <row r="498" ht="12.75" customHeight="1">
      <c r="A498" s="357"/>
      <c r="B498" s="357"/>
      <c r="C498" s="357"/>
      <c r="D498" s="357"/>
      <c r="E498" s="357"/>
      <c r="F498" s="357"/>
      <c r="G498" s="357"/>
      <c r="H498" s="357"/>
      <c r="I498" s="357"/>
      <c r="J498" s="357"/>
      <c r="K498" s="357"/>
      <c r="L498" s="357"/>
      <c r="M498" s="357"/>
      <c r="N498" s="357"/>
      <c r="O498" s="357"/>
      <c r="P498" s="357"/>
      <c r="Q498" s="357"/>
      <c r="R498" s="357"/>
      <c r="S498" s="357"/>
      <c r="T498" s="357"/>
      <c r="U498" s="357"/>
      <c r="V498" s="357"/>
      <c r="W498" s="357"/>
      <c r="X498" s="357"/>
      <c r="Y498" s="357"/>
      <c r="Z498" s="357"/>
    </row>
    <row r="499" ht="12.75" customHeight="1">
      <c r="A499" s="357"/>
      <c r="B499" s="357"/>
      <c r="C499" s="357"/>
      <c r="D499" s="357"/>
      <c r="E499" s="357"/>
      <c r="F499" s="357"/>
      <c r="G499" s="357"/>
      <c r="H499" s="357"/>
      <c r="I499" s="357"/>
      <c r="J499" s="357"/>
      <c r="K499" s="357"/>
      <c r="L499" s="357"/>
      <c r="M499" s="357"/>
      <c r="N499" s="357"/>
      <c r="O499" s="357"/>
      <c r="P499" s="357"/>
      <c r="Q499" s="357"/>
      <c r="R499" s="357"/>
      <c r="S499" s="357"/>
      <c r="T499" s="357"/>
      <c r="U499" s="357"/>
      <c r="V499" s="357"/>
      <c r="W499" s="357"/>
      <c r="X499" s="357"/>
      <c r="Y499" s="357"/>
      <c r="Z499" s="357"/>
    </row>
    <row r="500" ht="12.75" customHeight="1">
      <c r="A500" s="357"/>
      <c r="B500" s="357"/>
      <c r="C500" s="357"/>
      <c r="D500" s="357"/>
      <c r="E500" s="357"/>
      <c r="F500" s="357"/>
      <c r="G500" s="357"/>
      <c r="H500" s="357"/>
      <c r="I500" s="357"/>
      <c r="J500" s="357"/>
      <c r="K500" s="357"/>
      <c r="L500" s="357"/>
      <c r="M500" s="357"/>
      <c r="N500" s="357"/>
      <c r="O500" s="357"/>
      <c r="P500" s="357"/>
      <c r="Q500" s="357"/>
      <c r="R500" s="357"/>
      <c r="S500" s="357"/>
      <c r="T500" s="357"/>
      <c r="U500" s="357"/>
      <c r="V500" s="357"/>
      <c r="W500" s="357"/>
      <c r="X500" s="357"/>
      <c r="Y500" s="357"/>
      <c r="Z500" s="357"/>
    </row>
    <row r="501" ht="12.75" customHeight="1">
      <c r="A501" s="357"/>
      <c r="B501" s="357"/>
      <c r="C501" s="357"/>
      <c r="D501" s="357"/>
      <c r="E501" s="357"/>
      <c r="F501" s="357"/>
      <c r="G501" s="357"/>
      <c r="H501" s="357"/>
      <c r="I501" s="357"/>
      <c r="J501" s="357"/>
      <c r="K501" s="357"/>
      <c r="L501" s="357"/>
      <c r="M501" s="357"/>
      <c r="N501" s="357"/>
      <c r="O501" s="357"/>
      <c r="P501" s="357"/>
      <c r="Q501" s="357"/>
      <c r="R501" s="357"/>
      <c r="S501" s="357"/>
      <c r="T501" s="357"/>
      <c r="U501" s="357"/>
      <c r="V501" s="357"/>
      <c r="W501" s="357"/>
      <c r="X501" s="357"/>
      <c r="Y501" s="357"/>
      <c r="Z501" s="357"/>
    </row>
    <row r="502" ht="12.75" customHeight="1">
      <c r="A502" s="357"/>
      <c r="B502" s="357"/>
      <c r="C502" s="357"/>
      <c r="D502" s="357"/>
      <c r="E502" s="357"/>
      <c r="F502" s="357"/>
      <c r="G502" s="357"/>
      <c r="H502" s="357"/>
      <c r="I502" s="357"/>
      <c r="J502" s="357"/>
      <c r="K502" s="357"/>
      <c r="L502" s="357"/>
      <c r="M502" s="357"/>
      <c r="N502" s="357"/>
      <c r="O502" s="357"/>
      <c r="P502" s="357"/>
      <c r="Q502" s="357"/>
      <c r="R502" s="357"/>
      <c r="S502" s="357"/>
      <c r="T502" s="357"/>
      <c r="U502" s="357"/>
      <c r="V502" s="357"/>
      <c r="W502" s="357"/>
      <c r="X502" s="357"/>
      <c r="Y502" s="357"/>
      <c r="Z502" s="357"/>
    </row>
    <row r="503" ht="12.75" customHeight="1">
      <c r="A503" s="357"/>
      <c r="B503" s="357"/>
      <c r="C503" s="357"/>
      <c r="D503" s="357"/>
      <c r="E503" s="357"/>
      <c r="F503" s="357"/>
      <c r="G503" s="357"/>
      <c r="H503" s="357"/>
      <c r="I503" s="357"/>
      <c r="J503" s="357"/>
      <c r="K503" s="357"/>
      <c r="L503" s="357"/>
      <c r="M503" s="357"/>
      <c r="N503" s="357"/>
      <c r="O503" s="357"/>
      <c r="P503" s="357"/>
      <c r="Q503" s="357"/>
      <c r="R503" s="357"/>
      <c r="S503" s="357"/>
      <c r="T503" s="357"/>
      <c r="U503" s="357"/>
      <c r="V503" s="357"/>
      <c r="W503" s="357"/>
      <c r="X503" s="357"/>
      <c r="Y503" s="357"/>
      <c r="Z503" s="357"/>
    </row>
    <row r="504" ht="12.75" customHeight="1">
      <c r="A504" s="357"/>
      <c r="B504" s="357"/>
      <c r="C504" s="357"/>
      <c r="D504" s="357"/>
      <c r="E504" s="357"/>
      <c r="F504" s="357"/>
      <c r="G504" s="357"/>
      <c r="H504" s="357"/>
      <c r="I504" s="357"/>
      <c r="J504" s="357"/>
      <c r="K504" s="357"/>
      <c r="L504" s="357"/>
      <c r="M504" s="357"/>
      <c r="N504" s="357"/>
      <c r="O504" s="357"/>
      <c r="P504" s="357"/>
      <c r="Q504" s="357"/>
      <c r="R504" s="357"/>
      <c r="S504" s="357"/>
      <c r="T504" s="357"/>
      <c r="U504" s="357"/>
      <c r="V504" s="357"/>
      <c r="W504" s="357"/>
      <c r="X504" s="357"/>
      <c r="Y504" s="357"/>
      <c r="Z504" s="357"/>
    </row>
    <row r="505" ht="12.75" customHeight="1">
      <c r="A505" s="357"/>
      <c r="B505" s="357"/>
      <c r="C505" s="357"/>
      <c r="D505" s="357"/>
      <c r="E505" s="357"/>
      <c r="F505" s="357"/>
      <c r="G505" s="357"/>
      <c r="H505" s="357"/>
      <c r="I505" s="357"/>
      <c r="J505" s="357"/>
      <c r="K505" s="357"/>
      <c r="L505" s="357"/>
      <c r="M505" s="357"/>
      <c r="N505" s="357"/>
      <c r="O505" s="357"/>
      <c r="P505" s="357"/>
      <c r="Q505" s="357"/>
      <c r="R505" s="357"/>
      <c r="S505" s="357"/>
      <c r="T505" s="357"/>
      <c r="U505" s="357"/>
      <c r="V505" s="357"/>
      <c r="W505" s="357"/>
      <c r="X505" s="357"/>
      <c r="Y505" s="357"/>
      <c r="Z505" s="357"/>
    </row>
    <row r="506" ht="12.75" customHeight="1">
      <c r="A506" s="357"/>
      <c r="B506" s="357"/>
      <c r="C506" s="357"/>
      <c r="D506" s="357"/>
      <c r="E506" s="357"/>
      <c r="F506" s="357"/>
      <c r="G506" s="357"/>
      <c r="H506" s="357"/>
      <c r="I506" s="357"/>
      <c r="J506" s="357"/>
      <c r="K506" s="357"/>
      <c r="L506" s="357"/>
      <c r="M506" s="357"/>
      <c r="N506" s="357"/>
      <c r="O506" s="357"/>
      <c r="P506" s="357"/>
      <c r="Q506" s="357"/>
      <c r="R506" s="357"/>
      <c r="S506" s="357"/>
      <c r="T506" s="357"/>
      <c r="U506" s="357"/>
      <c r="V506" s="357"/>
      <c r="W506" s="357"/>
      <c r="X506" s="357"/>
      <c r="Y506" s="357"/>
      <c r="Z506" s="357"/>
    </row>
    <row r="507" ht="12.75" customHeight="1">
      <c r="A507" s="357"/>
      <c r="B507" s="357"/>
      <c r="C507" s="357"/>
      <c r="D507" s="357"/>
      <c r="E507" s="357"/>
      <c r="F507" s="357"/>
      <c r="G507" s="357"/>
      <c r="H507" s="357"/>
      <c r="I507" s="357"/>
      <c r="J507" s="357"/>
      <c r="K507" s="357"/>
      <c r="L507" s="357"/>
      <c r="M507" s="357"/>
      <c r="N507" s="357"/>
      <c r="O507" s="357"/>
      <c r="P507" s="357"/>
      <c r="Q507" s="357"/>
      <c r="R507" s="357"/>
      <c r="S507" s="357"/>
      <c r="T507" s="357"/>
      <c r="U507" s="357"/>
      <c r="V507" s="357"/>
      <c r="W507" s="357"/>
      <c r="X507" s="357"/>
      <c r="Y507" s="357"/>
      <c r="Z507" s="357"/>
    </row>
    <row r="508" ht="12.75" customHeight="1">
      <c r="A508" s="357"/>
      <c r="B508" s="357"/>
      <c r="C508" s="357"/>
      <c r="D508" s="357"/>
      <c r="E508" s="357"/>
      <c r="F508" s="357"/>
      <c r="G508" s="357"/>
      <c r="H508" s="357"/>
      <c r="I508" s="357"/>
      <c r="J508" s="357"/>
      <c r="K508" s="357"/>
      <c r="L508" s="357"/>
      <c r="M508" s="357"/>
      <c r="N508" s="357"/>
      <c r="O508" s="357"/>
      <c r="P508" s="357"/>
      <c r="Q508" s="357"/>
      <c r="R508" s="357"/>
      <c r="S508" s="357"/>
      <c r="T508" s="357"/>
      <c r="U508" s="357"/>
      <c r="V508" s="357"/>
      <c r="W508" s="357"/>
      <c r="X508" s="357"/>
      <c r="Y508" s="357"/>
      <c r="Z508" s="357"/>
    </row>
    <row r="509" ht="12.75" customHeight="1">
      <c r="A509" s="357"/>
      <c r="B509" s="357"/>
      <c r="C509" s="357"/>
      <c r="D509" s="357"/>
      <c r="E509" s="357"/>
      <c r="F509" s="357"/>
      <c r="G509" s="357"/>
      <c r="H509" s="357"/>
      <c r="I509" s="357"/>
      <c r="J509" s="357"/>
      <c r="K509" s="357"/>
      <c r="L509" s="357"/>
      <c r="M509" s="357"/>
      <c r="N509" s="357"/>
      <c r="O509" s="357"/>
      <c r="P509" s="357"/>
      <c r="Q509" s="357"/>
      <c r="R509" s="357"/>
      <c r="S509" s="357"/>
      <c r="T509" s="357"/>
      <c r="U509" s="357"/>
      <c r="V509" s="357"/>
      <c r="W509" s="357"/>
      <c r="X509" s="357"/>
      <c r="Y509" s="357"/>
      <c r="Z509" s="357"/>
    </row>
    <row r="510" ht="12.75" customHeight="1">
      <c r="A510" s="357"/>
      <c r="B510" s="357"/>
      <c r="C510" s="357"/>
      <c r="D510" s="357"/>
      <c r="E510" s="357"/>
      <c r="F510" s="357"/>
      <c r="G510" s="357"/>
      <c r="H510" s="357"/>
      <c r="I510" s="357"/>
      <c r="J510" s="357"/>
      <c r="K510" s="357"/>
      <c r="L510" s="357"/>
      <c r="M510" s="357"/>
      <c r="N510" s="357"/>
      <c r="O510" s="357"/>
      <c r="P510" s="357"/>
      <c r="Q510" s="357"/>
      <c r="R510" s="357"/>
      <c r="S510" s="357"/>
      <c r="T510" s="357"/>
      <c r="U510" s="357"/>
      <c r="V510" s="357"/>
      <c r="W510" s="357"/>
      <c r="X510" s="357"/>
      <c r="Y510" s="357"/>
      <c r="Z510" s="357"/>
    </row>
    <row r="511" ht="12.75" customHeight="1">
      <c r="A511" s="357"/>
      <c r="B511" s="357"/>
      <c r="C511" s="357"/>
      <c r="D511" s="357"/>
      <c r="E511" s="357"/>
      <c r="F511" s="357"/>
      <c r="G511" s="357"/>
      <c r="H511" s="357"/>
      <c r="I511" s="357"/>
      <c r="J511" s="357"/>
      <c r="K511" s="357"/>
      <c r="L511" s="357"/>
      <c r="M511" s="357"/>
      <c r="N511" s="357"/>
      <c r="O511" s="357"/>
      <c r="P511" s="357"/>
      <c r="Q511" s="357"/>
      <c r="R511" s="357"/>
      <c r="S511" s="357"/>
      <c r="T511" s="357"/>
      <c r="U511" s="357"/>
      <c r="V511" s="357"/>
      <c r="W511" s="357"/>
      <c r="X511" s="357"/>
      <c r="Y511" s="357"/>
      <c r="Z511" s="357"/>
    </row>
    <row r="512" ht="12.75" customHeight="1">
      <c r="A512" s="357"/>
      <c r="B512" s="357"/>
      <c r="C512" s="357"/>
      <c r="D512" s="357"/>
      <c r="E512" s="357"/>
      <c r="F512" s="357"/>
      <c r="G512" s="357"/>
      <c r="H512" s="357"/>
      <c r="I512" s="357"/>
      <c r="J512" s="357"/>
      <c r="K512" s="357"/>
      <c r="L512" s="357"/>
      <c r="M512" s="357"/>
      <c r="N512" s="357"/>
      <c r="O512" s="357"/>
      <c r="P512" s="357"/>
      <c r="Q512" s="357"/>
      <c r="R512" s="357"/>
      <c r="S512" s="357"/>
      <c r="T512" s="357"/>
      <c r="U512" s="357"/>
      <c r="V512" s="357"/>
      <c r="W512" s="357"/>
      <c r="X512" s="357"/>
      <c r="Y512" s="357"/>
      <c r="Z512" s="357"/>
    </row>
    <row r="513" ht="12.75" customHeight="1">
      <c r="A513" s="357"/>
      <c r="B513" s="357"/>
      <c r="C513" s="357"/>
      <c r="D513" s="357"/>
      <c r="E513" s="357"/>
      <c r="F513" s="357"/>
      <c r="G513" s="357"/>
      <c r="H513" s="357"/>
      <c r="I513" s="357"/>
      <c r="J513" s="357"/>
      <c r="K513" s="357"/>
      <c r="L513" s="357"/>
      <c r="M513" s="357"/>
      <c r="N513" s="357"/>
      <c r="O513" s="357"/>
      <c r="P513" s="357"/>
      <c r="Q513" s="357"/>
      <c r="R513" s="357"/>
      <c r="S513" s="357"/>
      <c r="T513" s="357"/>
      <c r="U513" s="357"/>
      <c r="V513" s="357"/>
      <c r="W513" s="357"/>
      <c r="X513" s="357"/>
      <c r="Y513" s="357"/>
      <c r="Z513" s="357"/>
    </row>
    <row r="514" ht="12.75" customHeight="1">
      <c r="A514" s="357"/>
      <c r="B514" s="357"/>
      <c r="C514" s="357"/>
      <c r="D514" s="357"/>
      <c r="E514" s="357"/>
      <c r="F514" s="357"/>
      <c r="G514" s="357"/>
      <c r="H514" s="357"/>
      <c r="I514" s="357"/>
      <c r="J514" s="357"/>
      <c r="K514" s="357"/>
      <c r="L514" s="357"/>
      <c r="M514" s="357"/>
      <c r="N514" s="357"/>
      <c r="O514" s="357"/>
      <c r="P514" s="357"/>
      <c r="Q514" s="357"/>
      <c r="R514" s="357"/>
      <c r="S514" s="357"/>
      <c r="T514" s="357"/>
      <c r="U514" s="357"/>
      <c r="V514" s="357"/>
      <c r="W514" s="357"/>
      <c r="X514" s="357"/>
      <c r="Y514" s="357"/>
      <c r="Z514" s="357"/>
    </row>
    <row r="515" ht="12.75" customHeight="1">
      <c r="A515" s="357"/>
      <c r="B515" s="357"/>
      <c r="C515" s="357"/>
      <c r="D515" s="357"/>
      <c r="E515" s="357"/>
      <c r="F515" s="357"/>
      <c r="G515" s="357"/>
      <c r="H515" s="357"/>
      <c r="I515" s="357"/>
      <c r="J515" s="357"/>
      <c r="K515" s="357"/>
      <c r="L515" s="357"/>
      <c r="M515" s="357"/>
      <c r="N515" s="357"/>
      <c r="O515" s="357"/>
      <c r="P515" s="357"/>
      <c r="Q515" s="357"/>
      <c r="R515" s="357"/>
      <c r="S515" s="357"/>
      <c r="T515" s="357"/>
      <c r="U515" s="357"/>
      <c r="V515" s="357"/>
      <c r="W515" s="357"/>
      <c r="X515" s="357"/>
      <c r="Y515" s="357"/>
      <c r="Z515" s="357"/>
    </row>
    <row r="516" ht="12.75" customHeight="1">
      <c r="A516" s="357"/>
      <c r="B516" s="357"/>
      <c r="C516" s="357"/>
      <c r="D516" s="357"/>
      <c r="E516" s="357"/>
      <c r="F516" s="357"/>
      <c r="G516" s="357"/>
      <c r="H516" s="357"/>
      <c r="I516" s="357"/>
      <c r="J516" s="357"/>
      <c r="K516" s="357"/>
      <c r="L516" s="357"/>
      <c r="M516" s="357"/>
      <c r="N516" s="357"/>
      <c r="O516" s="357"/>
      <c r="P516" s="357"/>
      <c r="Q516" s="357"/>
      <c r="R516" s="357"/>
      <c r="S516" s="357"/>
      <c r="T516" s="357"/>
      <c r="U516" s="357"/>
      <c r="V516" s="357"/>
      <c r="W516" s="357"/>
      <c r="X516" s="357"/>
      <c r="Y516" s="357"/>
      <c r="Z516" s="357"/>
    </row>
    <row r="517" ht="12.75" customHeight="1">
      <c r="A517" s="357"/>
      <c r="B517" s="357"/>
      <c r="C517" s="357"/>
      <c r="D517" s="357"/>
      <c r="E517" s="357"/>
      <c r="F517" s="357"/>
      <c r="G517" s="357"/>
      <c r="H517" s="357"/>
      <c r="I517" s="357"/>
      <c r="J517" s="357"/>
      <c r="K517" s="357"/>
      <c r="L517" s="357"/>
      <c r="M517" s="357"/>
      <c r="N517" s="357"/>
      <c r="O517" s="357"/>
      <c r="P517" s="357"/>
      <c r="Q517" s="357"/>
      <c r="R517" s="357"/>
      <c r="S517" s="357"/>
      <c r="T517" s="357"/>
      <c r="U517" s="357"/>
      <c r="V517" s="357"/>
      <c r="W517" s="357"/>
      <c r="X517" s="357"/>
      <c r="Y517" s="357"/>
      <c r="Z517" s="357"/>
    </row>
    <row r="518" ht="12.75" customHeight="1">
      <c r="A518" s="357"/>
      <c r="B518" s="357"/>
      <c r="C518" s="357"/>
      <c r="D518" s="357"/>
      <c r="E518" s="357"/>
      <c r="F518" s="357"/>
      <c r="G518" s="357"/>
      <c r="H518" s="357"/>
      <c r="I518" s="357"/>
      <c r="J518" s="357"/>
      <c r="K518" s="357"/>
      <c r="L518" s="357"/>
      <c r="M518" s="357"/>
      <c r="N518" s="357"/>
      <c r="O518" s="357"/>
      <c r="P518" s="357"/>
      <c r="Q518" s="357"/>
      <c r="R518" s="357"/>
      <c r="S518" s="357"/>
      <c r="T518" s="357"/>
      <c r="U518" s="357"/>
      <c r="V518" s="357"/>
      <c r="W518" s="357"/>
      <c r="X518" s="357"/>
      <c r="Y518" s="357"/>
      <c r="Z518" s="357"/>
    </row>
    <row r="519" ht="12.75" customHeight="1">
      <c r="A519" s="357"/>
      <c r="B519" s="357"/>
      <c r="C519" s="357"/>
      <c r="D519" s="357"/>
      <c r="E519" s="357"/>
      <c r="F519" s="357"/>
      <c r="G519" s="357"/>
      <c r="H519" s="357"/>
      <c r="I519" s="357"/>
      <c r="J519" s="357"/>
      <c r="K519" s="357"/>
      <c r="L519" s="357"/>
      <c r="M519" s="357"/>
      <c r="N519" s="357"/>
      <c r="O519" s="357"/>
      <c r="P519" s="357"/>
      <c r="Q519" s="357"/>
      <c r="R519" s="357"/>
      <c r="S519" s="357"/>
      <c r="T519" s="357"/>
      <c r="U519" s="357"/>
      <c r="V519" s="357"/>
      <c r="W519" s="357"/>
      <c r="X519" s="357"/>
      <c r="Y519" s="357"/>
      <c r="Z519" s="357"/>
    </row>
    <row r="520" ht="12.75" customHeight="1">
      <c r="A520" s="357"/>
      <c r="B520" s="357"/>
      <c r="C520" s="357"/>
      <c r="D520" s="357"/>
      <c r="E520" s="357"/>
      <c r="F520" s="357"/>
      <c r="G520" s="357"/>
      <c r="H520" s="357"/>
      <c r="I520" s="357"/>
      <c r="J520" s="357"/>
      <c r="K520" s="357"/>
      <c r="L520" s="357"/>
      <c r="M520" s="357"/>
      <c r="N520" s="357"/>
      <c r="O520" s="357"/>
      <c r="P520" s="357"/>
      <c r="Q520" s="357"/>
      <c r="R520" s="357"/>
      <c r="S520" s="357"/>
      <c r="T520" s="357"/>
      <c r="U520" s="357"/>
      <c r="V520" s="357"/>
      <c r="W520" s="357"/>
      <c r="X520" s="357"/>
      <c r="Y520" s="357"/>
      <c r="Z520" s="357"/>
    </row>
    <row r="521" ht="12.75" customHeight="1">
      <c r="A521" s="357"/>
      <c r="B521" s="357"/>
      <c r="C521" s="357"/>
      <c r="D521" s="357"/>
      <c r="E521" s="357"/>
      <c r="F521" s="357"/>
      <c r="G521" s="357"/>
      <c r="H521" s="357"/>
      <c r="I521" s="357"/>
      <c r="J521" s="357"/>
      <c r="K521" s="357"/>
      <c r="L521" s="357"/>
      <c r="M521" s="357"/>
      <c r="N521" s="357"/>
      <c r="O521" s="357"/>
      <c r="P521" s="357"/>
      <c r="Q521" s="357"/>
      <c r="R521" s="357"/>
      <c r="S521" s="357"/>
      <c r="T521" s="357"/>
      <c r="U521" s="357"/>
      <c r="V521" s="357"/>
      <c r="W521" s="357"/>
      <c r="X521" s="357"/>
      <c r="Y521" s="357"/>
      <c r="Z521" s="357"/>
    </row>
    <row r="522" ht="12.75" customHeight="1">
      <c r="A522" s="357"/>
      <c r="B522" s="357"/>
      <c r="C522" s="357"/>
      <c r="D522" s="357"/>
      <c r="E522" s="357"/>
      <c r="F522" s="357"/>
      <c r="G522" s="357"/>
      <c r="H522" s="357"/>
      <c r="I522" s="357"/>
      <c r="J522" s="357"/>
      <c r="K522" s="357"/>
      <c r="L522" s="357"/>
      <c r="M522" s="357"/>
      <c r="N522" s="357"/>
      <c r="O522" s="357"/>
      <c r="P522" s="357"/>
      <c r="Q522" s="357"/>
      <c r="R522" s="357"/>
      <c r="S522" s="357"/>
      <c r="T522" s="357"/>
      <c r="U522" s="357"/>
      <c r="V522" s="357"/>
      <c r="W522" s="357"/>
      <c r="X522" s="357"/>
      <c r="Y522" s="357"/>
      <c r="Z522" s="357"/>
    </row>
    <row r="523" ht="12.75" customHeight="1">
      <c r="A523" s="357"/>
      <c r="B523" s="357"/>
      <c r="C523" s="357"/>
      <c r="D523" s="357"/>
      <c r="E523" s="357"/>
      <c r="F523" s="357"/>
      <c r="G523" s="357"/>
      <c r="H523" s="357"/>
      <c r="I523" s="357"/>
      <c r="J523" s="357"/>
      <c r="K523" s="357"/>
      <c r="L523" s="357"/>
      <c r="M523" s="357"/>
      <c r="N523" s="357"/>
      <c r="O523" s="357"/>
      <c r="P523" s="357"/>
      <c r="Q523" s="357"/>
      <c r="R523" s="357"/>
      <c r="S523" s="357"/>
      <c r="T523" s="357"/>
      <c r="U523" s="357"/>
      <c r="V523" s="357"/>
      <c r="W523" s="357"/>
      <c r="X523" s="357"/>
      <c r="Y523" s="357"/>
      <c r="Z523" s="357"/>
    </row>
    <row r="524" ht="12.75" customHeight="1">
      <c r="A524" s="357"/>
      <c r="B524" s="357"/>
      <c r="C524" s="357"/>
      <c r="D524" s="357"/>
      <c r="E524" s="357"/>
      <c r="F524" s="357"/>
      <c r="G524" s="357"/>
      <c r="H524" s="357"/>
      <c r="I524" s="357"/>
      <c r="J524" s="357"/>
      <c r="K524" s="357"/>
      <c r="L524" s="357"/>
      <c r="M524" s="357"/>
      <c r="N524" s="357"/>
      <c r="O524" s="357"/>
      <c r="P524" s="357"/>
      <c r="Q524" s="357"/>
      <c r="R524" s="357"/>
      <c r="S524" s="357"/>
      <c r="T524" s="357"/>
      <c r="U524" s="357"/>
      <c r="V524" s="357"/>
      <c r="W524" s="357"/>
      <c r="X524" s="357"/>
      <c r="Y524" s="357"/>
      <c r="Z524" s="357"/>
    </row>
    <row r="525" ht="12.75" customHeight="1">
      <c r="A525" s="357"/>
      <c r="B525" s="357"/>
      <c r="C525" s="357"/>
      <c r="D525" s="357"/>
      <c r="E525" s="357"/>
      <c r="F525" s="357"/>
      <c r="G525" s="357"/>
      <c r="H525" s="357"/>
      <c r="I525" s="357"/>
      <c r="J525" s="357"/>
      <c r="K525" s="357"/>
      <c r="L525" s="357"/>
      <c r="M525" s="357"/>
      <c r="N525" s="357"/>
      <c r="O525" s="357"/>
      <c r="P525" s="357"/>
      <c r="Q525" s="357"/>
      <c r="R525" s="357"/>
      <c r="S525" s="357"/>
      <c r="T525" s="357"/>
      <c r="U525" s="357"/>
      <c r="V525" s="357"/>
      <c r="W525" s="357"/>
      <c r="X525" s="357"/>
      <c r="Y525" s="357"/>
      <c r="Z525" s="357"/>
    </row>
    <row r="526" ht="12.75" customHeight="1">
      <c r="A526" s="357"/>
      <c r="B526" s="357"/>
      <c r="C526" s="357"/>
      <c r="D526" s="357"/>
      <c r="E526" s="357"/>
      <c r="F526" s="357"/>
      <c r="G526" s="357"/>
      <c r="H526" s="357"/>
      <c r="I526" s="357"/>
      <c r="J526" s="357"/>
      <c r="K526" s="357"/>
      <c r="L526" s="357"/>
      <c r="M526" s="357"/>
      <c r="N526" s="357"/>
      <c r="O526" s="357"/>
      <c r="P526" s="357"/>
      <c r="Q526" s="357"/>
      <c r="R526" s="357"/>
      <c r="S526" s="357"/>
      <c r="T526" s="357"/>
      <c r="U526" s="357"/>
      <c r="V526" s="357"/>
      <c r="W526" s="357"/>
      <c r="X526" s="357"/>
      <c r="Y526" s="357"/>
      <c r="Z526" s="357"/>
    </row>
    <row r="527" ht="12.75" customHeight="1">
      <c r="A527" s="357"/>
      <c r="B527" s="357"/>
      <c r="C527" s="357"/>
      <c r="D527" s="357"/>
      <c r="E527" s="357"/>
      <c r="F527" s="357"/>
      <c r="G527" s="357"/>
      <c r="H527" s="357"/>
      <c r="I527" s="357"/>
      <c r="J527" s="357"/>
      <c r="K527" s="357"/>
      <c r="L527" s="357"/>
      <c r="M527" s="357"/>
      <c r="N527" s="357"/>
      <c r="O527" s="357"/>
      <c r="P527" s="357"/>
      <c r="Q527" s="357"/>
      <c r="R527" s="357"/>
      <c r="S527" s="357"/>
      <c r="T527" s="357"/>
      <c r="U527" s="357"/>
      <c r="V527" s="357"/>
      <c r="W527" s="357"/>
      <c r="X527" s="357"/>
      <c r="Y527" s="357"/>
      <c r="Z527" s="357"/>
    </row>
    <row r="528" ht="12.75" customHeight="1">
      <c r="A528" s="357"/>
      <c r="B528" s="357"/>
      <c r="C528" s="357"/>
      <c r="D528" s="357"/>
      <c r="E528" s="357"/>
      <c r="F528" s="357"/>
      <c r="G528" s="357"/>
      <c r="H528" s="357"/>
      <c r="I528" s="357"/>
      <c r="J528" s="357"/>
      <c r="K528" s="357"/>
      <c r="L528" s="357"/>
      <c r="M528" s="357"/>
      <c r="N528" s="357"/>
      <c r="O528" s="357"/>
      <c r="P528" s="357"/>
      <c r="Q528" s="357"/>
      <c r="R528" s="357"/>
      <c r="S528" s="357"/>
      <c r="T528" s="357"/>
      <c r="U528" s="357"/>
      <c r="V528" s="357"/>
      <c r="W528" s="357"/>
      <c r="X528" s="357"/>
      <c r="Y528" s="357"/>
      <c r="Z528" s="357"/>
    </row>
    <row r="529" ht="12.75" customHeight="1">
      <c r="A529" s="357"/>
      <c r="B529" s="357"/>
      <c r="C529" s="357"/>
      <c r="D529" s="357"/>
      <c r="E529" s="357"/>
      <c r="F529" s="357"/>
      <c r="G529" s="357"/>
      <c r="H529" s="357"/>
      <c r="I529" s="357"/>
      <c r="J529" s="357"/>
      <c r="K529" s="357"/>
      <c r="L529" s="357"/>
      <c r="M529" s="357"/>
      <c r="N529" s="357"/>
      <c r="O529" s="357"/>
      <c r="P529" s="357"/>
      <c r="Q529" s="357"/>
      <c r="R529" s="357"/>
      <c r="S529" s="357"/>
      <c r="T529" s="357"/>
      <c r="U529" s="357"/>
      <c r="V529" s="357"/>
      <c r="W529" s="357"/>
      <c r="X529" s="357"/>
      <c r="Y529" s="357"/>
      <c r="Z529" s="357"/>
    </row>
    <row r="530" ht="12.75" customHeight="1">
      <c r="A530" s="357"/>
      <c r="B530" s="357"/>
      <c r="C530" s="357"/>
      <c r="D530" s="357"/>
      <c r="E530" s="357"/>
      <c r="F530" s="357"/>
      <c r="G530" s="357"/>
      <c r="H530" s="357"/>
      <c r="I530" s="357"/>
      <c r="J530" s="357"/>
      <c r="K530" s="357"/>
      <c r="L530" s="357"/>
      <c r="M530" s="357"/>
      <c r="N530" s="357"/>
      <c r="O530" s="357"/>
      <c r="P530" s="357"/>
      <c r="Q530" s="357"/>
      <c r="R530" s="357"/>
      <c r="S530" s="357"/>
      <c r="T530" s="357"/>
      <c r="U530" s="357"/>
      <c r="V530" s="357"/>
      <c r="W530" s="357"/>
      <c r="X530" s="357"/>
      <c r="Y530" s="357"/>
      <c r="Z530" s="357"/>
    </row>
    <row r="531" ht="12.75" customHeight="1">
      <c r="A531" s="357"/>
      <c r="B531" s="357"/>
      <c r="C531" s="357"/>
      <c r="D531" s="357"/>
      <c r="E531" s="357"/>
      <c r="F531" s="357"/>
      <c r="G531" s="357"/>
      <c r="H531" s="357"/>
      <c r="I531" s="357"/>
      <c r="J531" s="357"/>
      <c r="K531" s="357"/>
      <c r="L531" s="357"/>
      <c r="M531" s="357"/>
      <c r="N531" s="357"/>
      <c r="O531" s="357"/>
      <c r="P531" s="357"/>
      <c r="Q531" s="357"/>
      <c r="R531" s="357"/>
      <c r="S531" s="357"/>
      <c r="T531" s="357"/>
      <c r="U531" s="357"/>
      <c r="V531" s="357"/>
      <c r="W531" s="357"/>
      <c r="X531" s="357"/>
      <c r="Y531" s="357"/>
      <c r="Z531" s="357"/>
    </row>
    <row r="532" ht="12.75" customHeight="1">
      <c r="A532" s="357"/>
      <c r="B532" s="357"/>
      <c r="C532" s="357"/>
      <c r="D532" s="357"/>
      <c r="E532" s="357"/>
      <c r="F532" s="357"/>
      <c r="G532" s="357"/>
      <c r="H532" s="357"/>
      <c r="I532" s="357"/>
      <c r="J532" s="357"/>
      <c r="K532" s="357"/>
      <c r="L532" s="357"/>
      <c r="M532" s="357"/>
      <c r="N532" s="357"/>
      <c r="O532" s="357"/>
      <c r="P532" s="357"/>
      <c r="Q532" s="357"/>
      <c r="R532" s="357"/>
      <c r="S532" s="357"/>
      <c r="T532" s="357"/>
      <c r="U532" s="357"/>
      <c r="V532" s="357"/>
      <c r="W532" s="357"/>
      <c r="X532" s="357"/>
      <c r="Y532" s="357"/>
      <c r="Z532" s="357"/>
    </row>
    <row r="533" ht="12.75" customHeight="1">
      <c r="A533" s="357"/>
      <c r="B533" s="357"/>
      <c r="C533" s="357"/>
      <c r="D533" s="357"/>
      <c r="E533" s="357"/>
      <c r="F533" s="357"/>
      <c r="G533" s="357"/>
      <c r="H533" s="357"/>
      <c r="I533" s="357"/>
      <c r="J533" s="357"/>
      <c r="K533" s="357"/>
      <c r="L533" s="357"/>
      <c r="M533" s="357"/>
      <c r="N533" s="357"/>
      <c r="O533" s="357"/>
      <c r="P533" s="357"/>
      <c r="Q533" s="357"/>
      <c r="R533" s="357"/>
      <c r="S533" s="357"/>
      <c r="T533" s="357"/>
      <c r="U533" s="357"/>
      <c r="V533" s="357"/>
      <c r="W533" s="357"/>
      <c r="X533" s="357"/>
      <c r="Y533" s="357"/>
      <c r="Z533" s="357"/>
    </row>
    <row r="534" ht="12.75" customHeight="1">
      <c r="A534" s="357"/>
      <c r="B534" s="357"/>
      <c r="C534" s="357"/>
      <c r="D534" s="357"/>
      <c r="E534" s="357"/>
      <c r="F534" s="357"/>
      <c r="G534" s="357"/>
      <c r="H534" s="357"/>
      <c r="I534" s="357"/>
      <c r="J534" s="357"/>
      <c r="K534" s="357"/>
      <c r="L534" s="357"/>
      <c r="M534" s="357"/>
      <c r="N534" s="357"/>
      <c r="O534" s="357"/>
      <c r="P534" s="357"/>
      <c r="Q534" s="357"/>
      <c r="R534" s="357"/>
      <c r="S534" s="357"/>
      <c r="T534" s="357"/>
      <c r="U534" s="357"/>
      <c r="V534" s="357"/>
      <c r="W534" s="357"/>
      <c r="X534" s="357"/>
      <c r="Y534" s="357"/>
      <c r="Z534" s="357"/>
    </row>
    <row r="535" ht="12.75" customHeight="1">
      <c r="A535" s="357"/>
      <c r="B535" s="357"/>
      <c r="C535" s="357"/>
      <c r="D535" s="357"/>
      <c r="E535" s="357"/>
      <c r="F535" s="357"/>
      <c r="G535" s="357"/>
      <c r="H535" s="357"/>
      <c r="I535" s="357"/>
      <c r="J535" s="357"/>
      <c r="K535" s="357"/>
      <c r="L535" s="357"/>
      <c r="M535" s="357"/>
      <c r="N535" s="357"/>
      <c r="O535" s="357"/>
      <c r="P535" s="357"/>
      <c r="Q535" s="357"/>
      <c r="R535" s="357"/>
      <c r="S535" s="357"/>
      <c r="T535" s="357"/>
      <c r="U535" s="357"/>
      <c r="V535" s="357"/>
      <c r="W535" s="357"/>
      <c r="X535" s="357"/>
      <c r="Y535" s="357"/>
      <c r="Z535" s="357"/>
    </row>
    <row r="536" ht="12.75" customHeight="1">
      <c r="A536" s="357"/>
      <c r="B536" s="357"/>
      <c r="C536" s="357"/>
      <c r="D536" s="357"/>
      <c r="E536" s="357"/>
      <c r="F536" s="357"/>
      <c r="G536" s="357"/>
      <c r="H536" s="357"/>
      <c r="I536" s="357"/>
      <c r="J536" s="357"/>
      <c r="K536" s="357"/>
      <c r="L536" s="357"/>
      <c r="M536" s="357"/>
      <c r="N536" s="357"/>
      <c r="O536" s="357"/>
      <c r="P536" s="357"/>
      <c r="Q536" s="357"/>
      <c r="R536" s="357"/>
      <c r="S536" s="357"/>
      <c r="T536" s="357"/>
      <c r="U536" s="357"/>
      <c r="V536" s="357"/>
      <c r="W536" s="357"/>
      <c r="X536" s="357"/>
      <c r="Y536" s="357"/>
      <c r="Z536" s="357"/>
    </row>
    <row r="537" ht="12.75" customHeight="1">
      <c r="A537" s="357"/>
      <c r="B537" s="357"/>
      <c r="C537" s="357"/>
      <c r="D537" s="357"/>
      <c r="E537" s="357"/>
      <c r="F537" s="357"/>
      <c r="G537" s="357"/>
      <c r="H537" s="357"/>
      <c r="I537" s="357"/>
      <c r="J537" s="357"/>
      <c r="K537" s="357"/>
      <c r="L537" s="357"/>
      <c r="M537" s="357"/>
      <c r="N537" s="357"/>
      <c r="O537" s="357"/>
      <c r="P537" s="357"/>
      <c r="Q537" s="357"/>
      <c r="R537" s="357"/>
      <c r="S537" s="357"/>
      <c r="T537" s="357"/>
      <c r="U537" s="357"/>
      <c r="V537" s="357"/>
      <c r="W537" s="357"/>
      <c r="X537" s="357"/>
      <c r="Y537" s="357"/>
      <c r="Z537" s="357"/>
    </row>
    <row r="538" ht="12.75" customHeight="1">
      <c r="A538" s="357"/>
      <c r="B538" s="357"/>
      <c r="C538" s="357"/>
      <c r="D538" s="357"/>
      <c r="E538" s="357"/>
      <c r="F538" s="357"/>
      <c r="G538" s="357"/>
      <c r="H538" s="357"/>
      <c r="I538" s="357"/>
      <c r="J538" s="357"/>
      <c r="K538" s="357"/>
      <c r="L538" s="357"/>
      <c r="M538" s="357"/>
      <c r="N538" s="357"/>
      <c r="O538" s="357"/>
      <c r="P538" s="357"/>
      <c r="Q538" s="357"/>
      <c r="R538" s="357"/>
      <c r="S538" s="357"/>
      <c r="T538" s="357"/>
      <c r="U538" s="357"/>
      <c r="V538" s="357"/>
      <c r="W538" s="357"/>
      <c r="X538" s="357"/>
      <c r="Y538" s="357"/>
      <c r="Z538" s="357"/>
    </row>
    <row r="539" ht="12.75" customHeight="1">
      <c r="A539" s="357"/>
      <c r="B539" s="357"/>
      <c r="C539" s="357"/>
      <c r="D539" s="357"/>
      <c r="E539" s="357"/>
      <c r="F539" s="357"/>
      <c r="G539" s="357"/>
      <c r="H539" s="357"/>
      <c r="I539" s="357"/>
      <c r="J539" s="357"/>
      <c r="K539" s="357"/>
      <c r="L539" s="357"/>
      <c r="M539" s="357"/>
      <c r="N539" s="357"/>
      <c r="O539" s="357"/>
      <c r="P539" s="357"/>
      <c r="Q539" s="357"/>
      <c r="R539" s="357"/>
      <c r="S539" s="357"/>
      <c r="T539" s="357"/>
      <c r="U539" s="357"/>
      <c r="V539" s="357"/>
      <c r="W539" s="357"/>
      <c r="X539" s="357"/>
      <c r="Y539" s="357"/>
      <c r="Z539" s="357"/>
    </row>
    <row r="540" ht="12.75" customHeight="1">
      <c r="A540" s="357"/>
      <c r="B540" s="357"/>
      <c r="C540" s="357"/>
      <c r="D540" s="357"/>
      <c r="E540" s="357"/>
      <c r="F540" s="357"/>
      <c r="G540" s="357"/>
      <c r="H540" s="357"/>
      <c r="I540" s="357"/>
      <c r="J540" s="357"/>
      <c r="K540" s="357"/>
      <c r="L540" s="357"/>
      <c r="M540" s="357"/>
      <c r="N540" s="357"/>
      <c r="O540" s="357"/>
      <c r="P540" s="357"/>
      <c r="Q540" s="357"/>
      <c r="R540" s="357"/>
      <c r="S540" s="357"/>
      <c r="T540" s="357"/>
      <c r="U540" s="357"/>
      <c r="V540" s="357"/>
      <c r="W540" s="357"/>
      <c r="X540" s="357"/>
      <c r="Y540" s="357"/>
      <c r="Z540" s="357"/>
    </row>
    <row r="541" ht="12.75" customHeight="1">
      <c r="A541" s="357"/>
      <c r="B541" s="357"/>
      <c r="C541" s="357"/>
      <c r="D541" s="357"/>
      <c r="E541" s="357"/>
      <c r="F541" s="357"/>
      <c r="G541" s="357"/>
      <c r="H541" s="357"/>
      <c r="I541" s="357"/>
      <c r="J541" s="357"/>
      <c r="K541" s="357"/>
      <c r="L541" s="357"/>
      <c r="M541" s="357"/>
      <c r="N541" s="357"/>
      <c r="O541" s="357"/>
      <c r="P541" s="357"/>
      <c r="Q541" s="357"/>
      <c r="R541" s="357"/>
      <c r="S541" s="357"/>
      <c r="T541" s="357"/>
      <c r="U541" s="357"/>
      <c r="V541" s="357"/>
      <c r="W541" s="357"/>
      <c r="X541" s="357"/>
      <c r="Y541" s="357"/>
      <c r="Z541" s="357"/>
    </row>
    <row r="542" ht="12.75" customHeight="1">
      <c r="A542" s="357"/>
      <c r="B542" s="357"/>
      <c r="C542" s="357"/>
      <c r="D542" s="357"/>
      <c r="E542" s="357"/>
      <c r="F542" s="357"/>
      <c r="G542" s="357"/>
      <c r="H542" s="357"/>
      <c r="I542" s="357"/>
      <c r="J542" s="357"/>
      <c r="K542" s="357"/>
      <c r="L542" s="357"/>
      <c r="M542" s="357"/>
      <c r="N542" s="357"/>
      <c r="O542" s="357"/>
      <c r="P542" s="357"/>
      <c r="Q542" s="357"/>
      <c r="R542" s="357"/>
      <c r="S542" s="357"/>
      <c r="T542" s="357"/>
      <c r="U542" s="357"/>
      <c r="V542" s="357"/>
      <c r="W542" s="357"/>
      <c r="X542" s="357"/>
      <c r="Y542" s="357"/>
      <c r="Z542" s="357"/>
    </row>
    <row r="543" ht="12.75" customHeight="1">
      <c r="A543" s="357"/>
      <c r="B543" s="357"/>
      <c r="C543" s="357"/>
      <c r="D543" s="357"/>
      <c r="E543" s="357"/>
      <c r="F543" s="357"/>
      <c r="G543" s="357"/>
      <c r="H543" s="357"/>
      <c r="I543" s="357"/>
      <c r="J543" s="357"/>
      <c r="K543" s="357"/>
      <c r="L543" s="357"/>
      <c r="M543" s="357"/>
      <c r="N543" s="357"/>
      <c r="O543" s="357"/>
      <c r="P543" s="357"/>
      <c r="Q543" s="357"/>
      <c r="R543" s="357"/>
      <c r="S543" s="357"/>
      <c r="T543" s="357"/>
      <c r="U543" s="357"/>
      <c r="V543" s="357"/>
      <c r="W543" s="357"/>
      <c r="X543" s="357"/>
      <c r="Y543" s="357"/>
      <c r="Z543" s="357"/>
    </row>
    <row r="544" ht="12.75" customHeight="1">
      <c r="A544" s="357"/>
      <c r="B544" s="357"/>
      <c r="C544" s="357"/>
      <c r="D544" s="357"/>
      <c r="E544" s="357"/>
      <c r="F544" s="357"/>
      <c r="G544" s="357"/>
      <c r="H544" s="357"/>
      <c r="I544" s="357"/>
      <c r="J544" s="357"/>
      <c r="K544" s="357"/>
      <c r="L544" s="357"/>
      <c r="M544" s="357"/>
      <c r="N544" s="357"/>
      <c r="O544" s="357"/>
      <c r="P544" s="357"/>
      <c r="Q544" s="357"/>
      <c r="R544" s="357"/>
      <c r="S544" s="357"/>
      <c r="T544" s="357"/>
      <c r="U544" s="357"/>
      <c r="V544" s="357"/>
      <c r="W544" s="357"/>
      <c r="X544" s="357"/>
      <c r="Y544" s="357"/>
      <c r="Z544" s="357"/>
    </row>
    <row r="545" ht="12.75" customHeight="1">
      <c r="A545" s="357"/>
      <c r="B545" s="357"/>
      <c r="C545" s="357"/>
      <c r="D545" s="357"/>
      <c r="E545" s="357"/>
      <c r="F545" s="357"/>
      <c r="G545" s="357"/>
      <c r="H545" s="357"/>
      <c r="I545" s="357"/>
      <c r="J545" s="357"/>
      <c r="K545" s="357"/>
      <c r="L545" s="357"/>
      <c r="M545" s="357"/>
      <c r="N545" s="357"/>
      <c r="O545" s="357"/>
      <c r="P545" s="357"/>
      <c r="Q545" s="357"/>
      <c r="R545" s="357"/>
      <c r="S545" s="357"/>
      <c r="T545" s="357"/>
      <c r="U545" s="357"/>
      <c r="V545" s="357"/>
      <c r="W545" s="357"/>
      <c r="X545" s="357"/>
      <c r="Y545" s="357"/>
      <c r="Z545" s="357"/>
    </row>
    <row r="546" ht="12.75" customHeight="1">
      <c r="A546" s="357"/>
      <c r="B546" s="357"/>
      <c r="C546" s="357"/>
      <c r="D546" s="357"/>
      <c r="E546" s="357"/>
      <c r="F546" s="357"/>
      <c r="G546" s="357"/>
      <c r="H546" s="357"/>
      <c r="I546" s="357"/>
      <c r="J546" s="357"/>
      <c r="K546" s="357"/>
      <c r="L546" s="357"/>
      <c r="M546" s="357"/>
      <c r="N546" s="357"/>
      <c r="O546" s="357"/>
      <c r="P546" s="357"/>
      <c r="Q546" s="357"/>
      <c r="R546" s="357"/>
      <c r="S546" s="357"/>
      <c r="T546" s="357"/>
      <c r="U546" s="357"/>
      <c r="V546" s="357"/>
      <c r="W546" s="357"/>
      <c r="X546" s="357"/>
      <c r="Y546" s="357"/>
      <c r="Z546" s="357"/>
    </row>
    <row r="547" ht="12.75" customHeight="1">
      <c r="A547" s="357"/>
      <c r="B547" s="357"/>
      <c r="C547" s="357"/>
      <c r="D547" s="357"/>
      <c r="E547" s="357"/>
      <c r="F547" s="357"/>
      <c r="G547" s="357"/>
      <c r="H547" s="357"/>
      <c r="I547" s="357"/>
      <c r="J547" s="357"/>
      <c r="K547" s="357"/>
      <c r="L547" s="357"/>
      <c r="M547" s="357"/>
      <c r="N547" s="357"/>
      <c r="O547" s="357"/>
      <c r="P547" s="357"/>
      <c r="Q547" s="357"/>
      <c r="R547" s="357"/>
      <c r="S547" s="357"/>
      <c r="T547" s="357"/>
      <c r="U547" s="357"/>
      <c r="V547" s="357"/>
      <c r="W547" s="357"/>
      <c r="X547" s="357"/>
      <c r="Y547" s="357"/>
      <c r="Z547" s="357"/>
    </row>
    <row r="548" ht="12.75" customHeight="1">
      <c r="A548" s="357"/>
      <c r="B548" s="357"/>
      <c r="C548" s="357"/>
      <c r="D548" s="357"/>
      <c r="E548" s="357"/>
      <c r="F548" s="357"/>
      <c r="G548" s="357"/>
      <c r="H548" s="357"/>
      <c r="I548" s="357"/>
      <c r="J548" s="357"/>
      <c r="K548" s="357"/>
      <c r="L548" s="357"/>
      <c r="M548" s="357"/>
      <c r="N548" s="357"/>
      <c r="O548" s="357"/>
      <c r="P548" s="357"/>
      <c r="Q548" s="357"/>
      <c r="R548" s="357"/>
      <c r="S548" s="357"/>
      <c r="T548" s="357"/>
      <c r="U548" s="357"/>
      <c r="V548" s="357"/>
      <c r="W548" s="357"/>
      <c r="X548" s="357"/>
      <c r="Y548" s="357"/>
      <c r="Z548" s="357"/>
    </row>
    <row r="549" ht="12.75" customHeight="1">
      <c r="A549" s="357"/>
      <c r="B549" s="357"/>
      <c r="C549" s="357"/>
      <c r="D549" s="357"/>
      <c r="E549" s="357"/>
      <c r="F549" s="357"/>
      <c r="G549" s="357"/>
      <c r="H549" s="357"/>
      <c r="I549" s="357"/>
      <c r="J549" s="357"/>
      <c r="K549" s="357"/>
      <c r="L549" s="357"/>
      <c r="M549" s="357"/>
      <c r="N549" s="357"/>
      <c r="O549" s="357"/>
      <c r="P549" s="357"/>
      <c r="Q549" s="357"/>
      <c r="R549" s="357"/>
      <c r="S549" s="357"/>
      <c r="T549" s="357"/>
      <c r="U549" s="357"/>
      <c r="V549" s="357"/>
      <c r="W549" s="357"/>
      <c r="X549" s="357"/>
      <c r="Y549" s="357"/>
      <c r="Z549" s="357"/>
    </row>
    <row r="550" ht="12.75" customHeight="1">
      <c r="A550" s="357"/>
      <c r="B550" s="357"/>
      <c r="C550" s="357"/>
      <c r="D550" s="357"/>
      <c r="E550" s="357"/>
      <c r="F550" s="357"/>
      <c r="G550" s="357"/>
      <c r="H550" s="357"/>
      <c r="I550" s="357"/>
      <c r="J550" s="357"/>
      <c r="K550" s="357"/>
      <c r="L550" s="357"/>
      <c r="M550" s="357"/>
      <c r="N550" s="357"/>
      <c r="O550" s="357"/>
      <c r="P550" s="357"/>
      <c r="Q550" s="357"/>
      <c r="R550" s="357"/>
      <c r="S550" s="357"/>
      <c r="T550" s="357"/>
      <c r="U550" s="357"/>
      <c r="V550" s="357"/>
      <c r="W550" s="357"/>
      <c r="X550" s="357"/>
      <c r="Y550" s="357"/>
      <c r="Z550" s="357"/>
    </row>
    <row r="551" ht="12.75" customHeight="1">
      <c r="A551" s="357"/>
      <c r="B551" s="357"/>
      <c r="C551" s="357"/>
      <c r="D551" s="357"/>
      <c r="E551" s="357"/>
      <c r="F551" s="357"/>
      <c r="G551" s="357"/>
      <c r="H551" s="357"/>
      <c r="I551" s="357"/>
      <c r="J551" s="357"/>
      <c r="K551" s="357"/>
      <c r="L551" s="357"/>
      <c r="M551" s="357"/>
      <c r="N551" s="357"/>
      <c r="O551" s="357"/>
      <c r="P551" s="357"/>
      <c r="Q551" s="357"/>
      <c r="R551" s="357"/>
      <c r="S551" s="357"/>
      <c r="T551" s="357"/>
      <c r="U551" s="357"/>
      <c r="V551" s="357"/>
      <c r="W551" s="357"/>
      <c r="X551" s="357"/>
      <c r="Y551" s="357"/>
      <c r="Z551" s="357"/>
    </row>
    <row r="552" ht="12.75" customHeight="1">
      <c r="A552" s="357"/>
      <c r="B552" s="357"/>
      <c r="C552" s="357"/>
      <c r="D552" s="357"/>
      <c r="E552" s="357"/>
      <c r="F552" s="357"/>
      <c r="G552" s="357"/>
      <c r="H552" s="357"/>
      <c r="I552" s="357"/>
      <c r="J552" s="357"/>
      <c r="K552" s="357"/>
      <c r="L552" s="357"/>
      <c r="M552" s="357"/>
      <c r="N552" s="357"/>
      <c r="O552" s="357"/>
      <c r="P552" s="357"/>
      <c r="Q552" s="357"/>
      <c r="R552" s="357"/>
      <c r="S552" s="357"/>
      <c r="T552" s="357"/>
      <c r="U552" s="357"/>
      <c r="V552" s="357"/>
      <c r="W552" s="357"/>
      <c r="X552" s="357"/>
      <c r="Y552" s="357"/>
      <c r="Z552" s="357"/>
    </row>
    <row r="553" ht="12.75" customHeight="1">
      <c r="A553" s="357"/>
      <c r="B553" s="357"/>
      <c r="C553" s="357"/>
      <c r="D553" s="357"/>
      <c r="E553" s="357"/>
      <c r="F553" s="357"/>
      <c r="G553" s="357"/>
      <c r="H553" s="357"/>
      <c r="I553" s="357"/>
      <c r="J553" s="357"/>
      <c r="K553" s="357"/>
      <c r="L553" s="357"/>
      <c r="M553" s="357"/>
      <c r="N553" s="357"/>
      <c r="O553" s="357"/>
      <c r="P553" s="357"/>
      <c r="Q553" s="357"/>
      <c r="R553" s="357"/>
      <c r="S553" s="357"/>
      <c r="T553" s="357"/>
      <c r="U553" s="357"/>
      <c r="V553" s="357"/>
      <c r="W553" s="357"/>
      <c r="X553" s="357"/>
      <c r="Y553" s="357"/>
      <c r="Z553" s="357"/>
    </row>
    <row r="554" ht="12.75" customHeight="1">
      <c r="A554" s="357"/>
      <c r="B554" s="357"/>
      <c r="C554" s="357"/>
      <c r="D554" s="357"/>
      <c r="E554" s="357"/>
      <c r="F554" s="357"/>
      <c r="G554" s="357"/>
      <c r="H554" s="357"/>
      <c r="I554" s="357"/>
      <c r="J554" s="357"/>
      <c r="K554" s="357"/>
      <c r="L554" s="357"/>
      <c r="M554" s="357"/>
      <c r="N554" s="357"/>
      <c r="O554" s="357"/>
      <c r="P554" s="357"/>
      <c r="Q554" s="357"/>
      <c r="R554" s="357"/>
      <c r="S554" s="357"/>
      <c r="T554" s="357"/>
      <c r="U554" s="357"/>
      <c r="V554" s="357"/>
      <c r="W554" s="357"/>
      <c r="X554" s="357"/>
      <c r="Y554" s="357"/>
      <c r="Z554" s="357"/>
    </row>
    <row r="555" ht="12.75" customHeight="1">
      <c r="A555" s="357"/>
      <c r="B555" s="357"/>
      <c r="C555" s="357"/>
      <c r="D555" s="357"/>
      <c r="E555" s="357"/>
      <c r="F555" s="357"/>
      <c r="G555" s="357"/>
      <c r="H555" s="357"/>
      <c r="I555" s="357"/>
      <c r="J555" s="357"/>
      <c r="K555" s="357"/>
      <c r="L555" s="357"/>
      <c r="M555" s="357"/>
      <c r="N555" s="357"/>
      <c r="O555" s="357"/>
      <c r="P555" s="357"/>
      <c r="Q555" s="357"/>
      <c r="R555" s="357"/>
      <c r="S555" s="357"/>
      <c r="T555" s="357"/>
      <c r="U555" s="357"/>
      <c r="V555" s="357"/>
      <c r="W555" s="357"/>
      <c r="X555" s="357"/>
      <c r="Y555" s="357"/>
      <c r="Z555" s="357"/>
    </row>
    <row r="556" ht="12.75" customHeight="1">
      <c r="A556" s="357"/>
      <c r="B556" s="357"/>
      <c r="C556" s="357"/>
      <c r="D556" s="357"/>
      <c r="E556" s="357"/>
      <c r="F556" s="357"/>
      <c r="G556" s="357"/>
      <c r="H556" s="357"/>
      <c r="I556" s="357"/>
      <c r="J556" s="357"/>
      <c r="K556" s="357"/>
      <c r="L556" s="357"/>
      <c r="M556" s="357"/>
      <c r="N556" s="357"/>
      <c r="O556" s="357"/>
      <c r="P556" s="357"/>
      <c r="Q556" s="357"/>
      <c r="R556" s="357"/>
      <c r="S556" s="357"/>
      <c r="T556" s="357"/>
      <c r="U556" s="357"/>
      <c r="V556" s="357"/>
      <c r="W556" s="357"/>
      <c r="X556" s="357"/>
      <c r="Y556" s="357"/>
      <c r="Z556" s="357"/>
    </row>
    <row r="557" ht="12.75" customHeight="1">
      <c r="A557" s="357"/>
      <c r="B557" s="357"/>
      <c r="C557" s="357"/>
      <c r="D557" s="357"/>
      <c r="E557" s="357"/>
      <c r="F557" s="357"/>
      <c r="G557" s="357"/>
      <c r="H557" s="357"/>
      <c r="I557" s="357"/>
      <c r="J557" s="357"/>
      <c r="K557" s="357"/>
      <c r="L557" s="357"/>
      <c r="M557" s="357"/>
      <c r="N557" s="357"/>
      <c r="O557" s="357"/>
      <c r="P557" s="357"/>
      <c r="Q557" s="357"/>
      <c r="R557" s="357"/>
      <c r="S557" s="357"/>
      <c r="T557" s="357"/>
      <c r="U557" s="357"/>
      <c r="V557" s="357"/>
      <c r="W557" s="357"/>
      <c r="X557" s="357"/>
      <c r="Y557" s="357"/>
      <c r="Z557" s="357"/>
    </row>
    <row r="558" ht="12.75" customHeight="1">
      <c r="A558" s="357"/>
      <c r="B558" s="357"/>
      <c r="C558" s="357"/>
      <c r="D558" s="357"/>
      <c r="E558" s="357"/>
      <c r="F558" s="357"/>
      <c r="G558" s="357"/>
      <c r="H558" s="357"/>
      <c r="I558" s="357"/>
      <c r="J558" s="357"/>
      <c r="K558" s="357"/>
      <c r="L558" s="357"/>
      <c r="M558" s="357"/>
      <c r="N558" s="357"/>
      <c r="O558" s="357"/>
      <c r="P558" s="357"/>
      <c r="Q558" s="357"/>
      <c r="R558" s="357"/>
      <c r="S558" s="357"/>
      <c r="T558" s="357"/>
      <c r="U558" s="357"/>
      <c r="V558" s="357"/>
      <c r="W558" s="357"/>
      <c r="X558" s="357"/>
      <c r="Y558" s="357"/>
      <c r="Z558" s="357"/>
    </row>
    <row r="559" ht="12.75" customHeight="1">
      <c r="A559" s="357"/>
      <c r="B559" s="357"/>
      <c r="C559" s="357"/>
      <c r="D559" s="357"/>
      <c r="E559" s="357"/>
      <c r="F559" s="357"/>
      <c r="G559" s="357"/>
      <c r="H559" s="357"/>
      <c r="I559" s="357"/>
      <c r="J559" s="357"/>
      <c r="K559" s="357"/>
      <c r="L559" s="357"/>
      <c r="M559" s="357"/>
      <c r="N559" s="357"/>
      <c r="O559" s="357"/>
      <c r="P559" s="357"/>
      <c r="Q559" s="357"/>
      <c r="R559" s="357"/>
      <c r="S559" s="357"/>
      <c r="T559" s="357"/>
      <c r="U559" s="357"/>
      <c r="V559" s="357"/>
      <c r="W559" s="357"/>
      <c r="X559" s="357"/>
      <c r="Y559" s="357"/>
      <c r="Z559" s="357"/>
    </row>
    <row r="560" ht="12.75" customHeight="1">
      <c r="A560" s="357"/>
      <c r="B560" s="357"/>
      <c r="C560" s="357"/>
      <c r="D560" s="357"/>
      <c r="E560" s="357"/>
      <c r="F560" s="357"/>
      <c r="G560" s="357"/>
      <c r="H560" s="357"/>
      <c r="I560" s="357"/>
      <c r="J560" s="357"/>
      <c r="K560" s="357"/>
      <c r="L560" s="357"/>
      <c r="M560" s="357"/>
      <c r="N560" s="357"/>
      <c r="O560" s="357"/>
      <c r="P560" s="357"/>
      <c r="Q560" s="357"/>
      <c r="R560" s="357"/>
      <c r="S560" s="357"/>
      <c r="T560" s="357"/>
      <c r="U560" s="357"/>
      <c r="V560" s="357"/>
      <c r="W560" s="357"/>
      <c r="X560" s="357"/>
      <c r="Y560" s="357"/>
      <c r="Z560" s="357"/>
    </row>
    <row r="561" ht="12.75" customHeight="1">
      <c r="A561" s="357"/>
      <c r="B561" s="357"/>
      <c r="C561" s="357"/>
      <c r="D561" s="357"/>
      <c r="E561" s="357"/>
      <c r="F561" s="357"/>
      <c r="G561" s="357"/>
      <c r="H561" s="357"/>
      <c r="I561" s="357"/>
      <c r="J561" s="357"/>
      <c r="K561" s="357"/>
      <c r="L561" s="357"/>
      <c r="M561" s="357"/>
      <c r="N561" s="357"/>
      <c r="O561" s="357"/>
      <c r="P561" s="357"/>
      <c r="Q561" s="357"/>
      <c r="R561" s="357"/>
      <c r="S561" s="357"/>
      <c r="T561" s="357"/>
      <c r="U561" s="357"/>
      <c r="V561" s="357"/>
      <c r="W561" s="357"/>
      <c r="X561" s="357"/>
      <c r="Y561" s="357"/>
      <c r="Z561" s="357"/>
    </row>
    <row r="562" ht="12.75" customHeight="1">
      <c r="A562" s="357"/>
      <c r="B562" s="357"/>
      <c r="C562" s="357"/>
      <c r="D562" s="357"/>
      <c r="E562" s="357"/>
      <c r="F562" s="357"/>
      <c r="G562" s="357"/>
      <c r="H562" s="357"/>
      <c r="I562" s="357"/>
      <c r="J562" s="357"/>
      <c r="K562" s="357"/>
      <c r="L562" s="357"/>
      <c r="M562" s="357"/>
      <c r="N562" s="357"/>
      <c r="O562" s="357"/>
      <c r="P562" s="357"/>
      <c r="Q562" s="357"/>
      <c r="R562" s="357"/>
      <c r="S562" s="357"/>
      <c r="T562" s="357"/>
      <c r="U562" s="357"/>
      <c r="V562" s="357"/>
      <c r="W562" s="357"/>
      <c r="X562" s="357"/>
      <c r="Y562" s="357"/>
      <c r="Z562" s="357"/>
    </row>
    <row r="563" ht="12.75" customHeight="1">
      <c r="A563" s="357"/>
      <c r="B563" s="357"/>
      <c r="C563" s="357"/>
      <c r="D563" s="357"/>
      <c r="E563" s="357"/>
      <c r="F563" s="357"/>
      <c r="G563" s="357"/>
      <c r="H563" s="357"/>
      <c r="I563" s="357"/>
      <c r="J563" s="357"/>
      <c r="K563" s="357"/>
      <c r="L563" s="357"/>
      <c r="M563" s="357"/>
      <c r="N563" s="357"/>
      <c r="O563" s="357"/>
      <c r="P563" s="357"/>
      <c r="Q563" s="357"/>
      <c r="R563" s="357"/>
      <c r="S563" s="357"/>
      <c r="T563" s="357"/>
      <c r="U563" s="357"/>
      <c r="V563" s="357"/>
      <c r="W563" s="357"/>
      <c r="X563" s="357"/>
      <c r="Y563" s="357"/>
      <c r="Z563" s="357"/>
    </row>
    <row r="564" ht="12.75" customHeight="1">
      <c r="A564" s="357"/>
      <c r="B564" s="357"/>
      <c r="C564" s="357"/>
      <c r="D564" s="357"/>
      <c r="E564" s="357"/>
      <c r="F564" s="357"/>
      <c r="G564" s="357"/>
      <c r="H564" s="357"/>
      <c r="I564" s="357"/>
      <c r="J564" s="357"/>
      <c r="K564" s="357"/>
      <c r="L564" s="357"/>
      <c r="M564" s="357"/>
      <c r="N564" s="357"/>
      <c r="O564" s="357"/>
      <c r="P564" s="357"/>
      <c r="Q564" s="357"/>
      <c r="R564" s="357"/>
      <c r="S564" s="357"/>
      <c r="T564" s="357"/>
      <c r="U564" s="357"/>
      <c r="V564" s="357"/>
      <c r="W564" s="357"/>
      <c r="X564" s="357"/>
      <c r="Y564" s="357"/>
      <c r="Z564" s="357"/>
    </row>
    <row r="565" ht="12.75" customHeight="1">
      <c r="A565" s="357"/>
      <c r="B565" s="357"/>
      <c r="C565" s="357"/>
      <c r="D565" s="357"/>
      <c r="E565" s="357"/>
      <c r="F565" s="357"/>
      <c r="G565" s="357"/>
      <c r="H565" s="357"/>
      <c r="I565" s="357"/>
      <c r="J565" s="357"/>
      <c r="K565" s="357"/>
      <c r="L565" s="357"/>
      <c r="M565" s="357"/>
      <c r="N565" s="357"/>
      <c r="O565" s="357"/>
      <c r="P565" s="357"/>
      <c r="Q565" s="357"/>
      <c r="R565" s="357"/>
      <c r="S565" s="357"/>
      <c r="T565" s="357"/>
      <c r="U565" s="357"/>
      <c r="V565" s="357"/>
      <c r="W565" s="357"/>
      <c r="X565" s="357"/>
      <c r="Y565" s="357"/>
      <c r="Z565" s="357"/>
    </row>
    <row r="566" ht="12.75" customHeight="1">
      <c r="A566" s="357"/>
      <c r="B566" s="357"/>
      <c r="C566" s="357"/>
      <c r="D566" s="357"/>
      <c r="E566" s="357"/>
      <c r="F566" s="357"/>
      <c r="G566" s="357"/>
      <c r="H566" s="357"/>
      <c r="I566" s="357"/>
      <c r="J566" s="357"/>
      <c r="K566" s="357"/>
      <c r="L566" s="357"/>
      <c r="M566" s="357"/>
      <c r="N566" s="357"/>
      <c r="O566" s="357"/>
      <c r="P566" s="357"/>
      <c r="Q566" s="357"/>
      <c r="R566" s="357"/>
      <c r="S566" s="357"/>
      <c r="T566" s="357"/>
      <c r="U566" s="357"/>
      <c r="V566" s="357"/>
      <c r="W566" s="357"/>
      <c r="X566" s="357"/>
      <c r="Y566" s="357"/>
      <c r="Z566" s="357"/>
    </row>
    <row r="567" ht="12.75" customHeight="1">
      <c r="A567" s="357"/>
      <c r="B567" s="357"/>
      <c r="C567" s="357"/>
      <c r="D567" s="357"/>
      <c r="E567" s="357"/>
      <c r="F567" s="357"/>
      <c r="G567" s="357"/>
      <c r="H567" s="357"/>
      <c r="I567" s="357"/>
      <c r="J567" s="357"/>
      <c r="K567" s="357"/>
      <c r="L567" s="357"/>
      <c r="M567" s="357"/>
      <c r="N567" s="357"/>
      <c r="O567" s="357"/>
      <c r="P567" s="357"/>
      <c r="Q567" s="357"/>
      <c r="R567" s="357"/>
      <c r="S567" s="357"/>
      <c r="T567" s="357"/>
      <c r="U567" s="357"/>
      <c r="V567" s="357"/>
      <c r="W567" s="357"/>
      <c r="X567" s="357"/>
      <c r="Y567" s="357"/>
      <c r="Z567" s="357"/>
    </row>
    <row r="568" ht="12.75" customHeight="1">
      <c r="A568" s="357"/>
      <c r="B568" s="357"/>
      <c r="C568" s="357"/>
      <c r="D568" s="357"/>
      <c r="E568" s="357"/>
      <c r="F568" s="357"/>
      <c r="G568" s="357"/>
      <c r="H568" s="357"/>
      <c r="I568" s="357"/>
      <c r="J568" s="357"/>
      <c r="K568" s="357"/>
      <c r="L568" s="357"/>
      <c r="M568" s="357"/>
      <c r="N568" s="357"/>
      <c r="O568" s="357"/>
      <c r="P568" s="357"/>
      <c r="Q568" s="357"/>
      <c r="R568" s="357"/>
      <c r="S568" s="357"/>
      <c r="T568" s="357"/>
      <c r="U568" s="357"/>
      <c r="V568" s="357"/>
      <c r="W568" s="357"/>
      <c r="X568" s="357"/>
      <c r="Y568" s="357"/>
      <c r="Z568" s="357"/>
    </row>
    <row r="569" ht="12.75" customHeight="1">
      <c r="A569" s="357"/>
      <c r="B569" s="357"/>
      <c r="C569" s="357"/>
      <c r="D569" s="357"/>
      <c r="E569" s="357"/>
      <c r="F569" s="357"/>
      <c r="G569" s="357"/>
      <c r="H569" s="357"/>
      <c r="I569" s="357"/>
      <c r="J569" s="357"/>
      <c r="K569" s="357"/>
      <c r="L569" s="357"/>
      <c r="M569" s="357"/>
      <c r="N569" s="357"/>
      <c r="O569" s="357"/>
      <c r="P569" s="357"/>
      <c r="Q569" s="357"/>
      <c r="R569" s="357"/>
      <c r="S569" s="357"/>
      <c r="T569" s="357"/>
      <c r="U569" s="357"/>
      <c r="V569" s="357"/>
      <c r="W569" s="357"/>
      <c r="X569" s="357"/>
      <c r="Y569" s="357"/>
      <c r="Z569" s="357"/>
    </row>
    <row r="570" ht="12.75" customHeight="1">
      <c r="A570" s="357"/>
      <c r="B570" s="357"/>
      <c r="C570" s="357"/>
      <c r="D570" s="357"/>
      <c r="E570" s="357"/>
      <c r="F570" s="357"/>
      <c r="G570" s="357"/>
      <c r="H570" s="357"/>
      <c r="I570" s="357"/>
      <c r="J570" s="357"/>
      <c r="K570" s="357"/>
      <c r="L570" s="357"/>
      <c r="M570" s="357"/>
      <c r="N570" s="357"/>
      <c r="O570" s="357"/>
      <c r="P570" s="357"/>
      <c r="Q570" s="357"/>
      <c r="R570" s="357"/>
      <c r="S570" s="357"/>
      <c r="T570" s="357"/>
      <c r="U570" s="357"/>
      <c r="V570" s="357"/>
      <c r="W570" s="357"/>
      <c r="X570" s="357"/>
      <c r="Y570" s="357"/>
      <c r="Z570" s="357"/>
    </row>
    <row r="571" ht="12.75" customHeight="1">
      <c r="A571" s="357"/>
      <c r="B571" s="357"/>
      <c r="C571" s="357"/>
      <c r="D571" s="357"/>
      <c r="E571" s="357"/>
      <c r="F571" s="357"/>
      <c r="G571" s="357"/>
      <c r="H571" s="357"/>
      <c r="I571" s="357"/>
      <c r="J571" s="357"/>
      <c r="K571" s="357"/>
      <c r="L571" s="357"/>
      <c r="M571" s="357"/>
      <c r="N571" s="357"/>
      <c r="O571" s="357"/>
      <c r="P571" s="357"/>
      <c r="Q571" s="357"/>
      <c r="R571" s="357"/>
      <c r="S571" s="357"/>
      <c r="T571" s="357"/>
      <c r="U571" s="357"/>
      <c r="V571" s="357"/>
      <c r="W571" s="357"/>
      <c r="X571" s="357"/>
      <c r="Y571" s="357"/>
      <c r="Z571" s="357"/>
    </row>
    <row r="572" ht="12.75" customHeight="1">
      <c r="A572" s="357"/>
      <c r="B572" s="357"/>
      <c r="C572" s="357"/>
      <c r="D572" s="357"/>
      <c r="E572" s="357"/>
      <c r="F572" s="357"/>
      <c r="G572" s="357"/>
      <c r="H572" s="357"/>
      <c r="I572" s="357"/>
      <c r="J572" s="357"/>
      <c r="K572" s="357"/>
      <c r="L572" s="357"/>
      <c r="M572" s="357"/>
      <c r="N572" s="357"/>
      <c r="O572" s="357"/>
      <c r="P572" s="357"/>
      <c r="Q572" s="357"/>
      <c r="R572" s="357"/>
      <c r="S572" s="357"/>
      <c r="T572" s="357"/>
      <c r="U572" s="357"/>
      <c r="V572" s="357"/>
      <c r="W572" s="357"/>
      <c r="X572" s="357"/>
      <c r="Y572" s="357"/>
      <c r="Z572" s="357"/>
    </row>
    <row r="573" ht="12.75" customHeight="1">
      <c r="A573" s="357"/>
      <c r="B573" s="357"/>
      <c r="C573" s="357"/>
      <c r="D573" s="357"/>
      <c r="E573" s="357"/>
      <c r="F573" s="357"/>
      <c r="G573" s="357"/>
      <c r="H573" s="357"/>
      <c r="I573" s="357"/>
      <c r="J573" s="357"/>
      <c r="K573" s="357"/>
      <c r="L573" s="357"/>
      <c r="M573" s="357"/>
      <c r="N573" s="357"/>
      <c r="O573" s="357"/>
      <c r="P573" s="357"/>
      <c r="Q573" s="357"/>
      <c r="R573" s="357"/>
      <c r="S573" s="357"/>
      <c r="T573" s="357"/>
      <c r="U573" s="357"/>
      <c r="V573" s="357"/>
      <c r="W573" s="357"/>
      <c r="X573" s="357"/>
      <c r="Y573" s="357"/>
      <c r="Z573" s="357"/>
    </row>
    <row r="574" ht="12.75" customHeight="1">
      <c r="A574" s="357"/>
      <c r="B574" s="357"/>
      <c r="C574" s="357"/>
      <c r="D574" s="357"/>
      <c r="E574" s="357"/>
      <c r="F574" s="357"/>
      <c r="G574" s="357"/>
      <c r="H574" s="357"/>
      <c r="I574" s="357"/>
      <c r="J574" s="357"/>
      <c r="K574" s="357"/>
      <c r="L574" s="357"/>
      <c r="M574" s="357"/>
      <c r="N574" s="357"/>
      <c r="O574" s="357"/>
      <c r="P574" s="357"/>
      <c r="Q574" s="357"/>
      <c r="R574" s="357"/>
      <c r="S574" s="357"/>
      <c r="T574" s="357"/>
      <c r="U574" s="357"/>
      <c r="V574" s="357"/>
      <c r="W574" s="357"/>
      <c r="X574" s="357"/>
      <c r="Y574" s="357"/>
      <c r="Z574" s="357"/>
    </row>
    <row r="575" ht="12.75" customHeight="1">
      <c r="A575" s="357"/>
      <c r="B575" s="357"/>
      <c r="C575" s="357"/>
      <c r="D575" s="357"/>
      <c r="E575" s="357"/>
      <c r="F575" s="357"/>
      <c r="G575" s="357"/>
      <c r="H575" s="357"/>
      <c r="I575" s="357"/>
      <c r="J575" s="357"/>
      <c r="K575" s="357"/>
      <c r="L575" s="357"/>
      <c r="M575" s="357"/>
      <c r="N575" s="357"/>
      <c r="O575" s="357"/>
      <c r="P575" s="357"/>
      <c r="Q575" s="357"/>
      <c r="R575" s="357"/>
      <c r="S575" s="357"/>
      <c r="T575" s="357"/>
      <c r="U575" s="357"/>
      <c r="V575" s="357"/>
      <c r="W575" s="357"/>
      <c r="X575" s="357"/>
      <c r="Y575" s="357"/>
      <c r="Z575" s="357"/>
    </row>
    <row r="576" ht="12.75" customHeight="1">
      <c r="A576" s="357"/>
      <c r="B576" s="357"/>
      <c r="C576" s="357"/>
      <c r="D576" s="357"/>
      <c r="E576" s="357"/>
      <c r="F576" s="357"/>
      <c r="G576" s="357"/>
      <c r="H576" s="357"/>
      <c r="I576" s="357"/>
      <c r="J576" s="357"/>
      <c r="K576" s="357"/>
      <c r="L576" s="357"/>
      <c r="M576" s="357"/>
      <c r="N576" s="357"/>
      <c r="O576" s="357"/>
      <c r="P576" s="357"/>
      <c r="Q576" s="357"/>
      <c r="R576" s="357"/>
      <c r="S576" s="357"/>
      <c r="T576" s="357"/>
      <c r="U576" s="357"/>
      <c r="V576" s="357"/>
      <c r="W576" s="357"/>
      <c r="X576" s="357"/>
      <c r="Y576" s="357"/>
      <c r="Z576" s="357"/>
    </row>
    <row r="577" ht="12.75" customHeight="1">
      <c r="A577" s="357"/>
      <c r="B577" s="357"/>
      <c r="C577" s="357"/>
      <c r="D577" s="357"/>
      <c r="E577" s="357"/>
      <c r="F577" s="357"/>
      <c r="G577" s="357"/>
      <c r="H577" s="357"/>
      <c r="I577" s="357"/>
      <c r="J577" s="357"/>
      <c r="K577" s="357"/>
      <c r="L577" s="357"/>
      <c r="M577" s="357"/>
      <c r="N577" s="357"/>
      <c r="O577" s="357"/>
      <c r="P577" s="357"/>
      <c r="Q577" s="357"/>
      <c r="R577" s="357"/>
      <c r="S577" s="357"/>
      <c r="T577" s="357"/>
      <c r="U577" s="357"/>
      <c r="V577" s="357"/>
      <c r="W577" s="357"/>
      <c r="X577" s="357"/>
      <c r="Y577" s="357"/>
      <c r="Z577" s="357"/>
    </row>
    <row r="578" ht="12.75" customHeight="1">
      <c r="A578" s="357"/>
      <c r="B578" s="357"/>
      <c r="C578" s="357"/>
      <c r="D578" s="357"/>
      <c r="E578" s="357"/>
      <c r="F578" s="357"/>
      <c r="G578" s="357"/>
      <c r="H578" s="357"/>
      <c r="I578" s="357"/>
      <c r="J578" s="357"/>
      <c r="K578" s="357"/>
      <c r="L578" s="357"/>
      <c r="M578" s="357"/>
      <c r="N578" s="357"/>
      <c r="O578" s="357"/>
      <c r="P578" s="357"/>
      <c r="Q578" s="357"/>
      <c r="R578" s="357"/>
      <c r="S578" s="357"/>
      <c r="T578" s="357"/>
      <c r="U578" s="357"/>
      <c r="V578" s="357"/>
      <c r="W578" s="357"/>
      <c r="X578" s="357"/>
      <c r="Y578" s="357"/>
      <c r="Z578" s="357"/>
    </row>
    <row r="579" ht="12.75" customHeight="1">
      <c r="A579" s="357"/>
      <c r="B579" s="357"/>
      <c r="C579" s="357"/>
      <c r="D579" s="357"/>
      <c r="E579" s="357"/>
      <c r="F579" s="357"/>
      <c r="G579" s="357"/>
      <c r="H579" s="357"/>
      <c r="I579" s="357"/>
      <c r="J579" s="357"/>
      <c r="K579" s="357"/>
      <c r="L579" s="357"/>
      <c r="M579" s="357"/>
      <c r="N579" s="357"/>
      <c r="O579" s="357"/>
      <c r="P579" s="357"/>
      <c r="Q579" s="357"/>
      <c r="R579" s="357"/>
      <c r="S579" s="357"/>
      <c r="T579" s="357"/>
      <c r="U579" s="357"/>
      <c r="V579" s="357"/>
      <c r="W579" s="357"/>
      <c r="X579" s="357"/>
      <c r="Y579" s="357"/>
      <c r="Z579" s="357"/>
    </row>
    <row r="580" ht="12.75" customHeight="1">
      <c r="A580" s="357"/>
      <c r="B580" s="357"/>
      <c r="C580" s="357"/>
      <c r="D580" s="357"/>
      <c r="E580" s="357"/>
      <c r="F580" s="357"/>
      <c r="G580" s="357"/>
      <c r="H580" s="357"/>
      <c r="I580" s="357"/>
      <c r="J580" s="357"/>
      <c r="K580" s="357"/>
      <c r="L580" s="357"/>
      <c r="M580" s="357"/>
      <c r="N580" s="357"/>
      <c r="O580" s="357"/>
      <c r="P580" s="357"/>
      <c r="Q580" s="357"/>
      <c r="R580" s="357"/>
      <c r="S580" s="357"/>
      <c r="T580" s="357"/>
      <c r="U580" s="357"/>
      <c r="V580" s="357"/>
      <c r="W580" s="357"/>
      <c r="X580" s="357"/>
      <c r="Y580" s="357"/>
      <c r="Z580" s="357"/>
    </row>
    <row r="581" ht="12.75" customHeight="1">
      <c r="A581" s="357"/>
      <c r="B581" s="357"/>
      <c r="C581" s="357"/>
      <c r="D581" s="357"/>
      <c r="E581" s="357"/>
      <c r="F581" s="357"/>
      <c r="G581" s="357"/>
      <c r="H581" s="357"/>
      <c r="I581" s="357"/>
      <c r="J581" s="357"/>
      <c r="K581" s="357"/>
      <c r="L581" s="357"/>
      <c r="M581" s="357"/>
      <c r="N581" s="357"/>
      <c r="O581" s="357"/>
      <c r="P581" s="357"/>
      <c r="Q581" s="357"/>
      <c r="R581" s="357"/>
      <c r="S581" s="357"/>
      <c r="T581" s="357"/>
      <c r="U581" s="357"/>
      <c r="V581" s="357"/>
      <c r="W581" s="357"/>
      <c r="X581" s="357"/>
      <c r="Y581" s="357"/>
      <c r="Z581" s="357"/>
    </row>
    <row r="582" ht="12.75" customHeight="1">
      <c r="A582" s="357"/>
      <c r="B582" s="357"/>
      <c r="C582" s="357"/>
      <c r="D582" s="357"/>
      <c r="E582" s="357"/>
      <c r="F582" s="357"/>
      <c r="G582" s="357"/>
      <c r="H582" s="357"/>
      <c r="I582" s="357"/>
      <c r="J582" s="357"/>
      <c r="K582" s="357"/>
      <c r="L582" s="357"/>
      <c r="M582" s="357"/>
      <c r="N582" s="357"/>
      <c r="O582" s="357"/>
      <c r="P582" s="357"/>
      <c r="Q582" s="357"/>
      <c r="R582" s="357"/>
      <c r="S582" s="357"/>
      <c r="T582" s="357"/>
      <c r="U582" s="357"/>
      <c r="V582" s="357"/>
      <c r="W582" s="357"/>
      <c r="X582" s="357"/>
      <c r="Y582" s="357"/>
      <c r="Z582" s="357"/>
    </row>
    <row r="583" ht="12.75" customHeight="1">
      <c r="A583" s="357"/>
      <c r="B583" s="357"/>
      <c r="C583" s="357"/>
      <c r="D583" s="357"/>
      <c r="E583" s="357"/>
      <c r="F583" s="357"/>
      <c r="G583" s="357"/>
      <c r="H583" s="357"/>
      <c r="I583" s="357"/>
      <c r="J583" s="357"/>
      <c r="K583" s="357"/>
      <c r="L583" s="357"/>
      <c r="M583" s="357"/>
      <c r="N583" s="357"/>
      <c r="O583" s="357"/>
      <c r="P583" s="357"/>
      <c r="Q583" s="357"/>
      <c r="R583" s="357"/>
      <c r="S583" s="357"/>
      <c r="T583" s="357"/>
      <c r="U583" s="357"/>
      <c r="V583" s="357"/>
      <c r="W583" s="357"/>
      <c r="X583" s="357"/>
      <c r="Y583" s="357"/>
      <c r="Z583" s="357"/>
    </row>
    <row r="584" ht="12.75" customHeight="1">
      <c r="A584" s="357"/>
      <c r="B584" s="357"/>
      <c r="C584" s="357"/>
      <c r="D584" s="357"/>
      <c r="E584" s="357"/>
      <c r="F584" s="357"/>
      <c r="G584" s="357"/>
      <c r="H584" s="357"/>
      <c r="I584" s="357"/>
      <c r="J584" s="357"/>
      <c r="K584" s="357"/>
      <c r="L584" s="357"/>
      <c r="M584" s="357"/>
      <c r="N584" s="357"/>
      <c r="O584" s="357"/>
      <c r="P584" s="357"/>
      <c r="Q584" s="357"/>
      <c r="R584" s="357"/>
      <c r="S584" s="357"/>
      <c r="T584" s="357"/>
      <c r="U584" s="357"/>
      <c r="V584" s="357"/>
      <c r="W584" s="357"/>
      <c r="X584" s="357"/>
      <c r="Y584" s="357"/>
      <c r="Z584" s="357"/>
    </row>
    <row r="585" ht="12.75" customHeight="1">
      <c r="A585" s="357"/>
      <c r="B585" s="357"/>
      <c r="C585" s="357"/>
      <c r="D585" s="357"/>
      <c r="E585" s="357"/>
      <c r="F585" s="357"/>
      <c r="G585" s="357"/>
      <c r="H585" s="357"/>
      <c r="I585" s="357"/>
      <c r="J585" s="357"/>
      <c r="K585" s="357"/>
      <c r="L585" s="357"/>
      <c r="M585" s="357"/>
      <c r="N585" s="357"/>
      <c r="O585" s="357"/>
      <c r="P585" s="357"/>
      <c r="Q585" s="357"/>
      <c r="R585" s="357"/>
      <c r="S585" s="357"/>
      <c r="T585" s="357"/>
      <c r="U585" s="357"/>
      <c r="V585" s="357"/>
      <c r="W585" s="357"/>
      <c r="X585" s="357"/>
      <c r="Y585" s="357"/>
      <c r="Z585" s="357"/>
    </row>
    <row r="586" ht="12.75" customHeight="1">
      <c r="A586" s="357"/>
      <c r="B586" s="357"/>
      <c r="C586" s="357"/>
      <c r="D586" s="357"/>
      <c r="E586" s="357"/>
      <c r="F586" s="357"/>
      <c r="G586" s="357"/>
      <c r="H586" s="357"/>
      <c r="I586" s="357"/>
      <c r="J586" s="357"/>
      <c r="K586" s="357"/>
      <c r="L586" s="357"/>
      <c r="M586" s="357"/>
      <c r="N586" s="357"/>
      <c r="O586" s="357"/>
      <c r="P586" s="357"/>
      <c r="Q586" s="357"/>
      <c r="R586" s="357"/>
      <c r="S586" s="357"/>
      <c r="T586" s="357"/>
      <c r="U586" s="357"/>
      <c r="V586" s="357"/>
      <c r="W586" s="357"/>
      <c r="X586" s="357"/>
      <c r="Y586" s="357"/>
      <c r="Z586" s="357"/>
    </row>
    <row r="587" ht="12.75" customHeight="1">
      <c r="A587" s="357"/>
      <c r="B587" s="357"/>
      <c r="C587" s="357"/>
      <c r="D587" s="357"/>
      <c r="E587" s="357"/>
      <c r="F587" s="357"/>
      <c r="G587" s="357"/>
      <c r="H587" s="357"/>
      <c r="I587" s="357"/>
      <c r="J587" s="357"/>
      <c r="K587" s="357"/>
      <c r="L587" s="357"/>
      <c r="M587" s="357"/>
      <c r="N587" s="357"/>
      <c r="O587" s="357"/>
      <c r="P587" s="357"/>
      <c r="Q587" s="357"/>
      <c r="R587" s="357"/>
      <c r="S587" s="357"/>
      <c r="T587" s="357"/>
      <c r="U587" s="357"/>
      <c r="V587" s="357"/>
      <c r="W587" s="357"/>
      <c r="X587" s="357"/>
      <c r="Y587" s="357"/>
      <c r="Z587" s="357"/>
    </row>
    <row r="588" ht="12.75" customHeight="1">
      <c r="A588" s="357"/>
      <c r="B588" s="357"/>
      <c r="C588" s="357"/>
      <c r="D588" s="357"/>
      <c r="E588" s="357"/>
      <c r="F588" s="357"/>
      <c r="G588" s="357"/>
      <c r="H588" s="357"/>
      <c r="I588" s="357"/>
      <c r="J588" s="357"/>
      <c r="K588" s="357"/>
      <c r="L588" s="357"/>
      <c r="M588" s="357"/>
      <c r="N588" s="357"/>
      <c r="O588" s="357"/>
      <c r="P588" s="357"/>
      <c r="Q588" s="357"/>
      <c r="R588" s="357"/>
      <c r="S588" s="357"/>
      <c r="T588" s="357"/>
      <c r="U588" s="357"/>
      <c r="V588" s="357"/>
      <c r="W588" s="357"/>
      <c r="X588" s="357"/>
      <c r="Y588" s="357"/>
      <c r="Z588" s="357"/>
    </row>
    <row r="589" ht="12.75" customHeight="1">
      <c r="A589" s="357"/>
      <c r="B589" s="357"/>
      <c r="C589" s="357"/>
      <c r="D589" s="357"/>
      <c r="E589" s="357"/>
      <c r="F589" s="357"/>
      <c r="G589" s="357"/>
      <c r="H589" s="357"/>
      <c r="I589" s="357"/>
      <c r="J589" s="357"/>
      <c r="K589" s="357"/>
      <c r="L589" s="357"/>
      <c r="M589" s="357"/>
      <c r="N589" s="357"/>
      <c r="O589" s="357"/>
      <c r="P589" s="357"/>
      <c r="Q589" s="357"/>
      <c r="R589" s="357"/>
      <c r="S589" s="357"/>
      <c r="T589" s="357"/>
      <c r="U589" s="357"/>
      <c r="V589" s="357"/>
      <c r="W589" s="357"/>
      <c r="X589" s="357"/>
      <c r="Y589" s="357"/>
      <c r="Z589" s="357"/>
    </row>
    <row r="590" ht="12.75" customHeight="1">
      <c r="A590" s="357"/>
      <c r="B590" s="357"/>
      <c r="C590" s="357"/>
      <c r="D590" s="357"/>
      <c r="E590" s="357"/>
      <c r="F590" s="357"/>
      <c r="G590" s="357"/>
      <c r="H590" s="357"/>
      <c r="I590" s="357"/>
      <c r="J590" s="357"/>
      <c r="K590" s="357"/>
      <c r="L590" s="357"/>
      <c r="M590" s="357"/>
      <c r="N590" s="357"/>
      <c r="O590" s="357"/>
      <c r="P590" s="357"/>
      <c r="Q590" s="357"/>
      <c r="R590" s="357"/>
      <c r="S590" s="357"/>
      <c r="T590" s="357"/>
      <c r="U590" s="357"/>
      <c r="V590" s="357"/>
      <c r="W590" s="357"/>
      <c r="X590" s="357"/>
      <c r="Y590" s="357"/>
      <c r="Z590" s="357"/>
    </row>
    <row r="591" ht="12.75" customHeight="1">
      <c r="A591" s="357"/>
      <c r="B591" s="357"/>
      <c r="C591" s="357"/>
      <c r="D591" s="357"/>
      <c r="E591" s="357"/>
      <c r="F591" s="357"/>
      <c r="G591" s="357"/>
      <c r="H591" s="357"/>
      <c r="I591" s="357"/>
      <c r="J591" s="357"/>
      <c r="K591" s="357"/>
      <c r="L591" s="357"/>
      <c r="M591" s="357"/>
      <c r="N591" s="357"/>
      <c r="O591" s="357"/>
      <c r="P591" s="357"/>
      <c r="Q591" s="357"/>
      <c r="R591" s="357"/>
      <c r="S591" s="357"/>
      <c r="T591" s="357"/>
      <c r="U591" s="357"/>
      <c r="V591" s="357"/>
      <c r="W591" s="357"/>
      <c r="X591" s="357"/>
      <c r="Y591" s="357"/>
      <c r="Z591" s="357"/>
    </row>
    <row r="592" ht="12.75" customHeight="1">
      <c r="A592" s="357"/>
      <c r="B592" s="357"/>
      <c r="C592" s="357"/>
      <c r="D592" s="357"/>
      <c r="E592" s="357"/>
      <c r="F592" s="357"/>
      <c r="G592" s="357"/>
      <c r="H592" s="357"/>
      <c r="I592" s="357"/>
      <c r="J592" s="357"/>
      <c r="K592" s="357"/>
      <c r="L592" s="357"/>
      <c r="M592" s="357"/>
      <c r="N592" s="357"/>
      <c r="O592" s="357"/>
      <c r="P592" s="357"/>
      <c r="Q592" s="357"/>
      <c r="R592" s="357"/>
      <c r="S592" s="357"/>
      <c r="T592" s="357"/>
      <c r="U592" s="357"/>
      <c r="V592" s="357"/>
      <c r="W592" s="357"/>
      <c r="X592" s="357"/>
      <c r="Y592" s="357"/>
      <c r="Z592" s="357"/>
    </row>
    <row r="593" ht="12.75" customHeight="1">
      <c r="A593" s="357"/>
      <c r="B593" s="357"/>
      <c r="C593" s="357"/>
      <c r="D593" s="357"/>
      <c r="E593" s="357"/>
      <c r="F593" s="357"/>
      <c r="G593" s="357"/>
      <c r="H593" s="357"/>
      <c r="I593" s="357"/>
      <c r="J593" s="357"/>
      <c r="K593" s="357"/>
      <c r="L593" s="357"/>
      <c r="M593" s="357"/>
      <c r="N593" s="357"/>
      <c r="O593" s="357"/>
      <c r="P593" s="357"/>
      <c r="Q593" s="357"/>
      <c r="R593" s="357"/>
      <c r="S593" s="357"/>
      <c r="T593" s="357"/>
      <c r="U593" s="357"/>
      <c r="V593" s="357"/>
      <c r="W593" s="357"/>
      <c r="X593" s="357"/>
      <c r="Y593" s="357"/>
      <c r="Z593" s="357"/>
    </row>
    <row r="594" ht="12.75" customHeight="1">
      <c r="A594" s="357"/>
      <c r="B594" s="357"/>
      <c r="C594" s="357"/>
      <c r="D594" s="357"/>
      <c r="E594" s="357"/>
      <c r="F594" s="357"/>
      <c r="G594" s="357"/>
      <c r="H594" s="357"/>
      <c r="I594" s="357"/>
      <c r="J594" s="357"/>
      <c r="K594" s="357"/>
      <c r="L594" s="357"/>
      <c r="M594" s="357"/>
      <c r="N594" s="357"/>
      <c r="O594" s="357"/>
      <c r="P594" s="357"/>
      <c r="Q594" s="357"/>
      <c r="R594" s="357"/>
      <c r="S594" s="357"/>
      <c r="T594" s="357"/>
      <c r="U594" s="357"/>
      <c r="V594" s="357"/>
      <c r="W594" s="357"/>
      <c r="X594" s="357"/>
      <c r="Y594" s="357"/>
      <c r="Z594" s="357"/>
    </row>
    <row r="595" ht="12.75" customHeight="1">
      <c r="A595" s="357"/>
      <c r="B595" s="357"/>
      <c r="C595" s="357"/>
      <c r="D595" s="357"/>
      <c r="E595" s="357"/>
      <c r="F595" s="357"/>
      <c r="G595" s="357"/>
      <c r="H595" s="357"/>
      <c r="I595" s="357"/>
      <c r="J595" s="357"/>
      <c r="K595" s="357"/>
      <c r="L595" s="357"/>
      <c r="M595" s="357"/>
      <c r="N595" s="357"/>
      <c r="O595" s="357"/>
      <c r="P595" s="357"/>
      <c r="Q595" s="357"/>
      <c r="R595" s="357"/>
      <c r="S595" s="357"/>
      <c r="T595" s="357"/>
      <c r="U595" s="357"/>
      <c r="V595" s="357"/>
      <c r="W595" s="357"/>
      <c r="X595" s="357"/>
      <c r="Y595" s="357"/>
      <c r="Z595" s="357"/>
    </row>
    <row r="596" ht="12.75" customHeight="1">
      <c r="A596" s="357"/>
      <c r="B596" s="357"/>
      <c r="C596" s="357"/>
      <c r="D596" s="357"/>
      <c r="E596" s="357"/>
      <c r="F596" s="357"/>
      <c r="G596" s="357"/>
      <c r="H596" s="357"/>
      <c r="I596" s="357"/>
      <c r="J596" s="357"/>
      <c r="K596" s="357"/>
      <c r="L596" s="357"/>
      <c r="M596" s="357"/>
      <c r="N596" s="357"/>
      <c r="O596" s="357"/>
      <c r="P596" s="357"/>
      <c r="Q596" s="357"/>
      <c r="R596" s="357"/>
      <c r="S596" s="357"/>
      <c r="T596" s="357"/>
      <c r="U596" s="357"/>
      <c r="V596" s="357"/>
      <c r="W596" s="357"/>
      <c r="X596" s="357"/>
      <c r="Y596" s="357"/>
      <c r="Z596" s="357"/>
    </row>
    <row r="597" ht="12.75" customHeight="1">
      <c r="A597" s="357"/>
      <c r="B597" s="357"/>
      <c r="C597" s="357"/>
      <c r="D597" s="357"/>
      <c r="E597" s="357"/>
      <c r="F597" s="357"/>
      <c r="G597" s="357"/>
      <c r="H597" s="357"/>
      <c r="I597" s="357"/>
      <c r="J597" s="357"/>
      <c r="K597" s="357"/>
      <c r="L597" s="357"/>
      <c r="M597" s="357"/>
      <c r="N597" s="357"/>
      <c r="O597" s="357"/>
      <c r="P597" s="357"/>
      <c r="Q597" s="357"/>
      <c r="R597" s="357"/>
      <c r="S597" s="357"/>
      <c r="T597" s="357"/>
      <c r="U597" s="357"/>
      <c r="V597" s="357"/>
      <c r="W597" s="357"/>
      <c r="X597" s="357"/>
      <c r="Y597" s="357"/>
      <c r="Z597" s="357"/>
    </row>
    <row r="598" ht="12.75" customHeight="1">
      <c r="A598" s="357"/>
      <c r="B598" s="357"/>
      <c r="C598" s="357"/>
      <c r="D598" s="357"/>
      <c r="E598" s="357"/>
      <c r="F598" s="357"/>
      <c r="G598" s="357"/>
      <c r="H598" s="357"/>
      <c r="I598" s="357"/>
      <c r="J598" s="357"/>
      <c r="K598" s="357"/>
      <c r="L598" s="357"/>
      <c r="M598" s="357"/>
      <c r="N598" s="357"/>
      <c r="O598" s="357"/>
      <c r="P598" s="357"/>
      <c r="Q598" s="357"/>
      <c r="R598" s="357"/>
      <c r="S598" s="357"/>
      <c r="T598" s="357"/>
      <c r="U598" s="357"/>
      <c r="V598" s="357"/>
      <c r="W598" s="357"/>
      <c r="X598" s="357"/>
      <c r="Y598" s="357"/>
      <c r="Z598" s="357"/>
    </row>
    <row r="599" ht="12.75" customHeight="1">
      <c r="A599" s="357"/>
      <c r="B599" s="357"/>
      <c r="C599" s="357"/>
      <c r="D599" s="357"/>
      <c r="E599" s="357"/>
      <c r="F599" s="357"/>
      <c r="G599" s="357"/>
      <c r="H599" s="357"/>
      <c r="I599" s="357"/>
      <c r="J599" s="357"/>
      <c r="K599" s="357"/>
      <c r="L599" s="357"/>
      <c r="M599" s="357"/>
      <c r="N599" s="357"/>
      <c r="O599" s="357"/>
      <c r="P599" s="357"/>
      <c r="Q599" s="357"/>
      <c r="R599" s="357"/>
      <c r="S599" s="357"/>
      <c r="T599" s="357"/>
      <c r="U599" s="357"/>
      <c r="V599" s="357"/>
      <c r="W599" s="357"/>
      <c r="X599" s="357"/>
      <c r="Y599" s="357"/>
      <c r="Z599" s="357"/>
    </row>
    <row r="600" ht="12.75" customHeight="1">
      <c r="A600" s="357"/>
      <c r="B600" s="357"/>
      <c r="C600" s="357"/>
      <c r="D600" s="357"/>
      <c r="E600" s="357"/>
      <c r="F600" s="357"/>
      <c r="G600" s="357"/>
      <c r="H600" s="357"/>
      <c r="I600" s="357"/>
      <c r="J600" s="357"/>
      <c r="K600" s="357"/>
      <c r="L600" s="357"/>
      <c r="M600" s="357"/>
      <c r="N600" s="357"/>
      <c r="O600" s="357"/>
      <c r="P600" s="357"/>
      <c r="Q600" s="357"/>
      <c r="R600" s="357"/>
      <c r="S600" s="357"/>
      <c r="T600" s="357"/>
      <c r="U600" s="357"/>
      <c r="V600" s="357"/>
      <c r="W600" s="357"/>
      <c r="X600" s="357"/>
      <c r="Y600" s="357"/>
      <c r="Z600" s="357"/>
    </row>
    <row r="601" ht="12.75" customHeight="1">
      <c r="A601" s="357"/>
      <c r="B601" s="357"/>
      <c r="C601" s="357"/>
      <c r="D601" s="357"/>
      <c r="E601" s="357"/>
      <c r="F601" s="357"/>
      <c r="G601" s="357"/>
      <c r="H601" s="357"/>
      <c r="I601" s="357"/>
      <c r="J601" s="357"/>
      <c r="K601" s="357"/>
      <c r="L601" s="357"/>
      <c r="M601" s="357"/>
      <c r="N601" s="357"/>
      <c r="O601" s="357"/>
      <c r="P601" s="357"/>
      <c r="Q601" s="357"/>
      <c r="R601" s="357"/>
      <c r="S601" s="357"/>
      <c r="T601" s="357"/>
      <c r="U601" s="357"/>
      <c r="V601" s="357"/>
      <c r="W601" s="357"/>
      <c r="X601" s="357"/>
      <c r="Y601" s="357"/>
      <c r="Z601" s="357"/>
    </row>
    <row r="602" ht="12.75" customHeight="1">
      <c r="A602" s="357"/>
      <c r="B602" s="357"/>
      <c r="C602" s="357"/>
      <c r="D602" s="357"/>
      <c r="E602" s="357"/>
      <c r="F602" s="357"/>
      <c r="G602" s="357"/>
      <c r="H602" s="357"/>
      <c r="I602" s="357"/>
      <c r="J602" s="357"/>
      <c r="K602" s="357"/>
      <c r="L602" s="357"/>
      <c r="M602" s="357"/>
      <c r="N602" s="357"/>
      <c r="O602" s="357"/>
      <c r="P602" s="357"/>
      <c r="Q602" s="357"/>
      <c r="R602" s="357"/>
      <c r="S602" s="357"/>
      <c r="T602" s="357"/>
      <c r="U602" s="357"/>
      <c r="V602" s="357"/>
      <c r="W602" s="357"/>
      <c r="X602" s="357"/>
      <c r="Y602" s="357"/>
      <c r="Z602" s="357"/>
    </row>
    <row r="603" ht="12.75" customHeight="1">
      <c r="A603" s="357"/>
      <c r="B603" s="357"/>
      <c r="C603" s="357"/>
      <c r="D603" s="357"/>
      <c r="E603" s="357"/>
      <c r="F603" s="357"/>
      <c r="G603" s="357"/>
      <c r="H603" s="357"/>
      <c r="I603" s="357"/>
      <c r="J603" s="357"/>
      <c r="K603" s="357"/>
      <c r="L603" s="357"/>
      <c r="M603" s="357"/>
      <c r="N603" s="357"/>
      <c r="O603" s="357"/>
      <c r="P603" s="357"/>
      <c r="Q603" s="357"/>
      <c r="R603" s="357"/>
      <c r="S603" s="357"/>
      <c r="T603" s="357"/>
      <c r="U603" s="357"/>
      <c r="V603" s="357"/>
      <c r="W603" s="357"/>
      <c r="X603" s="357"/>
      <c r="Y603" s="357"/>
      <c r="Z603" s="357"/>
    </row>
    <row r="604" ht="12.75" customHeight="1">
      <c r="A604" s="357"/>
      <c r="B604" s="357"/>
      <c r="C604" s="357"/>
      <c r="D604" s="357"/>
      <c r="E604" s="357"/>
      <c r="F604" s="357"/>
      <c r="G604" s="357"/>
      <c r="H604" s="357"/>
      <c r="I604" s="357"/>
      <c r="J604" s="357"/>
      <c r="K604" s="357"/>
      <c r="L604" s="357"/>
      <c r="M604" s="357"/>
      <c r="N604" s="357"/>
      <c r="O604" s="357"/>
      <c r="P604" s="357"/>
      <c r="Q604" s="357"/>
      <c r="R604" s="357"/>
      <c r="S604" s="357"/>
      <c r="T604" s="357"/>
      <c r="U604" s="357"/>
      <c r="V604" s="357"/>
      <c r="W604" s="357"/>
      <c r="X604" s="357"/>
      <c r="Y604" s="357"/>
      <c r="Z604" s="357"/>
    </row>
    <row r="605" ht="12.75" customHeight="1">
      <c r="A605" s="357"/>
      <c r="B605" s="357"/>
      <c r="C605" s="357"/>
      <c r="D605" s="357"/>
      <c r="E605" s="357"/>
      <c r="F605" s="357"/>
      <c r="G605" s="357"/>
      <c r="H605" s="357"/>
      <c r="I605" s="357"/>
      <c r="J605" s="357"/>
      <c r="K605" s="357"/>
      <c r="L605" s="357"/>
      <c r="M605" s="357"/>
      <c r="N605" s="357"/>
      <c r="O605" s="357"/>
      <c r="P605" s="357"/>
      <c r="Q605" s="357"/>
      <c r="R605" s="357"/>
      <c r="S605" s="357"/>
      <c r="T605" s="357"/>
      <c r="U605" s="357"/>
      <c r="V605" s="357"/>
      <c r="W605" s="357"/>
      <c r="X605" s="357"/>
      <c r="Y605" s="357"/>
      <c r="Z605" s="357"/>
    </row>
    <row r="606" ht="12.75" customHeight="1">
      <c r="A606" s="357"/>
      <c r="B606" s="357"/>
      <c r="C606" s="357"/>
      <c r="D606" s="357"/>
      <c r="E606" s="357"/>
      <c r="F606" s="357"/>
      <c r="G606" s="357"/>
      <c r="H606" s="357"/>
      <c r="I606" s="357"/>
      <c r="J606" s="357"/>
      <c r="K606" s="357"/>
      <c r="L606" s="357"/>
      <c r="M606" s="357"/>
      <c r="N606" s="357"/>
      <c r="O606" s="357"/>
      <c r="P606" s="357"/>
      <c r="Q606" s="357"/>
      <c r="R606" s="357"/>
      <c r="S606" s="357"/>
      <c r="T606" s="357"/>
      <c r="U606" s="357"/>
      <c r="V606" s="357"/>
      <c r="W606" s="357"/>
      <c r="X606" s="357"/>
      <c r="Y606" s="357"/>
      <c r="Z606" s="357"/>
    </row>
    <row r="607" ht="12.75" customHeight="1">
      <c r="A607" s="357"/>
      <c r="B607" s="357"/>
      <c r="C607" s="357"/>
      <c r="D607" s="357"/>
      <c r="E607" s="357"/>
      <c r="F607" s="357"/>
      <c r="G607" s="357"/>
      <c r="H607" s="357"/>
      <c r="I607" s="357"/>
      <c r="J607" s="357"/>
      <c r="K607" s="357"/>
      <c r="L607" s="357"/>
      <c r="M607" s="357"/>
      <c r="N607" s="357"/>
      <c r="O607" s="357"/>
      <c r="P607" s="357"/>
      <c r="Q607" s="357"/>
      <c r="R607" s="357"/>
      <c r="S607" s="357"/>
      <c r="T607" s="357"/>
      <c r="U607" s="357"/>
      <c r="V607" s="357"/>
      <c r="W607" s="357"/>
      <c r="X607" s="357"/>
      <c r="Y607" s="357"/>
      <c r="Z607" s="357"/>
    </row>
    <row r="608" ht="12.75" customHeight="1">
      <c r="A608" s="357"/>
      <c r="B608" s="357"/>
      <c r="C608" s="357"/>
      <c r="D608" s="357"/>
      <c r="E608" s="357"/>
      <c r="F608" s="357"/>
      <c r="G608" s="357"/>
      <c r="H608" s="357"/>
      <c r="I608" s="357"/>
      <c r="J608" s="357"/>
      <c r="K608" s="357"/>
      <c r="L608" s="357"/>
      <c r="M608" s="357"/>
      <c r="N608" s="357"/>
      <c r="O608" s="357"/>
      <c r="P608" s="357"/>
      <c r="Q608" s="357"/>
      <c r="R608" s="357"/>
      <c r="S608" s="357"/>
      <c r="T608" s="357"/>
      <c r="U608" s="357"/>
      <c r="V608" s="357"/>
      <c r="W608" s="357"/>
      <c r="X608" s="357"/>
      <c r="Y608" s="357"/>
      <c r="Z608" s="357"/>
    </row>
    <row r="609" ht="12.75" customHeight="1">
      <c r="A609" s="357"/>
      <c r="B609" s="357"/>
      <c r="C609" s="357"/>
      <c r="D609" s="357"/>
      <c r="E609" s="357"/>
      <c r="F609" s="357"/>
      <c r="G609" s="357"/>
      <c r="H609" s="357"/>
      <c r="I609" s="357"/>
      <c r="J609" s="357"/>
      <c r="K609" s="357"/>
      <c r="L609" s="357"/>
      <c r="M609" s="357"/>
      <c r="N609" s="357"/>
      <c r="O609" s="357"/>
      <c r="P609" s="357"/>
      <c r="Q609" s="357"/>
      <c r="R609" s="357"/>
      <c r="S609" s="357"/>
      <c r="T609" s="357"/>
      <c r="U609" s="357"/>
      <c r="V609" s="357"/>
      <c r="W609" s="357"/>
      <c r="X609" s="357"/>
      <c r="Y609" s="357"/>
      <c r="Z609" s="357"/>
    </row>
    <row r="610" ht="12.75" customHeight="1">
      <c r="A610" s="357"/>
      <c r="B610" s="357"/>
      <c r="C610" s="357"/>
      <c r="D610" s="357"/>
      <c r="E610" s="357"/>
      <c r="F610" s="357"/>
      <c r="G610" s="357"/>
      <c r="H610" s="357"/>
      <c r="I610" s="357"/>
      <c r="J610" s="357"/>
      <c r="K610" s="357"/>
      <c r="L610" s="357"/>
      <c r="M610" s="357"/>
      <c r="N610" s="357"/>
      <c r="O610" s="357"/>
      <c r="P610" s="357"/>
      <c r="Q610" s="357"/>
      <c r="R610" s="357"/>
      <c r="S610" s="357"/>
      <c r="T610" s="357"/>
      <c r="U610" s="357"/>
      <c r="V610" s="357"/>
      <c r="W610" s="357"/>
      <c r="X610" s="357"/>
      <c r="Y610" s="357"/>
      <c r="Z610" s="357"/>
    </row>
    <row r="611" ht="12.75" customHeight="1">
      <c r="A611" s="357"/>
      <c r="B611" s="357"/>
      <c r="C611" s="357"/>
      <c r="D611" s="357"/>
      <c r="E611" s="357"/>
      <c r="F611" s="357"/>
      <c r="G611" s="357"/>
      <c r="H611" s="357"/>
      <c r="I611" s="357"/>
      <c r="J611" s="357"/>
      <c r="K611" s="357"/>
      <c r="L611" s="357"/>
      <c r="M611" s="357"/>
      <c r="N611" s="357"/>
      <c r="O611" s="357"/>
      <c r="P611" s="357"/>
      <c r="Q611" s="357"/>
      <c r="R611" s="357"/>
      <c r="S611" s="357"/>
      <c r="T611" s="357"/>
      <c r="U611" s="357"/>
      <c r="V611" s="357"/>
      <c r="W611" s="357"/>
      <c r="X611" s="357"/>
      <c r="Y611" s="357"/>
      <c r="Z611" s="357"/>
    </row>
    <row r="612" ht="12.75" customHeight="1">
      <c r="A612" s="357"/>
      <c r="B612" s="357"/>
      <c r="C612" s="357"/>
      <c r="D612" s="357"/>
      <c r="E612" s="357"/>
      <c r="F612" s="357"/>
      <c r="G612" s="357"/>
      <c r="H612" s="357"/>
      <c r="I612" s="357"/>
      <c r="J612" s="357"/>
      <c r="K612" s="357"/>
      <c r="L612" s="357"/>
      <c r="M612" s="357"/>
      <c r="N612" s="357"/>
      <c r="O612" s="357"/>
      <c r="P612" s="357"/>
      <c r="Q612" s="357"/>
      <c r="R612" s="357"/>
      <c r="S612" s="357"/>
      <c r="T612" s="357"/>
      <c r="U612" s="357"/>
      <c r="V612" s="357"/>
      <c r="W612" s="357"/>
      <c r="X612" s="357"/>
      <c r="Y612" s="357"/>
      <c r="Z612" s="357"/>
    </row>
    <row r="613" ht="12.75" customHeight="1">
      <c r="A613" s="357"/>
      <c r="B613" s="357"/>
      <c r="C613" s="357"/>
      <c r="D613" s="357"/>
      <c r="E613" s="357"/>
      <c r="F613" s="357"/>
      <c r="G613" s="357"/>
      <c r="H613" s="357"/>
      <c r="I613" s="357"/>
      <c r="J613" s="357"/>
      <c r="K613" s="357"/>
      <c r="L613" s="357"/>
      <c r="M613" s="357"/>
      <c r="N613" s="357"/>
      <c r="O613" s="357"/>
      <c r="P613" s="357"/>
      <c r="Q613" s="357"/>
      <c r="R613" s="357"/>
      <c r="S613" s="357"/>
      <c r="T613" s="357"/>
      <c r="U613" s="357"/>
      <c r="V613" s="357"/>
      <c r="W613" s="357"/>
      <c r="X613" s="357"/>
      <c r="Y613" s="357"/>
      <c r="Z613" s="357"/>
    </row>
    <row r="614" ht="12.75" customHeight="1">
      <c r="A614" s="357"/>
      <c r="B614" s="357"/>
      <c r="C614" s="357"/>
      <c r="D614" s="357"/>
      <c r="E614" s="357"/>
      <c r="F614" s="357"/>
      <c r="G614" s="357"/>
      <c r="H614" s="357"/>
      <c r="I614" s="357"/>
      <c r="J614" s="357"/>
      <c r="K614" s="357"/>
      <c r="L614" s="357"/>
      <c r="M614" s="357"/>
      <c r="N614" s="357"/>
      <c r="O614" s="357"/>
      <c r="P614" s="357"/>
      <c r="Q614" s="357"/>
      <c r="R614" s="357"/>
      <c r="S614" s="357"/>
      <c r="T614" s="357"/>
      <c r="U614" s="357"/>
      <c r="V614" s="357"/>
      <c r="W614" s="357"/>
      <c r="X614" s="357"/>
      <c r="Y614" s="357"/>
      <c r="Z614" s="357"/>
    </row>
    <row r="615" ht="12.75" customHeight="1">
      <c r="A615" s="357"/>
      <c r="B615" s="357"/>
      <c r="C615" s="357"/>
      <c r="D615" s="357"/>
      <c r="E615" s="357"/>
      <c r="F615" s="357"/>
      <c r="G615" s="357"/>
      <c r="H615" s="357"/>
      <c r="I615" s="357"/>
      <c r="J615" s="357"/>
      <c r="K615" s="357"/>
      <c r="L615" s="357"/>
      <c r="M615" s="357"/>
      <c r="N615" s="357"/>
      <c r="O615" s="357"/>
      <c r="P615" s="357"/>
      <c r="Q615" s="357"/>
      <c r="R615" s="357"/>
      <c r="S615" s="357"/>
      <c r="T615" s="357"/>
      <c r="U615" s="357"/>
      <c r="V615" s="357"/>
      <c r="W615" s="357"/>
      <c r="X615" s="357"/>
      <c r="Y615" s="357"/>
      <c r="Z615" s="357"/>
    </row>
    <row r="616" ht="12.75" customHeight="1">
      <c r="A616" s="357"/>
      <c r="B616" s="357"/>
      <c r="C616" s="357"/>
      <c r="D616" s="357"/>
      <c r="E616" s="357"/>
      <c r="F616" s="357"/>
      <c r="G616" s="357"/>
      <c r="H616" s="357"/>
      <c r="I616" s="357"/>
      <c r="J616" s="357"/>
      <c r="K616" s="357"/>
      <c r="L616" s="357"/>
      <c r="M616" s="357"/>
      <c r="N616" s="357"/>
      <c r="O616" s="357"/>
      <c r="P616" s="357"/>
      <c r="Q616" s="357"/>
      <c r="R616" s="357"/>
      <c r="S616" s="357"/>
      <c r="T616" s="357"/>
      <c r="U616" s="357"/>
      <c r="V616" s="357"/>
      <c r="W616" s="357"/>
      <c r="X616" s="357"/>
      <c r="Y616" s="357"/>
      <c r="Z616" s="357"/>
    </row>
    <row r="617" ht="12.75" customHeight="1">
      <c r="A617" s="357"/>
      <c r="B617" s="357"/>
      <c r="C617" s="357"/>
      <c r="D617" s="357"/>
      <c r="E617" s="357"/>
      <c r="F617" s="357"/>
      <c r="G617" s="357"/>
      <c r="H617" s="357"/>
      <c r="I617" s="357"/>
      <c r="J617" s="357"/>
      <c r="K617" s="357"/>
      <c r="L617" s="357"/>
      <c r="M617" s="357"/>
      <c r="N617" s="357"/>
      <c r="O617" s="357"/>
      <c r="P617" s="357"/>
      <c r="Q617" s="357"/>
      <c r="R617" s="357"/>
      <c r="S617" s="357"/>
      <c r="T617" s="357"/>
      <c r="U617" s="357"/>
      <c r="V617" s="357"/>
      <c r="W617" s="357"/>
      <c r="X617" s="357"/>
      <c r="Y617" s="357"/>
      <c r="Z617" s="357"/>
    </row>
    <row r="618" ht="12.75" customHeight="1">
      <c r="A618" s="357"/>
      <c r="B618" s="357"/>
      <c r="C618" s="357"/>
      <c r="D618" s="357"/>
      <c r="E618" s="357"/>
      <c r="F618" s="357"/>
      <c r="G618" s="357"/>
      <c r="H618" s="357"/>
      <c r="I618" s="357"/>
      <c r="J618" s="357"/>
      <c r="K618" s="357"/>
      <c r="L618" s="357"/>
      <c r="M618" s="357"/>
      <c r="N618" s="357"/>
      <c r="O618" s="357"/>
      <c r="P618" s="357"/>
      <c r="Q618" s="357"/>
      <c r="R618" s="357"/>
      <c r="S618" s="357"/>
      <c r="T618" s="357"/>
      <c r="U618" s="357"/>
      <c r="V618" s="357"/>
      <c r="W618" s="357"/>
      <c r="X618" s="357"/>
      <c r="Y618" s="357"/>
      <c r="Z618" s="357"/>
    </row>
    <row r="619" ht="12.75" customHeight="1">
      <c r="A619" s="357"/>
      <c r="B619" s="357"/>
      <c r="C619" s="357"/>
      <c r="D619" s="357"/>
      <c r="E619" s="357"/>
      <c r="F619" s="357"/>
      <c r="G619" s="357"/>
      <c r="H619" s="357"/>
      <c r="I619" s="357"/>
      <c r="J619" s="357"/>
      <c r="K619" s="357"/>
      <c r="L619" s="357"/>
      <c r="M619" s="357"/>
      <c r="N619" s="357"/>
      <c r="O619" s="357"/>
      <c r="P619" s="357"/>
      <c r="Q619" s="357"/>
      <c r="R619" s="357"/>
      <c r="S619" s="357"/>
      <c r="T619" s="357"/>
      <c r="U619" s="357"/>
      <c r="V619" s="357"/>
      <c r="W619" s="357"/>
      <c r="X619" s="357"/>
      <c r="Y619" s="357"/>
      <c r="Z619" s="357"/>
    </row>
    <row r="620" ht="12.75" customHeight="1">
      <c r="A620" s="357"/>
      <c r="B620" s="357"/>
      <c r="C620" s="357"/>
      <c r="D620" s="357"/>
      <c r="E620" s="357"/>
      <c r="F620" s="357"/>
      <c r="G620" s="357"/>
      <c r="H620" s="357"/>
      <c r="I620" s="357"/>
      <c r="J620" s="357"/>
      <c r="K620" s="357"/>
      <c r="L620" s="357"/>
      <c r="M620" s="357"/>
      <c r="N620" s="357"/>
      <c r="O620" s="357"/>
      <c r="P620" s="357"/>
      <c r="Q620" s="357"/>
      <c r="R620" s="357"/>
      <c r="S620" s="357"/>
      <c r="T620" s="357"/>
      <c r="U620" s="357"/>
      <c r="V620" s="357"/>
      <c r="W620" s="357"/>
      <c r="X620" s="357"/>
      <c r="Y620" s="357"/>
      <c r="Z620" s="357"/>
    </row>
    <row r="621" ht="12.75" customHeight="1">
      <c r="A621" s="357"/>
      <c r="B621" s="357"/>
      <c r="C621" s="357"/>
      <c r="D621" s="357"/>
      <c r="E621" s="357"/>
      <c r="F621" s="357"/>
      <c r="G621" s="357"/>
      <c r="H621" s="357"/>
      <c r="I621" s="357"/>
      <c r="J621" s="357"/>
      <c r="K621" s="357"/>
      <c r="L621" s="357"/>
      <c r="M621" s="357"/>
      <c r="N621" s="357"/>
      <c r="O621" s="357"/>
      <c r="P621" s="357"/>
      <c r="Q621" s="357"/>
      <c r="R621" s="357"/>
      <c r="S621" s="357"/>
      <c r="T621" s="357"/>
      <c r="U621" s="357"/>
      <c r="V621" s="357"/>
      <c r="W621" s="357"/>
      <c r="X621" s="357"/>
      <c r="Y621" s="357"/>
      <c r="Z621" s="357"/>
    </row>
    <row r="622" ht="12.75" customHeight="1">
      <c r="A622" s="357"/>
      <c r="B622" s="357"/>
      <c r="C622" s="357"/>
      <c r="D622" s="357"/>
      <c r="E622" s="357"/>
      <c r="F622" s="357"/>
      <c r="G622" s="357"/>
      <c r="H622" s="357"/>
      <c r="I622" s="357"/>
      <c r="J622" s="357"/>
      <c r="K622" s="357"/>
      <c r="L622" s="357"/>
      <c r="M622" s="357"/>
      <c r="N622" s="357"/>
      <c r="O622" s="357"/>
      <c r="P622" s="357"/>
      <c r="Q622" s="357"/>
      <c r="R622" s="357"/>
      <c r="S622" s="357"/>
      <c r="T622" s="357"/>
      <c r="U622" s="357"/>
      <c r="V622" s="357"/>
      <c r="W622" s="357"/>
      <c r="X622" s="357"/>
      <c r="Y622" s="357"/>
      <c r="Z622" s="357"/>
    </row>
    <row r="623" ht="12.75" customHeight="1">
      <c r="A623" s="357"/>
      <c r="B623" s="357"/>
      <c r="C623" s="357"/>
      <c r="D623" s="357"/>
      <c r="E623" s="357"/>
      <c r="F623" s="357"/>
      <c r="G623" s="357"/>
      <c r="H623" s="357"/>
      <c r="I623" s="357"/>
      <c r="J623" s="357"/>
      <c r="K623" s="357"/>
      <c r="L623" s="357"/>
      <c r="M623" s="357"/>
      <c r="N623" s="357"/>
      <c r="O623" s="357"/>
      <c r="P623" s="357"/>
      <c r="Q623" s="357"/>
      <c r="R623" s="357"/>
      <c r="S623" s="357"/>
      <c r="T623" s="357"/>
      <c r="U623" s="357"/>
      <c r="V623" s="357"/>
      <c r="W623" s="357"/>
      <c r="X623" s="357"/>
      <c r="Y623" s="357"/>
      <c r="Z623" s="357"/>
    </row>
    <row r="624" ht="12.75" customHeight="1">
      <c r="A624" s="357"/>
      <c r="B624" s="357"/>
      <c r="C624" s="357"/>
      <c r="D624" s="357"/>
      <c r="E624" s="357"/>
      <c r="F624" s="357"/>
      <c r="G624" s="357"/>
      <c r="H624" s="357"/>
      <c r="I624" s="357"/>
      <c r="J624" s="357"/>
      <c r="K624" s="357"/>
      <c r="L624" s="357"/>
      <c r="M624" s="357"/>
      <c r="N624" s="357"/>
      <c r="O624" s="357"/>
      <c r="P624" s="357"/>
      <c r="Q624" s="357"/>
      <c r="R624" s="357"/>
      <c r="S624" s="357"/>
      <c r="T624" s="357"/>
      <c r="U624" s="357"/>
      <c r="V624" s="357"/>
      <c r="W624" s="357"/>
      <c r="X624" s="357"/>
      <c r="Y624" s="357"/>
      <c r="Z624" s="357"/>
    </row>
    <row r="625" ht="12.75" customHeight="1">
      <c r="A625" s="357"/>
      <c r="B625" s="357"/>
      <c r="C625" s="357"/>
      <c r="D625" s="357"/>
      <c r="E625" s="357"/>
      <c r="F625" s="357"/>
      <c r="G625" s="357"/>
      <c r="H625" s="357"/>
      <c r="I625" s="357"/>
      <c r="J625" s="357"/>
      <c r="K625" s="357"/>
      <c r="L625" s="357"/>
      <c r="M625" s="357"/>
      <c r="N625" s="357"/>
      <c r="O625" s="357"/>
      <c r="P625" s="357"/>
      <c r="Q625" s="357"/>
      <c r="R625" s="357"/>
      <c r="S625" s="357"/>
      <c r="T625" s="357"/>
      <c r="U625" s="357"/>
      <c r="V625" s="357"/>
      <c r="W625" s="357"/>
      <c r="X625" s="357"/>
      <c r="Y625" s="357"/>
      <c r="Z625" s="357"/>
    </row>
    <row r="626" ht="12.75" customHeight="1">
      <c r="A626" s="357"/>
      <c r="B626" s="357"/>
      <c r="C626" s="357"/>
      <c r="D626" s="357"/>
      <c r="E626" s="357"/>
      <c r="F626" s="357"/>
      <c r="G626" s="357"/>
      <c r="H626" s="357"/>
      <c r="I626" s="357"/>
      <c r="J626" s="357"/>
      <c r="K626" s="357"/>
      <c r="L626" s="357"/>
      <c r="M626" s="357"/>
      <c r="N626" s="357"/>
      <c r="O626" s="357"/>
      <c r="P626" s="357"/>
      <c r="Q626" s="357"/>
      <c r="R626" s="357"/>
      <c r="S626" s="357"/>
      <c r="T626" s="357"/>
      <c r="U626" s="357"/>
      <c r="V626" s="357"/>
      <c r="W626" s="357"/>
      <c r="X626" s="357"/>
      <c r="Y626" s="357"/>
      <c r="Z626" s="357"/>
    </row>
    <row r="627" ht="12.75" customHeight="1">
      <c r="A627" s="357"/>
      <c r="B627" s="357"/>
      <c r="C627" s="357"/>
      <c r="D627" s="357"/>
      <c r="E627" s="357"/>
      <c r="F627" s="357"/>
      <c r="G627" s="357"/>
      <c r="H627" s="357"/>
      <c r="I627" s="357"/>
      <c r="J627" s="357"/>
      <c r="K627" s="357"/>
      <c r="L627" s="357"/>
      <c r="M627" s="357"/>
      <c r="N627" s="357"/>
      <c r="O627" s="357"/>
      <c r="P627" s="357"/>
      <c r="Q627" s="357"/>
      <c r="R627" s="357"/>
      <c r="S627" s="357"/>
      <c r="T627" s="357"/>
      <c r="U627" s="357"/>
      <c r="V627" s="357"/>
      <c r="W627" s="357"/>
      <c r="X627" s="357"/>
      <c r="Y627" s="357"/>
      <c r="Z627" s="357"/>
    </row>
    <row r="628" ht="12.75" customHeight="1">
      <c r="A628" s="357"/>
      <c r="B628" s="357"/>
      <c r="C628" s="357"/>
      <c r="D628" s="357"/>
      <c r="E628" s="357"/>
      <c r="F628" s="357"/>
      <c r="G628" s="357"/>
      <c r="H628" s="357"/>
      <c r="I628" s="357"/>
      <c r="J628" s="357"/>
      <c r="K628" s="357"/>
      <c r="L628" s="357"/>
      <c r="M628" s="357"/>
      <c r="N628" s="357"/>
      <c r="O628" s="357"/>
      <c r="P628" s="357"/>
      <c r="Q628" s="357"/>
      <c r="R628" s="357"/>
      <c r="S628" s="357"/>
      <c r="T628" s="357"/>
      <c r="U628" s="357"/>
      <c r="V628" s="357"/>
      <c r="W628" s="357"/>
      <c r="X628" s="357"/>
      <c r="Y628" s="357"/>
      <c r="Z628" s="357"/>
    </row>
    <row r="629" ht="12.75" customHeight="1">
      <c r="A629" s="357"/>
      <c r="B629" s="357"/>
      <c r="C629" s="357"/>
      <c r="D629" s="357"/>
      <c r="E629" s="357"/>
      <c r="F629" s="357"/>
      <c r="G629" s="357"/>
      <c r="H629" s="357"/>
      <c r="I629" s="357"/>
      <c r="J629" s="357"/>
      <c r="K629" s="357"/>
      <c r="L629" s="357"/>
      <c r="M629" s="357"/>
      <c r="N629" s="357"/>
      <c r="O629" s="357"/>
      <c r="P629" s="357"/>
      <c r="Q629" s="357"/>
      <c r="R629" s="357"/>
      <c r="S629" s="357"/>
      <c r="T629" s="357"/>
      <c r="U629" s="357"/>
      <c r="V629" s="357"/>
      <c r="W629" s="357"/>
      <c r="X629" s="357"/>
      <c r="Y629" s="357"/>
      <c r="Z629" s="357"/>
    </row>
    <row r="630" ht="12.75" customHeight="1">
      <c r="A630" s="357"/>
      <c r="B630" s="357"/>
      <c r="C630" s="357"/>
      <c r="D630" s="357"/>
      <c r="E630" s="357"/>
      <c r="F630" s="357"/>
      <c r="G630" s="357"/>
      <c r="H630" s="357"/>
      <c r="I630" s="357"/>
      <c r="J630" s="357"/>
      <c r="K630" s="357"/>
      <c r="L630" s="357"/>
      <c r="M630" s="357"/>
      <c r="N630" s="357"/>
      <c r="O630" s="357"/>
      <c r="P630" s="357"/>
      <c r="Q630" s="357"/>
      <c r="R630" s="357"/>
      <c r="S630" s="357"/>
      <c r="T630" s="357"/>
      <c r="U630" s="357"/>
      <c r="V630" s="357"/>
      <c r="W630" s="357"/>
      <c r="X630" s="357"/>
      <c r="Y630" s="357"/>
      <c r="Z630" s="357"/>
    </row>
    <row r="631" ht="12.75" customHeight="1">
      <c r="A631" s="357"/>
      <c r="B631" s="357"/>
      <c r="C631" s="357"/>
      <c r="D631" s="357"/>
      <c r="E631" s="357"/>
      <c r="F631" s="357"/>
      <c r="G631" s="357"/>
      <c r="H631" s="357"/>
      <c r="I631" s="357"/>
      <c r="J631" s="357"/>
      <c r="K631" s="357"/>
      <c r="L631" s="357"/>
      <c r="M631" s="357"/>
      <c r="N631" s="357"/>
      <c r="O631" s="357"/>
      <c r="P631" s="357"/>
      <c r="Q631" s="357"/>
      <c r="R631" s="357"/>
      <c r="S631" s="357"/>
      <c r="T631" s="357"/>
      <c r="U631" s="357"/>
      <c r="V631" s="357"/>
      <c r="W631" s="357"/>
      <c r="X631" s="357"/>
      <c r="Y631" s="357"/>
      <c r="Z631" s="357"/>
    </row>
    <row r="632" ht="12.75" customHeight="1">
      <c r="A632" s="357"/>
      <c r="B632" s="357"/>
      <c r="C632" s="357"/>
      <c r="D632" s="357"/>
      <c r="E632" s="357"/>
      <c r="F632" s="357"/>
      <c r="G632" s="357"/>
      <c r="H632" s="357"/>
      <c r="I632" s="357"/>
      <c r="J632" s="357"/>
      <c r="K632" s="357"/>
      <c r="L632" s="357"/>
      <c r="M632" s="357"/>
      <c r="N632" s="357"/>
      <c r="O632" s="357"/>
      <c r="P632" s="357"/>
      <c r="Q632" s="357"/>
      <c r="R632" s="357"/>
      <c r="S632" s="357"/>
      <c r="T632" s="357"/>
      <c r="U632" s="357"/>
      <c r="V632" s="357"/>
      <c r="W632" s="357"/>
      <c r="X632" s="357"/>
      <c r="Y632" s="357"/>
      <c r="Z632" s="357"/>
    </row>
    <row r="633" ht="12.75" customHeight="1">
      <c r="A633" s="357"/>
      <c r="B633" s="357"/>
      <c r="C633" s="357"/>
      <c r="D633" s="357"/>
      <c r="E633" s="357"/>
      <c r="F633" s="357"/>
      <c r="G633" s="357"/>
      <c r="H633" s="357"/>
      <c r="I633" s="357"/>
      <c r="J633" s="357"/>
      <c r="K633" s="357"/>
      <c r="L633" s="357"/>
      <c r="M633" s="357"/>
      <c r="N633" s="357"/>
      <c r="O633" s="357"/>
      <c r="P633" s="357"/>
      <c r="Q633" s="357"/>
      <c r="R633" s="357"/>
      <c r="S633" s="357"/>
      <c r="T633" s="357"/>
      <c r="U633" s="357"/>
      <c r="V633" s="357"/>
      <c r="W633" s="357"/>
      <c r="X633" s="357"/>
      <c r="Y633" s="357"/>
      <c r="Z633" s="357"/>
    </row>
    <row r="634" ht="12.75" customHeight="1">
      <c r="A634" s="357"/>
      <c r="B634" s="357"/>
      <c r="C634" s="357"/>
      <c r="D634" s="357"/>
      <c r="E634" s="357"/>
      <c r="F634" s="357"/>
      <c r="G634" s="357"/>
      <c r="H634" s="357"/>
      <c r="I634" s="357"/>
      <c r="J634" s="357"/>
      <c r="K634" s="357"/>
      <c r="L634" s="357"/>
      <c r="M634" s="357"/>
      <c r="N634" s="357"/>
      <c r="O634" s="357"/>
      <c r="P634" s="357"/>
      <c r="Q634" s="357"/>
      <c r="R634" s="357"/>
      <c r="S634" s="357"/>
      <c r="T634" s="357"/>
      <c r="U634" s="357"/>
      <c r="V634" s="357"/>
      <c r="W634" s="357"/>
      <c r="X634" s="357"/>
      <c r="Y634" s="357"/>
      <c r="Z634" s="357"/>
    </row>
    <row r="635" ht="12.75" customHeight="1">
      <c r="A635" s="357"/>
      <c r="B635" s="357"/>
      <c r="C635" s="357"/>
      <c r="D635" s="357"/>
      <c r="E635" s="357"/>
      <c r="F635" s="357"/>
      <c r="G635" s="357"/>
      <c r="H635" s="357"/>
      <c r="I635" s="357"/>
      <c r="J635" s="357"/>
      <c r="K635" s="357"/>
      <c r="L635" s="357"/>
      <c r="M635" s="357"/>
      <c r="N635" s="357"/>
      <c r="O635" s="357"/>
      <c r="P635" s="357"/>
      <c r="Q635" s="357"/>
      <c r="R635" s="357"/>
      <c r="S635" s="357"/>
      <c r="T635" s="357"/>
      <c r="U635" s="357"/>
      <c r="V635" s="357"/>
      <c r="W635" s="357"/>
      <c r="X635" s="357"/>
      <c r="Y635" s="357"/>
      <c r="Z635" s="357"/>
    </row>
    <row r="636" ht="12.75" customHeight="1">
      <c r="A636" s="357"/>
      <c r="B636" s="357"/>
      <c r="C636" s="357"/>
      <c r="D636" s="357"/>
      <c r="E636" s="357"/>
      <c r="F636" s="357"/>
      <c r="G636" s="357"/>
      <c r="H636" s="357"/>
      <c r="I636" s="357"/>
      <c r="J636" s="357"/>
      <c r="K636" s="357"/>
      <c r="L636" s="357"/>
      <c r="M636" s="357"/>
      <c r="N636" s="357"/>
      <c r="O636" s="357"/>
      <c r="P636" s="357"/>
      <c r="Q636" s="357"/>
      <c r="R636" s="357"/>
      <c r="S636" s="357"/>
      <c r="T636" s="357"/>
      <c r="U636" s="357"/>
      <c r="V636" s="357"/>
      <c r="W636" s="357"/>
      <c r="X636" s="357"/>
      <c r="Y636" s="357"/>
      <c r="Z636" s="357"/>
    </row>
    <row r="637" ht="12.75" customHeight="1">
      <c r="A637" s="357"/>
      <c r="B637" s="357"/>
      <c r="C637" s="357"/>
      <c r="D637" s="357"/>
      <c r="E637" s="357"/>
      <c r="F637" s="357"/>
      <c r="G637" s="357"/>
      <c r="H637" s="357"/>
      <c r="I637" s="357"/>
      <c r="J637" s="357"/>
      <c r="K637" s="357"/>
      <c r="L637" s="357"/>
      <c r="M637" s="357"/>
      <c r="N637" s="357"/>
      <c r="O637" s="357"/>
      <c r="P637" s="357"/>
      <c r="Q637" s="357"/>
      <c r="R637" s="357"/>
      <c r="S637" s="357"/>
      <c r="T637" s="357"/>
      <c r="U637" s="357"/>
      <c r="V637" s="357"/>
      <c r="W637" s="357"/>
      <c r="X637" s="357"/>
      <c r="Y637" s="357"/>
      <c r="Z637" s="357"/>
    </row>
    <row r="638" ht="12.75" customHeight="1">
      <c r="A638" s="357"/>
      <c r="B638" s="357"/>
      <c r="C638" s="357"/>
      <c r="D638" s="357"/>
      <c r="E638" s="357"/>
      <c r="F638" s="357"/>
      <c r="G638" s="357"/>
      <c r="H638" s="357"/>
      <c r="I638" s="357"/>
      <c r="J638" s="357"/>
      <c r="K638" s="357"/>
      <c r="L638" s="357"/>
      <c r="M638" s="357"/>
      <c r="N638" s="357"/>
      <c r="O638" s="357"/>
      <c r="P638" s="357"/>
      <c r="Q638" s="357"/>
      <c r="R638" s="357"/>
      <c r="S638" s="357"/>
      <c r="T638" s="357"/>
      <c r="U638" s="357"/>
      <c r="V638" s="357"/>
      <c r="W638" s="357"/>
      <c r="X638" s="357"/>
      <c r="Y638" s="357"/>
      <c r="Z638" s="357"/>
    </row>
    <row r="639" ht="12.75" customHeight="1">
      <c r="A639" s="357"/>
      <c r="B639" s="357"/>
      <c r="C639" s="357"/>
      <c r="D639" s="357"/>
      <c r="E639" s="357"/>
      <c r="F639" s="357"/>
      <c r="G639" s="357"/>
      <c r="H639" s="357"/>
      <c r="I639" s="357"/>
      <c r="J639" s="357"/>
      <c r="K639" s="357"/>
      <c r="L639" s="357"/>
      <c r="M639" s="357"/>
      <c r="N639" s="357"/>
      <c r="O639" s="357"/>
      <c r="P639" s="357"/>
      <c r="Q639" s="357"/>
      <c r="R639" s="357"/>
      <c r="S639" s="357"/>
      <c r="T639" s="357"/>
      <c r="U639" s="357"/>
      <c r="V639" s="357"/>
      <c r="W639" s="357"/>
      <c r="X639" s="357"/>
      <c r="Y639" s="357"/>
      <c r="Z639" s="357"/>
    </row>
    <row r="640" ht="12.75" customHeight="1">
      <c r="A640" s="357"/>
      <c r="B640" s="357"/>
      <c r="C640" s="357"/>
      <c r="D640" s="357"/>
      <c r="E640" s="357"/>
      <c r="F640" s="357"/>
      <c r="G640" s="357"/>
      <c r="H640" s="357"/>
      <c r="I640" s="357"/>
      <c r="J640" s="357"/>
      <c r="K640" s="357"/>
      <c r="L640" s="357"/>
      <c r="M640" s="357"/>
      <c r="N640" s="357"/>
      <c r="O640" s="357"/>
      <c r="P640" s="357"/>
      <c r="Q640" s="357"/>
      <c r="R640" s="357"/>
      <c r="S640" s="357"/>
      <c r="T640" s="357"/>
      <c r="U640" s="357"/>
      <c r="V640" s="357"/>
      <c r="W640" s="357"/>
      <c r="X640" s="357"/>
      <c r="Y640" s="357"/>
      <c r="Z640" s="357"/>
    </row>
    <row r="641" ht="12.75" customHeight="1">
      <c r="A641" s="357"/>
      <c r="B641" s="357"/>
      <c r="C641" s="357"/>
      <c r="D641" s="357"/>
      <c r="E641" s="357"/>
      <c r="F641" s="357"/>
      <c r="G641" s="357"/>
      <c r="H641" s="357"/>
      <c r="I641" s="357"/>
      <c r="J641" s="357"/>
      <c r="K641" s="357"/>
      <c r="L641" s="357"/>
      <c r="M641" s="357"/>
      <c r="N641" s="357"/>
      <c r="O641" s="357"/>
      <c r="P641" s="357"/>
      <c r="Q641" s="357"/>
      <c r="R641" s="357"/>
      <c r="S641" s="357"/>
      <c r="T641" s="357"/>
      <c r="U641" s="357"/>
      <c r="V641" s="357"/>
      <c r="W641" s="357"/>
      <c r="X641" s="357"/>
      <c r="Y641" s="357"/>
      <c r="Z641" s="357"/>
    </row>
    <row r="642" ht="12.75" customHeight="1">
      <c r="A642" s="357"/>
      <c r="B642" s="357"/>
      <c r="C642" s="357"/>
      <c r="D642" s="357"/>
      <c r="E642" s="357"/>
      <c r="F642" s="357"/>
      <c r="G642" s="357"/>
      <c r="H642" s="357"/>
      <c r="I642" s="357"/>
      <c r="J642" s="357"/>
      <c r="K642" s="357"/>
      <c r="L642" s="357"/>
      <c r="M642" s="357"/>
      <c r="N642" s="357"/>
      <c r="O642" s="357"/>
      <c r="P642" s="357"/>
      <c r="Q642" s="357"/>
      <c r="R642" s="357"/>
      <c r="S642" s="357"/>
      <c r="T642" s="357"/>
      <c r="U642" s="357"/>
      <c r="V642" s="357"/>
      <c r="W642" s="357"/>
      <c r="X642" s="357"/>
      <c r="Y642" s="357"/>
      <c r="Z642" s="357"/>
    </row>
    <row r="643" ht="12.75" customHeight="1">
      <c r="A643" s="357"/>
      <c r="B643" s="357"/>
      <c r="C643" s="357"/>
      <c r="D643" s="357"/>
      <c r="E643" s="357"/>
      <c r="F643" s="357"/>
      <c r="G643" s="357"/>
      <c r="H643" s="357"/>
      <c r="I643" s="357"/>
      <c r="J643" s="357"/>
      <c r="K643" s="357"/>
      <c r="L643" s="357"/>
      <c r="M643" s="357"/>
      <c r="N643" s="357"/>
      <c r="O643" s="357"/>
      <c r="P643" s="357"/>
      <c r="Q643" s="357"/>
      <c r="R643" s="357"/>
      <c r="S643" s="357"/>
      <c r="T643" s="357"/>
      <c r="U643" s="357"/>
      <c r="V643" s="357"/>
      <c r="W643" s="357"/>
      <c r="X643" s="357"/>
      <c r="Y643" s="357"/>
      <c r="Z643" s="357"/>
    </row>
    <row r="644" ht="12.75" customHeight="1">
      <c r="A644" s="357"/>
      <c r="B644" s="357"/>
      <c r="C644" s="357"/>
      <c r="D644" s="357"/>
      <c r="E644" s="357"/>
      <c r="F644" s="357"/>
      <c r="G644" s="357"/>
      <c r="H644" s="357"/>
      <c r="I644" s="357"/>
      <c r="J644" s="357"/>
      <c r="K644" s="357"/>
      <c r="L644" s="357"/>
      <c r="M644" s="357"/>
      <c r="N644" s="357"/>
      <c r="O644" s="357"/>
      <c r="P644" s="357"/>
      <c r="Q644" s="357"/>
      <c r="R644" s="357"/>
      <c r="S644" s="357"/>
      <c r="T644" s="357"/>
      <c r="U644" s="357"/>
      <c r="V644" s="357"/>
      <c r="W644" s="357"/>
      <c r="X644" s="357"/>
      <c r="Y644" s="357"/>
      <c r="Z644" s="357"/>
    </row>
    <row r="645" ht="12.75" customHeight="1">
      <c r="A645" s="357"/>
      <c r="B645" s="357"/>
      <c r="C645" s="357"/>
      <c r="D645" s="357"/>
      <c r="E645" s="357"/>
      <c r="F645" s="357"/>
      <c r="G645" s="357"/>
      <c r="H645" s="357"/>
      <c r="I645" s="357"/>
      <c r="J645" s="357"/>
      <c r="K645" s="357"/>
      <c r="L645" s="357"/>
      <c r="M645" s="357"/>
      <c r="N645" s="357"/>
      <c r="O645" s="357"/>
      <c r="P645" s="357"/>
      <c r="Q645" s="357"/>
      <c r="R645" s="357"/>
      <c r="S645" s="357"/>
      <c r="T645" s="357"/>
      <c r="U645" s="357"/>
      <c r="V645" s="357"/>
      <c r="W645" s="357"/>
      <c r="X645" s="357"/>
      <c r="Y645" s="357"/>
      <c r="Z645" s="357"/>
    </row>
    <row r="646" ht="12.75" customHeight="1">
      <c r="A646" s="357"/>
      <c r="B646" s="357"/>
      <c r="C646" s="357"/>
      <c r="D646" s="357"/>
      <c r="E646" s="357"/>
      <c r="F646" s="357"/>
      <c r="G646" s="357"/>
      <c r="H646" s="357"/>
      <c r="I646" s="357"/>
      <c r="J646" s="357"/>
      <c r="K646" s="357"/>
      <c r="L646" s="357"/>
      <c r="M646" s="357"/>
      <c r="N646" s="357"/>
      <c r="O646" s="357"/>
      <c r="P646" s="357"/>
      <c r="Q646" s="357"/>
      <c r="R646" s="357"/>
      <c r="S646" s="357"/>
      <c r="T646" s="357"/>
      <c r="U646" s="357"/>
      <c r="V646" s="357"/>
      <c r="W646" s="357"/>
      <c r="X646" s="357"/>
      <c r="Y646" s="357"/>
      <c r="Z646" s="357"/>
    </row>
    <row r="647" ht="12.75" customHeight="1">
      <c r="A647" s="357"/>
      <c r="B647" s="357"/>
      <c r="C647" s="357"/>
      <c r="D647" s="357"/>
      <c r="E647" s="357"/>
      <c r="F647" s="357"/>
      <c r="G647" s="357"/>
      <c r="H647" s="357"/>
      <c r="I647" s="357"/>
      <c r="J647" s="357"/>
      <c r="K647" s="357"/>
      <c r="L647" s="357"/>
      <c r="M647" s="357"/>
      <c r="N647" s="357"/>
      <c r="O647" s="357"/>
      <c r="P647" s="357"/>
      <c r="Q647" s="357"/>
      <c r="R647" s="357"/>
      <c r="S647" s="357"/>
      <c r="T647" s="357"/>
      <c r="U647" s="357"/>
      <c r="V647" s="357"/>
      <c r="W647" s="357"/>
      <c r="X647" s="357"/>
      <c r="Y647" s="357"/>
      <c r="Z647" s="357"/>
    </row>
    <row r="648" ht="12.75" customHeight="1">
      <c r="A648" s="357"/>
      <c r="B648" s="357"/>
      <c r="C648" s="357"/>
      <c r="D648" s="357"/>
      <c r="E648" s="357"/>
      <c r="F648" s="357"/>
      <c r="G648" s="357"/>
      <c r="H648" s="357"/>
      <c r="I648" s="357"/>
      <c r="J648" s="357"/>
      <c r="K648" s="357"/>
      <c r="L648" s="357"/>
      <c r="M648" s="357"/>
      <c r="N648" s="357"/>
      <c r="O648" s="357"/>
      <c r="P648" s="357"/>
      <c r="Q648" s="357"/>
      <c r="R648" s="357"/>
      <c r="S648" s="357"/>
      <c r="T648" s="357"/>
      <c r="U648" s="357"/>
      <c r="V648" s="357"/>
      <c r="W648" s="357"/>
      <c r="X648" s="357"/>
      <c r="Y648" s="357"/>
      <c r="Z648" s="357"/>
    </row>
    <row r="649" ht="12.75" customHeight="1">
      <c r="A649" s="357"/>
      <c r="B649" s="357"/>
      <c r="C649" s="357"/>
      <c r="D649" s="357"/>
      <c r="E649" s="357"/>
      <c r="F649" s="357"/>
      <c r="G649" s="357"/>
      <c r="H649" s="357"/>
      <c r="I649" s="357"/>
      <c r="J649" s="357"/>
      <c r="K649" s="357"/>
      <c r="L649" s="357"/>
      <c r="M649" s="357"/>
      <c r="N649" s="357"/>
      <c r="O649" s="357"/>
      <c r="P649" s="357"/>
      <c r="Q649" s="357"/>
      <c r="R649" s="357"/>
      <c r="S649" s="357"/>
      <c r="T649" s="357"/>
      <c r="U649" s="357"/>
      <c r="V649" s="357"/>
      <c r="W649" s="357"/>
      <c r="X649" s="357"/>
      <c r="Y649" s="357"/>
      <c r="Z649" s="357"/>
    </row>
    <row r="650" ht="12.75" customHeight="1">
      <c r="A650" s="357"/>
      <c r="B650" s="357"/>
      <c r="C650" s="357"/>
      <c r="D650" s="357"/>
      <c r="E650" s="357"/>
      <c r="F650" s="357"/>
      <c r="G650" s="357"/>
      <c r="H650" s="357"/>
      <c r="I650" s="357"/>
      <c r="J650" s="357"/>
      <c r="K650" s="357"/>
      <c r="L650" s="357"/>
      <c r="M650" s="357"/>
      <c r="N650" s="357"/>
      <c r="O650" s="357"/>
      <c r="P650" s="357"/>
      <c r="Q650" s="357"/>
      <c r="R650" s="357"/>
      <c r="S650" s="357"/>
      <c r="T650" s="357"/>
      <c r="U650" s="357"/>
      <c r="V650" s="357"/>
      <c r="W650" s="357"/>
      <c r="X650" s="357"/>
      <c r="Y650" s="357"/>
      <c r="Z650" s="357"/>
    </row>
    <row r="651" ht="12.75" customHeight="1">
      <c r="A651" s="357"/>
      <c r="B651" s="357"/>
      <c r="C651" s="357"/>
      <c r="D651" s="357"/>
      <c r="E651" s="357"/>
      <c r="F651" s="357"/>
      <c r="G651" s="357"/>
      <c r="H651" s="357"/>
      <c r="I651" s="357"/>
      <c r="J651" s="357"/>
      <c r="K651" s="357"/>
      <c r="L651" s="357"/>
      <c r="M651" s="357"/>
      <c r="N651" s="357"/>
      <c r="O651" s="357"/>
      <c r="P651" s="357"/>
      <c r="Q651" s="357"/>
      <c r="R651" s="357"/>
      <c r="S651" s="357"/>
      <c r="T651" s="357"/>
      <c r="U651" s="357"/>
      <c r="V651" s="357"/>
      <c r="W651" s="357"/>
      <c r="X651" s="357"/>
      <c r="Y651" s="357"/>
      <c r="Z651" s="357"/>
    </row>
    <row r="652" ht="12.75" customHeight="1">
      <c r="A652" s="357"/>
      <c r="B652" s="357"/>
      <c r="C652" s="357"/>
      <c r="D652" s="357"/>
      <c r="E652" s="357"/>
      <c r="F652" s="357"/>
      <c r="G652" s="357"/>
      <c r="H652" s="357"/>
      <c r="I652" s="357"/>
      <c r="J652" s="357"/>
      <c r="K652" s="357"/>
      <c r="L652" s="357"/>
      <c r="M652" s="357"/>
      <c r="N652" s="357"/>
      <c r="O652" s="357"/>
      <c r="P652" s="357"/>
      <c r="Q652" s="357"/>
      <c r="R652" s="357"/>
      <c r="S652" s="357"/>
      <c r="T652" s="357"/>
      <c r="U652" s="357"/>
      <c r="V652" s="357"/>
      <c r="W652" s="357"/>
      <c r="X652" s="357"/>
      <c r="Y652" s="357"/>
      <c r="Z652" s="357"/>
    </row>
    <row r="653" ht="12.75" customHeight="1">
      <c r="A653" s="357"/>
      <c r="B653" s="357"/>
      <c r="C653" s="357"/>
      <c r="D653" s="357"/>
      <c r="E653" s="357"/>
      <c r="F653" s="357"/>
      <c r="G653" s="357"/>
      <c r="H653" s="357"/>
      <c r="I653" s="357"/>
      <c r="J653" s="357"/>
      <c r="K653" s="357"/>
      <c r="L653" s="357"/>
      <c r="M653" s="357"/>
      <c r="N653" s="357"/>
      <c r="O653" s="357"/>
      <c r="P653" s="357"/>
      <c r="Q653" s="357"/>
      <c r="R653" s="357"/>
      <c r="S653" s="357"/>
      <c r="T653" s="357"/>
      <c r="U653" s="357"/>
      <c r="V653" s="357"/>
      <c r="W653" s="357"/>
      <c r="X653" s="357"/>
      <c r="Y653" s="357"/>
      <c r="Z653" s="357"/>
    </row>
    <row r="654" ht="12.75" customHeight="1">
      <c r="A654" s="357"/>
      <c r="B654" s="357"/>
      <c r="C654" s="357"/>
      <c r="D654" s="357"/>
      <c r="E654" s="357"/>
      <c r="F654" s="357"/>
      <c r="G654" s="357"/>
      <c r="H654" s="357"/>
      <c r="I654" s="357"/>
      <c r="J654" s="357"/>
      <c r="K654" s="357"/>
      <c r="L654" s="357"/>
      <c r="M654" s="357"/>
      <c r="N654" s="357"/>
      <c r="O654" s="357"/>
      <c r="P654" s="357"/>
      <c r="Q654" s="357"/>
      <c r="R654" s="357"/>
      <c r="S654" s="357"/>
      <c r="T654" s="357"/>
      <c r="U654" s="357"/>
      <c r="V654" s="357"/>
      <c r="W654" s="357"/>
      <c r="X654" s="357"/>
      <c r="Y654" s="357"/>
      <c r="Z654" s="357"/>
    </row>
    <row r="655" ht="12.75" customHeight="1">
      <c r="A655" s="357"/>
      <c r="B655" s="357"/>
      <c r="C655" s="357"/>
      <c r="D655" s="357"/>
      <c r="E655" s="357"/>
      <c r="F655" s="357"/>
      <c r="G655" s="357"/>
      <c r="H655" s="357"/>
      <c r="I655" s="357"/>
      <c r="J655" s="357"/>
      <c r="K655" s="357"/>
      <c r="L655" s="357"/>
      <c r="M655" s="357"/>
      <c r="N655" s="357"/>
      <c r="O655" s="357"/>
      <c r="P655" s="357"/>
      <c r="Q655" s="357"/>
      <c r="R655" s="357"/>
      <c r="S655" s="357"/>
      <c r="T655" s="357"/>
      <c r="U655" s="357"/>
      <c r="V655" s="357"/>
      <c r="W655" s="357"/>
      <c r="X655" s="357"/>
      <c r="Y655" s="357"/>
      <c r="Z655" s="357"/>
    </row>
    <row r="656" ht="12.75" customHeight="1">
      <c r="A656" s="357"/>
      <c r="B656" s="357"/>
      <c r="C656" s="357"/>
      <c r="D656" s="357"/>
      <c r="E656" s="357"/>
      <c r="F656" s="357"/>
      <c r="G656" s="357"/>
      <c r="H656" s="357"/>
      <c r="I656" s="357"/>
      <c r="J656" s="357"/>
      <c r="K656" s="357"/>
      <c r="L656" s="357"/>
      <c r="M656" s="357"/>
      <c r="N656" s="357"/>
      <c r="O656" s="357"/>
      <c r="P656" s="357"/>
      <c r="Q656" s="357"/>
      <c r="R656" s="357"/>
      <c r="S656" s="357"/>
      <c r="T656" s="357"/>
      <c r="U656" s="357"/>
      <c r="V656" s="357"/>
      <c r="W656" s="357"/>
      <c r="X656" s="357"/>
      <c r="Y656" s="357"/>
      <c r="Z656" s="357"/>
    </row>
    <row r="657" ht="12.75" customHeight="1">
      <c r="A657" s="357"/>
      <c r="B657" s="357"/>
      <c r="C657" s="357"/>
      <c r="D657" s="357"/>
      <c r="E657" s="357"/>
      <c r="F657" s="357"/>
      <c r="G657" s="357"/>
      <c r="H657" s="357"/>
      <c r="I657" s="357"/>
      <c r="J657" s="357"/>
      <c r="K657" s="357"/>
      <c r="L657" s="357"/>
      <c r="M657" s="357"/>
      <c r="N657" s="357"/>
      <c r="O657" s="357"/>
      <c r="P657" s="357"/>
      <c r="Q657" s="357"/>
      <c r="R657" s="357"/>
      <c r="S657" s="357"/>
      <c r="T657" s="357"/>
      <c r="U657" s="357"/>
      <c r="V657" s="357"/>
      <c r="W657" s="357"/>
      <c r="X657" s="357"/>
      <c r="Y657" s="357"/>
      <c r="Z657" s="357"/>
    </row>
    <row r="658" ht="12.75" customHeight="1">
      <c r="A658" s="357"/>
      <c r="B658" s="357"/>
      <c r="C658" s="357"/>
      <c r="D658" s="357"/>
      <c r="E658" s="357"/>
      <c r="F658" s="357"/>
      <c r="G658" s="357"/>
      <c r="H658" s="357"/>
      <c r="I658" s="357"/>
      <c r="J658" s="357"/>
      <c r="K658" s="357"/>
      <c r="L658" s="357"/>
      <c r="M658" s="357"/>
      <c r="N658" s="357"/>
      <c r="O658" s="357"/>
      <c r="P658" s="357"/>
      <c r="Q658" s="357"/>
      <c r="R658" s="357"/>
      <c r="S658" s="357"/>
      <c r="T658" s="357"/>
      <c r="U658" s="357"/>
      <c r="V658" s="357"/>
      <c r="W658" s="357"/>
      <c r="X658" s="357"/>
      <c r="Y658" s="357"/>
      <c r="Z658" s="357"/>
    </row>
    <row r="659" ht="12.75" customHeight="1">
      <c r="A659" s="357"/>
      <c r="B659" s="357"/>
      <c r="C659" s="357"/>
      <c r="D659" s="357"/>
      <c r="E659" s="357"/>
      <c r="F659" s="357"/>
      <c r="G659" s="357"/>
      <c r="H659" s="357"/>
      <c r="I659" s="357"/>
      <c r="J659" s="357"/>
      <c r="K659" s="357"/>
      <c r="L659" s="357"/>
      <c r="M659" s="357"/>
      <c r="N659" s="357"/>
      <c r="O659" s="357"/>
      <c r="P659" s="357"/>
      <c r="Q659" s="357"/>
      <c r="R659" s="357"/>
      <c r="S659" s="357"/>
      <c r="T659" s="357"/>
      <c r="U659" s="357"/>
      <c r="V659" s="357"/>
      <c r="W659" s="357"/>
      <c r="X659" s="357"/>
      <c r="Y659" s="357"/>
      <c r="Z659" s="357"/>
    </row>
    <row r="660" ht="12.75" customHeight="1">
      <c r="A660" s="357"/>
      <c r="B660" s="357"/>
      <c r="C660" s="357"/>
      <c r="D660" s="357"/>
      <c r="E660" s="357"/>
      <c r="F660" s="357"/>
      <c r="G660" s="357"/>
      <c r="H660" s="357"/>
      <c r="I660" s="357"/>
      <c r="J660" s="357"/>
      <c r="K660" s="357"/>
      <c r="L660" s="357"/>
      <c r="M660" s="357"/>
      <c r="N660" s="357"/>
      <c r="O660" s="357"/>
      <c r="P660" s="357"/>
      <c r="Q660" s="357"/>
      <c r="R660" s="357"/>
      <c r="S660" s="357"/>
      <c r="T660" s="357"/>
      <c r="U660" s="357"/>
      <c r="V660" s="357"/>
      <c r="W660" s="357"/>
      <c r="X660" s="357"/>
      <c r="Y660" s="357"/>
      <c r="Z660" s="357"/>
    </row>
    <row r="661" ht="12.75" customHeight="1">
      <c r="A661" s="357"/>
      <c r="B661" s="357"/>
      <c r="C661" s="357"/>
      <c r="D661" s="357"/>
      <c r="E661" s="357"/>
      <c r="F661" s="357"/>
      <c r="G661" s="357"/>
      <c r="H661" s="357"/>
      <c r="I661" s="357"/>
      <c r="J661" s="357"/>
      <c r="K661" s="357"/>
      <c r="L661" s="357"/>
      <c r="M661" s="357"/>
      <c r="N661" s="357"/>
      <c r="O661" s="357"/>
      <c r="P661" s="357"/>
      <c r="Q661" s="357"/>
      <c r="R661" s="357"/>
      <c r="S661" s="357"/>
      <c r="T661" s="357"/>
      <c r="U661" s="357"/>
      <c r="V661" s="357"/>
      <c r="W661" s="357"/>
      <c r="X661" s="357"/>
      <c r="Y661" s="357"/>
      <c r="Z661" s="357"/>
    </row>
    <row r="662" ht="12.75" customHeight="1">
      <c r="A662" s="357"/>
      <c r="B662" s="357"/>
      <c r="C662" s="357"/>
      <c r="D662" s="357"/>
      <c r="E662" s="357"/>
      <c r="F662" s="357"/>
      <c r="G662" s="357"/>
      <c r="H662" s="357"/>
      <c r="I662" s="357"/>
      <c r="J662" s="357"/>
      <c r="K662" s="357"/>
      <c r="L662" s="357"/>
      <c r="M662" s="357"/>
      <c r="N662" s="357"/>
      <c r="O662" s="357"/>
      <c r="P662" s="357"/>
      <c r="Q662" s="357"/>
      <c r="R662" s="357"/>
      <c r="S662" s="357"/>
      <c r="T662" s="357"/>
      <c r="U662" s="357"/>
      <c r="V662" s="357"/>
      <c r="W662" s="357"/>
      <c r="X662" s="357"/>
      <c r="Y662" s="357"/>
      <c r="Z662" s="357"/>
    </row>
    <row r="663" ht="12.75" customHeight="1">
      <c r="A663" s="357"/>
      <c r="B663" s="357"/>
      <c r="C663" s="357"/>
      <c r="D663" s="357"/>
      <c r="E663" s="357"/>
      <c r="F663" s="357"/>
      <c r="G663" s="357"/>
      <c r="H663" s="357"/>
      <c r="I663" s="357"/>
      <c r="J663" s="357"/>
      <c r="K663" s="357"/>
      <c r="L663" s="357"/>
      <c r="M663" s="357"/>
      <c r="N663" s="357"/>
      <c r="O663" s="357"/>
      <c r="P663" s="357"/>
      <c r="Q663" s="357"/>
      <c r="R663" s="357"/>
      <c r="S663" s="357"/>
      <c r="T663" s="357"/>
      <c r="U663" s="357"/>
      <c r="V663" s="357"/>
      <c r="W663" s="357"/>
      <c r="X663" s="357"/>
      <c r="Y663" s="357"/>
      <c r="Z663" s="357"/>
    </row>
    <row r="664" ht="12.75" customHeight="1">
      <c r="A664" s="357"/>
      <c r="B664" s="357"/>
      <c r="C664" s="357"/>
      <c r="D664" s="357"/>
      <c r="E664" s="357"/>
      <c r="F664" s="357"/>
      <c r="G664" s="357"/>
      <c r="H664" s="357"/>
      <c r="I664" s="357"/>
      <c r="J664" s="357"/>
      <c r="K664" s="357"/>
      <c r="L664" s="357"/>
      <c r="M664" s="357"/>
      <c r="N664" s="357"/>
      <c r="O664" s="357"/>
      <c r="P664" s="357"/>
      <c r="Q664" s="357"/>
      <c r="R664" s="357"/>
      <c r="S664" s="357"/>
      <c r="T664" s="357"/>
      <c r="U664" s="357"/>
      <c r="V664" s="357"/>
      <c r="W664" s="357"/>
      <c r="X664" s="357"/>
      <c r="Y664" s="357"/>
      <c r="Z664" s="357"/>
    </row>
    <row r="665" ht="12.75" customHeight="1">
      <c r="A665" s="357"/>
      <c r="B665" s="357"/>
      <c r="C665" s="357"/>
      <c r="D665" s="357"/>
      <c r="E665" s="357"/>
      <c r="F665" s="357"/>
      <c r="G665" s="357"/>
      <c r="H665" s="357"/>
      <c r="I665" s="357"/>
      <c r="J665" s="357"/>
      <c r="K665" s="357"/>
      <c r="L665" s="357"/>
      <c r="M665" s="357"/>
      <c r="N665" s="357"/>
      <c r="O665" s="357"/>
      <c r="P665" s="357"/>
      <c r="Q665" s="357"/>
      <c r="R665" s="357"/>
      <c r="S665" s="357"/>
      <c r="T665" s="357"/>
      <c r="U665" s="357"/>
      <c r="V665" s="357"/>
      <c r="W665" s="357"/>
      <c r="X665" s="357"/>
      <c r="Y665" s="357"/>
      <c r="Z665" s="357"/>
    </row>
    <row r="666" ht="12.75" customHeight="1">
      <c r="A666" s="357"/>
      <c r="B666" s="357"/>
      <c r="C666" s="357"/>
      <c r="D666" s="357"/>
      <c r="E666" s="357"/>
      <c r="F666" s="357"/>
      <c r="G666" s="357"/>
      <c r="H666" s="357"/>
      <c r="I666" s="357"/>
      <c r="J666" s="357"/>
      <c r="K666" s="357"/>
      <c r="L666" s="357"/>
      <c r="M666" s="357"/>
      <c r="N666" s="357"/>
      <c r="O666" s="357"/>
      <c r="P666" s="357"/>
      <c r="Q666" s="357"/>
      <c r="R666" s="357"/>
      <c r="S666" s="357"/>
      <c r="T666" s="357"/>
      <c r="U666" s="357"/>
      <c r="V666" s="357"/>
      <c r="W666" s="357"/>
      <c r="X666" s="357"/>
      <c r="Y666" s="357"/>
      <c r="Z666" s="357"/>
    </row>
    <row r="667" ht="12.75" customHeight="1">
      <c r="A667" s="357"/>
      <c r="B667" s="357"/>
      <c r="C667" s="357"/>
      <c r="D667" s="357"/>
      <c r="E667" s="357"/>
      <c r="F667" s="357"/>
      <c r="G667" s="357"/>
      <c r="H667" s="357"/>
      <c r="I667" s="357"/>
      <c r="J667" s="357"/>
      <c r="K667" s="357"/>
      <c r="L667" s="357"/>
      <c r="M667" s="357"/>
      <c r="N667" s="357"/>
      <c r="O667" s="357"/>
      <c r="P667" s="357"/>
      <c r="Q667" s="357"/>
      <c r="R667" s="357"/>
      <c r="S667" s="357"/>
      <c r="T667" s="357"/>
      <c r="U667" s="357"/>
      <c r="V667" s="357"/>
      <c r="W667" s="357"/>
      <c r="X667" s="357"/>
      <c r="Y667" s="357"/>
      <c r="Z667" s="357"/>
    </row>
    <row r="668" ht="12.75" customHeight="1">
      <c r="A668" s="357"/>
      <c r="B668" s="357"/>
      <c r="C668" s="357"/>
      <c r="D668" s="357"/>
      <c r="E668" s="357"/>
      <c r="F668" s="357"/>
      <c r="G668" s="357"/>
      <c r="H668" s="357"/>
      <c r="I668" s="357"/>
      <c r="J668" s="357"/>
      <c r="K668" s="357"/>
      <c r="L668" s="357"/>
      <c r="M668" s="357"/>
      <c r="N668" s="357"/>
      <c r="O668" s="357"/>
      <c r="P668" s="357"/>
      <c r="Q668" s="357"/>
      <c r="R668" s="357"/>
      <c r="S668" s="357"/>
      <c r="T668" s="357"/>
      <c r="U668" s="357"/>
      <c r="V668" s="357"/>
      <c r="W668" s="357"/>
      <c r="X668" s="357"/>
      <c r="Y668" s="357"/>
      <c r="Z668" s="357"/>
    </row>
    <row r="669" ht="12.75" customHeight="1">
      <c r="A669" s="357"/>
      <c r="B669" s="357"/>
      <c r="C669" s="357"/>
      <c r="D669" s="357"/>
      <c r="E669" s="357"/>
      <c r="F669" s="357"/>
      <c r="G669" s="357"/>
      <c r="H669" s="357"/>
      <c r="I669" s="357"/>
      <c r="J669" s="357"/>
      <c r="K669" s="357"/>
      <c r="L669" s="357"/>
      <c r="M669" s="357"/>
      <c r="N669" s="357"/>
      <c r="O669" s="357"/>
      <c r="P669" s="357"/>
      <c r="Q669" s="357"/>
      <c r="R669" s="357"/>
      <c r="S669" s="357"/>
      <c r="T669" s="357"/>
      <c r="U669" s="357"/>
      <c r="V669" s="357"/>
      <c r="W669" s="357"/>
      <c r="X669" s="357"/>
      <c r="Y669" s="357"/>
      <c r="Z669" s="357"/>
    </row>
    <row r="670" ht="12.75" customHeight="1">
      <c r="A670" s="357"/>
      <c r="B670" s="357"/>
      <c r="C670" s="357"/>
      <c r="D670" s="357"/>
      <c r="E670" s="357"/>
      <c r="F670" s="357"/>
      <c r="G670" s="357"/>
      <c r="H670" s="357"/>
      <c r="I670" s="357"/>
      <c r="J670" s="357"/>
      <c r="K670" s="357"/>
      <c r="L670" s="357"/>
      <c r="M670" s="357"/>
      <c r="N670" s="357"/>
      <c r="O670" s="357"/>
      <c r="P670" s="357"/>
      <c r="Q670" s="357"/>
      <c r="R670" s="357"/>
      <c r="S670" s="357"/>
      <c r="T670" s="357"/>
      <c r="U670" s="357"/>
      <c r="V670" s="357"/>
      <c r="W670" s="357"/>
      <c r="X670" s="357"/>
      <c r="Y670" s="357"/>
      <c r="Z670" s="357"/>
    </row>
    <row r="671" ht="12.75" customHeight="1">
      <c r="A671" s="357"/>
      <c r="B671" s="357"/>
      <c r="C671" s="357"/>
      <c r="D671" s="357"/>
      <c r="E671" s="357"/>
      <c r="F671" s="357"/>
      <c r="G671" s="357"/>
      <c r="H671" s="357"/>
      <c r="I671" s="357"/>
      <c r="J671" s="357"/>
      <c r="K671" s="357"/>
      <c r="L671" s="357"/>
      <c r="M671" s="357"/>
      <c r="N671" s="357"/>
      <c r="O671" s="357"/>
      <c r="P671" s="357"/>
      <c r="Q671" s="357"/>
      <c r="R671" s="357"/>
      <c r="S671" s="357"/>
      <c r="T671" s="357"/>
      <c r="U671" s="357"/>
      <c r="V671" s="357"/>
      <c r="W671" s="357"/>
      <c r="X671" s="357"/>
      <c r="Y671" s="357"/>
      <c r="Z671" s="357"/>
    </row>
    <row r="672" ht="12.75" customHeight="1">
      <c r="A672" s="357"/>
      <c r="B672" s="357"/>
      <c r="C672" s="357"/>
      <c r="D672" s="357"/>
      <c r="E672" s="357"/>
      <c r="F672" s="357"/>
      <c r="G672" s="357"/>
      <c r="H672" s="357"/>
      <c r="I672" s="357"/>
      <c r="J672" s="357"/>
      <c r="K672" s="357"/>
      <c r="L672" s="357"/>
      <c r="M672" s="357"/>
      <c r="N672" s="357"/>
      <c r="O672" s="357"/>
      <c r="P672" s="357"/>
      <c r="Q672" s="357"/>
      <c r="R672" s="357"/>
      <c r="S672" s="357"/>
      <c r="T672" s="357"/>
      <c r="U672" s="357"/>
      <c r="V672" s="357"/>
      <c r="W672" s="357"/>
      <c r="X672" s="357"/>
      <c r="Y672" s="357"/>
      <c r="Z672" s="357"/>
    </row>
    <row r="673" ht="12.75" customHeight="1">
      <c r="A673" s="357"/>
      <c r="B673" s="357"/>
      <c r="C673" s="357"/>
      <c r="D673" s="357"/>
      <c r="E673" s="357"/>
      <c r="F673" s="357"/>
      <c r="G673" s="357"/>
      <c r="H673" s="357"/>
      <c r="I673" s="357"/>
      <c r="J673" s="357"/>
      <c r="K673" s="357"/>
      <c r="L673" s="357"/>
      <c r="M673" s="357"/>
      <c r="N673" s="357"/>
      <c r="O673" s="357"/>
      <c r="P673" s="357"/>
      <c r="Q673" s="357"/>
      <c r="R673" s="357"/>
      <c r="S673" s="357"/>
      <c r="T673" s="357"/>
      <c r="U673" s="357"/>
      <c r="V673" s="357"/>
      <c r="W673" s="357"/>
      <c r="X673" s="357"/>
      <c r="Y673" s="357"/>
      <c r="Z673" s="357"/>
    </row>
    <row r="674" ht="12.75" customHeight="1">
      <c r="A674" s="357"/>
      <c r="B674" s="357"/>
      <c r="C674" s="357"/>
      <c r="D674" s="357"/>
      <c r="E674" s="357"/>
      <c r="F674" s="357"/>
      <c r="G674" s="357"/>
      <c r="H674" s="357"/>
      <c r="I674" s="357"/>
      <c r="J674" s="357"/>
      <c r="K674" s="357"/>
      <c r="L674" s="357"/>
      <c r="M674" s="357"/>
      <c r="N674" s="357"/>
      <c r="O674" s="357"/>
      <c r="P674" s="357"/>
      <c r="Q674" s="357"/>
      <c r="R674" s="357"/>
      <c r="S674" s="357"/>
      <c r="T674" s="357"/>
      <c r="U674" s="357"/>
      <c r="V674" s="357"/>
      <c r="W674" s="357"/>
      <c r="X674" s="357"/>
      <c r="Y674" s="357"/>
      <c r="Z674" s="357"/>
    </row>
    <row r="675" ht="12.75" customHeight="1">
      <c r="A675" s="357"/>
      <c r="B675" s="357"/>
      <c r="C675" s="357"/>
      <c r="D675" s="357"/>
      <c r="E675" s="357"/>
      <c r="F675" s="357"/>
      <c r="G675" s="357"/>
      <c r="H675" s="357"/>
      <c r="I675" s="357"/>
      <c r="J675" s="357"/>
      <c r="K675" s="357"/>
      <c r="L675" s="357"/>
      <c r="M675" s="357"/>
      <c r="N675" s="357"/>
      <c r="O675" s="357"/>
      <c r="P675" s="357"/>
      <c r="Q675" s="357"/>
      <c r="R675" s="357"/>
      <c r="S675" s="357"/>
      <c r="T675" s="357"/>
      <c r="U675" s="357"/>
      <c r="V675" s="357"/>
      <c r="W675" s="357"/>
      <c r="X675" s="357"/>
      <c r="Y675" s="357"/>
      <c r="Z675" s="357"/>
    </row>
    <row r="676" ht="12.75" customHeight="1">
      <c r="A676" s="357"/>
      <c r="B676" s="357"/>
      <c r="C676" s="357"/>
      <c r="D676" s="357"/>
      <c r="E676" s="357"/>
      <c r="F676" s="357"/>
      <c r="G676" s="357"/>
      <c r="H676" s="357"/>
      <c r="I676" s="357"/>
      <c r="J676" s="357"/>
      <c r="K676" s="357"/>
      <c r="L676" s="357"/>
      <c r="M676" s="357"/>
      <c r="N676" s="357"/>
      <c r="O676" s="357"/>
      <c r="P676" s="357"/>
      <c r="Q676" s="357"/>
      <c r="R676" s="357"/>
      <c r="S676" s="357"/>
      <c r="T676" s="357"/>
      <c r="U676" s="357"/>
      <c r="V676" s="357"/>
      <c r="W676" s="357"/>
      <c r="X676" s="357"/>
      <c r="Y676" s="357"/>
      <c r="Z676" s="357"/>
    </row>
    <row r="677" ht="12.75" customHeight="1">
      <c r="A677" s="357"/>
      <c r="B677" s="357"/>
      <c r="C677" s="357"/>
      <c r="D677" s="357"/>
      <c r="E677" s="357"/>
      <c r="F677" s="357"/>
      <c r="G677" s="357"/>
      <c r="H677" s="357"/>
      <c r="I677" s="357"/>
      <c r="J677" s="357"/>
      <c r="K677" s="357"/>
      <c r="L677" s="357"/>
      <c r="M677" s="357"/>
      <c r="N677" s="357"/>
      <c r="O677" s="357"/>
      <c r="P677" s="357"/>
      <c r="Q677" s="357"/>
      <c r="R677" s="357"/>
      <c r="S677" s="357"/>
      <c r="T677" s="357"/>
      <c r="U677" s="357"/>
      <c r="V677" s="357"/>
      <c r="W677" s="357"/>
      <c r="X677" s="357"/>
      <c r="Y677" s="357"/>
      <c r="Z677" s="357"/>
    </row>
    <row r="678" ht="12.75" customHeight="1">
      <c r="A678" s="357"/>
      <c r="B678" s="357"/>
      <c r="C678" s="357"/>
      <c r="D678" s="357"/>
      <c r="E678" s="357"/>
      <c r="F678" s="357"/>
      <c r="G678" s="357"/>
      <c r="H678" s="357"/>
      <c r="I678" s="357"/>
      <c r="J678" s="357"/>
      <c r="K678" s="357"/>
      <c r="L678" s="357"/>
      <c r="M678" s="357"/>
      <c r="N678" s="357"/>
      <c r="O678" s="357"/>
      <c r="P678" s="357"/>
      <c r="Q678" s="357"/>
      <c r="R678" s="357"/>
      <c r="S678" s="357"/>
      <c r="T678" s="357"/>
      <c r="U678" s="357"/>
      <c r="V678" s="357"/>
      <c r="W678" s="357"/>
      <c r="X678" s="357"/>
      <c r="Y678" s="357"/>
      <c r="Z678" s="357"/>
    </row>
    <row r="679" ht="12.75" customHeight="1">
      <c r="A679" s="357"/>
      <c r="B679" s="357"/>
      <c r="C679" s="357"/>
      <c r="D679" s="357"/>
      <c r="E679" s="357"/>
      <c r="F679" s="357"/>
      <c r="G679" s="357"/>
      <c r="H679" s="357"/>
      <c r="I679" s="357"/>
      <c r="J679" s="357"/>
      <c r="K679" s="357"/>
      <c r="L679" s="357"/>
      <c r="M679" s="357"/>
      <c r="N679" s="357"/>
      <c r="O679" s="357"/>
      <c r="P679" s="357"/>
      <c r="Q679" s="357"/>
      <c r="R679" s="357"/>
      <c r="S679" s="357"/>
      <c r="T679" s="357"/>
      <c r="U679" s="357"/>
      <c r="V679" s="357"/>
      <c r="W679" s="357"/>
      <c r="X679" s="357"/>
      <c r="Y679" s="357"/>
      <c r="Z679" s="357"/>
    </row>
    <row r="680" ht="12.75" customHeight="1">
      <c r="A680" s="357"/>
      <c r="B680" s="357"/>
      <c r="C680" s="357"/>
      <c r="D680" s="357"/>
      <c r="E680" s="357"/>
      <c r="F680" s="357"/>
      <c r="G680" s="357"/>
      <c r="H680" s="357"/>
      <c r="I680" s="357"/>
      <c r="J680" s="357"/>
      <c r="K680" s="357"/>
      <c r="L680" s="357"/>
      <c r="M680" s="357"/>
      <c r="N680" s="357"/>
      <c r="O680" s="357"/>
      <c r="P680" s="357"/>
      <c r="Q680" s="357"/>
      <c r="R680" s="357"/>
      <c r="S680" s="357"/>
      <c r="T680" s="357"/>
      <c r="U680" s="357"/>
      <c r="V680" s="357"/>
      <c r="W680" s="357"/>
      <c r="X680" s="357"/>
      <c r="Y680" s="357"/>
      <c r="Z680" s="357"/>
    </row>
    <row r="681" ht="12.75" customHeight="1">
      <c r="A681" s="357"/>
      <c r="B681" s="357"/>
      <c r="C681" s="357"/>
      <c r="D681" s="357"/>
      <c r="E681" s="357"/>
      <c r="F681" s="357"/>
      <c r="G681" s="357"/>
      <c r="H681" s="357"/>
      <c r="I681" s="357"/>
      <c r="J681" s="357"/>
      <c r="K681" s="357"/>
      <c r="L681" s="357"/>
      <c r="M681" s="357"/>
      <c r="N681" s="357"/>
      <c r="O681" s="357"/>
      <c r="P681" s="357"/>
      <c r="Q681" s="357"/>
      <c r="R681" s="357"/>
      <c r="S681" s="357"/>
      <c r="T681" s="357"/>
      <c r="U681" s="357"/>
      <c r="V681" s="357"/>
      <c r="W681" s="357"/>
      <c r="X681" s="357"/>
      <c r="Y681" s="357"/>
      <c r="Z681" s="357"/>
    </row>
    <row r="682" ht="12.75" customHeight="1">
      <c r="A682" s="357"/>
      <c r="B682" s="357"/>
      <c r="C682" s="357"/>
      <c r="D682" s="357"/>
      <c r="E682" s="357"/>
      <c r="F682" s="357"/>
      <c r="G682" s="357"/>
      <c r="H682" s="357"/>
      <c r="I682" s="357"/>
      <c r="J682" s="357"/>
      <c r="K682" s="357"/>
      <c r="L682" s="357"/>
      <c r="M682" s="357"/>
      <c r="N682" s="357"/>
      <c r="O682" s="357"/>
      <c r="P682" s="357"/>
      <c r="Q682" s="357"/>
      <c r="R682" s="357"/>
      <c r="S682" s="357"/>
      <c r="T682" s="357"/>
      <c r="U682" s="357"/>
      <c r="V682" s="357"/>
      <c r="W682" s="357"/>
      <c r="X682" s="357"/>
      <c r="Y682" s="357"/>
      <c r="Z682" s="357"/>
    </row>
    <row r="683" ht="12.75" customHeight="1">
      <c r="A683" s="357"/>
      <c r="B683" s="357"/>
      <c r="C683" s="357"/>
      <c r="D683" s="357"/>
      <c r="E683" s="357"/>
      <c r="F683" s="357"/>
      <c r="G683" s="357"/>
      <c r="H683" s="357"/>
      <c r="I683" s="357"/>
      <c r="J683" s="357"/>
      <c r="K683" s="357"/>
      <c r="L683" s="357"/>
      <c r="M683" s="357"/>
      <c r="N683" s="357"/>
      <c r="O683" s="357"/>
      <c r="P683" s="357"/>
      <c r="Q683" s="357"/>
      <c r="R683" s="357"/>
      <c r="S683" s="357"/>
      <c r="T683" s="357"/>
      <c r="U683" s="357"/>
      <c r="V683" s="357"/>
      <c r="W683" s="357"/>
      <c r="X683" s="357"/>
      <c r="Y683" s="357"/>
      <c r="Z683" s="357"/>
    </row>
    <row r="684" ht="12.75" customHeight="1">
      <c r="A684" s="357"/>
      <c r="B684" s="357"/>
      <c r="C684" s="357"/>
      <c r="D684" s="357"/>
      <c r="E684" s="357"/>
      <c r="F684" s="357"/>
      <c r="G684" s="357"/>
      <c r="H684" s="357"/>
      <c r="I684" s="357"/>
      <c r="J684" s="357"/>
      <c r="K684" s="357"/>
      <c r="L684" s="357"/>
      <c r="M684" s="357"/>
      <c r="N684" s="357"/>
      <c r="O684" s="357"/>
      <c r="P684" s="357"/>
      <c r="Q684" s="357"/>
      <c r="R684" s="357"/>
      <c r="S684" s="357"/>
      <c r="T684" s="357"/>
      <c r="U684" s="357"/>
      <c r="V684" s="357"/>
      <c r="W684" s="357"/>
      <c r="X684" s="357"/>
      <c r="Y684" s="357"/>
      <c r="Z684" s="357"/>
    </row>
    <row r="685" ht="12.75" customHeight="1">
      <c r="A685" s="357"/>
      <c r="B685" s="357"/>
      <c r="C685" s="357"/>
      <c r="D685" s="357"/>
      <c r="E685" s="357"/>
      <c r="F685" s="357"/>
      <c r="G685" s="357"/>
      <c r="H685" s="357"/>
      <c r="I685" s="357"/>
      <c r="J685" s="357"/>
      <c r="K685" s="357"/>
      <c r="L685" s="357"/>
      <c r="M685" s="357"/>
      <c r="N685" s="357"/>
      <c r="O685" s="357"/>
      <c r="P685" s="357"/>
      <c r="Q685" s="357"/>
      <c r="R685" s="357"/>
      <c r="S685" s="357"/>
      <c r="T685" s="357"/>
      <c r="U685" s="357"/>
      <c r="V685" s="357"/>
      <c r="W685" s="357"/>
      <c r="X685" s="357"/>
      <c r="Y685" s="357"/>
      <c r="Z685" s="357"/>
    </row>
    <row r="686" ht="12.75" customHeight="1">
      <c r="A686" s="357"/>
      <c r="B686" s="357"/>
      <c r="C686" s="357"/>
      <c r="D686" s="357"/>
      <c r="E686" s="357"/>
      <c r="F686" s="357"/>
      <c r="G686" s="357"/>
      <c r="H686" s="357"/>
      <c r="I686" s="357"/>
      <c r="J686" s="357"/>
      <c r="K686" s="357"/>
      <c r="L686" s="357"/>
      <c r="M686" s="357"/>
      <c r="N686" s="357"/>
      <c r="O686" s="357"/>
      <c r="P686" s="357"/>
      <c r="Q686" s="357"/>
      <c r="R686" s="357"/>
      <c r="S686" s="357"/>
      <c r="T686" s="357"/>
      <c r="U686" s="357"/>
      <c r="V686" s="357"/>
      <c r="W686" s="357"/>
      <c r="X686" s="357"/>
      <c r="Y686" s="357"/>
      <c r="Z686" s="357"/>
    </row>
    <row r="687" ht="12.75" customHeight="1">
      <c r="A687" s="357"/>
      <c r="B687" s="357"/>
      <c r="C687" s="357"/>
      <c r="D687" s="357"/>
      <c r="E687" s="357"/>
      <c r="F687" s="357"/>
      <c r="G687" s="357"/>
      <c r="H687" s="357"/>
      <c r="I687" s="357"/>
      <c r="J687" s="357"/>
      <c r="K687" s="357"/>
      <c r="L687" s="357"/>
      <c r="M687" s="357"/>
      <c r="N687" s="357"/>
      <c r="O687" s="357"/>
      <c r="P687" s="357"/>
      <c r="Q687" s="357"/>
      <c r="R687" s="357"/>
      <c r="S687" s="357"/>
      <c r="T687" s="357"/>
      <c r="U687" s="357"/>
      <c r="V687" s="357"/>
      <c r="W687" s="357"/>
      <c r="X687" s="357"/>
      <c r="Y687" s="357"/>
      <c r="Z687" s="357"/>
    </row>
    <row r="688" ht="12.75" customHeight="1">
      <c r="A688" s="357"/>
      <c r="B688" s="357"/>
      <c r="C688" s="357"/>
      <c r="D688" s="357"/>
      <c r="E688" s="357"/>
      <c r="F688" s="357"/>
      <c r="G688" s="357"/>
      <c r="H688" s="357"/>
      <c r="I688" s="357"/>
      <c r="J688" s="357"/>
      <c r="K688" s="357"/>
      <c r="L688" s="357"/>
      <c r="M688" s="357"/>
      <c r="N688" s="357"/>
      <c r="O688" s="357"/>
      <c r="P688" s="357"/>
      <c r="Q688" s="357"/>
      <c r="R688" s="357"/>
      <c r="S688" s="357"/>
      <c r="T688" s="357"/>
      <c r="U688" s="357"/>
      <c r="V688" s="357"/>
      <c r="W688" s="357"/>
      <c r="X688" s="357"/>
      <c r="Y688" s="357"/>
      <c r="Z688" s="357"/>
    </row>
    <row r="689" ht="12.75" customHeight="1">
      <c r="A689" s="357"/>
      <c r="B689" s="357"/>
      <c r="C689" s="357"/>
      <c r="D689" s="357"/>
      <c r="E689" s="357"/>
      <c r="F689" s="357"/>
      <c r="G689" s="357"/>
      <c r="H689" s="357"/>
      <c r="I689" s="357"/>
      <c r="J689" s="357"/>
      <c r="K689" s="357"/>
      <c r="L689" s="357"/>
      <c r="M689" s="357"/>
      <c r="N689" s="357"/>
      <c r="O689" s="357"/>
      <c r="P689" s="357"/>
      <c r="Q689" s="357"/>
      <c r="R689" s="357"/>
      <c r="S689" s="357"/>
      <c r="T689" s="357"/>
      <c r="U689" s="357"/>
      <c r="V689" s="357"/>
      <c r="W689" s="357"/>
      <c r="X689" s="357"/>
      <c r="Y689" s="357"/>
      <c r="Z689" s="357"/>
    </row>
    <row r="690" ht="12.75" customHeight="1">
      <c r="A690" s="357"/>
      <c r="B690" s="357"/>
      <c r="C690" s="357"/>
      <c r="D690" s="357"/>
      <c r="E690" s="357"/>
      <c r="F690" s="357"/>
      <c r="G690" s="357"/>
      <c r="H690" s="357"/>
      <c r="I690" s="357"/>
      <c r="J690" s="357"/>
      <c r="K690" s="357"/>
      <c r="L690" s="357"/>
      <c r="M690" s="357"/>
      <c r="N690" s="357"/>
      <c r="O690" s="357"/>
      <c r="P690" s="357"/>
      <c r="Q690" s="357"/>
      <c r="R690" s="357"/>
      <c r="S690" s="357"/>
      <c r="T690" s="357"/>
      <c r="U690" s="357"/>
      <c r="V690" s="357"/>
      <c r="W690" s="357"/>
      <c r="X690" s="357"/>
      <c r="Y690" s="357"/>
      <c r="Z690" s="357"/>
    </row>
    <row r="691" ht="12.75" customHeight="1">
      <c r="A691" s="357"/>
      <c r="B691" s="357"/>
      <c r="C691" s="357"/>
      <c r="D691" s="357"/>
      <c r="E691" s="357"/>
      <c r="F691" s="357"/>
      <c r="G691" s="357"/>
      <c r="H691" s="357"/>
      <c r="I691" s="357"/>
      <c r="J691" s="357"/>
      <c r="K691" s="357"/>
      <c r="L691" s="357"/>
      <c r="M691" s="357"/>
      <c r="N691" s="357"/>
      <c r="O691" s="357"/>
      <c r="P691" s="357"/>
      <c r="Q691" s="357"/>
      <c r="R691" s="357"/>
      <c r="S691" s="357"/>
      <c r="T691" s="357"/>
      <c r="U691" s="357"/>
      <c r="V691" s="357"/>
      <c r="W691" s="357"/>
      <c r="X691" s="357"/>
      <c r="Y691" s="357"/>
      <c r="Z691" s="357"/>
    </row>
    <row r="692" ht="12.75" customHeight="1">
      <c r="A692" s="357"/>
      <c r="B692" s="357"/>
      <c r="C692" s="357"/>
      <c r="D692" s="357"/>
      <c r="E692" s="357"/>
      <c r="F692" s="357"/>
      <c r="G692" s="357"/>
      <c r="H692" s="357"/>
      <c r="I692" s="357"/>
      <c r="J692" s="357"/>
      <c r="K692" s="357"/>
      <c r="L692" s="357"/>
      <c r="M692" s="357"/>
      <c r="N692" s="357"/>
      <c r="O692" s="357"/>
      <c r="P692" s="357"/>
      <c r="Q692" s="357"/>
      <c r="R692" s="357"/>
      <c r="S692" s="357"/>
      <c r="T692" s="357"/>
      <c r="U692" s="357"/>
      <c r="V692" s="357"/>
      <c r="W692" s="357"/>
      <c r="X692" s="357"/>
      <c r="Y692" s="357"/>
      <c r="Z692" s="357"/>
    </row>
    <row r="693" ht="12.75" customHeight="1">
      <c r="A693" s="357"/>
      <c r="B693" s="357"/>
      <c r="C693" s="357"/>
      <c r="D693" s="357"/>
      <c r="E693" s="357"/>
      <c r="F693" s="357"/>
      <c r="G693" s="357"/>
      <c r="H693" s="357"/>
      <c r="I693" s="357"/>
      <c r="J693" s="357"/>
      <c r="K693" s="357"/>
      <c r="L693" s="357"/>
      <c r="M693" s="357"/>
      <c r="N693" s="357"/>
      <c r="O693" s="357"/>
      <c r="P693" s="357"/>
      <c r="Q693" s="357"/>
      <c r="R693" s="357"/>
      <c r="S693" s="357"/>
      <c r="T693" s="357"/>
      <c r="U693" s="357"/>
      <c r="V693" s="357"/>
      <c r="W693" s="357"/>
      <c r="X693" s="357"/>
      <c r="Y693" s="357"/>
      <c r="Z693" s="357"/>
    </row>
    <row r="694" ht="12.75" customHeight="1">
      <c r="A694" s="357"/>
      <c r="B694" s="357"/>
      <c r="C694" s="357"/>
      <c r="D694" s="357"/>
      <c r="E694" s="357"/>
      <c r="F694" s="357"/>
      <c r="G694" s="357"/>
      <c r="H694" s="357"/>
      <c r="I694" s="357"/>
      <c r="J694" s="357"/>
      <c r="K694" s="357"/>
      <c r="L694" s="357"/>
      <c r="M694" s="357"/>
      <c r="N694" s="357"/>
      <c r="O694" s="357"/>
      <c r="P694" s="357"/>
      <c r="Q694" s="357"/>
      <c r="R694" s="357"/>
      <c r="S694" s="357"/>
      <c r="T694" s="357"/>
      <c r="U694" s="357"/>
      <c r="V694" s="357"/>
      <c r="W694" s="357"/>
      <c r="X694" s="357"/>
      <c r="Y694" s="357"/>
      <c r="Z694" s="357"/>
    </row>
    <row r="695" ht="12.75" customHeight="1">
      <c r="A695" s="357"/>
      <c r="B695" s="357"/>
      <c r="C695" s="357"/>
      <c r="D695" s="357"/>
      <c r="E695" s="357"/>
      <c r="F695" s="357"/>
      <c r="G695" s="357"/>
      <c r="H695" s="357"/>
      <c r="I695" s="357"/>
      <c r="J695" s="357"/>
      <c r="K695" s="357"/>
      <c r="L695" s="357"/>
      <c r="M695" s="357"/>
      <c r="N695" s="357"/>
      <c r="O695" s="357"/>
      <c r="P695" s="357"/>
      <c r="Q695" s="357"/>
      <c r="R695" s="357"/>
      <c r="S695" s="357"/>
      <c r="T695" s="357"/>
      <c r="U695" s="357"/>
      <c r="V695" s="357"/>
      <c r="W695" s="357"/>
      <c r="X695" s="357"/>
      <c r="Y695" s="357"/>
      <c r="Z695" s="357"/>
    </row>
    <row r="696" ht="12.75" customHeight="1">
      <c r="A696" s="357"/>
      <c r="B696" s="357"/>
      <c r="C696" s="357"/>
      <c r="D696" s="357"/>
      <c r="E696" s="357"/>
      <c r="F696" s="357"/>
      <c r="G696" s="357"/>
      <c r="H696" s="357"/>
      <c r="I696" s="357"/>
      <c r="J696" s="357"/>
      <c r="K696" s="357"/>
      <c r="L696" s="357"/>
      <c r="M696" s="357"/>
      <c r="N696" s="357"/>
      <c r="O696" s="357"/>
      <c r="P696" s="357"/>
      <c r="Q696" s="357"/>
      <c r="R696" s="357"/>
      <c r="S696" s="357"/>
      <c r="T696" s="357"/>
      <c r="U696" s="357"/>
      <c r="V696" s="357"/>
      <c r="W696" s="357"/>
      <c r="X696" s="357"/>
      <c r="Y696" s="357"/>
      <c r="Z696" s="357"/>
    </row>
    <row r="697" ht="12.75" customHeight="1">
      <c r="A697" s="357"/>
      <c r="B697" s="357"/>
      <c r="C697" s="357"/>
      <c r="D697" s="357"/>
      <c r="E697" s="357"/>
      <c r="F697" s="357"/>
      <c r="G697" s="357"/>
      <c r="H697" s="357"/>
      <c r="I697" s="357"/>
      <c r="J697" s="357"/>
      <c r="K697" s="357"/>
      <c r="L697" s="357"/>
      <c r="M697" s="357"/>
      <c r="N697" s="357"/>
      <c r="O697" s="357"/>
      <c r="P697" s="357"/>
      <c r="Q697" s="357"/>
      <c r="R697" s="357"/>
      <c r="S697" s="357"/>
      <c r="T697" s="357"/>
      <c r="U697" s="357"/>
      <c r="V697" s="357"/>
      <c r="W697" s="357"/>
      <c r="X697" s="357"/>
      <c r="Y697" s="357"/>
      <c r="Z697" s="357"/>
    </row>
    <row r="698" ht="12.75" customHeight="1">
      <c r="A698" s="357"/>
      <c r="B698" s="357"/>
      <c r="C698" s="357"/>
      <c r="D698" s="357"/>
      <c r="E698" s="357"/>
      <c r="F698" s="357"/>
      <c r="G698" s="357"/>
      <c r="H698" s="357"/>
      <c r="I698" s="357"/>
      <c r="J698" s="357"/>
      <c r="K698" s="357"/>
      <c r="L698" s="357"/>
      <c r="M698" s="357"/>
      <c r="N698" s="357"/>
      <c r="O698" s="357"/>
      <c r="P698" s="357"/>
      <c r="Q698" s="357"/>
      <c r="R698" s="357"/>
      <c r="S698" s="357"/>
      <c r="T698" s="357"/>
      <c r="U698" s="357"/>
      <c r="V698" s="357"/>
      <c r="W698" s="357"/>
      <c r="X698" s="357"/>
      <c r="Y698" s="357"/>
      <c r="Z698" s="357"/>
    </row>
    <row r="699" ht="12.75" customHeight="1">
      <c r="A699" s="357"/>
      <c r="B699" s="357"/>
      <c r="C699" s="357"/>
      <c r="D699" s="357"/>
      <c r="E699" s="357"/>
      <c r="F699" s="357"/>
      <c r="G699" s="357"/>
      <c r="H699" s="357"/>
      <c r="I699" s="357"/>
      <c r="J699" s="357"/>
      <c r="K699" s="357"/>
      <c r="L699" s="357"/>
      <c r="M699" s="357"/>
      <c r="N699" s="357"/>
      <c r="O699" s="357"/>
      <c r="P699" s="357"/>
      <c r="Q699" s="357"/>
      <c r="R699" s="357"/>
      <c r="S699" s="357"/>
      <c r="T699" s="357"/>
      <c r="U699" s="357"/>
      <c r="V699" s="357"/>
      <c r="W699" s="357"/>
      <c r="X699" s="357"/>
      <c r="Y699" s="357"/>
      <c r="Z699" s="357"/>
    </row>
    <row r="700" ht="12.75" customHeight="1">
      <c r="A700" s="357"/>
      <c r="B700" s="357"/>
      <c r="C700" s="357"/>
      <c r="D700" s="357"/>
      <c r="E700" s="357"/>
      <c r="F700" s="357"/>
      <c r="G700" s="357"/>
      <c r="H700" s="357"/>
      <c r="I700" s="357"/>
      <c r="J700" s="357"/>
      <c r="K700" s="357"/>
      <c r="L700" s="357"/>
      <c r="M700" s="357"/>
      <c r="N700" s="357"/>
      <c r="O700" s="357"/>
      <c r="P700" s="357"/>
      <c r="Q700" s="357"/>
      <c r="R700" s="357"/>
      <c r="S700" s="357"/>
      <c r="T700" s="357"/>
      <c r="U700" s="357"/>
      <c r="V700" s="357"/>
      <c r="W700" s="357"/>
      <c r="X700" s="357"/>
      <c r="Y700" s="357"/>
      <c r="Z700" s="357"/>
    </row>
    <row r="701" ht="12.75" customHeight="1">
      <c r="A701" s="357"/>
      <c r="B701" s="357"/>
      <c r="C701" s="357"/>
      <c r="D701" s="357"/>
      <c r="E701" s="357"/>
      <c r="F701" s="357"/>
      <c r="G701" s="357"/>
      <c r="H701" s="357"/>
      <c r="I701" s="357"/>
      <c r="J701" s="357"/>
      <c r="K701" s="357"/>
      <c r="L701" s="357"/>
      <c r="M701" s="357"/>
      <c r="N701" s="357"/>
      <c r="O701" s="357"/>
      <c r="P701" s="357"/>
      <c r="Q701" s="357"/>
      <c r="R701" s="357"/>
      <c r="S701" s="357"/>
      <c r="T701" s="357"/>
      <c r="U701" s="357"/>
      <c r="V701" s="357"/>
      <c r="W701" s="357"/>
      <c r="X701" s="357"/>
      <c r="Y701" s="357"/>
      <c r="Z701" s="357"/>
    </row>
    <row r="702" ht="12.75" customHeight="1">
      <c r="A702" s="357"/>
      <c r="B702" s="357"/>
      <c r="C702" s="357"/>
      <c r="D702" s="357"/>
      <c r="E702" s="357"/>
      <c r="F702" s="357"/>
      <c r="G702" s="357"/>
      <c r="H702" s="357"/>
      <c r="I702" s="357"/>
      <c r="J702" s="357"/>
      <c r="K702" s="357"/>
      <c r="L702" s="357"/>
      <c r="M702" s="357"/>
      <c r="N702" s="357"/>
      <c r="O702" s="357"/>
      <c r="P702" s="357"/>
      <c r="Q702" s="357"/>
      <c r="R702" s="357"/>
      <c r="S702" s="357"/>
      <c r="T702" s="357"/>
      <c r="U702" s="357"/>
      <c r="V702" s="357"/>
      <c r="W702" s="357"/>
      <c r="X702" s="357"/>
      <c r="Y702" s="357"/>
      <c r="Z702" s="357"/>
    </row>
    <row r="703" ht="12.75" customHeight="1">
      <c r="A703" s="357"/>
      <c r="B703" s="357"/>
      <c r="C703" s="357"/>
      <c r="D703" s="357"/>
      <c r="E703" s="357"/>
      <c r="F703" s="357"/>
      <c r="G703" s="357"/>
      <c r="H703" s="357"/>
      <c r="I703" s="357"/>
      <c r="J703" s="357"/>
      <c r="K703" s="357"/>
      <c r="L703" s="357"/>
      <c r="M703" s="357"/>
      <c r="N703" s="357"/>
      <c r="O703" s="357"/>
      <c r="P703" s="357"/>
      <c r="Q703" s="357"/>
      <c r="R703" s="357"/>
      <c r="S703" s="357"/>
      <c r="T703" s="357"/>
      <c r="U703" s="357"/>
      <c r="V703" s="357"/>
      <c r="W703" s="357"/>
      <c r="X703" s="357"/>
      <c r="Y703" s="357"/>
      <c r="Z703" s="357"/>
    </row>
    <row r="704" ht="12.75" customHeight="1">
      <c r="A704" s="357"/>
      <c r="B704" s="357"/>
      <c r="C704" s="357"/>
      <c r="D704" s="357"/>
      <c r="E704" s="357"/>
      <c r="F704" s="357"/>
      <c r="G704" s="357"/>
      <c r="H704" s="357"/>
      <c r="I704" s="357"/>
      <c r="J704" s="357"/>
      <c r="K704" s="357"/>
      <c r="L704" s="357"/>
      <c r="M704" s="357"/>
      <c r="N704" s="357"/>
      <c r="O704" s="357"/>
      <c r="P704" s="357"/>
      <c r="Q704" s="357"/>
      <c r="R704" s="357"/>
      <c r="S704" s="357"/>
      <c r="T704" s="357"/>
      <c r="U704" s="357"/>
      <c r="V704" s="357"/>
      <c r="W704" s="357"/>
      <c r="X704" s="357"/>
      <c r="Y704" s="357"/>
      <c r="Z704" s="357"/>
    </row>
    <row r="705" ht="12.75" customHeight="1">
      <c r="A705" s="357"/>
      <c r="B705" s="357"/>
      <c r="C705" s="357"/>
      <c r="D705" s="357"/>
      <c r="E705" s="357"/>
      <c r="F705" s="357"/>
      <c r="G705" s="357"/>
      <c r="H705" s="357"/>
      <c r="I705" s="357"/>
      <c r="J705" s="357"/>
      <c r="K705" s="357"/>
      <c r="L705" s="357"/>
      <c r="M705" s="357"/>
      <c r="N705" s="357"/>
      <c r="O705" s="357"/>
      <c r="P705" s="357"/>
      <c r="Q705" s="357"/>
      <c r="R705" s="357"/>
      <c r="S705" s="357"/>
      <c r="T705" s="357"/>
      <c r="U705" s="357"/>
      <c r="V705" s="357"/>
      <c r="W705" s="357"/>
      <c r="X705" s="357"/>
      <c r="Y705" s="357"/>
      <c r="Z705" s="357"/>
    </row>
    <row r="706" ht="12.75" customHeight="1">
      <c r="A706" s="357"/>
      <c r="B706" s="357"/>
      <c r="C706" s="357"/>
      <c r="D706" s="357"/>
      <c r="E706" s="357"/>
      <c r="F706" s="357"/>
      <c r="G706" s="357"/>
      <c r="H706" s="357"/>
      <c r="I706" s="357"/>
      <c r="J706" s="357"/>
      <c r="K706" s="357"/>
      <c r="L706" s="357"/>
      <c r="M706" s="357"/>
      <c r="N706" s="357"/>
      <c r="O706" s="357"/>
      <c r="P706" s="357"/>
      <c r="Q706" s="357"/>
      <c r="R706" s="357"/>
      <c r="S706" s="357"/>
      <c r="T706" s="357"/>
      <c r="U706" s="357"/>
      <c r="V706" s="357"/>
      <c r="W706" s="357"/>
      <c r="X706" s="357"/>
      <c r="Y706" s="357"/>
      <c r="Z706" s="357"/>
    </row>
    <row r="707" ht="12.75" customHeight="1">
      <c r="A707" s="357"/>
      <c r="B707" s="357"/>
      <c r="C707" s="357"/>
      <c r="D707" s="357"/>
      <c r="E707" s="357"/>
      <c r="F707" s="357"/>
      <c r="G707" s="357"/>
      <c r="H707" s="357"/>
      <c r="I707" s="357"/>
      <c r="J707" s="357"/>
      <c r="K707" s="357"/>
      <c r="L707" s="357"/>
      <c r="M707" s="357"/>
      <c r="N707" s="357"/>
      <c r="O707" s="357"/>
      <c r="P707" s="357"/>
      <c r="Q707" s="357"/>
      <c r="R707" s="357"/>
      <c r="S707" s="357"/>
      <c r="T707" s="357"/>
      <c r="U707" s="357"/>
      <c r="V707" s="357"/>
      <c r="W707" s="357"/>
      <c r="X707" s="357"/>
      <c r="Y707" s="357"/>
      <c r="Z707" s="357"/>
    </row>
    <row r="708" ht="12.75" customHeight="1">
      <c r="A708" s="357"/>
      <c r="B708" s="357"/>
      <c r="C708" s="357"/>
      <c r="D708" s="357"/>
      <c r="E708" s="357"/>
      <c r="F708" s="357"/>
      <c r="G708" s="357"/>
      <c r="H708" s="357"/>
      <c r="I708" s="357"/>
      <c r="J708" s="357"/>
      <c r="K708" s="357"/>
      <c r="L708" s="357"/>
      <c r="M708" s="357"/>
      <c r="N708" s="357"/>
      <c r="O708" s="357"/>
      <c r="P708" s="357"/>
      <c r="Q708" s="357"/>
      <c r="R708" s="357"/>
      <c r="S708" s="357"/>
      <c r="T708" s="357"/>
      <c r="U708" s="357"/>
      <c r="V708" s="357"/>
      <c r="W708" s="357"/>
      <c r="X708" s="357"/>
      <c r="Y708" s="357"/>
      <c r="Z708" s="357"/>
    </row>
    <row r="709" ht="12.75" customHeight="1">
      <c r="A709" s="357"/>
      <c r="B709" s="357"/>
      <c r="C709" s="357"/>
      <c r="D709" s="357"/>
      <c r="E709" s="357"/>
      <c r="F709" s="357"/>
      <c r="G709" s="357"/>
      <c r="H709" s="357"/>
      <c r="I709" s="357"/>
      <c r="J709" s="357"/>
      <c r="K709" s="357"/>
      <c r="L709" s="357"/>
      <c r="M709" s="357"/>
      <c r="N709" s="357"/>
      <c r="O709" s="357"/>
      <c r="P709" s="357"/>
      <c r="Q709" s="357"/>
      <c r="R709" s="357"/>
      <c r="S709" s="357"/>
      <c r="T709" s="357"/>
      <c r="U709" s="357"/>
      <c r="V709" s="357"/>
      <c r="W709" s="357"/>
      <c r="X709" s="357"/>
      <c r="Y709" s="357"/>
      <c r="Z709" s="357"/>
    </row>
    <row r="710" ht="12.75" customHeight="1">
      <c r="A710" s="357"/>
      <c r="B710" s="357"/>
      <c r="C710" s="357"/>
      <c r="D710" s="357"/>
      <c r="E710" s="357"/>
      <c r="F710" s="357"/>
      <c r="G710" s="357"/>
      <c r="H710" s="357"/>
      <c r="I710" s="357"/>
      <c r="J710" s="357"/>
      <c r="K710" s="357"/>
      <c r="L710" s="357"/>
      <c r="M710" s="357"/>
      <c r="N710" s="357"/>
      <c r="O710" s="357"/>
      <c r="P710" s="357"/>
      <c r="Q710" s="357"/>
      <c r="R710" s="357"/>
      <c r="S710" s="357"/>
      <c r="T710" s="357"/>
      <c r="U710" s="357"/>
      <c r="V710" s="357"/>
      <c r="W710" s="357"/>
      <c r="X710" s="357"/>
      <c r="Y710" s="357"/>
      <c r="Z710" s="357"/>
    </row>
    <row r="711" ht="12.75" customHeight="1">
      <c r="A711" s="357"/>
      <c r="B711" s="357"/>
      <c r="C711" s="357"/>
      <c r="D711" s="357"/>
      <c r="E711" s="357"/>
      <c r="F711" s="357"/>
      <c r="G711" s="357"/>
      <c r="H711" s="357"/>
      <c r="I711" s="357"/>
      <c r="J711" s="357"/>
      <c r="K711" s="357"/>
      <c r="L711" s="357"/>
      <c r="M711" s="357"/>
      <c r="N711" s="357"/>
      <c r="O711" s="357"/>
      <c r="P711" s="357"/>
      <c r="Q711" s="357"/>
      <c r="R711" s="357"/>
      <c r="S711" s="357"/>
      <c r="T711" s="357"/>
      <c r="U711" s="357"/>
      <c r="V711" s="357"/>
      <c r="W711" s="357"/>
      <c r="X711" s="357"/>
      <c r="Y711" s="357"/>
      <c r="Z711" s="357"/>
    </row>
    <row r="712" ht="12.75" customHeight="1">
      <c r="A712" s="357"/>
      <c r="B712" s="357"/>
      <c r="C712" s="357"/>
      <c r="D712" s="357"/>
      <c r="E712" s="357"/>
      <c r="F712" s="357"/>
      <c r="G712" s="357"/>
      <c r="H712" s="357"/>
      <c r="I712" s="357"/>
      <c r="J712" s="357"/>
      <c r="K712" s="357"/>
      <c r="L712" s="357"/>
      <c r="M712" s="357"/>
      <c r="N712" s="357"/>
      <c r="O712" s="357"/>
      <c r="P712" s="357"/>
      <c r="Q712" s="357"/>
      <c r="R712" s="357"/>
      <c r="S712" s="357"/>
      <c r="T712" s="357"/>
      <c r="U712" s="357"/>
      <c r="V712" s="357"/>
      <c r="W712" s="357"/>
      <c r="X712" s="357"/>
      <c r="Y712" s="357"/>
      <c r="Z712" s="357"/>
    </row>
    <row r="713" ht="12.75" customHeight="1">
      <c r="A713" s="357"/>
      <c r="B713" s="357"/>
      <c r="C713" s="357"/>
      <c r="D713" s="357"/>
      <c r="E713" s="357"/>
      <c r="F713" s="357"/>
      <c r="G713" s="357"/>
      <c r="H713" s="357"/>
      <c r="I713" s="357"/>
      <c r="J713" s="357"/>
      <c r="K713" s="357"/>
      <c r="L713" s="357"/>
      <c r="M713" s="357"/>
      <c r="N713" s="357"/>
      <c r="O713" s="357"/>
      <c r="P713" s="357"/>
      <c r="Q713" s="357"/>
      <c r="R713" s="357"/>
      <c r="S713" s="357"/>
      <c r="T713" s="357"/>
      <c r="U713" s="357"/>
      <c r="V713" s="357"/>
      <c r="W713" s="357"/>
      <c r="X713" s="357"/>
      <c r="Y713" s="357"/>
      <c r="Z713" s="357"/>
    </row>
    <row r="714" ht="12.75" customHeight="1">
      <c r="A714" s="357"/>
      <c r="B714" s="357"/>
      <c r="C714" s="357"/>
      <c r="D714" s="357"/>
      <c r="E714" s="357"/>
      <c r="F714" s="357"/>
      <c r="G714" s="357"/>
      <c r="H714" s="357"/>
      <c r="I714" s="357"/>
      <c r="J714" s="357"/>
      <c r="K714" s="357"/>
      <c r="L714" s="357"/>
      <c r="M714" s="357"/>
      <c r="N714" s="357"/>
      <c r="O714" s="357"/>
      <c r="P714" s="357"/>
      <c r="Q714" s="357"/>
      <c r="R714" s="357"/>
      <c r="S714" s="357"/>
      <c r="T714" s="357"/>
      <c r="U714" s="357"/>
      <c r="V714" s="357"/>
      <c r="W714" s="357"/>
      <c r="X714" s="357"/>
      <c r="Y714" s="357"/>
      <c r="Z714" s="357"/>
    </row>
    <row r="715" ht="12.75" customHeight="1">
      <c r="A715" s="357"/>
      <c r="B715" s="357"/>
      <c r="C715" s="357"/>
      <c r="D715" s="357"/>
      <c r="E715" s="357"/>
      <c r="F715" s="357"/>
      <c r="G715" s="357"/>
      <c r="H715" s="357"/>
      <c r="I715" s="357"/>
      <c r="J715" s="357"/>
      <c r="K715" s="357"/>
      <c r="L715" s="357"/>
      <c r="M715" s="357"/>
      <c r="N715" s="357"/>
      <c r="O715" s="357"/>
      <c r="P715" s="357"/>
      <c r="Q715" s="357"/>
      <c r="R715" s="357"/>
      <c r="S715" s="357"/>
      <c r="T715" s="357"/>
      <c r="U715" s="357"/>
      <c r="V715" s="357"/>
      <c r="W715" s="357"/>
      <c r="X715" s="357"/>
      <c r="Y715" s="357"/>
      <c r="Z715" s="357"/>
    </row>
    <row r="716" ht="12.75" customHeight="1">
      <c r="A716" s="357"/>
      <c r="B716" s="357"/>
      <c r="C716" s="357"/>
      <c r="D716" s="357"/>
      <c r="E716" s="357"/>
      <c r="F716" s="357"/>
      <c r="G716" s="357"/>
      <c r="H716" s="357"/>
      <c r="I716" s="357"/>
      <c r="J716" s="357"/>
      <c r="K716" s="357"/>
      <c r="L716" s="357"/>
      <c r="M716" s="357"/>
      <c r="N716" s="357"/>
      <c r="O716" s="357"/>
      <c r="P716" s="357"/>
      <c r="Q716" s="357"/>
      <c r="R716" s="357"/>
      <c r="S716" s="357"/>
      <c r="T716" s="357"/>
      <c r="U716" s="357"/>
      <c r="V716" s="357"/>
      <c r="W716" s="357"/>
      <c r="X716" s="357"/>
      <c r="Y716" s="357"/>
      <c r="Z716" s="357"/>
    </row>
    <row r="717" ht="12.75" customHeight="1">
      <c r="A717" s="357"/>
      <c r="B717" s="357"/>
      <c r="C717" s="357"/>
      <c r="D717" s="357"/>
      <c r="E717" s="357"/>
      <c r="F717" s="357"/>
      <c r="G717" s="357"/>
      <c r="H717" s="357"/>
      <c r="I717" s="357"/>
      <c r="J717" s="357"/>
      <c r="K717" s="357"/>
      <c r="L717" s="357"/>
      <c r="M717" s="357"/>
      <c r="N717" s="357"/>
      <c r="O717" s="357"/>
      <c r="P717" s="357"/>
      <c r="Q717" s="357"/>
      <c r="R717" s="357"/>
      <c r="S717" s="357"/>
      <c r="T717" s="357"/>
      <c r="U717" s="357"/>
      <c r="V717" s="357"/>
      <c r="W717" s="357"/>
      <c r="X717" s="357"/>
      <c r="Y717" s="357"/>
      <c r="Z717" s="357"/>
    </row>
    <row r="718" ht="12.75" customHeight="1">
      <c r="A718" s="357"/>
      <c r="B718" s="357"/>
      <c r="C718" s="357"/>
      <c r="D718" s="357"/>
      <c r="E718" s="357"/>
      <c r="F718" s="357"/>
      <c r="G718" s="357"/>
      <c r="H718" s="357"/>
      <c r="I718" s="357"/>
      <c r="J718" s="357"/>
      <c r="K718" s="357"/>
      <c r="L718" s="357"/>
      <c r="M718" s="357"/>
      <c r="N718" s="357"/>
      <c r="O718" s="357"/>
      <c r="P718" s="357"/>
      <c r="Q718" s="357"/>
      <c r="R718" s="357"/>
      <c r="S718" s="357"/>
      <c r="T718" s="357"/>
      <c r="U718" s="357"/>
      <c r="V718" s="357"/>
      <c r="W718" s="357"/>
      <c r="X718" s="357"/>
      <c r="Y718" s="357"/>
      <c r="Z718" s="357"/>
    </row>
    <row r="719" ht="12.75" customHeight="1">
      <c r="A719" s="357"/>
      <c r="B719" s="357"/>
      <c r="C719" s="357"/>
      <c r="D719" s="357"/>
      <c r="E719" s="357"/>
      <c r="F719" s="357"/>
      <c r="G719" s="357"/>
      <c r="H719" s="357"/>
      <c r="I719" s="357"/>
      <c r="J719" s="357"/>
      <c r="K719" s="357"/>
      <c r="L719" s="357"/>
      <c r="M719" s="357"/>
      <c r="N719" s="357"/>
      <c r="O719" s="357"/>
      <c r="P719" s="357"/>
      <c r="Q719" s="357"/>
      <c r="R719" s="357"/>
      <c r="S719" s="357"/>
      <c r="T719" s="357"/>
      <c r="U719" s="357"/>
      <c r="V719" s="357"/>
      <c r="W719" s="357"/>
      <c r="X719" s="357"/>
      <c r="Y719" s="357"/>
      <c r="Z719" s="357"/>
    </row>
    <row r="720" ht="12.75" customHeight="1">
      <c r="A720" s="357"/>
      <c r="B720" s="357"/>
      <c r="C720" s="357"/>
      <c r="D720" s="357"/>
      <c r="E720" s="357"/>
      <c r="F720" s="357"/>
      <c r="G720" s="357"/>
      <c r="H720" s="357"/>
      <c r="I720" s="357"/>
      <c r="J720" s="357"/>
      <c r="K720" s="357"/>
      <c r="L720" s="357"/>
      <c r="M720" s="357"/>
      <c r="N720" s="357"/>
      <c r="O720" s="357"/>
      <c r="P720" s="357"/>
      <c r="Q720" s="357"/>
      <c r="R720" s="357"/>
      <c r="S720" s="357"/>
      <c r="T720" s="357"/>
      <c r="U720" s="357"/>
      <c r="V720" s="357"/>
      <c r="W720" s="357"/>
      <c r="X720" s="357"/>
      <c r="Y720" s="357"/>
      <c r="Z720" s="357"/>
    </row>
    <row r="721" ht="12.75" customHeight="1">
      <c r="A721" s="357"/>
      <c r="B721" s="357"/>
      <c r="C721" s="357"/>
      <c r="D721" s="357"/>
      <c r="E721" s="357"/>
      <c r="F721" s="357"/>
      <c r="G721" s="357"/>
      <c r="H721" s="357"/>
      <c r="I721" s="357"/>
      <c r="J721" s="357"/>
      <c r="K721" s="357"/>
      <c r="L721" s="357"/>
      <c r="M721" s="357"/>
      <c r="N721" s="357"/>
      <c r="O721" s="357"/>
      <c r="P721" s="357"/>
      <c r="Q721" s="357"/>
      <c r="R721" s="357"/>
      <c r="S721" s="357"/>
      <c r="T721" s="357"/>
      <c r="U721" s="357"/>
      <c r="V721" s="357"/>
      <c r="W721" s="357"/>
      <c r="X721" s="357"/>
      <c r="Y721" s="357"/>
      <c r="Z721" s="357"/>
    </row>
    <row r="722" ht="12.75" customHeight="1">
      <c r="A722" s="357"/>
      <c r="B722" s="357"/>
      <c r="C722" s="357"/>
      <c r="D722" s="357"/>
      <c r="E722" s="357"/>
      <c r="F722" s="357"/>
      <c r="G722" s="357"/>
      <c r="H722" s="357"/>
      <c r="I722" s="357"/>
      <c r="J722" s="357"/>
      <c r="K722" s="357"/>
      <c r="L722" s="357"/>
      <c r="M722" s="357"/>
      <c r="N722" s="357"/>
      <c r="O722" s="357"/>
      <c r="P722" s="357"/>
      <c r="Q722" s="357"/>
      <c r="R722" s="357"/>
      <c r="S722" s="357"/>
      <c r="T722" s="357"/>
      <c r="U722" s="357"/>
      <c r="V722" s="357"/>
      <c r="W722" s="357"/>
      <c r="X722" s="357"/>
      <c r="Y722" s="357"/>
      <c r="Z722" s="357"/>
    </row>
    <row r="723" ht="12.75" customHeight="1">
      <c r="A723" s="357"/>
      <c r="B723" s="357"/>
      <c r="C723" s="357"/>
      <c r="D723" s="357"/>
      <c r="E723" s="357"/>
      <c r="F723" s="357"/>
      <c r="G723" s="357"/>
      <c r="H723" s="357"/>
      <c r="I723" s="357"/>
      <c r="J723" s="357"/>
      <c r="K723" s="357"/>
      <c r="L723" s="357"/>
      <c r="M723" s="357"/>
      <c r="N723" s="357"/>
      <c r="O723" s="357"/>
      <c r="P723" s="357"/>
      <c r="Q723" s="357"/>
      <c r="R723" s="357"/>
      <c r="S723" s="357"/>
      <c r="T723" s="357"/>
      <c r="U723" s="357"/>
      <c r="V723" s="357"/>
      <c r="W723" s="357"/>
      <c r="X723" s="357"/>
      <c r="Y723" s="357"/>
      <c r="Z723" s="357"/>
    </row>
    <row r="724" ht="12.75" customHeight="1">
      <c r="A724" s="357"/>
      <c r="B724" s="357"/>
      <c r="C724" s="357"/>
      <c r="D724" s="357"/>
      <c r="E724" s="357"/>
      <c r="F724" s="357"/>
      <c r="G724" s="357"/>
      <c r="H724" s="357"/>
      <c r="I724" s="357"/>
      <c r="J724" s="357"/>
      <c r="K724" s="357"/>
      <c r="L724" s="357"/>
      <c r="M724" s="357"/>
      <c r="N724" s="357"/>
      <c r="O724" s="357"/>
      <c r="P724" s="357"/>
      <c r="Q724" s="357"/>
      <c r="R724" s="357"/>
      <c r="S724" s="357"/>
      <c r="T724" s="357"/>
      <c r="U724" s="357"/>
      <c r="V724" s="357"/>
      <c r="W724" s="357"/>
      <c r="X724" s="357"/>
      <c r="Y724" s="357"/>
      <c r="Z724" s="357"/>
    </row>
    <row r="725" ht="12.75" customHeight="1">
      <c r="A725" s="357"/>
      <c r="B725" s="357"/>
      <c r="C725" s="357"/>
      <c r="D725" s="357"/>
      <c r="E725" s="357"/>
      <c r="F725" s="357"/>
      <c r="G725" s="357"/>
      <c r="H725" s="357"/>
      <c r="I725" s="357"/>
      <c r="J725" s="357"/>
      <c r="K725" s="357"/>
      <c r="L725" s="357"/>
      <c r="M725" s="357"/>
      <c r="N725" s="357"/>
      <c r="O725" s="357"/>
      <c r="P725" s="357"/>
      <c r="Q725" s="357"/>
      <c r="R725" s="357"/>
      <c r="S725" s="357"/>
      <c r="T725" s="357"/>
      <c r="U725" s="357"/>
      <c r="V725" s="357"/>
      <c r="W725" s="357"/>
      <c r="X725" s="357"/>
      <c r="Y725" s="357"/>
      <c r="Z725" s="357"/>
    </row>
    <row r="726" ht="12.75" customHeight="1">
      <c r="A726" s="357"/>
      <c r="B726" s="357"/>
      <c r="C726" s="357"/>
      <c r="D726" s="357"/>
      <c r="E726" s="357"/>
      <c r="F726" s="357"/>
      <c r="G726" s="357"/>
      <c r="H726" s="357"/>
      <c r="I726" s="357"/>
      <c r="J726" s="357"/>
      <c r="K726" s="357"/>
      <c r="L726" s="357"/>
      <c r="M726" s="357"/>
      <c r="N726" s="357"/>
      <c r="O726" s="357"/>
      <c r="P726" s="357"/>
      <c r="Q726" s="357"/>
      <c r="R726" s="357"/>
      <c r="S726" s="357"/>
      <c r="T726" s="357"/>
      <c r="U726" s="357"/>
      <c r="V726" s="357"/>
      <c r="W726" s="357"/>
      <c r="X726" s="357"/>
      <c r="Y726" s="357"/>
      <c r="Z726" s="357"/>
    </row>
    <row r="727" ht="12.75" customHeight="1">
      <c r="A727" s="357"/>
      <c r="B727" s="357"/>
      <c r="C727" s="357"/>
      <c r="D727" s="357"/>
      <c r="E727" s="357"/>
      <c r="F727" s="357"/>
      <c r="G727" s="357"/>
      <c r="H727" s="357"/>
      <c r="I727" s="357"/>
      <c r="J727" s="357"/>
      <c r="K727" s="357"/>
      <c r="L727" s="357"/>
      <c r="M727" s="357"/>
      <c r="N727" s="357"/>
      <c r="O727" s="357"/>
      <c r="P727" s="357"/>
      <c r="Q727" s="357"/>
      <c r="R727" s="357"/>
      <c r="S727" s="357"/>
      <c r="T727" s="357"/>
      <c r="U727" s="357"/>
      <c r="V727" s="357"/>
      <c r="W727" s="357"/>
      <c r="X727" s="357"/>
      <c r="Y727" s="357"/>
      <c r="Z727" s="357"/>
    </row>
    <row r="728" ht="12.75" customHeight="1">
      <c r="A728" s="357"/>
      <c r="B728" s="357"/>
      <c r="C728" s="357"/>
      <c r="D728" s="357"/>
      <c r="E728" s="357"/>
      <c r="F728" s="357"/>
      <c r="G728" s="357"/>
      <c r="H728" s="357"/>
      <c r="I728" s="357"/>
      <c r="J728" s="357"/>
      <c r="K728" s="357"/>
      <c r="L728" s="357"/>
      <c r="M728" s="357"/>
      <c r="N728" s="357"/>
      <c r="O728" s="357"/>
      <c r="P728" s="357"/>
      <c r="Q728" s="357"/>
      <c r="R728" s="357"/>
      <c r="S728" s="357"/>
      <c r="T728" s="357"/>
      <c r="U728" s="357"/>
      <c r="V728" s="357"/>
      <c r="W728" s="357"/>
      <c r="X728" s="357"/>
      <c r="Y728" s="357"/>
      <c r="Z728" s="357"/>
    </row>
    <row r="729" ht="12.75" customHeight="1">
      <c r="A729" s="357"/>
      <c r="B729" s="357"/>
      <c r="C729" s="357"/>
      <c r="D729" s="357"/>
      <c r="E729" s="357"/>
      <c r="F729" s="357"/>
      <c r="G729" s="357"/>
      <c r="H729" s="357"/>
      <c r="I729" s="357"/>
      <c r="J729" s="357"/>
      <c r="K729" s="357"/>
      <c r="L729" s="357"/>
      <c r="M729" s="357"/>
      <c r="N729" s="357"/>
      <c r="O729" s="357"/>
      <c r="P729" s="357"/>
      <c r="Q729" s="357"/>
      <c r="R729" s="357"/>
      <c r="S729" s="357"/>
      <c r="T729" s="357"/>
      <c r="U729" s="357"/>
      <c r="V729" s="357"/>
      <c r="W729" s="357"/>
      <c r="X729" s="357"/>
      <c r="Y729" s="357"/>
      <c r="Z729" s="357"/>
    </row>
    <row r="730" ht="12.75" customHeight="1">
      <c r="A730" s="357"/>
      <c r="B730" s="357"/>
      <c r="C730" s="357"/>
      <c r="D730" s="357"/>
      <c r="E730" s="357"/>
      <c r="F730" s="357"/>
      <c r="G730" s="357"/>
      <c r="H730" s="357"/>
      <c r="I730" s="357"/>
      <c r="J730" s="357"/>
      <c r="K730" s="357"/>
      <c r="L730" s="357"/>
      <c r="M730" s="357"/>
      <c r="N730" s="357"/>
      <c r="O730" s="357"/>
      <c r="P730" s="357"/>
      <c r="Q730" s="357"/>
      <c r="R730" s="357"/>
      <c r="S730" s="357"/>
      <c r="T730" s="357"/>
      <c r="U730" s="357"/>
      <c r="V730" s="357"/>
      <c r="W730" s="357"/>
      <c r="X730" s="357"/>
      <c r="Y730" s="357"/>
      <c r="Z730" s="357"/>
    </row>
    <row r="731" ht="12.75" customHeight="1">
      <c r="A731" s="357"/>
      <c r="B731" s="357"/>
      <c r="C731" s="357"/>
      <c r="D731" s="357"/>
      <c r="E731" s="357"/>
      <c r="F731" s="357"/>
      <c r="G731" s="357"/>
      <c r="H731" s="357"/>
      <c r="I731" s="357"/>
      <c r="J731" s="357"/>
      <c r="K731" s="357"/>
      <c r="L731" s="357"/>
      <c r="M731" s="357"/>
      <c r="N731" s="357"/>
      <c r="O731" s="357"/>
      <c r="P731" s="357"/>
      <c r="Q731" s="357"/>
      <c r="R731" s="357"/>
      <c r="S731" s="357"/>
      <c r="T731" s="357"/>
      <c r="U731" s="357"/>
      <c r="V731" s="357"/>
      <c r="W731" s="357"/>
      <c r="X731" s="357"/>
      <c r="Y731" s="357"/>
      <c r="Z731" s="357"/>
    </row>
    <row r="732" ht="12.75" customHeight="1">
      <c r="A732" s="357"/>
      <c r="B732" s="357"/>
      <c r="C732" s="357"/>
      <c r="D732" s="357"/>
      <c r="E732" s="357"/>
      <c r="F732" s="357"/>
      <c r="G732" s="357"/>
      <c r="H732" s="357"/>
      <c r="I732" s="357"/>
      <c r="J732" s="357"/>
      <c r="K732" s="357"/>
      <c r="L732" s="357"/>
      <c r="M732" s="357"/>
      <c r="N732" s="357"/>
      <c r="O732" s="357"/>
      <c r="P732" s="357"/>
      <c r="Q732" s="357"/>
      <c r="R732" s="357"/>
      <c r="S732" s="357"/>
      <c r="T732" s="357"/>
      <c r="U732" s="357"/>
      <c r="V732" s="357"/>
      <c r="W732" s="357"/>
      <c r="X732" s="357"/>
      <c r="Y732" s="357"/>
      <c r="Z732" s="357"/>
    </row>
    <row r="733" ht="12.75" customHeight="1">
      <c r="A733" s="357"/>
      <c r="B733" s="357"/>
      <c r="C733" s="357"/>
      <c r="D733" s="357"/>
      <c r="E733" s="357"/>
      <c r="F733" s="357"/>
      <c r="G733" s="357"/>
      <c r="H733" s="357"/>
      <c r="I733" s="357"/>
      <c r="J733" s="357"/>
      <c r="K733" s="357"/>
      <c r="L733" s="357"/>
      <c r="M733" s="357"/>
      <c r="N733" s="357"/>
      <c r="O733" s="357"/>
      <c r="P733" s="357"/>
      <c r="Q733" s="357"/>
      <c r="R733" s="357"/>
      <c r="S733" s="357"/>
      <c r="T733" s="357"/>
      <c r="U733" s="357"/>
      <c r="V733" s="357"/>
      <c r="W733" s="357"/>
      <c r="X733" s="357"/>
      <c r="Y733" s="357"/>
      <c r="Z733" s="357"/>
    </row>
    <row r="734" ht="12.75" customHeight="1">
      <c r="A734" s="357"/>
      <c r="B734" s="357"/>
      <c r="C734" s="357"/>
      <c r="D734" s="357"/>
      <c r="E734" s="357"/>
      <c r="F734" s="357"/>
      <c r="G734" s="357"/>
      <c r="H734" s="357"/>
      <c r="I734" s="357"/>
      <c r="J734" s="357"/>
      <c r="K734" s="357"/>
      <c r="L734" s="357"/>
      <c r="M734" s="357"/>
      <c r="N734" s="357"/>
      <c r="O734" s="357"/>
      <c r="P734" s="357"/>
      <c r="Q734" s="357"/>
      <c r="R734" s="357"/>
      <c r="S734" s="357"/>
      <c r="T734" s="357"/>
      <c r="U734" s="357"/>
      <c r="V734" s="357"/>
      <c r="W734" s="357"/>
      <c r="X734" s="357"/>
      <c r="Y734" s="357"/>
      <c r="Z734" s="357"/>
    </row>
    <row r="735" ht="12.75" customHeight="1">
      <c r="A735" s="357"/>
      <c r="B735" s="357"/>
      <c r="C735" s="357"/>
      <c r="D735" s="357"/>
      <c r="E735" s="357"/>
      <c r="F735" s="357"/>
      <c r="G735" s="357"/>
      <c r="H735" s="357"/>
      <c r="I735" s="357"/>
      <c r="J735" s="357"/>
      <c r="K735" s="357"/>
      <c r="L735" s="357"/>
      <c r="M735" s="357"/>
      <c r="N735" s="357"/>
      <c r="O735" s="357"/>
      <c r="P735" s="357"/>
      <c r="Q735" s="357"/>
      <c r="R735" s="357"/>
      <c r="S735" s="357"/>
      <c r="T735" s="357"/>
      <c r="U735" s="357"/>
      <c r="V735" s="357"/>
      <c r="W735" s="357"/>
      <c r="X735" s="357"/>
      <c r="Y735" s="357"/>
      <c r="Z735" s="357"/>
    </row>
    <row r="736" ht="12.75" customHeight="1">
      <c r="A736" s="357"/>
      <c r="B736" s="357"/>
      <c r="C736" s="357"/>
      <c r="D736" s="357"/>
      <c r="E736" s="357"/>
      <c r="F736" s="357"/>
      <c r="G736" s="357"/>
      <c r="H736" s="357"/>
      <c r="I736" s="357"/>
      <c r="J736" s="357"/>
      <c r="K736" s="357"/>
      <c r="L736" s="357"/>
      <c r="M736" s="357"/>
      <c r="N736" s="357"/>
      <c r="O736" s="357"/>
      <c r="P736" s="357"/>
      <c r="Q736" s="357"/>
      <c r="R736" s="357"/>
      <c r="S736" s="357"/>
      <c r="T736" s="357"/>
      <c r="U736" s="357"/>
      <c r="V736" s="357"/>
      <c r="W736" s="357"/>
      <c r="X736" s="357"/>
      <c r="Y736" s="357"/>
      <c r="Z736" s="357"/>
    </row>
    <row r="737" ht="12.75" customHeight="1">
      <c r="A737" s="357"/>
      <c r="B737" s="357"/>
      <c r="C737" s="357"/>
      <c r="D737" s="357"/>
      <c r="E737" s="357"/>
      <c r="F737" s="357"/>
      <c r="G737" s="357"/>
      <c r="H737" s="357"/>
      <c r="I737" s="357"/>
      <c r="J737" s="357"/>
      <c r="K737" s="357"/>
      <c r="L737" s="357"/>
      <c r="M737" s="357"/>
      <c r="N737" s="357"/>
      <c r="O737" s="357"/>
      <c r="P737" s="357"/>
      <c r="Q737" s="357"/>
      <c r="R737" s="357"/>
      <c r="S737" s="357"/>
      <c r="T737" s="357"/>
      <c r="U737" s="357"/>
      <c r="V737" s="357"/>
      <c r="W737" s="357"/>
      <c r="X737" s="357"/>
      <c r="Y737" s="357"/>
      <c r="Z737" s="357"/>
    </row>
    <row r="738" ht="12.75" customHeight="1">
      <c r="A738" s="357"/>
      <c r="B738" s="357"/>
      <c r="C738" s="357"/>
      <c r="D738" s="357"/>
      <c r="E738" s="357"/>
      <c r="F738" s="357"/>
      <c r="G738" s="357"/>
      <c r="H738" s="357"/>
      <c r="I738" s="357"/>
      <c r="J738" s="357"/>
      <c r="K738" s="357"/>
      <c r="L738" s="357"/>
      <c r="M738" s="357"/>
      <c r="N738" s="357"/>
      <c r="O738" s="357"/>
      <c r="P738" s="357"/>
      <c r="Q738" s="357"/>
      <c r="R738" s="357"/>
      <c r="S738" s="357"/>
      <c r="T738" s="357"/>
      <c r="U738" s="357"/>
      <c r="V738" s="357"/>
      <c r="W738" s="357"/>
      <c r="X738" s="357"/>
      <c r="Y738" s="357"/>
      <c r="Z738" s="357"/>
    </row>
    <row r="739" ht="12.75" customHeight="1">
      <c r="A739" s="357"/>
      <c r="B739" s="357"/>
      <c r="C739" s="357"/>
      <c r="D739" s="357"/>
      <c r="E739" s="357"/>
      <c r="F739" s="357"/>
      <c r="G739" s="357"/>
      <c r="H739" s="357"/>
      <c r="I739" s="357"/>
      <c r="J739" s="357"/>
      <c r="K739" s="357"/>
      <c r="L739" s="357"/>
      <c r="M739" s="357"/>
      <c r="N739" s="357"/>
      <c r="O739" s="357"/>
      <c r="P739" s="357"/>
      <c r="Q739" s="357"/>
      <c r="R739" s="357"/>
      <c r="S739" s="357"/>
      <c r="T739" s="357"/>
      <c r="U739" s="357"/>
      <c r="V739" s="357"/>
      <c r="W739" s="357"/>
      <c r="X739" s="357"/>
      <c r="Y739" s="357"/>
      <c r="Z739" s="357"/>
    </row>
    <row r="740" ht="12.75" customHeight="1">
      <c r="A740" s="357"/>
      <c r="B740" s="357"/>
      <c r="C740" s="357"/>
      <c r="D740" s="357"/>
      <c r="E740" s="357"/>
      <c r="F740" s="357"/>
      <c r="G740" s="357"/>
      <c r="H740" s="357"/>
      <c r="I740" s="357"/>
      <c r="J740" s="357"/>
      <c r="K740" s="357"/>
      <c r="L740" s="357"/>
      <c r="M740" s="357"/>
      <c r="N740" s="357"/>
      <c r="O740" s="357"/>
      <c r="P740" s="357"/>
      <c r="Q740" s="357"/>
      <c r="R740" s="357"/>
      <c r="S740" s="357"/>
      <c r="T740" s="357"/>
      <c r="U740" s="357"/>
      <c r="V740" s="357"/>
      <c r="W740" s="357"/>
      <c r="X740" s="357"/>
      <c r="Y740" s="357"/>
      <c r="Z740" s="357"/>
    </row>
    <row r="741" ht="12.75" customHeight="1">
      <c r="A741" s="357"/>
      <c r="B741" s="357"/>
      <c r="C741" s="357"/>
      <c r="D741" s="357"/>
      <c r="E741" s="357"/>
      <c r="F741" s="357"/>
      <c r="G741" s="357"/>
      <c r="H741" s="357"/>
      <c r="I741" s="357"/>
      <c r="J741" s="357"/>
      <c r="K741" s="357"/>
      <c r="L741" s="357"/>
      <c r="M741" s="357"/>
      <c r="N741" s="357"/>
      <c r="O741" s="357"/>
      <c r="P741" s="357"/>
      <c r="Q741" s="357"/>
      <c r="R741" s="357"/>
      <c r="S741" s="357"/>
      <c r="T741" s="357"/>
      <c r="U741" s="357"/>
      <c r="V741" s="357"/>
      <c r="W741" s="357"/>
      <c r="X741" s="357"/>
      <c r="Y741" s="357"/>
      <c r="Z741" s="357"/>
    </row>
    <row r="742" ht="12.75" customHeight="1">
      <c r="A742" s="357"/>
      <c r="B742" s="357"/>
      <c r="C742" s="357"/>
      <c r="D742" s="357"/>
      <c r="E742" s="357"/>
      <c r="F742" s="357"/>
      <c r="G742" s="357"/>
      <c r="H742" s="357"/>
      <c r="I742" s="357"/>
      <c r="J742" s="357"/>
      <c r="K742" s="357"/>
      <c r="L742" s="357"/>
      <c r="M742" s="357"/>
      <c r="N742" s="357"/>
      <c r="O742" s="357"/>
      <c r="P742" s="357"/>
      <c r="Q742" s="357"/>
      <c r="R742" s="357"/>
      <c r="S742" s="357"/>
      <c r="T742" s="357"/>
      <c r="U742" s="357"/>
      <c r="V742" s="357"/>
      <c r="W742" s="357"/>
      <c r="X742" s="357"/>
      <c r="Y742" s="357"/>
      <c r="Z742" s="357"/>
    </row>
    <row r="743" ht="12.75" customHeight="1">
      <c r="A743" s="357"/>
      <c r="B743" s="357"/>
      <c r="C743" s="357"/>
      <c r="D743" s="357"/>
      <c r="E743" s="357"/>
      <c r="F743" s="357"/>
      <c r="G743" s="357"/>
      <c r="H743" s="357"/>
      <c r="I743" s="357"/>
      <c r="J743" s="357"/>
      <c r="K743" s="357"/>
      <c r="L743" s="357"/>
      <c r="M743" s="357"/>
      <c r="N743" s="357"/>
      <c r="O743" s="357"/>
      <c r="P743" s="357"/>
      <c r="Q743" s="357"/>
      <c r="R743" s="357"/>
      <c r="S743" s="357"/>
      <c r="T743" s="357"/>
      <c r="U743" s="357"/>
      <c r="V743" s="357"/>
      <c r="W743" s="357"/>
      <c r="X743" s="357"/>
      <c r="Y743" s="357"/>
      <c r="Z743" s="357"/>
    </row>
    <row r="744" ht="12.75" customHeight="1">
      <c r="A744" s="357"/>
      <c r="B744" s="357"/>
      <c r="C744" s="357"/>
      <c r="D744" s="357"/>
      <c r="E744" s="357"/>
      <c r="F744" s="357"/>
      <c r="G744" s="357"/>
      <c r="H744" s="357"/>
      <c r="I744" s="357"/>
      <c r="J744" s="357"/>
      <c r="K744" s="357"/>
      <c r="L744" s="357"/>
      <c r="M744" s="357"/>
      <c r="N744" s="357"/>
      <c r="O744" s="357"/>
      <c r="P744" s="357"/>
      <c r="Q744" s="357"/>
      <c r="R744" s="357"/>
      <c r="S744" s="357"/>
      <c r="T744" s="357"/>
      <c r="U744" s="357"/>
      <c r="V744" s="357"/>
      <c r="W744" s="357"/>
      <c r="X744" s="357"/>
      <c r="Y744" s="357"/>
      <c r="Z744" s="357"/>
    </row>
    <row r="745" ht="12.75" customHeight="1">
      <c r="A745" s="357"/>
      <c r="B745" s="357"/>
      <c r="C745" s="357"/>
      <c r="D745" s="357"/>
      <c r="E745" s="357"/>
      <c r="F745" s="357"/>
      <c r="G745" s="357"/>
      <c r="H745" s="357"/>
      <c r="I745" s="357"/>
      <c r="J745" s="357"/>
      <c r="K745" s="357"/>
      <c r="L745" s="357"/>
      <c r="M745" s="357"/>
      <c r="N745" s="357"/>
      <c r="O745" s="357"/>
      <c r="P745" s="357"/>
      <c r="Q745" s="357"/>
      <c r="R745" s="357"/>
      <c r="S745" s="357"/>
      <c r="T745" s="357"/>
      <c r="U745" s="357"/>
      <c r="V745" s="357"/>
      <c r="W745" s="357"/>
      <c r="X745" s="357"/>
      <c r="Y745" s="357"/>
      <c r="Z745" s="357"/>
    </row>
    <row r="746" ht="12.75" customHeight="1">
      <c r="A746" s="357"/>
      <c r="B746" s="357"/>
      <c r="C746" s="357"/>
      <c r="D746" s="357"/>
      <c r="E746" s="357"/>
      <c r="F746" s="357"/>
      <c r="G746" s="357"/>
      <c r="H746" s="357"/>
      <c r="I746" s="357"/>
      <c r="J746" s="357"/>
      <c r="K746" s="357"/>
      <c r="L746" s="357"/>
      <c r="M746" s="357"/>
      <c r="N746" s="357"/>
      <c r="O746" s="357"/>
      <c r="P746" s="357"/>
      <c r="Q746" s="357"/>
      <c r="R746" s="357"/>
      <c r="S746" s="357"/>
      <c r="T746" s="357"/>
      <c r="U746" s="357"/>
      <c r="V746" s="357"/>
      <c r="W746" s="357"/>
      <c r="X746" s="357"/>
      <c r="Y746" s="357"/>
      <c r="Z746" s="357"/>
    </row>
    <row r="747" ht="12.75" customHeight="1">
      <c r="A747" s="357"/>
      <c r="B747" s="357"/>
      <c r="C747" s="357"/>
      <c r="D747" s="357"/>
      <c r="E747" s="357"/>
      <c r="F747" s="357"/>
      <c r="G747" s="357"/>
      <c r="H747" s="357"/>
      <c r="I747" s="357"/>
      <c r="J747" s="357"/>
      <c r="K747" s="357"/>
      <c r="L747" s="357"/>
      <c r="M747" s="357"/>
      <c r="N747" s="357"/>
      <c r="O747" s="357"/>
      <c r="P747" s="357"/>
      <c r="Q747" s="357"/>
      <c r="R747" s="357"/>
      <c r="S747" s="357"/>
      <c r="T747" s="357"/>
      <c r="U747" s="357"/>
      <c r="V747" s="357"/>
      <c r="W747" s="357"/>
      <c r="X747" s="357"/>
      <c r="Y747" s="357"/>
      <c r="Z747" s="357"/>
    </row>
    <row r="748" ht="12.75" customHeight="1">
      <c r="A748" s="357"/>
      <c r="B748" s="357"/>
      <c r="C748" s="357"/>
      <c r="D748" s="357"/>
      <c r="E748" s="357"/>
      <c r="F748" s="357"/>
      <c r="G748" s="357"/>
      <c r="H748" s="357"/>
      <c r="I748" s="357"/>
      <c r="J748" s="357"/>
      <c r="K748" s="357"/>
      <c r="L748" s="357"/>
      <c r="M748" s="357"/>
      <c r="N748" s="357"/>
      <c r="O748" s="357"/>
      <c r="P748" s="357"/>
      <c r="Q748" s="357"/>
      <c r="R748" s="357"/>
      <c r="S748" s="357"/>
      <c r="T748" s="357"/>
      <c r="U748" s="357"/>
      <c r="V748" s="357"/>
      <c r="W748" s="357"/>
      <c r="X748" s="357"/>
      <c r="Y748" s="357"/>
      <c r="Z748" s="357"/>
    </row>
    <row r="749" ht="12.75" customHeight="1">
      <c r="A749" s="357"/>
      <c r="B749" s="357"/>
      <c r="C749" s="357"/>
      <c r="D749" s="357"/>
      <c r="E749" s="357"/>
      <c r="F749" s="357"/>
      <c r="G749" s="357"/>
      <c r="H749" s="357"/>
      <c r="I749" s="357"/>
      <c r="J749" s="357"/>
      <c r="K749" s="357"/>
      <c r="L749" s="357"/>
      <c r="M749" s="357"/>
      <c r="N749" s="357"/>
      <c r="O749" s="357"/>
      <c r="P749" s="357"/>
      <c r="Q749" s="357"/>
      <c r="R749" s="357"/>
      <c r="S749" s="357"/>
      <c r="T749" s="357"/>
      <c r="U749" s="357"/>
      <c r="V749" s="357"/>
      <c r="W749" s="357"/>
      <c r="X749" s="357"/>
      <c r="Y749" s="357"/>
      <c r="Z749" s="357"/>
    </row>
    <row r="750" ht="12.75" customHeight="1">
      <c r="A750" s="357"/>
      <c r="B750" s="357"/>
      <c r="C750" s="357"/>
      <c r="D750" s="357"/>
      <c r="E750" s="357"/>
      <c r="F750" s="357"/>
      <c r="G750" s="357"/>
      <c r="H750" s="357"/>
      <c r="I750" s="357"/>
      <c r="J750" s="357"/>
      <c r="K750" s="357"/>
      <c r="L750" s="357"/>
      <c r="M750" s="357"/>
      <c r="N750" s="357"/>
      <c r="O750" s="357"/>
      <c r="P750" s="357"/>
      <c r="Q750" s="357"/>
      <c r="R750" s="357"/>
      <c r="S750" s="357"/>
      <c r="T750" s="357"/>
      <c r="U750" s="357"/>
      <c r="V750" s="357"/>
      <c r="W750" s="357"/>
      <c r="X750" s="357"/>
      <c r="Y750" s="357"/>
      <c r="Z750" s="357"/>
    </row>
    <row r="751" ht="12.75" customHeight="1">
      <c r="A751" s="357"/>
      <c r="B751" s="357"/>
      <c r="C751" s="357"/>
      <c r="D751" s="357"/>
      <c r="E751" s="357"/>
      <c r="F751" s="357"/>
      <c r="G751" s="357"/>
      <c r="H751" s="357"/>
      <c r="I751" s="357"/>
      <c r="J751" s="357"/>
      <c r="K751" s="357"/>
      <c r="L751" s="357"/>
      <c r="M751" s="357"/>
      <c r="N751" s="357"/>
      <c r="O751" s="357"/>
      <c r="P751" s="357"/>
      <c r="Q751" s="357"/>
      <c r="R751" s="357"/>
      <c r="S751" s="357"/>
      <c r="T751" s="357"/>
      <c r="U751" s="357"/>
      <c r="V751" s="357"/>
      <c r="W751" s="357"/>
      <c r="X751" s="357"/>
      <c r="Y751" s="357"/>
      <c r="Z751" s="357"/>
    </row>
    <row r="752" ht="12.75" customHeight="1">
      <c r="A752" s="357"/>
      <c r="B752" s="357"/>
      <c r="C752" s="357"/>
      <c r="D752" s="357"/>
      <c r="E752" s="357"/>
      <c r="F752" s="357"/>
      <c r="G752" s="357"/>
      <c r="H752" s="357"/>
      <c r="I752" s="357"/>
      <c r="J752" s="357"/>
      <c r="K752" s="357"/>
      <c r="L752" s="357"/>
      <c r="M752" s="357"/>
      <c r="N752" s="357"/>
      <c r="O752" s="357"/>
      <c r="P752" s="357"/>
      <c r="Q752" s="357"/>
      <c r="R752" s="357"/>
      <c r="S752" s="357"/>
      <c r="T752" s="357"/>
      <c r="U752" s="357"/>
      <c r="V752" s="357"/>
      <c r="W752" s="357"/>
      <c r="X752" s="357"/>
      <c r="Y752" s="357"/>
      <c r="Z752" s="357"/>
    </row>
    <row r="753" ht="12.75" customHeight="1">
      <c r="A753" s="357"/>
      <c r="B753" s="357"/>
      <c r="C753" s="357"/>
      <c r="D753" s="357"/>
      <c r="E753" s="357"/>
      <c r="F753" s="357"/>
      <c r="G753" s="357"/>
      <c r="H753" s="357"/>
      <c r="I753" s="357"/>
      <c r="J753" s="357"/>
      <c r="K753" s="357"/>
      <c r="L753" s="357"/>
      <c r="M753" s="357"/>
      <c r="N753" s="357"/>
      <c r="O753" s="357"/>
      <c r="P753" s="357"/>
      <c r="Q753" s="357"/>
      <c r="R753" s="357"/>
      <c r="S753" s="357"/>
      <c r="T753" s="357"/>
      <c r="U753" s="357"/>
      <c r="V753" s="357"/>
      <c r="W753" s="357"/>
      <c r="X753" s="357"/>
      <c r="Y753" s="357"/>
      <c r="Z753" s="357"/>
    </row>
    <row r="754" ht="12.75" customHeight="1">
      <c r="A754" s="357"/>
      <c r="B754" s="357"/>
      <c r="C754" s="357"/>
      <c r="D754" s="357"/>
      <c r="E754" s="357"/>
      <c r="F754" s="357"/>
      <c r="G754" s="357"/>
      <c r="H754" s="357"/>
      <c r="I754" s="357"/>
      <c r="J754" s="357"/>
      <c r="K754" s="357"/>
      <c r="L754" s="357"/>
      <c r="M754" s="357"/>
      <c r="N754" s="357"/>
      <c r="O754" s="357"/>
      <c r="P754" s="357"/>
      <c r="Q754" s="357"/>
      <c r="R754" s="357"/>
      <c r="S754" s="357"/>
      <c r="T754" s="357"/>
      <c r="U754" s="357"/>
      <c r="V754" s="357"/>
      <c r="W754" s="357"/>
      <c r="X754" s="357"/>
      <c r="Y754" s="357"/>
      <c r="Z754" s="357"/>
    </row>
    <row r="755" ht="12.75" customHeight="1">
      <c r="A755" s="357"/>
      <c r="B755" s="357"/>
      <c r="C755" s="357"/>
      <c r="D755" s="357"/>
      <c r="E755" s="357"/>
      <c r="F755" s="357"/>
      <c r="G755" s="357"/>
      <c r="H755" s="357"/>
      <c r="I755" s="357"/>
      <c r="J755" s="357"/>
      <c r="K755" s="357"/>
      <c r="L755" s="357"/>
      <c r="M755" s="357"/>
      <c r="N755" s="357"/>
      <c r="O755" s="357"/>
      <c r="P755" s="357"/>
      <c r="Q755" s="357"/>
      <c r="R755" s="357"/>
      <c r="S755" s="357"/>
      <c r="T755" s="357"/>
      <c r="U755" s="357"/>
      <c r="V755" s="357"/>
      <c r="W755" s="357"/>
      <c r="X755" s="357"/>
      <c r="Y755" s="357"/>
      <c r="Z755" s="357"/>
    </row>
    <row r="756" ht="12.75" customHeight="1">
      <c r="A756" s="357"/>
      <c r="B756" s="357"/>
      <c r="C756" s="357"/>
      <c r="D756" s="357"/>
      <c r="E756" s="357"/>
      <c r="F756" s="357"/>
      <c r="G756" s="357"/>
      <c r="H756" s="357"/>
      <c r="I756" s="357"/>
      <c r="J756" s="357"/>
      <c r="K756" s="357"/>
      <c r="L756" s="357"/>
      <c r="M756" s="357"/>
      <c r="N756" s="357"/>
      <c r="O756" s="357"/>
      <c r="P756" s="357"/>
      <c r="Q756" s="357"/>
      <c r="R756" s="357"/>
      <c r="S756" s="357"/>
      <c r="T756" s="357"/>
      <c r="U756" s="357"/>
      <c r="V756" s="357"/>
      <c r="W756" s="357"/>
      <c r="X756" s="357"/>
      <c r="Y756" s="357"/>
      <c r="Z756" s="357"/>
    </row>
    <row r="757" ht="12.75" customHeight="1">
      <c r="A757" s="357"/>
      <c r="B757" s="357"/>
      <c r="C757" s="357"/>
      <c r="D757" s="357"/>
      <c r="E757" s="357"/>
      <c r="F757" s="357"/>
      <c r="G757" s="357"/>
      <c r="H757" s="357"/>
      <c r="I757" s="357"/>
      <c r="J757" s="357"/>
      <c r="K757" s="357"/>
      <c r="L757" s="357"/>
      <c r="M757" s="357"/>
      <c r="N757" s="357"/>
      <c r="O757" s="357"/>
      <c r="P757" s="357"/>
      <c r="Q757" s="357"/>
      <c r="R757" s="357"/>
      <c r="S757" s="357"/>
      <c r="T757" s="357"/>
      <c r="U757" s="357"/>
      <c r="V757" s="357"/>
      <c r="W757" s="357"/>
      <c r="X757" s="357"/>
      <c r="Y757" s="357"/>
      <c r="Z757" s="357"/>
    </row>
    <row r="758" ht="12.75" customHeight="1">
      <c r="A758" s="357"/>
      <c r="B758" s="357"/>
      <c r="C758" s="357"/>
      <c r="D758" s="357"/>
      <c r="E758" s="357"/>
      <c r="F758" s="357"/>
      <c r="G758" s="357"/>
      <c r="H758" s="357"/>
      <c r="I758" s="357"/>
      <c r="J758" s="357"/>
      <c r="K758" s="357"/>
      <c r="L758" s="357"/>
      <c r="M758" s="357"/>
      <c r="N758" s="357"/>
      <c r="O758" s="357"/>
      <c r="P758" s="357"/>
      <c r="Q758" s="357"/>
      <c r="R758" s="357"/>
      <c r="S758" s="357"/>
      <c r="T758" s="357"/>
      <c r="U758" s="357"/>
      <c r="V758" s="357"/>
      <c r="W758" s="357"/>
      <c r="X758" s="357"/>
      <c r="Y758" s="357"/>
      <c r="Z758" s="357"/>
    </row>
    <row r="759" ht="12.75" customHeight="1">
      <c r="A759" s="357"/>
      <c r="B759" s="357"/>
      <c r="C759" s="357"/>
      <c r="D759" s="357"/>
      <c r="E759" s="357"/>
      <c r="F759" s="357"/>
      <c r="G759" s="357"/>
      <c r="H759" s="357"/>
      <c r="I759" s="357"/>
      <c r="J759" s="357"/>
      <c r="K759" s="357"/>
      <c r="L759" s="357"/>
      <c r="M759" s="357"/>
      <c r="N759" s="357"/>
      <c r="O759" s="357"/>
      <c r="P759" s="357"/>
      <c r="Q759" s="357"/>
      <c r="R759" s="357"/>
      <c r="S759" s="357"/>
      <c r="T759" s="357"/>
      <c r="U759" s="357"/>
      <c r="V759" s="357"/>
      <c r="W759" s="357"/>
      <c r="X759" s="357"/>
      <c r="Y759" s="357"/>
      <c r="Z759" s="357"/>
    </row>
    <row r="760" ht="12.75" customHeight="1">
      <c r="A760" s="357"/>
      <c r="B760" s="357"/>
      <c r="C760" s="357"/>
      <c r="D760" s="357"/>
      <c r="E760" s="357"/>
      <c r="F760" s="357"/>
      <c r="G760" s="357"/>
      <c r="H760" s="357"/>
      <c r="I760" s="357"/>
      <c r="J760" s="357"/>
      <c r="K760" s="357"/>
      <c r="L760" s="357"/>
      <c r="M760" s="357"/>
      <c r="N760" s="357"/>
      <c r="O760" s="357"/>
      <c r="P760" s="357"/>
      <c r="Q760" s="357"/>
      <c r="R760" s="357"/>
      <c r="S760" s="357"/>
      <c r="T760" s="357"/>
      <c r="U760" s="357"/>
      <c r="V760" s="357"/>
      <c r="W760" s="357"/>
      <c r="X760" s="357"/>
      <c r="Y760" s="357"/>
      <c r="Z760" s="357"/>
    </row>
    <row r="761" ht="12.75" customHeight="1">
      <c r="A761" s="357"/>
      <c r="B761" s="357"/>
      <c r="C761" s="357"/>
      <c r="D761" s="357"/>
      <c r="E761" s="357"/>
      <c r="F761" s="357"/>
      <c r="G761" s="357"/>
      <c r="H761" s="357"/>
      <c r="I761" s="357"/>
      <c r="J761" s="357"/>
      <c r="K761" s="357"/>
      <c r="L761" s="357"/>
      <c r="M761" s="357"/>
      <c r="N761" s="357"/>
      <c r="O761" s="357"/>
      <c r="P761" s="357"/>
      <c r="Q761" s="357"/>
      <c r="R761" s="357"/>
      <c r="S761" s="357"/>
      <c r="T761" s="357"/>
      <c r="U761" s="357"/>
      <c r="V761" s="357"/>
      <c r="W761" s="357"/>
      <c r="X761" s="357"/>
      <c r="Y761" s="357"/>
      <c r="Z761" s="357"/>
    </row>
    <row r="762" ht="12.75" customHeight="1">
      <c r="A762" s="357"/>
      <c r="B762" s="357"/>
      <c r="C762" s="357"/>
      <c r="D762" s="357"/>
      <c r="E762" s="357"/>
      <c r="F762" s="357"/>
      <c r="G762" s="357"/>
      <c r="H762" s="357"/>
      <c r="I762" s="357"/>
      <c r="J762" s="357"/>
      <c r="K762" s="357"/>
      <c r="L762" s="357"/>
      <c r="M762" s="357"/>
      <c r="N762" s="357"/>
      <c r="O762" s="357"/>
      <c r="P762" s="357"/>
      <c r="Q762" s="357"/>
      <c r="R762" s="357"/>
      <c r="S762" s="357"/>
      <c r="T762" s="357"/>
      <c r="U762" s="357"/>
      <c r="V762" s="357"/>
      <c r="W762" s="357"/>
      <c r="X762" s="357"/>
      <c r="Y762" s="357"/>
      <c r="Z762" s="357"/>
    </row>
    <row r="763" ht="12.75" customHeight="1">
      <c r="A763" s="357"/>
      <c r="B763" s="357"/>
      <c r="C763" s="357"/>
      <c r="D763" s="357"/>
      <c r="E763" s="357"/>
      <c r="F763" s="357"/>
      <c r="G763" s="357"/>
      <c r="H763" s="357"/>
      <c r="I763" s="357"/>
      <c r="J763" s="357"/>
      <c r="K763" s="357"/>
      <c r="L763" s="357"/>
      <c r="M763" s="357"/>
      <c r="N763" s="357"/>
      <c r="O763" s="357"/>
      <c r="P763" s="357"/>
      <c r="Q763" s="357"/>
      <c r="R763" s="357"/>
      <c r="S763" s="357"/>
      <c r="T763" s="357"/>
      <c r="U763" s="357"/>
      <c r="V763" s="357"/>
      <c r="W763" s="357"/>
      <c r="X763" s="357"/>
      <c r="Y763" s="357"/>
      <c r="Z763" s="357"/>
    </row>
    <row r="764" ht="12.75" customHeight="1">
      <c r="A764" s="357"/>
      <c r="B764" s="357"/>
      <c r="C764" s="357"/>
      <c r="D764" s="357"/>
      <c r="E764" s="357"/>
      <c r="F764" s="357"/>
      <c r="G764" s="357"/>
      <c r="H764" s="357"/>
      <c r="I764" s="357"/>
      <c r="J764" s="357"/>
      <c r="K764" s="357"/>
      <c r="L764" s="357"/>
      <c r="M764" s="357"/>
      <c r="N764" s="357"/>
      <c r="O764" s="357"/>
      <c r="P764" s="357"/>
      <c r="Q764" s="357"/>
      <c r="R764" s="357"/>
      <c r="S764" s="357"/>
      <c r="T764" s="357"/>
      <c r="U764" s="357"/>
      <c r="V764" s="357"/>
      <c r="W764" s="357"/>
      <c r="X764" s="357"/>
      <c r="Y764" s="357"/>
      <c r="Z764" s="357"/>
    </row>
    <row r="765" ht="12.75" customHeight="1">
      <c r="A765" s="357"/>
      <c r="B765" s="357"/>
      <c r="C765" s="357"/>
      <c r="D765" s="357"/>
      <c r="E765" s="357"/>
      <c r="F765" s="357"/>
      <c r="G765" s="357"/>
      <c r="H765" s="357"/>
      <c r="I765" s="357"/>
      <c r="J765" s="357"/>
      <c r="K765" s="357"/>
      <c r="L765" s="357"/>
      <c r="M765" s="357"/>
      <c r="N765" s="357"/>
      <c r="O765" s="357"/>
      <c r="P765" s="357"/>
      <c r="Q765" s="357"/>
      <c r="R765" s="357"/>
      <c r="S765" s="357"/>
      <c r="T765" s="357"/>
      <c r="U765" s="357"/>
      <c r="V765" s="357"/>
      <c r="W765" s="357"/>
      <c r="X765" s="357"/>
      <c r="Y765" s="357"/>
      <c r="Z765" s="357"/>
    </row>
    <row r="766" ht="12.75" customHeight="1">
      <c r="A766" s="357"/>
      <c r="B766" s="357"/>
      <c r="C766" s="357"/>
      <c r="D766" s="357"/>
      <c r="E766" s="357"/>
      <c r="F766" s="357"/>
      <c r="G766" s="357"/>
      <c r="H766" s="357"/>
      <c r="I766" s="357"/>
      <c r="J766" s="357"/>
      <c r="K766" s="357"/>
      <c r="L766" s="357"/>
      <c r="M766" s="357"/>
      <c r="N766" s="357"/>
      <c r="O766" s="357"/>
      <c r="P766" s="357"/>
      <c r="Q766" s="357"/>
      <c r="R766" s="357"/>
      <c r="S766" s="357"/>
      <c r="T766" s="357"/>
      <c r="U766" s="357"/>
      <c r="V766" s="357"/>
      <c r="W766" s="357"/>
      <c r="X766" s="357"/>
      <c r="Y766" s="357"/>
      <c r="Z766" s="357"/>
    </row>
    <row r="767" ht="12.75" customHeight="1">
      <c r="A767" s="357"/>
      <c r="B767" s="357"/>
      <c r="C767" s="357"/>
      <c r="D767" s="357"/>
      <c r="E767" s="357"/>
      <c r="F767" s="357"/>
      <c r="G767" s="357"/>
      <c r="H767" s="357"/>
      <c r="I767" s="357"/>
      <c r="J767" s="357"/>
      <c r="K767" s="357"/>
      <c r="L767" s="357"/>
      <c r="M767" s="357"/>
      <c r="N767" s="357"/>
      <c r="O767" s="357"/>
      <c r="P767" s="357"/>
      <c r="Q767" s="357"/>
      <c r="R767" s="357"/>
      <c r="S767" s="357"/>
      <c r="T767" s="357"/>
      <c r="U767" s="357"/>
      <c r="V767" s="357"/>
      <c r="W767" s="357"/>
      <c r="X767" s="357"/>
      <c r="Y767" s="357"/>
      <c r="Z767" s="357"/>
    </row>
    <row r="768" ht="12.75" customHeight="1">
      <c r="A768" s="357"/>
      <c r="B768" s="357"/>
      <c r="C768" s="357"/>
      <c r="D768" s="357"/>
      <c r="E768" s="357"/>
      <c r="F768" s="357"/>
      <c r="G768" s="357"/>
      <c r="H768" s="357"/>
      <c r="I768" s="357"/>
      <c r="J768" s="357"/>
      <c r="K768" s="357"/>
      <c r="L768" s="357"/>
      <c r="M768" s="357"/>
      <c r="N768" s="357"/>
      <c r="O768" s="357"/>
      <c r="P768" s="357"/>
      <c r="Q768" s="357"/>
      <c r="R768" s="357"/>
      <c r="S768" s="357"/>
      <c r="T768" s="357"/>
      <c r="U768" s="357"/>
      <c r="V768" s="357"/>
      <c r="W768" s="357"/>
      <c r="X768" s="357"/>
      <c r="Y768" s="357"/>
      <c r="Z768" s="357"/>
    </row>
    <row r="769" ht="12.75" customHeight="1">
      <c r="A769" s="357"/>
      <c r="B769" s="357"/>
      <c r="C769" s="357"/>
      <c r="D769" s="357"/>
      <c r="E769" s="357"/>
      <c r="F769" s="357"/>
      <c r="G769" s="357"/>
      <c r="H769" s="357"/>
      <c r="I769" s="357"/>
      <c r="J769" s="357"/>
      <c r="K769" s="357"/>
      <c r="L769" s="357"/>
      <c r="M769" s="357"/>
      <c r="N769" s="357"/>
      <c r="O769" s="357"/>
      <c r="P769" s="357"/>
      <c r="Q769" s="357"/>
      <c r="R769" s="357"/>
      <c r="S769" s="357"/>
      <c r="T769" s="357"/>
      <c r="U769" s="357"/>
      <c r="V769" s="357"/>
      <c r="W769" s="357"/>
      <c r="X769" s="357"/>
      <c r="Y769" s="357"/>
      <c r="Z769" s="357"/>
    </row>
    <row r="770" ht="12.75" customHeight="1">
      <c r="A770" s="357"/>
      <c r="B770" s="357"/>
      <c r="C770" s="357"/>
      <c r="D770" s="357"/>
      <c r="E770" s="357"/>
      <c r="F770" s="357"/>
      <c r="G770" s="357"/>
      <c r="H770" s="357"/>
      <c r="I770" s="357"/>
      <c r="J770" s="357"/>
      <c r="K770" s="357"/>
      <c r="L770" s="357"/>
      <c r="M770" s="357"/>
      <c r="N770" s="357"/>
      <c r="O770" s="357"/>
      <c r="P770" s="357"/>
      <c r="Q770" s="357"/>
      <c r="R770" s="357"/>
      <c r="S770" s="357"/>
      <c r="T770" s="357"/>
      <c r="U770" s="357"/>
      <c r="V770" s="357"/>
      <c r="W770" s="357"/>
      <c r="X770" s="357"/>
      <c r="Y770" s="357"/>
      <c r="Z770" s="357"/>
    </row>
    <row r="771" ht="12.75" customHeight="1">
      <c r="A771" s="357"/>
      <c r="B771" s="357"/>
      <c r="C771" s="357"/>
      <c r="D771" s="357"/>
      <c r="E771" s="357"/>
      <c r="F771" s="357"/>
      <c r="G771" s="357"/>
      <c r="H771" s="357"/>
      <c r="I771" s="357"/>
      <c r="J771" s="357"/>
      <c r="K771" s="357"/>
      <c r="L771" s="357"/>
      <c r="M771" s="357"/>
      <c r="N771" s="357"/>
      <c r="O771" s="357"/>
      <c r="P771" s="357"/>
      <c r="Q771" s="357"/>
      <c r="R771" s="357"/>
      <c r="S771" s="357"/>
      <c r="T771" s="357"/>
      <c r="U771" s="357"/>
      <c r="V771" s="357"/>
      <c r="W771" s="357"/>
      <c r="X771" s="357"/>
      <c r="Y771" s="357"/>
      <c r="Z771" s="357"/>
    </row>
    <row r="772" ht="12.75" customHeight="1">
      <c r="A772" s="357"/>
      <c r="B772" s="357"/>
      <c r="C772" s="357"/>
      <c r="D772" s="357"/>
      <c r="E772" s="357"/>
      <c r="F772" s="357"/>
      <c r="G772" s="357"/>
      <c r="H772" s="357"/>
      <c r="I772" s="357"/>
      <c r="J772" s="357"/>
      <c r="K772" s="357"/>
      <c r="L772" s="357"/>
      <c r="M772" s="357"/>
      <c r="N772" s="357"/>
      <c r="O772" s="357"/>
      <c r="P772" s="357"/>
      <c r="Q772" s="357"/>
      <c r="R772" s="357"/>
      <c r="S772" s="357"/>
      <c r="T772" s="357"/>
      <c r="U772" s="357"/>
      <c r="V772" s="357"/>
      <c r="W772" s="357"/>
      <c r="X772" s="357"/>
      <c r="Y772" s="357"/>
      <c r="Z772" s="357"/>
    </row>
    <row r="773" ht="12.75" customHeight="1">
      <c r="A773" s="357"/>
      <c r="B773" s="357"/>
      <c r="C773" s="357"/>
      <c r="D773" s="357"/>
      <c r="E773" s="357"/>
      <c r="F773" s="357"/>
      <c r="G773" s="357"/>
      <c r="H773" s="357"/>
      <c r="I773" s="357"/>
      <c r="J773" s="357"/>
      <c r="K773" s="357"/>
      <c r="L773" s="357"/>
      <c r="M773" s="357"/>
      <c r="N773" s="357"/>
      <c r="O773" s="357"/>
      <c r="P773" s="357"/>
      <c r="Q773" s="357"/>
      <c r="R773" s="357"/>
      <c r="S773" s="357"/>
      <c r="T773" s="357"/>
      <c r="U773" s="357"/>
      <c r="V773" s="357"/>
      <c r="W773" s="357"/>
      <c r="X773" s="357"/>
      <c r="Y773" s="357"/>
      <c r="Z773" s="357"/>
    </row>
    <row r="774" ht="12.75" customHeight="1">
      <c r="A774" s="357"/>
      <c r="B774" s="357"/>
      <c r="C774" s="357"/>
      <c r="D774" s="357"/>
      <c r="E774" s="357"/>
      <c r="F774" s="357"/>
      <c r="G774" s="357"/>
      <c r="H774" s="357"/>
      <c r="I774" s="357"/>
      <c r="J774" s="357"/>
      <c r="K774" s="357"/>
      <c r="L774" s="357"/>
      <c r="M774" s="357"/>
      <c r="N774" s="357"/>
      <c r="O774" s="357"/>
      <c r="P774" s="357"/>
      <c r="Q774" s="357"/>
      <c r="R774" s="357"/>
      <c r="S774" s="357"/>
      <c r="T774" s="357"/>
      <c r="U774" s="357"/>
      <c r="V774" s="357"/>
      <c r="W774" s="357"/>
      <c r="X774" s="357"/>
      <c r="Y774" s="357"/>
      <c r="Z774" s="357"/>
    </row>
    <row r="775" ht="12.75" customHeight="1">
      <c r="A775" s="357"/>
      <c r="B775" s="357"/>
      <c r="C775" s="357"/>
      <c r="D775" s="357"/>
      <c r="E775" s="357"/>
      <c r="F775" s="357"/>
      <c r="G775" s="357"/>
      <c r="H775" s="357"/>
      <c r="I775" s="357"/>
      <c r="J775" s="357"/>
      <c r="K775" s="357"/>
      <c r="L775" s="357"/>
      <c r="M775" s="357"/>
      <c r="N775" s="357"/>
      <c r="O775" s="357"/>
      <c r="P775" s="357"/>
      <c r="Q775" s="357"/>
      <c r="R775" s="357"/>
      <c r="S775" s="357"/>
      <c r="T775" s="357"/>
      <c r="U775" s="357"/>
      <c r="V775" s="357"/>
      <c r="W775" s="357"/>
      <c r="X775" s="357"/>
      <c r="Y775" s="357"/>
      <c r="Z775" s="357"/>
    </row>
    <row r="776" ht="12.75" customHeight="1">
      <c r="A776" s="357"/>
      <c r="B776" s="357"/>
      <c r="C776" s="357"/>
      <c r="D776" s="357"/>
      <c r="E776" s="357"/>
      <c r="F776" s="357"/>
      <c r="G776" s="357"/>
      <c r="H776" s="357"/>
      <c r="I776" s="357"/>
      <c r="J776" s="357"/>
      <c r="K776" s="357"/>
      <c r="L776" s="357"/>
      <c r="M776" s="357"/>
      <c r="N776" s="357"/>
      <c r="O776" s="357"/>
      <c r="P776" s="357"/>
      <c r="Q776" s="357"/>
      <c r="R776" s="357"/>
      <c r="S776" s="357"/>
      <c r="T776" s="357"/>
      <c r="U776" s="357"/>
      <c r="V776" s="357"/>
      <c r="W776" s="357"/>
      <c r="X776" s="357"/>
      <c r="Y776" s="357"/>
      <c r="Z776" s="357"/>
    </row>
    <row r="777" ht="12.75" customHeight="1">
      <c r="A777" s="357"/>
      <c r="B777" s="357"/>
      <c r="C777" s="357"/>
      <c r="D777" s="357"/>
      <c r="E777" s="357"/>
      <c r="F777" s="357"/>
      <c r="G777" s="357"/>
      <c r="H777" s="357"/>
      <c r="I777" s="357"/>
      <c r="J777" s="357"/>
      <c r="K777" s="357"/>
      <c r="L777" s="357"/>
      <c r="M777" s="357"/>
      <c r="N777" s="357"/>
      <c r="O777" s="357"/>
      <c r="P777" s="357"/>
      <c r="Q777" s="357"/>
      <c r="R777" s="357"/>
      <c r="S777" s="357"/>
      <c r="T777" s="357"/>
      <c r="U777" s="357"/>
      <c r="V777" s="357"/>
      <c r="W777" s="357"/>
      <c r="X777" s="357"/>
      <c r="Y777" s="357"/>
      <c r="Z777" s="357"/>
    </row>
    <row r="778" ht="12.75" customHeight="1">
      <c r="A778" s="357"/>
      <c r="B778" s="357"/>
      <c r="C778" s="357"/>
      <c r="D778" s="357"/>
      <c r="E778" s="357"/>
      <c r="F778" s="357"/>
      <c r="G778" s="357"/>
      <c r="H778" s="357"/>
      <c r="I778" s="357"/>
      <c r="J778" s="357"/>
      <c r="K778" s="357"/>
      <c r="L778" s="357"/>
      <c r="M778" s="357"/>
      <c r="N778" s="357"/>
      <c r="O778" s="357"/>
      <c r="P778" s="357"/>
      <c r="Q778" s="357"/>
      <c r="R778" s="357"/>
      <c r="S778" s="357"/>
      <c r="T778" s="357"/>
      <c r="U778" s="357"/>
      <c r="V778" s="357"/>
      <c r="W778" s="357"/>
      <c r="X778" s="357"/>
      <c r="Y778" s="357"/>
      <c r="Z778" s="357"/>
    </row>
    <row r="779" ht="12.75" customHeight="1">
      <c r="A779" s="357"/>
      <c r="B779" s="357"/>
      <c r="C779" s="357"/>
      <c r="D779" s="357"/>
      <c r="E779" s="357"/>
      <c r="F779" s="357"/>
      <c r="G779" s="357"/>
      <c r="H779" s="357"/>
      <c r="I779" s="357"/>
      <c r="J779" s="357"/>
      <c r="K779" s="357"/>
      <c r="L779" s="357"/>
      <c r="M779" s="357"/>
      <c r="N779" s="357"/>
      <c r="O779" s="357"/>
      <c r="P779" s="357"/>
      <c r="Q779" s="357"/>
      <c r="R779" s="357"/>
      <c r="S779" s="357"/>
      <c r="T779" s="357"/>
      <c r="U779" s="357"/>
      <c r="V779" s="357"/>
      <c r="W779" s="357"/>
      <c r="X779" s="357"/>
      <c r="Y779" s="357"/>
      <c r="Z779" s="357"/>
    </row>
    <row r="780" ht="12.75" customHeight="1">
      <c r="A780" s="357"/>
      <c r="B780" s="357"/>
      <c r="C780" s="357"/>
      <c r="D780" s="357"/>
      <c r="E780" s="357"/>
      <c r="F780" s="357"/>
      <c r="G780" s="357"/>
      <c r="H780" s="357"/>
      <c r="I780" s="357"/>
      <c r="J780" s="357"/>
      <c r="K780" s="357"/>
      <c r="L780" s="357"/>
      <c r="M780" s="357"/>
      <c r="N780" s="357"/>
      <c r="O780" s="357"/>
      <c r="P780" s="357"/>
      <c r="Q780" s="357"/>
      <c r="R780" s="357"/>
      <c r="S780" s="357"/>
      <c r="T780" s="357"/>
      <c r="U780" s="357"/>
      <c r="V780" s="357"/>
      <c r="W780" s="357"/>
      <c r="X780" s="357"/>
      <c r="Y780" s="357"/>
      <c r="Z780" s="357"/>
    </row>
    <row r="781" ht="12.75" customHeight="1">
      <c r="A781" s="357"/>
      <c r="B781" s="357"/>
      <c r="C781" s="357"/>
      <c r="D781" s="357"/>
      <c r="E781" s="357"/>
      <c r="F781" s="357"/>
      <c r="G781" s="357"/>
      <c r="H781" s="357"/>
      <c r="I781" s="357"/>
      <c r="J781" s="357"/>
      <c r="K781" s="357"/>
      <c r="L781" s="357"/>
      <c r="M781" s="357"/>
      <c r="N781" s="357"/>
      <c r="O781" s="357"/>
      <c r="P781" s="357"/>
      <c r="Q781" s="357"/>
      <c r="R781" s="357"/>
      <c r="S781" s="357"/>
      <c r="T781" s="357"/>
      <c r="U781" s="357"/>
      <c r="V781" s="357"/>
      <c r="W781" s="357"/>
      <c r="X781" s="357"/>
      <c r="Y781" s="357"/>
      <c r="Z781" s="357"/>
    </row>
    <row r="782" ht="12.75" customHeight="1">
      <c r="A782" s="357"/>
      <c r="B782" s="357"/>
      <c r="C782" s="357"/>
      <c r="D782" s="357"/>
      <c r="E782" s="357"/>
      <c r="F782" s="357"/>
      <c r="G782" s="357"/>
      <c r="H782" s="357"/>
      <c r="I782" s="357"/>
      <c r="J782" s="357"/>
      <c r="K782" s="357"/>
      <c r="L782" s="357"/>
      <c r="M782" s="357"/>
      <c r="N782" s="357"/>
      <c r="O782" s="357"/>
      <c r="P782" s="357"/>
      <c r="Q782" s="357"/>
      <c r="R782" s="357"/>
      <c r="S782" s="357"/>
      <c r="T782" s="357"/>
      <c r="U782" s="357"/>
      <c r="V782" s="357"/>
      <c r="W782" s="357"/>
      <c r="X782" s="357"/>
      <c r="Y782" s="357"/>
      <c r="Z782" s="357"/>
    </row>
    <row r="783" ht="12.75" customHeight="1">
      <c r="A783" s="357"/>
      <c r="B783" s="357"/>
      <c r="C783" s="357"/>
      <c r="D783" s="357"/>
      <c r="E783" s="357"/>
      <c r="F783" s="357"/>
      <c r="G783" s="357"/>
      <c r="H783" s="357"/>
      <c r="I783" s="357"/>
      <c r="J783" s="357"/>
      <c r="K783" s="357"/>
      <c r="L783" s="357"/>
      <c r="M783" s="357"/>
      <c r="N783" s="357"/>
      <c r="O783" s="357"/>
      <c r="P783" s="357"/>
      <c r="Q783" s="357"/>
      <c r="R783" s="357"/>
      <c r="S783" s="357"/>
      <c r="T783" s="357"/>
      <c r="U783" s="357"/>
      <c r="V783" s="357"/>
      <c r="W783" s="357"/>
      <c r="X783" s="357"/>
      <c r="Y783" s="357"/>
      <c r="Z783" s="357"/>
    </row>
    <row r="784" ht="12.75" customHeight="1">
      <c r="A784" s="357"/>
      <c r="B784" s="357"/>
      <c r="C784" s="357"/>
      <c r="D784" s="357"/>
      <c r="E784" s="357"/>
      <c r="F784" s="357"/>
      <c r="G784" s="357"/>
      <c r="H784" s="357"/>
      <c r="I784" s="357"/>
      <c r="J784" s="357"/>
      <c r="K784" s="357"/>
      <c r="L784" s="357"/>
      <c r="M784" s="357"/>
      <c r="N784" s="357"/>
      <c r="O784" s="357"/>
      <c r="P784" s="357"/>
      <c r="Q784" s="357"/>
      <c r="R784" s="357"/>
      <c r="S784" s="357"/>
      <c r="T784" s="357"/>
      <c r="U784" s="357"/>
      <c r="V784" s="357"/>
      <c r="W784" s="357"/>
      <c r="X784" s="357"/>
      <c r="Y784" s="357"/>
      <c r="Z784" s="357"/>
    </row>
    <row r="785" ht="12.75" customHeight="1">
      <c r="A785" s="357"/>
      <c r="B785" s="357"/>
      <c r="C785" s="357"/>
      <c r="D785" s="357"/>
      <c r="E785" s="357"/>
      <c r="F785" s="357"/>
      <c r="G785" s="357"/>
      <c r="H785" s="357"/>
      <c r="I785" s="357"/>
      <c r="J785" s="357"/>
      <c r="K785" s="357"/>
      <c r="L785" s="357"/>
      <c r="M785" s="357"/>
      <c r="N785" s="357"/>
      <c r="O785" s="357"/>
      <c r="P785" s="357"/>
      <c r="Q785" s="357"/>
      <c r="R785" s="357"/>
      <c r="S785" s="357"/>
      <c r="T785" s="357"/>
      <c r="U785" s="357"/>
      <c r="V785" s="357"/>
      <c r="W785" s="357"/>
      <c r="X785" s="357"/>
      <c r="Y785" s="357"/>
      <c r="Z785" s="357"/>
    </row>
    <row r="786" ht="12.75" customHeight="1">
      <c r="A786" s="357"/>
      <c r="B786" s="357"/>
      <c r="C786" s="357"/>
      <c r="D786" s="357"/>
      <c r="E786" s="357"/>
      <c r="F786" s="357"/>
      <c r="G786" s="357"/>
      <c r="H786" s="357"/>
      <c r="I786" s="357"/>
      <c r="J786" s="357"/>
      <c r="K786" s="357"/>
      <c r="L786" s="357"/>
      <c r="M786" s="357"/>
      <c r="N786" s="357"/>
      <c r="O786" s="357"/>
      <c r="P786" s="357"/>
      <c r="Q786" s="357"/>
      <c r="R786" s="357"/>
      <c r="S786" s="357"/>
      <c r="T786" s="357"/>
      <c r="U786" s="357"/>
      <c r="V786" s="357"/>
      <c r="W786" s="357"/>
      <c r="X786" s="357"/>
      <c r="Y786" s="357"/>
      <c r="Z786" s="357"/>
    </row>
    <row r="787" ht="12.75" customHeight="1">
      <c r="A787" s="357"/>
      <c r="B787" s="357"/>
      <c r="C787" s="357"/>
      <c r="D787" s="357"/>
      <c r="E787" s="357"/>
      <c r="F787" s="357"/>
      <c r="G787" s="357"/>
      <c r="H787" s="357"/>
      <c r="I787" s="357"/>
      <c r="J787" s="357"/>
      <c r="K787" s="357"/>
      <c r="L787" s="357"/>
      <c r="M787" s="357"/>
      <c r="N787" s="357"/>
      <c r="O787" s="357"/>
      <c r="P787" s="357"/>
      <c r="Q787" s="357"/>
      <c r="R787" s="357"/>
      <c r="S787" s="357"/>
      <c r="T787" s="357"/>
      <c r="U787" s="357"/>
      <c r="V787" s="357"/>
      <c r="W787" s="357"/>
      <c r="X787" s="357"/>
      <c r="Y787" s="357"/>
      <c r="Z787" s="357"/>
    </row>
    <row r="788" ht="12.75" customHeight="1">
      <c r="A788" s="357"/>
      <c r="B788" s="357"/>
      <c r="C788" s="357"/>
      <c r="D788" s="357"/>
      <c r="E788" s="357"/>
      <c r="F788" s="357"/>
      <c r="G788" s="357"/>
      <c r="H788" s="357"/>
      <c r="I788" s="357"/>
      <c r="J788" s="357"/>
      <c r="K788" s="357"/>
      <c r="L788" s="357"/>
      <c r="M788" s="357"/>
      <c r="N788" s="357"/>
      <c r="O788" s="357"/>
      <c r="P788" s="357"/>
      <c r="Q788" s="357"/>
      <c r="R788" s="357"/>
      <c r="S788" s="357"/>
      <c r="T788" s="357"/>
      <c r="U788" s="357"/>
      <c r="V788" s="357"/>
      <c r="W788" s="357"/>
      <c r="X788" s="357"/>
      <c r="Y788" s="357"/>
      <c r="Z788" s="357"/>
    </row>
    <row r="789" ht="12.75" customHeight="1">
      <c r="A789" s="357"/>
      <c r="B789" s="357"/>
      <c r="C789" s="357"/>
      <c r="D789" s="357"/>
      <c r="E789" s="357"/>
      <c r="F789" s="357"/>
      <c r="G789" s="357"/>
      <c r="H789" s="357"/>
      <c r="I789" s="357"/>
      <c r="J789" s="357"/>
      <c r="K789" s="357"/>
      <c r="L789" s="357"/>
      <c r="M789" s="357"/>
      <c r="N789" s="357"/>
      <c r="O789" s="357"/>
      <c r="P789" s="357"/>
      <c r="Q789" s="357"/>
      <c r="R789" s="357"/>
      <c r="S789" s="357"/>
      <c r="T789" s="357"/>
      <c r="U789" s="357"/>
      <c r="V789" s="357"/>
      <c r="W789" s="357"/>
      <c r="X789" s="357"/>
      <c r="Y789" s="357"/>
      <c r="Z789" s="357"/>
    </row>
    <row r="790" ht="12.75" customHeight="1">
      <c r="A790" s="357"/>
      <c r="B790" s="357"/>
      <c r="C790" s="357"/>
      <c r="D790" s="357"/>
      <c r="E790" s="357"/>
      <c r="F790" s="357"/>
      <c r="G790" s="357"/>
      <c r="H790" s="357"/>
      <c r="I790" s="357"/>
      <c r="J790" s="357"/>
      <c r="K790" s="357"/>
      <c r="L790" s="357"/>
      <c r="M790" s="357"/>
      <c r="N790" s="357"/>
      <c r="O790" s="357"/>
      <c r="P790" s="357"/>
      <c r="Q790" s="357"/>
      <c r="R790" s="357"/>
      <c r="S790" s="357"/>
      <c r="T790" s="357"/>
      <c r="U790" s="357"/>
      <c r="V790" s="357"/>
      <c r="W790" s="357"/>
      <c r="X790" s="357"/>
      <c r="Y790" s="357"/>
      <c r="Z790" s="357"/>
    </row>
    <row r="791" ht="12.75" customHeight="1">
      <c r="A791" s="357"/>
      <c r="B791" s="357"/>
      <c r="C791" s="357"/>
      <c r="D791" s="357"/>
      <c r="E791" s="357"/>
      <c r="F791" s="357"/>
      <c r="G791" s="357"/>
      <c r="H791" s="357"/>
      <c r="I791" s="357"/>
      <c r="J791" s="357"/>
      <c r="K791" s="357"/>
      <c r="L791" s="357"/>
      <c r="M791" s="357"/>
      <c r="N791" s="357"/>
      <c r="O791" s="357"/>
      <c r="P791" s="357"/>
      <c r="Q791" s="357"/>
      <c r="R791" s="357"/>
      <c r="S791" s="357"/>
      <c r="T791" s="357"/>
      <c r="U791" s="357"/>
      <c r="V791" s="357"/>
      <c r="W791" s="357"/>
      <c r="X791" s="357"/>
      <c r="Y791" s="357"/>
      <c r="Z791" s="357"/>
    </row>
    <row r="792" ht="12.75" customHeight="1">
      <c r="A792" s="357"/>
      <c r="B792" s="357"/>
      <c r="C792" s="357"/>
      <c r="D792" s="357"/>
      <c r="E792" s="357"/>
      <c r="F792" s="357"/>
      <c r="G792" s="357"/>
      <c r="H792" s="357"/>
      <c r="I792" s="357"/>
      <c r="J792" s="357"/>
      <c r="K792" s="357"/>
      <c r="L792" s="357"/>
      <c r="M792" s="357"/>
      <c r="N792" s="357"/>
      <c r="O792" s="357"/>
      <c r="P792" s="357"/>
      <c r="Q792" s="357"/>
      <c r="R792" s="357"/>
      <c r="S792" s="357"/>
      <c r="T792" s="357"/>
      <c r="U792" s="357"/>
      <c r="V792" s="357"/>
      <c r="W792" s="357"/>
      <c r="X792" s="357"/>
      <c r="Y792" s="357"/>
      <c r="Z792" s="357"/>
    </row>
    <row r="793" ht="12.75" customHeight="1">
      <c r="A793" s="357"/>
      <c r="B793" s="357"/>
      <c r="C793" s="357"/>
      <c r="D793" s="357"/>
      <c r="E793" s="357"/>
      <c r="F793" s="357"/>
      <c r="G793" s="357"/>
      <c r="H793" s="357"/>
      <c r="I793" s="357"/>
      <c r="J793" s="357"/>
      <c r="K793" s="357"/>
      <c r="L793" s="357"/>
      <c r="M793" s="357"/>
      <c r="N793" s="357"/>
      <c r="O793" s="357"/>
      <c r="P793" s="357"/>
      <c r="Q793" s="357"/>
      <c r="R793" s="357"/>
      <c r="S793" s="357"/>
      <c r="T793" s="357"/>
      <c r="U793" s="357"/>
      <c r="V793" s="357"/>
      <c r="W793" s="357"/>
      <c r="X793" s="357"/>
      <c r="Y793" s="357"/>
      <c r="Z793" s="357"/>
    </row>
    <row r="794" ht="12.75" customHeight="1">
      <c r="A794" s="357"/>
      <c r="B794" s="357"/>
      <c r="C794" s="357"/>
      <c r="D794" s="357"/>
      <c r="E794" s="357"/>
      <c r="F794" s="357"/>
      <c r="G794" s="357"/>
      <c r="H794" s="357"/>
      <c r="I794" s="357"/>
      <c r="J794" s="357"/>
      <c r="K794" s="357"/>
      <c r="L794" s="357"/>
      <c r="M794" s="357"/>
      <c r="N794" s="357"/>
      <c r="O794" s="357"/>
      <c r="P794" s="357"/>
      <c r="Q794" s="357"/>
      <c r="R794" s="357"/>
      <c r="S794" s="357"/>
      <c r="T794" s="357"/>
      <c r="U794" s="357"/>
      <c r="V794" s="357"/>
      <c r="W794" s="357"/>
      <c r="X794" s="357"/>
      <c r="Y794" s="357"/>
      <c r="Z794" s="357"/>
    </row>
    <row r="795" ht="12.75" customHeight="1">
      <c r="A795" s="357"/>
      <c r="B795" s="357"/>
      <c r="C795" s="357"/>
      <c r="D795" s="357"/>
      <c r="E795" s="357"/>
      <c r="F795" s="357"/>
      <c r="G795" s="357"/>
      <c r="H795" s="357"/>
      <c r="I795" s="357"/>
      <c r="J795" s="357"/>
      <c r="K795" s="357"/>
      <c r="L795" s="357"/>
      <c r="M795" s="357"/>
      <c r="N795" s="357"/>
      <c r="O795" s="357"/>
      <c r="P795" s="357"/>
      <c r="Q795" s="357"/>
      <c r="R795" s="357"/>
      <c r="S795" s="357"/>
      <c r="T795" s="357"/>
      <c r="U795" s="357"/>
      <c r="V795" s="357"/>
      <c r="W795" s="357"/>
      <c r="X795" s="357"/>
      <c r="Y795" s="357"/>
      <c r="Z795" s="357"/>
    </row>
    <row r="796" ht="12.75" customHeight="1">
      <c r="A796" s="357"/>
      <c r="B796" s="357"/>
      <c r="C796" s="357"/>
      <c r="D796" s="357"/>
      <c r="E796" s="357"/>
      <c r="F796" s="357"/>
      <c r="G796" s="357"/>
      <c r="H796" s="357"/>
      <c r="I796" s="357"/>
      <c r="J796" s="357"/>
      <c r="K796" s="357"/>
      <c r="L796" s="357"/>
      <c r="M796" s="357"/>
      <c r="N796" s="357"/>
      <c r="O796" s="357"/>
      <c r="P796" s="357"/>
      <c r="Q796" s="357"/>
      <c r="R796" s="357"/>
      <c r="S796" s="357"/>
      <c r="T796" s="357"/>
      <c r="U796" s="357"/>
      <c r="V796" s="357"/>
      <c r="W796" s="357"/>
      <c r="X796" s="357"/>
      <c r="Y796" s="357"/>
      <c r="Z796" s="357"/>
    </row>
    <row r="797" ht="12.75" customHeight="1">
      <c r="A797" s="357"/>
      <c r="B797" s="357"/>
      <c r="C797" s="357"/>
      <c r="D797" s="357"/>
      <c r="E797" s="357"/>
      <c r="F797" s="357"/>
      <c r="G797" s="357"/>
      <c r="H797" s="357"/>
      <c r="I797" s="357"/>
      <c r="J797" s="357"/>
      <c r="K797" s="357"/>
      <c r="L797" s="357"/>
      <c r="M797" s="357"/>
      <c r="N797" s="357"/>
      <c r="O797" s="357"/>
      <c r="P797" s="357"/>
      <c r="Q797" s="357"/>
      <c r="R797" s="357"/>
      <c r="S797" s="357"/>
      <c r="T797" s="357"/>
      <c r="U797" s="357"/>
      <c r="V797" s="357"/>
      <c r="W797" s="357"/>
      <c r="X797" s="357"/>
      <c r="Y797" s="357"/>
      <c r="Z797" s="357"/>
    </row>
    <row r="798" ht="12.75" customHeight="1">
      <c r="A798" s="357"/>
      <c r="B798" s="357"/>
      <c r="C798" s="357"/>
      <c r="D798" s="357"/>
      <c r="E798" s="357"/>
      <c r="F798" s="357"/>
      <c r="G798" s="357"/>
      <c r="H798" s="357"/>
      <c r="I798" s="357"/>
      <c r="J798" s="357"/>
      <c r="K798" s="357"/>
      <c r="L798" s="357"/>
      <c r="M798" s="357"/>
      <c r="N798" s="357"/>
      <c r="O798" s="357"/>
      <c r="P798" s="357"/>
      <c r="Q798" s="357"/>
      <c r="R798" s="357"/>
      <c r="S798" s="357"/>
      <c r="T798" s="357"/>
      <c r="U798" s="357"/>
      <c r="V798" s="357"/>
      <c r="W798" s="357"/>
      <c r="X798" s="357"/>
      <c r="Y798" s="357"/>
      <c r="Z798" s="357"/>
    </row>
    <row r="799" ht="12.75" customHeight="1">
      <c r="A799" s="357"/>
      <c r="B799" s="357"/>
      <c r="C799" s="357"/>
      <c r="D799" s="357"/>
      <c r="E799" s="357"/>
      <c r="F799" s="357"/>
      <c r="G799" s="357"/>
      <c r="H799" s="357"/>
      <c r="I799" s="357"/>
      <c r="J799" s="357"/>
      <c r="K799" s="357"/>
      <c r="L799" s="357"/>
      <c r="M799" s="357"/>
      <c r="N799" s="357"/>
      <c r="O799" s="357"/>
      <c r="P799" s="357"/>
      <c r="Q799" s="357"/>
      <c r="R799" s="357"/>
      <c r="S799" s="357"/>
      <c r="T799" s="357"/>
      <c r="U799" s="357"/>
      <c r="V799" s="357"/>
      <c r="W799" s="357"/>
      <c r="X799" s="357"/>
      <c r="Y799" s="357"/>
      <c r="Z799" s="357"/>
    </row>
    <row r="800" ht="12.75" customHeight="1">
      <c r="A800" s="357"/>
      <c r="B800" s="357"/>
      <c r="C800" s="357"/>
      <c r="D800" s="357"/>
      <c r="E800" s="357"/>
      <c r="F800" s="357"/>
      <c r="G800" s="357"/>
      <c r="H800" s="357"/>
      <c r="I800" s="357"/>
      <c r="J800" s="357"/>
      <c r="K800" s="357"/>
      <c r="L800" s="357"/>
      <c r="M800" s="357"/>
      <c r="N800" s="357"/>
      <c r="O800" s="357"/>
      <c r="P800" s="357"/>
      <c r="Q800" s="357"/>
      <c r="R800" s="357"/>
      <c r="S800" s="357"/>
      <c r="T800" s="357"/>
      <c r="U800" s="357"/>
      <c r="V800" s="357"/>
      <c r="W800" s="357"/>
      <c r="X800" s="357"/>
      <c r="Y800" s="357"/>
      <c r="Z800" s="357"/>
    </row>
    <row r="801" ht="12.75" customHeight="1">
      <c r="A801" s="357"/>
      <c r="B801" s="357"/>
      <c r="C801" s="357"/>
      <c r="D801" s="357"/>
      <c r="E801" s="357"/>
      <c r="F801" s="357"/>
      <c r="G801" s="357"/>
      <c r="H801" s="357"/>
      <c r="I801" s="357"/>
      <c r="J801" s="357"/>
      <c r="K801" s="357"/>
      <c r="L801" s="357"/>
      <c r="M801" s="357"/>
      <c r="N801" s="357"/>
      <c r="O801" s="357"/>
      <c r="P801" s="357"/>
      <c r="Q801" s="357"/>
      <c r="R801" s="357"/>
      <c r="S801" s="357"/>
      <c r="T801" s="357"/>
      <c r="U801" s="357"/>
      <c r="V801" s="357"/>
      <c r="W801" s="357"/>
      <c r="X801" s="357"/>
      <c r="Y801" s="357"/>
      <c r="Z801" s="357"/>
    </row>
    <row r="802" ht="12.75" customHeight="1">
      <c r="A802" s="357"/>
      <c r="B802" s="357"/>
      <c r="C802" s="357"/>
      <c r="D802" s="357"/>
      <c r="E802" s="357"/>
      <c r="F802" s="357"/>
      <c r="G802" s="357"/>
      <c r="H802" s="357"/>
      <c r="I802" s="357"/>
      <c r="J802" s="357"/>
      <c r="K802" s="357"/>
      <c r="L802" s="357"/>
      <c r="M802" s="357"/>
      <c r="N802" s="357"/>
      <c r="O802" s="357"/>
      <c r="P802" s="357"/>
      <c r="Q802" s="357"/>
      <c r="R802" s="357"/>
      <c r="S802" s="357"/>
      <c r="T802" s="357"/>
      <c r="U802" s="357"/>
      <c r="V802" s="357"/>
      <c r="W802" s="357"/>
      <c r="X802" s="357"/>
      <c r="Y802" s="357"/>
      <c r="Z802" s="357"/>
    </row>
    <row r="803" ht="12.75" customHeight="1">
      <c r="A803" s="357"/>
      <c r="B803" s="357"/>
      <c r="C803" s="357"/>
      <c r="D803" s="357"/>
      <c r="E803" s="357"/>
      <c r="F803" s="357"/>
      <c r="G803" s="357"/>
      <c r="H803" s="357"/>
      <c r="I803" s="357"/>
      <c r="J803" s="357"/>
      <c r="K803" s="357"/>
      <c r="L803" s="357"/>
      <c r="M803" s="357"/>
      <c r="N803" s="357"/>
      <c r="O803" s="357"/>
      <c r="P803" s="357"/>
      <c r="Q803" s="357"/>
      <c r="R803" s="357"/>
      <c r="S803" s="357"/>
      <c r="T803" s="357"/>
      <c r="U803" s="357"/>
      <c r="V803" s="357"/>
      <c r="W803" s="357"/>
      <c r="X803" s="357"/>
      <c r="Y803" s="357"/>
      <c r="Z803" s="357"/>
    </row>
    <row r="804" ht="12.75" customHeight="1">
      <c r="A804" s="357"/>
      <c r="B804" s="357"/>
      <c r="C804" s="357"/>
      <c r="D804" s="357"/>
      <c r="E804" s="357"/>
      <c r="F804" s="357"/>
      <c r="G804" s="357"/>
      <c r="H804" s="357"/>
      <c r="I804" s="357"/>
      <c r="J804" s="357"/>
      <c r="K804" s="357"/>
      <c r="L804" s="357"/>
      <c r="M804" s="357"/>
      <c r="N804" s="357"/>
      <c r="O804" s="357"/>
      <c r="P804" s="357"/>
      <c r="Q804" s="357"/>
      <c r="R804" s="357"/>
      <c r="S804" s="357"/>
      <c r="T804" s="357"/>
      <c r="U804" s="357"/>
      <c r="V804" s="357"/>
      <c r="W804" s="357"/>
      <c r="X804" s="357"/>
      <c r="Y804" s="357"/>
      <c r="Z804" s="357"/>
    </row>
    <row r="805" ht="12.75" customHeight="1">
      <c r="A805" s="357"/>
      <c r="B805" s="357"/>
      <c r="C805" s="357"/>
      <c r="D805" s="357"/>
      <c r="E805" s="357"/>
      <c r="F805" s="357"/>
      <c r="G805" s="357"/>
      <c r="H805" s="357"/>
      <c r="I805" s="357"/>
      <c r="J805" s="357"/>
      <c r="K805" s="357"/>
      <c r="L805" s="357"/>
      <c r="M805" s="357"/>
      <c r="N805" s="357"/>
      <c r="O805" s="357"/>
      <c r="P805" s="357"/>
      <c r="Q805" s="357"/>
      <c r="R805" s="357"/>
      <c r="S805" s="357"/>
      <c r="T805" s="357"/>
      <c r="U805" s="357"/>
      <c r="V805" s="357"/>
      <c r="W805" s="357"/>
      <c r="X805" s="357"/>
      <c r="Y805" s="357"/>
      <c r="Z805" s="357"/>
    </row>
    <row r="806" ht="12.75" customHeight="1">
      <c r="A806" s="357"/>
      <c r="B806" s="357"/>
      <c r="C806" s="357"/>
      <c r="D806" s="357"/>
      <c r="E806" s="357"/>
      <c r="F806" s="357"/>
      <c r="G806" s="357"/>
      <c r="H806" s="357"/>
      <c r="I806" s="357"/>
      <c r="J806" s="357"/>
      <c r="K806" s="357"/>
      <c r="L806" s="357"/>
      <c r="M806" s="357"/>
      <c r="N806" s="357"/>
      <c r="O806" s="357"/>
      <c r="P806" s="357"/>
      <c r="Q806" s="357"/>
      <c r="R806" s="357"/>
      <c r="S806" s="357"/>
      <c r="T806" s="357"/>
      <c r="U806" s="357"/>
      <c r="V806" s="357"/>
      <c r="W806" s="357"/>
      <c r="X806" s="357"/>
      <c r="Y806" s="357"/>
      <c r="Z806" s="357"/>
    </row>
    <row r="807" ht="12.75" customHeight="1">
      <c r="A807" s="357"/>
      <c r="B807" s="357"/>
      <c r="C807" s="357"/>
      <c r="D807" s="357"/>
      <c r="E807" s="357"/>
      <c r="F807" s="357"/>
      <c r="G807" s="357"/>
      <c r="H807" s="357"/>
      <c r="I807" s="357"/>
      <c r="J807" s="357"/>
      <c r="K807" s="357"/>
      <c r="L807" s="357"/>
      <c r="M807" s="357"/>
      <c r="N807" s="357"/>
      <c r="O807" s="357"/>
      <c r="P807" s="357"/>
      <c r="Q807" s="357"/>
      <c r="R807" s="357"/>
      <c r="S807" s="357"/>
      <c r="T807" s="357"/>
      <c r="U807" s="357"/>
      <c r="V807" s="357"/>
      <c r="W807" s="357"/>
      <c r="X807" s="357"/>
      <c r="Y807" s="357"/>
      <c r="Z807" s="357"/>
    </row>
    <row r="808" ht="12.75" customHeight="1">
      <c r="A808" s="357"/>
      <c r="B808" s="357"/>
      <c r="C808" s="357"/>
      <c r="D808" s="357"/>
      <c r="E808" s="357"/>
      <c r="F808" s="357"/>
      <c r="G808" s="357"/>
      <c r="H808" s="357"/>
      <c r="I808" s="357"/>
      <c r="J808" s="357"/>
      <c r="K808" s="357"/>
      <c r="L808" s="357"/>
      <c r="M808" s="357"/>
      <c r="N808" s="357"/>
      <c r="O808" s="357"/>
      <c r="P808" s="357"/>
      <c r="Q808" s="357"/>
      <c r="R808" s="357"/>
      <c r="S808" s="357"/>
      <c r="T808" s="357"/>
      <c r="U808" s="357"/>
      <c r="V808" s="357"/>
      <c r="W808" s="357"/>
      <c r="X808" s="357"/>
      <c r="Y808" s="357"/>
      <c r="Z808" s="357"/>
    </row>
    <row r="809" ht="12.75" customHeight="1">
      <c r="A809" s="357"/>
      <c r="B809" s="357"/>
      <c r="C809" s="357"/>
      <c r="D809" s="357"/>
      <c r="E809" s="357"/>
      <c r="F809" s="357"/>
      <c r="G809" s="357"/>
      <c r="H809" s="357"/>
      <c r="I809" s="357"/>
      <c r="J809" s="357"/>
      <c r="K809" s="357"/>
      <c r="L809" s="357"/>
      <c r="M809" s="357"/>
      <c r="N809" s="357"/>
      <c r="O809" s="357"/>
      <c r="P809" s="357"/>
      <c r="Q809" s="357"/>
      <c r="R809" s="357"/>
      <c r="S809" s="357"/>
      <c r="T809" s="357"/>
      <c r="U809" s="357"/>
      <c r="V809" s="357"/>
      <c r="W809" s="357"/>
      <c r="X809" s="357"/>
      <c r="Y809" s="357"/>
      <c r="Z809" s="357"/>
    </row>
    <row r="810" ht="12.75" customHeight="1">
      <c r="A810" s="357"/>
      <c r="B810" s="357"/>
      <c r="C810" s="357"/>
      <c r="D810" s="357"/>
      <c r="E810" s="357"/>
      <c r="F810" s="357"/>
      <c r="G810" s="357"/>
      <c r="H810" s="357"/>
      <c r="I810" s="357"/>
      <c r="J810" s="357"/>
      <c r="K810" s="357"/>
      <c r="L810" s="357"/>
      <c r="M810" s="357"/>
      <c r="N810" s="357"/>
      <c r="O810" s="357"/>
      <c r="P810" s="357"/>
      <c r="Q810" s="357"/>
      <c r="R810" s="357"/>
      <c r="S810" s="357"/>
      <c r="T810" s="357"/>
      <c r="U810" s="357"/>
      <c r="V810" s="357"/>
      <c r="W810" s="357"/>
      <c r="X810" s="357"/>
      <c r="Y810" s="357"/>
      <c r="Z810" s="357"/>
    </row>
    <row r="811" ht="12.75" customHeight="1">
      <c r="A811" s="357"/>
      <c r="B811" s="357"/>
      <c r="C811" s="357"/>
      <c r="D811" s="357"/>
      <c r="E811" s="357"/>
      <c r="F811" s="357"/>
      <c r="G811" s="357"/>
      <c r="H811" s="357"/>
      <c r="I811" s="357"/>
      <c r="J811" s="357"/>
      <c r="K811" s="357"/>
      <c r="L811" s="357"/>
      <c r="M811" s="357"/>
      <c r="N811" s="357"/>
      <c r="O811" s="357"/>
      <c r="P811" s="357"/>
      <c r="Q811" s="357"/>
      <c r="R811" s="357"/>
      <c r="S811" s="357"/>
      <c r="T811" s="357"/>
      <c r="U811" s="357"/>
      <c r="V811" s="357"/>
      <c r="W811" s="357"/>
      <c r="X811" s="357"/>
      <c r="Y811" s="357"/>
      <c r="Z811" s="357"/>
    </row>
    <row r="812" ht="12.75" customHeight="1">
      <c r="A812" s="357"/>
      <c r="B812" s="357"/>
      <c r="C812" s="357"/>
      <c r="D812" s="357"/>
      <c r="E812" s="357"/>
      <c r="F812" s="357"/>
      <c r="G812" s="357"/>
      <c r="H812" s="357"/>
      <c r="I812" s="357"/>
      <c r="J812" s="357"/>
      <c r="K812" s="357"/>
      <c r="L812" s="357"/>
      <c r="M812" s="357"/>
      <c r="N812" s="357"/>
      <c r="O812" s="357"/>
      <c r="P812" s="357"/>
      <c r="Q812" s="357"/>
      <c r="R812" s="357"/>
      <c r="S812" s="357"/>
      <c r="T812" s="357"/>
      <c r="U812" s="357"/>
      <c r="V812" s="357"/>
      <c r="W812" s="357"/>
      <c r="X812" s="357"/>
      <c r="Y812" s="357"/>
      <c r="Z812" s="357"/>
    </row>
    <row r="813" ht="12.75" customHeight="1">
      <c r="A813" s="357"/>
      <c r="B813" s="357"/>
      <c r="C813" s="357"/>
      <c r="D813" s="357"/>
      <c r="E813" s="357"/>
      <c r="F813" s="357"/>
      <c r="G813" s="357"/>
      <c r="H813" s="357"/>
      <c r="I813" s="357"/>
      <c r="J813" s="357"/>
      <c r="K813" s="357"/>
      <c r="L813" s="357"/>
      <c r="M813" s="357"/>
      <c r="N813" s="357"/>
      <c r="O813" s="357"/>
      <c r="P813" s="357"/>
      <c r="Q813" s="357"/>
      <c r="R813" s="357"/>
      <c r="S813" s="357"/>
      <c r="T813" s="357"/>
      <c r="U813" s="357"/>
      <c r="V813" s="357"/>
      <c r="W813" s="357"/>
      <c r="X813" s="357"/>
      <c r="Y813" s="357"/>
      <c r="Z813" s="357"/>
    </row>
    <row r="814" ht="12.75" customHeight="1">
      <c r="A814" s="357"/>
      <c r="B814" s="357"/>
      <c r="C814" s="357"/>
      <c r="D814" s="357"/>
      <c r="E814" s="357"/>
      <c r="F814" s="357"/>
      <c r="G814" s="357"/>
      <c r="H814" s="357"/>
      <c r="I814" s="357"/>
      <c r="J814" s="357"/>
      <c r="K814" s="357"/>
      <c r="L814" s="357"/>
      <c r="M814" s="357"/>
      <c r="N814" s="357"/>
      <c r="O814" s="357"/>
      <c r="P814" s="357"/>
      <c r="Q814" s="357"/>
      <c r="R814" s="357"/>
      <c r="S814" s="357"/>
      <c r="T814" s="357"/>
      <c r="U814" s="357"/>
      <c r="V814" s="357"/>
      <c r="W814" s="357"/>
      <c r="X814" s="357"/>
      <c r="Y814" s="357"/>
      <c r="Z814" s="357"/>
    </row>
    <row r="815" ht="12.75" customHeight="1">
      <c r="A815" s="357"/>
      <c r="B815" s="357"/>
      <c r="C815" s="357"/>
      <c r="D815" s="357"/>
      <c r="E815" s="357"/>
      <c r="F815" s="357"/>
      <c r="G815" s="357"/>
      <c r="H815" s="357"/>
      <c r="I815" s="357"/>
      <c r="J815" s="357"/>
      <c r="K815" s="357"/>
      <c r="L815" s="357"/>
      <c r="M815" s="357"/>
      <c r="N815" s="357"/>
      <c r="O815" s="357"/>
      <c r="P815" s="357"/>
      <c r="Q815" s="357"/>
      <c r="R815" s="357"/>
      <c r="S815" s="357"/>
      <c r="T815" s="357"/>
      <c r="U815" s="357"/>
      <c r="V815" s="357"/>
      <c r="W815" s="357"/>
      <c r="X815" s="357"/>
      <c r="Y815" s="357"/>
      <c r="Z815" s="357"/>
    </row>
    <row r="816" ht="12.75" customHeight="1">
      <c r="A816" s="357"/>
      <c r="B816" s="357"/>
      <c r="C816" s="357"/>
      <c r="D816" s="357"/>
      <c r="E816" s="357"/>
      <c r="F816" s="357"/>
      <c r="G816" s="357"/>
      <c r="H816" s="357"/>
      <c r="I816" s="357"/>
      <c r="J816" s="357"/>
      <c r="K816" s="357"/>
      <c r="L816" s="357"/>
      <c r="M816" s="357"/>
      <c r="N816" s="357"/>
      <c r="O816" s="357"/>
      <c r="P816" s="357"/>
      <c r="Q816" s="357"/>
      <c r="R816" s="357"/>
      <c r="S816" s="357"/>
      <c r="T816" s="357"/>
      <c r="U816" s="357"/>
      <c r="V816" s="357"/>
      <c r="W816" s="357"/>
      <c r="X816" s="357"/>
      <c r="Y816" s="357"/>
      <c r="Z816" s="357"/>
    </row>
    <row r="817" ht="12.75" customHeight="1">
      <c r="A817" s="357"/>
      <c r="B817" s="357"/>
      <c r="C817" s="357"/>
      <c r="D817" s="357"/>
      <c r="E817" s="357"/>
      <c r="F817" s="357"/>
      <c r="G817" s="357"/>
      <c r="H817" s="357"/>
      <c r="I817" s="357"/>
      <c r="J817" s="357"/>
      <c r="K817" s="357"/>
      <c r="L817" s="357"/>
      <c r="M817" s="357"/>
      <c r="N817" s="357"/>
      <c r="O817" s="357"/>
      <c r="P817" s="357"/>
      <c r="Q817" s="357"/>
      <c r="R817" s="357"/>
      <c r="S817" s="357"/>
      <c r="T817" s="357"/>
      <c r="U817" s="357"/>
      <c r="V817" s="357"/>
      <c r="W817" s="357"/>
      <c r="X817" s="357"/>
      <c r="Y817" s="357"/>
      <c r="Z817" s="357"/>
    </row>
    <row r="818" ht="12.75" customHeight="1">
      <c r="A818" s="357"/>
      <c r="B818" s="357"/>
      <c r="C818" s="357"/>
      <c r="D818" s="357"/>
      <c r="E818" s="357"/>
      <c r="F818" s="357"/>
      <c r="G818" s="357"/>
      <c r="H818" s="357"/>
      <c r="I818" s="357"/>
      <c r="J818" s="357"/>
      <c r="K818" s="357"/>
      <c r="L818" s="357"/>
      <c r="M818" s="357"/>
      <c r="N818" s="357"/>
      <c r="O818" s="357"/>
      <c r="P818" s="357"/>
      <c r="Q818" s="357"/>
      <c r="R818" s="357"/>
      <c r="S818" s="357"/>
      <c r="T818" s="357"/>
      <c r="U818" s="357"/>
      <c r="V818" s="357"/>
      <c r="W818" s="357"/>
      <c r="X818" s="357"/>
      <c r="Y818" s="357"/>
      <c r="Z818" s="357"/>
    </row>
    <row r="819" ht="12.75" customHeight="1">
      <c r="A819" s="357"/>
      <c r="B819" s="357"/>
      <c r="C819" s="357"/>
      <c r="D819" s="357"/>
      <c r="E819" s="357"/>
      <c r="F819" s="357"/>
      <c r="G819" s="357"/>
      <c r="H819" s="357"/>
      <c r="I819" s="357"/>
      <c r="J819" s="357"/>
      <c r="K819" s="357"/>
      <c r="L819" s="357"/>
      <c r="M819" s="357"/>
      <c r="N819" s="357"/>
      <c r="O819" s="357"/>
      <c r="P819" s="357"/>
      <c r="Q819" s="357"/>
      <c r="R819" s="357"/>
      <c r="S819" s="357"/>
      <c r="T819" s="357"/>
      <c r="U819" s="357"/>
      <c r="V819" s="357"/>
      <c r="W819" s="357"/>
      <c r="X819" s="357"/>
      <c r="Y819" s="357"/>
      <c r="Z819" s="357"/>
    </row>
    <row r="820" ht="12.75" customHeight="1">
      <c r="A820" s="357"/>
      <c r="B820" s="357"/>
      <c r="C820" s="357"/>
      <c r="D820" s="357"/>
      <c r="E820" s="357"/>
      <c r="F820" s="357"/>
      <c r="G820" s="357"/>
      <c r="H820" s="357"/>
      <c r="I820" s="357"/>
      <c r="J820" s="357"/>
      <c r="K820" s="357"/>
      <c r="L820" s="357"/>
      <c r="M820" s="357"/>
      <c r="N820" s="357"/>
      <c r="O820" s="357"/>
      <c r="P820" s="357"/>
      <c r="Q820" s="357"/>
      <c r="R820" s="357"/>
      <c r="S820" s="357"/>
      <c r="T820" s="357"/>
      <c r="U820" s="357"/>
      <c r="V820" s="357"/>
      <c r="W820" s="357"/>
      <c r="X820" s="357"/>
      <c r="Y820" s="357"/>
      <c r="Z820" s="357"/>
    </row>
    <row r="821" ht="12.75" customHeight="1">
      <c r="A821" s="357"/>
      <c r="B821" s="357"/>
      <c r="C821" s="357"/>
      <c r="D821" s="357"/>
      <c r="E821" s="357"/>
      <c r="F821" s="357"/>
      <c r="G821" s="357"/>
      <c r="H821" s="357"/>
      <c r="I821" s="357"/>
      <c r="J821" s="357"/>
      <c r="K821" s="357"/>
      <c r="L821" s="357"/>
      <c r="M821" s="357"/>
      <c r="N821" s="357"/>
      <c r="O821" s="357"/>
      <c r="P821" s="357"/>
      <c r="Q821" s="357"/>
      <c r="R821" s="357"/>
      <c r="S821" s="357"/>
      <c r="T821" s="357"/>
      <c r="U821" s="357"/>
      <c r="V821" s="357"/>
      <c r="W821" s="357"/>
      <c r="X821" s="357"/>
      <c r="Y821" s="357"/>
      <c r="Z821" s="357"/>
    </row>
    <row r="822" ht="12.75" customHeight="1">
      <c r="A822" s="357"/>
      <c r="B822" s="357"/>
      <c r="C822" s="357"/>
      <c r="D822" s="357"/>
      <c r="E822" s="357"/>
      <c r="F822" s="357"/>
      <c r="G822" s="357"/>
      <c r="H822" s="357"/>
      <c r="I822" s="357"/>
      <c r="J822" s="357"/>
      <c r="K822" s="357"/>
      <c r="L822" s="357"/>
      <c r="M822" s="357"/>
      <c r="N822" s="357"/>
      <c r="O822" s="357"/>
      <c r="P822" s="357"/>
      <c r="Q822" s="357"/>
      <c r="R822" s="357"/>
      <c r="S822" s="357"/>
      <c r="T822" s="357"/>
      <c r="U822" s="357"/>
      <c r="V822" s="357"/>
      <c r="W822" s="357"/>
      <c r="X822" s="357"/>
      <c r="Y822" s="357"/>
      <c r="Z822" s="357"/>
    </row>
    <row r="823" ht="12.75" customHeight="1">
      <c r="A823" s="357"/>
      <c r="B823" s="357"/>
      <c r="C823" s="357"/>
      <c r="D823" s="357"/>
      <c r="E823" s="357"/>
      <c r="F823" s="357"/>
      <c r="G823" s="357"/>
      <c r="H823" s="357"/>
      <c r="I823" s="357"/>
      <c r="J823" s="357"/>
      <c r="K823" s="357"/>
      <c r="L823" s="357"/>
      <c r="M823" s="357"/>
      <c r="N823" s="357"/>
      <c r="O823" s="357"/>
      <c r="P823" s="357"/>
      <c r="Q823" s="357"/>
      <c r="R823" s="357"/>
      <c r="S823" s="357"/>
      <c r="T823" s="357"/>
      <c r="U823" s="357"/>
      <c r="V823" s="357"/>
      <c r="W823" s="357"/>
      <c r="X823" s="357"/>
      <c r="Y823" s="357"/>
      <c r="Z823" s="357"/>
    </row>
    <row r="824" ht="12.75" customHeight="1">
      <c r="A824" s="357"/>
      <c r="B824" s="357"/>
      <c r="C824" s="357"/>
      <c r="D824" s="357"/>
      <c r="E824" s="357"/>
      <c r="F824" s="357"/>
      <c r="G824" s="357"/>
      <c r="H824" s="357"/>
      <c r="I824" s="357"/>
      <c r="J824" s="357"/>
      <c r="K824" s="357"/>
      <c r="L824" s="357"/>
      <c r="M824" s="357"/>
      <c r="N824" s="357"/>
      <c r="O824" s="357"/>
      <c r="P824" s="357"/>
      <c r="Q824" s="357"/>
      <c r="R824" s="357"/>
      <c r="S824" s="357"/>
      <c r="T824" s="357"/>
      <c r="U824" s="357"/>
      <c r="V824" s="357"/>
      <c r="W824" s="357"/>
      <c r="X824" s="357"/>
      <c r="Y824" s="357"/>
      <c r="Z824" s="357"/>
    </row>
    <row r="825" ht="12.75" customHeight="1">
      <c r="A825" s="357"/>
      <c r="B825" s="357"/>
      <c r="C825" s="357"/>
      <c r="D825" s="357"/>
      <c r="E825" s="357"/>
      <c r="F825" s="357"/>
      <c r="G825" s="357"/>
      <c r="H825" s="357"/>
      <c r="I825" s="357"/>
      <c r="J825" s="357"/>
      <c r="K825" s="357"/>
      <c r="L825" s="357"/>
      <c r="M825" s="357"/>
      <c r="N825" s="357"/>
      <c r="O825" s="357"/>
      <c r="P825" s="357"/>
      <c r="Q825" s="357"/>
      <c r="R825" s="357"/>
      <c r="S825" s="357"/>
      <c r="T825" s="357"/>
      <c r="U825" s="357"/>
      <c r="V825" s="357"/>
      <c r="W825" s="357"/>
      <c r="X825" s="357"/>
      <c r="Y825" s="357"/>
      <c r="Z825" s="357"/>
    </row>
    <row r="826" ht="12.75" customHeight="1">
      <c r="A826" s="357"/>
      <c r="B826" s="357"/>
      <c r="C826" s="357"/>
      <c r="D826" s="357"/>
      <c r="E826" s="357"/>
      <c r="F826" s="357"/>
      <c r="G826" s="357"/>
      <c r="H826" s="357"/>
      <c r="I826" s="357"/>
      <c r="J826" s="357"/>
      <c r="K826" s="357"/>
      <c r="L826" s="357"/>
      <c r="M826" s="357"/>
      <c r="N826" s="357"/>
      <c r="O826" s="357"/>
      <c r="P826" s="357"/>
      <c r="Q826" s="357"/>
      <c r="R826" s="357"/>
      <c r="S826" s="357"/>
      <c r="T826" s="357"/>
      <c r="U826" s="357"/>
      <c r="V826" s="357"/>
      <c r="W826" s="357"/>
      <c r="X826" s="357"/>
      <c r="Y826" s="357"/>
      <c r="Z826" s="357"/>
    </row>
    <row r="827" ht="12.75" customHeight="1">
      <c r="A827" s="357"/>
      <c r="B827" s="357"/>
      <c r="C827" s="357"/>
      <c r="D827" s="357"/>
      <c r="E827" s="357"/>
      <c r="F827" s="357"/>
      <c r="G827" s="357"/>
      <c r="H827" s="357"/>
      <c r="I827" s="357"/>
      <c r="J827" s="357"/>
      <c r="K827" s="357"/>
      <c r="L827" s="357"/>
      <c r="M827" s="357"/>
      <c r="N827" s="357"/>
      <c r="O827" s="357"/>
      <c r="P827" s="357"/>
      <c r="Q827" s="357"/>
      <c r="R827" s="357"/>
      <c r="S827" s="357"/>
      <c r="T827" s="357"/>
      <c r="U827" s="357"/>
      <c r="V827" s="357"/>
      <c r="W827" s="357"/>
      <c r="X827" s="357"/>
      <c r="Y827" s="357"/>
      <c r="Z827" s="357"/>
    </row>
    <row r="828" ht="12.75" customHeight="1">
      <c r="A828" s="357"/>
      <c r="B828" s="357"/>
      <c r="C828" s="357"/>
      <c r="D828" s="357"/>
      <c r="E828" s="357"/>
      <c r="F828" s="357"/>
      <c r="G828" s="357"/>
      <c r="H828" s="357"/>
      <c r="I828" s="357"/>
      <c r="J828" s="357"/>
      <c r="K828" s="357"/>
      <c r="L828" s="357"/>
      <c r="M828" s="357"/>
      <c r="N828" s="357"/>
      <c r="O828" s="357"/>
      <c r="P828" s="357"/>
      <c r="Q828" s="357"/>
      <c r="R828" s="357"/>
      <c r="S828" s="357"/>
      <c r="T828" s="357"/>
      <c r="U828" s="357"/>
      <c r="V828" s="357"/>
      <c r="W828" s="357"/>
      <c r="X828" s="357"/>
      <c r="Y828" s="357"/>
      <c r="Z828" s="357"/>
    </row>
    <row r="829" ht="12.75" customHeight="1">
      <c r="A829" s="357"/>
      <c r="B829" s="357"/>
      <c r="C829" s="357"/>
      <c r="D829" s="357"/>
      <c r="E829" s="357"/>
      <c r="F829" s="357"/>
      <c r="G829" s="357"/>
      <c r="H829" s="357"/>
      <c r="I829" s="357"/>
      <c r="J829" s="357"/>
      <c r="K829" s="357"/>
      <c r="L829" s="357"/>
      <c r="M829" s="357"/>
      <c r="N829" s="357"/>
      <c r="O829" s="357"/>
      <c r="P829" s="357"/>
      <c r="Q829" s="357"/>
      <c r="R829" s="357"/>
      <c r="S829" s="357"/>
      <c r="T829" s="357"/>
      <c r="U829" s="357"/>
      <c r="V829" s="357"/>
      <c r="W829" s="357"/>
      <c r="X829" s="357"/>
      <c r="Y829" s="357"/>
      <c r="Z829" s="357"/>
    </row>
    <row r="830" ht="12.75" customHeight="1">
      <c r="A830" s="357"/>
      <c r="B830" s="357"/>
      <c r="C830" s="357"/>
      <c r="D830" s="357"/>
      <c r="E830" s="357"/>
      <c r="F830" s="357"/>
      <c r="G830" s="357"/>
      <c r="H830" s="357"/>
      <c r="I830" s="357"/>
      <c r="J830" s="357"/>
      <c r="K830" s="357"/>
      <c r="L830" s="357"/>
      <c r="M830" s="357"/>
      <c r="N830" s="357"/>
      <c r="O830" s="357"/>
      <c r="P830" s="357"/>
      <c r="Q830" s="357"/>
      <c r="R830" s="357"/>
      <c r="S830" s="357"/>
      <c r="T830" s="357"/>
      <c r="U830" s="357"/>
      <c r="V830" s="357"/>
      <c r="W830" s="357"/>
      <c r="X830" s="357"/>
      <c r="Y830" s="357"/>
      <c r="Z830" s="357"/>
    </row>
    <row r="831" ht="12.75" customHeight="1">
      <c r="A831" s="357"/>
      <c r="B831" s="357"/>
      <c r="C831" s="357"/>
      <c r="D831" s="357"/>
      <c r="E831" s="357"/>
      <c r="F831" s="357"/>
      <c r="G831" s="357"/>
      <c r="H831" s="357"/>
      <c r="I831" s="357"/>
      <c r="J831" s="357"/>
      <c r="K831" s="357"/>
      <c r="L831" s="357"/>
      <c r="M831" s="357"/>
      <c r="N831" s="357"/>
      <c r="O831" s="357"/>
      <c r="P831" s="357"/>
      <c r="Q831" s="357"/>
      <c r="R831" s="357"/>
      <c r="S831" s="357"/>
      <c r="T831" s="357"/>
      <c r="U831" s="357"/>
      <c r="V831" s="357"/>
      <c r="W831" s="357"/>
      <c r="X831" s="357"/>
      <c r="Y831" s="357"/>
      <c r="Z831" s="357"/>
    </row>
    <row r="832" ht="12.75" customHeight="1">
      <c r="A832" s="357"/>
      <c r="B832" s="357"/>
      <c r="C832" s="357"/>
      <c r="D832" s="357"/>
      <c r="E832" s="357"/>
      <c r="F832" s="357"/>
      <c r="G832" s="357"/>
      <c r="H832" s="357"/>
      <c r="I832" s="357"/>
      <c r="J832" s="357"/>
      <c r="K832" s="357"/>
      <c r="L832" s="357"/>
      <c r="M832" s="357"/>
      <c r="N832" s="357"/>
      <c r="O832" s="357"/>
      <c r="P832" s="357"/>
      <c r="Q832" s="357"/>
      <c r="R832" s="357"/>
      <c r="S832" s="357"/>
      <c r="T832" s="357"/>
      <c r="U832" s="357"/>
      <c r="V832" s="357"/>
      <c r="W832" s="357"/>
      <c r="X832" s="357"/>
      <c r="Y832" s="357"/>
      <c r="Z832" s="357"/>
    </row>
    <row r="833" ht="12.75" customHeight="1">
      <c r="A833" s="357"/>
      <c r="B833" s="357"/>
      <c r="C833" s="357"/>
      <c r="D833" s="357"/>
      <c r="E833" s="357"/>
      <c r="F833" s="357"/>
      <c r="G833" s="357"/>
      <c r="H833" s="357"/>
      <c r="I833" s="357"/>
      <c r="J833" s="357"/>
      <c r="K833" s="357"/>
      <c r="L833" s="357"/>
      <c r="M833" s="357"/>
      <c r="N833" s="357"/>
      <c r="O833" s="357"/>
      <c r="P833" s="357"/>
      <c r="Q833" s="357"/>
      <c r="R833" s="357"/>
      <c r="S833" s="357"/>
      <c r="T833" s="357"/>
      <c r="U833" s="357"/>
      <c r="V833" s="357"/>
      <c r="W833" s="357"/>
      <c r="X833" s="357"/>
      <c r="Y833" s="357"/>
      <c r="Z833" s="357"/>
    </row>
    <row r="834" ht="12.75" customHeight="1">
      <c r="A834" s="357"/>
      <c r="B834" s="357"/>
      <c r="C834" s="357"/>
      <c r="D834" s="357"/>
      <c r="E834" s="357"/>
      <c r="F834" s="357"/>
      <c r="G834" s="357"/>
      <c r="H834" s="357"/>
      <c r="I834" s="357"/>
      <c r="J834" s="357"/>
      <c r="K834" s="357"/>
      <c r="L834" s="357"/>
      <c r="M834" s="357"/>
      <c r="N834" s="357"/>
      <c r="O834" s="357"/>
      <c r="P834" s="357"/>
      <c r="Q834" s="357"/>
      <c r="R834" s="357"/>
      <c r="S834" s="357"/>
      <c r="T834" s="357"/>
      <c r="U834" s="357"/>
      <c r="V834" s="357"/>
      <c r="W834" s="357"/>
      <c r="X834" s="357"/>
      <c r="Y834" s="357"/>
      <c r="Z834" s="357"/>
    </row>
    <row r="835" ht="12.75" customHeight="1">
      <c r="A835" s="357"/>
      <c r="B835" s="357"/>
      <c r="C835" s="357"/>
      <c r="D835" s="357"/>
      <c r="E835" s="357"/>
      <c r="F835" s="357"/>
      <c r="G835" s="357"/>
      <c r="H835" s="357"/>
      <c r="I835" s="357"/>
      <c r="J835" s="357"/>
      <c r="K835" s="357"/>
      <c r="L835" s="357"/>
      <c r="M835" s="357"/>
      <c r="N835" s="357"/>
      <c r="O835" s="357"/>
      <c r="P835" s="357"/>
      <c r="Q835" s="357"/>
      <c r="R835" s="357"/>
      <c r="S835" s="357"/>
      <c r="T835" s="357"/>
      <c r="U835" s="357"/>
      <c r="V835" s="357"/>
      <c r="W835" s="357"/>
      <c r="X835" s="357"/>
      <c r="Y835" s="357"/>
      <c r="Z835" s="357"/>
    </row>
    <row r="836" ht="12.75" customHeight="1">
      <c r="A836" s="357"/>
      <c r="B836" s="357"/>
      <c r="C836" s="357"/>
      <c r="D836" s="357"/>
      <c r="E836" s="357"/>
      <c r="F836" s="357"/>
      <c r="G836" s="357"/>
      <c r="H836" s="357"/>
      <c r="I836" s="357"/>
      <c r="J836" s="357"/>
      <c r="K836" s="357"/>
      <c r="L836" s="357"/>
      <c r="M836" s="357"/>
      <c r="N836" s="357"/>
      <c r="O836" s="357"/>
      <c r="P836" s="357"/>
      <c r="Q836" s="357"/>
      <c r="R836" s="357"/>
      <c r="S836" s="357"/>
      <c r="T836" s="357"/>
      <c r="U836" s="357"/>
      <c r="V836" s="357"/>
      <c r="W836" s="357"/>
      <c r="X836" s="357"/>
      <c r="Y836" s="357"/>
      <c r="Z836" s="357"/>
    </row>
    <row r="837" ht="12.75" customHeight="1">
      <c r="A837" s="357"/>
      <c r="B837" s="357"/>
      <c r="C837" s="357"/>
      <c r="D837" s="357"/>
      <c r="E837" s="357"/>
      <c r="F837" s="357"/>
      <c r="G837" s="357"/>
      <c r="H837" s="357"/>
      <c r="I837" s="357"/>
      <c r="J837" s="357"/>
      <c r="K837" s="357"/>
      <c r="L837" s="357"/>
      <c r="M837" s="357"/>
      <c r="N837" s="357"/>
      <c r="O837" s="357"/>
      <c r="P837" s="357"/>
      <c r="Q837" s="357"/>
      <c r="R837" s="357"/>
      <c r="S837" s="357"/>
      <c r="T837" s="357"/>
      <c r="U837" s="357"/>
      <c r="V837" s="357"/>
      <c r="W837" s="357"/>
      <c r="X837" s="357"/>
      <c r="Y837" s="357"/>
      <c r="Z837" s="357"/>
    </row>
    <row r="838" ht="12.75" customHeight="1">
      <c r="A838" s="357"/>
      <c r="B838" s="357"/>
      <c r="C838" s="357"/>
      <c r="D838" s="357"/>
      <c r="E838" s="357"/>
      <c r="F838" s="357"/>
      <c r="G838" s="357"/>
      <c r="H838" s="357"/>
      <c r="I838" s="357"/>
      <c r="J838" s="357"/>
      <c r="K838" s="357"/>
      <c r="L838" s="357"/>
      <c r="M838" s="357"/>
      <c r="N838" s="357"/>
      <c r="O838" s="357"/>
      <c r="P838" s="357"/>
      <c r="Q838" s="357"/>
      <c r="R838" s="357"/>
      <c r="S838" s="357"/>
      <c r="T838" s="357"/>
      <c r="U838" s="357"/>
      <c r="V838" s="357"/>
      <c r="W838" s="357"/>
      <c r="X838" s="357"/>
      <c r="Y838" s="357"/>
      <c r="Z838" s="357"/>
    </row>
    <row r="839" ht="12.75" customHeight="1">
      <c r="A839" s="357"/>
      <c r="B839" s="357"/>
      <c r="C839" s="357"/>
      <c r="D839" s="357"/>
      <c r="E839" s="357"/>
      <c r="F839" s="357"/>
      <c r="G839" s="357"/>
      <c r="H839" s="357"/>
      <c r="I839" s="357"/>
      <c r="J839" s="357"/>
      <c r="K839" s="357"/>
      <c r="L839" s="357"/>
      <c r="M839" s="357"/>
      <c r="N839" s="357"/>
      <c r="O839" s="357"/>
      <c r="P839" s="357"/>
      <c r="Q839" s="357"/>
      <c r="R839" s="357"/>
      <c r="S839" s="357"/>
      <c r="T839" s="357"/>
      <c r="U839" s="357"/>
      <c r="V839" s="357"/>
      <c r="W839" s="357"/>
      <c r="X839" s="357"/>
      <c r="Y839" s="357"/>
      <c r="Z839" s="357"/>
    </row>
    <row r="840" ht="12.75" customHeight="1">
      <c r="A840" s="357"/>
      <c r="B840" s="357"/>
      <c r="C840" s="357"/>
      <c r="D840" s="357"/>
      <c r="E840" s="357"/>
      <c r="F840" s="357"/>
      <c r="G840" s="357"/>
      <c r="H840" s="357"/>
      <c r="I840" s="357"/>
      <c r="J840" s="357"/>
      <c r="K840" s="357"/>
      <c r="L840" s="357"/>
      <c r="M840" s="357"/>
      <c r="N840" s="357"/>
      <c r="O840" s="357"/>
      <c r="P840" s="357"/>
      <c r="Q840" s="357"/>
      <c r="R840" s="357"/>
      <c r="S840" s="357"/>
      <c r="T840" s="357"/>
      <c r="U840" s="357"/>
      <c r="V840" s="357"/>
      <c r="W840" s="357"/>
      <c r="X840" s="357"/>
      <c r="Y840" s="357"/>
      <c r="Z840" s="357"/>
    </row>
    <row r="841" ht="12.75" customHeight="1">
      <c r="A841" s="357"/>
      <c r="B841" s="357"/>
      <c r="C841" s="357"/>
      <c r="D841" s="357"/>
      <c r="E841" s="357"/>
      <c r="F841" s="357"/>
      <c r="G841" s="357"/>
      <c r="H841" s="357"/>
      <c r="I841" s="357"/>
      <c r="J841" s="357"/>
      <c r="K841" s="357"/>
      <c r="L841" s="357"/>
      <c r="M841" s="357"/>
      <c r="N841" s="357"/>
      <c r="O841" s="357"/>
      <c r="P841" s="357"/>
      <c r="Q841" s="357"/>
      <c r="R841" s="357"/>
      <c r="S841" s="357"/>
      <c r="T841" s="357"/>
      <c r="U841" s="357"/>
      <c r="V841" s="357"/>
      <c r="W841" s="357"/>
      <c r="X841" s="357"/>
      <c r="Y841" s="357"/>
      <c r="Z841" s="357"/>
    </row>
    <row r="842" ht="12.75" customHeight="1">
      <c r="A842" s="357"/>
      <c r="B842" s="357"/>
      <c r="C842" s="357"/>
      <c r="D842" s="357"/>
      <c r="E842" s="357"/>
      <c r="F842" s="357"/>
      <c r="G842" s="357"/>
      <c r="H842" s="357"/>
      <c r="I842" s="357"/>
      <c r="J842" s="357"/>
      <c r="K842" s="357"/>
      <c r="L842" s="357"/>
      <c r="M842" s="357"/>
      <c r="N842" s="357"/>
      <c r="O842" s="357"/>
      <c r="P842" s="357"/>
      <c r="Q842" s="357"/>
      <c r="R842" s="357"/>
      <c r="S842" s="357"/>
      <c r="T842" s="357"/>
      <c r="U842" s="357"/>
      <c r="V842" s="357"/>
      <c r="W842" s="357"/>
      <c r="X842" s="357"/>
      <c r="Y842" s="357"/>
      <c r="Z842" s="357"/>
    </row>
    <row r="843" ht="12.75" customHeight="1">
      <c r="A843" s="357"/>
      <c r="B843" s="357"/>
      <c r="C843" s="357"/>
      <c r="D843" s="357"/>
      <c r="E843" s="357"/>
      <c r="F843" s="357"/>
      <c r="G843" s="357"/>
      <c r="H843" s="357"/>
      <c r="I843" s="357"/>
      <c r="J843" s="357"/>
      <c r="K843" s="357"/>
      <c r="L843" s="357"/>
      <c r="M843" s="357"/>
      <c r="N843" s="357"/>
      <c r="O843" s="357"/>
      <c r="P843" s="357"/>
      <c r="Q843" s="357"/>
      <c r="R843" s="357"/>
      <c r="S843" s="357"/>
      <c r="T843" s="357"/>
      <c r="U843" s="357"/>
      <c r="V843" s="357"/>
      <c r="W843" s="357"/>
      <c r="X843" s="357"/>
      <c r="Y843" s="357"/>
      <c r="Z843" s="357"/>
    </row>
    <row r="844" ht="12.75" customHeight="1">
      <c r="A844" s="357"/>
      <c r="B844" s="357"/>
      <c r="C844" s="357"/>
      <c r="D844" s="357"/>
      <c r="E844" s="357"/>
      <c r="F844" s="357"/>
      <c r="G844" s="357"/>
      <c r="H844" s="357"/>
      <c r="I844" s="357"/>
      <c r="J844" s="357"/>
      <c r="K844" s="357"/>
      <c r="L844" s="357"/>
      <c r="M844" s="357"/>
      <c r="N844" s="357"/>
      <c r="O844" s="357"/>
      <c r="P844" s="357"/>
      <c r="Q844" s="357"/>
      <c r="R844" s="357"/>
      <c r="S844" s="357"/>
      <c r="T844" s="357"/>
      <c r="U844" s="357"/>
      <c r="V844" s="357"/>
      <c r="W844" s="357"/>
      <c r="X844" s="357"/>
      <c r="Y844" s="357"/>
      <c r="Z844" s="357"/>
    </row>
    <row r="845" ht="12.75" customHeight="1">
      <c r="A845" s="357"/>
      <c r="B845" s="357"/>
      <c r="C845" s="357"/>
      <c r="D845" s="357"/>
      <c r="E845" s="357"/>
      <c r="F845" s="357"/>
      <c r="G845" s="357"/>
      <c r="H845" s="357"/>
      <c r="I845" s="357"/>
      <c r="J845" s="357"/>
      <c r="K845" s="357"/>
      <c r="L845" s="357"/>
      <c r="M845" s="357"/>
      <c r="N845" s="357"/>
      <c r="O845" s="357"/>
      <c r="P845" s="357"/>
      <c r="Q845" s="357"/>
      <c r="R845" s="357"/>
      <c r="S845" s="357"/>
      <c r="T845" s="357"/>
      <c r="U845" s="357"/>
      <c r="V845" s="357"/>
      <c r="W845" s="357"/>
      <c r="X845" s="357"/>
      <c r="Y845" s="357"/>
      <c r="Z845" s="357"/>
    </row>
    <row r="846" ht="12.75" customHeight="1">
      <c r="A846" s="357"/>
      <c r="B846" s="357"/>
      <c r="C846" s="357"/>
      <c r="D846" s="357"/>
      <c r="E846" s="357"/>
      <c r="F846" s="357"/>
      <c r="G846" s="357"/>
      <c r="H846" s="357"/>
      <c r="I846" s="357"/>
      <c r="J846" s="357"/>
      <c r="K846" s="357"/>
      <c r="L846" s="357"/>
      <c r="M846" s="357"/>
      <c r="N846" s="357"/>
      <c r="O846" s="357"/>
      <c r="P846" s="357"/>
      <c r="Q846" s="357"/>
      <c r="R846" s="357"/>
      <c r="S846" s="357"/>
      <c r="T846" s="357"/>
      <c r="U846" s="357"/>
      <c r="V846" s="357"/>
      <c r="W846" s="357"/>
      <c r="X846" s="357"/>
      <c r="Y846" s="357"/>
      <c r="Z846" s="357"/>
    </row>
    <row r="847" ht="12.75" customHeight="1">
      <c r="A847" s="357"/>
      <c r="B847" s="357"/>
      <c r="C847" s="357"/>
      <c r="D847" s="357"/>
      <c r="E847" s="357"/>
      <c r="F847" s="357"/>
      <c r="G847" s="357"/>
      <c r="H847" s="357"/>
      <c r="I847" s="357"/>
      <c r="J847" s="357"/>
      <c r="K847" s="357"/>
      <c r="L847" s="357"/>
      <c r="M847" s="357"/>
      <c r="N847" s="357"/>
      <c r="O847" s="357"/>
      <c r="P847" s="357"/>
      <c r="Q847" s="357"/>
      <c r="R847" s="357"/>
      <c r="S847" s="357"/>
      <c r="T847" s="357"/>
      <c r="U847" s="357"/>
      <c r="V847" s="357"/>
      <c r="W847" s="357"/>
      <c r="X847" s="357"/>
      <c r="Y847" s="357"/>
      <c r="Z847" s="357"/>
    </row>
    <row r="848" ht="12.75" customHeight="1">
      <c r="A848" s="357"/>
      <c r="B848" s="357"/>
      <c r="C848" s="357"/>
      <c r="D848" s="357"/>
      <c r="E848" s="357"/>
      <c r="F848" s="357"/>
      <c r="G848" s="357"/>
      <c r="H848" s="357"/>
      <c r="I848" s="357"/>
      <c r="J848" s="357"/>
      <c r="K848" s="357"/>
      <c r="L848" s="357"/>
      <c r="M848" s="357"/>
      <c r="N848" s="357"/>
      <c r="O848" s="357"/>
      <c r="P848" s="357"/>
      <c r="Q848" s="357"/>
      <c r="R848" s="357"/>
      <c r="S848" s="357"/>
      <c r="T848" s="357"/>
      <c r="U848" s="357"/>
      <c r="V848" s="357"/>
      <c r="W848" s="357"/>
      <c r="X848" s="357"/>
      <c r="Y848" s="357"/>
      <c r="Z848" s="357"/>
    </row>
    <row r="849" ht="12.75" customHeight="1">
      <c r="A849" s="357"/>
      <c r="B849" s="357"/>
      <c r="C849" s="357"/>
      <c r="D849" s="357"/>
      <c r="E849" s="357"/>
      <c r="F849" s="357"/>
      <c r="G849" s="357"/>
      <c r="H849" s="357"/>
      <c r="I849" s="357"/>
      <c r="J849" s="357"/>
      <c r="K849" s="357"/>
      <c r="L849" s="357"/>
      <c r="M849" s="357"/>
      <c r="N849" s="357"/>
      <c r="O849" s="357"/>
      <c r="P849" s="357"/>
      <c r="Q849" s="357"/>
      <c r="R849" s="357"/>
      <c r="S849" s="357"/>
      <c r="T849" s="357"/>
      <c r="U849" s="357"/>
      <c r="V849" s="357"/>
      <c r="W849" s="357"/>
      <c r="X849" s="357"/>
      <c r="Y849" s="357"/>
      <c r="Z849" s="357"/>
    </row>
    <row r="850" ht="12.75" customHeight="1">
      <c r="A850" s="357"/>
      <c r="B850" s="357"/>
      <c r="C850" s="357"/>
      <c r="D850" s="357"/>
      <c r="E850" s="357"/>
      <c r="F850" s="357"/>
      <c r="G850" s="357"/>
      <c r="H850" s="357"/>
      <c r="I850" s="357"/>
      <c r="J850" s="357"/>
      <c r="K850" s="357"/>
      <c r="L850" s="357"/>
      <c r="M850" s="357"/>
      <c r="N850" s="357"/>
      <c r="O850" s="357"/>
      <c r="P850" s="357"/>
      <c r="Q850" s="357"/>
      <c r="R850" s="357"/>
      <c r="S850" s="357"/>
      <c r="T850" s="357"/>
      <c r="U850" s="357"/>
      <c r="V850" s="357"/>
      <c r="W850" s="357"/>
      <c r="X850" s="357"/>
      <c r="Y850" s="357"/>
      <c r="Z850" s="357"/>
    </row>
    <row r="851" ht="12.75" customHeight="1">
      <c r="A851" s="357"/>
      <c r="B851" s="357"/>
      <c r="C851" s="357"/>
      <c r="D851" s="357"/>
      <c r="E851" s="357"/>
      <c r="F851" s="357"/>
      <c r="G851" s="357"/>
      <c r="H851" s="357"/>
      <c r="I851" s="357"/>
      <c r="J851" s="357"/>
      <c r="K851" s="357"/>
      <c r="L851" s="357"/>
      <c r="M851" s="357"/>
      <c r="N851" s="357"/>
      <c r="O851" s="357"/>
      <c r="P851" s="357"/>
      <c r="Q851" s="357"/>
      <c r="R851" s="357"/>
      <c r="S851" s="357"/>
      <c r="T851" s="357"/>
      <c r="U851" s="357"/>
      <c r="V851" s="357"/>
      <c r="W851" s="357"/>
      <c r="X851" s="357"/>
      <c r="Y851" s="357"/>
      <c r="Z851" s="357"/>
    </row>
    <row r="852" ht="12.75" customHeight="1">
      <c r="A852" s="357"/>
      <c r="B852" s="357"/>
      <c r="C852" s="357"/>
      <c r="D852" s="357"/>
      <c r="E852" s="357"/>
      <c r="F852" s="357"/>
      <c r="G852" s="357"/>
      <c r="H852" s="357"/>
      <c r="I852" s="357"/>
      <c r="J852" s="357"/>
      <c r="K852" s="357"/>
      <c r="L852" s="357"/>
      <c r="M852" s="357"/>
      <c r="N852" s="357"/>
      <c r="O852" s="357"/>
      <c r="P852" s="357"/>
      <c r="Q852" s="357"/>
      <c r="R852" s="357"/>
      <c r="S852" s="357"/>
      <c r="T852" s="357"/>
      <c r="U852" s="357"/>
      <c r="V852" s="357"/>
      <c r="W852" s="357"/>
      <c r="X852" s="357"/>
      <c r="Y852" s="357"/>
      <c r="Z852" s="357"/>
    </row>
    <row r="853" ht="12.75" customHeight="1">
      <c r="A853" s="357"/>
      <c r="B853" s="357"/>
      <c r="C853" s="357"/>
      <c r="D853" s="357"/>
      <c r="E853" s="357"/>
      <c r="F853" s="357"/>
      <c r="G853" s="357"/>
      <c r="H853" s="357"/>
      <c r="I853" s="357"/>
      <c r="J853" s="357"/>
      <c r="K853" s="357"/>
      <c r="L853" s="357"/>
      <c r="M853" s="357"/>
      <c r="N853" s="357"/>
      <c r="O853" s="357"/>
      <c r="P853" s="357"/>
      <c r="Q853" s="357"/>
      <c r="R853" s="357"/>
      <c r="S853" s="357"/>
      <c r="T853" s="357"/>
      <c r="U853" s="357"/>
      <c r="V853" s="357"/>
      <c r="W853" s="357"/>
      <c r="X853" s="357"/>
      <c r="Y853" s="357"/>
      <c r="Z853" s="357"/>
    </row>
    <row r="854" ht="12.75" customHeight="1">
      <c r="A854" s="357"/>
      <c r="B854" s="357"/>
      <c r="C854" s="357"/>
      <c r="D854" s="357"/>
      <c r="E854" s="357"/>
      <c r="F854" s="357"/>
      <c r="G854" s="357"/>
      <c r="H854" s="357"/>
      <c r="I854" s="357"/>
      <c r="J854" s="357"/>
      <c r="K854" s="357"/>
      <c r="L854" s="357"/>
      <c r="M854" s="357"/>
      <c r="N854" s="357"/>
      <c r="O854" s="357"/>
      <c r="P854" s="357"/>
      <c r="Q854" s="357"/>
      <c r="R854" s="357"/>
      <c r="S854" s="357"/>
      <c r="T854" s="357"/>
      <c r="U854" s="357"/>
      <c r="V854" s="357"/>
      <c r="W854" s="357"/>
      <c r="X854" s="357"/>
      <c r="Y854" s="357"/>
      <c r="Z854" s="357"/>
    </row>
    <row r="855" ht="12.75" customHeight="1">
      <c r="A855" s="357"/>
      <c r="B855" s="357"/>
      <c r="C855" s="357"/>
      <c r="D855" s="357"/>
      <c r="E855" s="357"/>
      <c r="F855" s="357"/>
      <c r="G855" s="357"/>
      <c r="H855" s="357"/>
      <c r="I855" s="357"/>
      <c r="J855" s="357"/>
      <c r="K855" s="357"/>
      <c r="L855" s="357"/>
      <c r="M855" s="357"/>
      <c r="N855" s="357"/>
      <c r="O855" s="357"/>
      <c r="P855" s="357"/>
      <c r="Q855" s="357"/>
      <c r="R855" s="357"/>
      <c r="S855" s="357"/>
      <c r="T855" s="357"/>
      <c r="U855" s="357"/>
      <c r="V855" s="357"/>
      <c r="W855" s="357"/>
      <c r="X855" s="357"/>
      <c r="Y855" s="357"/>
      <c r="Z855" s="357"/>
    </row>
    <row r="856" ht="12.75" customHeight="1">
      <c r="A856" s="357"/>
      <c r="B856" s="357"/>
      <c r="C856" s="357"/>
      <c r="D856" s="357"/>
      <c r="E856" s="357"/>
      <c r="F856" s="357"/>
      <c r="G856" s="357"/>
      <c r="H856" s="357"/>
      <c r="I856" s="357"/>
      <c r="J856" s="357"/>
      <c r="K856" s="357"/>
      <c r="L856" s="357"/>
      <c r="M856" s="357"/>
      <c r="N856" s="357"/>
      <c r="O856" s="357"/>
      <c r="P856" s="357"/>
      <c r="Q856" s="357"/>
      <c r="R856" s="357"/>
      <c r="S856" s="357"/>
      <c r="T856" s="357"/>
      <c r="U856" s="357"/>
      <c r="V856" s="357"/>
      <c r="W856" s="357"/>
      <c r="X856" s="357"/>
      <c r="Y856" s="357"/>
      <c r="Z856" s="357"/>
    </row>
    <row r="857" ht="12.75" customHeight="1">
      <c r="A857" s="357"/>
      <c r="B857" s="357"/>
      <c r="C857" s="357"/>
      <c r="D857" s="357"/>
      <c r="E857" s="357"/>
      <c r="F857" s="357"/>
      <c r="G857" s="357"/>
      <c r="H857" s="357"/>
      <c r="I857" s="357"/>
      <c r="J857" s="357"/>
      <c r="K857" s="357"/>
      <c r="L857" s="357"/>
      <c r="M857" s="357"/>
      <c r="N857" s="357"/>
      <c r="O857" s="357"/>
      <c r="P857" s="357"/>
      <c r="Q857" s="357"/>
      <c r="R857" s="357"/>
      <c r="S857" s="357"/>
      <c r="T857" s="357"/>
      <c r="U857" s="357"/>
      <c r="V857" s="357"/>
      <c r="W857" s="357"/>
      <c r="X857" s="357"/>
      <c r="Y857" s="357"/>
      <c r="Z857" s="357"/>
    </row>
    <row r="858" ht="12.75" customHeight="1">
      <c r="A858" s="357"/>
      <c r="B858" s="357"/>
      <c r="C858" s="357"/>
      <c r="D858" s="357"/>
      <c r="E858" s="357"/>
      <c r="F858" s="357"/>
      <c r="G858" s="357"/>
      <c r="H858" s="357"/>
      <c r="I858" s="357"/>
      <c r="J858" s="357"/>
      <c r="K858" s="357"/>
      <c r="L858" s="357"/>
      <c r="M858" s="357"/>
      <c r="N858" s="357"/>
      <c r="O858" s="357"/>
      <c r="P858" s="357"/>
      <c r="Q858" s="357"/>
      <c r="R858" s="357"/>
      <c r="S858" s="357"/>
      <c r="T858" s="357"/>
      <c r="U858" s="357"/>
      <c r="V858" s="357"/>
      <c r="W858" s="357"/>
      <c r="X858" s="357"/>
      <c r="Y858" s="357"/>
      <c r="Z858" s="357"/>
    </row>
    <row r="859" ht="12.75" customHeight="1">
      <c r="A859" s="357"/>
      <c r="B859" s="357"/>
      <c r="C859" s="357"/>
      <c r="D859" s="357"/>
      <c r="E859" s="357"/>
      <c r="F859" s="357"/>
      <c r="G859" s="357"/>
      <c r="H859" s="357"/>
      <c r="I859" s="357"/>
      <c r="J859" s="357"/>
      <c r="K859" s="357"/>
      <c r="L859" s="357"/>
      <c r="M859" s="357"/>
      <c r="N859" s="357"/>
      <c r="O859" s="357"/>
      <c r="P859" s="357"/>
      <c r="Q859" s="357"/>
      <c r="R859" s="357"/>
      <c r="S859" s="357"/>
      <c r="T859" s="357"/>
      <c r="U859" s="357"/>
      <c r="V859" s="357"/>
      <c r="W859" s="357"/>
      <c r="X859" s="357"/>
      <c r="Y859" s="357"/>
      <c r="Z859" s="357"/>
    </row>
    <row r="860" ht="12.75" customHeight="1">
      <c r="A860" s="357"/>
      <c r="B860" s="357"/>
      <c r="C860" s="357"/>
      <c r="D860" s="357"/>
      <c r="E860" s="357"/>
      <c r="F860" s="357"/>
      <c r="G860" s="357"/>
      <c r="H860" s="357"/>
      <c r="I860" s="357"/>
      <c r="J860" s="357"/>
      <c r="K860" s="357"/>
      <c r="L860" s="357"/>
      <c r="M860" s="357"/>
      <c r="N860" s="357"/>
      <c r="O860" s="357"/>
      <c r="P860" s="357"/>
      <c r="Q860" s="357"/>
      <c r="R860" s="357"/>
      <c r="S860" s="357"/>
      <c r="T860" s="357"/>
      <c r="U860" s="357"/>
      <c r="V860" s="357"/>
      <c r="W860" s="357"/>
      <c r="X860" s="357"/>
      <c r="Y860" s="357"/>
      <c r="Z860" s="357"/>
    </row>
    <row r="861" ht="12.75" customHeight="1">
      <c r="A861" s="357"/>
      <c r="B861" s="357"/>
      <c r="C861" s="357"/>
      <c r="D861" s="357"/>
      <c r="E861" s="357"/>
      <c r="F861" s="357"/>
      <c r="G861" s="357"/>
      <c r="H861" s="357"/>
      <c r="I861" s="357"/>
      <c r="J861" s="357"/>
      <c r="K861" s="357"/>
      <c r="L861" s="357"/>
      <c r="M861" s="357"/>
      <c r="N861" s="357"/>
      <c r="O861" s="357"/>
      <c r="P861" s="357"/>
      <c r="Q861" s="357"/>
      <c r="R861" s="357"/>
      <c r="S861" s="357"/>
      <c r="T861" s="357"/>
      <c r="U861" s="357"/>
      <c r="V861" s="357"/>
      <c r="W861" s="357"/>
      <c r="X861" s="357"/>
      <c r="Y861" s="357"/>
      <c r="Z861" s="357"/>
    </row>
    <row r="862" ht="12.75" customHeight="1">
      <c r="A862" s="357"/>
      <c r="B862" s="357"/>
      <c r="C862" s="357"/>
      <c r="D862" s="357"/>
      <c r="E862" s="357"/>
      <c r="F862" s="357"/>
      <c r="G862" s="357"/>
      <c r="H862" s="357"/>
      <c r="I862" s="357"/>
      <c r="J862" s="357"/>
      <c r="K862" s="357"/>
      <c r="L862" s="357"/>
      <c r="M862" s="357"/>
      <c r="N862" s="357"/>
      <c r="O862" s="357"/>
      <c r="P862" s="357"/>
      <c r="Q862" s="357"/>
      <c r="R862" s="357"/>
      <c r="S862" s="357"/>
      <c r="T862" s="357"/>
      <c r="U862" s="357"/>
      <c r="V862" s="357"/>
      <c r="W862" s="357"/>
      <c r="X862" s="357"/>
      <c r="Y862" s="357"/>
      <c r="Z862" s="357"/>
    </row>
    <row r="863" ht="12.75" customHeight="1">
      <c r="A863" s="357"/>
      <c r="B863" s="357"/>
      <c r="C863" s="357"/>
      <c r="D863" s="357"/>
      <c r="E863" s="357"/>
      <c r="F863" s="357"/>
      <c r="G863" s="357"/>
      <c r="H863" s="357"/>
      <c r="I863" s="357"/>
      <c r="J863" s="357"/>
      <c r="K863" s="357"/>
      <c r="L863" s="357"/>
      <c r="M863" s="357"/>
      <c r="N863" s="357"/>
      <c r="O863" s="357"/>
      <c r="P863" s="357"/>
      <c r="Q863" s="357"/>
      <c r="R863" s="357"/>
      <c r="S863" s="357"/>
      <c r="T863" s="357"/>
      <c r="U863" s="357"/>
      <c r="V863" s="357"/>
      <c r="W863" s="357"/>
      <c r="X863" s="357"/>
      <c r="Y863" s="357"/>
      <c r="Z863" s="357"/>
    </row>
    <row r="864" ht="12.75" customHeight="1">
      <c r="A864" s="357"/>
      <c r="B864" s="357"/>
      <c r="C864" s="357"/>
      <c r="D864" s="357"/>
      <c r="E864" s="357"/>
      <c r="F864" s="357"/>
      <c r="G864" s="357"/>
      <c r="H864" s="357"/>
      <c r="I864" s="357"/>
      <c r="J864" s="357"/>
      <c r="K864" s="357"/>
      <c r="L864" s="357"/>
      <c r="M864" s="357"/>
      <c r="N864" s="357"/>
      <c r="O864" s="357"/>
      <c r="P864" s="357"/>
      <c r="Q864" s="357"/>
      <c r="R864" s="357"/>
      <c r="S864" s="357"/>
      <c r="T864" s="357"/>
      <c r="U864" s="357"/>
      <c r="V864" s="357"/>
      <c r="W864" s="357"/>
      <c r="X864" s="357"/>
      <c r="Y864" s="357"/>
      <c r="Z864" s="357"/>
    </row>
    <row r="865" ht="12.75" customHeight="1">
      <c r="A865" s="357"/>
      <c r="B865" s="357"/>
      <c r="C865" s="357"/>
      <c r="D865" s="357"/>
      <c r="E865" s="357"/>
      <c r="F865" s="357"/>
      <c r="G865" s="357"/>
      <c r="H865" s="357"/>
      <c r="I865" s="357"/>
      <c r="J865" s="357"/>
      <c r="K865" s="357"/>
      <c r="L865" s="357"/>
      <c r="M865" s="357"/>
      <c r="N865" s="357"/>
      <c r="O865" s="357"/>
      <c r="P865" s="357"/>
      <c r="Q865" s="357"/>
      <c r="R865" s="357"/>
      <c r="S865" s="357"/>
      <c r="T865" s="357"/>
      <c r="U865" s="357"/>
      <c r="V865" s="357"/>
      <c r="W865" s="357"/>
      <c r="X865" s="357"/>
      <c r="Y865" s="357"/>
      <c r="Z865" s="357"/>
    </row>
    <row r="866" ht="12.75" customHeight="1">
      <c r="A866" s="357"/>
      <c r="B866" s="357"/>
      <c r="C866" s="357"/>
      <c r="D866" s="357"/>
      <c r="E866" s="357"/>
      <c r="F866" s="357"/>
      <c r="G866" s="357"/>
      <c r="H866" s="357"/>
      <c r="I866" s="357"/>
      <c r="J866" s="357"/>
      <c r="K866" s="357"/>
      <c r="L866" s="357"/>
      <c r="M866" s="357"/>
      <c r="N866" s="357"/>
      <c r="O866" s="357"/>
      <c r="P866" s="357"/>
      <c r="Q866" s="357"/>
      <c r="R866" s="357"/>
      <c r="S866" s="357"/>
      <c r="T866" s="357"/>
      <c r="U866" s="357"/>
      <c r="V866" s="357"/>
      <c r="W866" s="357"/>
      <c r="X866" s="357"/>
      <c r="Y866" s="357"/>
      <c r="Z866" s="357"/>
    </row>
    <row r="867" ht="12.75" customHeight="1">
      <c r="A867" s="357"/>
      <c r="B867" s="357"/>
      <c r="C867" s="357"/>
      <c r="D867" s="357"/>
      <c r="E867" s="357"/>
      <c r="F867" s="357"/>
      <c r="G867" s="357"/>
      <c r="H867" s="357"/>
      <c r="I867" s="357"/>
      <c r="J867" s="357"/>
      <c r="K867" s="357"/>
      <c r="L867" s="357"/>
      <c r="M867" s="357"/>
      <c r="N867" s="357"/>
      <c r="O867" s="357"/>
      <c r="P867" s="357"/>
      <c r="Q867" s="357"/>
      <c r="R867" s="357"/>
      <c r="S867" s="357"/>
      <c r="T867" s="357"/>
      <c r="U867" s="357"/>
      <c r="V867" s="357"/>
      <c r="W867" s="357"/>
      <c r="X867" s="357"/>
      <c r="Y867" s="357"/>
      <c r="Z867" s="357"/>
    </row>
    <row r="868" ht="12.75" customHeight="1">
      <c r="A868" s="357"/>
      <c r="B868" s="357"/>
      <c r="C868" s="357"/>
      <c r="D868" s="357"/>
      <c r="E868" s="357"/>
      <c r="F868" s="357"/>
      <c r="G868" s="357"/>
      <c r="H868" s="357"/>
      <c r="I868" s="357"/>
      <c r="J868" s="357"/>
      <c r="K868" s="357"/>
      <c r="L868" s="357"/>
      <c r="M868" s="357"/>
      <c r="N868" s="357"/>
      <c r="O868" s="357"/>
      <c r="P868" s="357"/>
      <c r="Q868" s="357"/>
      <c r="R868" s="357"/>
      <c r="S868" s="357"/>
      <c r="T868" s="357"/>
      <c r="U868" s="357"/>
      <c r="V868" s="357"/>
      <c r="W868" s="357"/>
      <c r="X868" s="357"/>
      <c r="Y868" s="357"/>
      <c r="Z868" s="357"/>
    </row>
    <row r="869" ht="12.75" customHeight="1">
      <c r="A869" s="357"/>
      <c r="B869" s="357"/>
      <c r="C869" s="357"/>
      <c r="D869" s="357"/>
      <c r="E869" s="357"/>
      <c r="F869" s="357"/>
      <c r="G869" s="357"/>
      <c r="H869" s="357"/>
      <c r="I869" s="357"/>
      <c r="J869" s="357"/>
      <c r="K869" s="357"/>
      <c r="L869" s="357"/>
      <c r="M869" s="357"/>
      <c r="N869" s="357"/>
      <c r="O869" s="357"/>
      <c r="P869" s="357"/>
      <c r="Q869" s="357"/>
      <c r="R869" s="357"/>
      <c r="S869" s="357"/>
      <c r="T869" s="357"/>
      <c r="U869" s="357"/>
      <c r="V869" s="357"/>
      <c r="W869" s="357"/>
      <c r="X869" s="357"/>
      <c r="Y869" s="357"/>
      <c r="Z869" s="357"/>
    </row>
    <row r="870" ht="12.75" customHeight="1">
      <c r="A870" s="357"/>
      <c r="B870" s="357"/>
      <c r="C870" s="357"/>
      <c r="D870" s="357"/>
      <c r="E870" s="357"/>
      <c r="F870" s="357"/>
      <c r="G870" s="357"/>
      <c r="H870" s="357"/>
      <c r="I870" s="357"/>
      <c r="J870" s="357"/>
      <c r="K870" s="357"/>
      <c r="L870" s="357"/>
      <c r="M870" s="357"/>
      <c r="N870" s="357"/>
      <c r="O870" s="357"/>
      <c r="P870" s="357"/>
      <c r="Q870" s="357"/>
      <c r="R870" s="357"/>
      <c r="S870" s="357"/>
      <c r="T870" s="357"/>
      <c r="U870" s="357"/>
      <c r="V870" s="357"/>
      <c r="W870" s="357"/>
      <c r="X870" s="357"/>
      <c r="Y870" s="357"/>
      <c r="Z870" s="357"/>
    </row>
    <row r="871" ht="12.75" customHeight="1">
      <c r="A871" s="357"/>
      <c r="B871" s="357"/>
      <c r="C871" s="357"/>
      <c r="D871" s="357"/>
      <c r="E871" s="357"/>
      <c r="F871" s="357"/>
      <c r="G871" s="357"/>
      <c r="H871" s="357"/>
      <c r="I871" s="357"/>
      <c r="J871" s="357"/>
      <c r="K871" s="357"/>
      <c r="L871" s="357"/>
      <c r="M871" s="357"/>
      <c r="N871" s="357"/>
      <c r="O871" s="357"/>
      <c r="P871" s="357"/>
      <c r="Q871" s="357"/>
      <c r="R871" s="357"/>
      <c r="S871" s="357"/>
      <c r="T871" s="357"/>
      <c r="U871" s="357"/>
      <c r="V871" s="357"/>
      <c r="W871" s="357"/>
      <c r="X871" s="357"/>
      <c r="Y871" s="357"/>
      <c r="Z871" s="357"/>
    </row>
    <row r="872" ht="12.75" customHeight="1">
      <c r="A872" s="357"/>
      <c r="B872" s="357"/>
      <c r="C872" s="357"/>
      <c r="D872" s="357"/>
      <c r="E872" s="357"/>
      <c r="F872" s="357"/>
      <c r="G872" s="357"/>
      <c r="H872" s="357"/>
      <c r="I872" s="357"/>
      <c r="J872" s="357"/>
      <c r="K872" s="357"/>
      <c r="L872" s="357"/>
      <c r="M872" s="357"/>
      <c r="N872" s="357"/>
      <c r="O872" s="357"/>
      <c r="P872" s="357"/>
      <c r="Q872" s="357"/>
      <c r="R872" s="357"/>
      <c r="S872" s="357"/>
      <c r="T872" s="357"/>
      <c r="U872" s="357"/>
      <c r="V872" s="357"/>
      <c r="W872" s="357"/>
      <c r="X872" s="357"/>
      <c r="Y872" s="357"/>
      <c r="Z872" s="357"/>
    </row>
    <row r="873" ht="12.75" customHeight="1">
      <c r="A873" s="357"/>
      <c r="B873" s="357"/>
      <c r="C873" s="357"/>
      <c r="D873" s="357"/>
      <c r="E873" s="357"/>
      <c r="F873" s="357"/>
      <c r="G873" s="357"/>
      <c r="H873" s="357"/>
      <c r="I873" s="357"/>
      <c r="J873" s="357"/>
      <c r="K873" s="357"/>
      <c r="L873" s="357"/>
      <c r="M873" s="357"/>
      <c r="N873" s="357"/>
      <c r="O873" s="357"/>
      <c r="P873" s="357"/>
      <c r="Q873" s="357"/>
      <c r="R873" s="357"/>
      <c r="S873" s="357"/>
      <c r="T873" s="357"/>
      <c r="U873" s="357"/>
      <c r="V873" s="357"/>
      <c r="W873" s="357"/>
      <c r="X873" s="357"/>
      <c r="Y873" s="357"/>
      <c r="Z873" s="357"/>
    </row>
    <row r="874" ht="12.75" customHeight="1">
      <c r="A874" s="357"/>
      <c r="B874" s="357"/>
      <c r="C874" s="357"/>
      <c r="D874" s="357"/>
      <c r="E874" s="357"/>
      <c r="F874" s="357"/>
      <c r="G874" s="357"/>
      <c r="H874" s="357"/>
      <c r="I874" s="357"/>
      <c r="J874" s="357"/>
      <c r="K874" s="357"/>
      <c r="L874" s="357"/>
      <c r="M874" s="357"/>
      <c r="N874" s="357"/>
      <c r="O874" s="357"/>
      <c r="P874" s="357"/>
      <c r="Q874" s="357"/>
      <c r="R874" s="357"/>
      <c r="S874" s="357"/>
      <c r="T874" s="357"/>
      <c r="U874" s="357"/>
      <c r="V874" s="357"/>
      <c r="W874" s="357"/>
      <c r="X874" s="357"/>
      <c r="Y874" s="357"/>
      <c r="Z874" s="357"/>
    </row>
    <row r="875" ht="12.75" customHeight="1">
      <c r="A875" s="357"/>
      <c r="B875" s="357"/>
      <c r="C875" s="357"/>
      <c r="D875" s="357"/>
      <c r="E875" s="357"/>
      <c r="F875" s="357"/>
      <c r="G875" s="357"/>
      <c r="H875" s="357"/>
      <c r="I875" s="357"/>
      <c r="J875" s="357"/>
      <c r="K875" s="357"/>
      <c r="L875" s="357"/>
      <c r="M875" s="357"/>
      <c r="N875" s="357"/>
      <c r="O875" s="357"/>
      <c r="P875" s="357"/>
      <c r="Q875" s="357"/>
      <c r="R875" s="357"/>
      <c r="S875" s="357"/>
      <c r="T875" s="357"/>
      <c r="U875" s="357"/>
      <c r="V875" s="357"/>
      <c r="W875" s="357"/>
      <c r="X875" s="357"/>
      <c r="Y875" s="357"/>
      <c r="Z875" s="357"/>
    </row>
    <row r="876" ht="12.75" customHeight="1">
      <c r="A876" s="357"/>
      <c r="B876" s="357"/>
      <c r="C876" s="357"/>
      <c r="D876" s="357"/>
      <c r="E876" s="357"/>
      <c r="F876" s="357"/>
      <c r="G876" s="357"/>
      <c r="H876" s="357"/>
      <c r="I876" s="357"/>
      <c r="J876" s="357"/>
      <c r="K876" s="357"/>
      <c r="L876" s="357"/>
      <c r="M876" s="357"/>
      <c r="N876" s="357"/>
      <c r="O876" s="357"/>
      <c r="P876" s="357"/>
      <c r="Q876" s="357"/>
      <c r="R876" s="357"/>
      <c r="S876" s="357"/>
      <c r="T876" s="357"/>
      <c r="U876" s="357"/>
      <c r="V876" s="357"/>
      <c r="W876" s="357"/>
      <c r="X876" s="357"/>
      <c r="Y876" s="357"/>
      <c r="Z876" s="357"/>
    </row>
    <row r="877" ht="12.75" customHeight="1">
      <c r="A877" s="357"/>
      <c r="B877" s="357"/>
      <c r="C877" s="357"/>
      <c r="D877" s="357"/>
      <c r="E877" s="357"/>
      <c r="F877" s="357"/>
      <c r="G877" s="357"/>
      <c r="H877" s="357"/>
      <c r="I877" s="357"/>
      <c r="J877" s="357"/>
      <c r="K877" s="357"/>
      <c r="L877" s="357"/>
      <c r="M877" s="357"/>
      <c r="N877" s="357"/>
      <c r="O877" s="357"/>
      <c r="P877" s="357"/>
      <c r="Q877" s="357"/>
      <c r="R877" s="357"/>
      <c r="S877" s="357"/>
      <c r="T877" s="357"/>
      <c r="U877" s="357"/>
      <c r="V877" s="357"/>
      <c r="W877" s="357"/>
      <c r="X877" s="357"/>
      <c r="Y877" s="357"/>
      <c r="Z877" s="357"/>
    </row>
    <row r="878" ht="12.75" customHeight="1">
      <c r="A878" s="357"/>
      <c r="B878" s="357"/>
      <c r="C878" s="357"/>
      <c r="D878" s="357"/>
      <c r="E878" s="357"/>
      <c r="F878" s="357"/>
      <c r="G878" s="357"/>
      <c r="H878" s="357"/>
      <c r="I878" s="357"/>
      <c r="J878" s="357"/>
      <c r="K878" s="357"/>
      <c r="L878" s="357"/>
      <c r="M878" s="357"/>
      <c r="N878" s="357"/>
      <c r="O878" s="357"/>
      <c r="P878" s="357"/>
      <c r="Q878" s="357"/>
      <c r="R878" s="357"/>
      <c r="S878" s="357"/>
      <c r="T878" s="357"/>
      <c r="U878" s="357"/>
      <c r="V878" s="357"/>
      <c r="W878" s="357"/>
      <c r="X878" s="357"/>
      <c r="Y878" s="357"/>
      <c r="Z878" s="357"/>
    </row>
    <row r="879" ht="12.75" customHeight="1">
      <c r="A879" s="357"/>
      <c r="B879" s="357"/>
      <c r="C879" s="357"/>
      <c r="D879" s="357"/>
      <c r="E879" s="357"/>
      <c r="F879" s="357"/>
      <c r="G879" s="357"/>
      <c r="H879" s="357"/>
      <c r="I879" s="357"/>
      <c r="J879" s="357"/>
      <c r="K879" s="357"/>
      <c r="L879" s="357"/>
      <c r="M879" s="357"/>
      <c r="N879" s="357"/>
      <c r="O879" s="357"/>
      <c r="P879" s="357"/>
      <c r="Q879" s="357"/>
      <c r="R879" s="357"/>
      <c r="S879" s="357"/>
      <c r="T879" s="357"/>
      <c r="U879" s="357"/>
      <c r="V879" s="357"/>
      <c r="W879" s="357"/>
      <c r="X879" s="357"/>
      <c r="Y879" s="357"/>
      <c r="Z879" s="357"/>
    </row>
    <row r="880" ht="12.75" customHeight="1">
      <c r="A880" s="357"/>
      <c r="B880" s="357"/>
      <c r="C880" s="357"/>
      <c r="D880" s="357"/>
      <c r="E880" s="357"/>
      <c r="F880" s="357"/>
      <c r="G880" s="357"/>
      <c r="H880" s="357"/>
      <c r="I880" s="357"/>
      <c r="J880" s="357"/>
      <c r="K880" s="357"/>
      <c r="L880" s="357"/>
      <c r="M880" s="357"/>
      <c r="N880" s="357"/>
      <c r="O880" s="357"/>
      <c r="P880" s="357"/>
      <c r="Q880" s="357"/>
      <c r="R880" s="357"/>
      <c r="S880" s="357"/>
      <c r="T880" s="357"/>
      <c r="U880" s="357"/>
      <c r="V880" s="357"/>
      <c r="W880" s="357"/>
      <c r="X880" s="357"/>
      <c r="Y880" s="357"/>
      <c r="Z880" s="357"/>
    </row>
    <row r="881" ht="12.75" customHeight="1">
      <c r="A881" s="357"/>
      <c r="B881" s="357"/>
      <c r="C881" s="357"/>
      <c r="D881" s="357"/>
      <c r="E881" s="357"/>
      <c r="F881" s="357"/>
      <c r="G881" s="357"/>
      <c r="H881" s="357"/>
      <c r="I881" s="357"/>
      <c r="J881" s="357"/>
      <c r="K881" s="357"/>
      <c r="L881" s="357"/>
      <c r="M881" s="357"/>
      <c r="N881" s="357"/>
      <c r="O881" s="357"/>
      <c r="P881" s="357"/>
      <c r="Q881" s="357"/>
      <c r="R881" s="357"/>
      <c r="S881" s="357"/>
      <c r="T881" s="357"/>
      <c r="U881" s="357"/>
      <c r="V881" s="357"/>
      <c r="W881" s="357"/>
      <c r="X881" s="357"/>
      <c r="Y881" s="357"/>
      <c r="Z881" s="357"/>
    </row>
    <row r="882" ht="12.75" customHeight="1">
      <c r="A882" s="357"/>
      <c r="B882" s="357"/>
      <c r="C882" s="357"/>
      <c r="D882" s="357"/>
      <c r="E882" s="357"/>
      <c r="F882" s="357"/>
      <c r="G882" s="357"/>
      <c r="H882" s="357"/>
      <c r="I882" s="357"/>
      <c r="J882" s="357"/>
      <c r="K882" s="357"/>
      <c r="L882" s="357"/>
      <c r="M882" s="357"/>
      <c r="N882" s="357"/>
      <c r="O882" s="357"/>
      <c r="P882" s="357"/>
      <c r="Q882" s="357"/>
      <c r="R882" s="357"/>
      <c r="S882" s="357"/>
      <c r="T882" s="357"/>
      <c r="U882" s="357"/>
      <c r="V882" s="357"/>
      <c r="W882" s="357"/>
      <c r="X882" s="357"/>
      <c r="Y882" s="357"/>
      <c r="Z882" s="357"/>
    </row>
    <row r="883" ht="12.75" customHeight="1">
      <c r="A883" s="357"/>
      <c r="B883" s="357"/>
      <c r="C883" s="357"/>
      <c r="D883" s="357"/>
      <c r="E883" s="357"/>
      <c r="F883" s="357"/>
      <c r="G883" s="357"/>
      <c r="H883" s="357"/>
      <c r="I883" s="357"/>
      <c r="J883" s="357"/>
      <c r="K883" s="357"/>
      <c r="L883" s="357"/>
      <c r="M883" s="357"/>
      <c r="N883" s="357"/>
      <c r="O883" s="357"/>
      <c r="P883" s="357"/>
      <c r="Q883" s="357"/>
      <c r="R883" s="357"/>
      <c r="S883" s="357"/>
      <c r="T883" s="357"/>
      <c r="U883" s="357"/>
      <c r="V883" s="357"/>
      <c r="W883" s="357"/>
      <c r="X883" s="357"/>
      <c r="Y883" s="357"/>
      <c r="Z883" s="357"/>
    </row>
    <row r="884" ht="12.75" customHeight="1">
      <c r="A884" s="357"/>
      <c r="B884" s="357"/>
      <c r="C884" s="357"/>
      <c r="D884" s="357"/>
      <c r="E884" s="357"/>
      <c r="F884" s="357"/>
      <c r="G884" s="357"/>
      <c r="H884" s="357"/>
      <c r="I884" s="357"/>
      <c r="J884" s="357"/>
      <c r="K884" s="357"/>
      <c r="L884" s="357"/>
      <c r="M884" s="357"/>
      <c r="N884" s="357"/>
      <c r="O884" s="357"/>
      <c r="P884" s="357"/>
      <c r="Q884" s="357"/>
      <c r="R884" s="357"/>
      <c r="S884" s="357"/>
      <c r="T884" s="357"/>
      <c r="U884" s="357"/>
      <c r="V884" s="357"/>
      <c r="W884" s="357"/>
      <c r="X884" s="357"/>
      <c r="Y884" s="357"/>
      <c r="Z884" s="357"/>
    </row>
    <row r="885" ht="12.75" customHeight="1">
      <c r="A885" s="357"/>
      <c r="B885" s="357"/>
      <c r="C885" s="357"/>
      <c r="D885" s="357"/>
      <c r="E885" s="357"/>
      <c r="F885" s="357"/>
      <c r="G885" s="357"/>
      <c r="H885" s="357"/>
      <c r="I885" s="357"/>
      <c r="J885" s="357"/>
      <c r="K885" s="357"/>
      <c r="L885" s="357"/>
      <c r="M885" s="357"/>
      <c r="N885" s="357"/>
      <c r="O885" s="357"/>
      <c r="P885" s="357"/>
      <c r="Q885" s="357"/>
      <c r="R885" s="357"/>
      <c r="S885" s="357"/>
      <c r="T885" s="357"/>
      <c r="U885" s="357"/>
      <c r="V885" s="357"/>
      <c r="W885" s="357"/>
      <c r="X885" s="357"/>
      <c r="Y885" s="357"/>
      <c r="Z885" s="357"/>
    </row>
    <row r="886" ht="12.75" customHeight="1">
      <c r="A886" s="357"/>
      <c r="B886" s="357"/>
      <c r="C886" s="357"/>
      <c r="D886" s="357"/>
      <c r="E886" s="357"/>
      <c r="F886" s="357"/>
      <c r="G886" s="357"/>
      <c r="H886" s="357"/>
      <c r="I886" s="357"/>
      <c r="J886" s="357"/>
      <c r="K886" s="357"/>
      <c r="L886" s="357"/>
      <c r="M886" s="357"/>
      <c r="N886" s="357"/>
      <c r="O886" s="357"/>
      <c r="P886" s="357"/>
      <c r="Q886" s="357"/>
      <c r="R886" s="357"/>
      <c r="S886" s="357"/>
      <c r="T886" s="357"/>
      <c r="U886" s="357"/>
      <c r="V886" s="357"/>
      <c r="W886" s="357"/>
      <c r="X886" s="357"/>
      <c r="Y886" s="357"/>
      <c r="Z886" s="357"/>
    </row>
    <row r="887" ht="12.75" customHeight="1">
      <c r="A887" s="357"/>
      <c r="B887" s="357"/>
      <c r="C887" s="357"/>
      <c r="D887" s="357"/>
      <c r="E887" s="357"/>
      <c r="F887" s="357"/>
      <c r="G887" s="357"/>
      <c r="H887" s="357"/>
      <c r="I887" s="357"/>
      <c r="J887" s="357"/>
      <c r="K887" s="357"/>
      <c r="L887" s="357"/>
      <c r="M887" s="357"/>
      <c r="N887" s="357"/>
      <c r="O887" s="357"/>
      <c r="P887" s="357"/>
      <c r="Q887" s="357"/>
      <c r="R887" s="357"/>
      <c r="S887" s="357"/>
      <c r="T887" s="357"/>
      <c r="U887" s="357"/>
      <c r="V887" s="357"/>
      <c r="W887" s="357"/>
      <c r="X887" s="357"/>
      <c r="Y887" s="357"/>
      <c r="Z887" s="357"/>
    </row>
    <row r="888" ht="12.75" customHeight="1">
      <c r="A888" s="357"/>
      <c r="B888" s="357"/>
      <c r="C888" s="357"/>
      <c r="D888" s="357"/>
      <c r="E888" s="357"/>
      <c r="F888" s="357"/>
      <c r="G888" s="357"/>
      <c r="H888" s="357"/>
      <c r="I888" s="357"/>
      <c r="J888" s="357"/>
      <c r="K888" s="357"/>
      <c r="L888" s="357"/>
      <c r="M888" s="357"/>
      <c r="N888" s="357"/>
      <c r="O888" s="357"/>
      <c r="P888" s="357"/>
      <c r="Q888" s="357"/>
      <c r="R888" s="357"/>
      <c r="S888" s="357"/>
      <c r="T888" s="357"/>
      <c r="U888" s="357"/>
      <c r="V888" s="357"/>
      <c r="W888" s="357"/>
      <c r="X888" s="357"/>
      <c r="Y888" s="357"/>
      <c r="Z888" s="357"/>
    </row>
    <row r="889" ht="12.75" customHeight="1">
      <c r="A889" s="357"/>
      <c r="B889" s="357"/>
      <c r="C889" s="357"/>
      <c r="D889" s="357"/>
      <c r="E889" s="357"/>
      <c r="F889" s="357"/>
      <c r="G889" s="357"/>
      <c r="H889" s="357"/>
      <c r="I889" s="357"/>
      <c r="J889" s="357"/>
      <c r="K889" s="357"/>
      <c r="L889" s="357"/>
      <c r="M889" s="357"/>
      <c r="N889" s="357"/>
      <c r="O889" s="357"/>
      <c r="P889" s="357"/>
      <c r="Q889" s="357"/>
      <c r="R889" s="357"/>
      <c r="S889" s="357"/>
      <c r="T889" s="357"/>
      <c r="U889" s="357"/>
      <c r="V889" s="357"/>
      <c r="W889" s="357"/>
      <c r="X889" s="357"/>
      <c r="Y889" s="357"/>
      <c r="Z889" s="357"/>
    </row>
    <row r="890" ht="12.75" customHeight="1">
      <c r="A890" s="357"/>
      <c r="B890" s="357"/>
      <c r="C890" s="357"/>
      <c r="D890" s="357"/>
      <c r="E890" s="357"/>
      <c r="F890" s="357"/>
      <c r="G890" s="357"/>
      <c r="H890" s="357"/>
      <c r="I890" s="357"/>
      <c r="J890" s="357"/>
      <c r="K890" s="357"/>
      <c r="L890" s="357"/>
      <c r="M890" s="357"/>
      <c r="N890" s="357"/>
      <c r="O890" s="357"/>
      <c r="P890" s="357"/>
      <c r="Q890" s="357"/>
      <c r="R890" s="357"/>
      <c r="S890" s="357"/>
      <c r="T890" s="357"/>
      <c r="U890" s="357"/>
      <c r="V890" s="357"/>
      <c r="W890" s="357"/>
      <c r="X890" s="357"/>
      <c r="Y890" s="357"/>
      <c r="Z890" s="357"/>
    </row>
    <row r="891" ht="12.75" customHeight="1">
      <c r="A891" s="357"/>
      <c r="B891" s="357"/>
      <c r="C891" s="357"/>
      <c r="D891" s="357"/>
      <c r="E891" s="357"/>
      <c r="F891" s="357"/>
      <c r="G891" s="357"/>
      <c r="H891" s="357"/>
      <c r="I891" s="357"/>
      <c r="J891" s="357"/>
      <c r="K891" s="357"/>
      <c r="L891" s="357"/>
      <c r="M891" s="357"/>
      <c r="N891" s="357"/>
      <c r="O891" s="357"/>
      <c r="P891" s="357"/>
      <c r="Q891" s="357"/>
      <c r="R891" s="357"/>
      <c r="S891" s="357"/>
      <c r="T891" s="357"/>
      <c r="U891" s="357"/>
      <c r="V891" s="357"/>
      <c r="W891" s="357"/>
      <c r="X891" s="357"/>
      <c r="Y891" s="357"/>
      <c r="Z891" s="357"/>
    </row>
    <row r="892" ht="12.75" customHeight="1">
      <c r="A892" s="357"/>
      <c r="B892" s="357"/>
      <c r="C892" s="357"/>
      <c r="D892" s="357"/>
      <c r="E892" s="357"/>
      <c r="F892" s="357"/>
      <c r="G892" s="357"/>
      <c r="H892" s="357"/>
      <c r="I892" s="357"/>
      <c r="J892" s="357"/>
      <c r="K892" s="357"/>
      <c r="L892" s="357"/>
      <c r="M892" s="357"/>
      <c r="N892" s="357"/>
      <c r="O892" s="357"/>
      <c r="P892" s="357"/>
      <c r="Q892" s="357"/>
      <c r="R892" s="357"/>
      <c r="S892" s="357"/>
      <c r="T892" s="357"/>
      <c r="U892" s="357"/>
      <c r="V892" s="357"/>
      <c r="W892" s="357"/>
      <c r="X892" s="357"/>
      <c r="Y892" s="357"/>
      <c r="Z892" s="357"/>
    </row>
    <row r="893" ht="12.75" customHeight="1">
      <c r="A893" s="357"/>
      <c r="B893" s="357"/>
      <c r="C893" s="357"/>
      <c r="D893" s="357"/>
      <c r="E893" s="357"/>
      <c r="F893" s="357"/>
      <c r="G893" s="357"/>
      <c r="H893" s="357"/>
      <c r="I893" s="357"/>
      <c r="J893" s="357"/>
      <c r="K893" s="357"/>
      <c r="L893" s="357"/>
      <c r="M893" s="357"/>
      <c r="N893" s="357"/>
      <c r="O893" s="357"/>
      <c r="P893" s="357"/>
      <c r="Q893" s="357"/>
      <c r="R893" s="357"/>
      <c r="S893" s="357"/>
      <c r="T893" s="357"/>
      <c r="U893" s="357"/>
      <c r="V893" s="357"/>
      <c r="W893" s="357"/>
      <c r="X893" s="357"/>
      <c r="Y893" s="357"/>
      <c r="Z893" s="357"/>
    </row>
    <row r="894" ht="12.75" customHeight="1">
      <c r="A894" s="357"/>
      <c r="B894" s="357"/>
      <c r="C894" s="357"/>
      <c r="D894" s="357"/>
      <c r="E894" s="357"/>
      <c r="F894" s="357"/>
      <c r="G894" s="357"/>
      <c r="H894" s="357"/>
      <c r="I894" s="357"/>
      <c r="J894" s="357"/>
      <c r="K894" s="357"/>
      <c r="L894" s="357"/>
      <c r="M894" s="357"/>
      <c r="N894" s="357"/>
      <c r="O894" s="357"/>
      <c r="P894" s="357"/>
      <c r="Q894" s="357"/>
      <c r="R894" s="357"/>
      <c r="S894" s="357"/>
      <c r="T894" s="357"/>
      <c r="U894" s="357"/>
      <c r="V894" s="357"/>
      <c r="W894" s="357"/>
      <c r="X894" s="357"/>
      <c r="Y894" s="357"/>
      <c r="Z894" s="357"/>
    </row>
    <row r="895" ht="12.75" customHeight="1">
      <c r="A895" s="357"/>
      <c r="B895" s="357"/>
      <c r="C895" s="357"/>
      <c r="D895" s="357"/>
      <c r="E895" s="357"/>
      <c r="F895" s="357"/>
      <c r="G895" s="357"/>
      <c r="H895" s="357"/>
      <c r="I895" s="357"/>
      <c r="J895" s="357"/>
      <c r="K895" s="357"/>
      <c r="L895" s="357"/>
      <c r="M895" s="357"/>
      <c r="N895" s="357"/>
      <c r="O895" s="357"/>
      <c r="P895" s="357"/>
      <c r="Q895" s="357"/>
      <c r="R895" s="357"/>
      <c r="S895" s="357"/>
      <c r="T895" s="357"/>
      <c r="U895" s="357"/>
      <c r="V895" s="357"/>
      <c r="W895" s="357"/>
      <c r="X895" s="357"/>
      <c r="Y895" s="357"/>
      <c r="Z895" s="357"/>
    </row>
    <row r="896" ht="12.75" customHeight="1">
      <c r="A896" s="357"/>
      <c r="B896" s="357"/>
      <c r="C896" s="357"/>
      <c r="D896" s="357"/>
      <c r="E896" s="357"/>
      <c r="F896" s="357"/>
      <c r="G896" s="357"/>
      <c r="H896" s="357"/>
      <c r="I896" s="357"/>
      <c r="J896" s="357"/>
      <c r="K896" s="357"/>
      <c r="L896" s="357"/>
      <c r="M896" s="357"/>
      <c r="N896" s="357"/>
      <c r="O896" s="357"/>
      <c r="P896" s="357"/>
      <c r="Q896" s="357"/>
      <c r="R896" s="357"/>
      <c r="S896" s="357"/>
      <c r="T896" s="357"/>
      <c r="U896" s="357"/>
      <c r="V896" s="357"/>
      <c r="W896" s="357"/>
      <c r="X896" s="357"/>
      <c r="Y896" s="357"/>
      <c r="Z896" s="357"/>
    </row>
    <row r="897" ht="12.75" customHeight="1">
      <c r="A897" s="357"/>
      <c r="B897" s="357"/>
      <c r="C897" s="357"/>
      <c r="D897" s="357"/>
      <c r="E897" s="357"/>
      <c r="F897" s="357"/>
      <c r="G897" s="357"/>
      <c r="H897" s="357"/>
      <c r="I897" s="357"/>
      <c r="J897" s="357"/>
      <c r="K897" s="357"/>
      <c r="L897" s="357"/>
      <c r="M897" s="357"/>
      <c r="N897" s="357"/>
      <c r="O897" s="357"/>
      <c r="P897" s="357"/>
      <c r="Q897" s="357"/>
      <c r="R897" s="357"/>
      <c r="S897" s="357"/>
      <c r="T897" s="357"/>
      <c r="U897" s="357"/>
      <c r="V897" s="357"/>
      <c r="W897" s="357"/>
      <c r="X897" s="357"/>
      <c r="Y897" s="357"/>
      <c r="Z897" s="357"/>
    </row>
    <row r="898" ht="12.75" customHeight="1">
      <c r="A898" s="357"/>
      <c r="B898" s="357"/>
      <c r="C898" s="357"/>
      <c r="D898" s="357"/>
      <c r="E898" s="357"/>
      <c r="F898" s="357"/>
      <c r="G898" s="357"/>
      <c r="H898" s="357"/>
      <c r="I898" s="357"/>
      <c r="J898" s="357"/>
      <c r="K898" s="357"/>
      <c r="L898" s="357"/>
      <c r="M898" s="357"/>
      <c r="N898" s="357"/>
      <c r="O898" s="357"/>
      <c r="P898" s="357"/>
      <c r="Q898" s="357"/>
      <c r="R898" s="357"/>
      <c r="S898" s="357"/>
      <c r="T898" s="357"/>
      <c r="U898" s="357"/>
      <c r="V898" s="357"/>
      <c r="W898" s="357"/>
      <c r="X898" s="357"/>
      <c r="Y898" s="357"/>
      <c r="Z898" s="357"/>
    </row>
    <row r="899" ht="12.75" customHeight="1">
      <c r="A899" s="357"/>
      <c r="B899" s="357"/>
      <c r="C899" s="357"/>
      <c r="D899" s="357"/>
      <c r="E899" s="357"/>
      <c r="F899" s="357"/>
      <c r="G899" s="357"/>
      <c r="H899" s="357"/>
      <c r="I899" s="357"/>
      <c r="J899" s="357"/>
      <c r="K899" s="357"/>
      <c r="L899" s="357"/>
      <c r="M899" s="357"/>
      <c r="N899" s="357"/>
      <c r="O899" s="357"/>
      <c r="P899" s="357"/>
      <c r="Q899" s="357"/>
      <c r="R899" s="357"/>
      <c r="S899" s="357"/>
      <c r="T899" s="357"/>
      <c r="U899" s="357"/>
      <c r="V899" s="357"/>
      <c r="W899" s="357"/>
      <c r="X899" s="357"/>
      <c r="Y899" s="357"/>
      <c r="Z899" s="357"/>
    </row>
    <row r="900" ht="12.75" customHeight="1">
      <c r="A900" s="357"/>
      <c r="B900" s="357"/>
      <c r="C900" s="357"/>
      <c r="D900" s="357"/>
      <c r="E900" s="357"/>
      <c r="F900" s="357"/>
      <c r="G900" s="357"/>
      <c r="H900" s="357"/>
      <c r="I900" s="357"/>
      <c r="J900" s="357"/>
      <c r="K900" s="357"/>
      <c r="L900" s="357"/>
      <c r="M900" s="357"/>
      <c r="N900" s="357"/>
      <c r="O900" s="357"/>
      <c r="P900" s="357"/>
      <c r="Q900" s="357"/>
      <c r="R900" s="357"/>
      <c r="S900" s="357"/>
      <c r="T900" s="357"/>
      <c r="U900" s="357"/>
      <c r="V900" s="357"/>
      <c r="W900" s="357"/>
      <c r="X900" s="357"/>
      <c r="Y900" s="357"/>
      <c r="Z900" s="357"/>
    </row>
    <row r="901" ht="12.75" customHeight="1">
      <c r="A901" s="357"/>
      <c r="B901" s="357"/>
      <c r="C901" s="357"/>
      <c r="D901" s="357"/>
      <c r="E901" s="357"/>
      <c r="F901" s="357"/>
      <c r="G901" s="357"/>
      <c r="H901" s="357"/>
      <c r="I901" s="357"/>
      <c r="J901" s="357"/>
      <c r="K901" s="357"/>
      <c r="L901" s="357"/>
      <c r="M901" s="357"/>
      <c r="N901" s="357"/>
      <c r="O901" s="357"/>
      <c r="P901" s="357"/>
      <c r="Q901" s="357"/>
      <c r="R901" s="357"/>
      <c r="S901" s="357"/>
      <c r="T901" s="357"/>
      <c r="U901" s="357"/>
      <c r="V901" s="357"/>
      <c r="W901" s="357"/>
      <c r="X901" s="357"/>
      <c r="Y901" s="357"/>
      <c r="Z901" s="357"/>
    </row>
    <row r="902" ht="12.75" customHeight="1">
      <c r="A902" s="357"/>
      <c r="B902" s="357"/>
      <c r="C902" s="357"/>
      <c r="D902" s="357"/>
      <c r="E902" s="357"/>
      <c r="F902" s="357"/>
      <c r="G902" s="357"/>
      <c r="H902" s="357"/>
      <c r="I902" s="357"/>
      <c r="J902" s="357"/>
      <c r="K902" s="357"/>
      <c r="L902" s="357"/>
      <c r="M902" s="357"/>
      <c r="N902" s="357"/>
      <c r="O902" s="357"/>
      <c r="P902" s="357"/>
      <c r="Q902" s="357"/>
      <c r="R902" s="357"/>
      <c r="S902" s="357"/>
      <c r="T902" s="357"/>
      <c r="U902" s="357"/>
      <c r="V902" s="357"/>
      <c r="W902" s="357"/>
      <c r="X902" s="357"/>
      <c r="Y902" s="357"/>
      <c r="Z902" s="357"/>
    </row>
    <row r="903" ht="12.75" customHeight="1">
      <c r="A903" s="357"/>
      <c r="B903" s="357"/>
      <c r="C903" s="357"/>
      <c r="D903" s="357"/>
      <c r="E903" s="357"/>
      <c r="F903" s="357"/>
      <c r="G903" s="357"/>
      <c r="H903" s="357"/>
      <c r="I903" s="357"/>
      <c r="J903" s="357"/>
      <c r="K903" s="357"/>
      <c r="L903" s="357"/>
      <c r="M903" s="357"/>
      <c r="N903" s="357"/>
      <c r="O903" s="357"/>
      <c r="P903" s="357"/>
      <c r="Q903" s="357"/>
      <c r="R903" s="357"/>
      <c r="S903" s="357"/>
      <c r="T903" s="357"/>
      <c r="U903" s="357"/>
      <c r="V903" s="357"/>
      <c r="W903" s="357"/>
      <c r="X903" s="357"/>
      <c r="Y903" s="357"/>
      <c r="Z903" s="357"/>
    </row>
    <row r="904" ht="12.75" customHeight="1">
      <c r="A904" s="357"/>
      <c r="B904" s="357"/>
      <c r="C904" s="357"/>
      <c r="D904" s="357"/>
      <c r="E904" s="357"/>
      <c r="F904" s="357"/>
      <c r="G904" s="357"/>
      <c r="H904" s="357"/>
      <c r="I904" s="357"/>
      <c r="J904" s="357"/>
      <c r="K904" s="357"/>
      <c r="L904" s="357"/>
      <c r="M904" s="357"/>
      <c r="N904" s="357"/>
      <c r="O904" s="357"/>
      <c r="P904" s="357"/>
      <c r="Q904" s="357"/>
      <c r="R904" s="357"/>
      <c r="S904" s="357"/>
      <c r="T904" s="357"/>
      <c r="U904" s="357"/>
      <c r="V904" s="357"/>
      <c r="W904" s="357"/>
      <c r="X904" s="357"/>
      <c r="Y904" s="357"/>
      <c r="Z904" s="357"/>
    </row>
    <row r="905" ht="12.75" customHeight="1">
      <c r="A905" s="357"/>
      <c r="B905" s="357"/>
      <c r="C905" s="357"/>
      <c r="D905" s="357"/>
      <c r="E905" s="357"/>
      <c r="F905" s="357"/>
      <c r="G905" s="357"/>
      <c r="H905" s="357"/>
      <c r="I905" s="357"/>
      <c r="J905" s="357"/>
      <c r="K905" s="357"/>
      <c r="L905" s="357"/>
      <c r="M905" s="357"/>
      <c r="N905" s="357"/>
      <c r="O905" s="357"/>
      <c r="P905" s="357"/>
      <c r="Q905" s="357"/>
      <c r="R905" s="357"/>
      <c r="S905" s="357"/>
      <c r="T905" s="357"/>
      <c r="U905" s="357"/>
      <c r="V905" s="357"/>
      <c r="W905" s="357"/>
      <c r="X905" s="357"/>
      <c r="Y905" s="357"/>
      <c r="Z905" s="357"/>
    </row>
    <row r="906" ht="12.75" customHeight="1">
      <c r="A906" s="357"/>
      <c r="B906" s="357"/>
      <c r="C906" s="357"/>
      <c r="D906" s="357"/>
      <c r="E906" s="357"/>
      <c r="F906" s="357"/>
      <c r="G906" s="357"/>
      <c r="H906" s="357"/>
      <c r="I906" s="357"/>
      <c r="J906" s="357"/>
      <c r="K906" s="357"/>
      <c r="L906" s="357"/>
      <c r="M906" s="357"/>
      <c r="N906" s="357"/>
      <c r="O906" s="357"/>
      <c r="P906" s="357"/>
      <c r="Q906" s="357"/>
      <c r="R906" s="357"/>
      <c r="S906" s="357"/>
      <c r="T906" s="357"/>
      <c r="U906" s="357"/>
      <c r="V906" s="357"/>
      <c r="W906" s="357"/>
      <c r="X906" s="357"/>
      <c r="Y906" s="357"/>
      <c r="Z906" s="357"/>
    </row>
    <row r="907" ht="12.75" customHeight="1">
      <c r="A907" s="357"/>
      <c r="B907" s="357"/>
      <c r="C907" s="357"/>
      <c r="D907" s="357"/>
      <c r="E907" s="357"/>
      <c r="F907" s="357"/>
      <c r="G907" s="357"/>
      <c r="H907" s="357"/>
      <c r="I907" s="357"/>
      <c r="J907" s="357"/>
      <c r="K907" s="357"/>
      <c r="L907" s="357"/>
      <c r="M907" s="357"/>
      <c r="N907" s="357"/>
      <c r="O907" s="357"/>
      <c r="P907" s="357"/>
      <c r="Q907" s="357"/>
      <c r="R907" s="357"/>
      <c r="S907" s="357"/>
      <c r="T907" s="357"/>
      <c r="U907" s="357"/>
      <c r="V907" s="357"/>
      <c r="W907" s="357"/>
      <c r="X907" s="357"/>
      <c r="Y907" s="357"/>
      <c r="Z907" s="357"/>
    </row>
    <row r="908" ht="12.75" customHeight="1">
      <c r="A908" s="357"/>
      <c r="B908" s="357"/>
      <c r="C908" s="357"/>
      <c r="D908" s="357"/>
      <c r="E908" s="357"/>
      <c r="F908" s="357"/>
      <c r="G908" s="357"/>
      <c r="H908" s="357"/>
      <c r="I908" s="357"/>
      <c r="J908" s="357"/>
      <c r="K908" s="357"/>
      <c r="L908" s="357"/>
      <c r="M908" s="357"/>
      <c r="N908" s="357"/>
      <c r="O908" s="357"/>
      <c r="P908" s="357"/>
      <c r="Q908" s="357"/>
      <c r="R908" s="357"/>
      <c r="S908" s="357"/>
      <c r="T908" s="357"/>
      <c r="U908" s="357"/>
      <c r="V908" s="357"/>
      <c r="W908" s="357"/>
      <c r="X908" s="357"/>
      <c r="Y908" s="357"/>
      <c r="Z908" s="357"/>
    </row>
    <row r="909" ht="12.75" customHeight="1">
      <c r="A909" s="357"/>
      <c r="B909" s="357"/>
      <c r="C909" s="357"/>
      <c r="D909" s="357"/>
      <c r="E909" s="357"/>
      <c r="F909" s="357"/>
      <c r="G909" s="357"/>
      <c r="H909" s="357"/>
      <c r="I909" s="357"/>
      <c r="J909" s="357"/>
      <c r="K909" s="357"/>
      <c r="L909" s="357"/>
      <c r="M909" s="357"/>
      <c r="N909" s="357"/>
      <c r="O909" s="357"/>
      <c r="P909" s="357"/>
      <c r="Q909" s="357"/>
      <c r="R909" s="357"/>
      <c r="S909" s="357"/>
      <c r="T909" s="357"/>
      <c r="U909" s="357"/>
      <c r="V909" s="357"/>
      <c r="W909" s="357"/>
      <c r="X909" s="357"/>
      <c r="Y909" s="357"/>
      <c r="Z909" s="357"/>
    </row>
    <row r="910" ht="12.75" customHeight="1">
      <c r="A910" s="357"/>
      <c r="B910" s="357"/>
      <c r="C910" s="357"/>
      <c r="D910" s="357"/>
      <c r="E910" s="357"/>
      <c r="F910" s="357"/>
      <c r="G910" s="357"/>
      <c r="H910" s="357"/>
      <c r="I910" s="357"/>
      <c r="J910" s="357"/>
      <c r="K910" s="357"/>
      <c r="L910" s="357"/>
      <c r="M910" s="357"/>
      <c r="N910" s="357"/>
      <c r="O910" s="357"/>
      <c r="P910" s="357"/>
      <c r="Q910" s="357"/>
      <c r="R910" s="357"/>
      <c r="S910" s="357"/>
      <c r="T910" s="357"/>
      <c r="U910" s="357"/>
      <c r="V910" s="357"/>
      <c r="W910" s="357"/>
      <c r="X910" s="357"/>
      <c r="Y910" s="357"/>
      <c r="Z910" s="357"/>
    </row>
    <row r="911" ht="12.75" customHeight="1">
      <c r="A911" s="357"/>
      <c r="B911" s="357"/>
      <c r="C911" s="357"/>
      <c r="D911" s="357"/>
      <c r="E911" s="357"/>
      <c r="F911" s="357"/>
      <c r="G911" s="357"/>
      <c r="H911" s="357"/>
      <c r="I911" s="357"/>
      <c r="J911" s="357"/>
      <c r="K911" s="357"/>
      <c r="L911" s="357"/>
      <c r="M911" s="357"/>
      <c r="N911" s="357"/>
      <c r="O911" s="357"/>
      <c r="P911" s="357"/>
      <c r="Q911" s="357"/>
      <c r="R911" s="357"/>
      <c r="S911" s="357"/>
      <c r="T911" s="357"/>
      <c r="U911" s="357"/>
      <c r="V911" s="357"/>
      <c r="W911" s="357"/>
      <c r="X911" s="357"/>
      <c r="Y911" s="357"/>
      <c r="Z911" s="357"/>
    </row>
    <row r="912" ht="12.75" customHeight="1">
      <c r="A912" s="357"/>
      <c r="B912" s="357"/>
      <c r="C912" s="357"/>
      <c r="D912" s="357"/>
      <c r="E912" s="357"/>
      <c r="F912" s="357"/>
      <c r="G912" s="357"/>
      <c r="H912" s="357"/>
      <c r="I912" s="357"/>
      <c r="J912" s="357"/>
      <c r="K912" s="357"/>
      <c r="L912" s="357"/>
      <c r="M912" s="357"/>
      <c r="N912" s="357"/>
      <c r="O912" s="357"/>
      <c r="P912" s="357"/>
      <c r="Q912" s="357"/>
      <c r="R912" s="357"/>
      <c r="S912" s="357"/>
      <c r="T912" s="357"/>
      <c r="U912" s="357"/>
      <c r="V912" s="357"/>
      <c r="W912" s="357"/>
      <c r="X912" s="357"/>
      <c r="Y912" s="357"/>
      <c r="Z912" s="357"/>
    </row>
    <row r="913" ht="12.75" customHeight="1">
      <c r="A913" s="357"/>
      <c r="B913" s="357"/>
      <c r="C913" s="357"/>
      <c r="D913" s="357"/>
      <c r="E913" s="357"/>
      <c r="F913" s="357"/>
      <c r="G913" s="357"/>
      <c r="H913" s="357"/>
      <c r="I913" s="357"/>
      <c r="J913" s="357"/>
      <c r="K913" s="357"/>
      <c r="L913" s="357"/>
      <c r="M913" s="357"/>
      <c r="N913" s="357"/>
      <c r="O913" s="357"/>
      <c r="P913" s="357"/>
      <c r="Q913" s="357"/>
      <c r="R913" s="357"/>
      <c r="S913" s="357"/>
      <c r="T913" s="357"/>
      <c r="U913" s="357"/>
      <c r="V913" s="357"/>
      <c r="W913" s="357"/>
      <c r="X913" s="357"/>
      <c r="Y913" s="357"/>
      <c r="Z913" s="357"/>
    </row>
    <row r="914" ht="12.75" customHeight="1">
      <c r="A914" s="357"/>
      <c r="B914" s="357"/>
      <c r="C914" s="357"/>
      <c r="D914" s="357"/>
      <c r="E914" s="357"/>
      <c r="F914" s="357"/>
      <c r="G914" s="357"/>
      <c r="H914" s="357"/>
      <c r="I914" s="357"/>
      <c r="J914" s="357"/>
      <c r="K914" s="357"/>
      <c r="L914" s="357"/>
      <c r="M914" s="357"/>
      <c r="N914" s="357"/>
      <c r="O914" s="357"/>
      <c r="P914" s="357"/>
      <c r="Q914" s="357"/>
      <c r="R914" s="357"/>
      <c r="S914" s="357"/>
      <c r="T914" s="357"/>
      <c r="U914" s="357"/>
      <c r="V914" s="357"/>
      <c r="W914" s="357"/>
      <c r="X914" s="357"/>
      <c r="Y914" s="357"/>
      <c r="Z914" s="357"/>
    </row>
    <row r="915" ht="12.75" customHeight="1">
      <c r="A915" s="357"/>
      <c r="B915" s="357"/>
      <c r="C915" s="357"/>
      <c r="D915" s="357"/>
      <c r="E915" s="357"/>
      <c r="F915" s="357"/>
      <c r="G915" s="357"/>
      <c r="H915" s="357"/>
      <c r="I915" s="357"/>
      <c r="J915" s="357"/>
      <c r="K915" s="357"/>
      <c r="L915" s="357"/>
      <c r="M915" s="357"/>
      <c r="N915" s="357"/>
      <c r="O915" s="357"/>
      <c r="P915" s="357"/>
      <c r="Q915" s="357"/>
      <c r="R915" s="357"/>
      <c r="S915" s="357"/>
      <c r="T915" s="357"/>
      <c r="U915" s="357"/>
      <c r="V915" s="357"/>
      <c r="W915" s="357"/>
      <c r="X915" s="357"/>
      <c r="Y915" s="357"/>
      <c r="Z915" s="357"/>
    </row>
    <row r="916" ht="12.75" customHeight="1">
      <c r="A916" s="357"/>
      <c r="B916" s="357"/>
      <c r="C916" s="357"/>
      <c r="D916" s="357"/>
      <c r="E916" s="357"/>
      <c r="F916" s="357"/>
      <c r="G916" s="357"/>
      <c r="H916" s="357"/>
      <c r="I916" s="357"/>
      <c r="J916" s="357"/>
      <c r="K916" s="357"/>
      <c r="L916" s="357"/>
      <c r="M916" s="357"/>
      <c r="N916" s="357"/>
      <c r="O916" s="357"/>
      <c r="P916" s="357"/>
      <c r="Q916" s="357"/>
      <c r="R916" s="357"/>
      <c r="S916" s="357"/>
      <c r="T916" s="357"/>
      <c r="U916" s="357"/>
      <c r="V916" s="357"/>
      <c r="W916" s="357"/>
      <c r="X916" s="357"/>
      <c r="Y916" s="357"/>
      <c r="Z916" s="357"/>
    </row>
    <row r="917" ht="12.75" customHeight="1">
      <c r="A917" s="357"/>
      <c r="B917" s="357"/>
      <c r="C917" s="357"/>
      <c r="D917" s="357"/>
      <c r="E917" s="357"/>
      <c r="F917" s="357"/>
      <c r="G917" s="357"/>
      <c r="H917" s="357"/>
      <c r="I917" s="357"/>
      <c r="J917" s="357"/>
      <c r="K917" s="357"/>
      <c r="L917" s="357"/>
      <c r="M917" s="357"/>
      <c r="N917" s="357"/>
      <c r="O917" s="357"/>
      <c r="P917" s="357"/>
      <c r="Q917" s="357"/>
      <c r="R917" s="357"/>
      <c r="S917" s="357"/>
      <c r="T917" s="357"/>
      <c r="U917" s="357"/>
      <c r="V917" s="357"/>
      <c r="W917" s="357"/>
      <c r="X917" s="357"/>
      <c r="Y917" s="357"/>
      <c r="Z917" s="357"/>
    </row>
    <row r="918" ht="12.75" customHeight="1">
      <c r="A918" s="357"/>
      <c r="B918" s="357"/>
      <c r="C918" s="357"/>
      <c r="D918" s="357"/>
      <c r="E918" s="357"/>
      <c r="F918" s="357"/>
      <c r="G918" s="357"/>
      <c r="H918" s="357"/>
      <c r="I918" s="357"/>
      <c r="J918" s="357"/>
      <c r="K918" s="357"/>
      <c r="L918" s="357"/>
      <c r="M918" s="357"/>
      <c r="N918" s="357"/>
      <c r="O918" s="357"/>
      <c r="P918" s="357"/>
      <c r="Q918" s="357"/>
      <c r="R918" s="357"/>
      <c r="S918" s="357"/>
      <c r="T918" s="357"/>
      <c r="U918" s="357"/>
      <c r="V918" s="357"/>
      <c r="W918" s="357"/>
      <c r="X918" s="357"/>
      <c r="Y918" s="357"/>
      <c r="Z918" s="357"/>
    </row>
    <row r="919" ht="12.75" customHeight="1">
      <c r="A919" s="357"/>
      <c r="B919" s="357"/>
      <c r="C919" s="357"/>
      <c r="D919" s="357"/>
      <c r="E919" s="357"/>
      <c r="F919" s="357"/>
      <c r="G919" s="357"/>
      <c r="H919" s="357"/>
      <c r="I919" s="357"/>
      <c r="J919" s="357"/>
      <c r="K919" s="357"/>
      <c r="L919" s="357"/>
      <c r="M919" s="357"/>
      <c r="N919" s="357"/>
      <c r="O919" s="357"/>
      <c r="P919" s="357"/>
      <c r="Q919" s="357"/>
      <c r="R919" s="357"/>
      <c r="S919" s="357"/>
      <c r="T919" s="357"/>
      <c r="U919" s="357"/>
      <c r="V919" s="357"/>
      <c r="W919" s="357"/>
      <c r="X919" s="357"/>
      <c r="Y919" s="357"/>
      <c r="Z919" s="357"/>
    </row>
    <row r="920" ht="12.75" customHeight="1">
      <c r="A920" s="357"/>
      <c r="B920" s="357"/>
      <c r="C920" s="357"/>
      <c r="D920" s="357"/>
      <c r="E920" s="357"/>
      <c r="F920" s="357"/>
      <c r="G920" s="357"/>
      <c r="H920" s="357"/>
      <c r="I920" s="357"/>
      <c r="J920" s="357"/>
      <c r="K920" s="357"/>
      <c r="L920" s="357"/>
      <c r="M920" s="357"/>
      <c r="N920" s="357"/>
      <c r="O920" s="357"/>
      <c r="P920" s="357"/>
      <c r="Q920" s="357"/>
      <c r="R920" s="357"/>
      <c r="S920" s="357"/>
      <c r="T920" s="357"/>
      <c r="U920" s="357"/>
      <c r="V920" s="357"/>
      <c r="W920" s="357"/>
      <c r="X920" s="357"/>
      <c r="Y920" s="357"/>
      <c r="Z920" s="357"/>
    </row>
    <row r="921" ht="12.75" customHeight="1">
      <c r="A921" s="357"/>
      <c r="B921" s="357"/>
      <c r="C921" s="357"/>
      <c r="D921" s="357"/>
      <c r="E921" s="357"/>
      <c r="F921" s="357"/>
      <c r="G921" s="357"/>
      <c r="H921" s="357"/>
      <c r="I921" s="357"/>
      <c r="J921" s="357"/>
      <c r="K921" s="357"/>
      <c r="L921" s="357"/>
      <c r="M921" s="357"/>
      <c r="N921" s="357"/>
      <c r="O921" s="357"/>
      <c r="P921" s="357"/>
      <c r="Q921" s="357"/>
      <c r="R921" s="357"/>
      <c r="S921" s="357"/>
      <c r="T921" s="357"/>
      <c r="U921" s="357"/>
      <c r="V921" s="357"/>
      <c r="W921" s="357"/>
      <c r="X921" s="357"/>
      <c r="Y921" s="357"/>
      <c r="Z921" s="357"/>
    </row>
    <row r="922" ht="12.75" customHeight="1">
      <c r="A922" s="357"/>
      <c r="B922" s="357"/>
      <c r="C922" s="357"/>
      <c r="D922" s="357"/>
      <c r="E922" s="357"/>
      <c r="F922" s="357"/>
      <c r="G922" s="357"/>
      <c r="H922" s="357"/>
      <c r="I922" s="357"/>
      <c r="J922" s="357"/>
      <c r="K922" s="357"/>
      <c r="L922" s="357"/>
      <c r="M922" s="357"/>
      <c r="N922" s="357"/>
      <c r="O922" s="357"/>
      <c r="P922" s="357"/>
      <c r="Q922" s="357"/>
      <c r="R922" s="357"/>
      <c r="S922" s="357"/>
      <c r="T922" s="357"/>
      <c r="U922" s="357"/>
      <c r="V922" s="357"/>
      <c r="W922" s="357"/>
      <c r="X922" s="357"/>
      <c r="Y922" s="357"/>
      <c r="Z922" s="357"/>
    </row>
    <row r="923" ht="12.75" customHeight="1">
      <c r="A923" s="357"/>
      <c r="B923" s="357"/>
      <c r="C923" s="357"/>
      <c r="D923" s="357"/>
      <c r="E923" s="357"/>
      <c r="F923" s="357"/>
      <c r="G923" s="357"/>
      <c r="H923" s="357"/>
      <c r="I923" s="357"/>
      <c r="J923" s="357"/>
      <c r="K923" s="357"/>
      <c r="L923" s="357"/>
      <c r="M923" s="357"/>
      <c r="N923" s="357"/>
      <c r="O923" s="357"/>
      <c r="P923" s="357"/>
      <c r="Q923" s="357"/>
      <c r="R923" s="357"/>
      <c r="S923" s="357"/>
      <c r="T923" s="357"/>
      <c r="U923" s="357"/>
      <c r="V923" s="357"/>
      <c r="W923" s="357"/>
      <c r="X923" s="357"/>
      <c r="Y923" s="357"/>
      <c r="Z923" s="357"/>
    </row>
    <row r="924" ht="12.75" customHeight="1">
      <c r="A924" s="357"/>
      <c r="B924" s="357"/>
      <c r="C924" s="357"/>
      <c r="D924" s="357"/>
      <c r="E924" s="357"/>
      <c r="F924" s="357"/>
      <c r="G924" s="357"/>
      <c r="H924" s="357"/>
      <c r="I924" s="357"/>
      <c r="J924" s="357"/>
      <c r="K924" s="357"/>
      <c r="L924" s="357"/>
      <c r="M924" s="357"/>
      <c r="N924" s="357"/>
      <c r="O924" s="357"/>
      <c r="P924" s="357"/>
      <c r="Q924" s="357"/>
      <c r="R924" s="357"/>
      <c r="S924" s="357"/>
      <c r="T924" s="357"/>
      <c r="U924" s="357"/>
      <c r="V924" s="357"/>
      <c r="W924" s="357"/>
      <c r="X924" s="357"/>
      <c r="Y924" s="357"/>
      <c r="Z924" s="357"/>
    </row>
    <row r="925" ht="12.75" customHeight="1">
      <c r="A925" s="357"/>
      <c r="B925" s="357"/>
      <c r="C925" s="357"/>
      <c r="D925" s="357"/>
      <c r="E925" s="357"/>
      <c r="F925" s="357"/>
      <c r="G925" s="357"/>
      <c r="H925" s="357"/>
      <c r="I925" s="357"/>
      <c r="J925" s="357"/>
      <c r="K925" s="357"/>
      <c r="L925" s="357"/>
      <c r="M925" s="357"/>
      <c r="N925" s="357"/>
      <c r="O925" s="357"/>
      <c r="P925" s="357"/>
      <c r="Q925" s="357"/>
      <c r="R925" s="357"/>
      <c r="S925" s="357"/>
      <c r="T925" s="357"/>
      <c r="U925" s="357"/>
      <c r="V925" s="357"/>
      <c r="W925" s="357"/>
      <c r="X925" s="357"/>
      <c r="Y925" s="357"/>
      <c r="Z925" s="357"/>
    </row>
    <row r="926" ht="12.75" customHeight="1">
      <c r="A926" s="357"/>
      <c r="B926" s="357"/>
      <c r="C926" s="357"/>
      <c r="D926" s="357"/>
      <c r="E926" s="357"/>
      <c r="F926" s="357"/>
      <c r="G926" s="357"/>
      <c r="H926" s="357"/>
      <c r="I926" s="357"/>
      <c r="J926" s="357"/>
      <c r="K926" s="357"/>
      <c r="L926" s="357"/>
      <c r="M926" s="357"/>
      <c r="N926" s="357"/>
      <c r="O926" s="357"/>
      <c r="P926" s="357"/>
      <c r="Q926" s="357"/>
      <c r="R926" s="357"/>
      <c r="S926" s="357"/>
      <c r="T926" s="357"/>
      <c r="U926" s="357"/>
      <c r="V926" s="357"/>
      <c r="W926" s="357"/>
      <c r="X926" s="357"/>
      <c r="Y926" s="357"/>
      <c r="Z926" s="357"/>
    </row>
    <row r="927" ht="12.75" customHeight="1">
      <c r="A927" s="357"/>
      <c r="B927" s="357"/>
      <c r="C927" s="357"/>
      <c r="D927" s="357"/>
      <c r="E927" s="357"/>
      <c r="F927" s="357"/>
      <c r="G927" s="357"/>
      <c r="H927" s="357"/>
      <c r="I927" s="357"/>
      <c r="J927" s="357"/>
      <c r="K927" s="357"/>
      <c r="L927" s="357"/>
      <c r="M927" s="357"/>
      <c r="N927" s="357"/>
      <c r="O927" s="357"/>
      <c r="P927" s="357"/>
      <c r="Q927" s="357"/>
      <c r="R927" s="357"/>
      <c r="S927" s="357"/>
      <c r="T927" s="357"/>
      <c r="U927" s="357"/>
      <c r="V927" s="357"/>
      <c r="W927" s="357"/>
      <c r="X927" s="357"/>
      <c r="Y927" s="357"/>
      <c r="Z927" s="357"/>
    </row>
    <row r="928" ht="12.75" customHeight="1">
      <c r="A928" s="357"/>
      <c r="B928" s="357"/>
      <c r="C928" s="357"/>
      <c r="D928" s="357"/>
      <c r="E928" s="357"/>
      <c r="F928" s="357"/>
      <c r="G928" s="357"/>
      <c r="H928" s="357"/>
      <c r="I928" s="357"/>
      <c r="J928" s="357"/>
      <c r="K928" s="357"/>
      <c r="L928" s="357"/>
      <c r="M928" s="357"/>
      <c r="N928" s="357"/>
      <c r="O928" s="357"/>
      <c r="P928" s="357"/>
      <c r="Q928" s="357"/>
      <c r="R928" s="357"/>
      <c r="S928" s="357"/>
      <c r="T928" s="357"/>
      <c r="U928" s="357"/>
      <c r="V928" s="357"/>
      <c r="W928" s="357"/>
      <c r="X928" s="357"/>
      <c r="Y928" s="357"/>
      <c r="Z928" s="357"/>
    </row>
    <row r="929" ht="12.75" customHeight="1">
      <c r="A929" s="357"/>
      <c r="B929" s="357"/>
      <c r="C929" s="357"/>
      <c r="D929" s="357"/>
      <c r="E929" s="357"/>
      <c r="F929" s="357"/>
      <c r="G929" s="357"/>
      <c r="H929" s="357"/>
      <c r="I929" s="357"/>
      <c r="J929" s="357"/>
      <c r="K929" s="357"/>
      <c r="L929" s="357"/>
      <c r="M929" s="357"/>
      <c r="N929" s="357"/>
      <c r="O929" s="357"/>
      <c r="P929" s="357"/>
      <c r="Q929" s="357"/>
      <c r="R929" s="357"/>
      <c r="S929" s="357"/>
      <c r="T929" s="357"/>
      <c r="U929" s="357"/>
      <c r="V929" s="357"/>
      <c r="W929" s="357"/>
      <c r="X929" s="357"/>
      <c r="Y929" s="357"/>
      <c r="Z929" s="357"/>
    </row>
    <row r="930" ht="12.75" customHeight="1">
      <c r="A930" s="357"/>
      <c r="B930" s="357"/>
      <c r="C930" s="357"/>
      <c r="D930" s="357"/>
      <c r="E930" s="357"/>
      <c r="F930" s="357"/>
      <c r="G930" s="357"/>
      <c r="H930" s="357"/>
      <c r="I930" s="357"/>
      <c r="J930" s="357"/>
      <c r="K930" s="357"/>
      <c r="L930" s="357"/>
      <c r="M930" s="357"/>
      <c r="N930" s="357"/>
      <c r="O930" s="357"/>
      <c r="P930" s="357"/>
      <c r="Q930" s="357"/>
      <c r="R930" s="357"/>
      <c r="S930" s="357"/>
      <c r="T930" s="357"/>
      <c r="U930" s="357"/>
      <c r="V930" s="357"/>
      <c r="W930" s="357"/>
      <c r="X930" s="357"/>
      <c r="Y930" s="357"/>
      <c r="Z930" s="357"/>
    </row>
    <row r="931" ht="12.75" customHeight="1">
      <c r="A931" s="357"/>
      <c r="B931" s="357"/>
      <c r="C931" s="357"/>
      <c r="D931" s="357"/>
      <c r="E931" s="357"/>
      <c r="F931" s="357"/>
      <c r="G931" s="357"/>
      <c r="H931" s="357"/>
      <c r="I931" s="357"/>
      <c r="J931" s="357"/>
      <c r="K931" s="357"/>
      <c r="L931" s="357"/>
      <c r="M931" s="357"/>
      <c r="N931" s="357"/>
      <c r="O931" s="357"/>
      <c r="P931" s="357"/>
      <c r="Q931" s="357"/>
      <c r="R931" s="357"/>
      <c r="S931" s="357"/>
      <c r="T931" s="357"/>
      <c r="U931" s="357"/>
      <c r="V931" s="357"/>
      <c r="W931" s="357"/>
      <c r="X931" s="357"/>
      <c r="Y931" s="357"/>
      <c r="Z931" s="357"/>
    </row>
    <row r="932" ht="12.75" customHeight="1">
      <c r="A932" s="357"/>
      <c r="B932" s="357"/>
      <c r="C932" s="357"/>
      <c r="D932" s="357"/>
      <c r="E932" s="357"/>
      <c r="F932" s="357"/>
      <c r="G932" s="357"/>
      <c r="H932" s="357"/>
      <c r="I932" s="357"/>
      <c r="J932" s="357"/>
      <c r="K932" s="357"/>
      <c r="L932" s="357"/>
      <c r="M932" s="357"/>
      <c r="N932" s="357"/>
      <c r="O932" s="357"/>
      <c r="P932" s="357"/>
      <c r="Q932" s="357"/>
      <c r="R932" s="357"/>
      <c r="S932" s="357"/>
      <c r="T932" s="357"/>
      <c r="U932" s="357"/>
      <c r="V932" s="357"/>
      <c r="W932" s="357"/>
      <c r="X932" s="357"/>
      <c r="Y932" s="357"/>
      <c r="Z932" s="357"/>
    </row>
    <row r="933" ht="12.75" customHeight="1">
      <c r="A933" s="357"/>
      <c r="B933" s="357"/>
      <c r="C933" s="357"/>
      <c r="D933" s="357"/>
      <c r="E933" s="357"/>
      <c r="F933" s="357"/>
      <c r="G933" s="357"/>
      <c r="H933" s="357"/>
      <c r="I933" s="357"/>
      <c r="J933" s="357"/>
      <c r="K933" s="357"/>
      <c r="L933" s="357"/>
      <c r="M933" s="357"/>
      <c r="N933" s="357"/>
      <c r="O933" s="357"/>
      <c r="P933" s="357"/>
      <c r="Q933" s="357"/>
      <c r="R933" s="357"/>
      <c r="S933" s="357"/>
      <c r="T933" s="357"/>
      <c r="U933" s="357"/>
      <c r="V933" s="357"/>
      <c r="W933" s="357"/>
      <c r="X933" s="357"/>
      <c r="Y933" s="357"/>
      <c r="Z933" s="357"/>
    </row>
    <row r="934" ht="12.75" customHeight="1">
      <c r="A934" s="357"/>
      <c r="B934" s="357"/>
      <c r="C934" s="357"/>
      <c r="D934" s="357"/>
      <c r="E934" s="357"/>
      <c r="F934" s="357"/>
      <c r="G934" s="357"/>
      <c r="H934" s="357"/>
      <c r="I934" s="357"/>
      <c r="J934" s="357"/>
      <c r="K934" s="357"/>
      <c r="L934" s="357"/>
      <c r="M934" s="357"/>
      <c r="N934" s="357"/>
      <c r="O934" s="357"/>
      <c r="P934" s="357"/>
      <c r="Q934" s="357"/>
      <c r="R934" s="357"/>
      <c r="S934" s="357"/>
      <c r="T934" s="357"/>
      <c r="U934" s="357"/>
      <c r="V934" s="357"/>
      <c r="W934" s="357"/>
      <c r="X934" s="357"/>
      <c r="Y934" s="357"/>
      <c r="Z934" s="357"/>
    </row>
    <row r="935" ht="12.75" customHeight="1">
      <c r="A935" s="357"/>
      <c r="B935" s="357"/>
      <c r="C935" s="357"/>
      <c r="D935" s="357"/>
      <c r="E935" s="357"/>
      <c r="F935" s="357"/>
      <c r="G935" s="357"/>
      <c r="H935" s="357"/>
      <c r="I935" s="357"/>
      <c r="J935" s="357"/>
      <c r="K935" s="357"/>
      <c r="L935" s="357"/>
      <c r="M935" s="357"/>
      <c r="N935" s="357"/>
      <c r="O935" s="357"/>
      <c r="P935" s="357"/>
      <c r="Q935" s="357"/>
      <c r="R935" s="357"/>
      <c r="S935" s="357"/>
      <c r="T935" s="357"/>
      <c r="U935" s="357"/>
      <c r="V935" s="357"/>
      <c r="W935" s="357"/>
      <c r="X935" s="357"/>
      <c r="Y935" s="357"/>
      <c r="Z935" s="357"/>
    </row>
    <row r="936" ht="12.75" customHeight="1">
      <c r="A936" s="357"/>
      <c r="B936" s="357"/>
      <c r="C936" s="357"/>
      <c r="D936" s="357"/>
      <c r="E936" s="357"/>
      <c r="F936" s="357"/>
      <c r="G936" s="357"/>
      <c r="H936" s="357"/>
      <c r="I936" s="357"/>
      <c r="J936" s="357"/>
      <c r="K936" s="357"/>
      <c r="L936" s="357"/>
      <c r="M936" s="357"/>
      <c r="N936" s="357"/>
      <c r="O936" s="357"/>
      <c r="P936" s="357"/>
      <c r="Q936" s="357"/>
      <c r="R936" s="357"/>
      <c r="S936" s="357"/>
      <c r="T936" s="357"/>
      <c r="U936" s="357"/>
      <c r="V936" s="357"/>
      <c r="W936" s="357"/>
      <c r="X936" s="357"/>
      <c r="Y936" s="357"/>
      <c r="Z936" s="357"/>
    </row>
    <row r="937" ht="12.75" customHeight="1">
      <c r="A937" s="357"/>
      <c r="B937" s="357"/>
      <c r="C937" s="357"/>
      <c r="D937" s="357"/>
      <c r="E937" s="357"/>
      <c r="F937" s="357"/>
      <c r="G937" s="357"/>
      <c r="H937" s="357"/>
      <c r="I937" s="357"/>
      <c r="J937" s="357"/>
      <c r="K937" s="357"/>
      <c r="L937" s="357"/>
      <c r="M937" s="357"/>
      <c r="N937" s="357"/>
      <c r="O937" s="357"/>
      <c r="P937" s="357"/>
      <c r="Q937" s="357"/>
      <c r="R937" s="357"/>
      <c r="S937" s="357"/>
      <c r="T937" s="357"/>
      <c r="U937" s="357"/>
      <c r="V937" s="357"/>
      <c r="W937" s="357"/>
      <c r="X937" s="357"/>
      <c r="Y937" s="357"/>
      <c r="Z937" s="357"/>
    </row>
    <row r="938" ht="12.75" customHeight="1">
      <c r="A938" s="357"/>
      <c r="B938" s="357"/>
      <c r="C938" s="357"/>
      <c r="D938" s="357"/>
      <c r="E938" s="357"/>
      <c r="F938" s="357"/>
      <c r="G938" s="357"/>
      <c r="H938" s="357"/>
      <c r="I938" s="357"/>
      <c r="J938" s="357"/>
      <c r="K938" s="357"/>
      <c r="L938" s="357"/>
      <c r="M938" s="357"/>
      <c r="N938" s="357"/>
      <c r="O938" s="357"/>
      <c r="P938" s="357"/>
      <c r="Q938" s="357"/>
      <c r="R938" s="357"/>
      <c r="S938" s="357"/>
      <c r="T938" s="357"/>
      <c r="U938" s="357"/>
      <c r="V938" s="357"/>
      <c r="W938" s="357"/>
      <c r="X938" s="357"/>
      <c r="Y938" s="357"/>
      <c r="Z938" s="357"/>
    </row>
    <row r="939" ht="12.75" customHeight="1">
      <c r="A939" s="357"/>
      <c r="B939" s="357"/>
      <c r="C939" s="357"/>
      <c r="D939" s="357"/>
      <c r="E939" s="357"/>
      <c r="F939" s="357"/>
      <c r="G939" s="357"/>
      <c r="H939" s="357"/>
      <c r="I939" s="357"/>
      <c r="J939" s="357"/>
      <c r="K939" s="357"/>
      <c r="L939" s="357"/>
      <c r="M939" s="357"/>
      <c r="N939" s="357"/>
      <c r="O939" s="357"/>
      <c r="P939" s="357"/>
      <c r="Q939" s="357"/>
      <c r="R939" s="357"/>
      <c r="S939" s="357"/>
      <c r="T939" s="357"/>
      <c r="U939" s="357"/>
      <c r="V939" s="357"/>
      <c r="W939" s="357"/>
      <c r="X939" s="357"/>
      <c r="Y939" s="357"/>
      <c r="Z939" s="357"/>
    </row>
    <row r="940" ht="12.75" customHeight="1">
      <c r="A940" s="357"/>
      <c r="B940" s="357"/>
      <c r="C940" s="357"/>
      <c r="D940" s="357"/>
      <c r="E940" s="357"/>
      <c r="F940" s="357"/>
      <c r="G940" s="357"/>
      <c r="H940" s="357"/>
      <c r="I940" s="357"/>
      <c r="J940" s="357"/>
      <c r="K940" s="357"/>
      <c r="L940" s="357"/>
      <c r="M940" s="357"/>
      <c r="N940" s="357"/>
      <c r="O940" s="357"/>
      <c r="P940" s="357"/>
      <c r="Q940" s="357"/>
      <c r="R940" s="357"/>
      <c r="S940" s="357"/>
      <c r="T940" s="357"/>
      <c r="U940" s="357"/>
      <c r="V940" s="357"/>
      <c r="W940" s="357"/>
      <c r="X940" s="357"/>
      <c r="Y940" s="357"/>
      <c r="Z940" s="357"/>
    </row>
    <row r="941" ht="12.75" customHeight="1">
      <c r="A941" s="357"/>
      <c r="B941" s="357"/>
      <c r="C941" s="357"/>
      <c r="D941" s="357"/>
      <c r="E941" s="357"/>
      <c r="F941" s="357"/>
      <c r="G941" s="357"/>
      <c r="H941" s="357"/>
      <c r="I941" s="357"/>
      <c r="J941" s="357"/>
      <c r="K941" s="357"/>
      <c r="L941" s="357"/>
      <c r="M941" s="357"/>
      <c r="N941" s="357"/>
      <c r="O941" s="357"/>
      <c r="P941" s="357"/>
      <c r="Q941" s="357"/>
      <c r="R941" s="357"/>
      <c r="S941" s="357"/>
      <c r="T941" s="357"/>
      <c r="U941" s="357"/>
      <c r="V941" s="357"/>
      <c r="W941" s="357"/>
      <c r="X941" s="357"/>
      <c r="Y941" s="357"/>
      <c r="Z941" s="357"/>
    </row>
    <row r="942" ht="12.75" customHeight="1">
      <c r="A942" s="357"/>
      <c r="B942" s="357"/>
      <c r="C942" s="357"/>
      <c r="D942" s="357"/>
      <c r="E942" s="357"/>
      <c r="F942" s="357"/>
      <c r="G942" s="357"/>
      <c r="H942" s="357"/>
      <c r="I942" s="357"/>
      <c r="J942" s="357"/>
      <c r="K942" s="357"/>
      <c r="L942" s="357"/>
      <c r="M942" s="357"/>
      <c r="N942" s="357"/>
      <c r="O942" s="357"/>
      <c r="P942" s="357"/>
      <c r="Q942" s="357"/>
      <c r="R942" s="357"/>
      <c r="S942" s="357"/>
      <c r="T942" s="357"/>
      <c r="U942" s="357"/>
      <c r="V942" s="357"/>
      <c r="W942" s="357"/>
      <c r="X942" s="357"/>
      <c r="Y942" s="357"/>
      <c r="Z942" s="357"/>
    </row>
    <row r="943" ht="12.75" customHeight="1">
      <c r="A943" s="357"/>
      <c r="B943" s="357"/>
      <c r="C943" s="357"/>
      <c r="D943" s="357"/>
      <c r="E943" s="357"/>
      <c r="F943" s="357"/>
      <c r="G943" s="357"/>
      <c r="H943" s="357"/>
      <c r="I943" s="357"/>
      <c r="J943" s="357"/>
      <c r="K943" s="357"/>
      <c r="L943" s="357"/>
      <c r="M943" s="357"/>
      <c r="N943" s="357"/>
      <c r="O943" s="357"/>
      <c r="P943" s="357"/>
      <c r="Q943" s="357"/>
      <c r="R943" s="357"/>
      <c r="S943" s="357"/>
      <c r="T943" s="357"/>
      <c r="U943" s="357"/>
      <c r="V943" s="357"/>
      <c r="W943" s="357"/>
      <c r="X943" s="357"/>
      <c r="Y943" s="357"/>
      <c r="Z943" s="357"/>
    </row>
    <row r="944" ht="12.75" customHeight="1">
      <c r="A944" s="357"/>
      <c r="B944" s="357"/>
      <c r="C944" s="357"/>
      <c r="D944" s="357"/>
      <c r="E944" s="357"/>
      <c r="F944" s="357"/>
      <c r="G944" s="357"/>
      <c r="H944" s="357"/>
      <c r="I944" s="357"/>
      <c r="J944" s="357"/>
      <c r="K944" s="357"/>
      <c r="L944" s="357"/>
      <c r="M944" s="357"/>
      <c r="N944" s="357"/>
      <c r="O944" s="357"/>
      <c r="P944" s="357"/>
      <c r="Q944" s="357"/>
      <c r="R944" s="357"/>
      <c r="S944" s="357"/>
      <c r="T944" s="357"/>
      <c r="U944" s="357"/>
      <c r="V944" s="357"/>
      <c r="W944" s="357"/>
      <c r="X944" s="357"/>
      <c r="Y944" s="357"/>
      <c r="Z944" s="357"/>
    </row>
    <row r="945" ht="12.75" customHeight="1">
      <c r="A945" s="357"/>
      <c r="B945" s="357"/>
      <c r="C945" s="357"/>
      <c r="D945" s="357"/>
      <c r="E945" s="357"/>
      <c r="F945" s="357"/>
      <c r="G945" s="357"/>
      <c r="H945" s="357"/>
      <c r="I945" s="357"/>
      <c r="J945" s="357"/>
      <c r="K945" s="357"/>
      <c r="L945" s="357"/>
      <c r="M945" s="357"/>
      <c r="N945" s="357"/>
      <c r="O945" s="357"/>
      <c r="P945" s="357"/>
      <c r="Q945" s="357"/>
      <c r="R945" s="357"/>
      <c r="S945" s="357"/>
      <c r="T945" s="357"/>
      <c r="U945" s="357"/>
      <c r="V945" s="357"/>
      <c r="W945" s="357"/>
      <c r="X945" s="357"/>
      <c r="Y945" s="357"/>
      <c r="Z945" s="357"/>
    </row>
    <row r="946" ht="12.75" customHeight="1">
      <c r="A946" s="357"/>
      <c r="B946" s="357"/>
      <c r="C946" s="357"/>
      <c r="D946" s="357"/>
      <c r="E946" s="357"/>
      <c r="F946" s="357"/>
      <c r="G946" s="357"/>
      <c r="H946" s="357"/>
      <c r="I946" s="357"/>
      <c r="J946" s="357"/>
      <c r="K946" s="357"/>
      <c r="L946" s="357"/>
      <c r="M946" s="357"/>
      <c r="N946" s="357"/>
      <c r="O946" s="357"/>
      <c r="P946" s="357"/>
      <c r="Q946" s="357"/>
      <c r="R946" s="357"/>
      <c r="S946" s="357"/>
      <c r="T946" s="357"/>
      <c r="U946" s="357"/>
      <c r="V946" s="357"/>
      <c r="W946" s="357"/>
      <c r="X946" s="357"/>
      <c r="Y946" s="357"/>
      <c r="Z946" s="357"/>
    </row>
    <row r="947" ht="12.75" customHeight="1">
      <c r="A947" s="357"/>
      <c r="B947" s="357"/>
      <c r="C947" s="357"/>
      <c r="D947" s="357"/>
      <c r="E947" s="357"/>
      <c r="F947" s="357"/>
      <c r="G947" s="357"/>
      <c r="H947" s="357"/>
      <c r="I947" s="357"/>
      <c r="J947" s="357"/>
      <c r="K947" s="357"/>
      <c r="L947" s="357"/>
      <c r="M947" s="357"/>
      <c r="N947" s="357"/>
      <c r="O947" s="357"/>
      <c r="P947" s="357"/>
      <c r="Q947" s="357"/>
      <c r="R947" s="357"/>
      <c r="S947" s="357"/>
      <c r="T947" s="357"/>
      <c r="U947" s="357"/>
      <c r="V947" s="357"/>
      <c r="W947" s="357"/>
      <c r="X947" s="357"/>
      <c r="Y947" s="357"/>
      <c r="Z947" s="357"/>
    </row>
    <row r="948" ht="12.75" customHeight="1">
      <c r="A948" s="357"/>
      <c r="B948" s="357"/>
      <c r="C948" s="357"/>
      <c r="D948" s="357"/>
      <c r="E948" s="357"/>
      <c r="F948" s="357"/>
      <c r="G948" s="357"/>
      <c r="H948" s="357"/>
      <c r="I948" s="357"/>
      <c r="J948" s="357"/>
      <c r="K948" s="357"/>
      <c r="L948" s="357"/>
      <c r="M948" s="357"/>
      <c r="N948" s="357"/>
      <c r="O948" s="357"/>
      <c r="P948" s="357"/>
      <c r="Q948" s="357"/>
      <c r="R948" s="357"/>
      <c r="S948" s="357"/>
      <c r="T948" s="357"/>
      <c r="U948" s="357"/>
      <c r="V948" s="357"/>
      <c r="W948" s="357"/>
      <c r="X948" s="357"/>
      <c r="Y948" s="357"/>
      <c r="Z948" s="357"/>
    </row>
    <row r="949" ht="12.75" customHeight="1">
      <c r="A949" s="357"/>
      <c r="B949" s="357"/>
      <c r="C949" s="357"/>
      <c r="D949" s="357"/>
      <c r="E949" s="357"/>
      <c r="F949" s="357"/>
      <c r="G949" s="357"/>
      <c r="H949" s="357"/>
      <c r="I949" s="357"/>
      <c r="J949" s="357"/>
      <c r="K949" s="357"/>
      <c r="L949" s="357"/>
      <c r="M949" s="357"/>
      <c r="N949" s="357"/>
      <c r="O949" s="357"/>
      <c r="P949" s="357"/>
      <c r="Q949" s="357"/>
      <c r="R949" s="357"/>
      <c r="S949" s="357"/>
      <c r="T949" s="357"/>
      <c r="U949" s="357"/>
      <c r="V949" s="357"/>
      <c r="W949" s="357"/>
      <c r="X949" s="357"/>
      <c r="Y949" s="357"/>
      <c r="Z949" s="357"/>
    </row>
    <row r="950" ht="12.75" customHeight="1">
      <c r="A950" s="357"/>
      <c r="B950" s="357"/>
      <c r="C950" s="357"/>
      <c r="D950" s="357"/>
      <c r="E950" s="357"/>
      <c r="F950" s="357"/>
      <c r="G950" s="357"/>
      <c r="H950" s="357"/>
      <c r="I950" s="357"/>
      <c r="J950" s="357"/>
      <c r="K950" s="357"/>
      <c r="L950" s="357"/>
      <c r="M950" s="357"/>
      <c r="N950" s="357"/>
      <c r="O950" s="357"/>
      <c r="P950" s="357"/>
      <c r="Q950" s="357"/>
      <c r="R950" s="357"/>
      <c r="S950" s="357"/>
      <c r="T950" s="357"/>
      <c r="U950" s="357"/>
      <c r="V950" s="357"/>
      <c r="W950" s="357"/>
      <c r="X950" s="357"/>
      <c r="Y950" s="357"/>
      <c r="Z950" s="357"/>
    </row>
    <row r="951" ht="12.75" customHeight="1">
      <c r="A951" s="357"/>
      <c r="B951" s="357"/>
      <c r="C951" s="357"/>
      <c r="D951" s="357"/>
      <c r="E951" s="357"/>
      <c r="F951" s="357"/>
      <c r="G951" s="357"/>
      <c r="H951" s="357"/>
      <c r="I951" s="357"/>
      <c r="J951" s="357"/>
      <c r="K951" s="357"/>
      <c r="L951" s="357"/>
      <c r="M951" s="357"/>
      <c r="N951" s="357"/>
      <c r="O951" s="357"/>
      <c r="P951" s="357"/>
      <c r="Q951" s="357"/>
      <c r="R951" s="357"/>
      <c r="S951" s="357"/>
      <c r="T951" s="357"/>
      <c r="U951" s="357"/>
      <c r="V951" s="357"/>
      <c r="W951" s="357"/>
      <c r="X951" s="357"/>
      <c r="Y951" s="357"/>
      <c r="Z951" s="357"/>
    </row>
    <row r="952" ht="12.75" customHeight="1">
      <c r="A952" s="357"/>
      <c r="B952" s="357"/>
      <c r="C952" s="357"/>
      <c r="D952" s="357"/>
      <c r="E952" s="357"/>
      <c r="F952" s="357"/>
      <c r="G952" s="357"/>
      <c r="H952" s="357"/>
      <c r="I952" s="357"/>
      <c r="J952" s="357"/>
      <c r="K952" s="357"/>
      <c r="L952" s="357"/>
      <c r="M952" s="357"/>
      <c r="N952" s="357"/>
      <c r="O952" s="357"/>
      <c r="P952" s="357"/>
      <c r="Q952" s="357"/>
      <c r="R952" s="357"/>
      <c r="S952" s="357"/>
      <c r="T952" s="357"/>
      <c r="U952" s="357"/>
      <c r="V952" s="357"/>
      <c r="W952" s="357"/>
      <c r="X952" s="357"/>
      <c r="Y952" s="357"/>
      <c r="Z952" s="357"/>
    </row>
    <row r="953" ht="12.75" customHeight="1">
      <c r="A953" s="357"/>
      <c r="B953" s="357"/>
      <c r="C953" s="357"/>
      <c r="D953" s="357"/>
      <c r="E953" s="357"/>
      <c r="F953" s="357"/>
      <c r="G953" s="357"/>
      <c r="H953" s="357"/>
      <c r="I953" s="357"/>
      <c r="J953" s="357"/>
      <c r="K953" s="357"/>
      <c r="L953" s="357"/>
      <c r="M953" s="357"/>
      <c r="N953" s="357"/>
      <c r="O953" s="357"/>
      <c r="P953" s="357"/>
      <c r="Q953" s="357"/>
      <c r="R953" s="357"/>
      <c r="S953" s="357"/>
      <c r="T953" s="357"/>
      <c r="U953" s="357"/>
      <c r="V953" s="357"/>
      <c r="W953" s="357"/>
      <c r="X953" s="357"/>
      <c r="Y953" s="357"/>
      <c r="Z953" s="357"/>
    </row>
    <row r="954" ht="12.75" customHeight="1">
      <c r="A954" s="357"/>
      <c r="B954" s="357"/>
      <c r="C954" s="357"/>
      <c r="D954" s="357"/>
      <c r="E954" s="357"/>
      <c r="F954" s="357"/>
      <c r="G954" s="357"/>
      <c r="H954" s="357"/>
      <c r="I954" s="357"/>
      <c r="J954" s="357"/>
      <c r="K954" s="357"/>
      <c r="L954" s="357"/>
      <c r="M954" s="357"/>
      <c r="N954" s="357"/>
      <c r="O954" s="357"/>
      <c r="P954" s="357"/>
      <c r="Q954" s="357"/>
      <c r="R954" s="357"/>
      <c r="S954" s="357"/>
      <c r="T954" s="357"/>
      <c r="U954" s="357"/>
      <c r="V954" s="357"/>
      <c r="W954" s="357"/>
      <c r="X954" s="357"/>
      <c r="Y954" s="357"/>
      <c r="Z954" s="357"/>
    </row>
    <row r="955" ht="12.75" customHeight="1">
      <c r="A955" s="357"/>
      <c r="B955" s="357"/>
      <c r="C955" s="357"/>
      <c r="D955" s="357"/>
      <c r="E955" s="357"/>
      <c r="F955" s="357"/>
      <c r="G955" s="357"/>
      <c r="H955" s="357"/>
      <c r="I955" s="357"/>
      <c r="J955" s="357"/>
      <c r="K955" s="357"/>
      <c r="L955" s="357"/>
      <c r="M955" s="357"/>
      <c r="N955" s="357"/>
      <c r="O955" s="357"/>
      <c r="P955" s="357"/>
      <c r="Q955" s="357"/>
      <c r="R955" s="357"/>
      <c r="S955" s="357"/>
      <c r="T955" s="357"/>
      <c r="U955" s="357"/>
      <c r="V955" s="357"/>
      <c r="W955" s="357"/>
      <c r="X955" s="357"/>
      <c r="Y955" s="357"/>
      <c r="Z955" s="357"/>
    </row>
    <row r="956" ht="12.75" customHeight="1">
      <c r="A956" s="357"/>
      <c r="B956" s="357"/>
      <c r="C956" s="357"/>
      <c r="D956" s="357"/>
      <c r="E956" s="357"/>
      <c r="F956" s="357"/>
      <c r="G956" s="357"/>
      <c r="H956" s="357"/>
      <c r="I956" s="357"/>
      <c r="J956" s="357"/>
      <c r="K956" s="357"/>
      <c r="L956" s="357"/>
      <c r="M956" s="357"/>
      <c r="N956" s="357"/>
      <c r="O956" s="357"/>
      <c r="P956" s="357"/>
      <c r="Q956" s="357"/>
      <c r="R956" s="357"/>
      <c r="S956" s="357"/>
      <c r="T956" s="357"/>
      <c r="U956" s="357"/>
      <c r="V956" s="357"/>
      <c r="W956" s="357"/>
      <c r="X956" s="357"/>
      <c r="Y956" s="357"/>
      <c r="Z956" s="357"/>
    </row>
    <row r="957" ht="12.75" customHeight="1">
      <c r="A957" s="357"/>
      <c r="B957" s="357"/>
      <c r="C957" s="357"/>
      <c r="D957" s="357"/>
      <c r="E957" s="357"/>
      <c r="F957" s="357"/>
      <c r="G957" s="357"/>
      <c r="H957" s="357"/>
      <c r="I957" s="357"/>
      <c r="J957" s="357"/>
      <c r="K957" s="357"/>
      <c r="L957" s="357"/>
      <c r="M957" s="357"/>
      <c r="N957" s="357"/>
      <c r="O957" s="357"/>
      <c r="P957" s="357"/>
      <c r="Q957" s="357"/>
      <c r="R957" s="357"/>
      <c r="S957" s="357"/>
      <c r="T957" s="357"/>
      <c r="U957" s="357"/>
      <c r="V957" s="357"/>
      <c r="W957" s="357"/>
      <c r="X957" s="357"/>
      <c r="Y957" s="357"/>
      <c r="Z957" s="357"/>
    </row>
    <row r="958" ht="12.75" customHeight="1">
      <c r="A958" s="357"/>
      <c r="B958" s="357"/>
      <c r="C958" s="357"/>
      <c r="D958" s="357"/>
      <c r="E958" s="357"/>
      <c r="F958" s="357"/>
      <c r="G958" s="357"/>
      <c r="H958" s="357"/>
      <c r="I958" s="357"/>
      <c r="J958" s="357"/>
      <c r="K958" s="357"/>
      <c r="L958" s="357"/>
      <c r="M958" s="357"/>
      <c r="N958" s="357"/>
      <c r="O958" s="357"/>
      <c r="P958" s="357"/>
      <c r="Q958" s="357"/>
      <c r="R958" s="357"/>
      <c r="S958" s="357"/>
      <c r="T958" s="357"/>
      <c r="U958" s="357"/>
      <c r="V958" s="357"/>
      <c r="W958" s="357"/>
      <c r="X958" s="357"/>
      <c r="Y958" s="357"/>
      <c r="Z958" s="357"/>
    </row>
    <row r="959" ht="12.75" customHeight="1">
      <c r="A959" s="357"/>
      <c r="B959" s="357"/>
      <c r="C959" s="357"/>
      <c r="D959" s="357"/>
      <c r="E959" s="357"/>
      <c r="F959" s="357"/>
      <c r="G959" s="357"/>
      <c r="H959" s="357"/>
      <c r="I959" s="357"/>
      <c r="J959" s="357"/>
      <c r="K959" s="357"/>
      <c r="L959" s="357"/>
      <c r="M959" s="357"/>
      <c r="N959" s="357"/>
      <c r="O959" s="357"/>
      <c r="P959" s="357"/>
      <c r="Q959" s="357"/>
      <c r="R959" s="357"/>
      <c r="S959" s="357"/>
      <c r="T959" s="357"/>
      <c r="U959" s="357"/>
      <c r="V959" s="357"/>
      <c r="W959" s="357"/>
      <c r="X959" s="357"/>
      <c r="Y959" s="357"/>
      <c r="Z959" s="357"/>
    </row>
    <row r="960" ht="12.75" customHeight="1">
      <c r="A960" s="357"/>
      <c r="B960" s="357"/>
      <c r="C960" s="357"/>
      <c r="D960" s="357"/>
      <c r="E960" s="357"/>
      <c r="F960" s="357"/>
      <c r="G960" s="357"/>
      <c r="H960" s="357"/>
      <c r="I960" s="357"/>
      <c r="J960" s="357"/>
      <c r="K960" s="357"/>
      <c r="L960" s="357"/>
      <c r="M960" s="357"/>
      <c r="N960" s="357"/>
      <c r="O960" s="357"/>
      <c r="P960" s="357"/>
      <c r="Q960" s="357"/>
      <c r="R960" s="357"/>
      <c r="S960" s="357"/>
      <c r="T960" s="357"/>
      <c r="U960" s="357"/>
      <c r="V960" s="357"/>
      <c r="W960" s="357"/>
      <c r="X960" s="357"/>
      <c r="Y960" s="357"/>
      <c r="Z960" s="357"/>
    </row>
    <row r="961" ht="12.75" customHeight="1">
      <c r="A961" s="357"/>
      <c r="B961" s="357"/>
      <c r="C961" s="357"/>
      <c r="D961" s="357"/>
      <c r="E961" s="357"/>
      <c r="F961" s="357"/>
      <c r="G961" s="357"/>
      <c r="H961" s="357"/>
      <c r="I961" s="357"/>
      <c r="J961" s="357"/>
      <c r="K961" s="357"/>
      <c r="L961" s="357"/>
      <c r="M961" s="357"/>
      <c r="N961" s="357"/>
      <c r="O961" s="357"/>
      <c r="P961" s="357"/>
      <c r="Q961" s="357"/>
      <c r="R961" s="357"/>
      <c r="S961" s="357"/>
      <c r="T961" s="357"/>
      <c r="U961" s="357"/>
      <c r="V961" s="357"/>
      <c r="W961" s="357"/>
      <c r="X961" s="357"/>
      <c r="Y961" s="357"/>
      <c r="Z961" s="357"/>
    </row>
    <row r="962" ht="12.75" customHeight="1">
      <c r="A962" s="357"/>
      <c r="B962" s="357"/>
      <c r="C962" s="357"/>
      <c r="D962" s="357"/>
      <c r="E962" s="357"/>
      <c r="F962" s="357"/>
      <c r="G962" s="357"/>
      <c r="H962" s="357"/>
      <c r="I962" s="357"/>
      <c r="J962" s="357"/>
      <c r="K962" s="357"/>
      <c r="L962" s="357"/>
      <c r="M962" s="357"/>
      <c r="N962" s="357"/>
      <c r="O962" s="357"/>
      <c r="P962" s="357"/>
      <c r="Q962" s="357"/>
      <c r="R962" s="357"/>
      <c r="S962" s="357"/>
      <c r="T962" s="357"/>
      <c r="U962" s="357"/>
      <c r="V962" s="357"/>
      <c r="W962" s="357"/>
      <c r="X962" s="357"/>
      <c r="Y962" s="357"/>
      <c r="Z962" s="357"/>
    </row>
    <row r="963" ht="12.75" customHeight="1">
      <c r="A963" s="357"/>
      <c r="B963" s="357"/>
      <c r="C963" s="357"/>
      <c r="D963" s="357"/>
      <c r="E963" s="357"/>
      <c r="F963" s="357"/>
      <c r="G963" s="357"/>
      <c r="H963" s="357"/>
      <c r="I963" s="357"/>
      <c r="J963" s="357"/>
      <c r="K963" s="357"/>
      <c r="L963" s="357"/>
      <c r="M963" s="357"/>
      <c r="N963" s="357"/>
      <c r="O963" s="357"/>
      <c r="P963" s="357"/>
      <c r="Q963" s="357"/>
      <c r="R963" s="357"/>
      <c r="S963" s="357"/>
      <c r="T963" s="357"/>
      <c r="U963" s="357"/>
      <c r="V963" s="357"/>
      <c r="W963" s="357"/>
      <c r="X963" s="357"/>
      <c r="Y963" s="357"/>
      <c r="Z963" s="357"/>
    </row>
    <row r="964" ht="12.75" customHeight="1">
      <c r="A964" s="357"/>
      <c r="B964" s="357"/>
      <c r="C964" s="357"/>
      <c r="D964" s="357"/>
      <c r="E964" s="357"/>
      <c r="F964" s="357"/>
      <c r="G964" s="357"/>
      <c r="H964" s="357"/>
      <c r="I964" s="357"/>
      <c r="J964" s="357"/>
      <c r="K964" s="357"/>
      <c r="L964" s="357"/>
      <c r="M964" s="357"/>
      <c r="N964" s="357"/>
      <c r="O964" s="357"/>
      <c r="P964" s="357"/>
      <c r="Q964" s="357"/>
      <c r="R964" s="357"/>
      <c r="S964" s="357"/>
      <c r="T964" s="357"/>
      <c r="U964" s="357"/>
      <c r="V964" s="357"/>
      <c r="W964" s="357"/>
      <c r="X964" s="357"/>
      <c r="Y964" s="357"/>
      <c r="Z964" s="357"/>
    </row>
    <row r="965" ht="12.75" customHeight="1">
      <c r="A965" s="357"/>
      <c r="B965" s="357"/>
      <c r="C965" s="357"/>
      <c r="D965" s="357"/>
      <c r="E965" s="357"/>
      <c r="F965" s="357"/>
      <c r="G965" s="357"/>
      <c r="H965" s="357"/>
      <c r="I965" s="357"/>
      <c r="J965" s="357"/>
      <c r="K965" s="357"/>
      <c r="L965" s="357"/>
      <c r="M965" s="357"/>
      <c r="N965" s="357"/>
      <c r="O965" s="357"/>
      <c r="P965" s="357"/>
      <c r="Q965" s="357"/>
      <c r="R965" s="357"/>
      <c r="S965" s="357"/>
      <c r="T965" s="357"/>
      <c r="U965" s="357"/>
      <c r="V965" s="357"/>
      <c r="W965" s="357"/>
      <c r="X965" s="357"/>
      <c r="Y965" s="357"/>
      <c r="Z965" s="357"/>
    </row>
    <row r="966" ht="12.75" customHeight="1">
      <c r="A966" s="357"/>
      <c r="B966" s="357"/>
      <c r="C966" s="357"/>
      <c r="D966" s="357"/>
      <c r="E966" s="357"/>
      <c r="F966" s="357"/>
      <c r="G966" s="357"/>
      <c r="H966" s="357"/>
      <c r="I966" s="357"/>
      <c r="J966" s="357"/>
      <c r="K966" s="357"/>
      <c r="L966" s="357"/>
      <c r="M966" s="357"/>
      <c r="N966" s="357"/>
      <c r="O966" s="357"/>
      <c r="P966" s="357"/>
      <c r="Q966" s="357"/>
      <c r="R966" s="357"/>
      <c r="S966" s="357"/>
      <c r="T966" s="357"/>
      <c r="U966" s="357"/>
      <c r="V966" s="357"/>
      <c r="W966" s="357"/>
      <c r="X966" s="357"/>
      <c r="Y966" s="357"/>
      <c r="Z966" s="357"/>
    </row>
    <row r="967" ht="12.75" customHeight="1">
      <c r="A967" s="357"/>
      <c r="B967" s="357"/>
      <c r="C967" s="357"/>
      <c r="D967" s="357"/>
      <c r="E967" s="357"/>
      <c r="F967" s="357"/>
      <c r="G967" s="357"/>
      <c r="H967" s="357"/>
      <c r="I967" s="357"/>
      <c r="J967" s="357"/>
      <c r="K967" s="357"/>
      <c r="L967" s="357"/>
      <c r="M967" s="357"/>
      <c r="N967" s="357"/>
      <c r="O967" s="357"/>
      <c r="P967" s="357"/>
      <c r="Q967" s="357"/>
      <c r="R967" s="357"/>
      <c r="S967" s="357"/>
      <c r="T967" s="357"/>
      <c r="U967" s="357"/>
      <c r="V967" s="357"/>
      <c r="W967" s="357"/>
      <c r="X967" s="357"/>
      <c r="Y967" s="357"/>
      <c r="Z967" s="357"/>
    </row>
    <row r="968" ht="12.75" customHeight="1">
      <c r="A968" s="357"/>
      <c r="B968" s="357"/>
      <c r="C968" s="357"/>
      <c r="D968" s="357"/>
      <c r="E968" s="357"/>
      <c r="F968" s="357"/>
      <c r="G968" s="357"/>
      <c r="H968" s="357"/>
      <c r="I968" s="357"/>
      <c r="J968" s="357"/>
      <c r="K968" s="357"/>
      <c r="L968" s="357"/>
      <c r="M968" s="357"/>
      <c r="N968" s="357"/>
      <c r="O968" s="357"/>
      <c r="P968" s="357"/>
      <c r="Q968" s="357"/>
      <c r="R968" s="357"/>
      <c r="S968" s="357"/>
      <c r="T968" s="357"/>
      <c r="U968" s="357"/>
      <c r="V968" s="357"/>
      <c r="W968" s="357"/>
      <c r="X968" s="357"/>
      <c r="Y968" s="357"/>
      <c r="Z968" s="357"/>
    </row>
    <row r="969" ht="12.75" customHeight="1">
      <c r="A969" s="357"/>
      <c r="B969" s="357"/>
      <c r="C969" s="357"/>
      <c r="D969" s="357"/>
      <c r="E969" s="357"/>
      <c r="F969" s="357"/>
      <c r="G969" s="357"/>
      <c r="H969" s="357"/>
      <c r="I969" s="357"/>
      <c r="J969" s="357"/>
      <c r="K969" s="357"/>
      <c r="L969" s="357"/>
      <c r="M969" s="357"/>
      <c r="N969" s="357"/>
      <c r="O969" s="357"/>
      <c r="P969" s="357"/>
      <c r="Q969" s="357"/>
      <c r="R969" s="357"/>
      <c r="S969" s="357"/>
      <c r="T969" s="357"/>
      <c r="U969" s="357"/>
      <c r="V969" s="357"/>
      <c r="W969" s="357"/>
      <c r="X969" s="357"/>
      <c r="Y969" s="357"/>
      <c r="Z969" s="357"/>
    </row>
    <row r="970" ht="12.75" customHeight="1">
      <c r="A970" s="357"/>
      <c r="B970" s="357"/>
      <c r="C970" s="357"/>
      <c r="D970" s="357"/>
      <c r="E970" s="357"/>
      <c r="F970" s="357"/>
      <c r="G970" s="357"/>
      <c r="H970" s="357"/>
      <c r="I970" s="357"/>
      <c r="J970" s="357"/>
      <c r="K970" s="357"/>
      <c r="L970" s="357"/>
      <c r="M970" s="357"/>
      <c r="N970" s="357"/>
      <c r="O970" s="357"/>
      <c r="P970" s="357"/>
      <c r="Q970" s="357"/>
      <c r="R970" s="357"/>
      <c r="S970" s="357"/>
      <c r="T970" s="357"/>
      <c r="U970" s="357"/>
      <c r="V970" s="357"/>
      <c r="W970" s="357"/>
      <c r="X970" s="357"/>
      <c r="Y970" s="357"/>
      <c r="Z970" s="357"/>
    </row>
    <row r="971" ht="12.75" customHeight="1">
      <c r="A971" s="357"/>
      <c r="B971" s="357"/>
      <c r="C971" s="357"/>
      <c r="D971" s="357"/>
      <c r="E971" s="357"/>
      <c r="F971" s="357"/>
      <c r="G971" s="357"/>
      <c r="H971" s="357"/>
      <c r="I971" s="357"/>
      <c r="J971" s="357"/>
      <c r="K971" s="357"/>
      <c r="L971" s="357"/>
      <c r="M971" s="357"/>
      <c r="N971" s="357"/>
      <c r="O971" s="357"/>
      <c r="P971" s="357"/>
      <c r="Q971" s="357"/>
      <c r="R971" s="357"/>
      <c r="S971" s="357"/>
      <c r="T971" s="357"/>
      <c r="U971" s="357"/>
      <c r="V971" s="357"/>
      <c r="W971" s="357"/>
      <c r="X971" s="357"/>
      <c r="Y971" s="357"/>
      <c r="Z971" s="357"/>
    </row>
    <row r="972" ht="12.75" customHeight="1">
      <c r="A972" s="357"/>
      <c r="B972" s="357"/>
      <c r="C972" s="357"/>
      <c r="D972" s="357"/>
      <c r="E972" s="357"/>
      <c r="F972" s="357"/>
      <c r="G972" s="357"/>
      <c r="H972" s="357"/>
      <c r="I972" s="357"/>
      <c r="J972" s="357"/>
      <c r="K972" s="357"/>
      <c r="L972" s="357"/>
      <c r="M972" s="357"/>
      <c r="N972" s="357"/>
      <c r="O972" s="357"/>
      <c r="P972" s="357"/>
      <c r="Q972" s="357"/>
      <c r="R972" s="357"/>
      <c r="S972" s="357"/>
      <c r="T972" s="357"/>
      <c r="U972" s="357"/>
      <c r="V972" s="357"/>
      <c r="W972" s="357"/>
      <c r="X972" s="357"/>
      <c r="Y972" s="357"/>
      <c r="Z972" s="357"/>
    </row>
    <row r="973" ht="12.75" customHeight="1">
      <c r="A973" s="357"/>
      <c r="B973" s="357"/>
      <c r="C973" s="357"/>
      <c r="D973" s="357"/>
      <c r="E973" s="357"/>
      <c r="F973" s="357"/>
      <c r="G973" s="357"/>
      <c r="H973" s="357"/>
      <c r="I973" s="357"/>
      <c r="J973" s="357"/>
      <c r="K973" s="357"/>
      <c r="L973" s="357"/>
      <c r="M973" s="357"/>
      <c r="N973" s="357"/>
      <c r="O973" s="357"/>
      <c r="P973" s="357"/>
      <c r="Q973" s="357"/>
      <c r="R973" s="357"/>
      <c r="S973" s="357"/>
      <c r="T973" s="357"/>
      <c r="U973" s="357"/>
      <c r="V973" s="357"/>
      <c r="W973" s="357"/>
      <c r="X973" s="357"/>
      <c r="Y973" s="357"/>
      <c r="Z973" s="357"/>
    </row>
    <row r="974" ht="12.75" customHeight="1">
      <c r="A974" s="357"/>
      <c r="B974" s="357"/>
      <c r="C974" s="357"/>
      <c r="D974" s="357"/>
      <c r="E974" s="357"/>
      <c r="F974" s="357"/>
      <c r="G974" s="357"/>
      <c r="H974" s="357"/>
      <c r="I974" s="357"/>
      <c r="J974" s="357"/>
      <c r="K974" s="357"/>
      <c r="L974" s="357"/>
      <c r="M974" s="357"/>
      <c r="N974" s="357"/>
      <c r="O974" s="357"/>
      <c r="P974" s="357"/>
      <c r="Q974" s="357"/>
      <c r="R974" s="357"/>
      <c r="S974" s="357"/>
      <c r="T974" s="357"/>
      <c r="U974" s="357"/>
      <c r="V974" s="357"/>
      <c r="W974" s="357"/>
      <c r="X974" s="357"/>
      <c r="Y974" s="357"/>
      <c r="Z974" s="357"/>
    </row>
    <row r="975" ht="12.75" customHeight="1">
      <c r="A975" s="357"/>
      <c r="B975" s="357"/>
      <c r="C975" s="357"/>
      <c r="D975" s="357"/>
      <c r="E975" s="357"/>
      <c r="F975" s="357"/>
      <c r="G975" s="357"/>
      <c r="H975" s="357"/>
      <c r="I975" s="357"/>
      <c r="J975" s="357"/>
      <c r="K975" s="357"/>
      <c r="L975" s="357"/>
      <c r="M975" s="357"/>
      <c r="N975" s="357"/>
      <c r="O975" s="357"/>
      <c r="P975" s="357"/>
      <c r="Q975" s="357"/>
      <c r="R975" s="357"/>
      <c r="S975" s="357"/>
      <c r="T975" s="357"/>
      <c r="U975" s="357"/>
      <c r="V975" s="357"/>
      <c r="W975" s="357"/>
      <c r="X975" s="357"/>
      <c r="Y975" s="357"/>
      <c r="Z975" s="357"/>
    </row>
    <row r="976" ht="12.75" customHeight="1">
      <c r="A976" s="357"/>
      <c r="B976" s="357"/>
      <c r="C976" s="357"/>
      <c r="D976" s="357"/>
      <c r="E976" s="357"/>
      <c r="F976" s="357"/>
      <c r="G976" s="357"/>
      <c r="H976" s="357"/>
      <c r="I976" s="357"/>
      <c r="J976" s="357"/>
      <c r="K976" s="357"/>
      <c r="L976" s="357"/>
      <c r="M976" s="357"/>
      <c r="N976" s="357"/>
      <c r="O976" s="357"/>
      <c r="P976" s="357"/>
      <c r="Q976" s="357"/>
      <c r="R976" s="357"/>
      <c r="S976" s="357"/>
      <c r="T976" s="357"/>
      <c r="U976" s="357"/>
      <c r="V976" s="357"/>
      <c r="W976" s="357"/>
      <c r="X976" s="357"/>
      <c r="Y976" s="357"/>
      <c r="Z976" s="357"/>
    </row>
    <row r="977" ht="12.75" customHeight="1">
      <c r="A977" s="357"/>
      <c r="B977" s="357"/>
      <c r="C977" s="357"/>
      <c r="D977" s="357"/>
      <c r="E977" s="357"/>
      <c r="F977" s="357"/>
      <c r="G977" s="357"/>
      <c r="H977" s="357"/>
      <c r="I977" s="357"/>
      <c r="J977" s="357"/>
      <c r="K977" s="357"/>
      <c r="L977" s="357"/>
      <c r="M977" s="357"/>
      <c r="N977" s="357"/>
      <c r="O977" s="357"/>
      <c r="P977" s="357"/>
      <c r="Q977" s="357"/>
      <c r="R977" s="357"/>
      <c r="S977" s="357"/>
      <c r="T977" s="357"/>
      <c r="U977" s="357"/>
      <c r="V977" s="357"/>
      <c r="W977" s="357"/>
      <c r="X977" s="357"/>
      <c r="Y977" s="357"/>
      <c r="Z977" s="357"/>
    </row>
    <row r="978" ht="12.75" customHeight="1">
      <c r="A978" s="357"/>
      <c r="B978" s="357"/>
      <c r="C978" s="357"/>
      <c r="D978" s="357"/>
      <c r="E978" s="357"/>
      <c r="F978" s="357"/>
      <c r="G978" s="357"/>
      <c r="H978" s="357"/>
      <c r="I978" s="357"/>
      <c r="J978" s="357"/>
      <c r="K978" s="357"/>
      <c r="L978" s="357"/>
      <c r="M978" s="357"/>
      <c r="N978" s="357"/>
      <c r="O978" s="357"/>
      <c r="P978" s="357"/>
      <c r="Q978" s="357"/>
      <c r="R978" s="357"/>
      <c r="S978" s="357"/>
      <c r="T978" s="357"/>
      <c r="U978" s="357"/>
      <c r="V978" s="357"/>
      <c r="W978" s="357"/>
      <c r="X978" s="357"/>
      <c r="Y978" s="357"/>
      <c r="Z978" s="357"/>
    </row>
    <row r="979" ht="12.75" customHeight="1">
      <c r="A979" s="357"/>
      <c r="B979" s="357"/>
      <c r="C979" s="357"/>
      <c r="D979" s="357"/>
      <c r="E979" s="357"/>
      <c r="F979" s="357"/>
      <c r="G979" s="357"/>
      <c r="H979" s="357"/>
      <c r="I979" s="357"/>
      <c r="J979" s="357"/>
      <c r="K979" s="357"/>
      <c r="L979" s="357"/>
      <c r="M979" s="357"/>
      <c r="N979" s="357"/>
      <c r="O979" s="357"/>
      <c r="P979" s="357"/>
      <c r="Q979" s="357"/>
      <c r="R979" s="357"/>
      <c r="S979" s="357"/>
      <c r="T979" s="357"/>
      <c r="U979" s="357"/>
      <c r="V979" s="357"/>
      <c r="W979" s="357"/>
      <c r="X979" s="357"/>
      <c r="Y979" s="357"/>
      <c r="Z979" s="357"/>
    </row>
    <row r="980" ht="12.75" customHeight="1">
      <c r="A980" s="357"/>
      <c r="B980" s="357"/>
      <c r="C980" s="357"/>
      <c r="D980" s="357"/>
      <c r="E980" s="357"/>
      <c r="F980" s="357"/>
      <c r="G980" s="357"/>
      <c r="H980" s="357"/>
      <c r="I980" s="357"/>
      <c r="J980" s="357"/>
      <c r="K980" s="357"/>
      <c r="L980" s="357"/>
      <c r="M980" s="357"/>
      <c r="N980" s="357"/>
      <c r="O980" s="357"/>
      <c r="P980" s="357"/>
      <c r="Q980" s="357"/>
      <c r="R980" s="357"/>
      <c r="S980" s="357"/>
      <c r="T980" s="357"/>
      <c r="U980" s="357"/>
      <c r="V980" s="357"/>
      <c r="W980" s="357"/>
      <c r="X980" s="357"/>
      <c r="Y980" s="357"/>
      <c r="Z980" s="357"/>
    </row>
    <row r="981" ht="12.75" customHeight="1">
      <c r="A981" s="357"/>
      <c r="B981" s="357"/>
      <c r="C981" s="357"/>
      <c r="D981" s="357"/>
      <c r="E981" s="357"/>
      <c r="F981" s="357"/>
      <c r="G981" s="357"/>
      <c r="H981" s="357"/>
      <c r="I981" s="357"/>
      <c r="J981" s="357"/>
      <c r="K981" s="357"/>
      <c r="L981" s="357"/>
      <c r="M981" s="357"/>
      <c r="N981" s="357"/>
      <c r="O981" s="357"/>
      <c r="P981" s="357"/>
      <c r="Q981" s="357"/>
      <c r="R981" s="357"/>
      <c r="S981" s="357"/>
      <c r="T981" s="357"/>
      <c r="U981" s="357"/>
      <c r="V981" s="357"/>
      <c r="W981" s="357"/>
      <c r="X981" s="357"/>
      <c r="Y981" s="357"/>
      <c r="Z981" s="357"/>
    </row>
    <row r="982" ht="12.75" customHeight="1">
      <c r="A982" s="357"/>
      <c r="B982" s="357"/>
      <c r="C982" s="357"/>
      <c r="D982" s="357"/>
      <c r="E982" s="357"/>
      <c r="F982" s="357"/>
      <c r="G982" s="357"/>
      <c r="H982" s="357"/>
      <c r="I982" s="357"/>
      <c r="J982" s="357"/>
      <c r="K982" s="357"/>
      <c r="L982" s="357"/>
      <c r="M982" s="357"/>
      <c r="N982" s="357"/>
      <c r="O982" s="357"/>
      <c r="P982" s="357"/>
      <c r="Q982" s="357"/>
      <c r="R982" s="357"/>
      <c r="S982" s="357"/>
      <c r="T982" s="357"/>
      <c r="U982" s="357"/>
      <c r="V982" s="357"/>
      <c r="W982" s="357"/>
      <c r="X982" s="357"/>
      <c r="Y982" s="357"/>
      <c r="Z982" s="357"/>
    </row>
    <row r="983" ht="12.75" customHeight="1">
      <c r="A983" s="357"/>
      <c r="B983" s="357"/>
      <c r="C983" s="357"/>
      <c r="D983" s="357"/>
      <c r="E983" s="357"/>
      <c r="F983" s="357"/>
      <c r="G983" s="357"/>
      <c r="H983" s="357"/>
      <c r="I983" s="357"/>
      <c r="J983" s="357"/>
      <c r="K983" s="357"/>
      <c r="L983" s="357"/>
      <c r="M983" s="357"/>
      <c r="N983" s="357"/>
      <c r="O983" s="357"/>
      <c r="P983" s="357"/>
      <c r="Q983" s="357"/>
      <c r="R983" s="357"/>
      <c r="S983" s="357"/>
      <c r="T983" s="357"/>
      <c r="U983" s="357"/>
      <c r="V983" s="357"/>
      <c r="W983" s="357"/>
      <c r="X983" s="357"/>
      <c r="Y983" s="357"/>
      <c r="Z983" s="357"/>
    </row>
    <row r="984" ht="12.75" customHeight="1">
      <c r="A984" s="357"/>
      <c r="B984" s="357"/>
      <c r="C984" s="357"/>
      <c r="D984" s="357"/>
      <c r="E984" s="357"/>
      <c r="F984" s="357"/>
      <c r="G984" s="357"/>
      <c r="H984" s="357"/>
      <c r="I984" s="357"/>
      <c r="J984" s="357"/>
      <c r="K984" s="357"/>
      <c r="L984" s="357"/>
      <c r="M984" s="357"/>
      <c r="N984" s="357"/>
      <c r="O984" s="357"/>
      <c r="P984" s="357"/>
      <c r="Q984" s="357"/>
      <c r="R984" s="357"/>
      <c r="S984" s="357"/>
      <c r="T984" s="357"/>
      <c r="U984" s="357"/>
      <c r="V984" s="357"/>
      <c r="W984" s="357"/>
      <c r="X984" s="357"/>
      <c r="Y984" s="357"/>
      <c r="Z984" s="357"/>
    </row>
    <row r="985" ht="12.75" customHeight="1">
      <c r="A985" s="357"/>
      <c r="B985" s="357"/>
      <c r="C985" s="357"/>
      <c r="D985" s="357"/>
      <c r="E985" s="357"/>
      <c r="F985" s="357"/>
      <c r="G985" s="357"/>
      <c r="H985" s="357"/>
      <c r="I985" s="357"/>
      <c r="J985" s="357"/>
      <c r="K985" s="357"/>
      <c r="L985" s="357"/>
      <c r="M985" s="357"/>
      <c r="N985" s="357"/>
      <c r="O985" s="357"/>
      <c r="P985" s="357"/>
      <c r="Q985" s="357"/>
      <c r="R985" s="357"/>
      <c r="S985" s="357"/>
      <c r="T985" s="357"/>
      <c r="U985" s="357"/>
      <c r="V985" s="357"/>
      <c r="W985" s="357"/>
      <c r="X985" s="357"/>
      <c r="Y985" s="357"/>
      <c r="Z985" s="357"/>
    </row>
    <row r="986" ht="12.75" customHeight="1">
      <c r="A986" s="357"/>
      <c r="B986" s="357"/>
      <c r="C986" s="357"/>
      <c r="D986" s="357"/>
      <c r="E986" s="357"/>
      <c r="F986" s="357"/>
      <c r="G986" s="357"/>
      <c r="H986" s="357"/>
      <c r="I986" s="357"/>
      <c r="J986" s="357"/>
      <c r="K986" s="357"/>
      <c r="L986" s="357"/>
      <c r="M986" s="357"/>
      <c r="N986" s="357"/>
      <c r="O986" s="357"/>
      <c r="P986" s="357"/>
      <c r="Q986" s="357"/>
      <c r="R986" s="357"/>
      <c r="S986" s="357"/>
      <c r="T986" s="357"/>
      <c r="U986" s="357"/>
      <c r="V986" s="357"/>
      <c r="W986" s="357"/>
      <c r="X986" s="357"/>
      <c r="Y986" s="357"/>
      <c r="Z986" s="357"/>
    </row>
    <row r="987" ht="12.75" customHeight="1">
      <c r="A987" s="357"/>
      <c r="B987" s="357"/>
      <c r="C987" s="357"/>
      <c r="D987" s="357"/>
      <c r="E987" s="357"/>
      <c r="F987" s="357"/>
      <c r="G987" s="357"/>
      <c r="H987" s="357"/>
      <c r="I987" s="357"/>
      <c r="J987" s="357"/>
      <c r="K987" s="357"/>
      <c r="L987" s="357"/>
      <c r="M987" s="357"/>
      <c r="N987" s="357"/>
      <c r="O987" s="357"/>
      <c r="P987" s="357"/>
      <c r="Q987" s="357"/>
      <c r="R987" s="357"/>
      <c r="S987" s="357"/>
      <c r="T987" s="357"/>
      <c r="U987" s="357"/>
      <c r="V987" s="357"/>
      <c r="W987" s="357"/>
      <c r="X987" s="357"/>
      <c r="Y987" s="357"/>
      <c r="Z987" s="357"/>
    </row>
    <row r="988" ht="12.75" customHeight="1">
      <c r="A988" s="357"/>
      <c r="B988" s="357"/>
      <c r="C988" s="357"/>
      <c r="D988" s="357"/>
      <c r="E988" s="357"/>
      <c r="F988" s="357"/>
      <c r="G988" s="357"/>
      <c r="H988" s="357"/>
      <c r="I988" s="357"/>
      <c r="J988" s="357"/>
      <c r="K988" s="357"/>
      <c r="L988" s="357"/>
      <c r="M988" s="357"/>
      <c r="N988" s="357"/>
      <c r="O988" s="357"/>
      <c r="P988" s="357"/>
      <c r="Q988" s="357"/>
      <c r="R988" s="357"/>
      <c r="S988" s="357"/>
      <c r="T988" s="357"/>
      <c r="U988" s="357"/>
      <c r="V988" s="357"/>
      <c r="W988" s="357"/>
      <c r="X988" s="357"/>
      <c r="Y988" s="357"/>
      <c r="Z988" s="357"/>
    </row>
    <row r="989" ht="12.75" customHeight="1">
      <c r="A989" s="357"/>
      <c r="B989" s="357"/>
      <c r="C989" s="357"/>
      <c r="D989" s="357"/>
      <c r="E989" s="357"/>
      <c r="F989" s="357"/>
      <c r="G989" s="357"/>
      <c r="H989" s="357"/>
      <c r="I989" s="357"/>
      <c r="J989" s="357"/>
      <c r="K989" s="357"/>
      <c r="L989" s="357"/>
      <c r="M989" s="357"/>
      <c r="N989" s="357"/>
      <c r="O989" s="357"/>
      <c r="P989" s="357"/>
      <c r="Q989" s="357"/>
      <c r="R989" s="357"/>
      <c r="S989" s="357"/>
      <c r="T989" s="357"/>
      <c r="U989" s="357"/>
      <c r="V989" s="357"/>
      <c r="W989" s="357"/>
      <c r="X989" s="357"/>
      <c r="Y989" s="357"/>
      <c r="Z989" s="357"/>
    </row>
    <row r="990" ht="12.75" customHeight="1">
      <c r="A990" s="357"/>
      <c r="B990" s="357"/>
      <c r="C990" s="357"/>
      <c r="D990" s="357"/>
      <c r="E990" s="357"/>
      <c r="F990" s="357"/>
      <c r="G990" s="357"/>
      <c r="H990" s="357"/>
      <c r="I990" s="357"/>
      <c r="J990" s="357"/>
      <c r="K990" s="357"/>
      <c r="L990" s="357"/>
      <c r="M990" s="357"/>
      <c r="N990" s="357"/>
      <c r="O990" s="357"/>
      <c r="P990" s="357"/>
      <c r="Q990" s="357"/>
      <c r="R990" s="357"/>
      <c r="S990" s="357"/>
      <c r="T990" s="357"/>
      <c r="U990" s="357"/>
      <c r="V990" s="357"/>
      <c r="W990" s="357"/>
      <c r="X990" s="357"/>
      <c r="Y990" s="357"/>
      <c r="Z990" s="357"/>
    </row>
    <row r="991" ht="12.75" customHeight="1">
      <c r="A991" s="357"/>
      <c r="B991" s="357"/>
      <c r="C991" s="357"/>
      <c r="D991" s="357"/>
      <c r="E991" s="357"/>
      <c r="F991" s="357"/>
      <c r="G991" s="357"/>
      <c r="H991" s="357"/>
      <c r="I991" s="357"/>
      <c r="J991" s="357"/>
      <c r="K991" s="357"/>
      <c r="L991" s="357"/>
      <c r="M991" s="357"/>
      <c r="N991" s="357"/>
      <c r="O991" s="357"/>
      <c r="P991" s="357"/>
      <c r="Q991" s="357"/>
      <c r="R991" s="357"/>
      <c r="S991" s="357"/>
      <c r="T991" s="357"/>
      <c r="U991" s="357"/>
      <c r="V991" s="357"/>
      <c r="W991" s="357"/>
      <c r="X991" s="357"/>
      <c r="Y991" s="357"/>
      <c r="Z991" s="357"/>
    </row>
    <row r="992" ht="12.75" customHeight="1">
      <c r="A992" s="357"/>
      <c r="B992" s="357"/>
      <c r="C992" s="357"/>
      <c r="D992" s="357"/>
      <c r="E992" s="357"/>
      <c r="F992" s="357"/>
      <c r="G992" s="357"/>
      <c r="H992" s="357"/>
      <c r="I992" s="357"/>
      <c r="J992" s="357"/>
      <c r="K992" s="357"/>
      <c r="L992" s="357"/>
      <c r="M992" s="357"/>
      <c r="N992" s="357"/>
      <c r="O992" s="357"/>
      <c r="P992" s="357"/>
      <c r="Q992" s="357"/>
      <c r="R992" s="357"/>
      <c r="S992" s="357"/>
      <c r="T992" s="357"/>
      <c r="U992" s="357"/>
      <c r="V992" s="357"/>
      <c r="W992" s="357"/>
      <c r="X992" s="357"/>
      <c r="Y992" s="357"/>
      <c r="Z992" s="357"/>
    </row>
    <row r="993" ht="12.75" customHeight="1">
      <c r="A993" s="357"/>
      <c r="B993" s="357"/>
      <c r="C993" s="357"/>
      <c r="D993" s="357"/>
      <c r="E993" s="357"/>
      <c r="F993" s="357"/>
      <c r="G993" s="357"/>
      <c r="H993" s="357"/>
      <c r="I993" s="357"/>
      <c r="J993" s="357"/>
      <c r="K993" s="357"/>
      <c r="L993" s="357"/>
      <c r="M993" s="357"/>
      <c r="N993" s="357"/>
      <c r="O993" s="357"/>
      <c r="P993" s="357"/>
      <c r="Q993" s="357"/>
      <c r="R993" s="357"/>
      <c r="S993" s="357"/>
      <c r="T993" s="357"/>
      <c r="U993" s="357"/>
      <c r="V993" s="357"/>
      <c r="W993" s="357"/>
      <c r="X993" s="357"/>
      <c r="Y993" s="357"/>
      <c r="Z993" s="357"/>
    </row>
    <row r="994" ht="12.75" customHeight="1">
      <c r="A994" s="357"/>
      <c r="B994" s="357"/>
      <c r="C994" s="357"/>
      <c r="D994" s="357"/>
      <c r="E994" s="357"/>
      <c r="F994" s="357"/>
      <c r="G994" s="357"/>
      <c r="H994" s="357"/>
      <c r="I994" s="357"/>
      <c r="J994" s="357"/>
      <c r="K994" s="357"/>
      <c r="L994" s="357"/>
      <c r="M994" s="357"/>
      <c r="N994" s="357"/>
      <c r="O994" s="357"/>
      <c r="P994" s="357"/>
      <c r="Q994" s="357"/>
      <c r="R994" s="357"/>
      <c r="S994" s="357"/>
      <c r="T994" s="357"/>
      <c r="U994" s="357"/>
      <c r="V994" s="357"/>
      <c r="W994" s="357"/>
      <c r="X994" s="357"/>
      <c r="Y994" s="357"/>
      <c r="Z994" s="357"/>
    </row>
    <row r="995" ht="12.75" customHeight="1">
      <c r="A995" s="357"/>
      <c r="B995" s="357"/>
      <c r="C995" s="357"/>
      <c r="D995" s="357"/>
      <c r="E995" s="357"/>
      <c r="F995" s="357"/>
      <c r="G995" s="357"/>
      <c r="H995" s="357"/>
      <c r="I995" s="357"/>
      <c r="J995" s="357"/>
      <c r="K995" s="357"/>
      <c r="L995" s="357"/>
      <c r="M995" s="357"/>
      <c r="N995" s="357"/>
      <c r="O995" s="357"/>
      <c r="P995" s="357"/>
      <c r="Q995" s="357"/>
      <c r="R995" s="357"/>
      <c r="S995" s="357"/>
      <c r="T995" s="357"/>
      <c r="U995" s="357"/>
      <c r="V995" s="357"/>
      <c r="W995" s="357"/>
      <c r="X995" s="357"/>
      <c r="Y995" s="357"/>
      <c r="Z995" s="357"/>
    </row>
    <row r="996" ht="12.75" customHeight="1">
      <c r="A996" s="357"/>
      <c r="B996" s="357"/>
      <c r="C996" s="357"/>
      <c r="D996" s="357"/>
      <c r="E996" s="357"/>
      <c r="F996" s="357"/>
      <c r="G996" s="357"/>
      <c r="H996" s="357"/>
      <c r="I996" s="357"/>
      <c r="J996" s="357"/>
      <c r="K996" s="357"/>
      <c r="L996" s="357"/>
      <c r="M996" s="357"/>
      <c r="N996" s="357"/>
      <c r="O996" s="357"/>
      <c r="P996" s="357"/>
      <c r="Q996" s="357"/>
      <c r="R996" s="357"/>
      <c r="S996" s="357"/>
      <c r="T996" s="357"/>
      <c r="U996" s="357"/>
      <c r="V996" s="357"/>
      <c r="W996" s="357"/>
      <c r="X996" s="357"/>
      <c r="Y996" s="357"/>
      <c r="Z996" s="357"/>
    </row>
    <row r="997" ht="12.75" customHeight="1">
      <c r="A997" s="357"/>
      <c r="B997" s="357"/>
      <c r="C997" s="357"/>
      <c r="D997" s="357"/>
      <c r="E997" s="357"/>
      <c r="F997" s="357"/>
      <c r="G997" s="357"/>
      <c r="H997" s="357"/>
      <c r="I997" s="357"/>
      <c r="J997" s="357"/>
      <c r="K997" s="357"/>
      <c r="L997" s="357"/>
      <c r="M997" s="357"/>
      <c r="N997" s="357"/>
      <c r="O997" s="357"/>
      <c r="P997" s="357"/>
      <c r="Q997" s="357"/>
      <c r="R997" s="357"/>
      <c r="S997" s="357"/>
      <c r="T997" s="357"/>
      <c r="U997" s="357"/>
      <c r="V997" s="357"/>
      <c r="W997" s="357"/>
      <c r="X997" s="357"/>
      <c r="Y997" s="357"/>
      <c r="Z997" s="357"/>
    </row>
    <row r="998" ht="12.75" customHeight="1">
      <c r="A998" s="357"/>
      <c r="B998" s="357"/>
      <c r="C998" s="357"/>
      <c r="D998" s="357"/>
      <c r="E998" s="357"/>
      <c r="F998" s="357"/>
      <c r="G998" s="357"/>
      <c r="H998" s="357"/>
      <c r="I998" s="357"/>
      <c r="J998" s="357"/>
      <c r="K998" s="357"/>
      <c r="L998" s="357"/>
      <c r="M998" s="357"/>
      <c r="N998" s="357"/>
      <c r="O998" s="357"/>
      <c r="P998" s="357"/>
      <c r="Q998" s="357"/>
      <c r="R998" s="357"/>
      <c r="S998" s="357"/>
      <c r="T998" s="357"/>
      <c r="U998" s="357"/>
      <c r="V998" s="357"/>
      <c r="W998" s="357"/>
      <c r="X998" s="357"/>
      <c r="Y998" s="357"/>
      <c r="Z998" s="357"/>
    </row>
    <row r="999" ht="12.75" customHeight="1">
      <c r="A999" s="357"/>
      <c r="B999" s="357"/>
      <c r="C999" s="357"/>
      <c r="D999" s="357"/>
      <c r="E999" s="357"/>
      <c r="F999" s="357"/>
      <c r="G999" s="357"/>
      <c r="H999" s="357"/>
      <c r="I999" s="357"/>
      <c r="J999" s="357"/>
      <c r="K999" s="357"/>
      <c r="L999" s="357"/>
      <c r="M999" s="357"/>
      <c r="N999" s="357"/>
      <c r="O999" s="357"/>
      <c r="P999" s="357"/>
      <c r="Q999" s="357"/>
      <c r="R999" s="357"/>
      <c r="S999" s="357"/>
      <c r="T999" s="357"/>
      <c r="U999" s="357"/>
      <c r="V999" s="357"/>
      <c r="W999" s="357"/>
      <c r="X999" s="357"/>
      <c r="Y999" s="357"/>
      <c r="Z999" s="357"/>
    </row>
    <row r="1000" ht="12.75" customHeight="1">
      <c r="A1000" s="357"/>
      <c r="B1000" s="357"/>
      <c r="C1000" s="357"/>
      <c r="D1000" s="357"/>
      <c r="E1000" s="357"/>
      <c r="F1000" s="357"/>
      <c r="G1000" s="357"/>
      <c r="H1000" s="357"/>
      <c r="I1000" s="357"/>
      <c r="J1000" s="357"/>
      <c r="K1000" s="357"/>
      <c r="L1000" s="357"/>
      <c r="M1000" s="357"/>
      <c r="N1000" s="357"/>
      <c r="O1000" s="357"/>
      <c r="P1000" s="357"/>
      <c r="Q1000" s="357"/>
      <c r="R1000" s="357"/>
      <c r="S1000" s="357"/>
      <c r="T1000" s="357"/>
      <c r="U1000" s="357"/>
      <c r="V1000" s="357"/>
      <c r="W1000" s="357"/>
      <c r="X1000" s="357"/>
      <c r="Y1000" s="357"/>
      <c r="Z1000" s="357"/>
    </row>
  </sheetData>
  <mergeCells count="6">
    <mergeCell ref="C5:H5"/>
    <mergeCell ref="J5:R5"/>
    <mergeCell ref="C20:H20"/>
    <mergeCell ref="J20:R20"/>
    <mergeCell ref="C39:H39"/>
    <mergeCell ref="J39:R39"/>
  </mergeCells>
  <printOptions/>
  <pageMargins bottom="0.75" footer="0.0" header="0.0" left="0.25" right="0.25" top="0.7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/>
  </sheetViews>
  <sheetFormatPr customHeight="1" defaultColWidth="14.43" defaultRowHeight="15.0" outlineLevelCol="1" outlineLevelRow="1"/>
  <cols>
    <col customWidth="1" min="1" max="1" width="8.71"/>
    <col customWidth="1" min="2" max="2" width="20.86"/>
    <col customWidth="1" min="3" max="3" width="8.71"/>
    <col customWidth="1" min="4" max="4" width="3.43" outlineLevel="1"/>
    <col customWidth="1" min="5" max="6" width="8.29" outlineLevel="1"/>
    <col customWidth="1" min="7" max="7" width="10.0" outlineLevel="1"/>
    <col customWidth="1" min="8" max="8" width="10.14" outlineLevel="1"/>
    <col customWidth="1" min="9" max="9" width="3.57"/>
    <col customWidth="1" min="10" max="10" width="12.14"/>
    <col customWidth="1" min="11" max="11" width="7.43"/>
    <col customWidth="1" min="12" max="12" width="8.43"/>
    <col customWidth="1" min="13" max="13" width="8.14"/>
    <col customWidth="1" min="14" max="14" width="3.57"/>
    <col customWidth="1" min="15" max="15" width="13.14"/>
    <col customWidth="1" min="16" max="16" width="7.43"/>
    <col customWidth="1" min="17" max="17" width="8.43"/>
    <col customWidth="1" min="18" max="18" width="8.14"/>
    <col customWidth="1" min="19" max="19" width="3.57"/>
    <col customWidth="1" min="20" max="20" width="13.14"/>
    <col customWidth="1" min="21" max="21" width="7.43"/>
    <col customWidth="1" min="22" max="22" width="8.43"/>
    <col customWidth="1" min="23" max="23" width="8.14"/>
    <col customWidth="1" min="24" max="24" width="3.57"/>
    <col customWidth="1" min="25" max="25" width="13.14"/>
    <col customWidth="1" min="26" max="26" width="7.43"/>
    <col customWidth="1" min="27" max="27" width="8.43"/>
    <col customWidth="1" min="28" max="28" width="8.14"/>
    <col customWidth="1" min="29" max="29" width="3.57"/>
    <col customWidth="1" min="30" max="30" width="13.14"/>
    <col customWidth="1" min="31" max="31" width="7.43"/>
    <col customWidth="1" min="32" max="32" width="8.43"/>
    <col customWidth="1" min="33" max="33" width="8.14"/>
    <col customWidth="1" min="34" max="34" width="3.57"/>
    <col customWidth="1" min="35" max="35" width="13.14"/>
    <col customWidth="1" min="36" max="36" width="7.43"/>
    <col customWidth="1" min="37" max="37" width="8.43"/>
    <col customWidth="1" min="38" max="38" width="8.14"/>
    <col customWidth="1" min="39" max="39" width="3.57"/>
    <col customWidth="1" min="40" max="41" width="11.14"/>
    <col customWidth="1" min="42" max="42" width="3.57"/>
    <col customWidth="1" min="43" max="43" width="23.57"/>
    <col customWidth="1" min="44" max="52" width="9.86"/>
    <col customWidth="1" min="53" max="151" width="10.43"/>
  </cols>
  <sheetData>
    <row r="1" ht="12.75" customHeight="1">
      <c r="A1" s="357"/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  <c r="AA1" s="357"/>
      <c r="AB1" s="357"/>
      <c r="AC1" s="357"/>
      <c r="AD1" s="357"/>
      <c r="AE1" s="357"/>
      <c r="AF1" s="357"/>
      <c r="AG1" s="357"/>
      <c r="AH1" s="357"/>
      <c r="AI1" s="357"/>
      <c r="AJ1" s="357"/>
      <c r="AK1" s="357"/>
      <c r="AL1" s="357"/>
      <c r="AM1" s="370"/>
      <c r="AN1" s="370"/>
      <c r="AO1" s="357"/>
      <c r="AP1" s="357"/>
      <c r="AQ1" s="357"/>
      <c r="AR1" s="357"/>
      <c r="AS1" s="357"/>
      <c r="AT1" s="357"/>
      <c r="AU1" s="357"/>
      <c r="AV1" s="357"/>
      <c r="AW1" s="357"/>
      <c r="AX1" s="357"/>
      <c r="AY1" s="357"/>
      <c r="AZ1" s="357"/>
      <c r="BA1" s="357"/>
      <c r="BB1" s="357"/>
      <c r="BC1" s="357"/>
      <c r="BD1" s="357"/>
      <c r="BE1" s="357"/>
      <c r="BF1" s="357"/>
      <c r="BG1" s="357"/>
      <c r="BH1" s="357"/>
      <c r="BI1" s="357"/>
      <c r="BJ1" s="357"/>
      <c r="BK1" s="357"/>
      <c r="BL1" s="357"/>
      <c r="BM1" s="357"/>
      <c r="BN1" s="357"/>
      <c r="BO1" s="357"/>
      <c r="BP1" s="357"/>
      <c r="BQ1" s="357"/>
      <c r="BR1" s="357"/>
      <c r="BS1" s="357"/>
      <c r="BT1" s="357"/>
      <c r="BU1" s="357"/>
      <c r="BV1" s="357"/>
      <c r="BW1" s="357"/>
      <c r="BX1" s="357"/>
      <c r="BY1" s="357"/>
      <c r="BZ1" s="357"/>
      <c r="CA1" s="357"/>
      <c r="CB1" s="357"/>
      <c r="CC1" s="357"/>
      <c r="CD1" s="357"/>
      <c r="CE1" s="357"/>
      <c r="CF1" s="357"/>
      <c r="CG1" s="357"/>
      <c r="CH1" s="357"/>
      <c r="CI1" s="357"/>
      <c r="CJ1" s="357"/>
      <c r="CK1" s="357"/>
      <c r="CL1" s="357"/>
      <c r="CM1" s="357"/>
      <c r="CN1" s="357"/>
      <c r="CO1" s="357"/>
      <c r="CP1" s="357"/>
      <c r="CQ1" s="357"/>
      <c r="CR1" s="357"/>
      <c r="CS1" s="357"/>
      <c r="CT1" s="357"/>
      <c r="CU1" s="357"/>
      <c r="CV1" s="357"/>
      <c r="CW1" s="357"/>
      <c r="CX1" s="357"/>
      <c r="CY1" s="357"/>
      <c r="CZ1" s="357"/>
      <c r="DA1" s="357"/>
      <c r="DB1" s="357"/>
      <c r="DC1" s="357"/>
      <c r="DD1" s="357"/>
      <c r="DE1" s="357"/>
      <c r="DF1" s="357"/>
      <c r="DG1" s="357"/>
      <c r="DH1" s="357"/>
      <c r="DI1" s="357"/>
      <c r="DJ1" s="357"/>
      <c r="DK1" s="357"/>
      <c r="DL1" s="357"/>
      <c r="DM1" s="357"/>
      <c r="DN1" s="357"/>
      <c r="DO1" s="357"/>
      <c r="DP1" s="357"/>
      <c r="DQ1" s="357"/>
      <c r="DR1" s="357"/>
      <c r="DS1" s="357"/>
      <c r="DT1" s="357"/>
      <c r="DU1" s="357"/>
      <c r="DV1" s="357"/>
      <c r="DW1" s="357"/>
      <c r="DX1" s="357"/>
      <c r="DY1" s="357"/>
      <c r="DZ1" s="357"/>
      <c r="EA1" s="357"/>
      <c r="EB1" s="357"/>
      <c r="EC1" s="357"/>
      <c r="ED1" s="357"/>
      <c r="EE1" s="357"/>
      <c r="EF1" s="357"/>
      <c r="EG1" s="357"/>
      <c r="EH1" s="357"/>
      <c r="EI1" s="357"/>
      <c r="EJ1" s="357"/>
      <c r="EK1" s="357"/>
      <c r="EL1" s="357"/>
      <c r="EM1" s="357"/>
      <c r="EN1" s="357"/>
      <c r="EO1" s="357"/>
      <c r="EP1" s="357"/>
      <c r="EQ1" s="357"/>
      <c r="ER1" s="357"/>
      <c r="ES1" s="357"/>
      <c r="ET1" s="357"/>
      <c r="EU1" s="357"/>
    </row>
    <row r="2" ht="12.75" customHeight="1">
      <c r="A2" s="357"/>
      <c r="B2" s="358" t="s">
        <v>365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359"/>
      <c r="AI2" s="359"/>
      <c r="AJ2" s="359"/>
      <c r="AK2" s="359"/>
      <c r="AL2" s="359"/>
      <c r="AM2" s="411"/>
      <c r="AN2" s="411"/>
      <c r="AO2" s="359"/>
      <c r="AP2" s="359"/>
      <c r="AQ2" s="357"/>
      <c r="AR2" s="357"/>
      <c r="AS2" s="357"/>
      <c r="AT2" s="357"/>
      <c r="AU2" s="357"/>
      <c r="AV2" s="357"/>
      <c r="AW2" s="357"/>
      <c r="AX2" s="357"/>
      <c r="AY2" s="357"/>
      <c r="AZ2" s="357"/>
      <c r="BA2" s="357"/>
      <c r="BB2" s="357"/>
      <c r="BC2" s="357"/>
      <c r="BD2" s="357"/>
      <c r="BE2" s="357"/>
      <c r="BF2" s="357"/>
      <c r="BG2" s="357"/>
      <c r="BH2" s="357"/>
      <c r="BI2" s="357"/>
      <c r="BJ2" s="357"/>
      <c r="BK2" s="357"/>
      <c r="BL2" s="357"/>
      <c r="BM2" s="357"/>
      <c r="BN2" s="357"/>
      <c r="BO2" s="357"/>
      <c r="BP2" s="357"/>
      <c r="BQ2" s="357"/>
      <c r="BR2" s="357"/>
      <c r="BS2" s="357"/>
      <c r="BT2" s="357"/>
      <c r="BU2" s="357"/>
      <c r="BV2" s="357"/>
      <c r="BW2" s="357"/>
      <c r="BX2" s="357"/>
      <c r="BY2" s="357"/>
      <c r="BZ2" s="357"/>
      <c r="CA2" s="357"/>
      <c r="CB2" s="357"/>
      <c r="CC2" s="357"/>
      <c r="CD2" s="357"/>
      <c r="CE2" s="357"/>
      <c r="CF2" s="357"/>
      <c r="CG2" s="357"/>
      <c r="CH2" s="357"/>
      <c r="CI2" s="357"/>
      <c r="CJ2" s="357"/>
      <c r="CK2" s="357"/>
      <c r="CL2" s="357"/>
      <c r="CM2" s="357"/>
      <c r="CN2" s="357"/>
      <c r="CO2" s="357"/>
      <c r="CP2" s="357"/>
      <c r="CQ2" s="357"/>
      <c r="CR2" s="357"/>
      <c r="CS2" s="357"/>
      <c r="CT2" s="357"/>
      <c r="CU2" s="357"/>
      <c r="CV2" s="357"/>
      <c r="CW2" s="357"/>
      <c r="CX2" s="357"/>
      <c r="CY2" s="357"/>
      <c r="CZ2" s="357"/>
      <c r="DA2" s="357"/>
      <c r="DB2" s="357"/>
      <c r="DC2" s="357"/>
      <c r="DD2" s="357"/>
      <c r="DE2" s="357"/>
      <c r="DF2" s="357"/>
      <c r="DG2" s="357"/>
      <c r="DH2" s="357"/>
      <c r="DI2" s="357"/>
      <c r="DJ2" s="357"/>
      <c r="DK2" s="357"/>
      <c r="DL2" s="357"/>
      <c r="DM2" s="357"/>
      <c r="DN2" s="357"/>
      <c r="DO2" s="357"/>
      <c r="DP2" s="357"/>
      <c r="DQ2" s="357"/>
      <c r="DR2" s="357"/>
      <c r="DS2" s="357"/>
      <c r="DT2" s="357"/>
      <c r="DU2" s="357"/>
      <c r="DV2" s="357"/>
      <c r="DW2" s="357"/>
      <c r="DX2" s="357"/>
      <c r="DY2" s="357"/>
      <c r="DZ2" s="357"/>
      <c r="EA2" s="357"/>
      <c r="EB2" s="357"/>
      <c r="EC2" s="357"/>
      <c r="ED2" s="357"/>
      <c r="EE2" s="357"/>
      <c r="EF2" s="357"/>
      <c r="EG2" s="357"/>
      <c r="EH2" s="357"/>
      <c r="EI2" s="357"/>
      <c r="EJ2" s="357"/>
      <c r="EK2" s="357"/>
      <c r="EL2" s="357"/>
      <c r="EM2" s="357"/>
      <c r="EN2" s="357"/>
      <c r="EO2" s="357"/>
      <c r="EP2" s="357"/>
      <c r="EQ2" s="357"/>
      <c r="ER2" s="357"/>
      <c r="ES2" s="357"/>
      <c r="ET2" s="357"/>
      <c r="EU2" s="357"/>
    </row>
    <row r="3" ht="12.75" customHeight="1">
      <c r="A3" s="357"/>
      <c r="B3" s="363" t="s">
        <v>423</v>
      </c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  <c r="AA3" s="357"/>
      <c r="AB3" s="357"/>
      <c r="AC3" s="357"/>
      <c r="AD3" s="357"/>
      <c r="AE3" s="357"/>
      <c r="AF3" s="357"/>
      <c r="AG3" s="357"/>
      <c r="AH3" s="357"/>
      <c r="AI3" s="357"/>
      <c r="AJ3" s="357"/>
      <c r="AK3" s="357"/>
      <c r="AL3" s="357"/>
      <c r="AM3" s="370"/>
      <c r="AN3" s="370"/>
      <c r="AO3" s="357"/>
      <c r="AP3" s="357"/>
      <c r="AQ3" s="357"/>
      <c r="AR3" s="357"/>
      <c r="AS3" s="357"/>
      <c r="AT3" s="357"/>
      <c r="AU3" s="357"/>
      <c r="AV3" s="357"/>
      <c r="AW3" s="357"/>
      <c r="AX3" s="357"/>
      <c r="AY3" s="357"/>
      <c r="AZ3" s="357"/>
      <c r="BA3" s="357"/>
      <c r="BB3" s="357"/>
      <c r="BC3" s="357"/>
      <c r="BD3" s="357"/>
      <c r="BE3" s="357"/>
      <c r="BF3" s="357"/>
      <c r="BG3" s="357"/>
      <c r="BH3" s="357"/>
      <c r="BI3" s="357"/>
      <c r="BJ3" s="357"/>
      <c r="BK3" s="357"/>
      <c r="BL3" s="357"/>
      <c r="BM3" s="357"/>
      <c r="BN3" s="357"/>
      <c r="BO3" s="357"/>
      <c r="BP3" s="357"/>
      <c r="BQ3" s="357"/>
      <c r="BR3" s="357"/>
      <c r="BS3" s="357"/>
      <c r="BT3" s="357"/>
      <c r="BU3" s="357"/>
      <c r="BV3" s="357"/>
      <c r="BW3" s="357"/>
      <c r="BX3" s="357"/>
      <c r="BY3" s="357"/>
      <c r="BZ3" s="357"/>
      <c r="CA3" s="357"/>
      <c r="CB3" s="357"/>
      <c r="CC3" s="357"/>
      <c r="CD3" s="357"/>
      <c r="CE3" s="357"/>
      <c r="CF3" s="357"/>
      <c r="CG3" s="357"/>
      <c r="CH3" s="357"/>
      <c r="CI3" s="357"/>
      <c r="CJ3" s="357"/>
      <c r="CK3" s="357"/>
      <c r="CL3" s="357"/>
      <c r="CM3" s="357"/>
      <c r="CN3" s="357"/>
      <c r="CO3" s="357"/>
      <c r="CP3" s="357"/>
      <c r="CQ3" s="357"/>
      <c r="CR3" s="357"/>
      <c r="CS3" s="357"/>
      <c r="CT3" s="357"/>
      <c r="CU3" s="357"/>
      <c r="CV3" s="357"/>
      <c r="CW3" s="357"/>
      <c r="CX3" s="357"/>
      <c r="CY3" s="357"/>
      <c r="CZ3" s="357"/>
      <c r="DA3" s="357"/>
      <c r="DB3" s="357"/>
      <c r="DC3" s="357"/>
      <c r="DD3" s="357"/>
      <c r="DE3" s="357"/>
      <c r="DF3" s="357"/>
      <c r="DG3" s="357"/>
      <c r="DH3" s="357"/>
      <c r="DI3" s="357"/>
      <c r="DJ3" s="357"/>
      <c r="DK3" s="357"/>
      <c r="DL3" s="357"/>
      <c r="DM3" s="357"/>
      <c r="DN3" s="357"/>
      <c r="DO3" s="357"/>
      <c r="DP3" s="357"/>
      <c r="DQ3" s="357"/>
      <c r="DR3" s="357"/>
      <c r="DS3" s="357"/>
      <c r="DT3" s="357"/>
      <c r="DU3" s="357"/>
      <c r="DV3" s="357"/>
      <c r="DW3" s="357"/>
      <c r="DX3" s="357"/>
      <c r="DY3" s="357"/>
      <c r="DZ3" s="357"/>
      <c r="EA3" s="357"/>
      <c r="EB3" s="357"/>
      <c r="EC3" s="357"/>
      <c r="ED3" s="357"/>
      <c r="EE3" s="357"/>
      <c r="EF3" s="357"/>
      <c r="EG3" s="357"/>
      <c r="EH3" s="357"/>
      <c r="EI3" s="357"/>
      <c r="EJ3" s="357"/>
      <c r="EK3" s="357"/>
      <c r="EL3" s="357"/>
      <c r="EM3" s="357"/>
      <c r="EN3" s="357"/>
      <c r="EO3" s="357"/>
      <c r="EP3" s="357"/>
      <c r="EQ3" s="357"/>
      <c r="ER3" s="357"/>
      <c r="ES3" s="357"/>
      <c r="ET3" s="357"/>
      <c r="EU3" s="357"/>
    </row>
    <row r="4" ht="12.75" customHeight="1">
      <c r="A4" s="357"/>
      <c r="B4" s="357"/>
      <c r="C4" s="357"/>
      <c r="D4" s="357"/>
      <c r="E4" s="357"/>
      <c r="F4" s="357"/>
      <c r="G4" s="357"/>
      <c r="H4" s="357"/>
      <c r="I4" s="357"/>
      <c r="J4" s="357"/>
      <c r="K4" s="357"/>
      <c r="L4" s="357"/>
      <c r="M4" s="357"/>
      <c r="N4" s="357"/>
      <c r="O4" s="357"/>
      <c r="P4" s="357"/>
      <c r="Q4" s="357"/>
      <c r="R4" s="357"/>
      <c r="S4" s="357"/>
      <c r="T4" s="357"/>
      <c r="U4" s="357"/>
      <c r="V4" s="357"/>
      <c r="W4" s="357"/>
      <c r="X4" s="357"/>
      <c r="Y4" s="357"/>
      <c r="Z4" s="357"/>
      <c r="AA4" s="357"/>
      <c r="AB4" s="357"/>
      <c r="AC4" s="357"/>
      <c r="AD4" s="357"/>
      <c r="AE4" s="357"/>
      <c r="AF4" s="357"/>
      <c r="AG4" s="357"/>
      <c r="AH4" s="357"/>
      <c r="AI4" s="357"/>
      <c r="AJ4" s="357"/>
      <c r="AK4" s="357"/>
      <c r="AL4" s="357"/>
      <c r="AM4" s="370"/>
      <c r="AN4" s="370"/>
      <c r="AO4" s="357"/>
      <c r="AP4" s="357"/>
      <c r="AQ4" s="357"/>
      <c r="AR4" s="357"/>
      <c r="AS4" s="357"/>
      <c r="AT4" s="357"/>
      <c r="AU4" s="357"/>
      <c r="AV4" s="357"/>
      <c r="AW4" s="357"/>
      <c r="AX4" s="357"/>
      <c r="AY4" s="357"/>
      <c r="AZ4" s="357"/>
      <c r="BA4" s="357"/>
      <c r="BB4" s="357"/>
      <c r="BC4" s="357"/>
      <c r="BD4" s="357"/>
      <c r="BE4" s="357"/>
      <c r="BF4" s="357"/>
      <c r="BG4" s="357"/>
      <c r="BH4" s="357"/>
      <c r="BI4" s="357"/>
      <c r="BJ4" s="357"/>
      <c r="BK4" s="357"/>
      <c r="BL4" s="357"/>
      <c r="BM4" s="357"/>
      <c r="BN4" s="357"/>
      <c r="BO4" s="357"/>
      <c r="BP4" s="357"/>
      <c r="BQ4" s="357"/>
      <c r="BR4" s="357"/>
      <c r="BS4" s="357"/>
      <c r="BT4" s="357"/>
      <c r="BU4" s="357"/>
      <c r="BV4" s="357"/>
      <c r="BW4" s="357"/>
      <c r="BX4" s="357"/>
      <c r="BY4" s="357"/>
      <c r="BZ4" s="357"/>
      <c r="CA4" s="357"/>
      <c r="CB4" s="357"/>
      <c r="CC4" s="357"/>
      <c r="CD4" s="357"/>
      <c r="CE4" s="357"/>
      <c r="CF4" s="357"/>
      <c r="CG4" s="357"/>
      <c r="CH4" s="357"/>
      <c r="CI4" s="357"/>
      <c r="CJ4" s="357"/>
      <c r="CK4" s="357"/>
      <c r="CL4" s="357"/>
      <c r="CM4" s="357"/>
      <c r="CN4" s="357"/>
      <c r="CO4" s="357"/>
      <c r="CP4" s="357"/>
      <c r="CQ4" s="357"/>
      <c r="CR4" s="357"/>
      <c r="CS4" s="357"/>
      <c r="CT4" s="357"/>
      <c r="CU4" s="357"/>
      <c r="CV4" s="357"/>
      <c r="CW4" s="357"/>
      <c r="CX4" s="357"/>
      <c r="CY4" s="357"/>
      <c r="CZ4" s="357"/>
      <c r="DA4" s="357"/>
      <c r="DB4" s="357"/>
      <c r="DC4" s="357"/>
      <c r="DD4" s="357"/>
      <c r="DE4" s="357"/>
      <c r="DF4" s="357"/>
      <c r="DG4" s="357"/>
      <c r="DH4" s="357"/>
      <c r="DI4" s="357"/>
      <c r="DJ4" s="357"/>
      <c r="DK4" s="357"/>
      <c r="DL4" s="357"/>
      <c r="DM4" s="357"/>
      <c r="DN4" s="357"/>
      <c r="DO4" s="357"/>
      <c r="DP4" s="357"/>
      <c r="DQ4" s="357"/>
      <c r="DR4" s="357"/>
      <c r="DS4" s="357"/>
      <c r="DT4" s="357"/>
      <c r="DU4" s="357"/>
      <c r="DV4" s="357"/>
      <c r="DW4" s="357"/>
      <c r="DX4" s="357"/>
      <c r="DY4" s="357"/>
      <c r="DZ4" s="357"/>
      <c r="EA4" s="357"/>
      <c r="EB4" s="357"/>
      <c r="EC4" s="357"/>
      <c r="ED4" s="357"/>
      <c r="EE4" s="357"/>
      <c r="EF4" s="357"/>
      <c r="EG4" s="357"/>
      <c r="EH4" s="357"/>
      <c r="EI4" s="357"/>
      <c r="EJ4" s="357"/>
      <c r="EK4" s="357"/>
      <c r="EL4" s="357"/>
      <c r="EM4" s="357"/>
      <c r="EN4" s="357"/>
      <c r="EO4" s="357"/>
      <c r="EP4" s="357"/>
      <c r="EQ4" s="357"/>
      <c r="ER4" s="357"/>
      <c r="ES4" s="357"/>
      <c r="ET4" s="357"/>
      <c r="EU4" s="357"/>
    </row>
    <row r="5" ht="12.75" customHeight="1">
      <c r="A5" s="357"/>
      <c r="B5" s="357"/>
      <c r="C5" s="357"/>
      <c r="D5" s="357"/>
      <c r="E5" s="412" t="s">
        <v>424</v>
      </c>
      <c r="F5" s="413"/>
      <c r="G5" s="413"/>
      <c r="H5" s="414"/>
      <c r="I5" s="357"/>
      <c r="J5" s="415">
        <v>1.0</v>
      </c>
      <c r="K5" s="413"/>
      <c r="L5" s="413"/>
      <c r="M5" s="414"/>
      <c r="N5" s="363"/>
      <c r="O5" s="415">
        <f>+J5+1</f>
        <v>2</v>
      </c>
      <c r="P5" s="413"/>
      <c r="Q5" s="413"/>
      <c r="R5" s="414"/>
      <c r="S5" s="363"/>
      <c r="T5" s="415">
        <f>+O5+1</f>
        <v>3</v>
      </c>
      <c r="U5" s="413"/>
      <c r="V5" s="413"/>
      <c r="W5" s="414"/>
      <c r="X5" s="363"/>
      <c r="Y5" s="415">
        <f>+T5+1</f>
        <v>4</v>
      </c>
      <c r="Z5" s="413"/>
      <c r="AA5" s="413"/>
      <c r="AB5" s="414"/>
      <c r="AC5" s="363"/>
      <c r="AD5" s="415">
        <f>+Y5+1</f>
        <v>5</v>
      </c>
      <c r="AE5" s="413"/>
      <c r="AF5" s="413"/>
      <c r="AG5" s="414"/>
      <c r="AH5" s="363"/>
      <c r="AI5" s="415">
        <f>+AD5+1</f>
        <v>6</v>
      </c>
      <c r="AJ5" s="413"/>
      <c r="AK5" s="413"/>
      <c r="AL5" s="414"/>
      <c r="AM5" s="363"/>
      <c r="AN5" s="416"/>
      <c r="AO5" s="417"/>
      <c r="AP5" s="357"/>
      <c r="AQ5" s="357"/>
      <c r="AR5" s="357"/>
      <c r="AS5" s="357"/>
      <c r="AT5" s="357"/>
      <c r="AU5" s="357"/>
      <c r="AV5" s="357"/>
      <c r="AW5" s="357"/>
      <c r="AX5" s="357"/>
      <c r="AY5" s="357"/>
      <c r="AZ5" s="357"/>
      <c r="BA5" s="357"/>
      <c r="BB5" s="357"/>
      <c r="BC5" s="357"/>
      <c r="BD5" s="357"/>
      <c r="BE5" s="357"/>
      <c r="BF5" s="357"/>
      <c r="BG5" s="357"/>
      <c r="BH5" s="357"/>
      <c r="BI5" s="357"/>
      <c r="BJ5" s="357"/>
      <c r="BK5" s="357"/>
      <c r="BL5" s="357"/>
      <c r="BM5" s="357"/>
      <c r="BN5" s="357"/>
      <c r="BO5" s="357"/>
      <c r="BP5" s="357"/>
      <c r="BQ5" s="357"/>
      <c r="BR5" s="357"/>
      <c r="BS5" s="357"/>
      <c r="BT5" s="357"/>
      <c r="BU5" s="357"/>
      <c r="BV5" s="357"/>
      <c r="BW5" s="357"/>
      <c r="BX5" s="357"/>
      <c r="BY5" s="357"/>
      <c r="BZ5" s="357"/>
      <c r="CA5" s="357"/>
      <c r="CB5" s="357"/>
      <c r="CC5" s="357"/>
      <c r="CD5" s="357"/>
      <c r="CE5" s="357"/>
      <c r="CF5" s="357"/>
      <c r="CG5" s="357"/>
      <c r="CH5" s="357"/>
      <c r="CI5" s="357"/>
      <c r="CJ5" s="357"/>
      <c r="CK5" s="357"/>
      <c r="CL5" s="357"/>
      <c r="CM5" s="357"/>
      <c r="CN5" s="357"/>
      <c r="CO5" s="357"/>
      <c r="CP5" s="357"/>
      <c r="CQ5" s="357"/>
      <c r="CR5" s="357"/>
      <c r="CS5" s="357"/>
      <c r="CT5" s="357"/>
      <c r="CU5" s="357"/>
      <c r="CV5" s="357"/>
      <c r="CW5" s="357"/>
      <c r="CX5" s="357"/>
      <c r="CY5" s="357"/>
      <c r="CZ5" s="357"/>
      <c r="DA5" s="357"/>
      <c r="DB5" s="357"/>
      <c r="DC5" s="357"/>
      <c r="DD5" s="357"/>
      <c r="DE5" s="357"/>
      <c r="DF5" s="357"/>
      <c r="DG5" s="357"/>
      <c r="DH5" s="357"/>
      <c r="DI5" s="357"/>
      <c r="DJ5" s="357"/>
      <c r="DK5" s="357"/>
      <c r="DL5" s="357"/>
      <c r="DM5" s="357"/>
      <c r="DN5" s="357"/>
      <c r="DO5" s="357"/>
      <c r="DP5" s="357"/>
      <c r="DQ5" s="357"/>
      <c r="DR5" s="357"/>
      <c r="DS5" s="357"/>
      <c r="DT5" s="357"/>
      <c r="DU5" s="357"/>
      <c r="DV5" s="357"/>
      <c r="DW5" s="357"/>
      <c r="DX5" s="357"/>
      <c r="DY5" s="357"/>
      <c r="DZ5" s="357"/>
      <c r="EA5" s="357"/>
      <c r="EB5" s="357"/>
      <c r="EC5" s="357"/>
      <c r="ED5" s="357"/>
      <c r="EE5" s="357"/>
      <c r="EF5" s="357"/>
      <c r="EG5" s="357"/>
      <c r="EH5" s="357"/>
      <c r="EI5" s="357"/>
      <c r="EJ5" s="357"/>
      <c r="EK5" s="357"/>
      <c r="EL5" s="357"/>
      <c r="EM5" s="357"/>
      <c r="EN5" s="357"/>
      <c r="EO5" s="357"/>
      <c r="EP5" s="357"/>
      <c r="EQ5" s="357"/>
      <c r="ER5" s="357"/>
      <c r="ES5" s="357"/>
      <c r="ET5" s="357"/>
      <c r="EU5" s="357"/>
    </row>
    <row r="6" ht="12.75" customHeight="1">
      <c r="A6" s="357"/>
      <c r="B6" s="357"/>
      <c r="C6" s="357"/>
      <c r="D6" s="357"/>
      <c r="E6" s="418">
        <f>+YEAR(H8)</f>
        <v>2025</v>
      </c>
      <c r="F6" s="419"/>
      <c r="G6" s="419"/>
      <c r="H6" s="420"/>
      <c r="I6" s="357"/>
      <c r="J6" s="421">
        <f>+$E$6+M8</f>
        <v>2025</v>
      </c>
      <c r="K6" s="419"/>
      <c r="L6" s="419"/>
      <c r="M6" s="420"/>
      <c r="N6" s="363"/>
      <c r="O6" s="421">
        <f>+$E$6+R8</f>
        <v>2026</v>
      </c>
      <c r="P6" s="419"/>
      <c r="Q6" s="419"/>
      <c r="R6" s="420"/>
      <c r="S6" s="363"/>
      <c r="T6" s="421">
        <f>+$E$6+W8</f>
        <v>2027</v>
      </c>
      <c r="U6" s="419"/>
      <c r="V6" s="419"/>
      <c r="W6" s="420"/>
      <c r="X6" s="363"/>
      <c r="Y6" s="421">
        <f>+$E$6+AB8</f>
        <v>2028</v>
      </c>
      <c r="Z6" s="419"/>
      <c r="AA6" s="419"/>
      <c r="AB6" s="420"/>
      <c r="AC6" s="363"/>
      <c r="AD6" s="421">
        <f>+$E$6+AG8</f>
        <v>2029</v>
      </c>
      <c r="AE6" s="419"/>
      <c r="AF6" s="419"/>
      <c r="AG6" s="420"/>
      <c r="AH6" s="363"/>
      <c r="AI6" s="421">
        <f>+$E$6+AL8</f>
        <v>2030</v>
      </c>
      <c r="AJ6" s="419"/>
      <c r="AK6" s="419"/>
      <c r="AL6" s="420"/>
      <c r="AM6" s="363"/>
      <c r="AN6" s="416"/>
      <c r="AO6" s="417"/>
      <c r="AP6" s="357"/>
      <c r="AQ6" s="357"/>
      <c r="AR6" s="357"/>
      <c r="AS6" s="357"/>
      <c r="AT6" s="357"/>
      <c r="AU6" s="357"/>
      <c r="AV6" s="357"/>
      <c r="AW6" s="357"/>
      <c r="AX6" s="357"/>
      <c r="AY6" s="357"/>
      <c r="AZ6" s="357"/>
      <c r="BA6" s="357"/>
      <c r="BB6" s="357"/>
      <c r="BC6" s="357"/>
      <c r="BD6" s="357"/>
      <c r="BE6" s="357"/>
      <c r="BF6" s="357"/>
      <c r="BG6" s="357"/>
      <c r="BH6" s="357"/>
      <c r="BI6" s="357"/>
      <c r="BJ6" s="357"/>
      <c r="BK6" s="357"/>
      <c r="BL6" s="357"/>
      <c r="BM6" s="357"/>
      <c r="BN6" s="357"/>
      <c r="BO6" s="357"/>
      <c r="BP6" s="357"/>
      <c r="BQ6" s="357"/>
      <c r="BR6" s="357"/>
      <c r="BS6" s="357"/>
      <c r="BT6" s="357"/>
      <c r="BU6" s="357"/>
      <c r="BV6" s="357"/>
      <c r="BW6" s="357"/>
      <c r="BX6" s="357"/>
      <c r="BY6" s="357"/>
      <c r="BZ6" s="357"/>
      <c r="CA6" s="357"/>
      <c r="CB6" s="357"/>
      <c r="CC6" s="357"/>
      <c r="CD6" s="357"/>
      <c r="CE6" s="357"/>
      <c r="CF6" s="357"/>
      <c r="CG6" s="357"/>
      <c r="CH6" s="357"/>
      <c r="CI6" s="357"/>
      <c r="CJ6" s="357"/>
      <c r="CK6" s="357"/>
      <c r="CL6" s="357"/>
      <c r="CM6" s="357"/>
      <c r="CN6" s="357"/>
      <c r="CO6" s="357"/>
      <c r="CP6" s="357"/>
      <c r="CQ6" s="357"/>
      <c r="CR6" s="357"/>
      <c r="CS6" s="357"/>
      <c r="CT6" s="357"/>
      <c r="CU6" s="357"/>
      <c r="CV6" s="357"/>
      <c r="CW6" s="357"/>
      <c r="CX6" s="357"/>
      <c r="CY6" s="357"/>
      <c r="CZ6" s="357"/>
      <c r="DA6" s="357"/>
      <c r="DB6" s="357"/>
      <c r="DC6" s="357"/>
      <c r="DD6" s="357"/>
      <c r="DE6" s="357"/>
      <c r="DF6" s="357"/>
      <c r="DG6" s="357"/>
      <c r="DH6" s="357"/>
      <c r="DI6" s="357"/>
      <c r="DJ6" s="357"/>
      <c r="DK6" s="357"/>
      <c r="DL6" s="357"/>
      <c r="DM6" s="357"/>
      <c r="DN6" s="357"/>
      <c r="DO6" s="357"/>
      <c r="DP6" s="357"/>
      <c r="DQ6" s="357"/>
      <c r="DR6" s="357"/>
      <c r="DS6" s="357"/>
      <c r="DT6" s="357"/>
      <c r="DU6" s="357"/>
      <c r="DV6" s="357"/>
      <c r="DW6" s="357"/>
      <c r="DX6" s="357"/>
      <c r="DY6" s="357"/>
      <c r="DZ6" s="357"/>
      <c r="EA6" s="357"/>
      <c r="EB6" s="357"/>
      <c r="EC6" s="357"/>
      <c r="ED6" s="357"/>
      <c r="EE6" s="357"/>
      <c r="EF6" s="357"/>
      <c r="EG6" s="357"/>
      <c r="EH6" s="357"/>
      <c r="EI6" s="357"/>
      <c r="EJ6" s="357"/>
      <c r="EK6" s="357"/>
      <c r="EL6" s="357"/>
      <c r="EM6" s="357"/>
      <c r="EN6" s="357"/>
      <c r="EO6" s="357"/>
      <c r="EP6" s="357"/>
      <c r="EQ6" s="357"/>
      <c r="ER6" s="357"/>
      <c r="ES6" s="357"/>
      <c r="ET6" s="357"/>
      <c r="EU6" s="357"/>
    </row>
    <row r="7" ht="12.75" customHeight="1">
      <c r="A7" s="357"/>
      <c r="B7" s="357"/>
      <c r="C7" s="357"/>
      <c r="D7" s="357"/>
      <c r="E7" s="422"/>
      <c r="F7" s="422"/>
      <c r="G7" s="422"/>
      <c r="H7" s="422"/>
      <c r="I7" s="357"/>
      <c r="J7" s="357"/>
      <c r="K7" s="357"/>
      <c r="L7" s="357"/>
      <c r="M7" s="357"/>
      <c r="N7" s="357"/>
      <c r="O7" s="357"/>
      <c r="P7" s="357"/>
      <c r="Q7" s="357"/>
      <c r="R7" s="357"/>
      <c r="S7" s="357"/>
      <c r="T7" s="357"/>
      <c r="U7" s="357"/>
      <c r="V7" s="357"/>
      <c r="W7" s="357"/>
      <c r="X7" s="357"/>
      <c r="Y7" s="357"/>
      <c r="Z7" s="357"/>
      <c r="AA7" s="357"/>
      <c r="AB7" s="357"/>
      <c r="AC7" s="357"/>
      <c r="AD7" s="357"/>
      <c r="AE7" s="357"/>
      <c r="AF7" s="357"/>
      <c r="AG7" s="357"/>
      <c r="AH7" s="357"/>
      <c r="AI7" s="357"/>
      <c r="AJ7" s="357"/>
      <c r="AK7" s="357"/>
      <c r="AL7" s="357"/>
      <c r="AM7" s="370"/>
      <c r="AN7" s="370"/>
      <c r="AO7" s="357"/>
      <c r="AP7" s="357"/>
      <c r="AQ7" s="357"/>
      <c r="AR7" s="357"/>
      <c r="AS7" s="357"/>
      <c r="AT7" s="357"/>
      <c r="AU7" s="357"/>
      <c r="AV7" s="357"/>
      <c r="AW7" s="357"/>
      <c r="AX7" s="357"/>
      <c r="AY7" s="357"/>
      <c r="AZ7" s="357"/>
      <c r="BA7" s="357"/>
      <c r="BB7" s="357"/>
      <c r="BC7" s="357"/>
      <c r="BD7" s="357"/>
      <c r="BE7" s="357"/>
      <c r="BF7" s="357"/>
      <c r="BG7" s="357"/>
      <c r="BH7" s="357"/>
      <c r="BI7" s="357"/>
      <c r="BJ7" s="357"/>
      <c r="BK7" s="357"/>
      <c r="BL7" s="357"/>
      <c r="BM7" s="357"/>
      <c r="BN7" s="357"/>
      <c r="BO7" s="357"/>
      <c r="BP7" s="357"/>
      <c r="BQ7" s="357"/>
      <c r="BR7" s="357"/>
      <c r="BS7" s="357"/>
      <c r="BT7" s="357"/>
      <c r="BU7" s="357"/>
      <c r="BV7" s="357"/>
      <c r="BW7" s="357"/>
      <c r="BX7" s="357"/>
      <c r="BY7" s="357"/>
      <c r="BZ7" s="357"/>
      <c r="CA7" s="357"/>
      <c r="CB7" s="357"/>
      <c r="CC7" s="357"/>
      <c r="CD7" s="357"/>
      <c r="CE7" s="357"/>
      <c r="CF7" s="357"/>
      <c r="CG7" s="357"/>
      <c r="CH7" s="357"/>
      <c r="CI7" s="357"/>
      <c r="CJ7" s="357"/>
      <c r="CK7" s="357"/>
      <c r="CL7" s="357"/>
      <c r="CM7" s="357"/>
      <c r="CN7" s="357"/>
      <c r="CO7" s="357"/>
      <c r="CP7" s="357"/>
      <c r="CQ7" s="357"/>
      <c r="CR7" s="357"/>
      <c r="CS7" s="357"/>
      <c r="CT7" s="357"/>
      <c r="CU7" s="357"/>
      <c r="CV7" s="357"/>
      <c r="CW7" s="357"/>
      <c r="CX7" s="357"/>
      <c r="CY7" s="357"/>
      <c r="CZ7" s="357"/>
      <c r="DA7" s="357"/>
      <c r="DB7" s="357"/>
      <c r="DC7" s="357"/>
      <c r="DD7" s="357"/>
      <c r="DE7" s="357"/>
      <c r="DF7" s="357"/>
      <c r="DG7" s="357"/>
      <c r="DH7" s="357"/>
      <c r="DI7" s="357"/>
      <c r="DJ7" s="357"/>
      <c r="DK7" s="357"/>
      <c r="DL7" s="357"/>
      <c r="DM7" s="357"/>
      <c r="DN7" s="357"/>
      <c r="DO7" s="357"/>
      <c r="DP7" s="357"/>
      <c r="DQ7" s="357"/>
      <c r="DR7" s="357"/>
      <c r="DS7" s="357"/>
      <c r="DT7" s="357"/>
      <c r="DU7" s="357"/>
      <c r="DV7" s="357"/>
      <c r="DW7" s="357"/>
      <c r="DX7" s="357"/>
      <c r="DY7" s="357"/>
      <c r="DZ7" s="357"/>
      <c r="EA7" s="357"/>
      <c r="EB7" s="357"/>
      <c r="EC7" s="357"/>
      <c r="ED7" s="357"/>
      <c r="EE7" s="357"/>
      <c r="EF7" s="357"/>
      <c r="EG7" s="357"/>
      <c r="EH7" s="357"/>
      <c r="EI7" s="357"/>
      <c r="EJ7" s="357"/>
      <c r="EK7" s="357"/>
      <c r="EL7" s="357"/>
      <c r="EM7" s="357"/>
      <c r="EN7" s="357"/>
      <c r="EO7" s="357"/>
      <c r="EP7" s="357"/>
      <c r="EQ7" s="357"/>
      <c r="ER7" s="357"/>
      <c r="ES7" s="357"/>
      <c r="ET7" s="357"/>
      <c r="EU7" s="357"/>
    </row>
    <row r="8" ht="12.75" customHeight="1" outlineLevel="1">
      <c r="A8" s="357"/>
      <c r="B8" s="357"/>
      <c r="C8" s="357"/>
      <c r="D8" s="357"/>
      <c r="E8" s="357" t="s">
        <v>425</v>
      </c>
      <c r="F8" s="357"/>
      <c r="G8" s="357"/>
      <c r="H8" s="423">
        <f>Model!I4</f>
        <v>45930</v>
      </c>
      <c r="I8" s="357"/>
      <c r="J8" s="357" t="s">
        <v>164</v>
      </c>
      <c r="K8" s="357"/>
      <c r="L8" s="357"/>
      <c r="M8" s="424">
        <v>0.0</v>
      </c>
      <c r="N8" s="357"/>
      <c r="O8" s="357" t="s">
        <v>164</v>
      </c>
      <c r="P8" s="357"/>
      <c r="Q8" s="357"/>
      <c r="R8" s="425">
        <f>+M8+1</f>
        <v>1</v>
      </c>
      <c r="S8" s="357"/>
      <c r="T8" s="357" t="s">
        <v>164</v>
      </c>
      <c r="U8" s="357"/>
      <c r="V8" s="357"/>
      <c r="W8" s="425">
        <f>+R8+1</f>
        <v>2</v>
      </c>
      <c r="X8" s="357"/>
      <c r="Y8" s="357" t="s">
        <v>164</v>
      </c>
      <c r="Z8" s="357"/>
      <c r="AA8" s="357"/>
      <c r="AB8" s="425">
        <f>+W8+1</f>
        <v>3</v>
      </c>
      <c r="AC8" s="357"/>
      <c r="AD8" s="357" t="s">
        <v>164</v>
      </c>
      <c r="AE8" s="357"/>
      <c r="AF8" s="357"/>
      <c r="AG8" s="425">
        <f>+AB8+1</f>
        <v>4</v>
      </c>
      <c r="AH8" s="357"/>
      <c r="AI8" s="357" t="s">
        <v>164</v>
      </c>
      <c r="AJ8" s="357"/>
      <c r="AK8" s="357"/>
      <c r="AL8" s="425">
        <f>+AG8+1</f>
        <v>5</v>
      </c>
      <c r="AM8" s="425"/>
      <c r="AN8" s="425"/>
      <c r="AO8" s="425"/>
      <c r="AP8" s="357"/>
      <c r="AQ8" s="357"/>
      <c r="AR8" s="357"/>
      <c r="AS8" s="357"/>
      <c r="AT8" s="357"/>
      <c r="AU8" s="357"/>
      <c r="AV8" s="357"/>
      <c r="AW8" s="357"/>
      <c r="AX8" s="357"/>
      <c r="AY8" s="357"/>
      <c r="AZ8" s="357"/>
      <c r="BA8" s="357"/>
      <c r="BB8" s="357"/>
      <c r="BC8" s="357"/>
      <c r="BD8" s="357"/>
      <c r="BE8" s="357"/>
      <c r="BF8" s="357"/>
      <c r="BG8" s="357"/>
      <c r="BH8" s="357"/>
      <c r="BI8" s="357"/>
      <c r="BJ8" s="357"/>
      <c r="BK8" s="357"/>
      <c r="BL8" s="357"/>
      <c r="BM8" s="357"/>
      <c r="BN8" s="357"/>
      <c r="BO8" s="357"/>
      <c r="BP8" s="357"/>
      <c r="BQ8" s="357"/>
      <c r="BR8" s="357"/>
      <c r="BS8" s="357"/>
      <c r="BT8" s="357"/>
      <c r="BU8" s="357"/>
      <c r="BV8" s="357"/>
      <c r="BW8" s="357"/>
      <c r="BX8" s="357"/>
      <c r="BY8" s="357"/>
      <c r="BZ8" s="357"/>
      <c r="CA8" s="357"/>
      <c r="CB8" s="357"/>
      <c r="CC8" s="357"/>
      <c r="CD8" s="357"/>
      <c r="CE8" s="357"/>
      <c r="CF8" s="357"/>
      <c r="CG8" s="357"/>
      <c r="CH8" s="357"/>
      <c r="CI8" s="357"/>
      <c r="CJ8" s="357"/>
      <c r="CK8" s="357"/>
      <c r="CL8" s="357"/>
      <c r="CM8" s="357"/>
      <c r="CN8" s="357"/>
      <c r="CO8" s="357"/>
      <c r="CP8" s="357"/>
      <c r="CQ8" s="357"/>
      <c r="CR8" s="357"/>
      <c r="CS8" s="357"/>
      <c r="CT8" s="357"/>
      <c r="CU8" s="357"/>
      <c r="CV8" s="357"/>
      <c r="CW8" s="357"/>
      <c r="CX8" s="357"/>
      <c r="CY8" s="357"/>
      <c r="CZ8" s="357"/>
      <c r="DA8" s="357"/>
      <c r="DB8" s="357"/>
      <c r="DC8" s="357"/>
      <c r="DD8" s="357"/>
      <c r="DE8" s="357"/>
      <c r="DF8" s="357"/>
      <c r="DG8" s="357"/>
      <c r="DH8" s="357"/>
      <c r="DI8" s="357"/>
      <c r="DJ8" s="357"/>
      <c r="DK8" s="357"/>
      <c r="DL8" s="357"/>
      <c r="DM8" s="357"/>
      <c r="DN8" s="357"/>
      <c r="DO8" s="357"/>
      <c r="DP8" s="357"/>
      <c r="DQ8" s="357"/>
      <c r="DR8" s="357"/>
      <c r="DS8" s="357"/>
      <c r="DT8" s="357"/>
      <c r="DU8" s="357"/>
      <c r="DV8" s="357"/>
      <c r="DW8" s="357"/>
      <c r="DX8" s="357"/>
      <c r="DY8" s="357"/>
      <c r="DZ8" s="357"/>
      <c r="EA8" s="357"/>
      <c r="EB8" s="357"/>
      <c r="EC8" s="357"/>
      <c r="ED8" s="357"/>
      <c r="EE8" s="357"/>
      <c r="EF8" s="357"/>
      <c r="EG8" s="357"/>
      <c r="EH8" s="357"/>
      <c r="EI8" s="357"/>
      <c r="EJ8" s="357"/>
      <c r="EK8" s="357"/>
      <c r="EL8" s="357"/>
      <c r="EM8" s="357"/>
      <c r="EN8" s="357"/>
      <c r="EO8" s="357"/>
      <c r="EP8" s="357"/>
      <c r="EQ8" s="357"/>
      <c r="ER8" s="357"/>
      <c r="ES8" s="357"/>
      <c r="ET8" s="357"/>
      <c r="EU8" s="357"/>
    </row>
    <row r="9" ht="12.75" customHeight="1" outlineLevel="1">
      <c r="A9" s="357"/>
      <c r="B9" s="357"/>
      <c r="C9" s="357"/>
      <c r="D9" s="357"/>
      <c r="E9" s="357" t="s">
        <v>369</v>
      </c>
      <c r="F9" s="357"/>
      <c r="G9" s="357"/>
      <c r="H9" s="426">
        <f t="array" ref="H9">+INDEX('Index Analysis'!$C$7:$R$7,MATCH(Proforma!E$6,'Index Analysis'!$C$6:$R$6,0))</f>
        <v>366</v>
      </c>
      <c r="I9" s="357"/>
      <c r="J9" s="357" t="s">
        <v>369</v>
      </c>
      <c r="K9" s="357"/>
      <c r="L9" s="357"/>
      <c r="M9" s="426">
        <f t="array" ref="M9">+INDEX('Index Analysis'!$C$7:$R$7,MATCH(Proforma!J$6,'Index Analysis'!$C$6:$R$6,0))</f>
        <v>366</v>
      </c>
      <c r="N9" s="357"/>
      <c r="O9" s="357" t="s">
        <v>369</v>
      </c>
      <c r="P9" s="357"/>
      <c r="Q9" s="357"/>
      <c r="R9" s="426">
        <f t="array" ref="R9">+INDEX('Index Analysis'!$C$7:$R$7,MATCH(Proforma!O$6,'Index Analysis'!$C$6:$R$6,0))</f>
        <v>365</v>
      </c>
      <c r="S9" s="357"/>
      <c r="T9" s="357" t="s">
        <v>369</v>
      </c>
      <c r="U9" s="357"/>
      <c r="V9" s="357"/>
      <c r="W9" s="426">
        <f t="array" ref="W9">+INDEX('Index Analysis'!$C$7:$R$7,MATCH(Proforma!T$6,'Index Analysis'!$C$6:$R$6,0))</f>
        <v>365</v>
      </c>
      <c r="X9" s="357"/>
      <c r="Y9" s="357" t="s">
        <v>369</v>
      </c>
      <c r="Z9" s="357"/>
      <c r="AA9" s="357"/>
      <c r="AB9" s="426">
        <f t="array" ref="AB9">+INDEX('Index Analysis'!$C$7:$R$7,MATCH(Proforma!Y$6,'Index Analysis'!$C$6:$R$6,0))</f>
        <v>365</v>
      </c>
      <c r="AC9" s="357"/>
      <c r="AD9" s="357" t="s">
        <v>369</v>
      </c>
      <c r="AE9" s="357"/>
      <c r="AF9" s="357"/>
      <c r="AG9" s="426">
        <f t="array" ref="AG9">+INDEX('Index Analysis'!$C$7:$R$7,MATCH(Proforma!AD$6,'Index Analysis'!$C$6:$R$6,0))</f>
        <v>366</v>
      </c>
      <c r="AH9" s="357"/>
      <c r="AI9" s="357" t="s">
        <v>369</v>
      </c>
      <c r="AJ9" s="357"/>
      <c r="AK9" s="357"/>
      <c r="AL9" s="426">
        <f t="array" ref="AL9">+INDEX('Index Analysis'!$C$7:$R$7,MATCH(Proforma!AI$6,'Index Analysis'!$C$6:$R$6,0))</f>
        <v>365</v>
      </c>
      <c r="AM9" s="426"/>
      <c r="AN9" s="426"/>
      <c r="AO9" s="426"/>
      <c r="AP9" s="357"/>
      <c r="AQ9" s="357"/>
      <c r="AR9" s="357"/>
      <c r="AS9" s="357"/>
      <c r="AT9" s="357"/>
      <c r="AU9" s="357"/>
      <c r="AV9" s="357"/>
      <c r="AW9" s="357"/>
      <c r="AX9" s="357"/>
      <c r="AY9" s="357"/>
      <c r="AZ9" s="357"/>
      <c r="BA9" s="357"/>
      <c r="BB9" s="357"/>
      <c r="BC9" s="357"/>
      <c r="BD9" s="357"/>
      <c r="BE9" s="357"/>
      <c r="BF9" s="357"/>
      <c r="BG9" s="357"/>
      <c r="BH9" s="357"/>
      <c r="BI9" s="357"/>
      <c r="BJ9" s="357"/>
      <c r="BK9" s="357"/>
      <c r="BL9" s="357"/>
      <c r="BM9" s="357"/>
      <c r="BN9" s="357"/>
      <c r="BO9" s="357"/>
      <c r="BP9" s="357"/>
      <c r="BQ9" s="357"/>
      <c r="BR9" s="357"/>
      <c r="BS9" s="357"/>
      <c r="BT9" s="357"/>
      <c r="BU9" s="357"/>
      <c r="BV9" s="357"/>
      <c r="BW9" s="357"/>
      <c r="BX9" s="357"/>
      <c r="BY9" s="357"/>
      <c r="BZ9" s="357"/>
      <c r="CA9" s="357"/>
      <c r="CB9" s="357"/>
      <c r="CC9" s="357"/>
      <c r="CD9" s="357"/>
      <c r="CE9" s="357"/>
      <c r="CF9" s="357"/>
      <c r="CG9" s="357"/>
      <c r="CH9" s="357"/>
      <c r="CI9" s="357"/>
      <c r="CJ9" s="357"/>
      <c r="CK9" s="357"/>
      <c r="CL9" s="357"/>
      <c r="CM9" s="357"/>
      <c r="CN9" s="357"/>
      <c r="CO9" s="357"/>
      <c r="CP9" s="357"/>
      <c r="CQ9" s="357"/>
      <c r="CR9" s="357"/>
      <c r="CS9" s="357"/>
      <c r="CT9" s="357"/>
      <c r="CU9" s="357"/>
      <c r="CV9" s="357"/>
      <c r="CW9" s="357"/>
      <c r="CX9" s="357"/>
      <c r="CY9" s="357"/>
      <c r="CZ9" s="357"/>
      <c r="DA9" s="357"/>
      <c r="DB9" s="357"/>
      <c r="DC9" s="357"/>
      <c r="DD9" s="357"/>
      <c r="DE9" s="357"/>
      <c r="DF9" s="357"/>
      <c r="DG9" s="357"/>
      <c r="DH9" s="357"/>
      <c r="DI9" s="357"/>
      <c r="DJ9" s="357"/>
      <c r="DK9" s="357"/>
      <c r="DL9" s="357"/>
      <c r="DM9" s="357"/>
      <c r="DN9" s="357"/>
      <c r="DO9" s="357"/>
      <c r="DP9" s="357"/>
      <c r="DQ9" s="357"/>
      <c r="DR9" s="357"/>
      <c r="DS9" s="357"/>
      <c r="DT9" s="357"/>
      <c r="DU9" s="357"/>
      <c r="DV9" s="357"/>
      <c r="DW9" s="357"/>
      <c r="DX9" s="357"/>
      <c r="DY9" s="357"/>
      <c r="DZ9" s="357"/>
      <c r="EA9" s="357"/>
      <c r="EB9" s="357"/>
      <c r="EC9" s="357"/>
      <c r="ED9" s="357"/>
      <c r="EE9" s="357"/>
      <c r="EF9" s="357"/>
      <c r="EG9" s="357"/>
      <c r="EH9" s="357"/>
      <c r="EI9" s="357"/>
      <c r="EJ9" s="357"/>
      <c r="EK9" s="357"/>
      <c r="EL9" s="357"/>
      <c r="EM9" s="357"/>
      <c r="EN9" s="357"/>
      <c r="EO9" s="357"/>
      <c r="EP9" s="357"/>
      <c r="EQ9" s="357"/>
      <c r="ER9" s="357"/>
      <c r="ES9" s="357"/>
      <c r="ET9" s="357"/>
      <c r="EU9" s="357"/>
    </row>
    <row r="10" ht="12.75" customHeight="1" outlineLevel="1">
      <c r="A10" s="357"/>
      <c r="B10" s="357"/>
      <c r="C10" s="357"/>
      <c r="D10" s="357"/>
      <c r="E10" s="357" t="s">
        <v>426</v>
      </c>
      <c r="F10" s="357"/>
      <c r="G10" s="357"/>
      <c r="H10" s="426">
        <f t="array" ref="H10">+INDEX('Index Analysis'!$C$8:$R$8,MATCH(Proforma!E$6,'Index Analysis'!$C$6:$R$6,0))</f>
        <v>132</v>
      </c>
      <c r="I10" s="357"/>
      <c r="J10" s="357" t="s">
        <v>426</v>
      </c>
      <c r="K10" s="357"/>
      <c r="L10" s="357"/>
      <c r="M10" s="426">
        <f t="array" ref="M10">+INDEX('Index Analysis'!$C$8:$R$8,MATCH(Proforma!J$6,'Index Analysis'!$C$6:$R$6,0))</f>
        <v>132</v>
      </c>
      <c r="N10" s="357"/>
      <c r="O10" s="357" t="s">
        <v>426</v>
      </c>
      <c r="P10" s="357"/>
      <c r="Q10" s="357"/>
      <c r="R10" s="426">
        <f t="array" ref="R10">+INDEX('Index Analysis'!$C$8:$R$8,MATCH(Proforma!O$6,'Index Analysis'!$C$6:$R$6,0))</f>
        <v>132</v>
      </c>
      <c r="S10" s="357"/>
      <c r="T10" s="357" t="s">
        <v>426</v>
      </c>
      <c r="U10" s="357"/>
      <c r="V10" s="357"/>
      <c r="W10" s="426">
        <f t="array" ref="W10">+INDEX('Index Analysis'!$C$8:$R$8,MATCH(Proforma!T$6,'Index Analysis'!$C$6:$R$6,0))</f>
        <v>132</v>
      </c>
      <c r="X10" s="357"/>
      <c r="Y10" s="357" t="s">
        <v>426</v>
      </c>
      <c r="Z10" s="357"/>
      <c r="AA10" s="357"/>
      <c r="AB10" s="426">
        <f t="array" ref="AB10">+INDEX('Index Analysis'!$C$8:$R$8,MATCH(Proforma!Y$6,'Index Analysis'!$C$6:$R$6,0))</f>
        <v>132</v>
      </c>
      <c r="AC10" s="357"/>
      <c r="AD10" s="357" t="s">
        <v>426</v>
      </c>
      <c r="AE10" s="357"/>
      <c r="AF10" s="357"/>
      <c r="AG10" s="426">
        <f t="array" ref="AG10">+INDEX('Index Analysis'!$C$8:$R$8,MATCH(Proforma!AD$6,'Index Analysis'!$C$6:$R$6,0))</f>
        <v>132</v>
      </c>
      <c r="AH10" s="357"/>
      <c r="AI10" s="357" t="s">
        <v>426</v>
      </c>
      <c r="AJ10" s="357"/>
      <c r="AK10" s="357"/>
      <c r="AL10" s="426">
        <f t="array" ref="AL10">+INDEX('Index Analysis'!$C$8:$R$8,MATCH(Proforma!AI$6,'Index Analysis'!$C$6:$R$6,0))</f>
        <v>132</v>
      </c>
      <c r="AM10" s="426"/>
      <c r="AN10" s="426"/>
      <c r="AO10" s="426"/>
      <c r="AP10" s="357"/>
      <c r="AQ10" s="357"/>
      <c r="AR10" s="357"/>
      <c r="AS10" s="357"/>
      <c r="AT10" s="357"/>
      <c r="AU10" s="357"/>
      <c r="AV10" s="357"/>
      <c r="AW10" s="357"/>
      <c r="AX10" s="357"/>
      <c r="AY10" s="357"/>
      <c r="AZ10" s="357"/>
      <c r="BA10" s="357"/>
      <c r="BB10" s="357"/>
      <c r="BC10" s="357"/>
      <c r="BD10" s="357"/>
      <c r="BE10" s="357"/>
      <c r="BF10" s="357"/>
      <c r="BG10" s="357"/>
      <c r="BH10" s="357"/>
      <c r="BI10" s="357"/>
      <c r="BJ10" s="357"/>
      <c r="BK10" s="357"/>
      <c r="BL10" s="357"/>
      <c r="BM10" s="357"/>
      <c r="BN10" s="357"/>
      <c r="BO10" s="357"/>
      <c r="BP10" s="357"/>
      <c r="BQ10" s="357"/>
      <c r="BR10" s="357"/>
      <c r="BS10" s="357"/>
      <c r="BT10" s="357"/>
      <c r="BU10" s="357"/>
      <c r="BV10" s="357"/>
      <c r="BW10" s="357"/>
      <c r="BX10" s="357"/>
      <c r="BY10" s="357"/>
      <c r="BZ10" s="357"/>
      <c r="CA10" s="357"/>
      <c r="CB10" s="357"/>
      <c r="CC10" s="357"/>
      <c r="CD10" s="357"/>
      <c r="CE10" s="357"/>
      <c r="CF10" s="357"/>
      <c r="CG10" s="357"/>
      <c r="CH10" s="357"/>
      <c r="CI10" s="357"/>
      <c r="CJ10" s="357"/>
      <c r="CK10" s="357"/>
      <c r="CL10" s="357"/>
      <c r="CM10" s="357"/>
      <c r="CN10" s="357"/>
      <c r="CO10" s="357"/>
      <c r="CP10" s="357"/>
      <c r="CQ10" s="357"/>
      <c r="CR10" s="357"/>
      <c r="CS10" s="357"/>
      <c r="CT10" s="357"/>
      <c r="CU10" s="357"/>
      <c r="CV10" s="357"/>
      <c r="CW10" s="357"/>
      <c r="CX10" s="357"/>
      <c r="CY10" s="357"/>
      <c r="CZ10" s="357"/>
      <c r="DA10" s="357"/>
      <c r="DB10" s="357"/>
      <c r="DC10" s="357"/>
      <c r="DD10" s="357"/>
      <c r="DE10" s="357"/>
      <c r="DF10" s="357"/>
      <c r="DG10" s="357"/>
      <c r="DH10" s="357"/>
      <c r="DI10" s="357"/>
      <c r="DJ10" s="357"/>
      <c r="DK10" s="357"/>
      <c r="DL10" s="357"/>
      <c r="DM10" s="357"/>
      <c r="DN10" s="357"/>
      <c r="DO10" s="357"/>
      <c r="DP10" s="357"/>
      <c r="DQ10" s="357"/>
      <c r="DR10" s="357"/>
      <c r="DS10" s="357"/>
      <c r="DT10" s="357"/>
      <c r="DU10" s="357"/>
      <c r="DV10" s="357"/>
      <c r="DW10" s="357"/>
      <c r="DX10" s="357"/>
      <c r="DY10" s="357"/>
      <c r="DZ10" s="357"/>
      <c r="EA10" s="357"/>
      <c r="EB10" s="357"/>
      <c r="EC10" s="357"/>
      <c r="ED10" s="357"/>
      <c r="EE10" s="357"/>
      <c r="EF10" s="357"/>
      <c r="EG10" s="357"/>
      <c r="EH10" s="357"/>
      <c r="EI10" s="357"/>
      <c r="EJ10" s="357"/>
      <c r="EK10" s="357"/>
      <c r="EL10" s="357"/>
      <c r="EM10" s="357"/>
      <c r="EN10" s="357"/>
      <c r="EO10" s="357"/>
      <c r="EP10" s="357"/>
      <c r="EQ10" s="357"/>
      <c r="ER10" s="357"/>
      <c r="ES10" s="357"/>
      <c r="ET10" s="357"/>
      <c r="EU10" s="357"/>
    </row>
    <row r="11" ht="12.75" customHeight="1">
      <c r="A11" s="357"/>
      <c r="B11" s="357"/>
      <c r="C11" s="357"/>
      <c r="D11" s="357"/>
      <c r="E11" s="357" t="s">
        <v>371</v>
      </c>
      <c r="F11" s="357"/>
      <c r="G11" s="357"/>
      <c r="H11" s="370">
        <f>+H10*H9</f>
        <v>48312</v>
      </c>
      <c r="I11" s="357"/>
      <c r="J11" s="357" t="s">
        <v>371</v>
      </c>
      <c r="K11" s="357"/>
      <c r="L11" s="357"/>
      <c r="M11" s="370">
        <f>+M10*M9</f>
        <v>48312</v>
      </c>
      <c r="N11" s="357"/>
      <c r="O11" s="357" t="s">
        <v>371</v>
      </c>
      <c r="P11" s="357"/>
      <c r="Q11" s="357"/>
      <c r="R11" s="370">
        <f>+R10*R9</f>
        <v>48180</v>
      </c>
      <c r="S11" s="357"/>
      <c r="T11" s="357" t="s">
        <v>371</v>
      </c>
      <c r="U11" s="357"/>
      <c r="V11" s="357"/>
      <c r="W11" s="370">
        <f>+W10*W9</f>
        <v>48180</v>
      </c>
      <c r="X11" s="357"/>
      <c r="Y11" s="357" t="s">
        <v>371</v>
      </c>
      <c r="Z11" s="357"/>
      <c r="AA11" s="357"/>
      <c r="AB11" s="370">
        <f>+AB10*AB9</f>
        <v>48180</v>
      </c>
      <c r="AC11" s="357"/>
      <c r="AD11" s="357" t="s">
        <v>371</v>
      </c>
      <c r="AE11" s="357"/>
      <c r="AF11" s="357"/>
      <c r="AG11" s="370">
        <f>+AG10*AG9</f>
        <v>48312</v>
      </c>
      <c r="AH11" s="357"/>
      <c r="AI11" s="357" t="s">
        <v>371</v>
      </c>
      <c r="AJ11" s="357"/>
      <c r="AK11" s="357"/>
      <c r="AL11" s="370">
        <f>+AL10*AL9</f>
        <v>48180</v>
      </c>
      <c r="AM11" s="370"/>
      <c r="AN11" s="370"/>
      <c r="AO11" s="370"/>
      <c r="AP11" s="357"/>
      <c r="AQ11" s="357"/>
      <c r="AR11" s="357"/>
      <c r="AS11" s="357"/>
      <c r="AT11" s="357"/>
      <c r="AU11" s="357"/>
      <c r="AV11" s="357"/>
      <c r="AW11" s="357"/>
      <c r="AX11" s="357"/>
      <c r="AY11" s="357"/>
      <c r="AZ11" s="357"/>
      <c r="BA11" s="357"/>
      <c r="BB11" s="357"/>
      <c r="BC11" s="357"/>
      <c r="BD11" s="357"/>
      <c r="BE11" s="357"/>
      <c r="BF11" s="357"/>
      <c r="BG11" s="357"/>
      <c r="BH11" s="357"/>
      <c r="BI11" s="357"/>
      <c r="BJ11" s="357"/>
      <c r="BK11" s="357"/>
      <c r="BL11" s="357"/>
      <c r="BM11" s="357"/>
      <c r="BN11" s="357"/>
      <c r="BO11" s="357"/>
      <c r="BP11" s="357"/>
      <c r="BQ11" s="357"/>
      <c r="BR11" s="357"/>
      <c r="BS11" s="357"/>
      <c r="BT11" s="357"/>
      <c r="BU11" s="357"/>
      <c r="BV11" s="357"/>
      <c r="BW11" s="357"/>
      <c r="BX11" s="357"/>
      <c r="BY11" s="357"/>
      <c r="BZ11" s="357"/>
      <c r="CA11" s="357"/>
      <c r="CB11" s="357"/>
      <c r="CC11" s="357"/>
      <c r="CD11" s="357"/>
      <c r="CE11" s="357"/>
      <c r="CF11" s="357"/>
      <c r="CG11" s="357"/>
      <c r="CH11" s="357"/>
      <c r="CI11" s="357"/>
      <c r="CJ11" s="357"/>
      <c r="CK11" s="357"/>
      <c r="CL11" s="357"/>
      <c r="CM11" s="357"/>
      <c r="CN11" s="357"/>
      <c r="CO11" s="357"/>
      <c r="CP11" s="357"/>
      <c r="CQ11" s="357"/>
      <c r="CR11" s="357"/>
      <c r="CS11" s="357"/>
      <c r="CT11" s="357"/>
      <c r="CU11" s="357"/>
      <c r="CV11" s="357"/>
      <c r="CW11" s="357"/>
      <c r="CX11" s="357"/>
      <c r="CY11" s="357"/>
      <c r="CZ11" s="357"/>
      <c r="DA11" s="357"/>
      <c r="DB11" s="357"/>
      <c r="DC11" s="357"/>
      <c r="DD11" s="357"/>
      <c r="DE11" s="357"/>
      <c r="DF11" s="357"/>
      <c r="DG11" s="357"/>
      <c r="DH11" s="357"/>
      <c r="DI11" s="357"/>
      <c r="DJ11" s="357"/>
      <c r="DK11" s="357"/>
      <c r="DL11" s="357"/>
      <c r="DM11" s="357"/>
      <c r="DN11" s="357"/>
      <c r="DO11" s="357"/>
      <c r="DP11" s="357"/>
      <c r="DQ11" s="357"/>
      <c r="DR11" s="357"/>
      <c r="DS11" s="357"/>
      <c r="DT11" s="357"/>
      <c r="DU11" s="357"/>
      <c r="DV11" s="357"/>
      <c r="DW11" s="357"/>
      <c r="DX11" s="357"/>
      <c r="DY11" s="357"/>
      <c r="DZ11" s="357"/>
      <c r="EA11" s="357"/>
      <c r="EB11" s="357"/>
      <c r="EC11" s="357"/>
      <c r="ED11" s="357"/>
      <c r="EE11" s="357"/>
      <c r="EF11" s="357"/>
      <c r="EG11" s="357"/>
      <c r="EH11" s="357"/>
      <c r="EI11" s="357"/>
      <c r="EJ11" s="357"/>
      <c r="EK11" s="357"/>
      <c r="EL11" s="357"/>
      <c r="EM11" s="357"/>
      <c r="EN11" s="357"/>
      <c r="EO11" s="357"/>
      <c r="EP11" s="357"/>
      <c r="EQ11" s="357"/>
      <c r="ER11" s="357"/>
      <c r="ES11" s="357"/>
      <c r="ET11" s="357"/>
      <c r="EU11" s="357"/>
    </row>
    <row r="12" ht="12.75" customHeight="1">
      <c r="A12" s="357"/>
      <c r="B12" s="357"/>
      <c r="C12" s="357"/>
      <c r="D12" s="357"/>
      <c r="E12" s="357" t="s">
        <v>372</v>
      </c>
      <c r="F12" s="357"/>
      <c r="G12" s="357"/>
      <c r="H12" s="370">
        <f>+H11*H13</f>
        <v>39256.25753</v>
      </c>
      <c r="I12" s="357"/>
      <c r="J12" s="357" t="s">
        <v>372</v>
      </c>
      <c r="K12" s="357"/>
      <c r="L12" s="357"/>
      <c r="M12" s="370">
        <f>+M11*M13</f>
        <v>39256.25753</v>
      </c>
      <c r="N12" s="357"/>
      <c r="O12" s="357" t="s">
        <v>372</v>
      </c>
      <c r="P12" s="357"/>
      <c r="Q12" s="357"/>
      <c r="R12" s="370">
        <f>+R11*R13</f>
        <v>36375.9</v>
      </c>
      <c r="S12" s="357"/>
      <c r="T12" s="357" t="s">
        <v>372</v>
      </c>
      <c r="U12" s="357"/>
      <c r="V12" s="357"/>
      <c r="W12" s="370">
        <f>+W11*W13</f>
        <v>36375.9</v>
      </c>
      <c r="X12" s="357"/>
      <c r="Y12" s="357" t="s">
        <v>372</v>
      </c>
      <c r="Z12" s="357"/>
      <c r="AA12" s="357"/>
      <c r="AB12" s="370">
        <f>+AB11*AB13</f>
        <v>35939.3892</v>
      </c>
      <c r="AC12" s="357"/>
      <c r="AD12" s="357" t="s">
        <v>372</v>
      </c>
      <c r="AE12" s="357"/>
      <c r="AF12" s="357"/>
      <c r="AG12" s="370">
        <f>+AG11*AG13</f>
        <v>37118.98888</v>
      </c>
      <c r="AH12" s="357"/>
      <c r="AI12" s="357" t="s">
        <v>372</v>
      </c>
      <c r="AJ12" s="357"/>
      <c r="AK12" s="357"/>
      <c r="AL12" s="370">
        <f>+AL11*AL13</f>
        <v>37202.65873</v>
      </c>
      <c r="AM12" s="370"/>
      <c r="AN12" s="370"/>
      <c r="AO12" s="370"/>
      <c r="AP12" s="357"/>
      <c r="AQ12" s="357"/>
      <c r="AR12" s="357"/>
      <c r="AS12" s="357"/>
      <c r="AT12" s="357"/>
      <c r="AU12" s="357"/>
      <c r="AV12" s="357"/>
      <c r="AW12" s="357"/>
      <c r="AX12" s="357"/>
      <c r="AY12" s="357"/>
      <c r="AZ12" s="357"/>
      <c r="BA12" s="357"/>
      <c r="BB12" s="357"/>
      <c r="BC12" s="357"/>
      <c r="BD12" s="357"/>
      <c r="BE12" s="357"/>
      <c r="BF12" s="357"/>
      <c r="BG12" s="357"/>
      <c r="BH12" s="357"/>
      <c r="BI12" s="357"/>
      <c r="BJ12" s="357"/>
      <c r="BK12" s="357"/>
      <c r="BL12" s="357"/>
      <c r="BM12" s="357"/>
      <c r="BN12" s="357"/>
      <c r="BO12" s="357"/>
      <c r="BP12" s="357"/>
      <c r="BQ12" s="357"/>
      <c r="BR12" s="357"/>
      <c r="BS12" s="357"/>
      <c r="BT12" s="357"/>
      <c r="BU12" s="357"/>
      <c r="BV12" s="357"/>
      <c r="BW12" s="357"/>
      <c r="BX12" s="357"/>
      <c r="BY12" s="357"/>
      <c r="BZ12" s="357"/>
      <c r="CA12" s="357"/>
      <c r="CB12" s="357"/>
      <c r="CC12" s="357"/>
      <c r="CD12" s="357"/>
      <c r="CE12" s="357"/>
      <c r="CF12" s="357"/>
      <c r="CG12" s="357"/>
      <c r="CH12" s="357"/>
      <c r="CI12" s="357"/>
      <c r="CJ12" s="357"/>
      <c r="CK12" s="357"/>
      <c r="CL12" s="357"/>
      <c r="CM12" s="357"/>
      <c r="CN12" s="357"/>
      <c r="CO12" s="357"/>
      <c r="CP12" s="357"/>
      <c r="CQ12" s="357"/>
      <c r="CR12" s="357"/>
      <c r="CS12" s="357"/>
      <c r="CT12" s="357"/>
      <c r="CU12" s="357"/>
      <c r="CV12" s="357"/>
      <c r="CW12" s="357"/>
      <c r="CX12" s="357"/>
      <c r="CY12" s="357"/>
      <c r="CZ12" s="357"/>
      <c r="DA12" s="357"/>
      <c r="DB12" s="357"/>
      <c r="DC12" s="357"/>
      <c r="DD12" s="357"/>
      <c r="DE12" s="357"/>
      <c r="DF12" s="357"/>
      <c r="DG12" s="357"/>
      <c r="DH12" s="357"/>
      <c r="DI12" s="357"/>
      <c r="DJ12" s="357"/>
      <c r="DK12" s="357"/>
      <c r="DL12" s="357"/>
      <c r="DM12" s="357"/>
      <c r="DN12" s="357"/>
      <c r="DO12" s="357"/>
      <c r="DP12" s="357"/>
      <c r="DQ12" s="357"/>
      <c r="DR12" s="357"/>
      <c r="DS12" s="357"/>
      <c r="DT12" s="357"/>
      <c r="DU12" s="357"/>
      <c r="DV12" s="357"/>
      <c r="DW12" s="357"/>
      <c r="DX12" s="357"/>
      <c r="DY12" s="357"/>
      <c r="DZ12" s="357"/>
      <c r="EA12" s="357"/>
      <c r="EB12" s="357"/>
      <c r="EC12" s="357"/>
      <c r="ED12" s="357"/>
      <c r="EE12" s="357"/>
      <c r="EF12" s="357"/>
      <c r="EG12" s="357"/>
      <c r="EH12" s="357"/>
      <c r="EI12" s="357"/>
      <c r="EJ12" s="357"/>
      <c r="EK12" s="357"/>
      <c r="EL12" s="357"/>
      <c r="EM12" s="357"/>
      <c r="EN12" s="357"/>
      <c r="EO12" s="357"/>
      <c r="EP12" s="357"/>
      <c r="EQ12" s="357"/>
      <c r="ER12" s="357"/>
      <c r="ES12" s="357"/>
      <c r="ET12" s="357"/>
      <c r="EU12" s="357"/>
    </row>
    <row r="13" ht="12.75" customHeight="1">
      <c r="A13" s="357"/>
      <c r="B13" s="357"/>
      <c r="C13" s="357"/>
      <c r="D13" s="357"/>
      <c r="E13" s="357" t="s">
        <v>373</v>
      </c>
      <c r="F13" s="357"/>
      <c r="G13" s="357"/>
      <c r="H13" s="427">
        <f t="array" ref="H13">+INDEX('Index Analysis'!$C$12:$R$12,MATCH(Proforma!E$6,'Index Analysis'!$C$6:$R$6,0))</f>
        <v>0.8125570776</v>
      </c>
      <c r="I13" s="357"/>
      <c r="J13" s="357" t="s">
        <v>373</v>
      </c>
      <c r="K13" s="357"/>
      <c r="L13" s="357"/>
      <c r="M13" s="427">
        <f t="array" ref="M13">+INDEX('Index Analysis'!$C$12:$R$12,MATCH(Proforma!J$6,'Index Analysis'!$C$6:$R$6,0))</f>
        <v>0.8125570776</v>
      </c>
      <c r="N13" s="357"/>
      <c r="O13" s="357" t="s">
        <v>373</v>
      </c>
      <c r="P13" s="357"/>
      <c r="Q13" s="357"/>
      <c r="R13" s="427">
        <f t="array" ref="R13">+INDEX('Index Analysis'!$C$12:$R$12,MATCH(Proforma!O$6,'Index Analysis'!$C$6:$R$6,0))</f>
        <v>0.755</v>
      </c>
      <c r="S13" s="357"/>
      <c r="T13" s="357" t="s">
        <v>373</v>
      </c>
      <c r="U13" s="357"/>
      <c r="V13" s="357"/>
      <c r="W13" s="427">
        <f t="array" ref="W13">+INDEX('Index Analysis'!$C$12:$R$12,MATCH(Proforma!T$6,'Index Analysis'!$C$6:$R$6,0))</f>
        <v>0.755</v>
      </c>
      <c r="X13" s="357"/>
      <c r="Y13" s="357" t="s">
        <v>373</v>
      </c>
      <c r="Z13" s="357"/>
      <c r="AA13" s="357"/>
      <c r="AB13" s="427">
        <f t="array" ref="AB13">+INDEX('Index Analysis'!$C$12:$R$12,MATCH(Proforma!Y$6,'Index Analysis'!$C$6:$R$6,0))</f>
        <v>0.74594</v>
      </c>
      <c r="AC13" s="357"/>
      <c r="AD13" s="357" t="s">
        <v>373</v>
      </c>
      <c r="AE13" s="357"/>
      <c r="AF13" s="357"/>
      <c r="AG13" s="427">
        <f t="array" ref="AG13">+INDEX('Index Analysis'!$C$12:$R$12,MATCH(Proforma!AD$6,'Index Analysis'!$C$6:$R$6,0))</f>
        <v>0.7683182</v>
      </c>
      <c r="AH13" s="357"/>
      <c r="AI13" s="357" t="s">
        <v>373</v>
      </c>
      <c r="AJ13" s="357"/>
      <c r="AK13" s="357"/>
      <c r="AL13" s="427">
        <f t="array" ref="AL13">+INDEX('Index Analysis'!$C$12:$R$12,MATCH(Proforma!AI$6,'Index Analysis'!$C$6:$R$6,0))</f>
        <v>0.772159791</v>
      </c>
      <c r="AM13" s="426"/>
      <c r="AN13" s="426"/>
      <c r="AO13" s="427"/>
      <c r="AP13" s="357"/>
      <c r="AQ13" s="357"/>
      <c r="AR13" s="357"/>
      <c r="AS13" s="357"/>
      <c r="AT13" s="357"/>
      <c r="AU13" s="357"/>
      <c r="AV13" s="357"/>
      <c r="AW13" s="357"/>
      <c r="AX13" s="357"/>
      <c r="AY13" s="357"/>
      <c r="AZ13" s="357"/>
      <c r="BA13" s="357"/>
      <c r="BB13" s="357"/>
      <c r="BC13" s="357"/>
      <c r="BD13" s="357"/>
      <c r="BE13" s="357"/>
      <c r="BF13" s="357"/>
      <c r="BG13" s="357"/>
      <c r="BH13" s="357"/>
      <c r="BI13" s="357"/>
      <c r="BJ13" s="357"/>
      <c r="BK13" s="357"/>
      <c r="BL13" s="357"/>
      <c r="BM13" s="357"/>
      <c r="BN13" s="357"/>
      <c r="BO13" s="357"/>
      <c r="BP13" s="357"/>
      <c r="BQ13" s="357"/>
      <c r="BR13" s="357"/>
      <c r="BS13" s="357"/>
      <c r="BT13" s="357"/>
      <c r="BU13" s="357"/>
      <c r="BV13" s="357"/>
      <c r="BW13" s="357"/>
      <c r="BX13" s="357"/>
      <c r="BY13" s="357"/>
      <c r="BZ13" s="357"/>
      <c r="CA13" s="357"/>
      <c r="CB13" s="357"/>
      <c r="CC13" s="357"/>
      <c r="CD13" s="357"/>
      <c r="CE13" s="357"/>
      <c r="CF13" s="357"/>
      <c r="CG13" s="357"/>
      <c r="CH13" s="357"/>
      <c r="CI13" s="357"/>
      <c r="CJ13" s="357"/>
      <c r="CK13" s="357"/>
      <c r="CL13" s="357"/>
      <c r="CM13" s="357"/>
      <c r="CN13" s="357"/>
      <c r="CO13" s="357"/>
      <c r="CP13" s="357"/>
      <c r="CQ13" s="357"/>
      <c r="CR13" s="357"/>
      <c r="CS13" s="357"/>
      <c r="CT13" s="357"/>
      <c r="CU13" s="357"/>
      <c r="CV13" s="357"/>
      <c r="CW13" s="357"/>
      <c r="CX13" s="357"/>
      <c r="CY13" s="357"/>
      <c r="CZ13" s="357"/>
      <c r="DA13" s="357"/>
      <c r="DB13" s="357"/>
      <c r="DC13" s="357"/>
      <c r="DD13" s="357"/>
      <c r="DE13" s="357"/>
      <c r="DF13" s="357"/>
      <c r="DG13" s="357"/>
      <c r="DH13" s="357"/>
      <c r="DI13" s="357"/>
      <c r="DJ13" s="357"/>
      <c r="DK13" s="357"/>
      <c r="DL13" s="357"/>
      <c r="DM13" s="357"/>
      <c r="DN13" s="357"/>
      <c r="DO13" s="357"/>
      <c r="DP13" s="357"/>
      <c r="DQ13" s="357"/>
      <c r="DR13" s="357"/>
      <c r="DS13" s="357"/>
      <c r="DT13" s="357"/>
      <c r="DU13" s="357"/>
      <c r="DV13" s="357"/>
      <c r="DW13" s="357"/>
      <c r="DX13" s="357"/>
      <c r="DY13" s="357"/>
      <c r="DZ13" s="357"/>
      <c r="EA13" s="357"/>
      <c r="EB13" s="357"/>
      <c r="EC13" s="357"/>
      <c r="ED13" s="357"/>
      <c r="EE13" s="357"/>
      <c r="EF13" s="357"/>
      <c r="EG13" s="357"/>
      <c r="EH13" s="357"/>
      <c r="EI13" s="357"/>
      <c r="EJ13" s="357"/>
      <c r="EK13" s="357"/>
      <c r="EL13" s="357"/>
      <c r="EM13" s="357"/>
      <c r="EN13" s="357"/>
      <c r="EO13" s="357"/>
      <c r="EP13" s="357"/>
      <c r="EQ13" s="357"/>
      <c r="ER13" s="357"/>
      <c r="ES13" s="357"/>
      <c r="ET13" s="357"/>
      <c r="EU13" s="357"/>
    </row>
    <row r="14" ht="12.75" customHeight="1">
      <c r="A14" s="357"/>
      <c r="B14" s="357"/>
      <c r="C14" s="357"/>
      <c r="D14" s="357"/>
      <c r="E14" s="357" t="s">
        <v>427</v>
      </c>
      <c r="F14" s="357"/>
      <c r="G14" s="357"/>
      <c r="H14" s="376">
        <f>+H16/H13</f>
        <v>239.7899729</v>
      </c>
      <c r="I14" s="357"/>
      <c r="J14" s="357" t="s">
        <v>427</v>
      </c>
      <c r="K14" s="357"/>
      <c r="L14" s="357"/>
      <c r="M14" s="376">
        <f>+M16/M13</f>
        <v>239.7899729</v>
      </c>
      <c r="N14" s="357"/>
      <c r="O14" s="357" t="s">
        <v>427</v>
      </c>
      <c r="P14" s="357"/>
      <c r="Q14" s="357"/>
      <c r="R14" s="376">
        <f>+R16/R13</f>
        <v>295.427468</v>
      </c>
      <c r="S14" s="357"/>
      <c r="T14" s="357" t="s">
        <v>427</v>
      </c>
      <c r="U14" s="357"/>
      <c r="V14" s="357"/>
      <c r="W14" s="376">
        <f>+W16/W13</f>
        <v>296.6822733</v>
      </c>
      <c r="X14" s="357"/>
      <c r="Y14" s="357" t="s">
        <v>427</v>
      </c>
      <c r="Z14" s="357"/>
      <c r="AA14" s="357"/>
      <c r="AB14" s="376">
        <f>+AB16/AB13</f>
        <v>311.0986099</v>
      </c>
      <c r="AC14" s="357"/>
      <c r="AD14" s="357" t="s">
        <v>427</v>
      </c>
      <c r="AE14" s="357"/>
      <c r="AF14" s="357"/>
      <c r="AG14" s="376">
        <f>+AG16/AG13</f>
        <v>323.0397687</v>
      </c>
      <c r="AH14" s="357"/>
      <c r="AI14" s="357" t="s">
        <v>427</v>
      </c>
      <c r="AJ14" s="357"/>
      <c r="AK14" s="357"/>
      <c r="AL14" s="376">
        <f>+AL16/AL13</f>
        <v>329.5005641</v>
      </c>
      <c r="AM14" s="370"/>
      <c r="AN14" s="370"/>
      <c r="AO14" s="376"/>
      <c r="AP14" s="357"/>
      <c r="AQ14" s="357"/>
      <c r="AR14" s="357"/>
      <c r="AS14" s="357"/>
      <c r="AT14" s="357"/>
      <c r="AU14" s="357"/>
      <c r="AV14" s="357"/>
      <c r="AW14" s="357"/>
      <c r="AX14" s="357"/>
      <c r="AY14" s="357"/>
      <c r="AZ14" s="357"/>
      <c r="BA14" s="357"/>
      <c r="BB14" s="357"/>
      <c r="BC14" s="357"/>
      <c r="BD14" s="357"/>
      <c r="BE14" s="357"/>
      <c r="BF14" s="357"/>
      <c r="BG14" s="357"/>
      <c r="BH14" s="357"/>
      <c r="BI14" s="357"/>
      <c r="BJ14" s="357"/>
      <c r="BK14" s="357"/>
      <c r="BL14" s="357"/>
      <c r="BM14" s="357"/>
      <c r="BN14" s="357"/>
      <c r="BO14" s="357"/>
      <c r="BP14" s="357"/>
      <c r="BQ14" s="357"/>
      <c r="BR14" s="357"/>
      <c r="BS14" s="357"/>
      <c r="BT14" s="357"/>
      <c r="BU14" s="357"/>
      <c r="BV14" s="357"/>
      <c r="BW14" s="357"/>
      <c r="BX14" s="357"/>
      <c r="BY14" s="357"/>
      <c r="BZ14" s="357"/>
      <c r="CA14" s="357"/>
      <c r="CB14" s="357"/>
      <c r="CC14" s="357"/>
      <c r="CD14" s="357"/>
      <c r="CE14" s="357"/>
      <c r="CF14" s="357"/>
      <c r="CG14" s="357"/>
      <c r="CH14" s="357"/>
      <c r="CI14" s="357"/>
      <c r="CJ14" s="357"/>
      <c r="CK14" s="357"/>
      <c r="CL14" s="357"/>
      <c r="CM14" s="357"/>
      <c r="CN14" s="357"/>
      <c r="CO14" s="357"/>
      <c r="CP14" s="357"/>
      <c r="CQ14" s="357"/>
      <c r="CR14" s="357"/>
      <c r="CS14" s="357"/>
      <c r="CT14" s="357"/>
      <c r="CU14" s="357"/>
      <c r="CV14" s="357"/>
      <c r="CW14" s="357"/>
      <c r="CX14" s="357"/>
      <c r="CY14" s="357"/>
      <c r="CZ14" s="357"/>
      <c r="DA14" s="357"/>
      <c r="DB14" s="357"/>
      <c r="DC14" s="357"/>
      <c r="DD14" s="357"/>
      <c r="DE14" s="357"/>
      <c r="DF14" s="357"/>
      <c r="DG14" s="357"/>
      <c r="DH14" s="357"/>
      <c r="DI14" s="357"/>
      <c r="DJ14" s="357"/>
      <c r="DK14" s="357"/>
      <c r="DL14" s="357"/>
      <c r="DM14" s="357"/>
      <c r="DN14" s="357"/>
      <c r="DO14" s="357"/>
      <c r="DP14" s="357"/>
      <c r="DQ14" s="357"/>
      <c r="DR14" s="357"/>
      <c r="DS14" s="357"/>
      <c r="DT14" s="357"/>
      <c r="DU14" s="357"/>
      <c r="DV14" s="357"/>
      <c r="DW14" s="357"/>
      <c r="DX14" s="357"/>
      <c r="DY14" s="357"/>
      <c r="DZ14" s="357"/>
      <c r="EA14" s="357"/>
      <c r="EB14" s="357"/>
      <c r="EC14" s="357"/>
      <c r="ED14" s="357"/>
      <c r="EE14" s="357"/>
      <c r="EF14" s="357"/>
      <c r="EG14" s="357"/>
      <c r="EH14" s="357"/>
      <c r="EI14" s="357"/>
      <c r="EJ14" s="357"/>
      <c r="EK14" s="357"/>
      <c r="EL14" s="357"/>
      <c r="EM14" s="357"/>
      <c r="EN14" s="357"/>
      <c r="EO14" s="357"/>
      <c r="EP14" s="357"/>
      <c r="EQ14" s="357"/>
      <c r="ER14" s="357"/>
      <c r="ES14" s="357"/>
      <c r="ET14" s="357"/>
      <c r="EU14" s="357"/>
    </row>
    <row r="15" ht="12.75" customHeight="1">
      <c r="A15" s="428"/>
      <c r="B15" s="428"/>
      <c r="C15" s="428"/>
      <c r="D15" s="428"/>
      <c r="E15" s="429" t="s">
        <v>428</v>
      </c>
      <c r="F15" s="428"/>
      <c r="G15" s="428"/>
      <c r="H15" s="430"/>
      <c r="I15" s="428"/>
      <c r="J15" s="428"/>
      <c r="K15" s="428"/>
      <c r="L15" s="428"/>
      <c r="M15" s="430" t="s">
        <v>249</v>
      </c>
      <c r="N15" s="428"/>
      <c r="O15" s="428"/>
      <c r="P15" s="428"/>
      <c r="Q15" s="428"/>
      <c r="R15" s="430">
        <f>(R14-M14)/M14</f>
        <v>0.232025945</v>
      </c>
      <c r="S15" s="428"/>
      <c r="T15" s="428"/>
      <c r="U15" s="428"/>
      <c r="V15" s="428"/>
      <c r="W15" s="430">
        <f>(W14-R14)/R14</f>
        <v>0.00424742268</v>
      </c>
      <c r="X15" s="428"/>
      <c r="Y15" s="428"/>
      <c r="Z15" s="428"/>
      <c r="AA15" s="428"/>
      <c r="AB15" s="430">
        <f>(AB14-W14)/W14</f>
        <v>0.04859183673</v>
      </c>
      <c r="AC15" s="428"/>
      <c r="AD15" s="428"/>
      <c r="AE15" s="428"/>
      <c r="AF15" s="428"/>
      <c r="AG15" s="430">
        <f>(AG14-AB14)/AB14</f>
        <v>0.03838383838</v>
      </c>
      <c r="AH15" s="428"/>
      <c r="AI15" s="428"/>
      <c r="AJ15" s="428"/>
      <c r="AK15" s="428"/>
      <c r="AL15" s="430">
        <f>(AL14-AG14)/AG14</f>
        <v>0.02</v>
      </c>
      <c r="AM15" s="431"/>
      <c r="AN15" s="431"/>
      <c r="AO15" s="430"/>
      <c r="AP15" s="428"/>
      <c r="AQ15" s="428"/>
      <c r="AR15" s="428"/>
      <c r="AS15" s="428"/>
      <c r="AT15" s="428"/>
      <c r="AU15" s="428"/>
      <c r="AV15" s="428"/>
      <c r="AW15" s="428"/>
      <c r="AX15" s="428"/>
      <c r="AY15" s="428"/>
      <c r="AZ15" s="428"/>
      <c r="BA15" s="428"/>
      <c r="BB15" s="428"/>
      <c r="BC15" s="428"/>
      <c r="BD15" s="428"/>
      <c r="BE15" s="428"/>
      <c r="BF15" s="428"/>
      <c r="BG15" s="428"/>
      <c r="BH15" s="428"/>
      <c r="BI15" s="428"/>
      <c r="BJ15" s="428"/>
      <c r="BK15" s="428"/>
      <c r="BL15" s="428"/>
      <c r="BM15" s="428"/>
      <c r="BN15" s="428"/>
      <c r="BO15" s="428"/>
      <c r="BP15" s="428"/>
      <c r="BQ15" s="428"/>
      <c r="BR15" s="428"/>
      <c r="BS15" s="428"/>
      <c r="BT15" s="428"/>
      <c r="BU15" s="428"/>
      <c r="BV15" s="428"/>
      <c r="BW15" s="428"/>
      <c r="BX15" s="428"/>
      <c r="BY15" s="428"/>
      <c r="BZ15" s="428"/>
      <c r="CA15" s="428"/>
      <c r="CB15" s="428"/>
      <c r="CC15" s="428"/>
      <c r="CD15" s="428"/>
      <c r="CE15" s="428"/>
      <c r="CF15" s="428"/>
      <c r="CG15" s="428"/>
      <c r="CH15" s="428"/>
      <c r="CI15" s="428"/>
      <c r="CJ15" s="428"/>
      <c r="CK15" s="428"/>
      <c r="CL15" s="428"/>
      <c r="CM15" s="428"/>
      <c r="CN15" s="428"/>
      <c r="CO15" s="428"/>
      <c r="CP15" s="428"/>
      <c r="CQ15" s="428"/>
      <c r="CR15" s="428"/>
      <c r="CS15" s="428"/>
      <c r="CT15" s="428"/>
      <c r="CU15" s="428"/>
      <c r="CV15" s="428"/>
      <c r="CW15" s="428"/>
      <c r="CX15" s="428"/>
      <c r="CY15" s="428"/>
      <c r="CZ15" s="428"/>
      <c r="DA15" s="428"/>
      <c r="DB15" s="428"/>
      <c r="DC15" s="428"/>
      <c r="DD15" s="428"/>
      <c r="DE15" s="428"/>
      <c r="DF15" s="428"/>
      <c r="DG15" s="428"/>
      <c r="DH15" s="428"/>
      <c r="DI15" s="428"/>
      <c r="DJ15" s="428"/>
      <c r="DK15" s="428"/>
      <c r="DL15" s="428"/>
      <c r="DM15" s="428"/>
      <c r="DN15" s="428"/>
      <c r="DO15" s="428"/>
      <c r="DP15" s="428"/>
      <c r="DQ15" s="428"/>
      <c r="DR15" s="428"/>
      <c r="DS15" s="428"/>
      <c r="DT15" s="428"/>
      <c r="DU15" s="428"/>
      <c r="DV15" s="428"/>
      <c r="DW15" s="428"/>
      <c r="DX15" s="428"/>
      <c r="DY15" s="428"/>
      <c r="DZ15" s="428"/>
      <c r="EA15" s="428"/>
      <c r="EB15" s="428"/>
      <c r="EC15" s="428"/>
      <c r="ED15" s="428"/>
      <c r="EE15" s="428"/>
      <c r="EF15" s="428"/>
      <c r="EG15" s="428"/>
      <c r="EH15" s="428"/>
      <c r="EI15" s="428"/>
      <c r="EJ15" s="428"/>
      <c r="EK15" s="428"/>
      <c r="EL15" s="428"/>
      <c r="EM15" s="428"/>
      <c r="EN15" s="428"/>
      <c r="EO15" s="428"/>
      <c r="EP15" s="428"/>
      <c r="EQ15" s="428"/>
      <c r="ER15" s="428"/>
      <c r="ES15" s="428"/>
      <c r="ET15" s="428"/>
      <c r="EU15" s="428"/>
    </row>
    <row r="16" ht="12.75" customHeight="1">
      <c r="A16" s="357"/>
      <c r="B16" s="357"/>
      <c r="C16" s="357"/>
      <c r="D16" s="357"/>
      <c r="E16" s="357" t="s">
        <v>27</v>
      </c>
      <c r="F16" s="357"/>
      <c r="G16" s="357"/>
      <c r="H16" s="432">
        <f t="array" ref="H16">+INDEX('Index Analysis'!$C$14:$R$14,MATCH(Proforma!E$6,'Index Analysis'!$C$6:$R$6,0))</f>
        <v>194.8430396</v>
      </c>
      <c r="I16" s="357"/>
      <c r="J16" s="357" t="s">
        <v>27</v>
      </c>
      <c r="K16" s="357"/>
      <c r="L16" s="357"/>
      <c r="M16" s="432">
        <f t="array" ref="M16">+INDEX('Index Analysis'!$C$14:$R$14,MATCH(Proforma!J$6,'Index Analysis'!$C$6:$R$6,0))</f>
        <v>194.8430396</v>
      </c>
      <c r="N16" s="357"/>
      <c r="O16" s="357" t="s">
        <v>27</v>
      </c>
      <c r="P16" s="357"/>
      <c r="Q16" s="357"/>
      <c r="R16" s="432">
        <f t="array" ref="R16">+INDEX('Index Analysis'!$C$14:$R$14,MATCH(Proforma!O$6,'Index Analysis'!$C$6:$R$6,0))</f>
        <v>223.0477383</v>
      </c>
      <c r="S16" s="357"/>
      <c r="T16" s="357" t="s">
        <v>27</v>
      </c>
      <c r="U16" s="357"/>
      <c r="V16" s="357"/>
      <c r="W16" s="432">
        <f t="array" ref="W16">+INDEX('Index Analysis'!$C$14:$R$14,MATCH(Proforma!T$6,'Index Analysis'!$C$6:$R$6,0))</f>
        <v>223.9951164</v>
      </c>
      <c r="X16" s="357"/>
      <c r="Y16" s="357" t="s">
        <v>27</v>
      </c>
      <c r="Z16" s="357"/>
      <c r="AA16" s="357"/>
      <c r="AB16" s="432">
        <f t="array" ref="AB16">+INDEX('Index Analysis'!$C$14:$R$14,MATCH(Proforma!Y$6,'Index Analysis'!$C$6:$R$6,0))</f>
        <v>232.0608971</v>
      </c>
      <c r="AC16" s="357"/>
      <c r="AD16" s="357" t="s">
        <v>27</v>
      </c>
      <c r="AE16" s="357"/>
      <c r="AF16" s="357"/>
      <c r="AG16" s="432">
        <f t="array" ref="AG16">+INDEX('Index Analysis'!$C$14:$R$14,MATCH(Proforma!AD$6,'Index Analysis'!$C$6:$R$6,0))</f>
        <v>248.1973336</v>
      </c>
      <c r="AH16" s="357"/>
      <c r="AI16" s="357" t="s">
        <v>27</v>
      </c>
      <c r="AJ16" s="357"/>
      <c r="AK16" s="357"/>
      <c r="AL16" s="432">
        <f t="array" ref="AL16">+INDEX('Index Analysis'!$C$14:$R$14,MATCH(Proforma!AI$6,'Index Analysis'!$C$6:$R$6,0))</f>
        <v>254.4270867</v>
      </c>
      <c r="AM16" s="426"/>
      <c r="AN16" s="426"/>
      <c r="AO16" s="432"/>
      <c r="AP16" s="357"/>
      <c r="AQ16" s="357"/>
      <c r="AR16" s="357"/>
      <c r="AS16" s="357"/>
      <c r="AT16" s="357"/>
      <c r="AU16" s="357"/>
      <c r="AV16" s="357"/>
      <c r="AW16" s="357"/>
      <c r="AX16" s="357"/>
      <c r="AY16" s="357"/>
      <c r="AZ16" s="357"/>
      <c r="BA16" s="357"/>
      <c r="BB16" s="357"/>
      <c r="BC16" s="357"/>
      <c r="BD16" s="357"/>
      <c r="BE16" s="357"/>
      <c r="BF16" s="357"/>
      <c r="BG16" s="357"/>
      <c r="BH16" s="357"/>
      <c r="BI16" s="357"/>
      <c r="BJ16" s="357"/>
      <c r="BK16" s="357"/>
      <c r="BL16" s="357"/>
      <c r="BM16" s="357"/>
      <c r="BN16" s="357"/>
      <c r="BO16" s="357"/>
      <c r="BP16" s="357"/>
      <c r="BQ16" s="357"/>
      <c r="BR16" s="357"/>
      <c r="BS16" s="357"/>
      <c r="BT16" s="357"/>
      <c r="BU16" s="357"/>
      <c r="BV16" s="357"/>
      <c r="BW16" s="357"/>
      <c r="BX16" s="357"/>
      <c r="BY16" s="357"/>
      <c r="BZ16" s="357"/>
      <c r="CA16" s="357"/>
      <c r="CB16" s="357"/>
      <c r="CC16" s="357"/>
      <c r="CD16" s="357"/>
      <c r="CE16" s="357"/>
      <c r="CF16" s="357"/>
      <c r="CG16" s="357"/>
      <c r="CH16" s="357"/>
      <c r="CI16" s="357"/>
      <c r="CJ16" s="357"/>
      <c r="CK16" s="357"/>
      <c r="CL16" s="357"/>
      <c r="CM16" s="357"/>
      <c r="CN16" s="357"/>
      <c r="CO16" s="357"/>
      <c r="CP16" s="357"/>
      <c r="CQ16" s="357"/>
      <c r="CR16" s="357"/>
      <c r="CS16" s="357"/>
      <c r="CT16" s="357"/>
      <c r="CU16" s="357"/>
      <c r="CV16" s="357"/>
      <c r="CW16" s="357"/>
      <c r="CX16" s="357"/>
      <c r="CY16" s="357"/>
      <c r="CZ16" s="357"/>
      <c r="DA16" s="357"/>
      <c r="DB16" s="357"/>
      <c r="DC16" s="357"/>
      <c r="DD16" s="357"/>
      <c r="DE16" s="357"/>
      <c r="DF16" s="357"/>
      <c r="DG16" s="357"/>
      <c r="DH16" s="357"/>
      <c r="DI16" s="357"/>
      <c r="DJ16" s="357"/>
      <c r="DK16" s="357"/>
      <c r="DL16" s="357"/>
      <c r="DM16" s="357"/>
      <c r="DN16" s="357"/>
      <c r="DO16" s="357"/>
      <c r="DP16" s="357"/>
      <c r="DQ16" s="357"/>
      <c r="DR16" s="357"/>
      <c r="DS16" s="357"/>
      <c r="DT16" s="357"/>
      <c r="DU16" s="357"/>
      <c r="DV16" s="357"/>
      <c r="DW16" s="357"/>
      <c r="DX16" s="357"/>
      <c r="DY16" s="357"/>
      <c r="DZ16" s="357"/>
      <c r="EA16" s="357"/>
      <c r="EB16" s="357"/>
      <c r="EC16" s="357"/>
      <c r="ED16" s="357"/>
      <c r="EE16" s="357"/>
      <c r="EF16" s="357"/>
      <c r="EG16" s="357"/>
      <c r="EH16" s="357"/>
      <c r="EI16" s="357"/>
      <c r="EJ16" s="357"/>
      <c r="EK16" s="357"/>
      <c r="EL16" s="357"/>
      <c r="EM16" s="357"/>
      <c r="EN16" s="357"/>
      <c r="EO16" s="357"/>
      <c r="EP16" s="357"/>
      <c r="EQ16" s="357"/>
      <c r="ER16" s="357"/>
      <c r="ES16" s="357"/>
      <c r="ET16" s="357"/>
      <c r="EU16" s="357"/>
    </row>
    <row r="17" ht="12.75" customHeight="1">
      <c r="A17" s="428"/>
      <c r="B17" s="428"/>
      <c r="C17" s="428"/>
      <c r="D17" s="428"/>
      <c r="E17" s="429" t="s">
        <v>429</v>
      </c>
      <c r="F17" s="428"/>
      <c r="G17" s="428"/>
      <c r="H17" s="433"/>
      <c r="I17" s="428"/>
      <c r="J17" s="428"/>
      <c r="K17" s="428"/>
      <c r="L17" s="428"/>
      <c r="M17" s="430" t="s">
        <v>249</v>
      </c>
      <c r="N17" s="428"/>
      <c r="O17" s="428"/>
      <c r="P17" s="428"/>
      <c r="Q17" s="428"/>
      <c r="R17" s="430">
        <f>(R16-M16)/M16</f>
        <v>0.1447559982</v>
      </c>
      <c r="S17" s="428"/>
      <c r="T17" s="428"/>
      <c r="U17" s="428"/>
      <c r="V17" s="428"/>
      <c r="W17" s="430">
        <f>(W16-R16)/R16</f>
        <v>0.00424742268</v>
      </c>
      <c r="X17" s="428"/>
      <c r="Y17" s="428"/>
      <c r="Z17" s="428"/>
      <c r="AA17" s="428"/>
      <c r="AB17" s="430">
        <f>(AB16-W16)/W16</f>
        <v>0.03600873469</v>
      </c>
      <c r="AC17" s="428"/>
      <c r="AD17" s="428"/>
      <c r="AE17" s="428"/>
      <c r="AF17" s="428"/>
      <c r="AG17" s="430">
        <f>(AG16-AB16)/AB16</f>
        <v>0.06953535354</v>
      </c>
      <c r="AH17" s="428"/>
      <c r="AI17" s="428"/>
      <c r="AJ17" s="428"/>
      <c r="AK17" s="428"/>
      <c r="AL17" s="430">
        <f>(AL16-AG16)/AG16</f>
        <v>0.0251</v>
      </c>
      <c r="AM17" s="434"/>
      <c r="AN17" s="434"/>
      <c r="AO17" s="433"/>
      <c r="AP17" s="428"/>
      <c r="AQ17" s="428"/>
      <c r="AR17" s="428"/>
      <c r="AS17" s="428"/>
      <c r="AT17" s="428"/>
      <c r="AU17" s="428"/>
      <c r="AV17" s="428"/>
      <c r="AW17" s="428"/>
      <c r="AX17" s="428"/>
      <c r="AY17" s="428"/>
      <c r="AZ17" s="428"/>
      <c r="BA17" s="428"/>
      <c r="BB17" s="428"/>
      <c r="BC17" s="428"/>
      <c r="BD17" s="428"/>
      <c r="BE17" s="428"/>
      <c r="BF17" s="428"/>
      <c r="BG17" s="428"/>
      <c r="BH17" s="428"/>
      <c r="BI17" s="428"/>
      <c r="BJ17" s="428"/>
      <c r="BK17" s="428"/>
      <c r="BL17" s="428"/>
      <c r="BM17" s="428"/>
      <c r="BN17" s="428"/>
      <c r="BO17" s="428"/>
      <c r="BP17" s="428"/>
      <c r="BQ17" s="428"/>
      <c r="BR17" s="428"/>
      <c r="BS17" s="428"/>
      <c r="BT17" s="428"/>
      <c r="BU17" s="428"/>
      <c r="BV17" s="428"/>
      <c r="BW17" s="428"/>
      <c r="BX17" s="428"/>
      <c r="BY17" s="428"/>
      <c r="BZ17" s="428"/>
      <c r="CA17" s="428"/>
      <c r="CB17" s="428"/>
      <c r="CC17" s="428"/>
      <c r="CD17" s="428"/>
      <c r="CE17" s="428"/>
      <c r="CF17" s="428"/>
      <c r="CG17" s="428"/>
      <c r="CH17" s="428"/>
      <c r="CI17" s="428"/>
      <c r="CJ17" s="428"/>
      <c r="CK17" s="428"/>
      <c r="CL17" s="428"/>
      <c r="CM17" s="428"/>
      <c r="CN17" s="428"/>
      <c r="CO17" s="428"/>
      <c r="CP17" s="428"/>
      <c r="CQ17" s="428"/>
      <c r="CR17" s="428"/>
      <c r="CS17" s="428"/>
      <c r="CT17" s="428"/>
      <c r="CU17" s="428"/>
      <c r="CV17" s="428"/>
      <c r="CW17" s="428"/>
      <c r="CX17" s="428"/>
      <c r="CY17" s="428"/>
      <c r="CZ17" s="428"/>
      <c r="DA17" s="428"/>
      <c r="DB17" s="428"/>
      <c r="DC17" s="428"/>
      <c r="DD17" s="428"/>
      <c r="DE17" s="428"/>
      <c r="DF17" s="428"/>
      <c r="DG17" s="428"/>
      <c r="DH17" s="428"/>
      <c r="DI17" s="428"/>
      <c r="DJ17" s="428"/>
      <c r="DK17" s="428"/>
      <c r="DL17" s="428"/>
      <c r="DM17" s="428"/>
      <c r="DN17" s="428"/>
      <c r="DO17" s="428"/>
      <c r="DP17" s="428"/>
      <c r="DQ17" s="428"/>
      <c r="DR17" s="428"/>
      <c r="DS17" s="428"/>
      <c r="DT17" s="428"/>
      <c r="DU17" s="428"/>
      <c r="DV17" s="428"/>
      <c r="DW17" s="428"/>
      <c r="DX17" s="428"/>
      <c r="DY17" s="428"/>
      <c r="DZ17" s="428"/>
      <c r="EA17" s="428"/>
      <c r="EB17" s="428"/>
      <c r="EC17" s="428"/>
      <c r="ED17" s="428"/>
      <c r="EE17" s="428"/>
      <c r="EF17" s="428"/>
      <c r="EG17" s="428"/>
      <c r="EH17" s="428"/>
      <c r="EI17" s="428"/>
      <c r="EJ17" s="428"/>
      <c r="EK17" s="428"/>
      <c r="EL17" s="428"/>
      <c r="EM17" s="428"/>
      <c r="EN17" s="428"/>
      <c r="EO17" s="428"/>
      <c r="EP17" s="428"/>
      <c r="EQ17" s="428"/>
      <c r="ER17" s="428"/>
      <c r="ES17" s="428"/>
      <c r="ET17" s="428"/>
      <c r="EU17" s="428"/>
    </row>
    <row r="18" ht="12.75" customHeight="1">
      <c r="A18" s="428"/>
      <c r="B18" s="428"/>
      <c r="C18" s="428"/>
      <c r="D18" s="428"/>
      <c r="E18" s="428"/>
      <c r="F18" s="428"/>
      <c r="G18" s="428"/>
      <c r="H18" s="428"/>
      <c r="I18" s="428"/>
      <c r="J18" s="429"/>
      <c r="K18" s="428"/>
      <c r="L18" s="428"/>
      <c r="M18" s="428"/>
      <c r="N18" s="428"/>
      <c r="O18" s="429" t="s">
        <v>429</v>
      </c>
      <c r="P18" s="428"/>
      <c r="Q18" s="428"/>
      <c r="R18" s="435">
        <f>+R16/M16-1</f>
        <v>0.1447559982</v>
      </c>
      <c r="S18" s="428"/>
      <c r="T18" s="429" t="s">
        <v>429</v>
      </c>
      <c r="U18" s="428"/>
      <c r="V18" s="428"/>
      <c r="W18" s="435">
        <f>+W16/R16-1</f>
        <v>0.00424742268</v>
      </c>
      <c r="X18" s="428"/>
      <c r="Y18" s="429" t="s">
        <v>429</v>
      </c>
      <c r="Z18" s="428"/>
      <c r="AA18" s="428"/>
      <c r="AB18" s="435">
        <f>+AB16/W16-1</f>
        <v>0.03600873469</v>
      </c>
      <c r="AC18" s="428"/>
      <c r="AD18" s="429" t="s">
        <v>429</v>
      </c>
      <c r="AE18" s="428"/>
      <c r="AF18" s="428"/>
      <c r="AG18" s="435">
        <f>+AG16/AB16-1</f>
        <v>0.06953535354</v>
      </c>
      <c r="AH18" s="428"/>
      <c r="AI18" s="429" t="s">
        <v>429</v>
      </c>
      <c r="AJ18" s="428"/>
      <c r="AK18" s="428"/>
      <c r="AL18" s="435">
        <f>+AL16/AG16-1</f>
        <v>0.0251</v>
      </c>
      <c r="AM18" s="431"/>
      <c r="AN18" s="431"/>
      <c r="AO18" s="435"/>
      <c r="AP18" s="428"/>
      <c r="AQ18" s="428"/>
      <c r="AR18" s="428"/>
      <c r="AS18" s="428"/>
      <c r="AT18" s="428"/>
      <c r="AU18" s="428"/>
      <c r="AV18" s="428"/>
      <c r="AW18" s="428"/>
      <c r="AX18" s="428"/>
      <c r="AY18" s="428"/>
      <c r="AZ18" s="428"/>
      <c r="BA18" s="428"/>
      <c r="BB18" s="428"/>
      <c r="BC18" s="428"/>
      <c r="BD18" s="428"/>
      <c r="BE18" s="428"/>
      <c r="BF18" s="428"/>
      <c r="BG18" s="428"/>
      <c r="BH18" s="428"/>
      <c r="BI18" s="428"/>
      <c r="BJ18" s="428"/>
      <c r="BK18" s="428"/>
      <c r="BL18" s="428"/>
      <c r="BM18" s="428"/>
      <c r="BN18" s="428"/>
      <c r="BO18" s="428"/>
      <c r="BP18" s="428"/>
      <c r="BQ18" s="428"/>
      <c r="BR18" s="428"/>
      <c r="BS18" s="428"/>
      <c r="BT18" s="428"/>
      <c r="BU18" s="428"/>
      <c r="BV18" s="428"/>
      <c r="BW18" s="428"/>
      <c r="BX18" s="428"/>
      <c r="BY18" s="428"/>
      <c r="BZ18" s="428"/>
      <c r="CA18" s="428"/>
      <c r="CB18" s="428"/>
      <c r="CC18" s="428"/>
      <c r="CD18" s="428"/>
      <c r="CE18" s="428"/>
      <c r="CF18" s="428"/>
      <c r="CG18" s="428"/>
      <c r="CH18" s="428"/>
      <c r="CI18" s="428"/>
      <c r="CJ18" s="428"/>
      <c r="CK18" s="428"/>
      <c r="CL18" s="428"/>
      <c r="CM18" s="428"/>
      <c r="CN18" s="428"/>
      <c r="CO18" s="428"/>
      <c r="CP18" s="428"/>
      <c r="CQ18" s="428"/>
      <c r="CR18" s="428"/>
      <c r="CS18" s="428"/>
      <c r="CT18" s="428"/>
      <c r="CU18" s="428"/>
      <c r="CV18" s="428"/>
      <c r="CW18" s="428"/>
      <c r="CX18" s="428"/>
      <c r="CY18" s="428"/>
      <c r="CZ18" s="428"/>
      <c r="DA18" s="428"/>
      <c r="DB18" s="428"/>
      <c r="DC18" s="428"/>
      <c r="DD18" s="428"/>
      <c r="DE18" s="428"/>
      <c r="DF18" s="428"/>
      <c r="DG18" s="428"/>
      <c r="DH18" s="428"/>
      <c r="DI18" s="428"/>
      <c r="DJ18" s="428"/>
      <c r="DK18" s="428"/>
      <c r="DL18" s="428"/>
      <c r="DM18" s="428"/>
      <c r="DN18" s="428"/>
      <c r="DO18" s="428"/>
      <c r="DP18" s="428"/>
      <c r="DQ18" s="428"/>
      <c r="DR18" s="428"/>
      <c r="DS18" s="428"/>
      <c r="DT18" s="428"/>
      <c r="DU18" s="428"/>
      <c r="DV18" s="428"/>
      <c r="DW18" s="428"/>
      <c r="DX18" s="428"/>
      <c r="DY18" s="428"/>
      <c r="DZ18" s="428"/>
      <c r="EA18" s="428"/>
      <c r="EB18" s="428"/>
      <c r="EC18" s="428"/>
      <c r="ED18" s="428"/>
      <c r="EE18" s="428"/>
      <c r="EF18" s="428"/>
      <c r="EG18" s="428"/>
      <c r="EH18" s="428"/>
      <c r="EI18" s="428"/>
      <c r="EJ18" s="428"/>
      <c r="EK18" s="428"/>
      <c r="EL18" s="428"/>
      <c r="EM18" s="428"/>
      <c r="EN18" s="428"/>
      <c r="EO18" s="428"/>
      <c r="EP18" s="428"/>
      <c r="EQ18" s="428"/>
      <c r="ER18" s="428"/>
      <c r="ES18" s="428"/>
      <c r="ET18" s="428"/>
      <c r="EU18" s="428"/>
    </row>
    <row r="19" ht="12.75" customHeight="1">
      <c r="A19" s="357"/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  <c r="AA19" s="357"/>
      <c r="AB19" s="357"/>
      <c r="AC19" s="357"/>
      <c r="AD19" s="357"/>
      <c r="AE19" s="357"/>
      <c r="AF19" s="357"/>
      <c r="AG19" s="357"/>
      <c r="AH19" s="357"/>
      <c r="AI19" s="357"/>
      <c r="AJ19" s="357"/>
      <c r="AK19" s="357"/>
      <c r="AL19" s="357"/>
      <c r="AM19" s="370"/>
      <c r="AN19" s="370"/>
      <c r="AO19" s="357"/>
      <c r="AP19" s="357"/>
      <c r="AQ19" s="357"/>
      <c r="AR19" s="357"/>
      <c r="AS19" s="357"/>
      <c r="AT19" s="357"/>
      <c r="AU19" s="357"/>
      <c r="AV19" s="357"/>
      <c r="AW19" s="357"/>
      <c r="AX19" s="357"/>
      <c r="AY19" s="357"/>
      <c r="AZ19" s="357"/>
      <c r="BA19" s="357"/>
      <c r="BB19" s="357"/>
      <c r="BC19" s="357"/>
      <c r="BD19" s="357"/>
      <c r="BE19" s="357"/>
      <c r="BF19" s="357"/>
      <c r="BG19" s="357"/>
      <c r="BH19" s="357"/>
      <c r="BI19" s="357"/>
      <c r="BJ19" s="357"/>
      <c r="BK19" s="357"/>
      <c r="BL19" s="357"/>
      <c r="BM19" s="357"/>
      <c r="BN19" s="357"/>
      <c r="BO19" s="357"/>
      <c r="BP19" s="357"/>
      <c r="BQ19" s="357"/>
      <c r="BR19" s="357"/>
      <c r="BS19" s="357"/>
      <c r="BT19" s="357"/>
      <c r="BU19" s="357"/>
      <c r="BV19" s="357"/>
      <c r="BW19" s="357"/>
      <c r="BX19" s="357"/>
      <c r="BY19" s="357"/>
      <c r="BZ19" s="357"/>
      <c r="CA19" s="357"/>
      <c r="CB19" s="357"/>
      <c r="CC19" s="357"/>
      <c r="CD19" s="357"/>
      <c r="CE19" s="357"/>
      <c r="CF19" s="357"/>
      <c r="CG19" s="357"/>
      <c r="CH19" s="357"/>
      <c r="CI19" s="357"/>
      <c r="CJ19" s="357"/>
      <c r="CK19" s="357"/>
      <c r="CL19" s="357"/>
      <c r="CM19" s="357"/>
      <c r="CN19" s="357"/>
      <c r="CO19" s="357"/>
      <c r="CP19" s="357"/>
      <c r="CQ19" s="357"/>
      <c r="CR19" s="357"/>
      <c r="CS19" s="357"/>
      <c r="CT19" s="357"/>
      <c r="CU19" s="357"/>
      <c r="CV19" s="357"/>
      <c r="CW19" s="357"/>
      <c r="CX19" s="357"/>
      <c r="CY19" s="357"/>
      <c r="CZ19" s="357"/>
      <c r="DA19" s="357"/>
      <c r="DB19" s="357"/>
      <c r="DC19" s="357"/>
      <c r="DD19" s="357"/>
      <c r="DE19" s="357"/>
      <c r="DF19" s="357"/>
      <c r="DG19" s="357"/>
      <c r="DH19" s="357"/>
      <c r="DI19" s="357"/>
      <c r="DJ19" s="357"/>
      <c r="DK19" s="357"/>
      <c r="DL19" s="357"/>
      <c r="DM19" s="357"/>
      <c r="DN19" s="357"/>
      <c r="DO19" s="357"/>
      <c r="DP19" s="357"/>
      <c r="DQ19" s="357"/>
      <c r="DR19" s="357"/>
      <c r="DS19" s="357"/>
      <c r="DT19" s="357"/>
      <c r="DU19" s="357"/>
      <c r="DV19" s="357"/>
      <c r="DW19" s="357"/>
      <c r="DX19" s="357"/>
      <c r="DY19" s="357"/>
      <c r="DZ19" s="357"/>
      <c r="EA19" s="357"/>
      <c r="EB19" s="357"/>
      <c r="EC19" s="357"/>
      <c r="ED19" s="357"/>
      <c r="EE19" s="357"/>
      <c r="EF19" s="357"/>
      <c r="EG19" s="357"/>
      <c r="EH19" s="357"/>
      <c r="EI19" s="357"/>
      <c r="EJ19" s="357"/>
      <c r="EK19" s="357"/>
      <c r="EL19" s="357"/>
      <c r="EM19" s="357"/>
      <c r="EN19" s="357"/>
      <c r="EO19" s="357"/>
      <c r="EP19" s="357"/>
      <c r="EQ19" s="357"/>
      <c r="ER19" s="357"/>
      <c r="ES19" s="357"/>
      <c r="ET19" s="357"/>
      <c r="EU19" s="357"/>
    </row>
    <row r="20" ht="12.75" customHeight="1">
      <c r="A20" s="436"/>
      <c r="B20" s="357"/>
      <c r="C20" s="436"/>
      <c r="D20" s="436"/>
      <c r="E20" s="436"/>
      <c r="F20" s="437" t="s">
        <v>6</v>
      </c>
      <c r="G20" s="437" t="s">
        <v>430</v>
      </c>
      <c r="H20" s="437" t="s">
        <v>431</v>
      </c>
      <c r="I20" s="436"/>
      <c r="J20" s="437" t="s">
        <v>6</v>
      </c>
      <c r="K20" s="437" t="s">
        <v>432</v>
      </c>
      <c r="L20" s="437" t="s">
        <v>433</v>
      </c>
      <c r="M20" s="437" t="s">
        <v>434</v>
      </c>
      <c r="N20" s="436"/>
      <c r="O20" s="437" t="s">
        <v>6</v>
      </c>
      <c r="P20" s="437" t="s">
        <v>432</v>
      </c>
      <c r="Q20" s="437" t="s">
        <v>433</v>
      </c>
      <c r="R20" s="437" t="s">
        <v>434</v>
      </c>
      <c r="S20" s="436"/>
      <c r="T20" s="437" t="s">
        <v>6</v>
      </c>
      <c r="U20" s="437" t="s">
        <v>432</v>
      </c>
      <c r="V20" s="437" t="s">
        <v>433</v>
      </c>
      <c r="W20" s="437" t="s">
        <v>434</v>
      </c>
      <c r="X20" s="436"/>
      <c r="Y20" s="437" t="s">
        <v>6</v>
      </c>
      <c r="Z20" s="437" t="s">
        <v>432</v>
      </c>
      <c r="AA20" s="437" t="s">
        <v>433</v>
      </c>
      <c r="AB20" s="437" t="s">
        <v>434</v>
      </c>
      <c r="AC20" s="436"/>
      <c r="AD20" s="437" t="s">
        <v>6</v>
      </c>
      <c r="AE20" s="437" t="s">
        <v>432</v>
      </c>
      <c r="AF20" s="437" t="s">
        <v>433</v>
      </c>
      <c r="AG20" s="437" t="s">
        <v>434</v>
      </c>
      <c r="AH20" s="436"/>
      <c r="AI20" s="437" t="s">
        <v>6</v>
      </c>
      <c r="AJ20" s="437" t="s">
        <v>432</v>
      </c>
      <c r="AK20" s="437" t="s">
        <v>433</v>
      </c>
      <c r="AL20" s="437" t="s">
        <v>434</v>
      </c>
      <c r="AM20" s="438"/>
      <c r="AN20" s="438"/>
      <c r="AO20" s="437"/>
      <c r="AP20" s="436"/>
      <c r="AQ20" s="436"/>
      <c r="AR20" s="436"/>
      <c r="AS20" s="436"/>
      <c r="AT20" s="436"/>
      <c r="AU20" s="436"/>
      <c r="AV20" s="436"/>
      <c r="AW20" s="436"/>
      <c r="AX20" s="436"/>
      <c r="AY20" s="436"/>
      <c r="AZ20" s="436"/>
      <c r="BA20" s="436"/>
      <c r="BB20" s="436"/>
      <c r="BC20" s="436"/>
      <c r="BD20" s="436"/>
      <c r="BE20" s="436"/>
      <c r="BF20" s="436"/>
      <c r="BG20" s="436"/>
      <c r="BH20" s="436"/>
      <c r="BI20" s="436"/>
      <c r="BJ20" s="436"/>
      <c r="BK20" s="436"/>
      <c r="BL20" s="436"/>
      <c r="BM20" s="436"/>
      <c r="BN20" s="436"/>
      <c r="BO20" s="436"/>
      <c r="BP20" s="436"/>
      <c r="BQ20" s="436"/>
      <c r="BR20" s="436"/>
      <c r="BS20" s="436"/>
      <c r="BT20" s="436"/>
      <c r="BU20" s="436"/>
      <c r="BV20" s="436"/>
      <c r="BW20" s="436"/>
      <c r="BX20" s="436"/>
      <c r="BY20" s="436"/>
      <c r="BZ20" s="436"/>
      <c r="CA20" s="436"/>
      <c r="CB20" s="436"/>
      <c r="CC20" s="436"/>
      <c r="CD20" s="436"/>
      <c r="CE20" s="436"/>
      <c r="CF20" s="436"/>
      <c r="CG20" s="436"/>
      <c r="CH20" s="436"/>
      <c r="CI20" s="436"/>
      <c r="CJ20" s="436"/>
      <c r="CK20" s="436"/>
      <c r="CL20" s="436"/>
      <c r="CM20" s="436"/>
      <c r="CN20" s="436"/>
      <c r="CO20" s="436"/>
      <c r="CP20" s="436"/>
      <c r="CQ20" s="436"/>
      <c r="CR20" s="436"/>
      <c r="CS20" s="436"/>
      <c r="CT20" s="436"/>
      <c r="CU20" s="436"/>
      <c r="CV20" s="436"/>
      <c r="CW20" s="436"/>
      <c r="CX20" s="436"/>
      <c r="CY20" s="436"/>
      <c r="CZ20" s="436"/>
      <c r="DA20" s="436"/>
      <c r="DB20" s="436"/>
      <c r="DC20" s="436"/>
      <c r="DD20" s="436"/>
      <c r="DE20" s="436"/>
      <c r="DF20" s="436"/>
      <c r="DG20" s="436"/>
      <c r="DH20" s="436"/>
      <c r="DI20" s="436"/>
      <c r="DJ20" s="436"/>
      <c r="DK20" s="436"/>
      <c r="DL20" s="436"/>
      <c r="DM20" s="436"/>
      <c r="DN20" s="436"/>
      <c r="DO20" s="436"/>
      <c r="DP20" s="436"/>
      <c r="DQ20" s="436"/>
      <c r="DR20" s="436"/>
      <c r="DS20" s="436"/>
      <c r="DT20" s="436"/>
      <c r="DU20" s="436"/>
      <c r="DV20" s="436"/>
      <c r="DW20" s="436"/>
      <c r="DX20" s="436"/>
      <c r="DY20" s="436"/>
      <c r="DZ20" s="436"/>
      <c r="EA20" s="436"/>
      <c r="EB20" s="436"/>
      <c r="EC20" s="436"/>
      <c r="ED20" s="436"/>
      <c r="EE20" s="436"/>
      <c r="EF20" s="436"/>
      <c r="EG20" s="436"/>
      <c r="EH20" s="436"/>
      <c r="EI20" s="436"/>
      <c r="EJ20" s="436"/>
      <c r="EK20" s="436"/>
      <c r="EL20" s="436"/>
      <c r="EM20" s="436"/>
      <c r="EN20" s="436"/>
      <c r="EO20" s="436"/>
      <c r="EP20" s="436"/>
      <c r="EQ20" s="436"/>
      <c r="ER20" s="436"/>
      <c r="ES20" s="436"/>
      <c r="ET20" s="436"/>
      <c r="EU20" s="436"/>
    </row>
    <row r="21" ht="12.75" customHeight="1">
      <c r="A21" s="357"/>
      <c r="B21" s="363" t="s">
        <v>435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  <c r="AA21" s="357"/>
      <c r="AB21" s="357"/>
      <c r="AC21" s="357"/>
      <c r="AD21" s="357"/>
      <c r="AE21" s="357"/>
      <c r="AF21" s="357"/>
      <c r="AG21" s="357"/>
      <c r="AH21" s="357"/>
      <c r="AI21" s="357"/>
      <c r="AJ21" s="357"/>
      <c r="AK21" s="357"/>
      <c r="AL21" s="357"/>
      <c r="AM21" s="370"/>
      <c r="AN21" s="370"/>
      <c r="AO21" s="357"/>
      <c r="AP21" s="357"/>
      <c r="AQ21" s="363"/>
      <c r="AR21" s="363" t="s">
        <v>436</v>
      </c>
      <c r="AS21" s="357"/>
      <c r="AT21" s="357"/>
      <c r="AU21" s="357"/>
      <c r="AV21" s="357"/>
      <c r="AW21" s="357"/>
      <c r="AX21" s="357"/>
      <c r="AY21" s="357"/>
      <c r="AZ21" s="357"/>
      <c r="BA21" s="357"/>
      <c r="BB21" s="357"/>
      <c r="BC21" s="363"/>
      <c r="BD21" s="363"/>
      <c r="BE21" s="363"/>
      <c r="BF21" s="363"/>
      <c r="BG21" s="363"/>
      <c r="BH21" s="363"/>
      <c r="BI21" s="363"/>
      <c r="BJ21" s="363"/>
      <c r="BK21" s="363"/>
      <c r="BL21" s="363"/>
      <c r="BM21" s="363"/>
      <c r="BN21" s="363"/>
      <c r="BO21" s="363"/>
      <c r="BP21" s="363"/>
      <c r="BQ21" s="363"/>
      <c r="BR21" s="363"/>
      <c r="BS21" s="363"/>
      <c r="BT21" s="363"/>
      <c r="BU21" s="363"/>
      <c r="BV21" s="363"/>
      <c r="BW21" s="363"/>
      <c r="BX21" s="363"/>
      <c r="BY21" s="363"/>
      <c r="BZ21" s="363"/>
      <c r="CA21" s="363"/>
      <c r="CB21" s="363"/>
      <c r="CC21" s="363"/>
      <c r="CD21" s="363"/>
      <c r="CE21" s="363"/>
      <c r="CF21" s="363"/>
      <c r="CG21" s="363"/>
      <c r="CH21" s="363"/>
      <c r="CI21" s="363"/>
      <c r="CJ21" s="363"/>
      <c r="CK21" s="363"/>
      <c r="CL21" s="363"/>
      <c r="CM21" s="363"/>
      <c r="CN21" s="363"/>
      <c r="CO21" s="363"/>
      <c r="CP21" s="363"/>
      <c r="CQ21" s="363"/>
      <c r="CR21" s="363"/>
      <c r="CS21" s="363"/>
      <c r="CT21" s="363"/>
      <c r="CU21" s="363"/>
      <c r="CV21" s="363"/>
      <c r="CW21" s="363"/>
      <c r="CX21" s="363"/>
      <c r="CY21" s="363"/>
      <c r="CZ21" s="363"/>
      <c r="DA21" s="363"/>
      <c r="DB21" s="363"/>
      <c r="DC21" s="363"/>
      <c r="DD21" s="363"/>
      <c r="DE21" s="363"/>
      <c r="DF21" s="363"/>
      <c r="DG21" s="363"/>
      <c r="DH21" s="363"/>
      <c r="DI21" s="363"/>
      <c r="DJ21" s="363"/>
      <c r="DK21" s="363"/>
      <c r="DL21" s="357"/>
      <c r="DM21" s="357"/>
      <c r="DN21" s="357"/>
      <c r="DO21" s="357"/>
      <c r="DP21" s="357"/>
      <c r="DQ21" s="357"/>
      <c r="DR21" s="357"/>
      <c r="DS21" s="357"/>
      <c r="DT21" s="357"/>
      <c r="DU21" s="357"/>
      <c r="DV21" s="357"/>
      <c r="DW21" s="357"/>
      <c r="DX21" s="357"/>
      <c r="DY21" s="357"/>
      <c r="DZ21" s="357"/>
      <c r="EA21" s="357"/>
      <c r="EB21" s="357"/>
      <c r="EC21" s="357"/>
      <c r="ED21" s="357"/>
      <c r="EE21" s="357"/>
      <c r="EF21" s="357"/>
      <c r="EG21" s="357"/>
      <c r="EH21" s="357"/>
      <c r="EI21" s="357"/>
      <c r="EJ21" s="357"/>
      <c r="EK21" s="357"/>
      <c r="EL21" s="357"/>
      <c r="EM21" s="357"/>
      <c r="EN21" s="357"/>
      <c r="EO21" s="357"/>
      <c r="EP21" s="357"/>
      <c r="EQ21" s="357"/>
      <c r="ER21" s="357"/>
      <c r="ES21" s="357"/>
      <c r="ET21" s="357"/>
      <c r="EU21" s="357"/>
    </row>
    <row r="22" ht="12.75" customHeight="1">
      <c r="A22" s="357"/>
      <c r="B22" s="439" t="s">
        <v>39</v>
      </c>
      <c r="C22" s="357"/>
      <c r="D22" s="357"/>
      <c r="E22" s="357"/>
      <c r="F22" s="357"/>
      <c r="G22" s="357"/>
      <c r="H22" s="357"/>
      <c r="I22" s="357"/>
      <c r="J22" s="440">
        <f>Historical!AW21</f>
        <v>9322917.53</v>
      </c>
      <c r="K22" s="441">
        <f t="shared" ref="K22:K29" si="1">+J22/J$29</f>
        <v>0.6654560197</v>
      </c>
      <c r="L22" s="442">
        <f t="shared" ref="L22:L29" si="2">+J22/M$11</f>
        <v>192.9731232</v>
      </c>
      <c r="M22" s="442">
        <f t="shared" ref="M22:M29" si="3">+J22/M$12</f>
        <v>237.488699</v>
      </c>
      <c r="N22" s="357"/>
      <c r="O22" s="370">
        <f>+R14*R12</f>
        <v>10746440.03</v>
      </c>
      <c r="P22" s="441">
        <f t="shared" ref="P22:P29" si="4">+O22/O$29</f>
        <v>0.6762413719</v>
      </c>
      <c r="Q22" s="442">
        <f t="shared" ref="Q22:Q29" si="5">+O22/R$11</f>
        <v>223.0477383</v>
      </c>
      <c r="R22" s="442">
        <f t="shared" ref="R22:R29" si="6">+O22/R$12</f>
        <v>295.427468</v>
      </c>
      <c r="S22" s="357"/>
      <c r="T22" s="370">
        <f>+W14*W12</f>
        <v>10792084.71</v>
      </c>
      <c r="U22" s="441">
        <f t="shared" ref="U22:U29" si="7">+T22/T$29</f>
        <v>0.6668688268</v>
      </c>
      <c r="V22" s="442">
        <f t="shared" ref="V22:V29" si="8">+T22/W$11</f>
        <v>223.9951164</v>
      </c>
      <c r="W22" s="442">
        <f t="shared" ref="W22:W29" si="9">+T22/W$12</f>
        <v>296.6822733</v>
      </c>
      <c r="X22" s="357"/>
      <c r="Y22" s="370">
        <f>+AB14*AB12</f>
        <v>11180694.02</v>
      </c>
      <c r="Z22" s="441">
        <f t="shared" ref="Z22:Z29" si="10">+Y22/Y$29</f>
        <v>0.6737914135</v>
      </c>
      <c r="AA22" s="442">
        <f t="shared" ref="AA22:AA29" si="11">+Y22/AB$11</f>
        <v>232.0608971</v>
      </c>
      <c r="AB22" s="442">
        <f t="shared" ref="AB22:AB29" si="12">+Y22/AB$12</f>
        <v>311.0986099</v>
      </c>
      <c r="AC22" s="357"/>
      <c r="AD22" s="370">
        <f>+AG14*AG12</f>
        <v>11990909.58</v>
      </c>
      <c r="AE22" s="441">
        <f t="shared" ref="AE22:AE29" si="13">+AD22/AD$29</f>
        <v>0.6793860157</v>
      </c>
      <c r="AF22" s="442">
        <f t="shared" ref="AF22:AF29" si="14">+AD22/AG$11</f>
        <v>248.1973336</v>
      </c>
      <c r="AG22" s="442">
        <f t="shared" ref="AG22:AG29" si="15">+AD22/AG$12</f>
        <v>323.0397687</v>
      </c>
      <c r="AH22" s="357"/>
      <c r="AI22" s="370">
        <f>+AL14*AL12</f>
        <v>12258297.04</v>
      </c>
      <c r="AJ22" s="441">
        <f t="shared" ref="AJ22:AJ29" si="16">+AI22/AI$29</f>
        <v>0.6805417768</v>
      </c>
      <c r="AK22" s="442">
        <f t="shared" ref="AK22:AK29" si="17">+AI22/AL$11</f>
        <v>254.4270867</v>
      </c>
      <c r="AL22" s="442">
        <f t="shared" ref="AL22:AL29" si="18">+AI22/AL$12</f>
        <v>329.5005641</v>
      </c>
      <c r="AM22" s="370"/>
      <c r="AN22" s="370"/>
      <c r="AO22" s="442"/>
      <c r="AP22" s="357"/>
      <c r="AQ22" s="357"/>
      <c r="AR22" s="443" t="s">
        <v>437</v>
      </c>
      <c r="AS22" s="443" t="s">
        <v>438</v>
      </c>
      <c r="AT22" s="443" t="s">
        <v>439</v>
      </c>
      <c r="AU22" s="443" t="s">
        <v>440</v>
      </c>
      <c r="AV22" s="443" t="s">
        <v>441</v>
      </c>
      <c r="AW22" s="443" t="s">
        <v>442</v>
      </c>
      <c r="AX22" s="443" t="s">
        <v>443</v>
      </c>
      <c r="AY22" s="443" t="s">
        <v>444</v>
      </c>
      <c r="AZ22" s="443" t="s">
        <v>445</v>
      </c>
      <c r="BA22" s="443" t="s">
        <v>446</v>
      </c>
      <c r="BB22" s="443" t="s">
        <v>447</v>
      </c>
      <c r="BC22" s="443" t="s">
        <v>448</v>
      </c>
      <c r="BD22" s="443" t="s">
        <v>437</v>
      </c>
      <c r="BE22" s="443" t="s">
        <v>438</v>
      </c>
      <c r="BF22" s="443" t="s">
        <v>439</v>
      </c>
      <c r="BG22" s="443" t="s">
        <v>440</v>
      </c>
      <c r="BH22" s="443" t="s">
        <v>441</v>
      </c>
      <c r="BI22" s="443" t="s">
        <v>442</v>
      </c>
      <c r="BJ22" s="443" t="s">
        <v>443</v>
      </c>
      <c r="BK22" s="443" t="s">
        <v>444</v>
      </c>
      <c r="BL22" s="443" t="s">
        <v>445</v>
      </c>
      <c r="BM22" s="443" t="s">
        <v>446</v>
      </c>
      <c r="BN22" s="443" t="s">
        <v>447</v>
      </c>
      <c r="BO22" s="443" t="s">
        <v>448</v>
      </c>
      <c r="BP22" s="418" t="s">
        <v>437</v>
      </c>
      <c r="BQ22" s="443" t="s">
        <v>438</v>
      </c>
      <c r="BR22" s="443" t="s">
        <v>439</v>
      </c>
      <c r="BS22" s="443" t="s">
        <v>440</v>
      </c>
      <c r="BT22" s="443" t="s">
        <v>441</v>
      </c>
      <c r="BU22" s="443" t="s">
        <v>442</v>
      </c>
      <c r="BV22" s="443" t="s">
        <v>443</v>
      </c>
      <c r="BW22" s="443" t="s">
        <v>444</v>
      </c>
      <c r="BX22" s="443" t="s">
        <v>445</v>
      </c>
      <c r="BY22" s="443" t="s">
        <v>446</v>
      </c>
      <c r="BZ22" s="443" t="s">
        <v>447</v>
      </c>
      <c r="CA22" s="443" t="s">
        <v>448</v>
      </c>
      <c r="CB22" s="418" t="s">
        <v>437</v>
      </c>
      <c r="CC22" s="443" t="s">
        <v>438</v>
      </c>
      <c r="CD22" s="443" t="s">
        <v>439</v>
      </c>
      <c r="CE22" s="443" t="s">
        <v>440</v>
      </c>
      <c r="CF22" s="443" t="s">
        <v>441</v>
      </c>
      <c r="CG22" s="443" t="s">
        <v>442</v>
      </c>
      <c r="CH22" s="443" t="s">
        <v>443</v>
      </c>
      <c r="CI22" s="443" t="s">
        <v>444</v>
      </c>
      <c r="CJ22" s="443" t="s">
        <v>445</v>
      </c>
      <c r="CK22" s="443" t="s">
        <v>446</v>
      </c>
      <c r="CL22" s="443" t="s">
        <v>447</v>
      </c>
      <c r="CM22" s="443" t="s">
        <v>448</v>
      </c>
      <c r="CN22" s="418" t="s">
        <v>437</v>
      </c>
      <c r="CO22" s="443" t="s">
        <v>438</v>
      </c>
      <c r="CP22" s="443" t="s">
        <v>439</v>
      </c>
      <c r="CQ22" s="443" t="s">
        <v>440</v>
      </c>
      <c r="CR22" s="443" t="s">
        <v>441</v>
      </c>
      <c r="CS22" s="443" t="s">
        <v>442</v>
      </c>
      <c r="CT22" s="443" t="s">
        <v>443</v>
      </c>
      <c r="CU22" s="443" t="s">
        <v>444</v>
      </c>
      <c r="CV22" s="443" t="s">
        <v>445</v>
      </c>
      <c r="CW22" s="443" t="s">
        <v>446</v>
      </c>
      <c r="CX22" s="443" t="s">
        <v>447</v>
      </c>
      <c r="CY22" s="443" t="s">
        <v>448</v>
      </c>
      <c r="CZ22" s="418" t="s">
        <v>437</v>
      </c>
      <c r="DA22" s="443" t="s">
        <v>438</v>
      </c>
      <c r="DB22" s="443" t="s">
        <v>439</v>
      </c>
      <c r="DC22" s="443" t="s">
        <v>440</v>
      </c>
      <c r="DD22" s="443" t="s">
        <v>441</v>
      </c>
      <c r="DE22" s="443" t="s">
        <v>442</v>
      </c>
      <c r="DF22" s="443" t="s">
        <v>443</v>
      </c>
      <c r="DG22" s="443" t="s">
        <v>444</v>
      </c>
      <c r="DH22" s="443" t="s">
        <v>445</v>
      </c>
      <c r="DI22" s="443" t="s">
        <v>446</v>
      </c>
      <c r="DJ22" s="443" t="s">
        <v>447</v>
      </c>
      <c r="DK22" s="443" t="s">
        <v>448</v>
      </c>
      <c r="DL22" s="444" t="s">
        <v>437</v>
      </c>
      <c r="DM22" s="445" t="s">
        <v>438</v>
      </c>
      <c r="DN22" s="445" t="s">
        <v>439</v>
      </c>
      <c r="DO22" s="445" t="s">
        <v>440</v>
      </c>
      <c r="DP22" s="445" t="s">
        <v>441</v>
      </c>
      <c r="DQ22" s="445" t="s">
        <v>442</v>
      </c>
      <c r="DR22" s="445" t="s">
        <v>443</v>
      </c>
      <c r="DS22" s="445" t="s">
        <v>444</v>
      </c>
      <c r="DT22" s="445" t="s">
        <v>445</v>
      </c>
      <c r="DU22" s="445" t="s">
        <v>446</v>
      </c>
      <c r="DV22" s="445" t="s">
        <v>447</v>
      </c>
      <c r="DW22" s="445" t="s">
        <v>448</v>
      </c>
      <c r="DX22" s="444" t="s">
        <v>437</v>
      </c>
      <c r="DY22" s="445" t="s">
        <v>438</v>
      </c>
      <c r="DZ22" s="445" t="s">
        <v>439</v>
      </c>
      <c r="EA22" s="445" t="s">
        <v>440</v>
      </c>
      <c r="EB22" s="445" t="s">
        <v>441</v>
      </c>
      <c r="EC22" s="445" t="s">
        <v>442</v>
      </c>
      <c r="ED22" s="445" t="s">
        <v>443</v>
      </c>
      <c r="EE22" s="445" t="s">
        <v>444</v>
      </c>
      <c r="EF22" s="445" t="s">
        <v>445</v>
      </c>
      <c r="EG22" s="445" t="s">
        <v>446</v>
      </c>
      <c r="EH22" s="445" t="s">
        <v>447</v>
      </c>
      <c r="EI22" s="445" t="s">
        <v>448</v>
      </c>
      <c r="EJ22" s="444" t="s">
        <v>437</v>
      </c>
      <c r="EK22" s="445" t="s">
        <v>438</v>
      </c>
      <c r="EL22" s="445" t="s">
        <v>439</v>
      </c>
      <c r="EM22" s="445" t="s">
        <v>440</v>
      </c>
      <c r="EN22" s="445" t="s">
        <v>441</v>
      </c>
      <c r="EO22" s="445" t="s">
        <v>442</v>
      </c>
      <c r="EP22" s="445" t="s">
        <v>443</v>
      </c>
      <c r="EQ22" s="445" t="s">
        <v>444</v>
      </c>
      <c r="ER22" s="445" t="s">
        <v>445</v>
      </c>
      <c r="ES22" s="445" t="s">
        <v>446</v>
      </c>
      <c r="ET22" s="445" t="s">
        <v>447</v>
      </c>
      <c r="EU22" s="445" t="s">
        <v>448</v>
      </c>
    </row>
    <row r="23" ht="12.75" customHeight="1">
      <c r="A23" s="357"/>
      <c r="B23" s="439" t="s">
        <v>449</v>
      </c>
      <c r="C23" s="357"/>
      <c r="D23" s="357"/>
      <c r="E23" s="357"/>
      <c r="F23" s="357"/>
      <c r="G23" s="397" t="s">
        <v>434</v>
      </c>
      <c r="H23" s="382">
        <v>90.0</v>
      </c>
      <c r="I23" s="357"/>
      <c r="J23" s="440">
        <f>Historical!AW22</f>
        <v>3394470.9</v>
      </c>
      <c r="K23" s="441">
        <f t="shared" si="1"/>
        <v>0.242292296</v>
      </c>
      <c r="L23" s="442">
        <f t="shared" si="2"/>
        <v>70.26144436</v>
      </c>
      <c r="M23" s="442">
        <f t="shared" si="3"/>
        <v>86.4695494</v>
      </c>
      <c r="N23" s="357"/>
      <c r="O23" s="370">
        <f t="shared" ref="O23:O24" si="20">+$H23*(1+$J$90)^R$8*R$12</f>
        <v>3322938.465</v>
      </c>
      <c r="P23" s="441">
        <f t="shared" si="4"/>
        <v>0.209102592</v>
      </c>
      <c r="Q23" s="442">
        <f t="shared" si="5"/>
        <v>68.96925</v>
      </c>
      <c r="R23" s="442">
        <f t="shared" si="6"/>
        <v>91.35</v>
      </c>
      <c r="S23" s="357"/>
      <c r="T23" s="370">
        <f t="shared" ref="T23:T24" si="21">+$H23*(1+$J$90)^W$8*W$12</f>
        <v>3372782.542</v>
      </c>
      <c r="U23" s="441">
        <f t="shared" si="7"/>
        <v>0.2084123316</v>
      </c>
      <c r="V23" s="442">
        <f t="shared" si="8"/>
        <v>70.00378875</v>
      </c>
      <c r="W23" s="442">
        <f t="shared" si="9"/>
        <v>92.72025</v>
      </c>
      <c r="X23" s="357"/>
      <c r="Y23" s="370">
        <f t="shared" ref="Y23:Y24" si="22">+$H23*(1+$J$90)^AB$8*AB$12</f>
        <v>3382293.789</v>
      </c>
      <c r="Z23" s="441">
        <f t="shared" si="10"/>
        <v>0.2038299687</v>
      </c>
      <c r="AA23" s="442">
        <f t="shared" si="11"/>
        <v>70.20119943</v>
      </c>
      <c r="AB23" s="442">
        <f t="shared" si="12"/>
        <v>94.11105375</v>
      </c>
      <c r="AC23" s="357"/>
      <c r="AD23" s="370">
        <f t="shared" ref="AD23:AD24" si="23">+$H23*(1+$J$90)^AG$8*AG$12</f>
        <v>3545706.765</v>
      </c>
      <c r="AE23" s="441">
        <f t="shared" si="13"/>
        <v>0.2008941503</v>
      </c>
      <c r="AF23" s="442">
        <f t="shared" si="14"/>
        <v>73.39184395</v>
      </c>
      <c r="AG23" s="442">
        <f t="shared" si="15"/>
        <v>95.52271956</v>
      </c>
      <c r="AH23" s="357"/>
      <c r="AI23" s="370">
        <f t="shared" ref="AI23:AI24" si="24">+$H23*(1+$J$90)^AL$8*AL$12</f>
        <v>3607004.624</v>
      </c>
      <c r="AJ23" s="441">
        <f t="shared" si="16"/>
        <v>0.2002494578</v>
      </c>
      <c r="AK23" s="442">
        <f t="shared" si="17"/>
        <v>74.86518522</v>
      </c>
      <c r="AL23" s="442">
        <f t="shared" si="18"/>
        <v>96.95556035</v>
      </c>
      <c r="AM23" s="370"/>
      <c r="AN23" s="370"/>
      <c r="AO23" s="442"/>
      <c r="AP23" s="357"/>
      <c r="AQ23" s="357"/>
      <c r="AR23" s="446">
        <v>0.10092281508398356</v>
      </c>
      <c r="AS23" s="446">
        <v>0.11310928324136804</v>
      </c>
      <c r="AT23" s="446">
        <v>0.10665771869050548</v>
      </c>
      <c r="AU23" s="446">
        <v>0.10121746982824249</v>
      </c>
      <c r="AV23" s="446">
        <v>0.07848327644864551</v>
      </c>
      <c r="AW23" s="446">
        <v>0.06143618669435902</v>
      </c>
      <c r="AX23" s="446">
        <v>0.061639980955624514</v>
      </c>
      <c r="AY23" s="446">
        <v>0.05702228367449811</v>
      </c>
      <c r="AZ23" s="446">
        <v>0.051640548096558575</v>
      </c>
      <c r="BA23" s="446">
        <v>0.07336485199184006</v>
      </c>
      <c r="BB23" s="446">
        <v>0.08172235610004969</v>
      </c>
      <c r="BC23" s="446">
        <v>0.11278322919432494</v>
      </c>
      <c r="BD23" s="447">
        <f t="shared" ref="BD23:EU23" si="19">AR23</f>
        <v>0.1009228151</v>
      </c>
      <c r="BE23" s="446">
        <f t="shared" si="19"/>
        <v>0.1131092832</v>
      </c>
      <c r="BF23" s="446">
        <f t="shared" si="19"/>
        <v>0.1066577187</v>
      </c>
      <c r="BG23" s="446">
        <f t="shared" si="19"/>
        <v>0.1012174698</v>
      </c>
      <c r="BH23" s="446">
        <f t="shared" si="19"/>
        <v>0.07848327645</v>
      </c>
      <c r="BI23" s="446">
        <f t="shared" si="19"/>
        <v>0.06143618669</v>
      </c>
      <c r="BJ23" s="446">
        <f t="shared" si="19"/>
        <v>0.06163998096</v>
      </c>
      <c r="BK23" s="446">
        <f t="shared" si="19"/>
        <v>0.05702228367</v>
      </c>
      <c r="BL23" s="446">
        <f t="shared" si="19"/>
        <v>0.0516405481</v>
      </c>
      <c r="BM23" s="446">
        <f t="shared" si="19"/>
        <v>0.07336485199</v>
      </c>
      <c r="BN23" s="446">
        <f t="shared" si="19"/>
        <v>0.0817223561</v>
      </c>
      <c r="BO23" s="446">
        <f t="shared" si="19"/>
        <v>0.1127832292</v>
      </c>
      <c r="BP23" s="448">
        <f t="shared" si="19"/>
        <v>0.1009228151</v>
      </c>
      <c r="BQ23" s="446">
        <f t="shared" si="19"/>
        <v>0.1131092832</v>
      </c>
      <c r="BR23" s="446">
        <f t="shared" si="19"/>
        <v>0.1066577187</v>
      </c>
      <c r="BS23" s="446">
        <f t="shared" si="19"/>
        <v>0.1012174698</v>
      </c>
      <c r="BT23" s="446">
        <f t="shared" si="19"/>
        <v>0.07848327645</v>
      </c>
      <c r="BU23" s="446">
        <f t="shared" si="19"/>
        <v>0.06143618669</v>
      </c>
      <c r="BV23" s="446">
        <f t="shared" si="19"/>
        <v>0.06163998096</v>
      </c>
      <c r="BW23" s="446">
        <f t="shared" si="19"/>
        <v>0.05702228367</v>
      </c>
      <c r="BX23" s="446">
        <f t="shared" si="19"/>
        <v>0.0516405481</v>
      </c>
      <c r="BY23" s="446">
        <f t="shared" si="19"/>
        <v>0.07336485199</v>
      </c>
      <c r="BZ23" s="446">
        <f t="shared" si="19"/>
        <v>0.0817223561</v>
      </c>
      <c r="CA23" s="446">
        <f t="shared" si="19"/>
        <v>0.1127832292</v>
      </c>
      <c r="CB23" s="448">
        <f t="shared" si="19"/>
        <v>0.1009228151</v>
      </c>
      <c r="CC23" s="446">
        <f t="shared" si="19"/>
        <v>0.1131092832</v>
      </c>
      <c r="CD23" s="446">
        <f t="shared" si="19"/>
        <v>0.1066577187</v>
      </c>
      <c r="CE23" s="446">
        <f t="shared" si="19"/>
        <v>0.1012174698</v>
      </c>
      <c r="CF23" s="446">
        <f t="shared" si="19"/>
        <v>0.07848327645</v>
      </c>
      <c r="CG23" s="446">
        <f t="shared" si="19"/>
        <v>0.06143618669</v>
      </c>
      <c r="CH23" s="446">
        <f t="shared" si="19"/>
        <v>0.06163998096</v>
      </c>
      <c r="CI23" s="446">
        <f t="shared" si="19"/>
        <v>0.05702228367</v>
      </c>
      <c r="CJ23" s="446">
        <f t="shared" si="19"/>
        <v>0.0516405481</v>
      </c>
      <c r="CK23" s="446">
        <f t="shared" si="19"/>
        <v>0.07336485199</v>
      </c>
      <c r="CL23" s="446">
        <f t="shared" si="19"/>
        <v>0.0817223561</v>
      </c>
      <c r="CM23" s="446">
        <f t="shared" si="19"/>
        <v>0.1127832292</v>
      </c>
      <c r="CN23" s="448">
        <f t="shared" si="19"/>
        <v>0.1009228151</v>
      </c>
      <c r="CO23" s="446">
        <f t="shared" si="19"/>
        <v>0.1131092832</v>
      </c>
      <c r="CP23" s="446">
        <f t="shared" si="19"/>
        <v>0.1066577187</v>
      </c>
      <c r="CQ23" s="446">
        <f t="shared" si="19"/>
        <v>0.1012174698</v>
      </c>
      <c r="CR23" s="446">
        <f t="shared" si="19"/>
        <v>0.07848327645</v>
      </c>
      <c r="CS23" s="446">
        <f t="shared" si="19"/>
        <v>0.06143618669</v>
      </c>
      <c r="CT23" s="446">
        <f t="shared" si="19"/>
        <v>0.06163998096</v>
      </c>
      <c r="CU23" s="446">
        <f t="shared" si="19"/>
        <v>0.05702228367</v>
      </c>
      <c r="CV23" s="446">
        <f t="shared" si="19"/>
        <v>0.0516405481</v>
      </c>
      <c r="CW23" s="446">
        <f t="shared" si="19"/>
        <v>0.07336485199</v>
      </c>
      <c r="CX23" s="446">
        <f t="shared" si="19"/>
        <v>0.0817223561</v>
      </c>
      <c r="CY23" s="446">
        <f t="shared" si="19"/>
        <v>0.1127832292</v>
      </c>
      <c r="CZ23" s="448">
        <f t="shared" si="19"/>
        <v>0.1009228151</v>
      </c>
      <c r="DA23" s="446">
        <f t="shared" si="19"/>
        <v>0.1131092832</v>
      </c>
      <c r="DB23" s="446">
        <f t="shared" si="19"/>
        <v>0.1066577187</v>
      </c>
      <c r="DC23" s="446">
        <f t="shared" si="19"/>
        <v>0.1012174698</v>
      </c>
      <c r="DD23" s="446">
        <f t="shared" si="19"/>
        <v>0.07848327645</v>
      </c>
      <c r="DE23" s="446">
        <f t="shared" si="19"/>
        <v>0.06143618669</v>
      </c>
      <c r="DF23" s="446">
        <f t="shared" si="19"/>
        <v>0.06163998096</v>
      </c>
      <c r="DG23" s="446">
        <f t="shared" si="19"/>
        <v>0.05702228367</v>
      </c>
      <c r="DH23" s="446">
        <f t="shared" si="19"/>
        <v>0.0516405481</v>
      </c>
      <c r="DI23" s="446">
        <f t="shared" si="19"/>
        <v>0.07336485199</v>
      </c>
      <c r="DJ23" s="446">
        <f t="shared" si="19"/>
        <v>0.0817223561</v>
      </c>
      <c r="DK23" s="446">
        <f t="shared" si="19"/>
        <v>0.1127832292</v>
      </c>
      <c r="DL23" s="448">
        <f t="shared" si="19"/>
        <v>0.1009228151</v>
      </c>
      <c r="DM23" s="446">
        <f t="shared" si="19"/>
        <v>0.1131092832</v>
      </c>
      <c r="DN23" s="446">
        <f t="shared" si="19"/>
        <v>0.1066577187</v>
      </c>
      <c r="DO23" s="446">
        <f t="shared" si="19"/>
        <v>0.1012174698</v>
      </c>
      <c r="DP23" s="446">
        <f t="shared" si="19"/>
        <v>0.07848327645</v>
      </c>
      <c r="DQ23" s="446">
        <f t="shared" si="19"/>
        <v>0.06143618669</v>
      </c>
      <c r="DR23" s="446">
        <f t="shared" si="19"/>
        <v>0.06163998096</v>
      </c>
      <c r="DS23" s="446">
        <f t="shared" si="19"/>
        <v>0.05702228367</v>
      </c>
      <c r="DT23" s="446">
        <f t="shared" si="19"/>
        <v>0.0516405481</v>
      </c>
      <c r="DU23" s="446">
        <f t="shared" si="19"/>
        <v>0.07336485199</v>
      </c>
      <c r="DV23" s="446">
        <f t="shared" si="19"/>
        <v>0.0817223561</v>
      </c>
      <c r="DW23" s="446">
        <f t="shared" si="19"/>
        <v>0.1127832292</v>
      </c>
      <c r="DX23" s="448">
        <f t="shared" si="19"/>
        <v>0.1009228151</v>
      </c>
      <c r="DY23" s="446">
        <f t="shared" si="19"/>
        <v>0.1131092832</v>
      </c>
      <c r="DZ23" s="446">
        <f t="shared" si="19"/>
        <v>0.1066577187</v>
      </c>
      <c r="EA23" s="446">
        <f t="shared" si="19"/>
        <v>0.1012174698</v>
      </c>
      <c r="EB23" s="446">
        <f t="shared" si="19"/>
        <v>0.07848327645</v>
      </c>
      <c r="EC23" s="446">
        <f t="shared" si="19"/>
        <v>0.06143618669</v>
      </c>
      <c r="ED23" s="446">
        <f t="shared" si="19"/>
        <v>0.06163998096</v>
      </c>
      <c r="EE23" s="446">
        <f t="shared" si="19"/>
        <v>0.05702228367</v>
      </c>
      <c r="EF23" s="446">
        <f t="shared" si="19"/>
        <v>0.0516405481</v>
      </c>
      <c r="EG23" s="446">
        <f t="shared" si="19"/>
        <v>0.07336485199</v>
      </c>
      <c r="EH23" s="446">
        <f t="shared" si="19"/>
        <v>0.0817223561</v>
      </c>
      <c r="EI23" s="446">
        <f t="shared" si="19"/>
        <v>0.1127832292</v>
      </c>
      <c r="EJ23" s="448">
        <f t="shared" si="19"/>
        <v>0.1009228151</v>
      </c>
      <c r="EK23" s="446">
        <f t="shared" si="19"/>
        <v>0.1131092832</v>
      </c>
      <c r="EL23" s="446">
        <f t="shared" si="19"/>
        <v>0.1066577187</v>
      </c>
      <c r="EM23" s="446">
        <f t="shared" si="19"/>
        <v>0.1012174698</v>
      </c>
      <c r="EN23" s="446">
        <f t="shared" si="19"/>
        <v>0.07848327645</v>
      </c>
      <c r="EO23" s="446">
        <f t="shared" si="19"/>
        <v>0.06143618669</v>
      </c>
      <c r="EP23" s="446">
        <f t="shared" si="19"/>
        <v>0.06163998096</v>
      </c>
      <c r="EQ23" s="446">
        <f t="shared" si="19"/>
        <v>0.05702228367</v>
      </c>
      <c r="ER23" s="446">
        <f t="shared" si="19"/>
        <v>0.0516405481</v>
      </c>
      <c r="ES23" s="446">
        <f t="shared" si="19"/>
        <v>0.07336485199</v>
      </c>
      <c r="ET23" s="446">
        <f t="shared" si="19"/>
        <v>0.0817223561</v>
      </c>
      <c r="EU23" s="446">
        <f t="shared" si="19"/>
        <v>0.1127832292</v>
      </c>
    </row>
    <row r="24" ht="12.75" customHeight="1">
      <c r="A24" s="357"/>
      <c r="B24" s="439" t="s">
        <v>450</v>
      </c>
      <c r="C24" s="357"/>
      <c r="D24" s="357"/>
      <c r="E24" s="357"/>
      <c r="F24" s="357"/>
      <c r="G24" s="397" t="s">
        <v>434</v>
      </c>
      <c r="H24" s="382">
        <v>0.0</v>
      </c>
      <c r="I24" s="357"/>
      <c r="J24" s="440"/>
      <c r="K24" s="441">
        <f t="shared" si="1"/>
        <v>0</v>
      </c>
      <c r="L24" s="442">
        <f t="shared" si="2"/>
        <v>0</v>
      </c>
      <c r="M24" s="442">
        <f t="shared" si="3"/>
        <v>0</v>
      </c>
      <c r="N24" s="357"/>
      <c r="O24" s="370">
        <f t="shared" si="20"/>
        <v>0</v>
      </c>
      <c r="P24" s="441">
        <f t="shared" si="4"/>
        <v>0</v>
      </c>
      <c r="Q24" s="442">
        <f t="shared" si="5"/>
        <v>0</v>
      </c>
      <c r="R24" s="442">
        <f t="shared" si="6"/>
        <v>0</v>
      </c>
      <c r="S24" s="357"/>
      <c r="T24" s="370">
        <f t="shared" si="21"/>
        <v>0</v>
      </c>
      <c r="U24" s="441">
        <f t="shared" si="7"/>
        <v>0</v>
      </c>
      <c r="V24" s="442">
        <f t="shared" si="8"/>
        <v>0</v>
      </c>
      <c r="W24" s="442">
        <f t="shared" si="9"/>
        <v>0</v>
      </c>
      <c r="X24" s="357"/>
      <c r="Y24" s="370">
        <f t="shared" si="22"/>
        <v>0</v>
      </c>
      <c r="Z24" s="441">
        <f t="shared" si="10"/>
        <v>0</v>
      </c>
      <c r="AA24" s="442">
        <f t="shared" si="11"/>
        <v>0</v>
      </c>
      <c r="AB24" s="442">
        <f t="shared" si="12"/>
        <v>0</v>
      </c>
      <c r="AC24" s="357"/>
      <c r="AD24" s="370">
        <f t="shared" si="23"/>
        <v>0</v>
      </c>
      <c r="AE24" s="441">
        <f t="shared" si="13"/>
        <v>0</v>
      </c>
      <c r="AF24" s="442">
        <f t="shared" si="14"/>
        <v>0</v>
      </c>
      <c r="AG24" s="442">
        <f t="shared" si="15"/>
        <v>0</v>
      </c>
      <c r="AH24" s="357"/>
      <c r="AI24" s="370">
        <f t="shared" si="24"/>
        <v>0</v>
      </c>
      <c r="AJ24" s="441">
        <f t="shared" si="16"/>
        <v>0</v>
      </c>
      <c r="AK24" s="442">
        <f t="shared" si="17"/>
        <v>0</v>
      </c>
      <c r="AL24" s="442">
        <f t="shared" si="18"/>
        <v>0</v>
      </c>
      <c r="AM24" s="370"/>
      <c r="AN24" s="370"/>
      <c r="AO24" s="442"/>
      <c r="AP24" s="357"/>
      <c r="AQ24" s="363" t="s">
        <v>451</v>
      </c>
      <c r="AR24" s="363">
        <f>Model!AO$70</f>
        <v>22</v>
      </c>
      <c r="AS24" s="363">
        <f>Model!AP$70</f>
        <v>23</v>
      </c>
      <c r="AT24" s="363">
        <f>Model!AQ$70</f>
        <v>24</v>
      </c>
      <c r="AU24" s="363">
        <f>Model!AR$70</f>
        <v>25</v>
      </c>
      <c r="AV24" s="363">
        <f>Model!AS$70</f>
        <v>26</v>
      </c>
      <c r="AW24" s="363">
        <f>Model!AT$70</f>
        <v>27</v>
      </c>
      <c r="AX24" s="363">
        <f>Model!AU$70</f>
        <v>28</v>
      </c>
      <c r="AY24" s="363">
        <f>Model!AV$70</f>
        <v>29</v>
      </c>
      <c r="AZ24" s="363">
        <f>Model!AW$70</f>
        <v>30</v>
      </c>
      <c r="BA24" s="363">
        <f>Model!AX$70</f>
        <v>31</v>
      </c>
      <c r="BB24" s="363">
        <f>Model!AY$70</f>
        <v>32</v>
      </c>
      <c r="BC24" s="363">
        <f>Model!AZ$70</f>
        <v>33</v>
      </c>
      <c r="BD24" s="449">
        <f>Model!BA$70</f>
        <v>34</v>
      </c>
      <c r="BE24" s="363">
        <f>Model!BB$70</f>
        <v>35</v>
      </c>
      <c r="BF24" s="363">
        <f>Model!BC$70</f>
        <v>36</v>
      </c>
      <c r="BG24" s="363">
        <f>Model!BD$70</f>
        <v>37</v>
      </c>
      <c r="BH24" s="363">
        <f>Model!BE$70</f>
        <v>38</v>
      </c>
      <c r="BI24" s="363">
        <f>Model!BF$70</f>
        <v>39</v>
      </c>
      <c r="BJ24" s="363">
        <f>Model!BG$70</f>
        <v>40</v>
      </c>
      <c r="BK24" s="363">
        <f>Model!BH$70</f>
        <v>41</v>
      </c>
      <c r="BL24" s="363">
        <f>Model!BI$70</f>
        <v>42</v>
      </c>
      <c r="BM24" s="363">
        <f>Model!BJ$70</f>
        <v>43</v>
      </c>
      <c r="BN24" s="363">
        <f>Model!BK$70</f>
        <v>44</v>
      </c>
      <c r="BO24" s="363">
        <f>Model!BL$70</f>
        <v>45</v>
      </c>
      <c r="BP24" s="449">
        <f>Model!BM$70</f>
        <v>46</v>
      </c>
      <c r="BQ24" s="363">
        <f>Model!BN$70</f>
        <v>47</v>
      </c>
      <c r="BR24" s="363">
        <f>Model!BO$70</f>
        <v>48</v>
      </c>
      <c r="BS24" s="363">
        <f>Model!BP$70</f>
        <v>49</v>
      </c>
      <c r="BT24" s="363">
        <f>Model!BQ$70</f>
        <v>50</v>
      </c>
      <c r="BU24" s="363">
        <f>Model!BR$70</f>
        <v>51</v>
      </c>
      <c r="BV24" s="363">
        <f>Model!BS$70</f>
        <v>52</v>
      </c>
      <c r="BW24" s="363">
        <f>Model!BT$70</f>
        <v>53</v>
      </c>
      <c r="BX24" s="363">
        <f>Model!BU$70</f>
        <v>54</v>
      </c>
      <c r="BY24" s="363">
        <f>Model!BV$70</f>
        <v>55</v>
      </c>
      <c r="BZ24" s="363">
        <f>Model!BW$70</f>
        <v>56</v>
      </c>
      <c r="CA24" s="363">
        <f>Model!BX$70</f>
        <v>57</v>
      </c>
      <c r="CB24" s="449">
        <f>Model!BY$70</f>
        <v>58</v>
      </c>
      <c r="CC24" s="363">
        <f>Model!BZ$70</f>
        <v>59</v>
      </c>
      <c r="CD24" s="363">
        <f>Model!CA$70</f>
        <v>60</v>
      </c>
      <c r="CE24" s="363">
        <f>Model!CB$70</f>
        <v>61</v>
      </c>
      <c r="CF24" s="363">
        <f>Model!CC$70</f>
        <v>62</v>
      </c>
      <c r="CG24" s="363">
        <f>Model!CD$70</f>
        <v>63</v>
      </c>
      <c r="CH24" s="363">
        <f>Model!CE$70</f>
        <v>64</v>
      </c>
      <c r="CI24" s="363">
        <f>Model!CF$70</f>
        <v>65</v>
      </c>
      <c r="CJ24" s="363">
        <f>Model!CG$70</f>
        <v>66</v>
      </c>
      <c r="CK24" s="363">
        <f>Model!CH$70</f>
        <v>67</v>
      </c>
      <c r="CL24" s="363">
        <f>Model!CI$70</f>
        <v>68</v>
      </c>
      <c r="CM24" s="363">
        <f>Model!CJ$70</f>
        <v>69</v>
      </c>
      <c r="CN24" s="449">
        <f>Model!CK$70</f>
        <v>70</v>
      </c>
      <c r="CO24" s="363">
        <f>Model!CL$70</f>
        <v>71</v>
      </c>
      <c r="CP24" s="363">
        <f>Model!CM$70</f>
        <v>72</v>
      </c>
      <c r="CQ24" s="363">
        <f>Model!CN$70</f>
        <v>73</v>
      </c>
      <c r="CR24" s="363">
        <f>Model!CO$70</f>
        <v>74</v>
      </c>
      <c r="CS24" s="363">
        <f>Model!CP$70</f>
        <v>75</v>
      </c>
      <c r="CT24" s="363">
        <f>Model!CQ$70</f>
        <v>76</v>
      </c>
      <c r="CU24" s="363">
        <f>Model!CR$70</f>
        <v>77</v>
      </c>
      <c r="CV24" s="363">
        <f>Model!CS$70</f>
        <v>78</v>
      </c>
      <c r="CW24" s="363">
        <f>Model!CT$70</f>
        <v>79</v>
      </c>
      <c r="CX24" s="363">
        <f>Model!CU$70</f>
        <v>80</v>
      </c>
      <c r="CY24" s="363">
        <f>Model!CV$70</f>
        <v>81</v>
      </c>
      <c r="CZ24" s="449">
        <f>Model!CW$70</f>
        <v>82</v>
      </c>
      <c r="DA24" s="363">
        <f>Model!CX$70</f>
        <v>83</v>
      </c>
      <c r="DB24" s="363">
        <f>Model!CY$70</f>
        <v>84</v>
      </c>
      <c r="DC24" s="363">
        <f>Model!CZ$70</f>
        <v>85</v>
      </c>
      <c r="DD24" s="363">
        <f>Model!DA$70</f>
        <v>86</v>
      </c>
      <c r="DE24" s="363">
        <f>Model!DB$70</f>
        <v>87</v>
      </c>
      <c r="DF24" s="363">
        <f>Model!DC$70</f>
        <v>88</v>
      </c>
      <c r="DG24" s="363">
        <f>Model!DD$70</f>
        <v>89</v>
      </c>
      <c r="DH24" s="363">
        <f>Model!DE$70</f>
        <v>90</v>
      </c>
      <c r="DI24" s="363">
        <f>Model!DF$70</f>
        <v>91</v>
      </c>
      <c r="DJ24" s="363">
        <f>Model!DG$70</f>
        <v>92</v>
      </c>
      <c r="DK24" s="363">
        <f>Model!DH$70</f>
        <v>93</v>
      </c>
      <c r="DL24" s="449">
        <f>Model!DI$70</f>
        <v>94</v>
      </c>
      <c r="DM24" s="363">
        <f>Model!DJ$70</f>
        <v>95</v>
      </c>
      <c r="DN24" s="363">
        <f>Model!DK$70</f>
        <v>96</v>
      </c>
      <c r="DO24" s="363">
        <f>Model!DL$70</f>
        <v>97</v>
      </c>
      <c r="DP24" s="363">
        <f>Model!DM$70</f>
        <v>98</v>
      </c>
      <c r="DQ24" s="363">
        <f>Model!DN$70</f>
        <v>99</v>
      </c>
      <c r="DR24" s="363">
        <f>Model!DO$70</f>
        <v>100</v>
      </c>
      <c r="DS24" s="363">
        <f>Model!DP$70</f>
        <v>101</v>
      </c>
      <c r="DT24" s="363">
        <f>Model!DQ$70</f>
        <v>102</v>
      </c>
      <c r="DU24" s="363">
        <f>Model!DR$70</f>
        <v>103</v>
      </c>
      <c r="DV24" s="363">
        <f>Model!DS$70</f>
        <v>104</v>
      </c>
      <c r="DW24" s="363">
        <f>Model!DT$70</f>
        <v>105</v>
      </c>
      <c r="DX24" s="449">
        <f>Model!DU$70</f>
        <v>106</v>
      </c>
      <c r="DY24" s="363">
        <f>Model!DV$70</f>
        <v>107</v>
      </c>
      <c r="DZ24" s="363">
        <f>Model!DW$70</f>
        <v>108</v>
      </c>
      <c r="EA24" s="363">
        <f>Model!DX$70</f>
        <v>109</v>
      </c>
      <c r="EB24" s="363">
        <f>Model!DY$70</f>
        <v>110</v>
      </c>
      <c r="EC24" s="363">
        <f>Model!DZ$70</f>
        <v>111</v>
      </c>
      <c r="ED24" s="363">
        <f>Model!EA$70</f>
        <v>112</v>
      </c>
      <c r="EE24" s="363">
        <f>Model!EB$70</f>
        <v>113</v>
      </c>
      <c r="EF24" s="363">
        <f>Model!EC$70</f>
        <v>114</v>
      </c>
      <c r="EG24" s="363">
        <f>Model!ED$70</f>
        <v>115</v>
      </c>
      <c r="EH24" s="363">
        <f>Model!EE$70</f>
        <v>116</v>
      </c>
      <c r="EI24" s="363">
        <f>Model!EF$70</f>
        <v>117</v>
      </c>
      <c r="EJ24" s="449">
        <f>Model!EG$70</f>
        <v>118</v>
      </c>
      <c r="EK24" s="363">
        <f>Model!EH$70</f>
        <v>119</v>
      </c>
      <c r="EL24" s="363">
        <f>Model!EI$70</f>
        <v>120</v>
      </c>
      <c r="EM24" s="363">
        <f>Model!EJ$70</f>
        <v>121</v>
      </c>
      <c r="EN24" s="363">
        <f>Model!EK$70</f>
        <v>122</v>
      </c>
      <c r="EO24" s="363">
        <f>Model!EL$70</f>
        <v>123</v>
      </c>
      <c r="EP24" s="363">
        <f>Model!EM$70</f>
        <v>124</v>
      </c>
      <c r="EQ24" s="363">
        <f>Model!EN$70</f>
        <v>125</v>
      </c>
      <c r="ER24" s="363">
        <f>Model!EO$70</f>
        <v>126</v>
      </c>
      <c r="ES24" s="363">
        <f>Model!EP$70</f>
        <v>127</v>
      </c>
      <c r="ET24" s="363">
        <f>Model!EQ$70</f>
        <v>128</v>
      </c>
      <c r="EU24" s="363">
        <f>Model!ER$70</f>
        <v>129</v>
      </c>
    </row>
    <row r="25" ht="12.75" customHeight="1">
      <c r="A25" s="357"/>
      <c r="B25" s="439" t="s">
        <v>452</v>
      </c>
      <c r="C25" s="357"/>
      <c r="D25" s="357"/>
      <c r="E25" s="357"/>
      <c r="F25" s="357"/>
      <c r="G25" s="397" t="s">
        <v>434</v>
      </c>
      <c r="H25" s="382">
        <v>4.0</v>
      </c>
      <c r="I25" s="357"/>
      <c r="J25" s="440">
        <f>Historical!AW23</f>
        <v>187073.8416</v>
      </c>
      <c r="K25" s="441">
        <f t="shared" si="1"/>
        <v>0.01335305323</v>
      </c>
      <c r="L25" s="442">
        <f t="shared" si="2"/>
        <v>3.872202385</v>
      </c>
      <c r="M25" s="442">
        <f t="shared" si="3"/>
        <v>4.76545278</v>
      </c>
      <c r="N25" s="357"/>
      <c r="O25" s="370">
        <f>(+$H25*(1+$J$90)^R$8*R$12)</f>
        <v>147686.154</v>
      </c>
      <c r="P25" s="441">
        <f t="shared" si="4"/>
        <v>0.009293448535</v>
      </c>
      <c r="Q25" s="442">
        <f t="shared" si="5"/>
        <v>3.0653</v>
      </c>
      <c r="R25" s="442">
        <f t="shared" si="6"/>
        <v>4.06</v>
      </c>
      <c r="S25" s="357"/>
      <c r="T25" s="370">
        <f>(+$H25*(1+$J$90)^W$8*W$12)</f>
        <v>149901.4463</v>
      </c>
      <c r="U25" s="441">
        <f t="shared" si="7"/>
        <v>0.009262770295</v>
      </c>
      <c r="V25" s="442">
        <f t="shared" si="8"/>
        <v>3.1112795</v>
      </c>
      <c r="W25" s="442">
        <f t="shared" si="9"/>
        <v>4.1209</v>
      </c>
      <c r="X25" s="357"/>
      <c r="Y25" s="370">
        <f>(+$H25*(1+$J$90)^AB$8*AB$12)</f>
        <v>150324.1684</v>
      </c>
      <c r="Z25" s="441">
        <f t="shared" si="10"/>
        <v>0.009059109722</v>
      </c>
      <c r="AA25" s="442">
        <f t="shared" si="11"/>
        <v>3.120053308</v>
      </c>
      <c r="AB25" s="442">
        <f t="shared" si="12"/>
        <v>4.1827135</v>
      </c>
      <c r="AC25" s="357"/>
      <c r="AD25" s="370">
        <f>(+$H25*(1+$J$90)^AG$8*AG$12)</f>
        <v>157586.9673</v>
      </c>
      <c r="AE25" s="441">
        <f t="shared" si="13"/>
        <v>0.008928628903</v>
      </c>
      <c r="AF25" s="442">
        <f t="shared" si="14"/>
        <v>3.261859731</v>
      </c>
      <c r="AG25" s="442">
        <f t="shared" si="15"/>
        <v>4.245454203</v>
      </c>
      <c r="AH25" s="357"/>
      <c r="AI25" s="370">
        <f>(+$H25*(1+$J$90)^AL$8*AL$12)</f>
        <v>160311.3166</v>
      </c>
      <c r="AJ25" s="441">
        <f t="shared" si="16"/>
        <v>0.008899975904</v>
      </c>
      <c r="AK25" s="442">
        <f t="shared" si="17"/>
        <v>3.327341565</v>
      </c>
      <c r="AL25" s="442">
        <f t="shared" si="18"/>
        <v>4.309136016</v>
      </c>
      <c r="AM25" s="370"/>
      <c r="AN25" s="370"/>
      <c r="AO25" s="442"/>
      <c r="AP25" s="357"/>
      <c r="AQ25" s="363"/>
      <c r="AR25" s="450">
        <f>H8</f>
        <v>45930</v>
      </c>
      <c r="AS25" s="450">
        <f t="shared" ref="AS25:EU25" si="25">EOMONTH(AR25,1)</f>
        <v>45961</v>
      </c>
      <c r="AT25" s="450">
        <f t="shared" si="25"/>
        <v>45991</v>
      </c>
      <c r="AU25" s="450">
        <f t="shared" si="25"/>
        <v>46022</v>
      </c>
      <c r="AV25" s="450">
        <f t="shared" si="25"/>
        <v>46053</v>
      </c>
      <c r="AW25" s="450">
        <f t="shared" si="25"/>
        <v>46081</v>
      </c>
      <c r="AX25" s="450">
        <f t="shared" si="25"/>
        <v>46112</v>
      </c>
      <c r="AY25" s="450">
        <f t="shared" si="25"/>
        <v>46142</v>
      </c>
      <c r="AZ25" s="450">
        <f t="shared" si="25"/>
        <v>46173</v>
      </c>
      <c r="BA25" s="450">
        <f t="shared" si="25"/>
        <v>46203</v>
      </c>
      <c r="BB25" s="450">
        <f t="shared" si="25"/>
        <v>46234</v>
      </c>
      <c r="BC25" s="450">
        <f t="shared" si="25"/>
        <v>46265</v>
      </c>
      <c r="BD25" s="451">
        <f t="shared" si="25"/>
        <v>46295</v>
      </c>
      <c r="BE25" s="450">
        <f t="shared" si="25"/>
        <v>46326</v>
      </c>
      <c r="BF25" s="450">
        <f t="shared" si="25"/>
        <v>46356</v>
      </c>
      <c r="BG25" s="450">
        <f t="shared" si="25"/>
        <v>46387</v>
      </c>
      <c r="BH25" s="450">
        <f t="shared" si="25"/>
        <v>46418</v>
      </c>
      <c r="BI25" s="450">
        <f t="shared" si="25"/>
        <v>46446</v>
      </c>
      <c r="BJ25" s="450">
        <f t="shared" si="25"/>
        <v>46477</v>
      </c>
      <c r="BK25" s="450">
        <f t="shared" si="25"/>
        <v>46507</v>
      </c>
      <c r="BL25" s="450">
        <f t="shared" si="25"/>
        <v>46538</v>
      </c>
      <c r="BM25" s="450">
        <f t="shared" si="25"/>
        <v>46568</v>
      </c>
      <c r="BN25" s="450">
        <f t="shared" si="25"/>
        <v>46599</v>
      </c>
      <c r="BO25" s="450">
        <f t="shared" si="25"/>
        <v>46630</v>
      </c>
      <c r="BP25" s="451">
        <f t="shared" si="25"/>
        <v>46660</v>
      </c>
      <c r="BQ25" s="450">
        <f t="shared" si="25"/>
        <v>46691</v>
      </c>
      <c r="BR25" s="450">
        <f t="shared" si="25"/>
        <v>46721</v>
      </c>
      <c r="BS25" s="450">
        <f t="shared" si="25"/>
        <v>46752</v>
      </c>
      <c r="BT25" s="450">
        <f t="shared" si="25"/>
        <v>46783</v>
      </c>
      <c r="BU25" s="450">
        <f t="shared" si="25"/>
        <v>46812</v>
      </c>
      <c r="BV25" s="450">
        <f t="shared" si="25"/>
        <v>46843</v>
      </c>
      <c r="BW25" s="450">
        <f t="shared" si="25"/>
        <v>46873</v>
      </c>
      <c r="BX25" s="450">
        <f t="shared" si="25"/>
        <v>46904</v>
      </c>
      <c r="BY25" s="450">
        <f t="shared" si="25"/>
        <v>46934</v>
      </c>
      <c r="BZ25" s="450">
        <f t="shared" si="25"/>
        <v>46965</v>
      </c>
      <c r="CA25" s="450">
        <f t="shared" si="25"/>
        <v>46996</v>
      </c>
      <c r="CB25" s="451">
        <f t="shared" si="25"/>
        <v>47026</v>
      </c>
      <c r="CC25" s="450">
        <f t="shared" si="25"/>
        <v>47057</v>
      </c>
      <c r="CD25" s="450">
        <f t="shared" si="25"/>
        <v>47087</v>
      </c>
      <c r="CE25" s="450">
        <f t="shared" si="25"/>
        <v>47118</v>
      </c>
      <c r="CF25" s="450">
        <f t="shared" si="25"/>
        <v>47149</v>
      </c>
      <c r="CG25" s="450">
        <f t="shared" si="25"/>
        <v>47177</v>
      </c>
      <c r="CH25" s="450">
        <f t="shared" si="25"/>
        <v>47208</v>
      </c>
      <c r="CI25" s="450">
        <f t="shared" si="25"/>
        <v>47238</v>
      </c>
      <c r="CJ25" s="450">
        <f t="shared" si="25"/>
        <v>47269</v>
      </c>
      <c r="CK25" s="450">
        <f t="shared" si="25"/>
        <v>47299</v>
      </c>
      <c r="CL25" s="450">
        <f t="shared" si="25"/>
        <v>47330</v>
      </c>
      <c r="CM25" s="450">
        <f t="shared" si="25"/>
        <v>47361</v>
      </c>
      <c r="CN25" s="451">
        <f t="shared" si="25"/>
        <v>47391</v>
      </c>
      <c r="CO25" s="450">
        <f t="shared" si="25"/>
        <v>47422</v>
      </c>
      <c r="CP25" s="450">
        <f t="shared" si="25"/>
        <v>47452</v>
      </c>
      <c r="CQ25" s="450">
        <f t="shared" si="25"/>
        <v>47483</v>
      </c>
      <c r="CR25" s="450">
        <f t="shared" si="25"/>
        <v>47514</v>
      </c>
      <c r="CS25" s="450">
        <f t="shared" si="25"/>
        <v>47542</v>
      </c>
      <c r="CT25" s="450">
        <f t="shared" si="25"/>
        <v>47573</v>
      </c>
      <c r="CU25" s="450">
        <f t="shared" si="25"/>
        <v>47603</v>
      </c>
      <c r="CV25" s="450">
        <f t="shared" si="25"/>
        <v>47634</v>
      </c>
      <c r="CW25" s="450">
        <f t="shared" si="25"/>
        <v>47664</v>
      </c>
      <c r="CX25" s="450">
        <f t="shared" si="25"/>
        <v>47695</v>
      </c>
      <c r="CY25" s="450">
        <f t="shared" si="25"/>
        <v>47726</v>
      </c>
      <c r="CZ25" s="451">
        <f t="shared" si="25"/>
        <v>47756</v>
      </c>
      <c r="DA25" s="450">
        <f t="shared" si="25"/>
        <v>47787</v>
      </c>
      <c r="DB25" s="450">
        <f t="shared" si="25"/>
        <v>47817</v>
      </c>
      <c r="DC25" s="450">
        <f t="shared" si="25"/>
        <v>47848</v>
      </c>
      <c r="DD25" s="450">
        <f t="shared" si="25"/>
        <v>47879</v>
      </c>
      <c r="DE25" s="450">
        <f t="shared" si="25"/>
        <v>47907</v>
      </c>
      <c r="DF25" s="450">
        <f t="shared" si="25"/>
        <v>47938</v>
      </c>
      <c r="DG25" s="450">
        <f t="shared" si="25"/>
        <v>47968</v>
      </c>
      <c r="DH25" s="450">
        <f t="shared" si="25"/>
        <v>47999</v>
      </c>
      <c r="DI25" s="450">
        <f t="shared" si="25"/>
        <v>48029</v>
      </c>
      <c r="DJ25" s="450">
        <f t="shared" si="25"/>
        <v>48060</v>
      </c>
      <c r="DK25" s="450">
        <f t="shared" si="25"/>
        <v>48091</v>
      </c>
      <c r="DL25" s="451">
        <f t="shared" si="25"/>
        <v>48121</v>
      </c>
      <c r="DM25" s="450">
        <f t="shared" si="25"/>
        <v>48152</v>
      </c>
      <c r="DN25" s="450">
        <f t="shared" si="25"/>
        <v>48182</v>
      </c>
      <c r="DO25" s="450">
        <f t="shared" si="25"/>
        <v>48213</v>
      </c>
      <c r="DP25" s="450">
        <f t="shared" si="25"/>
        <v>48244</v>
      </c>
      <c r="DQ25" s="450">
        <f t="shared" si="25"/>
        <v>48273</v>
      </c>
      <c r="DR25" s="450">
        <f t="shared" si="25"/>
        <v>48304</v>
      </c>
      <c r="DS25" s="450">
        <f t="shared" si="25"/>
        <v>48334</v>
      </c>
      <c r="DT25" s="450">
        <f t="shared" si="25"/>
        <v>48365</v>
      </c>
      <c r="DU25" s="450">
        <f t="shared" si="25"/>
        <v>48395</v>
      </c>
      <c r="DV25" s="450">
        <f t="shared" si="25"/>
        <v>48426</v>
      </c>
      <c r="DW25" s="450">
        <f t="shared" si="25"/>
        <v>48457</v>
      </c>
      <c r="DX25" s="451">
        <f t="shared" si="25"/>
        <v>48487</v>
      </c>
      <c r="DY25" s="450">
        <f t="shared" si="25"/>
        <v>48518</v>
      </c>
      <c r="DZ25" s="450">
        <f t="shared" si="25"/>
        <v>48548</v>
      </c>
      <c r="EA25" s="450">
        <f t="shared" si="25"/>
        <v>48579</v>
      </c>
      <c r="EB25" s="450">
        <f t="shared" si="25"/>
        <v>48610</v>
      </c>
      <c r="EC25" s="450">
        <f t="shared" si="25"/>
        <v>48638</v>
      </c>
      <c r="ED25" s="450">
        <f t="shared" si="25"/>
        <v>48669</v>
      </c>
      <c r="EE25" s="450">
        <f t="shared" si="25"/>
        <v>48699</v>
      </c>
      <c r="EF25" s="450">
        <f t="shared" si="25"/>
        <v>48730</v>
      </c>
      <c r="EG25" s="450">
        <f t="shared" si="25"/>
        <v>48760</v>
      </c>
      <c r="EH25" s="450">
        <f t="shared" si="25"/>
        <v>48791</v>
      </c>
      <c r="EI25" s="450">
        <f t="shared" si="25"/>
        <v>48822</v>
      </c>
      <c r="EJ25" s="451">
        <f t="shared" si="25"/>
        <v>48852</v>
      </c>
      <c r="EK25" s="450">
        <f t="shared" si="25"/>
        <v>48883</v>
      </c>
      <c r="EL25" s="450">
        <f t="shared" si="25"/>
        <v>48913</v>
      </c>
      <c r="EM25" s="450">
        <f t="shared" si="25"/>
        <v>48944</v>
      </c>
      <c r="EN25" s="450">
        <f t="shared" si="25"/>
        <v>48975</v>
      </c>
      <c r="EO25" s="450">
        <f t="shared" si="25"/>
        <v>49003</v>
      </c>
      <c r="EP25" s="450">
        <f t="shared" si="25"/>
        <v>49034</v>
      </c>
      <c r="EQ25" s="450">
        <f t="shared" si="25"/>
        <v>49064</v>
      </c>
      <c r="ER25" s="450">
        <f t="shared" si="25"/>
        <v>49095</v>
      </c>
      <c r="ES25" s="450">
        <f t="shared" si="25"/>
        <v>49125</v>
      </c>
      <c r="ET25" s="450">
        <f t="shared" si="25"/>
        <v>49156</v>
      </c>
      <c r="EU25" s="450">
        <f t="shared" si="25"/>
        <v>49187</v>
      </c>
    </row>
    <row r="26" ht="12.75" customHeight="1">
      <c r="A26" s="357"/>
      <c r="B26" s="439" t="s">
        <v>453</v>
      </c>
      <c r="C26" s="357"/>
      <c r="D26" s="357"/>
      <c r="E26" s="357"/>
      <c r="F26" s="357"/>
      <c r="G26" s="397"/>
      <c r="H26" s="382"/>
      <c r="I26" s="357"/>
      <c r="J26" s="440">
        <f>Historical!AW24</f>
        <v>1083698.788</v>
      </c>
      <c r="K26" s="441">
        <f t="shared" si="1"/>
        <v>0.07735281149</v>
      </c>
      <c r="L26" s="442">
        <f t="shared" si="2"/>
        <v>22.43125493</v>
      </c>
      <c r="M26" s="442">
        <f t="shared" si="3"/>
        <v>27.60575909</v>
      </c>
      <c r="N26" s="357"/>
      <c r="O26" s="370">
        <f>+$J$85*(1+$J$90)^R$8*R$12*$J$87</f>
        <v>1163028.463</v>
      </c>
      <c r="P26" s="441">
        <f t="shared" si="4"/>
        <v>0.07318590722</v>
      </c>
      <c r="Q26" s="442">
        <f t="shared" si="5"/>
        <v>24.1392375</v>
      </c>
      <c r="R26" s="442">
        <f t="shared" si="6"/>
        <v>31.9725</v>
      </c>
      <c r="S26" s="357"/>
      <c r="T26" s="370">
        <f>+$J$85*(1+$J$90)^W$8*W$12*$J$88</f>
        <v>1349113.017</v>
      </c>
      <c r="U26" s="441">
        <f t="shared" si="7"/>
        <v>0.08336493265</v>
      </c>
      <c r="V26" s="442">
        <f t="shared" si="8"/>
        <v>28.0015155</v>
      </c>
      <c r="W26" s="442">
        <f t="shared" si="9"/>
        <v>37.0881</v>
      </c>
      <c r="X26" s="357"/>
      <c r="Y26" s="370">
        <f>+$J$85*(1+$J$90)^AB$8*AB$12*$J$88</f>
        <v>1352917.515</v>
      </c>
      <c r="Z26" s="441">
        <f t="shared" si="10"/>
        <v>0.0815319875</v>
      </c>
      <c r="AA26" s="442">
        <f t="shared" si="11"/>
        <v>28.08047977</v>
      </c>
      <c r="AB26" s="442">
        <f t="shared" si="12"/>
        <v>37.6444215</v>
      </c>
      <c r="AC26" s="357"/>
      <c r="AD26" s="370">
        <f>+$J$85*(1+$J$90)^AG$8*AG$12*$J$88</f>
        <v>1418282.706</v>
      </c>
      <c r="AE26" s="441">
        <f t="shared" si="13"/>
        <v>0.08035766012</v>
      </c>
      <c r="AF26" s="442">
        <f t="shared" si="14"/>
        <v>29.35673758</v>
      </c>
      <c r="AG26" s="442">
        <f t="shared" si="15"/>
        <v>38.20908782</v>
      </c>
      <c r="AH26" s="357"/>
      <c r="AI26" s="370">
        <f>+$J$85*(1+$J$90)^AL$8*AL$12*$J$88</f>
        <v>1442801.849</v>
      </c>
      <c r="AJ26" s="441">
        <f t="shared" si="16"/>
        <v>0.08009978314</v>
      </c>
      <c r="AK26" s="442">
        <f t="shared" si="17"/>
        <v>29.94607409</v>
      </c>
      <c r="AL26" s="442">
        <f t="shared" si="18"/>
        <v>38.78222414</v>
      </c>
      <c r="AM26" s="370"/>
      <c r="AN26" s="370"/>
      <c r="AO26" s="442"/>
      <c r="AP26" s="357"/>
      <c r="AQ26" s="357"/>
      <c r="AR26" s="357"/>
      <c r="AS26" s="357"/>
      <c r="AT26" s="357"/>
      <c r="AU26" s="357"/>
      <c r="AV26" s="357"/>
      <c r="AW26" s="357"/>
      <c r="AX26" s="357"/>
      <c r="AY26" s="357"/>
      <c r="AZ26" s="357"/>
      <c r="BA26" s="357"/>
      <c r="BB26" s="357"/>
      <c r="BC26" s="357"/>
      <c r="BD26" s="452"/>
      <c r="BE26" s="357"/>
      <c r="BF26" s="357"/>
      <c r="BG26" s="357"/>
      <c r="BH26" s="357"/>
      <c r="BI26" s="357"/>
      <c r="BJ26" s="357"/>
      <c r="BK26" s="357"/>
      <c r="BL26" s="357"/>
      <c r="BM26" s="357"/>
      <c r="BN26" s="357"/>
      <c r="BO26" s="357"/>
      <c r="BP26" s="452"/>
      <c r="BQ26" s="357"/>
      <c r="BR26" s="357"/>
      <c r="BS26" s="357"/>
      <c r="BT26" s="357"/>
      <c r="BU26" s="357"/>
      <c r="BV26" s="357"/>
      <c r="BW26" s="357"/>
      <c r="BX26" s="357"/>
      <c r="BY26" s="357"/>
      <c r="BZ26" s="357"/>
      <c r="CA26" s="357"/>
      <c r="CB26" s="452"/>
      <c r="CC26" s="357"/>
      <c r="CD26" s="357"/>
      <c r="CE26" s="357"/>
      <c r="CF26" s="357"/>
      <c r="CG26" s="357"/>
      <c r="CH26" s="357"/>
      <c r="CI26" s="357"/>
      <c r="CJ26" s="357"/>
      <c r="CK26" s="357"/>
      <c r="CL26" s="357"/>
      <c r="CM26" s="357"/>
      <c r="CN26" s="452"/>
      <c r="CO26" s="357"/>
      <c r="CP26" s="357"/>
      <c r="CQ26" s="357"/>
      <c r="CR26" s="357"/>
      <c r="CS26" s="357"/>
      <c r="CT26" s="357"/>
      <c r="CU26" s="357"/>
      <c r="CV26" s="357"/>
      <c r="CW26" s="357"/>
      <c r="CX26" s="357"/>
      <c r="CY26" s="357"/>
      <c r="CZ26" s="452"/>
      <c r="DA26" s="357"/>
      <c r="DB26" s="357"/>
      <c r="DC26" s="357"/>
      <c r="DD26" s="357"/>
      <c r="DE26" s="357"/>
      <c r="DF26" s="357"/>
      <c r="DG26" s="357"/>
      <c r="DH26" s="357"/>
      <c r="DI26" s="357"/>
      <c r="DJ26" s="357"/>
      <c r="DK26" s="357"/>
      <c r="DL26" s="452"/>
      <c r="DM26" s="357"/>
      <c r="DN26" s="357"/>
      <c r="DO26" s="357"/>
      <c r="DP26" s="357"/>
      <c r="DQ26" s="357"/>
      <c r="DR26" s="357"/>
      <c r="DS26" s="357"/>
      <c r="DT26" s="357"/>
      <c r="DU26" s="357"/>
      <c r="DV26" s="357"/>
      <c r="DW26" s="357"/>
      <c r="DX26" s="452"/>
      <c r="DY26" s="357"/>
      <c r="DZ26" s="357"/>
      <c r="EA26" s="357"/>
      <c r="EB26" s="357"/>
      <c r="EC26" s="357"/>
      <c r="ED26" s="357"/>
      <c r="EE26" s="357"/>
      <c r="EF26" s="357"/>
      <c r="EG26" s="357"/>
      <c r="EH26" s="357"/>
      <c r="EI26" s="357"/>
      <c r="EJ26" s="452"/>
      <c r="EK26" s="357"/>
      <c r="EL26" s="357"/>
      <c r="EM26" s="357"/>
      <c r="EN26" s="357"/>
      <c r="EO26" s="357"/>
      <c r="EP26" s="357"/>
      <c r="EQ26" s="357"/>
      <c r="ER26" s="357"/>
      <c r="ES26" s="357"/>
      <c r="ET26" s="357"/>
      <c r="EU26" s="357"/>
    </row>
    <row r="27" ht="12.75" customHeight="1">
      <c r="A27" s="357"/>
      <c r="B27" s="439" t="s">
        <v>45</v>
      </c>
      <c r="C27" s="357"/>
      <c r="D27" s="357"/>
      <c r="E27" s="357"/>
      <c r="F27" s="357"/>
      <c r="G27" s="397" t="s">
        <v>433</v>
      </c>
      <c r="H27" s="382">
        <v>10.0</v>
      </c>
      <c r="I27" s="357"/>
      <c r="J27" s="440"/>
      <c r="K27" s="441">
        <f t="shared" si="1"/>
        <v>0</v>
      </c>
      <c r="L27" s="442">
        <f t="shared" si="2"/>
        <v>0</v>
      </c>
      <c r="M27" s="442">
        <f t="shared" si="3"/>
        <v>0</v>
      </c>
      <c r="N27" s="357"/>
      <c r="O27" s="370">
        <f>+$H27*(1+$J$90)^R$8*R$11</f>
        <v>489027</v>
      </c>
      <c r="P27" s="441">
        <f t="shared" si="4"/>
        <v>0.0307730084</v>
      </c>
      <c r="Q27" s="442">
        <f t="shared" si="5"/>
        <v>10.15</v>
      </c>
      <c r="R27" s="442">
        <f t="shared" si="6"/>
        <v>13.44370861</v>
      </c>
      <c r="S27" s="357"/>
      <c r="T27" s="370">
        <f>+$H27*(1+$J$90)^W$8*W$11</f>
        <v>496362.405</v>
      </c>
      <c r="U27" s="441">
        <f t="shared" si="7"/>
        <v>0.03067142482</v>
      </c>
      <c r="V27" s="442">
        <f t="shared" si="8"/>
        <v>10.30225</v>
      </c>
      <c r="W27" s="442">
        <f t="shared" si="9"/>
        <v>13.64536424</v>
      </c>
      <c r="X27" s="357"/>
      <c r="Y27" s="370">
        <f>+$H27*(1+$J$90)^AB$8*AB$11</f>
        <v>503807.8411</v>
      </c>
      <c r="Z27" s="441">
        <f t="shared" si="10"/>
        <v>0.03036138872</v>
      </c>
      <c r="AA27" s="442">
        <f t="shared" si="11"/>
        <v>10.45678375</v>
      </c>
      <c r="AB27" s="442">
        <f t="shared" si="12"/>
        <v>14.01826387</v>
      </c>
      <c r="AC27" s="357"/>
      <c r="AD27" s="370">
        <f>+$H27*(1+$J$90)^AG$8*AG$11</f>
        <v>512765.9586</v>
      </c>
      <c r="AE27" s="441">
        <f t="shared" si="13"/>
        <v>0.02905251009</v>
      </c>
      <c r="AF27" s="442">
        <f t="shared" si="14"/>
        <v>10.61363551</v>
      </c>
      <c r="AG27" s="442">
        <f t="shared" si="15"/>
        <v>13.81411439</v>
      </c>
      <c r="AH27" s="357"/>
      <c r="AI27" s="370">
        <f>+$H27*(1+$J$90)^AL$8*AL$11</f>
        <v>519035.4331</v>
      </c>
      <c r="AJ27" s="441">
        <f t="shared" si="16"/>
        <v>0.02881520123</v>
      </c>
      <c r="AK27" s="442">
        <f t="shared" si="17"/>
        <v>10.77284004</v>
      </c>
      <c r="AL27" s="442">
        <f t="shared" si="18"/>
        <v>13.95156827</v>
      </c>
      <c r="AM27" s="370"/>
      <c r="AN27" s="370"/>
      <c r="AO27" s="442"/>
      <c r="AP27" s="357"/>
      <c r="AQ27" s="357"/>
      <c r="AR27" s="357"/>
      <c r="AS27" s="357"/>
      <c r="AT27" s="357"/>
      <c r="AU27" s="357"/>
      <c r="AV27" s="357"/>
      <c r="AW27" s="357"/>
      <c r="AX27" s="357"/>
      <c r="AY27" s="357"/>
      <c r="AZ27" s="357"/>
      <c r="BA27" s="357"/>
      <c r="BB27" s="357"/>
      <c r="BC27" s="357"/>
      <c r="BD27" s="452"/>
      <c r="BE27" s="357"/>
      <c r="BF27" s="357"/>
      <c r="BG27" s="357"/>
      <c r="BH27" s="357"/>
      <c r="BI27" s="357"/>
      <c r="BJ27" s="357"/>
      <c r="BK27" s="357"/>
      <c r="BL27" s="357"/>
      <c r="BM27" s="357"/>
      <c r="BN27" s="357"/>
      <c r="BO27" s="357"/>
      <c r="BP27" s="452"/>
      <c r="BQ27" s="357"/>
      <c r="BR27" s="357"/>
      <c r="BS27" s="357"/>
      <c r="BT27" s="357"/>
      <c r="BU27" s="357"/>
      <c r="BV27" s="357"/>
      <c r="BW27" s="357"/>
      <c r="BX27" s="357"/>
      <c r="BY27" s="357"/>
      <c r="BZ27" s="357"/>
      <c r="CA27" s="357"/>
      <c r="CB27" s="452"/>
      <c r="CC27" s="357"/>
      <c r="CD27" s="357"/>
      <c r="CE27" s="357"/>
      <c r="CF27" s="357"/>
      <c r="CG27" s="357"/>
      <c r="CH27" s="357"/>
      <c r="CI27" s="357"/>
      <c r="CJ27" s="357"/>
      <c r="CK27" s="357"/>
      <c r="CL27" s="357"/>
      <c r="CM27" s="357"/>
      <c r="CN27" s="452"/>
      <c r="CO27" s="357"/>
      <c r="CP27" s="357"/>
      <c r="CQ27" s="357"/>
      <c r="CR27" s="357"/>
      <c r="CS27" s="357"/>
      <c r="CT27" s="357"/>
      <c r="CU27" s="357"/>
      <c r="CV27" s="357"/>
      <c r="CW27" s="357"/>
      <c r="CX27" s="357"/>
      <c r="CY27" s="357"/>
      <c r="CZ27" s="452"/>
      <c r="DA27" s="357"/>
      <c r="DB27" s="357"/>
      <c r="DC27" s="357"/>
      <c r="DD27" s="357"/>
      <c r="DE27" s="357"/>
      <c r="DF27" s="357"/>
      <c r="DG27" s="357"/>
      <c r="DH27" s="357"/>
      <c r="DI27" s="357"/>
      <c r="DJ27" s="357"/>
      <c r="DK27" s="357"/>
      <c r="DL27" s="452"/>
      <c r="DM27" s="357"/>
      <c r="DN27" s="357"/>
      <c r="DO27" s="357"/>
      <c r="DP27" s="357"/>
      <c r="DQ27" s="357"/>
      <c r="DR27" s="357"/>
      <c r="DS27" s="357"/>
      <c r="DT27" s="357"/>
      <c r="DU27" s="357"/>
      <c r="DV27" s="357"/>
      <c r="DW27" s="357"/>
      <c r="DX27" s="452"/>
      <c r="DY27" s="357"/>
      <c r="DZ27" s="357"/>
      <c r="EA27" s="357"/>
      <c r="EB27" s="357"/>
      <c r="EC27" s="357"/>
      <c r="ED27" s="357"/>
      <c r="EE27" s="357"/>
      <c r="EF27" s="357"/>
      <c r="EG27" s="357"/>
      <c r="EH27" s="357"/>
      <c r="EI27" s="357"/>
      <c r="EJ27" s="452"/>
      <c r="EK27" s="357"/>
      <c r="EL27" s="357"/>
      <c r="EM27" s="357"/>
      <c r="EN27" s="357"/>
      <c r="EO27" s="357"/>
      <c r="EP27" s="357"/>
      <c r="EQ27" s="357"/>
      <c r="ER27" s="357"/>
      <c r="ES27" s="357"/>
      <c r="ET27" s="357"/>
      <c r="EU27" s="357"/>
    </row>
    <row r="28" ht="12.75" customHeight="1">
      <c r="A28" s="357"/>
      <c r="B28" s="439" t="s">
        <v>454</v>
      </c>
      <c r="C28" s="357"/>
      <c r="D28" s="357"/>
      <c r="E28" s="357"/>
      <c r="F28" s="424">
        <v>0.0</v>
      </c>
      <c r="G28" s="397" t="s">
        <v>434</v>
      </c>
      <c r="H28" s="382">
        <v>0.0</v>
      </c>
      <c r="I28" s="357"/>
      <c r="J28" s="440">
        <f>Historical!AW25</f>
        <v>21656.65</v>
      </c>
      <c r="K28" s="441">
        <f t="shared" si="1"/>
        <v>0.001545819542</v>
      </c>
      <c r="L28" s="442">
        <f t="shared" si="2"/>
        <v>0.4482664762</v>
      </c>
      <c r="M28" s="442">
        <f t="shared" si="3"/>
        <v>0.5516738314</v>
      </c>
      <c r="N28" s="357"/>
      <c r="O28" s="370">
        <f>J28*103%</f>
        <v>22306.3495</v>
      </c>
      <c r="P28" s="441">
        <f t="shared" si="4"/>
        <v>0.001403671945</v>
      </c>
      <c r="Q28" s="442">
        <f t="shared" si="5"/>
        <v>0.4629794417</v>
      </c>
      <c r="R28" s="442">
        <f t="shared" si="6"/>
        <v>0.6132178035</v>
      </c>
      <c r="S28" s="357"/>
      <c r="T28" s="370">
        <f>O28*103%</f>
        <v>22975.53999</v>
      </c>
      <c r="U28" s="441">
        <f t="shared" si="7"/>
        <v>0.001419713782</v>
      </c>
      <c r="V28" s="442">
        <f t="shared" si="8"/>
        <v>0.4768688249</v>
      </c>
      <c r="W28" s="442">
        <f t="shared" si="9"/>
        <v>0.6316143377</v>
      </c>
      <c r="X28" s="357"/>
      <c r="Y28" s="370">
        <f>T28*103%</f>
        <v>23664.80618</v>
      </c>
      <c r="Z28" s="441">
        <f t="shared" si="10"/>
        <v>0.001426131793</v>
      </c>
      <c r="AA28" s="442">
        <f t="shared" si="11"/>
        <v>0.4911748897</v>
      </c>
      <c r="AB28" s="442">
        <f t="shared" si="12"/>
        <v>0.6584643399</v>
      </c>
      <c r="AC28" s="357"/>
      <c r="AD28" s="370">
        <f>Y28*103%</f>
        <v>24374.75037</v>
      </c>
      <c r="AE28" s="441">
        <f t="shared" si="13"/>
        <v>0.001381034894</v>
      </c>
      <c r="AF28" s="442">
        <f t="shared" si="14"/>
        <v>0.5045278682</v>
      </c>
      <c r="AG28" s="442">
        <f t="shared" si="15"/>
        <v>0.656665257</v>
      </c>
      <c r="AH28" s="357"/>
      <c r="AI28" s="370">
        <f>AD28*103%</f>
        <v>25105.99288</v>
      </c>
      <c r="AJ28" s="441">
        <f t="shared" si="16"/>
        <v>0.001393805106</v>
      </c>
      <c r="AK28" s="442">
        <f t="shared" si="17"/>
        <v>0.5210874405</v>
      </c>
      <c r="AL28" s="442">
        <f t="shared" si="18"/>
        <v>0.6748440498</v>
      </c>
      <c r="AM28" s="370"/>
      <c r="AN28" s="370"/>
      <c r="AO28" s="442"/>
      <c r="AP28" s="357"/>
      <c r="AQ28" s="357"/>
      <c r="AR28" s="357"/>
      <c r="AS28" s="357"/>
      <c r="AT28" s="357"/>
      <c r="AU28" s="357"/>
      <c r="AV28" s="357"/>
      <c r="AW28" s="357"/>
      <c r="AX28" s="357"/>
      <c r="AY28" s="357"/>
      <c r="AZ28" s="357"/>
      <c r="BA28" s="357"/>
      <c r="BB28" s="357"/>
      <c r="BC28" s="357"/>
      <c r="BD28" s="452"/>
      <c r="BE28" s="357"/>
      <c r="BF28" s="357"/>
      <c r="BG28" s="357"/>
      <c r="BH28" s="357"/>
      <c r="BI28" s="357"/>
      <c r="BJ28" s="357"/>
      <c r="BK28" s="357"/>
      <c r="BL28" s="357"/>
      <c r="BM28" s="357"/>
      <c r="BN28" s="357"/>
      <c r="BO28" s="357"/>
      <c r="BP28" s="452"/>
      <c r="BQ28" s="357"/>
      <c r="BR28" s="357"/>
      <c r="BS28" s="357"/>
      <c r="BT28" s="357"/>
      <c r="BU28" s="357"/>
      <c r="BV28" s="357"/>
      <c r="BW28" s="357"/>
      <c r="BX28" s="357"/>
      <c r="BY28" s="357"/>
      <c r="BZ28" s="357"/>
      <c r="CA28" s="357"/>
      <c r="CB28" s="452"/>
      <c r="CC28" s="357"/>
      <c r="CD28" s="357"/>
      <c r="CE28" s="357"/>
      <c r="CF28" s="357"/>
      <c r="CG28" s="357"/>
      <c r="CH28" s="357"/>
      <c r="CI28" s="357"/>
      <c r="CJ28" s="357"/>
      <c r="CK28" s="357"/>
      <c r="CL28" s="357"/>
      <c r="CM28" s="357"/>
      <c r="CN28" s="452"/>
      <c r="CO28" s="357"/>
      <c r="CP28" s="357"/>
      <c r="CQ28" s="357"/>
      <c r="CR28" s="357"/>
      <c r="CS28" s="357"/>
      <c r="CT28" s="357"/>
      <c r="CU28" s="357"/>
      <c r="CV28" s="357"/>
      <c r="CW28" s="357"/>
      <c r="CX28" s="357"/>
      <c r="CY28" s="357"/>
      <c r="CZ28" s="452"/>
      <c r="DA28" s="357"/>
      <c r="DB28" s="357"/>
      <c r="DC28" s="357"/>
      <c r="DD28" s="357"/>
      <c r="DE28" s="357"/>
      <c r="DF28" s="357"/>
      <c r="DG28" s="357"/>
      <c r="DH28" s="357"/>
      <c r="DI28" s="357"/>
      <c r="DJ28" s="357"/>
      <c r="DK28" s="357"/>
      <c r="DL28" s="452"/>
      <c r="DM28" s="357"/>
      <c r="DN28" s="357"/>
      <c r="DO28" s="357"/>
      <c r="DP28" s="357"/>
      <c r="DQ28" s="357"/>
      <c r="DR28" s="357"/>
      <c r="DS28" s="357"/>
      <c r="DT28" s="357"/>
      <c r="DU28" s="357"/>
      <c r="DV28" s="357"/>
      <c r="DW28" s="357"/>
      <c r="DX28" s="452"/>
      <c r="DY28" s="357"/>
      <c r="DZ28" s="357"/>
      <c r="EA28" s="357"/>
      <c r="EB28" s="357"/>
      <c r="EC28" s="357"/>
      <c r="ED28" s="357"/>
      <c r="EE28" s="357"/>
      <c r="EF28" s="357"/>
      <c r="EG28" s="357"/>
      <c r="EH28" s="357"/>
      <c r="EI28" s="357"/>
      <c r="EJ28" s="452"/>
      <c r="EK28" s="357"/>
      <c r="EL28" s="357"/>
      <c r="EM28" s="357"/>
      <c r="EN28" s="357"/>
      <c r="EO28" s="357"/>
      <c r="EP28" s="357"/>
      <c r="EQ28" s="357"/>
      <c r="ER28" s="357"/>
      <c r="ES28" s="357"/>
      <c r="ET28" s="357"/>
      <c r="EU28" s="357"/>
    </row>
    <row r="29" ht="12.75" customHeight="1">
      <c r="A29" s="363"/>
      <c r="B29" s="363" t="s">
        <v>455</v>
      </c>
      <c r="C29" s="363"/>
      <c r="D29" s="363"/>
      <c r="E29" s="393"/>
      <c r="F29" s="393"/>
      <c r="G29" s="393"/>
      <c r="H29" s="393"/>
      <c r="I29" s="363"/>
      <c r="J29" s="394">
        <f>SUM(J22:J25,J26:J28)</f>
        <v>14009817.71</v>
      </c>
      <c r="K29" s="453">
        <f t="shared" si="1"/>
        <v>1</v>
      </c>
      <c r="L29" s="454">
        <f t="shared" si="2"/>
        <v>289.9862914</v>
      </c>
      <c r="M29" s="454">
        <f t="shared" si="3"/>
        <v>356.8811341</v>
      </c>
      <c r="N29" s="363"/>
      <c r="O29" s="394">
        <f>SUM(O22:O25,O26:O28)</f>
        <v>15891426.46</v>
      </c>
      <c r="P29" s="453">
        <f t="shared" si="4"/>
        <v>1</v>
      </c>
      <c r="Q29" s="454">
        <f t="shared" si="5"/>
        <v>329.8345053</v>
      </c>
      <c r="R29" s="454">
        <f t="shared" si="6"/>
        <v>436.8668944</v>
      </c>
      <c r="S29" s="363"/>
      <c r="T29" s="394">
        <f>SUM(T22:T25,T26:T28)</f>
        <v>16183219.66</v>
      </c>
      <c r="U29" s="453">
        <f t="shared" si="7"/>
        <v>1</v>
      </c>
      <c r="V29" s="454">
        <f t="shared" si="8"/>
        <v>335.8908189</v>
      </c>
      <c r="W29" s="454">
        <f t="shared" si="9"/>
        <v>444.8885019</v>
      </c>
      <c r="X29" s="363"/>
      <c r="Y29" s="394">
        <f>SUM(Y22:Y25,Y26:Y28)</f>
        <v>16593702.14</v>
      </c>
      <c r="Z29" s="453">
        <f t="shared" si="10"/>
        <v>1</v>
      </c>
      <c r="AA29" s="454">
        <f t="shared" si="11"/>
        <v>344.4105882</v>
      </c>
      <c r="AB29" s="454">
        <f t="shared" si="12"/>
        <v>461.7135269</v>
      </c>
      <c r="AC29" s="363"/>
      <c r="AD29" s="394">
        <f>SUM(AD22:AD25,AD26:AD28)</f>
        <v>17649626.73</v>
      </c>
      <c r="AE29" s="453">
        <f t="shared" si="13"/>
        <v>1</v>
      </c>
      <c r="AF29" s="454">
        <f t="shared" si="14"/>
        <v>365.3259382</v>
      </c>
      <c r="AG29" s="454">
        <f t="shared" si="15"/>
        <v>475.4878099</v>
      </c>
      <c r="AH29" s="363"/>
      <c r="AI29" s="394">
        <f>SUM(AI22:AI25,AI26:AI28)</f>
        <v>18012556.25</v>
      </c>
      <c r="AJ29" s="453">
        <f t="shared" si="16"/>
        <v>1</v>
      </c>
      <c r="AK29" s="454">
        <f t="shared" si="17"/>
        <v>373.859615</v>
      </c>
      <c r="AL29" s="454">
        <f t="shared" si="18"/>
        <v>484.1738969</v>
      </c>
      <c r="AM29" s="363"/>
      <c r="AN29" s="370">
        <f>SUM(J29,O29,T29,Y29,AD29,AI29)</f>
        <v>98340348.95</v>
      </c>
      <c r="AO29" s="370">
        <f>SUM(AR29:DK29)</f>
        <v>98340348.95</v>
      </c>
      <c r="AP29" s="363"/>
      <c r="AQ29" s="363" t="s">
        <v>455</v>
      </c>
      <c r="AR29" s="455">
        <f t="shared" ref="AR29:BC29" si="26">$J$29*AR$23</f>
        <v>1413910.242</v>
      </c>
      <c r="AS29" s="455">
        <f t="shared" si="26"/>
        <v>1584640.44</v>
      </c>
      <c r="AT29" s="455">
        <f t="shared" si="26"/>
        <v>1494255.196</v>
      </c>
      <c r="AU29" s="455">
        <f t="shared" si="26"/>
        <v>1418038.301</v>
      </c>
      <c r="AV29" s="455">
        <f t="shared" si="26"/>
        <v>1099536.396</v>
      </c>
      <c r="AW29" s="455">
        <f t="shared" si="26"/>
        <v>860709.7764</v>
      </c>
      <c r="AX29" s="455">
        <f t="shared" si="26"/>
        <v>863564.8968</v>
      </c>
      <c r="AY29" s="455">
        <f t="shared" si="26"/>
        <v>798871.7997</v>
      </c>
      <c r="AZ29" s="455">
        <f t="shared" si="26"/>
        <v>723474.6653</v>
      </c>
      <c r="BA29" s="455">
        <f t="shared" si="26"/>
        <v>1027828.203</v>
      </c>
      <c r="BB29" s="455">
        <f t="shared" si="26"/>
        <v>1144915.312</v>
      </c>
      <c r="BC29" s="455">
        <f t="shared" si="26"/>
        <v>1580072.482</v>
      </c>
      <c r="BD29" s="456">
        <f t="shared" ref="BD29:BO29" si="27">$O$29*BD$23</f>
        <v>1603807.494</v>
      </c>
      <c r="BE29" s="455">
        <f t="shared" si="27"/>
        <v>1797467.857</v>
      </c>
      <c r="BF29" s="455">
        <f t="shared" si="27"/>
        <v>1694943.293</v>
      </c>
      <c r="BG29" s="455">
        <f t="shared" si="27"/>
        <v>1608489.979</v>
      </c>
      <c r="BH29" s="455">
        <f t="shared" si="27"/>
        <v>1247211.216</v>
      </c>
      <c r="BI29" s="455">
        <f t="shared" si="27"/>
        <v>976308.6431</v>
      </c>
      <c r="BJ29" s="455">
        <f t="shared" si="27"/>
        <v>979547.2246</v>
      </c>
      <c r="BK29" s="455">
        <f t="shared" si="27"/>
        <v>906165.4278</v>
      </c>
      <c r="BL29" s="455">
        <f t="shared" si="27"/>
        <v>820641.9727</v>
      </c>
      <c r="BM29" s="455">
        <f t="shared" si="27"/>
        <v>1165872.151</v>
      </c>
      <c r="BN29" s="455">
        <f t="shared" si="27"/>
        <v>1298684.812</v>
      </c>
      <c r="BO29" s="455">
        <f t="shared" si="27"/>
        <v>1792286.393</v>
      </c>
      <c r="BP29" s="456">
        <f t="shared" ref="BP29:CA29" si="28">$T$29*BP$23</f>
        <v>1633256.085</v>
      </c>
      <c r="BQ29" s="455">
        <f t="shared" si="28"/>
        <v>1830472.376</v>
      </c>
      <c r="BR29" s="455">
        <f t="shared" si="28"/>
        <v>1726065.29</v>
      </c>
      <c r="BS29" s="455">
        <f t="shared" si="28"/>
        <v>1638024.547</v>
      </c>
      <c r="BT29" s="455">
        <f t="shared" si="28"/>
        <v>1270112.102</v>
      </c>
      <c r="BU29" s="455">
        <f t="shared" si="28"/>
        <v>994235.3041</v>
      </c>
      <c r="BV29" s="455">
        <f t="shared" si="28"/>
        <v>997533.3514</v>
      </c>
      <c r="BW29" s="455">
        <f t="shared" si="28"/>
        <v>922804.142</v>
      </c>
      <c r="BX29" s="455">
        <f t="shared" si="28"/>
        <v>835710.333</v>
      </c>
      <c r="BY29" s="455">
        <f t="shared" si="28"/>
        <v>1187279.515</v>
      </c>
      <c r="BZ29" s="455">
        <f t="shared" si="28"/>
        <v>1322530.84</v>
      </c>
      <c r="CA29" s="455">
        <f t="shared" si="28"/>
        <v>1825195.772</v>
      </c>
      <c r="CB29" s="456">
        <f t="shared" ref="CB29:CM29" si="29">$Y$29*CB$23</f>
        <v>1674683.133</v>
      </c>
      <c r="CC29" s="455">
        <f t="shared" si="29"/>
        <v>1876901.756</v>
      </c>
      <c r="CD29" s="455">
        <f t="shared" si="29"/>
        <v>1769846.415</v>
      </c>
      <c r="CE29" s="455">
        <f t="shared" si="29"/>
        <v>1679572.546</v>
      </c>
      <c r="CF29" s="455">
        <f t="shared" si="29"/>
        <v>1302328.112</v>
      </c>
      <c r="CG29" s="455">
        <f t="shared" si="29"/>
        <v>1019453.783</v>
      </c>
      <c r="CH29" s="455">
        <f t="shared" si="29"/>
        <v>1022835.484</v>
      </c>
      <c r="CI29" s="455">
        <f t="shared" si="29"/>
        <v>946210.7907</v>
      </c>
      <c r="CJ29" s="455">
        <f t="shared" si="29"/>
        <v>856907.8735</v>
      </c>
      <c r="CK29" s="455">
        <f t="shared" si="29"/>
        <v>1217394.502</v>
      </c>
      <c r="CL29" s="455">
        <f t="shared" si="29"/>
        <v>1356076.435</v>
      </c>
      <c r="CM29" s="455">
        <f t="shared" si="29"/>
        <v>1871491.312</v>
      </c>
      <c r="CN29" s="456">
        <f t="shared" ref="CN29:CY29" si="30">$AD$29*CN$23</f>
        <v>1781250.015</v>
      </c>
      <c r="CO29" s="455">
        <f t="shared" si="30"/>
        <v>1996336.629</v>
      </c>
      <c r="CP29" s="455">
        <f t="shared" si="30"/>
        <v>1882468.923</v>
      </c>
      <c r="CQ29" s="455">
        <f t="shared" si="30"/>
        <v>1786450.561</v>
      </c>
      <c r="CR29" s="455">
        <f t="shared" si="30"/>
        <v>1385200.534</v>
      </c>
      <c r="CS29" s="455">
        <f t="shared" si="30"/>
        <v>1084325.763</v>
      </c>
      <c r="CT29" s="455">
        <f t="shared" si="30"/>
        <v>1087922.655</v>
      </c>
      <c r="CU29" s="455">
        <f t="shared" si="30"/>
        <v>1006422.022</v>
      </c>
      <c r="CV29" s="455">
        <f t="shared" si="30"/>
        <v>911436.3979</v>
      </c>
      <c r="CW29" s="455">
        <f t="shared" si="30"/>
        <v>1294862.253</v>
      </c>
      <c r="CX29" s="455">
        <f t="shared" si="30"/>
        <v>1442369.08</v>
      </c>
      <c r="CY29" s="455">
        <f t="shared" si="30"/>
        <v>1990581.896</v>
      </c>
      <c r="CZ29" s="456">
        <f t="shared" ref="CZ29:DK29" si="31">$AI$29*CZ$23</f>
        <v>1817877.884</v>
      </c>
      <c r="DA29" s="455">
        <f t="shared" si="31"/>
        <v>2037387.327</v>
      </c>
      <c r="DB29" s="455">
        <f t="shared" si="31"/>
        <v>1921178.158</v>
      </c>
      <c r="DC29" s="455">
        <f t="shared" si="31"/>
        <v>1823185.369</v>
      </c>
      <c r="DD29" s="455">
        <f t="shared" si="31"/>
        <v>1413684.432</v>
      </c>
      <c r="DE29" s="455">
        <f t="shared" si="31"/>
        <v>1106622.769</v>
      </c>
      <c r="DF29" s="455">
        <f t="shared" si="31"/>
        <v>1110293.624</v>
      </c>
      <c r="DG29" s="455">
        <f t="shared" si="31"/>
        <v>1027117.092</v>
      </c>
      <c r="DH29" s="455">
        <f t="shared" si="31"/>
        <v>930178.2775</v>
      </c>
      <c r="DI29" s="455">
        <f t="shared" si="31"/>
        <v>1321488.523</v>
      </c>
      <c r="DJ29" s="455">
        <f t="shared" si="31"/>
        <v>1472028.536</v>
      </c>
      <c r="DK29" s="455">
        <f t="shared" si="31"/>
        <v>2031514.26</v>
      </c>
      <c r="DL29" s="456">
        <f t="shared" ref="DL29:EU29" si="32">CZ29*103%</f>
        <v>1872414.22</v>
      </c>
      <c r="DM29" s="455">
        <f t="shared" si="32"/>
        <v>2098508.947</v>
      </c>
      <c r="DN29" s="455">
        <f t="shared" si="32"/>
        <v>1978813.502</v>
      </c>
      <c r="DO29" s="455">
        <f t="shared" si="32"/>
        <v>1877880.93</v>
      </c>
      <c r="DP29" s="455">
        <f t="shared" si="32"/>
        <v>1456094.965</v>
      </c>
      <c r="DQ29" s="455">
        <f t="shared" si="32"/>
        <v>1139821.452</v>
      </c>
      <c r="DR29" s="455">
        <f t="shared" si="32"/>
        <v>1143602.433</v>
      </c>
      <c r="DS29" s="455">
        <f t="shared" si="32"/>
        <v>1057930.605</v>
      </c>
      <c r="DT29" s="455">
        <f t="shared" si="32"/>
        <v>958083.6258</v>
      </c>
      <c r="DU29" s="455">
        <f t="shared" si="32"/>
        <v>1361133.179</v>
      </c>
      <c r="DV29" s="455">
        <f t="shared" si="32"/>
        <v>1516189.392</v>
      </c>
      <c r="DW29" s="455">
        <f t="shared" si="32"/>
        <v>2092459.688</v>
      </c>
      <c r="DX29" s="456">
        <f t="shared" si="32"/>
        <v>1928586.647</v>
      </c>
      <c r="DY29" s="455">
        <f t="shared" si="32"/>
        <v>2161464.215</v>
      </c>
      <c r="DZ29" s="455">
        <f t="shared" si="32"/>
        <v>2038177.907</v>
      </c>
      <c r="EA29" s="455">
        <f t="shared" si="32"/>
        <v>1934217.358</v>
      </c>
      <c r="EB29" s="455">
        <f t="shared" si="32"/>
        <v>1499777.814</v>
      </c>
      <c r="EC29" s="455">
        <f t="shared" si="32"/>
        <v>1174016.095</v>
      </c>
      <c r="ED29" s="455">
        <f t="shared" si="32"/>
        <v>1177910.506</v>
      </c>
      <c r="EE29" s="455">
        <f t="shared" si="32"/>
        <v>1089668.523</v>
      </c>
      <c r="EF29" s="455">
        <f t="shared" si="32"/>
        <v>986826.1346</v>
      </c>
      <c r="EG29" s="455">
        <f t="shared" si="32"/>
        <v>1401967.174</v>
      </c>
      <c r="EH29" s="455">
        <f t="shared" si="32"/>
        <v>1561675.074</v>
      </c>
      <c r="EI29" s="455">
        <f t="shared" si="32"/>
        <v>2155233.479</v>
      </c>
      <c r="EJ29" s="456">
        <f t="shared" si="32"/>
        <v>1986444.246</v>
      </c>
      <c r="EK29" s="455">
        <f t="shared" si="32"/>
        <v>2226308.142</v>
      </c>
      <c r="EL29" s="455">
        <f t="shared" si="32"/>
        <v>2099323.245</v>
      </c>
      <c r="EM29" s="455">
        <f t="shared" si="32"/>
        <v>1992243.879</v>
      </c>
      <c r="EN29" s="455">
        <f t="shared" si="32"/>
        <v>1544771.148</v>
      </c>
      <c r="EO29" s="455">
        <f t="shared" si="32"/>
        <v>1209236.578</v>
      </c>
      <c r="EP29" s="455">
        <f t="shared" si="32"/>
        <v>1213247.821</v>
      </c>
      <c r="EQ29" s="455">
        <f t="shared" si="32"/>
        <v>1122358.579</v>
      </c>
      <c r="ER29" s="455">
        <f t="shared" si="32"/>
        <v>1016430.919</v>
      </c>
      <c r="ES29" s="455">
        <f t="shared" si="32"/>
        <v>1444026.19</v>
      </c>
      <c r="ET29" s="455">
        <f t="shared" si="32"/>
        <v>1608525.326</v>
      </c>
      <c r="EU29" s="455">
        <f t="shared" si="32"/>
        <v>2219890.483</v>
      </c>
    </row>
    <row r="30" ht="12.75" customHeight="1">
      <c r="A30" s="357"/>
      <c r="B30" s="357"/>
      <c r="C30" s="357"/>
      <c r="D30" s="357"/>
      <c r="E30" s="357"/>
      <c r="F30" s="357"/>
      <c r="G30" s="357"/>
      <c r="H30" s="357"/>
      <c r="I30" s="357"/>
      <c r="J30" s="370"/>
      <c r="K30" s="357"/>
      <c r="L30" s="442"/>
      <c r="M30" s="442"/>
      <c r="N30" s="357"/>
      <c r="O30" s="357"/>
      <c r="P30" s="357"/>
      <c r="Q30" s="442"/>
      <c r="R30" s="442"/>
      <c r="S30" s="357"/>
      <c r="T30" s="357"/>
      <c r="U30" s="357"/>
      <c r="V30" s="442"/>
      <c r="W30" s="442"/>
      <c r="X30" s="357"/>
      <c r="Y30" s="370"/>
      <c r="Z30" s="357"/>
      <c r="AA30" s="442"/>
      <c r="AB30" s="442"/>
      <c r="AC30" s="357"/>
      <c r="AD30" s="357"/>
      <c r="AE30" s="357"/>
      <c r="AF30" s="442"/>
      <c r="AG30" s="442"/>
      <c r="AH30" s="357"/>
      <c r="AI30" s="357"/>
      <c r="AJ30" s="357"/>
      <c r="AK30" s="442"/>
      <c r="AL30" s="442"/>
      <c r="AM30" s="357"/>
      <c r="AN30" s="370"/>
      <c r="AO30" s="370" t="b">
        <f>AN29=AO29</f>
        <v>1</v>
      </c>
      <c r="AP30" s="357"/>
      <c r="AQ30" s="357"/>
      <c r="AR30" s="357"/>
      <c r="AS30" s="357"/>
      <c r="AT30" s="357"/>
      <c r="AU30" s="357"/>
      <c r="AV30" s="357"/>
      <c r="AW30" s="357"/>
      <c r="AX30" s="357"/>
      <c r="AY30" s="357"/>
      <c r="AZ30" s="357"/>
      <c r="BA30" s="357"/>
      <c r="BB30" s="357"/>
      <c r="BC30" s="357"/>
      <c r="BD30" s="452"/>
      <c r="BE30" s="357"/>
      <c r="BF30" s="357"/>
      <c r="BG30" s="357"/>
      <c r="BH30" s="357"/>
      <c r="BI30" s="357"/>
      <c r="BJ30" s="357"/>
      <c r="BK30" s="357"/>
      <c r="BL30" s="357"/>
      <c r="BM30" s="357"/>
      <c r="BN30" s="357"/>
      <c r="BO30" s="357"/>
      <c r="BP30" s="452"/>
      <c r="BQ30" s="357"/>
      <c r="BR30" s="357"/>
      <c r="BS30" s="357"/>
      <c r="BT30" s="357"/>
      <c r="BU30" s="357"/>
      <c r="BV30" s="357"/>
      <c r="BW30" s="357"/>
      <c r="BX30" s="357"/>
      <c r="BY30" s="357"/>
      <c r="BZ30" s="357"/>
      <c r="CA30" s="357"/>
      <c r="CB30" s="452"/>
      <c r="CC30" s="357"/>
      <c r="CD30" s="357"/>
      <c r="CE30" s="357"/>
      <c r="CF30" s="357"/>
      <c r="CG30" s="357"/>
      <c r="CH30" s="357"/>
      <c r="CI30" s="357"/>
      <c r="CJ30" s="357"/>
      <c r="CK30" s="357"/>
      <c r="CL30" s="357"/>
      <c r="CM30" s="357"/>
      <c r="CN30" s="452"/>
      <c r="CO30" s="357"/>
      <c r="CP30" s="357"/>
      <c r="CQ30" s="357"/>
      <c r="CR30" s="357"/>
      <c r="CS30" s="357"/>
      <c r="CT30" s="357"/>
      <c r="CU30" s="357"/>
      <c r="CV30" s="357"/>
      <c r="CW30" s="357"/>
      <c r="CX30" s="357"/>
      <c r="CY30" s="357"/>
      <c r="CZ30" s="452"/>
      <c r="DA30" s="357"/>
      <c r="DB30" s="357"/>
      <c r="DC30" s="357"/>
      <c r="DD30" s="357"/>
      <c r="DE30" s="357"/>
      <c r="DF30" s="357"/>
      <c r="DG30" s="357"/>
      <c r="DH30" s="357"/>
      <c r="DI30" s="357"/>
      <c r="DJ30" s="357"/>
      <c r="DK30" s="357"/>
      <c r="DL30" s="452"/>
      <c r="DM30" s="357"/>
      <c r="DN30" s="357"/>
      <c r="DO30" s="357"/>
      <c r="DP30" s="357"/>
      <c r="DQ30" s="357"/>
      <c r="DR30" s="357"/>
      <c r="DS30" s="357"/>
      <c r="DT30" s="357"/>
      <c r="DU30" s="357"/>
      <c r="DV30" s="357"/>
      <c r="DW30" s="357"/>
      <c r="DX30" s="452"/>
      <c r="DY30" s="357"/>
      <c r="DZ30" s="357"/>
      <c r="EA30" s="357"/>
      <c r="EB30" s="357"/>
      <c r="EC30" s="357"/>
      <c r="ED30" s="357"/>
      <c r="EE30" s="357"/>
      <c r="EF30" s="357"/>
      <c r="EG30" s="357"/>
      <c r="EH30" s="357"/>
      <c r="EI30" s="357"/>
      <c r="EJ30" s="452"/>
      <c r="EK30" s="357"/>
      <c r="EL30" s="357"/>
      <c r="EM30" s="357"/>
      <c r="EN30" s="357"/>
      <c r="EO30" s="357"/>
      <c r="EP30" s="357"/>
      <c r="EQ30" s="357"/>
      <c r="ER30" s="357"/>
      <c r="ES30" s="357"/>
      <c r="ET30" s="357"/>
      <c r="EU30" s="357"/>
    </row>
    <row r="31" ht="12.75" customHeight="1">
      <c r="A31" s="357"/>
      <c r="B31" s="363" t="s">
        <v>456</v>
      </c>
      <c r="C31" s="357"/>
      <c r="D31" s="357"/>
      <c r="E31" s="357"/>
      <c r="F31" s="357"/>
      <c r="G31" s="357"/>
      <c r="H31" s="357"/>
      <c r="I31" s="357"/>
      <c r="J31" s="357"/>
      <c r="K31" s="357"/>
      <c r="L31" s="442"/>
      <c r="M31" s="442"/>
      <c r="N31" s="357"/>
      <c r="O31" s="357"/>
      <c r="P31" s="357"/>
      <c r="Q31" s="442"/>
      <c r="R31" s="442"/>
      <c r="S31" s="357"/>
      <c r="T31" s="357"/>
      <c r="U31" s="357"/>
      <c r="V31" s="442"/>
      <c r="W31" s="442"/>
      <c r="X31" s="357"/>
      <c r="Y31" s="357"/>
      <c r="Z31" s="357"/>
      <c r="AA31" s="442"/>
      <c r="AB31" s="442"/>
      <c r="AC31" s="357"/>
      <c r="AD31" s="357"/>
      <c r="AE31" s="357"/>
      <c r="AF31" s="442"/>
      <c r="AG31" s="442"/>
      <c r="AH31" s="357"/>
      <c r="AI31" s="357"/>
      <c r="AJ31" s="357"/>
      <c r="AK31" s="442"/>
      <c r="AL31" s="442"/>
      <c r="AM31" s="357"/>
      <c r="AN31" s="370"/>
      <c r="AO31" s="370"/>
      <c r="AP31" s="357"/>
      <c r="AQ31" s="357"/>
      <c r="AR31" s="357"/>
      <c r="AS31" s="357"/>
      <c r="AT31" s="357"/>
      <c r="AU31" s="357"/>
      <c r="AV31" s="357"/>
      <c r="AW31" s="357"/>
      <c r="AX31" s="357"/>
      <c r="AY31" s="357"/>
      <c r="AZ31" s="357"/>
      <c r="BA31" s="357"/>
      <c r="BB31" s="357"/>
      <c r="BC31" s="357"/>
      <c r="BD31" s="452"/>
      <c r="BE31" s="357"/>
      <c r="BF31" s="357"/>
      <c r="BG31" s="357"/>
      <c r="BH31" s="357"/>
      <c r="BI31" s="357"/>
      <c r="BJ31" s="357"/>
      <c r="BK31" s="357"/>
      <c r="BL31" s="357"/>
      <c r="BM31" s="357"/>
      <c r="BN31" s="357"/>
      <c r="BO31" s="357"/>
      <c r="BP31" s="452"/>
      <c r="BQ31" s="357"/>
      <c r="BR31" s="357"/>
      <c r="BS31" s="357"/>
      <c r="BT31" s="357"/>
      <c r="BU31" s="357"/>
      <c r="BV31" s="357"/>
      <c r="BW31" s="357"/>
      <c r="BX31" s="357"/>
      <c r="BY31" s="357"/>
      <c r="BZ31" s="357"/>
      <c r="CA31" s="357"/>
      <c r="CB31" s="452"/>
      <c r="CC31" s="357"/>
      <c r="CD31" s="357"/>
      <c r="CE31" s="357"/>
      <c r="CF31" s="357"/>
      <c r="CG31" s="357"/>
      <c r="CH31" s="357"/>
      <c r="CI31" s="357"/>
      <c r="CJ31" s="357"/>
      <c r="CK31" s="357"/>
      <c r="CL31" s="357"/>
      <c r="CM31" s="357"/>
      <c r="CN31" s="452"/>
      <c r="CO31" s="357"/>
      <c r="CP31" s="357"/>
      <c r="CQ31" s="357"/>
      <c r="CR31" s="357"/>
      <c r="CS31" s="357"/>
      <c r="CT31" s="357"/>
      <c r="CU31" s="357"/>
      <c r="CV31" s="357"/>
      <c r="CW31" s="357"/>
      <c r="CX31" s="357"/>
      <c r="CY31" s="357"/>
      <c r="CZ31" s="452"/>
      <c r="DA31" s="357"/>
      <c r="DB31" s="357"/>
      <c r="DC31" s="357"/>
      <c r="DD31" s="357"/>
      <c r="DE31" s="357"/>
      <c r="DF31" s="357"/>
      <c r="DG31" s="357"/>
      <c r="DH31" s="357"/>
      <c r="DI31" s="357"/>
      <c r="DJ31" s="357"/>
      <c r="DK31" s="357"/>
      <c r="DL31" s="452"/>
      <c r="DM31" s="357"/>
      <c r="DN31" s="357"/>
      <c r="DO31" s="357"/>
      <c r="DP31" s="357"/>
      <c r="DQ31" s="357"/>
      <c r="DR31" s="357"/>
      <c r="DS31" s="357"/>
      <c r="DT31" s="357"/>
      <c r="DU31" s="357"/>
      <c r="DV31" s="357"/>
      <c r="DW31" s="357"/>
      <c r="DX31" s="452"/>
      <c r="DY31" s="357"/>
      <c r="DZ31" s="357"/>
      <c r="EA31" s="357"/>
      <c r="EB31" s="357"/>
      <c r="EC31" s="357"/>
      <c r="ED31" s="357"/>
      <c r="EE31" s="357"/>
      <c r="EF31" s="357"/>
      <c r="EG31" s="357"/>
      <c r="EH31" s="357"/>
      <c r="EI31" s="357"/>
      <c r="EJ31" s="452"/>
      <c r="EK31" s="357"/>
      <c r="EL31" s="357"/>
      <c r="EM31" s="357"/>
      <c r="EN31" s="357"/>
      <c r="EO31" s="357"/>
      <c r="EP31" s="357"/>
      <c r="EQ31" s="357"/>
      <c r="ER31" s="357"/>
      <c r="ES31" s="357"/>
      <c r="ET31" s="357"/>
      <c r="EU31" s="357"/>
    </row>
    <row r="32" ht="12.75" customHeight="1">
      <c r="A32" s="357"/>
      <c r="B32" s="439" t="s">
        <v>39</v>
      </c>
      <c r="C32" s="357"/>
      <c r="D32" s="357"/>
      <c r="E32" s="357" t="s">
        <v>457</v>
      </c>
      <c r="F32" s="357"/>
      <c r="G32" s="397" t="s">
        <v>434</v>
      </c>
      <c r="H32" s="382">
        <v>80.0</v>
      </c>
      <c r="I32" s="357"/>
      <c r="J32" s="440">
        <f>Historical!AW29</f>
        <v>2766471.37</v>
      </c>
      <c r="K32" s="441">
        <f>+J32/J22</f>
        <v>0.296738801</v>
      </c>
      <c r="L32" s="442">
        <f t="shared" ref="L32:L38" si="33">+J32/M$11</f>
        <v>57.26261322</v>
      </c>
      <c r="M32" s="442">
        <f t="shared" ref="M32:M38" si="34">+J32/M$12</f>
        <v>70.47211181</v>
      </c>
      <c r="N32" s="357"/>
      <c r="O32" s="370">
        <f>+$H32*(1+$J$91)^R$8*R$12</f>
        <v>2953723.08</v>
      </c>
      <c r="P32" s="441">
        <f>+O32/O22</f>
        <v>0.2748559589</v>
      </c>
      <c r="Q32" s="442">
        <f t="shared" ref="Q32:Q38" si="35">+O32/R$11</f>
        <v>61.306</v>
      </c>
      <c r="R32" s="442">
        <f t="shared" ref="R32:R38" si="36">+O32/R$12</f>
        <v>81.2</v>
      </c>
      <c r="S32" s="357"/>
      <c r="T32" s="370">
        <f>+$H32*(1+$J$91)^W$8*W$12</f>
        <v>2998028.926</v>
      </c>
      <c r="U32" s="441">
        <f>+T32/T22</f>
        <v>0.2777988691</v>
      </c>
      <c r="V32" s="442">
        <f t="shared" ref="V32:V38" si="37">+T32/W$11</f>
        <v>62.22559</v>
      </c>
      <c r="W32" s="442">
        <f t="shared" ref="W32:W38" si="38">+T32/W$12</f>
        <v>82.418</v>
      </c>
      <c r="X32" s="357"/>
      <c r="Y32" s="370">
        <f>+$H32*(1+$J$91)^AB$8*AB$12</f>
        <v>3006483.368</v>
      </c>
      <c r="Z32" s="441">
        <f>+Y32/Y22</f>
        <v>0.26889953</v>
      </c>
      <c r="AA32" s="442">
        <f t="shared" ref="AA32:AA38" si="39">+Y32/AB$11</f>
        <v>62.40106616</v>
      </c>
      <c r="AB32" s="442">
        <f t="shared" ref="AB32:AB38" si="40">+Y32/AB$12</f>
        <v>83.65427</v>
      </c>
      <c r="AC32" s="357"/>
      <c r="AD32" s="370">
        <f>+$H32*(1+$J$91)^AG$8*AG$12</f>
        <v>3151739.347</v>
      </c>
      <c r="AE32" s="441">
        <f>+AD32/AD22</f>
        <v>0.2628440591</v>
      </c>
      <c r="AF32" s="442">
        <f t="shared" ref="AF32:AF38" si="41">+AD32/AG$11</f>
        <v>65.23719462</v>
      </c>
      <c r="AG32" s="442">
        <f t="shared" ref="AG32:AG38" si="42">+AD32/AG$12</f>
        <v>84.90908405</v>
      </c>
      <c r="AH32" s="357"/>
      <c r="AI32" s="370">
        <f>+$H32*(1+$J$91)^AL$8*AL$12</f>
        <v>3206226.332</v>
      </c>
      <c r="AJ32" s="441">
        <f>+AI32/AI22</f>
        <v>0.2615556078</v>
      </c>
      <c r="AK32" s="442">
        <f t="shared" ref="AK32:AK38" si="43">+AI32/AL$11</f>
        <v>66.5468313</v>
      </c>
      <c r="AL32" s="442">
        <f t="shared" ref="AL32:AL38" si="44">+AI32/AL$12</f>
        <v>86.18272031</v>
      </c>
      <c r="AM32" s="357"/>
      <c r="AN32" s="370"/>
      <c r="AO32" s="370"/>
      <c r="AP32" s="357"/>
      <c r="AQ32" s="357"/>
      <c r="AR32" s="357"/>
      <c r="AS32" s="357"/>
      <c r="AT32" s="357"/>
      <c r="AU32" s="357"/>
      <c r="AV32" s="357"/>
      <c r="AW32" s="357"/>
      <c r="AX32" s="357"/>
      <c r="AY32" s="357"/>
      <c r="AZ32" s="357"/>
      <c r="BA32" s="357"/>
      <c r="BB32" s="357"/>
      <c r="BC32" s="357"/>
      <c r="BD32" s="452"/>
      <c r="BE32" s="357"/>
      <c r="BF32" s="357"/>
      <c r="BG32" s="357"/>
      <c r="BH32" s="357"/>
      <c r="BI32" s="357"/>
      <c r="BJ32" s="357"/>
      <c r="BK32" s="357"/>
      <c r="BL32" s="357"/>
      <c r="BM32" s="357"/>
      <c r="BN32" s="357"/>
      <c r="BO32" s="357"/>
      <c r="BP32" s="452"/>
      <c r="BQ32" s="357"/>
      <c r="BR32" s="357"/>
      <c r="BS32" s="357"/>
      <c r="BT32" s="357"/>
      <c r="BU32" s="357"/>
      <c r="BV32" s="357"/>
      <c r="BW32" s="357"/>
      <c r="BX32" s="357"/>
      <c r="BY32" s="357"/>
      <c r="BZ32" s="357"/>
      <c r="CA32" s="357"/>
      <c r="CB32" s="452"/>
      <c r="CC32" s="357"/>
      <c r="CD32" s="357"/>
      <c r="CE32" s="357"/>
      <c r="CF32" s="357"/>
      <c r="CG32" s="357"/>
      <c r="CH32" s="357"/>
      <c r="CI32" s="357"/>
      <c r="CJ32" s="357"/>
      <c r="CK32" s="357"/>
      <c r="CL32" s="357"/>
      <c r="CM32" s="357"/>
      <c r="CN32" s="452"/>
      <c r="CO32" s="357"/>
      <c r="CP32" s="357"/>
      <c r="CQ32" s="357"/>
      <c r="CR32" s="357"/>
      <c r="CS32" s="357"/>
      <c r="CT32" s="357"/>
      <c r="CU32" s="357"/>
      <c r="CV32" s="357"/>
      <c r="CW32" s="357"/>
      <c r="CX32" s="357"/>
      <c r="CY32" s="357"/>
      <c r="CZ32" s="452"/>
      <c r="DA32" s="357"/>
      <c r="DB32" s="357"/>
      <c r="DC32" s="357"/>
      <c r="DD32" s="357"/>
      <c r="DE32" s="357"/>
      <c r="DF32" s="357"/>
      <c r="DG32" s="357"/>
      <c r="DH32" s="357"/>
      <c r="DI32" s="357"/>
      <c r="DJ32" s="357"/>
      <c r="DK32" s="357"/>
      <c r="DL32" s="452"/>
      <c r="DM32" s="357"/>
      <c r="DN32" s="357"/>
      <c r="DO32" s="357"/>
      <c r="DP32" s="357"/>
      <c r="DQ32" s="357"/>
      <c r="DR32" s="357"/>
      <c r="DS32" s="357"/>
      <c r="DT32" s="357"/>
      <c r="DU32" s="357"/>
      <c r="DV32" s="357"/>
      <c r="DW32" s="357"/>
      <c r="DX32" s="452"/>
      <c r="DY32" s="357"/>
      <c r="DZ32" s="357"/>
      <c r="EA32" s="357"/>
      <c r="EB32" s="357"/>
      <c r="EC32" s="357"/>
      <c r="ED32" s="357"/>
      <c r="EE32" s="357"/>
      <c r="EF32" s="357"/>
      <c r="EG32" s="357"/>
      <c r="EH32" s="357"/>
      <c r="EI32" s="357"/>
      <c r="EJ32" s="452"/>
      <c r="EK32" s="357"/>
      <c r="EL32" s="357"/>
      <c r="EM32" s="357"/>
      <c r="EN32" s="357"/>
      <c r="EO32" s="357"/>
      <c r="EP32" s="357"/>
      <c r="EQ32" s="357"/>
      <c r="ER32" s="357"/>
      <c r="ES32" s="357"/>
      <c r="ET32" s="357"/>
      <c r="EU32" s="357"/>
    </row>
    <row r="33" ht="12.75" customHeight="1">
      <c r="A33" s="357"/>
      <c r="B33" s="439" t="s">
        <v>40</v>
      </c>
      <c r="C33" s="357"/>
      <c r="D33" s="357"/>
      <c r="E33" s="357"/>
      <c r="F33" s="357"/>
      <c r="G33" s="397" t="s">
        <v>458</v>
      </c>
      <c r="H33" s="357"/>
      <c r="I33" s="357"/>
      <c r="J33" s="440">
        <f>Historical!AW30</f>
        <v>2612846.99</v>
      </c>
      <c r="K33" s="372">
        <v>0.8</v>
      </c>
      <c r="L33" s="442">
        <f t="shared" si="33"/>
        <v>54.08277426</v>
      </c>
      <c r="M33" s="442">
        <f t="shared" si="34"/>
        <v>66.55873876</v>
      </c>
      <c r="N33" s="357"/>
      <c r="O33" s="370">
        <f>+O23*P33</f>
        <v>2492203.849</v>
      </c>
      <c r="P33" s="372">
        <v>0.75</v>
      </c>
      <c r="Q33" s="442">
        <f t="shared" si="35"/>
        <v>51.7269375</v>
      </c>
      <c r="R33" s="442">
        <f t="shared" si="36"/>
        <v>68.5125</v>
      </c>
      <c r="S33" s="357"/>
      <c r="T33" s="370">
        <f>+T23*U33</f>
        <v>2360947.779</v>
      </c>
      <c r="U33" s="372">
        <v>0.7</v>
      </c>
      <c r="V33" s="442">
        <f t="shared" si="37"/>
        <v>49.00265213</v>
      </c>
      <c r="W33" s="442">
        <f t="shared" si="38"/>
        <v>64.904175</v>
      </c>
      <c r="X33" s="357"/>
      <c r="Y33" s="370">
        <f>+Y23*Z33</f>
        <v>2367605.652</v>
      </c>
      <c r="Z33" s="372">
        <f>+$U$33</f>
        <v>0.7</v>
      </c>
      <c r="AA33" s="442">
        <f t="shared" si="39"/>
        <v>49.1408396</v>
      </c>
      <c r="AB33" s="442">
        <f t="shared" si="40"/>
        <v>65.87773763</v>
      </c>
      <c r="AC33" s="357"/>
      <c r="AD33" s="370">
        <f>+AD23*AE33</f>
        <v>2481994.735</v>
      </c>
      <c r="AE33" s="372">
        <f>+$U$33</f>
        <v>0.7</v>
      </c>
      <c r="AF33" s="442">
        <f t="shared" si="41"/>
        <v>51.37429076</v>
      </c>
      <c r="AG33" s="442">
        <f t="shared" si="42"/>
        <v>66.86590369</v>
      </c>
      <c r="AH33" s="357"/>
      <c r="AI33" s="370">
        <f>+AI23*AJ33</f>
        <v>2524903.237</v>
      </c>
      <c r="AJ33" s="372">
        <f>+$U$33</f>
        <v>0.7</v>
      </c>
      <c r="AK33" s="442">
        <f t="shared" si="43"/>
        <v>52.40562965</v>
      </c>
      <c r="AL33" s="442">
        <f t="shared" si="44"/>
        <v>67.86889224</v>
      </c>
      <c r="AM33" s="357"/>
      <c r="AN33" s="370"/>
      <c r="AO33" s="370"/>
      <c r="AP33" s="357"/>
      <c r="AQ33" s="357"/>
      <c r="AR33" s="357"/>
      <c r="AS33" s="357"/>
      <c r="AT33" s="357"/>
      <c r="AU33" s="357"/>
      <c r="AV33" s="357"/>
      <c r="AW33" s="357"/>
      <c r="AX33" s="357"/>
      <c r="AY33" s="357"/>
      <c r="AZ33" s="357"/>
      <c r="BA33" s="357"/>
      <c r="BB33" s="357"/>
      <c r="BC33" s="357"/>
      <c r="BD33" s="452"/>
      <c r="BE33" s="357"/>
      <c r="BF33" s="357"/>
      <c r="BG33" s="357"/>
      <c r="BH33" s="357"/>
      <c r="BI33" s="357"/>
      <c r="BJ33" s="357"/>
      <c r="BK33" s="357"/>
      <c r="BL33" s="357"/>
      <c r="BM33" s="357"/>
      <c r="BN33" s="357"/>
      <c r="BO33" s="357"/>
      <c r="BP33" s="452"/>
      <c r="BQ33" s="357"/>
      <c r="BR33" s="357"/>
      <c r="BS33" s="357"/>
      <c r="BT33" s="357"/>
      <c r="BU33" s="357"/>
      <c r="BV33" s="357"/>
      <c r="BW33" s="357"/>
      <c r="BX33" s="357"/>
      <c r="BY33" s="357"/>
      <c r="BZ33" s="357"/>
      <c r="CA33" s="357"/>
      <c r="CB33" s="452"/>
      <c r="CC33" s="357"/>
      <c r="CD33" s="357"/>
      <c r="CE33" s="357"/>
      <c r="CF33" s="357"/>
      <c r="CG33" s="357"/>
      <c r="CH33" s="357"/>
      <c r="CI33" s="357"/>
      <c r="CJ33" s="357"/>
      <c r="CK33" s="357"/>
      <c r="CL33" s="357"/>
      <c r="CM33" s="357"/>
      <c r="CN33" s="452"/>
      <c r="CO33" s="357"/>
      <c r="CP33" s="357"/>
      <c r="CQ33" s="357"/>
      <c r="CR33" s="357"/>
      <c r="CS33" s="357"/>
      <c r="CT33" s="357"/>
      <c r="CU33" s="357"/>
      <c r="CV33" s="357"/>
      <c r="CW33" s="357"/>
      <c r="CX33" s="357"/>
      <c r="CY33" s="357"/>
      <c r="CZ33" s="452"/>
      <c r="DA33" s="357"/>
      <c r="DB33" s="357"/>
      <c r="DC33" s="357"/>
      <c r="DD33" s="357"/>
      <c r="DE33" s="357"/>
      <c r="DF33" s="357"/>
      <c r="DG33" s="357"/>
      <c r="DH33" s="357"/>
      <c r="DI33" s="357"/>
      <c r="DJ33" s="357"/>
      <c r="DK33" s="357"/>
      <c r="DL33" s="452"/>
      <c r="DM33" s="357"/>
      <c r="DN33" s="357"/>
      <c r="DO33" s="357"/>
      <c r="DP33" s="357"/>
      <c r="DQ33" s="357"/>
      <c r="DR33" s="357"/>
      <c r="DS33" s="357"/>
      <c r="DT33" s="357"/>
      <c r="DU33" s="357"/>
      <c r="DV33" s="357"/>
      <c r="DW33" s="357"/>
      <c r="DX33" s="452"/>
      <c r="DY33" s="357"/>
      <c r="DZ33" s="357"/>
      <c r="EA33" s="357"/>
      <c r="EB33" s="357"/>
      <c r="EC33" s="357"/>
      <c r="ED33" s="357"/>
      <c r="EE33" s="357"/>
      <c r="EF33" s="357"/>
      <c r="EG33" s="357"/>
      <c r="EH33" s="357"/>
      <c r="EI33" s="357"/>
      <c r="EJ33" s="452"/>
      <c r="EK33" s="357"/>
      <c r="EL33" s="357"/>
      <c r="EM33" s="357"/>
      <c r="EN33" s="357"/>
      <c r="EO33" s="357"/>
      <c r="EP33" s="357"/>
      <c r="EQ33" s="357"/>
      <c r="ER33" s="357"/>
      <c r="ES33" s="357"/>
      <c r="ET33" s="357"/>
      <c r="EU33" s="357"/>
    </row>
    <row r="34" ht="12.75" customHeight="1">
      <c r="A34" s="357"/>
      <c r="B34" s="439" t="s">
        <v>459</v>
      </c>
      <c r="C34" s="357"/>
      <c r="D34" s="357"/>
      <c r="E34" s="357"/>
      <c r="F34" s="357"/>
      <c r="G34" s="397" t="s">
        <v>434</v>
      </c>
      <c r="H34" s="382">
        <v>15.0</v>
      </c>
      <c r="I34" s="357"/>
      <c r="J34" s="440"/>
      <c r="K34" s="441" t="str">
        <f t="shared" ref="K34:K35" si="45">+J34/J24</f>
        <v>#DIV/0!</v>
      </c>
      <c r="L34" s="442">
        <f t="shared" si="33"/>
        <v>0</v>
      </c>
      <c r="M34" s="442">
        <f t="shared" si="34"/>
        <v>0</v>
      </c>
      <c r="N34" s="357"/>
      <c r="O34" s="370">
        <f t="shared" ref="O34:O35" si="46">+$H34*(1+$J$91)^R$8*R$12</f>
        <v>553823.0775</v>
      </c>
      <c r="P34" s="441" t="str">
        <f t="shared" ref="P34:P35" si="47">+O34/O24</f>
        <v>#DIV/0!</v>
      </c>
      <c r="Q34" s="442">
        <f t="shared" si="35"/>
        <v>11.494875</v>
      </c>
      <c r="R34" s="442">
        <f t="shared" si="36"/>
        <v>15.225</v>
      </c>
      <c r="S34" s="357"/>
      <c r="T34" s="370">
        <f t="shared" ref="T34:T35" si="48">+$H34*(1+$J$91)^W$8*W$12</f>
        <v>562130.4237</v>
      </c>
      <c r="U34" s="441" t="str">
        <f t="shared" ref="U34:U35" si="49">+T34/T24</f>
        <v>#DIV/0!</v>
      </c>
      <c r="V34" s="442">
        <f t="shared" si="37"/>
        <v>11.66729813</v>
      </c>
      <c r="W34" s="442">
        <f t="shared" si="38"/>
        <v>15.453375</v>
      </c>
      <c r="X34" s="357"/>
      <c r="Y34" s="370">
        <f t="shared" ref="Y34:Y35" si="50">+$H34*(1+$J$91)^AB$8*AB$12</f>
        <v>563715.6315</v>
      </c>
      <c r="Z34" s="441" t="str">
        <f t="shared" ref="Z34:Z35" si="51">+Y34/Y24</f>
        <v>#DIV/0!</v>
      </c>
      <c r="AA34" s="442">
        <f t="shared" si="39"/>
        <v>11.70019991</v>
      </c>
      <c r="AB34" s="442">
        <f t="shared" si="40"/>
        <v>15.68517563</v>
      </c>
      <c r="AC34" s="357"/>
      <c r="AD34" s="370">
        <f t="shared" ref="AD34:AD35" si="52">+$H34*(1+$J$91)^AG$8*AG$12</f>
        <v>590951.1275</v>
      </c>
      <c r="AE34" s="441" t="str">
        <f t="shared" ref="AE34:AE35" si="53">+AD34/AD24</f>
        <v>#DIV/0!</v>
      </c>
      <c r="AF34" s="442">
        <f t="shared" si="41"/>
        <v>12.23197399</v>
      </c>
      <c r="AG34" s="442">
        <f t="shared" si="42"/>
        <v>15.92045326</v>
      </c>
      <c r="AH34" s="357"/>
      <c r="AI34" s="370">
        <f t="shared" ref="AI34:AI35" si="54">+$H34*(1+$J$91)^AL$8*AL$12</f>
        <v>601167.4373</v>
      </c>
      <c r="AJ34" s="441" t="str">
        <f t="shared" ref="AJ34:AJ35" si="55">+AI34/AI24</f>
        <v>#DIV/0!</v>
      </c>
      <c r="AK34" s="442">
        <f t="shared" si="43"/>
        <v>12.47753087</v>
      </c>
      <c r="AL34" s="442">
        <f t="shared" si="44"/>
        <v>16.15926006</v>
      </c>
      <c r="AM34" s="357"/>
      <c r="AN34" s="370"/>
      <c r="AO34" s="370"/>
      <c r="AP34" s="357"/>
      <c r="AQ34" s="357"/>
      <c r="AR34" s="357"/>
      <c r="AS34" s="357"/>
      <c r="AT34" s="357"/>
      <c r="AU34" s="357"/>
      <c r="AV34" s="357"/>
      <c r="AW34" s="357"/>
      <c r="AX34" s="357"/>
      <c r="AY34" s="357"/>
      <c r="AZ34" s="357"/>
      <c r="BA34" s="357"/>
      <c r="BB34" s="357"/>
      <c r="BC34" s="357"/>
      <c r="BD34" s="452"/>
      <c r="BE34" s="357"/>
      <c r="BF34" s="357"/>
      <c r="BG34" s="357"/>
      <c r="BH34" s="357"/>
      <c r="BI34" s="357"/>
      <c r="BJ34" s="357"/>
      <c r="BK34" s="357"/>
      <c r="BL34" s="357"/>
      <c r="BM34" s="357"/>
      <c r="BN34" s="357"/>
      <c r="BO34" s="357"/>
      <c r="BP34" s="452"/>
      <c r="BQ34" s="357"/>
      <c r="BR34" s="357"/>
      <c r="BS34" s="357"/>
      <c r="BT34" s="357"/>
      <c r="BU34" s="357"/>
      <c r="BV34" s="357"/>
      <c r="BW34" s="357"/>
      <c r="BX34" s="357"/>
      <c r="BY34" s="357"/>
      <c r="BZ34" s="357"/>
      <c r="CA34" s="357"/>
      <c r="CB34" s="452"/>
      <c r="CC34" s="357"/>
      <c r="CD34" s="357"/>
      <c r="CE34" s="357"/>
      <c r="CF34" s="357"/>
      <c r="CG34" s="357"/>
      <c r="CH34" s="357"/>
      <c r="CI34" s="357"/>
      <c r="CJ34" s="357"/>
      <c r="CK34" s="357"/>
      <c r="CL34" s="357"/>
      <c r="CM34" s="357"/>
      <c r="CN34" s="452"/>
      <c r="CO34" s="357"/>
      <c r="CP34" s="357"/>
      <c r="CQ34" s="357"/>
      <c r="CR34" s="357"/>
      <c r="CS34" s="357"/>
      <c r="CT34" s="357"/>
      <c r="CU34" s="357"/>
      <c r="CV34" s="357"/>
      <c r="CW34" s="357"/>
      <c r="CX34" s="357"/>
      <c r="CY34" s="357"/>
      <c r="CZ34" s="452"/>
      <c r="DA34" s="357"/>
      <c r="DB34" s="357"/>
      <c r="DC34" s="357"/>
      <c r="DD34" s="357"/>
      <c r="DE34" s="357"/>
      <c r="DF34" s="357"/>
      <c r="DG34" s="357"/>
      <c r="DH34" s="357"/>
      <c r="DI34" s="357"/>
      <c r="DJ34" s="357"/>
      <c r="DK34" s="357"/>
      <c r="DL34" s="452"/>
      <c r="DM34" s="357"/>
      <c r="DN34" s="357"/>
      <c r="DO34" s="357"/>
      <c r="DP34" s="357"/>
      <c r="DQ34" s="357"/>
      <c r="DR34" s="357"/>
      <c r="DS34" s="357"/>
      <c r="DT34" s="357"/>
      <c r="DU34" s="357"/>
      <c r="DV34" s="357"/>
      <c r="DW34" s="357"/>
      <c r="DX34" s="452"/>
      <c r="DY34" s="357"/>
      <c r="DZ34" s="357"/>
      <c r="EA34" s="357"/>
      <c r="EB34" s="357"/>
      <c r="EC34" s="357"/>
      <c r="ED34" s="357"/>
      <c r="EE34" s="357"/>
      <c r="EF34" s="357"/>
      <c r="EG34" s="357"/>
      <c r="EH34" s="357"/>
      <c r="EI34" s="357"/>
      <c r="EJ34" s="452"/>
      <c r="EK34" s="357"/>
      <c r="EL34" s="357"/>
      <c r="EM34" s="357"/>
      <c r="EN34" s="357"/>
      <c r="EO34" s="357"/>
      <c r="EP34" s="357"/>
      <c r="EQ34" s="357"/>
      <c r="ER34" s="357"/>
      <c r="ES34" s="357"/>
      <c r="ET34" s="357"/>
      <c r="EU34" s="357"/>
    </row>
    <row r="35" ht="12.75" customHeight="1">
      <c r="A35" s="357"/>
      <c r="B35" s="439" t="s">
        <v>460</v>
      </c>
      <c r="C35" s="357"/>
      <c r="D35" s="357"/>
      <c r="E35" s="357"/>
      <c r="F35" s="357"/>
      <c r="G35" s="397" t="s">
        <v>434</v>
      </c>
      <c r="H35" s="382">
        <v>2.0</v>
      </c>
      <c r="I35" s="357"/>
      <c r="J35" s="440">
        <f>Historical!AW31</f>
        <v>0</v>
      </c>
      <c r="K35" s="441">
        <f t="shared" si="45"/>
        <v>0</v>
      </c>
      <c r="L35" s="442">
        <f t="shared" si="33"/>
        <v>0</v>
      </c>
      <c r="M35" s="442">
        <f t="shared" si="34"/>
        <v>0</v>
      </c>
      <c r="N35" s="357"/>
      <c r="O35" s="370">
        <f t="shared" si="46"/>
        <v>73843.077</v>
      </c>
      <c r="P35" s="441">
        <f t="shared" si="47"/>
        <v>0.5</v>
      </c>
      <c r="Q35" s="442">
        <f t="shared" si="35"/>
        <v>1.53265</v>
      </c>
      <c r="R35" s="442">
        <f t="shared" si="36"/>
        <v>2.03</v>
      </c>
      <c r="S35" s="357"/>
      <c r="T35" s="370">
        <f t="shared" si="48"/>
        <v>74950.72316</v>
      </c>
      <c r="U35" s="441">
        <f t="shared" si="49"/>
        <v>0.5</v>
      </c>
      <c r="V35" s="442">
        <f t="shared" si="37"/>
        <v>1.55563975</v>
      </c>
      <c r="W35" s="442">
        <f t="shared" si="38"/>
        <v>2.06045</v>
      </c>
      <c r="X35" s="357"/>
      <c r="Y35" s="370">
        <f t="shared" si="50"/>
        <v>75162.08419</v>
      </c>
      <c r="Z35" s="441">
        <f t="shared" si="51"/>
        <v>0.5</v>
      </c>
      <c r="AA35" s="442">
        <f t="shared" si="39"/>
        <v>1.560026654</v>
      </c>
      <c r="AB35" s="442">
        <f t="shared" si="40"/>
        <v>2.09135675</v>
      </c>
      <c r="AC35" s="357"/>
      <c r="AD35" s="370">
        <f t="shared" si="52"/>
        <v>78793.48366</v>
      </c>
      <c r="AE35" s="441">
        <f t="shared" si="53"/>
        <v>0.5</v>
      </c>
      <c r="AF35" s="442">
        <f t="shared" si="41"/>
        <v>1.630929866</v>
      </c>
      <c r="AG35" s="442">
        <f t="shared" si="42"/>
        <v>2.122727101</v>
      </c>
      <c r="AH35" s="357"/>
      <c r="AI35" s="370">
        <f t="shared" si="54"/>
        <v>80155.6583</v>
      </c>
      <c r="AJ35" s="441">
        <f t="shared" si="55"/>
        <v>0.5</v>
      </c>
      <c r="AK35" s="442">
        <f t="shared" si="43"/>
        <v>1.663670783</v>
      </c>
      <c r="AL35" s="442">
        <f t="shared" si="44"/>
        <v>2.154568008</v>
      </c>
      <c r="AM35" s="357"/>
      <c r="AN35" s="370"/>
      <c r="AO35" s="370"/>
      <c r="AP35" s="357"/>
      <c r="AQ35" s="357"/>
      <c r="AR35" s="357"/>
      <c r="AS35" s="357"/>
      <c r="AT35" s="357"/>
      <c r="AU35" s="357"/>
      <c r="AV35" s="357"/>
      <c r="AW35" s="357"/>
      <c r="AX35" s="357"/>
      <c r="AY35" s="357"/>
      <c r="AZ35" s="357"/>
      <c r="BA35" s="357"/>
      <c r="BB35" s="357"/>
      <c r="BC35" s="357"/>
      <c r="BD35" s="452"/>
      <c r="BE35" s="357"/>
      <c r="BF35" s="357"/>
      <c r="BG35" s="357"/>
      <c r="BH35" s="357"/>
      <c r="BI35" s="357"/>
      <c r="BJ35" s="357"/>
      <c r="BK35" s="357"/>
      <c r="BL35" s="357"/>
      <c r="BM35" s="357"/>
      <c r="BN35" s="357"/>
      <c r="BO35" s="357"/>
      <c r="BP35" s="452"/>
      <c r="BQ35" s="357"/>
      <c r="BR35" s="357"/>
      <c r="BS35" s="357"/>
      <c r="BT35" s="357"/>
      <c r="BU35" s="357"/>
      <c r="BV35" s="357"/>
      <c r="BW35" s="357"/>
      <c r="BX35" s="357"/>
      <c r="BY35" s="357"/>
      <c r="BZ35" s="357"/>
      <c r="CA35" s="357"/>
      <c r="CB35" s="452"/>
      <c r="CC35" s="357"/>
      <c r="CD35" s="357"/>
      <c r="CE35" s="357"/>
      <c r="CF35" s="357"/>
      <c r="CG35" s="357"/>
      <c r="CH35" s="357"/>
      <c r="CI35" s="357"/>
      <c r="CJ35" s="357"/>
      <c r="CK35" s="357"/>
      <c r="CL35" s="357"/>
      <c r="CM35" s="357"/>
      <c r="CN35" s="452"/>
      <c r="CO35" s="357"/>
      <c r="CP35" s="357"/>
      <c r="CQ35" s="357"/>
      <c r="CR35" s="357"/>
      <c r="CS35" s="357"/>
      <c r="CT35" s="357"/>
      <c r="CU35" s="357"/>
      <c r="CV35" s="357"/>
      <c r="CW35" s="357"/>
      <c r="CX35" s="357"/>
      <c r="CY35" s="357"/>
      <c r="CZ35" s="452"/>
      <c r="DA35" s="357"/>
      <c r="DB35" s="357"/>
      <c r="DC35" s="357"/>
      <c r="DD35" s="357"/>
      <c r="DE35" s="357"/>
      <c r="DF35" s="357"/>
      <c r="DG35" s="357"/>
      <c r="DH35" s="357"/>
      <c r="DI35" s="357"/>
      <c r="DJ35" s="357"/>
      <c r="DK35" s="357"/>
      <c r="DL35" s="452"/>
      <c r="DM35" s="357"/>
      <c r="DN35" s="357"/>
      <c r="DO35" s="357"/>
      <c r="DP35" s="357"/>
      <c r="DQ35" s="357"/>
      <c r="DR35" s="357"/>
      <c r="DS35" s="357"/>
      <c r="DT35" s="357"/>
      <c r="DU35" s="357"/>
      <c r="DV35" s="357"/>
      <c r="DW35" s="357"/>
      <c r="DX35" s="452"/>
      <c r="DY35" s="357"/>
      <c r="DZ35" s="357"/>
      <c r="EA35" s="357"/>
      <c r="EB35" s="357"/>
      <c r="EC35" s="357"/>
      <c r="ED35" s="357"/>
      <c r="EE35" s="357"/>
      <c r="EF35" s="357"/>
      <c r="EG35" s="357"/>
      <c r="EH35" s="357"/>
      <c r="EI35" s="357"/>
      <c r="EJ35" s="452"/>
      <c r="EK35" s="357"/>
      <c r="EL35" s="357"/>
      <c r="EM35" s="357"/>
      <c r="EN35" s="357"/>
      <c r="EO35" s="357"/>
      <c r="EP35" s="357"/>
      <c r="EQ35" s="357"/>
      <c r="ER35" s="357"/>
      <c r="ES35" s="357"/>
      <c r="ET35" s="357"/>
      <c r="EU35" s="357"/>
    </row>
    <row r="36" ht="12.75" customHeight="1">
      <c r="A36" s="357"/>
      <c r="B36" s="439" t="s">
        <v>45</v>
      </c>
      <c r="C36" s="357"/>
      <c r="D36" s="357"/>
      <c r="E36" s="357"/>
      <c r="F36" s="357"/>
      <c r="G36" s="397" t="s">
        <v>458</v>
      </c>
      <c r="H36" s="357"/>
      <c r="I36" s="357"/>
      <c r="J36" s="440"/>
      <c r="K36" s="372">
        <v>0.65</v>
      </c>
      <c r="L36" s="442">
        <f t="shared" si="33"/>
        <v>0</v>
      </c>
      <c r="M36" s="442">
        <f t="shared" si="34"/>
        <v>0</v>
      </c>
      <c r="N36" s="357"/>
      <c r="O36" s="370">
        <f>+O27*P36</f>
        <v>293416.2</v>
      </c>
      <c r="P36" s="372">
        <v>0.6</v>
      </c>
      <c r="Q36" s="442">
        <f t="shared" si="35"/>
        <v>6.09</v>
      </c>
      <c r="R36" s="442">
        <f t="shared" si="36"/>
        <v>8.066225166</v>
      </c>
      <c r="S36" s="357"/>
      <c r="T36" s="370">
        <f>+T27*U36</f>
        <v>272999.3228</v>
      </c>
      <c r="U36" s="372">
        <v>0.55</v>
      </c>
      <c r="V36" s="442">
        <f t="shared" si="37"/>
        <v>5.6662375</v>
      </c>
      <c r="W36" s="442">
        <f t="shared" si="38"/>
        <v>7.504950331</v>
      </c>
      <c r="X36" s="357"/>
      <c r="Y36" s="370">
        <f>+Y27*Z36</f>
        <v>277094.3126</v>
      </c>
      <c r="Z36" s="372">
        <v>0.55</v>
      </c>
      <c r="AA36" s="442">
        <f t="shared" si="39"/>
        <v>5.751231063</v>
      </c>
      <c r="AB36" s="442">
        <f t="shared" si="40"/>
        <v>7.710045128</v>
      </c>
      <c r="AC36" s="357"/>
      <c r="AD36" s="370">
        <f>+AD27*AE36</f>
        <v>282021.2772</v>
      </c>
      <c r="AE36" s="372">
        <v>0.55</v>
      </c>
      <c r="AF36" s="442">
        <f t="shared" si="41"/>
        <v>5.837499528</v>
      </c>
      <c r="AG36" s="442">
        <f t="shared" si="42"/>
        <v>7.597762917</v>
      </c>
      <c r="AH36" s="357"/>
      <c r="AI36" s="370">
        <f>+AI27*AJ36</f>
        <v>285469.4882</v>
      </c>
      <c r="AJ36" s="372">
        <v>0.55</v>
      </c>
      <c r="AK36" s="442">
        <f t="shared" si="43"/>
        <v>5.925062021</v>
      </c>
      <c r="AL36" s="442">
        <f t="shared" si="44"/>
        <v>7.673362548</v>
      </c>
      <c r="AM36" s="357"/>
      <c r="AN36" s="370"/>
      <c r="AO36" s="370"/>
      <c r="AP36" s="357"/>
      <c r="AQ36" s="357"/>
      <c r="AR36" s="357"/>
      <c r="AS36" s="357"/>
      <c r="AT36" s="357"/>
      <c r="AU36" s="357"/>
      <c r="AV36" s="357"/>
      <c r="AW36" s="357"/>
      <c r="AX36" s="357"/>
      <c r="AY36" s="357"/>
      <c r="AZ36" s="357"/>
      <c r="BA36" s="357"/>
      <c r="BB36" s="357"/>
      <c r="BC36" s="357"/>
      <c r="BD36" s="452"/>
      <c r="BE36" s="357"/>
      <c r="BF36" s="357"/>
      <c r="BG36" s="357"/>
      <c r="BH36" s="357"/>
      <c r="BI36" s="357"/>
      <c r="BJ36" s="357"/>
      <c r="BK36" s="357"/>
      <c r="BL36" s="357"/>
      <c r="BM36" s="357"/>
      <c r="BN36" s="357"/>
      <c r="BO36" s="357"/>
      <c r="BP36" s="452"/>
      <c r="BQ36" s="357"/>
      <c r="BR36" s="357"/>
      <c r="BS36" s="357"/>
      <c r="BT36" s="357"/>
      <c r="BU36" s="357"/>
      <c r="BV36" s="357"/>
      <c r="BW36" s="357"/>
      <c r="BX36" s="357"/>
      <c r="BY36" s="357"/>
      <c r="BZ36" s="357"/>
      <c r="CA36" s="357"/>
      <c r="CB36" s="452"/>
      <c r="CC36" s="357"/>
      <c r="CD36" s="357"/>
      <c r="CE36" s="357"/>
      <c r="CF36" s="357"/>
      <c r="CG36" s="357"/>
      <c r="CH36" s="357"/>
      <c r="CI36" s="357"/>
      <c r="CJ36" s="357"/>
      <c r="CK36" s="357"/>
      <c r="CL36" s="357"/>
      <c r="CM36" s="357"/>
      <c r="CN36" s="452"/>
      <c r="CO36" s="357"/>
      <c r="CP36" s="357"/>
      <c r="CQ36" s="357"/>
      <c r="CR36" s="357"/>
      <c r="CS36" s="357"/>
      <c r="CT36" s="357"/>
      <c r="CU36" s="357"/>
      <c r="CV36" s="357"/>
      <c r="CW36" s="357"/>
      <c r="CX36" s="357"/>
      <c r="CY36" s="357"/>
      <c r="CZ36" s="452"/>
      <c r="DA36" s="357"/>
      <c r="DB36" s="357"/>
      <c r="DC36" s="357"/>
      <c r="DD36" s="357"/>
      <c r="DE36" s="357"/>
      <c r="DF36" s="357"/>
      <c r="DG36" s="357"/>
      <c r="DH36" s="357"/>
      <c r="DI36" s="357"/>
      <c r="DJ36" s="357"/>
      <c r="DK36" s="357"/>
      <c r="DL36" s="452"/>
      <c r="DM36" s="357"/>
      <c r="DN36" s="357"/>
      <c r="DO36" s="357"/>
      <c r="DP36" s="357"/>
      <c r="DQ36" s="357"/>
      <c r="DR36" s="357"/>
      <c r="DS36" s="357"/>
      <c r="DT36" s="357"/>
      <c r="DU36" s="357"/>
      <c r="DV36" s="357"/>
      <c r="DW36" s="357"/>
      <c r="DX36" s="452"/>
      <c r="DY36" s="357"/>
      <c r="DZ36" s="357"/>
      <c r="EA36" s="357"/>
      <c r="EB36" s="357"/>
      <c r="EC36" s="357"/>
      <c r="ED36" s="357"/>
      <c r="EE36" s="357"/>
      <c r="EF36" s="357"/>
      <c r="EG36" s="357"/>
      <c r="EH36" s="357"/>
      <c r="EI36" s="357"/>
      <c r="EJ36" s="452"/>
      <c r="EK36" s="357"/>
      <c r="EL36" s="357"/>
      <c r="EM36" s="357"/>
      <c r="EN36" s="357"/>
      <c r="EO36" s="357"/>
      <c r="EP36" s="357"/>
      <c r="EQ36" s="357"/>
      <c r="ER36" s="357"/>
      <c r="ES36" s="357"/>
      <c r="ET36" s="357"/>
      <c r="EU36" s="357"/>
    </row>
    <row r="37" ht="12.75" customHeight="1">
      <c r="A37" s="357"/>
      <c r="B37" s="439" t="s">
        <v>454</v>
      </c>
      <c r="C37" s="357"/>
      <c r="D37" s="357"/>
      <c r="E37" s="357"/>
      <c r="F37" s="424">
        <v>0.0</v>
      </c>
      <c r="G37" s="397" t="s">
        <v>434</v>
      </c>
      <c r="H37" s="382">
        <v>0.0</v>
      </c>
      <c r="I37" s="357"/>
      <c r="J37" s="440">
        <f>Historical!AW32</f>
        <v>8343.22</v>
      </c>
      <c r="K37" s="441">
        <f t="shared" ref="K37:K38" si="56">+J37/J28</f>
        <v>0.3852497963</v>
      </c>
      <c r="L37" s="442">
        <f t="shared" si="33"/>
        <v>0.1726945686</v>
      </c>
      <c r="M37" s="442">
        <f t="shared" si="34"/>
        <v>0.2125322311</v>
      </c>
      <c r="N37" s="357"/>
      <c r="O37" s="370">
        <f>J37*103%</f>
        <v>8593.5166</v>
      </c>
      <c r="P37" s="441">
        <f>+O37/O26</f>
        <v>0.007388913406</v>
      </c>
      <c r="Q37" s="442">
        <f t="shared" si="35"/>
        <v>0.1783627356</v>
      </c>
      <c r="R37" s="442">
        <f t="shared" si="36"/>
        <v>0.2362420339</v>
      </c>
      <c r="S37" s="357"/>
      <c r="T37" s="370">
        <f>O37*103%</f>
        <v>8851.322098</v>
      </c>
      <c r="U37" s="441">
        <f>+T37/T26</f>
        <v>0.006560845524</v>
      </c>
      <c r="V37" s="442">
        <f t="shared" si="37"/>
        <v>0.1837136176</v>
      </c>
      <c r="W37" s="442">
        <f t="shared" si="38"/>
        <v>0.2433292949</v>
      </c>
      <c r="X37" s="357"/>
      <c r="Y37" s="370">
        <f>T37*103%</f>
        <v>9116.861761</v>
      </c>
      <c r="Z37" s="441">
        <f>+Y37/Y26</f>
        <v>0.006738667847</v>
      </c>
      <c r="AA37" s="442">
        <f t="shared" si="39"/>
        <v>0.1892250262</v>
      </c>
      <c r="AB37" s="442">
        <f t="shared" si="40"/>
        <v>0.2536732528</v>
      </c>
      <c r="AC37" s="357"/>
      <c r="AD37" s="370">
        <f>Y37*103%</f>
        <v>9390.367614</v>
      </c>
      <c r="AE37" s="441">
        <f>+AD37/AD26</f>
        <v>0.006620942055</v>
      </c>
      <c r="AF37" s="442">
        <f t="shared" si="41"/>
        <v>0.1943692584</v>
      </c>
      <c r="AG37" s="442">
        <f t="shared" si="42"/>
        <v>0.2529801565</v>
      </c>
      <c r="AH37" s="357"/>
      <c r="AI37" s="370">
        <f>AD37*103%</f>
        <v>9672.078642</v>
      </c>
      <c r="AJ37" s="441">
        <f>+AI37/AI26</f>
        <v>0.00670367774</v>
      </c>
      <c r="AK37" s="442">
        <f t="shared" si="43"/>
        <v>0.2007488303</v>
      </c>
      <c r="AL37" s="442">
        <f t="shared" si="44"/>
        <v>0.2599835327</v>
      </c>
      <c r="AM37" s="357"/>
      <c r="AN37" s="370"/>
      <c r="AO37" s="370"/>
      <c r="AP37" s="357"/>
      <c r="AQ37" s="357"/>
      <c r="AR37" s="357"/>
      <c r="AS37" s="357"/>
      <c r="AT37" s="357"/>
      <c r="AU37" s="357"/>
      <c r="AV37" s="357"/>
      <c r="AW37" s="357"/>
      <c r="AX37" s="357"/>
      <c r="AY37" s="357"/>
      <c r="AZ37" s="357"/>
      <c r="BA37" s="357"/>
      <c r="BB37" s="357"/>
      <c r="BC37" s="357"/>
      <c r="BD37" s="452"/>
      <c r="BE37" s="357"/>
      <c r="BF37" s="357"/>
      <c r="BG37" s="357"/>
      <c r="BH37" s="357"/>
      <c r="BI37" s="357"/>
      <c r="BJ37" s="357"/>
      <c r="BK37" s="357"/>
      <c r="BL37" s="357"/>
      <c r="BM37" s="357"/>
      <c r="BN37" s="357"/>
      <c r="BO37" s="357"/>
      <c r="BP37" s="452"/>
      <c r="BQ37" s="357"/>
      <c r="BR37" s="357"/>
      <c r="BS37" s="357"/>
      <c r="BT37" s="357"/>
      <c r="BU37" s="357"/>
      <c r="BV37" s="357"/>
      <c r="BW37" s="357"/>
      <c r="BX37" s="357"/>
      <c r="BY37" s="357"/>
      <c r="BZ37" s="357"/>
      <c r="CA37" s="357"/>
      <c r="CB37" s="452"/>
      <c r="CC37" s="357"/>
      <c r="CD37" s="357"/>
      <c r="CE37" s="357"/>
      <c r="CF37" s="357"/>
      <c r="CG37" s="357"/>
      <c r="CH37" s="357"/>
      <c r="CI37" s="357"/>
      <c r="CJ37" s="357"/>
      <c r="CK37" s="357"/>
      <c r="CL37" s="357"/>
      <c r="CM37" s="357"/>
      <c r="CN37" s="452"/>
      <c r="CO37" s="357"/>
      <c r="CP37" s="357"/>
      <c r="CQ37" s="357"/>
      <c r="CR37" s="357"/>
      <c r="CS37" s="357"/>
      <c r="CT37" s="357"/>
      <c r="CU37" s="357"/>
      <c r="CV37" s="357"/>
      <c r="CW37" s="357"/>
      <c r="CX37" s="357"/>
      <c r="CY37" s="357"/>
      <c r="CZ37" s="452"/>
      <c r="DA37" s="357"/>
      <c r="DB37" s="357"/>
      <c r="DC37" s="357"/>
      <c r="DD37" s="357"/>
      <c r="DE37" s="357"/>
      <c r="DF37" s="357"/>
      <c r="DG37" s="357"/>
      <c r="DH37" s="357"/>
      <c r="DI37" s="357"/>
      <c r="DJ37" s="357"/>
      <c r="DK37" s="357"/>
      <c r="DL37" s="452"/>
      <c r="DM37" s="357"/>
      <c r="DN37" s="357"/>
      <c r="DO37" s="357"/>
      <c r="DP37" s="357"/>
      <c r="DQ37" s="357"/>
      <c r="DR37" s="357"/>
      <c r="DS37" s="357"/>
      <c r="DT37" s="357"/>
      <c r="DU37" s="357"/>
      <c r="DV37" s="357"/>
      <c r="DW37" s="357"/>
      <c r="DX37" s="452"/>
      <c r="DY37" s="357"/>
      <c r="DZ37" s="357"/>
      <c r="EA37" s="357"/>
      <c r="EB37" s="357"/>
      <c r="EC37" s="357"/>
      <c r="ED37" s="357"/>
      <c r="EE37" s="357"/>
      <c r="EF37" s="357"/>
      <c r="EG37" s="357"/>
      <c r="EH37" s="357"/>
      <c r="EI37" s="357"/>
      <c r="EJ37" s="452"/>
      <c r="EK37" s="357"/>
      <c r="EL37" s="357"/>
      <c r="EM37" s="357"/>
      <c r="EN37" s="357"/>
      <c r="EO37" s="357"/>
      <c r="EP37" s="357"/>
      <c r="EQ37" s="357"/>
      <c r="ER37" s="357"/>
      <c r="ES37" s="357"/>
      <c r="ET37" s="357"/>
      <c r="EU37" s="357"/>
    </row>
    <row r="38" ht="12.75" customHeight="1">
      <c r="A38" s="363"/>
      <c r="B38" s="363" t="s">
        <v>461</v>
      </c>
      <c r="C38" s="363"/>
      <c r="D38" s="363"/>
      <c r="E38" s="393"/>
      <c r="F38" s="393"/>
      <c r="G38" s="393"/>
      <c r="H38" s="393"/>
      <c r="I38" s="363"/>
      <c r="J38" s="394">
        <f>SUM(J32:J37)</f>
        <v>5387661.58</v>
      </c>
      <c r="K38" s="453">
        <f t="shared" si="56"/>
        <v>0.3845632892</v>
      </c>
      <c r="L38" s="454">
        <f t="shared" si="33"/>
        <v>111.5180821</v>
      </c>
      <c r="M38" s="454">
        <f t="shared" si="34"/>
        <v>137.2433828</v>
      </c>
      <c r="N38" s="363"/>
      <c r="O38" s="394">
        <f>SUM(O32:O37)</f>
        <v>6375602.8</v>
      </c>
      <c r="P38" s="453">
        <f>+O38/O29</f>
        <v>0.4011976404</v>
      </c>
      <c r="Q38" s="454">
        <f t="shared" si="35"/>
        <v>132.3288252</v>
      </c>
      <c r="R38" s="454">
        <f t="shared" si="36"/>
        <v>175.2699672</v>
      </c>
      <c r="S38" s="363"/>
      <c r="T38" s="394">
        <f>SUM(T32:T37)</f>
        <v>6277908.497</v>
      </c>
      <c r="U38" s="453">
        <f>+T38/T29</f>
        <v>0.3879270399</v>
      </c>
      <c r="V38" s="454">
        <f t="shared" si="37"/>
        <v>130.3011311</v>
      </c>
      <c r="W38" s="454">
        <f t="shared" si="38"/>
        <v>172.5842796</v>
      </c>
      <c r="X38" s="363"/>
      <c r="Y38" s="394">
        <f>SUM(Y32:Y37)</f>
        <v>6299177.91</v>
      </c>
      <c r="Z38" s="453">
        <f>+Y38/Y29</f>
        <v>0.3796125697</v>
      </c>
      <c r="AA38" s="454">
        <f t="shared" si="39"/>
        <v>130.7425884</v>
      </c>
      <c r="AB38" s="454">
        <f t="shared" si="40"/>
        <v>175.2722584</v>
      </c>
      <c r="AC38" s="363"/>
      <c r="AD38" s="394">
        <f>SUM(AD32:AD37)</f>
        <v>6594890.338</v>
      </c>
      <c r="AE38" s="453">
        <f>+AD38/AD29</f>
        <v>0.3736560801</v>
      </c>
      <c r="AF38" s="454">
        <f t="shared" si="41"/>
        <v>136.506258</v>
      </c>
      <c r="AG38" s="454">
        <f t="shared" si="42"/>
        <v>177.6689112</v>
      </c>
      <c r="AH38" s="363"/>
      <c r="AI38" s="394">
        <f>SUM(AI32:AI37)</f>
        <v>6707594.231</v>
      </c>
      <c r="AJ38" s="453">
        <f>+AI38/AI29</f>
        <v>0.37238436</v>
      </c>
      <c r="AK38" s="454">
        <f t="shared" si="43"/>
        <v>139.2194735</v>
      </c>
      <c r="AL38" s="454">
        <f t="shared" si="44"/>
        <v>180.2987867</v>
      </c>
      <c r="AM38" s="363"/>
      <c r="AN38" s="370">
        <f>SUM(J38,O38,T38,Y38,AD38,AI38)</f>
        <v>37642835.36</v>
      </c>
      <c r="AO38" s="370">
        <f>SUM(AR38:DK38)</f>
        <v>37642835.36</v>
      </c>
      <c r="AP38" s="363"/>
      <c r="AQ38" s="363" t="s">
        <v>461</v>
      </c>
      <c r="AR38" s="455">
        <f t="shared" ref="AR38:BC38" si="57">$J$38*AR$23</f>
        <v>543737.9734</v>
      </c>
      <c r="AS38" s="455">
        <f t="shared" si="57"/>
        <v>609394.5397</v>
      </c>
      <c r="AT38" s="455">
        <f t="shared" si="57"/>
        <v>574635.6932</v>
      </c>
      <c r="AU38" s="455">
        <f t="shared" si="57"/>
        <v>545325.4734</v>
      </c>
      <c r="AV38" s="455">
        <f t="shared" si="57"/>
        <v>422841.3332</v>
      </c>
      <c r="AW38" s="455">
        <f t="shared" si="57"/>
        <v>330997.3827</v>
      </c>
      <c r="AX38" s="455">
        <f t="shared" si="57"/>
        <v>332095.3572</v>
      </c>
      <c r="AY38" s="455">
        <f t="shared" si="57"/>
        <v>307216.767</v>
      </c>
      <c r="AZ38" s="455">
        <f t="shared" si="57"/>
        <v>278221.7969</v>
      </c>
      <c r="BA38" s="455">
        <f t="shared" si="57"/>
        <v>395264.9944</v>
      </c>
      <c r="BB38" s="455">
        <f t="shared" si="57"/>
        <v>440292.3982</v>
      </c>
      <c r="BC38" s="455">
        <f t="shared" si="57"/>
        <v>607637.8708</v>
      </c>
      <c r="BD38" s="456">
        <f t="shared" ref="BD38:BO38" si="58">$O$38*BD$23</f>
        <v>643443.7824</v>
      </c>
      <c r="BE38" s="455">
        <f t="shared" si="58"/>
        <v>721139.8629</v>
      </c>
      <c r="BF38" s="455">
        <f t="shared" si="58"/>
        <v>680007.2499</v>
      </c>
      <c r="BG38" s="455">
        <f t="shared" si="58"/>
        <v>645322.384</v>
      </c>
      <c r="BH38" s="455">
        <f t="shared" si="58"/>
        <v>500378.1971</v>
      </c>
      <c r="BI38" s="455">
        <f t="shared" si="58"/>
        <v>391692.7239</v>
      </c>
      <c r="BJ38" s="455">
        <f t="shared" si="58"/>
        <v>392992.0352</v>
      </c>
      <c r="BK38" s="455">
        <f t="shared" si="58"/>
        <v>363551.4314</v>
      </c>
      <c r="BL38" s="455">
        <f t="shared" si="58"/>
        <v>329239.623</v>
      </c>
      <c r="BM38" s="455">
        <f t="shared" si="58"/>
        <v>467745.1558</v>
      </c>
      <c r="BN38" s="455">
        <f t="shared" si="58"/>
        <v>521029.2824</v>
      </c>
      <c r="BO38" s="455">
        <f t="shared" si="58"/>
        <v>719061.0718</v>
      </c>
      <c r="BP38" s="456">
        <f t="shared" ref="BP38:CA38" si="59">$T$38*BP$23</f>
        <v>633584.1984</v>
      </c>
      <c r="BQ38" s="455">
        <f t="shared" si="59"/>
        <v>710089.7304</v>
      </c>
      <c r="BR38" s="455">
        <f t="shared" si="59"/>
        <v>669587.3985</v>
      </c>
      <c r="BS38" s="455">
        <f t="shared" si="59"/>
        <v>635434.0139</v>
      </c>
      <c r="BT38" s="455">
        <f t="shared" si="59"/>
        <v>492710.8281</v>
      </c>
      <c r="BU38" s="455">
        <f t="shared" si="59"/>
        <v>385690.7585</v>
      </c>
      <c r="BV38" s="455">
        <f t="shared" si="59"/>
        <v>386970.1602</v>
      </c>
      <c r="BW38" s="455">
        <f t="shared" si="59"/>
        <v>357980.6792</v>
      </c>
      <c r="BX38" s="455">
        <f t="shared" si="59"/>
        <v>324194.6357</v>
      </c>
      <c r="BY38" s="455">
        <f t="shared" si="59"/>
        <v>460577.8277</v>
      </c>
      <c r="BZ38" s="455">
        <f t="shared" si="59"/>
        <v>513045.4738</v>
      </c>
      <c r="CA38" s="455">
        <f t="shared" si="59"/>
        <v>708042.7929</v>
      </c>
      <c r="CB38" s="456">
        <f t="shared" ref="CB38:CM38" si="60">$Y$38*CB$23</f>
        <v>635730.7674</v>
      </c>
      <c r="CC38" s="455">
        <f t="shared" si="60"/>
        <v>712495.4984</v>
      </c>
      <c r="CD38" s="455">
        <f t="shared" si="60"/>
        <v>671855.9455</v>
      </c>
      <c r="CE38" s="455">
        <f t="shared" si="60"/>
        <v>637586.85</v>
      </c>
      <c r="CF38" s="455">
        <f t="shared" si="60"/>
        <v>494380.1213</v>
      </c>
      <c r="CG38" s="455">
        <f t="shared" si="60"/>
        <v>386997.4701</v>
      </c>
      <c r="CH38" s="455">
        <f t="shared" si="60"/>
        <v>388281.2064</v>
      </c>
      <c r="CI38" s="455">
        <f t="shared" si="60"/>
        <v>359193.5097</v>
      </c>
      <c r="CJ38" s="455">
        <f t="shared" si="60"/>
        <v>325292.9998</v>
      </c>
      <c r="CK38" s="455">
        <f t="shared" si="60"/>
        <v>462138.255</v>
      </c>
      <c r="CL38" s="455">
        <f t="shared" si="60"/>
        <v>514783.6603</v>
      </c>
      <c r="CM38" s="455">
        <f t="shared" si="60"/>
        <v>710441.6259</v>
      </c>
      <c r="CN38" s="456">
        <f t="shared" ref="CN38:CY38" si="61">$AD$38*CN$23</f>
        <v>665574.8981</v>
      </c>
      <c r="CO38" s="455">
        <f t="shared" si="61"/>
        <v>745943.3192</v>
      </c>
      <c r="CP38" s="455">
        <f t="shared" si="61"/>
        <v>703395.9585</v>
      </c>
      <c r="CQ38" s="455">
        <f t="shared" si="61"/>
        <v>667518.1138</v>
      </c>
      <c r="CR38" s="455">
        <f t="shared" si="61"/>
        <v>517588.6015</v>
      </c>
      <c r="CS38" s="455">
        <f t="shared" si="61"/>
        <v>405164.914</v>
      </c>
      <c r="CT38" s="455">
        <f t="shared" si="61"/>
        <v>406508.9148</v>
      </c>
      <c r="CU38" s="455">
        <f t="shared" si="61"/>
        <v>376055.7076</v>
      </c>
      <c r="CV38" s="455">
        <f t="shared" si="61"/>
        <v>340563.7517</v>
      </c>
      <c r="CW38" s="455">
        <f t="shared" si="61"/>
        <v>483833.1535</v>
      </c>
      <c r="CX38" s="455">
        <f t="shared" si="61"/>
        <v>538949.9766</v>
      </c>
      <c r="CY38" s="455">
        <f t="shared" si="61"/>
        <v>743793.0285</v>
      </c>
      <c r="CZ38" s="456">
        <f t="shared" ref="CZ38:DK38" si="62">$AI$38*CZ$23</f>
        <v>676949.2923</v>
      </c>
      <c r="DA38" s="455">
        <f t="shared" si="62"/>
        <v>758691.1758</v>
      </c>
      <c r="DB38" s="455">
        <f t="shared" si="62"/>
        <v>715416.6986</v>
      </c>
      <c r="DC38" s="455">
        <f t="shared" si="62"/>
        <v>678925.7167</v>
      </c>
      <c r="DD38" s="455">
        <f t="shared" si="62"/>
        <v>526433.9724</v>
      </c>
      <c r="DE38" s="455">
        <f t="shared" si="62"/>
        <v>412089.0115</v>
      </c>
      <c r="DF38" s="455">
        <f t="shared" si="62"/>
        <v>413455.9807</v>
      </c>
      <c r="DG38" s="455">
        <f t="shared" si="62"/>
        <v>382482.341</v>
      </c>
      <c r="DH38" s="455">
        <f t="shared" si="62"/>
        <v>346383.8425</v>
      </c>
      <c r="DI38" s="455">
        <f t="shared" si="62"/>
        <v>492101.658</v>
      </c>
      <c r="DJ38" s="455">
        <f t="shared" si="62"/>
        <v>548160.4043</v>
      </c>
      <c r="DK38" s="455">
        <f t="shared" si="62"/>
        <v>756504.1375</v>
      </c>
      <c r="DL38" s="456">
        <f t="shared" ref="DL38:EU38" si="63">CZ38*103%</f>
        <v>697257.771</v>
      </c>
      <c r="DM38" s="455">
        <f t="shared" si="63"/>
        <v>781451.911</v>
      </c>
      <c r="DN38" s="455">
        <f t="shared" si="63"/>
        <v>736879.1996</v>
      </c>
      <c r="DO38" s="455">
        <f t="shared" si="63"/>
        <v>699293.4882</v>
      </c>
      <c r="DP38" s="455">
        <f t="shared" si="63"/>
        <v>542226.9915</v>
      </c>
      <c r="DQ38" s="455">
        <f t="shared" si="63"/>
        <v>424451.6818</v>
      </c>
      <c r="DR38" s="455">
        <f t="shared" si="63"/>
        <v>425859.6601</v>
      </c>
      <c r="DS38" s="455">
        <f t="shared" si="63"/>
        <v>393956.8113</v>
      </c>
      <c r="DT38" s="455">
        <f t="shared" si="63"/>
        <v>356775.3578</v>
      </c>
      <c r="DU38" s="455">
        <f t="shared" si="63"/>
        <v>506864.7077</v>
      </c>
      <c r="DV38" s="455">
        <f t="shared" si="63"/>
        <v>564605.2165</v>
      </c>
      <c r="DW38" s="455">
        <f t="shared" si="63"/>
        <v>779199.2616</v>
      </c>
      <c r="DX38" s="456">
        <f t="shared" si="63"/>
        <v>718175.5042</v>
      </c>
      <c r="DY38" s="455">
        <f t="shared" si="63"/>
        <v>804895.4684</v>
      </c>
      <c r="DZ38" s="455">
        <f t="shared" si="63"/>
        <v>758985.5755</v>
      </c>
      <c r="EA38" s="455">
        <f t="shared" si="63"/>
        <v>720272.2929</v>
      </c>
      <c r="EB38" s="455">
        <f t="shared" si="63"/>
        <v>558493.8013</v>
      </c>
      <c r="EC38" s="455">
        <f t="shared" si="63"/>
        <v>437185.2323</v>
      </c>
      <c r="ED38" s="455">
        <f t="shared" si="63"/>
        <v>438635.4499</v>
      </c>
      <c r="EE38" s="455">
        <f t="shared" si="63"/>
        <v>405775.5156</v>
      </c>
      <c r="EF38" s="455">
        <f t="shared" si="63"/>
        <v>367478.6185</v>
      </c>
      <c r="EG38" s="455">
        <f t="shared" si="63"/>
        <v>522070.649</v>
      </c>
      <c r="EH38" s="455">
        <f t="shared" si="63"/>
        <v>581543.373</v>
      </c>
      <c r="EI38" s="455">
        <f t="shared" si="63"/>
        <v>802575.2395</v>
      </c>
      <c r="EJ38" s="456">
        <f t="shared" si="63"/>
        <v>739720.7693</v>
      </c>
      <c r="EK38" s="455">
        <f t="shared" si="63"/>
        <v>829042.3324</v>
      </c>
      <c r="EL38" s="455">
        <f t="shared" si="63"/>
        <v>781755.1428</v>
      </c>
      <c r="EM38" s="455">
        <f t="shared" si="63"/>
        <v>741880.4616</v>
      </c>
      <c r="EN38" s="455">
        <f t="shared" si="63"/>
        <v>575248.6153</v>
      </c>
      <c r="EO38" s="455">
        <f t="shared" si="63"/>
        <v>450300.7892</v>
      </c>
      <c r="EP38" s="455">
        <f t="shared" si="63"/>
        <v>451794.5134</v>
      </c>
      <c r="EQ38" s="455">
        <f t="shared" si="63"/>
        <v>417948.7811</v>
      </c>
      <c r="ER38" s="455">
        <f t="shared" si="63"/>
        <v>378502.9771</v>
      </c>
      <c r="ES38" s="455">
        <f t="shared" si="63"/>
        <v>537732.7684</v>
      </c>
      <c r="ET38" s="455">
        <f t="shared" si="63"/>
        <v>598989.6741</v>
      </c>
      <c r="EU38" s="455">
        <f t="shared" si="63"/>
        <v>826652.4967</v>
      </c>
    </row>
    <row r="39" ht="12.75" customHeight="1">
      <c r="A39" s="357"/>
      <c r="B39" s="357"/>
      <c r="C39" s="357"/>
      <c r="D39" s="357"/>
      <c r="E39" s="357"/>
      <c r="F39" s="357"/>
      <c r="G39" s="357"/>
      <c r="H39" s="357"/>
      <c r="I39" s="357"/>
      <c r="J39" s="357"/>
      <c r="K39" s="357"/>
      <c r="L39" s="442"/>
      <c r="M39" s="442"/>
      <c r="N39" s="357"/>
      <c r="O39" s="357"/>
      <c r="P39" s="357"/>
      <c r="Q39" s="442"/>
      <c r="R39" s="442"/>
      <c r="S39" s="357"/>
      <c r="T39" s="357"/>
      <c r="U39" s="357"/>
      <c r="V39" s="442"/>
      <c r="W39" s="442"/>
      <c r="X39" s="357"/>
      <c r="Y39" s="370"/>
      <c r="Z39" s="357"/>
      <c r="AA39" s="442"/>
      <c r="AB39" s="442"/>
      <c r="AC39" s="357"/>
      <c r="AD39" s="357"/>
      <c r="AE39" s="357"/>
      <c r="AF39" s="442"/>
      <c r="AG39" s="442"/>
      <c r="AH39" s="357"/>
      <c r="AI39" s="357"/>
      <c r="AJ39" s="357"/>
      <c r="AK39" s="442"/>
      <c r="AL39" s="442"/>
      <c r="AM39" s="357"/>
      <c r="AN39" s="370"/>
      <c r="AO39" s="370" t="b">
        <f>AN38=AO38</f>
        <v>1</v>
      </c>
      <c r="AP39" s="357"/>
      <c r="AQ39" s="357"/>
      <c r="AR39" s="357"/>
      <c r="AS39" s="357"/>
      <c r="AT39" s="357"/>
      <c r="AU39" s="357"/>
      <c r="AV39" s="357"/>
      <c r="AW39" s="357"/>
      <c r="AX39" s="357"/>
      <c r="AY39" s="357"/>
      <c r="AZ39" s="357"/>
      <c r="BA39" s="357"/>
      <c r="BB39" s="357"/>
      <c r="BC39" s="357"/>
      <c r="BD39" s="452"/>
      <c r="BE39" s="357"/>
      <c r="BF39" s="357"/>
      <c r="BG39" s="357"/>
      <c r="BH39" s="357"/>
      <c r="BI39" s="357"/>
      <c r="BJ39" s="357"/>
      <c r="BK39" s="357"/>
      <c r="BL39" s="357"/>
      <c r="BM39" s="357"/>
      <c r="BN39" s="357"/>
      <c r="BO39" s="357"/>
      <c r="BP39" s="452"/>
      <c r="BQ39" s="357"/>
      <c r="BR39" s="357"/>
      <c r="BS39" s="357"/>
      <c r="BT39" s="357"/>
      <c r="BU39" s="357"/>
      <c r="BV39" s="357"/>
      <c r="BW39" s="357"/>
      <c r="BX39" s="357"/>
      <c r="BY39" s="357"/>
      <c r="BZ39" s="357"/>
      <c r="CA39" s="357"/>
      <c r="CB39" s="452"/>
      <c r="CC39" s="357"/>
      <c r="CD39" s="357"/>
      <c r="CE39" s="357"/>
      <c r="CF39" s="357"/>
      <c r="CG39" s="357"/>
      <c r="CH39" s="357"/>
      <c r="CI39" s="357"/>
      <c r="CJ39" s="357"/>
      <c r="CK39" s="357"/>
      <c r="CL39" s="357"/>
      <c r="CM39" s="357"/>
      <c r="CN39" s="452"/>
      <c r="CO39" s="357"/>
      <c r="CP39" s="357"/>
      <c r="CQ39" s="357"/>
      <c r="CR39" s="357"/>
      <c r="CS39" s="357"/>
      <c r="CT39" s="357"/>
      <c r="CU39" s="357"/>
      <c r="CV39" s="357"/>
      <c r="CW39" s="357"/>
      <c r="CX39" s="357"/>
      <c r="CY39" s="357"/>
      <c r="CZ39" s="452"/>
      <c r="DA39" s="357"/>
      <c r="DB39" s="357"/>
      <c r="DC39" s="357"/>
      <c r="DD39" s="357"/>
      <c r="DE39" s="357"/>
      <c r="DF39" s="357"/>
      <c r="DG39" s="357"/>
      <c r="DH39" s="357"/>
      <c r="DI39" s="357"/>
      <c r="DJ39" s="357"/>
      <c r="DK39" s="357"/>
      <c r="DL39" s="452"/>
      <c r="DM39" s="357"/>
      <c r="DN39" s="357"/>
      <c r="DO39" s="357"/>
      <c r="DP39" s="357"/>
      <c r="DQ39" s="357"/>
      <c r="DR39" s="357"/>
      <c r="DS39" s="357"/>
      <c r="DT39" s="357"/>
      <c r="DU39" s="357"/>
      <c r="DV39" s="357"/>
      <c r="DW39" s="357"/>
      <c r="DX39" s="452"/>
      <c r="DY39" s="357"/>
      <c r="DZ39" s="357"/>
      <c r="EA39" s="357"/>
      <c r="EB39" s="357"/>
      <c r="EC39" s="357"/>
      <c r="ED39" s="357"/>
      <c r="EE39" s="357"/>
      <c r="EF39" s="357"/>
      <c r="EG39" s="357"/>
      <c r="EH39" s="357"/>
      <c r="EI39" s="357"/>
      <c r="EJ39" s="452"/>
      <c r="EK39" s="357"/>
      <c r="EL39" s="357"/>
      <c r="EM39" s="357"/>
      <c r="EN39" s="357"/>
      <c r="EO39" s="357"/>
      <c r="EP39" s="357"/>
      <c r="EQ39" s="357"/>
      <c r="ER39" s="357"/>
      <c r="ES39" s="357"/>
      <c r="ET39" s="357"/>
      <c r="EU39" s="357"/>
    </row>
    <row r="40" ht="12.75" customHeight="1" outlineLevel="1">
      <c r="A40" s="363"/>
      <c r="B40" s="363" t="s">
        <v>462</v>
      </c>
      <c r="C40" s="363"/>
      <c r="D40" s="363"/>
      <c r="E40" s="363"/>
      <c r="F40" s="363"/>
      <c r="G40" s="363"/>
      <c r="H40" s="363"/>
      <c r="I40" s="363"/>
      <c r="J40" s="363"/>
      <c r="K40" s="363"/>
      <c r="L40" s="457"/>
      <c r="M40" s="457"/>
      <c r="N40" s="363"/>
      <c r="O40" s="363"/>
      <c r="P40" s="363"/>
      <c r="Q40" s="457"/>
      <c r="R40" s="457"/>
      <c r="S40" s="363"/>
      <c r="T40" s="363"/>
      <c r="U40" s="363"/>
      <c r="V40" s="457"/>
      <c r="W40" s="457"/>
      <c r="X40" s="363"/>
      <c r="Y40" s="363"/>
      <c r="Z40" s="363"/>
      <c r="AA40" s="457"/>
      <c r="AB40" s="457"/>
      <c r="AC40" s="363"/>
      <c r="AD40" s="363"/>
      <c r="AE40" s="363"/>
      <c r="AF40" s="457"/>
      <c r="AG40" s="457"/>
      <c r="AH40" s="363"/>
      <c r="AI40" s="363"/>
      <c r="AJ40" s="363"/>
      <c r="AK40" s="457"/>
      <c r="AL40" s="457"/>
      <c r="AM40" s="363"/>
      <c r="AN40" s="458"/>
      <c r="AO40" s="458"/>
      <c r="AP40" s="363"/>
      <c r="AQ40" s="363"/>
      <c r="AR40" s="363"/>
      <c r="AS40" s="363"/>
      <c r="AT40" s="363"/>
      <c r="AU40" s="363"/>
      <c r="AV40" s="363"/>
      <c r="AW40" s="363"/>
      <c r="AX40" s="363"/>
      <c r="AY40" s="363"/>
      <c r="AZ40" s="363"/>
      <c r="BA40" s="363"/>
      <c r="BB40" s="363"/>
      <c r="BC40" s="363"/>
      <c r="BD40" s="449"/>
      <c r="BE40" s="363"/>
      <c r="BF40" s="363"/>
      <c r="BG40" s="363"/>
      <c r="BH40" s="363"/>
      <c r="BI40" s="363"/>
      <c r="BJ40" s="363"/>
      <c r="BK40" s="363"/>
      <c r="BL40" s="363"/>
      <c r="BM40" s="363"/>
      <c r="BN40" s="363"/>
      <c r="BO40" s="363"/>
      <c r="BP40" s="449"/>
      <c r="BQ40" s="363"/>
      <c r="BR40" s="363"/>
      <c r="BS40" s="363"/>
      <c r="BT40" s="363"/>
      <c r="BU40" s="363"/>
      <c r="BV40" s="363"/>
      <c r="BW40" s="363"/>
      <c r="BX40" s="363"/>
      <c r="BY40" s="363"/>
      <c r="BZ40" s="363"/>
      <c r="CA40" s="363"/>
      <c r="CB40" s="449"/>
      <c r="CC40" s="363"/>
      <c r="CD40" s="363"/>
      <c r="CE40" s="363"/>
      <c r="CF40" s="363"/>
      <c r="CG40" s="363"/>
      <c r="CH40" s="363"/>
      <c r="CI40" s="363"/>
      <c r="CJ40" s="363"/>
      <c r="CK40" s="363"/>
      <c r="CL40" s="363"/>
      <c r="CM40" s="363"/>
      <c r="CN40" s="449"/>
      <c r="CO40" s="363"/>
      <c r="CP40" s="363"/>
      <c r="CQ40" s="363"/>
      <c r="CR40" s="363"/>
      <c r="CS40" s="363"/>
      <c r="CT40" s="363"/>
      <c r="CU40" s="363"/>
      <c r="CV40" s="363"/>
      <c r="CW40" s="363"/>
      <c r="CX40" s="363"/>
      <c r="CY40" s="363"/>
      <c r="CZ40" s="449"/>
      <c r="DA40" s="363"/>
      <c r="DB40" s="363"/>
      <c r="DC40" s="363"/>
      <c r="DD40" s="363"/>
      <c r="DE40" s="363"/>
      <c r="DF40" s="363"/>
      <c r="DG40" s="363"/>
      <c r="DH40" s="363"/>
      <c r="DI40" s="363"/>
      <c r="DJ40" s="363"/>
      <c r="DK40" s="363"/>
      <c r="DL40" s="449"/>
      <c r="DM40" s="363"/>
      <c r="DN40" s="363"/>
      <c r="DO40" s="363"/>
      <c r="DP40" s="363"/>
      <c r="DQ40" s="363"/>
      <c r="DR40" s="363"/>
      <c r="DS40" s="363"/>
      <c r="DT40" s="363"/>
      <c r="DU40" s="363"/>
      <c r="DV40" s="363"/>
      <c r="DW40" s="363"/>
      <c r="DX40" s="449"/>
      <c r="DY40" s="363"/>
      <c r="DZ40" s="363"/>
      <c r="EA40" s="363"/>
      <c r="EB40" s="363"/>
      <c r="EC40" s="363"/>
      <c r="ED40" s="363"/>
      <c r="EE40" s="363"/>
      <c r="EF40" s="363"/>
      <c r="EG40" s="363"/>
      <c r="EH40" s="363"/>
      <c r="EI40" s="363"/>
      <c r="EJ40" s="449"/>
      <c r="EK40" s="363"/>
      <c r="EL40" s="363"/>
      <c r="EM40" s="363"/>
      <c r="EN40" s="363"/>
      <c r="EO40" s="363"/>
      <c r="EP40" s="363"/>
      <c r="EQ40" s="363"/>
      <c r="ER40" s="363"/>
      <c r="ES40" s="363"/>
      <c r="ET40" s="363"/>
      <c r="EU40" s="363"/>
    </row>
    <row r="41" ht="12.75" customHeight="1" outlineLevel="1">
      <c r="A41" s="357"/>
      <c r="B41" s="439" t="s">
        <v>39</v>
      </c>
      <c r="C41" s="357"/>
      <c r="D41" s="357"/>
      <c r="E41" s="357"/>
      <c r="F41" s="357"/>
      <c r="G41" s="397"/>
      <c r="H41" s="382"/>
      <c r="I41" s="357"/>
      <c r="J41" s="370">
        <f t="shared" ref="J41:J44" si="64">+J22-J32</f>
        <v>6556446.16</v>
      </c>
      <c r="K41" s="441">
        <f t="shared" ref="K41:K48" si="65">+J41/J22</f>
        <v>0.703261199</v>
      </c>
      <c r="L41" s="442">
        <f t="shared" ref="L41:L48" si="66">+J41/M$11</f>
        <v>135.71051</v>
      </c>
      <c r="M41" s="442">
        <f t="shared" ref="M41:M48" si="67">+J41/M$12</f>
        <v>167.0165872</v>
      </c>
      <c r="N41" s="357"/>
      <c r="O41" s="370">
        <f t="shared" ref="O41:O44" si="68">+O22-O32</f>
        <v>7792716.953</v>
      </c>
      <c r="P41" s="441">
        <f t="shared" ref="P41:P48" si="69">+O41/O22</f>
        <v>0.7251440411</v>
      </c>
      <c r="Q41" s="442">
        <f t="shared" ref="Q41:Q48" si="70">+O41/R$11</f>
        <v>161.7417383</v>
      </c>
      <c r="R41" s="442">
        <f t="shared" ref="R41:R48" si="71">+O41/R$12</f>
        <v>214.227468</v>
      </c>
      <c r="S41" s="357"/>
      <c r="T41" s="370">
        <f t="shared" ref="T41:T44" si="72">+T22-T32</f>
        <v>7794055.78</v>
      </c>
      <c r="U41" s="441">
        <f t="shared" ref="U41:U48" si="73">+T41/T22</f>
        <v>0.7222011309</v>
      </c>
      <c r="V41" s="442">
        <f t="shared" ref="V41:V48" si="74">+T41/W$11</f>
        <v>161.7695264</v>
      </c>
      <c r="W41" s="442">
        <f t="shared" ref="W41:W48" si="75">+T41/W$12</f>
        <v>214.2642733</v>
      </c>
      <c r="X41" s="357"/>
      <c r="Y41" s="370">
        <f t="shared" ref="Y41:Y44" si="76">+Y22-Y32</f>
        <v>8174210.654</v>
      </c>
      <c r="Z41" s="441">
        <f t="shared" ref="Z41:Z48" si="77">+Y41/Y22</f>
        <v>0.73110047</v>
      </c>
      <c r="AA41" s="442">
        <f t="shared" ref="AA41:AA48" si="78">+Y41/AB$11</f>
        <v>169.6598309</v>
      </c>
      <c r="AB41" s="442">
        <f t="shared" ref="AB41:AB48" si="79">+Y41/AB$12</f>
        <v>227.4443399</v>
      </c>
      <c r="AC41" s="357"/>
      <c r="AD41" s="370">
        <f t="shared" ref="AD41:AD44" si="80">+AD22-AD32</f>
        <v>8839170.234</v>
      </c>
      <c r="AE41" s="441">
        <f t="shared" ref="AE41:AE48" si="81">+AD41/AD22</f>
        <v>0.7371559409</v>
      </c>
      <c r="AF41" s="442">
        <f t="shared" ref="AF41:AF48" si="82">+AD41/AG$11</f>
        <v>182.960139</v>
      </c>
      <c r="AG41" s="442">
        <f t="shared" ref="AG41:AG48" si="83">+AD41/AG$12</f>
        <v>238.1306846</v>
      </c>
      <c r="AH41" s="357"/>
      <c r="AI41" s="370">
        <f t="shared" ref="AI41:AI44" si="84">+AI22-AI32</f>
        <v>9052070.704</v>
      </c>
      <c r="AJ41" s="441">
        <f t="shared" ref="AJ41:AJ48" si="85">+AI41/AI22</f>
        <v>0.7384443922</v>
      </c>
      <c r="AK41" s="442">
        <f t="shared" ref="AK41:AK48" si="86">+AI41/AL$11</f>
        <v>187.8802554</v>
      </c>
      <c r="AL41" s="442">
        <f t="shared" ref="AL41:AL48" si="87">+AI41/AL$12</f>
        <v>243.3178437</v>
      </c>
      <c r="AM41" s="357"/>
      <c r="AN41" s="370"/>
      <c r="AO41" s="370"/>
      <c r="AP41" s="357"/>
      <c r="AQ41" s="357"/>
      <c r="AR41" s="357"/>
      <c r="AS41" s="357"/>
      <c r="AT41" s="357"/>
      <c r="AU41" s="357"/>
      <c r="AV41" s="357"/>
      <c r="AW41" s="357"/>
      <c r="AX41" s="357"/>
      <c r="AY41" s="357"/>
      <c r="AZ41" s="357"/>
      <c r="BA41" s="357"/>
      <c r="BB41" s="357"/>
      <c r="BC41" s="357"/>
      <c r="BD41" s="452"/>
      <c r="BE41" s="357"/>
      <c r="BF41" s="357"/>
      <c r="BG41" s="357"/>
      <c r="BH41" s="357"/>
      <c r="BI41" s="357"/>
      <c r="BJ41" s="357"/>
      <c r="BK41" s="357"/>
      <c r="BL41" s="357"/>
      <c r="BM41" s="357"/>
      <c r="BN41" s="357"/>
      <c r="BO41" s="357"/>
      <c r="BP41" s="452"/>
      <c r="BQ41" s="357"/>
      <c r="BR41" s="357"/>
      <c r="BS41" s="357"/>
      <c r="BT41" s="357"/>
      <c r="BU41" s="357"/>
      <c r="BV41" s="357"/>
      <c r="BW41" s="357"/>
      <c r="BX41" s="357"/>
      <c r="BY41" s="357"/>
      <c r="BZ41" s="357"/>
      <c r="CA41" s="357"/>
      <c r="CB41" s="452"/>
      <c r="CC41" s="357"/>
      <c r="CD41" s="357"/>
      <c r="CE41" s="357"/>
      <c r="CF41" s="357"/>
      <c r="CG41" s="357"/>
      <c r="CH41" s="357"/>
      <c r="CI41" s="357"/>
      <c r="CJ41" s="357"/>
      <c r="CK41" s="357"/>
      <c r="CL41" s="357"/>
      <c r="CM41" s="357"/>
      <c r="CN41" s="452"/>
      <c r="CO41" s="357"/>
      <c r="CP41" s="357"/>
      <c r="CQ41" s="357"/>
      <c r="CR41" s="357"/>
      <c r="CS41" s="357"/>
      <c r="CT41" s="357"/>
      <c r="CU41" s="357"/>
      <c r="CV41" s="357"/>
      <c r="CW41" s="357"/>
      <c r="CX41" s="357"/>
      <c r="CY41" s="357"/>
      <c r="CZ41" s="452"/>
      <c r="DA41" s="357"/>
      <c r="DB41" s="357"/>
      <c r="DC41" s="357"/>
      <c r="DD41" s="357"/>
      <c r="DE41" s="357"/>
      <c r="DF41" s="357"/>
      <c r="DG41" s="357"/>
      <c r="DH41" s="357"/>
      <c r="DI41" s="357"/>
      <c r="DJ41" s="357"/>
      <c r="DK41" s="357"/>
      <c r="DL41" s="452"/>
      <c r="DM41" s="357"/>
      <c r="DN41" s="357"/>
      <c r="DO41" s="357"/>
      <c r="DP41" s="357"/>
      <c r="DQ41" s="357"/>
      <c r="DR41" s="357"/>
      <c r="DS41" s="357"/>
      <c r="DT41" s="357"/>
      <c r="DU41" s="357"/>
      <c r="DV41" s="357"/>
      <c r="DW41" s="357"/>
      <c r="DX41" s="452"/>
      <c r="DY41" s="357"/>
      <c r="DZ41" s="357"/>
      <c r="EA41" s="357"/>
      <c r="EB41" s="357"/>
      <c r="EC41" s="357"/>
      <c r="ED41" s="357"/>
      <c r="EE41" s="357"/>
      <c r="EF41" s="357"/>
      <c r="EG41" s="357"/>
      <c r="EH41" s="357"/>
      <c r="EI41" s="357"/>
      <c r="EJ41" s="452"/>
      <c r="EK41" s="357"/>
      <c r="EL41" s="357"/>
      <c r="EM41" s="357"/>
      <c r="EN41" s="357"/>
      <c r="EO41" s="357"/>
      <c r="EP41" s="357"/>
      <c r="EQ41" s="357"/>
      <c r="ER41" s="357"/>
      <c r="ES41" s="357"/>
      <c r="ET41" s="357"/>
      <c r="EU41" s="357"/>
    </row>
    <row r="42" ht="12.75" customHeight="1" outlineLevel="1">
      <c r="A42" s="357"/>
      <c r="B42" s="439" t="s">
        <v>40</v>
      </c>
      <c r="C42" s="357"/>
      <c r="D42" s="357"/>
      <c r="E42" s="357"/>
      <c r="F42" s="357"/>
      <c r="G42" s="357"/>
      <c r="H42" s="357"/>
      <c r="I42" s="357"/>
      <c r="J42" s="370">
        <f t="shared" si="64"/>
        <v>781623.91</v>
      </c>
      <c r="K42" s="441">
        <f t="shared" si="65"/>
        <v>0.2302638417</v>
      </c>
      <c r="L42" s="442">
        <f t="shared" si="66"/>
        <v>16.1786701</v>
      </c>
      <c r="M42" s="442">
        <f t="shared" si="67"/>
        <v>19.91081063</v>
      </c>
      <c r="N42" s="357"/>
      <c r="O42" s="370">
        <f t="shared" si="68"/>
        <v>830734.6163</v>
      </c>
      <c r="P42" s="441">
        <f t="shared" si="69"/>
        <v>0.25</v>
      </c>
      <c r="Q42" s="442">
        <f t="shared" si="70"/>
        <v>17.2423125</v>
      </c>
      <c r="R42" s="442">
        <f t="shared" si="71"/>
        <v>22.8375</v>
      </c>
      <c r="S42" s="357"/>
      <c r="T42" s="370">
        <f t="shared" si="72"/>
        <v>1011834.763</v>
      </c>
      <c r="U42" s="441">
        <f t="shared" si="73"/>
        <v>0.3</v>
      </c>
      <c r="V42" s="442">
        <f t="shared" si="74"/>
        <v>21.00113663</v>
      </c>
      <c r="W42" s="442">
        <f t="shared" si="75"/>
        <v>27.816075</v>
      </c>
      <c r="X42" s="357"/>
      <c r="Y42" s="370">
        <f t="shared" si="76"/>
        <v>1014688.137</v>
      </c>
      <c r="Z42" s="441">
        <f t="shared" si="77"/>
        <v>0.3</v>
      </c>
      <c r="AA42" s="442">
        <f t="shared" si="78"/>
        <v>21.06035983</v>
      </c>
      <c r="AB42" s="442">
        <f t="shared" si="79"/>
        <v>28.23331613</v>
      </c>
      <c r="AC42" s="357"/>
      <c r="AD42" s="370">
        <f t="shared" si="80"/>
        <v>1063712.029</v>
      </c>
      <c r="AE42" s="441">
        <f t="shared" si="81"/>
        <v>0.3</v>
      </c>
      <c r="AF42" s="442">
        <f t="shared" si="82"/>
        <v>22.01755318</v>
      </c>
      <c r="AG42" s="442">
        <f t="shared" si="83"/>
        <v>28.65681587</v>
      </c>
      <c r="AH42" s="357"/>
      <c r="AI42" s="370">
        <f t="shared" si="84"/>
        <v>1082101.387</v>
      </c>
      <c r="AJ42" s="441">
        <f t="shared" si="85"/>
        <v>0.3</v>
      </c>
      <c r="AK42" s="442">
        <f t="shared" si="86"/>
        <v>22.45955556</v>
      </c>
      <c r="AL42" s="442">
        <f t="shared" si="87"/>
        <v>29.0866681</v>
      </c>
      <c r="AM42" s="357"/>
      <c r="AN42" s="370"/>
      <c r="AO42" s="370"/>
      <c r="AP42" s="357"/>
      <c r="AQ42" s="357"/>
      <c r="AR42" s="357"/>
      <c r="AS42" s="357"/>
      <c r="AT42" s="357"/>
      <c r="AU42" s="357"/>
      <c r="AV42" s="357"/>
      <c r="AW42" s="357"/>
      <c r="AX42" s="357"/>
      <c r="AY42" s="357"/>
      <c r="AZ42" s="357"/>
      <c r="BA42" s="357"/>
      <c r="BB42" s="357"/>
      <c r="BC42" s="357"/>
      <c r="BD42" s="452"/>
      <c r="BE42" s="357"/>
      <c r="BF42" s="357"/>
      <c r="BG42" s="357"/>
      <c r="BH42" s="357"/>
      <c r="BI42" s="357"/>
      <c r="BJ42" s="357"/>
      <c r="BK42" s="357"/>
      <c r="BL42" s="357"/>
      <c r="BM42" s="357"/>
      <c r="BN42" s="357"/>
      <c r="BO42" s="357"/>
      <c r="BP42" s="452"/>
      <c r="BQ42" s="357"/>
      <c r="BR42" s="357"/>
      <c r="BS42" s="357"/>
      <c r="BT42" s="357"/>
      <c r="BU42" s="357"/>
      <c r="BV42" s="357"/>
      <c r="BW42" s="357"/>
      <c r="BX42" s="357"/>
      <c r="BY42" s="357"/>
      <c r="BZ42" s="357"/>
      <c r="CA42" s="357"/>
      <c r="CB42" s="452"/>
      <c r="CC42" s="357"/>
      <c r="CD42" s="357"/>
      <c r="CE42" s="357"/>
      <c r="CF42" s="357"/>
      <c r="CG42" s="357"/>
      <c r="CH42" s="357"/>
      <c r="CI42" s="357"/>
      <c r="CJ42" s="357"/>
      <c r="CK42" s="357"/>
      <c r="CL42" s="357"/>
      <c r="CM42" s="357"/>
      <c r="CN42" s="452"/>
      <c r="CO42" s="357"/>
      <c r="CP42" s="357"/>
      <c r="CQ42" s="357"/>
      <c r="CR42" s="357"/>
      <c r="CS42" s="357"/>
      <c r="CT42" s="357"/>
      <c r="CU42" s="357"/>
      <c r="CV42" s="357"/>
      <c r="CW42" s="357"/>
      <c r="CX42" s="357"/>
      <c r="CY42" s="357"/>
      <c r="CZ42" s="452"/>
      <c r="DA42" s="357"/>
      <c r="DB42" s="357"/>
      <c r="DC42" s="357"/>
      <c r="DD42" s="357"/>
      <c r="DE42" s="357"/>
      <c r="DF42" s="357"/>
      <c r="DG42" s="357"/>
      <c r="DH42" s="357"/>
      <c r="DI42" s="357"/>
      <c r="DJ42" s="357"/>
      <c r="DK42" s="357"/>
      <c r="DL42" s="452"/>
      <c r="DM42" s="357"/>
      <c r="DN42" s="357"/>
      <c r="DO42" s="357"/>
      <c r="DP42" s="357"/>
      <c r="DQ42" s="357"/>
      <c r="DR42" s="357"/>
      <c r="DS42" s="357"/>
      <c r="DT42" s="357"/>
      <c r="DU42" s="357"/>
      <c r="DV42" s="357"/>
      <c r="DW42" s="357"/>
      <c r="DX42" s="452"/>
      <c r="DY42" s="357"/>
      <c r="DZ42" s="357"/>
      <c r="EA42" s="357"/>
      <c r="EB42" s="357"/>
      <c r="EC42" s="357"/>
      <c r="ED42" s="357"/>
      <c r="EE42" s="357"/>
      <c r="EF42" s="357"/>
      <c r="EG42" s="357"/>
      <c r="EH42" s="357"/>
      <c r="EI42" s="357"/>
      <c r="EJ42" s="452"/>
      <c r="EK42" s="357"/>
      <c r="EL42" s="357"/>
      <c r="EM42" s="357"/>
      <c r="EN42" s="357"/>
      <c r="EO42" s="357"/>
      <c r="EP42" s="357"/>
      <c r="EQ42" s="357"/>
      <c r="ER42" s="357"/>
      <c r="ES42" s="357"/>
      <c r="ET42" s="357"/>
      <c r="EU42" s="357"/>
    </row>
    <row r="43" ht="12.75" customHeight="1" outlineLevel="1">
      <c r="A43" s="357"/>
      <c r="B43" s="439" t="s">
        <v>459</v>
      </c>
      <c r="C43" s="357"/>
      <c r="D43" s="357"/>
      <c r="E43" s="357"/>
      <c r="F43" s="357"/>
      <c r="G43" s="357"/>
      <c r="H43" s="357"/>
      <c r="I43" s="357"/>
      <c r="J43" s="370">
        <f t="shared" si="64"/>
        <v>0</v>
      </c>
      <c r="K43" s="441" t="str">
        <f t="shared" si="65"/>
        <v>#DIV/0!</v>
      </c>
      <c r="L43" s="442">
        <f t="shared" si="66"/>
        <v>0</v>
      </c>
      <c r="M43" s="442">
        <f t="shared" si="67"/>
        <v>0</v>
      </c>
      <c r="N43" s="357"/>
      <c r="O43" s="370">
        <f t="shared" si="68"/>
        <v>-553823.0775</v>
      </c>
      <c r="P43" s="441" t="str">
        <f t="shared" si="69"/>
        <v>#DIV/0!</v>
      </c>
      <c r="Q43" s="442">
        <f t="shared" si="70"/>
        <v>-11.494875</v>
      </c>
      <c r="R43" s="442">
        <f t="shared" si="71"/>
        <v>-15.225</v>
      </c>
      <c r="S43" s="357"/>
      <c r="T43" s="370">
        <f t="shared" si="72"/>
        <v>-562130.4237</v>
      </c>
      <c r="U43" s="441" t="str">
        <f t="shared" si="73"/>
        <v>#DIV/0!</v>
      </c>
      <c r="V43" s="442">
        <f t="shared" si="74"/>
        <v>-11.66729813</v>
      </c>
      <c r="W43" s="442">
        <f t="shared" si="75"/>
        <v>-15.453375</v>
      </c>
      <c r="X43" s="357"/>
      <c r="Y43" s="370">
        <f t="shared" si="76"/>
        <v>-563715.6315</v>
      </c>
      <c r="Z43" s="441" t="str">
        <f t="shared" si="77"/>
        <v>#DIV/0!</v>
      </c>
      <c r="AA43" s="442">
        <f t="shared" si="78"/>
        <v>-11.70019991</v>
      </c>
      <c r="AB43" s="442">
        <f t="shared" si="79"/>
        <v>-15.68517563</v>
      </c>
      <c r="AC43" s="357"/>
      <c r="AD43" s="370">
        <f t="shared" si="80"/>
        <v>-590951.1275</v>
      </c>
      <c r="AE43" s="441" t="str">
        <f t="shared" si="81"/>
        <v>#DIV/0!</v>
      </c>
      <c r="AF43" s="442">
        <f t="shared" si="82"/>
        <v>-12.23197399</v>
      </c>
      <c r="AG43" s="442">
        <f t="shared" si="83"/>
        <v>-15.92045326</v>
      </c>
      <c r="AH43" s="357"/>
      <c r="AI43" s="370">
        <f t="shared" si="84"/>
        <v>-601167.4373</v>
      </c>
      <c r="AJ43" s="441" t="str">
        <f t="shared" si="85"/>
        <v>#DIV/0!</v>
      </c>
      <c r="AK43" s="442">
        <f t="shared" si="86"/>
        <v>-12.47753087</v>
      </c>
      <c r="AL43" s="442">
        <f t="shared" si="87"/>
        <v>-16.15926006</v>
      </c>
      <c r="AM43" s="357"/>
      <c r="AN43" s="370"/>
      <c r="AO43" s="370"/>
      <c r="AP43" s="357"/>
      <c r="AQ43" s="357"/>
      <c r="AR43" s="357"/>
      <c r="AS43" s="357"/>
      <c r="AT43" s="357"/>
      <c r="AU43" s="357"/>
      <c r="AV43" s="357"/>
      <c r="AW43" s="357"/>
      <c r="AX43" s="357"/>
      <c r="AY43" s="357"/>
      <c r="AZ43" s="357"/>
      <c r="BA43" s="357"/>
      <c r="BB43" s="357"/>
      <c r="BC43" s="357"/>
      <c r="BD43" s="452"/>
      <c r="BE43" s="357"/>
      <c r="BF43" s="357"/>
      <c r="BG43" s="357"/>
      <c r="BH43" s="357"/>
      <c r="BI43" s="357"/>
      <c r="BJ43" s="357"/>
      <c r="BK43" s="357"/>
      <c r="BL43" s="357"/>
      <c r="BM43" s="357"/>
      <c r="BN43" s="357"/>
      <c r="BO43" s="357"/>
      <c r="BP43" s="452"/>
      <c r="BQ43" s="357"/>
      <c r="BR43" s="357"/>
      <c r="BS43" s="357"/>
      <c r="BT43" s="357"/>
      <c r="BU43" s="357"/>
      <c r="BV43" s="357"/>
      <c r="BW43" s="357"/>
      <c r="BX43" s="357"/>
      <c r="BY43" s="357"/>
      <c r="BZ43" s="357"/>
      <c r="CA43" s="357"/>
      <c r="CB43" s="452"/>
      <c r="CC43" s="357"/>
      <c r="CD43" s="357"/>
      <c r="CE43" s="357"/>
      <c r="CF43" s="357"/>
      <c r="CG43" s="357"/>
      <c r="CH43" s="357"/>
      <c r="CI43" s="357"/>
      <c r="CJ43" s="357"/>
      <c r="CK43" s="357"/>
      <c r="CL43" s="357"/>
      <c r="CM43" s="357"/>
      <c r="CN43" s="452"/>
      <c r="CO43" s="357"/>
      <c r="CP43" s="357"/>
      <c r="CQ43" s="357"/>
      <c r="CR43" s="357"/>
      <c r="CS43" s="357"/>
      <c r="CT43" s="357"/>
      <c r="CU43" s="357"/>
      <c r="CV43" s="357"/>
      <c r="CW43" s="357"/>
      <c r="CX43" s="357"/>
      <c r="CY43" s="357"/>
      <c r="CZ43" s="452"/>
      <c r="DA43" s="357"/>
      <c r="DB43" s="357"/>
      <c r="DC43" s="357"/>
      <c r="DD43" s="357"/>
      <c r="DE43" s="357"/>
      <c r="DF43" s="357"/>
      <c r="DG43" s="357"/>
      <c r="DH43" s="357"/>
      <c r="DI43" s="357"/>
      <c r="DJ43" s="357"/>
      <c r="DK43" s="357"/>
      <c r="DL43" s="452"/>
      <c r="DM43" s="357"/>
      <c r="DN43" s="357"/>
      <c r="DO43" s="357"/>
      <c r="DP43" s="357"/>
      <c r="DQ43" s="357"/>
      <c r="DR43" s="357"/>
      <c r="DS43" s="357"/>
      <c r="DT43" s="357"/>
      <c r="DU43" s="357"/>
      <c r="DV43" s="357"/>
      <c r="DW43" s="357"/>
      <c r="DX43" s="452"/>
      <c r="DY43" s="357"/>
      <c r="DZ43" s="357"/>
      <c r="EA43" s="357"/>
      <c r="EB43" s="357"/>
      <c r="EC43" s="357"/>
      <c r="ED43" s="357"/>
      <c r="EE43" s="357"/>
      <c r="EF43" s="357"/>
      <c r="EG43" s="357"/>
      <c r="EH43" s="357"/>
      <c r="EI43" s="357"/>
      <c r="EJ43" s="452"/>
      <c r="EK43" s="357"/>
      <c r="EL43" s="357"/>
      <c r="EM43" s="357"/>
      <c r="EN43" s="357"/>
      <c r="EO43" s="357"/>
      <c r="EP43" s="357"/>
      <c r="EQ43" s="357"/>
      <c r="ER43" s="357"/>
      <c r="ES43" s="357"/>
      <c r="ET43" s="357"/>
      <c r="EU43" s="357"/>
    </row>
    <row r="44" ht="12.75" customHeight="1" outlineLevel="1">
      <c r="A44" s="357"/>
      <c r="B44" s="439" t="s">
        <v>460</v>
      </c>
      <c r="C44" s="357"/>
      <c r="D44" s="357"/>
      <c r="E44" s="357"/>
      <c r="F44" s="357"/>
      <c r="G44" s="357"/>
      <c r="H44" s="357"/>
      <c r="I44" s="357"/>
      <c r="J44" s="370">
        <f t="shared" si="64"/>
        <v>187073.8416</v>
      </c>
      <c r="K44" s="441">
        <f t="shared" si="65"/>
        <v>1</v>
      </c>
      <c r="L44" s="442">
        <f t="shared" si="66"/>
        <v>3.872202385</v>
      </c>
      <c r="M44" s="442">
        <f t="shared" si="67"/>
        <v>4.76545278</v>
      </c>
      <c r="N44" s="357"/>
      <c r="O44" s="370">
        <f t="shared" si="68"/>
        <v>73843.077</v>
      </c>
      <c r="P44" s="441">
        <f t="shared" si="69"/>
        <v>0.5</v>
      </c>
      <c r="Q44" s="442">
        <f t="shared" si="70"/>
        <v>1.53265</v>
      </c>
      <c r="R44" s="442">
        <f t="shared" si="71"/>
        <v>2.03</v>
      </c>
      <c r="S44" s="357"/>
      <c r="T44" s="370">
        <f t="shared" si="72"/>
        <v>74950.72316</v>
      </c>
      <c r="U44" s="441">
        <f t="shared" si="73"/>
        <v>0.5</v>
      </c>
      <c r="V44" s="442">
        <f t="shared" si="74"/>
        <v>1.55563975</v>
      </c>
      <c r="W44" s="442">
        <f t="shared" si="75"/>
        <v>2.06045</v>
      </c>
      <c r="X44" s="357"/>
      <c r="Y44" s="370">
        <f t="shared" si="76"/>
        <v>75162.08419</v>
      </c>
      <c r="Z44" s="441">
        <f t="shared" si="77"/>
        <v>0.5</v>
      </c>
      <c r="AA44" s="442">
        <f t="shared" si="78"/>
        <v>1.560026654</v>
      </c>
      <c r="AB44" s="442">
        <f t="shared" si="79"/>
        <v>2.09135675</v>
      </c>
      <c r="AC44" s="357"/>
      <c r="AD44" s="370">
        <f t="shared" si="80"/>
        <v>78793.48366</v>
      </c>
      <c r="AE44" s="441">
        <f t="shared" si="81"/>
        <v>0.5</v>
      </c>
      <c r="AF44" s="442">
        <f t="shared" si="82"/>
        <v>1.630929866</v>
      </c>
      <c r="AG44" s="442">
        <f t="shared" si="83"/>
        <v>2.122727101</v>
      </c>
      <c r="AH44" s="357"/>
      <c r="AI44" s="370">
        <f t="shared" si="84"/>
        <v>80155.6583</v>
      </c>
      <c r="AJ44" s="441">
        <f t="shared" si="85"/>
        <v>0.5</v>
      </c>
      <c r="AK44" s="442">
        <f t="shared" si="86"/>
        <v>1.663670783</v>
      </c>
      <c r="AL44" s="442">
        <f t="shared" si="87"/>
        <v>2.154568008</v>
      </c>
      <c r="AM44" s="357"/>
      <c r="AN44" s="370"/>
      <c r="AO44" s="370"/>
      <c r="AP44" s="357"/>
      <c r="AQ44" s="357"/>
      <c r="AR44" s="357"/>
      <c r="AS44" s="357"/>
      <c r="AT44" s="357"/>
      <c r="AU44" s="357"/>
      <c r="AV44" s="357"/>
      <c r="AW44" s="357"/>
      <c r="AX44" s="357"/>
      <c r="AY44" s="357"/>
      <c r="AZ44" s="357"/>
      <c r="BA44" s="357"/>
      <c r="BB44" s="357"/>
      <c r="BC44" s="357"/>
      <c r="BD44" s="452"/>
      <c r="BE44" s="357"/>
      <c r="BF44" s="357"/>
      <c r="BG44" s="357"/>
      <c r="BH44" s="357"/>
      <c r="BI44" s="357"/>
      <c r="BJ44" s="357"/>
      <c r="BK44" s="357"/>
      <c r="BL44" s="357"/>
      <c r="BM44" s="357"/>
      <c r="BN44" s="357"/>
      <c r="BO44" s="357"/>
      <c r="BP44" s="452"/>
      <c r="BQ44" s="357"/>
      <c r="BR44" s="357"/>
      <c r="BS44" s="357"/>
      <c r="BT44" s="357"/>
      <c r="BU44" s="357"/>
      <c r="BV44" s="357"/>
      <c r="BW44" s="357"/>
      <c r="BX44" s="357"/>
      <c r="BY44" s="357"/>
      <c r="BZ44" s="357"/>
      <c r="CA44" s="357"/>
      <c r="CB44" s="452"/>
      <c r="CC44" s="357"/>
      <c r="CD44" s="357"/>
      <c r="CE44" s="357"/>
      <c r="CF44" s="357"/>
      <c r="CG44" s="357"/>
      <c r="CH44" s="357"/>
      <c r="CI44" s="357"/>
      <c r="CJ44" s="357"/>
      <c r="CK44" s="357"/>
      <c r="CL44" s="357"/>
      <c r="CM44" s="357"/>
      <c r="CN44" s="452"/>
      <c r="CO44" s="357"/>
      <c r="CP44" s="357"/>
      <c r="CQ44" s="357"/>
      <c r="CR44" s="357"/>
      <c r="CS44" s="357"/>
      <c r="CT44" s="357"/>
      <c r="CU44" s="357"/>
      <c r="CV44" s="357"/>
      <c r="CW44" s="357"/>
      <c r="CX44" s="357"/>
      <c r="CY44" s="357"/>
      <c r="CZ44" s="452"/>
      <c r="DA44" s="357"/>
      <c r="DB44" s="357"/>
      <c r="DC44" s="357"/>
      <c r="DD44" s="357"/>
      <c r="DE44" s="357"/>
      <c r="DF44" s="357"/>
      <c r="DG44" s="357"/>
      <c r="DH44" s="357"/>
      <c r="DI44" s="357"/>
      <c r="DJ44" s="357"/>
      <c r="DK44" s="357"/>
      <c r="DL44" s="452"/>
      <c r="DM44" s="357"/>
      <c r="DN44" s="357"/>
      <c r="DO44" s="357"/>
      <c r="DP44" s="357"/>
      <c r="DQ44" s="357"/>
      <c r="DR44" s="357"/>
      <c r="DS44" s="357"/>
      <c r="DT44" s="357"/>
      <c r="DU44" s="357"/>
      <c r="DV44" s="357"/>
      <c r="DW44" s="357"/>
      <c r="DX44" s="452"/>
      <c r="DY44" s="357"/>
      <c r="DZ44" s="357"/>
      <c r="EA44" s="357"/>
      <c r="EB44" s="357"/>
      <c r="EC44" s="357"/>
      <c r="ED44" s="357"/>
      <c r="EE44" s="357"/>
      <c r="EF44" s="357"/>
      <c r="EG44" s="357"/>
      <c r="EH44" s="357"/>
      <c r="EI44" s="357"/>
      <c r="EJ44" s="452"/>
      <c r="EK44" s="357"/>
      <c r="EL44" s="357"/>
      <c r="EM44" s="357"/>
      <c r="EN44" s="357"/>
      <c r="EO44" s="357"/>
      <c r="EP44" s="357"/>
      <c r="EQ44" s="357"/>
      <c r="ER44" s="357"/>
      <c r="ES44" s="357"/>
      <c r="ET44" s="357"/>
      <c r="EU44" s="357"/>
    </row>
    <row r="45" ht="12.75" customHeight="1" outlineLevel="1">
      <c r="A45" s="357"/>
      <c r="B45" s="439" t="s">
        <v>463</v>
      </c>
      <c r="C45" s="357"/>
      <c r="D45" s="357"/>
      <c r="E45" s="357"/>
      <c r="F45" s="357"/>
      <c r="G45" s="357"/>
      <c r="H45" s="357"/>
      <c r="I45" s="357"/>
      <c r="J45" s="370">
        <f>+J26</f>
        <v>1083698.788</v>
      </c>
      <c r="K45" s="441">
        <f t="shared" si="65"/>
        <v>1</v>
      </c>
      <c r="L45" s="442">
        <f t="shared" si="66"/>
        <v>22.43125493</v>
      </c>
      <c r="M45" s="442">
        <f t="shared" si="67"/>
        <v>27.60575909</v>
      </c>
      <c r="N45" s="357"/>
      <c r="O45" s="370">
        <f>+O26</f>
        <v>1163028.463</v>
      </c>
      <c r="P45" s="441">
        <f t="shared" si="69"/>
        <v>1</v>
      </c>
      <c r="Q45" s="442">
        <f t="shared" si="70"/>
        <v>24.1392375</v>
      </c>
      <c r="R45" s="442">
        <f t="shared" si="71"/>
        <v>31.9725</v>
      </c>
      <c r="S45" s="357"/>
      <c r="T45" s="370">
        <f>+T26</f>
        <v>1349113.017</v>
      </c>
      <c r="U45" s="441">
        <f t="shared" si="73"/>
        <v>1</v>
      </c>
      <c r="V45" s="442">
        <f t="shared" si="74"/>
        <v>28.0015155</v>
      </c>
      <c r="W45" s="442">
        <f t="shared" si="75"/>
        <v>37.0881</v>
      </c>
      <c r="X45" s="357"/>
      <c r="Y45" s="370">
        <f>+Y26</f>
        <v>1352917.515</v>
      </c>
      <c r="Z45" s="441">
        <f t="shared" si="77"/>
        <v>1</v>
      </c>
      <c r="AA45" s="442">
        <f t="shared" si="78"/>
        <v>28.08047977</v>
      </c>
      <c r="AB45" s="442">
        <f t="shared" si="79"/>
        <v>37.6444215</v>
      </c>
      <c r="AC45" s="357"/>
      <c r="AD45" s="370">
        <f>+AD26</f>
        <v>1418282.706</v>
      </c>
      <c r="AE45" s="441">
        <f t="shared" si="81"/>
        <v>1</v>
      </c>
      <c r="AF45" s="442">
        <f t="shared" si="82"/>
        <v>29.35673758</v>
      </c>
      <c r="AG45" s="442">
        <f t="shared" si="83"/>
        <v>38.20908782</v>
      </c>
      <c r="AH45" s="357"/>
      <c r="AI45" s="370">
        <f>+AI26</f>
        <v>1442801.849</v>
      </c>
      <c r="AJ45" s="441">
        <f t="shared" si="85"/>
        <v>1</v>
      </c>
      <c r="AK45" s="442">
        <f t="shared" si="86"/>
        <v>29.94607409</v>
      </c>
      <c r="AL45" s="442">
        <f t="shared" si="87"/>
        <v>38.78222414</v>
      </c>
      <c r="AM45" s="357"/>
      <c r="AN45" s="370"/>
      <c r="AO45" s="370"/>
      <c r="AP45" s="357"/>
      <c r="AQ45" s="357"/>
      <c r="AR45" s="357"/>
      <c r="AS45" s="357"/>
      <c r="AT45" s="357"/>
      <c r="AU45" s="357"/>
      <c r="AV45" s="357"/>
      <c r="AW45" s="357"/>
      <c r="AX45" s="357"/>
      <c r="AY45" s="357"/>
      <c r="AZ45" s="357"/>
      <c r="BA45" s="357"/>
      <c r="BB45" s="357"/>
      <c r="BC45" s="357"/>
      <c r="BD45" s="452"/>
      <c r="BE45" s="357"/>
      <c r="BF45" s="357"/>
      <c r="BG45" s="357"/>
      <c r="BH45" s="357"/>
      <c r="BI45" s="357"/>
      <c r="BJ45" s="357"/>
      <c r="BK45" s="357"/>
      <c r="BL45" s="357"/>
      <c r="BM45" s="357"/>
      <c r="BN45" s="357"/>
      <c r="BO45" s="357"/>
      <c r="BP45" s="452"/>
      <c r="BQ45" s="357"/>
      <c r="BR45" s="357"/>
      <c r="BS45" s="357"/>
      <c r="BT45" s="357"/>
      <c r="BU45" s="357"/>
      <c r="BV45" s="357"/>
      <c r="BW45" s="357"/>
      <c r="BX45" s="357"/>
      <c r="BY45" s="357"/>
      <c r="BZ45" s="357"/>
      <c r="CA45" s="357"/>
      <c r="CB45" s="452"/>
      <c r="CC45" s="357"/>
      <c r="CD45" s="357"/>
      <c r="CE45" s="357"/>
      <c r="CF45" s="357"/>
      <c r="CG45" s="357"/>
      <c r="CH45" s="357"/>
      <c r="CI45" s="357"/>
      <c r="CJ45" s="357"/>
      <c r="CK45" s="357"/>
      <c r="CL45" s="357"/>
      <c r="CM45" s="357"/>
      <c r="CN45" s="452"/>
      <c r="CO45" s="357"/>
      <c r="CP45" s="357"/>
      <c r="CQ45" s="357"/>
      <c r="CR45" s="357"/>
      <c r="CS45" s="357"/>
      <c r="CT45" s="357"/>
      <c r="CU45" s="357"/>
      <c r="CV45" s="357"/>
      <c r="CW45" s="357"/>
      <c r="CX45" s="357"/>
      <c r="CY45" s="357"/>
      <c r="CZ45" s="452"/>
      <c r="DA45" s="357"/>
      <c r="DB45" s="357"/>
      <c r="DC45" s="357"/>
      <c r="DD45" s="357"/>
      <c r="DE45" s="357"/>
      <c r="DF45" s="357"/>
      <c r="DG45" s="357"/>
      <c r="DH45" s="357"/>
      <c r="DI45" s="357"/>
      <c r="DJ45" s="357"/>
      <c r="DK45" s="357"/>
      <c r="DL45" s="452"/>
      <c r="DM45" s="357"/>
      <c r="DN45" s="357"/>
      <c r="DO45" s="357"/>
      <c r="DP45" s="357"/>
      <c r="DQ45" s="357"/>
      <c r="DR45" s="357"/>
      <c r="DS45" s="357"/>
      <c r="DT45" s="357"/>
      <c r="DU45" s="357"/>
      <c r="DV45" s="357"/>
      <c r="DW45" s="357"/>
      <c r="DX45" s="452"/>
      <c r="DY45" s="357"/>
      <c r="DZ45" s="357"/>
      <c r="EA45" s="357"/>
      <c r="EB45" s="357"/>
      <c r="EC45" s="357"/>
      <c r="ED45" s="357"/>
      <c r="EE45" s="357"/>
      <c r="EF45" s="357"/>
      <c r="EG45" s="357"/>
      <c r="EH45" s="357"/>
      <c r="EI45" s="357"/>
      <c r="EJ45" s="452"/>
      <c r="EK45" s="357"/>
      <c r="EL45" s="357"/>
      <c r="EM45" s="357"/>
      <c r="EN45" s="357"/>
      <c r="EO45" s="357"/>
      <c r="EP45" s="357"/>
      <c r="EQ45" s="357"/>
      <c r="ER45" s="357"/>
      <c r="ES45" s="357"/>
      <c r="ET45" s="357"/>
      <c r="EU45" s="357"/>
    </row>
    <row r="46" ht="12.75" customHeight="1" outlineLevel="1">
      <c r="A46" s="357"/>
      <c r="B46" s="439" t="s">
        <v>45</v>
      </c>
      <c r="C46" s="357"/>
      <c r="D46" s="357"/>
      <c r="E46" s="357"/>
      <c r="F46" s="357"/>
      <c r="G46" s="357"/>
      <c r="H46" s="357"/>
      <c r="I46" s="357"/>
      <c r="J46" s="370">
        <f t="shared" ref="J46:J47" si="88">+J27-J36</f>
        <v>0</v>
      </c>
      <c r="K46" s="441" t="str">
        <f t="shared" si="65"/>
        <v>#DIV/0!</v>
      </c>
      <c r="L46" s="442">
        <f t="shared" si="66"/>
        <v>0</v>
      </c>
      <c r="M46" s="442">
        <f t="shared" si="67"/>
        <v>0</v>
      </c>
      <c r="N46" s="357"/>
      <c r="O46" s="370">
        <f t="shared" ref="O46:O47" si="89">+O27-O36</f>
        <v>195610.8</v>
      </c>
      <c r="P46" s="441">
        <f t="shared" si="69"/>
        <v>0.4</v>
      </c>
      <c r="Q46" s="442">
        <f t="shared" si="70"/>
        <v>4.06</v>
      </c>
      <c r="R46" s="442">
        <f t="shared" si="71"/>
        <v>5.377483444</v>
      </c>
      <c r="S46" s="357"/>
      <c r="T46" s="370">
        <f t="shared" ref="T46:T47" si="90">+T27-T36</f>
        <v>223363.0823</v>
      </c>
      <c r="U46" s="441">
        <f t="shared" si="73"/>
        <v>0.45</v>
      </c>
      <c r="V46" s="442">
        <f t="shared" si="74"/>
        <v>4.6360125</v>
      </c>
      <c r="W46" s="442">
        <f t="shared" si="75"/>
        <v>6.140413907</v>
      </c>
      <c r="X46" s="357"/>
      <c r="Y46" s="370">
        <f t="shared" ref="Y46:Y47" si="91">+Y27-Y36</f>
        <v>226713.5285</v>
      </c>
      <c r="Z46" s="441">
        <f t="shared" si="77"/>
        <v>0.45</v>
      </c>
      <c r="AA46" s="442">
        <f t="shared" si="78"/>
        <v>4.705552688</v>
      </c>
      <c r="AB46" s="442">
        <f t="shared" si="79"/>
        <v>6.308218741</v>
      </c>
      <c r="AC46" s="357"/>
      <c r="AD46" s="370">
        <f t="shared" ref="AD46:AD47" si="92">+AD27-AD36</f>
        <v>230744.6814</v>
      </c>
      <c r="AE46" s="441">
        <f t="shared" si="81"/>
        <v>0.45</v>
      </c>
      <c r="AF46" s="442">
        <f t="shared" si="82"/>
        <v>4.776135978</v>
      </c>
      <c r="AG46" s="442">
        <f t="shared" si="83"/>
        <v>6.216351478</v>
      </c>
      <c r="AH46" s="357"/>
      <c r="AI46" s="370">
        <f t="shared" ref="AI46:AI47" si="93">+AI27-AI36</f>
        <v>233565.9449</v>
      </c>
      <c r="AJ46" s="441">
        <f t="shared" si="85"/>
        <v>0.45</v>
      </c>
      <c r="AK46" s="442">
        <f t="shared" si="86"/>
        <v>4.847778017</v>
      </c>
      <c r="AL46" s="442">
        <f t="shared" si="87"/>
        <v>6.278205721</v>
      </c>
      <c r="AM46" s="357"/>
      <c r="AN46" s="370"/>
      <c r="AO46" s="370"/>
      <c r="AP46" s="357"/>
      <c r="AQ46" s="357"/>
      <c r="AR46" s="357"/>
      <c r="AS46" s="357"/>
      <c r="AT46" s="357"/>
      <c r="AU46" s="357"/>
      <c r="AV46" s="357"/>
      <c r="AW46" s="357"/>
      <c r="AX46" s="357"/>
      <c r="AY46" s="357"/>
      <c r="AZ46" s="357"/>
      <c r="BA46" s="357"/>
      <c r="BB46" s="357"/>
      <c r="BC46" s="357"/>
      <c r="BD46" s="452"/>
      <c r="BE46" s="357"/>
      <c r="BF46" s="357"/>
      <c r="BG46" s="357"/>
      <c r="BH46" s="357"/>
      <c r="BI46" s="357"/>
      <c r="BJ46" s="357"/>
      <c r="BK46" s="357"/>
      <c r="BL46" s="357"/>
      <c r="BM46" s="357"/>
      <c r="BN46" s="357"/>
      <c r="BO46" s="357"/>
      <c r="BP46" s="452"/>
      <c r="BQ46" s="357"/>
      <c r="BR46" s="357"/>
      <c r="BS46" s="357"/>
      <c r="BT46" s="357"/>
      <c r="BU46" s="357"/>
      <c r="BV46" s="357"/>
      <c r="BW46" s="357"/>
      <c r="BX46" s="357"/>
      <c r="BY46" s="357"/>
      <c r="BZ46" s="357"/>
      <c r="CA46" s="357"/>
      <c r="CB46" s="452"/>
      <c r="CC46" s="357"/>
      <c r="CD46" s="357"/>
      <c r="CE46" s="357"/>
      <c r="CF46" s="357"/>
      <c r="CG46" s="357"/>
      <c r="CH46" s="357"/>
      <c r="CI46" s="357"/>
      <c r="CJ46" s="357"/>
      <c r="CK46" s="357"/>
      <c r="CL46" s="357"/>
      <c r="CM46" s="357"/>
      <c r="CN46" s="452"/>
      <c r="CO46" s="357"/>
      <c r="CP46" s="357"/>
      <c r="CQ46" s="357"/>
      <c r="CR46" s="357"/>
      <c r="CS46" s="357"/>
      <c r="CT46" s="357"/>
      <c r="CU46" s="357"/>
      <c r="CV46" s="357"/>
      <c r="CW46" s="357"/>
      <c r="CX46" s="357"/>
      <c r="CY46" s="357"/>
      <c r="CZ46" s="452"/>
      <c r="DA46" s="357"/>
      <c r="DB46" s="357"/>
      <c r="DC46" s="357"/>
      <c r="DD46" s="357"/>
      <c r="DE46" s="357"/>
      <c r="DF46" s="357"/>
      <c r="DG46" s="357"/>
      <c r="DH46" s="357"/>
      <c r="DI46" s="357"/>
      <c r="DJ46" s="357"/>
      <c r="DK46" s="357"/>
      <c r="DL46" s="452"/>
      <c r="DM46" s="357"/>
      <c r="DN46" s="357"/>
      <c r="DO46" s="357"/>
      <c r="DP46" s="357"/>
      <c r="DQ46" s="357"/>
      <c r="DR46" s="357"/>
      <c r="DS46" s="357"/>
      <c r="DT46" s="357"/>
      <c r="DU46" s="357"/>
      <c r="DV46" s="357"/>
      <c r="DW46" s="357"/>
      <c r="DX46" s="452"/>
      <c r="DY46" s="357"/>
      <c r="DZ46" s="357"/>
      <c r="EA46" s="357"/>
      <c r="EB46" s="357"/>
      <c r="EC46" s="357"/>
      <c r="ED46" s="357"/>
      <c r="EE46" s="357"/>
      <c r="EF46" s="357"/>
      <c r="EG46" s="357"/>
      <c r="EH46" s="357"/>
      <c r="EI46" s="357"/>
      <c r="EJ46" s="452"/>
      <c r="EK46" s="357"/>
      <c r="EL46" s="357"/>
      <c r="EM46" s="357"/>
      <c r="EN46" s="357"/>
      <c r="EO46" s="357"/>
      <c r="EP46" s="357"/>
      <c r="EQ46" s="357"/>
      <c r="ER46" s="357"/>
      <c r="ES46" s="357"/>
      <c r="ET46" s="357"/>
      <c r="EU46" s="357"/>
    </row>
    <row r="47" ht="12.75" customHeight="1" outlineLevel="1">
      <c r="A47" s="357"/>
      <c r="B47" s="439" t="s">
        <v>464</v>
      </c>
      <c r="C47" s="357"/>
      <c r="D47" s="357"/>
      <c r="E47" s="357"/>
      <c r="F47" s="357"/>
      <c r="G47" s="357"/>
      <c r="H47" s="357"/>
      <c r="I47" s="357"/>
      <c r="J47" s="459">
        <f t="shared" si="88"/>
        <v>13313.43</v>
      </c>
      <c r="K47" s="460">
        <f t="shared" si="65"/>
        <v>0.6147502037</v>
      </c>
      <c r="L47" s="461">
        <f t="shared" si="66"/>
        <v>0.2755719076</v>
      </c>
      <c r="M47" s="461">
        <f t="shared" si="67"/>
        <v>0.3391416003</v>
      </c>
      <c r="N47" s="357"/>
      <c r="O47" s="459">
        <f t="shared" si="89"/>
        <v>13712.8329</v>
      </c>
      <c r="P47" s="460">
        <f t="shared" si="69"/>
        <v>0.6147502037</v>
      </c>
      <c r="Q47" s="461">
        <f t="shared" si="70"/>
        <v>0.2846167061</v>
      </c>
      <c r="R47" s="461">
        <f t="shared" si="71"/>
        <v>0.3769757697</v>
      </c>
      <c r="S47" s="357"/>
      <c r="T47" s="459">
        <f t="shared" si="90"/>
        <v>14124.21789</v>
      </c>
      <c r="U47" s="460">
        <f t="shared" si="73"/>
        <v>0.6147502037</v>
      </c>
      <c r="V47" s="461">
        <f t="shared" si="74"/>
        <v>0.2931552073</v>
      </c>
      <c r="W47" s="461">
        <f t="shared" si="75"/>
        <v>0.3882850428</v>
      </c>
      <c r="X47" s="357"/>
      <c r="Y47" s="459">
        <f t="shared" si="91"/>
        <v>14547.94442</v>
      </c>
      <c r="Z47" s="460">
        <f t="shared" si="77"/>
        <v>0.6147502037</v>
      </c>
      <c r="AA47" s="461">
        <f t="shared" si="78"/>
        <v>0.3019498635</v>
      </c>
      <c r="AB47" s="461">
        <f t="shared" si="79"/>
        <v>0.4047910871</v>
      </c>
      <c r="AC47" s="357"/>
      <c r="AD47" s="459">
        <f t="shared" si="92"/>
        <v>14984.38276</v>
      </c>
      <c r="AE47" s="460">
        <f t="shared" si="81"/>
        <v>0.6147502037</v>
      </c>
      <c r="AF47" s="461">
        <f t="shared" si="82"/>
        <v>0.3101586098</v>
      </c>
      <c r="AG47" s="461">
        <f t="shared" si="83"/>
        <v>0.4036851005</v>
      </c>
      <c r="AH47" s="357"/>
      <c r="AI47" s="459">
        <f t="shared" si="93"/>
        <v>15433.91424</v>
      </c>
      <c r="AJ47" s="460">
        <f t="shared" si="85"/>
        <v>0.6147502037</v>
      </c>
      <c r="AK47" s="461">
        <f t="shared" si="86"/>
        <v>0.3203386102</v>
      </c>
      <c r="AL47" s="461">
        <f t="shared" si="87"/>
        <v>0.4148605171</v>
      </c>
      <c r="AM47" s="357"/>
      <c r="AN47" s="370"/>
      <c r="AO47" s="370"/>
      <c r="AP47" s="357"/>
      <c r="AQ47" s="357"/>
      <c r="AR47" s="357"/>
      <c r="AS47" s="357"/>
      <c r="AT47" s="357"/>
      <c r="AU47" s="357"/>
      <c r="AV47" s="357"/>
      <c r="AW47" s="357"/>
      <c r="AX47" s="357"/>
      <c r="AY47" s="357"/>
      <c r="AZ47" s="357"/>
      <c r="BA47" s="357"/>
      <c r="BB47" s="357"/>
      <c r="BC47" s="357"/>
      <c r="BD47" s="452"/>
      <c r="BE47" s="357"/>
      <c r="BF47" s="357"/>
      <c r="BG47" s="357"/>
      <c r="BH47" s="357"/>
      <c r="BI47" s="357"/>
      <c r="BJ47" s="357"/>
      <c r="BK47" s="357"/>
      <c r="BL47" s="357"/>
      <c r="BM47" s="357"/>
      <c r="BN47" s="357"/>
      <c r="BO47" s="357"/>
      <c r="BP47" s="452"/>
      <c r="BQ47" s="357"/>
      <c r="BR47" s="357"/>
      <c r="BS47" s="357"/>
      <c r="BT47" s="357"/>
      <c r="BU47" s="357"/>
      <c r="BV47" s="357"/>
      <c r="BW47" s="357"/>
      <c r="BX47" s="357"/>
      <c r="BY47" s="357"/>
      <c r="BZ47" s="357"/>
      <c r="CA47" s="357"/>
      <c r="CB47" s="452"/>
      <c r="CC47" s="357"/>
      <c r="CD47" s="357"/>
      <c r="CE47" s="357"/>
      <c r="CF47" s="357"/>
      <c r="CG47" s="357"/>
      <c r="CH47" s="357"/>
      <c r="CI47" s="357"/>
      <c r="CJ47" s="357"/>
      <c r="CK47" s="357"/>
      <c r="CL47" s="357"/>
      <c r="CM47" s="357"/>
      <c r="CN47" s="452"/>
      <c r="CO47" s="357"/>
      <c r="CP47" s="357"/>
      <c r="CQ47" s="357"/>
      <c r="CR47" s="357"/>
      <c r="CS47" s="357"/>
      <c r="CT47" s="357"/>
      <c r="CU47" s="357"/>
      <c r="CV47" s="357"/>
      <c r="CW47" s="357"/>
      <c r="CX47" s="357"/>
      <c r="CY47" s="357"/>
      <c r="CZ47" s="452"/>
      <c r="DA47" s="357"/>
      <c r="DB47" s="357"/>
      <c r="DC47" s="357"/>
      <c r="DD47" s="357"/>
      <c r="DE47" s="357"/>
      <c r="DF47" s="357"/>
      <c r="DG47" s="357"/>
      <c r="DH47" s="357"/>
      <c r="DI47" s="357"/>
      <c r="DJ47" s="357"/>
      <c r="DK47" s="357"/>
      <c r="DL47" s="452"/>
      <c r="DM47" s="357"/>
      <c r="DN47" s="357"/>
      <c r="DO47" s="357"/>
      <c r="DP47" s="357"/>
      <c r="DQ47" s="357"/>
      <c r="DR47" s="357"/>
      <c r="DS47" s="357"/>
      <c r="DT47" s="357"/>
      <c r="DU47" s="357"/>
      <c r="DV47" s="357"/>
      <c r="DW47" s="357"/>
      <c r="DX47" s="452"/>
      <c r="DY47" s="357"/>
      <c r="DZ47" s="357"/>
      <c r="EA47" s="357"/>
      <c r="EB47" s="357"/>
      <c r="EC47" s="357"/>
      <c r="ED47" s="357"/>
      <c r="EE47" s="357"/>
      <c r="EF47" s="357"/>
      <c r="EG47" s="357"/>
      <c r="EH47" s="357"/>
      <c r="EI47" s="357"/>
      <c r="EJ47" s="452"/>
      <c r="EK47" s="357"/>
      <c r="EL47" s="357"/>
      <c r="EM47" s="357"/>
      <c r="EN47" s="357"/>
      <c r="EO47" s="357"/>
      <c r="EP47" s="357"/>
      <c r="EQ47" s="357"/>
      <c r="ER47" s="357"/>
      <c r="ES47" s="357"/>
      <c r="ET47" s="357"/>
      <c r="EU47" s="357"/>
    </row>
    <row r="48" ht="12.75" customHeight="1">
      <c r="A48" s="363"/>
      <c r="B48" s="363" t="s">
        <v>465</v>
      </c>
      <c r="C48" s="363"/>
      <c r="D48" s="363"/>
      <c r="E48" s="363"/>
      <c r="F48" s="363"/>
      <c r="G48" s="363"/>
      <c r="H48" s="363"/>
      <c r="I48" s="363"/>
      <c r="J48" s="458">
        <f>SUM(J41:J47)</f>
        <v>8622156.13</v>
      </c>
      <c r="K48" s="462">
        <f t="shared" si="65"/>
        <v>0.6154367108</v>
      </c>
      <c r="L48" s="457">
        <f t="shared" si="66"/>
        <v>178.4682093</v>
      </c>
      <c r="M48" s="457">
        <f t="shared" si="67"/>
        <v>219.6377513</v>
      </c>
      <c r="N48" s="363"/>
      <c r="O48" s="458">
        <f>SUM(O41:O47)</f>
        <v>9515823.665</v>
      </c>
      <c r="P48" s="462">
        <f t="shared" si="69"/>
        <v>0.5988023596</v>
      </c>
      <c r="Q48" s="457">
        <f t="shared" si="70"/>
        <v>197.50568</v>
      </c>
      <c r="R48" s="457">
        <f t="shared" si="71"/>
        <v>261.5969272</v>
      </c>
      <c r="S48" s="363"/>
      <c r="T48" s="458">
        <f>SUM(T41:T47)</f>
        <v>9905311.159</v>
      </c>
      <c r="U48" s="462">
        <f t="shared" si="73"/>
        <v>0.6120729601</v>
      </c>
      <c r="V48" s="457">
        <f t="shared" si="74"/>
        <v>205.5896878</v>
      </c>
      <c r="W48" s="457">
        <f t="shared" si="75"/>
        <v>272.3042223</v>
      </c>
      <c r="X48" s="363"/>
      <c r="Y48" s="458">
        <f>SUM(Y41:Y47)</f>
        <v>10294524.23</v>
      </c>
      <c r="Z48" s="462">
        <f t="shared" si="77"/>
        <v>0.6203874303</v>
      </c>
      <c r="AA48" s="457">
        <f t="shared" si="78"/>
        <v>213.6679998</v>
      </c>
      <c r="AB48" s="457">
        <f t="shared" si="79"/>
        <v>286.4412685</v>
      </c>
      <c r="AC48" s="363"/>
      <c r="AD48" s="458">
        <f>SUM(AD41:AD47)</f>
        <v>11054736.39</v>
      </c>
      <c r="AE48" s="462">
        <f t="shared" si="81"/>
        <v>0.6263439199</v>
      </c>
      <c r="AF48" s="457">
        <f t="shared" si="82"/>
        <v>228.8196802</v>
      </c>
      <c r="AG48" s="457">
        <f t="shared" si="83"/>
        <v>297.8188987</v>
      </c>
      <c r="AH48" s="363"/>
      <c r="AI48" s="458">
        <f>SUM(AI41:AI47)</f>
        <v>11304962.02</v>
      </c>
      <c r="AJ48" s="462">
        <f t="shared" si="85"/>
        <v>0.62761564</v>
      </c>
      <c r="AK48" s="457">
        <f t="shared" si="86"/>
        <v>234.6401416</v>
      </c>
      <c r="AL48" s="457">
        <f t="shared" si="87"/>
        <v>303.8751102</v>
      </c>
      <c r="AM48" s="363"/>
      <c r="AN48" s="370">
        <f>SUM(J48,O48,T48,Y48,AD48,AI48)</f>
        <v>60697513.6</v>
      </c>
      <c r="AO48" s="370">
        <f>SUM(AR48:DK48)</f>
        <v>60697513.6</v>
      </c>
      <c r="AP48" s="363"/>
      <c r="AQ48" s="363" t="s">
        <v>465</v>
      </c>
      <c r="AR48" s="455">
        <f t="shared" ref="AR48:BC48" si="94">$J$48*AR$23</f>
        <v>870172.2687</v>
      </c>
      <c r="AS48" s="455">
        <f t="shared" si="94"/>
        <v>975245.8999</v>
      </c>
      <c r="AT48" s="455">
        <f t="shared" si="94"/>
        <v>919619.503</v>
      </c>
      <c r="AU48" s="455">
        <f t="shared" si="94"/>
        <v>872712.8279</v>
      </c>
      <c r="AV48" s="455">
        <f t="shared" si="94"/>
        <v>676695.0631</v>
      </c>
      <c r="AW48" s="455">
        <f t="shared" si="94"/>
        <v>529712.3937</v>
      </c>
      <c r="AX48" s="455">
        <f t="shared" si="94"/>
        <v>531469.5396</v>
      </c>
      <c r="AY48" s="455">
        <f t="shared" si="94"/>
        <v>491655.0327</v>
      </c>
      <c r="AZ48" s="455">
        <f t="shared" si="94"/>
        <v>445252.8683</v>
      </c>
      <c r="BA48" s="455">
        <f t="shared" si="94"/>
        <v>632563.2083</v>
      </c>
      <c r="BB48" s="455">
        <f t="shared" si="94"/>
        <v>704622.9136</v>
      </c>
      <c r="BC48" s="455">
        <f t="shared" si="94"/>
        <v>972434.611</v>
      </c>
      <c r="BD48" s="456">
        <f t="shared" ref="BD48:BO48" si="95">$O$48*BD$23</f>
        <v>960363.7121</v>
      </c>
      <c r="BE48" s="455">
        <f t="shared" si="95"/>
        <v>1076327.994</v>
      </c>
      <c r="BF48" s="455">
        <f t="shared" si="95"/>
        <v>1014936.044</v>
      </c>
      <c r="BG48" s="455">
        <f t="shared" si="95"/>
        <v>963167.5947</v>
      </c>
      <c r="BH48" s="455">
        <f t="shared" si="95"/>
        <v>746833.0193</v>
      </c>
      <c r="BI48" s="455">
        <f t="shared" si="95"/>
        <v>584615.9192</v>
      </c>
      <c r="BJ48" s="455">
        <f t="shared" si="95"/>
        <v>586555.1895</v>
      </c>
      <c r="BK48" s="455">
        <f t="shared" si="95"/>
        <v>542613.9964</v>
      </c>
      <c r="BL48" s="455">
        <f t="shared" si="95"/>
        <v>491402.3496</v>
      </c>
      <c r="BM48" s="455">
        <f t="shared" si="95"/>
        <v>698126.9947</v>
      </c>
      <c r="BN48" s="455">
        <f t="shared" si="95"/>
        <v>777655.5301</v>
      </c>
      <c r="BO48" s="455">
        <f t="shared" si="95"/>
        <v>1073225.321</v>
      </c>
      <c r="BP48" s="456">
        <f t="shared" ref="BP48:CA48" si="96">$T$48*BP$23</f>
        <v>999671.8865</v>
      </c>
      <c r="BQ48" s="455">
        <f t="shared" si="96"/>
        <v>1120382.645</v>
      </c>
      <c r="BR48" s="455">
        <f t="shared" si="96"/>
        <v>1056477.891</v>
      </c>
      <c r="BS48" s="455">
        <f t="shared" si="96"/>
        <v>1002590.533</v>
      </c>
      <c r="BT48" s="455">
        <f t="shared" si="96"/>
        <v>777401.274</v>
      </c>
      <c r="BU48" s="455">
        <f t="shared" si="96"/>
        <v>608544.5456</v>
      </c>
      <c r="BV48" s="455">
        <f t="shared" si="96"/>
        <v>610563.1912</v>
      </c>
      <c r="BW48" s="455">
        <f t="shared" si="96"/>
        <v>564823.4628</v>
      </c>
      <c r="BX48" s="455">
        <f t="shared" si="96"/>
        <v>511515.6973</v>
      </c>
      <c r="BY48" s="455">
        <f t="shared" si="96"/>
        <v>726701.6871</v>
      </c>
      <c r="BZ48" s="455">
        <f t="shared" si="96"/>
        <v>809485.3658</v>
      </c>
      <c r="CA48" s="455">
        <f t="shared" si="96"/>
        <v>1117152.979</v>
      </c>
      <c r="CB48" s="456">
        <f t="shared" ref="CB48:CM48" si="97">$Y$48*CB$23</f>
        <v>1038952.365</v>
      </c>
      <c r="CC48" s="455">
        <f t="shared" si="97"/>
        <v>1164406.257</v>
      </c>
      <c r="CD48" s="455">
        <f t="shared" si="97"/>
        <v>1097990.47</v>
      </c>
      <c r="CE48" s="455">
        <f t="shared" si="97"/>
        <v>1041985.696</v>
      </c>
      <c r="CF48" s="455">
        <f t="shared" si="97"/>
        <v>807947.9912</v>
      </c>
      <c r="CG48" s="455">
        <f t="shared" si="97"/>
        <v>632456.3126</v>
      </c>
      <c r="CH48" s="455">
        <f t="shared" si="97"/>
        <v>634554.2776</v>
      </c>
      <c r="CI48" s="455">
        <f t="shared" si="97"/>
        <v>587017.281</v>
      </c>
      <c r="CJ48" s="455">
        <f t="shared" si="97"/>
        <v>531614.8737</v>
      </c>
      <c r="CK48" s="455">
        <f t="shared" si="97"/>
        <v>755256.2466</v>
      </c>
      <c r="CL48" s="455">
        <f t="shared" si="97"/>
        <v>841292.7751</v>
      </c>
      <c r="CM48" s="455">
        <f t="shared" si="97"/>
        <v>1161049.686</v>
      </c>
      <c r="CN48" s="456">
        <f t="shared" ref="CN48:CY48" si="98">$AD$48*CN$23</f>
        <v>1115675.116</v>
      </c>
      <c r="CO48" s="455">
        <f t="shared" si="98"/>
        <v>1250393.31</v>
      </c>
      <c r="CP48" s="455">
        <f t="shared" si="98"/>
        <v>1179072.964</v>
      </c>
      <c r="CQ48" s="455">
        <f t="shared" si="98"/>
        <v>1118932.447</v>
      </c>
      <c r="CR48" s="455">
        <f t="shared" si="98"/>
        <v>867611.9322</v>
      </c>
      <c r="CS48" s="455">
        <f t="shared" si="98"/>
        <v>679160.8487</v>
      </c>
      <c r="CT48" s="455">
        <f t="shared" si="98"/>
        <v>681413.7406</v>
      </c>
      <c r="CU48" s="455">
        <f t="shared" si="98"/>
        <v>630366.3144</v>
      </c>
      <c r="CV48" s="455">
        <f t="shared" si="98"/>
        <v>570872.6462</v>
      </c>
      <c r="CW48" s="455">
        <f t="shared" si="98"/>
        <v>811029.0991</v>
      </c>
      <c r="CX48" s="455">
        <f t="shared" si="98"/>
        <v>903419.1039</v>
      </c>
      <c r="CY48" s="455">
        <f t="shared" si="98"/>
        <v>1246788.868</v>
      </c>
      <c r="CZ48" s="456">
        <f t="shared" ref="CZ48:DK48" si="99">$AI$48*CZ$23</f>
        <v>1140928.592</v>
      </c>
      <c r="DA48" s="455">
        <f t="shared" si="99"/>
        <v>1278696.151</v>
      </c>
      <c r="DB48" s="455">
        <f t="shared" si="99"/>
        <v>1205761.459</v>
      </c>
      <c r="DC48" s="455">
        <f t="shared" si="99"/>
        <v>1144259.652</v>
      </c>
      <c r="DD48" s="455">
        <f t="shared" si="99"/>
        <v>887250.4595</v>
      </c>
      <c r="DE48" s="455">
        <f t="shared" si="99"/>
        <v>694533.7573</v>
      </c>
      <c r="DF48" s="455">
        <f t="shared" si="99"/>
        <v>696837.6436</v>
      </c>
      <c r="DG48" s="455">
        <f t="shared" si="99"/>
        <v>644634.7513</v>
      </c>
      <c r="DH48" s="455">
        <f t="shared" si="99"/>
        <v>583794.4349</v>
      </c>
      <c r="DI48" s="455">
        <f t="shared" si="99"/>
        <v>829386.8654</v>
      </c>
      <c r="DJ48" s="455">
        <f t="shared" si="99"/>
        <v>923868.1319</v>
      </c>
      <c r="DK48" s="455">
        <f t="shared" si="99"/>
        <v>1275010.123</v>
      </c>
      <c r="DL48" s="456">
        <f t="shared" ref="DL48:EU48" si="100">CZ48*103%</f>
        <v>1175156.449</v>
      </c>
      <c r="DM48" s="455">
        <f t="shared" si="100"/>
        <v>1317057.036</v>
      </c>
      <c r="DN48" s="455">
        <f t="shared" si="100"/>
        <v>1241934.303</v>
      </c>
      <c r="DO48" s="455">
        <f t="shared" si="100"/>
        <v>1178587.442</v>
      </c>
      <c r="DP48" s="455">
        <f t="shared" si="100"/>
        <v>913867.9733</v>
      </c>
      <c r="DQ48" s="455">
        <f t="shared" si="100"/>
        <v>715369.77</v>
      </c>
      <c r="DR48" s="455">
        <f t="shared" si="100"/>
        <v>717742.773</v>
      </c>
      <c r="DS48" s="455">
        <f t="shared" si="100"/>
        <v>663973.7938</v>
      </c>
      <c r="DT48" s="455">
        <f t="shared" si="100"/>
        <v>601308.268</v>
      </c>
      <c r="DU48" s="455">
        <f t="shared" si="100"/>
        <v>854268.4714</v>
      </c>
      <c r="DV48" s="455">
        <f t="shared" si="100"/>
        <v>951584.1759</v>
      </c>
      <c r="DW48" s="455">
        <f t="shared" si="100"/>
        <v>1313260.426</v>
      </c>
      <c r="DX48" s="456">
        <f t="shared" si="100"/>
        <v>1210411.143</v>
      </c>
      <c r="DY48" s="455">
        <f t="shared" si="100"/>
        <v>1356568.747</v>
      </c>
      <c r="DZ48" s="455">
        <f t="shared" si="100"/>
        <v>1279192.332</v>
      </c>
      <c r="EA48" s="455">
        <f t="shared" si="100"/>
        <v>1213945.065</v>
      </c>
      <c r="EB48" s="455">
        <f t="shared" si="100"/>
        <v>941284.0125</v>
      </c>
      <c r="EC48" s="455">
        <f t="shared" si="100"/>
        <v>736830.8631</v>
      </c>
      <c r="ED48" s="455">
        <f t="shared" si="100"/>
        <v>739275.0561</v>
      </c>
      <c r="EE48" s="455">
        <f t="shared" si="100"/>
        <v>683893.0076</v>
      </c>
      <c r="EF48" s="455">
        <f t="shared" si="100"/>
        <v>619347.516</v>
      </c>
      <c r="EG48" s="455">
        <f t="shared" si="100"/>
        <v>879896.5255</v>
      </c>
      <c r="EH48" s="455">
        <f t="shared" si="100"/>
        <v>980131.7012</v>
      </c>
      <c r="EI48" s="455">
        <f t="shared" si="100"/>
        <v>1352658.239</v>
      </c>
      <c r="EJ48" s="456">
        <f t="shared" si="100"/>
        <v>1246723.477</v>
      </c>
      <c r="EK48" s="455">
        <f t="shared" si="100"/>
        <v>1397265.809</v>
      </c>
      <c r="EL48" s="455">
        <f t="shared" si="100"/>
        <v>1317568.102</v>
      </c>
      <c r="EM48" s="455">
        <f t="shared" si="100"/>
        <v>1250363.417</v>
      </c>
      <c r="EN48" s="455">
        <f t="shared" si="100"/>
        <v>969522.5329</v>
      </c>
      <c r="EO48" s="455">
        <f t="shared" si="100"/>
        <v>758935.789</v>
      </c>
      <c r="EP48" s="455">
        <f t="shared" si="100"/>
        <v>761453.3078</v>
      </c>
      <c r="EQ48" s="455">
        <f t="shared" si="100"/>
        <v>704409.7978</v>
      </c>
      <c r="ER48" s="455">
        <f t="shared" si="100"/>
        <v>637927.9415</v>
      </c>
      <c r="ES48" s="455">
        <f t="shared" si="100"/>
        <v>906293.4213</v>
      </c>
      <c r="ET48" s="455">
        <f t="shared" si="100"/>
        <v>1009535.652</v>
      </c>
      <c r="EU48" s="455">
        <f t="shared" si="100"/>
        <v>1393237.986</v>
      </c>
    </row>
    <row r="49" ht="12.75" customHeight="1">
      <c r="A49" s="357"/>
      <c r="B49" s="357"/>
      <c r="C49" s="357"/>
      <c r="D49" s="357"/>
      <c r="E49" s="357"/>
      <c r="F49" s="357"/>
      <c r="G49" s="357"/>
      <c r="H49" s="357"/>
      <c r="I49" s="357"/>
      <c r="J49" s="11"/>
      <c r="K49" s="357"/>
      <c r="L49" s="442"/>
      <c r="M49" s="442"/>
      <c r="N49" s="357"/>
      <c r="O49" s="357"/>
      <c r="P49" s="357"/>
      <c r="Q49" s="442"/>
      <c r="R49" s="442"/>
      <c r="S49" s="357"/>
      <c r="T49" s="357"/>
      <c r="U49" s="357"/>
      <c r="V49" s="442"/>
      <c r="W49" s="442"/>
      <c r="X49" s="357"/>
      <c r="Y49" s="370"/>
      <c r="Z49" s="357"/>
      <c r="AA49" s="442"/>
      <c r="AB49" s="442"/>
      <c r="AC49" s="357"/>
      <c r="AD49" s="357"/>
      <c r="AE49" s="357"/>
      <c r="AF49" s="442"/>
      <c r="AG49" s="442"/>
      <c r="AH49" s="357"/>
      <c r="AI49" s="357"/>
      <c r="AJ49" s="357"/>
      <c r="AK49" s="442"/>
      <c r="AL49" s="442"/>
      <c r="AM49" s="357"/>
      <c r="AN49" s="370"/>
      <c r="AO49" s="370" t="b">
        <f>AN48=AO48</f>
        <v>1</v>
      </c>
      <c r="AP49" s="357"/>
      <c r="AQ49" s="357"/>
      <c r="AR49" s="357"/>
      <c r="AS49" s="357"/>
      <c r="AT49" s="357"/>
      <c r="AU49" s="357"/>
      <c r="AV49" s="357"/>
      <c r="AW49" s="357"/>
      <c r="AX49" s="357"/>
      <c r="AY49" s="357"/>
      <c r="AZ49" s="357"/>
      <c r="BA49" s="357"/>
      <c r="BB49" s="357"/>
      <c r="BC49" s="357"/>
      <c r="BD49" s="452"/>
      <c r="BE49" s="357"/>
      <c r="BF49" s="357"/>
      <c r="BG49" s="357"/>
      <c r="BH49" s="357"/>
      <c r="BI49" s="357"/>
      <c r="BJ49" s="357"/>
      <c r="BK49" s="357"/>
      <c r="BL49" s="357"/>
      <c r="BM49" s="357"/>
      <c r="BN49" s="357"/>
      <c r="BO49" s="357"/>
      <c r="BP49" s="452"/>
      <c r="BQ49" s="357"/>
      <c r="BR49" s="357"/>
      <c r="BS49" s="357"/>
      <c r="BT49" s="357"/>
      <c r="BU49" s="357"/>
      <c r="BV49" s="357"/>
      <c r="BW49" s="357"/>
      <c r="BX49" s="357"/>
      <c r="BY49" s="357"/>
      <c r="BZ49" s="357"/>
      <c r="CA49" s="357"/>
      <c r="CB49" s="452"/>
      <c r="CC49" s="357"/>
      <c r="CD49" s="357"/>
      <c r="CE49" s="357"/>
      <c r="CF49" s="357"/>
      <c r="CG49" s="357"/>
      <c r="CH49" s="357"/>
      <c r="CI49" s="357"/>
      <c r="CJ49" s="357"/>
      <c r="CK49" s="357"/>
      <c r="CL49" s="357"/>
      <c r="CM49" s="357"/>
      <c r="CN49" s="452"/>
      <c r="CO49" s="357"/>
      <c r="CP49" s="357"/>
      <c r="CQ49" s="357"/>
      <c r="CR49" s="357"/>
      <c r="CS49" s="357"/>
      <c r="CT49" s="357"/>
      <c r="CU49" s="357"/>
      <c r="CV49" s="357"/>
      <c r="CW49" s="357"/>
      <c r="CX49" s="357"/>
      <c r="CY49" s="357"/>
      <c r="CZ49" s="452"/>
      <c r="DA49" s="357"/>
      <c r="DB49" s="357"/>
      <c r="DC49" s="357"/>
      <c r="DD49" s="357"/>
      <c r="DE49" s="357"/>
      <c r="DF49" s="357"/>
      <c r="DG49" s="357"/>
      <c r="DH49" s="357"/>
      <c r="DI49" s="357"/>
      <c r="DJ49" s="357"/>
      <c r="DK49" s="357"/>
      <c r="DL49" s="452"/>
      <c r="DM49" s="357"/>
      <c r="DN49" s="357"/>
      <c r="DO49" s="357"/>
      <c r="DP49" s="357"/>
      <c r="DQ49" s="357"/>
      <c r="DR49" s="357"/>
      <c r="DS49" s="357"/>
      <c r="DT49" s="357"/>
      <c r="DU49" s="357"/>
      <c r="DV49" s="357"/>
      <c r="DW49" s="357"/>
      <c r="DX49" s="452"/>
      <c r="DY49" s="357"/>
      <c r="DZ49" s="357"/>
      <c r="EA49" s="357"/>
      <c r="EB49" s="357"/>
      <c r="EC49" s="357"/>
      <c r="ED49" s="357"/>
      <c r="EE49" s="357"/>
      <c r="EF49" s="357"/>
      <c r="EG49" s="357"/>
      <c r="EH49" s="357"/>
      <c r="EI49" s="357"/>
      <c r="EJ49" s="452"/>
      <c r="EK49" s="357"/>
      <c r="EL49" s="357"/>
      <c r="EM49" s="357"/>
      <c r="EN49" s="357"/>
      <c r="EO49" s="357"/>
      <c r="EP49" s="357"/>
      <c r="EQ49" s="357"/>
      <c r="ER49" s="357"/>
      <c r="ES49" s="357"/>
      <c r="ET49" s="357"/>
      <c r="EU49" s="357"/>
    </row>
    <row r="50" ht="12.75" customHeight="1">
      <c r="A50" s="363"/>
      <c r="B50" s="363" t="s">
        <v>466</v>
      </c>
      <c r="C50" s="363"/>
      <c r="D50" s="363"/>
      <c r="E50" s="363"/>
      <c r="F50" s="363"/>
      <c r="G50" s="363"/>
      <c r="H50" s="363"/>
      <c r="I50" s="363"/>
      <c r="J50" s="463"/>
      <c r="K50" s="363"/>
      <c r="L50" s="457"/>
      <c r="M50" s="457"/>
      <c r="N50" s="363"/>
      <c r="O50" s="363"/>
      <c r="P50" s="363"/>
      <c r="Q50" s="457"/>
      <c r="R50" s="457"/>
      <c r="S50" s="363"/>
      <c r="T50" s="363"/>
      <c r="U50" s="363"/>
      <c r="V50" s="457"/>
      <c r="W50" s="457"/>
      <c r="X50" s="363"/>
      <c r="Y50" s="363"/>
      <c r="Z50" s="363"/>
      <c r="AA50" s="457"/>
      <c r="AB50" s="457"/>
      <c r="AC50" s="363"/>
      <c r="AD50" s="363"/>
      <c r="AE50" s="363"/>
      <c r="AF50" s="457"/>
      <c r="AG50" s="457"/>
      <c r="AH50" s="363"/>
      <c r="AI50" s="363"/>
      <c r="AJ50" s="363"/>
      <c r="AK50" s="457"/>
      <c r="AL50" s="457"/>
      <c r="AM50" s="363"/>
      <c r="AN50" s="458"/>
      <c r="AO50" s="458"/>
      <c r="AP50" s="363"/>
      <c r="AQ50" s="363"/>
      <c r="AR50" s="363"/>
      <c r="AS50" s="363"/>
      <c r="AT50" s="363"/>
      <c r="AU50" s="363"/>
      <c r="AV50" s="363"/>
      <c r="AW50" s="363"/>
      <c r="AX50" s="363"/>
      <c r="AY50" s="363"/>
      <c r="AZ50" s="363"/>
      <c r="BA50" s="363"/>
      <c r="BB50" s="363"/>
      <c r="BC50" s="363"/>
      <c r="BD50" s="449"/>
      <c r="BE50" s="363"/>
      <c r="BF50" s="363"/>
      <c r="BG50" s="363"/>
      <c r="BH50" s="363"/>
      <c r="BI50" s="363"/>
      <c r="BJ50" s="363"/>
      <c r="BK50" s="363"/>
      <c r="BL50" s="363"/>
      <c r="BM50" s="363"/>
      <c r="BN50" s="363"/>
      <c r="BO50" s="363"/>
      <c r="BP50" s="449"/>
      <c r="BQ50" s="363"/>
      <c r="BR50" s="363"/>
      <c r="BS50" s="363"/>
      <c r="BT50" s="363"/>
      <c r="BU50" s="363"/>
      <c r="BV50" s="363"/>
      <c r="BW50" s="363"/>
      <c r="BX50" s="363"/>
      <c r="BY50" s="363"/>
      <c r="BZ50" s="363"/>
      <c r="CA50" s="363"/>
      <c r="CB50" s="449"/>
      <c r="CC50" s="363"/>
      <c r="CD50" s="363"/>
      <c r="CE50" s="363"/>
      <c r="CF50" s="363"/>
      <c r="CG50" s="363"/>
      <c r="CH50" s="363"/>
      <c r="CI50" s="363"/>
      <c r="CJ50" s="363"/>
      <c r="CK50" s="363"/>
      <c r="CL50" s="363"/>
      <c r="CM50" s="363"/>
      <c r="CN50" s="449"/>
      <c r="CO50" s="363"/>
      <c r="CP50" s="363"/>
      <c r="CQ50" s="363"/>
      <c r="CR50" s="363"/>
      <c r="CS50" s="363"/>
      <c r="CT50" s="363"/>
      <c r="CU50" s="363"/>
      <c r="CV50" s="363"/>
      <c r="CW50" s="363"/>
      <c r="CX50" s="363"/>
      <c r="CY50" s="363"/>
      <c r="CZ50" s="449"/>
      <c r="DA50" s="363"/>
      <c r="DB50" s="363"/>
      <c r="DC50" s="363"/>
      <c r="DD50" s="363"/>
      <c r="DE50" s="363"/>
      <c r="DF50" s="363"/>
      <c r="DG50" s="363"/>
      <c r="DH50" s="363"/>
      <c r="DI50" s="363"/>
      <c r="DJ50" s="363"/>
      <c r="DK50" s="363"/>
      <c r="DL50" s="449"/>
      <c r="DM50" s="363"/>
      <c r="DN50" s="363"/>
      <c r="DO50" s="363"/>
      <c r="DP50" s="363"/>
      <c r="DQ50" s="363"/>
      <c r="DR50" s="363"/>
      <c r="DS50" s="363"/>
      <c r="DT50" s="363"/>
      <c r="DU50" s="363"/>
      <c r="DV50" s="363"/>
      <c r="DW50" s="363"/>
      <c r="DX50" s="449"/>
      <c r="DY50" s="363"/>
      <c r="DZ50" s="363"/>
      <c r="EA50" s="363"/>
      <c r="EB50" s="363"/>
      <c r="EC50" s="363"/>
      <c r="ED50" s="363"/>
      <c r="EE50" s="363"/>
      <c r="EF50" s="363"/>
      <c r="EG50" s="363"/>
      <c r="EH50" s="363"/>
      <c r="EI50" s="363"/>
      <c r="EJ50" s="449"/>
      <c r="EK50" s="363"/>
      <c r="EL50" s="363"/>
      <c r="EM50" s="363"/>
      <c r="EN50" s="363"/>
      <c r="EO50" s="363"/>
      <c r="EP50" s="363"/>
      <c r="EQ50" s="363"/>
      <c r="ER50" s="363"/>
      <c r="ES50" s="363"/>
      <c r="ET50" s="363"/>
      <c r="EU50" s="363"/>
    </row>
    <row r="51" ht="12.75" customHeight="1">
      <c r="A51" s="357"/>
      <c r="B51" s="439" t="s">
        <v>467</v>
      </c>
      <c r="C51" s="357"/>
      <c r="D51" s="357"/>
      <c r="E51" s="357"/>
      <c r="F51" s="357"/>
      <c r="G51" s="357" t="s">
        <v>433</v>
      </c>
      <c r="H51" s="382">
        <v>14.0</v>
      </c>
      <c r="I51" s="357"/>
      <c r="J51" s="440">
        <f>Historical!AW43</f>
        <v>1312316.22</v>
      </c>
      <c r="K51" s="441">
        <f>+J51/J$29</f>
        <v>0.09367118453</v>
      </c>
      <c r="L51" s="442">
        <f t="shared" ref="L51:L61" si="101">+J51/M$11</f>
        <v>27.16335941</v>
      </c>
      <c r="M51" s="442">
        <f t="shared" ref="M51:M61" si="102">+J51/M$12</f>
        <v>33.42947857</v>
      </c>
      <c r="N51" s="357"/>
      <c r="O51" s="370">
        <f>+$H51*(1+$J$92)^R$8*R$11</f>
        <v>684637.8</v>
      </c>
      <c r="P51" s="441">
        <f>+O51/O$29</f>
        <v>0.04308221175</v>
      </c>
      <c r="Q51" s="442">
        <f t="shared" ref="Q51:Q61" si="103">+O51/R$11</f>
        <v>14.21</v>
      </c>
      <c r="R51" s="442">
        <f t="shared" ref="R51:R61" si="104">+O51/R$12</f>
        <v>18.82119205</v>
      </c>
      <c r="S51" s="357"/>
      <c r="T51" s="370">
        <f>+$H51*(1+$J$92)^W$8*W$11</f>
        <v>694907.367</v>
      </c>
      <c r="U51" s="441">
        <f>+T51/T$29</f>
        <v>0.04293999474</v>
      </c>
      <c r="V51" s="442">
        <f t="shared" ref="V51:V61" si="105">+T51/W$11</f>
        <v>14.42315</v>
      </c>
      <c r="W51" s="442">
        <f t="shared" ref="W51:W61" si="106">+T51/W$12</f>
        <v>19.10350993</v>
      </c>
      <c r="X51" s="357"/>
      <c r="Y51" s="370">
        <f>+$H51*(1+$J$92)^AB$8*AB$11</f>
        <v>705330.9775</v>
      </c>
      <c r="Z51" s="441">
        <f>+Y51/Y$29</f>
        <v>0.04250594421</v>
      </c>
      <c r="AA51" s="442">
        <f t="shared" ref="AA51:AA61" si="107">+Y51/AB$11</f>
        <v>14.63949725</v>
      </c>
      <c r="AB51" s="442">
        <f t="shared" ref="AB51:AB61" si="108">+Y51/AB$12</f>
        <v>19.62556942</v>
      </c>
      <c r="AC51" s="357"/>
      <c r="AD51" s="370">
        <f>+$H51*(1+$J$92)^AG$8*AG$11</f>
        <v>717872.342</v>
      </c>
      <c r="AE51" s="441">
        <f>+AD51/AD$29</f>
        <v>0.04067351412</v>
      </c>
      <c r="AF51" s="442">
        <f t="shared" ref="AF51:AF61" si="109">+AD51/AG$11</f>
        <v>14.85908971</v>
      </c>
      <c r="AG51" s="442">
        <f t="shared" ref="AG51:AG61" si="110">+AD51/AG$12</f>
        <v>19.33976015</v>
      </c>
      <c r="AH51" s="357"/>
      <c r="AI51" s="370">
        <f>+$H51*(1+$J$92)^AL$8*AL$11</f>
        <v>726649.6063</v>
      </c>
      <c r="AJ51" s="441">
        <f>+AI51/AI$29</f>
        <v>0.04034128172</v>
      </c>
      <c r="AK51" s="442">
        <f t="shared" ref="AK51:AK61" si="111">+AI51/AL$11</f>
        <v>15.08197605</v>
      </c>
      <c r="AL51" s="442">
        <f t="shared" ref="AL51:AL61" si="112">+AI51/AL$12</f>
        <v>19.53219558</v>
      </c>
      <c r="AM51" s="357"/>
      <c r="AN51" s="370"/>
      <c r="AO51" s="370"/>
      <c r="AP51" s="357"/>
      <c r="AQ51" s="357"/>
      <c r="AR51" s="357"/>
      <c r="AS51" s="357"/>
      <c r="AT51" s="357"/>
      <c r="AU51" s="357"/>
      <c r="AV51" s="357"/>
      <c r="AW51" s="357"/>
      <c r="AX51" s="357"/>
      <c r="AY51" s="357"/>
      <c r="AZ51" s="357"/>
      <c r="BA51" s="357"/>
      <c r="BB51" s="357"/>
      <c r="BC51" s="357"/>
      <c r="BD51" s="452"/>
      <c r="BE51" s="357"/>
      <c r="BF51" s="357"/>
      <c r="BG51" s="357"/>
      <c r="BH51" s="357"/>
      <c r="BI51" s="357"/>
      <c r="BJ51" s="357"/>
      <c r="BK51" s="357"/>
      <c r="BL51" s="357"/>
      <c r="BM51" s="357"/>
      <c r="BN51" s="357"/>
      <c r="BO51" s="357"/>
      <c r="BP51" s="452"/>
      <c r="BQ51" s="357"/>
      <c r="BR51" s="357"/>
      <c r="BS51" s="357"/>
      <c r="BT51" s="357"/>
      <c r="BU51" s="357"/>
      <c r="BV51" s="357"/>
      <c r="BW51" s="357"/>
      <c r="BX51" s="357"/>
      <c r="BY51" s="357"/>
      <c r="BZ51" s="357"/>
      <c r="CA51" s="357"/>
      <c r="CB51" s="452"/>
      <c r="CC51" s="357"/>
      <c r="CD51" s="357"/>
      <c r="CE51" s="357"/>
      <c r="CF51" s="357"/>
      <c r="CG51" s="357"/>
      <c r="CH51" s="357"/>
      <c r="CI51" s="357"/>
      <c r="CJ51" s="357"/>
      <c r="CK51" s="357"/>
      <c r="CL51" s="357"/>
      <c r="CM51" s="357"/>
      <c r="CN51" s="452"/>
      <c r="CO51" s="357"/>
      <c r="CP51" s="357"/>
      <c r="CQ51" s="357"/>
      <c r="CR51" s="357"/>
      <c r="CS51" s="357"/>
      <c r="CT51" s="357"/>
      <c r="CU51" s="357"/>
      <c r="CV51" s="357"/>
      <c r="CW51" s="357"/>
      <c r="CX51" s="357"/>
      <c r="CY51" s="357"/>
      <c r="CZ51" s="452"/>
      <c r="DA51" s="357"/>
      <c r="DB51" s="357"/>
      <c r="DC51" s="357"/>
      <c r="DD51" s="357"/>
      <c r="DE51" s="357"/>
      <c r="DF51" s="357"/>
      <c r="DG51" s="357"/>
      <c r="DH51" s="357"/>
      <c r="DI51" s="357"/>
      <c r="DJ51" s="357"/>
      <c r="DK51" s="357"/>
      <c r="DL51" s="452"/>
      <c r="DM51" s="357"/>
      <c r="DN51" s="357"/>
      <c r="DO51" s="357"/>
      <c r="DP51" s="357"/>
      <c r="DQ51" s="357"/>
      <c r="DR51" s="357"/>
      <c r="DS51" s="357"/>
      <c r="DT51" s="357"/>
      <c r="DU51" s="357"/>
      <c r="DV51" s="357"/>
      <c r="DW51" s="357"/>
      <c r="DX51" s="452"/>
      <c r="DY51" s="357"/>
      <c r="DZ51" s="357"/>
      <c r="EA51" s="357"/>
      <c r="EB51" s="357"/>
      <c r="EC51" s="357"/>
      <c r="ED51" s="357"/>
      <c r="EE51" s="357"/>
      <c r="EF51" s="357"/>
      <c r="EG51" s="357"/>
      <c r="EH51" s="357"/>
      <c r="EI51" s="357"/>
      <c r="EJ51" s="452"/>
      <c r="EK51" s="357"/>
      <c r="EL51" s="357"/>
      <c r="EM51" s="357"/>
      <c r="EN51" s="357"/>
      <c r="EO51" s="357"/>
      <c r="EP51" s="357"/>
      <c r="EQ51" s="357"/>
      <c r="ER51" s="357"/>
      <c r="ES51" s="357"/>
      <c r="ET51" s="357"/>
      <c r="EU51" s="357"/>
    </row>
    <row r="52" ht="12.75" customHeight="1">
      <c r="A52" s="357"/>
      <c r="B52" s="439" t="s">
        <v>468</v>
      </c>
      <c r="C52" s="357"/>
      <c r="D52" s="357"/>
      <c r="E52" s="357"/>
      <c r="F52" s="357"/>
      <c r="G52" s="357" t="s">
        <v>458</v>
      </c>
      <c r="H52" s="372">
        <v>0.027</v>
      </c>
      <c r="I52" s="357"/>
      <c r="J52" s="440"/>
      <c r="K52" s="372">
        <f t="shared" ref="K52:K60" si="113">+$H52</f>
        <v>0.027</v>
      </c>
      <c r="L52" s="442">
        <f t="shared" si="101"/>
        <v>0</v>
      </c>
      <c r="M52" s="442">
        <f t="shared" si="102"/>
        <v>0</v>
      </c>
      <c r="N52" s="357"/>
      <c r="O52" s="370">
        <f>+P52*O$29</f>
        <v>429068.5145</v>
      </c>
      <c r="P52" s="372">
        <f>+$H52</f>
        <v>0.027</v>
      </c>
      <c r="Q52" s="442">
        <f t="shared" si="103"/>
        <v>8.905531643</v>
      </c>
      <c r="R52" s="442">
        <f t="shared" si="104"/>
        <v>11.79540615</v>
      </c>
      <c r="S52" s="357"/>
      <c r="T52" s="370">
        <f>+U52*T$29</f>
        <v>436946.9307</v>
      </c>
      <c r="U52" s="372">
        <f>+$H52</f>
        <v>0.027</v>
      </c>
      <c r="V52" s="442">
        <f t="shared" si="105"/>
        <v>9.069052111</v>
      </c>
      <c r="W52" s="442">
        <f t="shared" si="106"/>
        <v>12.01198955</v>
      </c>
      <c r="X52" s="357"/>
      <c r="Y52" s="370">
        <f>+Z52*Y$29</f>
        <v>448029.9578</v>
      </c>
      <c r="Z52" s="372">
        <f>+$H52</f>
        <v>0.027</v>
      </c>
      <c r="AA52" s="442">
        <f t="shared" si="107"/>
        <v>9.299085882</v>
      </c>
      <c r="AB52" s="442">
        <f t="shared" si="108"/>
        <v>12.46626523</v>
      </c>
      <c r="AC52" s="357"/>
      <c r="AD52" s="370">
        <f>+AE52*AD$29</f>
        <v>476539.9217</v>
      </c>
      <c r="AE52" s="372">
        <f>+$H52</f>
        <v>0.027</v>
      </c>
      <c r="AF52" s="442">
        <f t="shared" si="109"/>
        <v>9.863800332</v>
      </c>
      <c r="AG52" s="442">
        <f t="shared" si="110"/>
        <v>12.83817087</v>
      </c>
      <c r="AH52" s="357"/>
      <c r="AI52" s="370">
        <f>+AJ52*AI$29</f>
        <v>486339.0188</v>
      </c>
      <c r="AJ52" s="372">
        <f>+$H52</f>
        <v>0.027</v>
      </c>
      <c r="AK52" s="442">
        <f t="shared" si="111"/>
        <v>10.09420961</v>
      </c>
      <c r="AL52" s="442">
        <f t="shared" si="112"/>
        <v>13.07269522</v>
      </c>
      <c r="AM52" s="357"/>
      <c r="AN52" s="370"/>
      <c r="AO52" s="370"/>
      <c r="AP52" s="357"/>
      <c r="AQ52" s="357"/>
      <c r="AR52" s="357"/>
      <c r="AS52" s="357"/>
      <c r="AT52" s="357"/>
      <c r="AU52" s="357"/>
      <c r="AV52" s="357"/>
      <c r="AW52" s="357"/>
      <c r="AX52" s="357"/>
      <c r="AY52" s="357"/>
      <c r="AZ52" s="357"/>
      <c r="BA52" s="357"/>
      <c r="BB52" s="357"/>
      <c r="BC52" s="357"/>
      <c r="BD52" s="452"/>
      <c r="BE52" s="357"/>
      <c r="BF52" s="357"/>
      <c r="BG52" s="357"/>
      <c r="BH52" s="357"/>
      <c r="BI52" s="357"/>
      <c r="BJ52" s="357"/>
      <c r="BK52" s="357"/>
      <c r="BL52" s="357"/>
      <c r="BM52" s="357"/>
      <c r="BN52" s="357"/>
      <c r="BO52" s="357"/>
      <c r="BP52" s="452"/>
      <c r="BQ52" s="357"/>
      <c r="BR52" s="357"/>
      <c r="BS52" s="357"/>
      <c r="BT52" s="357"/>
      <c r="BU52" s="357"/>
      <c r="BV52" s="357"/>
      <c r="BW52" s="357"/>
      <c r="BX52" s="357"/>
      <c r="BY52" s="357"/>
      <c r="BZ52" s="357"/>
      <c r="CA52" s="357"/>
      <c r="CB52" s="452"/>
      <c r="CC52" s="357"/>
      <c r="CD52" s="357"/>
      <c r="CE52" s="357"/>
      <c r="CF52" s="357"/>
      <c r="CG52" s="357"/>
      <c r="CH52" s="357"/>
      <c r="CI52" s="357"/>
      <c r="CJ52" s="357"/>
      <c r="CK52" s="357"/>
      <c r="CL52" s="357"/>
      <c r="CM52" s="357"/>
      <c r="CN52" s="452"/>
      <c r="CO52" s="357"/>
      <c r="CP52" s="357"/>
      <c r="CQ52" s="357"/>
      <c r="CR52" s="357"/>
      <c r="CS52" s="357"/>
      <c r="CT52" s="357"/>
      <c r="CU52" s="357"/>
      <c r="CV52" s="357"/>
      <c r="CW52" s="357"/>
      <c r="CX52" s="357"/>
      <c r="CY52" s="357"/>
      <c r="CZ52" s="452"/>
      <c r="DA52" s="357"/>
      <c r="DB52" s="357"/>
      <c r="DC52" s="357"/>
      <c r="DD52" s="357"/>
      <c r="DE52" s="357"/>
      <c r="DF52" s="357"/>
      <c r="DG52" s="357"/>
      <c r="DH52" s="357"/>
      <c r="DI52" s="357"/>
      <c r="DJ52" s="357"/>
      <c r="DK52" s="357"/>
      <c r="DL52" s="452"/>
      <c r="DM52" s="357"/>
      <c r="DN52" s="357"/>
      <c r="DO52" s="357"/>
      <c r="DP52" s="357"/>
      <c r="DQ52" s="357"/>
      <c r="DR52" s="357"/>
      <c r="DS52" s="357"/>
      <c r="DT52" s="357"/>
      <c r="DU52" s="357"/>
      <c r="DV52" s="357"/>
      <c r="DW52" s="357"/>
      <c r="DX52" s="452"/>
      <c r="DY52" s="357"/>
      <c r="DZ52" s="357"/>
      <c r="EA52" s="357"/>
      <c r="EB52" s="357"/>
      <c r="EC52" s="357"/>
      <c r="ED52" s="357"/>
      <c r="EE52" s="357"/>
      <c r="EF52" s="357"/>
      <c r="EG52" s="357"/>
      <c r="EH52" s="357"/>
      <c r="EI52" s="357"/>
      <c r="EJ52" s="452"/>
      <c r="EK52" s="357"/>
      <c r="EL52" s="357"/>
      <c r="EM52" s="357"/>
      <c r="EN52" s="357"/>
      <c r="EO52" s="357"/>
      <c r="EP52" s="357"/>
      <c r="EQ52" s="357"/>
      <c r="ER52" s="357"/>
      <c r="ES52" s="357"/>
      <c r="ET52" s="357"/>
      <c r="EU52" s="357"/>
    </row>
    <row r="53" ht="12.75" customHeight="1">
      <c r="A53" s="357"/>
      <c r="B53" s="439" t="s">
        <v>469</v>
      </c>
      <c r="C53" s="357"/>
      <c r="D53" s="357"/>
      <c r="E53" s="357" t="s">
        <v>470</v>
      </c>
      <c r="F53" s="357"/>
      <c r="G53" s="357" t="s">
        <v>458</v>
      </c>
      <c r="H53" s="441">
        <f>(SUM(J54)/J29)+(SUM(J55:J57)/J22)</f>
        <v>0</v>
      </c>
      <c r="I53" s="357"/>
      <c r="J53" s="440">
        <f>Historical!AW44</f>
        <v>1127629.26</v>
      </c>
      <c r="K53" s="441">
        <f t="shared" si="113"/>
        <v>0</v>
      </c>
      <c r="L53" s="442">
        <f t="shared" si="101"/>
        <v>23.34056259</v>
      </c>
      <c r="M53" s="442">
        <f t="shared" si="102"/>
        <v>28.72482837</v>
      </c>
      <c r="N53" s="357"/>
      <c r="O53" s="370">
        <f>SUM(O54:O57)</f>
        <v>584207.1943</v>
      </c>
      <c r="P53" s="441">
        <f>(SUM(O54)/J29)+(SUM(O55:O57)/J22)</f>
        <v>0.05125858633</v>
      </c>
      <c r="Q53" s="442">
        <f t="shared" si="103"/>
        <v>12.12551254</v>
      </c>
      <c r="R53" s="442">
        <f t="shared" si="104"/>
        <v>16.06028151</v>
      </c>
      <c r="S53" s="357"/>
      <c r="T53" s="370">
        <f>SUM(T54:T57)</f>
        <v>593417.4368</v>
      </c>
      <c r="U53" s="441">
        <f>(SUM(T54)/O29)+(SUM(T55:T57)/O22)</f>
        <v>0.04546885251</v>
      </c>
      <c r="V53" s="442">
        <f t="shared" si="105"/>
        <v>12.31667573</v>
      </c>
      <c r="W53" s="442">
        <f t="shared" si="106"/>
        <v>16.31347779</v>
      </c>
      <c r="X53" s="357"/>
      <c r="Y53" s="370">
        <f>SUM(Y54:Y57)</f>
        <v>609618.0045</v>
      </c>
      <c r="Z53" s="441">
        <f>(SUM(Y54)/T29)+(SUM(Y55:Y57)/T22)</f>
        <v>0.04624318923</v>
      </c>
      <c r="AA53" s="442">
        <f t="shared" si="107"/>
        <v>12.65292662</v>
      </c>
      <c r="AB53" s="442">
        <f t="shared" si="108"/>
        <v>16.96239191</v>
      </c>
      <c r="AC53" s="357"/>
      <c r="AD53" s="370">
        <f>SUM(AD54:AD57)</f>
        <v>649397.8976</v>
      </c>
      <c r="AE53" s="441">
        <f>(SUM(AD54)/Y29)+(SUM(AD55:AD57)/Y22)</f>
        <v>0.04778314306</v>
      </c>
      <c r="AF53" s="442">
        <f t="shared" si="109"/>
        <v>13.44175148</v>
      </c>
      <c r="AG53" s="442">
        <f t="shared" si="110"/>
        <v>17.49503198</v>
      </c>
      <c r="AH53" s="357"/>
      <c r="AI53" s="370">
        <f>SUM(AI54:AI57)</f>
        <v>662959.6579</v>
      </c>
      <c r="AJ53" s="441">
        <f>(SUM(AI54)/AD29)+(SUM(AI55:AI57)/AD22)</f>
        <v>0.0456560952</v>
      </c>
      <c r="AK53" s="442">
        <f t="shared" si="111"/>
        <v>13.76005932</v>
      </c>
      <c r="AL53" s="442">
        <f t="shared" si="112"/>
        <v>17.82022255</v>
      </c>
      <c r="AM53" s="357"/>
      <c r="AN53" s="370"/>
      <c r="AO53" s="370"/>
      <c r="AP53" s="357"/>
      <c r="AQ53" s="357"/>
      <c r="AR53" s="357"/>
      <c r="AS53" s="357"/>
      <c r="AT53" s="357"/>
      <c r="AU53" s="357"/>
      <c r="AV53" s="357"/>
      <c r="AW53" s="357"/>
      <c r="AX53" s="357"/>
      <c r="AY53" s="357"/>
      <c r="AZ53" s="357"/>
      <c r="BA53" s="357"/>
      <c r="BB53" s="357"/>
      <c r="BC53" s="357"/>
      <c r="BD53" s="452"/>
      <c r="BE53" s="357"/>
      <c r="BF53" s="357"/>
      <c r="BG53" s="357"/>
      <c r="BH53" s="357"/>
      <c r="BI53" s="357"/>
      <c r="BJ53" s="357"/>
      <c r="BK53" s="357"/>
      <c r="BL53" s="357"/>
      <c r="BM53" s="357"/>
      <c r="BN53" s="357"/>
      <c r="BO53" s="357"/>
      <c r="BP53" s="452"/>
      <c r="BQ53" s="357"/>
      <c r="BR53" s="357"/>
      <c r="BS53" s="357"/>
      <c r="BT53" s="357"/>
      <c r="BU53" s="357"/>
      <c r="BV53" s="357"/>
      <c r="BW53" s="357"/>
      <c r="BX53" s="357"/>
      <c r="BY53" s="357"/>
      <c r="BZ53" s="357"/>
      <c r="CA53" s="357"/>
      <c r="CB53" s="452"/>
      <c r="CC53" s="357"/>
      <c r="CD53" s="357"/>
      <c r="CE53" s="357"/>
      <c r="CF53" s="357"/>
      <c r="CG53" s="357"/>
      <c r="CH53" s="357"/>
      <c r="CI53" s="357"/>
      <c r="CJ53" s="357"/>
      <c r="CK53" s="357"/>
      <c r="CL53" s="357"/>
      <c r="CM53" s="357"/>
      <c r="CN53" s="452"/>
      <c r="CO53" s="357"/>
      <c r="CP53" s="357"/>
      <c r="CQ53" s="357"/>
      <c r="CR53" s="357"/>
      <c r="CS53" s="357"/>
      <c r="CT53" s="357"/>
      <c r="CU53" s="357"/>
      <c r="CV53" s="357"/>
      <c r="CW53" s="357"/>
      <c r="CX53" s="357"/>
      <c r="CY53" s="357"/>
      <c r="CZ53" s="452"/>
      <c r="DA53" s="357"/>
      <c r="DB53" s="357"/>
      <c r="DC53" s="357"/>
      <c r="DD53" s="357"/>
      <c r="DE53" s="357"/>
      <c r="DF53" s="357"/>
      <c r="DG53" s="357"/>
      <c r="DH53" s="357"/>
      <c r="DI53" s="357"/>
      <c r="DJ53" s="357"/>
      <c r="DK53" s="357"/>
      <c r="DL53" s="452"/>
      <c r="DM53" s="357"/>
      <c r="DN53" s="357"/>
      <c r="DO53" s="357"/>
      <c r="DP53" s="357"/>
      <c r="DQ53" s="357"/>
      <c r="DR53" s="357"/>
      <c r="DS53" s="357"/>
      <c r="DT53" s="357"/>
      <c r="DU53" s="357"/>
      <c r="DV53" s="357"/>
      <c r="DW53" s="357"/>
      <c r="DX53" s="452"/>
      <c r="DY53" s="357"/>
      <c r="DZ53" s="357"/>
      <c r="EA53" s="357"/>
      <c r="EB53" s="357"/>
      <c r="EC53" s="357"/>
      <c r="ED53" s="357"/>
      <c r="EE53" s="357"/>
      <c r="EF53" s="357"/>
      <c r="EG53" s="357"/>
      <c r="EH53" s="357"/>
      <c r="EI53" s="357"/>
      <c r="EJ53" s="452"/>
      <c r="EK53" s="357"/>
      <c r="EL53" s="357"/>
      <c r="EM53" s="357"/>
      <c r="EN53" s="357"/>
      <c r="EO53" s="357"/>
      <c r="EP53" s="357"/>
      <c r="EQ53" s="357"/>
      <c r="ER53" s="357"/>
      <c r="ES53" s="357"/>
      <c r="ET53" s="357"/>
      <c r="EU53" s="357"/>
    </row>
    <row r="54" ht="12.75" customHeight="1" outlineLevel="1">
      <c r="A54" s="428"/>
      <c r="B54" s="429" t="s">
        <v>471</v>
      </c>
      <c r="C54" s="428"/>
      <c r="D54" s="428"/>
      <c r="E54" s="428" t="s">
        <v>472</v>
      </c>
      <c r="F54" s="428"/>
      <c r="G54" s="428" t="s">
        <v>458</v>
      </c>
      <c r="H54" s="464">
        <v>0.02</v>
      </c>
      <c r="I54" s="428"/>
      <c r="J54" s="465"/>
      <c r="K54" s="464">
        <f t="shared" si="113"/>
        <v>0.02</v>
      </c>
      <c r="L54" s="466">
        <f t="shared" si="101"/>
        <v>0</v>
      </c>
      <c r="M54" s="466">
        <f t="shared" si="102"/>
        <v>0</v>
      </c>
      <c r="N54" s="428"/>
      <c r="O54" s="431">
        <f>+P54*O$29</f>
        <v>317828.5293</v>
      </c>
      <c r="P54" s="464">
        <f t="shared" ref="P54:P60" si="114">+$H54</f>
        <v>0.02</v>
      </c>
      <c r="Q54" s="466">
        <f t="shared" si="103"/>
        <v>6.596690106</v>
      </c>
      <c r="R54" s="466">
        <f t="shared" si="104"/>
        <v>8.737337888</v>
      </c>
      <c r="S54" s="428"/>
      <c r="T54" s="431">
        <f>+U54*T$29</f>
        <v>323664.3931</v>
      </c>
      <c r="U54" s="464">
        <f t="shared" ref="U54:U60" si="115">+$H54</f>
        <v>0.02</v>
      </c>
      <c r="V54" s="466">
        <f t="shared" si="105"/>
        <v>6.717816379</v>
      </c>
      <c r="W54" s="466">
        <f t="shared" si="106"/>
        <v>8.897770038</v>
      </c>
      <c r="X54" s="428"/>
      <c r="Y54" s="431">
        <f>+Z54*Y$29</f>
        <v>331874.0428</v>
      </c>
      <c r="Z54" s="464">
        <f t="shared" ref="Z54:Z60" si="116">+$H54</f>
        <v>0.02</v>
      </c>
      <c r="AA54" s="466">
        <f t="shared" si="107"/>
        <v>6.888211765</v>
      </c>
      <c r="AB54" s="466">
        <f t="shared" si="108"/>
        <v>9.234270537</v>
      </c>
      <c r="AC54" s="428"/>
      <c r="AD54" s="431">
        <f>+AE54*AD$29</f>
        <v>352992.5346</v>
      </c>
      <c r="AE54" s="464">
        <f t="shared" ref="AE54:AE60" si="117">+$H54</f>
        <v>0.02</v>
      </c>
      <c r="AF54" s="466">
        <f t="shared" si="109"/>
        <v>7.306518765</v>
      </c>
      <c r="AG54" s="466">
        <f t="shared" si="110"/>
        <v>9.509756198</v>
      </c>
      <c r="AH54" s="428"/>
      <c r="AI54" s="431">
        <f>+AJ54*AI$29</f>
        <v>360251.125</v>
      </c>
      <c r="AJ54" s="464">
        <f t="shared" ref="AJ54:AJ60" si="118">+$H54</f>
        <v>0.02</v>
      </c>
      <c r="AK54" s="466">
        <f t="shared" si="111"/>
        <v>7.4771923</v>
      </c>
      <c r="AL54" s="466">
        <f t="shared" si="112"/>
        <v>9.683477938</v>
      </c>
      <c r="AM54" s="428"/>
      <c r="AN54" s="431"/>
      <c r="AO54" s="431"/>
      <c r="AP54" s="428"/>
      <c r="AQ54" s="428"/>
      <c r="AR54" s="428"/>
      <c r="AS54" s="428"/>
      <c r="AT54" s="428"/>
      <c r="AU54" s="428"/>
      <c r="AV54" s="428"/>
      <c r="AW54" s="428"/>
      <c r="AX54" s="428"/>
      <c r="AY54" s="428"/>
      <c r="AZ54" s="428"/>
      <c r="BA54" s="428"/>
      <c r="BB54" s="428"/>
      <c r="BC54" s="428"/>
      <c r="BD54" s="467"/>
      <c r="BE54" s="428"/>
      <c r="BF54" s="428"/>
      <c r="BG54" s="428"/>
      <c r="BH54" s="428"/>
      <c r="BI54" s="428"/>
      <c r="BJ54" s="428"/>
      <c r="BK54" s="428"/>
      <c r="BL54" s="428"/>
      <c r="BM54" s="428"/>
      <c r="BN54" s="428"/>
      <c r="BO54" s="428"/>
      <c r="BP54" s="467"/>
      <c r="BQ54" s="428"/>
      <c r="BR54" s="428"/>
      <c r="BS54" s="428"/>
      <c r="BT54" s="428"/>
      <c r="BU54" s="428"/>
      <c r="BV54" s="428"/>
      <c r="BW54" s="428"/>
      <c r="BX54" s="428"/>
      <c r="BY54" s="428"/>
      <c r="BZ54" s="428"/>
      <c r="CA54" s="428"/>
      <c r="CB54" s="467"/>
      <c r="CC54" s="428"/>
      <c r="CD54" s="428"/>
      <c r="CE54" s="428"/>
      <c r="CF54" s="428"/>
      <c r="CG54" s="428"/>
      <c r="CH54" s="428"/>
      <c r="CI54" s="428"/>
      <c r="CJ54" s="428"/>
      <c r="CK54" s="428"/>
      <c r="CL54" s="428"/>
      <c r="CM54" s="428"/>
      <c r="CN54" s="467"/>
      <c r="CO54" s="428"/>
      <c r="CP54" s="428"/>
      <c r="CQ54" s="428"/>
      <c r="CR54" s="428"/>
      <c r="CS54" s="428"/>
      <c r="CT54" s="428"/>
      <c r="CU54" s="428"/>
      <c r="CV54" s="428"/>
      <c r="CW54" s="428"/>
      <c r="CX54" s="428"/>
      <c r="CY54" s="428"/>
      <c r="CZ54" s="467"/>
      <c r="DA54" s="428"/>
      <c r="DB54" s="428"/>
      <c r="DC54" s="428"/>
      <c r="DD54" s="428"/>
      <c r="DE54" s="428"/>
      <c r="DF54" s="428"/>
      <c r="DG54" s="428"/>
      <c r="DH54" s="428"/>
      <c r="DI54" s="428"/>
      <c r="DJ54" s="428"/>
      <c r="DK54" s="428"/>
      <c r="DL54" s="467"/>
      <c r="DM54" s="428"/>
      <c r="DN54" s="428"/>
      <c r="DO54" s="428"/>
      <c r="DP54" s="428"/>
      <c r="DQ54" s="428"/>
      <c r="DR54" s="428"/>
      <c r="DS54" s="428"/>
      <c r="DT54" s="428"/>
      <c r="DU54" s="428"/>
      <c r="DV54" s="428"/>
      <c r="DW54" s="428"/>
      <c r="DX54" s="467"/>
      <c r="DY54" s="428"/>
      <c r="DZ54" s="428"/>
      <c r="EA54" s="428"/>
      <c r="EB54" s="428"/>
      <c r="EC54" s="428"/>
      <c r="ED54" s="428"/>
      <c r="EE54" s="428"/>
      <c r="EF54" s="428"/>
      <c r="EG54" s="428"/>
      <c r="EH54" s="428"/>
      <c r="EI54" s="428"/>
      <c r="EJ54" s="467"/>
      <c r="EK54" s="428"/>
      <c r="EL54" s="428"/>
      <c r="EM54" s="428"/>
      <c r="EN54" s="428"/>
      <c r="EO54" s="428"/>
      <c r="EP54" s="428"/>
      <c r="EQ54" s="428"/>
      <c r="ER54" s="428"/>
      <c r="ES54" s="428"/>
      <c r="ET54" s="428"/>
      <c r="EU54" s="428"/>
    </row>
    <row r="55" ht="12.75" customHeight="1" outlineLevel="1">
      <c r="A55" s="428"/>
      <c r="B55" s="429" t="s">
        <v>473</v>
      </c>
      <c r="C55" s="428"/>
      <c r="D55" s="428"/>
      <c r="E55" s="428" t="s">
        <v>474</v>
      </c>
      <c r="F55" s="428"/>
      <c r="G55" s="428" t="s">
        <v>458</v>
      </c>
      <c r="H55" s="464"/>
      <c r="I55" s="428"/>
      <c r="J55" s="465"/>
      <c r="K55" s="464" t="str">
        <f t="shared" si="113"/>
        <v/>
      </c>
      <c r="L55" s="466">
        <f t="shared" si="101"/>
        <v>0</v>
      </c>
      <c r="M55" s="466">
        <f t="shared" si="102"/>
        <v>0</v>
      </c>
      <c r="N55" s="428"/>
      <c r="O55" s="431">
        <f>+P55*O$22</f>
        <v>0</v>
      </c>
      <c r="P55" s="464" t="str">
        <f t="shared" si="114"/>
        <v/>
      </c>
      <c r="Q55" s="466">
        <f t="shared" si="103"/>
        <v>0</v>
      </c>
      <c r="R55" s="466">
        <f t="shared" si="104"/>
        <v>0</v>
      </c>
      <c r="S55" s="428"/>
      <c r="T55" s="431">
        <f>+U55*T$22</f>
        <v>0</v>
      </c>
      <c r="U55" s="464" t="str">
        <f t="shared" si="115"/>
        <v/>
      </c>
      <c r="V55" s="466">
        <f t="shared" si="105"/>
        <v>0</v>
      </c>
      <c r="W55" s="466">
        <f t="shared" si="106"/>
        <v>0</v>
      </c>
      <c r="X55" s="428"/>
      <c r="Y55" s="431">
        <f>+Z55*Y$22</f>
        <v>0</v>
      </c>
      <c r="Z55" s="464" t="str">
        <f t="shared" si="116"/>
        <v/>
      </c>
      <c r="AA55" s="466">
        <f t="shared" si="107"/>
        <v>0</v>
      </c>
      <c r="AB55" s="466">
        <f t="shared" si="108"/>
        <v>0</v>
      </c>
      <c r="AC55" s="428"/>
      <c r="AD55" s="431">
        <f>+AE55*AD$22</f>
        <v>0</v>
      </c>
      <c r="AE55" s="464" t="str">
        <f t="shared" si="117"/>
        <v/>
      </c>
      <c r="AF55" s="466">
        <f t="shared" si="109"/>
        <v>0</v>
      </c>
      <c r="AG55" s="466">
        <f t="shared" si="110"/>
        <v>0</v>
      </c>
      <c r="AH55" s="428"/>
      <c r="AI55" s="431">
        <f>+AJ55*AI$22</f>
        <v>0</v>
      </c>
      <c r="AJ55" s="464" t="str">
        <f t="shared" si="118"/>
        <v/>
      </c>
      <c r="AK55" s="466">
        <f t="shared" si="111"/>
        <v>0</v>
      </c>
      <c r="AL55" s="466">
        <f t="shared" si="112"/>
        <v>0</v>
      </c>
      <c r="AM55" s="428"/>
      <c r="AN55" s="431"/>
      <c r="AO55" s="431"/>
      <c r="AP55" s="428"/>
      <c r="AQ55" s="428"/>
      <c r="AR55" s="428"/>
      <c r="AS55" s="428"/>
      <c r="AT55" s="428"/>
      <c r="AU55" s="428"/>
      <c r="AV55" s="428"/>
      <c r="AW55" s="428"/>
      <c r="AX55" s="428"/>
      <c r="AY55" s="428"/>
      <c r="AZ55" s="428"/>
      <c r="BA55" s="428"/>
      <c r="BB55" s="428"/>
      <c r="BC55" s="428"/>
      <c r="BD55" s="467"/>
      <c r="BE55" s="428"/>
      <c r="BF55" s="428"/>
      <c r="BG55" s="428"/>
      <c r="BH55" s="428"/>
      <c r="BI55" s="428"/>
      <c r="BJ55" s="428"/>
      <c r="BK55" s="428"/>
      <c r="BL55" s="428"/>
      <c r="BM55" s="428"/>
      <c r="BN55" s="428"/>
      <c r="BO55" s="428"/>
      <c r="BP55" s="467"/>
      <c r="BQ55" s="428"/>
      <c r="BR55" s="428"/>
      <c r="BS55" s="428"/>
      <c r="BT55" s="428"/>
      <c r="BU55" s="428"/>
      <c r="BV55" s="428"/>
      <c r="BW55" s="428"/>
      <c r="BX55" s="428"/>
      <c r="BY55" s="428"/>
      <c r="BZ55" s="428"/>
      <c r="CA55" s="428"/>
      <c r="CB55" s="467"/>
      <c r="CC55" s="428"/>
      <c r="CD55" s="428"/>
      <c r="CE55" s="428"/>
      <c r="CF55" s="428"/>
      <c r="CG55" s="428"/>
      <c r="CH55" s="428"/>
      <c r="CI55" s="428"/>
      <c r="CJ55" s="428"/>
      <c r="CK55" s="428"/>
      <c r="CL55" s="428"/>
      <c r="CM55" s="428"/>
      <c r="CN55" s="467"/>
      <c r="CO55" s="428"/>
      <c r="CP55" s="428"/>
      <c r="CQ55" s="428"/>
      <c r="CR55" s="428"/>
      <c r="CS55" s="428"/>
      <c r="CT55" s="428"/>
      <c r="CU55" s="428"/>
      <c r="CV55" s="428"/>
      <c r="CW55" s="428"/>
      <c r="CX55" s="428"/>
      <c r="CY55" s="428"/>
      <c r="CZ55" s="467"/>
      <c r="DA55" s="428"/>
      <c r="DB55" s="428"/>
      <c r="DC55" s="428"/>
      <c r="DD55" s="428"/>
      <c r="DE55" s="428"/>
      <c r="DF55" s="428"/>
      <c r="DG55" s="428"/>
      <c r="DH55" s="428"/>
      <c r="DI55" s="428"/>
      <c r="DJ55" s="428"/>
      <c r="DK55" s="428"/>
      <c r="DL55" s="467"/>
      <c r="DM55" s="428"/>
      <c r="DN55" s="428"/>
      <c r="DO55" s="428"/>
      <c r="DP55" s="428"/>
      <c r="DQ55" s="428"/>
      <c r="DR55" s="428"/>
      <c r="DS55" s="428"/>
      <c r="DT55" s="428"/>
      <c r="DU55" s="428"/>
      <c r="DV55" s="428"/>
      <c r="DW55" s="428"/>
      <c r="DX55" s="467"/>
      <c r="DY55" s="428"/>
      <c r="DZ55" s="428"/>
      <c r="EA55" s="428"/>
      <c r="EB55" s="428"/>
      <c r="EC55" s="428"/>
      <c r="ED55" s="428"/>
      <c r="EE55" s="428"/>
      <c r="EF55" s="428"/>
      <c r="EG55" s="428"/>
      <c r="EH55" s="428"/>
      <c r="EI55" s="428"/>
      <c r="EJ55" s="467"/>
      <c r="EK55" s="428"/>
      <c r="EL55" s="428"/>
      <c r="EM55" s="428"/>
      <c r="EN55" s="428"/>
      <c r="EO55" s="428"/>
      <c r="EP55" s="428"/>
      <c r="EQ55" s="428"/>
      <c r="ER55" s="428"/>
      <c r="ES55" s="428"/>
      <c r="ET55" s="428"/>
      <c r="EU55" s="428"/>
    </row>
    <row r="56" ht="12.75" customHeight="1" outlineLevel="1">
      <c r="A56" s="428"/>
      <c r="B56" s="429" t="s">
        <v>475</v>
      </c>
      <c r="C56" s="428"/>
      <c r="D56" s="428"/>
      <c r="E56" s="428" t="s">
        <v>472</v>
      </c>
      <c r="F56" s="428"/>
      <c r="G56" s="428" t="s">
        <v>458</v>
      </c>
      <c r="H56" s="464">
        <v>0.01</v>
      </c>
      <c r="I56" s="428"/>
      <c r="J56" s="465"/>
      <c r="K56" s="464">
        <f t="shared" si="113"/>
        <v>0.01</v>
      </c>
      <c r="L56" s="466">
        <f t="shared" si="101"/>
        <v>0</v>
      </c>
      <c r="M56" s="466">
        <f t="shared" si="102"/>
        <v>0</v>
      </c>
      <c r="N56" s="428"/>
      <c r="O56" s="431">
        <f>+P56*O$29</f>
        <v>158914.2646</v>
      </c>
      <c r="P56" s="464">
        <f t="shared" si="114"/>
        <v>0.01</v>
      </c>
      <c r="Q56" s="466">
        <f t="shared" si="103"/>
        <v>3.298345053</v>
      </c>
      <c r="R56" s="466">
        <f t="shared" si="104"/>
        <v>4.368668944</v>
      </c>
      <c r="S56" s="428"/>
      <c r="T56" s="431">
        <f>+U56*T$29</f>
        <v>161832.1966</v>
      </c>
      <c r="U56" s="464">
        <f t="shared" si="115"/>
        <v>0.01</v>
      </c>
      <c r="V56" s="466">
        <f t="shared" si="105"/>
        <v>3.358908189</v>
      </c>
      <c r="W56" s="466">
        <f t="shared" si="106"/>
        <v>4.448885019</v>
      </c>
      <c r="X56" s="428"/>
      <c r="Y56" s="431">
        <f>+Z56*Y$29</f>
        <v>165937.0214</v>
      </c>
      <c r="Z56" s="464">
        <f t="shared" si="116"/>
        <v>0.01</v>
      </c>
      <c r="AA56" s="466">
        <f t="shared" si="107"/>
        <v>3.444105882</v>
      </c>
      <c r="AB56" s="466">
        <f t="shared" si="108"/>
        <v>4.617135269</v>
      </c>
      <c r="AC56" s="428"/>
      <c r="AD56" s="431">
        <f>+AE56*AD$29</f>
        <v>176496.2673</v>
      </c>
      <c r="AE56" s="464">
        <f t="shared" si="117"/>
        <v>0.01</v>
      </c>
      <c r="AF56" s="466">
        <f t="shared" si="109"/>
        <v>3.653259382</v>
      </c>
      <c r="AG56" s="466">
        <f t="shared" si="110"/>
        <v>4.754878099</v>
      </c>
      <c r="AH56" s="428"/>
      <c r="AI56" s="431">
        <f>+AJ56*AI$29</f>
        <v>180125.5625</v>
      </c>
      <c r="AJ56" s="464">
        <f t="shared" si="118"/>
        <v>0.01</v>
      </c>
      <c r="AK56" s="466">
        <f t="shared" si="111"/>
        <v>3.73859615</v>
      </c>
      <c r="AL56" s="466">
        <f t="shared" si="112"/>
        <v>4.841738969</v>
      </c>
      <c r="AM56" s="428"/>
      <c r="AN56" s="431"/>
      <c r="AO56" s="431"/>
      <c r="AP56" s="428"/>
      <c r="AQ56" s="428"/>
      <c r="AR56" s="428"/>
      <c r="AS56" s="428"/>
      <c r="AT56" s="428"/>
      <c r="AU56" s="428"/>
      <c r="AV56" s="428"/>
      <c r="AW56" s="428"/>
      <c r="AX56" s="428"/>
      <c r="AY56" s="428"/>
      <c r="AZ56" s="428"/>
      <c r="BA56" s="428"/>
      <c r="BB56" s="428"/>
      <c r="BC56" s="428"/>
      <c r="BD56" s="467"/>
      <c r="BE56" s="428"/>
      <c r="BF56" s="428"/>
      <c r="BG56" s="428"/>
      <c r="BH56" s="428"/>
      <c r="BI56" s="428"/>
      <c r="BJ56" s="428"/>
      <c r="BK56" s="428"/>
      <c r="BL56" s="428"/>
      <c r="BM56" s="428"/>
      <c r="BN56" s="428"/>
      <c r="BO56" s="428"/>
      <c r="BP56" s="467"/>
      <c r="BQ56" s="428"/>
      <c r="BR56" s="428"/>
      <c r="BS56" s="428"/>
      <c r="BT56" s="428"/>
      <c r="BU56" s="428"/>
      <c r="BV56" s="428"/>
      <c r="BW56" s="428"/>
      <c r="BX56" s="428"/>
      <c r="BY56" s="428"/>
      <c r="BZ56" s="428"/>
      <c r="CA56" s="428"/>
      <c r="CB56" s="467"/>
      <c r="CC56" s="428"/>
      <c r="CD56" s="428"/>
      <c r="CE56" s="428"/>
      <c r="CF56" s="428"/>
      <c r="CG56" s="428"/>
      <c r="CH56" s="428"/>
      <c r="CI56" s="428"/>
      <c r="CJ56" s="428"/>
      <c r="CK56" s="428"/>
      <c r="CL56" s="428"/>
      <c r="CM56" s="428"/>
      <c r="CN56" s="467"/>
      <c r="CO56" s="428"/>
      <c r="CP56" s="428"/>
      <c r="CQ56" s="428"/>
      <c r="CR56" s="428"/>
      <c r="CS56" s="428"/>
      <c r="CT56" s="428"/>
      <c r="CU56" s="428"/>
      <c r="CV56" s="428"/>
      <c r="CW56" s="428"/>
      <c r="CX56" s="428"/>
      <c r="CY56" s="428"/>
      <c r="CZ56" s="467"/>
      <c r="DA56" s="428"/>
      <c r="DB56" s="428"/>
      <c r="DC56" s="428"/>
      <c r="DD56" s="428"/>
      <c r="DE56" s="428"/>
      <c r="DF56" s="428"/>
      <c r="DG56" s="428"/>
      <c r="DH56" s="428"/>
      <c r="DI56" s="428"/>
      <c r="DJ56" s="428"/>
      <c r="DK56" s="428"/>
      <c r="DL56" s="467"/>
      <c r="DM56" s="428"/>
      <c r="DN56" s="428"/>
      <c r="DO56" s="428"/>
      <c r="DP56" s="428"/>
      <c r="DQ56" s="428"/>
      <c r="DR56" s="428"/>
      <c r="DS56" s="428"/>
      <c r="DT56" s="428"/>
      <c r="DU56" s="428"/>
      <c r="DV56" s="428"/>
      <c r="DW56" s="428"/>
      <c r="DX56" s="467"/>
      <c r="DY56" s="428"/>
      <c r="DZ56" s="428"/>
      <c r="EA56" s="428"/>
      <c r="EB56" s="428"/>
      <c r="EC56" s="428"/>
      <c r="ED56" s="428"/>
      <c r="EE56" s="428"/>
      <c r="EF56" s="428"/>
      <c r="EG56" s="428"/>
      <c r="EH56" s="428"/>
      <c r="EI56" s="428"/>
      <c r="EJ56" s="467"/>
      <c r="EK56" s="428"/>
      <c r="EL56" s="428"/>
      <c r="EM56" s="428"/>
      <c r="EN56" s="428"/>
      <c r="EO56" s="428"/>
      <c r="EP56" s="428"/>
      <c r="EQ56" s="428"/>
      <c r="ER56" s="428"/>
      <c r="ES56" s="428"/>
      <c r="ET56" s="428"/>
      <c r="EU56" s="428"/>
    </row>
    <row r="57" ht="12.75" customHeight="1" outlineLevel="1">
      <c r="A57" s="428"/>
      <c r="B57" s="429" t="s">
        <v>476</v>
      </c>
      <c r="C57" s="428"/>
      <c r="D57" s="428"/>
      <c r="E57" s="428" t="s">
        <v>474</v>
      </c>
      <c r="F57" s="428"/>
      <c r="G57" s="428" t="s">
        <v>458</v>
      </c>
      <c r="H57" s="464">
        <v>0.01</v>
      </c>
      <c r="I57" s="428"/>
      <c r="J57" s="465"/>
      <c r="K57" s="464">
        <f t="shared" si="113"/>
        <v>0.01</v>
      </c>
      <c r="L57" s="466">
        <f t="shared" si="101"/>
        <v>0</v>
      </c>
      <c r="M57" s="466">
        <f t="shared" si="102"/>
        <v>0</v>
      </c>
      <c r="N57" s="428"/>
      <c r="O57" s="431">
        <f>+P57*O$22</f>
        <v>107464.4003</v>
      </c>
      <c r="P57" s="464">
        <f t="shared" si="114"/>
        <v>0.01</v>
      </c>
      <c r="Q57" s="466">
        <f t="shared" si="103"/>
        <v>2.230477383</v>
      </c>
      <c r="R57" s="466">
        <f t="shared" si="104"/>
        <v>2.95427468</v>
      </c>
      <c r="S57" s="428"/>
      <c r="T57" s="431">
        <f>+U57*T$22</f>
        <v>107920.8471</v>
      </c>
      <c r="U57" s="464">
        <f t="shared" si="115"/>
        <v>0.01</v>
      </c>
      <c r="V57" s="466">
        <f t="shared" si="105"/>
        <v>2.239951164</v>
      </c>
      <c r="W57" s="466">
        <f t="shared" si="106"/>
        <v>2.966822733</v>
      </c>
      <c r="X57" s="428"/>
      <c r="Y57" s="431">
        <f>+Z57*Y$22</f>
        <v>111806.9402</v>
      </c>
      <c r="Z57" s="464">
        <f t="shared" si="116"/>
        <v>0.01</v>
      </c>
      <c r="AA57" s="466">
        <f t="shared" si="107"/>
        <v>2.320608971</v>
      </c>
      <c r="AB57" s="466">
        <f t="shared" si="108"/>
        <v>3.110986099</v>
      </c>
      <c r="AC57" s="428"/>
      <c r="AD57" s="431">
        <f>+AE57*AD$22</f>
        <v>119909.0958</v>
      </c>
      <c r="AE57" s="464">
        <f t="shared" si="117"/>
        <v>0.01</v>
      </c>
      <c r="AF57" s="466">
        <f t="shared" si="109"/>
        <v>2.481973336</v>
      </c>
      <c r="AG57" s="466">
        <f t="shared" si="110"/>
        <v>3.230397687</v>
      </c>
      <c r="AH57" s="428"/>
      <c r="AI57" s="431">
        <f>+AJ57*AI$22</f>
        <v>122582.9704</v>
      </c>
      <c r="AJ57" s="464">
        <f t="shared" si="118"/>
        <v>0.01</v>
      </c>
      <c r="AK57" s="466">
        <f t="shared" si="111"/>
        <v>2.544270867</v>
      </c>
      <c r="AL57" s="466">
        <f t="shared" si="112"/>
        <v>3.295005641</v>
      </c>
      <c r="AM57" s="428"/>
      <c r="AN57" s="431"/>
      <c r="AO57" s="431"/>
      <c r="AP57" s="428"/>
      <c r="AQ57" s="428"/>
      <c r="AR57" s="428"/>
      <c r="AS57" s="428"/>
      <c r="AT57" s="428"/>
      <c r="AU57" s="428"/>
      <c r="AV57" s="428"/>
      <c r="AW57" s="428"/>
      <c r="AX57" s="428"/>
      <c r="AY57" s="428"/>
      <c r="AZ57" s="428"/>
      <c r="BA57" s="428"/>
      <c r="BB57" s="428"/>
      <c r="BC57" s="428"/>
      <c r="BD57" s="467"/>
      <c r="BE57" s="428"/>
      <c r="BF57" s="428"/>
      <c r="BG57" s="428"/>
      <c r="BH57" s="428"/>
      <c r="BI57" s="428"/>
      <c r="BJ57" s="428"/>
      <c r="BK57" s="428"/>
      <c r="BL57" s="428"/>
      <c r="BM57" s="428"/>
      <c r="BN57" s="428"/>
      <c r="BO57" s="428"/>
      <c r="BP57" s="467"/>
      <c r="BQ57" s="428"/>
      <c r="BR57" s="428"/>
      <c r="BS57" s="428"/>
      <c r="BT57" s="428"/>
      <c r="BU57" s="428"/>
      <c r="BV57" s="428"/>
      <c r="BW57" s="428"/>
      <c r="BX57" s="428"/>
      <c r="BY57" s="428"/>
      <c r="BZ57" s="428"/>
      <c r="CA57" s="428"/>
      <c r="CB57" s="467"/>
      <c r="CC57" s="428"/>
      <c r="CD57" s="428"/>
      <c r="CE57" s="428"/>
      <c r="CF57" s="428"/>
      <c r="CG57" s="428"/>
      <c r="CH57" s="428"/>
      <c r="CI57" s="428"/>
      <c r="CJ57" s="428"/>
      <c r="CK57" s="428"/>
      <c r="CL57" s="428"/>
      <c r="CM57" s="428"/>
      <c r="CN57" s="467"/>
      <c r="CO57" s="428"/>
      <c r="CP57" s="428"/>
      <c r="CQ57" s="428"/>
      <c r="CR57" s="428"/>
      <c r="CS57" s="428"/>
      <c r="CT57" s="428"/>
      <c r="CU57" s="428"/>
      <c r="CV57" s="428"/>
      <c r="CW57" s="428"/>
      <c r="CX57" s="428"/>
      <c r="CY57" s="428"/>
      <c r="CZ57" s="467"/>
      <c r="DA57" s="428"/>
      <c r="DB57" s="428"/>
      <c r="DC57" s="428"/>
      <c r="DD57" s="428"/>
      <c r="DE57" s="428"/>
      <c r="DF57" s="428"/>
      <c r="DG57" s="428"/>
      <c r="DH57" s="428"/>
      <c r="DI57" s="428"/>
      <c r="DJ57" s="428"/>
      <c r="DK57" s="428"/>
      <c r="DL57" s="467"/>
      <c r="DM57" s="428"/>
      <c r="DN57" s="428"/>
      <c r="DO57" s="428"/>
      <c r="DP57" s="428"/>
      <c r="DQ57" s="428"/>
      <c r="DR57" s="428"/>
      <c r="DS57" s="428"/>
      <c r="DT57" s="428"/>
      <c r="DU57" s="428"/>
      <c r="DV57" s="428"/>
      <c r="DW57" s="428"/>
      <c r="DX57" s="467"/>
      <c r="DY57" s="428"/>
      <c r="DZ57" s="428"/>
      <c r="EA57" s="428"/>
      <c r="EB57" s="428"/>
      <c r="EC57" s="428"/>
      <c r="ED57" s="428"/>
      <c r="EE57" s="428"/>
      <c r="EF57" s="428"/>
      <c r="EG57" s="428"/>
      <c r="EH57" s="428"/>
      <c r="EI57" s="428"/>
      <c r="EJ57" s="467"/>
      <c r="EK57" s="428"/>
      <c r="EL57" s="428"/>
      <c r="EM57" s="428"/>
      <c r="EN57" s="428"/>
      <c r="EO57" s="428"/>
      <c r="EP57" s="428"/>
      <c r="EQ57" s="428"/>
      <c r="ER57" s="428"/>
      <c r="ES57" s="428"/>
      <c r="ET57" s="428"/>
      <c r="EU57" s="428"/>
    </row>
    <row r="58" ht="12.75" customHeight="1">
      <c r="A58" s="357"/>
      <c r="B58" s="439" t="s">
        <v>477</v>
      </c>
      <c r="C58" s="357"/>
      <c r="D58" s="357"/>
      <c r="E58" s="357"/>
      <c r="F58" s="357"/>
      <c r="G58" s="357" t="s">
        <v>458</v>
      </c>
      <c r="H58" s="372">
        <v>0.015</v>
      </c>
      <c r="I58" s="357"/>
      <c r="J58" s="440">
        <f>Historical!AW45</f>
        <v>175782.56</v>
      </c>
      <c r="K58" s="372">
        <f t="shared" si="113"/>
        <v>0.015</v>
      </c>
      <c r="L58" s="442">
        <f t="shared" si="101"/>
        <v>3.638486504</v>
      </c>
      <c r="M58" s="442">
        <f t="shared" si="102"/>
        <v>4.477822672</v>
      </c>
      <c r="N58" s="357"/>
      <c r="O58" s="370">
        <f t="shared" ref="O58:O60" si="119">+P58*O$29</f>
        <v>238371.397</v>
      </c>
      <c r="P58" s="372">
        <f t="shared" si="114"/>
        <v>0.015</v>
      </c>
      <c r="Q58" s="442">
        <f t="shared" si="103"/>
        <v>4.947517579</v>
      </c>
      <c r="R58" s="442">
        <f t="shared" si="104"/>
        <v>6.553003416</v>
      </c>
      <c r="S58" s="357"/>
      <c r="T58" s="370">
        <f t="shared" ref="T58:T60" si="120">+U58*T$29</f>
        <v>242748.2948</v>
      </c>
      <c r="U58" s="372">
        <f t="shared" si="115"/>
        <v>0.015</v>
      </c>
      <c r="V58" s="442">
        <f t="shared" si="105"/>
        <v>5.038362284</v>
      </c>
      <c r="W58" s="442">
        <f t="shared" si="106"/>
        <v>6.673327529</v>
      </c>
      <c r="X58" s="357"/>
      <c r="Y58" s="370">
        <f t="shared" ref="Y58:Y60" si="121">+Z58*Y$29</f>
        <v>248905.5321</v>
      </c>
      <c r="Z58" s="372">
        <f t="shared" si="116"/>
        <v>0.015</v>
      </c>
      <c r="AA58" s="442">
        <f t="shared" si="107"/>
        <v>5.166158824</v>
      </c>
      <c r="AB58" s="442">
        <f t="shared" si="108"/>
        <v>6.925702903</v>
      </c>
      <c r="AC58" s="357"/>
      <c r="AD58" s="370">
        <f t="shared" ref="AD58:AD60" si="122">+AE58*AD$29</f>
        <v>264744.4009</v>
      </c>
      <c r="AE58" s="372">
        <f t="shared" si="117"/>
        <v>0.015</v>
      </c>
      <c r="AF58" s="442">
        <f t="shared" si="109"/>
        <v>5.479889074</v>
      </c>
      <c r="AG58" s="442">
        <f t="shared" si="110"/>
        <v>7.132317149</v>
      </c>
      <c r="AH58" s="357"/>
      <c r="AI58" s="370">
        <f t="shared" ref="AI58:AI60" si="123">+AJ58*AI$29</f>
        <v>270188.3438</v>
      </c>
      <c r="AJ58" s="372">
        <f t="shared" si="118"/>
        <v>0.015</v>
      </c>
      <c r="AK58" s="442">
        <f t="shared" si="111"/>
        <v>5.607894225</v>
      </c>
      <c r="AL58" s="442">
        <f t="shared" si="112"/>
        <v>7.262608453</v>
      </c>
      <c r="AM58" s="357"/>
      <c r="AN58" s="370"/>
      <c r="AO58" s="370"/>
      <c r="AP58" s="357"/>
      <c r="AQ58" s="357"/>
      <c r="AR58" s="357"/>
      <c r="AS58" s="357"/>
      <c r="AT58" s="357"/>
      <c r="AU58" s="357"/>
      <c r="AV58" s="357"/>
      <c r="AW58" s="357"/>
      <c r="AX58" s="357"/>
      <c r="AY58" s="357"/>
      <c r="AZ58" s="357"/>
      <c r="BA58" s="357"/>
      <c r="BB58" s="357"/>
      <c r="BC58" s="357"/>
      <c r="BD58" s="452"/>
      <c r="BE58" s="357"/>
      <c r="BF58" s="357"/>
      <c r="BG58" s="357"/>
      <c r="BH58" s="357"/>
      <c r="BI58" s="357"/>
      <c r="BJ58" s="357"/>
      <c r="BK58" s="357"/>
      <c r="BL58" s="357"/>
      <c r="BM58" s="357"/>
      <c r="BN58" s="357"/>
      <c r="BO58" s="357"/>
      <c r="BP58" s="452"/>
      <c r="BQ58" s="357"/>
      <c r="BR58" s="357"/>
      <c r="BS58" s="357"/>
      <c r="BT58" s="357"/>
      <c r="BU58" s="357"/>
      <c r="BV58" s="357"/>
      <c r="BW58" s="357"/>
      <c r="BX58" s="357"/>
      <c r="BY58" s="357"/>
      <c r="BZ58" s="357"/>
      <c r="CA58" s="357"/>
      <c r="CB58" s="452"/>
      <c r="CC58" s="357"/>
      <c r="CD58" s="357"/>
      <c r="CE58" s="357"/>
      <c r="CF58" s="357"/>
      <c r="CG58" s="357"/>
      <c r="CH58" s="357"/>
      <c r="CI58" s="357"/>
      <c r="CJ58" s="357"/>
      <c r="CK58" s="357"/>
      <c r="CL58" s="357"/>
      <c r="CM58" s="357"/>
      <c r="CN58" s="452"/>
      <c r="CO58" s="357"/>
      <c r="CP58" s="357"/>
      <c r="CQ58" s="357"/>
      <c r="CR58" s="357"/>
      <c r="CS58" s="357"/>
      <c r="CT58" s="357"/>
      <c r="CU58" s="357"/>
      <c r="CV58" s="357"/>
      <c r="CW58" s="357"/>
      <c r="CX58" s="357"/>
      <c r="CY58" s="357"/>
      <c r="CZ58" s="452"/>
      <c r="DA58" s="357"/>
      <c r="DB58" s="357"/>
      <c r="DC58" s="357"/>
      <c r="DD58" s="357"/>
      <c r="DE58" s="357"/>
      <c r="DF58" s="357"/>
      <c r="DG58" s="357"/>
      <c r="DH58" s="357"/>
      <c r="DI58" s="357"/>
      <c r="DJ58" s="357"/>
      <c r="DK58" s="357"/>
      <c r="DL58" s="452"/>
      <c r="DM58" s="357"/>
      <c r="DN58" s="357"/>
      <c r="DO58" s="357"/>
      <c r="DP58" s="357"/>
      <c r="DQ58" s="357"/>
      <c r="DR58" s="357"/>
      <c r="DS58" s="357"/>
      <c r="DT58" s="357"/>
      <c r="DU58" s="357"/>
      <c r="DV58" s="357"/>
      <c r="DW58" s="357"/>
      <c r="DX58" s="452"/>
      <c r="DY58" s="357"/>
      <c r="DZ58" s="357"/>
      <c r="EA58" s="357"/>
      <c r="EB58" s="357"/>
      <c r="EC58" s="357"/>
      <c r="ED58" s="357"/>
      <c r="EE58" s="357"/>
      <c r="EF58" s="357"/>
      <c r="EG58" s="357"/>
      <c r="EH58" s="357"/>
      <c r="EI58" s="357"/>
      <c r="EJ58" s="452"/>
      <c r="EK58" s="357"/>
      <c r="EL58" s="357"/>
      <c r="EM58" s="357"/>
      <c r="EN58" s="357"/>
      <c r="EO58" s="357"/>
      <c r="EP58" s="357"/>
      <c r="EQ58" s="357"/>
      <c r="ER58" s="357"/>
      <c r="ES58" s="357"/>
      <c r="ET58" s="357"/>
      <c r="EU58" s="357"/>
    </row>
    <row r="59" ht="12.75" customHeight="1">
      <c r="A59" s="357"/>
      <c r="B59" s="439" t="s">
        <v>478</v>
      </c>
      <c r="C59" s="357"/>
      <c r="D59" s="357"/>
      <c r="E59" s="357"/>
      <c r="F59" s="357"/>
      <c r="G59" s="357" t="s">
        <v>458</v>
      </c>
      <c r="H59" s="372">
        <v>0.025</v>
      </c>
      <c r="I59" s="11"/>
      <c r="J59" s="440">
        <f>Historical!AW46</f>
        <v>637328.91</v>
      </c>
      <c r="K59" s="372">
        <f t="shared" si="113"/>
        <v>0.025</v>
      </c>
      <c r="L59" s="442">
        <f t="shared" si="101"/>
        <v>13.19193803</v>
      </c>
      <c r="M59" s="442">
        <f t="shared" si="102"/>
        <v>16.23509091</v>
      </c>
      <c r="N59" s="357"/>
      <c r="O59" s="370">
        <f t="shared" si="119"/>
        <v>397285.6616</v>
      </c>
      <c r="P59" s="372">
        <f t="shared" si="114"/>
        <v>0.025</v>
      </c>
      <c r="Q59" s="442">
        <f t="shared" si="103"/>
        <v>8.245862632</v>
      </c>
      <c r="R59" s="442">
        <f t="shared" si="104"/>
        <v>10.92167236</v>
      </c>
      <c r="S59" s="357"/>
      <c r="T59" s="370">
        <f t="shared" si="120"/>
        <v>404580.4914</v>
      </c>
      <c r="U59" s="372">
        <f t="shared" si="115"/>
        <v>0.025</v>
      </c>
      <c r="V59" s="442">
        <f t="shared" si="105"/>
        <v>8.397270473</v>
      </c>
      <c r="W59" s="442">
        <f t="shared" si="106"/>
        <v>11.12221255</v>
      </c>
      <c r="X59" s="357"/>
      <c r="Y59" s="370">
        <f t="shared" si="121"/>
        <v>414842.5535</v>
      </c>
      <c r="Z59" s="372">
        <f t="shared" si="116"/>
        <v>0.025</v>
      </c>
      <c r="AA59" s="442">
        <f t="shared" si="107"/>
        <v>8.610264706</v>
      </c>
      <c r="AB59" s="442">
        <f t="shared" si="108"/>
        <v>11.54283817</v>
      </c>
      <c r="AC59" s="357"/>
      <c r="AD59" s="370">
        <f t="shared" si="122"/>
        <v>441240.6682</v>
      </c>
      <c r="AE59" s="372">
        <f t="shared" si="117"/>
        <v>0.025</v>
      </c>
      <c r="AF59" s="442">
        <f t="shared" si="109"/>
        <v>9.133148456</v>
      </c>
      <c r="AG59" s="442">
        <f t="shared" si="110"/>
        <v>11.88719525</v>
      </c>
      <c r="AH59" s="357"/>
      <c r="AI59" s="370">
        <f t="shared" si="123"/>
        <v>450313.9063</v>
      </c>
      <c r="AJ59" s="372">
        <f t="shared" si="118"/>
        <v>0.025</v>
      </c>
      <c r="AK59" s="442">
        <f t="shared" si="111"/>
        <v>9.346490376</v>
      </c>
      <c r="AL59" s="442">
        <f t="shared" si="112"/>
        <v>12.10434742</v>
      </c>
      <c r="AM59" s="357"/>
      <c r="AN59" s="370"/>
      <c r="AO59" s="370"/>
      <c r="AP59" s="357"/>
      <c r="AQ59" s="357"/>
      <c r="AR59" s="357"/>
      <c r="AS59" s="357"/>
      <c r="AT59" s="357"/>
      <c r="AU59" s="357"/>
      <c r="AV59" s="357"/>
      <c r="AW59" s="357"/>
      <c r="AX59" s="357"/>
      <c r="AY59" s="357"/>
      <c r="AZ59" s="357"/>
      <c r="BA59" s="357"/>
      <c r="BB59" s="357"/>
      <c r="BC59" s="357"/>
      <c r="BD59" s="452"/>
      <c r="BE59" s="357"/>
      <c r="BF59" s="357"/>
      <c r="BG59" s="357"/>
      <c r="BH59" s="357"/>
      <c r="BI59" s="357"/>
      <c r="BJ59" s="357"/>
      <c r="BK59" s="357"/>
      <c r="BL59" s="357"/>
      <c r="BM59" s="357"/>
      <c r="BN59" s="357"/>
      <c r="BO59" s="357"/>
      <c r="BP59" s="452"/>
      <c r="BQ59" s="357"/>
      <c r="BR59" s="357"/>
      <c r="BS59" s="357"/>
      <c r="BT59" s="357"/>
      <c r="BU59" s="357"/>
      <c r="BV59" s="357"/>
      <c r="BW59" s="357"/>
      <c r="BX59" s="357"/>
      <c r="BY59" s="357"/>
      <c r="BZ59" s="357"/>
      <c r="CA59" s="357"/>
      <c r="CB59" s="452"/>
      <c r="CC59" s="357"/>
      <c r="CD59" s="357"/>
      <c r="CE59" s="357"/>
      <c r="CF59" s="357"/>
      <c r="CG59" s="357"/>
      <c r="CH59" s="357"/>
      <c r="CI59" s="357"/>
      <c r="CJ59" s="357"/>
      <c r="CK59" s="357"/>
      <c r="CL59" s="357"/>
      <c r="CM59" s="357"/>
      <c r="CN59" s="452"/>
      <c r="CO59" s="357"/>
      <c r="CP59" s="357"/>
      <c r="CQ59" s="357"/>
      <c r="CR59" s="357"/>
      <c r="CS59" s="357"/>
      <c r="CT59" s="357"/>
      <c r="CU59" s="357"/>
      <c r="CV59" s="357"/>
      <c r="CW59" s="357"/>
      <c r="CX59" s="357"/>
      <c r="CY59" s="357"/>
      <c r="CZ59" s="452"/>
      <c r="DA59" s="357"/>
      <c r="DB59" s="357"/>
      <c r="DC59" s="357"/>
      <c r="DD59" s="357"/>
      <c r="DE59" s="357"/>
      <c r="DF59" s="357"/>
      <c r="DG59" s="357"/>
      <c r="DH59" s="357"/>
      <c r="DI59" s="357"/>
      <c r="DJ59" s="357"/>
      <c r="DK59" s="357"/>
      <c r="DL59" s="452"/>
      <c r="DM59" s="357"/>
      <c r="DN59" s="357"/>
      <c r="DO59" s="357"/>
      <c r="DP59" s="357"/>
      <c r="DQ59" s="357"/>
      <c r="DR59" s="357"/>
      <c r="DS59" s="357"/>
      <c r="DT59" s="357"/>
      <c r="DU59" s="357"/>
      <c r="DV59" s="357"/>
      <c r="DW59" s="357"/>
      <c r="DX59" s="452"/>
      <c r="DY59" s="357"/>
      <c r="DZ59" s="357"/>
      <c r="EA59" s="357"/>
      <c r="EB59" s="357"/>
      <c r="EC59" s="357"/>
      <c r="ED59" s="357"/>
      <c r="EE59" s="357"/>
      <c r="EF59" s="357"/>
      <c r="EG59" s="357"/>
      <c r="EH59" s="357"/>
      <c r="EI59" s="357"/>
      <c r="EJ59" s="452"/>
      <c r="EK59" s="357"/>
      <c r="EL59" s="357"/>
      <c r="EM59" s="357"/>
      <c r="EN59" s="357"/>
      <c r="EO59" s="357"/>
      <c r="EP59" s="357"/>
      <c r="EQ59" s="357"/>
      <c r="ER59" s="357"/>
      <c r="ES59" s="357"/>
      <c r="ET59" s="357"/>
      <c r="EU59" s="357"/>
    </row>
    <row r="60" ht="12.75" customHeight="1">
      <c r="A60" s="357"/>
      <c r="B60" s="439" t="s">
        <v>479</v>
      </c>
      <c r="C60" s="357"/>
      <c r="D60" s="357"/>
      <c r="E60" s="399"/>
      <c r="F60" s="399"/>
      <c r="G60" s="399" t="s">
        <v>458</v>
      </c>
      <c r="H60" s="468">
        <v>0.025</v>
      </c>
      <c r="I60" s="357"/>
      <c r="J60" s="469">
        <f>Historical!AW47</f>
        <v>287561.68</v>
      </c>
      <c r="K60" s="468">
        <f t="shared" si="113"/>
        <v>0.025</v>
      </c>
      <c r="L60" s="461">
        <f t="shared" si="101"/>
        <v>5.952179169</v>
      </c>
      <c r="M60" s="461">
        <f t="shared" si="102"/>
        <v>7.325244383</v>
      </c>
      <c r="N60" s="357"/>
      <c r="O60" s="459">
        <f t="shared" si="119"/>
        <v>397285.6616</v>
      </c>
      <c r="P60" s="468">
        <f t="shared" si="114"/>
        <v>0.025</v>
      </c>
      <c r="Q60" s="461">
        <f t="shared" si="103"/>
        <v>8.245862632</v>
      </c>
      <c r="R60" s="461">
        <f t="shared" si="104"/>
        <v>10.92167236</v>
      </c>
      <c r="S60" s="357"/>
      <c r="T60" s="459">
        <f t="shared" si="120"/>
        <v>404580.4914</v>
      </c>
      <c r="U60" s="468">
        <f t="shared" si="115"/>
        <v>0.025</v>
      </c>
      <c r="V60" s="461">
        <f t="shared" si="105"/>
        <v>8.397270473</v>
      </c>
      <c r="W60" s="461">
        <f t="shared" si="106"/>
        <v>11.12221255</v>
      </c>
      <c r="X60" s="357"/>
      <c r="Y60" s="459">
        <f t="shared" si="121"/>
        <v>414842.5535</v>
      </c>
      <c r="Z60" s="468">
        <f t="shared" si="116"/>
        <v>0.025</v>
      </c>
      <c r="AA60" s="461">
        <f t="shared" si="107"/>
        <v>8.610264706</v>
      </c>
      <c r="AB60" s="461">
        <f t="shared" si="108"/>
        <v>11.54283817</v>
      </c>
      <c r="AC60" s="357"/>
      <c r="AD60" s="459">
        <f t="shared" si="122"/>
        <v>441240.6682</v>
      </c>
      <c r="AE60" s="468">
        <f t="shared" si="117"/>
        <v>0.025</v>
      </c>
      <c r="AF60" s="461">
        <f t="shared" si="109"/>
        <v>9.133148456</v>
      </c>
      <c r="AG60" s="461">
        <f t="shared" si="110"/>
        <v>11.88719525</v>
      </c>
      <c r="AH60" s="357"/>
      <c r="AI60" s="459">
        <f t="shared" si="123"/>
        <v>450313.9063</v>
      </c>
      <c r="AJ60" s="468">
        <f t="shared" si="118"/>
        <v>0.025</v>
      </c>
      <c r="AK60" s="461">
        <f t="shared" si="111"/>
        <v>9.346490376</v>
      </c>
      <c r="AL60" s="461">
        <f t="shared" si="112"/>
        <v>12.10434742</v>
      </c>
      <c r="AM60" s="357"/>
      <c r="AN60" s="370"/>
      <c r="AO60" s="370"/>
      <c r="AP60" s="357"/>
      <c r="AQ60" s="357"/>
      <c r="AR60" s="357"/>
      <c r="AS60" s="357"/>
      <c r="AT60" s="357"/>
      <c r="AU60" s="357"/>
      <c r="AV60" s="357"/>
      <c r="AW60" s="357"/>
      <c r="AX60" s="357"/>
      <c r="AY60" s="357"/>
      <c r="AZ60" s="357"/>
      <c r="BA60" s="357"/>
      <c r="BB60" s="357"/>
      <c r="BC60" s="357"/>
      <c r="BD60" s="452"/>
      <c r="BE60" s="357"/>
      <c r="BF60" s="357"/>
      <c r="BG60" s="357"/>
      <c r="BH60" s="357"/>
      <c r="BI60" s="357"/>
      <c r="BJ60" s="357"/>
      <c r="BK60" s="357"/>
      <c r="BL60" s="357"/>
      <c r="BM60" s="357"/>
      <c r="BN60" s="357"/>
      <c r="BO60" s="357"/>
      <c r="BP60" s="452"/>
      <c r="BQ60" s="357"/>
      <c r="BR60" s="357"/>
      <c r="BS60" s="357"/>
      <c r="BT60" s="357"/>
      <c r="BU60" s="357"/>
      <c r="BV60" s="357"/>
      <c r="BW60" s="357"/>
      <c r="BX60" s="357"/>
      <c r="BY60" s="357"/>
      <c r="BZ60" s="357"/>
      <c r="CA60" s="357"/>
      <c r="CB60" s="452"/>
      <c r="CC60" s="357"/>
      <c r="CD60" s="357"/>
      <c r="CE60" s="357"/>
      <c r="CF60" s="357"/>
      <c r="CG60" s="357"/>
      <c r="CH60" s="357"/>
      <c r="CI60" s="357"/>
      <c r="CJ60" s="357"/>
      <c r="CK60" s="357"/>
      <c r="CL60" s="357"/>
      <c r="CM60" s="357"/>
      <c r="CN60" s="452"/>
      <c r="CO60" s="357"/>
      <c r="CP60" s="357"/>
      <c r="CQ60" s="357"/>
      <c r="CR60" s="357"/>
      <c r="CS60" s="357"/>
      <c r="CT60" s="357"/>
      <c r="CU60" s="357"/>
      <c r="CV60" s="357"/>
      <c r="CW60" s="357"/>
      <c r="CX60" s="357"/>
      <c r="CY60" s="357"/>
      <c r="CZ60" s="452"/>
      <c r="DA60" s="357"/>
      <c r="DB60" s="357"/>
      <c r="DC60" s="357"/>
      <c r="DD60" s="357"/>
      <c r="DE60" s="357"/>
      <c r="DF60" s="357"/>
      <c r="DG60" s="357"/>
      <c r="DH60" s="357"/>
      <c r="DI60" s="357"/>
      <c r="DJ60" s="357"/>
      <c r="DK60" s="357"/>
      <c r="DL60" s="452"/>
      <c r="DM60" s="357"/>
      <c r="DN60" s="357"/>
      <c r="DO60" s="357"/>
      <c r="DP60" s="357"/>
      <c r="DQ60" s="357"/>
      <c r="DR60" s="357"/>
      <c r="DS60" s="357"/>
      <c r="DT60" s="357"/>
      <c r="DU60" s="357"/>
      <c r="DV60" s="357"/>
      <c r="DW60" s="357"/>
      <c r="DX60" s="452"/>
      <c r="DY60" s="357"/>
      <c r="DZ60" s="357"/>
      <c r="EA60" s="357"/>
      <c r="EB60" s="357"/>
      <c r="EC60" s="357"/>
      <c r="ED60" s="357"/>
      <c r="EE60" s="357"/>
      <c r="EF60" s="357"/>
      <c r="EG60" s="357"/>
      <c r="EH60" s="357"/>
      <c r="EI60" s="357"/>
      <c r="EJ60" s="452"/>
      <c r="EK60" s="357"/>
      <c r="EL60" s="357"/>
      <c r="EM60" s="357"/>
      <c r="EN60" s="357"/>
      <c r="EO60" s="357"/>
      <c r="EP60" s="357"/>
      <c r="EQ60" s="357"/>
      <c r="ER60" s="357"/>
      <c r="ES60" s="357"/>
      <c r="ET60" s="357"/>
      <c r="EU60" s="357"/>
    </row>
    <row r="61" ht="12.75" customHeight="1">
      <c r="A61" s="363"/>
      <c r="B61" s="363" t="s">
        <v>480</v>
      </c>
      <c r="C61" s="363"/>
      <c r="D61" s="363"/>
      <c r="E61" s="363"/>
      <c r="F61" s="363"/>
      <c r="G61" s="363"/>
      <c r="H61" s="363"/>
      <c r="I61" s="363"/>
      <c r="J61" s="458">
        <f>SUM(J51:J53,J58:J60)</f>
        <v>3540618.63</v>
      </c>
      <c r="K61" s="462">
        <f>+J61/J$29</f>
        <v>0.2527241041</v>
      </c>
      <c r="L61" s="457">
        <f t="shared" si="101"/>
        <v>73.28652571</v>
      </c>
      <c r="M61" s="457">
        <f t="shared" si="102"/>
        <v>90.19246491</v>
      </c>
      <c r="N61" s="363"/>
      <c r="O61" s="458">
        <f>SUM(O51:O53,O58:O60)</f>
        <v>2730856.229</v>
      </c>
      <c r="P61" s="462">
        <f>+O61/O$29</f>
        <v>0.1718446255</v>
      </c>
      <c r="Q61" s="457">
        <f t="shared" si="103"/>
        <v>56.68028703</v>
      </c>
      <c r="R61" s="457">
        <f t="shared" si="104"/>
        <v>75.07322785</v>
      </c>
      <c r="S61" s="363"/>
      <c r="T61" s="458">
        <f>SUM(T51:T53,T58:T60)</f>
        <v>2777181.012</v>
      </c>
      <c r="U61" s="462">
        <f>+T61/T$29</f>
        <v>0.171608683</v>
      </c>
      <c r="V61" s="457">
        <f t="shared" si="105"/>
        <v>57.64178107</v>
      </c>
      <c r="W61" s="457">
        <f t="shared" si="106"/>
        <v>76.3467299</v>
      </c>
      <c r="X61" s="363"/>
      <c r="Y61" s="458">
        <f>SUM(Y51:Y53,Y58:Y60)</f>
        <v>2841569.579</v>
      </c>
      <c r="Z61" s="462">
        <f>+Y61/Y$29</f>
        <v>0.1712438583</v>
      </c>
      <c r="AA61" s="457">
        <f t="shared" si="107"/>
        <v>58.97819799</v>
      </c>
      <c r="AB61" s="457">
        <f t="shared" si="108"/>
        <v>79.06560579</v>
      </c>
      <c r="AC61" s="363"/>
      <c r="AD61" s="458">
        <f>SUM(AD51:AD53,AD58:AD60)</f>
        <v>2991035.899</v>
      </c>
      <c r="AE61" s="462">
        <f>+AD61/AD$29</f>
        <v>0.1694673743</v>
      </c>
      <c r="AF61" s="457">
        <f t="shared" si="109"/>
        <v>61.91082751</v>
      </c>
      <c r="AG61" s="457">
        <f t="shared" si="110"/>
        <v>80.57967065</v>
      </c>
      <c r="AH61" s="363"/>
      <c r="AI61" s="458">
        <f>SUM(AI51:AI53,AI58:AI60)</f>
        <v>3046764.439</v>
      </c>
      <c r="AJ61" s="462">
        <f>+AI61/AI$29</f>
        <v>0.1691466995</v>
      </c>
      <c r="AK61" s="457">
        <f t="shared" si="111"/>
        <v>63.23711995</v>
      </c>
      <c r="AL61" s="457">
        <f t="shared" si="112"/>
        <v>81.89641664</v>
      </c>
      <c r="AM61" s="363"/>
      <c r="AN61" s="370">
        <f>SUM(J61,O61,T61,Y61,AD61,AI61)</f>
        <v>17928025.79</v>
      </c>
      <c r="AO61" s="370">
        <f>SUM(AR61:DK61)</f>
        <v>17928025.79</v>
      </c>
      <c r="AP61" s="363"/>
      <c r="AQ61" s="363" t="s">
        <v>480</v>
      </c>
      <c r="AR61" s="455">
        <f t="shared" ref="AR61:BC61" si="124">$J$61*AR$23</f>
        <v>357329.1993</v>
      </c>
      <c r="AS61" s="455">
        <f t="shared" si="124"/>
        <v>400476.8355</v>
      </c>
      <c r="AT61" s="455">
        <f t="shared" si="124"/>
        <v>377634.3058</v>
      </c>
      <c r="AU61" s="455">
        <f t="shared" si="124"/>
        <v>358372.4594</v>
      </c>
      <c r="AV61" s="455">
        <f t="shared" si="124"/>
        <v>277879.3507</v>
      </c>
      <c r="AW61" s="455">
        <f t="shared" si="124"/>
        <v>217522.1072</v>
      </c>
      <c r="AX61" s="455">
        <f t="shared" si="124"/>
        <v>218243.6649</v>
      </c>
      <c r="AY61" s="455">
        <f t="shared" si="124"/>
        <v>201894.1599</v>
      </c>
      <c r="AZ61" s="455">
        <f t="shared" si="124"/>
        <v>182839.4867</v>
      </c>
      <c r="BA61" s="455">
        <f t="shared" si="124"/>
        <v>259756.9617</v>
      </c>
      <c r="BB61" s="455">
        <f t="shared" si="124"/>
        <v>289347.6965</v>
      </c>
      <c r="BC61" s="455">
        <f t="shared" si="124"/>
        <v>399322.4024</v>
      </c>
      <c r="BD61" s="456">
        <f t="shared" ref="BD61:BO61" si="125">$O$61*BD$23</f>
        <v>275605.6982</v>
      </c>
      <c r="BE61" s="455">
        <f t="shared" si="125"/>
        <v>308885.1907</v>
      </c>
      <c r="BF61" s="455">
        <f t="shared" si="125"/>
        <v>291266.8955</v>
      </c>
      <c r="BG61" s="455">
        <f t="shared" si="125"/>
        <v>276410.358</v>
      </c>
      <c r="BH61" s="455">
        <f t="shared" si="125"/>
        <v>214326.5444</v>
      </c>
      <c r="BI61" s="455">
        <f t="shared" si="125"/>
        <v>167773.3931</v>
      </c>
      <c r="BJ61" s="455">
        <f t="shared" si="125"/>
        <v>168329.9259</v>
      </c>
      <c r="BK61" s="455">
        <f t="shared" si="125"/>
        <v>155719.6586</v>
      </c>
      <c r="BL61" s="455">
        <f t="shared" si="125"/>
        <v>141022.9124</v>
      </c>
      <c r="BM61" s="455">
        <f t="shared" si="125"/>
        <v>200348.8631</v>
      </c>
      <c r="BN61" s="455">
        <f t="shared" si="125"/>
        <v>223172.0052</v>
      </c>
      <c r="BO61" s="455">
        <f t="shared" si="125"/>
        <v>307994.784</v>
      </c>
      <c r="BP61" s="456">
        <f t="shared" ref="BP61:CA61" si="126">$T$61*BP$23</f>
        <v>280280.9257</v>
      </c>
      <c r="BQ61" s="455">
        <f t="shared" si="126"/>
        <v>314124.9537</v>
      </c>
      <c r="BR61" s="455">
        <f t="shared" si="126"/>
        <v>296207.7911</v>
      </c>
      <c r="BS61" s="455">
        <f t="shared" si="126"/>
        <v>281099.2353</v>
      </c>
      <c r="BT61" s="455">
        <f t="shared" si="126"/>
        <v>217962.2651</v>
      </c>
      <c r="BU61" s="455">
        <f t="shared" si="126"/>
        <v>170619.4111</v>
      </c>
      <c r="BV61" s="455">
        <f t="shared" si="126"/>
        <v>171185.3847</v>
      </c>
      <c r="BW61" s="455">
        <f t="shared" si="126"/>
        <v>158361.2035</v>
      </c>
      <c r="BX61" s="455">
        <f t="shared" si="126"/>
        <v>143415.1496</v>
      </c>
      <c r="BY61" s="455">
        <f t="shared" si="126"/>
        <v>203747.4739</v>
      </c>
      <c r="BZ61" s="455">
        <f t="shared" si="126"/>
        <v>226957.7756</v>
      </c>
      <c r="CA61" s="455">
        <f t="shared" si="126"/>
        <v>313219.4426</v>
      </c>
      <c r="CB61" s="456">
        <f t="shared" ref="CB61:CM61" si="127">$Y$61*CB$23</f>
        <v>286779.2012</v>
      </c>
      <c r="CC61" s="455">
        <f t="shared" si="127"/>
        <v>321407.8984</v>
      </c>
      <c r="CD61" s="455">
        <f t="shared" si="127"/>
        <v>303075.3288</v>
      </c>
      <c r="CE61" s="455">
        <f t="shared" si="127"/>
        <v>287616.4831</v>
      </c>
      <c r="CF61" s="455">
        <f t="shared" si="127"/>
        <v>223015.6908</v>
      </c>
      <c r="CG61" s="455">
        <f t="shared" si="127"/>
        <v>174575.1992</v>
      </c>
      <c r="CH61" s="455">
        <f t="shared" si="127"/>
        <v>175154.2947</v>
      </c>
      <c r="CI61" s="455">
        <f t="shared" si="127"/>
        <v>162032.7866</v>
      </c>
      <c r="CJ61" s="455">
        <f t="shared" si="127"/>
        <v>146740.2105</v>
      </c>
      <c r="CK61" s="455">
        <f t="shared" si="127"/>
        <v>208471.3316</v>
      </c>
      <c r="CL61" s="455">
        <f t="shared" si="127"/>
        <v>232219.761</v>
      </c>
      <c r="CM61" s="455">
        <f t="shared" si="127"/>
        <v>320481.3931</v>
      </c>
      <c r="CN61" s="456">
        <f t="shared" ref="CN61:CY61" si="128">$AD$61*CN$23</f>
        <v>301863.7629</v>
      </c>
      <c r="CO61" s="455">
        <f t="shared" si="128"/>
        <v>338313.9266</v>
      </c>
      <c r="CP61" s="455">
        <f t="shared" si="128"/>
        <v>319017.0655</v>
      </c>
      <c r="CQ61" s="455">
        <f t="shared" si="128"/>
        <v>302745.0858</v>
      </c>
      <c r="CR61" s="455">
        <f t="shared" si="128"/>
        <v>234746.2973</v>
      </c>
      <c r="CS61" s="455">
        <f t="shared" si="128"/>
        <v>183757.8399</v>
      </c>
      <c r="CT61" s="455">
        <f t="shared" si="128"/>
        <v>184367.3958</v>
      </c>
      <c r="CU61" s="455">
        <f t="shared" si="128"/>
        <v>170555.6975</v>
      </c>
      <c r="CV61" s="455">
        <f t="shared" si="128"/>
        <v>154458.7332</v>
      </c>
      <c r="CW61" s="455">
        <f t="shared" si="128"/>
        <v>219436.906</v>
      </c>
      <c r="CX61" s="455">
        <f t="shared" si="128"/>
        <v>244434.5008</v>
      </c>
      <c r="CY61" s="455">
        <f t="shared" si="128"/>
        <v>337338.6873</v>
      </c>
      <c r="CZ61" s="456">
        <f t="shared" ref="CZ61:DK61" si="129">$AI$61*CZ$23</f>
        <v>307488.0441</v>
      </c>
      <c r="DA61" s="455">
        <f t="shared" si="129"/>
        <v>344617.3419</v>
      </c>
      <c r="DB61" s="455">
        <f t="shared" si="129"/>
        <v>324960.9445</v>
      </c>
      <c r="DC61" s="455">
        <f t="shared" si="129"/>
        <v>308385.7877</v>
      </c>
      <c r="DD61" s="455">
        <f t="shared" si="129"/>
        <v>239120.0558</v>
      </c>
      <c r="DE61" s="455">
        <f t="shared" si="129"/>
        <v>187181.5889</v>
      </c>
      <c r="DF61" s="455">
        <f t="shared" si="129"/>
        <v>187802.502</v>
      </c>
      <c r="DG61" s="455">
        <f t="shared" si="129"/>
        <v>173733.4662</v>
      </c>
      <c r="DH61" s="455">
        <f t="shared" si="129"/>
        <v>157336.5856</v>
      </c>
      <c r="DI61" s="455">
        <f t="shared" si="129"/>
        <v>223525.4221</v>
      </c>
      <c r="DJ61" s="455">
        <f t="shared" si="129"/>
        <v>248988.7685</v>
      </c>
      <c r="DK61" s="455">
        <f t="shared" si="129"/>
        <v>343623.9321</v>
      </c>
      <c r="DL61" s="456">
        <f t="shared" ref="DL61:EU61" si="130">CZ61*103%</f>
        <v>316712.6854</v>
      </c>
      <c r="DM61" s="455">
        <f t="shared" si="130"/>
        <v>354955.8622</v>
      </c>
      <c r="DN61" s="455">
        <f t="shared" si="130"/>
        <v>334709.7728</v>
      </c>
      <c r="DO61" s="455">
        <f t="shared" si="130"/>
        <v>317637.3613</v>
      </c>
      <c r="DP61" s="455">
        <f t="shared" si="130"/>
        <v>246293.6574</v>
      </c>
      <c r="DQ61" s="455">
        <f t="shared" si="130"/>
        <v>192797.0366</v>
      </c>
      <c r="DR61" s="455">
        <f t="shared" si="130"/>
        <v>193436.5771</v>
      </c>
      <c r="DS61" s="455">
        <f t="shared" si="130"/>
        <v>178945.4701</v>
      </c>
      <c r="DT61" s="455">
        <f t="shared" si="130"/>
        <v>162056.6831</v>
      </c>
      <c r="DU61" s="455">
        <f t="shared" si="130"/>
        <v>230231.1848</v>
      </c>
      <c r="DV61" s="455">
        <f t="shared" si="130"/>
        <v>256458.4315</v>
      </c>
      <c r="DW61" s="455">
        <f t="shared" si="130"/>
        <v>353932.65</v>
      </c>
      <c r="DX61" s="456">
        <f t="shared" si="130"/>
        <v>326214.066</v>
      </c>
      <c r="DY61" s="455">
        <f t="shared" si="130"/>
        <v>365604.5381</v>
      </c>
      <c r="DZ61" s="455">
        <f t="shared" si="130"/>
        <v>344751.066</v>
      </c>
      <c r="EA61" s="455">
        <f t="shared" si="130"/>
        <v>327166.4822</v>
      </c>
      <c r="EB61" s="455">
        <f t="shared" si="130"/>
        <v>253682.4672</v>
      </c>
      <c r="EC61" s="455">
        <f t="shared" si="130"/>
        <v>198580.9477</v>
      </c>
      <c r="ED61" s="455">
        <f t="shared" si="130"/>
        <v>199239.6744</v>
      </c>
      <c r="EE61" s="455">
        <f t="shared" si="130"/>
        <v>184313.8342</v>
      </c>
      <c r="EF61" s="455">
        <f t="shared" si="130"/>
        <v>166918.3836</v>
      </c>
      <c r="EG61" s="455">
        <f t="shared" si="130"/>
        <v>237138.1204</v>
      </c>
      <c r="EH61" s="455">
        <f t="shared" si="130"/>
        <v>264152.1845</v>
      </c>
      <c r="EI61" s="455">
        <f t="shared" si="130"/>
        <v>364550.6295</v>
      </c>
      <c r="EJ61" s="456">
        <f t="shared" si="130"/>
        <v>336000.488</v>
      </c>
      <c r="EK61" s="455">
        <f t="shared" si="130"/>
        <v>376572.6742</v>
      </c>
      <c r="EL61" s="455">
        <f t="shared" si="130"/>
        <v>355093.598</v>
      </c>
      <c r="EM61" s="455">
        <f t="shared" si="130"/>
        <v>336981.4767</v>
      </c>
      <c r="EN61" s="455">
        <f t="shared" si="130"/>
        <v>261292.9412</v>
      </c>
      <c r="EO61" s="455">
        <f t="shared" si="130"/>
        <v>204538.3761</v>
      </c>
      <c r="EP61" s="455">
        <f t="shared" si="130"/>
        <v>205216.8646</v>
      </c>
      <c r="EQ61" s="455">
        <f t="shared" si="130"/>
        <v>189843.2493</v>
      </c>
      <c r="ER61" s="455">
        <f t="shared" si="130"/>
        <v>171925.9351</v>
      </c>
      <c r="ES61" s="455">
        <f t="shared" si="130"/>
        <v>244252.264</v>
      </c>
      <c r="ET61" s="455">
        <f t="shared" si="130"/>
        <v>272076.75</v>
      </c>
      <c r="EU61" s="455">
        <f t="shared" si="130"/>
        <v>375487.1484</v>
      </c>
    </row>
    <row r="62" ht="12.75" customHeight="1">
      <c r="A62" s="357"/>
      <c r="B62" s="357"/>
      <c r="C62" s="357"/>
      <c r="D62" s="357"/>
      <c r="E62" s="357"/>
      <c r="F62" s="357"/>
      <c r="G62" s="357"/>
      <c r="H62" s="357"/>
      <c r="I62" s="357"/>
      <c r="J62" s="357"/>
      <c r="K62" s="357"/>
      <c r="L62" s="442"/>
      <c r="M62" s="442"/>
      <c r="N62" s="357"/>
      <c r="O62" s="357"/>
      <c r="P62" s="357"/>
      <c r="Q62" s="442"/>
      <c r="R62" s="442"/>
      <c r="S62" s="357"/>
      <c r="T62" s="357"/>
      <c r="U62" s="357"/>
      <c r="V62" s="442"/>
      <c r="W62" s="442"/>
      <c r="X62" s="357"/>
      <c r="Y62" s="357"/>
      <c r="Z62" s="357"/>
      <c r="AA62" s="442"/>
      <c r="AB62" s="442"/>
      <c r="AC62" s="357"/>
      <c r="AD62" s="357"/>
      <c r="AE62" s="357"/>
      <c r="AF62" s="442"/>
      <c r="AG62" s="442"/>
      <c r="AH62" s="357"/>
      <c r="AI62" s="357"/>
      <c r="AJ62" s="357"/>
      <c r="AK62" s="442"/>
      <c r="AL62" s="442"/>
      <c r="AM62" s="357"/>
      <c r="AN62" s="370"/>
      <c r="AO62" s="370" t="b">
        <f>AN61=AO61</f>
        <v>1</v>
      </c>
      <c r="AP62" s="357"/>
      <c r="AQ62" s="363"/>
      <c r="AR62" s="455"/>
      <c r="AS62" s="455"/>
      <c r="AT62" s="455"/>
      <c r="AU62" s="455"/>
      <c r="AV62" s="455"/>
      <c r="AW62" s="455"/>
      <c r="AX62" s="455"/>
      <c r="AY62" s="455"/>
      <c r="AZ62" s="455"/>
      <c r="BA62" s="455"/>
      <c r="BB62" s="455"/>
      <c r="BC62" s="455"/>
      <c r="BD62" s="456"/>
      <c r="BE62" s="455"/>
      <c r="BF62" s="455"/>
      <c r="BG62" s="455"/>
      <c r="BH62" s="455"/>
      <c r="BI62" s="455"/>
      <c r="BJ62" s="455"/>
      <c r="BK62" s="455"/>
      <c r="BL62" s="455"/>
      <c r="BM62" s="455"/>
      <c r="BN62" s="455"/>
      <c r="BO62" s="455"/>
      <c r="BP62" s="456"/>
      <c r="BQ62" s="455"/>
      <c r="BR62" s="455"/>
      <c r="BS62" s="455"/>
      <c r="BT62" s="455"/>
      <c r="BU62" s="455"/>
      <c r="BV62" s="455"/>
      <c r="BW62" s="455"/>
      <c r="BX62" s="455"/>
      <c r="BY62" s="455"/>
      <c r="BZ62" s="455"/>
      <c r="CA62" s="455"/>
      <c r="CB62" s="456"/>
      <c r="CC62" s="455"/>
      <c r="CD62" s="455"/>
      <c r="CE62" s="455"/>
      <c r="CF62" s="455"/>
      <c r="CG62" s="455"/>
      <c r="CH62" s="455"/>
      <c r="CI62" s="455"/>
      <c r="CJ62" s="455"/>
      <c r="CK62" s="455"/>
      <c r="CL62" s="455"/>
      <c r="CM62" s="455"/>
      <c r="CN62" s="456"/>
      <c r="CO62" s="455"/>
      <c r="CP62" s="455"/>
      <c r="CQ62" s="455"/>
      <c r="CR62" s="455"/>
      <c r="CS62" s="455"/>
      <c r="CT62" s="455"/>
      <c r="CU62" s="455"/>
      <c r="CV62" s="455"/>
      <c r="CW62" s="455"/>
      <c r="CX62" s="455"/>
      <c r="CY62" s="455"/>
      <c r="CZ62" s="456"/>
      <c r="DA62" s="455"/>
      <c r="DB62" s="455"/>
      <c r="DC62" s="455"/>
      <c r="DD62" s="455"/>
      <c r="DE62" s="455"/>
      <c r="DF62" s="455"/>
      <c r="DG62" s="455"/>
      <c r="DH62" s="455"/>
      <c r="DI62" s="455"/>
      <c r="DJ62" s="455"/>
      <c r="DK62" s="455"/>
      <c r="DL62" s="456"/>
      <c r="DM62" s="455"/>
      <c r="DN62" s="455"/>
      <c r="DO62" s="455"/>
      <c r="DP62" s="455"/>
      <c r="DQ62" s="455"/>
      <c r="DR62" s="455"/>
      <c r="DS62" s="455"/>
      <c r="DT62" s="455"/>
      <c r="DU62" s="455"/>
      <c r="DV62" s="455"/>
      <c r="DW62" s="455"/>
      <c r="DX62" s="456"/>
      <c r="DY62" s="455"/>
      <c r="DZ62" s="455"/>
      <c r="EA62" s="455"/>
      <c r="EB62" s="455"/>
      <c r="EC62" s="455"/>
      <c r="ED62" s="455"/>
      <c r="EE62" s="455"/>
      <c r="EF62" s="455"/>
      <c r="EG62" s="455"/>
      <c r="EH62" s="455"/>
      <c r="EI62" s="455"/>
      <c r="EJ62" s="456"/>
      <c r="EK62" s="455"/>
      <c r="EL62" s="455"/>
      <c r="EM62" s="455"/>
      <c r="EN62" s="455"/>
      <c r="EO62" s="455"/>
      <c r="EP62" s="455"/>
      <c r="EQ62" s="455"/>
      <c r="ER62" s="455"/>
      <c r="ES62" s="455"/>
      <c r="ET62" s="455"/>
      <c r="EU62" s="455"/>
    </row>
    <row r="63" ht="12.75" customHeight="1">
      <c r="A63" s="363"/>
      <c r="B63" s="363" t="s">
        <v>481</v>
      </c>
      <c r="C63" s="363"/>
      <c r="D63" s="363"/>
      <c r="E63" s="363"/>
      <c r="F63" s="363"/>
      <c r="G63" s="363"/>
      <c r="H63" s="363"/>
      <c r="I63" s="363"/>
      <c r="J63" s="458">
        <f>+J48-J61</f>
        <v>5081537.5</v>
      </c>
      <c r="K63" s="462">
        <f>+J63/J$29</f>
        <v>0.3627126066</v>
      </c>
      <c r="L63" s="457">
        <f>+J63/M$11</f>
        <v>105.1816836</v>
      </c>
      <c r="M63" s="457">
        <f>+J63/M$12</f>
        <v>129.4452864</v>
      </c>
      <c r="N63" s="363"/>
      <c r="O63" s="458">
        <f>+O48-O61</f>
        <v>6784967.436</v>
      </c>
      <c r="P63" s="462">
        <f>+O63/O$29</f>
        <v>0.4269577341</v>
      </c>
      <c r="Q63" s="457">
        <f>+O63/R$11</f>
        <v>140.825393</v>
      </c>
      <c r="R63" s="457">
        <f>+O63/R$12</f>
        <v>186.5236994</v>
      </c>
      <c r="S63" s="363"/>
      <c r="T63" s="458">
        <f>+T48-T61</f>
        <v>7128130.147</v>
      </c>
      <c r="U63" s="462">
        <f>+T63/T$29</f>
        <v>0.4404642771</v>
      </c>
      <c r="V63" s="457">
        <f>+T63/W$11</f>
        <v>147.9479067</v>
      </c>
      <c r="W63" s="457">
        <f>+T63/W$12</f>
        <v>195.9574924</v>
      </c>
      <c r="X63" s="363"/>
      <c r="Y63" s="458">
        <f>+Y48-Y61</f>
        <v>7452954.652</v>
      </c>
      <c r="Z63" s="462">
        <f>+Y63/Y$29</f>
        <v>0.449143572</v>
      </c>
      <c r="AA63" s="457">
        <f>+Y63/AB$11</f>
        <v>154.6898018</v>
      </c>
      <c r="AB63" s="457">
        <f>+Y63/AB$12</f>
        <v>207.3756627</v>
      </c>
      <c r="AC63" s="363"/>
      <c r="AD63" s="458">
        <f>+AD48-AD61</f>
        <v>8063700.491</v>
      </c>
      <c r="AE63" s="462">
        <f>+AD63/AD$29</f>
        <v>0.4568765456</v>
      </c>
      <c r="AF63" s="457">
        <f>+AD63/AG$11</f>
        <v>166.9088527</v>
      </c>
      <c r="AG63" s="457">
        <f>+AD63/AG$12</f>
        <v>217.2392281</v>
      </c>
      <c r="AH63" s="363"/>
      <c r="AI63" s="458">
        <f>+AI48-AI61</f>
        <v>8258197.581</v>
      </c>
      <c r="AJ63" s="462">
        <f>+AI63/AI$29</f>
        <v>0.4584689405</v>
      </c>
      <c r="AK63" s="457">
        <f>+AI63/AL$11</f>
        <v>171.4030216</v>
      </c>
      <c r="AL63" s="457">
        <f>+AI63/AL$12</f>
        <v>221.9786935</v>
      </c>
      <c r="AM63" s="363"/>
      <c r="AN63" s="370">
        <f>SUM(J63,O63,T63,Y63,AD63,AI63)</f>
        <v>42769487.81</v>
      </c>
      <c r="AO63" s="370">
        <f>SUM(AR63:DK63)</f>
        <v>42769487.81</v>
      </c>
      <c r="AP63" s="363"/>
      <c r="AQ63" s="363" t="s">
        <v>481</v>
      </c>
      <c r="AR63" s="455">
        <f t="shared" ref="AR63:BC63" si="131">$J$63*AR$23</f>
        <v>512843.0695</v>
      </c>
      <c r="AS63" s="455">
        <f t="shared" si="131"/>
        <v>574769.0644</v>
      </c>
      <c r="AT63" s="455">
        <f t="shared" si="131"/>
        <v>541985.1972</v>
      </c>
      <c r="AU63" s="455">
        <f t="shared" si="131"/>
        <v>514340.3686</v>
      </c>
      <c r="AV63" s="455">
        <f t="shared" si="131"/>
        <v>398815.7124</v>
      </c>
      <c r="AW63" s="455">
        <f t="shared" si="131"/>
        <v>312190.2865</v>
      </c>
      <c r="AX63" s="455">
        <f t="shared" si="131"/>
        <v>313225.8747</v>
      </c>
      <c r="AY63" s="455">
        <f t="shared" si="131"/>
        <v>289760.8728</v>
      </c>
      <c r="AZ63" s="455">
        <f t="shared" si="131"/>
        <v>262413.3817</v>
      </c>
      <c r="BA63" s="455">
        <f t="shared" si="131"/>
        <v>372806.2466</v>
      </c>
      <c r="BB63" s="455">
        <f t="shared" si="131"/>
        <v>415275.2171</v>
      </c>
      <c r="BC63" s="455">
        <f t="shared" si="131"/>
        <v>573112.2085</v>
      </c>
      <c r="BD63" s="456">
        <f t="shared" ref="BD63:BO63" si="132">$O$63*BD$23</f>
        <v>684758.0139</v>
      </c>
      <c r="BE63" s="455">
        <f t="shared" si="132"/>
        <v>767442.8035</v>
      </c>
      <c r="BF63" s="455">
        <f t="shared" si="132"/>
        <v>723669.1481</v>
      </c>
      <c r="BG63" s="455">
        <f t="shared" si="132"/>
        <v>686757.2367</v>
      </c>
      <c r="BH63" s="455">
        <f t="shared" si="132"/>
        <v>532506.4749</v>
      </c>
      <c r="BI63" s="455">
        <f t="shared" si="132"/>
        <v>416842.5261</v>
      </c>
      <c r="BJ63" s="455">
        <f t="shared" si="132"/>
        <v>418225.2635</v>
      </c>
      <c r="BK63" s="455">
        <f t="shared" si="132"/>
        <v>386894.3378</v>
      </c>
      <c r="BL63" s="455">
        <f t="shared" si="132"/>
        <v>350379.4372</v>
      </c>
      <c r="BM63" s="455">
        <f t="shared" si="132"/>
        <v>497778.1317</v>
      </c>
      <c r="BN63" s="455">
        <f t="shared" si="132"/>
        <v>554483.5249</v>
      </c>
      <c r="BO63" s="455">
        <f t="shared" si="132"/>
        <v>765230.5374</v>
      </c>
      <c r="BP63" s="456">
        <f t="shared" ref="BP63:CA63" si="133">$T$63*BP$23</f>
        <v>719390.9607</v>
      </c>
      <c r="BQ63" s="455">
        <f t="shared" si="133"/>
        <v>806257.6918</v>
      </c>
      <c r="BR63" s="455">
        <f t="shared" si="133"/>
        <v>760270.1</v>
      </c>
      <c r="BS63" s="455">
        <f t="shared" si="133"/>
        <v>721491.2981</v>
      </c>
      <c r="BT63" s="455">
        <f t="shared" si="133"/>
        <v>559439.0089</v>
      </c>
      <c r="BU63" s="455">
        <f t="shared" si="133"/>
        <v>437925.1345</v>
      </c>
      <c r="BV63" s="455">
        <f t="shared" si="133"/>
        <v>439377.8065</v>
      </c>
      <c r="BW63" s="455">
        <f t="shared" si="133"/>
        <v>406462.2593</v>
      </c>
      <c r="BX63" s="455">
        <f t="shared" si="133"/>
        <v>368100.5477</v>
      </c>
      <c r="BY63" s="455">
        <f t="shared" si="133"/>
        <v>522954.2132</v>
      </c>
      <c r="BZ63" s="455">
        <f t="shared" si="133"/>
        <v>582527.5902</v>
      </c>
      <c r="CA63" s="455">
        <f t="shared" si="133"/>
        <v>803933.5361</v>
      </c>
      <c r="CB63" s="456">
        <f t="shared" ref="CB63:CM63" si="134">$Y$63*CB$23</f>
        <v>752173.1642</v>
      </c>
      <c r="CC63" s="455">
        <f t="shared" si="134"/>
        <v>842998.3588</v>
      </c>
      <c r="CD63" s="455">
        <f t="shared" si="134"/>
        <v>794915.1407</v>
      </c>
      <c r="CE63" s="455">
        <f t="shared" si="134"/>
        <v>754369.2127</v>
      </c>
      <c r="CF63" s="455">
        <f t="shared" si="134"/>
        <v>584932.3003</v>
      </c>
      <c r="CG63" s="455">
        <f t="shared" si="134"/>
        <v>457881.1134</v>
      </c>
      <c r="CH63" s="455">
        <f t="shared" si="134"/>
        <v>459399.9828</v>
      </c>
      <c r="CI63" s="455">
        <f t="shared" si="134"/>
        <v>424984.4944</v>
      </c>
      <c r="CJ63" s="455">
        <f t="shared" si="134"/>
        <v>384874.6632</v>
      </c>
      <c r="CK63" s="455">
        <f t="shared" si="134"/>
        <v>546784.915</v>
      </c>
      <c r="CL63" s="455">
        <f t="shared" si="134"/>
        <v>609073.0141</v>
      </c>
      <c r="CM63" s="455">
        <f t="shared" si="134"/>
        <v>840568.2927</v>
      </c>
      <c r="CN63" s="456">
        <f t="shared" ref="CN63:CY63" si="135">$AD$63*CN$23</f>
        <v>813811.3536</v>
      </c>
      <c r="CO63" s="455">
        <f t="shared" si="135"/>
        <v>912079.3829</v>
      </c>
      <c r="CP63" s="455">
        <f t="shared" si="135"/>
        <v>860055.8986</v>
      </c>
      <c r="CQ63" s="455">
        <f t="shared" si="135"/>
        <v>816187.3612</v>
      </c>
      <c r="CR63" s="455">
        <f t="shared" si="135"/>
        <v>632865.6349</v>
      </c>
      <c r="CS63" s="455">
        <f t="shared" si="135"/>
        <v>495403.0088</v>
      </c>
      <c r="CT63" s="455">
        <f t="shared" si="135"/>
        <v>497046.3447</v>
      </c>
      <c r="CU63" s="455">
        <f t="shared" si="135"/>
        <v>459810.6169</v>
      </c>
      <c r="CV63" s="455">
        <f t="shared" si="135"/>
        <v>416413.9131</v>
      </c>
      <c r="CW63" s="455">
        <f t="shared" si="135"/>
        <v>591592.1931</v>
      </c>
      <c r="CX63" s="455">
        <f t="shared" si="135"/>
        <v>658984.603</v>
      </c>
      <c r="CY63" s="455">
        <f t="shared" si="135"/>
        <v>909450.1807</v>
      </c>
      <c r="CZ63" s="456">
        <f t="shared" ref="CZ63:DK63" si="136">$AI$63*CZ$23</f>
        <v>833440.5474</v>
      </c>
      <c r="DA63" s="455">
        <f t="shared" si="136"/>
        <v>934078.8093</v>
      </c>
      <c r="DB63" s="455">
        <f t="shared" si="136"/>
        <v>880800.5145</v>
      </c>
      <c r="DC63" s="455">
        <f t="shared" si="136"/>
        <v>835873.8645</v>
      </c>
      <c r="DD63" s="455">
        <f t="shared" si="136"/>
        <v>648130.4037</v>
      </c>
      <c r="DE63" s="455">
        <f t="shared" si="136"/>
        <v>507352.1684</v>
      </c>
      <c r="DF63" s="455">
        <f t="shared" si="136"/>
        <v>509035.1416</v>
      </c>
      <c r="DG63" s="455">
        <f t="shared" si="136"/>
        <v>470901.2851</v>
      </c>
      <c r="DH63" s="455">
        <f t="shared" si="136"/>
        <v>426457.8494</v>
      </c>
      <c r="DI63" s="455">
        <f t="shared" si="136"/>
        <v>605861.4433</v>
      </c>
      <c r="DJ63" s="455">
        <f t="shared" si="136"/>
        <v>674879.3635</v>
      </c>
      <c r="DK63" s="455">
        <f t="shared" si="136"/>
        <v>931386.1905</v>
      </c>
      <c r="DL63" s="456">
        <f t="shared" ref="DL63:EU63" si="137">CZ63*103%</f>
        <v>858443.7638</v>
      </c>
      <c r="DM63" s="455">
        <f t="shared" si="137"/>
        <v>962101.1735</v>
      </c>
      <c r="DN63" s="455">
        <f t="shared" si="137"/>
        <v>907224.5299</v>
      </c>
      <c r="DO63" s="455">
        <f t="shared" si="137"/>
        <v>860950.0804</v>
      </c>
      <c r="DP63" s="455">
        <f t="shared" si="137"/>
        <v>667574.3158</v>
      </c>
      <c r="DQ63" s="455">
        <f t="shared" si="137"/>
        <v>522572.7334</v>
      </c>
      <c r="DR63" s="455">
        <f t="shared" si="137"/>
        <v>524306.1959</v>
      </c>
      <c r="DS63" s="455">
        <f t="shared" si="137"/>
        <v>485028.3237</v>
      </c>
      <c r="DT63" s="455">
        <f t="shared" si="137"/>
        <v>439251.5849</v>
      </c>
      <c r="DU63" s="455">
        <f t="shared" si="137"/>
        <v>624037.2866</v>
      </c>
      <c r="DV63" s="455">
        <f t="shared" si="137"/>
        <v>695125.7444</v>
      </c>
      <c r="DW63" s="455">
        <f t="shared" si="137"/>
        <v>959327.7762</v>
      </c>
      <c r="DX63" s="456">
        <f t="shared" si="137"/>
        <v>884197.0767</v>
      </c>
      <c r="DY63" s="455">
        <f t="shared" si="137"/>
        <v>990964.2088</v>
      </c>
      <c r="DZ63" s="455">
        <f t="shared" si="137"/>
        <v>934441.2658</v>
      </c>
      <c r="EA63" s="455">
        <f t="shared" si="137"/>
        <v>886778.5829</v>
      </c>
      <c r="EB63" s="455">
        <f t="shared" si="137"/>
        <v>687601.5453</v>
      </c>
      <c r="EC63" s="455">
        <f t="shared" si="137"/>
        <v>538249.9154</v>
      </c>
      <c r="ED63" s="455">
        <f t="shared" si="137"/>
        <v>540035.3818</v>
      </c>
      <c r="EE63" s="455">
        <f t="shared" si="137"/>
        <v>499579.1734</v>
      </c>
      <c r="EF63" s="455">
        <f t="shared" si="137"/>
        <v>452429.1324</v>
      </c>
      <c r="EG63" s="455">
        <f t="shared" si="137"/>
        <v>642758.4052</v>
      </c>
      <c r="EH63" s="455">
        <f t="shared" si="137"/>
        <v>715979.5167</v>
      </c>
      <c r="EI63" s="455">
        <f t="shared" si="137"/>
        <v>988107.6095</v>
      </c>
      <c r="EJ63" s="456">
        <f t="shared" si="137"/>
        <v>910722.989</v>
      </c>
      <c r="EK63" s="455">
        <f t="shared" si="137"/>
        <v>1020693.135</v>
      </c>
      <c r="EL63" s="455">
        <f t="shared" si="137"/>
        <v>962474.5038</v>
      </c>
      <c r="EM63" s="455">
        <f t="shared" si="137"/>
        <v>913381.9403</v>
      </c>
      <c r="EN63" s="455">
        <f t="shared" si="137"/>
        <v>708229.5917</v>
      </c>
      <c r="EO63" s="455">
        <f t="shared" si="137"/>
        <v>554397.4129</v>
      </c>
      <c r="EP63" s="455">
        <f t="shared" si="137"/>
        <v>556236.4432</v>
      </c>
      <c r="EQ63" s="455">
        <f t="shared" si="137"/>
        <v>514566.5486</v>
      </c>
      <c r="ER63" s="455">
        <f t="shared" si="137"/>
        <v>466002.0064</v>
      </c>
      <c r="ES63" s="455">
        <f t="shared" si="137"/>
        <v>662041.1573</v>
      </c>
      <c r="ET63" s="455">
        <f t="shared" si="137"/>
        <v>737458.9022</v>
      </c>
      <c r="EU63" s="455">
        <f t="shared" si="137"/>
        <v>1017750.838</v>
      </c>
    </row>
    <row r="64" ht="12.75" customHeight="1">
      <c r="A64" s="357"/>
      <c r="B64" s="357"/>
      <c r="C64" s="357"/>
      <c r="D64" s="357"/>
      <c r="E64" s="357"/>
      <c r="F64" s="357"/>
      <c r="G64" s="357"/>
      <c r="H64" s="357"/>
      <c r="I64" s="357"/>
      <c r="J64" s="357"/>
      <c r="K64" s="357"/>
      <c r="L64" s="442"/>
      <c r="M64" s="442"/>
      <c r="N64" s="357"/>
      <c r="O64" s="357"/>
      <c r="P64" s="357"/>
      <c r="Q64" s="442"/>
      <c r="R64" s="442"/>
      <c r="S64" s="357"/>
      <c r="T64" s="357"/>
      <c r="U64" s="357"/>
      <c r="V64" s="442"/>
      <c r="W64" s="442"/>
      <c r="X64" s="357"/>
      <c r="Y64" s="357"/>
      <c r="Z64" s="357"/>
      <c r="AA64" s="442"/>
      <c r="AB64" s="442"/>
      <c r="AC64" s="357"/>
      <c r="AD64" s="357"/>
      <c r="AE64" s="357"/>
      <c r="AF64" s="442"/>
      <c r="AG64" s="442"/>
      <c r="AH64" s="357"/>
      <c r="AI64" s="357"/>
      <c r="AJ64" s="357"/>
      <c r="AK64" s="442"/>
      <c r="AL64" s="442"/>
      <c r="AM64" s="357"/>
      <c r="AN64" s="370"/>
      <c r="AO64" s="370" t="b">
        <f>AN63=AO63</f>
        <v>1</v>
      </c>
      <c r="AP64" s="357"/>
      <c r="AQ64" s="363"/>
      <c r="AR64" s="455"/>
      <c r="AS64" s="455"/>
      <c r="AT64" s="455"/>
      <c r="AU64" s="455"/>
      <c r="AV64" s="455"/>
      <c r="AW64" s="455"/>
      <c r="AX64" s="455"/>
      <c r="AY64" s="455"/>
      <c r="AZ64" s="455"/>
      <c r="BA64" s="455"/>
      <c r="BB64" s="455"/>
      <c r="BC64" s="455"/>
      <c r="BD64" s="456"/>
      <c r="BE64" s="455"/>
      <c r="BF64" s="455"/>
      <c r="BG64" s="455"/>
      <c r="BH64" s="455"/>
      <c r="BI64" s="455"/>
      <c r="BJ64" s="455"/>
      <c r="BK64" s="455"/>
      <c r="BL64" s="455"/>
      <c r="BM64" s="455"/>
      <c r="BN64" s="455"/>
      <c r="BO64" s="455"/>
      <c r="BP64" s="456"/>
      <c r="BQ64" s="455"/>
      <c r="BR64" s="455"/>
      <c r="BS64" s="455"/>
      <c r="BT64" s="455"/>
      <c r="BU64" s="455"/>
      <c r="BV64" s="455"/>
      <c r="BW64" s="455"/>
      <c r="BX64" s="455"/>
      <c r="BY64" s="455"/>
      <c r="BZ64" s="455"/>
      <c r="CA64" s="455"/>
      <c r="CB64" s="456"/>
      <c r="CC64" s="455"/>
      <c r="CD64" s="455"/>
      <c r="CE64" s="455"/>
      <c r="CF64" s="455"/>
      <c r="CG64" s="455"/>
      <c r="CH64" s="455"/>
      <c r="CI64" s="455"/>
      <c r="CJ64" s="455"/>
      <c r="CK64" s="455"/>
      <c r="CL64" s="455"/>
      <c r="CM64" s="455"/>
      <c r="CN64" s="456"/>
      <c r="CO64" s="455"/>
      <c r="CP64" s="455"/>
      <c r="CQ64" s="455"/>
      <c r="CR64" s="455"/>
      <c r="CS64" s="455"/>
      <c r="CT64" s="455"/>
      <c r="CU64" s="455"/>
      <c r="CV64" s="455"/>
      <c r="CW64" s="455"/>
      <c r="CX64" s="455"/>
      <c r="CY64" s="455"/>
      <c r="CZ64" s="456"/>
      <c r="DA64" s="455"/>
      <c r="DB64" s="455"/>
      <c r="DC64" s="455"/>
      <c r="DD64" s="455"/>
      <c r="DE64" s="455"/>
      <c r="DF64" s="455"/>
      <c r="DG64" s="455"/>
      <c r="DH64" s="455"/>
      <c r="DI64" s="455"/>
      <c r="DJ64" s="455"/>
      <c r="DK64" s="455"/>
      <c r="DL64" s="456"/>
      <c r="DM64" s="455"/>
      <c r="DN64" s="455"/>
      <c r="DO64" s="455"/>
      <c r="DP64" s="455"/>
      <c r="DQ64" s="455"/>
      <c r="DR64" s="455"/>
      <c r="DS64" s="455"/>
      <c r="DT64" s="455"/>
      <c r="DU64" s="455"/>
      <c r="DV64" s="455"/>
      <c r="DW64" s="455"/>
      <c r="DX64" s="456"/>
      <c r="DY64" s="455"/>
      <c r="DZ64" s="455"/>
      <c r="EA64" s="455"/>
      <c r="EB64" s="455"/>
      <c r="EC64" s="455"/>
      <c r="ED64" s="455"/>
      <c r="EE64" s="455"/>
      <c r="EF64" s="455"/>
      <c r="EG64" s="455"/>
      <c r="EH64" s="455"/>
      <c r="EI64" s="455"/>
      <c r="EJ64" s="456"/>
      <c r="EK64" s="455"/>
      <c r="EL64" s="455"/>
      <c r="EM64" s="455"/>
      <c r="EN64" s="455"/>
      <c r="EO64" s="455"/>
      <c r="EP64" s="455"/>
      <c r="EQ64" s="455"/>
      <c r="ER64" s="455"/>
      <c r="ES64" s="455"/>
      <c r="ET64" s="455"/>
      <c r="EU64" s="455"/>
    </row>
    <row r="65" ht="12.75" customHeight="1">
      <c r="A65" s="363"/>
      <c r="B65" s="363" t="s">
        <v>482</v>
      </c>
      <c r="C65" s="363"/>
      <c r="D65" s="363"/>
      <c r="E65" s="363"/>
      <c r="F65" s="363"/>
      <c r="G65" s="363"/>
      <c r="H65" s="470">
        <v>0.03</v>
      </c>
      <c r="I65" s="363"/>
      <c r="J65" s="471">
        <f>Historical!AW52</f>
        <v>420294.5313</v>
      </c>
      <c r="K65" s="462">
        <f>+J65/J$29</f>
        <v>0.03</v>
      </c>
      <c r="L65" s="457">
        <f>+J65/M$11</f>
        <v>8.699588742</v>
      </c>
      <c r="M65" s="457">
        <f>+J65/M$12</f>
        <v>10.70643402</v>
      </c>
      <c r="N65" s="363"/>
      <c r="O65" s="458">
        <f>+$H65*O$29</f>
        <v>476742.7939</v>
      </c>
      <c r="P65" s="462">
        <f>+O65/O$29</f>
        <v>0.03</v>
      </c>
      <c r="Q65" s="457">
        <f>+O65/R$11</f>
        <v>9.895035158</v>
      </c>
      <c r="R65" s="457">
        <f>+O65/R$12</f>
        <v>13.10600683</v>
      </c>
      <c r="S65" s="363"/>
      <c r="T65" s="458">
        <f>+$H65*T$29</f>
        <v>485496.5897</v>
      </c>
      <c r="U65" s="462">
        <f>+T65/T$29</f>
        <v>0.03</v>
      </c>
      <c r="V65" s="457">
        <f>+T65/W$11</f>
        <v>10.07672457</v>
      </c>
      <c r="W65" s="457">
        <f>+T65/W$12</f>
        <v>13.34665506</v>
      </c>
      <c r="X65" s="363"/>
      <c r="Y65" s="458">
        <f>+$H65*Y$29</f>
        <v>497811.0642</v>
      </c>
      <c r="Z65" s="462">
        <f>+Y65/Y$29</f>
        <v>0.03</v>
      </c>
      <c r="AA65" s="457">
        <f>+Y65/AB$11</f>
        <v>10.33231765</v>
      </c>
      <c r="AB65" s="457">
        <f>+Y65/AB$12</f>
        <v>13.85140581</v>
      </c>
      <c r="AC65" s="363"/>
      <c r="AD65" s="458">
        <f>+$H65*AD$29</f>
        <v>529488.8018</v>
      </c>
      <c r="AE65" s="462">
        <f>+AD65/AD$29</f>
        <v>0.03</v>
      </c>
      <c r="AF65" s="457">
        <f>+AD65/AG$11</f>
        <v>10.95977815</v>
      </c>
      <c r="AG65" s="457">
        <f>+AD65/AG$12</f>
        <v>14.2646343</v>
      </c>
      <c r="AH65" s="363"/>
      <c r="AI65" s="458">
        <f>+$H65*AI$29</f>
        <v>540376.6876</v>
      </c>
      <c r="AJ65" s="462">
        <f>+AI65/AI$29</f>
        <v>0.03</v>
      </c>
      <c r="AK65" s="457">
        <f>+AI65/AL$11</f>
        <v>11.21578845</v>
      </c>
      <c r="AL65" s="457">
        <f>+AI65/AL$12</f>
        <v>14.52521691</v>
      </c>
      <c r="AM65" s="363"/>
      <c r="AN65" s="370">
        <f>SUM(J65,O65,T65,Y65,AD65,AI65)</f>
        <v>2950210.469</v>
      </c>
      <c r="AO65" s="370">
        <f>SUM(AR65:DK65)</f>
        <v>2950210.469</v>
      </c>
      <c r="AP65" s="363"/>
      <c r="AQ65" s="363" t="s">
        <v>482</v>
      </c>
      <c r="AR65" s="455">
        <f t="shared" ref="AR65:BC65" si="138">$J$65*AR$23</f>
        <v>42417.30726</v>
      </c>
      <c r="AS65" s="455">
        <f t="shared" si="138"/>
        <v>47539.21319</v>
      </c>
      <c r="AT65" s="455">
        <f t="shared" si="138"/>
        <v>44827.65589</v>
      </c>
      <c r="AU65" s="455">
        <f t="shared" si="138"/>
        <v>42541.14904</v>
      </c>
      <c r="AV65" s="455">
        <f t="shared" si="138"/>
        <v>32986.09189</v>
      </c>
      <c r="AW65" s="455">
        <f t="shared" si="138"/>
        <v>25821.29329</v>
      </c>
      <c r="AX65" s="455">
        <f t="shared" si="138"/>
        <v>25906.94691</v>
      </c>
      <c r="AY65" s="455">
        <f t="shared" si="138"/>
        <v>23966.15399</v>
      </c>
      <c r="AZ65" s="455">
        <f t="shared" si="138"/>
        <v>21704.23996</v>
      </c>
      <c r="BA65" s="455">
        <f t="shared" si="138"/>
        <v>30834.84608</v>
      </c>
      <c r="BB65" s="455">
        <f t="shared" si="138"/>
        <v>34347.45935</v>
      </c>
      <c r="BC65" s="455">
        <f t="shared" si="138"/>
        <v>47402.17445</v>
      </c>
      <c r="BD65" s="456">
        <f t="shared" ref="BD65:BO65" si="139">$O$65*BD$23</f>
        <v>48114.22483</v>
      </c>
      <c r="BE65" s="455">
        <f t="shared" si="139"/>
        <v>53924.03571</v>
      </c>
      <c r="BF65" s="455">
        <f t="shared" si="139"/>
        <v>50848.2988</v>
      </c>
      <c r="BG65" s="455">
        <f t="shared" si="139"/>
        <v>48254.69936</v>
      </c>
      <c r="BH65" s="455">
        <f t="shared" si="139"/>
        <v>37416.33649</v>
      </c>
      <c r="BI65" s="455">
        <f t="shared" si="139"/>
        <v>29289.25929</v>
      </c>
      <c r="BJ65" s="455">
        <f t="shared" si="139"/>
        <v>29386.41674</v>
      </c>
      <c r="BK65" s="455">
        <f t="shared" si="139"/>
        <v>27184.96284</v>
      </c>
      <c r="BL65" s="455">
        <f t="shared" si="139"/>
        <v>24619.25918</v>
      </c>
      <c r="BM65" s="455">
        <f t="shared" si="139"/>
        <v>34976.16452</v>
      </c>
      <c r="BN65" s="455">
        <f t="shared" si="139"/>
        <v>38960.54437</v>
      </c>
      <c r="BO65" s="455">
        <f t="shared" si="139"/>
        <v>53768.5918</v>
      </c>
      <c r="BP65" s="456">
        <f t="shared" ref="BP65:CA65" si="140">$T$65*BP$23</f>
        <v>48997.68255</v>
      </c>
      <c r="BQ65" s="455">
        <f t="shared" si="140"/>
        <v>54914.17128</v>
      </c>
      <c r="BR65" s="455">
        <f t="shared" si="140"/>
        <v>51781.95869</v>
      </c>
      <c r="BS65" s="455">
        <f t="shared" si="140"/>
        <v>49140.73642</v>
      </c>
      <c r="BT65" s="455">
        <f t="shared" si="140"/>
        <v>38103.36306</v>
      </c>
      <c r="BU65" s="455">
        <f t="shared" si="140"/>
        <v>29827.05912</v>
      </c>
      <c r="BV65" s="455">
        <f t="shared" si="140"/>
        <v>29926.00054</v>
      </c>
      <c r="BW65" s="455">
        <f t="shared" si="140"/>
        <v>27684.12426</v>
      </c>
      <c r="BX65" s="455">
        <f t="shared" si="140"/>
        <v>25071.30999</v>
      </c>
      <c r="BY65" s="455">
        <f t="shared" si="140"/>
        <v>35618.38545</v>
      </c>
      <c r="BZ65" s="455">
        <f t="shared" si="140"/>
        <v>39675.92519</v>
      </c>
      <c r="CA65" s="455">
        <f t="shared" si="140"/>
        <v>54755.87315</v>
      </c>
      <c r="CB65" s="456">
        <f t="shared" ref="CB65:CM65" si="141">$Y$65*CB$23</f>
        <v>50240.49398</v>
      </c>
      <c r="CC65" s="455">
        <f t="shared" si="141"/>
        <v>56307.05267</v>
      </c>
      <c r="CD65" s="455">
        <f t="shared" si="141"/>
        <v>53095.39245</v>
      </c>
      <c r="CE65" s="455">
        <f t="shared" si="141"/>
        <v>50387.17637</v>
      </c>
      <c r="CF65" s="455">
        <f t="shared" si="141"/>
        <v>39069.84337</v>
      </c>
      <c r="CG65" s="455">
        <f t="shared" si="141"/>
        <v>30583.61348</v>
      </c>
      <c r="CH65" s="455">
        <f t="shared" si="141"/>
        <v>30685.06452</v>
      </c>
      <c r="CI65" s="455">
        <f t="shared" si="141"/>
        <v>28386.32372</v>
      </c>
      <c r="CJ65" s="455">
        <f t="shared" si="141"/>
        <v>25707.23621</v>
      </c>
      <c r="CK65" s="455">
        <f t="shared" si="141"/>
        <v>36521.83505</v>
      </c>
      <c r="CL65" s="455">
        <f t="shared" si="141"/>
        <v>40682.29306</v>
      </c>
      <c r="CM65" s="455">
        <f t="shared" si="141"/>
        <v>56144.73935</v>
      </c>
      <c r="CN65" s="456">
        <f t="shared" ref="CN65:CY65" si="142">$AD$65*CN$23</f>
        <v>53437.50044</v>
      </c>
      <c r="CO65" s="455">
        <f t="shared" si="142"/>
        <v>59890.09886</v>
      </c>
      <c r="CP65" s="455">
        <f t="shared" si="142"/>
        <v>56474.06768</v>
      </c>
      <c r="CQ65" s="455">
        <f t="shared" si="142"/>
        <v>53593.51682</v>
      </c>
      <c r="CR65" s="455">
        <f t="shared" si="142"/>
        <v>41556.01601</v>
      </c>
      <c r="CS65" s="455">
        <f t="shared" si="142"/>
        <v>32529.77288</v>
      </c>
      <c r="CT65" s="455">
        <f t="shared" si="142"/>
        <v>32637.67966</v>
      </c>
      <c r="CU65" s="455">
        <f t="shared" si="142"/>
        <v>30192.66066</v>
      </c>
      <c r="CV65" s="455">
        <f t="shared" si="142"/>
        <v>27343.09194</v>
      </c>
      <c r="CW65" s="455">
        <f t="shared" si="142"/>
        <v>38845.86758</v>
      </c>
      <c r="CX65" s="455">
        <f t="shared" si="142"/>
        <v>43271.07241</v>
      </c>
      <c r="CY65" s="455">
        <f t="shared" si="142"/>
        <v>59717.45689</v>
      </c>
      <c r="CZ65" s="456">
        <f t="shared" ref="CZ65:DK65" si="143">$AI$65*CZ$23</f>
        <v>54536.33651</v>
      </c>
      <c r="DA65" s="455">
        <f t="shared" si="143"/>
        <v>61121.61981</v>
      </c>
      <c r="DB65" s="455">
        <f t="shared" si="143"/>
        <v>57635.34473</v>
      </c>
      <c r="DC65" s="455">
        <f t="shared" si="143"/>
        <v>54695.56107</v>
      </c>
      <c r="DD65" s="455">
        <f t="shared" si="143"/>
        <v>42410.53296</v>
      </c>
      <c r="DE65" s="455">
        <f t="shared" si="143"/>
        <v>33198.68306</v>
      </c>
      <c r="DF65" s="455">
        <f t="shared" si="143"/>
        <v>33308.80873</v>
      </c>
      <c r="DG65" s="455">
        <f t="shared" si="143"/>
        <v>30813.51277</v>
      </c>
      <c r="DH65" s="455">
        <f t="shared" si="143"/>
        <v>27905.34832</v>
      </c>
      <c r="DI65" s="455">
        <f t="shared" si="143"/>
        <v>39644.6557</v>
      </c>
      <c r="DJ65" s="455">
        <f t="shared" si="143"/>
        <v>44160.85609</v>
      </c>
      <c r="DK65" s="455">
        <f t="shared" si="143"/>
        <v>60945.4278</v>
      </c>
      <c r="DL65" s="456">
        <f t="shared" ref="DL65:EU65" si="144">CZ65*103%</f>
        <v>56172.42661</v>
      </c>
      <c r="DM65" s="455">
        <f t="shared" si="144"/>
        <v>62955.2684</v>
      </c>
      <c r="DN65" s="455">
        <f t="shared" si="144"/>
        <v>59364.40507</v>
      </c>
      <c r="DO65" s="455">
        <f t="shared" si="144"/>
        <v>56336.4279</v>
      </c>
      <c r="DP65" s="455">
        <f t="shared" si="144"/>
        <v>43682.84894</v>
      </c>
      <c r="DQ65" s="455">
        <f t="shared" si="144"/>
        <v>34194.64355</v>
      </c>
      <c r="DR65" s="455">
        <f t="shared" si="144"/>
        <v>34308.07299</v>
      </c>
      <c r="DS65" s="455">
        <f t="shared" si="144"/>
        <v>31737.91815</v>
      </c>
      <c r="DT65" s="455">
        <f t="shared" si="144"/>
        <v>28742.50877</v>
      </c>
      <c r="DU65" s="455">
        <f t="shared" si="144"/>
        <v>40833.99537</v>
      </c>
      <c r="DV65" s="455">
        <f t="shared" si="144"/>
        <v>45485.68177</v>
      </c>
      <c r="DW65" s="455">
        <f t="shared" si="144"/>
        <v>62773.79064</v>
      </c>
      <c r="DX65" s="456">
        <f t="shared" si="144"/>
        <v>57857.59941</v>
      </c>
      <c r="DY65" s="455">
        <f t="shared" si="144"/>
        <v>64843.92646</v>
      </c>
      <c r="DZ65" s="455">
        <f t="shared" si="144"/>
        <v>61145.33722</v>
      </c>
      <c r="EA65" s="455">
        <f t="shared" si="144"/>
        <v>58026.52074</v>
      </c>
      <c r="EB65" s="455">
        <f t="shared" si="144"/>
        <v>44993.33441</v>
      </c>
      <c r="EC65" s="455">
        <f t="shared" si="144"/>
        <v>35220.48286</v>
      </c>
      <c r="ED65" s="455">
        <f t="shared" si="144"/>
        <v>35337.31518</v>
      </c>
      <c r="EE65" s="455">
        <f t="shared" si="144"/>
        <v>32690.0557</v>
      </c>
      <c r="EF65" s="455">
        <f t="shared" si="144"/>
        <v>29604.78404</v>
      </c>
      <c r="EG65" s="455">
        <f t="shared" si="144"/>
        <v>42059.01523</v>
      </c>
      <c r="EH65" s="455">
        <f t="shared" si="144"/>
        <v>46850.25222</v>
      </c>
      <c r="EI65" s="455">
        <f t="shared" si="144"/>
        <v>64657.00436</v>
      </c>
      <c r="EJ65" s="456">
        <f t="shared" si="144"/>
        <v>59593.32739</v>
      </c>
      <c r="EK65" s="455">
        <f t="shared" si="144"/>
        <v>66789.24425</v>
      </c>
      <c r="EL65" s="455">
        <f t="shared" si="144"/>
        <v>62979.69734</v>
      </c>
      <c r="EM65" s="455">
        <f t="shared" si="144"/>
        <v>59767.31636</v>
      </c>
      <c r="EN65" s="455">
        <f t="shared" si="144"/>
        <v>46343.13444</v>
      </c>
      <c r="EO65" s="455">
        <f t="shared" si="144"/>
        <v>36277.09735</v>
      </c>
      <c r="EP65" s="455">
        <f t="shared" si="144"/>
        <v>36397.43464</v>
      </c>
      <c r="EQ65" s="455">
        <f t="shared" si="144"/>
        <v>33670.75737</v>
      </c>
      <c r="ER65" s="455">
        <f t="shared" si="144"/>
        <v>30492.92756</v>
      </c>
      <c r="ES65" s="455">
        <f t="shared" si="144"/>
        <v>43320.78569</v>
      </c>
      <c r="ET65" s="455">
        <f t="shared" si="144"/>
        <v>48255.75979</v>
      </c>
      <c r="EU65" s="455">
        <f t="shared" si="144"/>
        <v>66596.71449</v>
      </c>
    </row>
    <row r="66" ht="12.75" customHeight="1">
      <c r="A66" s="363"/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457"/>
      <c r="M66" s="457"/>
      <c r="N66" s="363"/>
      <c r="O66" s="363"/>
      <c r="P66" s="363"/>
      <c r="Q66" s="457"/>
      <c r="R66" s="457"/>
      <c r="S66" s="363"/>
      <c r="T66" s="363"/>
      <c r="U66" s="363"/>
      <c r="V66" s="457"/>
      <c r="W66" s="457"/>
      <c r="X66" s="363"/>
      <c r="Y66" s="363"/>
      <c r="Z66" s="363"/>
      <c r="AA66" s="457"/>
      <c r="AB66" s="457"/>
      <c r="AC66" s="363"/>
      <c r="AD66" s="363"/>
      <c r="AE66" s="363"/>
      <c r="AF66" s="457"/>
      <c r="AG66" s="457"/>
      <c r="AH66" s="363"/>
      <c r="AI66" s="363"/>
      <c r="AJ66" s="363"/>
      <c r="AK66" s="457"/>
      <c r="AL66" s="457"/>
      <c r="AM66" s="363"/>
      <c r="AN66" s="458"/>
      <c r="AO66" s="370" t="b">
        <f>AN65=AO65</f>
        <v>1</v>
      </c>
      <c r="AP66" s="363"/>
      <c r="AQ66" s="363"/>
      <c r="AR66" s="455"/>
      <c r="AS66" s="455"/>
      <c r="AT66" s="455"/>
      <c r="AU66" s="455"/>
      <c r="AV66" s="455"/>
      <c r="AW66" s="455"/>
      <c r="AX66" s="455"/>
      <c r="AY66" s="455"/>
      <c r="AZ66" s="455"/>
      <c r="BA66" s="455"/>
      <c r="BB66" s="455"/>
      <c r="BC66" s="455"/>
      <c r="BD66" s="456"/>
      <c r="BE66" s="455"/>
      <c r="BF66" s="455"/>
      <c r="BG66" s="455"/>
      <c r="BH66" s="455"/>
      <c r="BI66" s="455"/>
      <c r="BJ66" s="455"/>
      <c r="BK66" s="455"/>
      <c r="BL66" s="455"/>
      <c r="BM66" s="455"/>
      <c r="BN66" s="455"/>
      <c r="BO66" s="455"/>
      <c r="BP66" s="456"/>
      <c r="BQ66" s="455"/>
      <c r="BR66" s="455"/>
      <c r="BS66" s="455"/>
      <c r="BT66" s="455"/>
      <c r="BU66" s="455"/>
      <c r="BV66" s="455"/>
      <c r="BW66" s="455"/>
      <c r="BX66" s="455"/>
      <c r="BY66" s="455"/>
      <c r="BZ66" s="455"/>
      <c r="CA66" s="455"/>
      <c r="CB66" s="456"/>
      <c r="CC66" s="455"/>
      <c r="CD66" s="455"/>
      <c r="CE66" s="455"/>
      <c r="CF66" s="455"/>
      <c r="CG66" s="455"/>
      <c r="CH66" s="455"/>
      <c r="CI66" s="455"/>
      <c r="CJ66" s="455"/>
      <c r="CK66" s="455"/>
      <c r="CL66" s="455"/>
      <c r="CM66" s="455"/>
      <c r="CN66" s="456"/>
      <c r="CO66" s="455"/>
      <c r="CP66" s="455"/>
      <c r="CQ66" s="455"/>
      <c r="CR66" s="455"/>
      <c r="CS66" s="455"/>
      <c r="CT66" s="455"/>
      <c r="CU66" s="455"/>
      <c r="CV66" s="455"/>
      <c r="CW66" s="455"/>
      <c r="CX66" s="455"/>
      <c r="CY66" s="455"/>
      <c r="CZ66" s="456"/>
      <c r="DA66" s="455"/>
      <c r="DB66" s="455"/>
      <c r="DC66" s="455"/>
      <c r="DD66" s="455"/>
      <c r="DE66" s="455"/>
      <c r="DF66" s="455"/>
      <c r="DG66" s="455"/>
      <c r="DH66" s="455"/>
      <c r="DI66" s="455"/>
      <c r="DJ66" s="455"/>
      <c r="DK66" s="455"/>
      <c r="DL66" s="456"/>
      <c r="DM66" s="455"/>
      <c r="DN66" s="455"/>
      <c r="DO66" s="455"/>
      <c r="DP66" s="455"/>
      <c r="DQ66" s="455"/>
      <c r="DR66" s="455"/>
      <c r="DS66" s="455"/>
      <c r="DT66" s="455"/>
      <c r="DU66" s="455"/>
      <c r="DV66" s="455"/>
      <c r="DW66" s="455"/>
      <c r="DX66" s="456"/>
      <c r="DY66" s="455"/>
      <c r="DZ66" s="455"/>
      <c r="EA66" s="455"/>
      <c r="EB66" s="455"/>
      <c r="EC66" s="455"/>
      <c r="ED66" s="455"/>
      <c r="EE66" s="455"/>
      <c r="EF66" s="455"/>
      <c r="EG66" s="455"/>
      <c r="EH66" s="455"/>
      <c r="EI66" s="455"/>
      <c r="EJ66" s="456"/>
      <c r="EK66" s="455"/>
      <c r="EL66" s="455"/>
      <c r="EM66" s="455"/>
      <c r="EN66" s="455"/>
      <c r="EO66" s="455"/>
      <c r="EP66" s="455"/>
      <c r="EQ66" s="455"/>
      <c r="ER66" s="455"/>
      <c r="ES66" s="455"/>
      <c r="ET66" s="455"/>
      <c r="EU66" s="455"/>
    </row>
    <row r="67" ht="12.75" customHeight="1">
      <c r="A67" s="363"/>
      <c r="B67" s="363" t="s">
        <v>483</v>
      </c>
      <c r="C67" s="363"/>
      <c r="D67" s="363"/>
      <c r="E67" s="363"/>
      <c r="F67" s="363"/>
      <c r="G67" s="363"/>
      <c r="H67" s="363"/>
      <c r="I67" s="363"/>
      <c r="J67" s="458">
        <f>+J63-J65</f>
        <v>4661242.969</v>
      </c>
      <c r="K67" s="462">
        <f>+J67/J$29</f>
        <v>0.3327126066</v>
      </c>
      <c r="L67" s="457">
        <f>+J67/M$11</f>
        <v>96.4820949</v>
      </c>
      <c r="M67" s="457">
        <f>+J67/M$12</f>
        <v>118.7388524</v>
      </c>
      <c r="N67" s="363"/>
      <c r="O67" s="458">
        <f>+O63-O65</f>
        <v>6308224.642</v>
      </c>
      <c r="P67" s="462">
        <f>+O67/O$29</f>
        <v>0.3969577341</v>
      </c>
      <c r="Q67" s="457">
        <f>+O67/R$11</f>
        <v>130.9303579</v>
      </c>
      <c r="R67" s="457">
        <f>+O67/R$12</f>
        <v>173.4176925</v>
      </c>
      <c r="S67" s="363"/>
      <c r="T67" s="458">
        <f>+T63-T65</f>
        <v>6642633.557</v>
      </c>
      <c r="U67" s="462">
        <f>+T67/T$29</f>
        <v>0.4104642771</v>
      </c>
      <c r="V67" s="457">
        <f>+T67/W$11</f>
        <v>137.8711822</v>
      </c>
      <c r="W67" s="457">
        <f>+T67/W$12</f>
        <v>182.6108373</v>
      </c>
      <c r="X67" s="363"/>
      <c r="Y67" s="458">
        <f>+Y63-Y65</f>
        <v>6955143.588</v>
      </c>
      <c r="Z67" s="462">
        <f>+Y67/Y$29</f>
        <v>0.419143572</v>
      </c>
      <c r="AA67" s="457">
        <f>+Y67/AB$11</f>
        <v>144.3574842</v>
      </c>
      <c r="AB67" s="457">
        <f>+Y67/AB$12</f>
        <v>193.5242569</v>
      </c>
      <c r="AC67" s="363"/>
      <c r="AD67" s="458">
        <f>+AD63-AD65</f>
        <v>7534211.69</v>
      </c>
      <c r="AE67" s="462">
        <f>+AD67/AD$29</f>
        <v>0.4268765456</v>
      </c>
      <c r="AF67" s="457">
        <f>+AD67/AG$11</f>
        <v>155.9490745</v>
      </c>
      <c r="AG67" s="457">
        <f>+AD67/AG$12</f>
        <v>202.9745938</v>
      </c>
      <c r="AH67" s="363"/>
      <c r="AI67" s="458">
        <f>+AI63-AI65</f>
        <v>7717820.894</v>
      </c>
      <c r="AJ67" s="462">
        <f>+AI67/AI$29</f>
        <v>0.4284689405</v>
      </c>
      <c r="AK67" s="457">
        <f>+AI67/AL$11</f>
        <v>160.1872332</v>
      </c>
      <c r="AL67" s="457">
        <f>+AI67/AL$12</f>
        <v>207.4534766</v>
      </c>
      <c r="AM67" s="363"/>
      <c r="AN67" s="458"/>
      <c r="AO67" s="458"/>
      <c r="AP67" s="363"/>
      <c r="AQ67" s="363"/>
      <c r="AR67" s="455"/>
      <c r="AS67" s="455"/>
      <c r="AT67" s="455"/>
      <c r="AU67" s="455"/>
      <c r="AV67" s="455"/>
      <c r="AW67" s="455"/>
      <c r="AX67" s="455"/>
      <c r="AY67" s="455"/>
      <c r="AZ67" s="455"/>
      <c r="BA67" s="455"/>
      <c r="BB67" s="455"/>
      <c r="BC67" s="455"/>
      <c r="BD67" s="456"/>
      <c r="BE67" s="455"/>
      <c r="BF67" s="455"/>
      <c r="BG67" s="455"/>
      <c r="BH67" s="455"/>
      <c r="BI67" s="455"/>
      <c r="BJ67" s="455"/>
      <c r="BK67" s="455"/>
      <c r="BL67" s="455"/>
      <c r="BM67" s="455"/>
      <c r="BN67" s="455"/>
      <c r="BO67" s="455"/>
      <c r="BP67" s="456"/>
      <c r="BQ67" s="455"/>
      <c r="BR67" s="455"/>
      <c r="BS67" s="455"/>
      <c r="BT67" s="455"/>
      <c r="BU67" s="455"/>
      <c r="BV67" s="455"/>
      <c r="BW67" s="455"/>
      <c r="BX67" s="455"/>
      <c r="BY67" s="455"/>
      <c r="BZ67" s="455"/>
      <c r="CA67" s="455"/>
      <c r="CB67" s="456"/>
      <c r="CC67" s="455"/>
      <c r="CD67" s="455"/>
      <c r="CE67" s="455"/>
      <c r="CF67" s="455"/>
      <c r="CG67" s="455"/>
      <c r="CH67" s="455"/>
      <c r="CI67" s="455"/>
      <c r="CJ67" s="455"/>
      <c r="CK67" s="455"/>
      <c r="CL67" s="455"/>
      <c r="CM67" s="455"/>
      <c r="CN67" s="456"/>
      <c r="CO67" s="455"/>
      <c r="CP67" s="455"/>
      <c r="CQ67" s="455"/>
      <c r="CR67" s="455"/>
      <c r="CS67" s="455"/>
      <c r="CT67" s="455"/>
      <c r="CU67" s="455"/>
      <c r="CV67" s="455"/>
      <c r="CW67" s="455"/>
      <c r="CX67" s="455"/>
      <c r="CY67" s="455"/>
      <c r="CZ67" s="456"/>
      <c r="DA67" s="455"/>
      <c r="DB67" s="455"/>
      <c r="DC67" s="455"/>
      <c r="DD67" s="455"/>
      <c r="DE67" s="455"/>
      <c r="DF67" s="455"/>
      <c r="DG67" s="455"/>
      <c r="DH67" s="455"/>
      <c r="DI67" s="455"/>
      <c r="DJ67" s="455"/>
      <c r="DK67" s="455"/>
      <c r="DL67" s="456"/>
      <c r="DM67" s="455"/>
      <c r="DN67" s="455"/>
      <c r="DO67" s="455"/>
      <c r="DP67" s="455"/>
      <c r="DQ67" s="455"/>
      <c r="DR67" s="455"/>
      <c r="DS67" s="455"/>
      <c r="DT67" s="455"/>
      <c r="DU67" s="455"/>
      <c r="DV67" s="455"/>
      <c r="DW67" s="455"/>
      <c r="DX67" s="456"/>
      <c r="DY67" s="455"/>
      <c r="DZ67" s="455"/>
      <c r="EA67" s="455"/>
      <c r="EB67" s="455"/>
      <c r="EC67" s="455"/>
      <c r="ED67" s="455"/>
      <c r="EE67" s="455"/>
      <c r="EF67" s="455"/>
      <c r="EG67" s="455"/>
      <c r="EH67" s="455"/>
      <c r="EI67" s="455"/>
      <c r="EJ67" s="456"/>
      <c r="EK67" s="455"/>
      <c r="EL67" s="455"/>
      <c r="EM67" s="455"/>
      <c r="EN67" s="455"/>
      <c r="EO67" s="455"/>
      <c r="EP67" s="455"/>
      <c r="EQ67" s="455"/>
      <c r="ER67" s="455"/>
      <c r="ES67" s="455"/>
      <c r="ET67" s="455"/>
      <c r="EU67" s="455"/>
    </row>
    <row r="68" ht="12.75" customHeight="1">
      <c r="A68" s="357"/>
      <c r="B68" s="357"/>
      <c r="C68" s="357"/>
      <c r="D68" s="357"/>
      <c r="E68" s="357"/>
      <c r="F68" s="357"/>
      <c r="G68" s="357"/>
      <c r="H68" s="357"/>
      <c r="I68" s="357"/>
      <c r="J68" s="357"/>
      <c r="K68" s="357"/>
      <c r="L68" s="442"/>
      <c r="M68" s="442"/>
      <c r="N68" s="357"/>
      <c r="O68" s="357"/>
      <c r="P68" s="357"/>
      <c r="Q68" s="442"/>
      <c r="R68" s="442"/>
      <c r="S68" s="357"/>
      <c r="T68" s="357"/>
      <c r="U68" s="357"/>
      <c r="V68" s="442"/>
      <c r="W68" s="442"/>
      <c r="X68" s="357"/>
      <c r="Y68" s="357"/>
      <c r="Z68" s="357"/>
      <c r="AA68" s="442"/>
      <c r="AB68" s="442"/>
      <c r="AC68" s="357"/>
      <c r="AD68" s="357"/>
      <c r="AE68" s="357"/>
      <c r="AF68" s="442"/>
      <c r="AG68" s="442"/>
      <c r="AH68" s="357"/>
      <c r="AI68" s="357"/>
      <c r="AJ68" s="357"/>
      <c r="AK68" s="442"/>
      <c r="AL68" s="442"/>
      <c r="AM68" s="357"/>
      <c r="AN68" s="370"/>
      <c r="AO68" s="370"/>
      <c r="AP68" s="357"/>
      <c r="AQ68" s="363"/>
      <c r="AR68" s="455"/>
      <c r="AS68" s="455"/>
      <c r="AT68" s="455"/>
      <c r="AU68" s="455"/>
      <c r="AV68" s="455"/>
      <c r="AW68" s="455"/>
      <c r="AX68" s="455"/>
      <c r="AY68" s="455"/>
      <c r="AZ68" s="455"/>
      <c r="BA68" s="455"/>
      <c r="BB68" s="455"/>
      <c r="BC68" s="455"/>
      <c r="BD68" s="456"/>
      <c r="BE68" s="455"/>
      <c r="BF68" s="455"/>
      <c r="BG68" s="455"/>
      <c r="BH68" s="455"/>
      <c r="BI68" s="455"/>
      <c r="BJ68" s="455"/>
      <c r="BK68" s="455"/>
      <c r="BL68" s="455"/>
      <c r="BM68" s="455"/>
      <c r="BN68" s="455"/>
      <c r="BO68" s="455"/>
      <c r="BP68" s="456"/>
      <c r="BQ68" s="455"/>
      <c r="BR68" s="455"/>
      <c r="BS68" s="455"/>
      <c r="BT68" s="455"/>
      <c r="BU68" s="455"/>
      <c r="BV68" s="455"/>
      <c r="BW68" s="455"/>
      <c r="BX68" s="455"/>
      <c r="BY68" s="455"/>
      <c r="BZ68" s="455"/>
      <c r="CA68" s="455"/>
      <c r="CB68" s="456"/>
      <c r="CC68" s="455"/>
      <c r="CD68" s="455"/>
      <c r="CE68" s="455"/>
      <c r="CF68" s="455"/>
      <c r="CG68" s="455"/>
      <c r="CH68" s="455"/>
      <c r="CI68" s="455"/>
      <c r="CJ68" s="455"/>
      <c r="CK68" s="455"/>
      <c r="CL68" s="455"/>
      <c r="CM68" s="455"/>
      <c r="CN68" s="456"/>
      <c r="CO68" s="455"/>
      <c r="CP68" s="455"/>
      <c r="CQ68" s="455"/>
      <c r="CR68" s="455"/>
      <c r="CS68" s="455"/>
      <c r="CT68" s="455"/>
      <c r="CU68" s="455"/>
      <c r="CV68" s="455"/>
      <c r="CW68" s="455"/>
      <c r="CX68" s="455"/>
      <c r="CY68" s="455"/>
      <c r="CZ68" s="456"/>
      <c r="DA68" s="455"/>
      <c r="DB68" s="455"/>
      <c r="DC68" s="455"/>
      <c r="DD68" s="455"/>
      <c r="DE68" s="455"/>
      <c r="DF68" s="455"/>
      <c r="DG68" s="455"/>
      <c r="DH68" s="455"/>
      <c r="DI68" s="455"/>
      <c r="DJ68" s="455"/>
      <c r="DK68" s="455"/>
      <c r="DL68" s="456"/>
      <c r="DM68" s="455"/>
      <c r="DN68" s="455"/>
      <c r="DO68" s="455"/>
      <c r="DP68" s="455"/>
      <c r="DQ68" s="455"/>
      <c r="DR68" s="455"/>
      <c r="DS68" s="455"/>
      <c r="DT68" s="455"/>
      <c r="DU68" s="455"/>
      <c r="DV68" s="455"/>
      <c r="DW68" s="455"/>
      <c r="DX68" s="456"/>
      <c r="DY68" s="455"/>
      <c r="DZ68" s="455"/>
      <c r="EA68" s="455"/>
      <c r="EB68" s="455"/>
      <c r="EC68" s="455"/>
      <c r="ED68" s="455"/>
      <c r="EE68" s="455"/>
      <c r="EF68" s="455"/>
      <c r="EG68" s="455"/>
      <c r="EH68" s="455"/>
      <c r="EI68" s="455"/>
      <c r="EJ68" s="456"/>
      <c r="EK68" s="455"/>
      <c r="EL68" s="455"/>
      <c r="EM68" s="455"/>
      <c r="EN68" s="455"/>
      <c r="EO68" s="455"/>
      <c r="EP68" s="455"/>
      <c r="EQ68" s="455"/>
      <c r="ER68" s="455"/>
      <c r="ES68" s="455"/>
      <c r="ET68" s="455"/>
      <c r="EU68" s="455"/>
    </row>
    <row r="69" ht="12.75" customHeight="1">
      <c r="A69" s="363"/>
      <c r="B69" s="363" t="s">
        <v>484</v>
      </c>
      <c r="C69" s="363"/>
      <c r="D69" s="363"/>
      <c r="E69" s="363"/>
      <c r="F69" s="363"/>
      <c r="G69" s="363"/>
      <c r="H69" s="472">
        <f>G70*H70</f>
        <v>728736.0316</v>
      </c>
      <c r="I69" s="363"/>
      <c r="J69" s="363"/>
      <c r="K69" s="363"/>
      <c r="L69" s="457"/>
      <c r="M69" s="457"/>
      <c r="N69" s="363"/>
      <c r="O69" s="363"/>
      <c r="P69" s="363"/>
      <c r="Q69" s="457"/>
      <c r="R69" s="457"/>
      <c r="S69" s="363"/>
      <c r="T69" s="363"/>
      <c r="U69" s="363"/>
      <c r="V69" s="457"/>
      <c r="W69" s="457"/>
      <c r="X69" s="363"/>
      <c r="Y69" s="363"/>
      <c r="Z69" s="363"/>
      <c r="AA69" s="457"/>
      <c r="AB69" s="457"/>
      <c r="AC69" s="363"/>
      <c r="AD69" s="363"/>
      <c r="AE69" s="363"/>
      <c r="AF69" s="457"/>
      <c r="AG69" s="457"/>
      <c r="AH69" s="363"/>
      <c r="AI69" s="363"/>
      <c r="AJ69" s="363"/>
      <c r="AK69" s="457"/>
      <c r="AL69" s="457"/>
      <c r="AM69" s="363"/>
      <c r="AN69" s="458"/>
      <c r="AO69" s="458"/>
      <c r="AP69" s="363"/>
      <c r="AQ69" s="363"/>
      <c r="AR69" s="455"/>
      <c r="AS69" s="455"/>
      <c r="AT69" s="455"/>
      <c r="AU69" s="455"/>
      <c r="AV69" s="455"/>
      <c r="AW69" s="455"/>
      <c r="AX69" s="455"/>
      <c r="AY69" s="455"/>
      <c r="AZ69" s="455"/>
      <c r="BA69" s="455"/>
      <c r="BB69" s="455"/>
      <c r="BC69" s="455"/>
      <c r="BD69" s="456"/>
      <c r="BE69" s="455"/>
      <c r="BF69" s="455"/>
      <c r="BG69" s="455"/>
      <c r="BH69" s="455"/>
      <c r="BI69" s="455"/>
      <c r="BJ69" s="455"/>
      <c r="BK69" s="455"/>
      <c r="BL69" s="455"/>
      <c r="BM69" s="455"/>
      <c r="BN69" s="455"/>
      <c r="BO69" s="455"/>
      <c r="BP69" s="456"/>
      <c r="BQ69" s="455"/>
      <c r="BR69" s="455"/>
      <c r="BS69" s="455"/>
      <c r="BT69" s="455"/>
      <c r="BU69" s="455"/>
      <c r="BV69" s="455"/>
      <c r="BW69" s="455"/>
      <c r="BX69" s="455"/>
      <c r="BY69" s="455"/>
      <c r="BZ69" s="455"/>
      <c r="CA69" s="455"/>
      <c r="CB69" s="456"/>
      <c r="CC69" s="455"/>
      <c r="CD69" s="455"/>
      <c r="CE69" s="455"/>
      <c r="CF69" s="455"/>
      <c r="CG69" s="455"/>
      <c r="CH69" s="455"/>
      <c r="CI69" s="455"/>
      <c r="CJ69" s="455"/>
      <c r="CK69" s="455"/>
      <c r="CL69" s="455"/>
      <c r="CM69" s="455"/>
      <c r="CN69" s="456"/>
      <c r="CO69" s="455"/>
      <c r="CP69" s="455"/>
      <c r="CQ69" s="455"/>
      <c r="CR69" s="455"/>
      <c r="CS69" s="455"/>
      <c r="CT69" s="455"/>
      <c r="CU69" s="455"/>
      <c r="CV69" s="455"/>
      <c r="CW69" s="455"/>
      <c r="CX69" s="455"/>
      <c r="CY69" s="455"/>
      <c r="CZ69" s="456"/>
      <c r="DA69" s="455"/>
      <c r="DB69" s="455"/>
      <c r="DC69" s="455"/>
      <c r="DD69" s="455"/>
      <c r="DE69" s="455"/>
      <c r="DF69" s="455"/>
      <c r="DG69" s="455"/>
      <c r="DH69" s="455"/>
      <c r="DI69" s="455"/>
      <c r="DJ69" s="455"/>
      <c r="DK69" s="455"/>
      <c r="DL69" s="456"/>
      <c r="DM69" s="455"/>
      <c r="DN69" s="455"/>
      <c r="DO69" s="455"/>
      <c r="DP69" s="455"/>
      <c r="DQ69" s="455"/>
      <c r="DR69" s="455"/>
      <c r="DS69" s="455"/>
      <c r="DT69" s="455"/>
      <c r="DU69" s="455"/>
      <c r="DV69" s="455"/>
      <c r="DW69" s="455"/>
      <c r="DX69" s="456"/>
      <c r="DY69" s="455"/>
      <c r="DZ69" s="455"/>
      <c r="EA69" s="455"/>
      <c r="EB69" s="455"/>
      <c r="EC69" s="455"/>
      <c r="ED69" s="455"/>
      <c r="EE69" s="455"/>
      <c r="EF69" s="455"/>
      <c r="EG69" s="455"/>
      <c r="EH69" s="455"/>
      <c r="EI69" s="455"/>
      <c r="EJ69" s="456"/>
      <c r="EK69" s="455"/>
      <c r="EL69" s="455"/>
      <c r="EM69" s="455"/>
      <c r="EN69" s="455"/>
      <c r="EO69" s="455"/>
      <c r="EP69" s="455"/>
      <c r="EQ69" s="455"/>
      <c r="ER69" s="455"/>
      <c r="ES69" s="455"/>
      <c r="ET69" s="455"/>
      <c r="EU69" s="455"/>
    </row>
    <row r="70" ht="12.75" customHeight="1">
      <c r="A70" s="357"/>
      <c r="B70" s="439" t="s">
        <v>485</v>
      </c>
      <c r="C70" s="357"/>
      <c r="D70" s="357"/>
      <c r="E70" s="357"/>
      <c r="F70" s="357"/>
      <c r="G70" s="426">
        <f>Model!$N$4</f>
        <v>36436801.58</v>
      </c>
      <c r="H70" s="372">
        <v>0.02</v>
      </c>
      <c r="I70" s="357"/>
      <c r="J70" s="440">
        <f>Historical!AW57</f>
        <v>551536.12</v>
      </c>
      <c r="K70" s="441">
        <f t="shared" ref="K70:K75" si="145">+J70/J$29</f>
        <v>0.03936782986</v>
      </c>
      <c r="L70" s="442">
        <f t="shared" ref="L70:L75" si="146">+J70/M$11</f>
        <v>11.41613098</v>
      </c>
      <c r="M70" s="442">
        <f t="shared" ref="M70:M75" si="147">+J70/M$12</f>
        <v>14.04963577</v>
      </c>
      <c r="N70" s="357"/>
      <c r="O70" s="424">
        <f t="shared" ref="O70:O73" si="148">J70*103%</f>
        <v>568082.2036</v>
      </c>
      <c r="P70" s="441">
        <f t="shared" ref="P70:P75" si="149">+O70/O$29</f>
        <v>0.03574771622</v>
      </c>
      <c r="Q70" s="442">
        <f t="shared" ref="Q70:Q75" si="150">+O70/R$11</f>
        <v>11.79083029</v>
      </c>
      <c r="R70" s="442">
        <f t="shared" ref="R70:R75" si="151">+O70/R$12</f>
        <v>15.61699377</v>
      </c>
      <c r="S70" s="357"/>
      <c r="T70" s="424">
        <f t="shared" ref="T70:T73" si="152">O70*103%</f>
        <v>585124.6697</v>
      </c>
      <c r="U70" s="441">
        <f t="shared" ref="U70:U75" si="153">+T70/T$29</f>
        <v>0.03615625828</v>
      </c>
      <c r="V70" s="442">
        <f t="shared" ref="V70:V75" si="154">+T70/W$11</f>
        <v>12.1445552</v>
      </c>
      <c r="W70" s="442">
        <f t="shared" ref="W70:W75" si="155">+T70/W$12</f>
        <v>16.08550358</v>
      </c>
      <c r="X70" s="357"/>
      <c r="Y70" s="424">
        <f t="shared" ref="Y70:Y73" si="156">T70*103%</f>
        <v>602678.4098</v>
      </c>
      <c r="Z70" s="441">
        <f t="shared" ref="Z70:Z75" si="157">+Y70/Y$29</f>
        <v>0.0363197076</v>
      </c>
      <c r="AA70" s="442">
        <f t="shared" ref="AA70:AA75" si="158">+Y70/AB$11</f>
        <v>12.50889186</v>
      </c>
      <c r="AB70" s="442">
        <f t="shared" ref="AB70:AB75" si="159">+Y70/AB$12</f>
        <v>16.76930029</v>
      </c>
      <c r="AC70" s="357"/>
      <c r="AD70" s="424">
        <f t="shared" ref="AD70:AD73" si="160">Y70*103%</f>
        <v>620758.7621</v>
      </c>
      <c r="AE70" s="441">
        <f t="shared" ref="AE70:AE75" si="161">+AD70/AD$29</f>
        <v>0.03517121193</v>
      </c>
      <c r="AF70" s="442">
        <f t="shared" ref="AF70:AF75" si="162">+AD70/AG$11</f>
        <v>12.848956</v>
      </c>
      <c r="AG70" s="442">
        <f t="shared" ref="AG70:AG75" si="163">+AD70/AG$12</f>
        <v>16.72348253</v>
      </c>
      <c r="AH70" s="357"/>
      <c r="AI70" s="424">
        <f t="shared" ref="AI70:AI73" si="164">AD70*103%</f>
        <v>639381.525</v>
      </c>
      <c r="AJ70" s="441">
        <f t="shared" ref="AJ70:AJ75" si="165">+AI70/AI$29</f>
        <v>0.0354964346</v>
      </c>
      <c r="AK70" s="442">
        <f t="shared" ref="AK70:AK75" si="166">+AI70/AL$11</f>
        <v>13.27068337</v>
      </c>
      <c r="AL70" s="442">
        <f t="shared" ref="AL70:AL75" si="167">+AI70/AL$12</f>
        <v>17.18644707</v>
      </c>
      <c r="AM70" s="357"/>
      <c r="AN70" s="370"/>
      <c r="AO70" s="370"/>
      <c r="AP70" s="363"/>
      <c r="AQ70" s="363"/>
      <c r="AR70" s="455"/>
      <c r="AS70" s="455"/>
      <c r="AT70" s="455"/>
      <c r="AU70" s="455"/>
      <c r="AV70" s="455"/>
      <c r="AW70" s="455"/>
      <c r="AX70" s="455"/>
      <c r="AY70" s="455"/>
      <c r="AZ70" s="455"/>
      <c r="BA70" s="455"/>
      <c r="BB70" s="455"/>
      <c r="BC70" s="455"/>
      <c r="BD70" s="456"/>
      <c r="BE70" s="455"/>
      <c r="BF70" s="455"/>
      <c r="BG70" s="455"/>
      <c r="BH70" s="455"/>
      <c r="BI70" s="455"/>
      <c r="BJ70" s="455"/>
      <c r="BK70" s="455"/>
      <c r="BL70" s="455"/>
      <c r="BM70" s="455"/>
      <c r="BN70" s="455"/>
      <c r="BO70" s="455"/>
      <c r="BP70" s="456"/>
      <c r="BQ70" s="455"/>
      <c r="BR70" s="455"/>
      <c r="BS70" s="455"/>
      <c r="BT70" s="455"/>
      <c r="BU70" s="455"/>
      <c r="BV70" s="455"/>
      <c r="BW70" s="455"/>
      <c r="BX70" s="455"/>
      <c r="BY70" s="455"/>
      <c r="BZ70" s="455"/>
      <c r="CA70" s="455"/>
      <c r="CB70" s="456"/>
      <c r="CC70" s="455"/>
      <c r="CD70" s="455"/>
      <c r="CE70" s="455"/>
      <c r="CF70" s="455"/>
      <c r="CG70" s="455"/>
      <c r="CH70" s="455"/>
      <c r="CI70" s="455"/>
      <c r="CJ70" s="455"/>
      <c r="CK70" s="455"/>
      <c r="CL70" s="455"/>
      <c r="CM70" s="455"/>
      <c r="CN70" s="456"/>
      <c r="CO70" s="455"/>
      <c r="CP70" s="455"/>
      <c r="CQ70" s="455"/>
      <c r="CR70" s="455"/>
      <c r="CS70" s="455"/>
      <c r="CT70" s="455"/>
      <c r="CU70" s="455"/>
      <c r="CV70" s="455"/>
      <c r="CW70" s="455"/>
      <c r="CX70" s="455"/>
      <c r="CY70" s="455"/>
      <c r="CZ70" s="456"/>
      <c r="DA70" s="455"/>
      <c r="DB70" s="455"/>
      <c r="DC70" s="455"/>
      <c r="DD70" s="455"/>
      <c r="DE70" s="455"/>
      <c r="DF70" s="455"/>
      <c r="DG70" s="455"/>
      <c r="DH70" s="455"/>
      <c r="DI70" s="455"/>
      <c r="DJ70" s="455"/>
      <c r="DK70" s="455"/>
      <c r="DL70" s="456"/>
      <c r="DM70" s="455"/>
      <c r="DN70" s="455"/>
      <c r="DO70" s="455"/>
      <c r="DP70" s="455"/>
      <c r="DQ70" s="455"/>
      <c r="DR70" s="455"/>
      <c r="DS70" s="455"/>
      <c r="DT70" s="455"/>
      <c r="DU70" s="455"/>
      <c r="DV70" s="455"/>
      <c r="DW70" s="455"/>
      <c r="DX70" s="456"/>
      <c r="DY70" s="455"/>
      <c r="DZ70" s="455"/>
      <c r="EA70" s="455"/>
      <c r="EB70" s="455"/>
      <c r="EC70" s="455"/>
      <c r="ED70" s="455"/>
      <c r="EE70" s="455"/>
      <c r="EF70" s="455"/>
      <c r="EG70" s="455"/>
      <c r="EH70" s="455"/>
      <c r="EI70" s="455"/>
      <c r="EJ70" s="456"/>
      <c r="EK70" s="455"/>
      <c r="EL70" s="455"/>
      <c r="EM70" s="455"/>
      <c r="EN70" s="455"/>
      <c r="EO70" s="455"/>
      <c r="EP70" s="455"/>
      <c r="EQ70" s="455"/>
      <c r="ER70" s="455"/>
      <c r="ES70" s="455"/>
      <c r="ET70" s="455"/>
      <c r="EU70" s="455"/>
    </row>
    <row r="71" ht="12.75" customHeight="1">
      <c r="A71" s="357"/>
      <c r="B71" s="439" t="s">
        <v>486</v>
      </c>
      <c r="C71" s="357"/>
      <c r="D71" s="357"/>
      <c r="E71" s="357"/>
      <c r="F71" s="357"/>
      <c r="G71" s="426">
        <f>Model!$N$4</f>
        <v>36436801.58</v>
      </c>
      <c r="H71" s="372">
        <v>0.025</v>
      </c>
      <c r="I71" s="357"/>
      <c r="J71" s="440">
        <f>Historical!AW58</f>
        <v>1161386.97</v>
      </c>
      <c r="K71" s="441">
        <f t="shared" si="145"/>
        <v>0.08289807862</v>
      </c>
      <c r="L71" s="442">
        <f t="shared" si="146"/>
        <v>24.03930638</v>
      </c>
      <c r="M71" s="442">
        <f t="shared" si="147"/>
        <v>29.58476031</v>
      </c>
      <c r="N71" s="357"/>
      <c r="O71" s="370">
        <f t="shared" si="148"/>
        <v>1196228.579</v>
      </c>
      <c r="P71" s="441">
        <f t="shared" si="149"/>
        <v>0.07527509137</v>
      </c>
      <c r="Q71" s="442">
        <f t="shared" si="150"/>
        <v>24.82832252</v>
      </c>
      <c r="R71" s="442">
        <f t="shared" si="151"/>
        <v>32.88519539</v>
      </c>
      <c r="S71" s="357"/>
      <c r="T71" s="370">
        <f t="shared" si="152"/>
        <v>1232115.436</v>
      </c>
      <c r="U71" s="441">
        <f t="shared" si="153"/>
        <v>0.07613537124</v>
      </c>
      <c r="V71" s="442">
        <f t="shared" si="154"/>
        <v>25.5731722</v>
      </c>
      <c r="W71" s="442">
        <f t="shared" si="155"/>
        <v>33.87175125</v>
      </c>
      <c r="X71" s="357"/>
      <c r="Y71" s="370">
        <f t="shared" si="156"/>
        <v>1269078.9</v>
      </c>
      <c r="Z71" s="441">
        <f t="shared" si="157"/>
        <v>0.07647955163</v>
      </c>
      <c r="AA71" s="442">
        <f t="shared" si="158"/>
        <v>26.34036736</v>
      </c>
      <c r="AB71" s="442">
        <f t="shared" si="159"/>
        <v>35.31164351</v>
      </c>
      <c r="AC71" s="357"/>
      <c r="AD71" s="370">
        <f t="shared" si="160"/>
        <v>1307151.267</v>
      </c>
      <c r="AE71" s="441">
        <f t="shared" si="161"/>
        <v>0.07406112813</v>
      </c>
      <c r="AF71" s="442">
        <f t="shared" si="162"/>
        <v>27.05645112</v>
      </c>
      <c r="AG71" s="442">
        <f t="shared" si="163"/>
        <v>35.21516361</v>
      </c>
      <c r="AH71" s="357"/>
      <c r="AI71" s="370">
        <f t="shared" si="164"/>
        <v>1346365.805</v>
      </c>
      <c r="AJ71" s="441">
        <f t="shared" si="165"/>
        <v>0.07474595975</v>
      </c>
      <c r="AK71" s="442">
        <f t="shared" si="166"/>
        <v>27.94449574</v>
      </c>
      <c r="AL71" s="442">
        <f t="shared" si="167"/>
        <v>36.19004261</v>
      </c>
      <c r="AM71" s="357"/>
      <c r="AN71" s="370"/>
      <c r="AO71" s="370"/>
      <c r="AP71" s="363"/>
      <c r="AQ71" s="363"/>
      <c r="AR71" s="455"/>
      <c r="AS71" s="455"/>
      <c r="AT71" s="455"/>
      <c r="AU71" s="455"/>
      <c r="AV71" s="455"/>
      <c r="AW71" s="455"/>
      <c r="AX71" s="455"/>
      <c r="AY71" s="455"/>
      <c r="AZ71" s="455"/>
      <c r="BA71" s="455"/>
      <c r="BB71" s="455"/>
      <c r="BC71" s="455"/>
      <c r="BD71" s="456"/>
      <c r="BE71" s="455"/>
      <c r="BF71" s="455"/>
      <c r="BG71" s="455"/>
      <c r="BH71" s="455"/>
      <c r="BI71" s="455"/>
      <c r="BJ71" s="455"/>
      <c r="BK71" s="455"/>
      <c r="BL71" s="455"/>
      <c r="BM71" s="455"/>
      <c r="BN71" s="455"/>
      <c r="BO71" s="455"/>
      <c r="BP71" s="456"/>
      <c r="BQ71" s="455"/>
      <c r="BR71" s="455"/>
      <c r="BS71" s="455"/>
      <c r="BT71" s="455"/>
      <c r="BU71" s="455"/>
      <c r="BV71" s="455"/>
      <c r="BW71" s="455"/>
      <c r="BX71" s="455"/>
      <c r="BY71" s="455"/>
      <c r="BZ71" s="455"/>
      <c r="CA71" s="455"/>
      <c r="CB71" s="456"/>
      <c r="CC71" s="455"/>
      <c r="CD71" s="455"/>
      <c r="CE71" s="455"/>
      <c r="CF71" s="455"/>
      <c r="CG71" s="455"/>
      <c r="CH71" s="455"/>
      <c r="CI71" s="455"/>
      <c r="CJ71" s="455"/>
      <c r="CK71" s="455"/>
      <c r="CL71" s="455"/>
      <c r="CM71" s="455"/>
      <c r="CN71" s="456"/>
      <c r="CO71" s="455"/>
      <c r="CP71" s="455"/>
      <c r="CQ71" s="455"/>
      <c r="CR71" s="455"/>
      <c r="CS71" s="455"/>
      <c r="CT71" s="455"/>
      <c r="CU71" s="455"/>
      <c r="CV71" s="455"/>
      <c r="CW71" s="455"/>
      <c r="CX71" s="455"/>
      <c r="CY71" s="455"/>
      <c r="CZ71" s="456"/>
      <c r="DA71" s="455"/>
      <c r="DB71" s="455"/>
      <c r="DC71" s="455"/>
      <c r="DD71" s="455"/>
      <c r="DE71" s="455"/>
      <c r="DF71" s="455"/>
      <c r="DG71" s="455"/>
      <c r="DH71" s="455"/>
      <c r="DI71" s="455"/>
      <c r="DJ71" s="455"/>
      <c r="DK71" s="455"/>
      <c r="DL71" s="456"/>
      <c r="DM71" s="455"/>
      <c r="DN71" s="455"/>
      <c r="DO71" s="455"/>
      <c r="DP71" s="455"/>
      <c r="DQ71" s="455"/>
      <c r="DR71" s="455"/>
      <c r="DS71" s="455"/>
      <c r="DT71" s="455"/>
      <c r="DU71" s="455"/>
      <c r="DV71" s="455"/>
      <c r="DW71" s="455"/>
      <c r="DX71" s="456"/>
      <c r="DY71" s="455"/>
      <c r="DZ71" s="455"/>
      <c r="EA71" s="455"/>
      <c r="EB71" s="455"/>
      <c r="EC71" s="455"/>
      <c r="ED71" s="455"/>
      <c r="EE71" s="455"/>
      <c r="EF71" s="455"/>
      <c r="EG71" s="455"/>
      <c r="EH71" s="455"/>
      <c r="EI71" s="455"/>
      <c r="EJ71" s="456"/>
      <c r="EK71" s="455"/>
      <c r="EL71" s="455"/>
      <c r="EM71" s="455"/>
      <c r="EN71" s="455"/>
      <c r="EO71" s="455"/>
      <c r="EP71" s="455"/>
      <c r="EQ71" s="455"/>
      <c r="ER71" s="455"/>
      <c r="ES71" s="455"/>
      <c r="ET71" s="455"/>
      <c r="EU71" s="455"/>
    </row>
    <row r="72" ht="12.75" customHeight="1">
      <c r="A72" s="357"/>
      <c r="B72" s="439" t="s">
        <v>487</v>
      </c>
      <c r="C72" s="357"/>
      <c r="D72" s="357"/>
      <c r="E72" s="357"/>
      <c r="F72" s="357"/>
      <c r="G72" s="357" t="s">
        <v>488</v>
      </c>
      <c r="H72" s="473">
        <f t="shared" ref="H72:H73" si="168">10000*12</f>
        <v>120000</v>
      </c>
      <c r="I72" s="357"/>
      <c r="J72" s="440">
        <f>Historical!AW59</f>
        <v>12654.23</v>
      </c>
      <c r="K72" s="441">
        <f t="shared" si="145"/>
        <v>0.0009032401607</v>
      </c>
      <c r="L72" s="442">
        <f t="shared" si="146"/>
        <v>0.2619272644</v>
      </c>
      <c r="M72" s="442">
        <f t="shared" si="147"/>
        <v>0.3223493729</v>
      </c>
      <c r="N72" s="357"/>
      <c r="O72" s="370">
        <f t="shared" si="148"/>
        <v>13033.8569</v>
      </c>
      <c r="P72" s="441">
        <f t="shared" si="149"/>
        <v>0.0008201816828</v>
      </c>
      <c r="Q72" s="442">
        <f t="shared" si="150"/>
        <v>0.2705242196</v>
      </c>
      <c r="R72" s="442">
        <f t="shared" si="151"/>
        <v>0.3583102246</v>
      </c>
      <c r="S72" s="357"/>
      <c r="T72" s="370">
        <f t="shared" si="152"/>
        <v>13424.87261</v>
      </c>
      <c r="U72" s="441">
        <f t="shared" si="153"/>
        <v>0.0008295551128</v>
      </c>
      <c r="V72" s="442">
        <f t="shared" si="154"/>
        <v>0.2786399462</v>
      </c>
      <c r="W72" s="442">
        <f t="shared" si="155"/>
        <v>0.3690595314</v>
      </c>
      <c r="X72" s="357"/>
      <c r="Y72" s="370">
        <f t="shared" si="156"/>
        <v>13827.61879</v>
      </c>
      <c r="Z72" s="441">
        <f t="shared" si="157"/>
        <v>0.0008333052304</v>
      </c>
      <c r="AA72" s="442">
        <f t="shared" si="158"/>
        <v>0.2869991446</v>
      </c>
      <c r="AB72" s="442">
        <f t="shared" si="159"/>
        <v>0.3847482969</v>
      </c>
      <c r="AC72" s="357"/>
      <c r="AD72" s="370">
        <f t="shared" si="160"/>
        <v>14242.44735</v>
      </c>
      <c r="AE72" s="441">
        <f t="shared" si="161"/>
        <v>0.0008069545928</v>
      </c>
      <c r="AF72" s="442">
        <f t="shared" si="162"/>
        <v>0.2948014437</v>
      </c>
      <c r="AG72" s="442">
        <f t="shared" si="163"/>
        <v>0.383697072</v>
      </c>
      <c r="AH72" s="357"/>
      <c r="AI72" s="370">
        <f t="shared" si="164"/>
        <v>14669.72077</v>
      </c>
      <c r="AJ72" s="441">
        <f t="shared" si="165"/>
        <v>0.0008144163751</v>
      </c>
      <c r="AK72" s="442">
        <f t="shared" si="166"/>
        <v>0.3044773925</v>
      </c>
      <c r="AL72" s="442">
        <f t="shared" si="167"/>
        <v>0.39431915</v>
      </c>
      <c r="AM72" s="357"/>
      <c r="AN72" s="370"/>
      <c r="AO72" s="370"/>
      <c r="AP72" s="357"/>
      <c r="AQ72" s="357"/>
      <c r="AR72" s="357"/>
      <c r="AS72" s="357"/>
      <c r="AT72" s="357"/>
      <c r="AU72" s="357"/>
      <c r="AV72" s="357"/>
      <c r="AW72" s="357"/>
      <c r="AX72" s="357"/>
      <c r="AY72" s="357"/>
      <c r="AZ72" s="357"/>
      <c r="BA72" s="357"/>
      <c r="BB72" s="357"/>
      <c r="BC72" s="357"/>
      <c r="BD72" s="452"/>
      <c r="BE72" s="357"/>
      <c r="BF72" s="357"/>
      <c r="BG72" s="357"/>
      <c r="BH72" s="357"/>
      <c r="BI72" s="357"/>
      <c r="BJ72" s="357"/>
      <c r="BK72" s="357"/>
      <c r="BL72" s="357"/>
      <c r="BM72" s="357"/>
      <c r="BN72" s="357"/>
      <c r="BO72" s="357"/>
      <c r="BP72" s="452"/>
      <c r="BQ72" s="357"/>
      <c r="BR72" s="357"/>
      <c r="BS72" s="357"/>
      <c r="BT72" s="357"/>
      <c r="BU72" s="357"/>
      <c r="BV72" s="357"/>
      <c r="BW72" s="357"/>
      <c r="BX72" s="357"/>
      <c r="BY72" s="357"/>
      <c r="BZ72" s="357"/>
      <c r="CA72" s="357"/>
      <c r="CB72" s="452"/>
      <c r="CC72" s="357"/>
      <c r="CD72" s="357"/>
      <c r="CE72" s="357"/>
      <c r="CF72" s="357"/>
      <c r="CG72" s="357"/>
      <c r="CH72" s="357"/>
      <c r="CI72" s="357"/>
      <c r="CJ72" s="357"/>
      <c r="CK72" s="357"/>
      <c r="CL72" s="357"/>
      <c r="CM72" s="357"/>
      <c r="CN72" s="452"/>
      <c r="CO72" s="357"/>
      <c r="CP72" s="357"/>
      <c r="CQ72" s="357"/>
      <c r="CR72" s="357"/>
      <c r="CS72" s="357"/>
      <c r="CT72" s="357"/>
      <c r="CU72" s="357"/>
      <c r="CV72" s="357"/>
      <c r="CW72" s="357"/>
      <c r="CX72" s="357"/>
      <c r="CY72" s="357"/>
      <c r="CZ72" s="452"/>
      <c r="DA72" s="357"/>
      <c r="DB72" s="357"/>
      <c r="DC72" s="357"/>
      <c r="DD72" s="357"/>
      <c r="DE72" s="357"/>
      <c r="DF72" s="357"/>
      <c r="DG72" s="357"/>
      <c r="DH72" s="357"/>
      <c r="DI72" s="357"/>
      <c r="DJ72" s="357"/>
      <c r="DK72" s="357"/>
      <c r="DL72" s="452"/>
      <c r="DM72" s="357"/>
      <c r="DN72" s="357"/>
      <c r="DO72" s="357"/>
      <c r="DP72" s="357"/>
      <c r="DQ72" s="357"/>
      <c r="DR72" s="357"/>
      <c r="DS72" s="357"/>
      <c r="DT72" s="357"/>
      <c r="DU72" s="357"/>
      <c r="DV72" s="357"/>
      <c r="DW72" s="357"/>
      <c r="DX72" s="452"/>
      <c r="DY72" s="357"/>
      <c r="DZ72" s="357"/>
      <c r="EA72" s="357"/>
      <c r="EB72" s="357"/>
      <c r="EC72" s="357"/>
      <c r="ED72" s="357"/>
      <c r="EE72" s="357"/>
      <c r="EF72" s="357"/>
      <c r="EG72" s="357"/>
      <c r="EH72" s="357"/>
      <c r="EI72" s="357"/>
      <c r="EJ72" s="452"/>
      <c r="EK72" s="357"/>
      <c r="EL72" s="357"/>
      <c r="EM72" s="357"/>
      <c r="EN72" s="357"/>
      <c r="EO72" s="357"/>
      <c r="EP72" s="357"/>
      <c r="EQ72" s="357"/>
      <c r="ER72" s="357"/>
      <c r="ES72" s="357"/>
      <c r="ET72" s="357"/>
      <c r="EU72" s="357"/>
    </row>
    <row r="73" ht="12.75" customHeight="1">
      <c r="A73" s="357"/>
      <c r="B73" s="439" t="s">
        <v>489</v>
      </c>
      <c r="C73" s="357"/>
      <c r="D73" s="357"/>
      <c r="E73" s="357"/>
      <c r="F73" s="357"/>
      <c r="G73" s="357" t="s">
        <v>488</v>
      </c>
      <c r="H73" s="473">
        <f t="shared" si="168"/>
        <v>120000</v>
      </c>
      <c r="I73" s="357"/>
      <c r="J73" s="440">
        <f>Historical!AW61</f>
        <v>-25836.83</v>
      </c>
      <c r="K73" s="441">
        <f t="shared" si="145"/>
        <v>-0.001844194588</v>
      </c>
      <c r="L73" s="442">
        <f t="shared" si="146"/>
        <v>-0.5347911492</v>
      </c>
      <c r="M73" s="442">
        <f t="shared" si="147"/>
        <v>-0.6581582561</v>
      </c>
      <c r="N73" s="357"/>
      <c r="O73" s="370">
        <f t="shared" si="148"/>
        <v>-26611.9349</v>
      </c>
      <c r="P73" s="441">
        <f t="shared" si="149"/>
        <v>-0.001674609574</v>
      </c>
      <c r="Q73" s="442">
        <f t="shared" si="150"/>
        <v>-0.5523440203</v>
      </c>
      <c r="R73" s="442">
        <f t="shared" si="151"/>
        <v>-0.7315814839</v>
      </c>
      <c r="S73" s="357"/>
      <c r="T73" s="370">
        <f t="shared" si="152"/>
        <v>-27410.29295</v>
      </c>
      <c r="U73" s="441">
        <f t="shared" si="153"/>
        <v>-0.001693747816</v>
      </c>
      <c r="V73" s="442">
        <f t="shared" si="154"/>
        <v>-0.568914341</v>
      </c>
      <c r="W73" s="442">
        <f t="shared" si="155"/>
        <v>-0.7535289284</v>
      </c>
      <c r="X73" s="357"/>
      <c r="Y73" s="370">
        <f t="shared" si="156"/>
        <v>-28232.60174</v>
      </c>
      <c r="Z73" s="441">
        <f t="shared" si="157"/>
        <v>-0.001701404635</v>
      </c>
      <c r="AA73" s="442">
        <f t="shared" si="158"/>
        <v>-0.5859817712</v>
      </c>
      <c r="AB73" s="442">
        <f t="shared" si="159"/>
        <v>-0.7855615347</v>
      </c>
      <c r="AC73" s="357"/>
      <c r="AD73" s="370">
        <f t="shared" si="160"/>
        <v>-29079.57979</v>
      </c>
      <c r="AE73" s="441">
        <f t="shared" si="161"/>
        <v>-0.001647603104</v>
      </c>
      <c r="AF73" s="442">
        <f t="shared" si="162"/>
        <v>-0.6019121499</v>
      </c>
      <c r="AG73" s="442">
        <f t="shared" si="163"/>
        <v>-0.7834151917</v>
      </c>
      <c r="AH73" s="357"/>
      <c r="AI73" s="370">
        <f t="shared" si="164"/>
        <v>-29951.96718</v>
      </c>
      <c r="AJ73" s="441">
        <f t="shared" si="165"/>
        <v>-0.001662838231</v>
      </c>
      <c r="AK73" s="442">
        <f t="shared" si="166"/>
        <v>-0.621668061</v>
      </c>
      <c r="AL73" s="442">
        <f t="shared" si="167"/>
        <v>-0.8051028664</v>
      </c>
      <c r="AM73" s="357"/>
      <c r="AN73" s="370"/>
      <c r="AO73" s="370"/>
      <c r="AP73" s="357"/>
      <c r="AQ73" s="357"/>
      <c r="AR73" s="357"/>
      <c r="AS73" s="357"/>
      <c r="AT73" s="357"/>
      <c r="AU73" s="357"/>
      <c r="AV73" s="357"/>
      <c r="AW73" s="357"/>
      <c r="AX73" s="357"/>
      <c r="AY73" s="357"/>
      <c r="AZ73" s="357"/>
      <c r="BA73" s="357"/>
      <c r="BB73" s="357"/>
      <c r="BC73" s="357"/>
      <c r="BD73" s="452"/>
      <c r="BE73" s="357"/>
      <c r="BF73" s="357"/>
      <c r="BG73" s="357"/>
      <c r="BH73" s="357"/>
      <c r="BI73" s="357"/>
      <c r="BJ73" s="357"/>
      <c r="BK73" s="357"/>
      <c r="BL73" s="357"/>
      <c r="BM73" s="357"/>
      <c r="BN73" s="357"/>
      <c r="BO73" s="357"/>
      <c r="BP73" s="452"/>
      <c r="BQ73" s="357"/>
      <c r="BR73" s="357"/>
      <c r="BS73" s="357"/>
      <c r="BT73" s="357"/>
      <c r="BU73" s="357"/>
      <c r="BV73" s="357"/>
      <c r="BW73" s="357"/>
      <c r="BX73" s="357"/>
      <c r="BY73" s="357"/>
      <c r="BZ73" s="357"/>
      <c r="CA73" s="357"/>
      <c r="CB73" s="452"/>
      <c r="CC73" s="357"/>
      <c r="CD73" s="357"/>
      <c r="CE73" s="357"/>
      <c r="CF73" s="357"/>
      <c r="CG73" s="357"/>
      <c r="CH73" s="357"/>
      <c r="CI73" s="357"/>
      <c r="CJ73" s="357"/>
      <c r="CK73" s="357"/>
      <c r="CL73" s="357"/>
      <c r="CM73" s="357"/>
      <c r="CN73" s="452"/>
      <c r="CO73" s="357"/>
      <c r="CP73" s="357"/>
      <c r="CQ73" s="357"/>
      <c r="CR73" s="357"/>
      <c r="CS73" s="357"/>
      <c r="CT73" s="357"/>
      <c r="CU73" s="357"/>
      <c r="CV73" s="357"/>
      <c r="CW73" s="357"/>
      <c r="CX73" s="357"/>
      <c r="CY73" s="357"/>
      <c r="CZ73" s="452"/>
      <c r="DA73" s="357"/>
      <c r="DB73" s="357"/>
      <c r="DC73" s="357"/>
      <c r="DD73" s="357"/>
      <c r="DE73" s="357"/>
      <c r="DF73" s="357"/>
      <c r="DG73" s="357"/>
      <c r="DH73" s="357"/>
      <c r="DI73" s="357"/>
      <c r="DJ73" s="357"/>
      <c r="DK73" s="357"/>
      <c r="DL73" s="452"/>
      <c r="DM73" s="357"/>
      <c r="DN73" s="357"/>
      <c r="DO73" s="357"/>
      <c r="DP73" s="357"/>
      <c r="DQ73" s="357"/>
      <c r="DR73" s="357"/>
      <c r="DS73" s="357"/>
      <c r="DT73" s="357"/>
      <c r="DU73" s="357"/>
      <c r="DV73" s="357"/>
      <c r="DW73" s="357"/>
      <c r="DX73" s="452"/>
      <c r="DY73" s="357"/>
      <c r="DZ73" s="357"/>
      <c r="EA73" s="357"/>
      <c r="EB73" s="357"/>
      <c r="EC73" s="357"/>
      <c r="ED73" s="357"/>
      <c r="EE73" s="357"/>
      <c r="EF73" s="357"/>
      <c r="EG73" s="357"/>
      <c r="EH73" s="357"/>
      <c r="EI73" s="357"/>
      <c r="EJ73" s="452"/>
      <c r="EK73" s="357"/>
      <c r="EL73" s="357"/>
      <c r="EM73" s="357"/>
      <c r="EN73" s="357"/>
      <c r="EO73" s="357"/>
      <c r="EP73" s="357"/>
      <c r="EQ73" s="357"/>
      <c r="ER73" s="357"/>
      <c r="ES73" s="357"/>
      <c r="ET73" s="357"/>
      <c r="EU73" s="357"/>
    </row>
    <row r="74" ht="12.75" customHeight="1">
      <c r="A74" s="357"/>
      <c r="B74" s="439" t="s">
        <v>490</v>
      </c>
      <c r="C74" s="357"/>
      <c r="D74" s="357"/>
      <c r="E74" s="399"/>
      <c r="F74" s="399"/>
      <c r="G74" s="399" t="s">
        <v>458</v>
      </c>
      <c r="H74" s="474">
        <v>0.0025</v>
      </c>
      <c r="I74" s="357"/>
      <c r="J74" s="459"/>
      <c r="K74" s="460">
        <f t="shared" si="145"/>
        <v>0</v>
      </c>
      <c r="L74" s="461">
        <f t="shared" si="146"/>
        <v>0</v>
      </c>
      <c r="M74" s="461">
        <f t="shared" si="147"/>
        <v>0</v>
      </c>
      <c r="N74" s="357"/>
      <c r="O74" s="459">
        <f>+$H74*O$29</f>
        <v>39728.56616</v>
      </c>
      <c r="P74" s="460">
        <f t="shared" si="149"/>
        <v>0.0025</v>
      </c>
      <c r="Q74" s="461">
        <f t="shared" si="150"/>
        <v>0.8245862632</v>
      </c>
      <c r="R74" s="461">
        <f t="shared" si="151"/>
        <v>1.092167236</v>
      </c>
      <c r="S74" s="357"/>
      <c r="T74" s="459">
        <f>+$H74*T$29</f>
        <v>40458.04914</v>
      </c>
      <c r="U74" s="460">
        <f t="shared" si="153"/>
        <v>0.0025</v>
      </c>
      <c r="V74" s="461">
        <f t="shared" si="154"/>
        <v>0.8397270473</v>
      </c>
      <c r="W74" s="461">
        <f t="shared" si="155"/>
        <v>1.112221255</v>
      </c>
      <c r="X74" s="357"/>
      <c r="Y74" s="459">
        <f>+$H74*Y$29</f>
        <v>41484.25535</v>
      </c>
      <c r="Z74" s="460">
        <f t="shared" si="157"/>
        <v>0.0025</v>
      </c>
      <c r="AA74" s="461">
        <f t="shared" si="158"/>
        <v>0.8610264706</v>
      </c>
      <c r="AB74" s="461">
        <f t="shared" si="159"/>
        <v>1.154283817</v>
      </c>
      <c r="AC74" s="357"/>
      <c r="AD74" s="459">
        <f>+$H74*AD$29</f>
        <v>44124.06682</v>
      </c>
      <c r="AE74" s="460">
        <f t="shared" si="161"/>
        <v>0.0025</v>
      </c>
      <c r="AF74" s="461">
        <f t="shared" si="162"/>
        <v>0.9133148456</v>
      </c>
      <c r="AG74" s="461">
        <f t="shared" si="163"/>
        <v>1.188719525</v>
      </c>
      <c r="AH74" s="357"/>
      <c r="AI74" s="459">
        <f>+$H74*AI$29</f>
        <v>45031.39063</v>
      </c>
      <c r="AJ74" s="460">
        <f t="shared" si="165"/>
        <v>0.0025</v>
      </c>
      <c r="AK74" s="461">
        <f t="shared" si="166"/>
        <v>0.9346490376</v>
      </c>
      <c r="AL74" s="461">
        <f t="shared" si="167"/>
        <v>1.210434742</v>
      </c>
      <c r="AM74" s="357"/>
      <c r="AN74" s="370"/>
      <c r="AO74" s="370" t="b">
        <f>AN71=AO71</f>
        <v>1</v>
      </c>
      <c r="AP74" s="370"/>
      <c r="AQ74" s="363"/>
      <c r="AR74" s="455"/>
      <c r="AS74" s="455"/>
      <c r="AT74" s="455"/>
      <c r="AU74" s="455"/>
      <c r="AV74" s="455"/>
      <c r="AW74" s="455"/>
      <c r="AX74" s="455"/>
      <c r="AY74" s="455"/>
      <c r="AZ74" s="455"/>
      <c r="BA74" s="455"/>
      <c r="BB74" s="455"/>
      <c r="BC74" s="455"/>
      <c r="BD74" s="456"/>
      <c r="BE74" s="455"/>
      <c r="BF74" s="455"/>
      <c r="BG74" s="455"/>
      <c r="BH74" s="455"/>
      <c r="BI74" s="455"/>
      <c r="BJ74" s="455"/>
      <c r="BK74" s="455"/>
      <c r="BL74" s="455"/>
      <c r="BM74" s="455"/>
      <c r="BN74" s="455"/>
      <c r="BO74" s="455"/>
      <c r="BP74" s="456"/>
      <c r="BQ74" s="455"/>
      <c r="BR74" s="455"/>
      <c r="BS74" s="455"/>
      <c r="BT74" s="455"/>
      <c r="BU74" s="455"/>
      <c r="BV74" s="455"/>
      <c r="BW74" s="455"/>
      <c r="BX74" s="455"/>
      <c r="BY74" s="455"/>
      <c r="BZ74" s="455"/>
      <c r="CA74" s="455"/>
      <c r="CB74" s="456"/>
      <c r="CC74" s="455"/>
      <c r="CD74" s="455"/>
      <c r="CE74" s="455"/>
      <c r="CF74" s="455"/>
      <c r="CG74" s="455"/>
      <c r="CH74" s="455"/>
      <c r="CI74" s="455"/>
      <c r="CJ74" s="455"/>
      <c r="CK74" s="455"/>
      <c r="CL74" s="455"/>
      <c r="CM74" s="455"/>
      <c r="CN74" s="456"/>
      <c r="CO74" s="455"/>
      <c r="CP74" s="455"/>
      <c r="CQ74" s="455"/>
      <c r="CR74" s="455"/>
      <c r="CS74" s="455"/>
      <c r="CT74" s="455"/>
      <c r="CU74" s="455"/>
      <c r="CV74" s="455"/>
      <c r="CW74" s="455"/>
      <c r="CX74" s="455"/>
      <c r="CY74" s="455"/>
      <c r="CZ74" s="456"/>
      <c r="DA74" s="455"/>
      <c r="DB74" s="455"/>
      <c r="DC74" s="455"/>
      <c r="DD74" s="455"/>
      <c r="DE74" s="455"/>
      <c r="DF74" s="455"/>
      <c r="DG74" s="455"/>
      <c r="DH74" s="455"/>
      <c r="DI74" s="455"/>
      <c r="DJ74" s="455"/>
      <c r="DK74" s="455"/>
      <c r="DL74" s="456"/>
      <c r="DM74" s="455"/>
      <c r="DN74" s="455"/>
      <c r="DO74" s="455"/>
      <c r="DP74" s="455"/>
      <c r="DQ74" s="455"/>
      <c r="DR74" s="455"/>
      <c r="DS74" s="455"/>
      <c r="DT74" s="455"/>
      <c r="DU74" s="455"/>
      <c r="DV74" s="455"/>
      <c r="DW74" s="455"/>
      <c r="DX74" s="456"/>
      <c r="DY74" s="455"/>
      <c r="DZ74" s="455"/>
      <c r="EA74" s="455"/>
      <c r="EB74" s="455"/>
      <c r="EC74" s="455"/>
      <c r="ED74" s="455"/>
      <c r="EE74" s="455"/>
      <c r="EF74" s="455"/>
      <c r="EG74" s="455"/>
      <c r="EH74" s="455"/>
      <c r="EI74" s="455"/>
      <c r="EJ74" s="456"/>
      <c r="EK74" s="455"/>
      <c r="EL74" s="455"/>
      <c r="EM74" s="455"/>
      <c r="EN74" s="455"/>
      <c r="EO74" s="455"/>
      <c r="EP74" s="455"/>
      <c r="EQ74" s="455"/>
      <c r="ER74" s="455"/>
      <c r="ES74" s="455"/>
      <c r="ET74" s="455"/>
      <c r="EU74" s="455"/>
    </row>
    <row r="75" ht="12.75" customHeight="1">
      <c r="A75" s="363"/>
      <c r="B75" s="363" t="s">
        <v>491</v>
      </c>
      <c r="C75" s="363"/>
      <c r="D75" s="363"/>
      <c r="E75" s="363"/>
      <c r="F75" s="363"/>
      <c r="G75" s="363"/>
      <c r="H75" s="363"/>
      <c r="I75" s="363"/>
      <c r="J75" s="458">
        <f>SUM(J70:J74)</f>
        <v>1699740.49</v>
      </c>
      <c r="K75" s="462">
        <f t="shared" si="145"/>
        <v>0.1213249541</v>
      </c>
      <c r="L75" s="457">
        <f t="shared" si="146"/>
        <v>35.18257348</v>
      </c>
      <c r="M75" s="457">
        <f t="shared" si="147"/>
        <v>43.2985872</v>
      </c>
      <c r="N75" s="363"/>
      <c r="O75" s="458">
        <f>SUM(O70:O74)</f>
        <v>1790461.271</v>
      </c>
      <c r="P75" s="462">
        <f t="shared" si="149"/>
        <v>0.1126683797</v>
      </c>
      <c r="Q75" s="457">
        <f t="shared" si="150"/>
        <v>37.16191928</v>
      </c>
      <c r="R75" s="457">
        <f t="shared" si="151"/>
        <v>49.22108514</v>
      </c>
      <c r="S75" s="363"/>
      <c r="T75" s="458">
        <f>SUM(T70:T74)</f>
        <v>1843712.735</v>
      </c>
      <c r="U75" s="462">
        <f t="shared" si="153"/>
        <v>0.1139274368</v>
      </c>
      <c r="V75" s="457">
        <f t="shared" si="154"/>
        <v>38.26718005</v>
      </c>
      <c r="W75" s="457">
        <f t="shared" si="155"/>
        <v>50.68500669</v>
      </c>
      <c r="X75" s="363"/>
      <c r="Y75" s="458">
        <f>SUM(Y70:Y74)</f>
        <v>1898836.582</v>
      </c>
      <c r="Z75" s="462">
        <f t="shared" si="157"/>
        <v>0.1144311598</v>
      </c>
      <c r="AA75" s="457">
        <f t="shared" si="158"/>
        <v>39.41130307</v>
      </c>
      <c r="AB75" s="457">
        <f t="shared" si="159"/>
        <v>52.83441439</v>
      </c>
      <c r="AC75" s="363"/>
      <c r="AD75" s="458">
        <f>SUM(AD70:AD74)</f>
        <v>1957196.963</v>
      </c>
      <c r="AE75" s="462">
        <f t="shared" si="161"/>
        <v>0.1108916915</v>
      </c>
      <c r="AF75" s="457">
        <f t="shared" si="162"/>
        <v>40.51161126</v>
      </c>
      <c r="AG75" s="457">
        <f t="shared" si="163"/>
        <v>52.72764755</v>
      </c>
      <c r="AH75" s="363"/>
      <c r="AI75" s="458">
        <f>SUM(AI70:AI74)</f>
        <v>2015496.474</v>
      </c>
      <c r="AJ75" s="462">
        <f t="shared" si="165"/>
        <v>0.1118939725</v>
      </c>
      <c r="AK75" s="457">
        <f t="shared" si="166"/>
        <v>41.83263748</v>
      </c>
      <c r="AL75" s="457">
        <f t="shared" si="167"/>
        <v>54.1761407</v>
      </c>
      <c r="AM75" s="363"/>
      <c r="AN75" s="370">
        <f>SUM(J75,O75,T75,Y75,AD75,AI75)</f>
        <v>11205444.51</v>
      </c>
      <c r="AO75" s="370">
        <f>SUM(AR75:DK75)</f>
        <v>11205444.51</v>
      </c>
      <c r="AP75" s="363"/>
      <c r="AQ75" s="363" t="s">
        <v>491</v>
      </c>
      <c r="AR75" s="455">
        <f t="shared" ref="AR75:BC75" si="169">$J$75*AR$23</f>
        <v>171542.5952</v>
      </c>
      <c r="AS75" s="455">
        <f t="shared" si="169"/>
        <v>192256.4285</v>
      </c>
      <c r="AT75" s="455">
        <f t="shared" si="169"/>
        <v>181290.443</v>
      </c>
      <c r="AU75" s="455">
        <f t="shared" si="169"/>
        <v>172043.4318</v>
      </c>
      <c r="AV75" s="455">
        <f t="shared" si="169"/>
        <v>133401.2028</v>
      </c>
      <c r="AW75" s="455">
        <f t="shared" si="169"/>
        <v>104425.5741</v>
      </c>
      <c r="AX75" s="455">
        <f t="shared" si="169"/>
        <v>104771.9714</v>
      </c>
      <c r="AY75" s="455">
        <f t="shared" si="169"/>
        <v>96923.08439</v>
      </c>
      <c r="AZ75" s="455">
        <f t="shared" si="169"/>
        <v>87775.53053</v>
      </c>
      <c r="BA75" s="455">
        <f t="shared" si="169"/>
        <v>124701.2095</v>
      </c>
      <c r="BB75" s="455">
        <f t="shared" si="169"/>
        <v>138906.7976</v>
      </c>
      <c r="BC75" s="455">
        <f t="shared" si="169"/>
        <v>191702.2213</v>
      </c>
      <c r="BD75" s="456">
        <f t="shared" ref="BD75:BO75" si="170">$O$75*BD$23</f>
        <v>180698.3918</v>
      </c>
      <c r="BE75" s="455">
        <f t="shared" si="170"/>
        <v>202517.791</v>
      </c>
      <c r="BF75" s="455">
        <f t="shared" si="170"/>
        <v>190966.5146</v>
      </c>
      <c r="BG75" s="455">
        <f t="shared" si="170"/>
        <v>181225.9597</v>
      </c>
      <c r="BH75" s="455">
        <f t="shared" si="170"/>
        <v>140521.2669</v>
      </c>
      <c r="BI75" s="455">
        <f t="shared" si="170"/>
        <v>109999.1129</v>
      </c>
      <c r="BJ75" s="455">
        <f t="shared" si="170"/>
        <v>110363.9986</v>
      </c>
      <c r="BK75" s="455">
        <f t="shared" si="170"/>
        <v>102096.1905</v>
      </c>
      <c r="BL75" s="455">
        <f t="shared" si="170"/>
        <v>92460.40137</v>
      </c>
      <c r="BM75" s="455">
        <f t="shared" si="170"/>
        <v>131356.9261</v>
      </c>
      <c r="BN75" s="455">
        <f t="shared" si="170"/>
        <v>146320.7136</v>
      </c>
      <c r="BO75" s="455">
        <f t="shared" si="170"/>
        <v>201934.0039</v>
      </c>
      <c r="BP75" s="456">
        <f t="shared" ref="BP75:CA75" si="171">$T$75*BP$23</f>
        <v>186072.6794</v>
      </c>
      <c r="BQ75" s="455">
        <f t="shared" si="171"/>
        <v>208541.026</v>
      </c>
      <c r="BR75" s="455">
        <f t="shared" si="171"/>
        <v>196646.1942</v>
      </c>
      <c r="BS75" s="455">
        <f t="shared" si="171"/>
        <v>186615.9381</v>
      </c>
      <c r="BT75" s="455">
        <f t="shared" si="171"/>
        <v>144700.6163</v>
      </c>
      <c r="BU75" s="455">
        <f t="shared" si="171"/>
        <v>113270.6798</v>
      </c>
      <c r="BV75" s="455">
        <f t="shared" si="171"/>
        <v>113646.4179</v>
      </c>
      <c r="BW75" s="455">
        <f t="shared" si="171"/>
        <v>105132.7106</v>
      </c>
      <c r="BX75" s="455">
        <f t="shared" si="171"/>
        <v>95210.33617</v>
      </c>
      <c r="BY75" s="455">
        <f t="shared" si="171"/>
        <v>135263.7119</v>
      </c>
      <c r="BZ75" s="455">
        <f t="shared" si="171"/>
        <v>150672.5487</v>
      </c>
      <c r="CA75" s="455">
        <f t="shared" si="171"/>
        <v>207939.876</v>
      </c>
      <c r="CB75" s="456">
        <f t="shared" ref="CB75:CM75" si="172">$Y$75*CB$23</f>
        <v>191635.9332</v>
      </c>
      <c r="CC75" s="455">
        <f t="shared" si="172"/>
        <v>214776.0448</v>
      </c>
      <c r="CD75" s="455">
        <f t="shared" si="172"/>
        <v>202525.578</v>
      </c>
      <c r="CE75" s="455">
        <f t="shared" si="172"/>
        <v>192195.4344</v>
      </c>
      <c r="CF75" s="455">
        <f t="shared" si="172"/>
        <v>149026.9164</v>
      </c>
      <c r="CG75" s="455">
        <f t="shared" si="172"/>
        <v>116657.2787</v>
      </c>
      <c r="CH75" s="455">
        <f t="shared" si="172"/>
        <v>117044.2507</v>
      </c>
      <c r="CI75" s="455">
        <f t="shared" si="172"/>
        <v>108275.9982</v>
      </c>
      <c r="CJ75" s="455">
        <f t="shared" si="172"/>
        <v>98056.96183</v>
      </c>
      <c r="CK75" s="455">
        <f t="shared" si="172"/>
        <v>139307.8648</v>
      </c>
      <c r="CL75" s="455">
        <f t="shared" si="172"/>
        <v>155177.3993</v>
      </c>
      <c r="CM75" s="455">
        <f t="shared" si="172"/>
        <v>214156.9214</v>
      </c>
      <c r="CN75" s="456">
        <f t="shared" ref="CN75:CY75" si="173">$AD$75*CN$23</f>
        <v>197525.8272</v>
      </c>
      <c r="CO75" s="455">
        <f t="shared" si="173"/>
        <v>221377.1457</v>
      </c>
      <c r="CP75" s="455">
        <f t="shared" si="173"/>
        <v>208750.1631</v>
      </c>
      <c r="CQ75" s="455">
        <f t="shared" si="173"/>
        <v>198102.5246</v>
      </c>
      <c r="CR75" s="455">
        <f t="shared" si="173"/>
        <v>153607.2303</v>
      </c>
      <c r="CS75" s="455">
        <f t="shared" si="173"/>
        <v>120242.718</v>
      </c>
      <c r="CT75" s="455">
        <f t="shared" si="173"/>
        <v>120641.5835</v>
      </c>
      <c r="CU75" s="455">
        <f t="shared" si="173"/>
        <v>111603.8404</v>
      </c>
      <c r="CV75" s="455">
        <f t="shared" si="173"/>
        <v>101070.7239</v>
      </c>
      <c r="CW75" s="455">
        <f t="shared" si="173"/>
        <v>143589.4655</v>
      </c>
      <c r="CX75" s="455">
        <f t="shared" si="173"/>
        <v>159946.7472</v>
      </c>
      <c r="CY75" s="455">
        <f t="shared" si="173"/>
        <v>220738.9937</v>
      </c>
      <c r="CZ75" s="456">
        <f t="shared" ref="CZ75:DK75" si="174">$AI$75*CZ$23</f>
        <v>203409.5779</v>
      </c>
      <c r="DA75" s="455">
        <f t="shared" si="174"/>
        <v>227971.3615</v>
      </c>
      <c r="DB75" s="455">
        <f t="shared" si="174"/>
        <v>214968.2559</v>
      </c>
      <c r="DC75" s="455">
        <f t="shared" si="174"/>
        <v>204003.4535</v>
      </c>
      <c r="DD75" s="455">
        <f t="shared" si="174"/>
        <v>158182.7669</v>
      </c>
      <c r="DE75" s="455">
        <f t="shared" si="174"/>
        <v>123824.4176</v>
      </c>
      <c r="DF75" s="455">
        <f t="shared" si="174"/>
        <v>124235.1643</v>
      </c>
      <c r="DG75" s="455">
        <f t="shared" si="174"/>
        <v>114928.2117</v>
      </c>
      <c r="DH75" s="455">
        <f t="shared" si="174"/>
        <v>104081.3426</v>
      </c>
      <c r="DI75" s="455">
        <f t="shared" si="174"/>
        <v>147866.6005</v>
      </c>
      <c r="DJ75" s="455">
        <f t="shared" si="174"/>
        <v>164711.1205</v>
      </c>
      <c r="DK75" s="455">
        <f t="shared" si="174"/>
        <v>227314.2007</v>
      </c>
      <c r="DL75" s="456">
        <f t="shared" ref="DL75:EU75" si="175">CZ75*103%</f>
        <v>209511.8653</v>
      </c>
      <c r="DM75" s="455">
        <f t="shared" si="175"/>
        <v>234810.5024</v>
      </c>
      <c r="DN75" s="455">
        <f t="shared" si="175"/>
        <v>221417.3036</v>
      </c>
      <c r="DO75" s="455">
        <f t="shared" si="175"/>
        <v>210123.5571</v>
      </c>
      <c r="DP75" s="455">
        <f t="shared" si="175"/>
        <v>162928.2499</v>
      </c>
      <c r="DQ75" s="455">
        <f t="shared" si="175"/>
        <v>127539.1502</v>
      </c>
      <c r="DR75" s="455">
        <f t="shared" si="175"/>
        <v>127962.2192</v>
      </c>
      <c r="DS75" s="455">
        <f t="shared" si="175"/>
        <v>118376.058</v>
      </c>
      <c r="DT75" s="455">
        <f t="shared" si="175"/>
        <v>107203.7829</v>
      </c>
      <c r="DU75" s="455">
        <f t="shared" si="175"/>
        <v>152302.5985</v>
      </c>
      <c r="DV75" s="455">
        <f t="shared" si="175"/>
        <v>169652.4542</v>
      </c>
      <c r="DW75" s="455">
        <f t="shared" si="175"/>
        <v>234133.6268</v>
      </c>
      <c r="DX75" s="456">
        <f t="shared" si="175"/>
        <v>215797.2212</v>
      </c>
      <c r="DY75" s="455">
        <f t="shared" si="175"/>
        <v>241854.8174</v>
      </c>
      <c r="DZ75" s="455">
        <f t="shared" si="175"/>
        <v>228059.8227</v>
      </c>
      <c r="EA75" s="455">
        <f t="shared" si="175"/>
        <v>216427.2638</v>
      </c>
      <c r="EB75" s="455">
        <f t="shared" si="175"/>
        <v>167816.0974</v>
      </c>
      <c r="EC75" s="455">
        <f t="shared" si="175"/>
        <v>131365.3247</v>
      </c>
      <c r="ED75" s="455">
        <f t="shared" si="175"/>
        <v>131801.0858</v>
      </c>
      <c r="EE75" s="455">
        <f t="shared" si="175"/>
        <v>121927.3398</v>
      </c>
      <c r="EF75" s="455">
        <f t="shared" si="175"/>
        <v>110419.8964</v>
      </c>
      <c r="EG75" s="455">
        <f t="shared" si="175"/>
        <v>156871.6765</v>
      </c>
      <c r="EH75" s="455">
        <f t="shared" si="175"/>
        <v>174742.0278</v>
      </c>
      <c r="EI75" s="455">
        <f t="shared" si="175"/>
        <v>241157.6356</v>
      </c>
      <c r="EJ75" s="456">
        <f t="shared" si="175"/>
        <v>222271.1379</v>
      </c>
      <c r="EK75" s="455">
        <f t="shared" si="175"/>
        <v>249110.462</v>
      </c>
      <c r="EL75" s="455">
        <f t="shared" si="175"/>
        <v>234901.6174</v>
      </c>
      <c r="EM75" s="455">
        <f t="shared" si="175"/>
        <v>222920.0818</v>
      </c>
      <c r="EN75" s="455">
        <f t="shared" si="175"/>
        <v>172850.5804</v>
      </c>
      <c r="EO75" s="455">
        <f t="shared" si="175"/>
        <v>135306.2844</v>
      </c>
      <c r="EP75" s="455">
        <f t="shared" si="175"/>
        <v>135755.1183</v>
      </c>
      <c r="EQ75" s="455">
        <f t="shared" si="175"/>
        <v>125585.16</v>
      </c>
      <c r="ER75" s="455">
        <f t="shared" si="175"/>
        <v>113732.4932</v>
      </c>
      <c r="ES75" s="455">
        <f t="shared" si="175"/>
        <v>161577.8267</v>
      </c>
      <c r="ET75" s="455">
        <f t="shared" si="175"/>
        <v>179984.2886</v>
      </c>
      <c r="EU75" s="455">
        <f t="shared" si="175"/>
        <v>248392.3646</v>
      </c>
    </row>
    <row r="76" ht="12.75" customHeight="1">
      <c r="A76" s="357"/>
      <c r="B76" s="357"/>
      <c r="C76" s="357"/>
      <c r="D76" s="357"/>
      <c r="E76" s="357"/>
      <c r="F76" s="357"/>
      <c r="G76" s="357"/>
      <c r="H76" s="446"/>
      <c r="I76" s="357"/>
      <c r="J76" s="357"/>
      <c r="K76" s="357"/>
      <c r="L76" s="442"/>
      <c r="M76" s="442"/>
      <c r="N76" s="357"/>
      <c r="O76" s="357"/>
      <c r="P76" s="357"/>
      <c r="Q76" s="442"/>
      <c r="R76" s="442"/>
      <c r="S76" s="357"/>
      <c r="T76" s="357"/>
      <c r="U76" s="357"/>
      <c r="V76" s="442"/>
      <c r="W76" s="442"/>
      <c r="X76" s="357"/>
      <c r="Y76" s="357"/>
      <c r="Z76" s="357"/>
      <c r="AA76" s="442"/>
      <c r="AB76" s="442"/>
      <c r="AC76" s="357"/>
      <c r="AD76" s="357"/>
      <c r="AE76" s="357"/>
      <c r="AF76" s="442"/>
      <c r="AG76" s="442"/>
      <c r="AH76" s="357"/>
      <c r="AI76" s="357"/>
      <c r="AJ76" s="357"/>
      <c r="AK76" s="442"/>
      <c r="AL76" s="442"/>
      <c r="AM76" s="357"/>
      <c r="AN76" s="370"/>
      <c r="AO76" s="370" t="b">
        <f>AN75=AO75</f>
        <v>1</v>
      </c>
      <c r="AP76" s="357"/>
      <c r="AQ76" s="363"/>
      <c r="AR76" s="455"/>
      <c r="AS76" s="455"/>
      <c r="AT76" s="455"/>
      <c r="AU76" s="455"/>
      <c r="AV76" s="455"/>
      <c r="AW76" s="455"/>
      <c r="AX76" s="455"/>
      <c r="AY76" s="455"/>
      <c r="AZ76" s="455"/>
      <c r="BA76" s="455"/>
      <c r="BB76" s="455"/>
      <c r="BC76" s="455"/>
      <c r="BD76" s="456"/>
      <c r="BE76" s="455"/>
      <c r="BF76" s="455"/>
      <c r="BG76" s="455"/>
      <c r="BH76" s="455"/>
      <c r="BI76" s="455"/>
      <c r="BJ76" s="455"/>
      <c r="BK76" s="455"/>
      <c r="BL76" s="455"/>
      <c r="BM76" s="455"/>
      <c r="BN76" s="455"/>
      <c r="BO76" s="455"/>
      <c r="BP76" s="456"/>
      <c r="BQ76" s="455"/>
      <c r="BR76" s="455"/>
      <c r="BS76" s="455"/>
      <c r="BT76" s="455"/>
      <c r="BU76" s="455"/>
      <c r="BV76" s="455"/>
      <c r="BW76" s="455"/>
      <c r="BX76" s="455"/>
      <c r="BY76" s="455"/>
      <c r="BZ76" s="455"/>
      <c r="CA76" s="455"/>
      <c r="CB76" s="456"/>
      <c r="CC76" s="455"/>
      <c r="CD76" s="455"/>
      <c r="CE76" s="455"/>
      <c r="CF76" s="455"/>
      <c r="CG76" s="455"/>
      <c r="CH76" s="455"/>
      <c r="CI76" s="455"/>
      <c r="CJ76" s="455"/>
      <c r="CK76" s="455"/>
      <c r="CL76" s="455"/>
      <c r="CM76" s="455"/>
      <c r="CN76" s="456"/>
      <c r="CO76" s="455"/>
      <c r="CP76" s="455"/>
      <c r="CQ76" s="455"/>
      <c r="CR76" s="455"/>
      <c r="CS76" s="455"/>
      <c r="CT76" s="455"/>
      <c r="CU76" s="455"/>
      <c r="CV76" s="455"/>
      <c r="CW76" s="455"/>
      <c r="CX76" s="455"/>
      <c r="CY76" s="455"/>
      <c r="CZ76" s="456"/>
      <c r="DA76" s="455"/>
      <c r="DB76" s="455"/>
      <c r="DC76" s="455"/>
      <c r="DD76" s="455"/>
      <c r="DE76" s="455"/>
      <c r="DF76" s="455"/>
      <c r="DG76" s="455"/>
      <c r="DH76" s="455"/>
      <c r="DI76" s="455"/>
      <c r="DJ76" s="455"/>
      <c r="DK76" s="455"/>
      <c r="DL76" s="456"/>
      <c r="DM76" s="455"/>
      <c r="DN76" s="455"/>
      <c r="DO76" s="455"/>
      <c r="DP76" s="455"/>
      <c r="DQ76" s="455"/>
      <c r="DR76" s="455"/>
      <c r="DS76" s="455"/>
      <c r="DT76" s="455"/>
      <c r="DU76" s="455"/>
      <c r="DV76" s="455"/>
      <c r="DW76" s="455"/>
      <c r="DX76" s="456"/>
      <c r="DY76" s="455"/>
      <c r="DZ76" s="455"/>
      <c r="EA76" s="455"/>
      <c r="EB76" s="455"/>
      <c r="EC76" s="455"/>
      <c r="ED76" s="455"/>
      <c r="EE76" s="455"/>
      <c r="EF76" s="455"/>
      <c r="EG76" s="455"/>
      <c r="EH76" s="455"/>
      <c r="EI76" s="455"/>
      <c r="EJ76" s="456"/>
      <c r="EK76" s="455"/>
      <c r="EL76" s="455"/>
      <c r="EM76" s="455"/>
      <c r="EN76" s="455"/>
      <c r="EO76" s="455"/>
      <c r="EP76" s="455"/>
      <c r="EQ76" s="455"/>
      <c r="ER76" s="455"/>
      <c r="ES76" s="455"/>
      <c r="ET76" s="455"/>
      <c r="EU76" s="455"/>
    </row>
    <row r="77" ht="12.75" customHeight="1">
      <c r="A77" s="363"/>
      <c r="B77" s="363" t="s">
        <v>49</v>
      </c>
      <c r="C77" s="363"/>
      <c r="D77" s="363"/>
      <c r="E77" s="363"/>
      <c r="F77" s="363"/>
      <c r="G77" s="363"/>
      <c r="H77" s="363"/>
      <c r="I77" s="363"/>
      <c r="J77" s="458">
        <f>+J67-J75</f>
        <v>2961502.479</v>
      </c>
      <c r="K77" s="462">
        <f>+J77/J$29</f>
        <v>0.2113876526</v>
      </c>
      <c r="L77" s="457">
        <f>+J77/M$11</f>
        <v>61.29952142</v>
      </c>
      <c r="M77" s="457">
        <f>+J77/M$12</f>
        <v>75.44026519</v>
      </c>
      <c r="N77" s="363"/>
      <c r="O77" s="458">
        <f>+O67-O75</f>
        <v>4517763.371</v>
      </c>
      <c r="P77" s="462">
        <f>+O77/O$29</f>
        <v>0.2842893544</v>
      </c>
      <c r="Q77" s="457">
        <f>+O77/R$11</f>
        <v>93.76843858</v>
      </c>
      <c r="R77" s="457">
        <f>+O77/R$12</f>
        <v>124.1966074</v>
      </c>
      <c r="S77" s="363"/>
      <c r="T77" s="458">
        <f>+T67-T75</f>
        <v>4798920.822</v>
      </c>
      <c r="U77" s="462">
        <f>+T77/T$29</f>
        <v>0.2965368403</v>
      </c>
      <c r="V77" s="457">
        <f>+T77/W$11</f>
        <v>99.60400212</v>
      </c>
      <c r="W77" s="457">
        <f>+T77/W$12</f>
        <v>131.9258306</v>
      </c>
      <c r="X77" s="363"/>
      <c r="Y77" s="458">
        <f>+Y67-Y75</f>
        <v>5056307.006</v>
      </c>
      <c r="Z77" s="462">
        <f>+Y77/Y$29</f>
        <v>0.3047124122</v>
      </c>
      <c r="AA77" s="457">
        <f>+Y77/AB$11</f>
        <v>104.9461811</v>
      </c>
      <c r="AB77" s="457">
        <f>+Y77/AB$12</f>
        <v>140.6898425</v>
      </c>
      <c r="AC77" s="363"/>
      <c r="AD77" s="458">
        <f>+AD67-AD75</f>
        <v>5577014.727</v>
      </c>
      <c r="AE77" s="462">
        <f>+AD77/AD$29</f>
        <v>0.3159848541</v>
      </c>
      <c r="AF77" s="457">
        <f>+AD77/AG$11</f>
        <v>115.4374633</v>
      </c>
      <c r="AG77" s="457">
        <f>+AD77/AG$12</f>
        <v>150.2469462</v>
      </c>
      <c r="AH77" s="363"/>
      <c r="AI77" s="458">
        <f>+AI67-AI75</f>
        <v>5702324.42</v>
      </c>
      <c r="AJ77" s="462">
        <f>+AI77/AI$29</f>
        <v>0.316574968</v>
      </c>
      <c r="AK77" s="457">
        <f>+AI77/AL$11</f>
        <v>118.3545957</v>
      </c>
      <c r="AL77" s="457">
        <f>+AI77/AL$12</f>
        <v>153.2773359</v>
      </c>
      <c r="AM77" s="363"/>
      <c r="AN77" s="370">
        <f>SUM(J77,O77,T77,Y77,AD77,AI77)</f>
        <v>28613832.82</v>
      </c>
      <c r="AO77" s="370">
        <f>SUM(AR77:DK77)</f>
        <v>28613832.82</v>
      </c>
      <c r="AP77" s="363"/>
      <c r="AQ77" s="363" t="s">
        <v>49</v>
      </c>
      <c r="AR77" s="455">
        <f t="shared" ref="AR77:BC77" si="176">$J$77*AR$23</f>
        <v>298883.167</v>
      </c>
      <c r="AS77" s="455">
        <f t="shared" si="176"/>
        <v>334973.4227</v>
      </c>
      <c r="AT77" s="455">
        <f t="shared" si="176"/>
        <v>315867.0983</v>
      </c>
      <c r="AU77" s="455">
        <f t="shared" si="176"/>
        <v>299755.7878</v>
      </c>
      <c r="AV77" s="455">
        <f t="shared" si="176"/>
        <v>232428.4177</v>
      </c>
      <c r="AW77" s="455">
        <f t="shared" si="176"/>
        <v>181943.4192</v>
      </c>
      <c r="AX77" s="455">
        <f t="shared" si="176"/>
        <v>182546.9564</v>
      </c>
      <c r="AY77" s="455">
        <f t="shared" si="176"/>
        <v>168871.6344</v>
      </c>
      <c r="AZ77" s="455">
        <f t="shared" si="176"/>
        <v>152933.6112</v>
      </c>
      <c r="BA77" s="455">
        <f t="shared" si="176"/>
        <v>217270.191</v>
      </c>
      <c r="BB77" s="455">
        <f t="shared" si="176"/>
        <v>242020.9602</v>
      </c>
      <c r="BC77" s="455">
        <f t="shared" si="176"/>
        <v>334007.8128</v>
      </c>
      <c r="BD77" s="456">
        <f t="shared" ref="BD77:BO77" si="177">$O$77*BD$23</f>
        <v>455945.3973</v>
      </c>
      <c r="BE77" s="455">
        <f t="shared" si="177"/>
        <v>511000.9767</v>
      </c>
      <c r="BF77" s="455">
        <f t="shared" si="177"/>
        <v>481854.3347</v>
      </c>
      <c r="BG77" s="455">
        <f t="shared" si="177"/>
        <v>457276.5777</v>
      </c>
      <c r="BH77" s="455">
        <f t="shared" si="177"/>
        <v>354568.8716</v>
      </c>
      <c r="BI77" s="455">
        <f t="shared" si="177"/>
        <v>277554.1539</v>
      </c>
      <c r="BJ77" s="455">
        <f t="shared" si="177"/>
        <v>278474.8481</v>
      </c>
      <c r="BK77" s="455">
        <f t="shared" si="177"/>
        <v>257613.1845</v>
      </c>
      <c r="BL77" s="455">
        <f t="shared" si="177"/>
        <v>233299.7766</v>
      </c>
      <c r="BM77" s="455">
        <f t="shared" si="177"/>
        <v>331445.041</v>
      </c>
      <c r="BN77" s="455">
        <f t="shared" si="177"/>
        <v>369202.267</v>
      </c>
      <c r="BO77" s="455">
        <f t="shared" si="177"/>
        <v>509527.9417</v>
      </c>
      <c r="BP77" s="456">
        <f t="shared" ref="BP77:CA77" si="178">$T$77*BP$23</f>
        <v>484320.5988</v>
      </c>
      <c r="BQ77" s="455">
        <f t="shared" si="178"/>
        <v>542802.4945</v>
      </c>
      <c r="BR77" s="455">
        <f t="shared" si="178"/>
        <v>511841.9471</v>
      </c>
      <c r="BS77" s="455">
        <f t="shared" si="178"/>
        <v>485734.6235</v>
      </c>
      <c r="BT77" s="455">
        <f t="shared" si="178"/>
        <v>376635.0296</v>
      </c>
      <c r="BU77" s="455">
        <f t="shared" si="178"/>
        <v>294827.3956</v>
      </c>
      <c r="BV77" s="455">
        <f t="shared" si="178"/>
        <v>295805.3881</v>
      </c>
      <c r="BW77" s="455">
        <f t="shared" si="178"/>
        <v>273645.4245</v>
      </c>
      <c r="BX77" s="455">
        <f t="shared" si="178"/>
        <v>247818.9015</v>
      </c>
      <c r="BY77" s="455">
        <f t="shared" si="178"/>
        <v>352072.1159</v>
      </c>
      <c r="BZ77" s="455">
        <f t="shared" si="178"/>
        <v>392179.1163</v>
      </c>
      <c r="CA77" s="455">
        <f t="shared" si="178"/>
        <v>541237.787</v>
      </c>
      <c r="CB77" s="456">
        <f t="shared" ref="CB77:CM77" si="179">$Y$77*CB$23</f>
        <v>510296.737</v>
      </c>
      <c r="CC77" s="455">
        <f t="shared" si="179"/>
        <v>571915.2613</v>
      </c>
      <c r="CD77" s="455">
        <f t="shared" si="179"/>
        <v>539294.1703</v>
      </c>
      <c r="CE77" s="455">
        <f t="shared" si="179"/>
        <v>511786.6019</v>
      </c>
      <c r="CF77" s="455">
        <f t="shared" si="179"/>
        <v>396835.5406</v>
      </c>
      <c r="CG77" s="455">
        <f t="shared" si="179"/>
        <v>310640.2212</v>
      </c>
      <c r="CH77" s="455">
        <f t="shared" si="179"/>
        <v>311670.6676</v>
      </c>
      <c r="CI77" s="455">
        <f t="shared" si="179"/>
        <v>288322.1725</v>
      </c>
      <c r="CJ77" s="455">
        <f t="shared" si="179"/>
        <v>261110.4652</v>
      </c>
      <c r="CK77" s="455">
        <f t="shared" si="179"/>
        <v>370955.2151</v>
      </c>
      <c r="CL77" s="455">
        <f t="shared" si="179"/>
        <v>413213.3217</v>
      </c>
      <c r="CM77" s="455">
        <f t="shared" si="179"/>
        <v>570266.632</v>
      </c>
      <c r="CN77" s="456">
        <f t="shared" ref="CN77:CY77" si="180">$AD$77*CN$23</f>
        <v>562848.026</v>
      </c>
      <c r="CO77" s="455">
        <f t="shared" si="180"/>
        <v>630812.1384</v>
      </c>
      <c r="CP77" s="455">
        <f t="shared" si="180"/>
        <v>594831.6678</v>
      </c>
      <c r="CQ77" s="455">
        <f t="shared" si="180"/>
        <v>564491.3198</v>
      </c>
      <c r="CR77" s="455">
        <f t="shared" si="180"/>
        <v>437702.3885</v>
      </c>
      <c r="CS77" s="455">
        <f t="shared" si="180"/>
        <v>342630.5179</v>
      </c>
      <c r="CT77" s="455">
        <f t="shared" si="180"/>
        <v>343767.0815</v>
      </c>
      <c r="CU77" s="455">
        <f t="shared" si="180"/>
        <v>318014.1158</v>
      </c>
      <c r="CV77" s="455">
        <f t="shared" si="180"/>
        <v>288000.0972</v>
      </c>
      <c r="CW77" s="455">
        <f t="shared" si="180"/>
        <v>409156.86</v>
      </c>
      <c r="CX77" s="455">
        <f t="shared" si="180"/>
        <v>455766.7835</v>
      </c>
      <c r="CY77" s="455">
        <f t="shared" si="180"/>
        <v>628993.7301</v>
      </c>
      <c r="CZ77" s="456">
        <f t="shared" ref="CZ77:DK77" si="181">$AI$77*CZ$23</f>
        <v>575494.633</v>
      </c>
      <c r="DA77" s="455">
        <f t="shared" si="181"/>
        <v>644985.8279</v>
      </c>
      <c r="DB77" s="455">
        <f t="shared" si="181"/>
        <v>608196.9139</v>
      </c>
      <c r="DC77" s="455">
        <f t="shared" si="181"/>
        <v>577174.8499</v>
      </c>
      <c r="DD77" s="455">
        <f t="shared" si="181"/>
        <v>447537.1038</v>
      </c>
      <c r="DE77" s="455">
        <f t="shared" si="181"/>
        <v>350329.0677</v>
      </c>
      <c r="DF77" s="455">
        <f t="shared" si="181"/>
        <v>351491.1686</v>
      </c>
      <c r="DG77" s="455">
        <f t="shared" si="181"/>
        <v>325159.5607</v>
      </c>
      <c r="DH77" s="455">
        <f t="shared" si="181"/>
        <v>294471.1585</v>
      </c>
      <c r="DI77" s="455">
        <f t="shared" si="181"/>
        <v>418350.1871</v>
      </c>
      <c r="DJ77" s="455">
        <f t="shared" si="181"/>
        <v>466007.3868</v>
      </c>
      <c r="DK77" s="455">
        <f t="shared" si="181"/>
        <v>643126.562</v>
      </c>
      <c r="DL77" s="456">
        <f t="shared" ref="DL77:EU77" si="182">CZ77*103%</f>
        <v>592759.472</v>
      </c>
      <c r="DM77" s="455">
        <f t="shared" si="182"/>
        <v>664335.4028</v>
      </c>
      <c r="DN77" s="455">
        <f t="shared" si="182"/>
        <v>626442.8213</v>
      </c>
      <c r="DO77" s="455">
        <f t="shared" si="182"/>
        <v>594490.0954</v>
      </c>
      <c r="DP77" s="455">
        <f t="shared" si="182"/>
        <v>460963.217</v>
      </c>
      <c r="DQ77" s="455">
        <f t="shared" si="182"/>
        <v>360838.9397</v>
      </c>
      <c r="DR77" s="455">
        <f t="shared" si="182"/>
        <v>362035.9037</v>
      </c>
      <c r="DS77" s="455">
        <f t="shared" si="182"/>
        <v>334914.3475</v>
      </c>
      <c r="DT77" s="455">
        <f t="shared" si="182"/>
        <v>303305.2932</v>
      </c>
      <c r="DU77" s="455">
        <f t="shared" si="182"/>
        <v>430900.6927</v>
      </c>
      <c r="DV77" s="455">
        <f t="shared" si="182"/>
        <v>479987.6084</v>
      </c>
      <c r="DW77" s="455">
        <f t="shared" si="182"/>
        <v>662420.3588</v>
      </c>
      <c r="DX77" s="456">
        <f t="shared" si="182"/>
        <v>610542.2561</v>
      </c>
      <c r="DY77" s="455">
        <f t="shared" si="182"/>
        <v>684265.4649</v>
      </c>
      <c r="DZ77" s="455">
        <f t="shared" si="182"/>
        <v>645236.1059</v>
      </c>
      <c r="EA77" s="455">
        <f t="shared" si="182"/>
        <v>612324.7983</v>
      </c>
      <c r="EB77" s="455">
        <f t="shared" si="182"/>
        <v>474792.1135</v>
      </c>
      <c r="EC77" s="455">
        <f t="shared" si="182"/>
        <v>371664.1079</v>
      </c>
      <c r="ED77" s="455">
        <f t="shared" si="182"/>
        <v>372896.9808</v>
      </c>
      <c r="EE77" s="455">
        <f t="shared" si="182"/>
        <v>344961.7779</v>
      </c>
      <c r="EF77" s="455">
        <f t="shared" si="182"/>
        <v>312404.452</v>
      </c>
      <c r="EG77" s="455">
        <f t="shared" si="182"/>
        <v>443827.7135</v>
      </c>
      <c r="EH77" s="455">
        <f t="shared" si="182"/>
        <v>494387.2367</v>
      </c>
      <c r="EI77" s="455">
        <f t="shared" si="182"/>
        <v>682292.9696</v>
      </c>
      <c r="EJ77" s="456">
        <f t="shared" si="182"/>
        <v>628858.5238</v>
      </c>
      <c r="EK77" s="455">
        <f t="shared" si="182"/>
        <v>704793.4288</v>
      </c>
      <c r="EL77" s="455">
        <f t="shared" si="182"/>
        <v>664593.1891</v>
      </c>
      <c r="EM77" s="455">
        <f t="shared" si="182"/>
        <v>630694.5422</v>
      </c>
      <c r="EN77" s="455">
        <f t="shared" si="182"/>
        <v>489035.8769</v>
      </c>
      <c r="EO77" s="455">
        <f t="shared" si="182"/>
        <v>382814.0311</v>
      </c>
      <c r="EP77" s="455">
        <f t="shared" si="182"/>
        <v>384083.8902</v>
      </c>
      <c r="EQ77" s="455">
        <f t="shared" si="182"/>
        <v>355310.6313</v>
      </c>
      <c r="ER77" s="455">
        <f t="shared" si="182"/>
        <v>321776.5856</v>
      </c>
      <c r="ES77" s="455">
        <f t="shared" si="182"/>
        <v>457142.5449</v>
      </c>
      <c r="ET77" s="455">
        <f t="shared" si="182"/>
        <v>509218.8538</v>
      </c>
      <c r="EU77" s="455">
        <f t="shared" si="182"/>
        <v>702761.7587</v>
      </c>
    </row>
    <row r="78" ht="12.75" customHeight="1">
      <c r="A78" s="357"/>
      <c r="B78" s="357"/>
      <c r="C78" s="357"/>
      <c r="D78" s="357"/>
      <c r="E78" s="357"/>
      <c r="F78" s="357"/>
      <c r="G78" s="357"/>
      <c r="H78" s="357"/>
      <c r="I78" s="357"/>
      <c r="J78" s="357"/>
      <c r="K78" s="357"/>
      <c r="L78" s="442"/>
      <c r="M78" s="442"/>
      <c r="N78" s="357"/>
      <c r="O78" s="357"/>
      <c r="P78" s="357"/>
      <c r="Q78" s="442"/>
      <c r="R78" s="442"/>
      <c r="S78" s="357"/>
      <c r="T78" s="357"/>
      <c r="U78" s="357"/>
      <c r="V78" s="442"/>
      <c r="W78" s="442"/>
      <c r="X78" s="357"/>
      <c r="Y78" s="357"/>
      <c r="Z78" s="357"/>
      <c r="AA78" s="442"/>
      <c r="AB78" s="442"/>
      <c r="AC78" s="357"/>
      <c r="AD78" s="357"/>
      <c r="AE78" s="357"/>
      <c r="AF78" s="442"/>
      <c r="AG78" s="442"/>
      <c r="AH78" s="357"/>
      <c r="AI78" s="357"/>
      <c r="AJ78" s="357"/>
      <c r="AK78" s="442"/>
      <c r="AL78" s="442"/>
      <c r="AM78" s="357"/>
      <c r="AN78" s="370"/>
      <c r="AO78" s="370" t="b">
        <f>AN77=AO77</f>
        <v>1</v>
      </c>
      <c r="AP78" s="357"/>
      <c r="AQ78" s="363"/>
      <c r="AR78" s="455"/>
      <c r="AS78" s="455"/>
      <c r="AT78" s="455"/>
      <c r="AU78" s="455"/>
      <c r="AV78" s="455"/>
      <c r="AW78" s="455"/>
      <c r="AX78" s="455"/>
      <c r="AY78" s="455"/>
      <c r="AZ78" s="455"/>
      <c r="BA78" s="455"/>
      <c r="BB78" s="455"/>
      <c r="BC78" s="455"/>
      <c r="BD78" s="456"/>
      <c r="BE78" s="455"/>
      <c r="BF78" s="455"/>
      <c r="BG78" s="455"/>
      <c r="BH78" s="455"/>
      <c r="BI78" s="455"/>
      <c r="BJ78" s="455"/>
      <c r="BK78" s="455"/>
      <c r="BL78" s="455"/>
      <c r="BM78" s="455"/>
      <c r="BN78" s="455"/>
      <c r="BO78" s="455"/>
      <c r="BP78" s="456"/>
      <c r="BQ78" s="455"/>
      <c r="BR78" s="455"/>
      <c r="BS78" s="455"/>
      <c r="BT78" s="455"/>
      <c r="BU78" s="455"/>
      <c r="BV78" s="455"/>
      <c r="BW78" s="455"/>
      <c r="BX78" s="455"/>
      <c r="BY78" s="455"/>
      <c r="BZ78" s="455"/>
      <c r="CA78" s="455"/>
      <c r="CB78" s="456"/>
      <c r="CC78" s="455"/>
      <c r="CD78" s="455"/>
      <c r="CE78" s="455"/>
      <c r="CF78" s="455"/>
      <c r="CG78" s="455"/>
      <c r="CH78" s="455"/>
      <c r="CI78" s="455"/>
      <c r="CJ78" s="455"/>
      <c r="CK78" s="455"/>
      <c r="CL78" s="455"/>
      <c r="CM78" s="455"/>
      <c r="CN78" s="456"/>
      <c r="CO78" s="455"/>
      <c r="CP78" s="455"/>
      <c r="CQ78" s="455"/>
      <c r="CR78" s="455"/>
      <c r="CS78" s="455"/>
      <c r="CT78" s="455"/>
      <c r="CU78" s="455"/>
      <c r="CV78" s="455"/>
      <c r="CW78" s="455"/>
      <c r="CX78" s="455"/>
      <c r="CY78" s="455"/>
      <c r="CZ78" s="456"/>
      <c r="DA78" s="455"/>
      <c r="DB78" s="455"/>
      <c r="DC78" s="455"/>
      <c r="DD78" s="455"/>
      <c r="DE78" s="455"/>
      <c r="DF78" s="455"/>
      <c r="DG78" s="455"/>
      <c r="DH78" s="455"/>
      <c r="DI78" s="455"/>
      <c r="DJ78" s="455"/>
      <c r="DK78" s="455"/>
      <c r="DL78" s="456"/>
      <c r="DM78" s="455"/>
      <c r="DN78" s="455"/>
      <c r="DO78" s="455"/>
      <c r="DP78" s="455"/>
      <c r="DQ78" s="455"/>
      <c r="DR78" s="455"/>
      <c r="DS78" s="455"/>
      <c r="DT78" s="455"/>
      <c r="DU78" s="455"/>
      <c r="DV78" s="455"/>
      <c r="DW78" s="455"/>
      <c r="DX78" s="456"/>
      <c r="DY78" s="455"/>
      <c r="DZ78" s="455"/>
      <c r="EA78" s="455"/>
      <c r="EB78" s="455"/>
      <c r="EC78" s="455"/>
      <c r="ED78" s="455"/>
      <c r="EE78" s="455"/>
      <c r="EF78" s="455"/>
      <c r="EG78" s="455"/>
      <c r="EH78" s="455"/>
      <c r="EI78" s="455"/>
      <c r="EJ78" s="456"/>
      <c r="EK78" s="455"/>
      <c r="EL78" s="455"/>
      <c r="EM78" s="455"/>
      <c r="EN78" s="455"/>
      <c r="EO78" s="455"/>
      <c r="EP78" s="455"/>
      <c r="EQ78" s="455"/>
      <c r="ER78" s="455"/>
      <c r="ES78" s="455"/>
      <c r="ET78" s="455"/>
      <c r="EU78" s="455"/>
    </row>
    <row r="79" ht="12.75" customHeight="1">
      <c r="A79" s="357"/>
      <c r="B79" s="357" t="s">
        <v>50</v>
      </c>
      <c r="C79" s="357"/>
      <c r="D79" s="357"/>
      <c r="E79" s="357"/>
      <c r="F79" s="357"/>
      <c r="G79" s="357"/>
      <c r="H79" s="357"/>
      <c r="I79" s="357"/>
      <c r="J79" s="440">
        <f>Historical!AW66</f>
        <v>560392.7084</v>
      </c>
      <c r="K79" s="372">
        <v>0.04</v>
      </c>
      <c r="L79" s="442">
        <f>+J79/M$11</f>
        <v>11.59945166</v>
      </c>
      <c r="M79" s="442">
        <f>+J79/M$12</f>
        <v>14.27524536</v>
      </c>
      <c r="N79" s="357"/>
      <c r="O79" s="370">
        <f>+P79*O$29</f>
        <v>635657.0586</v>
      </c>
      <c r="P79" s="372">
        <v>0.04</v>
      </c>
      <c r="Q79" s="442">
        <f>+O79/R$11</f>
        <v>13.19338021</v>
      </c>
      <c r="R79" s="442">
        <f>+O79/R$12</f>
        <v>17.47467578</v>
      </c>
      <c r="S79" s="357"/>
      <c r="T79" s="370">
        <f>+U79*T$29</f>
        <v>647328.7863</v>
      </c>
      <c r="U79" s="372">
        <v>0.04</v>
      </c>
      <c r="V79" s="442">
        <f>+T79/W$11</f>
        <v>13.43563276</v>
      </c>
      <c r="W79" s="442">
        <f>+T79/W$12</f>
        <v>17.79554008</v>
      </c>
      <c r="X79" s="357"/>
      <c r="Y79" s="370">
        <f>+Z79*Y$29</f>
        <v>663748.0856</v>
      </c>
      <c r="Z79" s="372">
        <v>0.04</v>
      </c>
      <c r="AA79" s="442">
        <f>+Y79/AB$11</f>
        <v>13.77642353</v>
      </c>
      <c r="AB79" s="442">
        <f>+Y79/AB$12</f>
        <v>18.46854107</v>
      </c>
      <c r="AC79" s="357"/>
      <c r="AD79" s="370">
        <f>+AE79*AD$29</f>
        <v>705985.0691</v>
      </c>
      <c r="AE79" s="372">
        <v>0.04</v>
      </c>
      <c r="AF79" s="442">
        <f>+AD79/AG$11</f>
        <v>14.61303753</v>
      </c>
      <c r="AG79" s="442">
        <f>+AD79/AG$12</f>
        <v>19.0195124</v>
      </c>
      <c r="AH79" s="357"/>
      <c r="AI79" s="370">
        <f>+AJ79*AI$29</f>
        <v>720502.2501</v>
      </c>
      <c r="AJ79" s="372">
        <v>0.04</v>
      </c>
      <c r="AK79" s="442">
        <f>+AI79/AL$11</f>
        <v>14.9543846</v>
      </c>
      <c r="AL79" s="442">
        <f>+AI79/AL$12</f>
        <v>19.36695588</v>
      </c>
      <c r="AM79" s="357"/>
      <c r="AN79" s="370">
        <f>SUM(J79,O79,T79,Y79,AD79,AI79)</f>
        <v>3933613.958</v>
      </c>
      <c r="AO79" s="370">
        <f>SUM(AR79:DK79)</f>
        <v>3933613.958</v>
      </c>
      <c r="AP79" s="357"/>
      <c r="AQ79" s="363" t="s">
        <v>50</v>
      </c>
      <c r="AR79" s="455">
        <f t="shared" ref="AR79:BC79" si="183">$J$79*AR$23</f>
        <v>56556.40968</v>
      </c>
      <c r="AS79" s="455">
        <f t="shared" si="183"/>
        <v>63385.61758</v>
      </c>
      <c r="AT79" s="455">
        <f t="shared" si="183"/>
        <v>59770.20785</v>
      </c>
      <c r="AU79" s="455">
        <f t="shared" si="183"/>
        <v>56721.53205</v>
      </c>
      <c r="AV79" s="455">
        <f t="shared" si="183"/>
        <v>43981.45585</v>
      </c>
      <c r="AW79" s="455">
        <f t="shared" si="183"/>
        <v>34428.39106</v>
      </c>
      <c r="AX79" s="455">
        <f t="shared" si="183"/>
        <v>34542.59587</v>
      </c>
      <c r="AY79" s="455">
        <f t="shared" si="183"/>
        <v>31954.87199</v>
      </c>
      <c r="AZ79" s="455">
        <f t="shared" si="183"/>
        <v>28938.98661</v>
      </c>
      <c r="BA79" s="455">
        <f t="shared" si="183"/>
        <v>41113.12811</v>
      </c>
      <c r="BB79" s="455">
        <f t="shared" si="183"/>
        <v>45796.61247</v>
      </c>
      <c r="BC79" s="455">
        <f t="shared" si="183"/>
        <v>63202.89927</v>
      </c>
      <c r="BD79" s="456">
        <f t="shared" ref="BD79:BO79" si="184">$O$79*BD$23</f>
        <v>64152.29978</v>
      </c>
      <c r="BE79" s="455">
        <f t="shared" si="184"/>
        <v>71898.71428</v>
      </c>
      <c r="BF79" s="455">
        <f t="shared" si="184"/>
        <v>67797.73174</v>
      </c>
      <c r="BG79" s="455">
        <f t="shared" si="184"/>
        <v>64339.59915</v>
      </c>
      <c r="BH79" s="455">
        <f t="shared" si="184"/>
        <v>49888.44865</v>
      </c>
      <c r="BI79" s="455">
        <f t="shared" si="184"/>
        <v>39052.34572</v>
      </c>
      <c r="BJ79" s="455">
        <f t="shared" si="184"/>
        <v>39181.88899</v>
      </c>
      <c r="BK79" s="455">
        <f t="shared" si="184"/>
        <v>36246.61711</v>
      </c>
      <c r="BL79" s="455">
        <f t="shared" si="184"/>
        <v>32825.67891</v>
      </c>
      <c r="BM79" s="455">
        <f t="shared" si="184"/>
        <v>46634.88602</v>
      </c>
      <c r="BN79" s="455">
        <f t="shared" si="184"/>
        <v>51947.3925</v>
      </c>
      <c r="BO79" s="455">
        <f t="shared" si="184"/>
        <v>71691.45573</v>
      </c>
      <c r="BP79" s="456">
        <f t="shared" ref="BP79:CA79" si="185">$T$79*BP$23</f>
        <v>65330.24339</v>
      </c>
      <c r="BQ79" s="455">
        <f t="shared" si="185"/>
        <v>73218.89503</v>
      </c>
      <c r="BR79" s="455">
        <f t="shared" si="185"/>
        <v>69042.61158</v>
      </c>
      <c r="BS79" s="455">
        <f t="shared" si="185"/>
        <v>65520.98189</v>
      </c>
      <c r="BT79" s="455">
        <f t="shared" si="185"/>
        <v>50804.48408</v>
      </c>
      <c r="BU79" s="455">
        <f t="shared" si="185"/>
        <v>39769.41217</v>
      </c>
      <c r="BV79" s="455">
        <f t="shared" si="185"/>
        <v>39901.33406</v>
      </c>
      <c r="BW79" s="455">
        <f t="shared" si="185"/>
        <v>36912.16568</v>
      </c>
      <c r="BX79" s="455">
        <f t="shared" si="185"/>
        <v>33428.41332</v>
      </c>
      <c r="BY79" s="455">
        <f t="shared" si="185"/>
        <v>47491.18059</v>
      </c>
      <c r="BZ79" s="455">
        <f t="shared" si="185"/>
        <v>52901.23358</v>
      </c>
      <c r="CA79" s="455">
        <f t="shared" si="185"/>
        <v>73007.83086</v>
      </c>
      <c r="CB79" s="456">
        <f t="shared" ref="CB79:CM79" si="186">$Y$79*CB$23</f>
        <v>66987.32531</v>
      </c>
      <c r="CC79" s="455">
        <f t="shared" si="186"/>
        <v>75076.07022</v>
      </c>
      <c r="CD79" s="455">
        <f t="shared" si="186"/>
        <v>70793.8566</v>
      </c>
      <c r="CE79" s="455">
        <f t="shared" si="186"/>
        <v>67182.90183</v>
      </c>
      <c r="CF79" s="455">
        <f t="shared" si="186"/>
        <v>52093.1245</v>
      </c>
      <c r="CG79" s="455">
        <f t="shared" si="186"/>
        <v>40778.15131</v>
      </c>
      <c r="CH79" s="455">
        <f t="shared" si="186"/>
        <v>40913.41936</v>
      </c>
      <c r="CI79" s="455">
        <f t="shared" si="186"/>
        <v>37848.43163</v>
      </c>
      <c r="CJ79" s="455">
        <f t="shared" si="186"/>
        <v>34276.31494</v>
      </c>
      <c r="CK79" s="455">
        <f t="shared" si="186"/>
        <v>48695.78006</v>
      </c>
      <c r="CL79" s="455">
        <f t="shared" si="186"/>
        <v>54243.05742</v>
      </c>
      <c r="CM79" s="455">
        <f t="shared" si="186"/>
        <v>74859.65247</v>
      </c>
      <c r="CN79" s="456">
        <f t="shared" ref="CN79:CY79" si="187">$AD$79*CN$23</f>
        <v>71250.00058</v>
      </c>
      <c r="CO79" s="455">
        <f t="shared" si="187"/>
        <v>79853.46515</v>
      </c>
      <c r="CP79" s="455">
        <f t="shared" si="187"/>
        <v>75298.7569</v>
      </c>
      <c r="CQ79" s="455">
        <f t="shared" si="187"/>
        <v>71458.02243</v>
      </c>
      <c r="CR79" s="455">
        <f t="shared" si="187"/>
        <v>55408.02135</v>
      </c>
      <c r="CS79" s="455">
        <f t="shared" si="187"/>
        <v>43373.03051</v>
      </c>
      <c r="CT79" s="455">
        <f t="shared" si="187"/>
        <v>43516.90622</v>
      </c>
      <c r="CU79" s="455">
        <f t="shared" si="187"/>
        <v>40256.88088</v>
      </c>
      <c r="CV79" s="455">
        <f t="shared" si="187"/>
        <v>36457.45592</v>
      </c>
      <c r="CW79" s="455">
        <f t="shared" si="187"/>
        <v>51794.4901</v>
      </c>
      <c r="CX79" s="455">
        <f t="shared" si="187"/>
        <v>57694.76322</v>
      </c>
      <c r="CY79" s="455">
        <f t="shared" si="187"/>
        <v>79623.27586</v>
      </c>
      <c r="CZ79" s="456">
        <f t="shared" ref="CZ79:DK79" si="188">$AI$79*CZ$23</f>
        <v>72715.11535</v>
      </c>
      <c r="DA79" s="455">
        <f t="shared" si="188"/>
        <v>81495.49308</v>
      </c>
      <c r="DB79" s="455">
        <f t="shared" si="188"/>
        <v>76847.1263</v>
      </c>
      <c r="DC79" s="455">
        <f t="shared" si="188"/>
        <v>72927.41476</v>
      </c>
      <c r="DD79" s="455">
        <f t="shared" si="188"/>
        <v>56547.37727</v>
      </c>
      <c r="DE79" s="455">
        <f t="shared" si="188"/>
        <v>44264.91075</v>
      </c>
      <c r="DF79" s="455">
        <f t="shared" si="188"/>
        <v>44411.74497</v>
      </c>
      <c r="DG79" s="455">
        <f t="shared" si="188"/>
        <v>41084.68369</v>
      </c>
      <c r="DH79" s="455">
        <f t="shared" si="188"/>
        <v>37207.1311</v>
      </c>
      <c r="DI79" s="455">
        <f t="shared" si="188"/>
        <v>52859.54094</v>
      </c>
      <c r="DJ79" s="455">
        <f t="shared" si="188"/>
        <v>58881.14145</v>
      </c>
      <c r="DK79" s="455">
        <f t="shared" si="188"/>
        <v>81260.5704</v>
      </c>
      <c r="DL79" s="456">
        <f t="shared" ref="DL79:EU79" si="189">CZ79*103%</f>
        <v>74896.56881</v>
      </c>
      <c r="DM79" s="455">
        <f t="shared" si="189"/>
        <v>83940.35787</v>
      </c>
      <c r="DN79" s="455">
        <f t="shared" si="189"/>
        <v>79152.54009</v>
      </c>
      <c r="DO79" s="455">
        <f t="shared" si="189"/>
        <v>75115.2372</v>
      </c>
      <c r="DP79" s="455">
        <f t="shared" si="189"/>
        <v>58243.79859</v>
      </c>
      <c r="DQ79" s="455">
        <f t="shared" si="189"/>
        <v>45592.85807</v>
      </c>
      <c r="DR79" s="455">
        <f t="shared" si="189"/>
        <v>45744.09732</v>
      </c>
      <c r="DS79" s="455">
        <f t="shared" si="189"/>
        <v>42317.2242</v>
      </c>
      <c r="DT79" s="455">
        <f t="shared" si="189"/>
        <v>38323.34503</v>
      </c>
      <c r="DU79" s="455">
        <f t="shared" si="189"/>
        <v>54445.32716</v>
      </c>
      <c r="DV79" s="455">
        <f t="shared" si="189"/>
        <v>60647.57569</v>
      </c>
      <c r="DW79" s="455">
        <f t="shared" si="189"/>
        <v>83698.38752</v>
      </c>
      <c r="DX79" s="456">
        <f t="shared" si="189"/>
        <v>77143.46588</v>
      </c>
      <c r="DY79" s="455">
        <f t="shared" si="189"/>
        <v>86458.56861</v>
      </c>
      <c r="DZ79" s="455">
        <f t="shared" si="189"/>
        <v>81527.1163</v>
      </c>
      <c r="EA79" s="455">
        <f t="shared" si="189"/>
        <v>77368.69432</v>
      </c>
      <c r="EB79" s="455">
        <f t="shared" si="189"/>
        <v>59991.11255</v>
      </c>
      <c r="EC79" s="455">
        <f t="shared" si="189"/>
        <v>46960.64381</v>
      </c>
      <c r="ED79" s="455">
        <f t="shared" si="189"/>
        <v>47116.42024</v>
      </c>
      <c r="EE79" s="455">
        <f t="shared" si="189"/>
        <v>43586.74093</v>
      </c>
      <c r="EF79" s="455">
        <f t="shared" si="189"/>
        <v>39473.04538</v>
      </c>
      <c r="EG79" s="455">
        <f t="shared" si="189"/>
        <v>56078.68698</v>
      </c>
      <c r="EH79" s="455">
        <f t="shared" si="189"/>
        <v>62467.00297</v>
      </c>
      <c r="EI79" s="455">
        <f t="shared" si="189"/>
        <v>86209.33914</v>
      </c>
      <c r="EJ79" s="456">
        <f t="shared" si="189"/>
        <v>79457.76985</v>
      </c>
      <c r="EK79" s="455">
        <f t="shared" si="189"/>
        <v>89052.32567</v>
      </c>
      <c r="EL79" s="455">
        <f t="shared" si="189"/>
        <v>83972.92978</v>
      </c>
      <c r="EM79" s="455">
        <f t="shared" si="189"/>
        <v>79689.75515</v>
      </c>
      <c r="EN79" s="455">
        <f t="shared" si="189"/>
        <v>61790.84593</v>
      </c>
      <c r="EO79" s="455">
        <f t="shared" si="189"/>
        <v>48369.46313</v>
      </c>
      <c r="EP79" s="455">
        <f t="shared" si="189"/>
        <v>48529.91285</v>
      </c>
      <c r="EQ79" s="455">
        <f t="shared" si="189"/>
        <v>44894.34316</v>
      </c>
      <c r="ER79" s="455">
        <f t="shared" si="189"/>
        <v>40657.23674</v>
      </c>
      <c r="ES79" s="455">
        <f t="shared" si="189"/>
        <v>57761.04759</v>
      </c>
      <c r="ET79" s="455">
        <f t="shared" si="189"/>
        <v>64341.01305</v>
      </c>
      <c r="EU79" s="455">
        <f t="shared" si="189"/>
        <v>88795.61932</v>
      </c>
    </row>
    <row r="80" ht="12.75" customHeight="1">
      <c r="A80" s="357"/>
      <c r="B80" s="357"/>
      <c r="C80" s="357"/>
      <c r="D80" s="357"/>
      <c r="E80" s="357"/>
      <c r="F80" s="357"/>
      <c r="G80" s="357"/>
      <c r="H80" s="357"/>
      <c r="I80" s="357"/>
      <c r="J80" s="357"/>
      <c r="K80" s="357"/>
      <c r="L80" s="442"/>
      <c r="M80" s="442"/>
      <c r="N80" s="357"/>
      <c r="O80" s="357"/>
      <c r="P80" s="357"/>
      <c r="Q80" s="442"/>
      <c r="R80" s="442"/>
      <c r="S80" s="357"/>
      <c r="T80" s="357"/>
      <c r="U80" s="357"/>
      <c r="V80" s="442"/>
      <c r="W80" s="442"/>
      <c r="X80" s="357"/>
      <c r="Y80" s="357"/>
      <c r="Z80" s="357"/>
      <c r="AA80" s="442"/>
      <c r="AB80" s="442"/>
      <c r="AC80" s="357"/>
      <c r="AD80" s="357"/>
      <c r="AE80" s="357"/>
      <c r="AF80" s="442"/>
      <c r="AG80" s="442"/>
      <c r="AH80" s="357"/>
      <c r="AI80" s="357"/>
      <c r="AJ80" s="357"/>
      <c r="AK80" s="442"/>
      <c r="AL80" s="442"/>
      <c r="AM80" s="357"/>
      <c r="AN80" s="370"/>
      <c r="AO80" s="370" t="b">
        <f>AN79=AO79</f>
        <v>1</v>
      </c>
      <c r="AP80" s="357"/>
      <c r="AQ80" s="357"/>
      <c r="AR80" s="357"/>
      <c r="AS80" s="357"/>
      <c r="AT80" s="357"/>
      <c r="AU80" s="357"/>
      <c r="AV80" s="357"/>
      <c r="AW80" s="357"/>
      <c r="AX80" s="357"/>
      <c r="AY80" s="357"/>
      <c r="AZ80" s="357"/>
      <c r="BA80" s="357"/>
      <c r="BB80" s="357"/>
      <c r="BC80" s="357"/>
      <c r="BD80" s="452"/>
      <c r="BE80" s="357"/>
      <c r="BF80" s="357"/>
      <c r="BG80" s="357"/>
      <c r="BH80" s="357"/>
      <c r="BI80" s="357"/>
      <c r="BJ80" s="357"/>
      <c r="BK80" s="357"/>
      <c r="BL80" s="357"/>
      <c r="BM80" s="357"/>
      <c r="BN80" s="357"/>
      <c r="BO80" s="357"/>
      <c r="BP80" s="452"/>
      <c r="BQ80" s="357"/>
      <c r="BR80" s="357"/>
      <c r="BS80" s="357"/>
      <c r="BT80" s="357"/>
      <c r="BU80" s="357"/>
      <c r="BV80" s="357"/>
      <c r="BW80" s="357"/>
      <c r="BX80" s="357"/>
      <c r="BY80" s="357"/>
      <c r="BZ80" s="357"/>
      <c r="CA80" s="357"/>
      <c r="CB80" s="452"/>
      <c r="CC80" s="357"/>
      <c r="CD80" s="357"/>
      <c r="CE80" s="357"/>
      <c r="CF80" s="357"/>
      <c r="CG80" s="357"/>
      <c r="CH80" s="357"/>
      <c r="CI80" s="357"/>
      <c r="CJ80" s="357"/>
      <c r="CK80" s="357"/>
      <c r="CL80" s="357"/>
      <c r="CM80" s="357"/>
      <c r="CN80" s="452"/>
      <c r="CO80" s="357"/>
      <c r="CP80" s="357"/>
      <c r="CQ80" s="357"/>
      <c r="CR80" s="357"/>
      <c r="CS80" s="357"/>
      <c r="CT80" s="357"/>
      <c r="CU80" s="357"/>
      <c r="CV80" s="357"/>
      <c r="CW80" s="357"/>
      <c r="CX80" s="357"/>
      <c r="CY80" s="357"/>
      <c r="CZ80" s="452"/>
      <c r="DA80" s="357"/>
      <c r="DB80" s="357"/>
      <c r="DC80" s="357"/>
      <c r="DD80" s="357"/>
      <c r="DE80" s="357"/>
      <c r="DF80" s="357"/>
      <c r="DG80" s="357"/>
      <c r="DH80" s="357"/>
      <c r="DI80" s="357"/>
      <c r="DJ80" s="357"/>
      <c r="DK80" s="357"/>
      <c r="DL80" s="452"/>
      <c r="DM80" s="357"/>
      <c r="DN80" s="357"/>
      <c r="DO80" s="357"/>
      <c r="DP80" s="357"/>
      <c r="DQ80" s="357"/>
      <c r="DR80" s="357"/>
      <c r="DS80" s="357"/>
      <c r="DT80" s="357"/>
      <c r="DU80" s="357"/>
      <c r="DV80" s="357"/>
      <c r="DW80" s="357"/>
      <c r="DX80" s="452"/>
      <c r="DY80" s="357"/>
      <c r="DZ80" s="357"/>
      <c r="EA80" s="357"/>
      <c r="EB80" s="357"/>
      <c r="EC80" s="357"/>
      <c r="ED80" s="357"/>
      <c r="EE80" s="357"/>
      <c r="EF80" s="357"/>
      <c r="EG80" s="357"/>
      <c r="EH80" s="357"/>
      <c r="EI80" s="357"/>
      <c r="EJ80" s="452"/>
      <c r="EK80" s="357"/>
      <c r="EL80" s="357"/>
      <c r="EM80" s="357"/>
      <c r="EN80" s="357"/>
      <c r="EO80" s="357"/>
      <c r="EP80" s="357"/>
      <c r="EQ80" s="357"/>
      <c r="ER80" s="357"/>
      <c r="ES80" s="357"/>
      <c r="ET80" s="357"/>
      <c r="EU80" s="357"/>
    </row>
    <row r="81" ht="12.75" customHeight="1">
      <c r="A81" s="357"/>
      <c r="B81" s="475" t="s">
        <v>492</v>
      </c>
      <c r="C81" s="475"/>
      <c r="D81" s="475"/>
      <c r="E81" s="475"/>
      <c r="F81" s="475"/>
      <c r="G81" s="475"/>
      <c r="H81" s="475"/>
      <c r="I81" s="475"/>
      <c r="J81" s="476">
        <f>+J77-J79</f>
        <v>2401109.77</v>
      </c>
      <c r="K81" s="477">
        <f>+J81/J$29</f>
        <v>0.1713876526</v>
      </c>
      <c r="L81" s="478">
        <f>+J81/M$11</f>
        <v>49.70006976</v>
      </c>
      <c r="M81" s="478">
        <f>+J81/M$12</f>
        <v>61.16501982</v>
      </c>
      <c r="N81" s="475"/>
      <c r="O81" s="476">
        <f>+O77-O79</f>
        <v>3882106.312</v>
      </c>
      <c r="P81" s="477">
        <f>+O81/O$29</f>
        <v>0.2442893544</v>
      </c>
      <c r="Q81" s="478">
        <f>+O81/R$11</f>
        <v>80.57505837</v>
      </c>
      <c r="R81" s="478">
        <f>+O81/R$12</f>
        <v>106.7219316</v>
      </c>
      <c r="S81" s="475"/>
      <c r="T81" s="476">
        <f>+T77-T79</f>
        <v>4151592.036</v>
      </c>
      <c r="U81" s="477">
        <f>+T81/T$29</f>
        <v>0.2565368403</v>
      </c>
      <c r="V81" s="478">
        <f>+T81/W$11</f>
        <v>86.16836937</v>
      </c>
      <c r="W81" s="478">
        <f>+T81/W$12</f>
        <v>114.1302906</v>
      </c>
      <c r="X81" s="475"/>
      <c r="Y81" s="476">
        <f>+Y77-Y79</f>
        <v>4392558.921</v>
      </c>
      <c r="Z81" s="477">
        <f>+Y81/Y$29</f>
        <v>0.2647124122</v>
      </c>
      <c r="AA81" s="478">
        <f>+Y81/AB$11</f>
        <v>91.16975759</v>
      </c>
      <c r="AB81" s="478">
        <f>+Y81/AB$12</f>
        <v>122.2213014</v>
      </c>
      <c r="AC81" s="475"/>
      <c r="AD81" s="476">
        <f>+AD77-AD79</f>
        <v>4871029.657</v>
      </c>
      <c r="AE81" s="477">
        <f>+AD81/AD$29</f>
        <v>0.2759848541</v>
      </c>
      <c r="AF81" s="478">
        <f>+AD81/AG$11</f>
        <v>100.8244258</v>
      </c>
      <c r="AG81" s="478">
        <f>+AD81/AG$12</f>
        <v>131.2274338</v>
      </c>
      <c r="AH81" s="475"/>
      <c r="AI81" s="476">
        <f>+AI77-AI79</f>
        <v>4981822.17</v>
      </c>
      <c r="AJ81" s="477">
        <f>+AI81/AI$29</f>
        <v>0.276574968</v>
      </c>
      <c r="AK81" s="478">
        <f>+AI81/AL$11</f>
        <v>103.4002111</v>
      </c>
      <c r="AL81" s="478">
        <f>+AI81/AL$12</f>
        <v>133.9103801</v>
      </c>
      <c r="AM81" s="369"/>
      <c r="AN81" s="370">
        <f>SUM(J81,O81,T81,Y81,AD81,AI81)</f>
        <v>24680218.87</v>
      </c>
      <c r="AO81" s="370">
        <f>SUM(AR81:DK81)</f>
        <v>24680218.87</v>
      </c>
      <c r="AP81" s="357"/>
      <c r="AQ81" s="479" t="s">
        <v>99</v>
      </c>
      <c r="AR81" s="480">
        <f>$J$81*AR$23</f>
        <v>242326.7573</v>
      </c>
      <c r="AS81" s="480">
        <f t="shared" ref="AS81:BC81" si="190">$J$81*AS23</f>
        <v>271587.8051</v>
      </c>
      <c r="AT81" s="480">
        <f t="shared" si="190"/>
        <v>256096.8904</v>
      </c>
      <c r="AU81" s="480">
        <f t="shared" si="190"/>
        <v>243034.2557</v>
      </c>
      <c r="AV81" s="480">
        <f t="shared" si="190"/>
        <v>188446.9619</v>
      </c>
      <c r="AW81" s="480">
        <f t="shared" si="190"/>
        <v>147515.0281</v>
      </c>
      <c r="AX81" s="480">
        <f t="shared" si="190"/>
        <v>148004.3605</v>
      </c>
      <c r="AY81" s="480">
        <f t="shared" si="190"/>
        <v>136916.7625</v>
      </c>
      <c r="AZ81" s="480">
        <f t="shared" si="190"/>
        <v>123994.6246</v>
      </c>
      <c r="BA81" s="480">
        <f t="shared" si="190"/>
        <v>176157.0629</v>
      </c>
      <c r="BB81" s="480">
        <f t="shared" si="190"/>
        <v>196224.3477</v>
      </c>
      <c r="BC81" s="480">
        <f t="shared" si="190"/>
        <v>270804.9135</v>
      </c>
      <c r="BD81" s="481">
        <f t="shared" ref="BD81:BO81" si="191">$O$81*BD23</f>
        <v>391793.0975</v>
      </c>
      <c r="BE81" s="480">
        <f t="shared" si="191"/>
        <v>439102.2624</v>
      </c>
      <c r="BF81" s="480">
        <f t="shared" si="191"/>
        <v>414056.603</v>
      </c>
      <c r="BG81" s="480">
        <f t="shared" si="191"/>
        <v>392936.9785</v>
      </c>
      <c r="BH81" s="480">
        <f t="shared" si="191"/>
        <v>304680.4229</v>
      </c>
      <c r="BI81" s="480">
        <f t="shared" si="191"/>
        <v>238501.8082</v>
      </c>
      <c r="BJ81" s="480">
        <f t="shared" si="191"/>
        <v>239292.9592</v>
      </c>
      <c r="BK81" s="480">
        <f t="shared" si="191"/>
        <v>221366.5674</v>
      </c>
      <c r="BL81" s="480">
        <f t="shared" si="191"/>
        <v>200474.0977</v>
      </c>
      <c r="BM81" s="480">
        <f t="shared" si="191"/>
        <v>284810.155</v>
      </c>
      <c r="BN81" s="480">
        <f t="shared" si="191"/>
        <v>317254.8745</v>
      </c>
      <c r="BO81" s="480">
        <f t="shared" si="191"/>
        <v>437836.486</v>
      </c>
      <c r="BP81" s="481">
        <f t="shared" ref="BP81:CA81" si="192">$T$81*BP23</f>
        <v>418990.3554</v>
      </c>
      <c r="BQ81" s="480">
        <f t="shared" si="192"/>
        <v>469583.5995</v>
      </c>
      <c r="BR81" s="480">
        <f t="shared" si="192"/>
        <v>442799.3355</v>
      </c>
      <c r="BS81" s="480">
        <f t="shared" si="192"/>
        <v>420213.6417</v>
      </c>
      <c r="BT81" s="480">
        <f t="shared" si="192"/>
        <v>325830.5455</v>
      </c>
      <c r="BU81" s="480">
        <f t="shared" si="192"/>
        <v>255057.9834</v>
      </c>
      <c r="BV81" s="480">
        <f t="shared" si="192"/>
        <v>255904.054</v>
      </c>
      <c r="BW81" s="480">
        <f t="shared" si="192"/>
        <v>236733.2588</v>
      </c>
      <c r="BX81" s="480">
        <f t="shared" si="192"/>
        <v>214390.4882</v>
      </c>
      <c r="BY81" s="480">
        <f t="shared" si="192"/>
        <v>304580.9353</v>
      </c>
      <c r="BZ81" s="480">
        <f t="shared" si="192"/>
        <v>339277.8828</v>
      </c>
      <c r="CA81" s="480">
        <f t="shared" si="192"/>
        <v>468229.9561</v>
      </c>
      <c r="CB81" s="481">
        <f t="shared" ref="CB81:CM81" si="193">$Y$81*CB23</f>
        <v>443309.4117</v>
      </c>
      <c r="CC81" s="480">
        <f t="shared" si="193"/>
        <v>496839.1911</v>
      </c>
      <c r="CD81" s="480">
        <f t="shared" si="193"/>
        <v>468500.3137</v>
      </c>
      <c r="CE81" s="480">
        <f t="shared" si="193"/>
        <v>444603.7</v>
      </c>
      <c r="CF81" s="480">
        <f t="shared" si="193"/>
        <v>344742.4161</v>
      </c>
      <c r="CG81" s="480">
        <f t="shared" si="193"/>
        <v>269862.0699</v>
      </c>
      <c r="CH81" s="480">
        <f t="shared" si="193"/>
        <v>270757.2482</v>
      </c>
      <c r="CI81" s="480">
        <f t="shared" si="193"/>
        <v>250473.7408</v>
      </c>
      <c r="CJ81" s="480">
        <f t="shared" si="193"/>
        <v>226834.1502</v>
      </c>
      <c r="CK81" s="480">
        <f t="shared" si="193"/>
        <v>322259.4351</v>
      </c>
      <c r="CL81" s="480">
        <f t="shared" si="193"/>
        <v>358970.2643</v>
      </c>
      <c r="CM81" s="480">
        <f t="shared" si="193"/>
        <v>495406.9795</v>
      </c>
      <c r="CN81" s="481">
        <f t="shared" ref="CN81:CY81" si="194">$AD$81*CN23</f>
        <v>491598.0254</v>
      </c>
      <c r="CO81" s="480">
        <f t="shared" si="194"/>
        <v>550958.6732</v>
      </c>
      <c r="CP81" s="480">
        <f t="shared" si="194"/>
        <v>519532.9109</v>
      </c>
      <c r="CQ81" s="480">
        <f t="shared" si="194"/>
        <v>493033.2974</v>
      </c>
      <c r="CR81" s="480">
        <f t="shared" si="194"/>
        <v>382294.3672</v>
      </c>
      <c r="CS81" s="480">
        <f t="shared" si="194"/>
        <v>299257.4874</v>
      </c>
      <c r="CT81" s="480">
        <f t="shared" si="194"/>
        <v>300250.1753</v>
      </c>
      <c r="CU81" s="480">
        <f t="shared" si="194"/>
        <v>277757.2349</v>
      </c>
      <c r="CV81" s="480">
        <f t="shared" si="194"/>
        <v>251542.6413</v>
      </c>
      <c r="CW81" s="480">
        <f t="shared" si="194"/>
        <v>357362.3699</v>
      </c>
      <c r="CX81" s="480">
        <f t="shared" si="194"/>
        <v>398072.0202</v>
      </c>
      <c r="CY81" s="480">
        <f t="shared" si="194"/>
        <v>549370.4543</v>
      </c>
      <c r="CZ81" s="481">
        <f t="shared" ref="CZ81:DK81" si="195">$AI$81*CZ23</f>
        <v>502779.5176</v>
      </c>
      <c r="DA81" s="480">
        <f t="shared" si="195"/>
        <v>563490.3349</v>
      </c>
      <c r="DB81" s="480">
        <f t="shared" si="195"/>
        <v>531349.7876</v>
      </c>
      <c r="DC81" s="480">
        <f t="shared" si="195"/>
        <v>504247.4352</v>
      </c>
      <c r="DD81" s="480">
        <f t="shared" si="195"/>
        <v>390989.7266</v>
      </c>
      <c r="DE81" s="480">
        <f t="shared" si="195"/>
        <v>306064.1569</v>
      </c>
      <c r="DF81" s="480">
        <f t="shared" si="195"/>
        <v>307079.4237</v>
      </c>
      <c r="DG81" s="480">
        <f t="shared" si="195"/>
        <v>284074.877</v>
      </c>
      <c r="DH81" s="480">
        <f t="shared" si="195"/>
        <v>257264.0274</v>
      </c>
      <c r="DI81" s="480">
        <f t="shared" si="195"/>
        <v>365490.6461</v>
      </c>
      <c r="DJ81" s="480">
        <f t="shared" si="195"/>
        <v>407126.2454</v>
      </c>
      <c r="DK81" s="480">
        <f t="shared" si="195"/>
        <v>561865.9916</v>
      </c>
      <c r="DL81" s="481">
        <f t="shared" ref="DL81:EU81" si="196">CZ81*103%</f>
        <v>517862.9032</v>
      </c>
      <c r="DM81" s="480">
        <f t="shared" si="196"/>
        <v>580395.0449</v>
      </c>
      <c r="DN81" s="480">
        <f t="shared" si="196"/>
        <v>547290.2812</v>
      </c>
      <c r="DO81" s="480">
        <f t="shared" si="196"/>
        <v>519374.8582</v>
      </c>
      <c r="DP81" s="480">
        <f t="shared" si="196"/>
        <v>402719.4184</v>
      </c>
      <c r="DQ81" s="480">
        <f t="shared" si="196"/>
        <v>315246.0816</v>
      </c>
      <c r="DR81" s="480">
        <f t="shared" si="196"/>
        <v>316291.8064</v>
      </c>
      <c r="DS81" s="480">
        <f t="shared" si="196"/>
        <v>292597.1233</v>
      </c>
      <c r="DT81" s="480">
        <f t="shared" si="196"/>
        <v>264981.9482</v>
      </c>
      <c r="DU81" s="480">
        <f t="shared" si="196"/>
        <v>376455.3655</v>
      </c>
      <c r="DV81" s="480">
        <f t="shared" si="196"/>
        <v>419340.0327</v>
      </c>
      <c r="DW81" s="480">
        <f t="shared" si="196"/>
        <v>578721.9713</v>
      </c>
      <c r="DX81" s="481">
        <f t="shared" si="196"/>
        <v>533398.7902</v>
      </c>
      <c r="DY81" s="480">
        <f t="shared" si="196"/>
        <v>597806.8963</v>
      </c>
      <c r="DZ81" s="480">
        <f t="shared" si="196"/>
        <v>563708.9896</v>
      </c>
      <c r="EA81" s="480">
        <f t="shared" si="196"/>
        <v>534956.104</v>
      </c>
      <c r="EB81" s="480">
        <f t="shared" si="196"/>
        <v>414801.0009</v>
      </c>
      <c r="EC81" s="480">
        <f t="shared" si="196"/>
        <v>324703.4641</v>
      </c>
      <c r="ED81" s="480">
        <f t="shared" si="196"/>
        <v>325780.5606</v>
      </c>
      <c r="EE81" s="480">
        <f t="shared" si="196"/>
        <v>301375.037</v>
      </c>
      <c r="EF81" s="480">
        <f t="shared" si="196"/>
        <v>272931.4066</v>
      </c>
      <c r="EG81" s="480">
        <f t="shared" si="196"/>
        <v>387749.0265</v>
      </c>
      <c r="EH81" s="480">
        <f t="shared" si="196"/>
        <v>431920.2337</v>
      </c>
      <c r="EI81" s="480">
        <f t="shared" si="196"/>
        <v>596083.6305</v>
      </c>
      <c r="EJ81" s="481">
        <f t="shared" si="196"/>
        <v>549400.754</v>
      </c>
      <c r="EK81" s="480">
        <f t="shared" si="196"/>
        <v>615741.1031</v>
      </c>
      <c r="EL81" s="480">
        <f t="shared" si="196"/>
        <v>580620.2593</v>
      </c>
      <c r="EM81" s="480">
        <f t="shared" si="196"/>
        <v>551004.7871</v>
      </c>
      <c r="EN81" s="480">
        <f t="shared" si="196"/>
        <v>427245.0309</v>
      </c>
      <c r="EO81" s="480">
        <f t="shared" si="196"/>
        <v>334444.568</v>
      </c>
      <c r="EP81" s="480">
        <f t="shared" si="196"/>
        <v>335553.9774</v>
      </c>
      <c r="EQ81" s="480">
        <f t="shared" si="196"/>
        <v>310416.2881</v>
      </c>
      <c r="ER81" s="480">
        <f t="shared" si="196"/>
        <v>281119.3488</v>
      </c>
      <c r="ES81" s="480">
        <f t="shared" si="196"/>
        <v>399381.4973</v>
      </c>
      <c r="ET81" s="480">
        <f t="shared" si="196"/>
        <v>444877.8407</v>
      </c>
      <c r="EU81" s="480">
        <f t="shared" si="196"/>
        <v>613966.1394</v>
      </c>
    </row>
    <row r="82" ht="12.75" customHeight="1">
      <c r="A82" s="482"/>
      <c r="B82" s="482"/>
      <c r="C82" s="482"/>
      <c r="D82" s="482"/>
      <c r="E82" s="482"/>
      <c r="F82" s="482"/>
      <c r="G82" s="482" t="s">
        <v>192</v>
      </c>
      <c r="H82" s="483">
        <f>Model!C28</f>
        <v>0.065</v>
      </c>
      <c r="I82" s="482"/>
      <c r="J82" s="484">
        <f>J81/$H$82</f>
        <v>36940150.31</v>
      </c>
      <c r="K82" s="484"/>
      <c r="L82" s="484"/>
      <c r="M82" s="484"/>
      <c r="N82" s="484"/>
      <c r="O82" s="484">
        <f>O81/$H$82</f>
        <v>59724712.5</v>
      </c>
      <c r="P82" s="484"/>
      <c r="Q82" s="484"/>
      <c r="R82" s="484"/>
      <c r="S82" s="484"/>
      <c r="T82" s="484">
        <f>T81/$H$82</f>
        <v>63870646.71</v>
      </c>
      <c r="U82" s="484"/>
      <c r="V82" s="484"/>
      <c r="W82" s="484"/>
      <c r="X82" s="484"/>
      <c r="Y82" s="484">
        <f>Y81/$H$82</f>
        <v>67577829.55</v>
      </c>
      <c r="Z82" s="484"/>
      <c r="AA82" s="484"/>
      <c r="AB82" s="484"/>
      <c r="AC82" s="484"/>
      <c r="AD82" s="484">
        <f>AD81/$H$82</f>
        <v>74938917.81</v>
      </c>
      <c r="AE82" s="484"/>
      <c r="AF82" s="484"/>
      <c r="AG82" s="484"/>
      <c r="AH82" s="484"/>
      <c r="AI82" s="484">
        <f>AI81/$H$82</f>
        <v>76643418</v>
      </c>
      <c r="AJ82" s="484"/>
      <c r="AK82" s="484"/>
      <c r="AL82" s="485"/>
      <c r="AM82" s="484"/>
      <c r="AN82" s="486"/>
      <c r="AO82" s="370"/>
      <c r="AP82" s="482"/>
      <c r="AQ82" s="363" t="s">
        <v>493</v>
      </c>
      <c r="AR82" s="487"/>
      <c r="AS82" s="487"/>
      <c r="AT82" s="487"/>
      <c r="AU82" s="487"/>
      <c r="AV82" s="487"/>
      <c r="AW82" s="487"/>
      <c r="AX82" s="487"/>
      <c r="AY82" s="487"/>
      <c r="AZ82" s="487"/>
      <c r="BA82" s="487"/>
      <c r="BB82" s="487">
        <f>SUM(AP81)</f>
        <v>0</v>
      </c>
      <c r="BC82" s="487">
        <f t="shared" ref="BC82:EU82" si="197">SUM(AQ81:BB81)</f>
        <v>2130304.857</v>
      </c>
      <c r="BD82" s="488">
        <f t="shared" si="197"/>
        <v>2401109.77</v>
      </c>
      <c r="BE82" s="487">
        <f t="shared" si="197"/>
        <v>2550576.11</v>
      </c>
      <c r="BF82" s="487">
        <f t="shared" si="197"/>
        <v>2718090.568</v>
      </c>
      <c r="BG82" s="487">
        <f t="shared" si="197"/>
        <v>2876050.28</v>
      </c>
      <c r="BH82" s="487">
        <f t="shared" si="197"/>
        <v>3025953.003</v>
      </c>
      <c r="BI82" s="487">
        <f t="shared" si="197"/>
        <v>3142186.464</v>
      </c>
      <c r="BJ82" s="487">
        <f t="shared" si="197"/>
        <v>3233173.244</v>
      </c>
      <c r="BK82" s="487">
        <f t="shared" si="197"/>
        <v>3324461.843</v>
      </c>
      <c r="BL82" s="487">
        <f t="shared" si="197"/>
        <v>3408911.648</v>
      </c>
      <c r="BM82" s="487">
        <f t="shared" si="197"/>
        <v>3485391.121</v>
      </c>
      <c r="BN82" s="487">
        <f t="shared" si="197"/>
        <v>3594044.213</v>
      </c>
      <c r="BO82" s="487">
        <f t="shared" si="197"/>
        <v>3715074.74</v>
      </c>
      <c r="BP82" s="488">
        <f t="shared" si="197"/>
        <v>3882106.312</v>
      </c>
      <c r="BQ82" s="487">
        <f t="shared" si="197"/>
        <v>3909303.57</v>
      </c>
      <c r="BR82" s="487">
        <f t="shared" si="197"/>
        <v>3939784.907</v>
      </c>
      <c r="BS82" s="487">
        <f t="shared" si="197"/>
        <v>3968527.64</v>
      </c>
      <c r="BT82" s="487">
        <f t="shared" si="197"/>
        <v>3995804.303</v>
      </c>
      <c r="BU82" s="487">
        <f t="shared" si="197"/>
        <v>4016954.425</v>
      </c>
      <c r="BV82" s="487">
        <f t="shared" si="197"/>
        <v>4033510.601</v>
      </c>
      <c r="BW82" s="487">
        <f t="shared" si="197"/>
        <v>4050121.696</v>
      </c>
      <c r="BX82" s="487">
        <f t="shared" si="197"/>
        <v>4065488.387</v>
      </c>
      <c r="BY82" s="487">
        <f t="shared" si="197"/>
        <v>4079404.777</v>
      </c>
      <c r="BZ82" s="487">
        <f t="shared" si="197"/>
        <v>4099175.558</v>
      </c>
      <c r="CA82" s="487">
        <f t="shared" si="197"/>
        <v>4121198.566</v>
      </c>
      <c r="CB82" s="488">
        <f t="shared" si="197"/>
        <v>4151592.036</v>
      </c>
      <c r="CC82" s="487">
        <f t="shared" si="197"/>
        <v>4175911.092</v>
      </c>
      <c r="CD82" s="487">
        <f t="shared" si="197"/>
        <v>4203166.684</v>
      </c>
      <c r="CE82" s="487">
        <f t="shared" si="197"/>
        <v>4228867.662</v>
      </c>
      <c r="CF82" s="487">
        <f t="shared" si="197"/>
        <v>4253257.721</v>
      </c>
      <c r="CG82" s="487">
        <f t="shared" si="197"/>
        <v>4272169.591</v>
      </c>
      <c r="CH82" s="487">
        <f t="shared" si="197"/>
        <v>4286973.678</v>
      </c>
      <c r="CI82" s="487">
        <f t="shared" si="197"/>
        <v>4301826.872</v>
      </c>
      <c r="CJ82" s="487">
        <f t="shared" si="197"/>
        <v>4315567.354</v>
      </c>
      <c r="CK82" s="487">
        <f t="shared" si="197"/>
        <v>4328011.016</v>
      </c>
      <c r="CL82" s="487">
        <f t="shared" si="197"/>
        <v>4345689.516</v>
      </c>
      <c r="CM82" s="487">
        <f t="shared" si="197"/>
        <v>4365381.897</v>
      </c>
      <c r="CN82" s="488">
        <f t="shared" si="197"/>
        <v>4392558.921</v>
      </c>
      <c r="CO82" s="487">
        <f t="shared" si="197"/>
        <v>4440847.534</v>
      </c>
      <c r="CP82" s="487">
        <f t="shared" si="197"/>
        <v>4494967.016</v>
      </c>
      <c r="CQ82" s="487">
        <f t="shared" si="197"/>
        <v>4545999.614</v>
      </c>
      <c r="CR82" s="487">
        <f t="shared" si="197"/>
        <v>4594429.211</v>
      </c>
      <c r="CS82" s="487">
        <f t="shared" si="197"/>
        <v>4631981.162</v>
      </c>
      <c r="CT82" s="487">
        <f t="shared" si="197"/>
        <v>4661376.58</v>
      </c>
      <c r="CU82" s="487">
        <f t="shared" si="197"/>
        <v>4690869.507</v>
      </c>
      <c r="CV82" s="487">
        <f t="shared" si="197"/>
        <v>4718153.001</v>
      </c>
      <c r="CW82" s="487">
        <f t="shared" si="197"/>
        <v>4742861.492</v>
      </c>
      <c r="CX82" s="487">
        <f t="shared" si="197"/>
        <v>4777964.427</v>
      </c>
      <c r="CY82" s="487">
        <f t="shared" si="197"/>
        <v>4817066.183</v>
      </c>
      <c r="CZ82" s="488">
        <f t="shared" si="197"/>
        <v>4871029.657</v>
      </c>
      <c r="DA82" s="487">
        <f t="shared" si="197"/>
        <v>4882211.15</v>
      </c>
      <c r="DB82" s="487">
        <f t="shared" si="197"/>
        <v>4894742.811</v>
      </c>
      <c r="DC82" s="487">
        <f t="shared" si="197"/>
        <v>4906559.688</v>
      </c>
      <c r="DD82" s="487">
        <f t="shared" si="197"/>
        <v>4917773.826</v>
      </c>
      <c r="DE82" s="487">
        <f t="shared" si="197"/>
        <v>4926469.185</v>
      </c>
      <c r="DF82" s="487">
        <f t="shared" si="197"/>
        <v>4933275.855</v>
      </c>
      <c r="DG82" s="487">
        <f t="shared" si="197"/>
        <v>4940105.103</v>
      </c>
      <c r="DH82" s="487">
        <f t="shared" si="197"/>
        <v>4946422.745</v>
      </c>
      <c r="DI82" s="487">
        <f t="shared" si="197"/>
        <v>4952144.131</v>
      </c>
      <c r="DJ82" s="487">
        <f t="shared" si="197"/>
        <v>4960272.407</v>
      </c>
      <c r="DK82" s="487">
        <f t="shared" si="197"/>
        <v>4969326.632</v>
      </c>
      <c r="DL82" s="488">
        <f t="shared" si="197"/>
        <v>4981822.17</v>
      </c>
      <c r="DM82" s="487">
        <f t="shared" si="197"/>
        <v>4996905.555</v>
      </c>
      <c r="DN82" s="487">
        <f t="shared" si="197"/>
        <v>5013810.265</v>
      </c>
      <c r="DO82" s="487">
        <f t="shared" si="197"/>
        <v>5029750.759</v>
      </c>
      <c r="DP82" s="487">
        <f t="shared" si="197"/>
        <v>5044878.182</v>
      </c>
      <c r="DQ82" s="487">
        <f t="shared" si="197"/>
        <v>5056607.874</v>
      </c>
      <c r="DR82" s="487">
        <f t="shared" si="197"/>
        <v>5065789.799</v>
      </c>
      <c r="DS82" s="487">
        <f t="shared" si="197"/>
        <v>5075002.181</v>
      </c>
      <c r="DT82" s="487">
        <f t="shared" si="197"/>
        <v>5083524.428</v>
      </c>
      <c r="DU82" s="487">
        <f t="shared" si="197"/>
        <v>5091242.348</v>
      </c>
      <c r="DV82" s="487">
        <f t="shared" si="197"/>
        <v>5102207.068</v>
      </c>
      <c r="DW82" s="487">
        <f t="shared" si="197"/>
        <v>5114420.855</v>
      </c>
      <c r="DX82" s="488">
        <f t="shared" si="197"/>
        <v>5131276.835</v>
      </c>
      <c r="DY82" s="487">
        <f t="shared" si="197"/>
        <v>5146812.722</v>
      </c>
      <c r="DZ82" s="487">
        <f t="shared" si="197"/>
        <v>5164224.573</v>
      </c>
      <c r="EA82" s="487">
        <f t="shared" si="197"/>
        <v>5180643.282</v>
      </c>
      <c r="EB82" s="487">
        <f t="shared" si="197"/>
        <v>5196224.528</v>
      </c>
      <c r="EC82" s="487">
        <f t="shared" si="197"/>
        <v>5208306.11</v>
      </c>
      <c r="ED82" s="487">
        <f t="shared" si="197"/>
        <v>5217763.493</v>
      </c>
      <c r="EE82" s="487">
        <f t="shared" si="197"/>
        <v>5227252.247</v>
      </c>
      <c r="EF82" s="487">
        <f t="shared" si="197"/>
        <v>5236030.16</v>
      </c>
      <c r="EG82" s="487">
        <f t="shared" si="197"/>
        <v>5243979.619</v>
      </c>
      <c r="EH82" s="487">
        <f t="shared" si="197"/>
        <v>5255273.28</v>
      </c>
      <c r="EI82" s="487">
        <f t="shared" si="197"/>
        <v>5267853.481</v>
      </c>
      <c r="EJ82" s="488">
        <f t="shared" si="197"/>
        <v>5285215.14</v>
      </c>
      <c r="EK82" s="487">
        <f t="shared" si="197"/>
        <v>5301217.104</v>
      </c>
      <c r="EL82" s="487">
        <f t="shared" si="197"/>
        <v>5319151.311</v>
      </c>
      <c r="EM82" s="487">
        <f t="shared" si="197"/>
        <v>5336062.58</v>
      </c>
      <c r="EN82" s="487">
        <f t="shared" si="197"/>
        <v>5352111.263</v>
      </c>
      <c r="EO82" s="487">
        <f t="shared" si="197"/>
        <v>5364555.293</v>
      </c>
      <c r="EP82" s="487">
        <f t="shared" si="197"/>
        <v>5374296.397</v>
      </c>
      <c r="EQ82" s="487">
        <f t="shared" si="197"/>
        <v>5384069.814</v>
      </c>
      <c r="ER82" s="487">
        <f t="shared" si="197"/>
        <v>5393111.065</v>
      </c>
      <c r="ES82" s="487">
        <f t="shared" si="197"/>
        <v>5401299.007</v>
      </c>
      <c r="ET82" s="487">
        <f t="shared" si="197"/>
        <v>5412931.478</v>
      </c>
      <c r="EU82" s="487">
        <f t="shared" si="197"/>
        <v>5425889.085</v>
      </c>
    </row>
    <row r="83" ht="12.75" customHeight="1">
      <c r="A83" s="357"/>
      <c r="B83" s="357"/>
      <c r="C83" s="357"/>
      <c r="D83" s="357"/>
      <c r="E83" s="357"/>
      <c r="F83" s="357"/>
      <c r="G83" s="357"/>
      <c r="H83" s="357"/>
      <c r="I83" s="357"/>
      <c r="J83" s="357"/>
      <c r="K83" s="357"/>
      <c r="L83" s="442"/>
      <c r="M83" s="442"/>
      <c r="N83" s="357"/>
      <c r="O83" s="357"/>
      <c r="P83" s="357"/>
      <c r="Q83" s="442"/>
      <c r="R83" s="442"/>
      <c r="S83" s="357"/>
      <c r="T83" s="357"/>
      <c r="U83" s="357"/>
      <c r="V83" s="442"/>
      <c r="W83" s="442"/>
      <c r="X83" s="357"/>
      <c r="Y83" s="357"/>
      <c r="Z83" s="357"/>
      <c r="AA83" s="442"/>
      <c r="AB83" s="442"/>
      <c r="AC83" s="357"/>
      <c r="AD83" s="357"/>
      <c r="AE83" s="357"/>
      <c r="AF83" s="442"/>
      <c r="AG83" s="442"/>
      <c r="AH83" s="357"/>
      <c r="AI83" s="357"/>
      <c r="AJ83" s="357"/>
      <c r="AK83" s="442"/>
      <c r="AL83" s="442"/>
      <c r="AM83" s="369"/>
      <c r="AN83" s="370"/>
      <c r="AO83" s="370"/>
      <c r="AP83" s="357"/>
      <c r="AQ83" s="363" t="s">
        <v>494</v>
      </c>
      <c r="AR83" s="369">
        <f t="shared" ref="AR83:CY83" si="198">SUM(AS81:BD81)</f>
        <v>2550576.11</v>
      </c>
      <c r="AS83" s="369">
        <f t="shared" si="198"/>
        <v>2718090.568</v>
      </c>
      <c r="AT83" s="369">
        <f t="shared" si="198"/>
        <v>2876050.28</v>
      </c>
      <c r="AU83" s="369">
        <f t="shared" si="198"/>
        <v>3025953.003</v>
      </c>
      <c r="AV83" s="369">
        <f t="shared" si="198"/>
        <v>3142186.464</v>
      </c>
      <c r="AW83" s="369">
        <f t="shared" si="198"/>
        <v>3233173.244</v>
      </c>
      <c r="AX83" s="369">
        <f t="shared" si="198"/>
        <v>3324461.843</v>
      </c>
      <c r="AY83" s="369">
        <f t="shared" si="198"/>
        <v>3408911.648</v>
      </c>
      <c r="AZ83" s="369">
        <f t="shared" si="198"/>
        <v>3485391.121</v>
      </c>
      <c r="BA83" s="369">
        <f t="shared" si="198"/>
        <v>3594044.213</v>
      </c>
      <c r="BB83" s="369">
        <f t="shared" si="198"/>
        <v>3715074.74</v>
      </c>
      <c r="BC83" s="369">
        <f t="shared" si="198"/>
        <v>3882106.312</v>
      </c>
      <c r="BD83" s="489">
        <f t="shared" si="198"/>
        <v>3909303.57</v>
      </c>
      <c r="BE83" s="369">
        <f t="shared" si="198"/>
        <v>3939784.907</v>
      </c>
      <c r="BF83" s="369">
        <f t="shared" si="198"/>
        <v>3968527.64</v>
      </c>
      <c r="BG83" s="369">
        <f t="shared" si="198"/>
        <v>3995804.303</v>
      </c>
      <c r="BH83" s="369">
        <f t="shared" si="198"/>
        <v>4016954.425</v>
      </c>
      <c r="BI83" s="369">
        <f t="shared" si="198"/>
        <v>4033510.601</v>
      </c>
      <c r="BJ83" s="369">
        <f t="shared" si="198"/>
        <v>4050121.696</v>
      </c>
      <c r="BK83" s="369">
        <f t="shared" si="198"/>
        <v>4065488.387</v>
      </c>
      <c r="BL83" s="369">
        <f t="shared" si="198"/>
        <v>4079404.777</v>
      </c>
      <c r="BM83" s="369">
        <f t="shared" si="198"/>
        <v>4099175.558</v>
      </c>
      <c r="BN83" s="369">
        <f t="shared" si="198"/>
        <v>4121198.566</v>
      </c>
      <c r="BO83" s="369">
        <f t="shared" si="198"/>
        <v>4151592.036</v>
      </c>
      <c r="BP83" s="489">
        <f t="shared" si="198"/>
        <v>4175911.092</v>
      </c>
      <c r="BQ83" s="369">
        <f t="shared" si="198"/>
        <v>4203166.684</v>
      </c>
      <c r="BR83" s="369">
        <f t="shared" si="198"/>
        <v>4228867.662</v>
      </c>
      <c r="BS83" s="369">
        <f t="shared" si="198"/>
        <v>4253257.721</v>
      </c>
      <c r="BT83" s="369">
        <f t="shared" si="198"/>
        <v>4272169.591</v>
      </c>
      <c r="BU83" s="369">
        <f t="shared" si="198"/>
        <v>4286973.678</v>
      </c>
      <c r="BV83" s="369">
        <f t="shared" si="198"/>
        <v>4301826.872</v>
      </c>
      <c r="BW83" s="369">
        <f t="shared" si="198"/>
        <v>4315567.354</v>
      </c>
      <c r="BX83" s="369">
        <f t="shared" si="198"/>
        <v>4328011.016</v>
      </c>
      <c r="BY83" s="369">
        <f t="shared" si="198"/>
        <v>4345689.516</v>
      </c>
      <c r="BZ83" s="369">
        <f t="shared" si="198"/>
        <v>4365381.897</v>
      </c>
      <c r="CA83" s="369">
        <f t="shared" si="198"/>
        <v>4392558.921</v>
      </c>
      <c r="CB83" s="489">
        <f t="shared" si="198"/>
        <v>4440847.534</v>
      </c>
      <c r="CC83" s="369">
        <f t="shared" si="198"/>
        <v>4494967.016</v>
      </c>
      <c r="CD83" s="369">
        <f t="shared" si="198"/>
        <v>4545999.614</v>
      </c>
      <c r="CE83" s="369">
        <f t="shared" si="198"/>
        <v>4594429.211</v>
      </c>
      <c r="CF83" s="369">
        <f t="shared" si="198"/>
        <v>4631981.162</v>
      </c>
      <c r="CG83" s="369">
        <f t="shared" si="198"/>
        <v>4661376.58</v>
      </c>
      <c r="CH83" s="369">
        <f t="shared" si="198"/>
        <v>4690869.507</v>
      </c>
      <c r="CI83" s="369">
        <f t="shared" si="198"/>
        <v>4718153.001</v>
      </c>
      <c r="CJ83" s="369">
        <f t="shared" si="198"/>
        <v>4742861.492</v>
      </c>
      <c r="CK83" s="369">
        <f t="shared" si="198"/>
        <v>4777964.427</v>
      </c>
      <c r="CL83" s="369">
        <f t="shared" si="198"/>
        <v>4817066.183</v>
      </c>
      <c r="CM83" s="369">
        <f t="shared" si="198"/>
        <v>4871029.657</v>
      </c>
      <c r="CN83" s="489">
        <f t="shared" si="198"/>
        <v>4882211.15</v>
      </c>
      <c r="CO83" s="369">
        <f t="shared" si="198"/>
        <v>4894742.811</v>
      </c>
      <c r="CP83" s="369">
        <f t="shared" si="198"/>
        <v>4906559.688</v>
      </c>
      <c r="CQ83" s="369">
        <f t="shared" si="198"/>
        <v>4917773.826</v>
      </c>
      <c r="CR83" s="369">
        <f t="shared" si="198"/>
        <v>4926469.185</v>
      </c>
      <c r="CS83" s="369">
        <f t="shared" si="198"/>
        <v>4933275.855</v>
      </c>
      <c r="CT83" s="369">
        <f t="shared" si="198"/>
        <v>4940105.103</v>
      </c>
      <c r="CU83" s="369">
        <f t="shared" si="198"/>
        <v>4946422.745</v>
      </c>
      <c r="CV83" s="369">
        <f t="shared" si="198"/>
        <v>4952144.131</v>
      </c>
      <c r="CW83" s="369">
        <f t="shared" si="198"/>
        <v>4960272.407</v>
      </c>
      <c r="CX83" s="369">
        <f t="shared" si="198"/>
        <v>4969326.632</v>
      </c>
      <c r="CY83" s="369">
        <f t="shared" si="198"/>
        <v>4981822.17</v>
      </c>
      <c r="CZ83" s="369">
        <f>SUM(DL81)</f>
        <v>517862.9032</v>
      </c>
      <c r="DA83" s="369">
        <f>SUM(DL81:DM81)</f>
        <v>1098257.948</v>
      </c>
      <c r="DB83" s="369">
        <f>SUM(DL81:DN81)</f>
        <v>1645548.229</v>
      </c>
      <c r="DC83" s="369">
        <f>SUM(DL81:DO81)</f>
        <v>2164923.087</v>
      </c>
      <c r="DD83" s="369">
        <f>SUM(DL81:DP81)</f>
        <v>2567642.506</v>
      </c>
      <c r="DE83" s="369">
        <f>SUM(DL81:DQ81)</f>
        <v>2882888.587</v>
      </c>
      <c r="DF83" s="369">
        <f>SUM(DL81:DR81)</f>
        <v>3199180.394</v>
      </c>
      <c r="DG83" s="369">
        <f>SUM(DL81:DS81)</f>
        <v>3491777.517</v>
      </c>
      <c r="DH83" s="369">
        <f>SUM(DL81:DT81)</f>
        <v>3756759.465</v>
      </c>
      <c r="DI83" s="369">
        <f>SUM(DL81:DU81)</f>
        <v>4133214.831</v>
      </c>
      <c r="DJ83" s="369">
        <f>SUM(DL81:DV81)</f>
        <v>4552554.864</v>
      </c>
      <c r="DK83" s="369">
        <f>SUM(DL81:DW81)</f>
        <v>5131276.835</v>
      </c>
      <c r="DL83" s="369">
        <f>SUM(DX81)</f>
        <v>533398.7902</v>
      </c>
      <c r="DM83" s="369">
        <f>SUM(DX81:DY81)</f>
        <v>1131205.687</v>
      </c>
      <c r="DN83" s="369">
        <f>SUM(DX81:DZ81)</f>
        <v>1694914.676</v>
      </c>
      <c r="DO83" s="369">
        <f>SUM(DX81:EA81)</f>
        <v>2229870.78</v>
      </c>
      <c r="DP83" s="369">
        <f>SUM(DX81:EB81)</f>
        <v>2644671.781</v>
      </c>
      <c r="DQ83" s="369">
        <f>SUM(DX81:EC81)</f>
        <v>2969375.245</v>
      </c>
      <c r="DR83" s="369">
        <f>SUM(DX81:ED81)</f>
        <v>3295155.806</v>
      </c>
      <c r="DS83" s="369">
        <f>SUM(DX81:EE81)</f>
        <v>3596530.843</v>
      </c>
      <c r="DT83" s="369">
        <f>SUM(DX81:EF81)</f>
        <v>3869462.249</v>
      </c>
      <c r="DU83" s="369">
        <f>SUM(DX81:EG81)</f>
        <v>4257211.276</v>
      </c>
      <c r="DV83" s="369">
        <f>SUM(DX81:EH81)</f>
        <v>4689131.509</v>
      </c>
      <c r="DW83" s="369">
        <f>SUM(DX81:EI81)</f>
        <v>5285215.14</v>
      </c>
      <c r="DX83" s="369">
        <f>SUM(EJ81)</f>
        <v>549400.754</v>
      </c>
      <c r="DY83" s="369">
        <f>SUM(EJ81:EK81)</f>
        <v>1165141.857</v>
      </c>
      <c r="DZ83" s="369">
        <f>SUM(EJ81:EL81)</f>
        <v>1745762.116</v>
      </c>
      <c r="EA83" s="369">
        <f>SUM(EJ81:EM81)</f>
        <v>2296766.903</v>
      </c>
      <c r="EB83" s="369">
        <f>SUM(EJ81:EN81)</f>
        <v>2724011.934</v>
      </c>
      <c r="EC83" s="369">
        <f>SUM(EJ81:EO81)</f>
        <v>3058456.502</v>
      </c>
      <c r="ED83" s="369">
        <f>SUM(EJ81:EP81)</f>
        <v>3394010.48</v>
      </c>
      <c r="EE83" s="369">
        <f>SUM(EJ81:EQ81)</f>
        <v>3704426.768</v>
      </c>
      <c r="EF83" s="369">
        <f>SUM(EJ81:ER81)</f>
        <v>3985546.117</v>
      </c>
      <c r="EG83" s="369">
        <f>SUM(EJ81:ES81)</f>
        <v>4384927.614</v>
      </c>
      <c r="EH83" s="369">
        <f>SUM(EJ81:ET81)</f>
        <v>4829805.455</v>
      </c>
      <c r="EI83" s="369">
        <f>SUM(EJ81:EU81)</f>
        <v>5443771.594</v>
      </c>
      <c r="EJ83" s="369">
        <f>SUM(EV81)</f>
        <v>0</v>
      </c>
      <c r="EK83" s="369">
        <f>SUM(EV81:EW81)</f>
        <v>0</v>
      </c>
      <c r="EL83" s="369">
        <f>SUM(EV81:EX81)</f>
        <v>0</v>
      </c>
      <c r="EM83" s="369">
        <f>SUM(EV81:EY81)</f>
        <v>0</v>
      </c>
      <c r="EN83" s="369">
        <f>SUM(EV81:EZ81)</f>
        <v>0</v>
      </c>
      <c r="EO83" s="369">
        <f>SUM(EV81:FA81)</f>
        <v>0</v>
      </c>
      <c r="EP83" s="369">
        <f>SUM(EV81:FB81)</f>
        <v>0</v>
      </c>
      <c r="EQ83" s="369">
        <f>SUM(EV81:FC81)</f>
        <v>0</v>
      </c>
      <c r="ER83" s="369">
        <f>SUM(EV81:FD81)</f>
        <v>0</v>
      </c>
      <c r="ES83" s="369">
        <f>SUM(EV81:FE81)</f>
        <v>0</v>
      </c>
      <c r="ET83" s="369">
        <f>SUM(EV81:FF81)</f>
        <v>0</v>
      </c>
      <c r="EU83" s="369">
        <f>SUM(EV81:FG81)</f>
        <v>0</v>
      </c>
    </row>
    <row r="84" ht="12.75" customHeight="1" outlineLevel="1">
      <c r="A84" s="357"/>
      <c r="B84" s="399" t="s">
        <v>495</v>
      </c>
      <c r="C84" s="399"/>
      <c r="D84" s="399"/>
      <c r="E84" s="399"/>
      <c r="F84" s="399"/>
      <c r="G84" s="399"/>
      <c r="H84" s="399"/>
      <c r="I84" s="399"/>
      <c r="J84" s="399"/>
      <c r="K84" s="357"/>
      <c r="L84" s="357"/>
      <c r="M84" s="357"/>
      <c r="N84" s="357"/>
      <c r="O84" s="54"/>
      <c r="P84" s="357"/>
      <c r="Q84" s="442"/>
      <c r="R84" s="442"/>
      <c r="S84" s="357"/>
      <c r="T84" s="357"/>
      <c r="U84" s="357"/>
      <c r="V84" s="442"/>
      <c r="W84" s="442"/>
      <c r="X84" s="357"/>
      <c r="Y84" s="370"/>
      <c r="Z84" s="357"/>
      <c r="AA84" s="442"/>
      <c r="AB84" s="442"/>
      <c r="AC84" s="357"/>
      <c r="AD84" s="370"/>
      <c r="AE84" s="357"/>
      <c r="AF84" s="442"/>
      <c r="AG84" s="442"/>
      <c r="AH84" s="357"/>
      <c r="AI84" s="357"/>
      <c r="AJ84" s="357"/>
      <c r="AK84" s="442"/>
      <c r="AL84" s="442"/>
      <c r="AM84" s="357"/>
      <c r="AN84" s="370"/>
      <c r="AO84" s="370"/>
      <c r="AP84" s="357"/>
      <c r="AQ84" s="357"/>
      <c r="AR84" s="357"/>
      <c r="AS84" s="357"/>
      <c r="AT84" s="357"/>
      <c r="AU84" s="357"/>
      <c r="AV84" s="357"/>
      <c r="AW84" s="357"/>
      <c r="AX84" s="357"/>
      <c r="AY84" s="357"/>
      <c r="AZ84" s="357"/>
      <c r="BA84" s="357"/>
      <c r="BB84" s="357"/>
      <c r="BC84" s="357"/>
      <c r="BD84" s="357"/>
      <c r="BE84" s="357"/>
      <c r="BF84" s="357"/>
      <c r="BG84" s="357"/>
      <c r="BH84" s="357"/>
      <c r="BI84" s="357"/>
      <c r="BJ84" s="357"/>
      <c r="BK84" s="357"/>
      <c r="BL84" s="357"/>
      <c r="BM84" s="357"/>
      <c r="BN84" s="357"/>
      <c r="BO84" s="357"/>
      <c r="BP84" s="357"/>
      <c r="BQ84" s="357"/>
      <c r="BR84" s="357"/>
      <c r="BS84" s="357"/>
      <c r="BT84" s="357"/>
      <c r="BU84" s="357"/>
      <c r="BV84" s="357"/>
      <c r="BW84" s="357"/>
      <c r="BX84" s="357"/>
      <c r="BY84" s="357"/>
      <c r="BZ84" s="357"/>
      <c r="CA84" s="357"/>
      <c r="CB84" s="452"/>
      <c r="CC84" s="357"/>
      <c r="CD84" s="357"/>
      <c r="CE84" s="357"/>
      <c r="CF84" s="357"/>
      <c r="CG84" s="357"/>
      <c r="CH84" s="357"/>
      <c r="CI84" s="357"/>
      <c r="CJ84" s="357"/>
      <c r="CK84" s="357"/>
      <c r="CL84" s="357"/>
      <c r="CM84" s="357"/>
      <c r="CN84" s="452"/>
      <c r="CO84" s="357"/>
      <c r="CP84" s="357"/>
      <c r="CQ84" s="357"/>
      <c r="CR84" s="357"/>
      <c r="CS84" s="357"/>
      <c r="CT84" s="357"/>
      <c r="CU84" s="357"/>
      <c r="CV84" s="357"/>
      <c r="CW84" s="357"/>
      <c r="CX84" s="357"/>
      <c r="CY84" s="357"/>
      <c r="CZ84" s="357"/>
      <c r="DA84" s="357"/>
      <c r="DB84" s="357"/>
      <c r="DC84" s="357"/>
      <c r="DD84" s="357"/>
      <c r="DE84" s="357"/>
      <c r="DF84" s="357"/>
      <c r="DG84" s="357"/>
      <c r="DH84" s="357"/>
      <c r="DI84" s="357"/>
      <c r="DJ84" s="357"/>
      <c r="DK84" s="357"/>
      <c r="DL84" s="490"/>
      <c r="DM84" s="357"/>
      <c r="DN84" s="357"/>
      <c r="DO84" s="357"/>
      <c r="DP84" s="357"/>
      <c r="DQ84" s="357"/>
      <c r="DR84" s="357"/>
      <c r="DS84" s="357"/>
      <c r="DT84" s="357"/>
      <c r="DU84" s="357"/>
      <c r="DV84" s="357"/>
      <c r="DW84" s="357"/>
      <c r="DX84" s="357"/>
      <c r="DY84" s="357"/>
      <c r="DZ84" s="357"/>
      <c r="EA84" s="357"/>
      <c r="EB84" s="357"/>
      <c r="EC84" s="357"/>
      <c r="ED84" s="357"/>
      <c r="EE84" s="357"/>
      <c r="EF84" s="357"/>
      <c r="EG84" s="357"/>
      <c r="EH84" s="357"/>
      <c r="EI84" s="357"/>
      <c r="EJ84" s="357"/>
      <c r="EK84" s="357"/>
      <c r="EL84" s="357"/>
      <c r="EM84" s="357"/>
      <c r="EN84" s="357"/>
      <c r="EO84" s="357"/>
      <c r="EP84" s="357"/>
      <c r="EQ84" s="357"/>
      <c r="ER84" s="357"/>
      <c r="ES84" s="357"/>
      <c r="ET84" s="357"/>
      <c r="EU84" s="357"/>
    </row>
    <row r="85" ht="12.75" customHeight="1" outlineLevel="1">
      <c r="A85" s="357"/>
      <c r="B85" s="357" t="s">
        <v>496</v>
      </c>
      <c r="C85" s="357"/>
      <c r="D85" s="357"/>
      <c r="E85" s="357"/>
      <c r="F85" s="357"/>
      <c r="G85" s="357"/>
      <c r="H85" s="357"/>
      <c r="I85" s="357"/>
      <c r="J85" s="382">
        <v>45.0</v>
      </c>
      <c r="K85" s="357"/>
      <c r="L85" s="357"/>
      <c r="M85" s="357"/>
      <c r="N85" s="357"/>
      <c r="O85" s="491"/>
      <c r="P85" s="357"/>
      <c r="Q85" s="442"/>
      <c r="R85" s="442"/>
      <c r="S85" s="357"/>
      <c r="T85" s="357"/>
      <c r="U85" s="357"/>
      <c r="V85" s="442"/>
      <c r="W85" s="442"/>
      <c r="X85" s="357"/>
      <c r="Y85" s="357"/>
      <c r="Z85" s="357"/>
      <c r="AA85" s="442"/>
      <c r="AB85" s="442"/>
      <c r="AC85" s="357"/>
      <c r="AD85" s="357"/>
      <c r="AE85" s="357"/>
      <c r="AF85" s="442"/>
      <c r="AG85" s="442"/>
      <c r="AH85" s="357"/>
      <c r="AI85" s="357"/>
      <c r="AJ85" s="357"/>
      <c r="AK85" s="442"/>
      <c r="AL85" s="442"/>
      <c r="AM85" s="370"/>
      <c r="AN85" s="370"/>
      <c r="AO85" s="442"/>
      <c r="AP85" s="357"/>
      <c r="AQ85" s="357"/>
      <c r="AR85" s="369"/>
      <c r="AS85" s="369"/>
      <c r="AT85" s="369"/>
      <c r="AU85" s="369"/>
      <c r="AV85" s="369"/>
      <c r="AW85" s="369"/>
      <c r="AX85" s="369"/>
      <c r="AY85" s="369"/>
      <c r="AZ85" s="357"/>
      <c r="BA85" s="357"/>
      <c r="BB85" s="357"/>
      <c r="BC85" s="363" t="b">
        <f>SUM(AR81:BC81)=J81</f>
        <v>1</v>
      </c>
      <c r="BD85" s="357"/>
      <c r="BE85" s="357"/>
      <c r="BF85" s="357"/>
      <c r="BG85" s="357"/>
      <c r="BH85" s="357"/>
      <c r="BI85" s="357"/>
      <c r="BJ85" s="357"/>
      <c r="BK85" s="357"/>
      <c r="BL85" s="357"/>
      <c r="BM85" s="357"/>
      <c r="BN85" s="357"/>
      <c r="BO85" s="363" t="b">
        <f>SUM(BD81:BO81)=O81</f>
        <v>1</v>
      </c>
      <c r="BP85" s="357"/>
      <c r="BQ85" s="357"/>
      <c r="BR85" s="357"/>
      <c r="BS85" s="357"/>
      <c r="BT85" s="357"/>
      <c r="BU85" s="357"/>
      <c r="BV85" s="357"/>
      <c r="BW85" s="357"/>
      <c r="BX85" s="357"/>
      <c r="BY85" s="357"/>
      <c r="BZ85" s="357"/>
      <c r="CA85" s="363" t="b">
        <f>SUM(BP81:CA81)=T81</f>
        <v>1</v>
      </c>
      <c r="CB85" s="452"/>
      <c r="CC85" s="357"/>
      <c r="CD85" s="357"/>
      <c r="CE85" s="357"/>
      <c r="CF85" s="357"/>
      <c r="CG85" s="357"/>
      <c r="CH85" s="357"/>
      <c r="CI85" s="357"/>
      <c r="CJ85" s="357"/>
      <c r="CK85" s="357"/>
      <c r="CL85" s="357"/>
      <c r="CM85" s="363" t="b">
        <f>SUM(CB81:CM81)=Y81</f>
        <v>1</v>
      </c>
      <c r="CN85" s="452"/>
      <c r="CO85" s="357"/>
      <c r="CP85" s="357"/>
      <c r="CQ85" s="357"/>
      <c r="CR85" s="357"/>
      <c r="CS85" s="357"/>
      <c r="CT85" s="357"/>
      <c r="CU85" s="357"/>
      <c r="CV85" s="357"/>
      <c r="CW85" s="357"/>
      <c r="CX85" s="357"/>
      <c r="CY85" s="363" t="b">
        <f>SUM(CN81:CY81)=AD81</f>
        <v>1</v>
      </c>
      <c r="CZ85" s="357"/>
      <c r="DA85" s="357"/>
      <c r="DB85" s="357"/>
      <c r="DC85" s="357"/>
      <c r="DD85" s="357"/>
      <c r="DE85" s="357"/>
      <c r="DF85" s="357"/>
      <c r="DG85" s="357"/>
      <c r="DH85" s="357"/>
      <c r="DI85" s="357"/>
      <c r="DJ85" s="357"/>
      <c r="DK85" s="363" t="b">
        <f>SUM(CZ81:DK81)=AI81</f>
        <v>1</v>
      </c>
      <c r="DL85" s="357"/>
      <c r="DM85" s="357"/>
      <c r="DN85" s="357"/>
      <c r="DO85" s="357"/>
      <c r="DP85" s="357"/>
      <c r="DQ85" s="357"/>
      <c r="DR85" s="357"/>
      <c r="DS85" s="357"/>
      <c r="DT85" s="357"/>
      <c r="DU85" s="357"/>
      <c r="DV85" s="357"/>
      <c r="DW85" s="363"/>
      <c r="DX85" s="357"/>
      <c r="DY85" s="357"/>
      <c r="DZ85" s="357"/>
      <c r="EA85" s="357"/>
      <c r="EB85" s="357"/>
      <c r="EC85" s="357"/>
      <c r="ED85" s="357"/>
      <c r="EE85" s="357"/>
      <c r="EF85" s="357"/>
      <c r="EG85" s="357"/>
      <c r="EH85" s="357"/>
      <c r="EI85" s="357"/>
      <c r="EJ85" s="357"/>
      <c r="EK85" s="357"/>
      <c r="EL85" s="357"/>
      <c r="EM85" s="357"/>
      <c r="EN85" s="357"/>
      <c r="EO85" s="357"/>
      <c r="EP85" s="357"/>
      <c r="EQ85" s="357"/>
      <c r="ER85" s="357"/>
      <c r="ES85" s="357"/>
      <c r="ET85" s="357"/>
      <c r="EU85" s="357"/>
    </row>
    <row r="86" ht="12.75" customHeight="1" outlineLevel="1">
      <c r="A86" s="357"/>
      <c r="B86" s="357" t="s">
        <v>497</v>
      </c>
      <c r="C86" s="492"/>
      <c r="D86" s="357"/>
      <c r="E86" s="357"/>
      <c r="F86" s="357"/>
      <c r="G86" s="357"/>
      <c r="H86" s="357"/>
      <c r="I86" s="357"/>
      <c r="J86" s="372">
        <v>0.65</v>
      </c>
      <c r="K86" s="357"/>
      <c r="L86" s="357"/>
      <c r="M86" s="357"/>
      <c r="N86" s="357"/>
      <c r="O86" s="54"/>
      <c r="P86" s="357"/>
      <c r="Q86" s="442"/>
      <c r="R86" s="442"/>
      <c r="S86" s="357"/>
      <c r="T86" s="357"/>
      <c r="U86" s="357"/>
      <c r="V86" s="442"/>
      <c r="W86" s="442"/>
      <c r="X86" s="357"/>
      <c r="Y86" s="357"/>
      <c r="Z86" s="357"/>
      <c r="AA86" s="442"/>
      <c r="AB86" s="442"/>
      <c r="AC86" s="357"/>
      <c r="AD86" s="357"/>
      <c r="AE86" s="357"/>
      <c r="AF86" s="442"/>
      <c r="AG86" s="442"/>
      <c r="AH86" s="357"/>
      <c r="AI86" s="357"/>
      <c r="AJ86" s="357"/>
      <c r="AK86" s="442"/>
      <c r="AL86" s="442"/>
      <c r="AM86" s="370"/>
      <c r="AN86" s="370"/>
      <c r="AO86" s="442"/>
      <c r="AP86" s="357"/>
      <c r="AQ86" s="357"/>
      <c r="AR86" s="357"/>
      <c r="AS86" s="357"/>
      <c r="AT86" s="357"/>
      <c r="AU86" s="357"/>
      <c r="AV86" s="357"/>
      <c r="AW86" s="357"/>
      <c r="AX86" s="357"/>
      <c r="AY86" s="357"/>
      <c r="AZ86" s="357"/>
      <c r="BA86" s="357"/>
      <c r="BB86" s="357"/>
      <c r="BC86" s="357"/>
      <c r="BD86" s="357"/>
      <c r="BE86" s="357"/>
      <c r="BF86" s="357"/>
      <c r="BG86" s="357"/>
      <c r="BH86" s="357"/>
      <c r="BI86" s="357"/>
      <c r="BJ86" s="357"/>
      <c r="BK86" s="357"/>
      <c r="BL86" s="357"/>
      <c r="BM86" s="357"/>
      <c r="BN86" s="357"/>
      <c r="BO86" s="357"/>
      <c r="BP86" s="357"/>
      <c r="BQ86" s="357"/>
      <c r="BR86" s="357"/>
      <c r="BS86" s="357"/>
      <c r="BT86" s="357"/>
      <c r="BU86" s="357"/>
      <c r="BV86" s="357"/>
      <c r="BW86" s="357"/>
      <c r="BX86" s="357"/>
      <c r="BY86" s="357"/>
      <c r="BZ86" s="357"/>
      <c r="CA86" s="357"/>
      <c r="CB86" s="452"/>
      <c r="CC86" s="357"/>
      <c r="CD86" s="357"/>
      <c r="CE86" s="357"/>
      <c r="CF86" s="357"/>
      <c r="CG86" s="357"/>
      <c r="CH86" s="357"/>
      <c r="CI86" s="357"/>
      <c r="CJ86" s="357"/>
      <c r="CK86" s="357"/>
      <c r="CL86" s="357"/>
      <c r="CM86" s="369">
        <f>SUM(CB81:CM81)</f>
        <v>4392558.921</v>
      </c>
      <c r="CN86" s="452"/>
      <c r="CO86" s="357"/>
      <c r="CP86" s="357"/>
      <c r="CQ86" s="357"/>
      <c r="CR86" s="357"/>
      <c r="CS86" s="357"/>
      <c r="CT86" s="357"/>
      <c r="CU86" s="357"/>
      <c r="CV86" s="357"/>
      <c r="CW86" s="357"/>
      <c r="CX86" s="357"/>
      <c r="CY86" s="357"/>
      <c r="CZ86" s="357"/>
      <c r="DA86" s="357"/>
      <c r="DB86" s="357"/>
      <c r="DC86" s="357"/>
      <c r="DD86" s="357"/>
      <c r="DE86" s="357"/>
      <c r="DF86" s="357"/>
      <c r="DG86" s="357"/>
      <c r="DH86" s="357"/>
      <c r="DI86" s="357"/>
      <c r="DJ86" s="357"/>
      <c r="DK86" s="357"/>
      <c r="DL86" s="357"/>
      <c r="DM86" s="357"/>
      <c r="DN86" s="357"/>
      <c r="DO86" s="369"/>
      <c r="DP86" s="369"/>
      <c r="DQ86" s="357"/>
      <c r="DR86" s="357"/>
      <c r="DS86" s="357"/>
      <c r="DT86" s="357"/>
      <c r="DU86" s="357"/>
      <c r="DV86" s="357"/>
      <c r="DW86" s="357"/>
      <c r="DX86" s="357"/>
      <c r="DY86" s="357"/>
      <c r="DZ86" s="357"/>
      <c r="EA86" s="357"/>
      <c r="EB86" s="357"/>
      <c r="EC86" s="357"/>
      <c r="ED86" s="357"/>
      <c r="EE86" s="357"/>
      <c r="EF86" s="357"/>
      <c r="EG86" s="357"/>
      <c r="EH86" s="357"/>
      <c r="EI86" s="357"/>
      <c r="EJ86" s="357"/>
      <c r="EK86" s="357"/>
      <c r="EL86" s="357"/>
      <c r="EM86" s="357"/>
      <c r="EN86" s="357"/>
      <c r="EO86" s="357"/>
      <c r="EP86" s="357"/>
      <c r="EQ86" s="357"/>
      <c r="ER86" s="357"/>
      <c r="ES86" s="357"/>
      <c r="ET86" s="357"/>
      <c r="EU86" s="357"/>
    </row>
    <row r="87" ht="12.75" customHeight="1" outlineLevel="1">
      <c r="A87" s="357"/>
      <c r="B87" s="357" t="s">
        <v>498</v>
      </c>
      <c r="C87" s="492"/>
      <c r="D87" s="357"/>
      <c r="E87" s="357"/>
      <c r="F87" s="357"/>
      <c r="G87" s="357"/>
      <c r="H87" s="357"/>
      <c r="I87" s="357"/>
      <c r="J87" s="372">
        <v>0.7</v>
      </c>
      <c r="K87" s="357"/>
      <c r="L87" s="357"/>
      <c r="M87" s="357"/>
      <c r="N87" s="357"/>
      <c r="O87" s="357"/>
      <c r="P87" s="357"/>
      <c r="Q87" s="442"/>
      <c r="R87" s="442"/>
      <c r="S87" s="357"/>
      <c r="T87" s="357"/>
      <c r="U87" s="357"/>
      <c r="V87" s="442"/>
      <c r="W87" s="442"/>
      <c r="X87" s="357"/>
      <c r="Y87" s="357"/>
      <c r="Z87" s="357"/>
      <c r="AA87" s="442"/>
      <c r="AB87" s="442"/>
      <c r="AC87" s="357"/>
      <c r="AD87" s="357"/>
      <c r="AE87" s="357"/>
      <c r="AF87" s="442"/>
      <c r="AG87" s="442"/>
      <c r="AH87" s="357"/>
      <c r="AI87" s="357"/>
      <c r="AJ87" s="357"/>
      <c r="AK87" s="442"/>
      <c r="AL87" s="442"/>
      <c r="AM87" s="370"/>
      <c r="AN87" s="370"/>
      <c r="AO87" s="442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452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452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  <c r="EB87" s="357"/>
      <c r="EC87" s="357"/>
      <c r="ED87" s="357"/>
      <c r="EE87" s="357"/>
      <c r="EF87" s="357"/>
      <c r="EG87" s="357"/>
      <c r="EH87" s="357"/>
      <c r="EI87" s="357"/>
      <c r="EJ87" s="357"/>
      <c r="EK87" s="357"/>
      <c r="EL87" s="357"/>
      <c r="EM87" s="357"/>
      <c r="EN87" s="357"/>
      <c r="EO87" s="357"/>
      <c r="EP87" s="357"/>
      <c r="EQ87" s="357"/>
      <c r="ER87" s="357"/>
      <c r="ES87" s="357"/>
      <c r="ET87" s="357"/>
      <c r="EU87" s="357"/>
    </row>
    <row r="88" ht="12.75" customHeight="1" outlineLevel="1">
      <c r="A88" s="357"/>
      <c r="B88" s="357" t="s">
        <v>499</v>
      </c>
      <c r="C88" s="492"/>
      <c r="D88" s="357"/>
      <c r="E88" s="357"/>
      <c r="F88" s="357"/>
      <c r="G88" s="357"/>
      <c r="H88" s="357"/>
      <c r="I88" s="357"/>
      <c r="J88" s="372">
        <v>0.8</v>
      </c>
      <c r="K88" s="357"/>
      <c r="L88" s="357"/>
      <c r="M88" s="357"/>
      <c r="N88" s="357"/>
      <c r="O88" s="54"/>
      <c r="P88" s="357"/>
      <c r="Q88" s="442"/>
      <c r="R88" s="442"/>
      <c r="S88" s="357"/>
      <c r="T88" s="357"/>
      <c r="U88" s="357"/>
      <c r="V88" s="442"/>
      <c r="W88" s="442"/>
      <c r="X88" s="357"/>
      <c r="Y88" s="357"/>
      <c r="Z88" s="357"/>
      <c r="AA88" s="442"/>
      <c r="AB88" s="442"/>
      <c r="AC88" s="357"/>
      <c r="AD88" s="357"/>
      <c r="AE88" s="357"/>
      <c r="AF88" s="442"/>
      <c r="AG88" s="442"/>
      <c r="AH88" s="357"/>
      <c r="AI88" s="357"/>
      <c r="AJ88" s="357"/>
      <c r="AK88" s="442"/>
      <c r="AL88" s="442"/>
      <c r="AM88" s="370"/>
      <c r="AN88" s="370"/>
      <c r="AO88" s="442"/>
      <c r="AP88" s="357"/>
      <c r="AQ88" s="357"/>
      <c r="AR88" s="357"/>
      <c r="AS88" s="357"/>
      <c r="AT88" s="357"/>
      <c r="AU88" s="357"/>
      <c r="AV88" s="357"/>
      <c r="AW88" s="357"/>
      <c r="AX88" s="357"/>
      <c r="AY88" s="357"/>
      <c r="AZ88" s="357"/>
      <c r="BA88" s="357"/>
      <c r="BB88" s="357"/>
      <c r="BC88" s="357"/>
      <c r="BD88" s="357"/>
      <c r="BE88" s="357"/>
      <c r="BF88" s="357"/>
      <c r="BG88" s="357"/>
      <c r="BH88" s="357"/>
      <c r="BI88" s="357"/>
      <c r="BJ88" s="357"/>
      <c r="BK88" s="357"/>
      <c r="BL88" s="357"/>
      <c r="BM88" s="357"/>
      <c r="BN88" s="357"/>
      <c r="BO88" s="357"/>
      <c r="BP88" s="357"/>
      <c r="BQ88" s="357"/>
      <c r="BR88" s="357"/>
      <c r="BS88" s="357"/>
      <c r="BT88" s="357"/>
      <c r="BU88" s="357"/>
      <c r="BV88" s="357"/>
      <c r="BW88" s="357"/>
      <c r="BX88" s="357"/>
      <c r="BY88" s="357"/>
      <c r="BZ88" s="357"/>
      <c r="CA88" s="357"/>
      <c r="CB88" s="452"/>
      <c r="CC88" s="357"/>
      <c r="CD88" s="357"/>
      <c r="CE88" s="357"/>
      <c r="CF88" s="357"/>
      <c r="CG88" s="357"/>
      <c r="CH88" s="357"/>
      <c r="CI88" s="357"/>
      <c r="CJ88" s="357"/>
      <c r="CK88" s="357"/>
      <c r="CL88" s="357"/>
      <c r="CM88" s="357"/>
      <c r="CN88" s="452"/>
      <c r="CO88" s="357"/>
      <c r="CP88" s="357"/>
      <c r="CQ88" s="357"/>
      <c r="CR88" s="357"/>
      <c r="CS88" s="357"/>
      <c r="CT88" s="357"/>
      <c r="CU88" s="357"/>
      <c r="CV88" s="357"/>
      <c r="CW88" s="357"/>
      <c r="CX88" s="357"/>
      <c r="CY88" s="357"/>
      <c r="CZ88" s="357"/>
      <c r="DA88" s="357"/>
      <c r="DB88" s="357"/>
      <c r="DC88" s="357"/>
      <c r="DD88" s="357"/>
      <c r="DE88" s="357"/>
      <c r="DF88" s="357"/>
      <c r="DG88" s="357"/>
      <c r="DH88" s="357"/>
      <c r="DI88" s="357"/>
      <c r="DJ88" s="357"/>
      <c r="DK88" s="357"/>
      <c r="DL88" s="357"/>
      <c r="DM88" s="357"/>
      <c r="DN88" s="357"/>
      <c r="DO88" s="357"/>
      <c r="DP88" s="446"/>
      <c r="DQ88" s="357"/>
      <c r="DR88" s="357"/>
      <c r="DS88" s="357"/>
      <c r="DT88" s="357"/>
      <c r="DU88" s="357"/>
      <c r="DV88" s="357"/>
      <c r="DW88" s="357"/>
      <c r="DX88" s="357"/>
      <c r="DY88" s="357"/>
      <c r="DZ88" s="357"/>
      <c r="EA88" s="357"/>
      <c r="EB88" s="357"/>
      <c r="EC88" s="357"/>
      <c r="ED88" s="357"/>
      <c r="EE88" s="357"/>
      <c r="EF88" s="357"/>
      <c r="EG88" s="357"/>
      <c r="EH88" s="357"/>
      <c r="EI88" s="357"/>
      <c r="EJ88" s="357"/>
      <c r="EK88" s="357"/>
      <c r="EL88" s="357"/>
      <c r="EM88" s="357"/>
      <c r="EN88" s="357"/>
      <c r="EO88" s="357"/>
      <c r="EP88" s="357"/>
      <c r="EQ88" s="357"/>
      <c r="ER88" s="357"/>
      <c r="ES88" s="357"/>
      <c r="ET88" s="357"/>
      <c r="EU88" s="357"/>
    </row>
    <row r="89" ht="12.75" customHeight="1" outlineLevel="1">
      <c r="A89" s="357"/>
      <c r="B89" s="357"/>
      <c r="C89" s="357"/>
      <c r="D89" s="357"/>
      <c r="E89" s="357"/>
      <c r="F89" s="357"/>
      <c r="G89" s="357"/>
      <c r="H89" s="357"/>
      <c r="I89" s="357"/>
      <c r="J89" s="357"/>
      <c r="K89" s="357"/>
      <c r="L89" s="357"/>
      <c r="M89" s="357"/>
      <c r="N89" s="357"/>
      <c r="O89" s="491"/>
      <c r="P89" s="357"/>
      <c r="Q89" s="442"/>
      <c r="R89" s="442"/>
      <c r="S89" s="357"/>
      <c r="T89" s="357"/>
      <c r="U89" s="357"/>
      <c r="V89" s="442"/>
      <c r="W89" s="442"/>
      <c r="X89" s="357"/>
      <c r="Y89" s="357"/>
      <c r="Z89" s="357"/>
      <c r="AA89" s="442"/>
      <c r="AB89" s="442"/>
      <c r="AC89" s="357"/>
      <c r="AD89" s="357"/>
      <c r="AE89" s="357"/>
      <c r="AF89" s="442"/>
      <c r="AG89" s="442"/>
      <c r="AH89" s="357"/>
      <c r="AI89" s="357"/>
      <c r="AJ89" s="357"/>
      <c r="AK89" s="442"/>
      <c r="AL89" s="442"/>
      <c r="AM89" s="370"/>
      <c r="AN89" s="370"/>
      <c r="AO89" s="442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452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452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  <c r="EB89" s="357"/>
      <c r="EC89" s="357"/>
      <c r="ED89" s="357"/>
      <c r="EE89" s="357"/>
      <c r="EF89" s="357"/>
      <c r="EG89" s="357"/>
      <c r="EH89" s="357"/>
      <c r="EI89" s="357"/>
      <c r="EJ89" s="357"/>
      <c r="EK89" s="357"/>
      <c r="EL89" s="357"/>
      <c r="EM89" s="357"/>
      <c r="EN89" s="357"/>
      <c r="EO89" s="357"/>
      <c r="EP89" s="357"/>
      <c r="EQ89" s="357"/>
      <c r="ER89" s="357"/>
      <c r="ES89" s="357"/>
      <c r="ET89" s="357"/>
      <c r="EU89" s="357"/>
    </row>
    <row r="90" ht="12.75" customHeight="1" outlineLevel="1">
      <c r="A90" s="357"/>
      <c r="B90" s="357" t="s">
        <v>500</v>
      </c>
      <c r="C90" s="357"/>
      <c r="D90" s="357"/>
      <c r="E90" s="357"/>
      <c r="F90" s="357"/>
      <c r="G90" s="357"/>
      <c r="H90" s="357"/>
      <c r="I90" s="357"/>
      <c r="J90" s="493">
        <v>0.015</v>
      </c>
      <c r="K90" s="357"/>
      <c r="L90" s="357"/>
      <c r="M90" s="357"/>
      <c r="N90" s="357"/>
      <c r="O90" s="357"/>
      <c r="P90" s="357"/>
      <c r="Q90" s="442"/>
      <c r="R90" s="442"/>
      <c r="S90" s="357"/>
      <c r="T90" s="357"/>
      <c r="U90" s="357"/>
      <c r="V90" s="442"/>
      <c r="W90" s="442"/>
      <c r="X90" s="357"/>
      <c r="Y90" s="357"/>
      <c r="Z90" s="357"/>
      <c r="AA90" s="442"/>
      <c r="AB90" s="442"/>
      <c r="AC90" s="357"/>
      <c r="AD90" s="357"/>
      <c r="AE90" s="357"/>
      <c r="AF90" s="442"/>
      <c r="AG90" s="442"/>
      <c r="AH90" s="357"/>
      <c r="AI90" s="357"/>
      <c r="AJ90" s="357"/>
      <c r="AK90" s="442"/>
      <c r="AL90" s="442"/>
      <c r="AM90" s="370"/>
      <c r="AN90" s="370"/>
      <c r="AO90" s="442"/>
      <c r="AP90" s="357"/>
      <c r="AQ90" s="357"/>
      <c r="AR90" s="357"/>
      <c r="AS90" s="357"/>
      <c r="AT90" s="357"/>
      <c r="AU90" s="357"/>
      <c r="AV90" s="357"/>
      <c r="AW90" s="357"/>
      <c r="AX90" s="357"/>
      <c r="AY90" s="357"/>
      <c r="AZ90" s="357"/>
      <c r="BA90" s="357"/>
      <c r="BB90" s="357"/>
      <c r="BC90" s="357"/>
      <c r="BD90" s="357"/>
      <c r="BE90" s="357"/>
      <c r="BF90" s="357"/>
      <c r="BG90" s="357"/>
      <c r="BH90" s="357"/>
      <c r="BI90" s="357"/>
      <c r="BJ90" s="357"/>
      <c r="BK90" s="357"/>
      <c r="BL90" s="357"/>
      <c r="BM90" s="357"/>
      <c r="BN90" s="357"/>
      <c r="BO90" s="357"/>
      <c r="BP90" s="357"/>
      <c r="BQ90" s="357"/>
      <c r="BR90" s="357"/>
      <c r="BS90" s="357"/>
      <c r="BT90" s="357"/>
      <c r="BU90" s="357"/>
      <c r="BV90" s="357"/>
      <c r="BW90" s="357"/>
      <c r="BX90" s="357"/>
      <c r="BY90" s="357"/>
      <c r="BZ90" s="357"/>
      <c r="CA90" s="357"/>
      <c r="CB90" s="452"/>
      <c r="CC90" s="357"/>
      <c r="CD90" s="357"/>
      <c r="CE90" s="357"/>
      <c r="CF90" s="357"/>
      <c r="CG90" s="357"/>
      <c r="CH90" s="357"/>
      <c r="CI90" s="357"/>
      <c r="CJ90" s="357"/>
      <c r="CK90" s="357"/>
      <c r="CL90" s="357"/>
      <c r="CM90" s="357"/>
      <c r="CN90" s="452"/>
      <c r="CO90" s="357"/>
      <c r="CP90" s="357"/>
      <c r="CQ90" s="357"/>
      <c r="CR90" s="357"/>
      <c r="CS90" s="357"/>
      <c r="CT90" s="357"/>
      <c r="CU90" s="357"/>
      <c r="CV90" s="357"/>
      <c r="CW90" s="357"/>
      <c r="CX90" s="357"/>
      <c r="CY90" s="357"/>
      <c r="CZ90" s="357"/>
      <c r="DA90" s="357"/>
      <c r="DB90" s="357"/>
      <c r="DC90" s="357"/>
      <c r="DD90" s="357"/>
      <c r="DE90" s="357"/>
      <c r="DF90" s="357"/>
      <c r="DG90" s="357"/>
      <c r="DH90" s="357"/>
      <c r="DI90" s="357"/>
      <c r="DJ90" s="357"/>
      <c r="DK90" s="357"/>
      <c r="DL90" s="357"/>
      <c r="DM90" s="357"/>
      <c r="DN90" s="357"/>
      <c r="DO90" s="357"/>
      <c r="DP90" s="357"/>
      <c r="DQ90" s="357"/>
      <c r="DR90" s="357"/>
      <c r="DS90" s="357"/>
      <c r="DT90" s="357"/>
      <c r="DU90" s="357"/>
      <c r="DV90" s="357"/>
      <c r="DW90" s="357"/>
      <c r="DX90" s="357"/>
      <c r="DY90" s="357"/>
      <c r="DZ90" s="357"/>
      <c r="EA90" s="357"/>
      <c r="EB90" s="357"/>
      <c r="EC90" s="357"/>
      <c r="ED90" s="357"/>
      <c r="EE90" s="357"/>
      <c r="EF90" s="357"/>
      <c r="EG90" s="357"/>
      <c r="EH90" s="357"/>
      <c r="EI90" s="357"/>
      <c r="EJ90" s="357"/>
      <c r="EK90" s="357"/>
      <c r="EL90" s="357"/>
      <c r="EM90" s="357"/>
      <c r="EN90" s="357"/>
      <c r="EO90" s="357"/>
      <c r="EP90" s="357"/>
      <c r="EQ90" s="357"/>
      <c r="ER90" s="357"/>
      <c r="ES90" s="357"/>
      <c r="ET90" s="357"/>
      <c r="EU90" s="357"/>
    </row>
    <row r="91" ht="12.75" customHeight="1" outlineLevel="1">
      <c r="A91" s="357"/>
      <c r="B91" s="357" t="s">
        <v>501</v>
      </c>
      <c r="C91" s="357"/>
      <c r="D91" s="357"/>
      <c r="E91" s="357"/>
      <c r="F91" s="357"/>
      <c r="G91" s="357"/>
      <c r="H91" s="357"/>
      <c r="I91" s="357"/>
      <c r="J91" s="493">
        <v>0.015</v>
      </c>
      <c r="K91" s="357"/>
      <c r="L91" s="357"/>
      <c r="M91" s="357"/>
      <c r="N91" s="357"/>
      <c r="O91" s="357"/>
      <c r="P91" s="357"/>
      <c r="Q91" s="442"/>
      <c r="R91" s="442"/>
      <c r="S91" s="357"/>
      <c r="T91" s="357"/>
      <c r="U91" s="357"/>
      <c r="V91" s="442"/>
      <c r="W91" s="442"/>
      <c r="X91" s="357"/>
      <c r="Y91" s="357"/>
      <c r="Z91" s="357"/>
      <c r="AA91" s="442"/>
      <c r="AB91" s="442"/>
      <c r="AC91" s="357"/>
      <c r="AD91" s="357"/>
      <c r="AE91" s="357"/>
      <c r="AF91" s="442"/>
      <c r="AG91" s="442"/>
      <c r="AH91" s="357"/>
      <c r="AI91" s="357"/>
      <c r="AJ91" s="357"/>
      <c r="AK91" s="442"/>
      <c r="AL91" s="442"/>
      <c r="AM91" s="370"/>
      <c r="AN91" s="370"/>
      <c r="AO91" s="442"/>
      <c r="AP91" s="357"/>
      <c r="AQ91" s="357"/>
      <c r="AR91" s="357"/>
      <c r="AS91" s="357"/>
      <c r="AT91" s="357"/>
      <c r="AU91" s="357"/>
      <c r="AV91" s="357"/>
      <c r="AW91" s="357"/>
      <c r="AX91" s="357"/>
      <c r="AY91" s="357"/>
      <c r="AZ91" s="357"/>
      <c r="BA91" s="357"/>
      <c r="BB91" s="357"/>
      <c r="BC91" s="357"/>
      <c r="BD91" s="357"/>
      <c r="BE91" s="357"/>
      <c r="BF91" s="357"/>
      <c r="BG91" s="357"/>
      <c r="BH91" s="357"/>
      <c r="BI91" s="357"/>
      <c r="BJ91" s="357"/>
      <c r="BK91" s="357"/>
      <c r="BL91" s="357"/>
      <c r="BM91" s="357"/>
      <c r="BN91" s="357"/>
      <c r="BO91" s="357"/>
      <c r="BP91" s="357"/>
      <c r="BQ91" s="357"/>
      <c r="BR91" s="357"/>
      <c r="BS91" s="357"/>
      <c r="BT91" s="357"/>
      <c r="BU91" s="357"/>
      <c r="BV91" s="357"/>
      <c r="BW91" s="357"/>
      <c r="BX91" s="357"/>
      <c r="BY91" s="357"/>
      <c r="BZ91" s="357"/>
      <c r="CA91" s="357"/>
      <c r="CB91" s="452"/>
      <c r="CC91" s="357"/>
      <c r="CD91" s="357"/>
      <c r="CE91" s="357"/>
      <c r="CF91" s="357"/>
      <c r="CG91" s="357"/>
      <c r="CH91" s="357"/>
      <c r="CI91" s="357"/>
      <c r="CJ91" s="357"/>
      <c r="CK91" s="357"/>
      <c r="CL91" s="357"/>
      <c r="CM91" s="357"/>
      <c r="CN91" s="452"/>
      <c r="CO91" s="357"/>
      <c r="CP91" s="357"/>
      <c r="CQ91" s="357"/>
      <c r="CR91" s="357"/>
      <c r="CS91" s="357"/>
      <c r="CT91" s="357"/>
      <c r="CU91" s="357"/>
      <c r="CV91" s="357"/>
      <c r="CW91" s="357"/>
      <c r="CX91" s="357"/>
      <c r="CY91" s="357"/>
      <c r="CZ91" s="357"/>
      <c r="DA91" s="357"/>
      <c r="DB91" s="357"/>
      <c r="DC91" s="357"/>
      <c r="DD91" s="357"/>
      <c r="DE91" s="357"/>
      <c r="DF91" s="357"/>
      <c r="DG91" s="357"/>
      <c r="DH91" s="357"/>
      <c r="DI91" s="357"/>
      <c r="DJ91" s="357"/>
      <c r="DK91" s="357"/>
      <c r="DL91" s="357"/>
      <c r="DM91" s="357"/>
      <c r="DN91" s="357"/>
      <c r="DO91" s="357"/>
      <c r="DP91" s="357"/>
      <c r="DQ91" s="357"/>
      <c r="DR91" s="357"/>
      <c r="DS91" s="357"/>
      <c r="DT91" s="357"/>
      <c r="DU91" s="357"/>
      <c r="DV91" s="357"/>
      <c r="DW91" s="357"/>
      <c r="DX91" s="357"/>
      <c r="DY91" s="357"/>
      <c r="DZ91" s="357"/>
      <c r="EA91" s="357"/>
      <c r="EB91" s="357"/>
      <c r="EC91" s="357"/>
      <c r="ED91" s="357"/>
      <c r="EE91" s="357"/>
      <c r="EF91" s="357"/>
      <c r="EG91" s="357"/>
      <c r="EH91" s="357"/>
      <c r="EI91" s="357"/>
      <c r="EJ91" s="357"/>
      <c r="EK91" s="357"/>
      <c r="EL91" s="357"/>
      <c r="EM91" s="357"/>
      <c r="EN91" s="357"/>
      <c r="EO91" s="357"/>
      <c r="EP91" s="357"/>
      <c r="EQ91" s="357"/>
      <c r="ER91" s="357"/>
      <c r="ES91" s="357"/>
      <c r="ET91" s="357"/>
      <c r="EU91" s="357"/>
    </row>
    <row r="92" ht="12.75" customHeight="1" outlineLevel="1">
      <c r="A92" s="357"/>
      <c r="B92" s="357" t="s">
        <v>502</v>
      </c>
      <c r="C92" s="357"/>
      <c r="D92" s="357"/>
      <c r="E92" s="357"/>
      <c r="F92" s="357"/>
      <c r="G92" s="357"/>
      <c r="H92" s="357"/>
      <c r="I92" s="357"/>
      <c r="J92" s="493">
        <v>0.015</v>
      </c>
      <c r="K92" s="357"/>
      <c r="L92" s="357"/>
      <c r="M92" s="357"/>
      <c r="N92" s="357"/>
      <c r="O92" s="357"/>
      <c r="P92" s="357"/>
      <c r="Q92" s="442"/>
      <c r="R92" s="442"/>
      <c r="S92" s="357"/>
      <c r="T92" s="357"/>
      <c r="U92" s="357"/>
      <c r="V92" s="442"/>
      <c r="W92" s="442"/>
      <c r="X92" s="357"/>
      <c r="Y92" s="357"/>
      <c r="Z92" s="357"/>
      <c r="AA92" s="442"/>
      <c r="AB92" s="442"/>
      <c r="AC92" s="357"/>
      <c r="AD92" s="357"/>
      <c r="AE92" s="357"/>
      <c r="AF92" s="442"/>
      <c r="AG92" s="442"/>
      <c r="AH92" s="357"/>
      <c r="AI92" s="357"/>
      <c r="AJ92" s="357"/>
      <c r="AK92" s="442"/>
      <c r="AL92" s="442"/>
      <c r="AM92" s="370"/>
      <c r="AN92" s="370"/>
      <c r="AO92" s="442"/>
      <c r="AP92" s="357"/>
      <c r="AQ92" s="357"/>
      <c r="AR92" s="357"/>
      <c r="AS92" s="357"/>
      <c r="AT92" s="357"/>
      <c r="AU92" s="357"/>
      <c r="AV92" s="357"/>
      <c r="AW92" s="357"/>
      <c r="AX92" s="357"/>
      <c r="AY92" s="357"/>
      <c r="AZ92" s="357"/>
      <c r="BA92" s="357"/>
      <c r="BB92" s="357"/>
      <c r="BC92" s="357"/>
      <c r="BD92" s="357"/>
      <c r="BE92" s="357"/>
      <c r="BF92" s="357"/>
      <c r="BG92" s="357"/>
      <c r="BH92" s="357"/>
      <c r="BI92" s="357"/>
      <c r="BJ92" s="357"/>
      <c r="BK92" s="357"/>
      <c r="BL92" s="357"/>
      <c r="BM92" s="357"/>
      <c r="BN92" s="357"/>
      <c r="BO92" s="357"/>
      <c r="BP92" s="357"/>
      <c r="BQ92" s="357"/>
      <c r="BR92" s="357"/>
      <c r="BS92" s="357"/>
      <c r="BT92" s="357"/>
      <c r="BU92" s="357"/>
      <c r="BV92" s="357"/>
      <c r="BW92" s="357"/>
      <c r="BX92" s="357"/>
      <c r="BY92" s="357"/>
      <c r="BZ92" s="357"/>
      <c r="CA92" s="357"/>
      <c r="CB92" s="452"/>
      <c r="CC92" s="357"/>
      <c r="CD92" s="357"/>
      <c r="CE92" s="357"/>
      <c r="CF92" s="357"/>
      <c r="CG92" s="357"/>
      <c r="CH92" s="357"/>
      <c r="CI92" s="357"/>
      <c r="CJ92" s="357"/>
      <c r="CK92" s="357"/>
      <c r="CL92" s="357"/>
      <c r="CM92" s="357"/>
      <c r="CN92" s="452"/>
      <c r="CO92" s="357"/>
      <c r="CP92" s="357"/>
      <c r="CQ92" s="357"/>
      <c r="CR92" s="357"/>
      <c r="CS92" s="357"/>
      <c r="CT92" s="357"/>
      <c r="CU92" s="357"/>
      <c r="CV92" s="357"/>
      <c r="CW92" s="357"/>
      <c r="CX92" s="357"/>
      <c r="CY92" s="357"/>
      <c r="CZ92" s="357"/>
      <c r="DA92" s="357"/>
      <c r="DB92" s="357"/>
      <c r="DC92" s="357"/>
      <c r="DD92" s="357"/>
      <c r="DE92" s="357"/>
      <c r="DF92" s="357"/>
      <c r="DG92" s="357"/>
      <c r="DH92" s="357"/>
      <c r="DI92" s="357"/>
      <c r="DJ92" s="357"/>
      <c r="DK92" s="357"/>
      <c r="DL92" s="357"/>
      <c r="DM92" s="357"/>
      <c r="DN92" s="357"/>
      <c r="DO92" s="357"/>
      <c r="DP92" s="357"/>
      <c r="DQ92" s="357"/>
      <c r="DR92" s="357"/>
      <c r="DS92" s="357"/>
      <c r="DT92" s="357"/>
      <c r="DU92" s="357"/>
      <c r="DV92" s="357"/>
      <c r="DW92" s="357"/>
      <c r="DX92" s="357"/>
      <c r="DY92" s="357"/>
      <c r="DZ92" s="357"/>
      <c r="EA92" s="357"/>
      <c r="EB92" s="357"/>
      <c r="EC92" s="357"/>
      <c r="ED92" s="357"/>
      <c r="EE92" s="357"/>
      <c r="EF92" s="357"/>
      <c r="EG92" s="357"/>
      <c r="EH92" s="357"/>
      <c r="EI92" s="357"/>
      <c r="EJ92" s="357"/>
      <c r="EK92" s="357"/>
      <c r="EL92" s="357"/>
      <c r="EM92" s="357"/>
      <c r="EN92" s="357"/>
      <c r="EO92" s="357"/>
      <c r="EP92" s="357"/>
      <c r="EQ92" s="357"/>
      <c r="ER92" s="357"/>
      <c r="ES92" s="357"/>
      <c r="ET92" s="357"/>
      <c r="EU92" s="357"/>
    </row>
    <row r="93" ht="12.75" customHeight="1" outlineLevel="1">
      <c r="A93" s="357"/>
      <c r="B93" s="357"/>
      <c r="C93" s="357"/>
      <c r="D93" s="357"/>
      <c r="E93" s="357"/>
      <c r="F93" s="357"/>
      <c r="G93" s="357"/>
      <c r="H93" s="357"/>
      <c r="I93" s="357"/>
      <c r="J93" s="357"/>
      <c r="K93" s="357"/>
      <c r="L93" s="357"/>
      <c r="M93" s="357"/>
      <c r="N93" s="357"/>
      <c r="O93" s="357"/>
      <c r="P93" s="357"/>
      <c r="Q93" s="442"/>
      <c r="R93" s="442"/>
      <c r="S93" s="357"/>
      <c r="T93" s="357"/>
      <c r="U93" s="357"/>
      <c r="V93" s="442"/>
      <c r="W93" s="442"/>
      <c r="X93" s="357"/>
      <c r="Y93" s="357"/>
      <c r="Z93" s="357"/>
      <c r="AA93" s="442"/>
      <c r="AB93" s="442"/>
      <c r="AC93" s="357"/>
      <c r="AD93" s="357"/>
      <c r="AE93" s="357"/>
      <c r="AF93" s="442"/>
      <c r="AG93" s="442"/>
      <c r="AH93" s="357"/>
      <c r="AI93" s="357"/>
      <c r="AJ93" s="357"/>
      <c r="AK93" s="442"/>
      <c r="AL93" s="442"/>
      <c r="AM93" s="370"/>
      <c r="AN93" s="370"/>
      <c r="AO93" s="442"/>
      <c r="AP93" s="357"/>
      <c r="AQ93" s="357"/>
      <c r="AR93" s="357"/>
      <c r="AS93" s="357"/>
      <c r="AT93" s="357"/>
      <c r="AU93" s="357"/>
      <c r="AV93" s="357"/>
      <c r="AW93" s="357"/>
      <c r="AX93" s="357"/>
      <c r="AY93" s="357"/>
      <c r="AZ93" s="357"/>
      <c r="BA93" s="357"/>
      <c r="BB93" s="357"/>
      <c r="BC93" s="357"/>
      <c r="BD93" s="357"/>
      <c r="BE93" s="357"/>
      <c r="BF93" s="357"/>
      <c r="BG93" s="357"/>
      <c r="BH93" s="357"/>
      <c r="BI93" s="357"/>
      <c r="BJ93" s="357"/>
      <c r="BK93" s="357"/>
      <c r="BL93" s="357"/>
      <c r="BM93" s="357"/>
      <c r="BN93" s="357"/>
      <c r="BO93" s="357"/>
      <c r="BP93" s="357"/>
      <c r="BQ93" s="357"/>
      <c r="BR93" s="357"/>
      <c r="BS93" s="357"/>
      <c r="BT93" s="357"/>
      <c r="BU93" s="357"/>
      <c r="BV93" s="357"/>
      <c r="BW93" s="357"/>
      <c r="BX93" s="357"/>
      <c r="BY93" s="357"/>
      <c r="BZ93" s="357"/>
      <c r="CA93" s="357"/>
      <c r="CB93" s="452"/>
      <c r="CC93" s="357"/>
      <c r="CD93" s="357"/>
      <c r="CE93" s="357"/>
      <c r="CF93" s="357"/>
      <c r="CG93" s="357"/>
      <c r="CH93" s="357"/>
      <c r="CI93" s="357"/>
      <c r="CJ93" s="357"/>
      <c r="CK93" s="357"/>
      <c r="CL93" s="357"/>
      <c r="CM93" s="357"/>
      <c r="CN93" s="452"/>
      <c r="CO93" s="357"/>
      <c r="CP93" s="357"/>
      <c r="CQ93" s="357"/>
      <c r="CR93" s="357"/>
      <c r="CS93" s="357"/>
      <c r="CT93" s="357"/>
      <c r="CU93" s="357"/>
      <c r="CV93" s="357"/>
      <c r="CW93" s="357"/>
      <c r="CX93" s="357"/>
      <c r="CY93" s="357"/>
      <c r="CZ93" s="357"/>
      <c r="DA93" s="357"/>
      <c r="DB93" s="357"/>
      <c r="DC93" s="357"/>
      <c r="DD93" s="357"/>
      <c r="DE93" s="357"/>
      <c r="DF93" s="357"/>
      <c r="DG93" s="357"/>
      <c r="DH93" s="357"/>
      <c r="DI93" s="357"/>
      <c r="DJ93" s="357"/>
      <c r="DK93" s="357"/>
      <c r="DL93" s="357"/>
      <c r="DM93" s="357"/>
      <c r="DN93" s="357"/>
      <c r="DO93" s="357"/>
      <c r="DP93" s="357"/>
      <c r="DQ93" s="357"/>
      <c r="DR93" s="357"/>
      <c r="DS93" s="357"/>
      <c r="DT93" s="357"/>
      <c r="DU93" s="357"/>
      <c r="DV93" s="357"/>
      <c r="DW93" s="357"/>
      <c r="DX93" s="357"/>
      <c r="DY93" s="357"/>
      <c r="DZ93" s="357"/>
      <c r="EA93" s="357"/>
      <c r="EB93" s="357"/>
      <c r="EC93" s="357"/>
      <c r="ED93" s="357"/>
      <c r="EE93" s="357"/>
      <c r="EF93" s="357"/>
      <c r="EG93" s="357"/>
      <c r="EH93" s="357"/>
      <c r="EI93" s="357"/>
      <c r="EJ93" s="357"/>
      <c r="EK93" s="357"/>
      <c r="EL93" s="357"/>
      <c r="EM93" s="357"/>
      <c r="EN93" s="357"/>
      <c r="EO93" s="357"/>
      <c r="EP93" s="357"/>
      <c r="EQ93" s="357"/>
      <c r="ER93" s="357"/>
      <c r="ES93" s="357"/>
      <c r="ET93" s="357"/>
      <c r="EU93" s="357"/>
    </row>
    <row r="94" ht="12.75" customHeight="1">
      <c r="A94" s="357"/>
      <c r="B94" s="399" t="s">
        <v>392</v>
      </c>
      <c r="C94" s="399"/>
      <c r="D94" s="399"/>
      <c r="E94" s="399"/>
      <c r="F94" s="399"/>
      <c r="G94" s="399"/>
      <c r="H94" s="399"/>
      <c r="I94" s="399"/>
      <c r="J94" s="399"/>
      <c r="K94" s="399"/>
      <c r="L94" s="399"/>
      <c r="M94" s="399"/>
      <c r="N94" s="399"/>
      <c r="O94" s="399"/>
      <c r="P94" s="399"/>
      <c r="Q94" s="461"/>
      <c r="R94" s="461"/>
      <c r="S94" s="399"/>
      <c r="T94" s="399"/>
      <c r="U94" s="399"/>
      <c r="V94" s="461"/>
      <c r="W94" s="461"/>
      <c r="X94" s="399"/>
      <c r="Y94" s="399"/>
      <c r="Z94" s="399"/>
      <c r="AA94" s="461"/>
      <c r="AB94" s="461"/>
      <c r="AC94" s="399"/>
      <c r="AD94" s="399"/>
      <c r="AE94" s="399"/>
      <c r="AF94" s="461"/>
      <c r="AG94" s="461"/>
      <c r="AH94" s="399"/>
      <c r="AI94" s="399"/>
      <c r="AJ94" s="399"/>
      <c r="AK94" s="461"/>
      <c r="AL94" s="461"/>
      <c r="AM94" s="370"/>
      <c r="AN94" s="370"/>
      <c r="AO94" s="442"/>
      <c r="AP94" s="357"/>
      <c r="AQ94" s="357"/>
      <c r="AR94" s="357"/>
      <c r="AS94" s="357"/>
      <c r="AT94" s="357"/>
      <c r="AU94" s="357"/>
      <c r="AV94" s="357"/>
      <c r="AW94" s="357"/>
      <c r="AX94" s="357"/>
      <c r="AY94" s="357"/>
      <c r="AZ94" s="357"/>
      <c r="BA94" s="357"/>
      <c r="BB94" s="357"/>
      <c r="BC94" s="357"/>
      <c r="BD94" s="357"/>
      <c r="BE94" s="357"/>
      <c r="BF94" s="357"/>
      <c r="BG94" s="357"/>
      <c r="BH94" s="357"/>
      <c r="BI94" s="357"/>
      <c r="BJ94" s="357"/>
      <c r="BK94" s="357"/>
      <c r="BL94" s="357"/>
      <c r="BM94" s="357"/>
      <c r="BN94" s="357"/>
      <c r="BO94" s="357"/>
      <c r="BP94" s="357"/>
      <c r="BQ94" s="357"/>
      <c r="BR94" s="357"/>
      <c r="BS94" s="357"/>
      <c r="BT94" s="357"/>
      <c r="BU94" s="357"/>
      <c r="BV94" s="357"/>
      <c r="BW94" s="357"/>
      <c r="BX94" s="357"/>
      <c r="BY94" s="357"/>
      <c r="BZ94" s="357"/>
      <c r="CA94" s="357"/>
      <c r="CB94" s="452"/>
      <c r="CC94" s="357"/>
      <c r="CD94" s="357"/>
      <c r="CE94" s="357"/>
      <c r="CF94" s="357"/>
      <c r="CG94" s="357"/>
      <c r="CH94" s="357"/>
      <c r="CI94" s="357"/>
      <c r="CJ94" s="357"/>
      <c r="CK94" s="357"/>
      <c r="CL94" s="357"/>
      <c r="CM94" s="357"/>
      <c r="CN94" s="452"/>
      <c r="CO94" s="357"/>
      <c r="CP94" s="357"/>
      <c r="CQ94" s="357"/>
      <c r="CR94" s="357"/>
      <c r="CS94" s="357"/>
      <c r="CT94" s="357"/>
      <c r="CU94" s="357"/>
      <c r="CV94" s="357"/>
      <c r="CW94" s="357"/>
      <c r="CX94" s="357"/>
      <c r="CY94" s="357"/>
      <c r="CZ94" s="357"/>
      <c r="DA94" s="357"/>
      <c r="DB94" s="357"/>
      <c r="DC94" s="357"/>
      <c r="DD94" s="357"/>
      <c r="DE94" s="357"/>
      <c r="DF94" s="357"/>
      <c r="DG94" s="357"/>
      <c r="DH94" s="357"/>
      <c r="DI94" s="357"/>
      <c r="DJ94" s="357"/>
      <c r="DK94" s="357"/>
      <c r="DL94" s="357"/>
      <c r="DM94" s="357"/>
      <c r="DN94" s="357"/>
      <c r="DO94" s="357"/>
      <c r="DP94" s="357"/>
      <c r="DQ94" s="357"/>
      <c r="DR94" s="357"/>
      <c r="DS94" s="357"/>
      <c r="DT94" s="357"/>
      <c r="DU94" s="357"/>
      <c r="DV94" s="357"/>
      <c r="DW94" s="357"/>
      <c r="DX94" s="357"/>
      <c r="DY94" s="357"/>
      <c r="DZ94" s="357"/>
      <c r="EA94" s="357"/>
      <c r="EB94" s="357"/>
      <c r="EC94" s="357"/>
      <c r="ED94" s="357"/>
      <c r="EE94" s="357"/>
      <c r="EF94" s="357"/>
      <c r="EG94" s="357"/>
      <c r="EH94" s="357"/>
      <c r="EI94" s="357"/>
      <c r="EJ94" s="357"/>
      <c r="EK94" s="357"/>
      <c r="EL94" s="357"/>
      <c r="EM94" s="357"/>
      <c r="EN94" s="357"/>
      <c r="EO94" s="357"/>
      <c r="EP94" s="357"/>
      <c r="EQ94" s="357"/>
      <c r="ER94" s="357"/>
      <c r="ES94" s="357"/>
      <c r="ET94" s="357"/>
      <c r="EU94" s="357"/>
    </row>
    <row r="95" ht="12.75" customHeight="1">
      <c r="A95" s="357"/>
      <c r="B95" s="357" t="s">
        <v>503</v>
      </c>
      <c r="C95" s="357"/>
      <c r="D95" s="357"/>
      <c r="E95" s="357"/>
      <c r="F95" s="357"/>
      <c r="G95" s="357"/>
      <c r="H95" s="357"/>
      <c r="I95" s="357"/>
      <c r="J95" s="357"/>
      <c r="K95" s="357"/>
      <c r="L95" s="357"/>
      <c r="M95" s="357"/>
      <c r="N95" s="357"/>
      <c r="O95" s="357"/>
      <c r="P95" s="357"/>
      <c r="Q95" s="442"/>
      <c r="R95" s="442"/>
      <c r="S95" s="357"/>
      <c r="T95" s="357"/>
      <c r="U95" s="357"/>
      <c r="V95" s="442"/>
      <c r="W95" s="442"/>
      <c r="X95" s="357"/>
      <c r="Y95" s="357"/>
      <c r="Z95" s="357"/>
      <c r="AA95" s="442"/>
      <c r="AB95" s="442"/>
      <c r="AC95" s="357"/>
      <c r="AD95" s="357"/>
      <c r="AE95" s="357"/>
      <c r="AF95" s="442"/>
      <c r="AG95" s="442"/>
      <c r="AH95" s="357"/>
      <c r="AI95" s="357"/>
      <c r="AJ95" s="357"/>
      <c r="AK95" s="442"/>
      <c r="AL95" s="442"/>
      <c r="AM95" s="370"/>
      <c r="AN95" s="370"/>
      <c r="AO95" s="442"/>
      <c r="AP95" s="357"/>
      <c r="AQ95" s="357"/>
      <c r="AR95" s="357"/>
      <c r="AS95" s="357"/>
      <c r="AT95" s="357"/>
      <c r="AU95" s="357"/>
      <c r="AV95" s="357"/>
      <c r="AW95" s="357"/>
      <c r="AX95" s="357"/>
      <c r="AY95" s="357"/>
      <c r="AZ95" s="357"/>
      <c r="BA95" s="357"/>
      <c r="BB95" s="357"/>
      <c r="BC95" s="357"/>
      <c r="BD95" s="357"/>
      <c r="BE95" s="357"/>
      <c r="BF95" s="357"/>
      <c r="BG95" s="357"/>
      <c r="BH95" s="357"/>
      <c r="BI95" s="357"/>
      <c r="BJ95" s="357"/>
      <c r="BK95" s="357"/>
      <c r="BL95" s="357"/>
      <c r="BM95" s="357"/>
      <c r="BN95" s="357"/>
      <c r="BO95" s="357"/>
      <c r="BP95" s="357"/>
      <c r="BQ95" s="357"/>
      <c r="BR95" s="357"/>
      <c r="BS95" s="357"/>
      <c r="BT95" s="357"/>
      <c r="BU95" s="357"/>
      <c r="BV95" s="357"/>
      <c r="BW95" s="357"/>
      <c r="BX95" s="357"/>
      <c r="BY95" s="357"/>
      <c r="BZ95" s="357"/>
      <c r="CA95" s="357"/>
      <c r="CB95" s="452"/>
      <c r="CC95" s="357"/>
      <c r="CD95" s="357"/>
      <c r="CE95" s="357"/>
      <c r="CF95" s="357"/>
      <c r="CG95" s="357"/>
      <c r="CH95" s="357"/>
      <c r="CI95" s="357"/>
      <c r="CJ95" s="357"/>
      <c r="CK95" s="357"/>
      <c r="CL95" s="357"/>
      <c r="CM95" s="357"/>
      <c r="CN95" s="452"/>
      <c r="CO95" s="357"/>
      <c r="CP95" s="357"/>
      <c r="CQ95" s="357"/>
      <c r="CR95" s="357"/>
      <c r="CS95" s="357"/>
      <c r="CT95" s="357"/>
      <c r="CU95" s="357"/>
      <c r="CV95" s="357"/>
      <c r="CW95" s="357"/>
      <c r="CX95" s="357"/>
      <c r="CY95" s="357"/>
      <c r="CZ95" s="357"/>
      <c r="DA95" s="357"/>
      <c r="DB95" s="357"/>
      <c r="DC95" s="357"/>
      <c r="DD95" s="357"/>
      <c r="DE95" s="357"/>
      <c r="DF95" s="357"/>
      <c r="DG95" s="357"/>
      <c r="DH95" s="357"/>
      <c r="DI95" s="357"/>
      <c r="DJ95" s="357"/>
      <c r="DK95" s="357"/>
      <c r="DL95" s="357"/>
      <c r="DM95" s="357"/>
      <c r="DN95" s="357"/>
      <c r="DO95" s="357"/>
      <c r="DP95" s="357"/>
      <c r="DQ95" s="357"/>
      <c r="DR95" s="357"/>
      <c r="DS95" s="357"/>
      <c r="DT95" s="357"/>
      <c r="DU95" s="357"/>
      <c r="DV95" s="357"/>
      <c r="DW95" s="357"/>
      <c r="DX95" s="357"/>
      <c r="DY95" s="357"/>
      <c r="DZ95" s="357"/>
      <c r="EA95" s="357"/>
      <c r="EB95" s="357"/>
      <c r="EC95" s="357"/>
      <c r="ED95" s="357"/>
      <c r="EE95" s="357"/>
      <c r="EF95" s="357"/>
      <c r="EG95" s="357"/>
      <c r="EH95" s="357"/>
      <c r="EI95" s="357"/>
      <c r="EJ95" s="357"/>
      <c r="EK95" s="357"/>
      <c r="EL95" s="357"/>
      <c r="EM95" s="357"/>
      <c r="EN95" s="357"/>
      <c r="EO95" s="357"/>
      <c r="EP95" s="357"/>
      <c r="EQ95" s="357"/>
      <c r="ER95" s="357"/>
      <c r="ES95" s="357"/>
      <c r="ET95" s="357"/>
      <c r="EU95" s="357"/>
    </row>
    <row r="96" ht="12.75" customHeight="1">
      <c r="A96" s="357"/>
      <c r="B96" s="357" t="s">
        <v>504</v>
      </c>
      <c r="C96" s="357"/>
      <c r="D96" s="357"/>
      <c r="E96" s="357"/>
      <c r="F96" s="357"/>
      <c r="G96" s="357"/>
      <c r="H96" s="357"/>
      <c r="I96" s="357"/>
      <c r="J96" s="357"/>
      <c r="K96" s="357"/>
      <c r="L96" s="357"/>
      <c r="M96" s="357"/>
      <c r="N96" s="357"/>
      <c r="O96" s="357"/>
      <c r="P96" s="357"/>
      <c r="Q96" s="442"/>
      <c r="R96" s="442"/>
      <c r="S96" s="357"/>
      <c r="T96" s="357"/>
      <c r="U96" s="357"/>
      <c r="V96" s="442"/>
      <c r="W96" s="442"/>
      <c r="X96" s="357"/>
      <c r="Y96" s="357"/>
      <c r="Z96" s="357"/>
      <c r="AA96" s="442"/>
      <c r="AB96" s="442"/>
      <c r="AC96" s="357"/>
      <c r="AD96" s="357"/>
      <c r="AE96" s="357"/>
      <c r="AF96" s="442"/>
      <c r="AG96" s="442"/>
      <c r="AH96" s="357"/>
      <c r="AI96" s="357"/>
      <c r="AJ96" s="357"/>
      <c r="AK96" s="442"/>
      <c r="AL96" s="442"/>
      <c r="AM96" s="370"/>
      <c r="AN96" s="370"/>
      <c r="AO96" s="442"/>
      <c r="AP96" s="357"/>
      <c r="AQ96" s="357"/>
      <c r="AR96" s="357"/>
      <c r="AS96" s="357"/>
      <c r="AT96" s="357"/>
      <c r="AU96" s="357"/>
      <c r="AV96" s="357"/>
      <c r="AW96" s="357"/>
      <c r="AX96" s="357"/>
      <c r="AY96" s="357"/>
      <c r="AZ96" s="357"/>
      <c r="BA96" s="357"/>
      <c r="BB96" s="357"/>
      <c r="BC96" s="357"/>
      <c r="BD96" s="357"/>
      <c r="BE96" s="357"/>
      <c r="BF96" s="357"/>
      <c r="BG96" s="357"/>
      <c r="BH96" s="357"/>
      <c r="BI96" s="357"/>
      <c r="BJ96" s="357"/>
      <c r="BK96" s="357"/>
      <c r="BL96" s="357"/>
      <c r="BM96" s="357"/>
      <c r="BN96" s="357"/>
      <c r="BO96" s="357"/>
      <c r="BP96" s="357"/>
      <c r="BQ96" s="357"/>
      <c r="BR96" s="357"/>
      <c r="BS96" s="357"/>
      <c r="BT96" s="357"/>
      <c r="BU96" s="357"/>
      <c r="BV96" s="357"/>
      <c r="BW96" s="357"/>
      <c r="BX96" s="357"/>
      <c r="BY96" s="357"/>
      <c r="BZ96" s="357"/>
      <c r="CA96" s="357"/>
      <c r="CB96" s="452"/>
      <c r="CC96" s="357"/>
      <c r="CD96" s="357"/>
      <c r="CE96" s="357"/>
      <c r="CF96" s="357"/>
      <c r="CG96" s="357"/>
      <c r="CH96" s="357"/>
      <c r="CI96" s="357"/>
      <c r="CJ96" s="357"/>
      <c r="CK96" s="357"/>
      <c r="CL96" s="357"/>
      <c r="CM96" s="357"/>
      <c r="CN96" s="452"/>
      <c r="CO96" s="357"/>
      <c r="CP96" s="357"/>
      <c r="CQ96" s="357"/>
      <c r="CR96" s="357"/>
      <c r="CS96" s="357"/>
      <c r="CT96" s="357"/>
      <c r="CU96" s="357"/>
      <c r="CV96" s="357"/>
      <c r="CW96" s="357"/>
      <c r="CX96" s="357"/>
      <c r="CY96" s="357"/>
      <c r="CZ96" s="357"/>
      <c r="DA96" s="357"/>
      <c r="DB96" s="357"/>
      <c r="DC96" s="357"/>
      <c r="DD96" s="357"/>
      <c r="DE96" s="357"/>
      <c r="DF96" s="357"/>
      <c r="DG96" s="357"/>
      <c r="DH96" s="357"/>
      <c r="DI96" s="357"/>
      <c r="DJ96" s="357"/>
      <c r="DK96" s="357"/>
      <c r="DL96" s="357"/>
      <c r="DM96" s="357"/>
      <c r="DN96" s="357"/>
      <c r="DO96" s="357"/>
      <c r="DP96" s="357"/>
      <c r="DQ96" s="357"/>
      <c r="DR96" s="357"/>
      <c r="DS96" s="357"/>
      <c r="DT96" s="357"/>
      <c r="DU96" s="357"/>
      <c r="DV96" s="357"/>
      <c r="DW96" s="357"/>
      <c r="DX96" s="357"/>
      <c r="DY96" s="357"/>
      <c r="DZ96" s="357"/>
      <c r="EA96" s="357"/>
      <c r="EB96" s="357"/>
      <c r="EC96" s="357"/>
      <c r="ED96" s="357"/>
      <c r="EE96" s="357"/>
      <c r="EF96" s="357"/>
      <c r="EG96" s="357"/>
      <c r="EH96" s="357"/>
      <c r="EI96" s="357"/>
      <c r="EJ96" s="357"/>
      <c r="EK96" s="357"/>
      <c r="EL96" s="357"/>
      <c r="EM96" s="357"/>
      <c r="EN96" s="357"/>
      <c r="EO96" s="357"/>
      <c r="EP96" s="357"/>
      <c r="EQ96" s="357"/>
      <c r="ER96" s="357"/>
      <c r="ES96" s="357"/>
      <c r="ET96" s="357"/>
      <c r="EU96" s="357"/>
    </row>
    <row r="97" ht="12.75" customHeight="1">
      <c r="A97" s="357"/>
      <c r="B97" s="357" t="s">
        <v>505</v>
      </c>
      <c r="C97" s="357"/>
      <c r="D97" s="357"/>
      <c r="E97" s="357"/>
      <c r="F97" s="357"/>
      <c r="G97" s="357"/>
      <c r="H97" s="357"/>
      <c r="I97" s="357"/>
      <c r="J97" s="357"/>
      <c r="K97" s="357"/>
      <c r="L97" s="357"/>
      <c r="M97" s="357"/>
      <c r="N97" s="357"/>
      <c r="O97" s="357"/>
      <c r="P97" s="357"/>
      <c r="Q97" s="442"/>
      <c r="R97" s="442"/>
      <c r="S97" s="357"/>
      <c r="T97" s="357"/>
      <c r="U97" s="357"/>
      <c r="V97" s="442"/>
      <c r="W97" s="442"/>
      <c r="X97" s="357"/>
      <c r="Y97" s="357"/>
      <c r="Z97" s="357"/>
      <c r="AA97" s="442"/>
      <c r="AB97" s="442"/>
      <c r="AC97" s="357"/>
      <c r="AD97" s="357"/>
      <c r="AE97" s="357"/>
      <c r="AF97" s="442"/>
      <c r="AG97" s="442"/>
      <c r="AH97" s="357"/>
      <c r="AI97" s="357"/>
      <c r="AJ97" s="357"/>
      <c r="AK97" s="442"/>
      <c r="AL97" s="442"/>
      <c r="AM97" s="370"/>
      <c r="AN97" s="370"/>
      <c r="AO97" s="442"/>
      <c r="AP97" s="357"/>
      <c r="AQ97" s="357"/>
      <c r="AR97" s="357"/>
      <c r="AS97" s="357"/>
      <c r="AT97" s="357"/>
      <c r="AU97" s="357"/>
      <c r="AV97" s="357"/>
      <c r="AW97" s="357"/>
      <c r="AX97" s="357"/>
      <c r="AY97" s="357"/>
      <c r="AZ97" s="357"/>
      <c r="BA97" s="357"/>
      <c r="BB97" s="357"/>
      <c r="BC97" s="357"/>
      <c r="BD97" s="357"/>
      <c r="BE97" s="357"/>
      <c r="BF97" s="357"/>
      <c r="BG97" s="357"/>
      <c r="BH97" s="357"/>
      <c r="BI97" s="357"/>
      <c r="BJ97" s="357"/>
      <c r="BK97" s="357"/>
      <c r="BL97" s="357"/>
      <c r="BM97" s="357"/>
      <c r="BN97" s="357"/>
      <c r="BO97" s="357"/>
      <c r="BP97" s="357"/>
      <c r="BQ97" s="357"/>
      <c r="BR97" s="357"/>
      <c r="BS97" s="357"/>
      <c r="BT97" s="357"/>
      <c r="BU97" s="357"/>
      <c r="BV97" s="357"/>
      <c r="BW97" s="357"/>
      <c r="BX97" s="357"/>
      <c r="BY97" s="357"/>
      <c r="BZ97" s="357"/>
      <c r="CA97" s="357"/>
      <c r="CB97" s="452"/>
      <c r="CC97" s="357"/>
      <c r="CD97" s="357"/>
      <c r="CE97" s="357"/>
      <c r="CF97" s="357"/>
      <c r="CG97" s="357"/>
      <c r="CH97" s="357"/>
      <c r="CI97" s="357"/>
      <c r="CJ97" s="357"/>
      <c r="CK97" s="357"/>
      <c r="CL97" s="357"/>
      <c r="CM97" s="357"/>
      <c r="CN97" s="452"/>
      <c r="CO97" s="357"/>
      <c r="CP97" s="357"/>
      <c r="CQ97" s="357"/>
      <c r="CR97" s="357"/>
      <c r="CS97" s="357"/>
      <c r="CT97" s="357"/>
      <c r="CU97" s="357"/>
      <c r="CV97" s="357"/>
      <c r="CW97" s="357"/>
      <c r="CX97" s="357"/>
      <c r="CY97" s="357"/>
      <c r="CZ97" s="357"/>
      <c r="DA97" s="357"/>
      <c r="DB97" s="357"/>
      <c r="DC97" s="357"/>
      <c r="DD97" s="357"/>
      <c r="DE97" s="357"/>
      <c r="DF97" s="357"/>
      <c r="DG97" s="357"/>
      <c r="DH97" s="357"/>
      <c r="DI97" s="357"/>
      <c r="DJ97" s="357"/>
      <c r="DK97" s="357"/>
      <c r="DL97" s="357"/>
      <c r="DM97" s="357"/>
      <c r="DN97" s="357"/>
      <c r="DO97" s="357"/>
      <c r="DP97" s="357"/>
      <c r="DQ97" s="357"/>
      <c r="DR97" s="357"/>
      <c r="DS97" s="357"/>
      <c r="DT97" s="357"/>
      <c r="DU97" s="357"/>
      <c r="DV97" s="357"/>
      <c r="DW97" s="357"/>
      <c r="DX97" s="357"/>
      <c r="DY97" s="357"/>
      <c r="DZ97" s="357"/>
      <c r="EA97" s="357"/>
      <c r="EB97" s="357"/>
      <c r="EC97" s="357"/>
      <c r="ED97" s="357"/>
      <c r="EE97" s="357"/>
      <c r="EF97" s="357"/>
      <c r="EG97" s="357"/>
      <c r="EH97" s="357"/>
      <c r="EI97" s="357"/>
      <c r="EJ97" s="357"/>
      <c r="EK97" s="357"/>
      <c r="EL97" s="357"/>
      <c r="EM97" s="357"/>
      <c r="EN97" s="357"/>
      <c r="EO97" s="357"/>
      <c r="EP97" s="357"/>
      <c r="EQ97" s="357"/>
      <c r="ER97" s="357"/>
      <c r="ES97" s="357"/>
      <c r="ET97" s="357"/>
      <c r="EU97" s="357"/>
    </row>
    <row r="98" ht="12.75" customHeight="1">
      <c r="A98" s="357"/>
      <c r="B98" s="357" t="s">
        <v>506</v>
      </c>
      <c r="C98" s="357"/>
      <c r="D98" s="357"/>
      <c r="E98" s="357"/>
      <c r="F98" s="357"/>
      <c r="G98" s="357"/>
      <c r="H98" s="357"/>
      <c r="I98" s="357"/>
      <c r="J98" s="357"/>
      <c r="K98" s="357"/>
      <c r="L98" s="357"/>
      <c r="M98" s="357"/>
      <c r="N98" s="357"/>
      <c r="O98" s="357"/>
      <c r="P98" s="357"/>
      <c r="Q98" s="442"/>
      <c r="R98" s="442"/>
      <c r="S98" s="357"/>
      <c r="T98" s="357"/>
      <c r="U98" s="357"/>
      <c r="V98" s="442"/>
      <c r="W98" s="442"/>
      <c r="X98" s="357"/>
      <c r="Y98" s="357"/>
      <c r="Z98" s="357"/>
      <c r="AA98" s="442"/>
      <c r="AB98" s="442"/>
      <c r="AC98" s="357"/>
      <c r="AD98" s="357"/>
      <c r="AE98" s="357"/>
      <c r="AF98" s="442"/>
      <c r="AG98" s="442"/>
      <c r="AH98" s="357"/>
      <c r="AI98" s="357"/>
      <c r="AJ98" s="357"/>
      <c r="AK98" s="442"/>
      <c r="AL98" s="442"/>
      <c r="AM98" s="370"/>
      <c r="AN98" s="370"/>
      <c r="AO98" s="442"/>
      <c r="AP98" s="357"/>
      <c r="AQ98" s="357"/>
      <c r="AR98" s="357"/>
      <c r="AS98" s="357"/>
      <c r="AT98" s="357"/>
      <c r="AU98" s="357"/>
      <c r="AV98" s="357"/>
      <c r="AW98" s="357"/>
      <c r="AX98" s="357"/>
      <c r="AY98" s="357"/>
      <c r="AZ98" s="357"/>
      <c r="BA98" s="357"/>
      <c r="BB98" s="357"/>
      <c r="BC98" s="357"/>
      <c r="BD98" s="357"/>
      <c r="BE98" s="357"/>
      <c r="BF98" s="357"/>
      <c r="BG98" s="357"/>
      <c r="BH98" s="357"/>
      <c r="BI98" s="357"/>
      <c r="BJ98" s="357"/>
      <c r="BK98" s="357"/>
      <c r="BL98" s="357"/>
      <c r="BM98" s="357"/>
      <c r="BN98" s="357"/>
      <c r="BO98" s="357"/>
      <c r="BP98" s="357"/>
      <c r="BQ98" s="357"/>
      <c r="BR98" s="357"/>
      <c r="BS98" s="357"/>
      <c r="BT98" s="357"/>
      <c r="BU98" s="357"/>
      <c r="BV98" s="357"/>
      <c r="BW98" s="357"/>
      <c r="BX98" s="357"/>
      <c r="BY98" s="357"/>
      <c r="BZ98" s="357"/>
      <c r="CA98" s="357"/>
      <c r="CB98" s="452"/>
      <c r="CC98" s="357"/>
      <c r="CD98" s="357"/>
      <c r="CE98" s="357"/>
      <c r="CF98" s="357"/>
      <c r="CG98" s="357"/>
      <c r="CH98" s="357"/>
      <c r="CI98" s="357"/>
      <c r="CJ98" s="357"/>
      <c r="CK98" s="357"/>
      <c r="CL98" s="357"/>
      <c r="CM98" s="357"/>
      <c r="CN98" s="452"/>
      <c r="CO98" s="357"/>
      <c r="CP98" s="357"/>
      <c r="CQ98" s="357"/>
      <c r="CR98" s="357"/>
      <c r="CS98" s="357"/>
      <c r="CT98" s="357"/>
      <c r="CU98" s="357"/>
      <c r="CV98" s="357"/>
      <c r="CW98" s="357"/>
      <c r="CX98" s="357"/>
      <c r="CY98" s="357"/>
      <c r="CZ98" s="357"/>
      <c r="DA98" s="357"/>
      <c r="DB98" s="357"/>
      <c r="DC98" s="357"/>
      <c r="DD98" s="357"/>
      <c r="DE98" s="357"/>
      <c r="DF98" s="357"/>
      <c r="DG98" s="357"/>
      <c r="DH98" s="357"/>
      <c r="DI98" s="357"/>
      <c r="DJ98" s="357"/>
      <c r="DK98" s="357"/>
      <c r="DL98" s="357"/>
      <c r="DM98" s="357"/>
      <c r="DN98" s="357"/>
      <c r="DO98" s="357"/>
      <c r="DP98" s="357"/>
      <c r="DQ98" s="357"/>
      <c r="DR98" s="357"/>
      <c r="DS98" s="357"/>
      <c r="DT98" s="357"/>
      <c r="DU98" s="357"/>
      <c r="DV98" s="357"/>
      <c r="DW98" s="357"/>
      <c r="DX98" s="357"/>
      <c r="DY98" s="357"/>
      <c r="DZ98" s="357"/>
      <c r="EA98" s="357"/>
      <c r="EB98" s="357"/>
      <c r="EC98" s="357"/>
      <c r="ED98" s="357"/>
      <c r="EE98" s="357"/>
      <c r="EF98" s="357"/>
      <c r="EG98" s="357"/>
      <c r="EH98" s="357"/>
      <c r="EI98" s="357"/>
      <c r="EJ98" s="357"/>
      <c r="EK98" s="357"/>
      <c r="EL98" s="357"/>
      <c r="EM98" s="357"/>
      <c r="EN98" s="357"/>
      <c r="EO98" s="357"/>
      <c r="EP98" s="357"/>
      <c r="EQ98" s="357"/>
      <c r="ER98" s="357"/>
      <c r="ES98" s="357"/>
      <c r="ET98" s="357"/>
      <c r="EU98" s="357"/>
    </row>
    <row r="99" ht="12.75" customHeight="1">
      <c r="A99" s="357"/>
      <c r="B99" s="357" t="s">
        <v>507</v>
      </c>
      <c r="C99" s="357"/>
      <c r="D99" s="357"/>
      <c r="E99" s="357"/>
      <c r="F99" s="357"/>
      <c r="G99" s="357"/>
      <c r="H99" s="357"/>
      <c r="I99" s="357"/>
      <c r="J99" s="357"/>
      <c r="K99" s="357"/>
      <c r="L99" s="357"/>
      <c r="M99" s="357"/>
      <c r="N99" s="357"/>
      <c r="O99" s="357"/>
      <c r="P99" s="357"/>
      <c r="Q99" s="442"/>
      <c r="R99" s="442"/>
      <c r="S99" s="357"/>
      <c r="T99" s="357"/>
      <c r="U99" s="357"/>
      <c r="V99" s="442"/>
      <c r="W99" s="442"/>
      <c r="X99" s="357"/>
      <c r="Y99" s="357"/>
      <c r="Z99" s="357"/>
      <c r="AA99" s="442"/>
      <c r="AB99" s="442"/>
      <c r="AC99" s="357"/>
      <c r="AD99" s="357"/>
      <c r="AE99" s="357"/>
      <c r="AF99" s="442"/>
      <c r="AG99" s="442"/>
      <c r="AH99" s="357"/>
      <c r="AI99" s="357"/>
      <c r="AJ99" s="357"/>
      <c r="AK99" s="442"/>
      <c r="AL99" s="442"/>
      <c r="AM99" s="370"/>
      <c r="AN99" s="370"/>
      <c r="AO99" s="442"/>
      <c r="AP99" s="357"/>
      <c r="AQ99" s="357"/>
      <c r="AR99" s="357"/>
      <c r="AS99" s="357"/>
      <c r="AT99" s="357"/>
      <c r="AU99" s="357"/>
      <c r="AV99" s="357"/>
      <c r="AW99" s="357"/>
      <c r="AX99" s="357"/>
      <c r="AY99" s="357"/>
      <c r="AZ99" s="357"/>
      <c r="BA99" s="357"/>
      <c r="BB99" s="357"/>
      <c r="BC99" s="357"/>
      <c r="BD99" s="357"/>
      <c r="BE99" s="357"/>
      <c r="BF99" s="357"/>
      <c r="BG99" s="357"/>
      <c r="BH99" s="357"/>
      <c r="BI99" s="357"/>
      <c r="BJ99" s="357"/>
      <c r="BK99" s="357"/>
      <c r="BL99" s="357"/>
      <c r="BM99" s="357"/>
      <c r="BN99" s="357"/>
      <c r="BO99" s="357"/>
      <c r="BP99" s="357"/>
      <c r="BQ99" s="357"/>
      <c r="BR99" s="357"/>
      <c r="BS99" s="357"/>
      <c r="BT99" s="357"/>
      <c r="BU99" s="357"/>
      <c r="BV99" s="357"/>
      <c r="BW99" s="357"/>
      <c r="BX99" s="357"/>
      <c r="BY99" s="357"/>
      <c r="BZ99" s="357"/>
      <c r="CA99" s="357"/>
      <c r="CB99" s="452"/>
      <c r="CC99" s="357"/>
      <c r="CD99" s="357"/>
      <c r="CE99" s="357"/>
      <c r="CF99" s="357"/>
      <c r="CG99" s="357"/>
      <c r="CH99" s="357"/>
      <c r="CI99" s="357"/>
      <c r="CJ99" s="357"/>
      <c r="CK99" s="357"/>
      <c r="CL99" s="357"/>
      <c r="CM99" s="357"/>
      <c r="CN99" s="452"/>
      <c r="CO99" s="357"/>
      <c r="CP99" s="357"/>
      <c r="CQ99" s="357"/>
      <c r="CR99" s="357"/>
      <c r="CS99" s="357"/>
      <c r="CT99" s="357"/>
      <c r="CU99" s="357"/>
      <c r="CV99" s="357"/>
      <c r="CW99" s="357"/>
      <c r="CX99" s="357"/>
      <c r="CY99" s="357"/>
      <c r="CZ99" s="357"/>
      <c r="DA99" s="357"/>
      <c r="DB99" s="357"/>
      <c r="DC99" s="357"/>
      <c r="DD99" s="357"/>
      <c r="DE99" s="357"/>
      <c r="DF99" s="357"/>
      <c r="DG99" s="357"/>
      <c r="DH99" s="357"/>
      <c r="DI99" s="357"/>
      <c r="DJ99" s="357"/>
      <c r="DK99" s="357"/>
      <c r="DL99" s="357"/>
      <c r="DM99" s="357"/>
      <c r="DN99" s="357"/>
      <c r="DO99" s="357"/>
      <c r="DP99" s="357"/>
      <c r="DQ99" s="357"/>
      <c r="DR99" s="357"/>
      <c r="DS99" s="357"/>
      <c r="DT99" s="357"/>
      <c r="DU99" s="357"/>
      <c r="DV99" s="357"/>
      <c r="DW99" s="357"/>
      <c r="DX99" s="357"/>
      <c r="DY99" s="357"/>
      <c r="DZ99" s="357"/>
      <c r="EA99" s="357"/>
      <c r="EB99" s="357"/>
      <c r="EC99" s="357"/>
      <c r="ED99" s="357"/>
      <c r="EE99" s="357"/>
      <c r="EF99" s="357"/>
      <c r="EG99" s="357"/>
      <c r="EH99" s="357"/>
      <c r="EI99" s="357"/>
      <c r="EJ99" s="357"/>
      <c r="EK99" s="357"/>
      <c r="EL99" s="357"/>
      <c r="EM99" s="357"/>
      <c r="EN99" s="357"/>
      <c r="EO99" s="357"/>
      <c r="EP99" s="357"/>
      <c r="EQ99" s="357"/>
      <c r="ER99" s="357"/>
      <c r="ES99" s="357"/>
      <c r="ET99" s="357"/>
      <c r="EU99" s="357"/>
    </row>
    <row r="100" ht="12.75" customHeight="1">
      <c r="A100" s="357"/>
      <c r="B100" s="357" t="s">
        <v>508</v>
      </c>
      <c r="C100" s="357"/>
      <c r="D100" s="357"/>
      <c r="E100" s="357"/>
      <c r="F100" s="357"/>
      <c r="G100" s="357"/>
      <c r="H100" s="357"/>
      <c r="I100" s="357"/>
      <c r="J100" s="357"/>
      <c r="K100" s="357"/>
      <c r="L100" s="357"/>
      <c r="M100" s="357"/>
      <c r="N100" s="357"/>
      <c r="O100" s="357"/>
      <c r="P100" s="357"/>
      <c r="Q100" s="442"/>
      <c r="R100" s="442"/>
      <c r="S100" s="357"/>
      <c r="T100" s="357"/>
      <c r="U100" s="357"/>
      <c r="V100" s="442"/>
      <c r="W100" s="442"/>
      <c r="X100" s="357"/>
      <c r="Y100" s="357"/>
      <c r="Z100" s="357"/>
      <c r="AA100" s="442"/>
      <c r="AB100" s="442"/>
      <c r="AC100" s="357"/>
      <c r="AD100" s="357"/>
      <c r="AE100" s="357"/>
      <c r="AF100" s="442"/>
      <c r="AG100" s="442"/>
      <c r="AH100" s="357"/>
      <c r="AI100" s="357"/>
      <c r="AJ100" s="357"/>
      <c r="AK100" s="442"/>
      <c r="AL100" s="442"/>
      <c r="AM100" s="370"/>
      <c r="AN100" s="370"/>
      <c r="AO100" s="442"/>
      <c r="AP100" s="357"/>
      <c r="AQ100" s="357"/>
      <c r="AR100" s="357"/>
      <c r="AS100" s="357"/>
      <c r="AT100" s="357"/>
      <c r="AU100" s="357"/>
      <c r="AV100" s="357"/>
      <c r="AW100" s="357"/>
      <c r="AX100" s="357"/>
      <c r="AY100" s="357"/>
      <c r="AZ100" s="357"/>
      <c r="BA100" s="357"/>
      <c r="BB100" s="357"/>
      <c r="BC100" s="357"/>
      <c r="BD100" s="357"/>
      <c r="BE100" s="357"/>
      <c r="BF100" s="357"/>
      <c r="BG100" s="357"/>
      <c r="BH100" s="357"/>
      <c r="BI100" s="357"/>
      <c r="BJ100" s="357"/>
      <c r="BK100" s="357"/>
      <c r="BL100" s="357"/>
      <c r="BM100" s="357"/>
      <c r="BN100" s="357"/>
      <c r="BO100" s="357"/>
      <c r="BP100" s="357"/>
      <c r="BQ100" s="357"/>
      <c r="BR100" s="357"/>
      <c r="BS100" s="357"/>
      <c r="BT100" s="357"/>
      <c r="BU100" s="357"/>
      <c r="BV100" s="357"/>
      <c r="BW100" s="357"/>
      <c r="BX100" s="357"/>
      <c r="BY100" s="357"/>
      <c r="BZ100" s="357"/>
      <c r="CA100" s="357"/>
      <c r="CB100" s="452"/>
      <c r="CC100" s="357"/>
      <c r="CD100" s="357"/>
      <c r="CE100" s="357"/>
      <c r="CF100" s="357"/>
      <c r="CG100" s="357"/>
      <c r="CH100" s="357"/>
      <c r="CI100" s="357"/>
      <c r="CJ100" s="357"/>
      <c r="CK100" s="357"/>
      <c r="CL100" s="357"/>
      <c r="CM100" s="357"/>
      <c r="CN100" s="452"/>
      <c r="CO100" s="357"/>
      <c r="CP100" s="357"/>
      <c r="CQ100" s="357"/>
      <c r="CR100" s="357"/>
      <c r="CS100" s="357"/>
      <c r="CT100" s="357"/>
      <c r="CU100" s="357"/>
      <c r="CV100" s="357"/>
      <c r="CW100" s="357"/>
      <c r="CX100" s="357"/>
      <c r="CY100" s="357"/>
      <c r="CZ100" s="357"/>
      <c r="DA100" s="357"/>
      <c r="DB100" s="357"/>
      <c r="DC100" s="357"/>
      <c r="DD100" s="357"/>
      <c r="DE100" s="357"/>
      <c r="DF100" s="357"/>
      <c r="DG100" s="357"/>
      <c r="DH100" s="357"/>
      <c r="DI100" s="357"/>
      <c r="DJ100" s="357"/>
      <c r="DK100" s="357"/>
      <c r="DL100" s="357"/>
      <c r="DM100" s="357"/>
      <c r="DN100" s="357"/>
      <c r="DO100" s="357"/>
      <c r="DP100" s="357"/>
      <c r="DQ100" s="357"/>
      <c r="DR100" s="357"/>
      <c r="DS100" s="357"/>
      <c r="DT100" s="357"/>
      <c r="DU100" s="357"/>
      <c r="DV100" s="357"/>
      <c r="DW100" s="357"/>
      <c r="DX100" s="357"/>
      <c r="DY100" s="357"/>
      <c r="DZ100" s="357"/>
      <c r="EA100" s="357"/>
      <c r="EB100" s="357"/>
      <c r="EC100" s="357"/>
      <c r="ED100" s="357"/>
      <c r="EE100" s="357"/>
      <c r="EF100" s="357"/>
      <c r="EG100" s="357"/>
      <c r="EH100" s="357"/>
      <c r="EI100" s="357"/>
      <c r="EJ100" s="357"/>
      <c r="EK100" s="357"/>
      <c r="EL100" s="357"/>
      <c r="EM100" s="357"/>
      <c r="EN100" s="357"/>
      <c r="EO100" s="357"/>
      <c r="EP100" s="357"/>
      <c r="EQ100" s="357"/>
      <c r="ER100" s="357"/>
      <c r="ES100" s="357"/>
      <c r="ET100" s="357"/>
      <c r="EU100" s="357"/>
    </row>
    <row r="101" ht="12.75" customHeight="1">
      <c r="A101" s="357"/>
      <c r="B101" s="357" t="s">
        <v>509</v>
      </c>
      <c r="C101" s="357"/>
      <c r="D101" s="357"/>
      <c r="E101" s="357"/>
      <c r="F101" s="357"/>
      <c r="G101" s="357"/>
      <c r="H101" s="357"/>
      <c r="I101" s="357"/>
      <c r="J101" s="357"/>
      <c r="K101" s="357"/>
      <c r="L101" s="357"/>
      <c r="M101" s="357"/>
      <c r="N101" s="357"/>
      <c r="O101" s="357"/>
      <c r="P101" s="357"/>
      <c r="Q101" s="442"/>
      <c r="R101" s="442"/>
      <c r="S101" s="357"/>
      <c r="T101" s="357"/>
      <c r="U101" s="357"/>
      <c r="V101" s="442"/>
      <c r="W101" s="442"/>
      <c r="X101" s="357"/>
      <c r="Y101" s="357"/>
      <c r="Z101" s="357"/>
      <c r="AA101" s="442"/>
      <c r="AB101" s="442"/>
      <c r="AC101" s="357"/>
      <c r="AD101" s="357"/>
      <c r="AE101" s="357"/>
      <c r="AF101" s="442"/>
      <c r="AG101" s="442"/>
      <c r="AH101" s="357"/>
      <c r="AI101" s="357"/>
      <c r="AJ101" s="357"/>
      <c r="AK101" s="442"/>
      <c r="AL101" s="442"/>
      <c r="AM101" s="370"/>
      <c r="AN101" s="370"/>
      <c r="AO101" s="442"/>
      <c r="AP101" s="357"/>
      <c r="AQ101" s="357"/>
      <c r="AR101" s="357"/>
      <c r="AS101" s="357"/>
      <c r="AT101" s="357"/>
      <c r="AU101" s="357"/>
      <c r="AV101" s="357"/>
      <c r="AW101" s="357"/>
      <c r="AX101" s="357"/>
      <c r="AY101" s="357"/>
      <c r="AZ101" s="357"/>
      <c r="BA101" s="357"/>
      <c r="BB101" s="357"/>
      <c r="BC101" s="357"/>
      <c r="BD101" s="357"/>
      <c r="BE101" s="357"/>
      <c r="BF101" s="357"/>
      <c r="BG101" s="357"/>
      <c r="BH101" s="357"/>
      <c r="BI101" s="357"/>
      <c r="BJ101" s="357"/>
      <c r="BK101" s="357"/>
      <c r="BL101" s="357"/>
      <c r="BM101" s="357"/>
      <c r="BN101" s="357"/>
      <c r="BO101" s="357"/>
      <c r="BP101" s="357"/>
      <c r="BQ101" s="357"/>
      <c r="BR101" s="357"/>
      <c r="BS101" s="357"/>
      <c r="BT101" s="357"/>
      <c r="BU101" s="357"/>
      <c r="BV101" s="357"/>
      <c r="BW101" s="357"/>
      <c r="BX101" s="357"/>
      <c r="BY101" s="357"/>
      <c r="BZ101" s="357"/>
      <c r="CA101" s="357"/>
      <c r="CB101" s="452"/>
      <c r="CC101" s="357"/>
      <c r="CD101" s="357"/>
      <c r="CE101" s="357"/>
      <c r="CF101" s="357"/>
      <c r="CG101" s="357"/>
      <c r="CH101" s="357"/>
      <c r="CI101" s="357"/>
      <c r="CJ101" s="357"/>
      <c r="CK101" s="357"/>
      <c r="CL101" s="357"/>
      <c r="CM101" s="357"/>
      <c r="CN101" s="452"/>
      <c r="CO101" s="357"/>
      <c r="CP101" s="357"/>
      <c r="CQ101" s="357"/>
      <c r="CR101" s="357"/>
      <c r="CS101" s="357"/>
      <c r="CT101" s="357"/>
      <c r="CU101" s="357"/>
      <c r="CV101" s="357"/>
      <c r="CW101" s="357"/>
      <c r="CX101" s="357"/>
      <c r="CY101" s="357"/>
      <c r="CZ101" s="357"/>
      <c r="DA101" s="357"/>
      <c r="DB101" s="357"/>
      <c r="DC101" s="357"/>
      <c r="DD101" s="357"/>
      <c r="DE101" s="357"/>
      <c r="DF101" s="357"/>
      <c r="DG101" s="357"/>
      <c r="DH101" s="357"/>
      <c r="DI101" s="357"/>
      <c r="DJ101" s="357"/>
      <c r="DK101" s="357"/>
      <c r="DL101" s="357"/>
      <c r="DM101" s="357"/>
      <c r="DN101" s="357"/>
      <c r="DO101" s="357"/>
      <c r="DP101" s="357"/>
      <c r="DQ101" s="357"/>
      <c r="DR101" s="357"/>
      <c r="DS101" s="357"/>
      <c r="DT101" s="357"/>
      <c r="DU101" s="357"/>
      <c r="DV101" s="357"/>
      <c r="DW101" s="357"/>
      <c r="DX101" s="357"/>
      <c r="DY101" s="357"/>
      <c r="DZ101" s="357"/>
      <c r="EA101" s="357"/>
      <c r="EB101" s="357"/>
      <c r="EC101" s="357"/>
      <c r="ED101" s="357"/>
      <c r="EE101" s="357"/>
      <c r="EF101" s="357"/>
      <c r="EG101" s="357"/>
      <c r="EH101" s="357"/>
      <c r="EI101" s="357"/>
      <c r="EJ101" s="357"/>
      <c r="EK101" s="357"/>
      <c r="EL101" s="357"/>
      <c r="EM101" s="357"/>
      <c r="EN101" s="357"/>
      <c r="EO101" s="357"/>
      <c r="EP101" s="357"/>
      <c r="EQ101" s="357"/>
      <c r="ER101" s="357"/>
      <c r="ES101" s="357"/>
      <c r="ET101" s="357"/>
      <c r="EU101" s="357"/>
    </row>
    <row r="102" ht="12.75" customHeight="1">
      <c r="A102" s="357"/>
      <c r="B102" s="357"/>
      <c r="C102" s="357"/>
      <c r="D102" s="357"/>
      <c r="E102" s="357"/>
      <c r="F102" s="357"/>
      <c r="G102" s="357"/>
      <c r="H102" s="357"/>
      <c r="I102" s="357"/>
      <c r="J102" s="357"/>
      <c r="K102" s="357"/>
      <c r="L102" s="357"/>
      <c r="M102" s="357"/>
      <c r="N102" s="357"/>
      <c r="O102" s="357"/>
      <c r="P102" s="357"/>
      <c r="Q102" s="442"/>
      <c r="R102" s="442"/>
      <c r="S102" s="357"/>
      <c r="T102" s="357"/>
      <c r="U102" s="357"/>
      <c r="V102" s="442"/>
      <c r="W102" s="442"/>
      <c r="X102" s="357"/>
      <c r="Y102" s="357"/>
      <c r="Z102" s="357"/>
      <c r="AA102" s="442"/>
      <c r="AB102" s="442"/>
      <c r="AC102" s="357"/>
      <c r="AD102" s="357"/>
      <c r="AE102" s="357"/>
      <c r="AF102" s="442"/>
      <c r="AG102" s="442"/>
      <c r="AH102" s="357"/>
      <c r="AI102" s="357"/>
      <c r="AJ102" s="357"/>
      <c r="AK102" s="442"/>
      <c r="AL102" s="442"/>
      <c r="AM102" s="370"/>
      <c r="AN102" s="370"/>
      <c r="AO102" s="442"/>
      <c r="AP102" s="357"/>
      <c r="AQ102" s="357"/>
      <c r="AR102" s="357"/>
      <c r="AS102" s="357"/>
      <c r="AT102" s="357"/>
      <c r="AU102" s="357"/>
      <c r="AV102" s="357"/>
      <c r="AW102" s="357"/>
      <c r="AX102" s="357"/>
      <c r="AY102" s="357"/>
      <c r="AZ102" s="357"/>
      <c r="BA102" s="357"/>
      <c r="BB102" s="357"/>
      <c r="BC102" s="357"/>
      <c r="BD102" s="357"/>
      <c r="BE102" s="357"/>
      <c r="BF102" s="357"/>
      <c r="BG102" s="357"/>
      <c r="BH102" s="357"/>
      <c r="BI102" s="357"/>
      <c r="BJ102" s="357"/>
      <c r="BK102" s="357"/>
      <c r="BL102" s="357"/>
      <c r="BM102" s="357"/>
      <c r="BN102" s="357"/>
      <c r="BO102" s="357"/>
      <c r="BP102" s="357"/>
      <c r="BQ102" s="357"/>
      <c r="BR102" s="357"/>
      <c r="BS102" s="357"/>
      <c r="BT102" s="357"/>
      <c r="BU102" s="357"/>
      <c r="BV102" s="357"/>
      <c r="BW102" s="357"/>
      <c r="BX102" s="357"/>
      <c r="BY102" s="357"/>
      <c r="BZ102" s="357"/>
      <c r="CA102" s="357"/>
      <c r="CB102" s="452"/>
      <c r="CC102" s="357"/>
      <c r="CD102" s="357"/>
      <c r="CE102" s="357"/>
      <c r="CF102" s="357"/>
      <c r="CG102" s="357"/>
      <c r="CH102" s="357"/>
      <c r="CI102" s="357"/>
      <c r="CJ102" s="357"/>
      <c r="CK102" s="357"/>
      <c r="CL102" s="357"/>
      <c r="CM102" s="357"/>
      <c r="CN102" s="452"/>
      <c r="CO102" s="357"/>
      <c r="CP102" s="357"/>
      <c r="CQ102" s="357"/>
      <c r="CR102" s="357"/>
      <c r="CS102" s="357"/>
      <c r="CT102" s="357"/>
      <c r="CU102" s="357"/>
      <c r="CV102" s="357"/>
      <c r="CW102" s="357"/>
      <c r="CX102" s="357"/>
      <c r="CY102" s="357"/>
      <c r="CZ102" s="357"/>
      <c r="DA102" s="357"/>
      <c r="DB102" s="357"/>
      <c r="DC102" s="357"/>
      <c r="DD102" s="357"/>
      <c r="DE102" s="357"/>
      <c r="DF102" s="357"/>
      <c r="DG102" s="357"/>
      <c r="DH102" s="357"/>
      <c r="DI102" s="357"/>
      <c r="DJ102" s="357"/>
      <c r="DK102" s="357"/>
      <c r="DL102" s="357"/>
      <c r="DM102" s="357"/>
      <c r="DN102" s="357"/>
      <c r="DO102" s="357"/>
      <c r="DP102" s="357"/>
      <c r="DQ102" s="357"/>
      <c r="DR102" s="357"/>
      <c r="DS102" s="357"/>
      <c r="DT102" s="357"/>
      <c r="DU102" s="357"/>
      <c r="DV102" s="357"/>
      <c r="DW102" s="357"/>
      <c r="DX102" s="357"/>
      <c r="DY102" s="357"/>
      <c r="DZ102" s="357"/>
      <c r="EA102" s="357"/>
      <c r="EB102" s="357"/>
      <c r="EC102" s="357"/>
      <c r="ED102" s="357"/>
      <c r="EE102" s="357"/>
      <c r="EF102" s="357"/>
      <c r="EG102" s="357"/>
      <c r="EH102" s="357"/>
      <c r="EI102" s="357"/>
      <c r="EJ102" s="357"/>
      <c r="EK102" s="357"/>
      <c r="EL102" s="357"/>
      <c r="EM102" s="357"/>
      <c r="EN102" s="357"/>
      <c r="EO102" s="357"/>
      <c r="EP102" s="357"/>
      <c r="EQ102" s="357"/>
      <c r="ER102" s="357"/>
      <c r="ES102" s="357"/>
      <c r="ET102" s="357"/>
      <c r="EU102" s="357"/>
    </row>
    <row r="103" ht="12.75" customHeight="1">
      <c r="A103" s="357"/>
      <c r="B103" s="357"/>
      <c r="C103" s="357"/>
      <c r="D103" s="357"/>
      <c r="E103" s="357"/>
      <c r="F103" s="357"/>
      <c r="G103" s="357"/>
      <c r="H103" s="357"/>
      <c r="I103" s="357"/>
      <c r="J103" s="357"/>
      <c r="K103" s="357"/>
      <c r="L103" s="357"/>
      <c r="M103" s="357"/>
      <c r="N103" s="357"/>
      <c r="O103" s="357"/>
      <c r="P103" s="357"/>
      <c r="Q103" s="442"/>
      <c r="R103" s="442"/>
      <c r="S103" s="357"/>
      <c r="T103" s="357"/>
      <c r="U103" s="357"/>
      <c r="V103" s="442"/>
      <c r="W103" s="442"/>
      <c r="X103" s="357"/>
      <c r="Y103" s="357"/>
      <c r="Z103" s="357"/>
      <c r="AA103" s="442"/>
      <c r="AB103" s="442"/>
      <c r="AC103" s="357"/>
      <c r="AD103" s="357"/>
      <c r="AE103" s="357"/>
      <c r="AF103" s="442"/>
      <c r="AG103" s="442"/>
      <c r="AH103" s="357"/>
      <c r="AI103" s="357"/>
      <c r="AJ103" s="357"/>
      <c r="AK103" s="442"/>
      <c r="AL103" s="442"/>
      <c r="AM103" s="442"/>
      <c r="AN103" s="442"/>
      <c r="AO103" s="442"/>
      <c r="AP103" s="357"/>
      <c r="AQ103" s="357"/>
      <c r="AR103" s="357"/>
      <c r="AS103" s="357"/>
      <c r="AT103" s="357"/>
      <c r="AU103" s="357"/>
      <c r="AV103" s="357"/>
      <c r="AW103" s="357"/>
      <c r="AX103" s="357"/>
      <c r="AY103" s="357"/>
      <c r="AZ103" s="357"/>
      <c r="BA103" s="357"/>
      <c r="BB103" s="357"/>
      <c r="BC103" s="357"/>
      <c r="BD103" s="357"/>
      <c r="BE103" s="357"/>
      <c r="BF103" s="357"/>
      <c r="BG103" s="357"/>
      <c r="BH103" s="357"/>
      <c r="BI103" s="357"/>
      <c r="BJ103" s="357"/>
      <c r="BK103" s="357"/>
      <c r="BL103" s="357"/>
      <c r="BM103" s="357"/>
      <c r="BN103" s="357"/>
      <c r="BO103" s="357"/>
      <c r="BP103" s="357"/>
      <c r="BQ103" s="357"/>
      <c r="BR103" s="357"/>
      <c r="BS103" s="357"/>
      <c r="BT103" s="357"/>
      <c r="BU103" s="357"/>
      <c r="BV103" s="357"/>
      <c r="BW103" s="357"/>
      <c r="BX103" s="357"/>
      <c r="BY103" s="357"/>
      <c r="BZ103" s="357"/>
      <c r="CA103" s="357"/>
      <c r="CB103" s="452"/>
      <c r="CC103" s="357"/>
      <c r="CD103" s="357"/>
      <c r="CE103" s="357"/>
      <c r="CF103" s="357"/>
      <c r="CG103" s="357"/>
      <c r="CH103" s="357"/>
      <c r="CI103" s="357"/>
      <c r="CJ103" s="357"/>
      <c r="CK103" s="357"/>
      <c r="CL103" s="357"/>
      <c r="CM103" s="357"/>
      <c r="CN103" s="452"/>
      <c r="CO103" s="357"/>
      <c r="CP103" s="357"/>
      <c r="CQ103" s="357"/>
      <c r="CR103" s="357"/>
      <c r="CS103" s="357"/>
      <c r="CT103" s="357"/>
      <c r="CU103" s="357"/>
      <c r="CV103" s="357"/>
      <c r="CW103" s="357"/>
      <c r="CX103" s="357"/>
      <c r="CY103" s="357"/>
      <c r="CZ103" s="357"/>
      <c r="DA103" s="357"/>
      <c r="DB103" s="357"/>
      <c r="DC103" s="357"/>
      <c r="DD103" s="357"/>
      <c r="DE103" s="357"/>
      <c r="DF103" s="357"/>
      <c r="DG103" s="357"/>
      <c r="DH103" s="357"/>
      <c r="DI103" s="357"/>
      <c r="DJ103" s="357"/>
      <c r="DK103" s="357"/>
      <c r="DL103" s="357"/>
      <c r="DM103" s="357"/>
      <c r="DN103" s="357"/>
      <c r="DO103" s="357"/>
      <c r="DP103" s="357"/>
      <c r="DQ103" s="357"/>
      <c r="DR103" s="357"/>
      <c r="DS103" s="357"/>
      <c r="DT103" s="357"/>
      <c r="DU103" s="357"/>
      <c r="DV103" s="357"/>
      <c r="DW103" s="357"/>
      <c r="DX103" s="357"/>
      <c r="DY103" s="357"/>
      <c r="DZ103" s="357"/>
      <c r="EA103" s="357"/>
      <c r="EB103" s="357"/>
      <c r="EC103" s="357"/>
      <c r="ED103" s="357"/>
      <c r="EE103" s="357"/>
      <c r="EF103" s="357"/>
      <c r="EG103" s="357"/>
      <c r="EH103" s="357"/>
      <c r="EI103" s="357"/>
      <c r="EJ103" s="357"/>
      <c r="EK103" s="357"/>
      <c r="EL103" s="357"/>
      <c r="EM103" s="357"/>
      <c r="EN103" s="357"/>
      <c r="EO103" s="357"/>
      <c r="EP103" s="357"/>
      <c r="EQ103" s="357"/>
      <c r="ER103" s="357"/>
      <c r="ES103" s="357"/>
      <c r="ET103" s="357"/>
      <c r="EU103" s="357"/>
    </row>
    <row r="104" ht="12.75" customHeight="1">
      <c r="A104" s="357"/>
      <c r="B104" s="357"/>
      <c r="C104" s="357"/>
      <c r="D104" s="357"/>
      <c r="E104" s="357"/>
      <c r="F104" s="357"/>
      <c r="G104" s="357"/>
      <c r="H104" s="357"/>
      <c r="I104" s="357"/>
      <c r="J104" s="357"/>
      <c r="K104" s="357"/>
      <c r="L104" s="357"/>
      <c r="M104" s="357"/>
      <c r="N104" s="357"/>
      <c r="O104" s="357"/>
      <c r="P104" s="357"/>
      <c r="Q104" s="442"/>
      <c r="R104" s="442"/>
      <c r="S104" s="357"/>
      <c r="T104" s="357"/>
      <c r="U104" s="357"/>
      <c r="V104" s="442"/>
      <c r="W104" s="442"/>
      <c r="X104" s="357"/>
      <c r="Y104" s="357"/>
      <c r="Z104" s="357"/>
      <c r="AA104" s="442"/>
      <c r="AB104" s="442"/>
      <c r="AC104" s="357"/>
      <c r="AD104" s="357"/>
      <c r="AE104" s="357"/>
      <c r="AF104" s="442"/>
      <c r="AG104" s="442"/>
      <c r="AH104" s="357"/>
      <c r="AI104" s="357"/>
      <c r="AJ104" s="357"/>
      <c r="AK104" s="442"/>
      <c r="AL104" s="442"/>
      <c r="AM104" s="442"/>
      <c r="AN104" s="442"/>
      <c r="AO104" s="442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452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452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  <c r="EB104" s="357"/>
      <c r="EC104" s="357"/>
      <c r="ED104" s="357"/>
      <c r="EE104" s="357"/>
      <c r="EF104" s="357"/>
      <c r="EG104" s="357"/>
      <c r="EH104" s="357"/>
      <c r="EI104" s="357"/>
      <c r="EJ104" s="357"/>
      <c r="EK104" s="357"/>
      <c r="EL104" s="357"/>
      <c r="EM104" s="357"/>
      <c r="EN104" s="357"/>
      <c r="EO104" s="357"/>
      <c r="EP104" s="357"/>
      <c r="EQ104" s="357"/>
      <c r="ER104" s="357"/>
      <c r="ES104" s="357"/>
      <c r="ET104" s="357"/>
      <c r="EU104" s="357"/>
    </row>
    <row r="105" ht="12.75" customHeight="1">
      <c r="A105" s="357"/>
      <c r="B105" s="357"/>
      <c r="C105" s="357"/>
      <c r="D105" s="357"/>
      <c r="E105" s="357"/>
      <c r="F105" s="357"/>
      <c r="G105" s="357"/>
      <c r="H105" s="357"/>
      <c r="I105" s="357"/>
      <c r="J105" s="357"/>
      <c r="K105" s="357"/>
      <c r="L105" s="357"/>
      <c r="M105" s="357"/>
      <c r="N105" s="357"/>
      <c r="O105" s="357"/>
      <c r="P105" s="357"/>
      <c r="Q105" s="442"/>
      <c r="R105" s="442"/>
      <c r="S105" s="357"/>
      <c r="T105" s="357"/>
      <c r="U105" s="357"/>
      <c r="V105" s="442"/>
      <c r="W105" s="442"/>
      <c r="X105" s="357"/>
      <c r="Y105" s="357"/>
      <c r="Z105" s="357"/>
      <c r="AA105" s="442"/>
      <c r="AB105" s="442"/>
      <c r="AC105" s="357"/>
      <c r="AD105" s="357"/>
      <c r="AE105" s="357"/>
      <c r="AF105" s="442"/>
      <c r="AG105" s="442"/>
      <c r="AH105" s="357"/>
      <c r="AI105" s="357"/>
      <c r="AJ105" s="357"/>
      <c r="AK105" s="442"/>
      <c r="AL105" s="442"/>
      <c r="AM105" s="442"/>
      <c r="AN105" s="442"/>
      <c r="AO105" s="442"/>
      <c r="AP105" s="357"/>
      <c r="AQ105" s="357"/>
      <c r="AR105" s="357"/>
      <c r="AS105" s="357"/>
      <c r="AT105" s="357"/>
      <c r="AU105" s="357"/>
      <c r="AV105" s="357"/>
      <c r="AW105" s="357"/>
      <c r="AX105" s="357"/>
      <c r="AY105" s="357"/>
      <c r="AZ105" s="357"/>
      <c r="BA105" s="357"/>
      <c r="BB105" s="357"/>
      <c r="BC105" s="357"/>
      <c r="BD105" s="357"/>
      <c r="BE105" s="357"/>
      <c r="BF105" s="357"/>
      <c r="BG105" s="357"/>
      <c r="BH105" s="357"/>
      <c r="BI105" s="357"/>
      <c r="BJ105" s="357"/>
      <c r="BK105" s="357"/>
      <c r="BL105" s="357"/>
      <c r="BM105" s="357"/>
      <c r="BN105" s="357"/>
      <c r="BO105" s="357"/>
      <c r="BP105" s="357"/>
      <c r="BQ105" s="357"/>
      <c r="BR105" s="357"/>
      <c r="BS105" s="357"/>
      <c r="BT105" s="357"/>
      <c r="BU105" s="357"/>
      <c r="BV105" s="357"/>
      <c r="BW105" s="357"/>
      <c r="BX105" s="357"/>
      <c r="BY105" s="357"/>
      <c r="BZ105" s="357"/>
      <c r="CA105" s="357"/>
      <c r="CB105" s="452"/>
      <c r="CC105" s="357"/>
      <c r="CD105" s="357"/>
      <c r="CE105" s="357"/>
      <c r="CF105" s="357"/>
      <c r="CG105" s="357"/>
      <c r="CH105" s="357"/>
      <c r="CI105" s="357"/>
      <c r="CJ105" s="357"/>
      <c r="CK105" s="357"/>
      <c r="CL105" s="357"/>
      <c r="CM105" s="357"/>
      <c r="CN105" s="357"/>
      <c r="CO105" s="357"/>
      <c r="CP105" s="357"/>
      <c r="CQ105" s="357"/>
      <c r="CR105" s="357"/>
      <c r="CS105" s="357"/>
      <c r="CT105" s="357"/>
      <c r="CU105" s="357"/>
      <c r="CV105" s="357"/>
      <c r="CW105" s="357"/>
      <c r="CX105" s="357"/>
      <c r="CY105" s="357"/>
      <c r="CZ105" s="357"/>
      <c r="DA105" s="357"/>
      <c r="DB105" s="357"/>
      <c r="DC105" s="357"/>
      <c r="DD105" s="357"/>
      <c r="DE105" s="357"/>
      <c r="DF105" s="357"/>
      <c r="DG105" s="357"/>
      <c r="DH105" s="357"/>
      <c r="DI105" s="357"/>
      <c r="DJ105" s="357"/>
      <c r="DK105" s="357"/>
      <c r="DL105" s="357"/>
      <c r="DM105" s="357"/>
      <c r="DN105" s="357"/>
      <c r="DO105" s="357"/>
      <c r="DP105" s="357"/>
      <c r="DQ105" s="357"/>
      <c r="DR105" s="357"/>
      <c r="DS105" s="357"/>
      <c r="DT105" s="357"/>
      <c r="DU105" s="357"/>
      <c r="DV105" s="357"/>
      <c r="DW105" s="357"/>
      <c r="DX105" s="357"/>
      <c r="DY105" s="357"/>
      <c r="DZ105" s="357"/>
      <c r="EA105" s="357"/>
      <c r="EB105" s="357"/>
      <c r="EC105" s="357"/>
      <c r="ED105" s="357"/>
      <c r="EE105" s="357"/>
      <c r="EF105" s="357"/>
      <c r="EG105" s="357"/>
      <c r="EH105" s="357"/>
      <c r="EI105" s="357"/>
      <c r="EJ105" s="357"/>
      <c r="EK105" s="357"/>
      <c r="EL105" s="357"/>
      <c r="EM105" s="357"/>
      <c r="EN105" s="357"/>
      <c r="EO105" s="357"/>
      <c r="EP105" s="357"/>
      <c r="EQ105" s="357"/>
      <c r="ER105" s="357"/>
      <c r="ES105" s="357"/>
      <c r="ET105" s="357"/>
      <c r="EU105" s="357"/>
    </row>
    <row r="106" ht="12.75" customHeight="1">
      <c r="A106" s="357"/>
      <c r="B106" s="357"/>
      <c r="C106" s="357"/>
      <c r="D106" s="357"/>
      <c r="E106" s="357"/>
      <c r="F106" s="357"/>
      <c r="G106" s="357"/>
      <c r="H106" s="357"/>
      <c r="I106" s="357"/>
      <c r="J106" s="357"/>
      <c r="K106" s="357"/>
      <c r="L106" s="357"/>
      <c r="M106" s="357"/>
      <c r="N106" s="357"/>
      <c r="O106" s="357"/>
      <c r="P106" s="357"/>
      <c r="Q106" s="442"/>
      <c r="R106" s="442"/>
      <c r="S106" s="357"/>
      <c r="T106" s="357"/>
      <c r="U106" s="357"/>
      <c r="V106" s="442"/>
      <c r="W106" s="442"/>
      <c r="X106" s="357"/>
      <c r="Y106" s="357"/>
      <c r="Z106" s="357"/>
      <c r="AA106" s="442"/>
      <c r="AB106" s="442"/>
      <c r="AC106" s="357"/>
      <c r="AD106" s="357"/>
      <c r="AE106" s="357"/>
      <c r="AF106" s="442"/>
      <c r="AG106" s="442"/>
      <c r="AH106" s="357"/>
      <c r="AI106" s="357"/>
      <c r="AJ106" s="357"/>
      <c r="AK106" s="442"/>
      <c r="AL106" s="442"/>
      <c r="AM106" s="442"/>
      <c r="AN106" s="442"/>
      <c r="AO106" s="442"/>
      <c r="AP106" s="357"/>
      <c r="AQ106" s="357"/>
      <c r="AR106" s="357"/>
      <c r="AS106" s="357"/>
      <c r="AT106" s="357"/>
      <c r="AU106" s="357"/>
      <c r="AV106" s="357"/>
      <c r="AW106" s="357"/>
      <c r="AX106" s="357"/>
      <c r="AY106" s="357"/>
      <c r="AZ106" s="357"/>
      <c r="BA106" s="357"/>
      <c r="BB106" s="357"/>
      <c r="BC106" s="357"/>
      <c r="BD106" s="357"/>
      <c r="BE106" s="357"/>
      <c r="BF106" s="357"/>
      <c r="BG106" s="357"/>
      <c r="BH106" s="357"/>
      <c r="BI106" s="357"/>
      <c r="BJ106" s="357"/>
      <c r="BK106" s="357"/>
      <c r="BL106" s="357"/>
      <c r="BM106" s="357"/>
      <c r="BN106" s="357"/>
      <c r="BO106" s="357"/>
      <c r="BP106" s="357"/>
      <c r="BQ106" s="357"/>
      <c r="BR106" s="357"/>
      <c r="BS106" s="357"/>
      <c r="BT106" s="357"/>
      <c r="BU106" s="357"/>
      <c r="BV106" s="357"/>
      <c r="BW106" s="357"/>
      <c r="BX106" s="357"/>
      <c r="BY106" s="357"/>
      <c r="BZ106" s="357"/>
      <c r="CA106" s="357"/>
      <c r="CB106" s="452"/>
      <c r="CC106" s="357"/>
      <c r="CD106" s="357"/>
      <c r="CE106" s="357"/>
      <c r="CF106" s="357"/>
      <c r="CG106" s="357"/>
      <c r="CH106" s="357"/>
      <c r="CI106" s="357"/>
      <c r="CJ106" s="357"/>
      <c r="CK106" s="357"/>
      <c r="CL106" s="357"/>
      <c r="CM106" s="357"/>
      <c r="CN106" s="357"/>
      <c r="CO106" s="357"/>
      <c r="CP106" s="357"/>
      <c r="CQ106" s="357"/>
      <c r="CR106" s="357"/>
      <c r="CS106" s="357"/>
      <c r="CT106" s="357"/>
      <c r="CU106" s="357"/>
      <c r="CV106" s="357"/>
      <c r="CW106" s="357"/>
      <c r="CX106" s="357"/>
      <c r="CY106" s="357"/>
      <c r="CZ106" s="357"/>
      <c r="DA106" s="357"/>
      <c r="DB106" s="357"/>
      <c r="DC106" s="357"/>
      <c r="DD106" s="357"/>
      <c r="DE106" s="357"/>
      <c r="DF106" s="357"/>
      <c r="DG106" s="357"/>
      <c r="DH106" s="357"/>
      <c r="DI106" s="357"/>
      <c r="DJ106" s="357"/>
      <c r="DK106" s="357"/>
      <c r="DL106" s="357"/>
      <c r="DM106" s="357"/>
      <c r="DN106" s="357"/>
      <c r="DO106" s="357"/>
      <c r="DP106" s="357"/>
      <c r="DQ106" s="357"/>
      <c r="DR106" s="357"/>
      <c r="DS106" s="357"/>
      <c r="DT106" s="357"/>
      <c r="DU106" s="357"/>
      <c r="DV106" s="357"/>
      <c r="DW106" s="357"/>
      <c r="DX106" s="357"/>
      <c r="DY106" s="357"/>
      <c r="DZ106" s="357"/>
      <c r="EA106" s="357"/>
      <c r="EB106" s="357"/>
      <c r="EC106" s="357"/>
      <c r="ED106" s="357"/>
      <c r="EE106" s="357"/>
      <c r="EF106" s="357"/>
      <c r="EG106" s="357"/>
      <c r="EH106" s="357"/>
      <c r="EI106" s="357"/>
      <c r="EJ106" s="357"/>
      <c r="EK106" s="357"/>
      <c r="EL106" s="357"/>
      <c r="EM106" s="357"/>
      <c r="EN106" s="357"/>
      <c r="EO106" s="357"/>
      <c r="EP106" s="357"/>
      <c r="EQ106" s="357"/>
      <c r="ER106" s="357"/>
      <c r="ES106" s="357"/>
      <c r="ET106" s="357"/>
      <c r="EU106" s="357"/>
    </row>
    <row r="107" ht="12.75" customHeight="1">
      <c r="A107" s="357"/>
      <c r="B107" s="357"/>
      <c r="C107" s="357"/>
      <c r="D107" s="357"/>
      <c r="E107" s="357"/>
      <c r="F107" s="357"/>
      <c r="G107" s="357"/>
      <c r="H107" s="357"/>
      <c r="I107" s="357"/>
      <c r="J107" s="357"/>
      <c r="K107" s="357"/>
      <c r="L107" s="357"/>
      <c r="M107" s="357"/>
      <c r="N107" s="357"/>
      <c r="O107" s="357"/>
      <c r="P107" s="357"/>
      <c r="Q107" s="442"/>
      <c r="R107" s="442"/>
      <c r="S107" s="357"/>
      <c r="T107" s="357"/>
      <c r="U107" s="357"/>
      <c r="V107" s="442"/>
      <c r="W107" s="442"/>
      <c r="X107" s="357"/>
      <c r="Y107" s="357"/>
      <c r="Z107" s="357"/>
      <c r="AA107" s="442"/>
      <c r="AB107" s="442"/>
      <c r="AC107" s="357"/>
      <c r="AD107" s="357"/>
      <c r="AE107" s="357"/>
      <c r="AF107" s="442"/>
      <c r="AG107" s="442"/>
      <c r="AH107" s="357"/>
      <c r="AI107" s="357"/>
      <c r="AJ107" s="357"/>
      <c r="AK107" s="442"/>
      <c r="AL107" s="442"/>
      <c r="AM107" s="442"/>
      <c r="AN107" s="442"/>
      <c r="AO107" s="442"/>
      <c r="AP107" s="357"/>
      <c r="AQ107" s="357"/>
      <c r="AR107" s="357"/>
      <c r="AS107" s="357"/>
      <c r="AT107" s="357"/>
      <c r="AU107" s="357"/>
      <c r="AV107" s="357"/>
      <c r="AW107" s="357"/>
      <c r="AX107" s="357"/>
      <c r="AY107" s="357"/>
      <c r="AZ107" s="357"/>
      <c r="BA107" s="357"/>
      <c r="BB107" s="357"/>
      <c r="BC107" s="357"/>
      <c r="BD107" s="357"/>
      <c r="BE107" s="357"/>
      <c r="BF107" s="357"/>
      <c r="BG107" s="357"/>
      <c r="BH107" s="357"/>
      <c r="BI107" s="357"/>
      <c r="BJ107" s="357"/>
      <c r="BK107" s="357"/>
      <c r="BL107" s="357"/>
      <c r="BM107" s="357"/>
      <c r="BN107" s="357"/>
      <c r="BO107" s="357"/>
      <c r="BP107" s="357"/>
      <c r="BQ107" s="357"/>
      <c r="BR107" s="357"/>
      <c r="BS107" s="357"/>
      <c r="BT107" s="357"/>
      <c r="BU107" s="357"/>
      <c r="BV107" s="357"/>
      <c r="BW107" s="357"/>
      <c r="BX107" s="357"/>
      <c r="BY107" s="357"/>
      <c r="BZ107" s="357"/>
      <c r="CA107" s="357"/>
      <c r="CB107" s="452"/>
      <c r="CC107" s="357"/>
      <c r="CD107" s="357"/>
      <c r="CE107" s="357"/>
      <c r="CF107" s="357"/>
      <c r="CG107" s="357"/>
      <c r="CH107" s="357"/>
      <c r="CI107" s="357"/>
      <c r="CJ107" s="357"/>
      <c r="CK107" s="357"/>
      <c r="CL107" s="357"/>
      <c r="CM107" s="357"/>
      <c r="CN107" s="357"/>
      <c r="CO107" s="357"/>
      <c r="CP107" s="357"/>
      <c r="CQ107" s="357"/>
      <c r="CR107" s="357"/>
      <c r="CS107" s="357"/>
      <c r="CT107" s="357"/>
      <c r="CU107" s="357"/>
      <c r="CV107" s="357"/>
      <c r="CW107" s="357"/>
      <c r="CX107" s="357"/>
      <c r="CY107" s="357"/>
      <c r="CZ107" s="357"/>
      <c r="DA107" s="357"/>
      <c r="DB107" s="357"/>
      <c r="DC107" s="357"/>
      <c r="DD107" s="357"/>
      <c r="DE107" s="357"/>
      <c r="DF107" s="357"/>
      <c r="DG107" s="357"/>
      <c r="DH107" s="357"/>
      <c r="DI107" s="357"/>
      <c r="DJ107" s="357"/>
      <c r="DK107" s="357"/>
      <c r="DL107" s="357"/>
      <c r="DM107" s="357"/>
      <c r="DN107" s="357"/>
      <c r="DO107" s="357"/>
      <c r="DP107" s="357"/>
      <c r="DQ107" s="357"/>
      <c r="DR107" s="357"/>
      <c r="DS107" s="357"/>
      <c r="DT107" s="357"/>
      <c r="DU107" s="357"/>
      <c r="DV107" s="357"/>
      <c r="DW107" s="357"/>
      <c r="DX107" s="357"/>
      <c r="DY107" s="357"/>
      <c r="DZ107" s="357"/>
      <c r="EA107" s="357"/>
      <c r="EB107" s="357"/>
      <c r="EC107" s="357"/>
      <c r="ED107" s="357"/>
      <c r="EE107" s="357"/>
      <c r="EF107" s="357"/>
      <c r="EG107" s="357"/>
      <c r="EH107" s="357"/>
      <c r="EI107" s="357"/>
      <c r="EJ107" s="357"/>
      <c r="EK107" s="357"/>
      <c r="EL107" s="357"/>
      <c r="EM107" s="357"/>
      <c r="EN107" s="357"/>
      <c r="EO107" s="357"/>
      <c r="EP107" s="357"/>
      <c r="EQ107" s="357"/>
      <c r="ER107" s="357"/>
      <c r="ES107" s="357"/>
      <c r="ET107" s="357"/>
      <c r="EU107" s="357"/>
    </row>
    <row r="108" ht="12.75" customHeight="1">
      <c r="A108" s="357"/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442"/>
      <c r="R108" s="442"/>
      <c r="S108" s="357"/>
      <c r="T108" s="357"/>
      <c r="U108" s="357"/>
      <c r="V108" s="442"/>
      <c r="W108" s="442"/>
      <c r="X108" s="357"/>
      <c r="Y108" s="357"/>
      <c r="Z108" s="357"/>
      <c r="AA108" s="442"/>
      <c r="AB108" s="442"/>
      <c r="AC108" s="357"/>
      <c r="AD108" s="357"/>
      <c r="AE108" s="357"/>
      <c r="AF108" s="442"/>
      <c r="AG108" s="442"/>
      <c r="AH108" s="357"/>
      <c r="AI108" s="357"/>
      <c r="AJ108" s="357"/>
      <c r="AK108" s="442"/>
      <c r="AL108" s="442"/>
      <c r="AM108" s="442"/>
      <c r="AN108" s="442"/>
      <c r="AO108" s="442"/>
      <c r="AP108" s="357"/>
      <c r="AQ108" s="357"/>
      <c r="AR108" s="357"/>
      <c r="AS108" s="357"/>
      <c r="AT108" s="357"/>
      <c r="AU108" s="357"/>
      <c r="AV108" s="357"/>
      <c r="AW108" s="357"/>
      <c r="AX108" s="357"/>
      <c r="AY108" s="357"/>
      <c r="AZ108" s="357"/>
      <c r="BA108" s="357"/>
      <c r="BB108" s="357"/>
      <c r="BC108" s="357"/>
      <c r="BD108" s="357"/>
      <c r="BE108" s="357"/>
      <c r="BF108" s="357"/>
      <c r="BG108" s="357"/>
      <c r="BH108" s="357"/>
      <c r="BI108" s="357"/>
      <c r="BJ108" s="357"/>
      <c r="BK108" s="357"/>
      <c r="BL108" s="357"/>
      <c r="BM108" s="357"/>
      <c r="BN108" s="357"/>
      <c r="BO108" s="357"/>
      <c r="BP108" s="357"/>
      <c r="BQ108" s="357"/>
      <c r="BR108" s="357"/>
      <c r="BS108" s="357"/>
      <c r="BT108" s="357"/>
      <c r="BU108" s="357"/>
      <c r="BV108" s="357"/>
      <c r="BW108" s="357"/>
      <c r="BX108" s="357"/>
      <c r="BY108" s="357"/>
      <c r="BZ108" s="357"/>
      <c r="CA108" s="357"/>
      <c r="CB108" s="452"/>
      <c r="CC108" s="357"/>
      <c r="CD108" s="357"/>
      <c r="CE108" s="357"/>
      <c r="CF108" s="357"/>
      <c r="CG108" s="357"/>
      <c r="CH108" s="357"/>
      <c r="CI108" s="357"/>
      <c r="CJ108" s="357"/>
      <c r="CK108" s="357"/>
      <c r="CL108" s="357"/>
      <c r="CM108" s="357"/>
      <c r="CN108" s="357"/>
      <c r="CO108" s="357"/>
      <c r="CP108" s="357"/>
      <c r="CQ108" s="357"/>
      <c r="CR108" s="357"/>
      <c r="CS108" s="357"/>
      <c r="CT108" s="357"/>
      <c r="CU108" s="357"/>
      <c r="CV108" s="357"/>
      <c r="CW108" s="357"/>
      <c r="CX108" s="357"/>
      <c r="CY108" s="357"/>
      <c r="CZ108" s="357"/>
      <c r="DA108" s="357"/>
      <c r="DB108" s="357"/>
      <c r="DC108" s="357"/>
      <c r="DD108" s="357"/>
      <c r="DE108" s="357"/>
      <c r="DF108" s="357"/>
      <c r="DG108" s="357"/>
      <c r="DH108" s="357"/>
      <c r="DI108" s="357"/>
      <c r="DJ108" s="357"/>
      <c r="DK108" s="357"/>
      <c r="DL108" s="357"/>
      <c r="DM108" s="357"/>
      <c r="DN108" s="357"/>
      <c r="DO108" s="357"/>
      <c r="DP108" s="357"/>
      <c r="DQ108" s="357"/>
      <c r="DR108" s="357"/>
      <c r="DS108" s="357"/>
      <c r="DT108" s="357"/>
      <c r="DU108" s="357"/>
      <c r="DV108" s="357"/>
      <c r="DW108" s="357"/>
      <c r="DX108" s="357"/>
      <c r="DY108" s="357"/>
      <c r="DZ108" s="357"/>
      <c r="EA108" s="357"/>
      <c r="EB108" s="357"/>
      <c r="EC108" s="357"/>
      <c r="ED108" s="357"/>
      <c r="EE108" s="357"/>
      <c r="EF108" s="357"/>
      <c r="EG108" s="357"/>
      <c r="EH108" s="357"/>
      <c r="EI108" s="357"/>
      <c r="EJ108" s="357"/>
      <c r="EK108" s="357"/>
      <c r="EL108" s="357"/>
      <c r="EM108" s="357"/>
      <c r="EN108" s="357"/>
      <c r="EO108" s="357"/>
      <c r="EP108" s="357"/>
      <c r="EQ108" s="357"/>
      <c r="ER108" s="357"/>
      <c r="ES108" s="357"/>
      <c r="ET108" s="357"/>
      <c r="EU108" s="357"/>
    </row>
    <row r="109" ht="12.75" customHeight="1">
      <c r="A109" s="357"/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442"/>
      <c r="R109" s="442"/>
      <c r="S109" s="357"/>
      <c r="T109" s="357"/>
      <c r="U109" s="357"/>
      <c r="V109" s="442"/>
      <c r="W109" s="442"/>
      <c r="X109" s="357"/>
      <c r="Y109" s="357"/>
      <c r="Z109" s="357"/>
      <c r="AA109" s="442"/>
      <c r="AB109" s="442"/>
      <c r="AC109" s="357"/>
      <c r="AD109" s="357"/>
      <c r="AE109" s="357"/>
      <c r="AF109" s="442"/>
      <c r="AG109" s="442"/>
      <c r="AH109" s="357"/>
      <c r="AI109" s="357"/>
      <c r="AJ109" s="357"/>
      <c r="AK109" s="442"/>
      <c r="AL109" s="442"/>
      <c r="AM109" s="442"/>
      <c r="AN109" s="442"/>
      <c r="AO109" s="442"/>
      <c r="AP109" s="357"/>
      <c r="AQ109" s="357"/>
      <c r="AR109" s="357"/>
      <c r="AS109" s="357"/>
      <c r="AT109" s="357"/>
      <c r="AU109" s="357"/>
      <c r="AV109" s="357"/>
      <c r="AW109" s="357"/>
      <c r="AX109" s="357"/>
      <c r="AY109" s="357"/>
      <c r="AZ109" s="357"/>
      <c r="BA109" s="357"/>
      <c r="BB109" s="357"/>
      <c r="BC109" s="357"/>
      <c r="BD109" s="357"/>
      <c r="BE109" s="357"/>
      <c r="BF109" s="357"/>
      <c r="BG109" s="357"/>
      <c r="BH109" s="357"/>
      <c r="BI109" s="357"/>
      <c r="BJ109" s="357"/>
      <c r="BK109" s="357"/>
      <c r="BL109" s="357"/>
      <c r="BM109" s="357"/>
      <c r="BN109" s="357"/>
      <c r="BO109" s="357"/>
      <c r="BP109" s="357"/>
      <c r="BQ109" s="357"/>
      <c r="BR109" s="357"/>
      <c r="BS109" s="357"/>
      <c r="BT109" s="357"/>
      <c r="BU109" s="357"/>
      <c r="BV109" s="357"/>
      <c r="BW109" s="357"/>
      <c r="BX109" s="357"/>
      <c r="BY109" s="357"/>
      <c r="BZ109" s="357"/>
      <c r="CA109" s="357"/>
      <c r="CB109" s="452"/>
      <c r="CC109" s="357"/>
      <c r="CD109" s="357"/>
      <c r="CE109" s="357"/>
      <c r="CF109" s="357"/>
      <c r="CG109" s="357"/>
      <c r="CH109" s="357"/>
      <c r="CI109" s="357"/>
      <c r="CJ109" s="357"/>
      <c r="CK109" s="357"/>
      <c r="CL109" s="357"/>
      <c r="CM109" s="357"/>
      <c r="CN109" s="357"/>
      <c r="CO109" s="357"/>
      <c r="CP109" s="357"/>
      <c r="CQ109" s="357"/>
      <c r="CR109" s="357"/>
      <c r="CS109" s="357"/>
      <c r="CT109" s="357"/>
      <c r="CU109" s="357"/>
      <c r="CV109" s="357"/>
      <c r="CW109" s="357"/>
      <c r="CX109" s="357"/>
      <c r="CY109" s="357"/>
      <c r="CZ109" s="357"/>
      <c r="DA109" s="357"/>
      <c r="DB109" s="357"/>
      <c r="DC109" s="357"/>
      <c r="DD109" s="357"/>
      <c r="DE109" s="357"/>
      <c r="DF109" s="357"/>
      <c r="DG109" s="357"/>
      <c r="DH109" s="357"/>
      <c r="DI109" s="357"/>
      <c r="DJ109" s="357"/>
      <c r="DK109" s="357"/>
      <c r="DL109" s="357"/>
      <c r="DM109" s="357"/>
      <c r="DN109" s="357"/>
      <c r="DO109" s="357"/>
      <c r="DP109" s="357"/>
      <c r="DQ109" s="357"/>
      <c r="DR109" s="357"/>
      <c r="DS109" s="357"/>
      <c r="DT109" s="357"/>
      <c r="DU109" s="357"/>
      <c r="DV109" s="357"/>
      <c r="DW109" s="357"/>
      <c r="DX109" s="357"/>
      <c r="DY109" s="357"/>
      <c r="DZ109" s="357"/>
      <c r="EA109" s="357"/>
      <c r="EB109" s="357"/>
      <c r="EC109" s="357"/>
      <c r="ED109" s="357"/>
      <c r="EE109" s="357"/>
      <c r="EF109" s="357"/>
      <c r="EG109" s="357"/>
      <c r="EH109" s="357"/>
      <c r="EI109" s="357"/>
      <c r="EJ109" s="357"/>
      <c r="EK109" s="357"/>
      <c r="EL109" s="357"/>
      <c r="EM109" s="357"/>
      <c r="EN109" s="357"/>
      <c r="EO109" s="357"/>
      <c r="EP109" s="357"/>
      <c r="EQ109" s="357"/>
      <c r="ER109" s="357"/>
      <c r="ES109" s="357"/>
      <c r="ET109" s="357"/>
      <c r="EU109" s="357"/>
    </row>
    <row r="110" ht="12.75" customHeight="1">
      <c r="A110" s="357"/>
      <c r="B110" s="357"/>
      <c r="C110" s="357"/>
      <c r="D110" s="357"/>
      <c r="E110" s="357"/>
      <c r="F110" s="357"/>
      <c r="G110" s="357"/>
      <c r="H110" s="357"/>
      <c r="I110" s="357"/>
      <c r="J110" s="357"/>
      <c r="K110" s="357"/>
      <c r="L110" s="357"/>
      <c r="M110" s="357"/>
      <c r="N110" s="357"/>
      <c r="O110" s="357"/>
      <c r="P110" s="357"/>
      <c r="Q110" s="442"/>
      <c r="R110" s="442"/>
      <c r="S110" s="357"/>
      <c r="T110" s="357"/>
      <c r="U110" s="357"/>
      <c r="V110" s="442"/>
      <c r="W110" s="442"/>
      <c r="X110" s="357"/>
      <c r="Y110" s="357"/>
      <c r="Z110" s="357"/>
      <c r="AA110" s="442"/>
      <c r="AB110" s="442"/>
      <c r="AC110" s="357"/>
      <c r="AD110" s="357"/>
      <c r="AE110" s="357"/>
      <c r="AF110" s="442"/>
      <c r="AG110" s="442"/>
      <c r="AH110" s="357"/>
      <c r="AI110" s="357"/>
      <c r="AJ110" s="357"/>
      <c r="AK110" s="442"/>
      <c r="AL110" s="442"/>
      <c r="AM110" s="442"/>
      <c r="AN110" s="442"/>
      <c r="AO110" s="442"/>
      <c r="AP110" s="357"/>
      <c r="AQ110" s="357"/>
      <c r="AR110" s="357"/>
      <c r="AS110" s="357"/>
      <c r="AT110" s="357"/>
      <c r="AU110" s="357"/>
      <c r="AV110" s="357"/>
      <c r="AW110" s="357"/>
      <c r="AX110" s="357"/>
      <c r="AY110" s="357"/>
      <c r="AZ110" s="357"/>
      <c r="BA110" s="357"/>
      <c r="BB110" s="357"/>
      <c r="BC110" s="357"/>
      <c r="BD110" s="357"/>
      <c r="BE110" s="357"/>
      <c r="BF110" s="357"/>
      <c r="BG110" s="357"/>
      <c r="BH110" s="357"/>
      <c r="BI110" s="357"/>
      <c r="BJ110" s="357"/>
      <c r="BK110" s="357"/>
      <c r="BL110" s="357"/>
      <c r="BM110" s="357"/>
      <c r="BN110" s="357"/>
      <c r="BO110" s="357"/>
      <c r="BP110" s="357"/>
      <c r="BQ110" s="357"/>
      <c r="BR110" s="357"/>
      <c r="BS110" s="357"/>
      <c r="BT110" s="357"/>
      <c r="BU110" s="357"/>
      <c r="BV110" s="357"/>
      <c r="BW110" s="357"/>
      <c r="BX110" s="357"/>
      <c r="BY110" s="357"/>
      <c r="BZ110" s="357"/>
      <c r="CA110" s="357"/>
      <c r="CB110" s="452"/>
      <c r="CC110" s="357"/>
      <c r="CD110" s="357"/>
      <c r="CE110" s="357"/>
      <c r="CF110" s="357"/>
      <c r="CG110" s="357"/>
      <c r="CH110" s="357"/>
      <c r="CI110" s="357"/>
      <c r="CJ110" s="357"/>
      <c r="CK110" s="357"/>
      <c r="CL110" s="357"/>
      <c r="CM110" s="357"/>
      <c r="CN110" s="357"/>
      <c r="CO110" s="357"/>
      <c r="CP110" s="357"/>
      <c r="CQ110" s="357"/>
      <c r="CR110" s="357"/>
      <c r="CS110" s="357"/>
      <c r="CT110" s="357"/>
      <c r="CU110" s="357"/>
      <c r="CV110" s="357"/>
      <c r="CW110" s="357"/>
      <c r="CX110" s="357"/>
      <c r="CY110" s="357"/>
      <c r="CZ110" s="357"/>
      <c r="DA110" s="357"/>
      <c r="DB110" s="357"/>
      <c r="DC110" s="357"/>
      <c r="DD110" s="357"/>
      <c r="DE110" s="357"/>
      <c r="DF110" s="357"/>
      <c r="DG110" s="357"/>
      <c r="DH110" s="357"/>
      <c r="DI110" s="357"/>
      <c r="DJ110" s="357"/>
      <c r="DK110" s="357"/>
      <c r="DL110" s="357"/>
      <c r="DM110" s="357"/>
      <c r="DN110" s="357"/>
      <c r="DO110" s="357"/>
      <c r="DP110" s="357"/>
      <c r="DQ110" s="357"/>
      <c r="DR110" s="357"/>
      <c r="DS110" s="357"/>
      <c r="DT110" s="357"/>
      <c r="DU110" s="357"/>
      <c r="DV110" s="357"/>
      <c r="DW110" s="357"/>
      <c r="DX110" s="357"/>
      <c r="DY110" s="357"/>
      <c r="DZ110" s="357"/>
      <c r="EA110" s="357"/>
      <c r="EB110" s="357"/>
      <c r="EC110" s="357"/>
      <c r="ED110" s="357"/>
      <c r="EE110" s="357"/>
      <c r="EF110" s="357"/>
      <c r="EG110" s="357"/>
      <c r="EH110" s="357"/>
      <c r="EI110" s="357"/>
      <c r="EJ110" s="357"/>
      <c r="EK110" s="357"/>
      <c r="EL110" s="357"/>
      <c r="EM110" s="357"/>
      <c r="EN110" s="357"/>
      <c r="EO110" s="357"/>
      <c r="EP110" s="357"/>
      <c r="EQ110" s="357"/>
      <c r="ER110" s="357"/>
      <c r="ES110" s="357"/>
      <c r="ET110" s="357"/>
      <c r="EU110" s="357"/>
    </row>
    <row r="111" ht="12.75" customHeight="1">
      <c r="A111" s="357"/>
      <c r="B111" s="357"/>
      <c r="C111" s="357"/>
      <c r="D111" s="357"/>
      <c r="E111" s="357"/>
      <c r="F111" s="357"/>
      <c r="G111" s="357"/>
      <c r="H111" s="357"/>
      <c r="I111" s="357"/>
      <c r="J111" s="357"/>
      <c r="K111" s="357"/>
      <c r="L111" s="357"/>
      <c r="M111" s="357"/>
      <c r="N111" s="357"/>
      <c r="O111" s="357"/>
      <c r="P111" s="357"/>
      <c r="Q111" s="442"/>
      <c r="R111" s="442"/>
      <c r="S111" s="357"/>
      <c r="T111" s="357"/>
      <c r="U111" s="357"/>
      <c r="V111" s="442"/>
      <c r="W111" s="442"/>
      <c r="X111" s="357"/>
      <c r="Y111" s="357"/>
      <c r="Z111" s="357"/>
      <c r="AA111" s="442"/>
      <c r="AB111" s="442"/>
      <c r="AC111" s="357"/>
      <c r="AD111" s="357"/>
      <c r="AE111" s="357"/>
      <c r="AF111" s="442"/>
      <c r="AG111" s="442"/>
      <c r="AH111" s="357"/>
      <c r="AI111" s="357"/>
      <c r="AJ111" s="357"/>
      <c r="AK111" s="442"/>
      <c r="AL111" s="442"/>
      <c r="AM111" s="442"/>
      <c r="AN111" s="442"/>
      <c r="AO111" s="442"/>
      <c r="AP111" s="357"/>
      <c r="AQ111" s="357"/>
      <c r="AR111" s="357"/>
      <c r="AS111" s="357"/>
      <c r="AT111" s="357"/>
      <c r="AU111" s="357"/>
      <c r="AV111" s="357"/>
      <c r="AW111" s="357"/>
      <c r="AX111" s="357"/>
      <c r="AY111" s="357"/>
      <c r="AZ111" s="357"/>
      <c r="BA111" s="357"/>
      <c r="BB111" s="357"/>
      <c r="BC111" s="357"/>
      <c r="BD111" s="357"/>
      <c r="BE111" s="357"/>
      <c r="BF111" s="357"/>
      <c r="BG111" s="357"/>
      <c r="BH111" s="357"/>
      <c r="BI111" s="357"/>
      <c r="BJ111" s="357"/>
      <c r="BK111" s="357"/>
      <c r="BL111" s="357"/>
      <c r="BM111" s="357"/>
      <c r="BN111" s="357"/>
      <c r="BO111" s="357"/>
      <c r="BP111" s="357"/>
      <c r="BQ111" s="357"/>
      <c r="BR111" s="357"/>
      <c r="BS111" s="357"/>
      <c r="BT111" s="357"/>
      <c r="BU111" s="357"/>
      <c r="BV111" s="357"/>
      <c r="BW111" s="357"/>
      <c r="BX111" s="357"/>
      <c r="BY111" s="357"/>
      <c r="BZ111" s="357"/>
      <c r="CA111" s="357"/>
      <c r="CB111" s="452"/>
      <c r="CC111" s="357"/>
      <c r="CD111" s="357"/>
      <c r="CE111" s="357"/>
      <c r="CF111" s="357"/>
      <c r="CG111" s="357"/>
      <c r="CH111" s="357"/>
      <c r="CI111" s="357"/>
      <c r="CJ111" s="357"/>
      <c r="CK111" s="357"/>
      <c r="CL111" s="357"/>
      <c r="CM111" s="357"/>
      <c r="CN111" s="357"/>
      <c r="CO111" s="357"/>
      <c r="CP111" s="357"/>
      <c r="CQ111" s="357"/>
      <c r="CR111" s="357"/>
      <c r="CS111" s="357"/>
      <c r="CT111" s="357"/>
      <c r="CU111" s="357"/>
      <c r="CV111" s="357"/>
      <c r="CW111" s="357"/>
      <c r="CX111" s="357"/>
      <c r="CY111" s="357"/>
      <c r="CZ111" s="357"/>
      <c r="DA111" s="357"/>
      <c r="DB111" s="357"/>
      <c r="DC111" s="357"/>
      <c r="DD111" s="357"/>
      <c r="DE111" s="357"/>
      <c r="DF111" s="357"/>
      <c r="DG111" s="357"/>
      <c r="DH111" s="357"/>
      <c r="DI111" s="357"/>
      <c r="DJ111" s="357"/>
      <c r="DK111" s="357"/>
      <c r="DL111" s="357"/>
      <c r="DM111" s="357"/>
      <c r="DN111" s="357"/>
      <c r="DO111" s="357"/>
      <c r="DP111" s="357"/>
      <c r="DQ111" s="357"/>
      <c r="DR111" s="357"/>
      <c r="DS111" s="357"/>
      <c r="DT111" s="357"/>
      <c r="DU111" s="357"/>
      <c r="DV111" s="357"/>
      <c r="DW111" s="357"/>
      <c r="DX111" s="357"/>
      <c r="DY111" s="357"/>
      <c r="DZ111" s="357"/>
      <c r="EA111" s="357"/>
      <c r="EB111" s="357"/>
      <c r="EC111" s="357"/>
      <c r="ED111" s="357"/>
      <c r="EE111" s="357"/>
      <c r="EF111" s="357"/>
      <c r="EG111" s="357"/>
      <c r="EH111" s="357"/>
      <c r="EI111" s="357"/>
      <c r="EJ111" s="357"/>
      <c r="EK111" s="357"/>
      <c r="EL111" s="357"/>
      <c r="EM111" s="357"/>
      <c r="EN111" s="357"/>
      <c r="EO111" s="357"/>
      <c r="EP111" s="357"/>
      <c r="EQ111" s="357"/>
      <c r="ER111" s="357"/>
      <c r="ES111" s="357"/>
      <c r="ET111" s="357"/>
      <c r="EU111" s="357"/>
    </row>
    <row r="112" ht="12.75" customHeight="1">
      <c r="A112" s="357"/>
      <c r="B112" s="357"/>
      <c r="C112" s="357"/>
      <c r="D112" s="357"/>
      <c r="E112" s="357"/>
      <c r="F112" s="357"/>
      <c r="G112" s="357"/>
      <c r="H112" s="357"/>
      <c r="I112" s="357"/>
      <c r="J112" s="357"/>
      <c r="K112" s="357"/>
      <c r="L112" s="357"/>
      <c r="M112" s="357"/>
      <c r="N112" s="357"/>
      <c r="O112" s="357"/>
      <c r="P112" s="357"/>
      <c r="Q112" s="442"/>
      <c r="R112" s="442"/>
      <c r="S112" s="357"/>
      <c r="T112" s="357"/>
      <c r="U112" s="357"/>
      <c r="V112" s="442"/>
      <c r="W112" s="442"/>
      <c r="X112" s="357"/>
      <c r="Y112" s="357"/>
      <c r="Z112" s="357"/>
      <c r="AA112" s="442"/>
      <c r="AB112" s="442"/>
      <c r="AC112" s="357"/>
      <c r="AD112" s="357"/>
      <c r="AE112" s="357"/>
      <c r="AF112" s="442"/>
      <c r="AG112" s="442"/>
      <c r="AH112" s="357"/>
      <c r="AI112" s="357"/>
      <c r="AJ112" s="357"/>
      <c r="AK112" s="442"/>
      <c r="AL112" s="442"/>
      <c r="AM112" s="442"/>
      <c r="AN112" s="442"/>
      <c r="AO112" s="442"/>
      <c r="AP112" s="357"/>
      <c r="AQ112" s="357"/>
      <c r="AR112" s="357"/>
      <c r="AS112" s="357"/>
      <c r="AT112" s="357"/>
      <c r="AU112" s="357"/>
      <c r="AV112" s="357"/>
      <c r="AW112" s="357"/>
      <c r="AX112" s="357"/>
      <c r="AY112" s="357"/>
      <c r="AZ112" s="357"/>
      <c r="BA112" s="357"/>
      <c r="BB112" s="357"/>
      <c r="BC112" s="357"/>
      <c r="BD112" s="357"/>
      <c r="BE112" s="357"/>
      <c r="BF112" s="357"/>
      <c r="BG112" s="357"/>
      <c r="BH112" s="357"/>
      <c r="BI112" s="357"/>
      <c r="BJ112" s="357"/>
      <c r="BK112" s="357"/>
      <c r="BL112" s="357"/>
      <c r="BM112" s="357"/>
      <c r="BN112" s="357"/>
      <c r="BO112" s="357"/>
      <c r="BP112" s="357"/>
      <c r="BQ112" s="357"/>
      <c r="BR112" s="357"/>
      <c r="BS112" s="357"/>
      <c r="BT112" s="357"/>
      <c r="BU112" s="357"/>
      <c r="BV112" s="357"/>
      <c r="BW112" s="357"/>
      <c r="BX112" s="357"/>
      <c r="BY112" s="357"/>
      <c r="BZ112" s="357"/>
      <c r="CA112" s="357"/>
      <c r="CB112" s="452"/>
      <c r="CC112" s="357"/>
      <c r="CD112" s="357"/>
      <c r="CE112" s="357"/>
      <c r="CF112" s="357"/>
      <c r="CG112" s="357"/>
      <c r="CH112" s="357"/>
      <c r="CI112" s="357"/>
      <c r="CJ112" s="357"/>
      <c r="CK112" s="357"/>
      <c r="CL112" s="357"/>
      <c r="CM112" s="357"/>
      <c r="CN112" s="357"/>
      <c r="CO112" s="357"/>
      <c r="CP112" s="357"/>
      <c r="CQ112" s="357"/>
      <c r="CR112" s="357"/>
      <c r="CS112" s="357"/>
      <c r="CT112" s="357"/>
      <c r="CU112" s="357"/>
      <c r="CV112" s="357"/>
      <c r="CW112" s="357"/>
      <c r="CX112" s="357"/>
      <c r="CY112" s="357"/>
      <c r="CZ112" s="357"/>
      <c r="DA112" s="357"/>
      <c r="DB112" s="357"/>
      <c r="DC112" s="357"/>
      <c r="DD112" s="357"/>
      <c r="DE112" s="357"/>
      <c r="DF112" s="357"/>
      <c r="DG112" s="357"/>
      <c r="DH112" s="357"/>
      <c r="DI112" s="357"/>
      <c r="DJ112" s="357"/>
      <c r="DK112" s="357"/>
      <c r="DL112" s="357"/>
      <c r="DM112" s="357"/>
      <c r="DN112" s="357"/>
      <c r="DO112" s="357"/>
      <c r="DP112" s="357"/>
      <c r="DQ112" s="357"/>
      <c r="DR112" s="357"/>
      <c r="DS112" s="357"/>
      <c r="DT112" s="357"/>
      <c r="DU112" s="357"/>
      <c r="DV112" s="357"/>
      <c r="DW112" s="357"/>
      <c r="DX112" s="357"/>
      <c r="DY112" s="357"/>
      <c r="DZ112" s="357"/>
      <c r="EA112" s="357"/>
      <c r="EB112" s="357"/>
      <c r="EC112" s="357"/>
      <c r="ED112" s="357"/>
      <c r="EE112" s="357"/>
      <c r="EF112" s="357"/>
      <c r="EG112" s="357"/>
      <c r="EH112" s="357"/>
      <c r="EI112" s="357"/>
      <c r="EJ112" s="357"/>
      <c r="EK112" s="357"/>
      <c r="EL112" s="357"/>
      <c r="EM112" s="357"/>
      <c r="EN112" s="357"/>
      <c r="EO112" s="357"/>
      <c r="EP112" s="357"/>
      <c r="EQ112" s="357"/>
      <c r="ER112" s="357"/>
      <c r="ES112" s="357"/>
      <c r="ET112" s="357"/>
      <c r="EU112" s="357"/>
    </row>
    <row r="113" ht="12.75" customHeight="1">
      <c r="A113" s="357"/>
      <c r="B113" s="357"/>
      <c r="C113" s="357"/>
      <c r="D113" s="357"/>
      <c r="E113" s="357"/>
      <c r="F113" s="357"/>
      <c r="G113" s="357"/>
      <c r="H113" s="357"/>
      <c r="I113" s="357"/>
      <c r="J113" s="357"/>
      <c r="K113" s="357"/>
      <c r="L113" s="357"/>
      <c r="M113" s="357"/>
      <c r="N113" s="357"/>
      <c r="O113" s="357"/>
      <c r="P113" s="357"/>
      <c r="Q113" s="442"/>
      <c r="R113" s="442"/>
      <c r="S113" s="357"/>
      <c r="T113" s="357"/>
      <c r="U113" s="357"/>
      <c r="V113" s="442"/>
      <c r="W113" s="442"/>
      <c r="X113" s="357"/>
      <c r="Y113" s="357"/>
      <c r="Z113" s="357"/>
      <c r="AA113" s="442"/>
      <c r="AB113" s="442"/>
      <c r="AC113" s="357"/>
      <c r="AD113" s="357"/>
      <c r="AE113" s="357"/>
      <c r="AF113" s="442"/>
      <c r="AG113" s="442"/>
      <c r="AH113" s="357"/>
      <c r="AI113" s="357"/>
      <c r="AJ113" s="357"/>
      <c r="AK113" s="442"/>
      <c r="AL113" s="442"/>
      <c r="AM113" s="442"/>
      <c r="AN113" s="442"/>
      <c r="AO113" s="442"/>
      <c r="AP113" s="357"/>
      <c r="AQ113" s="357"/>
      <c r="AR113" s="357"/>
      <c r="AS113" s="357"/>
      <c r="AT113" s="357"/>
      <c r="AU113" s="357"/>
      <c r="AV113" s="357"/>
      <c r="AW113" s="357"/>
      <c r="AX113" s="357"/>
      <c r="AY113" s="357"/>
      <c r="AZ113" s="357"/>
      <c r="BA113" s="357"/>
      <c r="BB113" s="357"/>
      <c r="BC113" s="357"/>
      <c r="BD113" s="357"/>
      <c r="BE113" s="357"/>
      <c r="BF113" s="357"/>
      <c r="BG113" s="357"/>
      <c r="BH113" s="357"/>
      <c r="BI113" s="357"/>
      <c r="BJ113" s="357"/>
      <c r="BK113" s="357"/>
      <c r="BL113" s="357"/>
      <c r="BM113" s="357"/>
      <c r="BN113" s="357"/>
      <c r="BO113" s="357"/>
      <c r="BP113" s="357"/>
      <c r="BQ113" s="357"/>
      <c r="BR113" s="357"/>
      <c r="BS113" s="357"/>
      <c r="BT113" s="357"/>
      <c r="BU113" s="357"/>
      <c r="BV113" s="357"/>
      <c r="BW113" s="357"/>
      <c r="BX113" s="357"/>
      <c r="BY113" s="357"/>
      <c r="BZ113" s="357"/>
      <c r="CA113" s="357"/>
      <c r="CB113" s="452"/>
      <c r="CC113" s="357"/>
      <c r="CD113" s="357"/>
      <c r="CE113" s="357"/>
      <c r="CF113" s="357"/>
      <c r="CG113" s="357"/>
      <c r="CH113" s="357"/>
      <c r="CI113" s="357"/>
      <c r="CJ113" s="357"/>
      <c r="CK113" s="357"/>
      <c r="CL113" s="357"/>
      <c r="CM113" s="357"/>
      <c r="CN113" s="357"/>
      <c r="CO113" s="357"/>
      <c r="CP113" s="357"/>
      <c r="CQ113" s="357"/>
      <c r="CR113" s="357"/>
      <c r="CS113" s="357"/>
      <c r="CT113" s="357"/>
      <c r="CU113" s="357"/>
      <c r="CV113" s="357"/>
      <c r="CW113" s="357"/>
      <c r="CX113" s="357"/>
      <c r="CY113" s="357"/>
      <c r="CZ113" s="357"/>
      <c r="DA113" s="357"/>
      <c r="DB113" s="357"/>
      <c r="DC113" s="357"/>
      <c r="DD113" s="357"/>
      <c r="DE113" s="357"/>
      <c r="DF113" s="357"/>
      <c r="DG113" s="357"/>
      <c r="DH113" s="357"/>
      <c r="DI113" s="357"/>
      <c r="DJ113" s="357"/>
      <c r="DK113" s="357"/>
      <c r="DL113" s="357"/>
      <c r="DM113" s="357"/>
      <c r="DN113" s="357"/>
      <c r="DO113" s="357"/>
      <c r="DP113" s="357"/>
      <c r="DQ113" s="357"/>
      <c r="DR113" s="357"/>
      <c r="DS113" s="357"/>
      <c r="DT113" s="357"/>
      <c r="DU113" s="357"/>
      <c r="DV113" s="357"/>
      <c r="DW113" s="357"/>
      <c r="DX113" s="357"/>
      <c r="DY113" s="357"/>
      <c r="DZ113" s="357"/>
      <c r="EA113" s="357"/>
      <c r="EB113" s="357"/>
      <c r="EC113" s="357"/>
      <c r="ED113" s="357"/>
      <c r="EE113" s="357"/>
      <c r="EF113" s="357"/>
      <c r="EG113" s="357"/>
      <c r="EH113" s="357"/>
      <c r="EI113" s="357"/>
      <c r="EJ113" s="357"/>
      <c r="EK113" s="357"/>
      <c r="EL113" s="357"/>
      <c r="EM113" s="357"/>
      <c r="EN113" s="357"/>
      <c r="EO113" s="357"/>
      <c r="EP113" s="357"/>
      <c r="EQ113" s="357"/>
      <c r="ER113" s="357"/>
      <c r="ES113" s="357"/>
      <c r="ET113" s="357"/>
      <c r="EU113" s="357"/>
    </row>
    <row r="114" ht="12.75" customHeight="1">
      <c r="A114" s="357"/>
      <c r="B114" s="357"/>
      <c r="C114" s="357"/>
      <c r="D114" s="357"/>
      <c r="E114" s="357"/>
      <c r="F114" s="357"/>
      <c r="G114" s="357"/>
      <c r="H114" s="357"/>
      <c r="I114" s="357"/>
      <c r="J114" s="357"/>
      <c r="K114" s="357"/>
      <c r="L114" s="357"/>
      <c r="M114" s="357"/>
      <c r="N114" s="357"/>
      <c r="O114" s="357"/>
      <c r="P114" s="357"/>
      <c r="Q114" s="442"/>
      <c r="R114" s="442"/>
      <c r="S114" s="357"/>
      <c r="T114" s="357"/>
      <c r="U114" s="357"/>
      <c r="V114" s="442"/>
      <c r="W114" s="442"/>
      <c r="X114" s="357"/>
      <c r="Y114" s="357"/>
      <c r="Z114" s="357"/>
      <c r="AA114" s="442"/>
      <c r="AB114" s="442"/>
      <c r="AC114" s="357"/>
      <c r="AD114" s="357"/>
      <c r="AE114" s="357"/>
      <c r="AF114" s="442"/>
      <c r="AG114" s="442"/>
      <c r="AH114" s="357"/>
      <c r="AI114" s="357"/>
      <c r="AJ114" s="357"/>
      <c r="AK114" s="442"/>
      <c r="AL114" s="442"/>
      <c r="AM114" s="442"/>
      <c r="AN114" s="442"/>
      <c r="AO114" s="442"/>
      <c r="AP114" s="357"/>
      <c r="AQ114" s="357"/>
      <c r="AR114" s="357"/>
      <c r="AS114" s="357"/>
      <c r="AT114" s="357"/>
      <c r="AU114" s="357"/>
      <c r="AV114" s="357"/>
      <c r="AW114" s="357"/>
      <c r="AX114" s="357"/>
      <c r="AY114" s="357"/>
      <c r="AZ114" s="357"/>
      <c r="BA114" s="357"/>
      <c r="BB114" s="357"/>
      <c r="BC114" s="357"/>
      <c r="BD114" s="357"/>
      <c r="BE114" s="357"/>
      <c r="BF114" s="357"/>
      <c r="BG114" s="357"/>
      <c r="BH114" s="357"/>
      <c r="BI114" s="357"/>
      <c r="BJ114" s="357"/>
      <c r="BK114" s="357"/>
      <c r="BL114" s="357"/>
      <c r="BM114" s="357"/>
      <c r="BN114" s="357"/>
      <c r="BO114" s="357"/>
      <c r="BP114" s="357"/>
      <c r="BQ114" s="357"/>
      <c r="BR114" s="357"/>
      <c r="BS114" s="357"/>
      <c r="BT114" s="357"/>
      <c r="BU114" s="357"/>
      <c r="BV114" s="357"/>
      <c r="BW114" s="357"/>
      <c r="BX114" s="357"/>
      <c r="BY114" s="357"/>
      <c r="BZ114" s="357"/>
      <c r="CA114" s="357"/>
      <c r="CB114" s="452"/>
      <c r="CC114" s="357"/>
      <c r="CD114" s="357"/>
      <c r="CE114" s="357"/>
      <c r="CF114" s="357"/>
      <c r="CG114" s="357"/>
      <c r="CH114" s="357"/>
      <c r="CI114" s="357"/>
      <c r="CJ114" s="357"/>
      <c r="CK114" s="357"/>
      <c r="CL114" s="357"/>
      <c r="CM114" s="357"/>
      <c r="CN114" s="357"/>
      <c r="CO114" s="357"/>
      <c r="CP114" s="357"/>
      <c r="CQ114" s="357"/>
      <c r="CR114" s="357"/>
      <c r="CS114" s="357"/>
      <c r="CT114" s="357"/>
      <c r="CU114" s="357"/>
      <c r="CV114" s="357"/>
      <c r="CW114" s="357"/>
      <c r="CX114" s="357"/>
      <c r="CY114" s="357"/>
      <c r="CZ114" s="357"/>
      <c r="DA114" s="357"/>
      <c r="DB114" s="357"/>
      <c r="DC114" s="357"/>
      <c r="DD114" s="357"/>
      <c r="DE114" s="357"/>
      <c r="DF114" s="357"/>
      <c r="DG114" s="357"/>
      <c r="DH114" s="357"/>
      <c r="DI114" s="357"/>
      <c r="DJ114" s="357"/>
      <c r="DK114" s="357"/>
      <c r="DL114" s="357"/>
      <c r="DM114" s="357"/>
      <c r="DN114" s="357"/>
      <c r="DO114" s="357"/>
      <c r="DP114" s="357"/>
      <c r="DQ114" s="357"/>
      <c r="DR114" s="357"/>
      <c r="DS114" s="357"/>
      <c r="DT114" s="357"/>
      <c r="DU114" s="357"/>
      <c r="DV114" s="357"/>
      <c r="DW114" s="357"/>
      <c r="DX114" s="357"/>
      <c r="DY114" s="357"/>
      <c r="DZ114" s="357"/>
      <c r="EA114" s="357"/>
      <c r="EB114" s="357"/>
      <c r="EC114" s="357"/>
      <c r="ED114" s="357"/>
      <c r="EE114" s="357"/>
      <c r="EF114" s="357"/>
      <c r="EG114" s="357"/>
      <c r="EH114" s="357"/>
      <c r="EI114" s="357"/>
      <c r="EJ114" s="357"/>
      <c r="EK114" s="357"/>
      <c r="EL114" s="357"/>
      <c r="EM114" s="357"/>
      <c r="EN114" s="357"/>
      <c r="EO114" s="357"/>
      <c r="EP114" s="357"/>
      <c r="EQ114" s="357"/>
      <c r="ER114" s="357"/>
      <c r="ES114" s="357"/>
      <c r="ET114" s="357"/>
      <c r="EU114" s="357"/>
    </row>
    <row r="115" ht="12.75" customHeight="1">
      <c r="A115" s="357"/>
      <c r="B115" s="357"/>
      <c r="C115" s="357"/>
      <c r="D115" s="357"/>
      <c r="E115" s="357"/>
      <c r="F115" s="357"/>
      <c r="G115" s="357"/>
      <c r="H115" s="357"/>
      <c r="I115" s="357"/>
      <c r="J115" s="357"/>
      <c r="K115" s="357"/>
      <c r="L115" s="357"/>
      <c r="M115" s="357"/>
      <c r="N115" s="357"/>
      <c r="O115" s="357"/>
      <c r="P115" s="357"/>
      <c r="Q115" s="442"/>
      <c r="R115" s="442"/>
      <c r="S115" s="357"/>
      <c r="T115" s="357"/>
      <c r="U115" s="357"/>
      <c r="V115" s="442"/>
      <c r="W115" s="442"/>
      <c r="X115" s="357"/>
      <c r="Y115" s="357"/>
      <c r="Z115" s="357"/>
      <c r="AA115" s="442"/>
      <c r="AB115" s="442"/>
      <c r="AC115" s="357"/>
      <c r="AD115" s="357"/>
      <c r="AE115" s="357"/>
      <c r="AF115" s="442"/>
      <c r="AG115" s="442"/>
      <c r="AH115" s="357"/>
      <c r="AI115" s="357"/>
      <c r="AJ115" s="357"/>
      <c r="AK115" s="442"/>
      <c r="AL115" s="442"/>
      <c r="AM115" s="442"/>
      <c r="AN115" s="442"/>
      <c r="AO115" s="442"/>
      <c r="AP115" s="357"/>
      <c r="AQ115" s="357"/>
      <c r="AR115" s="357"/>
      <c r="AS115" s="357"/>
      <c r="AT115" s="357"/>
      <c r="AU115" s="357"/>
      <c r="AV115" s="357"/>
      <c r="AW115" s="357"/>
      <c r="AX115" s="357"/>
      <c r="AY115" s="357"/>
      <c r="AZ115" s="357"/>
      <c r="BA115" s="357"/>
      <c r="BB115" s="357"/>
      <c r="BC115" s="357"/>
      <c r="BD115" s="357"/>
      <c r="BE115" s="357"/>
      <c r="BF115" s="357"/>
      <c r="BG115" s="357"/>
      <c r="BH115" s="357"/>
      <c r="BI115" s="357"/>
      <c r="BJ115" s="357"/>
      <c r="BK115" s="357"/>
      <c r="BL115" s="357"/>
      <c r="BM115" s="357"/>
      <c r="BN115" s="357"/>
      <c r="BO115" s="357"/>
      <c r="BP115" s="357"/>
      <c r="BQ115" s="357"/>
      <c r="BR115" s="357"/>
      <c r="BS115" s="357"/>
      <c r="BT115" s="357"/>
      <c r="BU115" s="357"/>
      <c r="BV115" s="357"/>
      <c r="BW115" s="357"/>
      <c r="BX115" s="357"/>
      <c r="BY115" s="357"/>
      <c r="BZ115" s="357"/>
      <c r="CA115" s="357"/>
      <c r="CB115" s="452"/>
      <c r="CC115" s="357"/>
      <c r="CD115" s="357"/>
      <c r="CE115" s="357"/>
      <c r="CF115" s="357"/>
      <c r="CG115" s="357"/>
      <c r="CH115" s="357"/>
      <c r="CI115" s="357"/>
      <c r="CJ115" s="357"/>
      <c r="CK115" s="357"/>
      <c r="CL115" s="357"/>
      <c r="CM115" s="357"/>
      <c r="CN115" s="357"/>
      <c r="CO115" s="357"/>
      <c r="CP115" s="357"/>
      <c r="CQ115" s="357"/>
      <c r="CR115" s="357"/>
      <c r="CS115" s="357"/>
      <c r="CT115" s="357"/>
      <c r="CU115" s="357"/>
      <c r="CV115" s="357"/>
      <c r="CW115" s="357"/>
      <c r="CX115" s="357"/>
      <c r="CY115" s="357"/>
      <c r="CZ115" s="357"/>
      <c r="DA115" s="357"/>
      <c r="DB115" s="357"/>
      <c r="DC115" s="357"/>
      <c r="DD115" s="357"/>
      <c r="DE115" s="357"/>
      <c r="DF115" s="357"/>
      <c r="DG115" s="357"/>
      <c r="DH115" s="357"/>
      <c r="DI115" s="357"/>
      <c r="DJ115" s="357"/>
      <c r="DK115" s="357"/>
      <c r="DL115" s="357"/>
      <c r="DM115" s="357"/>
      <c r="DN115" s="357"/>
      <c r="DO115" s="357"/>
      <c r="DP115" s="357"/>
      <c r="DQ115" s="357"/>
      <c r="DR115" s="357"/>
      <c r="DS115" s="357"/>
      <c r="DT115" s="357"/>
      <c r="DU115" s="357"/>
      <c r="DV115" s="357"/>
      <c r="DW115" s="357"/>
      <c r="DX115" s="357"/>
      <c r="DY115" s="357"/>
      <c r="DZ115" s="357"/>
      <c r="EA115" s="357"/>
      <c r="EB115" s="357"/>
      <c r="EC115" s="357"/>
      <c r="ED115" s="357"/>
      <c r="EE115" s="357"/>
      <c r="EF115" s="357"/>
      <c r="EG115" s="357"/>
      <c r="EH115" s="357"/>
      <c r="EI115" s="357"/>
      <c r="EJ115" s="357"/>
      <c r="EK115" s="357"/>
      <c r="EL115" s="357"/>
      <c r="EM115" s="357"/>
      <c r="EN115" s="357"/>
      <c r="EO115" s="357"/>
      <c r="EP115" s="357"/>
      <c r="EQ115" s="357"/>
      <c r="ER115" s="357"/>
      <c r="ES115" s="357"/>
      <c r="ET115" s="357"/>
      <c r="EU115" s="357"/>
    </row>
    <row r="116" ht="12.75" customHeight="1">
      <c r="A116" s="357"/>
      <c r="B116" s="357"/>
      <c r="C116" s="357"/>
      <c r="D116" s="357"/>
      <c r="E116" s="357"/>
      <c r="F116" s="357"/>
      <c r="G116" s="357"/>
      <c r="H116" s="357"/>
      <c r="I116" s="357"/>
      <c r="J116" s="357"/>
      <c r="K116" s="357"/>
      <c r="L116" s="357"/>
      <c r="M116" s="357"/>
      <c r="N116" s="357"/>
      <c r="O116" s="357"/>
      <c r="P116" s="357"/>
      <c r="Q116" s="442"/>
      <c r="R116" s="442"/>
      <c r="S116" s="357"/>
      <c r="T116" s="357"/>
      <c r="U116" s="357"/>
      <c r="V116" s="442"/>
      <c r="W116" s="442"/>
      <c r="X116" s="357"/>
      <c r="Y116" s="357"/>
      <c r="Z116" s="357"/>
      <c r="AA116" s="442"/>
      <c r="AB116" s="442"/>
      <c r="AC116" s="357"/>
      <c r="AD116" s="357"/>
      <c r="AE116" s="357"/>
      <c r="AF116" s="442"/>
      <c r="AG116" s="442"/>
      <c r="AH116" s="357"/>
      <c r="AI116" s="357"/>
      <c r="AJ116" s="357"/>
      <c r="AK116" s="442"/>
      <c r="AL116" s="442"/>
      <c r="AM116" s="442"/>
      <c r="AN116" s="442"/>
      <c r="AO116" s="442"/>
      <c r="AP116" s="357"/>
      <c r="AQ116" s="357"/>
      <c r="AR116" s="357"/>
      <c r="AS116" s="357"/>
      <c r="AT116" s="357"/>
      <c r="AU116" s="357"/>
      <c r="AV116" s="357"/>
      <c r="AW116" s="357"/>
      <c r="AX116" s="357"/>
      <c r="AY116" s="357"/>
      <c r="AZ116" s="357"/>
      <c r="BA116" s="357"/>
      <c r="BB116" s="357"/>
      <c r="BC116" s="357"/>
      <c r="BD116" s="357"/>
      <c r="BE116" s="357"/>
      <c r="BF116" s="357"/>
      <c r="BG116" s="357"/>
      <c r="BH116" s="357"/>
      <c r="BI116" s="357"/>
      <c r="BJ116" s="357"/>
      <c r="BK116" s="357"/>
      <c r="BL116" s="357"/>
      <c r="BM116" s="357"/>
      <c r="BN116" s="357"/>
      <c r="BO116" s="357"/>
      <c r="BP116" s="357"/>
      <c r="BQ116" s="357"/>
      <c r="BR116" s="357"/>
      <c r="BS116" s="357"/>
      <c r="BT116" s="357"/>
      <c r="BU116" s="357"/>
      <c r="BV116" s="357"/>
      <c r="BW116" s="357"/>
      <c r="BX116" s="357"/>
      <c r="BY116" s="357"/>
      <c r="BZ116" s="357"/>
      <c r="CA116" s="357"/>
      <c r="CB116" s="452"/>
      <c r="CC116" s="357"/>
      <c r="CD116" s="357"/>
      <c r="CE116" s="357"/>
      <c r="CF116" s="357"/>
      <c r="CG116" s="357"/>
      <c r="CH116" s="357"/>
      <c r="CI116" s="357"/>
      <c r="CJ116" s="357"/>
      <c r="CK116" s="357"/>
      <c r="CL116" s="357"/>
      <c r="CM116" s="357"/>
      <c r="CN116" s="357"/>
      <c r="CO116" s="357"/>
      <c r="CP116" s="357"/>
      <c r="CQ116" s="357"/>
      <c r="CR116" s="357"/>
      <c r="CS116" s="357"/>
      <c r="CT116" s="357"/>
      <c r="CU116" s="357"/>
      <c r="CV116" s="357"/>
      <c r="CW116" s="357"/>
      <c r="CX116" s="357"/>
      <c r="CY116" s="357"/>
      <c r="CZ116" s="357"/>
      <c r="DA116" s="357"/>
      <c r="DB116" s="357"/>
      <c r="DC116" s="357"/>
      <c r="DD116" s="357"/>
      <c r="DE116" s="357"/>
      <c r="DF116" s="357"/>
      <c r="DG116" s="357"/>
      <c r="DH116" s="357"/>
      <c r="DI116" s="357"/>
      <c r="DJ116" s="357"/>
      <c r="DK116" s="357"/>
      <c r="DL116" s="357"/>
      <c r="DM116" s="357"/>
      <c r="DN116" s="357"/>
      <c r="DO116" s="357"/>
      <c r="DP116" s="357"/>
      <c r="DQ116" s="357"/>
      <c r="DR116" s="357"/>
      <c r="DS116" s="357"/>
      <c r="DT116" s="357"/>
      <c r="DU116" s="357"/>
      <c r="DV116" s="357"/>
      <c r="DW116" s="357"/>
      <c r="DX116" s="357"/>
      <c r="DY116" s="357"/>
      <c r="DZ116" s="357"/>
      <c r="EA116" s="357"/>
      <c r="EB116" s="357"/>
      <c r="EC116" s="357"/>
      <c r="ED116" s="357"/>
      <c r="EE116" s="357"/>
      <c r="EF116" s="357"/>
      <c r="EG116" s="357"/>
      <c r="EH116" s="357"/>
      <c r="EI116" s="357"/>
      <c r="EJ116" s="357"/>
      <c r="EK116" s="357"/>
      <c r="EL116" s="357"/>
      <c r="EM116" s="357"/>
      <c r="EN116" s="357"/>
      <c r="EO116" s="357"/>
      <c r="EP116" s="357"/>
      <c r="EQ116" s="357"/>
      <c r="ER116" s="357"/>
      <c r="ES116" s="357"/>
      <c r="ET116" s="357"/>
      <c r="EU116" s="357"/>
    </row>
    <row r="117" ht="12.75" customHeight="1">
      <c r="A117" s="357"/>
      <c r="B117" s="357"/>
      <c r="C117" s="357"/>
      <c r="D117" s="357"/>
      <c r="E117" s="357"/>
      <c r="F117" s="357"/>
      <c r="G117" s="357"/>
      <c r="H117" s="357"/>
      <c r="I117" s="357"/>
      <c r="J117" s="357"/>
      <c r="K117" s="357"/>
      <c r="L117" s="357"/>
      <c r="M117" s="357"/>
      <c r="N117" s="357"/>
      <c r="O117" s="357"/>
      <c r="P117" s="357"/>
      <c r="Q117" s="442"/>
      <c r="R117" s="442"/>
      <c r="S117" s="357"/>
      <c r="T117" s="357"/>
      <c r="U117" s="357"/>
      <c r="V117" s="442"/>
      <c r="W117" s="442"/>
      <c r="X117" s="357"/>
      <c r="Y117" s="357"/>
      <c r="Z117" s="357"/>
      <c r="AA117" s="442"/>
      <c r="AB117" s="442"/>
      <c r="AC117" s="357"/>
      <c r="AD117" s="357"/>
      <c r="AE117" s="357"/>
      <c r="AF117" s="442"/>
      <c r="AG117" s="442"/>
      <c r="AH117" s="357"/>
      <c r="AI117" s="357"/>
      <c r="AJ117" s="357"/>
      <c r="AK117" s="442"/>
      <c r="AL117" s="442"/>
      <c r="AM117" s="442"/>
      <c r="AN117" s="442"/>
      <c r="AO117" s="442"/>
      <c r="AP117" s="357"/>
      <c r="AQ117" s="357"/>
      <c r="AR117" s="357"/>
      <c r="AS117" s="357"/>
      <c r="AT117" s="357"/>
      <c r="AU117" s="357"/>
      <c r="AV117" s="357"/>
      <c r="AW117" s="357"/>
      <c r="AX117" s="357"/>
      <c r="AY117" s="357"/>
      <c r="AZ117" s="357"/>
      <c r="BA117" s="357"/>
      <c r="BB117" s="357"/>
      <c r="BC117" s="357"/>
      <c r="BD117" s="357"/>
      <c r="BE117" s="357"/>
      <c r="BF117" s="357"/>
      <c r="BG117" s="357"/>
      <c r="BH117" s="357"/>
      <c r="BI117" s="357"/>
      <c r="BJ117" s="357"/>
      <c r="BK117" s="357"/>
      <c r="BL117" s="357"/>
      <c r="BM117" s="357"/>
      <c r="BN117" s="357"/>
      <c r="BO117" s="357"/>
      <c r="BP117" s="357"/>
      <c r="BQ117" s="357"/>
      <c r="BR117" s="357"/>
      <c r="BS117" s="357"/>
      <c r="BT117" s="357"/>
      <c r="BU117" s="357"/>
      <c r="BV117" s="357"/>
      <c r="BW117" s="357"/>
      <c r="BX117" s="357"/>
      <c r="BY117" s="357"/>
      <c r="BZ117" s="357"/>
      <c r="CA117" s="357"/>
      <c r="CB117" s="452"/>
      <c r="CC117" s="357"/>
      <c r="CD117" s="357"/>
      <c r="CE117" s="357"/>
      <c r="CF117" s="357"/>
      <c r="CG117" s="357"/>
      <c r="CH117" s="357"/>
      <c r="CI117" s="357"/>
      <c r="CJ117" s="357"/>
      <c r="CK117" s="357"/>
      <c r="CL117" s="357"/>
      <c r="CM117" s="357"/>
      <c r="CN117" s="357"/>
      <c r="CO117" s="357"/>
      <c r="CP117" s="357"/>
      <c r="CQ117" s="357"/>
      <c r="CR117" s="357"/>
      <c r="CS117" s="357"/>
      <c r="CT117" s="357"/>
      <c r="CU117" s="357"/>
      <c r="CV117" s="357"/>
      <c r="CW117" s="357"/>
      <c r="CX117" s="357"/>
      <c r="CY117" s="357"/>
      <c r="CZ117" s="357"/>
      <c r="DA117" s="357"/>
      <c r="DB117" s="357"/>
      <c r="DC117" s="357"/>
      <c r="DD117" s="357"/>
      <c r="DE117" s="357"/>
      <c r="DF117" s="357"/>
      <c r="DG117" s="357"/>
      <c r="DH117" s="357"/>
      <c r="DI117" s="357"/>
      <c r="DJ117" s="357"/>
      <c r="DK117" s="357"/>
      <c r="DL117" s="357"/>
      <c r="DM117" s="357"/>
      <c r="DN117" s="357"/>
      <c r="DO117" s="357"/>
      <c r="DP117" s="357"/>
      <c r="DQ117" s="357"/>
      <c r="DR117" s="357"/>
      <c r="DS117" s="357"/>
      <c r="DT117" s="357"/>
      <c r="DU117" s="357"/>
      <c r="DV117" s="357"/>
      <c r="DW117" s="357"/>
      <c r="DX117" s="357"/>
      <c r="DY117" s="357"/>
      <c r="DZ117" s="357"/>
      <c r="EA117" s="357"/>
      <c r="EB117" s="357"/>
      <c r="EC117" s="357"/>
      <c r="ED117" s="357"/>
      <c r="EE117" s="357"/>
      <c r="EF117" s="357"/>
      <c r="EG117" s="357"/>
      <c r="EH117" s="357"/>
      <c r="EI117" s="357"/>
      <c r="EJ117" s="357"/>
      <c r="EK117" s="357"/>
      <c r="EL117" s="357"/>
      <c r="EM117" s="357"/>
      <c r="EN117" s="357"/>
      <c r="EO117" s="357"/>
      <c r="EP117" s="357"/>
      <c r="EQ117" s="357"/>
      <c r="ER117" s="357"/>
      <c r="ES117" s="357"/>
      <c r="ET117" s="357"/>
      <c r="EU117" s="357"/>
    </row>
    <row r="118" ht="12.75" customHeight="1">
      <c r="A118" s="357"/>
      <c r="B118" s="357"/>
      <c r="C118" s="357"/>
      <c r="D118" s="357"/>
      <c r="E118" s="357"/>
      <c r="F118" s="357"/>
      <c r="G118" s="357"/>
      <c r="H118" s="357"/>
      <c r="I118" s="357"/>
      <c r="J118" s="357"/>
      <c r="K118" s="357"/>
      <c r="L118" s="357"/>
      <c r="M118" s="357"/>
      <c r="N118" s="357"/>
      <c r="O118" s="357"/>
      <c r="P118" s="357"/>
      <c r="Q118" s="442"/>
      <c r="R118" s="442"/>
      <c r="S118" s="357"/>
      <c r="T118" s="357"/>
      <c r="U118" s="357"/>
      <c r="V118" s="442"/>
      <c r="W118" s="442"/>
      <c r="X118" s="357"/>
      <c r="Y118" s="357"/>
      <c r="Z118" s="357"/>
      <c r="AA118" s="442"/>
      <c r="AB118" s="442"/>
      <c r="AC118" s="357"/>
      <c r="AD118" s="357"/>
      <c r="AE118" s="357"/>
      <c r="AF118" s="442"/>
      <c r="AG118" s="442"/>
      <c r="AH118" s="357"/>
      <c r="AI118" s="357"/>
      <c r="AJ118" s="357"/>
      <c r="AK118" s="442"/>
      <c r="AL118" s="442"/>
      <c r="AM118" s="442"/>
      <c r="AN118" s="442"/>
      <c r="AO118" s="442"/>
      <c r="AP118" s="357"/>
      <c r="AQ118" s="357"/>
      <c r="AR118" s="357"/>
      <c r="AS118" s="357"/>
      <c r="AT118" s="357"/>
      <c r="AU118" s="357"/>
      <c r="AV118" s="357"/>
      <c r="AW118" s="357"/>
      <c r="AX118" s="357"/>
      <c r="AY118" s="357"/>
      <c r="AZ118" s="357"/>
      <c r="BA118" s="357"/>
      <c r="BB118" s="357"/>
      <c r="BC118" s="357"/>
      <c r="BD118" s="357"/>
      <c r="BE118" s="357"/>
      <c r="BF118" s="357"/>
      <c r="BG118" s="357"/>
      <c r="BH118" s="357"/>
      <c r="BI118" s="357"/>
      <c r="BJ118" s="357"/>
      <c r="BK118" s="357"/>
      <c r="BL118" s="357"/>
      <c r="BM118" s="357"/>
      <c r="BN118" s="357"/>
      <c r="BO118" s="357"/>
      <c r="BP118" s="357"/>
      <c r="BQ118" s="357"/>
      <c r="BR118" s="357"/>
      <c r="BS118" s="357"/>
      <c r="BT118" s="357"/>
      <c r="BU118" s="357"/>
      <c r="BV118" s="357"/>
      <c r="BW118" s="357"/>
      <c r="BX118" s="357"/>
      <c r="BY118" s="357"/>
      <c r="BZ118" s="357"/>
      <c r="CA118" s="357"/>
      <c r="CB118" s="452"/>
      <c r="CC118" s="357"/>
      <c r="CD118" s="357"/>
      <c r="CE118" s="357"/>
      <c r="CF118" s="357"/>
      <c r="CG118" s="357"/>
      <c r="CH118" s="357"/>
      <c r="CI118" s="357"/>
      <c r="CJ118" s="357"/>
      <c r="CK118" s="357"/>
      <c r="CL118" s="357"/>
      <c r="CM118" s="357"/>
      <c r="CN118" s="357"/>
      <c r="CO118" s="357"/>
      <c r="CP118" s="357"/>
      <c r="CQ118" s="357"/>
      <c r="CR118" s="357"/>
      <c r="CS118" s="357"/>
      <c r="CT118" s="357"/>
      <c r="CU118" s="357"/>
      <c r="CV118" s="357"/>
      <c r="CW118" s="357"/>
      <c r="CX118" s="357"/>
      <c r="CY118" s="357"/>
      <c r="CZ118" s="357"/>
      <c r="DA118" s="357"/>
      <c r="DB118" s="357"/>
      <c r="DC118" s="357"/>
      <c r="DD118" s="357"/>
      <c r="DE118" s="357"/>
      <c r="DF118" s="357"/>
      <c r="DG118" s="357"/>
      <c r="DH118" s="357"/>
      <c r="DI118" s="357"/>
      <c r="DJ118" s="357"/>
      <c r="DK118" s="357"/>
      <c r="DL118" s="357"/>
      <c r="DM118" s="357"/>
      <c r="DN118" s="357"/>
      <c r="DO118" s="357"/>
      <c r="DP118" s="357"/>
      <c r="DQ118" s="357"/>
      <c r="DR118" s="357"/>
      <c r="DS118" s="357"/>
      <c r="DT118" s="357"/>
      <c r="DU118" s="357"/>
      <c r="DV118" s="357"/>
      <c r="DW118" s="357"/>
      <c r="DX118" s="357"/>
      <c r="DY118" s="357"/>
      <c r="DZ118" s="357"/>
      <c r="EA118" s="357"/>
      <c r="EB118" s="357"/>
      <c r="EC118" s="357"/>
      <c r="ED118" s="357"/>
      <c r="EE118" s="357"/>
      <c r="EF118" s="357"/>
      <c r="EG118" s="357"/>
      <c r="EH118" s="357"/>
      <c r="EI118" s="357"/>
      <c r="EJ118" s="357"/>
      <c r="EK118" s="357"/>
      <c r="EL118" s="357"/>
      <c r="EM118" s="357"/>
      <c r="EN118" s="357"/>
      <c r="EO118" s="357"/>
      <c r="EP118" s="357"/>
      <c r="EQ118" s="357"/>
      <c r="ER118" s="357"/>
      <c r="ES118" s="357"/>
      <c r="ET118" s="357"/>
      <c r="EU118" s="357"/>
    </row>
    <row r="119" ht="12.75" customHeight="1">
      <c r="A119" s="357"/>
      <c r="B119" s="357"/>
      <c r="C119" s="357"/>
      <c r="D119" s="357"/>
      <c r="E119" s="357"/>
      <c r="F119" s="357"/>
      <c r="G119" s="357"/>
      <c r="H119" s="357"/>
      <c r="I119" s="357"/>
      <c r="J119" s="357"/>
      <c r="K119" s="357"/>
      <c r="L119" s="357"/>
      <c r="M119" s="357"/>
      <c r="N119" s="357"/>
      <c r="O119" s="357"/>
      <c r="P119" s="357"/>
      <c r="Q119" s="442"/>
      <c r="R119" s="442"/>
      <c r="S119" s="357"/>
      <c r="T119" s="357"/>
      <c r="U119" s="357"/>
      <c r="V119" s="442"/>
      <c r="W119" s="442"/>
      <c r="X119" s="357"/>
      <c r="Y119" s="357"/>
      <c r="Z119" s="357"/>
      <c r="AA119" s="442"/>
      <c r="AB119" s="442"/>
      <c r="AC119" s="357"/>
      <c r="AD119" s="357"/>
      <c r="AE119" s="357"/>
      <c r="AF119" s="442"/>
      <c r="AG119" s="442"/>
      <c r="AH119" s="357"/>
      <c r="AI119" s="357"/>
      <c r="AJ119" s="357"/>
      <c r="AK119" s="442"/>
      <c r="AL119" s="442"/>
      <c r="AM119" s="442"/>
      <c r="AN119" s="442"/>
      <c r="AO119" s="442"/>
      <c r="AP119" s="357"/>
      <c r="AQ119" s="357"/>
      <c r="AR119" s="357"/>
      <c r="AS119" s="357"/>
      <c r="AT119" s="357"/>
      <c r="AU119" s="357"/>
      <c r="AV119" s="357"/>
      <c r="AW119" s="357"/>
      <c r="AX119" s="357"/>
      <c r="AY119" s="357"/>
      <c r="AZ119" s="357"/>
      <c r="BA119" s="357"/>
      <c r="BB119" s="357"/>
      <c r="BC119" s="357"/>
      <c r="BD119" s="357"/>
      <c r="BE119" s="357"/>
      <c r="BF119" s="357"/>
      <c r="BG119" s="357"/>
      <c r="BH119" s="357"/>
      <c r="BI119" s="357"/>
      <c r="BJ119" s="357"/>
      <c r="BK119" s="357"/>
      <c r="BL119" s="357"/>
      <c r="BM119" s="357"/>
      <c r="BN119" s="357"/>
      <c r="BO119" s="357"/>
      <c r="BP119" s="357"/>
      <c r="BQ119" s="357"/>
      <c r="BR119" s="357"/>
      <c r="BS119" s="357"/>
      <c r="BT119" s="357"/>
      <c r="BU119" s="357"/>
      <c r="BV119" s="357"/>
      <c r="BW119" s="357"/>
      <c r="BX119" s="357"/>
      <c r="BY119" s="357"/>
      <c r="BZ119" s="357"/>
      <c r="CA119" s="357"/>
      <c r="CB119" s="452"/>
      <c r="CC119" s="357"/>
      <c r="CD119" s="357"/>
      <c r="CE119" s="357"/>
      <c r="CF119" s="357"/>
      <c r="CG119" s="357"/>
      <c r="CH119" s="357"/>
      <c r="CI119" s="357"/>
      <c r="CJ119" s="357"/>
      <c r="CK119" s="357"/>
      <c r="CL119" s="357"/>
      <c r="CM119" s="357"/>
      <c r="CN119" s="357"/>
      <c r="CO119" s="357"/>
      <c r="CP119" s="357"/>
      <c r="CQ119" s="357"/>
      <c r="CR119" s="357"/>
      <c r="CS119" s="357"/>
      <c r="CT119" s="357"/>
      <c r="CU119" s="357"/>
      <c r="CV119" s="357"/>
      <c r="CW119" s="357"/>
      <c r="CX119" s="357"/>
      <c r="CY119" s="357"/>
      <c r="CZ119" s="357"/>
      <c r="DA119" s="357"/>
      <c r="DB119" s="357"/>
      <c r="DC119" s="357"/>
      <c r="DD119" s="357"/>
      <c r="DE119" s="357"/>
      <c r="DF119" s="357"/>
      <c r="DG119" s="357"/>
      <c r="DH119" s="357"/>
      <c r="DI119" s="357"/>
      <c r="DJ119" s="357"/>
      <c r="DK119" s="357"/>
      <c r="DL119" s="357"/>
      <c r="DM119" s="357"/>
      <c r="DN119" s="357"/>
      <c r="DO119" s="357"/>
      <c r="DP119" s="357"/>
      <c r="DQ119" s="357"/>
      <c r="DR119" s="357"/>
      <c r="DS119" s="357"/>
      <c r="DT119" s="357"/>
      <c r="DU119" s="357"/>
      <c r="DV119" s="357"/>
      <c r="DW119" s="357"/>
      <c r="DX119" s="357"/>
      <c r="DY119" s="357"/>
      <c r="DZ119" s="357"/>
      <c r="EA119" s="357"/>
      <c r="EB119" s="357"/>
      <c r="EC119" s="357"/>
      <c r="ED119" s="357"/>
      <c r="EE119" s="357"/>
      <c r="EF119" s="357"/>
      <c r="EG119" s="357"/>
      <c r="EH119" s="357"/>
      <c r="EI119" s="357"/>
      <c r="EJ119" s="357"/>
      <c r="EK119" s="357"/>
      <c r="EL119" s="357"/>
      <c r="EM119" s="357"/>
      <c r="EN119" s="357"/>
      <c r="EO119" s="357"/>
      <c r="EP119" s="357"/>
      <c r="EQ119" s="357"/>
      <c r="ER119" s="357"/>
      <c r="ES119" s="357"/>
      <c r="ET119" s="357"/>
      <c r="EU119" s="357"/>
    </row>
    <row r="120" ht="12.75" customHeight="1">
      <c r="A120" s="357"/>
      <c r="B120" s="357"/>
      <c r="C120" s="357"/>
      <c r="D120" s="357"/>
      <c r="E120" s="357"/>
      <c r="F120" s="357"/>
      <c r="G120" s="357"/>
      <c r="H120" s="357"/>
      <c r="I120" s="357"/>
      <c r="J120" s="357"/>
      <c r="K120" s="357"/>
      <c r="L120" s="357"/>
      <c r="M120" s="357"/>
      <c r="N120" s="357"/>
      <c r="O120" s="357"/>
      <c r="P120" s="357"/>
      <c r="Q120" s="442"/>
      <c r="R120" s="442"/>
      <c r="S120" s="357"/>
      <c r="T120" s="357"/>
      <c r="U120" s="357"/>
      <c r="V120" s="442"/>
      <c r="W120" s="442"/>
      <c r="X120" s="357"/>
      <c r="Y120" s="357"/>
      <c r="Z120" s="357"/>
      <c r="AA120" s="442"/>
      <c r="AB120" s="442"/>
      <c r="AC120" s="357"/>
      <c r="AD120" s="357"/>
      <c r="AE120" s="357"/>
      <c r="AF120" s="442"/>
      <c r="AG120" s="442"/>
      <c r="AH120" s="357"/>
      <c r="AI120" s="357"/>
      <c r="AJ120" s="357"/>
      <c r="AK120" s="442"/>
      <c r="AL120" s="442"/>
      <c r="AM120" s="442"/>
      <c r="AN120" s="442"/>
      <c r="AO120" s="442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452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  <c r="EB120" s="357"/>
      <c r="EC120" s="357"/>
      <c r="ED120" s="357"/>
      <c r="EE120" s="357"/>
      <c r="EF120" s="357"/>
      <c r="EG120" s="357"/>
      <c r="EH120" s="357"/>
      <c r="EI120" s="357"/>
      <c r="EJ120" s="357"/>
      <c r="EK120" s="357"/>
      <c r="EL120" s="357"/>
      <c r="EM120" s="357"/>
      <c r="EN120" s="357"/>
      <c r="EO120" s="357"/>
      <c r="EP120" s="357"/>
      <c r="EQ120" s="357"/>
      <c r="ER120" s="357"/>
      <c r="ES120" s="357"/>
      <c r="ET120" s="357"/>
      <c r="EU120" s="357"/>
    </row>
    <row r="121" ht="12.75" customHeight="1">
      <c r="A121" s="357"/>
      <c r="B121" s="357"/>
      <c r="C121" s="357"/>
      <c r="D121" s="357"/>
      <c r="E121" s="357"/>
      <c r="F121" s="357"/>
      <c r="G121" s="357"/>
      <c r="H121" s="357"/>
      <c r="I121" s="357"/>
      <c r="J121" s="357"/>
      <c r="K121" s="357"/>
      <c r="L121" s="357"/>
      <c r="M121" s="357"/>
      <c r="N121" s="357"/>
      <c r="O121" s="357"/>
      <c r="P121" s="357"/>
      <c r="Q121" s="442"/>
      <c r="R121" s="442"/>
      <c r="S121" s="357"/>
      <c r="T121" s="357"/>
      <c r="U121" s="357"/>
      <c r="V121" s="442"/>
      <c r="W121" s="442"/>
      <c r="X121" s="357"/>
      <c r="Y121" s="357"/>
      <c r="Z121" s="357"/>
      <c r="AA121" s="442"/>
      <c r="AB121" s="442"/>
      <c r="AC121" s="357"/>
      <c r="AD121" s="357"/>
      <c r="AE121" s="357"/>
      <c r="AF121" s="442"/>
      <c r="AG121" s="442"/>
      <c r="AH121" s="357"/>
      <c r="AI121" s="357"/>
      <c r="AJ121" s="357"/>
      <c r="AK121" s="442"/>
      <c r="AL121" s="442"/>
      <c r="AM121" s="442"/>
      <c r="AN121" s="442"/>
      <c r="AO121" s="442"/>
      <c r="AP121" s="357"/>
      <c r="AQ121" s="357"/>
      <c r="AR121" s="357"/>
      <c r="AS121" s="357"/>
      <c r="AT121" s="357"/>
      <c r="AU121" s="357"/>
      <c r="AV121" s="357"/>
      <c r="AW121" s="357"/>
      <c r="AX121" s="357"/>
      <c r="AY121" s="357"/>
      <c r="AZ121" s="357"/>
      <c r="BA121" s="357"/>
      <c r="BB121" s="357"/>
      <c r="BC121" s="357"/>
      <c r="BD121" s="357"/>
      <c r="BE121" s="357"/>
      <c r="BF121" s="357"/>
      <c r="BG121" s="357"/>
      <c r="BH121" s="357"/>
      <c r="BI121" s="357"/>
      <c r="BJ121" s="357"/>
      <c r="BK121" s="357"/>
      <c r="BL121" s="357"/>
      <c r="BM121" s="357"/>
      <c r="BN121" s="357"/>
      <c r="BO121" s="357"/>
      <c r="BP121" s="357"/>
      <c r="BQ121" s="357"/>
      <c r="BR121" s="357"/>
      <c r="BS121" s="357"/>
      <c r="BT121" s="357"/>
      <c r="BU121" s="357"/>
      <c r="BV121" s="357"/>
      <c r="BW121" s="357"/>
      <c r="BX121" s="357"/>
      <c r="BY121" s="357"/>
      <c r="BZ121" s="357"/>
      <c r="CA121" s="357"/>
      <c r="CB121" s="452"/>
      <c r="CC121" s="357"/>
      <c r="CD121" s="357"/>
      <c r="CE121" s="357"/>
      <c r="CF121" s="357"/>
      <c r="CG121" s="357"/>
      <c r="CH121" s="357"/>
      <c r="CI121" s="357"/>
      <c r="CJ121" s="357"/>
      <c r="CK121" s="357"/>
      <c r="CL121" s="357"/>
      <c r="CM121" s="357"/>
      <c r="CN121" s="357"/>
      <c r="CO121" s="357"/>
      <c r="CP121" s="357"/>
      <c r="CQ121" s="357"/>
      <c r="CR121" s="357"/>
      <c r="CS121" s="357"/>
      <c r="CT121" s="357"/>
      <c r="CU121" s="357"/>
      <c r="CV121" s="357"/>
      <c r="CW121" s="357"/>
      <c r="CX121" s="357"/>
      <c r="CY121" s="357"/>
      <c r="CZ121" s="357"/>
      <c r="DA121" s="357"/>
      <c r="DB121" s="357"/>
      <c r="DC121" s="357"/>
      <c r="DD121" s="357"/>
      <c r="DE121" s="357"/>
      <c r="DF121" s="357"/>
      <c r="DG121" s="357"/>
      <c r="DH121" s="357"/>
      <c r="DI121" s="357"/>
      <c r="DJ121" s="357"/>
      <c r="DK121" s="357"/>
      <c r="DL121" s="357"/>
      <c r="DM121" s="357"/>
      <c r="DN121" s="357"/>
      <c r="DO121" s="357"/>
      <c r="DP121" s="357"/>
      <c r="DQ121" s="357"/>
      <c r="DR121" s="357"/>
      <c r="DS121" s="357"/>
      <c r="DT121" s="357"/>
      <c r="DU121" s="357"/>
      <c r="DV121" s="357"/>
      <c r="DW121" s="357"/>
      <c r="DX121" s="357"/>
      <c r="DY121" s="357"/>
      <c r="DZ121" s="357"/>
      <c r="EA121" s="357"/>
      <c r="EB121" s="357"/>
      <c r="EC121" s="357"/>
      <c r="ED121" s="357"/>
      <c r="EE121" s="357"/>
      <c r="EF121" s="357"/>
      <c r="EG121" s="357"/>
      <c r="EH121" s="357"/>
      <c r="EI121" s="357"/>
      <c r="EJ121" s="357"/>
      <c r="EK121" s="357"/>
      <c r="EL121" s="357"/>
      <c r="EM121" s="357"/>
      <c r="EN121" s="357"/>
      <c r="EO121" s="357"/>
      <c r="EP121" s="357"/>
      <c r="EQ121" s="357"/>
      <c r="ER121" s="357"/>
      <c r="ES121" s="357"/>
      <c r="ET121" s="357"/>
      <c r="EU121" s="357"/>
    </row>
    <row r="122" ht="12.75" customHeight="1">
      <c r="A122" s="357"/>
      <c r="B122" s="357"/>
      <c r="C122" s="357"/>
      <c r="D122" s="357"/>
      <c r="E122" s="357"/>
      <c r="F122" s="357"/>
      <c r="G122" s="357"/>
      <c r="H122" s="357"/>
      <c r="I122" s="357"/>
      <c r="J122" s="357"/>
      <c r="K122" s="357"/>
      <c r="L122" s="357"/>
      <c r="M122" s="357"/>
      <c r="N122" s="357"/>
      <c r="O122" s="357"/>
      <c r="P122" s="357"/>
      <c r="Q122" s="442"/>
      <c r="R122" s="442"/>
      <c r="S122" s="357"/>
      <c r="T122" s="357"/>
      <c r="U122" s="357"/>
      <c r="V122" s="442"/>
      <c r="W122" s="442"/>
      <c r="X122" s="357"/>
      <c r="Y122" s="357"/>
      <c r="Z122" s="357"/>
      <c r="AA122" s="442"/>
      <c r="AB122" s="442"/>
      <c r="AC122" s="357"/>
      <c r="AD122" s="357"/>
      <c r="AE122" s="357"/>
      <c r="AF122" s="442"/>
      <c r="AG122" s="442"/>
      <c r="AH122" s="357"/>
      <c r="AI122" s="357"/>
      <c r="AJ122" s="357"/>
      <c r="AK122" s="442"/>
      <c r="AL122" s="442"/>
      <c r="AM122" s="442"/>
      <c r="AN122" s="442"/>
      <c r="AO122" s="442"/>
      <c r="AP122" s="357"/>
      <c r="AQ122" s="357"/>
      <c r="AR122" s="357"/>
      <c r="AS122" s="357"/>
      <c r="AT122" s="357"/>
      <c r="AU122" s="357"/>
      <c r="AV122" s="357"/>
      <c r="AW122" s="357"/>
      <c r="AX122" s="357"/>
      <c r="AY122" s="357"/>
      <c r="AZ122" s="357"/>
      <c r="BA122" s="357"/>
      <c r="BB122" s="357"/>
      <c r="BC122" s="357"/>
      <c r="BD122" s="357"/>
      <c r="BE122" s="357"/>
      <c r="BF122" s="357"/>
      <c r="BG122" s="357"/>
      <c r="BH122" s="357"/>
      <c r="BI122" s="357"/>
      <c r="BJ122" s="357"/>
      <c r="BK122" s="357"/>
      <c r="BL122" s="357"/>
      <c r="BM122" s="357"/>
      <c r="BN122" s="357"/>
      <c r="BO122" s="357"/>
      <c r="BP122" s="357"/>
      <c r="BQ122" s="357"/>
      <c r="BR122" s="357"/>
      <c r="BS122" s="357"/>
      <c r="BT122" s="357"/>
      <c r="BU122" s="357"/>
      <c r="BV122" s="357"/>
      <c r="BW122" s="357"/>
      <c r="BX122" s="357"/>
      <c r="BY122" s="357"/>
      <c r="BZ122" s="357"/>
      <c r="CA122" s="357"/>
      <c r="CB122" s="452"/>
      <c r="CC122" s="357"/>
      <c r="CD122" s="357"/>
      <c r="CE122" s="357"/>
      <c r="CF122" s="357"/>
      <c r="CG122" s="357"/>
      <c r="CH122" s="357"/>
      <c r="CI122" s="357"/>
      <c r="CJ122" s="357"/>
      <c r="CK122" s="357"/>
      <c r="CL122" s="357"/>
      <c r="CM122" s="357"/>
      <c r="CN122" s="357"/>
      <c r="CO122" s="357"/>
      <c r="CP122" s="357"/>
      <c r="CQ122" s="357"/>
      <c r="CR122" s="357"/>
      <c r="CS122" s="357"/>
      <c r="CT122" s="357"/>
      <c r="CU122" s="357"/>
      <c r="CV122" s="357"/>
      <c r="CW122" s="357"/>
      <c r="CX122" s="357"/>
      <c r="CY122" s="357"/>
      <c r="CZ122" s="357"/>
      <c r="DA122" s="357"/>
      <c r="DB122" s="357"/>
      <c r="DC122" s="357"/>
      <c r="DD122" s="357"/>
      <c r="DE122" s="357"/>
      <c r="DF122" s="357"/>
      <c r="DG122" s="357"/>
      <c r="DH122" s="357"/>
      <c r="DI122" s="357"/>
      <c r="DJ122" s="357"/>
      <c r="DK122" s="357"/>
      <c r="DL122" s="357"/>
      <c r="DM122" s="357"/>
      <c r="DN122" s="357"/>
      <c r="DO122" s="357"/>
      <c r="DP122" s="357"/>
      <c r="DQ122" s="357"/>
      <c r="DR122" s="357"/>
      <c r="DS122" s="357"/>
      <c r="DT122" s="357"/>
      <c r="DU122" s="357"/>
      <c r="DV122" s="357"/>
      <c r="DW122" s="357"/>
      <c r="DX122" s="357"/>
      <c r="DY122" s="357"/>
      <c r="DZ122" s="357"/>
      <c r="EA122" s="357"/>
      <c r="EB122" s="357"/>
      <c r="EC122" s="357"/>
      <c r="ED122" s="357"/>
      <c r="EE122" s="357"/>
      <c r="EF122" s="357"/>
      <c r="EG122" s="357"/>
      <c r="EH122" s="357"/>
      <c r="EI122" s="357"/>
      <c r="EJ122" s="357"/>
      <c r="EK122" s="357"/>
      <c r="EL122" s="357"/>
      <c r="EM122" s="357"/>
      <c r="EN122" s="357"/>
      <c r="EO122" s="357"/>
      <c r="EP122" s="357"/>
      <c r="EQ122" s="357"/>
      <c r="ER122" s="357"/>
      <c r="ES122" s="357"/>
      <c r="ET122" s="357"/>
      <c r="EU122" s="357"/>
    </row>
    <row r="123" ht="12.75" customHeight="1">
      <c r="A123" s="357"/>
      <c r="B123" s="357"/>
      <c r="C123" s="357"/>
      <c r="D123" s="357"/>
      <c r="E123" s="357"/>
      <c r="F123" s="357"/>
      <c r="G123" s="357"/>
      <c r="H123" s="357"/>
      <c r="I123" s="357"/>
      <c r="J123" s="357"/>
      <c r="K123" s="357"/>
      <c r="L123" s="357"/>
      <c r="M123" s="357"/>
      <c r="N123" s="357"/>
      <c r="O123" s="357"/>
      <c r="P123" s="357"/>
      <c r="Q123" s="442"/>
      <c r="R123" s="442"/>
      <c r="S123" s="357"/>
      <c r="T123" s="357"/>
      <c r="U123" s="357"/>
      <c r="V123" s="442"/>
      <c r="W123" s="442"/>
      <c r="X123" s="357"/>
      <c r="Y123" s="357"/>
      <c r="Z123" s="357"/>
      <c r="AA123" s="442"/>
      <c r="AB123" s="442"/>
      <c r="AC123" s="357"/>
      <c r="AD123" s="357"/>
      <c r="AE123" s="357"/>
      <c r="AF123" s="442"/>
      <c r="AG123" s="442"/>
      <c r="AH123" s="357"/>
      <c r="AI123" s="357"/>
      <c r="AJ123" s="357"/>
      <c r="AK123" s="442"/>
      <c r="AL123" s="442"/>
      <c r="AM123" s="442"/>
      <c r="AN123" s="442"/>
      <c r="AO123" s="442"/>
      <c r="AP123" s="357"/>
      <c r="AQ123" s="357"/>
      <c r="AR123" s="357"/>
      <c r="AS123" s="357"/>
      <c r="AT123" s="357"/>
      <c r="AU123" s="357"/>
      <c r="AV123" s="357"/>
      <c r="AW123" s="357"/>
      <c r="AX123" s="357"/>
      <c r="AY123" s="357"/>
      <c r="AZ123" s="357"/>
      <c r="BA123" s="357"/>
      <c r="BB123" s="357"/>
      <c r="BC123" s="357"/>
      <c r="BD123" s="357"/>
      <c r="BE123" s="357"/>
      <c r="BF123" s="357"/>
      <c r="BG123" s="357"/>
      <c r="BH123" s="357"/>
      <c r="BI123" s="357"/>
      <c r="BJ123" s="357"/>
      <c r="BK123" s="357"/>
      <c r="BL123" s="357"/>
      <c r="BM123" s="357"/>
      <c r="BN123" s="357"/>
      <c r="BO123" s="357"/>
      <c r="BP123" s="357"/>
      <c r="BQ123" s="357"/>
      <c r="BR123" s="357"/>
      <c r="BS123" s="357"/>
      <c r="BT123" s="357"/>
      <c r="BU123" s="357"/>
      <c r="BV123" s="357"/>
      <c r="BW123" s="357"/>
      <c r="BX123" s="357"/>
      <c r="BY123" s="357"/>
      <c r="BZ123" s="357"/>
      <c r="CA123" s="357"/>
      <c r="CB123" s="452"/>
      <c r="CC123" s="357"/>
      <c r="CD123" s="357"/>
      <c r="CE123" s="357"/>
      <c r="CF123" s="357"/>
      <c r="CG123" s="357"/>
      <c r="CH123" s="357"/>
      <c r="CI123" s="357"/>
      <c r="CJ123" s="357"/>
      <c r="CK123" s="357"/>
      <c r="CL123" s="357"/>
      <c r="CM123" s="357"/>
      <c r="CN123" s="357"/>
      <c r="CO123" s="357"/>
      <c r="CP123" s="357"/>
      <c r="CQ123" s="357"/>
      <c r="CR123" s="357"/>
      <c r="CS123" s="357"/>
      <c r="CT123" s="357"/>
      <c r="CU123" s="357"/>
      <c r="CV123" s="357"/>
      <c r="CW123" s="357"/>
      <c r="CX123" s="357"/>
      <c r="CY123" s="357"/>
      <c r="CZ123" s="357"/>
      <c r="DA123" s="357"/>
      <c r="DB123" s="357"/>
      <c r="DC123" s="357"/>
      <c r="DD123" s="357"/>
      <c r="DE123" s="357"/>
      <c r="DF123" s="357"/>
      <c r="DG123" s="357"/>
      <c r="DH123" s="357"/>
      <c r="DI123" s="357"/>
      <c r="DJ123" s="357"/>
      <c r="DK123" s="357"/>
      <c r="DL123" s="357"/>
      <c r="DM123" s="357"/>
      <c r="DN123" s="357"/>
      <c r="DO123" s="357"/>
      <c r="DP123" s="357"/>
      <c r="DQ123" s="357"/>
      <c r="DR123" s="357"/>
      <c r="DS123" s="357"/>
      <c r="DT123" s="357"/>
      <c r="DU123" s="357"/>
      <c r="DV123" s="357"/>
      <c r="DW123" s="357"/>
      <c r="DX123" s="357"/>
      <c r="DY123" s="357"/>
      <c r="DZ123" s="357"/>
      <c r="EA123" s="357"/>
      <c r="EB123" s="357"/>
      <c r="EC123" s="357"/>
      <c r="ED123" s="357"/>
      <c r="EE123" s="357"/>
      <c r="EF123" s="357"/>
      <c r="EG123" s="357"/>
      <c r="EH123" s="357"/>
      <c r="EI123" s="357"/>
      <c r="EJ123" s="357"/>
      <c r="EK123" s="357"/>
      <c r="EL123" s="357"/>
      <c r="EM123" s="357"/>
      <c r="EN123" s="357"/>
      <c r="EO123" s="357"/>
      <c r="EP123" s="357"/>
      <c r="EQ123" s="357"/>
      <c r="ER123" s="357"/>
      <c r="ES123" s="357"/>
      <c r="ET123" s="357"/>
      <c r="EU123" s="357"/>
    </row>
    <row r="124" ht="12.75" customHeight="1">
      <c r="A124" s="357"/>
      <c r="B124" s="357"/>
      <c r="C124" s="357"/>
      <c r="D124" s="357"/>
      <c r="E124" s="357"/>
      <c r="F124" s="357"/>
      <c r="G124" s="357"/>
      <c r="H124" s="357"/>
      <c r="I124" s="357"/>
      <c r="J124" s="357"/>
      <c r="K124" s="357"/>
      <c r="L124" s="357"/>
      <c r="M124" s="357"/>
      <c r="N124" s="357"/>
      <c r="O124" s="357"/>
      <c r="P124" s="357"/>
      <c r="Q124" s="442"/>
      <c r="R124" s="442"/>
      <c r="S124" s="357"/>
      <c r="T124" s="357"/>
      <c r="U124" s="357"/>
      <c r="V124" s="442"/>
      <c r="W124" s="442"/>
      <c r="X124" s="357"/>
      <c r="Y124" s="357"/>
      <c r="Z124" s="357"/>
      <c r="AA124" s="442"/>
      <c r="AB124" s="442"/>
      <c r="AC124" s="357"/>
      <c r="AD124" s="357"/>
      <c r="AE124" s="357"/>
      <c r="AF124" s="442"/>
      <c r="AG124" s="442"/>
      <c r="AH124" s="357"/>
      <c r="AI124" s="357"/>
      <c r="AJ124" s="357"/>
      <c r="AK124" s="442"/>
      <c r="AL124" s="442"/>
      <c r="AM124" s="442"/>
      <c r="AN124" s="442"/>
      <c r="AO124" s="442"/>
      <c r="AP124" s="357"/>
      <c r="AQ124" s="357"/>
      <c r="AR124" s="357"/>
      <c r="AS124" s="357"/>
      <c r="AT124" s="357"/>
      <c r="AU124" s="357"/>
      <c r="AV124" s="357"/>
      <c r="AW124" s="357"/>
      <c r="AX124" s="357"/>
      <c r="AY124" s="357"/>
      <c r="AZ124" s="357"/>
      <c r="BA124" s="357"/>
      <c r="BB124" s="357"/>
      <c r="BC124" s="357"/>
      <c r="BD124" s="357"/>
      <c r="BE124" s="357"/>
      <c r="BF124" s="357"/>
      <c r="BG124" s="357"/>
      <c r="BH124" s="357"/>
      <c r="BI124" s="357"/>
      <c r="BJ124" s="357"/>
      <c r="BK124" s="357"/>
      <c r="BL124" s="357"/>
      <c r="BM124" s="357"/>
      <c r="BN124" s="357"/>
      <c r="BO124" s="357"/>
      <c r="BP124" s="357"/>
      <c r="BQ124" s="357"/>
      <c r="BR124" s="357"/>
      <c r="BS124" s="357"/>
      <c r="BT124" s="357"/>
      <c r="BU124" s="357"/>
      <c r="BV124" s="357"/>
      <c r="BW124" s="357"/>
      <c r="BX124" s="357"/>
      <c r="BY124" s="357"/>
      <c r="BZ124" s="357"/>
      <c r="CA124" s="357"/>
      <c r="CB124" s="452"/>
      <c r="CC124" s="357"/>
      <c r="CD124" s="357"/>
      <c r="CE124" s="357"/>
      <c r="CF124" s="357"/>
      <c r="CG124" s="357"/>
      <c r="CH124" s="357"/>
      <c r="CI124" s="357"/>
      <c r="CJ124" s="357"/>
      <c r="CK124" s="357"/>
      <c r="CL124" s="357"/>
      <c r="CM124" s="357"/>
      <c r="CN124" s="357"/>
      <c r="CO124" s="357"/>
      <c r="CP124" s="357"/>
      <c r="CQ124" s="357"/>
      <c r="CR124" s="357"/>
      <c r="CS124" s="357"/>
      <c r="CT124" s="357"/>
      <c r="CU124" s="357"/>
      <c r="CV124" s="357"/>
      <c r="CW124" s="357"/>
      <c r="CX124" s="357"/>
      <c r="CY124" s="357"/>
      <c r="CZ124" s="357"/>
      <c r="DA124" s="357"/>
      <c r="DB124" s="357"/>
      <c r="DC124" s="357"/>
      <c r="DD124" s="357"/>
      <c r="DE124" s="357"/>
      <c r="DF124" s="357"/>
      <c r="DG124" s="357"/>
      <c r="DH124" s="357"/>
      <c r="DI124" s="357"/>
      <c r="DJ124" s="357"/>
      <c r="DK124" s="357"/>
      <c r="DL124" s="357"/>
      <c r="DM124" s="357"/>
      <c r="DN124" s="357"/>
      <c r="DO124" s="357"/>
      <c r="DP124" s="357"/>
      <c r="DQ124" s="357"/>
      <c r="DR124" s="357"/>
      <c r="DS124" s="357"/>
      <c r="DT124" s="357"/>
      <c r="DU124" s="357"/>
      <c r="DV124" s="357"/>
      <c r="DW124" s="357"/>
      <c r="DX124" s="357"/>
      <c r="DY124" s="357"/>
      <c r="DZ124" s="357"/>
      <c r="EA124" s="357"/>
      <c r="EB124" s="357"/>
      <c r="EC124" s="357"/>
      <c r="ED124" s="357"/>
      <c r="EE124" s="357"/>
      <c r="EF124" s="357"/>
      <c r="EG124" s="357"/>
      <c r="EH124" s="357"/>
      <c r="EI124" s="357"/>
      <c r="EJ124" s="357"/>
      <c r="EK124" s="357"/>
      <c r="EL124" s="357"/>
      <c r="EM124" s="357"/>
      <c r="EN124" s="357"/>
      <c r="EO124" s="357"/>
      <c r="EP124" s="357"/>
      <c r="EQ124" s="357"/>
      <c r="ER124" s="357"/>
      <c r="ES124" s="357"/>
      <c r="ET124" s="357"/>
      <c r="EU124" s="357"/>
    </row>
    <row r="125" ht="12.75" customHeight="1">
      <c r="A125" s="357"/>
      <c r="B125" s="357"/>
      <c r="C125" s="357"/>
      <c r="D125" s="357"/>
      <c r="E125" s="357"/>
      <c r="F125" s="357"/>
      <c r="G125" s="357"/>
      <c r="H125" s="357"/>
      <c r="I125" s="357"/>
      <c r="J125" s="357"/>
      <c r="K125" s="357"/>
      <c r="L125" s="357"/>
      <c r="M125" s="357"/>
      <c r="N125" s="357"/>
      <c r="O125" s="357"/>
      <c r="P125" s="357"/>
      <c r="Q125" s="442"/>
      <c r="R125" s="442"/>
      <c r="S125" s="357"/>
      <c r="T125" s="357"/>
      <c r="U125" s="357"/>
      <c r="V125" s="442"/>
      <c r="W125" s="442"/>
      <c r="X125" s="357"/>
      <c r="Y125" s="357"/>
      <c r="Z125" s="357"/>
      <c r="AA125" s="442"/>
      <c r="AB125" s="442"/>
      <c r="AC125" s="357"/>
      <c r="AD125" s="357"/>
      <c r="AE125" s="357"/>
      <c r="AF125" s="442"/>
      <c r="AG125" s="442"/>
      <c r="AH125" s="357"/>
      <c r="AI125" s="357"/>
      <c r="AJ125" s="357"/>
      <c r="AK125" s="442"/>
      <c r="AL125" s="442"/>
      <c r="AM125" s="442"/>
      <c r="AN125" s="442"/>
      <c r="AO125" s="442"/>
      <c r="AP125" s="357"/>
      <c r="AQ125" s="357"/>
      <c r="AR125" s="357"/>
      <c r="AS125" s="357"/>
      <c r="AT125" s="357"/>
      <c r="AU125" s="357"/>
      <c r="AV125" s="357"/>
      <c r="AW125" s="357"/>
      <c r="AX125" s="357"/>
      <c r="AY125" s="357"/>
      <c r="AZ125" s="357"/>
      <c r="BA125" s="357"/>
      <c r="BB125" s="357"/>
      <c r="BC125" s="357"/>
      <c r="BD125" s="357"/>
      <c r="BE125" s="357"/>
      <c r="BF125" s="357"/>
      <c r="BG125" s="357"/>
      <c r="BH125" s="357"/>
      <c r="BI125" s="357"/>
      <c r="BJ125" s="357"/>
      <c r="BK125" s="357"/>
      <c r="BL125" s="357"/>
      <c r="BM125" s="357"/>
      <c r="BN125" s="357"/>
      <c r="BO125" s="357"/>
      <c r="BP125" s="357"/>
      <c r="BQ125" s="357"/>
      <c r="BR125" s="357"/>
      <c r="BS125" s="357"/>
      <c r="BT125" s="357"/>
      <c r="BU125" s="357"/>
      <c r="BV125" s="357"/>
      <c r="BW125" s="357"/>
      <c r="BX125" s="357"/>
      <c r="BY125" s="357"/>
      <c r="BZ125" s="357"/>
      <c r="CA125" s="357"/>
      <c r="CB125" s="452"/>
      <c r="CC125" s="357"/>
      <c r="CD125" s="357"/>
      <c r="CE125" s="357"/>
      <c r="CF125" s="357"/>
      <c r="CG125" s="357"/>
      <c r="CH125" s="357"/>
      <c r="CI125" s="357"/>
      <c r="CJ125" s="357"/>
      <c r="CK125" s="357"/>
      <c r="CL125" s="357"/>
      <c r="CM125" s="357"/>
      <c r="CN125" s="357"/>
      <c r="CO125" s="357"/>
      <c r="CP125" s="357"/>
      <c r="CQ125" s="357"/>
      <c r="CR125" s="357"/>
      <c r="CS125" s="357"/>
      <c r="CT125" s="357"/>
      <c r="CU125" s="357"/>
      <c r="CV125" s="357"/>
      <c r="CW125" s="357"/>
      <c r="CX125" s="357"/>
      <c r="CY125" s="357"/>
      <c r="CZ125" s="357"/>
      <c r="DA125" s="357"/>
      <c r="DB125" s="357"/>
      <c r="DC125" s="357"/>
      <c r="DD125" s="357"/>
      <c r="DE125" s="357"/>
      <c r="DF125" s="357"/>
      <c r="DG125" s="357"/>
      <c r="DH125" s="357"/>
      <c r="DI125" s="357"/>
      <c r="DJ125" s="357"/>
      <c r="DK125" s="357"/>
      <c r="DL125" s="357"/>
      <c r="DM125" s="357"/>
      <c r="DN125" s="357"/>
      <c r="DO125" s="357"/>
      <c r="DP125" s="357"/>
      <c r="DQ125" s="357"/>
      <c r="DR125" s="357"/>
      <c r="DS125" s="357"/>
      <c r="DT125" s="357"/>
      <c r="DU125" s="357"/>
      <c r="DV125" s="357"/>
      <c r="DW125" s="357"/>
      <c r="DX125" s="357"/>
      <c r="DY125" s="357"/>
      <c r="DZ125" s="357"/>
      <c r="EA125" s="357"/>
      <c r="EB125" s="357"/>
      <c r="EC125" s="357"/>
      <c r="ED125" s="357"/>
      <c r="EE125" s="357"/>
      <c r="EF125" s="357"/>
      <c r="EG125" s="357"/>
      <c r="EH125" s="357"/>
      <c r="EI125" s="357"/>
      <c r="EJ125" s="357"/>
      <c r="EK125" s="357"/>
      <c r="EL125" s="357"/>
      <c r="EM125" s="357"/>
      <c r="EN125" s="357"/>
      <c r="EO125" s="357"/>
      <c r="EP125" s="357"/>
      <c r="EQ125" s="357"/>
      <c r="ER125" s="357"/>
      <c r="ES125" s="357"/>
      <c r="ET125" s="357"/>
      <c r="EU125" s="357"/>
    </row>
    <row r="126" ht="12.75" customHeight="1">
      <c r="A126" s="357"/>
      <c r="B126" s="357"/>
      <c r="C126" s="357"/>
      <c r="D126" s="357"/>
      <c r="E126" s="357"/>
      <c r="F126" s="357"/>
      <c r="G126" s="357"/>
      <c r="H126" s="357"/>
      <c r="I126" s="357"/>
      <c r="J126" s="357"/>
      <c r="K126" s="357"/>
      <c r="L126" s="357"/>
      <c r="M126" s="357"/>
      <c r="N126" s="357"/>
      <c r="O126" s="357"/>
      <c r="P126" s="357"/>
      <c r="Q126" s="442"/>
      <c r="R126" s="442"/>
      <c r="S126" s="357"/>
      <c r="T126" s="357"/>
      <c r="U126" s="357"/>
      <c r="V126" s="442"/>
      <c r="W126" s="442"/>
      <c r="X126" s="357"/>
      <c r="Y126" s="357"/>
      <c r="Z126" s="357"/>
      <c r="AA126" s="442"/>
      <c r="AB126" s="442"/>
      <c r="AC126" s="357"/>
      <c r="AD126" s="357"/>
      <c r="AE126" s="357"/>
      <c r="AF126" s="442"/>
      <c r="AG126" s="442"/>
      <c r="AH126" s="357"/>
      <c r="AI126" s="357"/>
      <c r="AJ126" s="357"/>
      <c r="AK126" s="442"/>
      <c r="AL126" s="442"/>
      <c r="AM126" s="442"/>
      <c r="AN126" s="442"/>
      <c r="AO126" s="442"/>
      <c r="AP126" s="357"/>
      <c r="AQ126" s="357"/>
      <c r="AR126" s="357"/>
      <c r="AS126" s="357"/>
      <c r="AT126" s="357"/>
      <c r="AU126" s="357"/>
      <c r="AV126" s="357"/>
      <c r="AW126" s="357"/>
      <c r="AX126" s="357"/>
      <c r="AY126" s="357"/>
      <c r="AZ126" s="357"/>
      <c r="BA126" s="357"/>
      <c r="BB126" s="357"/>
      <c r="BC126" s="357"/>
      <c r="BD126" s="357"/>
      <c r="BE126" s="357"/>
      <c r="BF126" s="357"/>
      <c r="BG126" s="357"/>
      <c r="BH126" s="357"/>
      <c r="BI126" s="357"/>
      <c r="BJ126" s="357"/>
      <c r="BK126" s="357"/>
      <c r="BL126" s="357"/>
      <c r="BM126" s="357"/>
      <c r="BN126" s="357"/>
      <c r="BO126" s="357"/>
      <c r="BP126" s="357"/>
      <c r="BQ126" s="357"/>
      <c r="BR126" s="357"/>
      <c r="BS126" s="357"/>
      <c r="BT126" s="357"/>
      <c r="BU126" s="357"/>
      <c r="BV126" s="357"/>
      <c r="BW126" s="357"/>
      <c r="BX126" s="357"/>
      <c r="BY126" s="357"/>
      <c r="BZ126" s="357"/>
      <c r="CA126" s="357"/>
      <c r="CB126" s="452"/>
      <c r="CC126" s="357"/>
      <c r="CD126" s="357"/>
      <c r="CE126" s="357"/>
      <c r="CF126" s="357"/>
      <c r="CG126" s="357"/>
      <c r="CH126" s="357"/>
      <c r="CI126" s="357"/>
      <c r="CJ126" s="357"/>
      <c r="CK126" s="357"/>
      <c r="CL126" s="357"/>
      <c r="CM126" s="357"/>
      <c r="CN126" s="357"/>
      <c r="CO126" s="357"/>
      <c r="CP126" s="357"/>
      <c r="CQ126" s="357"/>
      <c r="CR126" s="357"/>
      <c r="CS126" s="357"/>
      <c r="CT126" s="357"/>
      <c r="CU126" s="357"/>
      <c r="CV126" s="357"/>
      <c r="CW126" s="357"/>
      <c r="CX126" s="357"/>
      <c r="CY126" s="357"/>
      <c r="CZ126" s="357"/>
      <c r="DA126" s="357"/>
      <c r="DB126" s="357"/>
      <c r="DC126" s="357"/>
      <c r="DD126" s="357"/>
      <c r="DE126" s="357"/>
      <c r="DF126" s="357"/>
      <c r="DG126" s="357"/>
      <c r="DH126" s="357"/>
      <c r="DI126" s="357"/>
      <c r="DJ126" s="357"/>
      <c r="DK126" s="357"/>
      <c r="DL126" s="357"/>
      <c r="DM126" s="357"/>
      <c r="DN126" s="357"/>
      <c r="DO126" s="357"/>
      <c r="DP126" s="357"/>
      <c r="DQ126" s="357"/>
      <c r="DR126" s="357"/>
      <c r="DS126" s="357"/>
      <c r="DT126" s="357"/>
      <c r="DU126" s="357"/>
      <c r="DV126" s="357"/>
      <c r="DW126" s="357"/>
      <c r="DX126" s="357"/>
      <c r="DY126" s="357"/>
      <c r="DZ126" s="357"/>
      <c r="EA126" s="357"/>
      <c r="EB126" s="357"/>
      <c r="EC126" s="357"/>
      <c r="ED126" s="357"/>
      <c r="EE126" s="357"/>
      <c r="EF126" s="357"/>
      <c r="EG126" s="357"/>
      <c r="EH126" s="357"/>
      <c r="EI126" s="357"/>
      <c r="EJ126" s="357"/>
      <c r="EK126" s="357"/>
      <c r="EL126" s="357"/>
      <c r="EM126" s="357"/>
      <c r="EN126" s="357"/>
      <c r="EO126" s="357"/>
      <c r="EP126" s="357"/>
      <c r="EQ126" s="357"/>
      <c r="ER126" s="357"/>
      <c r="ES126" s="357"/>
      <c r="ET126" s="357"/>
      <c r="EU126" s="357"/>
    </row>
    <row r="127" ht="12.75" customHeight="1">
      <c r="A127" s="357"/>
      <c r="B127" s="357"/>
      <c r="C127" s="357"/>
      <c r="D127" s="357"/>
      <c r="E127" s="357"/>
      <c r="F127" s="357"/>
      <c r="G127" s="357"/>
      <c r="H127" s="357"/>
      <c r="I127" s="357"/>
      <c r="J127" s="357"/>
      <c r="K127" s="357"/>
      <c r="L127" s="357"/>
      <c r="M127" s="357"/>
      <c r="N127" s="357"/>
      <c r="O127" s="357"/>
      <c r="P127" s="357"/>
      <c r="Q127" s="442"/>
      <c r="R127" s="442"/>
      <c r="S127" s="357"/>
      <c r="T127" s="357"/>
      <c r="U127" s="357"/>
      <c r="V127" s="442"/>
      <c r="W127" s="442"/>
      <c r="X127" s="357"/>
      <c r="Y127" s="357"/>
      <c r="Z127" s="357"/>
      <c r="AA127" s="442"/>
      <c r="AB127" s="442"/>
      <c r="AC127" s="357"/>
      <c r="AD127" s="357"/>
      <c r="AE127" s="357"/>
      <c r="AF127" s="442"/>
      <c r="AG127" s="442"/>
      <c r="AH127" s="357"/>
      <c r="AI127" s="357"/>
      <c r="AJ127" s="357"/>
      <c r="AK127" s="442"/>
      <c r="AL127" s="442"/>
      <c r="AM127" s="442"/>
      <c r="AN127" s="442"/>
      <c r="AO127" s="442"/>
      <c r="AP127" s="357"/>
      <c r="AQ127" s="357"/>
      <c r="AR127" s="357"/>
      <c r="AS127" s="357"/>
      <c r="AT127" s="357"/>
      <c r="AU127" s="357"/>
      <c r="AV127" s="357"/>
      <c r="AW127" s="357"/>
      <c r="AX127" s="357"/>
      <c r="AY127" s="357"/>
      <c r="AZ127" s="357"/>
      <c r="BA127" s="357"/>
      <c r="BB127" s="357"/>
      <c r="BC127" s="357"/>
      <c r="BD127" s="357"/>
      <c r="BE127" s="357"/>
      <c r="BF127" s="357"/>
      <c r="BG127" s="357"/>
      <c r="BH127" s="357"/>
      <c r="BI127" s="357"/>
      <c r="BJ127" s="357"/>
      <c r="BK127" s="357"/>
      <c r="BL127" s="357"/>
      <c r="BM127" s="357"/>
      <c r="BN127" s="357"/>
      <c r="BO127" s="357"/>
      <c r="BP127" s="357"/>
      <c r="BQ127" s="357"/>
      <c r="BR127" s="357"/>
      <c r="BS127" s="357"/>
      <c r="BT127" s="357"/>
      <c r="BU127" s="357"/>
      <c r="BV127" s="357"/>
      <c r="BW127" s="357"/>
      <c r="BX127" s="357"/>
      <c r="BY127" s="357"/>
      <c r="BZ127" s="357"/>
      <c r="CA127" s="357"/>
      <c r="CB127" s="452"/>
      <c r="CC127" s="357"/>
      <c r="CD127" s="357"/>
      <c r="CE127" s="357"/>
      <c r="CF127" s="357"/>
      <c r="CG127" s="357"/>
      <c r="CH127" s="357"/>
      <c r="CI127" s="357"/>
      <c r="CJ127" s="357"/>
      <c r="CK127" s="357"/>
      <c r="CL127" s="357"/>
      <c r="CM127" s="357"/>
      <c r="CN127" s="357"/>
      <c r="CO127" s="357"/>
      <c r="CP127" s="357"/>
      <c r="CQ127" s="357"/>
      <c r="CR127" s="357"/>
      <c r="CS127" s="357"/>
      <c r="CT127" s="357"/>
      <c r="CU127" s="357"/>
      <c r="CV127" s="357"/>
      <c r="CW127" s="357"/>
      <c r="CX127" s="357"/>
      <c r="CY127" s="357"/>
      <c r="CZ127" s="357"/>
      <c r="DA127" s="357"/>
      <c r="DB127" s="357"/>
      <c r="DC127" s="357"/>
      <c r="DD127" s="357"/>
      <c r="DE127" s="357"/>
      <c r="DF127" s="357"/>
      <c r="DG127" s="357"/>
      <c r="DH127" s="357"/>
      <c r="DI127" s="357"/>
      <c r="DJ127" s="357"/>
      <c r="DK127" s="357"/>
      <c r="DL127" s="357"/>
      <c r="DM127" s="357"/>
      <c r="DN127" s="357"/>
      <c r="DO127" s="357"/>
      <c r="DP127" s="357"/>
      <c r="DQ127" s="357"/>
      <c r="DR127" s="357"/>
      <c r="DS127" s="357"/>
      <c r="DT127" s="357"/>
      <c r="DU127" s="357"/>
      <c r="DV127" s="357"/>
      <c r="DW127" s="357"/>
      <c r="DX127" s="357"/>
      <c r="DY127" s="357"/>
      <c r="DZ127" s="357"/>
      <c r="EA127" s="357"/>
      <c r="EB127" s="357"/>
      <c r="EC127" s="357"/>
      <c r="ED127" s="357"/>
      <c r="EE127" s="357"/>
      <c r="EF127" s="357"/>
      <c r="EG127" s="357"/>
      <c r="EH127" s="357"/>
      <c r="EI127" s="357"/>
      <c r="EJ127" s="357"/>
      <c r="EK127" s="357"/>
      <c r="EL127" s="357"/>
      <c r="EM127" s="357"/>
      <c r="EN127" s="357"/>
      <c r="EO127" s="357"/>
      <c r="EP127" s="357"/>
      <c r="EQ127" s="357"/>
      <c r="ER127" s="357"/>
      <c r="ES127" s="357"/>
      <c r="ET127" s="357"/>
      <c r="EU127" s="357"/>
    </row>
    <row r="128" ht="12.75" customHeight="1">
      <c r="A128" s="357"/>
      <c r="B128" s="357"/>
      <c r="C128" s="357"/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7"/>
      <c r="P128" s="357"/>
      <c r="Q128" s="357"/>
      <c r="R128" s="357"/>
      <c r="S128" s="357"/>
      <c r="T128" s="357"/>
      <c r="U128" s="357"/>
      <c r="V128" s="357"/>
      <c r="W128" s="357"/>
      <c r="X128" s="357"/>
      <c r="Y128" s="357"/>
      <c r="Z128" s="357"/>
      <c r="AA128" s="357"/>
      <c r="AB128" s="357"/>
      <c r="AC128" s="357"/>
      <c r="AD128" s="357"/>
      <c r="AE128" s="357"/>
      <c r="AF128" s="357"/>
      <c r="AG128" s="357"/>
      <c r="AH128" s="357"/>
      <c r="AI128" s="357"/>
      <c r="AJ128" s="357"/>
      <c r="AK128" s="357"/>
      <c r="AL128" s="357"/>
      <c r="AM128" s="357"/>
      <c r="AN128" s="357"/>
      <c r="AO128" s="357"/>
      <c r="AP128" s="357"/>
      <c r="AQ128" s="357"/>
      <c r="AR128" s="357"/>
      <c r="AS128" s="357"/>
      <c r="AT128" s="357"/>
      <c r="AU128" s="357"/>
      <c r="AV128" s="357"/>
      <c r="AW128" s="357"/>
      <c r="AX128" s="357"/>
      <c r="AY128" s="357"/>
      <c r="AZ128" s="357"/>
      <c r="BA128" s="357"/>
      <c r="BB128" s="357"/>
      <c r="BC128" s="357"/>
      <c r="BD128" s="357"/>
      <c r="BE128" s="357"/>
      <c r="BF128" s="357"/>
      <c r="BG128" s="357"/>
      <c r="BH128" s="357"/>
      <c r="BI128" s="357"/>
      <c r="BJ128" s="357"/>
      <c r="BK128" s="357"/>
      <c r="BL128" s="357"/>
      <c r="BM128" s="357"/>
      <c r="BN128" s="357"/>
      <c r="BO128" s="357"/>
      <c r="BP128" s="357"/>
      <c r="BQ128" s="357"/>
      <c r="BR128" s="357"/>
      <c r="BS128" s="357"/>
      <c r="BT128" s="357"/>
      <c r="BU128" s="357"/>
      <c r="BV128" s="357"/>
      <c r="BW128" s="357"/>
      <c r="BX128" s="357"/>
      <c r="BY128" s="357"/>
      <c r="BZ128" s="357"/>
      <c r="CA128" s="357"/>
      <c r="CB128" s="452"/>
      <c r="CC128" s="357"/>
      <c r="CD128" s="357"/>
      <c r="CE128" s="357"/>
      <c r="CF128" s="357"/>
      <c r="CG128" s="357"/>
      <c r="CH128" s="357"/>
      <c r="CI128" s="357"/>
      <c r="CJ128" s="357"/>
      <c r="CK128" s="357"/>
      <c r="CL128" s="357"/>
      <c r="CM128" s="357"/>
      <c r="CN128" s="357"/>
      <c r="CO128" s="357"/>
      <c r="CP128" s="357"/>
      <c r="CQ128" s="357"/>
      <c r="CR128" s="357"/>
      <c r="CS128" s="357"/>
      <c r="CT128" s="357"/>
      <c r="CU128" s="357"/>
      <c r="CV128" s="357"/>
      <c r="CW128" s="357"/>
      <c r="CX128" s="357"/>
      <c r="CY128" s="357"/>
      <c r="CZ128" s="357"/>
      <c r="DA128" s="357"/>
      <c r="DB128" s="357"/>
      <c r="DC128" s="357"/>
      <c r="DD128" s="357"/>
      <c r="DE128" s="357"/>
      <c r="DF128" s="357"/>
      <c r="DG128" s="357"/>
      <c r="DH128" s="357"/>
      <c r="DI128" s="357"/>
      <c r="DJ128" s="357"/>
      <c r="DK128" s="357"/>
      <c r="DL128" s="357"/>
      <c r="DM128" s="357"/>
      <c r="DN128" s="357"/>
      <c r="DO128" s="357"/>
      <c r="DP128" s="357"/>
      <c r="DQ128" s="357"/>
      <c r="DR128" s="357"/>
      <c r="DS128" s="357"/>
      <c r="DT128" s="357"/>
      <c r="DU128" s="357"/>
      <c r="DV128" s="357"/>
      <c r="DW128" s="357"/>
      <c r="DX128" s="357"/>
      <c r="DY128" s="357"/>
      <c r="DZ128" s="357"/>
      <c r="EA128" s="357"/>
      <c r="EB128" s="357"/>
      <c r="EC128" s="357"/>
      <c r="ED128" s="357"/>
      <c r="EE128" s="357"/>
      <c r="EF128" s="357"/>
      <c r="EG128" s="357"/>
      <c r="EH128" s="357"/>
      <c r="EI128" s="357"/>
      <c r="EJ128" s="357"/>
      <c r="EK128" s="357"/>
      <c r="EL128" s="357"/>
      <c r="EM128" s="357"/>
      <c r="EN128" s="357"/>
      <c r="EO128" s="357"/>
      <c r="EP128" s="357"/>
      <c r="EQ128" s="357"/>
      <c r="ER128" s="357"/>
      <c r="ES128" s="357"/>
      <c r="ET128" s="357"/>
      <c r="EU128" s="357"/>
    </row>
    <row r="129" ht="12.75" customHeight="1">
      <c r="A129" s="357"/>
      <c r="B129" s="357"/>
      <c r="C129" s="357"/>
      <c r="D129" s="357"/>
      <c r="E129" s="357"/>
      <c r="F129" s="357"/>
      <c r="G129" s="357"/>
      <c r="H129" s="357"/>
      <c r="I129" s="357"/>
      <c r="J129" s="357"/>
      <c r="K129" s="357"/>
      <c r="L129" s="357"/>
      <c r="M129" s="357"/>
      <c r="N129" s="357"/>
      <c r="O129" s="357"/>
      <c r="P129" s="357"/>
      <c r="Q129" s="357"/>
      <c r="R129" s="357"/>
      <c r="S129" s="357"/>
      <c r="T129" s="357"/>
      <c r="U129" s="357"/>
      <c r="V129" s="357"/>
      <c r="W129" s="357"/>
      <c r="X129" s="357"/>
      <c r="Y129" s="357"/>
      <c r="Z129" s="357"/>
      <c r="AA129" s="357"/>
      <c r="AB129" s="357"/>
      <c r="AC129" s="357"/>
      <c r="AD129" s="357"/>
      <c r="AE129" s="357"/>
      <c r="AF129" s="357"/>
      <c r="AG129" s="357"/>
      <c r="AH129" s="357"/>
      <c r="AI129" s="357"/>
      <c r="AJ129" s="357"/>
      <c r="AK129" s="357"/>
      <c r="AL129" s="357"/>
      <c r="AM129" s="357"/>
      <c r="AN129" s="357"/>
      <c r="AO129" s="357"/>
      <c r="AP129" s="357"/>
      <c r="AQ129" s="357"/>
      <c r="AR129" s="357"/>
      <c r="AS129" s="357"/>
      <c r="AT129" s="357"/>
      <c r="AU129" s="357"/>
      <c r="AV129" s="357"/>
      <c r="AW129" s="357"/>
      <c r="AX129" s="357"/>
      <c r="AY129" s="357"/>
      <c r="AZ129" s="357"/>
      <c r="BA129" s="357"/>
      <c r="BB129" s="357"/>
      <c r="BC129" s="357"/>
      <c r="BD129" s="357"/>
      <c r="BE129" s="357"/>
      <c r="BF129" s="357"/>
      <c r="BG129" s="357"/>
      <c r="BH129" s="357"/>
      <c r="BI129" s="357"/>
      <c r="BJ129" s="357"/>
      <c r="BK129" s="357"/>
      <c r="BL129" s="357"/>
      <c r="BM129" s="357"/>
      <c r="BN129" s="357"/>
      <c r="BO129" s="357"/>
      <c r="BP129" s="357"/>
      <c r="BQ129" s="357"/>
      <c r="BR129" s="357"/>
      <c r="BS129" s="357"/>
      <c r="BT129" s="357"/>
      <c r="BU129" s="357"/>
      <c r="BV129" s="357"/>
      <c r="BW129" s="357"/>
      <c r="BX129" s="357"/>
      <c r="BY129" s="357"/>
      <c r="BZ129" s="357"/>
      <c r="CA129" s="357"/>
      <c r="CB129" s="452"/>
      <c r="CC129" s="357"/>
      <c r="CD129" s="357"/>
      <c r="CE129" s="357"/>
      <c r="CF129" s="357"/>
      <c r="CG129" s="357"/>
      <c r="CH129" s="357"/>
      <c r="CI129" s="357"/>
      <c r="CJ129" s="357"/>
      <c r="CK129" s="357"/>
      <c r="CL129" s="357"/>
      <c r="CM129" s="357"/>
      <c r="CN129" s="357"/>
      <c r="CO129" s="357"/>
      <c r="CP129" s="357"/>
      <c r="CQ129" s="357"/>
      <c r="CR129" s="357"/>
      <c r="CS129" s="357"/>
      <c r="CT129" s="357"/>
      <c r="CU129" s="357"/>
      <c r="CV129" s="357"/>
      <c r="CW129" s="357"/>
      <c r="CX129" s="357"/>
      <c r="CY129" s="357"/>
      <c r="CZ129" s="357"/>
      <c r="DA129" s="357"/>
      <c r="DB129" s="357"/>
      <c r="DC129" s="357"/>
      <c r="DD129" s="357"/>
      <c r="DE129" s="357"/>
      <c r="DF129" s="357"/>
      <c r="DG129" s="357"/>
      <c r="DH129" s="357"/>
      <c r="DI129" s="357"/>
      <c r="DJ129" s="357"/>
      <c r="DK129" s="357"/>
      <c r="DL129" s="357"/>
      <c r="DM129" s="357"/>
      <c r="DN129" s="357"/>
      <c r="DO129" s="357"/>
      <c r="DP129" s="357"/>
      <c r="DQ129" s="357"/>
      <c r="DR129" s="357"/>
      <c r="DS129" s="357"/>
      <c r="DT129" s="357"/>
      <c r="DU129" s="357"/>
      <c r="DV129" s="357"/>
      <c r="DW129" s="357"/>
      <c r="DX129" s="357"/>
      <c r="DY129" s="357"/>
      <c r="DZ129" s="357"/>
      <c r="EA129" s="357"/>
      <c r="EB129" s="357"/>
      <c r="EC129" s="357"/>
      <c r="ED129" s="357"/>
      <c r="EE129" s="357"/>
      <c r="EF129" s="357"/>
      <c r="EG129" s="357"/>
      <c r="EH129" s="357"/>
      <c r="EI129" s="357"/>
      <c r="EJ129" s="357"/>
      <c r="EK129" s="357"/>
      <c r="EL129" s="357"/>
      <c r="EM129" s="357"/>
      <c r="EN129" s="357"/>
      <c r="EO129" s="357"/>
      <c r="EP129" s="357"/>
      <c r="EQ129" s="357"/>
      <c r="ER129" s="357"/>
      <c r="ES129" s="357"/>
      <c r="ET129" s="357"/>
      <c r="EU129" s="357"/>
    </row>
    <row r="130" ht="12.75" customHeight="1">
      <c r="A130" s="357"/>
      <c r="B130" s="357"/>
      <c r="C130" s="357"/>
      <c r="D130" s="357"/>
      <c r="E130" s="357"/>
      <c r="F130" s="357"/>
      <c r="G130" s="357"/>
      <c r="H130" s="357"/>
      <c r="I130" s="357"/>
      <c r="J130" s="357"/>
      <c r="K130" s="357"/>
      <c r="L130" s="357"/>
      <c r="M130" s="357"/>
      <c r="N130" s="357"/>
      <c r="O130" s="357"/>
      <c r="P130" s="357"/>
      <c r="Q130" s="357"/>
      <c r="R130" s="357"/>
      <c r="S130" s="357"/>
      <c r="T130" s="357"/>
      <c r="U130" s="357"/>
      <c r="V130" s="357"/>
      <c r="W130" s="357"/>
      <c r="X130" s="357"/>
      <c r="Y130" s="357"/>
      <c r="Z130" s="357"/>
      <c r="AA130" s="357"/>
      <c r="AB130" s="357"/>
      <c r="AC130" s="357"/>
      <c r="AD130" s="357"/>
      <c r="AE130" s="357"/>
      <c r="AF130" s="357"/>
      <c r="AG130" s="357"/>
      <c r="AH130" s="357"/>
      <c r="AI130" s="357"/>
      <c r="AJ130" s="357"/>
      <c r="AK130" s="357"/>
      <c r="AL130" s="357"/>
      <c r="AM130" s="357"/>
      <c r="AN130" s="357"/>
      <c r="AO130" s="357"/>
      <c r="AP130" s="357"/>
      <c r="AQ130" s="357"/>
      <c r="AR130" s="357"/>
      <c r="AS130" s="357"/>
      <c r="AT130" s="357"/>
      <c r="AU130" s="357"/>
      <c r="AV130" s="357"/>
      <c r="AW130" s="357"/>
      <c r="AX130" s="357"/>
      <c r="AY130" s="357"/>
      <c r="AZ130" s="357"/>
      <c r="BA130" s="357"/>
      <c r="BB130" s="357"/>
      <c r="BC130" s="357"/>
      <c r="BD130" s="357"/>
      <c r="BE130" s="357"/>
      <c r="BF130" s="357"/>
      <c r="BG130" s="357"/>
      <c r="BH130" s="357"/>
      <c r="BI130" s="357"/>
      <c r="BJ130" s="357"/>
      <c r="BK130" s="357"/>
      <c r="BL130" s="357"/>
      <c r="BM130" s="357"/>
      <c r="BN130" s="357"/>
      <c r="BO130" s="357"/>
      <c r="BP130" s="357"/>
      <c r="BQ130" s="357"/>
      <c r="BR130" s="357"/>
      <c r="BS130" s="357"/>
      <c r="BT130" s="357"/>
      <c r="BU130" s="357"/>
      <c r="BV130" s="357"/>
      <c r="BW130" s="357"/>
      <c r="BX130" s="357"/>
      <c r="BY130" s="357"/>
      <c r="BZ130" s="357"/>
      <c r="CA130" s="357"/>
      <c r="CB130" s="452"/>
      <c r="CC130" s="357"/>
      <c r="CD130" s="357"/>
      <c r="CE130" s="357"/>
      <c r="CF130" s="357"/>
      <c r="CG130" s="357"/>
      <c r="CH130" s="357"/>
      <c r="CI130" s="357"/>
      <c r="CJ130" s="357"/>
      <c r="CK130" s="357"/>
      <c r="CL130" s="357"/>
      <c r="CM130" s="357"/>
      <c r="CN130" s="357"/>
      <c r="CO130" s="357"/>
      <c r="CP130" s="357"/>
      <c r="CQ130" s="357"/>
      <c r="CR130" s="357"/>
      <c r="CS130" s="357"/>
      <c r="CT130" s="357"/>
      <c r="CU130" s="357"/>
      <c r="CV130" s="357"/>
      <c r="CW130" s="357"/>
      <c r="CX130" s="357"/>
      <c r="CY130" s="357"/>
      <c r="CZ130" s="357"/>
      <c r="DA130" s="357"/>
      <c r="DB130" s="357"/>
      <c r="DC130" s="357"/>
      <c r="DD130" s="357"/>
      <c r="DE130" s="357"/>
      <c r="DF130" s="357"/>
      <c r="DG130" s="357"/>
      <c r="DH130" s="357"/>
      <c r="DI130" s="357"/>
      <c r="DJ130" s="357"/>
      <c r="DK130" s="357"/>
      <c r="DL130" s="357"/>
      <c r="DM130" s="357"/>
      <c r="DN130" s="357"/>
      <c r="DO130" s="357"/>
      <c r="DP130" s="357"/>
      <c r="DQ130" s="357"/>
      <c r="DR130" s="357"/>
      <c r="DS130" s="357"/>
      <c r="DT130" s="357"/>
      <c r="DU130" s="357"/>
      <c r="DV130" s="357"/>
      <c r="DW130" s="357"/>
      <c r="DX130" s="357"/>
      <c r="DY130" s="357"/>
      <c r="DZ130" s="357"/>
      <c r="EA130" s="357"/>
      <c r="EB130" s="357"/>
      <c r="EC130" s="357"/>
      <c r="ED130" s="357"/>
      <c r="EE130" s="357"/>
      <c r="EF130" s="357"/>
      <c r="EG130" s="357"/>
      <c r="EH130" s="357"/>
      <c r="EI130" s="357"/>
      <c r="EJ130" s="357"/>
      <c r="EK130" s="357"/>
      <c r="EL130" s="357"/>
      <c r="EM130" s="357"/>
      <c r="EN130" s="357"/>
      <c r="EO130" s="357"/>
      <c r="EP130" s="357"/>
      <c r="EQ130" s="357"/>
      <c r="ER130" s="357"/>
      <c r="ES130" s="357"/>
      <c r="ET130" s="357"/>
      <c r="EU130" s="357"/>
    </row>
    <row r="131" ht="12.75" customHeight="1">
      <c r="A131" s="357"/>
      <c r="B131" s="357"/>
      <c r="C131" s="357"/>
      <c r="D131" s="357"/>
      <c r="E131" s="357"/>
      <c r="F131" s="357"/>
      <c r="G131" s="357"/>
      <c r="H131" s="357"/>
      <c r="I131" s="357"/>
      <c r="J131" s="357"/>
      <c r="K131" s="357"/>
      <c r="L131" s="357"/>
      <c r="M131" s="357"/>
      <c r="N131" s="357"/>
      <c r="O131" s="357"/>
      <c r="P131" s="357"/>
      <c r="Q131" s="357"/>
      <c r="R131" s="357"/>
      <c r="S131" s="357"/>
      <c r="T131" s="357"/>
      <c r="U131" s="357"/>
      <c r="V131" s="357"/>
      <c r="W131" s="357"/>
      <c r="X131" s="357"/>
      <c r="Y131" s="357"/>
      <c r="Z131" s="357"/>
      <c r="AA131" s="357"/>
      <c r="AB131" s="357"/>
      <c r="AC131" s="357"/>
      <c r="AD131" s="357"/>
      <c r="AE131" s="357"/>
      <c r="AF131" s="357"/>
      <c r="AG131" s="357"/>
      <c r="AH131" s="357"/>
      <c r="AI131" s="357"/>
      <c r="AJ131" s="357"/>
      <c r="AK131" s="357"/>
      <c r="AL131" s="357"/>
      <c r="AM131" s="357"/>
      <c r="AN131" s="357"/>
      <c r="AO131" s="357"/>
      <c r="AP131" s="357"/>
      <c r="AQ131" s="357"/>
      <c r="AR131" s="357"/>
      <c r="AS131" s="357"/>
      <c r="AT131" s="357"/>
      <c r="AU131" s="357"/>
      <c r="AV131" s="357"/>
      <c r="AW131" s="357"/>
      <c r="AX131" s="357"/>
      <c r="AY131" s="357"/>
      <c r="AZ131" s="357"/>
      <c r="BA131" s="357"/>
      <c r="BB131" s="357"/>
      <c r="BC131" s="357"/>
      <c r="BD131" s="357"/>
      <c r="BE131" s="357"/>
      <c r="BF131" s="357"/>
      <c r="BG131" s="357"/>
      <c r="BH131" s="357"/>
      <c r="BI131" s="357"/>
      <c r="BJ131" s="357"/>
      <c r="BK131" s="357"/>
      <c r="BL131" s="357"/>
      <c r="BM131" s="357"/>
      <c r="BN131" s="357"/>
      <c r="BO131" s="357"/>
      <c r="BP131" s="357"/>
      <c r="BQ131" s="357"/>
      <c r="BR131" s="357"/>
      <c r="BS131" s="357"/>
      <c r="BT131" s="357"/>
      <c r="BU131" s="357"/>
      <c r="BV131" s="357"/>
      <c r="BW131" s="357"/>
      <c r="BX131" s="357"/>
      <c r="BY131" s="357"/>
      <c r="BZ131" s="357"/>
      <c r="CA131" s="357"/>
      <c r="CB131" s="452"/>
      <c r="CC131" s="357"/>
      <c r="CD131" s="357"/>
      <c r="CE131" s="357"/>
      <c r="CF131" s="357"/>
      <c r="CG131" s="357"/>
      <c r="CH131" s="357"/>
      <c r="CI131" s="357"/>
      <c r="CJ131" s="357"/>
      <c r="CK131" s="357"/>
      <c r="CL131" s="357"/>
      <c r="CM131" s="357"/>
      <c r="CN131" s="357"/>
      <c r="CO131" s="357"/>
      <c r="CP131" s="357"/>
      <c r="CQ131" s="357"/>
      <c r="CR131" s="357"/>
      <c r="CS131" s="357"/>
      <c r="CT131" s="357"/>
      <c r="CU131" s="357"/>
      <c r="CV131" s="357"/>
      <c r="CW131" s="357"/>
      <c r="CX131" s="357"/>
      <c r="CY131" s="357"/>
      <c r="CZ131" s="357"/>
      <c r="DA131" s="357"/>
      <c r="DB131" s="357"/>
      <c r="DC131" s="357"/>
      <c r="DD131" s="357"/>
      <c r="DE131" s="357"/>
      <c r="DF131" s="357"/>
      <c r="DG131" s="357"/>
      <c r="DH131" s="357"/>
      <c r="DI131" s="357"/>
      <c r="DJ131" s="357"/>
      <c r="DK131" s="357"/>
      <c r="DL131" s="357"/>
      <c r="DM131" s="357"/>
      <c r="DN131" s="357"/>
      <c r="DO131" s="357"/>
      <c r="DP131" s="357"/>
      <c r="DQ131" s="357"/>
      <c r="DR131" s="357"/>
      <c r="DS131" s="357"/>
      <c r="DT131" s="357"/>
      <c r="DU131" s="357"/>
      <c r="DV131" s="357"/>
      <c r="DW131" s="357"/>
      <c r="DX131" s="357"/>
      <c r="DY131" s="357"/>
      <c r="DZ131" s="357"/>
      <c r="EA131" s="357"/>
      <c r="EB131" s="357"/>
      <c r="EC131" s="357"/>
      <c r="ED131" s="357"/>
      <c r="EE131" s="357"/>
      <c r="EF131" s="357"/>
      <c r="EG131" s="357"/>
      <c r="EH131" s="357"/>
      <c r="EI131" s="357"/>
      <c r="EJ131" s="357"/>
      <c r="EK131" s="357"/>
      <c r="EL131" s="357"/>
      <c r="EM131" s="357"/>
      <c r="EN131" s="357"/>
      <c r="EO131" s="357"/>
      <c r="EP131" s="357"/>
      <c r="EQ131" s="357"/>
      <c r="ER131" s="357"/>
      <c r="ES131" s="357"/>
      <c r="ET131" s="357"/>
      <c r="EU131" s="357"/>
    </row>
    <row r="132" ht="12.75" customHeight="1">
      <c r="A132" s="357"/>
      <c r="B132" s="357"/>
      <c r="C132" s="357"/>
      <c r="D132" s="357"/>
      <c r="E132" s="357"/>
      <c r="F132" s="357"/>
      <c r="G132" s="357"/>
      <c r="H132" s="357"/>
      <c r="I132" s="357"/>
      <c r="J132" s="357"/>
      <c r="K132" s="357"/>
      <c r="L132" s="357"/>
      <c r="M132" s="357"/>
      <c r="N132" s="357"/>
      <c r="O132" s="357"/>
      <c r="P132" s="357"/>
      <c r="Q132" s="357"/>
      <c r="R132" s="357"/>
      <c r="S132" s="357"/>
      <c r="T132" s="357"/>
      <c r="U132" s="357"/>
      <c r="V132" s="357"/>
      <c r="W132" s="357"/>
      <c r="X132" s="357"/>
      <c r="Y132" s="357"/>
      <c r="Z132" s="357"/>
      <c r="AA132" s="357"/>
      <c r="AB132" s="357"/>
      <c r="AC132" s="357"/>
      <c r="AD132" s="357"/>
      <c r="AE132" s="357"/>
      <c r="AF132" s="357"/>
      <c r="AG132" s="357"/>
      <c r="AH132" s="357"/>
      <c r="AI132" s="357"/>
      <c r="AJ132" s="357"/>
      <c r="AK132" s="357"/>
      <c r="AL132" s="357"/>
      <c r="AM132" s="357"/>
      <c r="AN132" s="357"/>
      <c r="AO132" s="357"/>
      <c r="AP132" s="357"/>
      <c r="AQ132" s="357"/>
      <c r="AR132" s="357"/>
      <c r="AS132" s="357"/>
      <c r="AT132" s="357"/>
      <c r="AU132" s="357"/>
      <c r="AV132" s="357"/>
      <c r="AW132" s="357"/>
      <c r="AX132" s="357"/>
      <c r="AY132" s="357"/>
      <c r="AZ132" s="357"/>
      <c r="BA132" s="357"/>
      <c r="BB132" s="357"/>
      <c r="BC132" s="357"/>
      <c r="BD132" s="357"/>
      <c r="BE132" s="357"/>
      <c r="BF132" s="357"/>
      <c r="BG132" s="357"/>
      <c r="BH132" s="357"/>
      <c r="BI132" s="357"/>
      <c r="BJ132" s="357"/>
      <c r="BK132" s="357"/>
      <c r="BL132" s="357"/>
      <c r="BM132" s="357"/>
      <c r="BN132" s="357"/>
      <c r="BO132" s="357"/>
      <c r="BP132" s="357"/>
      <c r="BQ132" s="357"/>
      <c r="BR132" s="357"/>
      <c r="BS132" s="357"/>
      <c r="BT132" s="357"/>
      <c r="BU132" s="357"/>
      <c r="BV132" s="357"/>
      <c r="BW132" s="357"/>
      <c r="BX132" s="357"/>
      <c r="BY132" s="357"/>
      <c r="BZ132" s="357"/>
      <c r="CA132" s="357"/>
      <c r="CB132" s="357"/>
      <c r="CC132" s="357"/>
      <c r="CD132" s="357"/>
      <c r="CE132" s="357"/>
      <c r="CF132" s="357"/>
      <c r="CG132" s="357"/>
      <c r="CH132" s="357"/>
      <c r="CI132" s="357"/>
      <c r="CJ132" s="357"/>
      <c r="CK132" s="357"/>
      <c r="CL132" s="357"/>
      <c r="CM132" s="357"/>
      <c r="CN132" s="357"/>
      <c r="CO132" s="357"/>
      <c r="CP132" s="357"/>
      <c r="CQ132" s="357"/>
      <c r="CR132" s="357"/>
      <c r="CS132" s="357"/>
      <c r="CT132" s="357"/>
      <c r="CU132" s="357"/>
      <c r="CV132" s="357"/>
      <c r="CW132" s="357"/>
      <c r="CX132" s="357"/>
      <c r="CY132" s="357"/>
      <c r="CZ132" s="357"/>
      <c r="DA132" s="357"/>
      <c r="DB132" s="357"/>
      <c r="DC132" s="357"/>
      <c r="DD132" s="357"/>
      <c r="DE132" s="357"/>
      <c r="DF132" s="357"/>
      <c r="DG132" s="357"/>
      <c r="DH132" s="357"/>
      <c r="DI132" s="357"/>
      <c r="DJ132" s="357"/>
      <c r="DK132" s="357"/>
      <c r="DL132" s="357"/>
      <c r="DM132" s="357"/>
      <c r="DN132" s="357"/>
      <c r="DO132" s="357"/>
      <c r="DP132" s="357"/>
      <c r="DQ132" s="357"/>
      <c r="DR132" s="357"/>
      <c r="DS132" s="357"/>
      <c r="DT132" s="357"/>
      <c r="DU132" s="357"/>
      <c r="DV132" s="357"/>
      <c r="DW132" s="357"/>
      <c r="DX132" s="357"/>
      <c r="DY132" s="357"/>
      <c r="DZ132" s="357"/>
      <c r="EA132" s="357"/>
      <c r="EB132" s="357"/>
      <c r="EC132" s="357"/>
      <c r="ED132" s="357"/>
      <c r="EE132" s="357"/>
      <c r="EF132" s="357"/>
      <c r="EG132" s="357"/>
      <c r="EH132" s="357"/>
      <c r="EI132" s="357"/>
      <c r="EJ132" s="357"/>
      <c r="EK132" s="357"/>
      <c r="EL132" s="357"/>
      <c r="EM132" s="357"/>
      <c r="EN132" s="357"/>
      <c r="EO132" s="357"/>
      <c r="EP132" s="357"/>
      <c r="EQ132" s="357"/>
      <c r="ER132" s="357"/>
      <c r="ES132" s="357"/>
      <c r="ET132" s="357"/>
      <c r="EU132" s="357"/>
    </row>
    <row r="133" ht="12.75" customHeight="1">
      <c r="A133" s="357"/>
      <c r="B133" s="357"/>
      <c r="C133" s="357"/>
      <c r="D133" s="357"/>
      <c r="E133" s="357"/>
      <c r="F133" s="357"/>
      <c r="G133" s="357"/>
      <c r="H133" s="357"/>
      <c r="I133" s="357"/>
      <c r="J133" s="357"/>
      <c r="K133" s="357"/>
      <c r="L133" s="357"/>
      <c r="M133" s="357"/>
      <c r="N133" s="357"/>
      <c r="O133" s="357"/>
      <c r="P133" s="357"/>
      <c r="Q133" s="357"/>
      <c r="R133" s="357"/>
      <c r="S133" s="357"/>
      <c r="T133" s="357"/>
      <c r="U133" s="357"/>
      <c r="V133" s="357"/>
      <c r="W133" s="357"/>
      <c r="X133" s="357"/>
      <c r="Y133" s="357"/>
      <c r="Z133" s="357"/>
      <c r="AA133" s="357"/>
      <c r="AB133" s="357"/>
      <c r="AC133" s="357"/>
      <c r="AD133" s="357"/>
      <c r="AE133" s="357"/>
      <c r="AF133" s="357"/>
      <c r="AG133" s="357"/>
      <c r="AH133" s="357"/>
      <c r="AI133" s="357"/>
      <c r="AJ133" s="357"/>
      <c r="AK133" s="357"/>
      <c r="AL133" s="357"/>
      <c r="AM133" s="357"/>
      <c r="AN133" s="357"/>
      <c r="AO133" s="357"/>
      <c r="AP133" s="357"/>
      <c r="AQ133" s="357"/>
      <c r="AR133" s="357"/>
      <c r="AS133" s="357"/>
      <c r="AT133" s="357"/>
      <c r="AU133" s="357"/>
      <c r="AV133" s="357"/>
      <c r="AW133" s="357"/>
      <c r="AX133" s="357"/>
      <c r="AY133" s="357"/>
      <c r="AZ133" s="357"/>
      <c r="BA133" s="357"/>
      <c r="BB133" s="357"/>
      <c r="BC133" s="357"/>
      <c r="BD133" s="357"/>
      <c r="BE133" s="357"/>
      <c r="BF133" s="357"/>
      <c r="BG133" s="357"/>
      <c r="BH133" s="357"/>
      <c r="BI133" s="357"/>
      <c r="BJ133" s="357"/>
      <c r="BK133" s="357"/>
      <c r="BL133" s="357"/>
      <c r="BM133" s="357"/>
      <c r="BN133" s="357"/>
      <c r="BO133" s="357"/>
      <c r="BP133" s="357"/>
      <c r="BQ133" s="357"/>
      <c r="BR133" s="357"/>
      <c r="BS133" s="357"/>
      <c r="BT133" s="357"/>
      <c r="BU133" s="357"/>
      <c r="BV133" s="357"/>
      <c r="BW133" s="357"/>
      <c r="BX133" s="357"/>
      <c r="BY133" s="357"/>
      <c r="BZ133" s="357"/>
      <c r="CA133" s="357"/>
      <c r="CB133" s="357"/>
      <c r="CC133" s="357"/>
      <c r="CD133" s="357"/>
      <c r="CE133" s="357"/>
      <c r="CF133" s="357"/>
      <c r="CG133" s="357"/>
      <c r="CH133" s="357"/>
      <c r="CI133" s="357"/>
      <c r="CJ133" s="357"/>
      <c r="CK133" s="357"/>
      <c r="CL133" s="357"/>
      <c r="CM133" s="357"/>
      <c r="CN133" s="357"/>
      <c r="CO133" s="357"/>
      <c r="CP133" s="357"/>
      <c r="CQ133" s="357"/>
      <c r="CR133" s="357"/>
      <c r="CS133" s="357"/>
      <c r="CT133" s="357"/>
      <c r="CU133" s="357"/>
      <c r="CV133" s="357"/>
      <c r="CW133" s="357"/>
      <c r="CX133" s="357"/>
      <c r="CY133" s="357"/>
      <c r="CZ133" s="357"/>
      <c r="DA133" s="357"/>
      <c r="DB133" s="357"/>
      <c r="DC133" s="357"/>
      <c r="DD133" s="357"/>
      <c r="DE133" s="357"/>
      <c r="DF133" s="357"/>
      <c r="DG133" s="357"/>
      <c r="DH133" s="357"/>
      <c r="DI133" s="357"/>
      <c r="DJ133" s="357"/>
      <c r="DK133" s="357"/>
      <c r="DL133" s="357"/>
      <c r="DM133" s="357"/>
      <c r="DN133" s="357"/>
      <c r="DO133" s="357"/>
      <c r="DP133" s="357"/>
      <c r="DQ133" s="357"/>
      <c r="DR133" s="357"/>
      <c r="DS133" s="357"/>
      <c r="DT133" s="357"/>
      <c r="DU133" s="357"/>
      <c r="DV133" s="357"/>
      <c r="DW133" s="357"/>
      <c r="DX133" s="357"/>
      <c r="DY133" s="357"/>
      <c r="DZ133" s="357"/>
      <c r="EA133" s="357"/>
      <c r="EB133" s="357"/>
      <c r="EC133" s="357"/>
      <c r="ED133" s="357"/>
      <c r="EE133" s="357"/>
      <c r="EF133" s="357"/>
      <c r="EG133" s="357"/>
      <c r="EH133" s="357"/>
      <c r="EI133" s="357"/>
      <c r="EJ133" s="357"/>
      <c r="EK133" s="357"/>
      <c r="EL133" s="357"/>
      <c r="EM133" s="357"/>
      <c r="EN133" s="357"/>
      <c r="EO133" s="357"/>
      <c r="EP133" s="357"/>
      <c r="EQ133" s="357"/>
      <c r="ER133" s="357"/>
      <c r="ES133" s="357"/>
      <c r="ET133" s="357"/>
      <c r="EU133" s="357"/>
    </row>
    <row r="134" ht="12.75" customHeight="1">
      <c r="A134" s="357"/>
      <c r="B134" s="357"/>
      <c r="C134" s="357"/>
      <c r="D134" s="357"/>
      <c r="E134" s="357"/>
      <c r="F134" s="357"/>
      <c r="G134" s="357"/>
      <c r="H134" s="357"/>
      <c r="I134" s="357"/>
      <c r="J134" s="357"/>
      <c r="K134" s="357"/>
      <c r="L134" s="357"/>
      <c r="M134" s="357"/>
      <c r="N134" s="357"/>
      <c r="O134" s="357"/>
      <c r="P134" s="357"/>
      <c r="Q134" s="357"/>
      <c r="R134" s="357"/>
      <c r="S134" s="357"/>
      <c r="T134" s="357"/>
      <c r="U134" s="357"/>
      <c r="V134" s="357"/>
      <c r="W134" s="357"/>
      <c r="X134" s="357"/>
      <c r="Y134" s="357"/>
      <c r="Z134" s="357"/>
      <c r="AA134" s="357"/>
      <c r="AB134" s="357"/>
      <c r="AC134" s="357"/>
      <c r="AD134" s="357"/>
      <c r="AE134" s="357"/>
      <c r="AF134" s="357"/>
      <c r="AG134" s="357"/>
      <c r="AH134" s="357"/>
      <c r="AI134" s="357"/>
      <c r="AJ134" s="357"/>
      <c r="AK134" s="357"/>
      <c r="AL134" s="357"/>
      <c r="AM134" s="357"/>
      <c r="AN134" s="357"/>
      <c r="AO134" s="357"/>
      <c r="AP134" s="357"/>
      <c r="AQ134" s="357"/>
      <c r="AR134" s="357"/>
      <c r="AS134" s="357"/>
      <c r="AT134" s="357"/>
      <c r="AU134" s="357"/>
      <c r="AV134" s="357"/>
      <c r="AW134" s="357"/>
      <c r="AX134" s="357"/>
      <c r="AY134" s="357"/>
      <c r="AZ134" s="357"/>
      <c r="BA134" s="357"/>
      <c r="BB134" s="357"/>
      <c r="BC134" s="357"/>
      <c r="BD134" s="357"/>
      <c r="BE134" s="357"/>
      <c r="BF134" s="357"/>
      <c r="BG134" s="357"/>
      <c r="BH134" s="357"/>
      <c r="BI134" s="357"/>
      <c r="BJ134" s="357"/>
      <c r="BK134" s="357"/>
      <c r="BL134" s="357"/>
      <c r="BM134" s="357"/>
      <c r="BN134" s="357"/>
      <c r="BO134" s="357"/>
      <c r="BP134" s="357"/>
      <c r="BQ134" s="357"/>
      <c r="BR134" s="357"/>
      <c r="BS134" s="357"/>
      <c r="BT134" s="357"/>
      <c r="BU134" s="357"/>
      <c r="BV134" s="357"/>
      <c r="BW134" s="357"/>
      <c r="BX134" s="357"/>
      <c r="BY134" s="357"/>
      <c r="BZ134" s="357"/>
      <c r="CA134" s="357"/>
      <c r="CB134" s="357"/>
      <c r="CC134" s="357"/>
      <c r="CD134" s="357"/>
      <c r="CE134" s="357"/>
      <c r="CF134" s="357"/>
      <c r="CG134" s="357"/>
      <c r="CH134" s="357"/>
      <c r="CI134" s="357"/>
      <c r="CJ134" s="357"/>
      <c r="CK134" s="357"/>
      <c r="CL134" s="357"/>
      <c r="CM134" s="357"/>
      <c r="CN134" s="357"/>
      <c r="CO134" s="357"/>
      <c r="CP134" s="357"/>
      <c r="CQ134" s="357"/>
      <c r="CR134" s="357"/>
      <c r="CS134" s="357"/>
      <c r="CT134" s="357"/>
      <c r="CU134" s="357"/>
      <c r="CV134" s="357"/>
      <c r="CW134" s="357"/>
      <c r="CX134" s="357"/>
      <c r="CY134" s="357"/>
      <c r="CZ134" s="357"/>
      <c r="DA134" s="357"/>
      <c r="DB134" s="357"/>
      <c r="DC134" s="357"/>
      <c r="DD134" s="357"/>
      <c r="DE134" s="357"/>
      <c r="DF134" s="357"/>
      <c r="DG134" s="357"/>
      <c r="DH134" s="357"/>
      <c r="DI134" s="357"/>
      <c r="DJ134" s="357"/>
      <c r="DK134" s="357"/>
      <c r="DL134" s="357"/>
      <c r="DM134" s="357"/>
      <c r="DN134" s="357"/>
      <c r="DO134" s="357"/>
      <c r="DP134" s="357"/>
      <c r="DQ134" s="357"/>
      <c r="DR134" s="357"/>
      <c r="DS134" s="357"/>
      <c r="DT134" s="357"/>
      <c r="DU134" s="357"/>
      <c r="DV134" s="357"/>
      <c r="DW134" s="357"/>
      <c r="DX134" s="357"/>
      <c r="DY134" s="357"/>
      <c r="DZ134" s="357"/>
      <c r="EA134" s="357"/>
      <c r="EB134" s="357"/>
      <c r="EC134" s="357"/>
      <c r="ED134" s="357"/>
      <c r="EE134" s="357"/>
      <c r="EF134" s="357"/>
      <c r="EG134" s="357"/>
      <c r="EH134" s="357"/>
      <c r="EI134" s="357"/>
      <c r="EJ134" s="357"/>
      <c r="EK134" s="357"/>
      <c r="EL134" s="357"/>
      <c r="EM134" s="357"/>
      <c r="EN134" s="357"/>
      <c r="EO134" s="357"/>
      <c r="EP134" s="357"/>
      <c r="EQ134" s="357"/>
      <c r="ER134" s="357"/>
      <c r="ES134" s="357"/>
      <c r="ET134" s="357"/>
      <c r="EU134" s="357"/>
    </row>
    <row r="135" ht="12.75" customHeight="1">
      <c r="A135" s="357"/>
      <c r="B135" s="357"/>
      <c r="C135" s="357"/>
      <c r="D135" s="357"/>
      <c r="E135" s="357"/>
      <c r="F135" s="357"/>
      <c r="G135" s="357"/>
      <c r="H135" s="357"/>
      <c r="I135" s="357"/>
      <c r="J135" s="357"/>
      <c r="K135" s="357"/>
      <c r="L135" s="357"/>
      <c r="M135" s="357"/>
      <c r="N135" s="357"/>
      <c r="O135" s="357"/>
      <c r="P135" s="357"/>
      <c r="Q135" s="357"/>
      <c r="R135" s="357"/>
      <c r="S135" s="357"/>
      <c r="T135" s="357"/>
      <c r="U135" s="357"/>
      <c r="V135" s="357"/>
      <c r="W135" s="357"/>
      <c r="X135" s="357"/>
      <c r="Y135" s="357"/>
      <c r="Z135" s="357"/>
      <c r="AA135" s="357"/>
      <c r="AB135" s="357"/>
      <c r="AC135" s="357"/>
      <c r="AD135" s="357"/>
      <c r="AE135" s="357"/>
      <c r="AF135" s="357"/>
      <c r="AG135" s="357"/>
      <c r="AH135" s="357"/>
      <c r="AI135" s="357"/>
      <c r="AJ135" s="357"/>
      <c r="AK135" s="357"/>
      <c r="AL135" s="357"/>
      <c r="AM135" s="357"/>
      <c r="AN135" s="357"/>
      <c r="AO135" s="357"/>
      <c r="AP135" s="357"/>
      <c r="AQ135" s="357"/>
      <c r="AR135" s="357"/>
      <c r="AS135" s="357"/>
      <c r="AT135" s="357"/>
      <c r="AU135" s="357"/>
      <c r="AV135" s="357"/>
      <c r="AW135" s="357"/>
      <c r="AX135" s="357"/>
      <c r="AY135" s="357"/>
      <c r="AZ135" s="357"/>
      <c r="BA135" s="357"/>
      <c r="BB135" s="357"/>
      <c r="BC135" s="357"/>
      <c r="BD135" s="357"/>
      <c r="BE135" s="357"/>
      <c r="BF135" s="357"/>
      <c r="BG135" s="357"/>
      <c r="BH135" s="357"/>
      <c r="BI135" s="357"/>
      <c r="BJ135" s="357"/>
      <c r="BK135" s="357"/>
      <c r="BL135" s="357"/>
      <c r="BM135" s="357"/>
      <c r="BN135" s="357"/>
      <c r="BO135" s="357"/>
      <c r="BP135" s="357"/>
      <c r="BQ135" s="357"/>
      <c r="BR135" s="357"/>
      <c r="BS135" s="357"/>
      <c r="BT135" s="357"/>
      <c r="BU135" s="357"/>
      <c r="BV135" s="357"/>
      <c r="BW135" s="357"/>
      <c r="BX135" s="357"/>
      <c r="BY135" s="357"/>
      <c r="BZ135" s="357"/>
      <c r="CA135" s="357"/>
      <c r="CB135" s="357"/>
      <c r="CC135" s="357"/>
      <c r="CD135" s="357"/>
      <c r="CE135" s="357"/>
      <c r="CF135" s="357"/>
      <c r="CG135" s="357"/>
      <c r="CH135" s="357"/>
      <c r="CI135" s="357"/>
      <c r="CJ135" s="357"/>
      <c r="CK135" s="357"/>
      <c r="CL135" s="357"/>
      <c r="CM135" s="357"/>
      <c r="CN135" s="357"/>
      <c r="CO135" s="357"/>
      <c r="CP135" s="357"/>
      <c r="CQ135" s="357"/>
      <c r="CR135" s="357"/>
      <c r="CS135" s="357"/>
      <c r="CT135" s="357"/>
      <c r="CU135" s="357"/>
      <c r="CV135" s="357"/>
      <c r="CW135" s="357"/>
      <c r="CX135" s="357"/>
      <c r="CY135" s="357"/>
      <c r="CZ135" s="357"/>
      <c r="DA135" s="357"/>
      <c r="DB135" s="357"/>
      <c r="DC135" s="357"/>
      <c r="DD135" s="357"/>
      <c r="DE135" s="357"/>
      <c r="DF135" s="357"/>
      <c r="DG135" s="357"/>
      <c r="DH135" s="357"/>
      <c r="DI135" s="357"/>
      <c r="DJ135" s="357"/>
      <c r="DK135" s="357"/>
      <c r="DL135" s="357"/>
      <c r="DM135" s="357"/>
      <c r="DN135" s="357"/>
      <c r="DO135" s="357"/>
      <c r="DP135" s="357"/>
      <c r="DQ135" s="357"/>
      <c r="DR135" s="357"/>
      <c r="DS135" s="357"/>
      <c r="DT135" s="357"/>
      <c r="DU135" s="357"/>
      <c r="DV135" s="357"/>
      <c r="DW135" s="357"/>
      <c r="DX135" s="357"/>
      <c r="DY135" s="357"/>
      <c r="DZ135" s="357"/>
      <c r="EA135" s="357"/>
      <c r="EB135" s="357"/>
      <c r="EC135" s="357"/>
      <c r="ED135" s="357"/>
      <c r="EE135" s="357"/>
      <c r="EF135" s="357"/>
      <c r="EG135" s="357"/>
      <c r="EH135" s="357"/>
      <c r="EI135" s="357"/>
      <c r="EJ135" s="357"/>
      <c r="EK135" s="357"/>
      <c r="EL135" s="357"/>
      <c r="EM135" s="357"/>
      <c r="EN135" s="357"/>
      <c r="EO135" s="357"/>
      <c r="EP135" s="357"/>
      <c r="EQ135" s="357"/>
      <c r="ER135" s="357"/>
      <c r="ES135" s="357"/>
      <c r="ET135" s="357"/>
      <c r="EU135" s="357"/>
    </row>
    <row r="136" ht="12.75" customHeight="1">
      <c r="A136" s="357"/>
      <c r="B136" s="357"/>
      <c r="C136" s="357"/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7"/>
      <c r="Q136" s="357"/>
      <c r="R136" s="357"/>
      <c r="S136" s="357"/>
      <c r="T136" s="357"/>
      <c r="U136" s="357"/>
      <c r="V136" s="357"/>
      <c r="W136" s="357"/>
      <c r="X136" s="357"/>
      <c r="Y136" s="357"/>
      <c r="Z136" s="357"/>
      <c r="AA136" s="357"/>
      <c r="AB136" s="357"/>
      <c r="AC136" s="357"/>
      <c r="AD136" s="357"/>
      <c r="AE136" s="357"/>
      <c r="AF136" s="357"/>
      <c r="AG136" s="357"/>
      <c r="AH136" s="357"/>
      <c r="AI136" s="357"/>
      <c r="AJ136" s="357"/>
      <c r="AK136" s="357"/>
      <c r="AL136" s="357"/>
      <c r="AM136" s="357"/>
      <c r="AN136" s="357"/>
      <c r="AO136" s="357"/>
      <c r="AP136" s="357"/>
      <c r="AQ136" s="357"/>
      <c r="AR136" s="357"/>
      <c r="AS136" s="357"/>
      <c r="AT136" s="357"/>
      <c r="AU136" s="357"/>
      <c r="AV136" s="357"/>
      <c r="AW136" s="357"/>
      <c r="AX136" s="357"/>
      <c r="AY136" s="357"/>
      <c r="AZ136" s="357"/>
      <c r="BA136" s="357"/>
      <c r="BB136" s="357"/>
      <c r="BC136" s="357"/>
      <c r="BD136" s="357"/>
      <c r="BE136" s="357"/>
      <c r="BF136" s="357"/>
      <c r="BG136" s="357"/>
      <c r="BH136" s="357"/>
      <c r="BI136" s="357"/>
      <c r="BJ136" s="357"/>
      <c r="BK136" s="357"/>
      <c r="BL136" s="357"/>
      <c r="BM136" s="357"/>
      <c r="BN136" s="357"/>
      <c r="BO136" s="357"/>
      <c r="BP136" s="357"/>
      <c r="BQ136" s="357"/>
      <c r="BR136" s="357"/>
      <c r="BS136" s="357"/>
      <c r="BT136" s="357"/>
      <c r="BU136" s="357"/>
      <c r="BV136" s="357"/>
      <c r="BW136" s="357"/>
      <c r="BX136" s="357"/>
      <c r="BY136" s="357"/>
      <c r="BZ136" s="357"/>
      <c r="CA136" s="357"/>
      <c r="CB136" s="357"/>
      <c r="CC136" s="357"/>
      <c r="CD136" s="357"/>
      <c r="CE136" s="357"/>
      <c r="CF136" s="357"/>
      <c r="CG136" s="357"/>
      <c r="CH136" s="357"/>
      <c r="CI136" s="357"/>
      <c r="CJ136" s="357"/>
      <c r="CK136" s="357"/>
      <c r="CL136" s="357"/>
      <c r="CM136" s="357"/>
      <c r="CN136" s="357"/>
      <c r="CO136" s="357"/>
      <c r="CP136" s="357"/>
      <c r="CQ136" s="357"/>
      <c r="CR136" s="357"/>
      <c r="CS136" s="357"/>
      <c r="CT136" s="357"/>
      <c r="CU136" s="357"/>
      <c r="CV136" s="357"/>
      <c r="CW136" s="357"/>
      <c r="CX136" s="357"/>
      <c r="CY136" s="357"/>
      <c r="CZ136" s="357"/>
      <c r="DA136" s="357"/>
      <c r="DB136" s="357"/>
      <c r="DC136" s="357"/>
      <c r="DD136" s="357"/>
      <c r="DE136" s="357"/>
      <c r="DF136" s="357"/>
      <c r="DG136" s="357"/>
      <c r="DH136" s="357"/>
      <c r="DI136" s="357"/>
      <c r="DJ136" s="357"/>
      <c r="DK136" s="357"/>
      <c r="DL136" s="357"/>
      <c r="DM136" s="357"/>
      <c r="DN136" s="357"/>
      <c r="DO136" s="357"/>
      <c r="DP136" s="357"/>
      <c r="DQ136" s="357"/>
      <c r="DR136" s="357"/>
      <c r="DS136" s="357"/>
      <c r="DT136" s="357"/>
      <c r="DU136" s="357"/>
      <c r="DV136" s="357"/>
      <c r="DW136" s="357"/>
      <c r="DX136" s="357"/>
      <c r="DY136" s="357"/>
      <c r="DZ136" s="357"/>
      <c r="EA136" s="357"/>
      <c r="EB136" s="357"/>
      <c r="EC136" s="357"/>
      <c r="ED136" s="357"/>
      <c r="EE136" s="357"/>
      <c r="EF136" s="357"/>
      <c r="EG136" s="357"/>
      <c r="EH136" s="357"/>
      <c r="EI136" s="357"/>
      <c r="EJ136" s="357"/>
      <c r="EK136" s="357"/>
      <c r="EL136" s="357"/>
      <c r="EM136" s="357"/>
      <c r="EN136" s="357"/>
      <c r="EO136" s="357"/>
      <c r="EP136" s="357"/>
      <c r="EQ136" s="357"/>
      <c r="ER136" s="357"/>
      <c r="ES136" s="357"/>
      <c r="ET136" s="357"/>
      <c r="EU136" s="357"/>
    </row>
    <row r="137" ht="12.75" customHeight="1">
      <c r="A137" s="357"/>
      <c r="B137" s="357"/>
      <c r="C137" s="357"/>
      <c r="D137" s="357"/>
      <c r="E137" s="357"/>
      <c r="F137" s="357"/>
      <c r="G137" s="357"/>
      <c r="H137" s="357"/>
      <c r="I137" s="357"/>
      <c r="J137" s="357"/>
      <c r="K137" s="357"/>
      <c r="L137" s="357"/>
      <c r="M137" s="357"/>
      <c r="N137" s="357"/>
      <c r="O137" s="357"/>
      <c r="P137" s="357"/>
      <c r="Q137" s="357"/>
      <c r="R137" s="357"/>
      <c r="S137" s="357"/>
      <c r="T137" s="357"/>
      <c r="U137" s="357"/>
      <c r="V137" s="357"/>
      <c r="W137" s="357"/>
      <c r="X137" s="357"/>
      <c r="Y137" s="357"/>
      <c r="Z137" s="357"/>
      <c r="AA137" s="357"/>
      <c r="AB137" s="357"/>
      <c r="AC137" s="357"/>
      <c r="AD137" s="357"/>
      <c r="AE137" s="357"/>
      <c r="AF137" s="357"/>
      <c r="AG137" s="357"/>
      <c r="AH137" s="357"/>
      <c r="AI137" s="357"/>
      <c r="AJ137" s="357"/>
      <c r="AK137" s="357"/>
      <c r="AL137" s="357"/>
      <c r="AM137" s="357"/>
      <c r="AN137" s="357"/>
      <c r="AO137" s="357"/>
      <c r="AP137" s="357"/>
      <c r="AQ137" s="357"/>
      <c r="AR137" s="357"/>
      <c r="AS137" s="357"/>
      <c r="AT137" s="357"/>
      <c r="AU137" s="357"/>
      <c r="AV137" s="357"/>
      <c r="AW137" s="357"/>
      <c r="AX137" s="357"/>
      <c r="AY137" s="357"/>
      <c r="AZ137" s="357"/>
      <c r="BA137" s="357"/>
      <c r="BB137" s="357"/>
      <c r="BC137" s="357"/>
      <c r="BD137" s="357"/>
      <c r="BE137" s="357"/>
      <c r="BF137" s="357"/>
      <c r="BG137" s="357"/>
      <c r="BH137" s="357"/>
      <c r="BI137" s="357"/>
      <c r="BJ137" s="357"/>
      <c r="BK137" s="357"/>
      <c r="BL137" s="357"/>
      <c r="BM137" s="357"/>
      <c r="BN137" s="357"/>
      <c r="BO137" s="357"/>
      <c r="BP137" s="357"/>
      <c r="BQ137" s="357"/>
      <c r="BR137" s="357"/>
      <c r="BS137" s="357"/>
      <c r="BT137" s="357"/>
      <c r="BU137" s="357"/>
      <c r="BV137" s="357"/>
      <c r="BW137" s="357"/>
      <c r="BX137" s="357"/>
      <c r="BY137" s="357"/>
      <c r="BZ137" s="357"/>
      <c r="CA137" s="357"/>
      <c r="CB137" s="357"/>
      <c r="CC137" s="357"/>
      <c r="CD137" s="357"/>
      <c r="CE137" s="357"/>
      <c r="CF137" s="357"/>
      <c r="CG137" s="357"/>
      <c r="CH137" s="357"/>
      <c r="CI137" s="357"/>
      <c r="CJ137" s="357"/>
      <c r="CK137" s="357"/>
      <c r="CL137" s="357"/>
      <c r="CM137" s="357"/>
      <c r="CN137" s="357"/>
      <c r="CO137" s="357"/>
      <c r="CP137" s="357"/>
      <c r="CQ137" s="357"/>
      <c r="CR137" s="357"/>
      <c r="CS137" s="357"/>
      <c r="CT137" s="357"/>
      <c r="CU137" s="357"/>
      <c r="CV137" s="357"/>
      <c r="CW137" s="357"/>
      <c r="CX137" s="357"/>
      <c r="CY137" s="357"/>
      <c r="CZ137" s="357"/>
      <c r="DA137" s="357"/>
      <c r="DB137" s="357"/>
      <c r="DC137" s="357"/>
      <c r="DD137" s="357"/>
      <c r="DE137" s="357"/>
      <c r="DF137" s="357"/>
      <c r="DG137" s="357"/>
      <c r="DH137" s="357"/>
      <c r="DI137" s="357"/>
      <c r="DJ137" s="357"/>
      <c r="DK137" s="357"/>
      <c r="DL137" s="357"/>
      <c r="DM137" s="357"/>
      <c r="DN137" s="357"/>
      <c r="DO137" s="357"/>
      <c r="DP137" s="357"/>
      <c r="DQ137" s="357"/>
      <c r="DR137" s="357"/>
      <c r="DS137" s="357"/>
      <c r="DT137" s="357"/>
      <c r="DU137" s="357"/>
      <c r="DV137" s="357"/>
      <c r="DW137" s="357"/>
      <c r="DX137" s="357"/>
      <c r="DY137" s="357"/>
      <c r="DZ137" s="357"/>
      <c r="EA137" s="357"/>
      <c r="EB137" s="357"/>
      <c r="EC137" s="357"/>
      <c r="ED137" s="357"/>
      <c r="EE137" s="357"/>
      <c r="EF137" s="357"/>
      <c r="EG137" s="357"/>
      <c r="EH137" s="357"/>
      <c r="EI137" s="357"/>
      <c r="EJ137" s="357"/>
      <c r="EK137" s="357"/>
      <c r="EL137" s="357"/>
      <c r="EM137" s="357"/>
      <c r="EN137" s="357"/>
      <c r="EO137" s="357"/>
      <c r="EP137" s="357"/>
      <c r="EQ137" s="357"/>
      <c r="ER137" s="357"/>
      <c r="ES137" s="357"/>
      <c r="ET137" s="357"/>
      <c r="EU137" s="357"/>
    </row>
    <row r="138" ht="12.75" customHeight="1">
      <c r="A138" s="357"/>
      <c r="B138" s="357"/>
      <c r="C138" s="357"/>
      <c r="D138" s="357"/>
      <c r="E138" s="357"/>
      <c r="F138" s="357"/>
      <c r="G138" s="357"/>
      <c r="H138" s="357"/>
      <c r="I138" s="357"/>
      <c r="J138" s="357"/>
      <c r="K138" s="357"/>
      <c r="L138" s="357"/>
      <c r="M138" s="357"/>
      <c r="N138" s="357"/>
      <c r="O138" s="357"/>
      <c r="P138" s="357"/>
      <c r="Q138" s="357"/>
      <c r="R138" s="357"/>
      <c r="S138" s="357"/>
      <c r="T138" s="357"/>
      <c r="U138" s="357"/>
      <c r="V138" s="357"/>
      <c r="W138" s="357"/>
      <c r="X138" s="357"/>
      <c r="Y138" s="357"/>
      <c r="Z138" s="357"/>
      <c r="AA138" s="357"/>
      <c r="AB138" s="357"/>
      <c r="AC138" s="357"/>
      <c r="AD138" s="357"/>
      <c r="AE138" s="357"/>
      <c r="AF138" s="357"/>
      <c r="AG138" s="357"/>
      <c r="AH138" s="357"/>
      <c r="AI138" s="357"/>
      <c r="AJ138" s="357"/>
      <c r="AK138" s="357"/>
      <c r="AL138" s="357"/>
      <c r="AM138" s="357"/>
      <c r="AN138" s="357"/>
      <c r="AO138" s="357"/>
      <c r="AP138" s="357"/>
      <c r="AQ138" s="357"/>
      <c r="AR138" s="357"/>
      <c r="AS138" s="357"/>
      <c r="AT138" s="357"/>
      <c r="AU138" s="357"/>
      <c r="AV138" s="357"/>
      <c r="AW138" s="357"/>
      <c r="AX138" s="357"/>
      <c r="AY138" s="357"/>
      <c r="AZ138" s="357"/>
      <c r="BA138" s="357"/>
      <c r="BB138" s="357"/>
      <c r="BC138" s="357"/>
      <c r="BD138" s="357"/>
      <c r="BE138" s="357"/>
      <c r="BF138" s="357"/>
      <c r="BG138" s="357"/>
      <c r="BH138" s="357"/>
      <c r="BI138" s="357"/>
      <c r="BJ138" s="357"/>
      <c r="BK138" s="357"/>
      <c r="BL138" s="357"/>
      <c r="BM138" s="357"/>
      <c r="BN138" s="357"/>
      <c r="BO138" s="357"/>
      <c r="BP138" s="357"/>
      <c r="BQ138" s="357"/>
      <c r="BR138" s="357"/>
      <c r="BS138" s="357"/>
      <c r="BT138" s="357"/>
      <c r="BU138" s="357"/>
      <c r="BV138" s="357"/>
      <c r="BW138" s="357"/>
      <c r="BX138" s="357"/>
      <c r="BY138" s="357"/>
      <c r="BZ138" s="357"/>
      <c r="CA138" s="357"/>
      <c r="CB138" s="357"/>
      <c r="CC138" s="357"/>
      <c r="CD138" s="357"/>
      <c r="CE138" s="357"/>
      <c r="CF138" s="357"/>
      <c r="CG138" s="357"/>
      <c r="CH138" s="357"/>
      <c r="CI138" s="357"/>
      <c r="CJ138" s="357"/>
      <c r="CK138" s="357"/>
      <c r="CL138" s="357"/>
      <c r="CM138" s="357"/>
      <c r="CN138" s="357"/>
      <c r="CO138" s="357"/>
      <c r="CP138" s="357"/>
      <c r="CQ138" s="357"/>
      <c r="CR138" s="357"/>
      <c r="CS138" s="357"/>
      <c r="CT138" s="357"/>
      <c r="CU138" s="357"/>
      <c r="CV138" s="357"/>
      <c r="CW138" s="357"/>
      <c r="CX138" s="357"/>
      <c r="CY138" s="357"/>
      <c r="CZ138" s="357"/>
      <c r="DA138" s="357"/>
      <c r="DB138" s="357"/>
      <c r="DC138" s="357"/>
      <c r="DD138" s="357"/>
      <c r="DE138" s="357"/>
      <c r="DF138" s="357"/>
      <c r="DG138" s="357"/>
      <c r="DH138" s="357"/>
      <c r="DI138" s="357"/>
      <c r="DJ138" s="357"/>
      <c r="DK138" s="357"/>
      <c r="DL138" s="357"/>
      <c r="DM138" s="357"/>
      <c r="DN138" s="357"/>
      <c r="DO138" s="357"/>
      <c r="DP138" s="357"/>
      <c r="DQ138" s="357"/>
      <c r="DR138" s="357"/>
      <c r="DS138" s="357"/>
      <c r="DT138" s="357"/>
      <c r="DU138" s="357"/>
      <c r="DV138" s="357"/>
      <c r="DW138" s="357"/>
      <c r="DX138" s="357"/>
      <c r="DY138" s="357"/>
      <c r="DZ138" s="357"/>
      <c r="EA138" s="357"/>
      <c r="EB138" s="357"/>
      <c r="EC138" s="357"/>
      <c r="ED138" s="357"/>
      <c r="EE138" s="357"/>
      <c r="EF138" s="357"/>
      <c r="EG138" s="357"/>
      <c r="EH138" s="357"/>
      <c r="EI138" s="357"/>
      <c r="EJ138" s="357"/>
      <c r="EK138" s="357"/>
      <c r="EL138" s="357"/>
      <c r="EM138" s="357"/>
      <c r="EN138" s="357"/>
      <c r="EO138" s="357"/>
      <c r="EP138" s="357"/>
      <c r="EQ138" s="357"/>
      <c r="ER138" s="357"/>
      <c r="ES138" s="357"/>
      <c r="ET138" s="357"/>
      <c r="EU138" s="357"/>
    </row>
    <row r="139" ht="12.75" customHeight="1">
      <c r="A139" s="357"/>
      <c r="B139" s="357"/>
      <c r="C139" s="357"/>
      <c r="D139" s="357"/>
      <c r="E139" s="357"/>
      <c r="F139" s="357"/>
      <c r="G139" s="357"/>
      <c r="H139" s="357"/>
      <c r="I139" s="357"/>
      <c r="J139" s="357"/>
      <c r="K139" s="357"/>
      <c r="L139" s="357"/>
      <c r="M139" s="357"/>
      <c r="N139" s="357"/>
      <c r="O139" s="357"/>
      <c r="P139" s="357"/>
      <c r="Q139" s="357"/>
      <c r="R139" s="357"/>
      <c r="S139" s="357"/>
      <c r="T139" s="357"/>
      <c r="U139" s="357"/>
      <c r="V139" s="357"/>
      <c r="W139" s="357"/>
      <c r="X139" s="357"/>
      <c r="Y139" s="357"/>
      <c r="Z139" s="357"/>
      <c r="AA139" s="357"/>
      <c r="AB139" s="357"/>
      <c r="AC139" s="357"/>
      <c r="AD139" s="357"/>
      <c r="AE139" s="357"/>
      <c r="AF139" s="357"/>
      <c r="AG139" s="357"/>
      <c r="AH139" s="357"/>
      <c r="AI139" s="357"/>
      <c r="AJ139" s="357"/>
      <c r="AK139" s="357"/>
      <c r="AL139" s="357"/>
      <c r="AM139" s="357"/>
      <c r="AN139" s="357"/>
      <c r="AO139" s="357"/>
      <c r="AP139" s="357"/>
      <c r="AQ139" s="357"/>
      <c r="AR139" s="357"/>
      <c r="AS139" s="357"/>
      <c r="AT139" s="357"/>
      <c r="AU139" s="357"/>
      <c r="AV139" s="357"/>
      <c r="AW139" s="357"/>
      <c r="AX139" s="357"/>
      <c r="AY139" s="357"/>
      <c r="AZ139" s="357"/>
      <c r="BA139" s="357"/>
      <c r="BB139" s="357"/>
      <c r="BC139" s="357"/>
      <c r="BD139" s="357"/>
      <c r="BE139" s="357"/>
      <c r="BF139" s="357"/>
      <c r="BG139" s="357"/>
      <c r="BH139" s="357"/>
      <c r="BI139" s="357"/>
      <c r="BJ139" s="357"/>
      <c r="BK139" s="357"/>
      <c r="BL139" s="357"/>
      <c r="BM139" s="357"/>
      <c r="BN139" s="357"/>
      <c r="BO139" s="357"/>
      <c r="BP139" s="357"/>
      <c r="BQ139" s="357"/>
      <c r="BR139" s="357"/>
      <c r="BS139" s="357"/>
      <c r="BT139" s="357"/>
      <c r="BU139" s="357"/>
      <c r="BV139" s="357"/>
      <c r="BW139" s="357"/>
      <c r="BX139" s="357"/>
      <c r="BY139" s="357"/>
      <c r="BZ139" s="357"/>
      <c r="CA139" s="357"/>
      <c r="CB139" s="357"/>
      <c r="CC139" s="357"/>
      <c r="CD139" s="357"/>
      <c r="CE139" s="357"/>
      <c r="CF139" s="357"/>
      <c r="CG139" s="357"/>
      <c r="CH139" s="357"/>
      <c r="CI139" s="357"/>
      <c r="CJ139" s="357"/>
      <c r="CK139" s="357"/>
      <c r="CL139" s="357"/>
      <c r="CM139" s="357"/>
      <c r="CN139" s="357"/>
      <c r="CO139" s="357"/>
      <c r="CP139" s="357"/>
      <c r="CQ139" s="357"/>
      <c r="CR139" s="357"/>
      <c r="CS139" s="357"/>
      <c r="CT139" s="357"/>
      <c r="CU139" s="357"/>
      <c r="CV139" s="357"/>
      <c r="CW139" s="357"/>
      <c r="CX139" s="357"/>
      <c r="CY139" s="357"/>
      <c r="CZ139" s="357"/>
      <c r="DA139" s="357"/>
      <c r="DB139" s="357"/>
      <c r="DC139" s="357"/>
      <c r="DD139" s="357"/>
      <c r="DE139" s="357"/>
      <c r="DF139" s="357"/>
      <c r="DG139" s="357"/>
      <c r="DH139" s="357"/>
      <c r="DI139" s="357"/>
      <c r="DJ139" s="357"/>
      <c r="DK139" s="357"/>
      <c r="DL139" s="357"/>
      <c r="DM139" s="357"/>
      <c r="DN139" s="357"/>
      <c r="DO139" s="357"/>
      <c r="DP139" s="357"/>
      <c r="DQ139" s="357"/>
      <c r="DR139" s="357"/>
      <c r="DS139" s="357"/>
      <c r="DT139" s="357"/>
      <c r="DU139" s="357"/>
      <c r="DV139" s="357"/>
      <c r="DW139" s="357"/>
      <c r="DX139" s="357"/>
      <c r="DY139" s="357"/>
      <c r="DZ139" s="357"/>
      <c r="EA139" s="357"/>
      <c r="EB139" s="357"/>
      <c r="EC139" s="357"/>
      <c r="ED139" s="357"/>
      <c r="EE139" s="357"/>
      <c r="EF139" s="357"/>
      <c r="EG139" s="357"/>
      <c r="EH139" s="357"/>
      <c r="EI139" s="357"/>
      <c r="EJ139" s="357"/>
      <c r="EK139" s="357"/>
      <c r="EL139" s="357"/>
      <c r="EM139" s="357"/>
      <c r="EN139" s="357"/>
      <c r="EO139" s="357"/>
      <c r="EP139" s="357"/>
      <c r="EQ139" s="357"/>
      <c r="ER139" s="357"/>
      <c r="ES139" s="357"/>
      <c r="ET139" s="357"/>
      <c r="EU139" s="357"/>
    </row>
    <row r="140" ht="12.75" customHeight="1">
      <c r="A140" s="357"/>
      <c r="B140" s="357"/>
      <c r="C140" s="357"/>
      <c r="D140" s="357"/>
      <c r="E140" s="357"/>
      <c r="F140" s="357"/>
      <c r="G140" s="357"/>
      <c r="H140" s="357"/>
      <c r="I140" s="357"/>
      <c r="J140" s="357"/>
      <c r="K140" s="357"/>
      <c r="L140" s="357"/>
      <c r="M140" s="357"/>
      <c r="N140" s="357"/>
      <c r="O140" s="357"/>
      <c r="P140" s="357"/>
      <c r="Q140" s="357"/>
      <c r="R140" s="357"/>
      <c r="S140" s="357"/>
      <c r="T140" s="357"/>
      <c r="U140" s="357"/>
      <c r="V140" s="357"/>
      <c r="W140" s="357"/>
      <c r="X140" s="357"/>
      <c r="Y140" s="357"/>
      <c r="Z140" s="357"/>
      <c r="AA140" s="357"/>
      <c r="AB140" s="357"/>
      <c r="AC140" s="357"/>
      <c r="AD140" s="357"/>
      <c r="AE140" s="357"/>
      <c r="AF140" s="357"/>
      <c r="AG140" s="357"/>
      <c r="AH140" s="357"/>
      <c r="AI140" s="357"/>
      <c r="AJ140" s="357"/>
      <c r="AK140" s="357"/>
      <c r="AL140" s="357"/>
      <c r="AM140" s="357"/>
      <c r="AN140" s="357"/>
      <c r="AO140" s="357"/>
      <c r="AP140" s="357"/>
      <c r="AQ140" s="357"/>
      <c r="AR140" s="357"/>
      <c r="AS140" s="357"/>
      <c r="AT140" s="357"/>
      <c r="AU140" s="357"/>
      <c r="AV140" s="357"/>
      <c r="AW140" s="357"/>
      <c r="AX140" s="357"/>
      <c r="AY140" s="357"/>
      <c r="AZ140" s="357"/>
      <c r="BA140" s="357"/>
      <c r="BB140" s="357"/>
      <c r="BC140" s="357"/>
      <c r="BD140" s="357"/>
      <c r="BE140" s="357"/>
      <c r="BF140" s="357"/>
      <c r="BG140" s="357"/>
      <c r="BH140" s="357"/>
      <c r="BI140" s="357"/>
      <c r="BJ140" s="357"/>
      <c r="BK140" s="357"/>
      <c r="BL140" s="357"/>
      <c r="BM140" s="357"/>
      <c r="BN140" s="357"/>
      <c r="BO140" s="357"/>
      <c r="BP140" s="357"/>
      <c r="BQ140" s="357"/>
      <c r="BR140" s="357"/>
      <c r="BS140" s="357"/>
      <c r="BT140" s="357"/>
      <c r="BU140" s="357"/>
      <c r="BV140" s="357"/>
      <c r="BW140" s="357"/>
      <c r="BX140" s="357"/>
      <c r="BY140" s="357"/>
      <c r="BZ140" s="357"/>
      <c r="CA140" s="357"/>
      <c r="CB140" s="357"/>
      <c r="CC140" s="357"/>
      <c r="CD140" s="357"/>
      <c r="CE140" s="357"/>
      <c r="CF140" s="357"/>
      <c r="CG140" s="357"/>
      <c r="CH140" s="357"/>
      <c r="CI140" s="357"/>
      <c r="CJ140" s="357"/>
      <c r="CK140" s="357"/>
      <c r="CL140" s="357"/>
      <c r="CM140" s="357"/>
      <c r="CN140" s="357"/>
      <c r="CO140" s="357"/>
      <c r="CP140" s="357"/>
      <c r="CQ140" s="357"/>
      <c r="CR140" s="357"/>
      <c r="CS140" s="357"/>
      <c r="CT140" s="357"/>
      <c r="CU140" s="357"/>
      <c r="CV140" s="357"/>
      <c r="CW140" s="357"/>
      <c r="CX140" s="357"/>
      <c r="CY140" s="357"/>
      <c r="CZ140" s="357"/>
      <c r="DA140" s="357"/>
      <c r="DB140" s="357"/>
      <c r="DC140" s="357"/>
      <c r="DD140" s="357"/>
      <c r="DE140" s="357"/>
      <c r="DF140" s="357"/>
      <c r="DG140" s="357"/>
      <c r="DH140" s="357"/>
      <c r="DI140" s="357"/>
      <c r="DJ140" s="357"/>
      <c r="DK140" s="357"/>
      <c r="DL140" s="357"/>
      <c r="DM140" s="357"/>
      <c r="DN140" s="357"/>
      <c r="DO140" s="357"/>
      <c r="DP140" s="357"/>
      <c r="DQ140" s="357"/>
      <c r="DR140" s="357"/>
      <c r="DS140" s="357"/>
      <c r="DT140" s="357"/>
      <c r="DU140" s="357"/>
      <c r="DV140" s="357"/>
      <c r="DW140" s="357"/>
      <c r="DX140" s="357"/>
      <c r="DY140" s="357"/>
      <c r="DZ140" s="357"/>
      <c r="EA140" s="357"/>
      <c r="EB140" s="357"/>
      <c r="EC140" s="357"/>
      <c r="ED140" s="357"/>
      <c r="EE140" s="357"/>
      <c r="EF140" s="357"/>
      <c r="EG140" s="357"/>
      <c r="EH140" s="357"/>
      <c r="EI140" s="357"/>
      <c r="EJ140" s="357"/>
      <c r="EK140" s="357"/>
      <c r="EL140" s="357"/>
      <c r="EM140" s="357"/>
      <c r="EN140" s="357"/>
      <c r="EO140" s="357"/>
      <c r="EP140" s="357"/>
      <c r="EQ140" s="357"/>
      <c r="ER140" s="357"/>
      <c r="ES140" s="357"/>
      <c r="ET140" s="357"/>
      <c r="EU140" s="357"/>
    </row>
    <row r="141" ht="12.75" customHeight="1">
      <c r="A141" s="357"/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7"/>
      <c r="P141" s="357"/>
      <c r="Q141" s="357"/>
      <c r="R141" s="357"/>
      <c r="S141" s="357"/>
      <c r="T141" s="357"/>
      <c r="U141" s="357"/>
      <c r="V141" s="357"/>
      <c r="W141" s="357"/>
      <c r="X141" s="357"/>
      <c r="Y141" s="357"/>
      <c r="Z141" s="357"/>
      <c r="AA141" s="357"/>
      <c r="AB141" s="357"/>
      <c r="AC141" s="357"/>
      <c r="AD141" s="357"/>
      <c r="AE141" s="357"/>
      <c r="AF141" s="357"/>
      <c r="AG141" s="357"/>
      <c r="AH141" s="357"/>
      <c r="AI141" s="357"/>
      <c r="AJ141" s="357"/>
      <c r="AK141" s="357"/>
      <c r="AL141" s="357"/>
      <c r="AM141" s="357"/>
      <c r="AN141" s="357"/>
      <c r="AO141" s="357"/>
      <c r="AP141" s="357"/>
      <c r="AQ141" s="357"/>
      <c r="AR141" s="357"/>
      <c r="AS141" s="357"/>
      <c r="AT141" s="357"/>
      <c r="AU141" s="357"/>
      <c r="AV141" s="357"/>
      <c r="AW141" s="357"/>
      <c r="AX141" s="357"/>
      <c r="AY141" s="357"/>
      <c r="AZ141" s="357"/>
      <c r="BA141" s="357"/>
      <c r="BB141" s="357"/>
      <c r="BC141" s="357"/>
      <c r="BD141" s="357"/>
      <c r="BE141" s="357"/>
      <c r="BF141" s="357"/>
      <c r="BG141" s="357"/>
      <c r="BH141" s="357"/>
      <c r="BI141" s="357"/>
      <c r="BJ141" s="357"/>
      <c r="BK141" s="357"/>
      <c r="BL141" s="357"/>
      <c r="BM141" s="357"/>
      <c r="BN141" s="357"/>
      <c r="BO141" s="357"/>
      <c r="BP141" s="357"/>
      <c r="BQ141" s="357"/>
      <c r="BR141" s="357"/>
      <c r="BS141" s="357"/>
      <c r="BT141" s="357"/>
      <c r="BU141" s="357"/>
      <c r="BV141" s="357"/>
      <c r="BW141" s="357"/>
      <c r="BX141" s="357"/>
      <c r="BY141" s="357"/>
      <c r="BZ141" s="357"/>
      <c r="CA141" s="357"/>
      <c r="CB141" s="357"/>
      <c r="CC141" s="357"/>
      <c r="CD141" s="357"/>
      <c r="CE141" s="357"/>
      <c r="CF141" s="357"/>
      <c r="CG141" s="357"/>
      <c r="CH141" s="357"/>
      <c r="CI141" s="357"/>
      <c r="CJ141" s="357"/>
      <c r="CK141" s="357"/>
      <c r="CL141" s="357"/>
      <c r="CM141" s="357"/>
      <c r="CN141" s="357"/>
      <c r="CO141" s="357"/>
      <c r="CP141" s="357"/>
      <c r="CQ141" s="357"/>
      <c r="CR141" s="357"/>
      <c r="CS141" s="357"/>
      <c r="CT141" s="357"/>
      <c r="CU141" s="357"/>
      <c r="CV141" s="357"/>
      <c r="CW141" s="357"/>
      <c r="CX141" s="357"/>
      <c r="CY141" s="357"/>
      <c r="CZ141" s="357"/>
      <c r="DA141" s="357"/>
      <c r="DB141" s="357"/>
      <c r="DC141" s="357"/>
      <c r="DD141" s="357"/>
      <c r="DE141" s="357"/>
      <c r="DF141" s="357"/>
      <c r="DG141" s="357"/>
      <c r="DH141" s="357"/>
      <c r="DI141" s="357"/>
      <c r="DJ141" s="357"/>
      <c r="DK141" s="357"/>
      <c r="DL141" s="357"/>
      <c r="DM141" s="357"/>
      <c r="DN141" s="357"/>
      <c r="DO141" s="357"/>
      <c r="DP141" s="357"/>
      <c r="DQ141" s="357"/>
      <c r="DR141" s="357"/>
      <c r="DS141" s="357"/>
      <c r="DT141" s="357"/>
      <c r="DU141" s="357"/>
      <c r="DV141" s="357"/>
      <c r="DW141" s="357"/>
      <c r="DX141" s="357"/>
      <c r="DY141" s="357"/>
      <c r="DZ141" s="357"/>
      <c r="EA141" s="357"/>
      <c r="EB141" s="357"/>
      <c r="EC141" s="357"/>
      <c r="ED141" s="357"/>
      <c r="EE141" s="357"/>
      <c r="EF141" s="357"/>
      <c r="EG141" s="357"/>
      <c r="EH141" s="357"/>
      <c r="EI141" s="357"/>
      <c r="EJ141" s="357"/>
      <c r="EK141" s="357"/>
      <c r="EL141" s="357"/>
      <c r="EM141" s="357"/>
      <c r="EN141" s="357"/>
      <c r="EO141" s="357"/>
      <c r="EP141" s="357"/>
      <c r="EQ141" s="357"/>
      <c r="ER141" s="357"/>
      <c r="ES141" s="357"/>
      <c r="ET141" s="357"/>
      <c r="EU141" s="357"/>
    </row>
    <row r="142" ht="12.75" customHeight="1">
      <c r="A142" s="357"/>
      <c r="B142" s="357"/>
      <c r="C142" s="357"/>
      <c r="D142" s="357"/>
      <c r="E142" s="357"/>
      <c r="F142" s="357"/>
      <c r="G142" s="357"/>
      <c r="H142" s="357"/>
      <c r="I142" s="357"/>
      <c r="J142" s="357"/>
      <c r="K142" s="357"/>
      <c r="L142" s="357"/>
      <c r="M142" s="357"/>
      <c r="N142" s="357"/>
      <c r="O142" s="357"/>
      <c r="P142" s="357"/>
      <c r="Q142" s="357"/>
      <c r="R142" s="357"/>
      <c r="S142" s="357"/>
      <c r="T142" s="357"/>
      <c r="U142" s="357"/>
      <c r="V142" s="357"/>
      <c r="W142" s="357"/>
      <c r="X142" s="357"/>
      <c r="Y142" s="357"/>
      <c r="Z142" s="357"/>
      <c r="AA142" s="357"/>
      <c r="AB142" s="357"/>
      <c r="AC142" s="357"/>
      <c r="AD142" s="357"/>
      <c r="AE142" s="357"/>
      <c r="AF142" s="357"/>
      <c r="AG142" s="357"/>
      <c r="AH142" s="357"/>
      <c r="AI142" s="357"/>
      <c r="AJ142" s="357"/>
      <c r="AK142" s="357"/>
      <c r="AL142" s="357"/>
      <c r="AM142" s="357"/>
      <c r="AN142" s="357"/>
      <c r="AO142" s="357"/>
      <c r="AP142" s="357"/>
      <c r="AQ142" s="357"/>
      <c r="AR142" s="357"/>
      <c r="AS142" s="357"/>
      <c r="AT142" s="357"/>
      <c r="AU142" s="357"/>
      <c r="AV142" s="357"/>
      <c r="AW142" s="357"/>
      <c r="AX142" s="357"/>
      <c r="AY142" s="357"/>
      <c r="AZ142" s="357"/>
      <c r="BA142" s="357"/>
      <c r="BB142" s="357"/>
      <c r="BC142" s="357"/>
      <c r="BD142" s="357"/>
      <c r="BE142" s="357"/>
      <c r="BF142" s="357"/>
      <c r="BG142" s="357"/>
      <c r="BH142" s="357"/>
      <c r="BI142" s="357"/>
      <c r="BJ142" s="357"/>
      <c r="BK142" s="357"/>
      <c r="BL142" s="357"/>
      <c r="BM142" s="357"/>
      <c r="BN142" s="357"/>
      <c r="BO142" s="357"/>
      <c r="BP142" s="357"/>
      <c r="BQ142" s="357"/>
      <c r="BR142" s="357"/>
      <c r="BS142" s="357"/>
      <c r="BT142" s="357"/>
      <c r="BU142" s="357"/>
      <c r="BV142" s="357"/>
      <c r="BW142" s="357"/>
      <c r="BX142" s="357"/>
      <c r="BY142" s="357"/>
      <c r="BZ142" s="357"/>
      <c r="CA142" s="357"/>
      <c r="CB142" s="357"/>
      <c r="CC142" s="357"/>
      <c r="CD142" s="357"/>
      <c r="CE142" s="357"/>
      <c r="CF142" s="357"/>
      <c r="CG142" s="357"/>
      <c r="CH142" s="357"/>
      <c r="CI142" s="357"/>
      <c r="CJ142" s="357"/>
      <c r="CK142" s="357"/>
      <c r="CL142" s="357"/>
      <c r="CM142" s="357"/>
      <c r="CN142" s="357"/>
      <c r="CO142" s="357"/>
      <c r="CP142" s="357"/>
      <c r="CQ142" s="357"/>
      <c r="CR142" s="357"/>
      <c r="CS142" s="357"/>
      <c r="CT142" s="357"/>
      <c r="CU142" s="357"/>
      <c r="CV142" s="357"/>
      <c r="CW142" s="357"/>
      <c r="CX142" s="357"/>
      <c r="CY142" s="357"/>
      <c r="CZ142" s="357"/>
      <c r="DA142" s="357"/>
      <c r="DB142" s="357"/>
      <c r="DC142" s="357"/>
      <c r="DD142" s="357"/>
      <c r="DE142" s="357"/>
      <c r="DF142" s="357"/>
      <c r="DG142" s="357"/>
      <c r="DH142" s="357"/>
      <c r="DI142" s="357"/>
      <c r="DJ142" s="357"/>
      <c r="DK142" s="357"/>
      <c r="DL142" s="357"/>
      <c r="DM142" s="357"/>
      <c r="DN142" s="357"/>
      <c r="DO142" s="357"/>
      <c r="DP142" s="357"/>
      <c r="DQ142" s="357"/>
      <c r="DR142" s="357"/>
      <c r="DS142" s="357"/>
      <c r="DT142" s="357"/>
      <c r="DU142" s="357"/>
      <c r="DV142" s="357"/>
      <c r="DW142" s="357"/>
      <c r="DX142" s="357"/>
      <c r="DY142" s="357"/>
      <c r="DZ142" s="357"/>
      <c r="EA142" s="357"/>
      <c r="EB142" s="357"/>
      <c r="EC142" s="357"/>
      <c r="ED142" s="357"/>
      <c r="EE142" s="357"/>
      <c r="EF142" s="357"/>
      <c r="EG142" s="357"/>
      <c r="EH142" s="357"/>
      <c r="EI142" s="357"/>
      <c r="EJ142" s="357"/>
      <c r="EK142" s="357"/>
      <c r="EL142" s="357"/>
      <c r="EM142" s="357"/>
      <c r="EN142" s="357"/>
      <c r="EO142" s="357"/>
      <c r="EP142" s="357"/>
      <c r="EQ142" s="357"/>
      <c r="ER142" s="357"/>
      <c r="ES142" s="357"/>
      <c r="ET142" s="357"/>
      <c r="EU142" s="357"/>
    </row>
    <row r="143" ht="12.75" customHeight="1">
      <c r="A143" s="357"/>
      <c r="B143" s="357"/>
      <c r="C143" s="357"/>
      <c r="D143" s="357"/>
      <c r="E143" s="357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7"/>
      <c r="Q143" s="357"/>
      <c r="R143" s="357"/>
      <c r="S143" s="357"/>
      <c r="T143" s="357"/>
      <c r="U143" s="357"/>
      <c r="V143" s="357"/>
      <c r="W143" s="357"/>
      <c r="X143" s="357"/>
      <c r="Y143" s="357"/>
      <c r="Z143" s="357"/>
      <c r="AA143" s="357"/>
      <c r="AB143" s="357"/>
      <c r="AC143" s="357"/>
      <c r="AD143" s="357"/>
      <c r="AE143" s="357"/>
      <c r="AF143" s="357"/>
      <c r="AG143" s="357"/>
      <c r="AH143" s="357"/>
      <c r="AI143" s="357"/>
      <c r="AJ143" s="357"/>
      <c r="AK143" s="357"/>
      <c r="AL143" s="357"/>
      <c r="AM143" s="357"/>
      <c r="AN143" s="357"/>
      <c r="AO143" s="357"/>
      <c r="AP143" s="357"/>
      <c r="AQ143" s="357"/>
      <c r="AR143" s="357"/>
      <c r="AS143" s="357"/>
      <c r="AT143" s="357"/>
      <c r="AU143" s="357"/>
      <c r="AV143" s="357"/>
      <c r="AW143" s="357"/>
      <c r="AX143" s="357"/>
      <c r="AY143" s="357"/>
      <c r="AZ143" s="357"/>
      <c r="BA143" s="357"/>
      <c r="BB143" s="357"/>
      <c r="BC143" s="357"/>
      <c r="BD143" s="357"/>
      <c r="BE143" s="357"/>
      <c r="BF143" s="357"/>
      <c r="BG143" s="357"/>
      <c r="BH143" s="357"/>
      <c r="BI143" s="357"/>
      <c r="BJ143" s="357"/>
      <c r="BK143" s="357"/>
      <c r="BL143" s="357"/>
      <c r="BM143" s="357"/>
      <c r="BN143" s="357"/>
      <c r="BO143" s="357"/>
      <c r="BP143" s="357"/>
      <c r="BQ143" s="357"/>
      <c r="BR143" s="357"/>
      <c r="BS143" s="357"/>
      <c r="BT143" s="357"/>
      <c r="BU143" s="357"/>
      <c r="BV143" s="357"/>
      <c r="BW143" s="357"/>
      <c r="BX143" s="357"/>
      <c r="BY143" s="357"/>
      <c r="BZ143" s="357"/>
      <c r="CA143" s="357"/>
      <c r="CB143" s="357"/>
      <c r="CC143" s="357"/>
      <c r="CD143" s="357"/>
      <c r="CE143" s="357"/>
      <c r="CF143" s="357"/>
      <c r="CG143" s="357"/>
      <c r="CH143" s="357"/>
      <c r="CI143" s="357"/>
      <c r="CJ143" s="357"/>
      <c r="CK143" s="357"/>
      <c r="CL143" s="357"/>
      <c r="CM143" s="357"/>
      <c r="CN143" s="357"/>
      <c r="CO143" s="357"/>
      <c r="CP143" s="357"/>
      <c r="CQ143" s="357"/>
      <c r="CR143" s="357"/>
      <c r="CS143" s="357"/>
      <c r="CT143" s="357"/>
      <c r="CU143" s="357"/>
      <c r="CV143" s="357"/>
      <c r="CW143" s="357"/>
      <c r="CX143" s="357"/>
      <c r="CY143" s="357"/>
      <c r="CZ143" s="357"/>
      <c r="DA143" s="357"/>
      <c r="DB143" s="357"/>
      <c r="DC143" s="357"/>
      <c r="DD143" s="357"/>
      <c r="DE143" s="357"/>
      <c r="DF143" s="357"/>
      <c r="DG143" s="357"/>
      <c r="DH143" s="357"/>
      <c r="DI143" s="357"/>
      <c r="DJ143" s="357"/>
      <c r="DK143" s="357"/>
      <c r="DL143" s="357"/>
      <c r="DM143" s="357"/>
      <c r="DN143" s="357"/>
      <c r="DO143" s="357"/>
      <c r="DP143" s="357"/>
      <c r="DQ143" s="357"/>
      <c r="DR143" s="357"/>
      <c r="DS143" s="357"/>
      <c r="DT143" s="357"/>
      <c r="DU143" s="357"/>
      <c r="DV143" s="357"/>
      <c r="DW143" s="357"/>
      <c r="DX143" s="357"/>
      <c r="DY143" s="357"/>
      <c r="DZ143" s="357"/>
      <c r="EA143" s="357"/>
      <c r="EB143" s="357"/>
      <c r="EC143" s="357"/>
      <c r="ED143" s="357"/>
      <c r="EE143" s="357"/>
      <c r="EF143" s="357"/>
      <c r="EG143" s="357"/>
      <c r="EH143" s="357"/>
      <c r="EI143" s="357"/>
      <c r="EJ143" s="357"/>
      <c r="EK143" s="357"/>
      <c r="EL143" s="357"/>
      <c r="EM143" s="357"/>
      <c r="EN143" s="357"/>
      <c r="EO143" s="357"/>
      <c r="EP143" s="357"/>
      <c r="EQ143" s="357"/>
      <c r="ER143" s="357"/>
      <c r="ES143" s="357"/>
      <c r="ET143" s="357"/>
      <c r="EU143" s="357"/>
    </row>
    <row r="144" ht="12.75" customHeight="1">
      <c r="A144" s="357"/>
      <c r="B144" s="357"/>
      <c r="C144" s="357"/>
      <c r="D144" s="357"/>
      <c r="E144" s="357"/>
      <c r="F144" s="357"/>
      <c r="G144" s="357"/>
      <c r="H144" s="357"/>
      <c r="I144" s="357"/>
      <c r="J144" s="357"/>
      <c r="K144" s="357"/>
      <c r="L144" s="357"/>
      <c r="M144" s="357"/>
      <c r="N144" s="357"/>
      <c r="O144" s="357"/>
      <c r="P144" s="357"/>
      <c r="Q144" s="357"/>
      <c r="R144" s="357"/>
      <c r="S144" s="357"/>
      <c r="T144" s="357"/>
      <c r="U144" s="357"/>
      <c r="V144" s="357"/>
      <c r="W144" s="357"/>
      <c r="X144" s="357"/>
      <c r="Y144" s="357"/>
      <c r="Z144" s="357"/>
      <c r="AA144" s="357"/>
      <c r="AB144" s="357"/>
      <c r="AC144" s="357"/>
      <c r="AD144" s="357"/>
      <c r="AE144" s="357"/>
      <c r="AF144" s="357"/>
      <c r="AG144" s="357"/>
      <c r="AH144" s="357"/>
      <c r="AI144" s="357"/>
      <c r="AJ144" s="357"/>
      <c r="AK144" s="357"/>
      <c r="AL144" s="357"/>
      <c r="AM144" s="357"/>
      <c r="AN144" s="357"/>
      <c r="AO144" s="357"/>
      <c r="AP144" s="357"/>
      <c r="AQ144" s="357"/>
      <c r="AR144" s="357"/>
      <c r="AS144" s="357"/>
      <c r="AT144" s="357"/>
      <c r="AU144" s="357"/>
      <c r="AV144" s="357"/>
      <c r="AW144" s="357"/>
      <c r="AX144" s="357"/>
      <c r="AY144" s="357"/>
      <c r="AZ144" s="357"/>
      <c r="BA144" s="357"/>
      <c r="BB144" s="357"/>
      <c r="BC144" s="357"/>
      <c r="BD144" s="357"/>
      <c r="BE144" s="357"/>
      <c r="BF144" s="357"/>
      <c r="BG144" s="357"/>
      <c r="BH144" s="357"/>
      <c r="BI144" s="357"/>
      <c r="BJ144" s="357"/>
      <c r="BK144" s="357"/>
      <c r="BL144" s="357"/>
      <c r="BM144" s="357"/>
      <c r="BN144" s="357"/>
      <c r="BO144" s="357"/>
      <c r="BP144" s="357"/>
      <c r="BQ144" s="357"/>
      <c r="BR144" s="357"/>
      <c r="BS144" s="357"/>
      <c r="BT144" s="357"/>
      <c r="BU144" s="357"/>
      <c r="BV144" s="357"/>
      <c r="BW144" s="357"/>
      <c r="BX144" s="357"/>
      <c r="BY144" s="357"/>
      <c r="BZ144" s="357"/>
      <c r="CA144" s="357"/>
      <c r="CB144" s="357"/>
      <c r="CC144" s="357"/>
      <c r="CD144" s="357"/>
      <c r="CE144" s="357"/>
      <c r="CF144" s="357"/>
      <c r="CG144" s="357"/>
      <c r="CH144" s="357"/>
      <c r="CI144" s="357"/>
      <c r="CJ144" s="357"/>
      <c r="CK144" s="357"/>
      <c r="CL144" s="357"/>
      <c r="CM144" s="357"/>
      <c r="CN144" s="357"/>
      <c r="CO144" s="357"/>
      <c r="CP144" s="357"/>
      <c r="CQ144" s="357"/>
      <c r="CR144" s="357"/>
      <c r="CS144" s="357"/>
      <c r="CT144" s="357"/>
      <c r="CU144" s="357"/>
      <c r="CV144" s="357"/>
      <c r="CW144" s="357"/>
      <c r="CX144" s="357"/>
      <c r="CY144" s="357"/>
      <c r="CZ144" s="357"/>
      <c r="DA144" s="357"/>
      <c r="DB144" s="357"/>
      <c r="DC144" s="357"/>
      <c r="DD144" s="357"/>
      <c r="DE144" s="357"/>
      <c r="DF144" s="357"/>
      <c r="DG144" s="357"/>
      <c r="DH144" s="357"/>
      <c r="DI144" s="357"/>
      <c r="DJ144" s="357"/>
      <c r="DK144" s="357"/>
      <c r="DL144" s="357"/>
      <c r="DM144" s="357"/>
      <c r="DN144" s="357"/>
      <c r="DO144" s="357"/>
      <c r="DP144" s="357"/>
      <c r="DQ144" s="357"/>
      <c r="DR144" s="357"/>
      <c r="DS144" s="357"/>
      <c r="DT144" s="357"/>
      <c r="DU144" s="357"/>
      <c r="DV144" s="357"/>
      <c r="DW144" s="357"/>
      <c r="DX144" s="357"/>
      <c r="DY144" s="357"/>
      <c r="DZ144" s="357"/>
      <c r="EA144" s="357"/>
      <c r="EB144" s="357"/>
      <c r="EC144" s="357"/>
      <c r="ED144" s="357"/>
      <c r="EE144" s="357"/>
      <c r="EF144" s="357"/>
      <c r="EG144" s="357"/>
      <c r="EH144" s="357"/>
      <c r="EI144" s="357"/>
      <c r="EJ144" s="357"/>
      <c r="EK144" s="357"/>
      <c r="EL144" s="357"/>
      <c r="EM144" s="357"/>
      <c r="EN144" s="357"/>
      <c r="EO144" s="357"/>
      <c r="EP144" s="357"/>
      <c r="EQ144" s="357"/>
      <c r="ER144" s="357"/>
      <c r="ES144" s="357"/>
      <c r="ET144" s="357"/>
      <c r="EU144" s="357"/>
    </row>
    <row r="145" ht="12.75" customHeight="1">
      <c r="A145" s="357"/>
      <c r="B145" s="357"/>
      <c r="C145" s="357"/>
      <c r="D145" s="357"/>
      <c r="E145" s="357"/>
      <c r="F145" s="357"/>
      <c r="G145" s="357"/>
      <c r="H145" s="357"/>
      <c r="I145" s="357"/>
      <c r="J145" s="357"/>
      <c r="K145" s="357"/>
      <c r="L145" s="357"/>
      <c r="M145" s="357"/>
      <c r="N145" s="357"/>
      <c r="O145" s="357"/>
      <c r="P145" s="357"/>
      <c r="Q145" s="357"/>
      <c r="R145" s="357"/>
      <c r="S145" s="357"/>
      <c r="T145" s="357"/>
      <c r="U145" s="357"/>
      <c r="V145" s="357"/>
      <c r="W145" s="357"/>
      <c r="X145" s="357"/>
      <c r="Y145" s="357"/>
      <c r="Z145" s="357"/>
      <c r="AA145" s="357"/>
      <c r="AB145" s="357"/>
      <c r="AC145" s="357"/>
      <c r="AD145" s="357"/>
      <c r="AE145" s="357"/>
      <c r="AF145" s="357"/>
      <c r="AG145" s="357"/>
      <c r="AH145" s="357"/>
      <c r="AI145" s="357"/>
      <c r="AJ145" s="357"/>
      <c r="AK145" s="357"/>
      <c r="AL145" s="357"/>
      <c r="AM145" s="357"/>
      <c r="AN145" s="357"/>
      <c r="AO145" s="357"/>
      <c r="AP145" s="357"/>
      <c r="AQ145" s="357"/>
      <c r="AR145" s="357"/>
      <c r="AS145" s="357"/>
      <c r="AT145" s="357"/>
      <c r="AU145" s="357"/>
      <c r="AV145" s="357"/>
      <c r="AW145" s="357"/>
      <c r="AX145" s="357"/>
      <c r="AY145" s="357"/>
      <c r="AZ145" s="357"/>
      <c r="BA145" s="357"/>
      <c r="BB145" s="357"/>
      <c r="BC145" s="357"/>
      <c r="BD145" s="357"/>
      <c r="BE145" s="357"/>
      <c r="BF145" s="357"/>
      <c r="BG145" s="357"/>
      <c r="BH145" s="357"/>
      <c r="BI145" s="357"/>
      <c r="BJ145" s="357"/>
      <c r="BK145" s="357"/>
      <c r="BL145" s="357"/>
      <c r="BM145" s="357"/>
      <c r="BN145" s="357"/>
      <c r="BO145" s="357"/>
      <c r="BP145" s="357"/>
      <c r="BQ145" s="357"/>
      <c r="BR145" s="357"/>
      <c r="BS145" s="357"/>
      <c r="BT145" s="357"/>
      <c r="BU145" s="357"/>
      <c r="BV145" s="357"/>
      <c r="BW145" s="357"/>
      <c r="BX145" s="357"/>
      <c r="BY145" s="357"/>
      <c r="BZ145" s="357"/>
      <c r="CA145" s="357"/>
      <c r="CB145" s="357"/>
      <c r="CC145" s="357"/>
      <c r="CD145" s="357"/>
      <c r="CE145" s="357"/>
      <c r="CF145" s="357"/>
      <c r="CG145" s="357"/>
      <c r="CH145" s="357"/>
      <c r="CI145" s="357"/>
      <c r="CJ145" s="357"/>
      <c r="CK145" s="357"/>
      <c r="CL145" s="357"/>
      <c r="CM145" s="357"/>
      <c r="CN145" s="357"/>
      <c r="CO145" s="357"/>
      <c r="CP145" s="357"/>
      <c r="CQ145" s="357"/>
      <c r="CR145" s="357"/>
      <c r="CS145" s="357"/>
      <c r="CT145" s="357"/>
      <c r="CU145" s="357"/>
      <c r="CV145" s="357"/>
      <c r="CW145" s="357"/>
      <c r="CX145" s="357"/>
      <c r="CY145" s="357"/>
      <c r="CZ145" s="357"/>
      <c r="DA145" s="357"/>
      <c r="DB145" s="357"/>
      <c r="DC145" s="357"/>
      <c r="DD145" s="357"/>
      <c r="DE145" s="357"/>
      <c r="DF145" s="357"/>
      <c r="DG145" s="357"/>
      <c r="DH145" s="357"/>
      <c r="DI145" s="357"/>
      <c r="DJ145" s="357"/>
      <c r="DK145" s="357"/>
      <c r="DL145" s="357"/>
      <c r="DM145" s="357"/>
      <c r="DN145" s="357"/>
      <c r="DO145" s="357"/>
      <c r="DP145" s="357"/>
      <c r="DQ145" s="357"/>
      <c r="DR145" s="357"/>
      <c r="DS145" s="357"/>
      <c r="DT145" s="357"/>
      <c r="DU145" s="357"/>
      <c r="DV145" s="357"/>
      <c r="DW145" s="357"/>
      <c r="DX145" s="357"/>
      <c r="DY145" s="357"/>
      <c r="DZ145" s="357"/>
      <c r="EA145" s="357"/>
      <c r="EB145" s="357"/>
      <c r="EC145" s="357"/>
      <c r="ED145" s="357"/>
      <c r="EE145" s="357"/>
      <c r="EF145" s="357"/>
      <c r="EG145" s="357"/>
      <c r="EH145" s="357"/>
      <c r="EI145" s="357"/>
      <c r="EJ145" s="357"/>
      <c r="EK145" s="357"/>
      <c r="EL145" s="357"/>
      <c r="EM145" s="357"/>
      <c r="EN145" s="357"/>
      <c r="EO145" s="357"/>
      <c r="EP145" s="357"/>
      <c r="EQ145" s="357"/>
      <c r="ER145" s="357"/>
      <c r="ES145" s="357"/>
      <c r="ET145" s="357"/>
      <c r="EU145" s="357"/>
    </row>
    <row r="146" ht="12.75" customHeight="1">
      <c r="A146" s="357"/>
      <c r="B146" s="357"/>
      <c r="C146" s="357"/>
      <c r="D146" s="357"/>
      <c r="E146" s="357"/>
      <c r="F146" s="357"/>
      <c r="G146" s="357"/>
      <c r="H146" s="357"/>
      <c r="I146" s="357"/>
      <c r="J146" s="357"/>
      <c r="K146" s="357"/>
      <c r="L146" s="357"/>
      <c r="M146" s="357"/>
      <c r="N146" s="357"/>
      <c r="O146" s="357"/>
      <c r="P146" s="357"/>
      <c r="Q146" s="357"/>
      <c r="R146" s="357"/>
      <c r="S146" s="357"/>
      <c r="T146" s="357"/>
      <c r="U146" s="357"/>
      <c r="V146" s="357"/>
      <c r="W146" s="357"/>
      <c r="X146" s="357"/>
      <c r="Y146" s="357"/>
      <c r="Z146" s="357"/>
      <c r="AA146" s="357"/>
      <c r="AB146" s="357"/>
      <c r="AC146" s="357"/>
      <c r="AD146" s="357"/>
      <c r="AE146" s="357"/>
      <c r="AF146" s="357"/>
      <c r="AG146" s="357"/>
      <c r="AH146" s="357"/>
      <c r="AI146" s="357"/>
      <c r="AJ146" s="357"/>
      <c r="AK146" s="357"/>
      <c r="AL146" s="357"/>
      <c r="AM146" s="357"/>
      <c r="AN146" s="357"/>
      <c r="AO146" s="357"/>
      <c r="AP146" s="357"/>
      <c r="AQ146" s="357"/>
      <c r="AR146" s="357"/>
      <c r="AS146" s="357"/>
      <c r="AT146" s="357"/>
      <c r="AU146" s="357"/>
      <c r="AV146" s="357"/>
      <c r="AW146" s="357"/>
      <c r="AX146" s="357"/>
      <c r="AY146" s="357"/>
      <c r="AZ146" s="357"/>
      <c r="BA146" s="357"/>
      <c r="BB146" s="357"/>
      <c r="BC146" s="357"/>
      <c r="BD146" s="357"/>
      <c r="BE146" s="357"/>
      <c r="BF146" s="357"/>
      <c r="BG146" s="357"/>
      <c r="BH146" s="357"/>
      <c r="BI146" s="357"/>
      <c r="BJ146" s="357"/>
      <c r="BK146" s="357"/>
      <c r="BL146" s="357"/>
      <c r="BM146" s="357"/>
      <c r="BN146" s="357"/>
      <c r="BO146" s="357"/>
      <c r="BP146" s="357"/>
      <c r="BQ146" s="357"/>
      <c r="BR146" s="357"/>
      <c r="BS146" s="357"/>
      <c r="BT146" s="357"/>
      <c r="BU146" s="357"/>
      <c r="BV146" s="357"/>
      <c r="BW146" s="357"/>
      <c r="BX146" s="357"/>
      <c r="BY146" s="357"/>
      <c r="BZ146" s="357"/>
      <c r="CA146" s="357"/>
      <c r="CB146" s="357"/>
      <c r="CC146" s="357"/>
      <c r="CD146" s="357"/>
      <c r="CE146" s="357"/>
      <c r="CF146" s="357"/>
      <c r="CG146" s="357"/>
      <c r="CH146" s="357"/>
      <c r="CI146" s="357"/>
      <c r="CJ146" s="357"/>
      <c r="CK146" s="357"/>
      <c r="CL146" s="357"/>
      <c r="CM146" s="357"/>
      <c r="CN146" s="357"/>
      <c r="CO146" s="357"/>
      <c r="CP146" s="357"/>
      <c r="CQ146" s="357"/>
      <c r="CR146" s="357"/>
      <c r="CS146" s="357"/>
      <c r="CT146" s="357"/>
      <c r="CU146" s="357"/>
      <c r="CV146" s="357"/>
      <c r="CW146" s="357"/>
      <c r="CX146" s="357"/>
      <c r="CY146" s="357"/>
      <c r="CZ146" s="357"/>
      <c r="DA146" s="357"/>
      <c r="DB146" s="357"/>
      <c r="DC146" s="357"/>
      <c r="DD146" s="357"/>
      <c r="DE146" s="357"/>
      <c r="DF146" s="357"/>
      <c r="DG146" s="357"/>
      <c r="DH146" s="357"/>
      <c r="DI146" s="357"/>
      <c r="DJ146" s="357"/>
      <c r="DK146" s="357"/>
      <c r="DL146" s="357"/>
      <c r="DM146" s="357"/>
      <c r="DN146" s="357"/>
      <c r="DO146" s="357"/>
      <c r="DP146" s="357"/>
      <c r="DQ146" s="357"/>
      <c r="DR146" s="357"/>
      <c r="DS146" s="357"/>
      <c r="DT146" s="357"/>
      <c r="DU146" s="357"/>
      <c r="DV146" s="357"/>
      <c r="DW146" s="357"/>
      <c r="DX146" s="357"/>
      <c r="DY146" s="357"/>
      <c r="DZ146" s="357"/>
      <c r="EA146" s="357"/>
      <c r="EB146" s="357"/>
      <c r="EC146" s="357"/>
      <c r="ED146" s="357"/>
      <c r="EE146" s="357"/>
      <c r="EF146" s="357"/>
      <c r="EG146" s="357"/>
      <c r="EH146" s="357"/>
      <c r="EI146" s="357"/>
      <c r="EJ146" s="357"/>
      <c r="EK146" s="357"/>
      <c r="EL146" s="357"/>
      <c r="EM146" s="357"/>
      <c r="EN146" s="357"/>
      <c r="EO146" s="357"/>
      <c r="EP146" s="357"/>
      <c r="EQ146" s="357"/>
      <c r="ER146" s="357"/>
      <c r="ES146" s="357"/>
      <c r="ET146" s="357"/>
      <c r="EU146" s="357"/>
    </row>
    <row r="147" ht="12.75" customHeight="1">
      <c r="A147" s="357"/>
      <c r="B147" s="357"/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357"/>
      <c r="N147" s="357"/>
      <c r="O147" s="357"/>
      <c r="P147" s="357"/>
      <c r="Q147" s="357"/>
      <c r="R147" s="357"/>
      <c r="S147" s="357"/>
      <c r="T147" s="357"/>
      <c r="U147" s="357"/>
      <c r="V147" s="357"/>
      <c r="W147" s="357"/>
      <c r="X147" s="357"/>
      <c r="Y147" s="357"/>
      <c r="Z147" s="357"/>
      <c r="AA147" s="357"/>
      <c r="AB147" s="357"/>
      <c r="AC147" s="357"/>
      <c r="AD147" s="357"/>
      <c r="AE147" s="357"/>
      <c r="AF147" s="357"/>
      <c r="AG147" s="357"/>
      <c r="AH147" s="357"/>
      <c r="AI147" s="357"/>
      <c r="AJ147" s="357"/>
      <c r="AK147" s="357"/>
      <c r="AL147" s="357"/>
      <c r="AM147" s="357"/>
      <c r="AN147" s="357"/>
      <c r="AO147" s="357"/>
      <c r="AP147" s="357"/>
      <c r="AQ147" s="357"/>
      <c r="AR147" s="357"/>
      <c r="AS147" s="357"/>
      <c r="AT147" s="357"/>
      <c r="AU147" s="357"/>
      <c r="AV147" s="357"/>
      <c r="AW147" s="357"/>
      <c r="AX147" s="357"/>
      <c r="AY147" s="357"/>
      <c r="AZ147" s="357"/>
      <c r="BA147" s="357"/>
      <c r="BB147" s="357"/>
      <c r="BC147" s="357"/>
      <c r="BD147" s="357"/>
      <c r="BE147" s="357"/>
      <c r="BF147" s="357"/>
      <c r="BG147" s="357"/>
      <c r="BH147" s="357"/>
      <c r="BI147" s="357"/>
      <c r="BJ147" s="357"/>
      <c r="BK147" s="357"/>
      <c r="BL147" s="357"/>
      <c r="BM147" s="357"/>
      <c r="BN147" s="357"/>
      <c r="BO147" s="357"/>
      <c r="BP147" s="357"/>
      <c r="BQ147" s="357"/>
      <c r="BR147" s="357"/>
      <c r="BS147" s="357"/>
      <c r="BT147" s="357"/>
      <c r="BU147" s="357"/>
      <c r="BV147" s="357"/>
      <c r="BW147" s="357"/>
      <c r="BX147" s="357"/>
      <c r="BY147" s="357"/>
      <c r="BZ147" s="357"/>
      <c r="CA147" s="357"/>
      <c r="CB147" s="357"/>
      <c r="CC147" s="357"/>
      <c r="CD147" s="357"/>
      <c r="CE147" s="357"/>
      <c r="CF147" s="357"/>
      <c r="CG147" s="357"/>
      <c r="CH147" s="357"/>
      <c r="CI147" s="357"/>
      <c r="CJ147" s="357"/>
      <c r="CK147" s="357"/>
      <c r="CL147" s="357"/>
      <c r="CM147" s="357"/>
      <c r="CN147" s="357"/>
      <c r="CO147" s="357"/>
      <c r="CP147" s="357"/>
      <c r="CQ147" s="357"/>
      <c r="CR147" s="357"/>
      <c r="CS147" s="357"/>
      <c r="CT147" s="357"/>
      <c r="CU147" s="357"/>
      <c r="CV147" s="357"/>
      <c r="CW147" s="357"/>
      <c r="CX147" s="357"/>
      <c r="CY147" s="357"/>
      <c r="CZ147" s="357"/>
      <c r="DA147" s="357"/>
      <c r="DB147" s="357"/>
      <c r="DC147" s="357"/>
      <c r="DD147" s="357"/>
      <c r="DE147" s="357"/>
      <c r="DF147" s="357"/>
      <c r="DG147" s="357"/>
      <c r="DH147" s="357"/>
      <c r="DI147" s="357"/>
      <c r="DJ147" s="357"/>
      <c r="DK147" s="357"/>
      <c r="DL147" s="357"/>
      <c r="DM147" s="357"/>
      <c r="DN147" s="357"/>
      <c r="DO147" s="357"/>
      <c r="DP147" s="357"/>
      <c r="DQ147" s="357"/>
      <c r="DR147" s="357"/>
      <c r="DS147" s="357"/>
      <c r="DT147" s="357"/>
      <c r="DU147" s="357"/>
      <c r="DV147" s="357"/>
      <c r="DW147" s="357"/>
      <c r="DX147" s="357"/>
      <c r="DY147" s="357"/>
      <c r="DZ147" s="357"/>
      <c r="EA147" s="357"/>
      <c r="EB147" s="357"/>
      <c r="EC147" s="357"/>
      <c r="ED147" s="357"/>
      <c r="EE147" s="357"/>
      <c r="EF147" s="357"/>
      <c r="EG147" s="357"/>
      <c r="EH147" s="357"/>
      <c r="EI147" s="357"/>
      <c r="EJ147" s="357"/>
      <c r="EK147" s="357"/>
      <c r="EL147" s="357"/>
      <c r="EM147" s="357"/>
      <c r="EN147" s="357"/>
      <c r="EO147" s="357"/>
      <c r="EP147" s="357"/>
      <c r="EQ147" s="357"/>
      <c r="ER147" s="357"/>
      <c r="ES147" s="357"/>
      <c r="ET147" s="357"/>
      <c r="EU147" s="357"/>
    </row>
    <row r="148" ht="12.75" customHeight="1">
      <c r="A148" s="357"/>
      <c r="B148" s="357"/>
      <c r="C148" s="357"/>
      <c r="D148" s="357"/>
      <c r="E148" s="357"/>
      <c r="F148" s="357"/>
      <c r="G148" s="357"/>
      <c r="H148" s="357"/>
      <c r="I148" s="357"/>
      <c r="J148" s="357"/>
      <c r="K148" s="357"/>
      <c r="L148" s="357"/>
      <c r="M148" s="357"/>
      <c r="N148" s="357"/>
      <c r="O148" s="357"/>
      <c r="P148" s="357"/>
      <c r="Q148" s="357"/>
      <c r="R148" s="357"/>
      <c r="S148" s="357"/>
      <c r="T148" s="357"/>
      <c r="U148" s="357"/>
      <c r="V148" s="357"/>
      <c r="W148" s="357"/>
      <c r="X148" s="357"/>
      <c r="Y148" s="357"/>
      <c r="Z148" s="357"/>
      <c r="AA148" s="357"/>
      <c r="AB148" s="357"/>
      <c r="AC148" s="357"/>
      <c r="AD148" s="357"/>
      <c r="AE148" s="357"/>
      <c r="AF148" s="357"/>
      <c r="AG148" s="357"/>
      <c r="AH148" s="357"/>
      <c r="AI148" s="357"/>
      <c r="AJ148" s="357"/>
      <c r="AK148" s="357"/>
      <c r="AL148" s="357"/>
      <c r="AM148" s="357"/>
      <c r="AN148" s="357"/>
      <c r="AO148" s="357"/>
      <c r="AP148" s="357"/>
      <c r="AQ148" s="357"/>
      <c r="AR148" s="357"/>
      <c r="AS148" s="357"/>
      <c r="AT148" s="357"/>
      <c r="AU148" s="357"/>
      <c r="AV148" s="357"/>
      <c r="AW148" s="357"/>
      <c r="AX148" s="357"/>
      <c r="AY148" s="357"/>
      <c r="AZ148" s="357"/>
      <c r="BA148" s="357"/>
      <c r="BB148" s="357"/>
      <c r="BC148" s="357"/>
      <c r="BD148" s="357"/>
      <c r="BE148" s="357"/>
      <c r="BF148" s="357"/>
      <c r="BG148" s="357"/>
      <c r="BH148" s="357"/>
      <c r="BI148" s="357"/>
      <c r="BJ148" s="357"/>
      <c r="BK148" s="357"/>
      <c r="BL148" s="357"/>
      <c r="BM148" s="357"/>
      <c r="BN148" s="357"/>
      <c r="BO148" s="357"/>
      <c r="BP148" s="357"/>
      <c r="BQ148" s="357"/>
      <c r="BR148" s="357"/>
      <c r="BS148" s="357"/>
      <c r="BT148" s="357"/>
      <c r="BU148" s="357"/>
      <c r="BV148" s="357"/>
      <c r="BW148" s="357"/>
      <c r="BX148" s="357"/>
      <c r="BY148" s="357"/>
      <c r="BZ148" s="357"/>
      <c r="CA148" s="357"/>
      <c r="CB148" s="357"/>
      <c r="CC148" s="357"/>
      <c r="CD148" s="357"/>
      <c r="CE148" s="357"/>
      <c r="CF148" s="357"/>
      <c r="CG148" s="357"/>
      <c r="CH148" s="357"/>
      <c r="CI148" s="357"/>
      <c r="CJ148" s="357"/>
      <c r="CK148" s="357"/>
      <c r="CL148" s="357"/>
      <c r="CM148" s="357"/>
      <c r="CN148" s="357"/>
      <c r="CO148" s="357"/>
      <c r="CP148" s="357"/>
      <c r="CQ148" s="357"/>
      <c r="CR148" s="357"/>
      <c r="CS148" s="357"/>
      <c r="CT148" s="357"/>
      <c r="CU148" s="357"/>
      <c r="CV148" s="357"/>
      <c r="CW148" s="357"/>
      <c r="CX148" s="357"/>
      <c r="CY148" s="357"/>
      <c r="CZ148" s="357"/>
      <c r="DA148" s="357"/>
      <c r="DB148" s="357"/>
      <c r="DC148" s="357"/>
      <c r="DD148" s="357"/>
      <c r="DE148" s="357"/>
      <c r="DF148" s="357"/>
      <c r="DG148" s="357"/>
      <c r="DH148" s="357"/>
      <c r="DI148" s="357"/>
      <c r="DJ148" s="357"/>
      <c r="DK148" s="357"/>
      <c r="DL148" s="357"/>
      <c r="DM148" s="357"/>
      <c r="DN148" s="357"/>
      <c r="DO148" s="357"/>
      <c r="DP148" s="357"/>
      <c r="DQ148" s="357"/>
      <c r="DR148" s="357"/>
      <c r="DS148" s="357"/>
      <c r="DT148" s="357"/>
      <c r="DU148" s="357"/>
      <c r="DV148" s="357"/>
      <c r="DW148" s="357"/>
      <c r="DX148" s="357"/>
      <c r="DY148" s="357"/>
      <c r="DZ148" s="357"/>
      <c r="EA148" s="357"/>
      <c r="EB148" s="357"/>
      <c r="EC148" s="357"/>
      <c r="ED148" s="357"/>
      <c r="EE148" s="357"/>
      <c r="EF148" s="357"/>
      <c r="EG148" s="357"/>
      <c r="EH148" s="357"/>
      <c r="EI148" s="357"/>
      <c r="EJ148" s="357"/>
      <c r="EK148" s="357"/>
      <c r="EL148" s="357"/>
      <c r="EM148" s="357"/>
      <c r="EN148" s="357"/>
      <c r="EO148" s="357"/>
      <c r="EP148" s="357"/>
      <c r="EQ148" s="357"/>
      <c r="ER148" s="357"/>
      <c r="ES148" s="357"/>
      <c r="ET148" s="357"/>
      <c r="EU148" s="357"/>
    </row>
    <row r="149" ht="12.75" customHeight="1">
      <c r="A149" s="357"/>
      <c r="B149" s="357"/>
      <c r="C149" s="357"/>
      <c r="D149" s="357"/>
      <c r="E149" s="357"/>
      <c r="F149" s="357"/>
      <c r="G149" s="357"/>
      <c r="H149" s="357"/>
      <c r="I149" s="357"/>
      <c r="J149" s="357"/>
      <c r="K149" s="357"/>
      <c r="L149" s="357"/>
      <c r="M149" s="357"/>
      <c r="N149" s="357"/>
      <c r="O149" s="357"/>
      <c r="P149" s="357"/>
      <c r="Q149" s="357"/>
      <c r="R149" s="357"/>
      <c r="S149" s="357"/>
      <c r="T149" s="357"/>
      <c r="U149" s="357"/>
      <c r="V149" s="357"/>
      <c r="W149" s="357"/>
      <c r="X149" s="357"/>
      <c r="Y149" s="357"/>
      <c r="Z149" s="357"/>
      <c r="AA149" s="357"/>
      <c r="AB149" s="357"/>
      <c r="AC149" s="357"/>
      <c r="AD149" s="357"/>
      <c r="AE149" s="357"/>
      <c r="AF149" s="357"/>
      <c r="AG149" s="357"/>
      <c r="AH149" s="357"/>
      <c r="AI149" s="357"/>
      <c r="AJ149" s="357"/>
      <c r="AK149" s="357"/>
      <c r="AL149" s="357"/>
      <c r="AM149" s="357"/>
      <c r="AN149" s="357"/>
      <c r="AO149" s="357"/>
      <c r="AP149" s="357"/>
      <c r="AQ149" s="357"/>
      <c r="AR149" s="357"/>
      <c r="AS149" s="357"/>
      <c r="AT149" s="357"/>
      <c r="AU149" s="357"/>
      <c r="AV149" s="357"/>
      <c r="AW149" s="357"/>
      <c r="AX149" s="357"/>
      <c r="AY149" s="357"/>
      <c r="AZ149" s="357"/>
      <c r="BA149" s="357"/>
      <c r="BB149" s="357"/>
      <c r="BC149" s="357"/>
      <c r="BD149" s="357"/>
      <c r="BE149" s="357"/>
      <c r="BF149" s="357"/>
      <c r="BG149" s="357"/>
      <c r="BH149" s="357"/>
      <c r="BI149" s="357"/>
      <c r="BJ149" s="357"/>
      <c r="BK149" s="357"/>
      <c r="BL149" s="357"/>
      <c r="BM149" s="357"/>
      <c r="BN149" s="357"/>
      <c r="BO149" s="357"/>
      <c r="BP149" s="357"/>
      <c r="BQ149" s="357"/>
      <c r="BR149" s="357"/>
      <c r="BS149" s="357"/>
      <c r="BT149" s="357"/>
      <c r="BU149" s="357"/>
      <c r="BV149" s="357"/>
      <c r="BW149" s="357"/>
      <c r="BX149" s="357"/>
      <c r="BY149" s="357"/>
      <c r="BZ149" s="357"/>
      <c r="CA149" s="357"/>
      <c r="CB149" s="357"/>
      <c r="CC149" s="357"/>
      <c r="CD149" s="357"/>
      <c r="CE149" s="357"/>
      <c r="CF149" s="357"/>
      <c r="CG149" s="357"/>
      <c r="CH149" s="357"/>
      <c r="CI149" s="357"/>
      <c r="CJ149" s="357"/>
      <c r="CK149" s="357"/>
      <c r="CL149" s="357"/>
      <c r="CM149" s="357"/>
      <c r="CN149" s="357"/>
      <c r="CO149" s="357"/>
      <c r="CP149" s="357"/>
      <c r="CQ149" s="357"/>
      <c r="CR149" s="357"/>
      <c r="CS149" s="357"/>
      <c r="CT149" s="357"/>
      <c r="CU149" s="357"/>
      <c r="CV149" s="357"/>
      <c r="CW149" s="357"/>
      <c r="CX149" s="357"/>
      <c r="CY149" s="357"/>
      <c r="CZ149" s="357"/>
      <c r="DA149" s="357"/>
      <c r="DB149" s="357"/>
      <c r="DC149" s="357"/>
      <c r="DD149" s="357"/>
      <c r="DE149" s="357"/>
      <c r="DF149" s="357"/>
      <c r="DG149" s="357"/>
      <c r="DH149" s="357"/>
      <c r="DI149" s="357"/>
      <c r="DJ149" s="357"/>
      <c r="DK149" s="357"/>
      <c r="DL149" s="357"/>
      <c r="DM149" s="357"/>
      <c r="DN149" s="357"/>
      <c r="DO149" s="357"/>
      <c r="DP149" s="357"/>
      <c r="DQ149" s="357"/>
      <c r="DR149" s="357"/>
      <c r="DS149" s="357"/>
      <c r="DT149" s="357"/>
      <c r="DU149" s="357"/>
      <c r="DV149" s="357"/>
      <c r="DW149" s="357"/>
      <c r="DX149" s="357"/>
      <c r="DY149" s="357"/>
      <c r="DZ149" s="357"/>
      <c r="EA149" s="357"/>
      <c r="EB149" s="357"/>
      <c r="EC149" s="357"/>
      <c r="ED149" s="357"/>
      <c r="EE149" s="357"/>
      <c r="EF149" s="357"/>
      <c r="EG149" s="357"/>
      <c r="EH149" s="357"/>
      <c r="EI149" s="357"/>
      <c r="EJ149" s="357"/>
      <c r="EK149" s="357"/>
      <c r="EL149" s="357"/>
      <c r="EM149" s="357"/>
      <c r="EN149" s="357"/>
      <c r="EO149" s="357"/>
      <c r="EP149" s="357"/>
      <c r="EQ149" s="357"/>
      <c r="ER149" s="357"/>
      <c r="ES149" s="357"/>
      <c r="ET149" s="357"/>
      <c r="EU149" s="357"/>
    </row>
    <row r="150" ht="12.75" customHeight="1">
      <c r="A150" s="357"/>
      <c r="B150" s="357"/>
      <c r="C150" s="357"/>
      <c r="D150" s="357"/>
      <c r="E150" s="357"/>
      <c r="F150" s="357"/>
      <c r="G150" s="357"/>
      <c r="H150" s="357"/>
      <c r="I150" s="357"/>
      <c r="J150" s="357"/>
      <c r="K150" s="357"/>
      <c r="L150" s="357"/>
      <c r="M150" s="357"/>
      <c r="N150" s="357"/>
      <c r="O150" s="357"/>
      <c r="P150" s="357"/>
      <c r="Q150" s="357"/>
      <c r="R150" s="357"/>
      <c r="S150" s="357"/>
      <c r="T150" s="357"/>
      <c r="U150" s="357"/>
      <c r="V150" s="357"/>
      <c r="W150" s="357"/>
      <c r="X150" s="357"/>
      <c r="Y150" s="357"/>
      <c r="Z150" s="357"/>
      <c r="AA150" s="357"/>
      <c r="AB150" s="357"/>
      <c r="AC150" s="357"/>
      <c r="AD150" s="357"/>
      <c r="AE150" s="357"/>
      <c r="AF150" s="357"/>
      <c r="AG150" s="357"/>
      <c r="AH150" s="357"/>
      <c r="AI150" s="357"/>
      <c r="AJ150" s="357"/>
      <c r="AK150" s="357"/>
      <c r="AL150" s="357"/>
      <c r="AM150" s="357"/>
      <c r="AN150" s="357"/>
      <c r="AO150" s="357"/>
      <c r="AP150" s="357"/>
      <c r="AQ150" s="357"/>
      <c r="AR150" s="357"/>
      <c r="AS150" s="357"/>
      <c r="AT150" s="357"/>
      <c r="AU150" s="357"/>
      <c r="AV150" s="357"/>
      <c r="AW150" s="357"/>
      <c r="AX150" s="357"/>
      <c r="AY150" s="357"/>
      <c r="AZ150" s="357"/>
      <c r="BA150" s="357"/>
      <c r="BB150" s="357"/>
      <c r="BC150" s="357"/>
      <c r="BD150" s="357"/>
      <c r="BE150" s="357"/>
      <c r="BF150" s="357"/>
      <c r="BG150" s="357"/>
      <c r="BH150" s="357"/>
      <c r="BI150" s="357"/>
      <c r="BJ150" s="357"/>
      <c r="BK150" s="357"/>
      <c r="BL150" s="357"/>
      <c r="BM150" s="357"/>
      <c r="BN150" s="357"/>
      <c r="BO150" s="357"/>
      <c r="BP150" s="357"/>
      <c r="BQ150" s="357"/>
      <c r="BR150" s="357"/>
      <c r="BS150" s="357"/>
      <c r="BT150" s="357"/>
      <c r="BU150" s="357"/>
      <c r="BV150" s="357"/>
      <c r="BW150" s="357"/>
      <c r="BX150" s="357"/>
      <c r="BY150" s="357"/>
      <c r="BZ150" s="357"/>
      <c r="CA150" s="357"/>
      <c r="CB150" s="357"/>
      <c r="CC150" s="357"/>
      <c r="CD150" s="357"/>
      <c r="CE150" s="357"/>
      <c r="CF150" s="357"/>
      <c r="CG150" s="357"/>
      <c r="CH150" s="357"/>
      <c r="CI150" s="357"/>
      <c r="CJ150" s="357"/>
      <c r="CK150" s="357"/>
      <c r="CL150" s="357"/>
      <c r="CM150" s="357"/>
      <c r="CN150" s="357"/>
      <c r="CO150" s="357"/>
      <c r="CP150" s="357"/>
      <c r="CQ150" s="357"/>
      <c r="CR150" s="357"/>
      <c r="CS150" s="357"/>
      <c r="CT150" s="357"/>
      <c r="CU150" s="357"/>
      <c r="CV150" s="357"/>
      <c r="CW150" s="357"/>
      <c r="CX150" s="357"/>
      <c r="CY150" s="357"/>
      <c r="CZ150" s="357"/>
      <c r="DA150" s="357"/>
      <c r="DB150" s="357"/>
      <c r="DC150" s="357"/>
      <c r="DD150" s="357"/>
      <c r="DE150" s="357"/>
      <c r="DF150" s="357"/>
      <c r="DG150" s="357"/>
      <c r="DH150" s="357"/>
      <c r="DI150" s="357"/>
      <c r="DJ150" s="357"/>
      <c r="DK150" s="357"/>
      <c r="DL150" s="357"/>
      <c r="DM150" s="357"/>
      <c r="DN150" s="357"/>
      <c r="DO150" s="357"/>
      <c r="DP150" s="357"/>
      <c r="DQ150" s="357"/>
      <c r="DR150" s="357"/>
      <c r="DS150" s="357"/>
      <c r="DT150" s="357"/>
      <c r="DU150" s="357"/>
      <c r="DV150" s="357"/>
      <c r="DW150" s="357"/>
      <c r="DX150" s="357"/>
      <c r="DY150" s="357"/>
      <c r="DZ150" s="357"/>
      <c r="EA150" s="357"/>
      <c r="EB150" s="357"/>
      <c r="EC150" s="357"/>
      <c r="ED150" s="357"/>
      <c r="EE150" s="357"/>
      <c r="EF150" s="357"/>
      <c r="EG150" s="357"/>
      <c r="EH150" s="357"/>
      <c r="EI150" s="357"/>
      <c r="EJ150" s="357"/>
      <c r="EK150" s="357"/>
      <c r="EL150" s="357"/>
      <c r="EM150" s="357"/>
      <c r="EN150" s="357"/>
      <c r="EO150" s="357"/>
      <c r="EP150" s="357"/>
      <c r="EQ150" s="357"/>
      <c r="ER150" s="357"/>
      <c r="ES150" s="357"/>
      <c r="ET150" s="357"/>
      <c r="EU150" s="357"/>
    </row>
    <row r="151" ht="12.75" customHeight="1">
      <c r="A151" s="357"/>
      <c r="B151" s="357"/>
      <c r="C151" s="357"/>
      <c r="D151" s="357"/>
      <c r="E151" s="357"/>
      <c r="F151" s="357"/>
      <c r="G151" s="357"/>
      <c r="H151" s="357"/>
      <c r="I151" s="357"/>
      <c r="J151" s="357"/>
      <c r="K151" s="357"/>
      <c r="L151" s="357"/>
      <c r="M151" s="357"/>
      <c r="N151" s="357"/>
      <c r="O151" s="357"/>
      <c r="P151" s="357"/>
      <c r="Q151" s="357"/>
      <c r="R151" s="357"/>
      <c r="S151" s="357"/>
      <c r="T151" s="357"/>
      <c r="U151" s="357"/>
      <c r="V151" s="357"/>
      <c r="W151" s="357"/>
      <c r="X151" s="357"/>
      <c r="Y151" s="357"/>
      <c r="Z151" s="357"/>
      <c r="AA151" s="357"/>
      <c r="AB151" s="357"/>
      <c r="AC151" s="357"/>
      <c r="AD151" s="357"/>
      <c r="AE151" s="357"/>
      <c r="AF151" s="357"/>
      <c r="AG151" s="357"/>
      <c r="AH151" s="357"/>
      <c r="AI151" s="357"/>
      <c r="AJ151" s="357"/>
      <c r="AK151" s="357"/>
      <c r="AL151" s="357"/>
      <c r="AM151" s="357"/>
      <c r="AN151" s="357"/>
      <c r="AO151" s="357"/>
      <c r="AP151" s="357"/>
      <c r="AQ151" s="357"/>
      <c r="AR151" s="357"/>
      <c r="AS151" s="357"/>
      <c r="AT151" s="357"/>
      <c r="AU151" s="357"/>
      <c r="AV151" s="357"/>
      <c r="AW151" s="357"/>
      <c r="AX151" s="357"/>
      <c r="AY151" s="357"/>
      <c r="AZ151" s="357"/>
      <c r="BA151" s="357"/>
      <c r="BB151" s="357"/>
      <c r="BC151" s="357"/>
      <c r="BD151" s="357"/>
      <c r="BE151" s="357"/>
      <c r="BF151" s="357"/>
      <c r="BG151" s="357"/>
      <c r="BH151" s="357"/>
      <c r="BI151" s="357"/>
      <c r="BJ151" s="357"/>
      <c r="BK151" s="357"/>
      <c r="BL151" s="357"/>
      <c r="BM151" s="357"/>
      <c r="BN151" s="357"/>
      <c r="BO151" s="357"/>
      <c r="BP151" s="357"/>
      <c r="BQ151" s="357"/>
      <c r="BR151" s="357"/>
      <c r="BS151" s="357"/>
      <c r="BT151" s="357"/>
      <c r="BU151" s="357"/>
      <c r="BV151" s="357"/>
      <c r="BW151" s="357"/>
      <c r="BX151" s="357"/>
      <c r="BY151" s="357"/>
      <c r="BZ151" s="357"/>
      <c r="CA151" s="357"/>
      <c r="CB151" s="357"/>
      <c r="CC151" s="357"/>
      <c r="CD151" s="357"/>
      <c r="CE151" s="357"/>
      <c r="CF151" s="357"/>
      <c r="CG151" s="357"/>
      <c r="CH151" s="357"/>
      <c r="CI151" s="357"/>
      <c r="CJ151" s="357"/>
      <c r="CK151" s="357"/>
      <c r="CL151" s="357"/>
      <c r="CM151" s="357"/>
      <c r="CN151" s="357"/>
      <c r="CO151" s="357"/>
      <c r="CP151" s="357"/>
      <c r="CQ151" s="357"/>
      <c r="CR151" s="357"/>
      <c r="CS151" s="357"/>
      <c r="CT151" s="357"/>
      <c r="CU151" s="357"/>
      <c r="CV151" s="357"/>
      <c r="CW151" s="357"/>
      <c r="CX151" s="357"/>
      <c r="CY151" s="357"/>
      <c r="CZ151" s="357"/>
      <c r="DA151" s="357"/>
      <c r="DB151" s="357"/>
      <c r="DC151" s="357"/>
      <c r="DD151" s="357"/>
      <c r="DE151" s="357"/>
      <c r="DF151" s="357"/>
      <c r="DG151" s="357"/>
      <c r="DH151" s="357"/>
      <c r="DI151" s="357"/>
      <c r="DJ151" s="357"/>
      <c r="DK151" s="357"/>
      <c r="DL151" s="357"/>
      <c r="DM151" s="357"/>
      <c r="DN151" s="357"/>
      <c r="DO151" s="357"/>
      <c r="DP151" s="357"/>
      <c r="DQ151" s="357"/>
      <c r="DR151" s="357"/>
      <c r="DS151" s="357"/>
      <c r="DT151" s="357"/>
      <c r="DU151" s="357"/>
      <c r="DV151" s="357"/>
      <c r="DW151" s="357"/>
      <c r="DX151" s="357"/>
      <c r="DY151" s="357"/>
      <c r="DZ151" s="357"/>
      <c r="EA151" s="357"/>
      <c r="EB151" s="357"/>
      <c r="EC151" s="357"/>
      <c r="ED151" s="357"/>
      <c r="EE151" s="357"/>
      <c r="EF151" s="357"/>
      <c r="EG151" s="357"/>
      <c r="EH151" s="357"/>
      <c r="EI151" s="357"/>
      <c r="EJ151" s="357"/>
      <c r="EK151" s="357"/>
      <c r="EL151" s="357"/>
      <c r="EM151" s="357"/>
      <c r="EN151" s="357"/>
      <c r="EO151" s="357"/>
      <c r="EP151" s="357"/>
      <c r="EQ151" s="357"/>
      <c r="ER151" s="357"/>
      <c r="ES151" s="357"/>
      <c r="ET151" s="357"/>
      <c r="EU151" s="357"/>
    </row>
    <row r="152" ht="12.75" customHeight="1">
      <c r="A152" s="357"/>
      <c r="B152" s="357"/>
      <c r="C152" s="357"/>
      <c r="D152" s="357"/>
      <c r="E152" s="357"/>
      <c r="F152" s="357"/>
      <c r="G152" s="357"/>
      <c r="H152" s="357"/>
      <c r="I152" s="357"/>
      <c r="J152" s="357"/>
      <c r="K152" s="357"/>
      <c r="L152" s="357"/>
      <c r="M152" s="357"/>
      <c r="N152" s="357"/>
      <c r="O152" s="357"/>
      <c r="P152" s="357"/>
      <c r="Q152" s="357"/>
      <c r="R152" s="357"/>
      <c r="S152" s="357"/>
      <c r="T152" s="357"/>
      <c r="U152" s="357"/>
      <c r="V152" s="357"/>
      <c r="W152" s="357"/>
      <c r="X152" s="357"/>
      <c r="Y152" s="357"/>
      <c r="Z152" s="357"/>
      <c r="AA152" s="357"/>
      <c r="AB152" s="357"/>
      <c r="AC152" s="357"/>
      <c r="AD152" s="357"/>
      <c r="AE152" s="357"/>
      <c r="AF152" s="357"/>
      <c r="AG152" s="357"/>
      <c r="AH152" s="357"/>
      <c r="AI152" s="357"/>
      <c r="AJ152" s="357"/>
      <c r="AK152" s="357"/>
      <c r="AL152" s="357"/>
      <c r="AM152" s="357"/>
      <c r="AN152" s="357"/>
      <c r="AO152" s="357"/>
      <c r="AP152" s="357"/>
      <c r="AQ152" s="357"/>
      <c r="AR152" s="357"/>
      <c r="AS152" s="357"/>
      <c r="AT152" s="357"/>
      <c r="AU152" s="357"/>
      <c r="AV152" s="357"/>
      <c r="AW152" s="357"/>
      <c r="AX152" s="357"/>
      <c r="AY152" s="357"/>
      <c r="AZ152" s="357"/>
      <c r="BA152" s="357"/>
      <c r="BB152" s="357"/>
      <c r="BC152" s="357"/>
      <c r="BD152" s="357"/>
      <c r="BE152" s="357"/>
      <c r="BF152" s="357"/>
      <c r="BG152" s="357"/>
      <c r="BH152" s="357"/>
      <c r="BI152" s="357"/>
      <c r="BJ152" s="357"/>
      <c r="BK152" s="357"/>
      <c r="BL152" s="357"/>
      <c r="BM152" s="357"/>
      <c r="BN152" s="357"/>
      <c r="BO152" s="357"/>
      <c r="BP152" s="357"/>
      <c r="BQ152" s="357"/>
      <c r="BR152" s="357"/>
      <c r="BS152" s="357"/>
      <c r="BT152" s="357"/>
      <c r="BU152" s="357"/>
      <c r="BV152" s="357"/>
      <c r="BW152" s="357"/>
      <c r="BX152" s="357"/>
      <c r="BY152" s="357"/>
      <c r="BZ152" s="357"/>
      <c r="CA152" s="357"/>
      <c r="CB152" s="357"/>
      <c r="CC152" s="357"/>
      <c r="CD152" s="357"/>
      <c r="CE152" s="357"/>
      <c r="CF152" s="357"/>
      <c r="CG152" s="357"/>
      <c r="CH152" s="357"/>
      <c r="CI152" s="357"/>
      <c r="CJ152" s="357"/>
      <c r="CK152" s="357"/>
      <c r="CL152" s="357"/>
      <c r="CM152" s="357"/>
      <c r="CN152" s="357"/>
      <c r="CO152" s="357"/>
      <c r="CP152" s="357"/>
      <c r="CQ152" s="357"/>
      <c r="CR152" s="357"/>
      <c r="CS152" s="357"/>
      <c r="CT152" s="357"/>
      <c r="CU152" s="357"/>
      <c r="CV152" s="357"/>
      <c r="CW152" s="357"/>
      <c r="CX152" s="357"/>
      <c r="CY152" s="357"/>
      <c r="CZ152" s="357"/>
      <c r="DA152" s="357"/>
      <c r="DB152" s="357"/>
      <c r="DC152" s="357"/>
      <c r="DD152" s="357"/>
      <c r="DE152" s="357"/>
      <c r="DF152" s="357"/>
      <c r="DG152" s="357"/>
      <c r="DH152" s="357"/>
      <c r="DI152" s="357"/>
      <c r="DJ152" s="357"/>
      <c r="DK152" s="357"/>
      <c r="DL152" s="357"/>
      <c r="DM152" s="357"/>
      <c r="DN152" s="357"/>
      <c r="DO152" s="357"/>
      <c r="DP152" s="357"/>
      <c r="DQ152" s="357"/>
      <c r="DR152" s="357"/>
      <c r="DS152" s="357"/>
      <c r="DT152" s="357"/>
      <c r="DU152" s="357"/>
      <c r="DV152" s="357"/>
      <c r="DW152" s="357"/>
      <c r="DX152" s="357"/>
      <c r="DY152" s="357"/>
      <c r="DZ152" s="357"/>
      <c r="EA152" s="357"/>
      <c r="EB152" s="357"/>
      <c r="EC152" s="357"/>
      <c r="ED152" s="357"/>
      <c r="EE152" s="357"/>
      <c r="EF152" s="357"/>
      <c r="EG152" s="357"/>
      <c r="EH152" s="357"/>
      <c r="EI152" s="357"/>
      <c r="EJ152" s="357"/>
      <c r="EK152" s="357"/>
      <c r="EL152" s="357"/>
      <c r="EM152" s="357"/>
      <c r="EN152" s="357"/>
      <c r="EO152" s="357"/>
      <c r="EP152" s="357"/>
      <c r="EQ152" s="357"/>
      <c r="ER152" s="357"/>
      <c r="ES152" s="357"/>
      <c r="ET152" s="357"/>
      <c r="EU152" s="357"/>
    </row>
    <row r="153" ht="12.75" customHeight="1">
      <c r="A153" s="357"/>
      <c r="B153" s="357"/>
      <c r="C153" s="357"/>
      <c r="D153" s="357"/>
      <c r="E153" s="357"/>
      <c r="F153" s="357"/>
      <c r="G153" s="357"/>
      <c r="H153" s="357"/>
      <c r="I153" s="357"/>
      <c r="J153" s="357"/>
      <c r="K153" s="357"/>
      <c r="L153" s="357"/>
      <c r="M153" s="357"/>
      <c r="N153" s="357"/>
      <c r="O153" s="357"/>
      <c r="P153" s="357"/>
      <c r="Q153" s="357"/>
      <c r="R153" s="357"/>
      <c r="S153" s="357"/>
      <c r="T153" s="357"/>
      <c r="U153" s="357"/>
      <c r="V153" s="357"/>
      <c r="W153" s="357"/>
      <c r="X153" s="357"/>
      <c r="Y153" s="357"/>
      <c r="Z153" s="357"/>
      <c r="AA153" s="357"/>
      <c r="AB153" s="357"/>
      <c r="AC153" s="357"/>
      <c r="AD153" s="357"/>
      <c r="AE153" s="357"/>
      <c r="AF153" s="357"/>
      <c r="AG153" s="357"/>
      <c r="AH153" s="357"/>
      <c r="AI153" s="357"/>
      <c r="AJ153" s="357"/>
      <c r="AK153" s="357"/>
      <c r="AL153" s="357"/>
      <c r="AM153" s="357"/>
      <c r="AN153" s="357"/>
      <c r="AO153" s="357"/>
      <c r="AP153" s="357"/>
      <c r="AQ153" s="357"/>
      <c r="AR153" s="357"/>
      <c r="AS153" s="357"/>
      <c r="AT153" s="357"/>
      <c r="AU153" s="357"/>
      <c r="AV153" s="357"/>
      <c r="AW153" s="357"/>
      <c r="AX153" s="357"/>
      <c r="AY153" s="357"/>
      <c r="AZ153" s="357"/>
      <c r="BA153" s="357"/>
      <c r="BB153" s="357"/>
      <c r="BC153" s="357"/>
      <c r="BD153" s="357"/>
      <c r="BE153" s="357"/>
      <c r="BF153" s="357"/>
      <c r="BG153" s="357"/>
      <c r="BH153" s="357"/>
      <c r="BI153" s="357"/>
      <c r="BJ153" s="357"/>
      <c r="BK153" s="357"/>
      <c r="BL153" s="357"/>
      <c r="BM153" s="357"/>
      <c r="BN153" s="357"/>
      <c r="BO153" s="357"/>
      <c r="BP153" s="357"/>
      <c r="BQ153" s="357"/>
      <c r="BR153" s="357"/>
      <c r="BS153" s="357"/>
      <c r="BT153" s="357"/>
      <c r="BU153" s="357"/>
      <c r="BV153" s="357"/>
      <c r="BW153" s="357"/>
      <c r="BX153" s="357"/>
      <c r="BY153" s="357"/>
      <c r="BZ153" s="357"/>
      <c r="CA153" s="357"/>
      <c r="CB153" s="357"/>
      <c r="CC153" s="357"/>
      <c r="CD153" s="357"/>
      <c r="CE153" s="357"/>
      <c r="CF153" s="357"/>
      <c r="CG153" s="357"/>
      <c r="CH153" s="357"/>
      <c r="CI153" s="357"/>
      <c r="CJ153" s="357"/>
      <c r="CK153" s="357"/>
      <c r="CL153" s="357"/>
      <c r="CM153" s="357"/>
      <c r="CN153" s="357"/>
      <c r="CO153" s="357"/>
      <c r="CP153" s="357"/>
      <c r="CQ153" s="357"/>
      <c r="CR153" s="357"/>
      <c r="CS153" s="357"/>
      <c r="CT153" s="357"/>
      <c r="CU153" s="357"/>
      <c r="CV153" s="357"/>
      <c r="CW153" s="357"/>
      <c r="CX153" s="357"/>
      <c r="CY153" s="357"/>
      <c r="CZ153" s="357"/>
      <c r="DA153" s="357"/>
      <c r="DB153" s="357"/>
      <c r="DC153" s="357"/>
      <c r="DD153" s="357"/>
      <c r="DE153" s="357"/>
      <c r="DF153" s="357"/>
      <c r="DG153" s="357"/>
      <c r="DH153" s="357"/>
      <c r="DI153" s="357"/>
      <c r="DJ153" s="357"/>
      <c r="DK153" s="357"/>
      <c r="DL153" s="357"/>
      <c r="DM153" s="357"/>
      <c r="DN153" s="357"/>
      <c r="DO153" s="357"/>
      <c r="DP153" s="357"/>
      <c r="DQ153" s="357"/>
      <c r="DR153" s="357"/>
      <c r="DS153" s="357"/>
      <c r="DT153" s="357"/>
      <c r="DU153" s="357"/>
      <c r="DV153" s="357"/>
      <c r="DW153" s="357"/>
      <c r="DX153" s="357"/>
      <c r="DY153" s="357"/>
      <c r="DZ153" s="357"/>
      <c r="EA153" s="357"/>
      <c r="EB153" s="357"/>
      <c r="EC153" s="357"/>
      <c r="ED153" s="357"/>
      <c r="EE153" s="357"/>
      <c r="EF153" s="357"/>
      <c r="EG153" s="357"/>
      <c r="EH153" s="357"/>
      <c r="EI153" s="357"/>
      <c r="EJ153" s="357"/>
      <c r="EK153" s="357"/>
      <c r="EL153" s="357"/>
      <c r="EM153" s="357"/>
      <c r="EN153" s="357"/>
      <c r="EO153" s="357"/>
      <c r="EP153" s="357"/>
      <c r="EQ153" s="357"/>
      <c r="ER153" s="357"/>
      <c r="ES153" s="357"/>
      <c r="ET153" s="357"/>
      <c r="EU153" s="357"/>
    </row>
    <row r="154" ht="12.75" customHeight="1">
      <c r="A154" s="357"/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  <c r="AA154" s="357"/>
      <c r="AB154" s="357"/>
      <c r="AC154" s="357"/>
      <c r="AD154" s="357"/>
      <c r="AE154" s="357"/>
      <c r="AF154" s="357"/>
      <c r="AG154" s="357"/>
      <c r="AH154" s="357"/>
      <c r="AI154" s="357"/>
      <c r="AJ154" s="357"/>
      <c r="AK154" s="357"/>
      <c r="AL154" s="357"/>
      <c r="AM154" s="357"/>
      <c r="AN154" s="357"/>
      <c r="AO154" s="357"/>
      <c r="AP154" s="357"/>
      <c r="AQ154" s="357"/>
      <c r="AR154" s="357"/>
      <c r="AS154" s="357"/>
      <c r="AT154" s="357"/>
      <c r="AU154" s="357"/>
      <c r="AV154" s="357"/>
      <c r="AW154" s="357"/>
      <c r="AX154" s="357"/>
      <c r="AY154" s="357"/>
      <c r="AZ154" s="357"/>
      <c r="BA154" s="357"/>
      <c r="BB154" s="357"/>
      <c r="BC154" s="357"/>
      <c r="BD154" s="357"/>
      <c r="BE154" s="357"/>
      <c r="BF154" s="357"/>
      <c r="BG154" s="357"/>
      <c r="BH154" s="357"/>
      <c r="BI154" s="357"/>
      <c r="BJ154" s="357"/>
      <c r="BK154" s="357"/>
      <c r="BL154" s="357"/>
      <c r="BM154" s="357"/>
      <c r="BN154" s="357"/>
      <c r="BO154" s="357"/>
      <c r="BP154" s="357"/>
      <c r="BQ154" s="357"/>
      <c r="BR154" s="357"/>
      <c r="BS154" s="357"/>
      <c r="BT154" s="357"/>
      <c r="BU154" s="357"/>
      <c r="BV154" s="357"/>
      <c r="BW154" s="357"/>
      <c r="BX154" s="357"/>
      <c r="BY154" s="357"/>
      <c r="BZ154" s="357"/>
      <c r="CA154" s="357"/>
      <c r="CB154" s="357"/>
      <c r="CC154" s="357"/>
      <c r="CD154" s="357"/>
      <c r="CE154" s="357"/>
      <c r="CF154" s="357"/>
      <c r="CG154" s="357"/>
      <c r="CH154" s="357"/>
      <c r="CI154" s="357"/>
      <c r="CJ154" s="357"/>
      <c r="CK154" s="357"/>
      <c r="CL154" s="357"/>
      <c r="CM154" s="357"/>
      <c r="CN154" s="357"/>
      <c r="CO154" s="357"/>
      <c r="CP154" s="357"/>
      <c r="CQ154" s="357"/>
      <c r="CR154" s="357"/>
      <c r="CS154" s="357"/>
      <c r="CT154" s="357"/>
      <c r="CU154" s="357"/>
      <c r="CV154" s="357"/>
      <c r="CW154" s="357"/>
      <c r="CX154" s="357"/>
      <c r="CY154" s="357"/>
      <c r="CZ154" s="357"/>
      <c r="DA154" s="357"/>
      <c r="DB154" s="357"/>
      <c r="DC154" s="357"/>
      <c r="DD154" s="357"/>
      <c r="DE154" s="357"/>
      <c r="DF154" s="357"/>
      <c r="DG154" s="357"/>
      <c r="DH154" s="357"/>
      <c r="DI154" s="357"/>
      <c r="DJ154" s="357"/>
      <c r="DK154" s="357"/>
      <c r="DL154" s="357"/>
      <c r="DM154" s="357"/>
      <c r="DN154" s="357"/>
      <c r="DO154" s="357"/>
      <c r="DP154" s="357"/>
      <c r="DQ154" s="357"/>
      <c r="DR154" s="357"/>
      <c r="DS154" s="357"/>
      <c r="DT154" s="357"/>
      <c r="DU154" s="357"/>
      <c r="DV154" s="357"/>
      <c r="DW154" s="357"/>
      <c r="DX154" s="357"/>
      <c r="DY154" s="357"/>
      <c r="DZ154" s="357"/>
      <c r="EA154" s="357"/>
      <c r="EB154" s="357"/>
      <c r="EC154" s="357"/>
      <c r="ED154" s="357"/>
      <c r="EE154" s="357"/>
      <c r="EF154" s="357"/>
      <c r="EG154" s="357"/>
      <c r="EH154" s="357"/>
      <c r="EI154" s="357"/>
      <c r="EJ154" s="357"/>
      <c r="EK154" s="357"/>
      <c r="EL154" s="357"/>
      <c r="EM154" s="357"/>
      <c r="EN154" s="357"/>
      <c r="EO154" s="357"/>
      <c r="EP154" s="357"/>
      <c r="EQ154" s="357"/>
      <c r="ER154" s="357"/>
      <c r="ES154" s="357"/>
      <c r="ET154" s="357"/>
      <c r="EU154" s="357"/>
    </row>
    <row r="155" ht="12.75" customHeight="1">
      <c r="A155" s="357"/>
      <c r="B155" s="357"/>
      <c r="C155" s="357"/>
      <c r="D155" s="357"/>
      <c r="E155" s="357"/>
      <c r="F155" s="357"/>
      <c r="G155" s="357"/>
      <c r="H155" s="357"/>
      <c r="I155" s="357"/>
      <c r="J155" s="357"/>
      <c r="K155" s="357"/>
      <c r="L155" s="357"/>
      <c r="M155" s="357"/>
      <c r="N155" s="357"/>
      <c r="O155" s="357"/>
      <c r="P155" s="357"/>
      <c r="Q155" s="357"/>
      <c r="R155" s="357"/>
      <c r="S155" s="357"/>
      <c r="T155" s="357"/>
      <c r="U155" s="357"/>
      <c r="V155" s="357"/>
      <c r="W155" s="357"/>
      <c r="X155" s="357"/>
      <c r="Y155" s="357"/>
      <c r="Z155" s="357"/>
      <c r="AA155" s="357"/>
      <c r="AB155" s="357"/>
      <c r="AC155" s="357"/>
      <c r="AD155" s="357"/>
      <c r="AE155" s="357"/>
      <c r="AF155" s="357"/>
      <c r="AG155" s="357"/>
      <c r="AH155" s="357"/>
      <c r="AI155" s="357"/>
      <c r="AJ155" s="357"/>
      <c r="AK155" s="357"/>
      <c r="AL155" s="357"/>
      <c r="AM155" s="357"/>
      <c r="AN155" s="357"/>
      <c r="AO155" s="357"/>
      <c r="AP155" s="357"/>
      <c r="AQ155" s="357"/>
      <c r="AR155" s="357"/>
      <c r="AS155" s="357"/>
      <c r="AT155" s="357"/>
      <c r="AU155" s="357"/>
      <c r="AV155" s="357"/>
      <c r="AW155" s="357"/>
      <c r="AX155" s="357"/>
      <c r="AY155" s="357"/>
      <c r="AZ155" s="357"/>
      <c r="BA155" s="357"/>
      <c r="BB155" s="357"/>
      <c r="BC155" s="357"/>
      <c r="BD155" s="357"/>
      <c r="BE155" s="357"/>
      <c r="BF155" s="357"/>
      <c r="BG155" s="357"/>
      <c r="BH155" s="357"/>
      <c r="BI155" s="357"/>
      <c r="BJ155" s="357"/>
      <c r="BK155" s="357"/>
      <c r="BL155" s="357"/>
      <c r="BM155" s="357"/>
      <c r="BN155" s="357"/>
      <c r="BO155" s="357"/>
      <c r="BP155" s="357"/>
      <c r="BQ155" s="357"/>
      <c r="BR155" s="357"/>
      <c r="BS155" s="357"/>
      <c r="BT155" s="357"/>
      <c r="BU155" s="357"/>
      <c r="BV155" s="357"/>
      <c r="BW155" s="357"/>
      <c r="BX155" s="357"/>
      <c r="BY155" s="357"/>
      <c r="BZ155" s="357"/>
      <c r="CA155" s="357"/>
      <c r="CB155" s="357"/>
      <c r="CC155" s="357"/>
      <c r="CD155" s="357"/>
      <c r="CE155" s="357"/>
      <c r="CF155" s="357"/>
      <c r="CG155" s="357"/>
      <c r="CH155" s="357"/>
      <c r="CI155" s="357"/>
      <c r="CJ155" s="357"/>
      <c r="CK155" s="357"/>
      <c r="CL155" s="357"/>
      <c r="CM155" s="357"/>
      <c r="CN155" s="357"/>
      <c r="CO155" s="357"/>
      <c r="CP155" s="357"/>
      <c r="CQ155" s="357"/>
      <c r="CR155" s="357"/>
      <c r="CS155" s="357"/>
      <c r="CT155" s="357"/>
      <c r="CU155" s="357"/>
      <c r="CV155" s="357"/>
      <c r="CW155" s="357"/>
      <c r="CX155" s="357"/>
      <c r="CY155" s="357"/>
      <c r="CZ155" s="357"/>
      <c r="DA155" s="357"/>
      <c r="DB155" s="357"/>
      <c r="DC155" s="357"/>
      <c r="DD155" s="357"/>
      <c r="DE155" s="357"/>
      <c r="DF155" s="357"/>
      <c r="DG155" s="357"/>
      <c r="DH155" s="357"/>
      <c r="DI155" s="357"/>
      <c r="DJ155" s="357"/>
      <c r="DK155" s="357"/>
      <c r="DL155" s="357"/>
      <c r="DM155" s="357"/>
      <c r="DN155" s="357"/>
      <c r="DO155" s="357"/>
      <c r="DP155" s="357"/>
      <c r="DQ155" s="357"/>
      <c r="DR155" s="357"/>
      <c r="DS155" s="357"/>
      <c r="DT155" s="357"/>
      <c r="DU155" s="357"/>
      <c r="DV155" s="357"/>
      <c r="DW155" s="357"/>
      <c r="DX155" s="357"/>
      <c r="DY155" s="357"/>
      <c r="DZ155" s="357"/>
      <c r="EA155" s="357"/>
      <c r="EB155" s="357"/>
      <c r="EC155" s="357"/>
      <c r="ED155" s="357"/>
      <c r="EE155" s="357"/>
      <c r="EF155" s="357"/>
      <c r="EG155" s="357"/>
      <c r="EH155" s="357"/>
      <c r="EI155" s="357"/>
      <c r="EJ155" s="357"/>
      <c r="EK155" s="357"/>
      <c r="EL155" s="357"/>
      <c r="EM155" s="357"/>
      <c r="EN155" s="357"/>
      <c r="EO155" s="357"/>
      <c r="EP155" s="357"/>
      <c r="EQ155" s="357"/>
      <c r="ER155" s="357"/>
      <c r="ES155" s="357"/>
      <c r="ET155" s="357"/>
      <c r="EU155" s="357"/>
    </row>
    <row r="156" ht="12.75" customHeight="1">
      <c r="A156" s="357"/>
      <c r="B156" s="357"/>
      <c r="C156" s="357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  <c r="N156" s="357"/>
      <c r="O156" s="357"/>
      <c r="P156" s="357"/>
      <c r="Q156" s="357"/>
      <c r="R156" s="357"/>
      <c r="S156" s="357"/>
      <c r="T156" s="357"/>
      <c r="U156" s="357"/>
      <c r="V156" s="357"/>
      <c r="W156" s="357"/>
      <c r="X156" s="357"/>
      <c r="Y156" s="357"/>
      <c r="Z156" s="357"/>
      <c r="AA156" s="357"/>
      <c r="AB156" s="357"/>
      <c r="AC156" s="357"/>
      <c r="AD156" s="357"/>
      <c r="AE156" s="357"/>
      <c r="AF156" s="357"/>
      <c r="AG156" s="357"/>
      <c r="AH156" s="357"/>
      <c r="AI156" s="357"/>
      <c r="AJ156" s="357"/>
      <c r="AK156" s="357"/>
      <c r="AL156" s="357"/>
      <c r="AM156" s="357"/>
      <c r="AN156" s="357"/>
      <c r="AO156" s="357"/>
      <c r="AP156" s="357"/>
      <c r="AQ156" s="357"/>
      <c r="AR156" s="357"/>
      <c r="AS156" s="357"/>
      <c r="AT156" s="357"/>
      <c r="AU156" s="357"/>
      <c r="AV156" s="357"/>
      <c r="AW156" s="357"/>
      <c r="AX156" s="357"/>
      <c r="AY156" s="357"/>
      <c r="AZ156" s="357"/>
      <c r="BA156" s="357"/>
      <c r="BB156" s="357"/>
      <c r="BC156" s="357"/>
      <c r="BD156" s="357"/>
      <c r="BE156" s="357"/>
      <c r="BF156" s="357"/>
      <c r="BG156" s="357"/>
      <c r="BH156" s="357"/>
      <c r="BI156" s="357"/>
      <c r="BJ156" s="357"/>
      <c r="BK156" s="357"/>
      <c r="BL156" s="357"/>
      <c r="BM156" s="357"/>
      <c r="BN156" s="357"/>
      <c r="BO156" s="357"/>
      <c r="BP156" s="357"/>
      <c r="BQ156" s="357"/>
      <c r="BR156" s="357"/>
      <c r="BS156" s="357"/>
      <c r="BT156" s="357"/>
      <c r="BU156" s="357"/>
      <c r="BV156" s="357"/>
      <c r="BW156" s="357"/>
      <c r="BX156" s="357"/>
      <c r="BY156" s="357"/>
      <c r="BZ156" s="357"/>
      <c r="CA156" s="357"/>
      <c r="CB156" s="357"/>
      <c r="CC156" s="357"/>
      <c r="CD156" s="357"/>
      <c r="CE156" s="357"/>
      <c r="CF156" s="357"/>
      <c r="CG156" s="357"/>
      <c r="CH156" s="357"/>
      <c r="CI156" s="357"/>
      <c r="CJ156" s="357"/>
      <c r="CK156" s="357"/>
      <c r="CL156" s="357"/>
      <c r="CM156" s="357"/>
      <c r="CN156" s="357"/>
      <c r="CO156" s="357"/>
      <c r="CP156" s="357"/>
      <c r="CQ156" s="357"/>
      <c r="CR156" s="357"/>
      <c r="CS156" s="357"/>
      <c r="CT156" s="357"/>
      <c r="CU156" s="357"/>
      <c r="CV156" s="357"/>
      <c r="CW156" s="357"/>
      <c r="CX156" s="357"/>
      <c r="CY156" s="357"/>
      <c r="CZ156" s="357"/>
      <c r="DA156" s="357"/>
      <c r="DB156" s="357"/>
      <c r="DC156" s="357"/>
      <c r="DD156" s="357"/>
      <c r="DE156" s="357"/>
      <c r="DF156" s="357"/>
      <c r="DG156" s="357"/>
      <c r="DH156" s="357"/>
      <c r="DI156" s="357"/>
      <c r="DJ156" s="357"/>
      <c r="DK156" s="357"/>
      <c r="DL156" s="357"/>
      <c r="DM156" s="357"/>
      <c r="DN156" s="357"/>
      <c r="DO156" s="357"/>
      <c r="DP156" s="357"/>
      <c r="DQ156" s="357"/>
      <c r="DR156" s="357"/>
      <c r="DS156" s="357"/>
      <c r="DT156" s="357"/>
      <c r="DU156" s="357"/>
      <c r="DV156" s="357"/>
      <c r="DW156" s="357"/>
      <c r="DX156" s="357"/>
      <c r="DY156" s="357"/>
      <c r="DZ156" s="357"/>
      <c r="EA156" s="357"/>
      <c r="EB156" s="357"/>
      <c r="EC156" s="357"/>
      <c r="ED156" s="357"/>
      <c r="EE156" s="357"/>
      <c r="EF156" s="357"/>
      <c r="EG156" s="357"/>
      <c r="EH156" s="357"/>
      <c r="EI156" s="357"/>
      <c r="EJ156" s="357"/>
      <c r="EK156" s="357"/>
      <c r="EL156" s="357"/>
      <c r="EM156" s="357"/>
      <c r="EN156" s="357"/>
      <c r="EO156" s="357"/>
      <c r="EP156" s="357"/>
      <c r="EQ156" s="357"/>
      <c r="ER156" s="357"/>
      <c r="ES156" s="357"/>
      <c r="ET156" s="357"/>
      <c r="EU156" s="357"/>
    </row>
    <row r="157" ht="12.75" customHeight="1">
      <c r="A157" s="357"/>
      <c r="B157" s="357"/>
      <c r="C157" s="357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  <c r="N157" s="357"/>
      <c r="O157" s="357"/>
      <c r="P157" s="357"/>
      <c r="Q157" s="357"/>
      <c r="R157" s="357"/>
      <c r="S157" s="357"/>
      <c r="T157" s="357"/>
      <c r="U157" s="357"/>
      <c r="V157" s="357"/>
      <c r="W157" s="357"/>
      <c r="X157" s="357"/>
      <c r="Y157" s="357"/>
      <c r="Z157" s="357"/>
      <c r="AA157" s="357"/>
      <c r="AB157" s="357"/>
      <c r="AC157" s="357"/>
      <c r="AD157" s="357"/>
      <c r="AE157" s="357"/>
      <c r="AF157" s="357"/>
      <c r="AG157" s="357"/>
      <c r="AH157" s="357"/>
      <c r="AI157" s="357"/>
      <c r="AJ157" s="357"/>
      <c r="AK157" s="357"/>
      <c r="AL157" s="357"/>
      <c r="AM157" s="357"/>
      <c r="AN157" s="357"/>
      <c r="AO157" s="357"/>
      <c r="AP157" s="357"/>
      <c r="AQ157" s="357"/>
      <c r="AR157" s="357"/>
      <c r="AS157" s="357"/>
      <c r="AT157" s="357"/>
      <c r="AU157" s="357"/>
      <c r="AV157" s="357"/>
      <c r="AW157" s="357"/>
      <c r="AX157" s="357"/>
      <c r="AY157" s="357"/>
      <c r="AZ157" s="357"/>
      <c r="BA157" s="357"/>
      <c r="BB157" s="357"/>
      <c r="BC157" s="357"/>
      <c r="BD157" s="357"/>
      <c r="BE157" s="357"/>
      <c r="BF157" s="357"/>
      <c r="BG157" s="357"/>
      <c r="BH157" s="357"/>
      <c r="BI157" s="357"/>
      <c r="BJ157" s="357"/>
      <c r="BK157" s="357"/>
      <c r="BL157" s="357"/>
      <c r="BM157" s="357"/>
      <c r="BN157" s="357"/>
      <c r="BO157" s="357"/>
      <c r="BP157" s="357"/>
      <c r="BQ157" s="357"/>
      <c r="BR157" s="357"/>
      <c r="BS157" s="357"/>
      <c r="BT157" s="357"/>
      <c r="BU157" s="357"/>
      <c r="BV157" s="357"/>
      <c r="BW157" s="357"/>
      <c r="BX157" s="357"/>
      <c r="BY157" s="357"/>
      <c r="BZ157" s="357"/>
      <c r="CA157" s="357"/>
      <c r="CB157" s="357"/>
      <c r="CC157" s="357"/>
      <c r="CD157" s="357"/>
      <c r="CE157" s="357"/>
      <c r="CF157" s="357"/>
      <c r="CG157" s="357"/>
      <c r="CH157" s="357"/>
      <c r="CI157" s="357"/>
      <c r="CJ157" s="357"/>
      <c r="CK157" s="357"/>
      <c r="CL157" s="357"/>
      <c r="CM157" s="357"/>
      <c r="CN157" s="357"/>
      <c r="CO157" s="357"/>
      <c r="CP157" s="357"/>
      <c r="CQ157" s="357"/>
      <c r="CR157" s="357"/>
      <c r="CS157" s="357"/>
      <c r="CT157" s="357"/>
      <c r="CU157" s="357"/>
      <c r="CV157" s="357"/>
      <c r="CW157" s="357"/>
      <c r="CX157" s="357"/>
      <c r="CY157" s="357"/>
      <c r="CZ157" s="357"/>
      <c r="DA157" s="357"/>
      <c r="DB157" s="357"/>
      <c r="DC157" s="357"/>
      <c r="DD157" s="357"/>
      <c r="DE157" s="357"/>
      <c r="DF157" s="357"/>
      <c r="DG157" s="357"/>
      <c r="DH157" s="357"/>
      <c r="DI157" s="357"/>
      <c r="DJ157" s="357"/>
      <c r="DK157" s="357"/>
      <c r="DL157" s="357"/>
      <c r="DM157" s="357"/>
      <c r="DN157" s="357"/>
      <c r="DO157" s="357"/>
      <c r="DP157" s="357"/>
      <c r="DQ157" s="357"/>
      <c r="DR157" s="357"/>
      <c r="DS157" s="357"/>
      <c r="DT157" s="357"/>
      <c r="DU157" s="357"/>
      <c r="DV157" s="357"/>
      <c r="DW157" s="357"/>
      <c r="DX157" s="357"/>
      <c r="DY157" s="357"/>
      <c r="DZ157" s="357"/>
      <c r="EA157" s="357"/>
      <c r="EB157" s="357"/>
      <c r="EC157" s="357"/>
      <c r="ED157" s="357"/>
      <c r="EE157" s="357"/>
      <c r="EF157" s="357"/>
      <c r="EG157" s="357"/>
      <c r="EH157" s="357"/>
      <c r="EI157" s="357"/>
      <c r="EJ157" s="357"/>
      <c r="EK157" s="357"/>
      <c r="EL157" s="357"/>
      <c r="EM157" s="357"/>
      <c r="EN157" s="357"/>
      <c r="EO157" s="357"/>
      <c r="EP157" s="357"/>
      <c r="EQ157" s="357"/>
      <c r="ER157" s="357"/>
      <c r="ES157" s="357"/>
      <c r="ET157" s="357"/>
      <c r="EU157" s="357"/>
    </row>
    <row r="158" ht="12.75" customHeight="1">
      <c r="A158" s="357"/>
      <c r="B158" s="357"/>
      <c r="C158" s="357"/>
      <c r="D158" s="357"/>
      <c r="E158" s="357"/>
      <c r="F158" s="357"/>
      <c r="G158" s="357"/>
      <c r="H158" s="357"/>
      <c r="I158" s="357"/>
      <c r="J158" s="357"/>
      <c r="K158" s="357"/>
      <c r="L158" s="357"/>
      <c r="M158" s="357"/>
      <c r="N158" s="357"/>
      <c r="O158" s="357"/>
      <c r="P158" s="357"/>
      <c r="Q158" s="357"/>
      <c r="R158" s="357"/>
      <c r="S158" s="357"/>
      <c r="T158" s="357"/>
      <c r="U158" s="357"/>
      <c r="V158" s="357"/>
      <c r="W158" s="357"/>
      <c r="X158" s="357"/>
      <c r="Y158" s="357"/>
      <c r="Z158" s="357"/>
      <c r="AA158" s="357"/>
      <c r="AB158" s="357"/>
      <c r="AC158" s="357"/>
      <c r="AD158" s="357"/>
      <c r="AE158" s="357"/>
      <c r="AF158" s="357"/>
      <c r="AG158" s="357"/>
      <c r="AH158" s="357"/>
      <c r="AI158" s="357"/>
      <c r="AJ158" s="357"/>
      <c r="AK158" s="357"/>
      <c r="AL158" s="357"/>
      <c r="AM158" s="357"/>
      <c r="AN158" s="357"/>
      <c r="AO158" s="357"/>
      <c r="AP158" s="357"/>
      <c r="AQ158" s="357"/>
      <c r="AR158" s="357"/>
      <c r="AS158" s="357"/>
      <c r="AT158" s="357"/>
      <c r="AU158" s="357"/>
      <c r="AV158" s="357"/>
      <c r="AW158" s="357"/>
      <c r="AX158" s="357"/>
      <c r="AY158" s="357"/>
      <c r="AZ158" s="357"/>
      <c r="BA158" s="357"/>
      <c r="BB158" s="357"/>
      <c r="BC158" s="357"/>
      <c r="BD158" s="357"/>
      <c r="BE158" s="357"/>
      <c r="BF158" s="357"/>
      <c r="BG158" s="357"/>
      <c r="BH158" s="357"/>
      <c r="BI158" s="357"/>
      <c r="BJ158" s="357"/>
      <c r="BK158" s="357"/>
      <c r="BL158" s="357"/>
      <c r="BM158" s="357"/>
      <c r="BN158" s="357"/>
      <c r="BO158" s="357"/>
      <c r="BP158" s="357"/>
      <c r="BQ158" s="357"/>
      <c r="BR158" s="357"/>
      <c r="BS158" s="357"/>
      <c r="BT158" s="357"/>
      <c r="BU158" s="357"/>
      <c r="BV158" s="357"/>
      <c r="BW158" s="357"/>
      <c r="BX158" s="357"/>
      <c r="BY158" s="357"/>
      <c r="BZ158" s="357"/>
      <c r="CA158" s="357"/>
      <c r="CB158" s="357"/>
      <c r="CC158" s="357"/>
      <c r="CD158" s="357"/>
      <c r="CE158" s="357"/>
      <c r="CF158" s="357"/>
      <c r="CG158" s="357"/>
      <c r="CH158" s="357"/>
      <c r="CI158" s="357"/>
      <c r="CJ158" s="357"/>
      <c r="CK158" s="357"/>
      <c r="CL158" s="357"/>
      <c r="CM158" s="357"/>
      <c r="CN158" s="357"/>
      <c r="CO158" s="357"/>
      <c r="CP158" s="357"/>
      <c r="CQ158" s="357"/>
      <c r="CR158" s="357"/>
      <c r="CS158" s="357"/>
      <c r="CT158" s="357"/>
      <c r="CU158" s="357"/>
      <c r="CV158" s="357"/>
      <c r="CW158" s="357"/>
      <c r="CX158" s="357"/>
      <c r="CY158" s="357"/>
      <c r="CZ158" s="357"/>
      <c r="DA158" s="357"/>
      <c r="DB158" s="357"/>
      <c r="DC158" s="357"/>
      <c r="DD158" s="357"/>
      <c r="DE158" s="357"/>
      <c r="DF158" s="357"/>
      <c r="DG158" s="357"/>
      <c r="DH158" s="357"/>
      <c r="DI158" s="357"/>
      <c r="DJ158" s="357"/>
      <c r="DK158" s="357"/>
      <c r="DL158" s="357"/>
      <c r="DM158" s="357"/>
      <c r="DN158" s="357"/>
      <c r="DO158" s="357"/>
      <c r="DP158" s="357"/>
      <c r="DQ158" s="357"/>
      <c r="DR158" s="357"/>
      <c r="DS158" s="357"/>
      <c r="DT158" s="357"/>
      <c r="DU158" s="357"/>
      <c r="DV158" s="357"/>
      <c r="DW158" s="357"/>
      <c r="DX158" s="357"/>
      <c r="DY158" s="357"/>
      <c r="DZ158" s="357"/>
      <c r="EA158" s="357"/>
      <c r="EB158" s="357"/>
      <c r="EC158" s="357"/>
      <c r="ED158" s="357"/>
      <c r="EE158" s="357"/>
      <c r="EF158" s="357"/>
      <c r="EG158" s="357"/>
      <c r="EH158" s="357"/>
      <c r="EI158" s="357"/>
      <c r="EJ158" s="357"/>
      <c r="EK158" s="357"/>
      <c r="EL158" s="357"/>
      <c r="EM158" s="357"/>
      <c r="EN158" s="357"/>
      <c r="EO158" s="357"/>
      <c r="EP158" s="357"/>
      <c r="EQ158" s="357"/>
      <c r="ER158" s="357"/>
      <c r="ES158" s="357"/>
      <c r="ET158" s="357"/>
      <c r="EU158" s="357"/>
    </row>
    <row r="159" ht="12.75" customHeight="1">
      <c r="A159" s="357"/>
      <c r="B159" s="357"/>
      <c r="C159" s="357"/>
      <c r="D159" s="357"/>
      <c r="E159" s="357"/>
      <c r="F159" s="357"/>
      <c r="G159" s="357"/>
      <c r="H159" s="357"/>
      <c r="I159" s="357"/>
      <c r="J159" s="357"/>
      <c r="K159" s="357"/>
      <c r="L159" s="357"/>
      <c r="M159" s="357"/>
      <c r="N159" s="357"/>
      <c r="O159" s="357"/>
      <c r="P159" s="357"/>
      <c r="Q159" s="357"/>
      <c r="R159" s="357"/>
      <c r="S159" s="357"/>
      <c r="T159" s="357"/>
      <c r="U159" s="357"/>
      <c r="V159" s="357"/>
      <c r="W159" s="357"/>
      <c r="X159" s="357"/>
      <c r="Y159" s="357"/>
      <c r="Z159" s="357"/>
      <c r="AA159" s="357"/>
      <c r="AB159" s="357"/>
      <c r="AC159" s="357"/>
      <c r="AD159" s="357"/>
      <c r="AE159" s="357"/>
      <c r="AF159" s="357"/>
      <c r="AG159" s="357"/>
      <c r="AH159" s="357"/>
      <c r="AI159" s="357"/>
      <c r="AJ159" s="357"/>
      <c r="AK159" s="357"/>
      <c r="AL159" s="357"/>
      <c r="AM159" s="357"/>
      <c r="AN159" s="357"/>
      <c r="AO159" s="357"/>
      <c r="AP159" s="357"/>
      <c r="AQ159" s="357"/>
      <c r="AR159" s="357"/>
      <c r="AS159" s="357"/>
      <c r="AT159" s="357"/>
      <c r="AU159" s="357"/>
      <c r="AV159" s="357"/>
      <c r="AW159" s="357"/>
      <c r="AX159" s="357"/>
      <c r="AY159" s="357"/>
      <c r="AZ159" s="357"/>
      <c r="BA159" s="357"/>
      <c r="BB159" s="357"/>
      <c r="BC159" s="357"/>
      <c r="BD159" s="357"/>
      <c r="BE159" s="357"/>
      <c r="BF159" s="357"/>
      <c r="BG159" s="357"/>
      <c r="BH159" s="357"/>
      <c r="BI159" s="357"/>
      <c r="BJ159" s="357"/>
      <c r="BK159" s="357"/>
      <c r="BL159" s="357"/>
      <c r="BM159" s="357"/>
      <c r="BN159" s="357"/>
      <c r="BO159" s="357"/>
      <c r="BP159" s="357"/>
      <c r="BQ159" s="357"/>
      <c r="BR159" s="357"/>
      <c r="BS159" s="357"/>
      <c r="BT159" s="357"/>
      <c r="BU159" s="357"/>
      <c r="BV159" s="357"/>
      <c r="BW159" s="357"/>
      <c r="BX159" s="357"/>
      <c r="BY159" s="357"/>
      <c r="BZ159" s="357"/>
      <c r="CA159" s="357"/>
      <c r="CB159" s="357"/>
      <c r="CC159" s="357"/>
      <c r="CD159" s="357"/>
      <c r="CE159" s="357"/>
      <c r="CF159" s="357"/>
      <c r="CG159" s="357"/>
      <c r="CH159" s="357"/>
      <c r="CI159" s="357"/>
      <c r="CJ159" s="357"/>
      <c r="CK159" s="357"/>
      <c r="CL159" s="357"/>
      <c r="CM159" s="357"/>
      <c r="CN159" s="357"/>
      <c r="CO159" s="357"/>
      <c r="CP159" s="357"/>
      <c r="CQ159" s="357"/>
      <c r="CR159" s="357"/>
      <c r="CS159" s="357"/>
      <c r="CT159" s="357"/>
      <c r="CU159" s="357"/>
      <c r="CV159" s="357"/>
      <c r="CW159" s="357"/>
      <c r="CX159" s="357"/>
      <c r="CY159" s="357"/>
      <c r="CZ159" s="357"/>
      <c r="DA159" s="357"/>
      <c r="DB159" s="357"/>
      <c r="DC159" s="357"/>
      <c r="DD159" s="357"/>
      <c r="DE159" s="357"/>
      <c r="DF159" s="357"/>
      <c r="DG159" s="357"/>
      <c r="DH159" s="357"/>
      <c r="DI159" s="357"/>
      <c r="DJ159" s="357"/>
      <c r="DK159" s="357"/>
      <c r="DL159" s="357"/>
      <c r="DM159" s="357"/>
      <c r="DN159" s="357"/>
      <c r="DO159" s="357"/>
      <c r="DP159" s="357"/>
      <c r="DQ159" s="357"/>
      <c r="DR159" s="357"/>
      <c r="DS159" s="357"/>
      <c r="DT159" s="357"/>
      <c r="DU159" s="357"/>
      <c r="DV159" s="357"/>
      <c r="DW159" s="357"/>
      <c r="DX159" s="357"/>
      <c r="DY159" s="357"/>
      <c r="DZ159" s="357"/>
      <c r="EA159" s="357"/>
      <c r="EB159" s="357"/>
      <c r="EC159" s="357"/>
      <c r="ED159" s="357"/>
      <c r="EE159" s="357"/>
      <c r="EF159" s="357"/>
      <c r="EG159" s="357"/>
      <c r="EH159" s="357"/>
      <c r="EI159" s="357"/>
      <c r="EJ159" s="357"/>
      <c r="EK159" s="357"/>
      <c r="EL159" s="357"/>
      <c r="EM159" s="357"/>
      <c r="EN159" s="357"/>
      <c r="EO159" s="357"/>
      <c r="EP159" s="357"/>
      <c r="EQ159" s="357"/>
      <c r="ER159" s="357"/>
      <c r="ES159" s="357"/>
      <c r="ET159" s="357"/>
      <c r="EU159" s="357"/>
    </row>
    <row r="160" ht="12.75" customHeight="1">
      <c r="A160" s="357"/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  <c r="AA160" s="357"/>
      <c r="AB160" s="357"/>
      <c r="AC160" s="357"/>
      <c r="AD160" s="357"/>
      <c r="AE160" s="357"/>
      <c r="AF160" s="357"/>
      <c r="AG160" s="357"/>
      <c r="AH160" s="357"/>
      <c r="AI160" s="357"/>
      <c r="AJ160" s="357"/>
      <c r="AK160" s="357"/>
      <c r="AL160" s="357"/>
      <c r="AM160" s="357"/>
      <c r="AN160" s="357"/>
      <c r="AO160" s="357"/>
      <c r="AP160" s="357"/>
      <c r="AQ160" s="357"/>
      <c r="AR160" s="357"/>
      <c r="AS160" s="357"/>
      <c r="AT160" s="357"/>
      <c r="AU160" s="357"/>
      <c r="AV160" s="357"/>
      <c r="AW160" s="357"/>
      <c r="AX160" s="357"/>
      <c r="AY160" s="357"/>
      <c r="AZ160" s="357"/>
      <c r="BA160" s="357"/>
      <c r="BB160" s="357"/>
      <c r="BC160" s="357"/>
      <c r="BD160" s="357"/>
      <c r="BE160" s="357"/>
      <c r="BF160" s="357"/>
      <c r="BG160" s="357"/>
      <c r="BH160" s="357"/>
      <c r="BI160" s="357"/>
      <c r="BJ160" s="357"/>
      <c r="BK160" s="357"/>
      <c r="BL160" s="357"/>
      <c r="BM160" s="357"/>
      <c r="BN160" s="357"/>
      <c r="BO160" s="357"/>
      <c r="BP160" s="357"/>
      <c r="BQ160" s="357"/>
      <c r="BR160" s="357"/>
      <c r="BS160" s="357"/>
      <c r="BT160" s="357"/>
      <c r="BU160" s="357"/>
      <c r="BV160" s="357"/>
      <c r="BW160" s="357"/>
      <c r="BX160" s="357"/>
      <c r="BY160" s="357"/>
      <c r="BZ160" s="357"/>
      <c r="CA160" s="357"/>
      <c r="CB160" s="357"/>
      <c r="CC160" s="357"/>
      <c r="CD160" s="357"/>
      <c r="CE160" s="357"/>
      <c r="CF160" s="357"/>
      <c r="CG160" s="357"/>
      <c r="CH160" s="357"/>
      <c r="CI160" s="357"/>
      <c r="CJ160" s="357"/>
      <c r="CK160" s="357"/>
      <c r="CL160" s="357"/>
      <c r="CM160" s="357"/>
      <c r="CN160" s="357"/>
      <c r="CO160" s="357"/>
      <c r="CP160" s="357"/>
      <c r="CQ160" s="357"/>
      <c r="CR160" s="357"/>
      <c r="CS160" s="357"/>
      <c r="CT160" s="357"/>
      <c r="CU160" s="357"/>
      <c r="CV160" s="357"/>
      <c r="CW160" s="357"/>
      <c r="CX160" s="357"/>
      <c r="CY160" s="357"/>
      <c r="CZ160" s="357"/>
      <c r="DA160" s="357"/>
      <c r="DB160" s="357"/>
      <c r="DC160" s="357"/>
      <c r="DD160" s="357"/>
      <c r="DE160" s="357"/>
      <c r="DF160" s="357"/>
      <c r="DG160" s="357"/>
      <c r="DH160" s="357"/>
      <c r="DI160" s="357"/>
      <c r="DJ160" s="357"/>
      <c r="DK160" s="357"/>
      <c r="DL160" s="357"/>
      <c r="DM160" s="357"/>
      <c r="DN160" s="357"/>
      <c r="DO160" s="357"/>
      <c r="DP160" s="357"/>
      <c r="DQ160" s="357"/>
      <c r="DR160" s="357"/>
      <c r="DS160" s="357"/>
      <c r="DT160" s="357"/>
      <c r="DU160" s="357"/>
      <c r="DV160" s="357"/>
      <c r="DW160" s="357"/>
      <c r="DX160" s="357"/>
      <c r="DY160" s="357"/>
      <c r="DZ160" s="357"/>
      <c r="EA160" s="357"/>
      <c r="EB160" s="357"/>
      <c r="EC160" s="357"/>
      <c r="ED160" s="357"/>
      <c r="EE160" s="357"/>
      <c r="EF160" s="357"/>
      <c r="EG160" s="357"/>
      <c r="EH160" s="357"/>
      <c r="EI160" s="357"/>
      <c r="EJ160" s="357"/>
      <c r="EK160" s="357"/>
      <c r="EL160" s="357"/>
      <c r="EM160" s="357"/>
      <c r="EN160" s="357"/>
      <c r="EO160" s="357"/>
      <c r="EP160" s="357"/>
      <c r="EQ160" s="357"/>
      <c r="ER160" s="357"/>
      <c r="ES160" s="357"/>
      <c r="ET160" s="357"/>
      <c r="EU160" s="357"/>
    </row>
    <row r="161" ht="12.75" customHeight="1">
      <c r="A161" s="357"/>
      <c r="B161" s="357"/>
      <c r="C161" s="357"/>
      <c r="D161" s="357"/>
      <c r="E161" s="357"/>
      <c r="F161" s="357"/>
      <c r="G161" s="357"/>
      <c r="H161" s="357"/>
      <c r="I161" s="357"/>
      <c r="J161" s="357"/>
      <c r="K161" s="357"/>
      <c r="L161" s="357"/>
      <c r="M161" s="357"/>
      <c r="N161" s="357"/>
      <c r="O161" s="357"/>
      <c r="P161" s="357"/>
      <c r="Q161" s="357"/>
      <c r="R161" s="357"/>
      <c r="S161" s="357"/>
      <c r="T161" s="357"/>
      <c r="U161" s="357"/>
      <c r="V161" s="357"/>
      <c r="W161" s="357"/>
      <c r="X161" s="357"/>
      <c r="Y161" s="357"/>
      <c r="Z161" s="357"/>
      <c r="AA161" s="357"/>
      <c r="AB161" s="357"/>
      <c r="AC161" s="357"/>
      <c r="AD161" s="357"/>
      <c r="AE161" s="357"/>
      <c r="AF161" s="357"/>
      <c r="AG161" s="357"/>
      <c r="AH161" s="357"/>
      <c r="AI161" s="357"/>
      <c r="AJ161" s="357"/>
      <c r="AK161" s="357"/>
      <c r="AL161" s="357"/>
      <c r="AM161" s="357"/>
      <c r="AN161" s="357"/>
      <c r="AO161" s="357"/>
      <c r="AP161" s="357"/>
      <c r="AQ161" s="357"/>
      <c r="AR161" s="357"/>
      <c r="AS161" s="357"/>
      <c r="AT161" s="357"/>
      <c r="AU161" s="357"/>
      <c r="AV161" s="357"/>
      <c r="AW161" s="357"/>
      <c r="AX161" s="357"/>
      <c r="AY161" s="357"/>
      <c r="AZ161" s="357"/>
      <c r="BA161" s="357"/>
      <c r="BB161" s="357"/>
      <c r="BC161" s="357"/>
      <c r="BD161" s="357"/>
      <c r="BE161" s="357"/>
      <c r="BF161" s="357"/>
      <c r="BG161" s="357"/>
      <c r="BH161" s="357"/>
      <c r="BI161" s="357"/>
      <c r="BJ161" s="357"/>
      <c r="BK161" s="357"/>
      <c r="BL161" s="357"/>
      <c r="BM161" s="357"/>
      <c r="BN161" s="357"/>
      <c r="BO161" s="357"/>
      <c r="BP161" s="357"/>
      <c r="BQ161" s="357"/>
      <c r="BR161" s="357"/>
      <c r="BS161" s="357"/>
      <c r="BT161" s="357"/>
      <c r="BU161" s="357"/>
      <c r="BV161" s="357"/>
      <c r="BW161" s="357"/>
      <c r="BX161" s="357"/>
      <c r="BY161" s="357"/>
      <c r="BZ161" s="357"/>
      <c r="CA161" s="357"/>
      <c r="CB161" s="357"/>
      <c r="CC161" s="357"/>
      <c r="CD161" s="357"/>
      <c r="CE161" s="357"/>
      <c r="CF161" s="357"/>
      <c r="CG161" s="357"/>
      <c r="CH161" s="357"/>
      <c r="CI161" s="357"/>
      <c r="CJ161" s="357"/>
      <c r="CK161" s="357"/>
      <c r="CL161" s="357"/>
      <c r="CM161" s="357"/>
      <c r="CN161" s="357"/>
      <c r="CO161" s="357"/>
      <c r="CP161" s="357"/>
      <c r="CQ161" s="357"/>
      <c r="CR161" s="357"/>
      <c r="CS161" s="357"/>
      <c r="CT161" s="357"/>
      <c r="CU161" s="357"/>
      <c r="CV161" s="357"/>
      <c r="CW161" s="357"/>
      <c r="CX161" s="357"/>
      <c r="CY161" s="357"/>
      <c r="CZ161" s="357"/>
      <c r="DA161" s="357"/>
      <c r="DB161" s="357"/>
      <c r="DC161" s="357"/>
      <c r="DD161" s="357"/>
      <c r="DE161" s="357"/>
      <c r="DF161" s="357"/>
      <c r="DG161" s="357"/>
      <c r="DH161" s="357"/>
      <c r="DI161" s="357"/>
      <c r="DJ161" s="357"/>
      <c r="DK161" s="357"/>
      <c r="DL161" s="357"/>
      <c r="DM161" s="357"/>
      <c r="DN161" s="357"/>
      <c r="DO161" s="357"/>
      <c r="DP161" s="357"/>
      <c r="DQ161" s="357"/>
      <c r="DR161" s="357"/>
      <c r="DS161" s="357"/>
      <c r="DT161" s="357"/>
      <c r="DU161" s="357"/>
      <c r="DV161" s="357"/>
      <c r="DW161" s="357"/>
      <c r="DX161" s="357"/>
      <c r="DY161" s="357"/>
      <c r="DZ161" s="357"/>
      <c r="EA161" s="357"/>
      <c r="EB161" s="357"/>
      <c r="EC161" s="357"/>
      <c r="ED161" s="357"/>
      <c r="EE161" s="357"/>
      <c r="EF161" s="357"/>
      <c r="EG161" s="357"/>
      <c r="EH161" s="357"/>
      <c r="EI161" s="357"/>
      <c r="EJ161" s="357"/>
      <c r="EK161" s="357"/>
      <c r="EL161" s="357"/>
      <c r="EM161" s="357"/>
      <c r="EN161" s="357"/>
      <c r="EO161" s="357"/>
      <c r="EP161" s="357"/>
      <c r="EQ161" s="357"/>
      <c r="ER161" s="357"/>
      <c r="ES161" s="357"/>
      <c r="ET161" s="357"/>
      <c r="EU161" s="357"/>
    </row>
    <row r="162" ht="12.75" customHeight="1">
      <c r="A162" s="357"/>
      <c r="B162" s="357"/>
      <c r="C162" s="357"/>
      <c r="D162" s="357"/>
      <c r="E162" s="357"/>
      <c r="F162" s="357"/>
      <c r="G162" s="357"/>
      <c r="H162" s="357"/>
      <c r="I162" s="357"/>
      <c r="J162" s="357"/>
      <c r="K162" s="357"/>
      <c r="L162" s="357"/>
      <c r="M162" s="357"/>
      <c r="N162" s="357"/>
      <c r="O162" s="357"/>
      <c r="P162" s="357"/>
      <c r="Q162" s="357"/>
      <c r="R162" s="357"/>
      <c r="S162" s="357"/>
      <c r="T162" s="357"/>
      <c r="U162" s="357"/>
      <c r="V162" s="357"/>
      <c r="W162" s="357"/>
      <c r="X162" s="357"/>
      <c r="Y162" s="357"/>
      <c r="Z162" s="357"/>
      <c r="AA162" s="357"/>
      <c r="AB162" s="357"/>
      <c r="AC162" s="357"/>
      <c r="AD162" s="357"/>
      <c r="AE162" s="357"/>
      <c r="AF162" s="357"/>
      <c r="AG162" s="357"/>
      <c r="AH162" s="357"/>
      <c r="AI162" s="357"/>
      <c r="AJ162" s="357"/>
      <c r="AK162" s="357"/>
      <c r="AL162" s="357"/>
      <c r="AM162" s="357"/>
      <c r="AN162" s="357"/>
      <c r="AO162" s="357"/>
      <c r="AP162" s="357"/>
      <c r="AQ162" s="357"/>
      <c r="AR162" s="357"/>
      <c r="AS162" s="357"/>
      <c r="AT162" s="357"/>
      <c r="AU162" s="357"/>
      <c r="AV162" s="357"/>
      <c r="AW162" s="357"/>
      <c r="AX162" s="357"/>
      <c r="AY162" s="357"/>
      <c r="AZ162" s="357"/>
      <c r="BA162" s="357"/>
      <c r="BB162" s="357"/>
      <c r="BC162" s="357"/>
      <c r="BD162" s="357"/>
      <c r="BE162" s="357"/>
      <c r="BF162" s="357"/>
      <c r="BG162" s="357"/>
      <c r="BH162" s="357"/>
      <c r="BI162" s="357"/>
      <c r="BJ162" s="357"/>
      <c r="BK162" s="357"/>
      <c r="BL162" s="357"/>
      <c r="BM162" s="357"/>
      <c r="BN162" s="357"/>
      <c r="BO162" s="357"/>
      <c r="BP162" s="357"/>
      <c r="BQ162" s="357"/>
      <c r="BR162" s="357"/>
      <c r="BS162" s="357"/>
      <c r="BT162" s="357"/>
      <c r="BU162" s="357"/>
      <c r="BV162" s="357"/>
      <c r="BW162" s="357"/>
      <c r="BX162" s="357"/>
      <c r="BY162" s="357"/>
      <c r="BZ162" s="357"/>
      <c r="CA162" s="357"/>
      <c r="CB162" s="357"/>
      <c r="CC162" s="357"/>
      <c r="CD162" s="357"/>
      <c r="CE162" s="357"/>
      <c r="CF162" s="357"/>
      <c r="CG162" s="357"/>
      <c r="CH162" s="357"/>
      <c r="CI162" s="357"/>
      <c r="CJ162" s="357"/>
      <c r="CK162" s="357"/>
      <c r="CL162" s="357"/>
      <c r="CM162" s="357"/>
      <c r="CN162" s="357"/>
      <c r="CO162" s="357"/>
      <c r="CP162" s="357"/>
      <c r="CQ162" s="357"/>
      <c r="CR162" s="357"/>
      <c r="CS162" s="357"/>
      <c r="CT162" s="357"/>
      <c r="CU162" s="357"/>
      <c r="CV162" s="357"/>
      <c r="CW162" s="357"/>
      <c r="CX162" s="357"/>
      <c r="CY162" s="357"/>
      <c r="CZ162" s="357"/>
      <c r="DA162" s="357"/>
      <c r="DB162" s="357"/>
      <c r="DC162" s="357"/>
      <c r="DD162" s="357"/>
      <c r="DE162" s="357"/>
      <c r="DF162" s="357"/>
      <c r="DG162" s="357"/>
      <c r="DH162" s="357"/>
      <c r="DI162" s="357"/>
      <c r="DJ162" s="357"/>
      <c r="DK162" s="357"/>
      <c r="DL162" s="357"/>
      <c r="DM162" s="357"/>
      <c r="DN162" s="357"/>
      <c r="DO162" s="357"/>
      <c r="DP162" s="357"/>
      <c r="DQ162" s="357"/>
      <c r="DR162" s="357"/>
      <c r="DS162" s="357"/>
      <c r="DT162" s="357"/>
      <c r="DU162" s="357"/>
      <c r="DV162" s="357"/>
      <c r="DW162" s="357"/>
      <c r="DX162" s="357"/>
      <c r="DY162" s="357"/>
      <c r="DZ162" s="357"/>
      <c r="EA162" s="357"/>
      <c r="EB162" s="357"/>
      <c r="EC162" s="357"/>
      <c r="ED162" s="357"/>
      <c r="EE162" s="357"/>
      <c r="EF162" s="357"/>
      <c r="EG162" s="357"/>
      <c r="EH162" s="357"/>
      <c r="EI162" s="357"/>
      <c r="EJ162" s="357"/>
      <c r="EK162" s="357"/>
      <c r="EL162" s="357"/>
      <c r="EM162" s="357"/>
      <c r="EN162" s="357"/>
      <c r="EO162" s="357"/>
      <c r="EP162" s="357"/>
      <c r="EQ162" s="357"/>
      <c r="ER162" s="357"/>
      <c r="ES162" s="357"/>
      <c r="ET162" s="357"/>
      <c r="EU162" s="357"/>
    </row>
    <row r="163" ht="12.75" customHeight="1">
      <c r="A163" s="357"/>
      <c r="B163" s="357"/>
      <c r="C163" s="357"/>
      <c r="D163" s="357"/>
      <c r="E163" s="357"/>
      <c r="F163" s="357"/>
      <c r="G163" s="357"/>
      <c r="H163" s="357"/>
      <c r="I163" s="357"/>
      <c r="J163" s="357"/>
      <c r="K163" s="357"/>
      <c r="L163" s="357"/>
      <c r="M163" s="357"/>
      <c r="N163" s="357"/>
      <c r="O163" s="357"/>
      <c r="P163" s="357"/>
      <c r="Q163" s="357"/>
      <c r="R163" s="357"/>
      <c r="S163" s="357"/>
      <c r="T163" s="357"/>
      <c r="U163" s="357"/>
      <c r="V163" s="357"/>
      <c r="W163" s="357"/>
      <c r="X163" s="357"/>
      <c r="Y163" s="357"/>
      <c r="Z163" s="357"/>
      <c r="AA163" s="357"/>
      <c r="AB163" s="357"/>
      <c r="AC163" s="357"/>
      <c r="AD163" s="357"/>
      <c r="AE163" s="357"/>
      <c r="AF163" s="357"/>
      <c r="AG163" s="357"/>
      <c r="AH163" s="357"/>
      <c r="AI163" s="357"/>
      <c r="AJ163" s="357"/>
      <c r="AK163" s="357"/>
      <c r="AL163" s="357"/>
      <c r="AM163" s="357"/>
      <c r="AN163" s="357"/>
      <c r="AO163" s="357"/>
      <c r="AP163" s="357"/>
      <c r="AQ163" s="357"/>
      <c r="AR163" s="357"/>
      <c r="AS163" s="357"/>
      <c r="AT163" s="357"/>
      <c r="AU163" s="357"/>
      <c r="AV163" s="357"/>
      <c r="AW163" s="357"/>
      <c r="AX163" s="357"/>
      <c r="AY163" s="357"/>
      <c r="AZ163" s="357"/>
      <c r="BA163" s="357"/>
      <c r="BB163" s="357"/>
      <c r="BC163" s="357"/>
      <c r="BD163" s="357"/>
      <c r="BE163" s="357"/>
      <c r="BF163" s="357"/>
      <c r="BG163" s="357"/>
      <c r="BH163" s="357"/>
      <c r="BI163" s="357"/>
      <c r="BJ163" s="357"/>
      <c r="BK163" s="357"/>
      <c r="BL163" s="357"/>
      <c r="BM163" s="357"/>
      <c r="BN163" s="357"/>
      <c r="BO163" s="357"/>
      <c r="BP163" s="357"/>
      <c r="BQ163" s="357"/>
      <c r="BR163" s="357"/>
      <c r="BS163" s="357"/>
      <c r="BT163" s="357"/>
      <c r="BU163" s="357"/>
      <c r="BV163" s="357"/>
      <c r="BW163" s="357"/>
      <c r="BX163" s="357"/>
      <c r="BY163" s="357"/>
      <c r="BZ163" s="357"/>
      <c r="CA163" s="357"/>
      <c r="CB163" s="357"/>
      <c r="CC163" s="357"/>
      <c r="CD163" s="357"/>
      <c r="CE163" s="357"/>
      <c r="CF163" s="357"/>
      <c r="CG163" s="357"/>
      <c r="CH163" s="357"/>
      <c r="CI163" s="357"/>
      <c r="CJ163" s="357"/>
      <c r="CK163" s="357"/>
      <c r="CL163" s="357"/>
      <c r="CM163" s="357"/>
      <c r="CN163" s="357"/>
      <c r="CO163" s="357"/>
      <c r="CP163" s="357"/>
      <c r="CQ163" s="357"/>
      <c r="CR163" s="357"/>
      <c r="CS163" s="357"/>
      <c r="CT163" s="357"/>
      <c r="CU163" s="357"/>
      <c r="CV163" s="357"/>
      <c r="CW163" s="357"/>
      <c r="CX163" s="357"/>
      <c r="CY163" s="357"/>
      <c r="CZ163" s="357"/>
      <c r="DA163" s="357"/>
      <c r="DB163" s="357"/>
      <c r="DC163" s="357"/>
      <c r="DD163" s="357"/>
      <c r="DE163" s="357"/>
      <c r="DF163" s="357"/>
      <c r="DG163" s="357"/>
      <c r="DH163" s="357"/>
      <c r="DI163" s="357"/>
      <c r="DJ163" s="357"/>
      <c r="DK163" s="357"/>
      <c r="DL163" s="357"/>
      <c r="DM163" s="357"/>
      <c r="DN163" s="357"/>
      <c r="DO163" s="357"/>
      <c r="DP163" s="357"/>
      <c r="DQ163" s="357"/>
      <c r="DR163" s="357"/>
      <c r="DS163" s="357"/>
      <c r="DT163" s="357"/>
      <c r="DU163" s="357"/>
      <c r="DV163" s="357"/>
      <c r="DW163" s="357"/>
      <c r="DX163" s="357"/>
      <c r="DY163" s="357"/>
      <c r="DZ163" s="357"/>
      <c r="EA163" s="357"/>
      <c r="EB163" s="357"/>
      <c r="EC163" s="357"/>
      <c r="ED163" s="357"/>
      <c r="EE163" s="357"/>
      <c r="EF163" s="357"/>
      <c r="EG163" s="357"/>
      <c r="EH163" s="357"/>
      <c r="EI163" s="357"/>
      <c r="EJ163" s="357"/>
      <c r="EK163" s="357"/>
      <c r="EL163" s="357"/>
      <c r="EM163" s="357"/>
      <c r="EN163" s="357"/>
      <c r="EO163" s="357"/>
      <c r="EP163" s="357"/>
      <c r="EQ163" s="357"/>
      <c r="ER163" s="357"/>
      <c r="ES163" s="357"/>
      <c r="ET163" s="357"/>
      <c r="EU163" s="357"/>
    </row>
    <row r="164" ht="12.75" customHeight="1">
      <c r="A164" s="357"/>
      <c r="B164" s="357"/>
      <c r="C164" s="357"/>
      <c r="D164" s="357"/>
      <c r="E164" s="357"/>
      <c r="F164" s="357"/>
      <c r="G164" s="357"/>
      <c r="H164" s="357"/>
      <c r="I164" s="357"/>
      <c r="J164" s="357"/>
      <c r="K164" s="357"/>
      <c r="L164" s="357"/>
      <c r="M164" s="357"/>
      <c r="N164" s="357"/>
      <c r="O164" s="357"/>
      <c r="P164" s="357"/>
      <c r="Q164" s="357"/>
      <c r="R164" s="357"/>
      <c r="S164" s="357"/>
      <c r="T164" s="357"/>
      <c r="U164" s="357"/>
      <c r="V164" s="357"/>
      <c r="W164" s="357"/>
      <c r="X164" s="357"/>
      <c r="Y164" s="357"/>
      <c r="Z164" s="357"/>
      <c r="AA164" s="357"/>
      <c r="AB164" s="357"/>
      <c r="AC164" s="357"/>
      <c r="AD164" s="357"/>
      <c r="AE164" s="357"/>
      <c r="AF164" s="357"/>
      <c r="AG164" s="357"/>
      <c r="AH164" s="357"/>
      <c r="AI164" s="357"/>
      <c r="AJ164" s="357"/>
      <c r="AK164" s="357"/>
      <c r="AL164" s="357"/>
      <c r="AM164" s="357"/>
      <c r="AN164" s="357"/>
      <c r="AO164" s="357"/>
      <c r="AP164" s="357"/>
      <c r="AQ164" s="357"/>
      <c r="AR164" s="357"/>
      <c r="AS164" s="357"/>
      <c r="AT164" s="357"/>
      <c r="AU164" s="357"/>
      <c r="AV164" s="357"/>
      <c r="AW164" s="357"/>
      <c r="AX164" s="357"/>
      <c r="AY164" s="357"/>
      <c r="AZ164" s="357"/>
      <c r="BA164" s="357"/>
      <c r="BB164" s="357"/>
      <c r="BC164" s="357"/>
      <c r="BD164" s="357"/>
      <c r="BE164" s="357"/>
      <c r="BF164" s="357"/>
      <c r="BG164" s="357"/>
      <c r="BH164" s="357"/>
      <c r="BI164" s="357"/>
      <c r="BJ164" s="357"/>
      <c r="BK164" s="357"/>
      <c r="BL164" s="357"/>
      <c r="BM164" s="357"/>
      <c r="BN164" s="357"/>
      <c r="BO164" s="357"/>
      <c r="BP164" s="357"/>
      <c r="BQ164" s="357"/>
      <c r="BR164" s="357"/>
      <c r="BS164" s="357"/>
      <c r="BT164" s="357"/>
      <c r="BU164" s="357"/>
      <c r="BV164" s="357"/>
      <c r="BW164" s="357"/>
      <c r="BX164" s="357"/>
      <c r="BY164" s="357"/>
      <c r="BZ164" s="357"/>
      <c r="CA164" s="357"/>
      <c r="CB164" s="357"/>
      <c r="CC164" s="357"/>
      <c r="CD164" s="357"/>
      <c r="CE164" s="357"/>
      <c r="CF164" s="357"/>
      <c r="CG164" s="357"/>
      <c r="CH164" s="357"/>
      <c r="CI164" s="357"/>
      <c r="CJ164" s="357"/>
      <c r="CK164" s="357"/>
      <c r="CL164" s="357"/>
      <c r="CM164" s="357"/>
      <c r="CN164" s="357"/>
      <c r="CO164" s="357"/>
      <c r="CP164" s="357"/>
      <c r="CQ164" s="357"/>
      <c r="CR164" s="357"/>
      <c r="CS164" s="357"/>
      <c r="CT164" s="357"/>
      <c r="CU164" s="357"/>
      <c r="CV164" s="357"/>
      <c r="CW164" s="357"/>
      <c r="CX164" s="357"/>
      <c r="CY164" s="357"/>
      <c r="CZ164" s="357"/>
      <c r="DA164" s="357"/>
      <c r="DB164" s="357"/>
      <c r="DC164" s="357"/>
      <c r="DD164" s="357"/>
      <c r="DE164" s="357"/>
      <c r="DF164" s="357"/>
      <c r="DG164" s="357"/>
      <c r="DH164" s="357"/>
      <c r="DI164" s="357"/>
      <c r="DJ164" s="357"/>
      <c r="DK164" s="357"/>
      <c r="DL164" s="357"/>
      <c r="DM164" s="357"/>
      <c r="DN164" s="357"/>
      <c r="DO164" s="357"/>
      <c r="DP164" s="357"/>
      <c r="DQ164" s="357"/>
      <c r="DR164" s="357"/>
      <c r="DS164" s="357"/>
      <c r="DT164" s="357"/>
      <c r="DU164" s="357"/>
      <c r="DV164" s="357"/>
      <c r="DW164" s="357"/>
      <c r="DX164" s="357"/>
      <c r="DY164" s="357"/>
      <c r="DZ164" s="357"/>
      <c r="EA164" s="357"/>
      <c r="EB164" s="357"/>
      <c r="EC164" s="357"/>
      <c r="ED164" s="357"/>
      <c r="EE164" s="357"/>
      <c r="EF164" s="357"/>
      <c r="EG164" s="357"/>
      <c r="EH164" s="357"/>
      <c r="EI164" s="357"/>
      <c r="EJ164" s="357"/>
      <c r="EK164" s="357"/>
      <c r="EL164" s="357"/>
      <c r="EM164" s="357"/>
      <c r="EN164" s="357"/>
      <c r="EO164" s="357"/>
      <c r="EP164" s="357"/>
      <c r="EQ164" s="357"/>
      <c r="ER164" s="357"/>
      <c r="ES164" s="357"/>
      <c r="ET164" s="357"/>
      <c r="EU164" s="357"/>
    </row>
    <row r="165" ht="12.75" customHeight="1">
      <c r="A165" s="357"/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  <c r="AA165" s="357"/>
      <c r="AB165" s="357"/>
      <c r="AC165" s="357"/>
      <c r="AD165" s="357"/>
      <c r="AE165" s="357"/>
      <c r="AF165" s="357"/>
      <c r="AG165" s="357"/>
      <c r="AH165" s="357"/>
      <c r="AI165" s="357"/>
      <c r="AJ165" s="357"/>
      <c r="AK165" s="357"/>
      <c r="AL165" s="357"/>
      <c r="AM165" s="357"/>
      <c r="AN165" s="357"/>
      <c r="AO165" s="357"/>
      <c r="AP165" s="357"/>
      <c r="AQ165" s="357"/>
      <c r="AR165" s="357"/>
      <c r="AS165" s="357"/>
      <c r="AT165" s="357"/>
      <c r="AU165" s="357"/>
      <c r="AV165" s="357"/>
      <c r="AW165" s="357"/>
      <c r="AX165" s="357"/>
      <c r="AY165" s="357"/>
      <c r="AZ165" s="357"/>
      <c r="BA165" s="357"/>
      <c r="BB165" s="357"/>
      <c r="BC165" s="357"/>
      <c r="BD165" s="357"/>
      <c r="BE165" s="357"/>
      <c r="BF165" s="357"/>
      <c r="BG165" s="357"/>
      <c r="BH165" s="357"/>
      <c r="BI165" s="357"/>
      <c r="BJ165" s="357"/>
      <c r="BK165" s="357"/>
      <c r="BL165" s="357"/>
      <c r="BM165" s="357"/>
      <c r="BN165" s="357"/>
      <c r="BO165" s="357"/>
      <c r="BP165" s="357"/>
      <c r="BQ165" s="357"/>
      <c r="BR165" s="357"/>
      <c r="BS165" s="357"/>
      <c r="BT165" s="357"/>
      <c r="BU165" s="357"/>
      <c r="BV165" s="357"/>
      <c r="BW165" s="357"/>
      <c r="BX165" s="357"/>
      <c r="BY165" s="357"/>
      <c r="BZ165" s="357"/>
      <c r="CA165" s="357"/>
      <c r="CB165" s="357"/>
      <c r="CC165" s="357"/>
      <c r="CD165" s="357"/>
      <c r="CE165" s="357"/>
      <c r="CF165" s="357"/>
      <c r="CG165" s="357"/>
      <c r="CH165" s="357"/>
      <c r="CI165" s="357"/>
      <c r="CJ165" s="357"/>
      <c r="CK165" s="357"/>
      <c r="CL165" s="357"/>
      <c r="CM165" s="357"/>
      <c r="CN165" s="357"/>
      <c r="CO165" s="357"/>
      <c r="CP165" s="357"/>
      <c r="CQ165" s="357"/>
      <c r="CR165" s="357"/>
      <c r="CS165" s="357"/>
      <c r="CT165" s="357"/>
      <c r="CU165" s="357"/>
      <c r="CV165" s="357"/>
      <c r="CW165" s="357"/>
      <c r="CX165" s="357"/>
      <c r="CY165" s="357"/>
      <c r="CZ165" s="357"/>
      <c r="DA165" s="357"/>
      <c r="DB165" s="357"/>
      <c r="DC165" s="357"/>
      <c r="DD165" s="357"/>
      <c r="DE165" s="357"/>
      <c r="DF165" s="357"/>
      <c r="DG165" s="357"/>
      <c r="DH165" s="357"/>
      <c r="DI165" s="357"/>
      <c r="DJ165" s="357"/>
      <c r="DK165" s="357"/>
      <c r="DL165" s="357"/>
      <c r="DM165" s="357"/>
      <c r="DN165" s="357"/>
      <c r="DO165" s="357"/>
      <c r="DP165" s="357"/>
      <c r="DQ165" s="357"/>
      <c r="DR165" s="357"/>
      <c r="DS165" s="357"/>
      <c r="DT165" s="357"/>
      <c r="DU165" s="357"/>
      <c r="DV165" s="357"/>
      <c r="DW165" s="357"/>
      <c r="DX165" s="357"/>
      <c r="DY165" s="357"/>
      <c r="DZ165" s="357"/>
      <c r="EA165" s="357"/>
      <c r="EB165" s="357"/>
      <c r="EC165" s="357"/>
      <c r="ED165" s="357"/>
      <c r="EE165" s="357"/>
      <c r="EF165" s="357"/>
      <c r="EG165" s="357"/>
      <c r="EH165" s="357"/>
      <c r="EI165" s="357"/>
      <c r="EJ165" s="357"/>
      <c r="EK165" s="357"/>
      <c r="EL165" s="357"/>
      <c r="EM165" s="357"/>
      <c r="EN165" s="357"/>
      <c r="EO165" s="357"/>
      <c r="EP165" s="357"/>
      <c r="EQ165" s="357"/>
      <c r="ER165" s="357"/>
      <c r="ES165" s="357"/>
      <c r="ET165" s="357"/>
      <c r="EU165" s="357"/>
    </row>
    <row r="166" ht="12.75" customHeight="1">
      <c r="A166" s="357"/>
      <c r="B166" s="357"/>
      <c r="C166" s="357"/>
      <c r="D166" s="357"/>
      <c r="E166" s="357"/>
      <c r="F166" s="357"/>
      <c r="G166" s="357"/>
      <c r="H166" s="357"/>
      <c r="I166" s="357"/>
      <c r="J166" s="357"/>
      <c r="K166" s="357"/>
      <c r="L166" s="357"/>
      <c r="M166" s="357"/>
      <c r="N166" s="357"/>
      <c r="O166" s="357"/>
      <c r="P166" s="357"/>
      <c r="Q166" s="357"/>
      <c r="R166" s="357"/>
      <c r="S166" s="357"/>
      <c r="T166" s="357"/>
      <c r="U166" s="357"/>
      <c r="V166" s="357"/>
      <c r="W166" s="357"/>
      <c r="X166" s="357"/>
      <c r="Y166" s="357"/>
      <c r="Z166" s="357"/>
      <c r="AA166" s="357"/>
      <c r="AB166" s="357"/>
      <c r="AC166" s="357"/>
      <c r="AD166" s="357"/>
      <c r="AE166" s="357"/>
      <c r="AF166" s="357"/>
      <c r="AG166" s="357"/>
      <c r="AH166" s="357"/>
      <c r="AI166" s="357"/>
      <c r="AJ166" s="357"/>
      <c r="AK166" s="357"/>
      <c r="AL166" s="357"/>
      <c r="AM166" s="357"/>
      <c r="AN166" s="357"/>
      <c r="AO166" s="357"/>
      <c r="AP166" s="357"/>
      <c r="AQ166" s="357"/>
      <c r="AR166" s="357"/>
      <c r="AS166" s="357"/>
      <c r="AT166" s="357"/>
      <c r="AU166" s="357"/>
      <c r="AV166" s="357"/>
      <c r="AW166" s="357"/>
      <c r="AX166" s="357"/>
      <c r="AY166" s="357"/>
      <c r="AZ166" s="357"/>
      <c r="BA166" s="357"/>
      <c r="BB166" s="357"/>
      <c r="BC166" s="357"/>
      <c r="BD166" s="357"/>
      <c r="BE166" s="357"/>
      <c r="BF166" s="357"/>
      <c r="BG166" s="357"/>
      <c r="BH166" s="357"/>
      <c r="BI166" s="357"/>
      <c r="BJ166" s="357"/>
      <c r="BK166" s="357"/>
      <c r="BL166" s="357"/>
      <c r="BM166" s="357"/>
      <c r="BN166" s="357"/>
      <c r="BO166" s="357"/>
      <c r="BP166" s="357"/>
      <c r="BQ166" s="357"/>
      <c r="BR166" s="357"/>
      <c r="BS166" s="357"/>
      <c r="BT166" s="357"/>
      <c r="BU166" s="357"/>
      <c r="BV166" s="357"/>
      <c r="BW166" s="357"/>
      <c r="BX166" s="357"/>
      <c r="BY166" s="357"/>
      <c r="BZ166" s="357"/>
      <c r="CA166" s="357"/>
      <c r="CB166" s="357"/>
      <c r="CC166" s="357"/>
      <c r="CD166" s="357"/>
      <c r="CE166" s="357"/>
      <c r="CF166" s="357"/>
      <c r="CG166" s="357"/>
      <c r="CH166" s="357"/>
      <c r="CI166" s="357"/>
      <c r="CJ166" s="357"/>
      <c r="CK166" s="357"/>
      <c r="CL166" s="357"/>
      <c r="CM166" s="357"/>
      <c r="CN166" s="357"/>
      <c r="CO166" s="357"/>
      <c r="CP166" s="357"/>
      <c r="CQ166" s="357"/>
      <c r="CR166" s="357"/>
      <c r="CS166" s="357"/>
      <c r="CT166" s="357"/>
      <c r="CU166" s="357"/>
      <c r="CV166" s="357"/>
      <c r="CW166" s="357"/>
      <c r="CX166" s="357"/>
      <c r="CY166" s="357"/>
      <c r="CZ166" s="357"/>
      <c r="DA166" s="357"/>
      <c r="DB166" s="357"/>
      <c r="DC166" s="357"/>
      <c r="DD166" s="357"/>
      <c r="DE166" s="357"/>
      <c r="DF166" s="357"/>
      <c r="DG166" s="357"/>
      <c r="DH166" s="357"/>
      <c r="DI166" s="357"/>
      <c r="DJ166" s="357"/>
      <c r="DK166" s="357"/>
      <c r="DL166" s="357"/>
      <c r="DM166" s="357"/>
      <c r="DN166" s="357"/>
      <c r="DO166" s="357"/>
      <c r="DP166" s="357"/>
      <c r="DQ166" s="357"/>
      <c r="DR166" s="357"/>
      <c r="DS166" s="357"/>
      <c r="DT166" s="357"/>
      <c r="DU166" s="357"/>
      <c r="DV166" s="357"/>
      <c r="DW166" s="357"/>
      <c r="DX166" s="357"/>
      <c r="DY166" s="357"/>
      <c r="DZ166" s="357"/>
      <c r="EA166" s="357"/>
      <c r="EB166" s="357"/>
      <c r="EC166" s="357"/>
      <c r="ED166" s="357"/>
      <c r="EE166" s="357"/>
      <c r="EF166" s="357"/>
      <c r="EG166" s="357"/>
      <c r="EH166" s="357"/>
      <c r="EI166" s="357"/>
      <c r="EJ166" s="357"/>
      <c r="EK166" s="357"/>
      <c r="EL166" s="357"/>
      <c r="EM166" s="357"/>
      <c r="EN166" s="357"/>
      <c r="EO166" s="357"/>
      <c r="EP166" s="357"/>
      <c r="EQ166" s="357"/>
      <c r="ER166" s="357"/>
      <c r="ES166" s="357"/>
      <c r="ET166" s="357"/>
      <c r="EU166" s="357"/>
    </row>
    <row r="167" ht="12.75" customHeight="1">
      <c r="A167" s="357"/>
      <c r="B167" s="357"/>
      <c r="C167" s="357"/>
      <c r="D167" s="357"/>
      <c r="E167" s="357"/>
      <c r="F167" s="357"/>
      <c r="G167" s="357"/>
      <c r="H167" s="357"/>
      <c r="I167" s="357"/>
      <c r="J167" s="357"/>
      <c r="K167" s="357"/>
      <c r="L167" s="357"/>
      <c r="M167" s="357"/>
      <c r="N167" s="357"/>
      <c r="O167" s="357"/>
      <c r="P167" s="357"/>
      <c r="Q167" s="357"/>
      <c r="R167" s="357"/>
      <c r="S167" s="357"/>
      <c r="T167" s="357"/>
      <c r="U167" s="357"/>
      <c r="V167" s="357"/>
      <c r="W167" s="357"/>
      <c r="X167" s="357"/>
      <c r="Y167" s="357"/>
      <c r="Z167" s="357"/>
      <c r="AA167" s="357"/>
      <c r="AB167" s="357"/>
      <c r="AC167" s="357"/>
      <c r="AD167" s="357"/>
      <c r="AE167" s="357"/>
      <c r="AF167" s="357"/>
      <c r="AG167" s="357"/>
      <c r="AH167" s="357"/>
      <c r="AI167" s="357"/>
      <c r="AJ167" s="357"/>
      <c r="AK167" s="357"/>
      <c r="AL167" s="357"/>
      <c r="AM167" s="357"/>
      <c r="AN167" s="357"/>
      <c r="AO167" s="357"/>
      <c r="AP167" s="357"/>
      <c r="AQ167" s="357"/>
      <c r="AR167" s="357"/>
      <c r="AS167" s="357"/>
      <c r="AT167" s="357"/>
      <c r="AU167" s="357"/>
      <c r="AV167" s="357"/>
      <c r="AW167" s="357"/>
      <c r="AX167" s="357"/>
      <c r="AY167" s="357"/>
      <c r="AZ167" s="357"/>
      <c r="BA167" s="357"/>
      <c r="BB167" s="357"/>
      <c r="BC167" s="357"/>
      <c r="BD167" s="357"/>
      <c r="BE167" s="357"/>
      <c r="BF167" s="357"/>
      <c r="BG167" s="357"/>
      <c r="BH167" s="357"/>
      <c r="BI167" s="357"/>
      <c r="BJ167" s="357"/>
      <c r="BK167" s="357"/>
      <c r="BL167" s="357"/>
      <c r="BM167" s="357"/>
      <c r="BN167" s="357"/>
      <c r="BO167" s="357"/>
      <c r="BP167" s="357"/>
      <c r="BQ167" s="357"/>
      <c r="BR167" s="357"/>
      <c r="BS167" s="357"/>
      <c r="BT167" s="357"/>
      <c r="BU167" s="357"/>
      <c r="BV167" s="357"/>
      <c r="BW167" s="357"/>
      <c r="BX167" s="357"/>
      <c r="BY167" s="357"/>
      <c r="BZ167" s="357"/>
      <c r="CA167" s="357"/>
      <c r="CB167" s="357"/>
      <c r="CC167" s="357"/>
      <c r="CD167" s="357"/>
      <c r="CE167" s="357"/>
      <c r="CF167" s="357"/>
      <c r="CG167" s="357"/>
      <c r="CH167" s="357"/>
      <c r="CI167" s="357"/>
      <c r="CJ167" s="357"/>
      <c r="CK167" s="357"/>
      <c r="CL167" s="357"/>
      <c r="CM167" s="357"/>
      <c r="CN167" s="357"/>
      <c r="CO167" s="357"/>
      <c r="CP167" s="357"/>
      <c r="CQ167" s="357"/>
      <c r="CR167" s="357"/>
      <c r="CS167" s="357"/>
      <c r="CT167" s="357"/>
      <c r="CU167" s="357"/>
      <c r="CV167" s="357"/>
      <c r="CW167" s="357"/>
      <c r="CX167" s="357"/>
      <c r="CY167" s="357"/>
      <c r="CZ167" s="357"/>
      <c r="DA167" s="357"/>
      <c r="DB167" s="357"/>
      <c r="DC167" s="357"/>
      <c r="DD167" s="357"/>
      <c r="DE167" s="357"/>
      <c r="DF167" s="357"/>
      <c r="DG167" s="357"/>
      <c r="DH167" s="357"/>
      <c r="DI167" s="357"/>
      <c r="DJ167" s="357"/>
      <c r="DK167" s="357"/>
      <c r="DL167" s="357"/>
      <c r="DM167" s="357"/>
      <c r="DN167" s="357"/>
      <c r="DO167" s="357"/>
      <c r="DP167" s="357"/>
      <c r="DQ167" s="357"/>
      <c r="DR167" s="357"/>
      <c r="DS167" s="357"/>
      <c r="DT167" s="357"/>
      <c r="DU167" s="357"/>
      <c r="DV167" s="357"/>
      <c r="DW167" s="357"/>
      <c r="DX167" s="357"/>
      <c r="DY167" s="357"/>
      <c r="DZ167" s="357"/>
      <c r="EA167" s="357"/>
      <c r="EB167" s="357"/>
      <c r="EC167" s="357"/>
      <c r="ED167" s="357"/>
      <c r="EE167" s="357"/>
      <c r="EF167" s="357"/>
      <c r="EG167" s="357"/>
      <c r="EH167" s="357"/>
      <c r="EI167" s="357"/>
      <c r="EJ167" s="357"/>
      <c r="EK167" s="357"/>
      <c r="EL167" s="357"/>
      <c r="EM167" s="357"/>
      <c r="EN167" s="357"/>
      <c r="EO167" s="357"/>
      <c r="EP167" s="357"/>
      <c r="EQ167" s="357"/>
      <c r="ER167" s="357"/>
      <c r="ES167" s="357"/>
      <c r="ET167" s="357"/>
      <c r="EU167" s="357"/>
    </row>
    <row r="168" ht="12.75" customHeight="1">
      <c r="A168" s="357"/>
      <c r="B168" s="357"/>
      <c r="C168" s="357"/>
      <c r="D168" s="357"/>
      <c r="E168" s="357"/>
      <c r="F168" s="357"/>
      <c r="G168" s="357"/>
      <c r="H168" s="357"/>
      <c r="I168" s="357"/>
      <c r="J168" s="357"/>
      <c r="K168" s="357"/>
      <c r="L168" s="357"/>
      <c r="M168" s="357"/>
      <c r="N168" s="357"/>
      <c r="O168" s="357"/>
      <c r="P168" s="357"/>
      <c r="Q168" s="357"/>
      <c r="R168" s="357"/>
      <c r="S168" s="357"/>
      <c r="T168" s="357"/>
      <c r="U168" s="357"/>
      <c r="V168" s="357"/>
      <c r="W168" s="357"/>
      <c r="X168" s="357"/>
      <c r="Y168" s="357"/>
      <c r="Z168" s="357"/>
      <c r="AA168" s="357"/>
      <c r="AB168" s="357"/>
      <c r="AC168" s="357"/>
      <c r="AD168" s="357"/>
      <c r="AE168" s="357"/>
      <c r="AF168" s="357"/>
      <c r="AG168" s="357"/>
      <c r="AH168" s="357"/>
      <c r="AI168" s="357"/>
      <c r="AJ168" s="357"/>
      <c r="AK168" s="357"/>
      <c r="AL168" s="357"/>
      <c r="AM168" s="357"/>
      <c r="AN168" s="357"/>
      <c r="AO168" s="357"/>
      <c r="AP168" s="357"/>
      <c r="AQ168" s="357"/>
      <c r="AR168" s="357"/>
      <c r="AS168" s="357"/>
      <c r="AT168" s="357"/>
      <c r="AU168" s="357"/>
      <c r="AV168" s="357"/>
      <c r="AW168" s="357"/>
      <c r="AX168" s="357"/>
      <c r="AY168" s="357"/>
      <c r="AZ168" s="357"/>
      <c r="BA168" s="357"/>
      <c r="BB168" s="357"/>
      <c r="BC168" s="357"/>
      <c r="BD168" s="357"/>
      <c r="BE168" s="357"/>
      <c r="BF168" s="357"/>
      <c r="BG168" s="357"/>
      <c r="BH168" s="357"/>
      <c r="BI168" s="357"/>
      <c r="BJ168" s="357"/>
      <c r="BK168" s="357"/>
      <c r="BL168" s="357"/>
      <c r="BM168" s="357"/>
      <c r="BN168" s="357"/>
      <c r="BO168" s="357"/>
      <c r="BP168" s="357"/>
      <c r="BQ168" s="357"/>
      <c r="BR168" s="357"/>
      <c r="BS168" s="357"/>
      <c r="BT168" s="357"/>
      <c r="BU168" s="357"/>
      <c r="BV168" s="357"/>
      <c r="BW168" s="357"/>
      <c r="BX168" s="357"/>
      <c r="BY168" s="357"/>
      <c r="BZ168" s="357"/>
      <c r="CA168" s="357"/>
      <c r="CB168" s="357"/>
      <c r="CC168" s="357"/>
      <c r="CD168" s="357"/>
      <c r="CE168" s="357"/>
      <c r="CF168" s="357"/>
      <c r="CG168" s="357"/>
      <c r="CH168" s="357"/>
      <c r="CI168" s="357"/>
      <c r="CJ168" s="357"/>
      <c r="CK168" s="357"/>
      <c r="CL168" s="357"/>
      <c r="CM168" s="357"/>
      <c r="CN168" s="357"/>
      <c r="CO168" s="357"/>
      <c r="CP168" s="357"/>
      <c r="CQ168" s="357"/>
      <c r="CR168" s="357"/>
      <c r="CS168" s="357"/>
      <c r="CT168" s="357"/>
      <c r="CU168" s="357"/>
      <c r="CV168" s="357"/>
      <c r="CW168" s="357"/>
      <c r="CX168" s="357"/>
      <c r="CY168" s="357"/>
      <c r="CZ168" s="357"/>
      <c r="DA168" s="357"/>
      <c r="DB168" s="357"/>
      <c r="DC168" s="357"/>
      <c r="DD168" s="357"/>
      <c r="DE168" s="357"/>
      <c r="DF168" s="357"/>
      <c r="DG168" s="357"/>
      <c r="DH168" s="357"/>
      <c r="DI168" s="357"/>
      <c r="DJ168" s="357"/>
      <c r="DK168" s="357"/>
      <c r="DL168" s="357"/>
      <c r="DM168" s="357"/>
      <c r="DN168" s="357"/>
      <c r="DO168" s="357"/>
      <c r="DP168" s="357"/>
      <c r="DQ168" s="357"/>
      <c r="DR168" s="357"/>
      <c r="DS168" s="357"/>
      <c r="DT168" s="357"/>
      <c r="DU168" s="357"/>
      <c r="DV168" s="357"/>
      <c r="DW168" s="357"/>
      <c r="DX168" s="357"/>
      <c r="DY168" s="357"/>
      <c r="DZ168" s="357"/>
      <c r="EA168" s="357"/>
      <c r="EB168" s="357"/>
      <c r="EC168" s="357"/>
      <c r="ED168" s="357"/>
      <c r="EE168" s="357"/>
      <c r="EF168" s="357"/>
      <c r="EG168" s="357"/>
      <c r="EH168" s="357"/>
      <c r="EI168" s="357"/>
      <c r="EJ168" s="357"/>
      <c r="EK168" s="357"/>
      <c r="EL168" s="357"/>
      <c r="EM168" s="357"/>
      <c r="EN168" s="357"/>
      <c r="EO168" s="357"/>
      <c r="EP168" s="357"/>
      <c r="EQ168" s="357"/>
      <c r="ER168" s="357"/>
      <c r="ES168" s="357"/>
      <c r="ET168" s="357"/>
      <c r="EU168" s="357"/>
    </row>
    <row r="169" ht="12.75" customHeight="1">
      <c r="A169" s="357"/>
      <c r="B169" s="357"/>
      <c r="C169" s="357"/>
      <c r="D169" s="357"/>
      <c r="E169" s="357"/>
      <c r="F169" s="357"/>
      <c r="G169" s="357"/>
      <c r="H169" s="357"/>
      <c r="I169" s="357"/>
      <c r="J169" s="357"/>
      <c r="K169" s="357"/>
      <c r="L169" s="357"/>
      <c r="M169" s="357"/>
      <c r="N169" s="357"/>
      <c r="O169" s="357"/>
      <c r="P169" s="357"/>
      <c r="Q169" s="357"/>
      <c r="R169" s="357"/>
      <c r="S169" s="357"/>
      <c r="T169" s="357"/>
      <c r="U169" s="357"/>
      <c r="V169" s="357"/>
      <c r="W169" s="357"/>
      <c r="X169" s="357"/>
      <c r="Y169" s="357"/>
      <c r="Z169" s="357"/>
      <c r="AA169" s="357"/>
      <c r="AB169" s="357"/>
      <c r="AC169" s="357"/>
      <c r="AD169" s="357"/>
      <c r="AE169" s="357"/>
      <c r="AF169" s="357"/>
      <c r="AG169" s="357"/>
      <c r="AH169" s="357"/>
      <c r="AI169" s="357"/>
      <c r="AJ169" s="357"/>
      <c r="AK169" s="357"/>
      <c r="AL169" s="357"/>
      <c r="AM169" s="357"/>
      <c r="AN169" s="357"/>
      <c r="AO169" s="357"/>
      <c r="AP169" s="357"/>
      <c r="AQ169" s="357"/>
      <c r="AR169" s="357"/>
      <c r="AS169" s="357"/>
      <c r="AT169" s="357"/>
      <c r="AU169" s="357"/>
      <c r="AV169" s="357"/>
      <c r="AW169" s="357"/>
      <c r="AX169" s="357"/>
      <c r="AY169" s="357"/>
      <c r="AZ169" s="357"/>
      <c r="BA169" s="357"/>
      <c r="BB169" s="357"/>
      <c r="BC169" s="357"/>
      <c r="BD169" s="357"/>
      <c r="BE169" s="357"/>
      <c r="BF169" s="357"/>
      <c r="BG169" s="357"/>
      <c r="BH169" s="357"/>
      <c r="BI169" s="357"/>
      <c r="BJ169" s="357"/>
      <c r="BK169" s="357"/>
      <c r="BL169" s="357"/>
      <c r="BM169" s="357"/>
      <c r="BN169" s="357"/>
      <c r="BO169" s="357"/>
      <c r="BP169" s="357"/>
      <c r="BQ169" s="357"/>
      <c r="BR169" s="357"/>
      <c r="BS169" s="357"/>
      <c r="BT169" s="357"/>
      <c r="BU169" s="357"/>
      <c r="BV169" s="357"/>
      <c r="BW169" s="357"/>
      <c r="BX169" s="357"/>
      <c r="BY169" s="357"/>
      <c r="BZ169" s="357"/>
      <c r="CA169" s="357"/>
      <c r="CB169" s="357"/>
      <c r="CC169" s="357"/>
      <c r="CD169" s="357"/>
      <c r="CE169" s="357"/>
      <c r="CF169" s="357"/>
      <c r="CG169" s="357"/>
      <c r="CH169" s="357"/>
      <c r="CI169" s="357"/>
      <c r="CJ169" s="357"/>
      <c r="CK169" s="357"/>
      <c r="CL169" s="357"/>
      <c r="CM169" s="357"/>
      <c r="CN169" s="357"/>
      <c r="CO169" s="357"/>
      <c r="CP169" s="357"/>
      <c r="CQ169" s="357"/>
      <c r="CR169" s="357"/>
      <c r="CS169" s="357"/>
      <c r="CT169" s="357"/>
      <c r="CU169" s="357"/>
      <c r="CV169" s="357"/>
      <c r="CW169" s="357"/>
      <c r="CX169" s="357"/>
      <c r="CY169" s="357"/>
      <c r="CZ169" s="357"/>
      <c r="DA169" s="357"/>
      <c r="DB169" s="357"/>
      <c r="DC169" s="357"/>
      <c r="DD169" s="357"/>
      <c r="DE169" s="357"/>
      <c r="DF169" s="357"/>
      <c r="DG169" s="357"/>
      <c r="DH169" s="357"/>
      <c r="DI169" s="357"/>
      <c r="DJ169" s="357"/>
      <c r="DK169" s="357"/>
      <c r="DL169" s="357"/>
      <c r="DM169" s="357"/>
      <c r="DN169" s="357"/>
      <c r="DO169" s="357"/>
      <c r="DP169" s="357"/>
      <c r="DQ169" s="357"/>
      <c r="DR169" s="357"/>
      <c r="DS169" s="357"/>
      <c r="DT169" s="357"/>
      <c r="DU169" s="357"/>
      <c r="DV169" s="357"/>
      <c r="DW169" s="357"/>
      <c r="DX169" s="357"/>
      <c r="DY169" s="357"/>
      <c r="DZ169" s="357"/>
      <c r="EA169" s="357"/>
      <c r="EB169" s="357"/>
      <c r="EC169" s="357"/>
      <c r="ED169" s="357"/>
      <c r="EE169" s="357"/>
      <c r="EF169" s="357"/>
      <c r="EG169" s="357"/>
      <c r="EH169" s="357"/>
      <c r="EI169" s="357"/>
      <c r="EJ169" s="357"/>
      <c r="EK169" s="357"/>
      <c r="EL169" s="357"/>
      <c r="EM169" s="357"/>
      <c r="EN169" s="357"/>
      <c r="EO169" s="357"/>
      <c r="EP169" s="357"/>
      <c r="EQ169" s="357"/>
      <c r="ER169" s="357"/>
      <c r="ES169" s="357"/>
      <c r="ET169" s="357"/>
      <c r="EU169" s="357"/>
    </row>
    <row r="170" ht="12.75" customHeight="1">
      <c r="A170" s="357"/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  <c r="AA170" s="357"/>
      <c r="AB170" s="357"/>
      <c r="AC170" s="357"/>
      <c r="AD170" s="357"/>
      <c r="AE170" s="357"/>
      <c r="AF170" s="357"/>
      <c r="AG170" s="357"/>
      <c r="AH170" s="357"/>
      <c r="AI170" s="357"/>
      <c r="AJ170" s="357"/>
      <c r="AK170" s="357"/>
      <c r="AL170" s="357"/>
      <c r="AM170" s="357"/>
      <c r="AN170" s="357"/>
      <c r="AO170" s="357"/>
      <c r="AP170" s="357"/>
      <c r="AQ170" s="357"/>
      <c r="AR170" s="357"/>
      <c r="AS170" s="357"/>
      <c r="AT170" s="357"/>
      <c r="AU170" s="357"/>
      <c r="AV170" s="357"/>
      <c r="AW170" s="357"/>
      <c r="AX170" s="357"/>
      <c r="AY170" s="357"/>
      <c r="AZ170" s="357"/>
      <c r="BA170" s="357"/>
      <c r="BB170" s="357"/>
      <c r="BC170" s="357"/>
      <c r="BD170" s="357"/>
      <c r="BE170" s="357"/>
      <c r="BF170" s="357"/>
      <c r="BG170" s="357"/>
      <c r="BH170" s="357"/>
      <c r="BI170" s="357"/>
      <c r="BJ170" s="357"/>
      <c r="BK170" s="357"/>
      <c r="BL170" s="357"/>
      <c r="BM170" s="357"/>
      <c r="BN170" s="357"/>
      <c r="BO170" s="357"/>
      <c r="BP170" s="357"/>
      <c r="BQ170" s="357"/>
      <c r="BR170" s="357"/>
      <c r="BS170" s="357"/>
      <c r="BT170" s="357"/>
      <c r="BU170" s="357"/>
      <c r="BV170" s="357"/>
      <c r="BW170" s="357"/>
      <c r="BX170" s="357"/>
      <c r="BY170" s="357"/>
      <c r="BZ170" s="357"/>
      <c r="CA170" s="357"/>
      <c r="CB170" s="357"/>
      <c r="CC170" s="357"/>
      <c r="CD170" s="357"/>
      <c r="CE170" s="357"/>
      <c r="CF170" s="357"/>
      <c r="CG170" s="357"/>
      <c r="CH170" s="357"/>
      <c r="CI170" s="357"/>
      <c r="CJ170" s="357"/>
      <c r="CK170" s="357"/>
      <c r="CL170" s="357"/>
      <c r="CM170" s="357"/>
      <c r="CN170" s="357"/>
      <c r="CO170" s="357"/>
      <c r="CP170" s="357"/>
      <c r="CQ170" s="357"/>
      <c r="CR170" s="357"/>
      <c r="CS170" s="357"/>
      <c r="CT170" s="357"/>
      <c r="CU170" s="357"/>
      <c r="CV170" s="357"/>
      <c r="CW170" s="357"/>
      <c r="CX170" s="357"/>
      <c r="CY170" s="357"/>
      <c r="CZ170" s="357"/>
      <c r="DA170" s="357"/>
      <c r="DB170" s="357"/>
      <c r="DC170" s="357"/>
      <c r="DD170" s="357"/>
      <c r="DE170" s="357"/>
      <c r="DF170" s="357"/>
      <c r="DG170" s="357"/>
      <c r="DH170" s="357"/>
      <c r="DI170" s="357"/>
      <c r="DJ170" s="357"/>
      <c r="DK170" s="357"/>
      <c r="DL170" s="357"/>
      <c r="DM170" s="357"/>
      <c r="DN170" s="357"/>
      <c r="DO170" s="357"/>
      <c r="DP170" s="357"/>
      <c r="DQ170" s="357"/>
      <c r="DR170" s="357"/>
      <c r="DS170" s="357"/>
      <c r="DT170" s="357"/>
      <c r="DU170" s="357"/>
      <c r="DV170" s="357"/>
      <c r="DW170" s="357"/>
      <c r="DX170" s="357"/>
      <c r="DY170" s="357"/>
      <c r="DZ170" s="357"/>
      <c r="EA170" s="357"/>
      <c r="EB170" s="357"/>
      <c r="EC170" s="357"/>
      <c r="ED170" s="357"/>
      <c r="EE170" s="357"/>
      <c r="EF170" s="357"/>
      <c r="EG170" s="357"/>
      <c r="EH170" s="357"/>
      <c r="EI170" s="357"/>
      <c r="EJ170" s="357"/>
      <c r="EK170" s="357"/>
      <c r="EL170" s="357"/>
      <c r="EM170" s="357"/>
      <c r="EN170" s="357"/>
      <c r="EO170" s="357"/>
      <c r="EP170" s="357"/>
      <c r="EQ170" s="357"/>
      <c r="ER170" s="357"/>
      <c r="ES170" s="357"/>
      <c r="ET170" s="357"/>
      <c r="EU170" s="357"/>
    </row>
    <row r="171" ht="12.75" customHeight="1">
      <c r="A171" s="357"/>
      <c r="B171" s="357"/>
      <c r="C171" s="357"/>
      <c r="D171" s="357"/>
      <c r="E171" s="357"/>
      <c r="F171" s="357"/>
      <c r="G171" s="357"/>
      <c r="H171" s="357"/>
      <c r="I171" s="357"/>
      <c r="J171" s="357"/>
      <c r="K171" s="357"/>
      <c r="L171" s="357"/>
      <c r="M171" s="357"/>
      <c r="N171" s="357"/>
      <c r="O171" s="357"/>
      <c r="P171" s="357"/>
      <c r="Q171" s="357"/>
      <c r="R171" s="357"/>
      <c r="S171" s="357"/>
      <c r="T171" s="357"/>
      <c r="U171" s="357"/>
      <c r="V171" s="357"/>
      <c r="W171" s="357"/>
      <c r="X171" s="357"/>
      <c r="Y171" s="357"/>
      <c r="Z171" s="357"/>
      <c r="AA171" s="357"/>
      <c r="AB171" s="357"/>
      <c r="AC171" s="357"/>
      <c r="AD171" s="357"/>
      <c r="AE171" s="357"/>
      <c r="AF171" s="357"/>
      <c r="AG171" s="357"/>
      <c r="AH171" s="357"/>
      <c r="AI171" s="357"/>
      <c r="AJ171" s="357"/>
      <c r="AK171" s="357"/>
      <c r="AL171" s="357"/>
      <c r="AM171" s="357"/>
      <c r="AN171" s="357"/>
      <c r="AO171" s="357"/>
      <c r="AP171" s="357"/>
      <c r="AQ171" s="357"/>
      <c r="AR171" s="357"/>
      <c r="AS171" s="357"/>
      <c r="AT171" s="357"/>
      <c r="AU171" s="357"/>
      <c r="AV171" s="357"/>
      <c r="AW171" s="357"/>
      <c r="AX171" s="357"/>
      <c r="AY171" s="357"/>
      <c r="AZ171" s="357"/>
      <c r="BA171" s="357"/>
      <c r="BB171" s="357"/>
      <c r="BC171" s="357"/>
      <c r="BD171" s="357"/>
      <c r="BE171" s="357"/>
      <c r="BF171" s="357"/>
      <c r="BG171" s="357"/>
      <c r="BH171" s="357"/>
      <c r="BI171" s="357"/>
      <c r="BJ171" s="357"/>
      <c r="BK171" s="357"/>
      <c r="BL171" s="357"/>
      <c r="BM171" s="357"/>
      <c r="BN171" s="357"/>
      <c r="BO171" s="357"/>
      <c r="BP171" s="357"/>
      <c r="BQ171" s="357"/>
      <c r="BR171" s="357"/>
      <c r="BS171" s="357"/>
      <c r="BT171" s="357"/>
      <c r="BU171" s="357"/>
      <c r="BV171" s="357"/>
      <c r="BW171" s="357"/>
      <c r="BX171" s="357"/>
      <c r="BY171" s="357"/>
      <c r="BZ171" s="357"/>
      <c r="CA171" s="357"/>
      <c r="CB171" s="357"/>
      <c r="CC171" s="357"/>
      <c r="CD171" s="357"/>
      <c r="CE171" s="357"/>
      <c r="CF171" s="357"/>
      <c r="CG171" s="357"/>
      <c r="CH171" s="357"/>
      <c r="CI171" s="357"/>
      <c r="CJ171" s="357"/>
      <c r="CK171" s="357"/>
      <c r="CL171" s="357"/>
      <c r="CM171" s="357"/>
      <c r="CN171" s="357"/>
      <c r="CO171" s="357"/>
      <c r="CP171" s="357"/>
      <c r="CQ171" s="357"/>
      <c r="CR171" s="357"/>
      <c r="CS171" s="357"/>
      <c r="CT171" s="357"/>
      <c r="CU171" s="357"/>
      <c r="CV171" s="357"/>
      <c r="CW171" s="357"/>
      <c r="CX171" s="357"/>
      <c r="CY171" s="357"/>
      <c r="CZ171" s="357"/>
      <c r="DA171" s="357"/>
      <c r="DB171" s="357"/>
      <c r="DC171" s="357"/>
      <c r="DD171" s="357"/>
      <c r="DE171" s="357"/>
      <c r="DF171" s="357"/>
      <c r="DG171" s="357"/>
      <c r="DH171" s="357"/>
      <c r="DI171" s="357"/>
      <c r="DJ171" s="357"/>
      <c r="DK171" s="357"/>
      <c r="DL171" s="357"/>
      <c r="DM171" s="357"/>
      <c r="DN171" s="357"/>
      <c r="DO171" s="357"/>
      <c r="DP171" s="357"/>
      <c r="DQ171" s="357"/>
      <c r="DR171" s="357"/>
      <c r="DS171" s="357"/>
      <c r="DT171" s="357"/>
      <c r="DU171" s="357"/>
      <c r="DV171" s="357"/>
      <c r="DW171" s="357"/>
      <c r="DX171" s="357"/>
      <c r="DY171" s="357"/>
      <c r="DZ171" s="357"/>
      <c r="EA171" s="357"/>
      <c r="EB171" s="357"/>
      <c r="EC171" s="357"/>
      <c r="ED171" s="357"/>
      <c r="EE171" s="357"/>
      <c r="EF171" s="357"/>
      <c r="EG171" s="357"/>
      <c r="EH171" s="357"/>
      <c r="EI171" s="357"/>
      <c r="EJ171" s="357"/>
      <c r="EK171" s="357"/>
      <c r="EL171" s="357"/>
      <c r="EM171" s="357"/>
      <c r="EN171" s="357"/>
      <c r="EO171" s="357"/>
      <c r="EP171" s="357"/>
      <c r="EQ171" s="357"/>
      <c r="ER171" s="357"/>
      <c r="ES171" s="357"/>
      <c r="ET171" s="357"/>
      <c r="EU171" s="357"/>
    </row>
    <row r="172" ht="12.75" customHeight="1">
      <c r="A172" s="357"/>
      <c r="B172" s="357"/>
      <c r="C172" s="357"/>
      <c r="D172" s="357"/>
      <c r="E172" s="357"/>
      <c r="F172" s="357"/>
      <c r="G172" s="357"/>
      <c r="H172" s="357"/>
      <c r="I172" s="357"/>
      <c r="J172" s="357"/>
      <c r="K172" s="357"/>
      <c r="L172" s="357"/>
      <c r="M172" s="357"/>
      <c r="N172" s="357"/>
      <c r="O172" s="357"/>
      <c r="P172" s="357"/>
      <c r="Q172" s="357"/>
      <c r="R172" s="357"/>
      <c r="S172" s="357"/>
      <c r="T172" s="357"/>
      <c r="U172" s="357"/>
      <c r="V172" s="357"/>
      <c r="W172" s="357"/>
      <c r="X172" s="357"/>
      <c r="Y172" s="357"/>
      <c r="Z172" s="357"/>
      <c r="AA172" s="357"/>
      <c r="AB172" s="357"/>
      <c r="AC172" s="357"/>
      <c r="AD172" s="357"/>
      <c r="AE172" s="357"/>
      <c r="AF172" s="357"/>
      <c r="AG172" s="357"/>
      <c r="AH172" s="357"/>
      <c r="AI172" s="357"/>
      <c r="AJ172" s="357"/>
      <c r="AK172" s="357"/>
      <c r="AL172" s="357"/>
      <c r="AM172" s="357"/>
      <c r="AN172" s="357"/>
      <c r="AO172" s="357"/>
      <c r="AP172" s="357"/>
      <c r="AQ172" s="357"/>
      <c r="AR172" s="357"/>
      <c r="AS172" s="357"/>
      <c r="AT172" s="357"/>
      <c r="AU172" s="357"/>
      <c r="AV172" s="357"/>
      <c r="AW172" s="357"/>
      <c r="AX172" s="357"/>
      <c r="AY172" s="357"/>
      <c r="AZ172" s="357"/>
      <c r="BA172" s="357"/>
      <c r="BB172" s="357"/>
      <c r="BC172" s="357"/>
      <c r="BD172" s="357"/>
      <c r="BE172" s="357"/>
      <c r="BF172" s="357"/>
      <c r="BG172" s="357"/>
      <c r="BH172" s="357"/>
      <c r="BI172" s="357"/>
      <c r="BJ172" s="357"/>
      <c r="BK172" s="357"/>
      <c r="BL172" s="357"/>
      <c r="BM172" s="357"/>
      <c r="BN172" s="357"/>
      <c r="BO172" s="357"/>
      <c r="BP172" s="357"/>
      <c r="BQ172" s="357"/>
      <c r="BR172" s="357"/>
      <c r="BS172" s="357"/>
      <c r="BT172" s="357"/>
      <c r="BU172" s="357"/>
      <c r="BV172" s="357"/>
      <c r="BW172" s="357"/>
      <c r="BX172" s="357"/>
      <c r="BY172" s="357"/>
      <c r="BZ172" s="357"/>
      <c r="CA172" s="357"/>
      <c r="CB172" s="357"/>
      <c r="CC172" s="357"/>
      <c r="CD172" s="357"/>
      <c r="CE172" s="357"/>
      <c r="CF172" s="357"/>
      <c r="CG172" s="357"/>
      <c r="CH172" s="357"/>
      <c r="CI172" s="357"/>
      <c r="CJ172" s="357"/>
      <c r="CK172" s="357"/>
      <c r="CL172" s="357"/>
      <c r="CM172" s="357"/>
      <c r="CN172" s="357"/>
      <c r="CO172" s="357"/>
      <c r="CP172" s="357"/>
      <c r="CQ172" s="357"/>
      <c r="CR172" s="357"/>
      <c r="CS172" s="357"/>
      <c r="CT172" s="357"/>
      <c r="CU172" s="357"/>
      <c r="CV172" s="357"/>
      <c r="CW172" s="357"/>
      <c r="CX172" s="357"/>
      <c r="CY172" s="357"/>
      <c r="CZ172" s="357"/>
      <c r="DA172" s="357"/>
      <c r="DB172" s="357"/>
      <c r="DC172" s="357"/>
      <c r="DD172" s="357"/>
      <c r="DE172" s="357"/>
      <c r="DF172" s="357"/>
      <c r="DG172" s="357"/>
      <c r="DH172" s="357"/>
      <c r="DI172" s="357"/>
      <c r="DJ172" s="357"/>
      <c r="DK172" s="357"/>
      <c r="DL172" s="357"/>
      <c r="DM172" s="357"/>
      <c r="DN172" s="357"/>
      <c r="DO172" s="357"/>
      <c r="DP172" s="357"/>
      <c r="DQ172" s="357"/>
      <c r="DR172" s="357"/>
      <c r="DS172" s="357"/>
      <c r="DT172" s="357"/>
      <c r="DU172" s="357"/>
      <c r="DV172" s="357"/>
      <c r="DW172" s="357"/>
      <c r="DX172" s="357"/>
      <c r="DY172" s="357"/>
      <c r="DZ172" s="357"/>
      <c r="EA172" s="357"/>
      <c r="EB172" s="357"/>
      <c r="EC172" s="357"/>
      <c r="ED172" s="357"/>
      <c r="EE172" s="357"/>
      <c r="EF172" s="357"/>
      <c r="EG172" s="357"/>
      <c r="EH172" s="357"/>
      <c r="EI172" s="357"/>
      <c r="EJ172" s="357"/>
      <c r="EK172" s="357"/>
      <c r="EL172" s="357"/>
      <c r="EM172" s="357"/>
      <c r="EN172" s="357"/>
      <c r="EO172" s="357"/>
      <c r="EP172" s="357"/>
      <c r="EQ172" s="357"/>
      <c r="ER172" s="357"/>
      <c r="ES172" s="357"/>
      <c r="ET172" s="357"/>
      <c r="EU172" s="357"/>
    </row>
    <row r="173" ht="12.75" customHeight="1">
      <c r="A173" s="357"/>
      <c r="B173" s="357"/>
      <c r="C173" s="357"/>
      <c r="D173" s="357"/>
      <c r="E173" s="357"/>
      <c r="F173" s="357"/>
      <c r="G173" s="357"/>
      <c r="H173" s="357"/>
      <c r="I173" s="357"/>
      <c r="J173" s="357"/>
      <c r="K173" s="357"/>
      <c r="L173" s="357"/>
      <c r="M173" s="357"/>
      <c r="N173" s="357"/>
      <c r="O173" s="357"/>
      <c r="P173" s="357"/>
      <c r="Q173" s="357"/>
      <c r="R173" s="357"/>
      <c r="S173" s="357"/>
      <c r="T173" s="357"/>
      <c r="U173" s="357"/>
      <c r="V173" s="357"/>
      <c r="W173" s="357"/>
      <c r="X173" s="357"/>
      <c r="Y173" s="357"/>
      <c r="Z173" s="357"/>
      <c r="AA173" s="357"/>
      <c r="AB173" s="357"/>
      <c r="AC173" s="357"/>
      <c r="AD173" s="357"/>
      <c r="AE173" s="357"/>
      <c r="AF173" s="357"/>
      <c r="AG173" s="357"/>
      <c r="AH173" s="357"/>
      <c r="AI173" s="357"/>
      <c r="AJ173" s="357"/>
      <c r="AK173" s="357"/>
      <c r="AL173" s="357"/>
      <c r="AM173" s="357"/>
      <c r="AN173" s="357"/>
      <c r="AO173" s="357"/>
      <c r="AP173" s="357"/>
      <c r="AQ173" s="357"/>
      <c r="AR173" s="357"/>
      <c r="AS173" s="357"/>
      <c r="AT173" s="357"/>
      <c r="AU173" s="357"/>
      <c r="AV173" s="357"/>
      <c r="AW173" s="357"/>
      <c r="AX173" s="357"/>
      <c r="AY173" s="357"/>
      <c r="AZ173" s="357"/>
      <c r="BA173" s="357"/>
      <c r="BB173" s="357"/>
      <c r="BC173" s="357"/>
      <c r="BD173" s="357"/>
      <c r="BE173" s="357"/>
      <c r="BF173" s="357"/>
      <c r="BG173" s="357"/>
      <c r="BH173" s="357"/>
      <c r="BI173" s="357"/>
      <c r="BJ173" s="357"/>
      <c r="BK173" s="357"/>
      <c r="BL173" s="357"/>
      <c r="BM173" s="357"/>
      <c r="BN173" s="357"/>
      <c r="BO173" s="357"/>
      <c r="BP173" s="357"/>
      <c r="BQ173" s="357"/>
      <c r="BR173" s="357"/>
      <c r="BS173" s="357"/>
      <c r="BT173" s="357"/>
      <c r="BU173" s="357"/>
      <c r="BV173" s="357"/>
      <c r="BW173" s="357"/>
      <c r="BX173" s="357"/>
      <c r="BY173" s="357"/>
      <c r="BZ173" s="357"/>
      <c r="CA173" s="357"/>
      <c r="CB173" s="357"/>
      <c r="CC173" s="357"/>
      <c r="CD173" s="357"/>
      <c r="CE173" s="357"/>
      <c r="CF173" s="357"/>
      <c r="CG173" s="357"/>
      <c r="CH173" s="357"/>
      <c r="CI173" s="357"/>
      <c r="CJ173" s="357"/>
      <c r="CK173" s="357"/>
      <c r="CL173" s="357"/>
      <c r="CM173" s="357"/>
      <c r="CN173" s="357"/>
      <c r="CO173" s="357"/>
      <c r="CP173" s="357"/>
      <c r="CQ173" s="357"/>
      <c r="CR173" s="357"/>
      <c r="CS173" s="357"/>
      <c r="CT173" s="357"/>
      <c r="CU173" s="357"/>
      <c r="CV173" s="357"/>
      <c r="CW173" s="357"/>
      <c r="CX173" s="357"/>
      <c r="CY173" s="357"/>
      <c r="CZ173" s="357"/>
      <c r="DA173" s="357"/>
      <c r="DB173" s="357"/>
      <c r="DC173" s="357"/>
      <c r="DD173" s="357"/>
      <c r="DE173" s="357"/>
      <c r="DF173" s="357"/>
      <c r="DG173" s="357"/>
      <c r="DH173" s="357"/>
      <c r="DI173" s="357"/>
      <c r="DJ173" s="357"/>
      <c r="DK173" s="357"/>
      <c r="DL173" s="357"/>
      <c r="DM173" s="357"/>
      <c r="DN173" s="357"/>
      <c r="DO173" s="357"/>
      <c r="DP173" s="357"/>
      <c r="DQ173" s="357"/>
      <c r="DR173" s="357"/>
      <c r="DS173" s="357"/>
      <c r="DT173" s="357"/>
      <c r="DU173" s="357"/>
      <c r="DV173" s="357"/>
      <c r="DW173" s="357"/>
      <c r="DX173" s="357"/>
      <c r="DY173" s="357"/>
      <c r="DZ173" s="357"/>
      <c r="EA173" s="357"/>
      <c r="EB173" s="357"/>
      <c r="EC173" s="357"/>
      <c r="ED173" s="357"/>
      <c r="EE173" s="357"/>
      <c r="EF173" s="357"/>
      <c r="EG173" s="357"/>
      <c r="EH173" s="357"/>
      <c r="EI173" s="357"/>
      <c r="EJ173" s="357"/>
      <c r="EK173" s="357"/>
      <c r="EL173" s="357"/>
      <c r="EM173" s="357"/>
      <c r="EN173" s="357"/>
      <c r="EO173" s="357"/>
      <c r="EP173" s="357"/>
      <c r="EQ173" s="357"/>
      <c r="ER173" s="357"/>
      <c r="ES173" s="357"/>
      <c r="ET173" s="357"/>
      <c r="EU173" s="357"/>
    </row>
    <row r="174" ht="12.75" customHeight="1">
      <c r="A174" s="357"/>
      <c r="B174" s="357"/>
      <c r="C174" s="357"/>
      <c r="D174" s="357"/>
      <c r="E174" s="357"/>
      <c r="F174" s="357"/>
      <c r="G174" s="357"/>
      <c r="H174" s="357"/>
      <c r="I174" s="357"/>
      <c r="J174" s="357"/>
      <c r="K174" s="357"/>
      <c r="L174" s="357"/>
      <c r="M174" s="357"/>
      <c r="N174" s="357"/>
      <c r="O174" s="357"/>
      <c r="P174" s="357"/>
      <c r="Q174" s="357"/>
      <c r="R174" s="357"/>
      <c r="S174" s="357"/>
      <c r="T174" s="357"/>
      <c r="U174" s="357"/>
      <c r="V174" s="357"/>
      <c r="W174" s="357"/>
      <c r="X174" s="357"/>
      <c r="Y174" s="357"/>
      <c r="Z174" s="357"/>
      <c r="AA174" s="357"/>
      <c r="AB174" s="357"/>
      <c r="AC174" s="357"/>
      <c r="AD174" s="357"/>
      <c r="AE174" s="357"/>
      <c r="AF174" s="357"/>
      <c r="AG174" s="357"/>
      <c r="AH174" s="357"/>
      <c r="AI174" s="357"/>
      <c r="AJ174" s="357"/>
      <c r="AK174" s="357"/>
      <c r="AL174" s="357"/>
      <c r="AM174" s="357"/>
      <c r="AN174" s="357"/>
      <c r="AO174" s="357"/>
      <c r="AP174" s="357"/>
      <c r="AQ174" s="357"/>
      <c r="AR174" s="357"/>
      <c r="AS174" s="357"/>
      <c r="AT174" s="357"/>
      <c r="AU174" s="357"/>
      <c r="AV174" s="357"/>
      <c r="AW174" s="357"/>
      <c r="AX174" s="357"/>
      <c r="AY174" s="357"/>
      <c r="AZ174" s="357"/>
      <c r="BA174" s="357"/>
      <c r="BB174" s="357"/>
      <c r="BC174" s="357"/>
      <c r="BD174" s="357"/>
      <c r="BE174" s="357"/>
      <c r="BF174" s="357"/>
      <c r="BG174" s="357"/>
      <c r="BH174" s="357"/>
      <c r="BI174" s="357"/>
      <c r="BJ174" s="357"/>
      <c r="BK174" s="357"/>
      <c r="BL174" s="357"/>
      <c r="BM174" s="357"/>
      <c r="BN174" s="357"/>
      <c r="BO174" s="357"/>
      <c r="BP174" s="357"/>
      <c r="BQ174" s="357"/>
      <c r="BR174" s="357"/>
      <c r="BS174" s="357"/>
      <c r="BT174" s="357"/>
      <c r="BU174" s="357"/>
      <c r="BV174" s="357"/>
      <c r="BW174" s="357"/>
      <c r="BX174" s="357"/>
      <c r="BY174" s="357"/>
      <c r="BZ174" s="357"/>
      <c r="CA174" s="357"/>
      <c r="CB174" s="357"/>
      <c r="CC174" s="357"/>
      <c r="CD174" s="357"/>
      <c r="CE174" s="357"/>
      <c r="CF174" s="357"/>
      <c r="CG174" s="357"/>
      <c r="CH174" s="357"/>
      <c r="CI174" s="357"/>
      <c r="CJ174" s="357"/>
      <c r="CK174" s="357"/>
      <c r="CL174" s="357"/>
      <c r="CM174" s="357"/>
      <c r="CN174" s="357"/>
      <c r="CO174" s="357"/>
      <c r="CP174" s="357"/>
      <c r="CQ174" s="357"/>
      <c r="CR174" s="357"/>
      <c r="CS174" s="357"/>
      <c r="CT174" s="357"/>
      <c r="CU174" s="357"/>
      <c r="CV174" s="357"/>
      <c r="CW174" s="357"/>
      <c r="CX174" s="357"/>
      <c r="CY174" s="357"/>
      <c r="CZ174" s="357"/>
      <c r="DA174" s="357"/>
      <c r="DB174" s="357"/>
      <c r="DC174" s="357"/>
      <c r="DD174" s="357"/>
      <c r="DE174" s="357"/>
      <c r="DF174" s="357"/>
      <c r="DG174" s="357"/>
      <c r="DH174" s="357"/>
      <c r="DI174" s="357"/>
      <c r="DJ174" s="357"/>
      <c r="DK174" s="357"/>
      <c r="DL174" s="357"/>
      <c r="DM174" s="357"/>
      <c r="DN174" s="357"/>
      <c r="DO174" s="357"/>
      <c r="DP174" s="357"/>
      <c r="DQ174" s="357"/>
      <c r="DR174" s="357"/>
      <c r="DS174" s="357"/>
      <c r="DT174" s="357"/>
      <c r="DU174" s="357"/>
      <c r="DV174" s="357"/>
      <c r="DW174" s="357"/>
      <c r="DX174" s="357"/>
      <c r="DY174" s="357"/>
      <c r="DZ174" s="357"/>
      <c r="EA174" s="357"/>
      <c r="EB174" s="357"/>
      <c r="EC174" s="357"/>
      <c r="ED174" s="357"/>
      <c r="EE174" s="357"/>
      <c r="EF174" s="357"/>
      <c r="EG174" s="357"/>
      <c r="EH174" s="357"/>
      <c r="EI174" s="357"/>
      <c r="EJ174" s="357"/>
      <c r="EK174" s="357"/>
      <c r="EL174" s="357"/>
      <c r="EM174" s="357"/>
      <c r="EN174" s="357"/>
      <c r="EO174" s="357"/>
      <c r="EP174" s="357"/>
      <c r="EQ174" s="357"/>
      <c r="ER174" s="357"/>
      <c r="ES174" s="357"/>
      <c r="ET174" s="357"/>
      <c r="EU174" s="357"/>
    </row>
    <row r="175" ht="12.75" customHeight="1">
      <c r="A175" s="357"/>
      <c r="B175" s="357"/>
      <c r="C175" s="357"/>
      <c r="D175" s="357"/>
      <c r="E175" s="357"/>
      <c r="F175" s="357"/>
      <c r="G175" s="357"/>
      <c r="H175" s="357"/>
      <c r="I175" s="357"/>
      <c r="J175" s="357"/>
      <c r="K175" s="357"/>
      <c r="L175" s="357"/>
      <c r="M175" s="357"/>
      <c r="N175" s="357"/>
      <c r="O175" s="357"/>
      <c r="P175" s="357"/>
      <c r="Q175" s="357"/>
      <c r="R175" s="357"/>
      <c r="S175" s="357"/>
      <c r="T175" s="357"/>
      <c r="U175" s="357"/>
      <c r="V175" s="357"/>
      <c r="W175" s="357"/>
      <c r="X175" s="357"/>
      <c r="Y175" s="357"/>
      <c r="Z175" s="357"/>
      <c r="AA175" s="357"/>
      <c r="AB175" s="357"/>
      <c r="AC175" s="357"/>
      <c r="AD175" s="357"/>
      <c r="AE175" s="357"/>
      <c r="AF175" s="357"/>
      <c r="AG175" s="357"/>
      <c r="AH175" s="357"/>
      <c r="AI175" s="357"/>
      <c r="AJ175" s="357"/>
      <c r="AK175" s="357"/>
      <c r="AL175" s="357"/>
      <c r="AM175" s="357"/>
      <c r="AN175" s="357"/>
      <c r="AO175" s="357"/>
      <c r="AP175" s="357"/>
      <c r="AQ175" s="357"/>
      <c r="AR175" s="357"/>
      <c r="AS175" s="357"/>
      <c r="AT175" s="357"/>
      <c r="AU175" s="357"/>
      <c r="AV175" s="357"/>
      <c r="AW175" s="357"/>
      <c r="AX175" s="357"/>
      <c r="AY175" s="357"/>
      <c r="AZ175" s="357"/>
      <c r="BA175" s="357"/>
      <c r="BB175" s="357"/>
      <c r="BC175" s="357"/>
      <c r="BD175" s="357"/>
      <c r="BE175" s="357"/>
      <c r="BF175" s="357"/>
      <c r="BG175" s="357"/>
      <c r="BH175" s="357"/>
      <c r="BI175" s="357"/>
      <c r="BJ175" s="357"/>
      <c r="BK175" s="357"/>
      <c r="BL175" s="357"/>
      <c r="BM175" s="357"/>
      <c r="BN175" s="357"/>
      <c r="BO175" s="357"/>
      <c r="BP175" s="357"/>
      <c r="BQ175" s="357"/>
      <c r="BR175" s="357"/>
      <c r="BS175" s="357"/>
      <c r="BT175" s="357"/>
      <c r="BU175" s="357"/>
      <c r="BV175" s="357"/>
      <c r="BW175" s="357"/>
      <c r="BX175" s="357"/>
      <c r="BY175" s="357"/>
      <c r="BZ175" s="357"/>
      <c r="CA175" s="357"/>
      <c r="CB175" s="357"/>
      <c r="CC175" s="357"/>
      <c r="CD175" s="357"/>
      <c r="CE175" s="357"/>
      <c r="CF175" s="357"/>
      <c r="CG175" s="357"/>
      <c r="CH175" s="357"/>
      <c r="CI175" s="357"/>
      <c r="CJ175" s="357"/>
      <c r="CK175" s="357"/>
      <c r="CL175" s="357"/>
      <c r="CM175" s="357"/>
      <c r="CN175" s="357"/>
      <c r="CO175" s="357"/>
      <c r="CP175" s="357"/>
      <c r="CQ175" s="357"/>
      <c r="CR175" s="357"/>
      <c r="CS175" s="357"/>
      <c r="CT175" s="357"/>
      <c r="CU175" s="357"/>
      <c r="CV175" s="357"/>
      <c r="CW175" s="357"/>
      <c r="CX175" s="357"/>
      <c r="CY175" s="357"/>
      <c r="CZ175" s="357"/>
      <c r="DA175" s="357"/>
      <c r="DB175" s="357"/>
      <c r="DC175" s="357"/>
      <c r="DD175" s="357"/>
      <c r="DE175" s="357"/>
      <c r="DF175" s="357"/>
      <c r="DG175" s="357"/>
      <c r="DH175" s="357"/>
      <c r="DI175" s="357"/>
      <c r="DJ175" s="357"/>
      <c r="DK175" s="357"/>
      <c r="DL175" s="357"/>
      <c r="DM175" s="357"/>
      <c r="DN175" s="357"/>
      <c r="DO175" s="357"/>
      <c r="DP175" s="357"/>
      <c r="DQ175" s="357"/>
      <c r="DR175" s="357"/>
      <c r="DS175" s="357"/>
      <c r="DT175" s="357"/>
      <c r="DU175" s="357"/>
      <c r="DV175" s="357"/>
      <c r="DW175" s="357"/>
      <c r="DX175" s="357"/>
      <c r="DY175" s="357"/>
      <c r="DZ175" s="357"/>
      <c r="EA175" s="357"/>
      <c r="EB175" s="357"/>
      <c r="EC175" s="357"/>
      <c r="ED175" s="357"/>
      <c r="EE175" s="357"/>
      <c r="EF175" s="357"/>
      <c r="EG175" s="357"/>
      <c r="EH175" s="357"/>
      <c r="EI175" s="357"/>
      <c r="EJ175" s="357"/>
      <c r="EK175" s="357"/>
      <c r="EL175" s="357"/>
      <c r="EM175" s="357"/>
      <c r="EN175" s="357"/>
      <c r="EO175" s="357"/>
      <c r="EP175" s="357"/>
      <c r="EQ175" s="357"/>
      <c r="ER175" s="357"/>
      <c r="ES175" s="357"/>
      <c r="ET175" s="357"/>
      <c r="EU175" s="357"/>
    </row>
    <row r="176" ht="12.75" customHeight="1">
      <c r="A176" s="357"/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  <c r="AA176" s="357"/>
      <c r="AB176" s="357"/>
      <c r="AC176" s="357"/>
      <c r="AD176" s="357"/>
      <c r="AE176" s="357"/>
      <c r="AF176" s="357"/>
      <c r="AG176" s="357"/>
      <c r="AH176" s="357"/>
      <c r="AI176" s="357"/>
      <c r="AJ176" s="357"/>
      <c r="AK176" s="357"/>
      <c r="AL176" s="357"/>
      <c r="AM176" s="357"/>
      <c r="AN176" s="357"/>
      <c r="AO176" s="357"/>
      <c r="AP176" s="357"/>
      <c r="AQ176" s="357"/>
      <c r="AR176" s="357"/>
      <c r="AS176" s="357"/>
      <c r="AT176" s="357"/>
      <c r="AU176" s="357"/>
      <c r="AV176" s="357"/>
      <c r="AW176" s="357"/>
      <c r="AX176" s="357"/>
      <c r="AY176" s="357"/>
      <c r="AZ176" s="357"/>
      <c r="BA176" s="357"/>
      <c r="BB176" s="357"/>
      <c r="BC176" s="357"/>
      <c r="BD176" s="357"/>
      <c r="BE176" s="357"/>
      <c r="BF176" s="357"/>
      <c r="BG176" s="357"/>
      <c r="BH176" s="357"/>
      <c r="BI176" s="357"/>
      <c r="BJ176" s="357"/>
      <c r="BK176" s="357"/>
      <c r="BL176" s="357"/>
      <c r="BM176" s="357"/>
      <c r="BN176" s="357"/>
      <c r="BO176" s="357"/>
      <c r="BP176" s="357"/>
      <c r="BQ176" s="357"/>
      <c r="BR176" s="357"/>
      <c r="BS176" s="357"/>
      <c r="BT176" s="357"/>
      <c r="BU176" s="357"/>
      <c r="BV176" s="357"/>
      <c r="BW176" s="357"/>
      <c r="BX176" s="357"/>
      <c r="BY176" s="357"/>
      <c r="BZ176" s="357"/>
      <c r="CA176" s="357"/>
      <c r="CB176" s="357"/>
      <c r="CC176" s="357"/>
      <c r="CD176" s="357"/>
      <c r="CE176" s="357"/>
      <c r="CF176" s="357"/>
      <c r="CG176" s="357"/>
      <c r="CH176" s="357"/>
      <c r="CI176" s="357"/>
      <c r="CJ176" s="357"/>
      <c r="CK176" s="357"/>
      <c r="CL176" s="357"/>
      <c r="CM176" s="357"/>
      <c r="CN176" s="357"/>
      <c r="CO176" s="357"/>
      <c r="CP176" s="357"/>
      <c r="CQ176" s="357"/>
      <c r="CR176" s="357"/>
      <c r="CS176" s="357"/>
      <c r="CT176" s="357"/>
      <c r="CU176" s="357"/>
      <c r="CV176" s="357"/>
      <c r="CW176" s="357"/>
      <c r="CX176" s="357"/>
      <c r="CY176" s="357"/>
      <c r="CZ176" s="357"/>
      <c r="DA176" s="357"/>
      <c r="DB176" s="357"/>
      <c r="DC176" s="357"/>
      <c r="DD176" s="357"/>
      <c r="DE176" s="357"/>
      <c r="DF176" s="357"/>
      <c r="DG176" s="357"/>
      <c r="DH176" s="357"/>
      <c r="DI176" s="357"/>
      <c r="DJ176" s="357"/>
      <c r="DK176" s="357"/>
      <c r="DL176" s="357"/>
      <c r="DM176" s="357"/>
      <c r="DN176" s="357"/>
      <c r="DO176" s="357"/>
      <c r="DP176" s="357"/>
      <c r="DQ176" s="357"/>
      <c r="DR176" s="357"/>
      <c r="DS176" s="357"/>
      <c r="DT176" s="357"/>
      <c r="DU176" s="357"/>
      <c r="DV176" s="357"/>
      <c r="DW176" s="357"/>
      <c r="DX176" s="357"/>
      <c r="DY176" s="357"/>
      <c r="DZ176" s="357"/>
      <c r="EA176" s="357"/>
      <c r="EB176" s="357"/>
      <c r="EC176" s="357"/>
      <c r="ED176" s="357"/>
      <c r="EE176" s="357"/>
      <c r="EF176" s="357"/>
      <c r="EG176" s="357"/>
      <c r="EH176" s="357"/>
      <c r="EI176" s="357"/>
      <c r="EJ176" s="357"/>
      <c r="EK176" s="357"/>
      <c r="EL176" s="357"/>
      <c r="EM176" s="357"/>
      <c r="EN176" s="357"/>
      <c r="EO176" s="357"/>
      <c r="EP176" s="357"/>
      <c r="EQ176" s="357"/>
      <c r="ER176" s="357"/>
      <c r="ES176" s="357"/>
      <c r="ET176" s="357"/>
      <c r="EU176" s="357"/>
    </row>
    <row r="177" ht="12.75" customHeight="1">
      <c r="A177" s="357"/>
      <c r="B177" s="357"/>
      <c r="C177" s="357"/>
      <c r="D177" s="357"/>
      <c r="E177" s="357"/>
      <c r="F177" s="357"/>
      <c r="G177" s="357"/>
      <c r="H177" s="357"/>
      <c r="I177" s="357"/>
      <c r="J177" s="357"/>
      <c r="K177" s="357"/>
      <c r="L177" s="357"/>
      <c r="M177" s="357"/>
      <c r="N177" s="357"/>
      <c r="O177" s="357"/>
      <c r="P177" s="357"/>
      <c r="Q177" s="357"/>
      <c r="R177" s="357"/>
      <c r="S177" s="357"/>
      <c r="T177" s="357"/>
      <c r="U177" s="357"/>
      <c r="V177" s="357"/>
      <c r="W177" s="357"/>
      <c r="X177" s="357"/>
      <c r="Y177" s="357"/>
      <c r="Z177" s="357"/>
      <c r="AA177" s="357"/>
      <c r="AB177" s="357"/>
      <c r="AC177" s="357"/>
      <c r="AD177" s="357"/>
      <c r="AE177" s="357"/>
      <c r="AF177" s="357"/>
      <c r="AG177" s="357"/>
      <c r="AH177" s="357"/>
      <c r="AI177" s="357"/>
      <c r="AJ177" s="357"/>
      <c r="AK177" s="357"/>
      <c r="AL177" s="357"/>
      <c r="AM177" s="357"/>
      <c r="AN177" s="357"/>
      <c r="AO177" s="357"/>
      <c r="AP177" s="357"/>
      <c r="AQ177" s="357"/>
      <c r="AR177" s="357"/>
      <c r="AS177" s="357"/>
      <c r="AT177" s="357"/>
      <c r="AU177" s="357"/>
      <c r="AV177" s="357"/>
      <c r="AW177" s="357"/>
      <c r="AX177" s="357"/>
      <c r="AY177" s="357"/>
      <c r="AZ177" s="357"/>
      <c r="BA177" s="357"/>
      <c r="BB177" s="357"/>
      <c r="BC177" s="357"/>
      <c r="BD177" s="357"/>
      <c r="BE177" s="357"/>
      <c r="BF177" s="357"/>
      <c r="BG177" s="357"/>
      <c r="BH177" s="357"/>
      <c r="BI177" s="357"/>
      <c r="BJ177" s="357"/>
      <c r="BK177" s="357"/>
      <c r="BL177" s="357"/>
      <c r="BM177" s="357"/>
      <c r="BN177" s="357"/>
      <c r="BO177" s="357"/>
      <c r="BP177" s="357"/>
      <c r="BQ177" s="357"/>
      <c r="BR177" s="357"/>
      <c r="BS177" s="357"/>
      <c r="BT177" s="357"/>
      <c r="BU177" s="357"/>
      <c r="BV177" s="357"/>
      <c r="BW177" s="357"/>
      <c r="BX177" s="357"/>
      <c r="BY177" s="357"/>
      <c r="BZ177" s="357"/>
      <c r="CA177" s="357"/>
      <c r="CB177" s="357"/>
      <c r="CC177" s="357"/>
      <c r="CD177" s="357"/>
      <c r="CE177" s="357"/>
      <c r="CF177" s="357"/>
      <c r="CG177" s="357"/>
      <c r="CH177" s="357"/>
      <c r="CI177" s="357"/>
      <c r="CJ177" s="357"/>
      <c r="CK177" s="357"/>
      <c r="CL177" s="357"/>
      <c r="CM177" s="357"/>
      <c r="CN177" s="357"/>
      <c r="CO177" s="357"/>
      <c r="CP177" s="357"/>
      <c r="CQ177" s="357"/>
      <c r="CR177" s="357"/>
      <c r="CS177" s="357"/>
      <c r="CT177" s="357"/>
      <c r="CU177" s="357"/>
      <c r="CV177" s="357"/>
      <c r="CW177" s="357"/>
      <c r="CX177" s="357"/>
      <c r="CY177" s="357"/>
      <c r="CZ177" s="357"/>
      <c r="DA177" s="357"/>
      <c r="DB177" s="357"/>
      <c r="DC177" s="357"/>
      <c r="DD177" s="357"/>
      <c r="DE177" s="357"/>
      <c r="DF177" s="357"/>
      <c r="DG177" s="357"/>
      <c r="DH177" s="357"/>
      <c r="DI177" s="357"/>
      <c r="DJ177" s="357"/>
      <c r="DK177" s="357"/>
      <c r="DL177" s="357"/>
      <c r="DM177" s="357"/>
      <c r="DN177" s="357"/>
      <c r="DO177" s="357"/>
      <c r="DP177" s="357"/>
      <c r="DQ177" s="357"/>
      <c r="DR177" s="357"/>
      <c r="DS177" s="357"/>
      <c r="DT177" s="357"/>
      <c r="DU177" s="357"/>
      <c r="DV177" s="357"/>
      <c r="DW177" s="357"/>
      <c r="DX177" s="357"/>
      <c r="DY177" s="357"/>
      <c r="DZ177" s="357"/>
      <c r="EA177" s="357"/>
      <c r="EB177" s="357"/>
      <c r="EC177" s="357"/>
      <c r="ED177" s="357"/>
      <c r="EE177" s="357"/>
      <c r="EF177" s="357"/>
      <c r="EG177" s="357"/>
      <c r="EH177" s="357"/>
      <c r="EI177" s="357"/>
      <c r="EJ177" s="357"/>
      <c r="EK177" s="357"/>
      <c r="EL177" s="357"/>
      <c r="EM177" s="357"/>
      <c r="EN177" s="357"/>
      <c r="EO177" s="357"/>
      <c r="EP177" s="357"/>
      <c r="EQ177" s="357"/>
      <c r="ER177" s="357"/>
      <c r="ES177" s="357"/>
      <c r="ET177" s="357"/>
      <c r="EU177" s="357"/>
    </row>
    <row r="178" ht="12.75" customHeight="1">
      <c r="A178" s="357"/>
      <c r="B178" s="357"/>
      <c r="C178" s="357"/>
      <c r="D178" s="357"/>
      <c r="E178" s="357"/>
      <c r="F178" s="357"/>
      <c r="G178" s="357"/>
      <c r="H178" s="357"/>
      <c r="I178" s="357"/>
      <c r="J178" s="357"/>
      <c r="K178" s="357"/>
      <c r="L178" s="357"/>
      <c r="M178" s="357"/>
      <c r="N178" s="357"/>
      <c r="O178" s="357"/>
      <c r="P178" s="357"/>
      <c r="Q178" s="357"/>
      <c r="R178" s="357"/>
      <c r="S178" s="357"/>
      <c r="T178" s="357"/>
      <c r="U178" s="357"/>
      <c r="V178" s="357"/>
      <c r="W178" s="357"/>
      <c r="X178" s="357"/>
      <c r="Y178" s="357"/>
      <c r="Z178" s="357"/>
      <c r="AA178" s="357"/>
      <c r="AB178" s="357"/>
      <c r="AC178" s="357"/>
      <c r="AD178" s="357"/>
      <c r="AE178" s="357"/>
      <c r="AF178" s="357"/>
      <c r="AG178" s="357"/>
      <c r="AH178" s="357"/>
      <c r="AI178" s="357"/>
      <c r="AJ178" s="357"/>
      <c r="AK178" s="357"/>
      <c r="AL178" s="357"/>
      <c r="AM178" s="357"/>
      <c r="AN178" s="357"/>
      <c r="AO178" s="357"/>
      <c r="AP178" s="357"/>
      <c r="AQ178" s="357"/>
      <c r="AR178" s="357"/>
      <c r="AS178" s="357"/>
      <c r="AT178" s="357"/>
      <c r="AU178" s="357"/>
      <c r="AV178" s="357"/>
      <c r="AW178" s="357"/>
      <c r="AX178" s="357"/>
      <c r="AY178" s="357"/>
      <c r="AZ178" s="357"/>
      <c r="BA178" s="357"/>
      <c r="BB178" s="357"/>
      <c r="BC178" s="357"/>
      <c r="BD178" s="357"/>
      <c r="BE178" s="357"/>
      <c r="BF178" s="357"/>
      <c r="BG178" s="357"/>
      <c r="BH178" s="357"/>
      <c r="BI178" s="357"/>
      <c r="BJ178" s="357"/>
      <c r="BK178" s="357"/>
      <c r="BL178" s="357"/>
      <c r="BM178" s="357"/>
      <c r="BN178" s="357"/>
      <c r="BO178" s="357"/>
      <c r="BP178" s="357"/>
      <c r="BQ178" s="357"/>
      <c r="BR178" s="357"/>
      <c r="BS178" s="357"/>
      <c r="BT178" s="357"/>
      <c r="BU178" s="357"/>
      <c r="BV178" s="357"/>
      <c r="BW178" s="357"/>
      <c r="BX178" s="357"/>
      <c r="BY178" s="357"/>
      <c r="BZ178" s="357"/>
      <c r="CA178" s="357"/>
      <c r="CB178" s="357"/>
      <c r="CC178" s="357"/>
      <c r="CD178" s="357"/>
      <c r="CE178" s="357"/>
      <c r="CF178" s="357"/>
      <c r="CG178" s="357"/>
      <c r="CH178" s="357"/>
      <c r="CI178" s="357"/>
      <c r="CJ178" s="357"/>
      <c r="CK178" s="357"/>
      <c r="CL178" s="357"/>
      <c r="CM178" s="357"/>
      <c r="CN178" s="357"/>
      <c r="CO178" s="357"/>
      <c r="CP178" s="357"/>
      <c r="CQ178" s="357"/>
      <c r="CR178" s="357"/>
      <c r="CS178" s="357"/>
      <c r="CT178" s="357"/>
      <c r="CU178" s="357"/>
      <c r="CV178" s="357"/>
      <c r="CW178" s="357"/>
      <c r="CX178" s="357"/>
      <c r="CY178" s="357"/>
      <c r="CZ178" s="357"/>
      <c r="DA178" s="357"/>
      <c r="DB178" s="357"/>
      <c r="DC178" s="357"/>
      <c r="DD178" s="357"/>
      <c r="DE178" s="357"/>
      <c r="DF178" s="357"/>
      <c r="DG178" s="357"/>
      <c r="DH178" s="357"/>
      <c r="DI178" s="357"/>
      <c r="DJ178" s="357"/>
      <c r="DK178" s="357"/>
      <c r="DL178" s="357"/>
      <c r="DM178" s="357"/>
      <c r="DN178" s="357"/>
      <c r="DO178" s="357"/>
      <c r="DP178" s="357"/>
      <c r="DQ178" s="357"/>
      <c r="DR178" s="357"/>
      <c r="DS178" s="357"/>
      <c r="DT178" s="357"/>
      <c r="DU178" s="357"/>
      <c r="DV178" s="357"/>
      <c r="DW178" s="357"/>
      <c r="DX178" s="357"/>
      <c r="DY178" s="357"/>
      <c r="DZ178" s="357"/>
      <c r="EA178" s="357"/>
      <c r="EB178" s="357"/>
      <c r="EC178" s="357"/>
      <c r="ED178" s="357"/>
      <c r="EE178" s="357"/>
      <c r="EF178" s="357"/>
      <c r="EG178" s="357"/>
      <c r="EH178" s="357"/>
      <c r="EI178" s="357"/>
      <c r="EJ178" s="357"/>
      <c r="EK178" s="357"/>
      <c r="EL178" s="357"/>
      <c r="EM178" s="357"/>
      <c r="EN178" s="357"/>
      <c r="EO178" s="357"/>
      <c r="EP178" s="357"/>
      <c r="EQ178" s="357"/>
      <c r="ER178" s="357"/>
      <c r="ES178" s="357"/>
      <c r="ET178" s="357"/>
      <c r="EU178" s="357"/>
    </row>
    <row r="179" ht="12.75" customHeight="1">
      <c r="A179" s="357"/>
      <c r="B179" s="357"/>
      <c r="C179" s="357"/>
      <c r="D179" s="357"/>
      <c r="E179" s="357"/>
      <c r="F179" s="357"/>
      <c r="G179" s="357"/>
      <c r="H179" s="357"/>
      <c r="I179" s="357"/>
      <c r="J179" s="357"/>
      <c r="K179" s="357"/>
      <c r="L179" s="357"/>
      <c r="M179" s="357"/>
      <c r="N179" s="357"/>
      <c r="O179" s="357"/>
      <c r="P179" s="357"/>
      <c r="Q179" s="357"/>
      <c r="R179" s="357"/>
      <c r="S179" s="357"/>
      <c r="T179" s="357"/>
      <c r="U179" s="357"/>
      <c r="V179" s="357"/>
      <c r="W179" s="357"/>
      <c r="X179" s="357"/>
      <c r="Y179" s="357"/>
      <c r="Z179" s="357"/>
      <c r="AA179" s="357"/>
      <c r="AB179" s="357"/>
      <c r="AC179" s="357"/>
      <c r="AD179" s="357"/>
      <c r="AE179" s="357"/>
      <c r="AF179" s="357"/>
      <c r="AG179" s="357"/>
      <c r="AH179" s="357"/>
      <c r="AI179" s="357"/>
      <c r="AJ179" s="357"/>
      <c r="AK179" s="357"/>
      <c r="AL179" s="357"/>
      <c r="AM179" s="357"/>
      <c r="AN179" s="357"/>
      <c r="AO179" s="357"/>
      <c r="AP179" s="357"/>
      <c r="AQ179" s="357"/>
      <c r="AR179" s="357"/>
      <c r="AS179" s="357"/>
      <c r="AT179" s="357"/>
      <c r="AU179" s="357"/>
      <c r="AV179" s="357"/>
      <c r="AW179" s="357"/>
      <c r="AX179" s="357"/>
      <c r="AY179" s="357"/>
      <c r="AZ179" s="357"/>
      <c r="BA179" s="357"/>
      <c r="BB179" s="357"/>
      <c r="BC179" s="357"/>
      <c r="BD179" s="357"/>
      <c r="BE179" s="357"/>
      <c r="BF179" s="357"/>
      <c r="BG179" s="357"/>
      <c r="BH179" s="357"/>
      <c r="BI179" s="357"/>
      <c r="BJ179" s="357"/>
      <c r="BK179" s="357"/>
      <c r="BL179" s="357"/>
      <c r="BM179" s="357"/>
      <c r="BN179" s="357"/>
      <c r="BO179" s="357"/>
      <c r="BP179" s="357"/>
      <c r="BQ179" s="357"/>
      <c r="BR179" s="357"/>
      <c r="BS179" s="357"/>
      <c r="BT179" s="357"/>
      <c r="BU179" s="357"/>
      <c r="BV179" s="357"/>
      <c r="BW179" s="357"/>
      <c r="BX179" s="357"/>
      <c r="BY179" s="357"/>
      <c r="BZ179" s="357"/>
      <c r="CA179" s="357"/>
      <c r="CB179" s="357"/>
      <c r="CC179" s="357"/>
      <c r="CD179" s="357"/>
      <c r="CE179" s="357"/>
      <c r="CF179" s="357"/>
      <c r="CG179" s="357"/>
      <c r="CH179" s="357"/>
      <c r="CI179" s="357"/>
      <c r="CJ179" s="357"/>
      <c r="CK179" s="357"/>
      <c r="CL179" s="357"/>
      <c r="CM179" s="357"/>
      <c r="CN179" s="357"/>
      <c r="CO179" s="357"/>
      <c r="CP179" s="357"/>
      <c r="CQ179" s="357"/>
      <c r="CR179" s="357"/>
      <c r="CS179" s="357"/>
      <c r="CT179" s="357"/>
      <c r="CU179" s="357"/>
      <c r="CV179" s="357"/>
      <c r="CW179" s="357"/>
      <c r="CX179" s="357"/>
      <c r="CY179" s="357"/>
      <c r="CZ179" s="357"/>
      <c r="DA179" s="357"/>
      <c r="DB179" s="357"/>
      <c r="DC179" s="357"/>
      <c r="DD179" s="357"/>
      <c r="DE179" s="357"/>
      <c r="DF179" s="357"/>
      <c r="DG179" s="357"/>
      <c r="DH179" s="357"/>
      <c r="DI179" s="357"/>
      <c r="DJ179" s="357"/>
      <c r="DK179" s="357"/>
      <c r="DL179" s="357"/>
      <c r="DM179" s="357"/>
      <c r="DN179" s="357"/>
      <c r="DO179" s="357"/>
      <c r="DP179" s="357"/>
      <c r="DQ179" s="357"/>
      <c r="DR179" s="357"/>
      <c r="DS179" s="357"/>
      <c r="DT179" s="357"/>
      <c r="DU179" s="357"/>
      <c r="DV179" s="357"/>
      <c r="DW179" s="357"/>
      <c r="DX179" s="357"/>
      <c r="DY179" s="357"/>
      <c r="DZ179" s="357"/>
      <c r="EA179" s="357"/>
      <c r="EB179" s="357"/>
      <c r="EC179" s="357"/>
      <c r="ED179" s="357"/>
      <c r="EE179" s="357"/>
      <c r="EF179" s="357"/>
      <c r="EG179" s="357"/>
      <c r="EH179" s="357"/>
      <c r="EI179" s="357"/>
      <c r="EJ179" s="357"/>
      <c r="EK179" s="357"/>
      <c r="EL179" s="357"/>
      <c r="EM179" s="357"/>
      <c r="EN179" s="357"/>
      <c r="EO179" s="357"/>
      <c r="EP179" s="357"/>
      <c r="EQ179" s="357"/>
      <c r="ER179" s="357"/>
      <c r="ES179" s="357"/>
      <c r="ET179" s="357"/>
      <c r="EU179" s="357"/>
    </row>
    <row r="180" ht="12.75" customHeight="1">
      <c r="A180" s="357"/>
      <c r="B180" s="357"/>
      <c r="C180" s="357"/>
      <c r="D180" s="357"/>
      <c r="E180" s="357"/>
      <c r="F180" s="357"/>
      <c r="G180" s="357"/>
      <c r="H180" s="357"/>
      <c r="I180" s="357"/>
      <c r="J180" s="357"/>
      <c r="K180" s="357"/>
      <c r="L180" s="357"/>
      <c r="M180" s="357"/>
      <c r="N180" s="357"/>
      <c r="O180" s="357"/>
      <c r="P180" s="357"/>
      <c r="Q180" s="357"/>
      <c r="R180" s="357"/>
      <c r="S180" s="357"/>
      <c r="T180" s="357"/>
      <c r="U180" s="357"/>
      <c r="V180" s="357"/>
      <c r="W180" s="357"/>
      <c r="X180" s="357"/>
      <c r="Y180" s="357"/>
      <c r="Z180" s="357"/>
      <c r="AA180" s="357"/>
      <c r="AB180" s="357"/>
      <c r="AC180" s="357"/>
      <c r="AD180" s="357"/>
      <c r="AE180" s="357"/>
      <c r="AF180" s="357"/>
      <c r="AG180" s="357"/>
      <c r="AH180" s="357"/>
      <c r="AI180" s="357"/>
      <c r="AJ180" s="357"/>
      <c r="AK180" s="357"/>
      <c r="AL180" s="357"/>
      <c r="AM180" s="357"/>
      <c r="AN180" s="357"/>
      <c r="AO180" s="357"/>
      <c r="AP180" s="357"/>
      <c r="AQ180" s="357"/>
      <c r="AR180" s="357"/>
      <c r="AS180" s="357"/>
      <c r="AT180" s="357"/>
      <c r="AU180" s="357"/>
      <c r="AV180" s="357"/>
      <c r="AW180" s="357"/>
      <c r="AX180" s="357"/>
      <c r="AY180" s="357"/>
      <c r="AZ180" s="357"/>
      <c r="BA180" s="357"/>
      <c r="BB180" s="357"/>
      <c r="BC180" s="357"/>
      <c r="BD180" s="357"/>
      <c r="BE180" s="357"/>
      <c r="BF180" s="357"/>
      <c r="BG180" s="357"/>
      <c r="BH180" s="357"/>
      <c r="BI180" s="357"/>
      <c r="BJ180" s="357"/>
      <c r="BK180" s="357"/>
      <c r="BL180" s="357"/>
      <c r="BM180" s="357"/>
      <c r="BN180" s="357"/>
      <c r="BO180" s="357"/>
      <c r="BP180" s="357"/>
      <c r="BQ180" s="357"/>
      <c r="BR180" s="357"/>
      <c r="BS180" s="357"/>
      <c r="BT180" s="357"/>
      <c r="BU180" s="357"/>
      <c r="BV180" s="357"/>
      <c r="BW180" s="357"/>
      <c r="BX180" s="357"/>
      <c r="BY180" s="357"/>
      <c r="BZ180" s="357"/>
      <c r="CA180" s="357"/>
      <c r="CB180" s="357"/>
      <c r="CC180" s="357"/>
      <c r="CD180" s="357"/>
      <c r="CE180" s="357"/>
      <c r="CF180" s="357"/>
      <c r="CG180" s="357"/>
      <c r="CH180" s="357"/>
      <c r="CI180" s="357"/>
      <c r="CJ180" s="357"/>
      <c r="CK180" s="357"/>
      <c r="CL180" s="357"/>
      <c r="CM180" s="357"/>
      <c r="CN180" s="357"/>
      <c r="CO180" s="357"/>
      <c r="CP180" s="357"/>
      <c r="CQ180" s="357"/>
      <c r="CR180" s="357"/>
      <c r="CS180" s="357"/>
      <c r="CT180" s="357"/>
      <c r="CU180" s="357"/>
      <c r="CV180" s="357"/>
      <c r="CW180" s="357"/>
      <c r="CX180" s="357"/>
      <c r="CY180" s="357"/>
      <c r="CZ180" s="357"/>
      <c r="DA180" s="357"/>
      <c r="DB180" s="357"/>
      <c r="DC180" s="357"/>
      <c r="DD180" s="357"/>
      <c r="DE180" s="357"/>
      <c r="DF180" s="357"/>
      <c r="DG180" s="357"/>
      <c r="DH180" s="357"/>
      <c r="DI180" s="357"/>
      <c r="DJ180" s="357"/>
      <c r="DK180" s="357"/>
      <c r="DL180" s="357"/>
      <c r="DM180" s="357"/>
      <c r="DN180" s="357"/>
      <c r="DO180" s="357"/>
      <c r="DP180" s="357"/>
      <c r="DQ180" s="357"/>
      <c r="DR180" s="357"/>
      <c r="DS180" s="357"/>
      <c r="DT180" s="357"/>
      <c r="DU180" s="357"/>
      <c r="DV180" s="357"/>
      <c r="DW180" s="357"/>
      <c r="DX180" s="357"/>
      <c r="DY180" s="357"/>
      <c r="DZ180" s="357"/>
      <c r="EA180" s="357"/>
      <c r="EB180" s="357"/>
      <c r="EC180" s="357"/>
      <c r="ED180" s="357"/>
      <c r="EE180" s="357"/>
      <c r="EF180" s="357"/>
      <c r="EG180" s="357"/>
      <c r="EH180" s="357"/>
      <c r="EI180" s="357"/>
      <c r="EJ180" s="357"/>
      <c r="EK180" s="357"/>
      <c r="EL180" s="357"/>
      <c r="EM180" s="357"/>
      <c r="EN180" s="357"/>
      <c r="EO180" s="357"/>
      <c r="EP180" s="357"/>
      <c r="EQ180" s="357"/>
      <c r="ER180" s="357"/>
      <c r="ES180" s="357"/>
      <c r="ET180" s="357"/>
      <c r="EU180" s="357"/>
    </row>
    <row r="181" ht="12.75" customHeight="1">
      <c r="A181" s="357"/>
      <c r="B181" s="357"/>
      <c r="C181" s="357"/>
      <c r="D181" s="357"/>
      <c r="E181" s="357"/>
      <c r="F181" s="357"/>
      <c r="G181" s="357"/>
      <c r="H181" s="357"/>
      <c r="I181" s="357"/>
      <c r="J181" s="357"/>
      <c r="K181" s="357"/>
      <c r="L181" s="357"/>
      <c r="M181" s="357"/>
      <c r="N181" s="357"/>
      <c r="O181" s="357"/>
      <c r="P181" s="357"/>
      <c r="Q181" s="357"/>
      <c r="R181" s="357"/>
      <c r="S181" s="357"/>
      <c r="T181" s="357"/>
      <c r="U181" s="357"/>
      <c r="V181" s="357"/>
      <c r="W181" s="357"/>
      <c r="X181" s="357"/>
      <c r="Y181" s="357"/>
      <c r="Z181" s="357"/>
      <c r="AA181" s="357"/>
      <c r="AB181" s="357"/>
      <c r="AC181" s="357"/>
      <c r="AD181" s="357"/>
      <c r="AE181" s="357"/>
      <c r="AF181" s="357"/>
      <c r="AG181" s="357"/>
      <c r="AH181" s="357"/>
      <c r="AI181" s="357"/>
      <c r="AJ181" s="357"/>
      <c r="AK181" s="357"/>
      <c r="AL181" s="357"/>
      <c r="AM181" s="357"/>
      <c r="AN181" s="357"/>
      <c r="AO181" s="357"/>
      <c r="AP181" s="357"/>
      <c r="AQ181" s="357"/>
      <c r="AR181" s="357"/>
      <c r="AS181" s="357"/>
      <c r="AT181" s="357"/>
      <c r="AU181" s="357"/>
      <c r="AV181" s="357"/>
      <c r="AW181" s="357"/>
      <c r="AX181" s="357"/>
      <c r="AY181" s="357"/>
      <c r="AZ181" s="357"/>
      <c r="BA181" s="357"/>
      <c r="BB181" s="357"/>
      <c r="BC181" s="357"/>
      <c r="BD181" s="357"/>
      <c r="BE181" s="357"/>
      <c r="BF181" s="357"/>
      <c r="BG181" s="357"/>
      <c r="BH181" s="357"/>
      <c r="BI181" s="357"/>
      <c r="BJ181" s="357"/>
      <c r="BK181" s="357"/>
      <c r="BL181" s="357"/>
      <c r="BM181" s="357"/>
      <c r="BN181" s="357"/>
      <c r="BO181" s="357"/>
      <c r="BP181" s="357"/>
      <c r="BQ181" s="357"/>
      <c r="BR181" s="357"/>
      <c r="BS181" s="357"/>
      <c r="BT181" s="357"/>
      <c r="BU181" s="357"/>
      <c r="BV181" s="357"/>
      <c r="BW181" s="357"/>
      <c r="BX181" s="357"/>
      <c r="BY181" s="357"/>
      <c r="BZ181" s="357"/>
      <c r="CA181" s="357"/>
      <c r="CB181" s="357"/>
      <c r="CC181" s="357"/>
      <c r="CD181" s="357"/>
      <c r="CE181" s="357"/>
      <c r="CF181" s="357"/>
      <c r="CG181" s="357"/>
      <c r="CH181" s="357"/>
      <c r="CI181" s="357"/>
      <c r="CJ181" s="357"/>
      <c r="CK181" s="357"/>
      <c r="CL181" s="357"/>
      <c r="CM181" s="357"/>
      <c r="CN181" s="357"/>
      <c r="CO181" s="357"/>
      <c r="CP181" s="357"/>
      <c r="CQ181" s="357"/>
      <c r="CR181" s="357"/>
      <c r="CS181" s="357"/>
      <c r="CT181" s="357"/>
      <c r="CU181" s="357"/>
      <c r="CV181" s="357"/>
      <c r="CW181" s="357"/>
      <c r="CX181" s="357"/>
      <c r="CY181" s="357"/>
      <c r="CZ181" s="357"/>
      <c r="DA181" s="357"/>
      <c r="DB181" s="357"/>
      <c r="DC181" s="357"/>
      <c r="DD181" s="357"/>
      <c r="DE181" s="357"/>
      <c r="DF181" s="357"/>
      <c r="DG181" s="357"/>
      <c r="DH181" s="357"/>
      <c r="DI181" s="357"/>
      <c r="DJ181" s="357"/>
      <c r="DK181" s="357"/>
      <c r="DL181" s="357"/>
      <c r="DM181" s="357"/>
      <c r="DN181" s="357"/>
      <c r="DO181" s="357"/>
      <c r="DP181" s="357"/>
      <c r="DQ181" s="357"/>
      <c r="DR181" s="357"/>
      <c r="DS181" s="357"/>
      <c r="DT181" s="357"/>
      <c r="DU181" s="357"/>
      <c r="DV181" s="357"/>
      <c r="DW181" s="357"/>
      <c r="DX181" s="357"/>
      <c r="DY181" s="357"/>
      <c r="DZ181" s="357"/>
      <c r="EA181" s="357"/>
      <c r="EB181" s="357"/>
      <c r="EC181" s="357"/>
      <c r="ED181" s="357"/>
      <c r="EE181" s="357"/>
      <c r="EF181" s="357"/>
      <c r="EG181" s="357"/>
      <c r="EH181" s="357"/>
      <c r="EI181" s="357"/>
      <c r="EJ181" s="357"/>
      <c r="EK181" s="357"/>
      <c r="EL181" s="357"/>
      <c r="EM181" s="357"/>
      <c r="EN181" s="357"/>
      <c r="EO181" s="357"/>
      <c r="EP181" s="357"/>
      <c r="EQ181" s="357"/>
      <c r="ER181" s="357"/>
      <c r="ES181" s="357"/>
      <c r="ET181" s="357"/>
      <c r="EU181" s="357"/>
    </row>
    <row r="182" ht="12.75" customHeight="1">
      <c r="A182" s="357"/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  <c r="AA182" s="357"/>
      <c r="AB182" s="357"/>
      <c r="AC182" s="357"/>
      <c r="AD182" s="357"/>
      <c r="AE182" s="357"/>
      <c r="AF182" s="357"/>
      <c r="AG182" s="357"/>
      <c r="AH182" s="357"/>
      <c r="AI182" s="357"/>
      <c r="AJ182" s="357"/>
      <c r="AK182" s="357"/>
      <c r="AL182" s="357"/>
      <c r="AM182" s="357"/>
      <c r="AN182" s="357"/>
      <c r="AO182" s="357"/>
      <c r="AP182" s="357"/>
      <c r="AQ182" s="357"/>
      <c r="AR182" s="357"/>
      <c r="AS182" s="357"/>
      <c r="AT182" s="357"/>
      <c r="AU182" s="357"/>
      <c r="AV182" s="357"/>
      <c r="AW182" s="357"/>
      <c r="AX182" s="357"/>
      <c r="AY182" s="357"/>
      <c r="AZ182" s="357"/>
      <c r="BA182" s="357"/>
      <c r="BB182" s="357"/>
      <c r="BC182" s="357"/>
      <c r="BD182" s="357"/>
      <c r="BE182" s="357"/>
      <c r="BF182" s="357"/>
      <c r="BG182" s="357"/>
      <c r="BH182" s="357"/>
      <c r="BI182" s="357"/>
      <c r="BJ182" s="357"/>
      <c r="BK182" s="357"/>
      <c r="BL182" s="357"/>
      <c r="BM182" s="357"/>
      <c r="BN182" s="357"/>
      <c r="BO182" s="357"/>
      <c r="BP182" s="357"/>
      <c r="BQ182" s="357"/>
      <c r="BR182" s="357"/>
      <c r="BS182" s="357"/>
      <c r="BT182" s="357"/>
      <c r="BU182" s="357"/>
      <c r="BV182" s="357"/>
      <c r="BW182" s="357"/>
      <c r="BX182" s="357"/>
      <c r="BY182" s="357"/>
      <c r="BZ182" s="357"/>
      <c r="CA182" s="357"/>
      <c r="CB182" s="357"/>
      <c r="CC182" s="357"/>
      <c r="CD182" s="357"/>
      <c r="CE182" s="357"/>
      <c r="CF182" s="357"/>
      <c r="CG182" s="357"/>
      <c r="CH182" s="357"/>
      <c r="CI182" s="357"/>
      <c r="CJ182" s="357"/>
      <c r="CK182" s="357"/>
      <c r="CL182" s="357"/>
      <c r="CM182" s="357"/>
      <c r="CN182" s="357"/>
      <c r="CO182" s="357"/>
      <c r="CP182" s="357"/>
      <c r="CQ182" s="357"/>
      <c r="CR182" s="357"/>
      <c r="CS182" s="357"/>
      <c r="CT182" s="357"/>
      <c r="CU182" s="357"/>
      <c r="CV182" s="357"/>
      <c r="CW182" s="357"/>
      <c r="CX182" s="357"/>
      <c r="CY182" s="357"/>
      <c r="CZ182" s="357"/>
      <c r="DA182" s="357"/>
      <c r="DB182" s="357"/>
      <c r="DC182" s="357"/>
      <c r="DD182" s="357"/>
      <c r="DE182" s="357"/>
      <c r="DF182" s="357"/>
      <c r="DG182" s="357"/>
      <c r="DH182" s="357"/>
      <c r="DI182" s="357"/>
      <c r="DJ182" s="357"/>
      <c r="DK182" s="357"/>
      <c r="DL182" s="357"/>
      <c r="DM182" s="357"/>
      <c r="DN182" s="357"/>
      <c r="DO182" s="357"/>
      <c r="DP182" s="357"/>
      <c r="DQ182" s="357"/>
      <c r="DR182" s="357"/>
      <c r="DS182" s="357"/>
      <c r="DT182" s="357"/>
      <c r="DU182" s="357"/>
      <c r="DV182" s="357"/>
      <c r="DW182" s="357"/>
      <c r="DX182" s="357"/>
      <c r="DY182" s="357"/>
      <c r="DZ182" s="357"/>
      <c r="EA182" s="357"/>
      <c r="EB182" s="357"/>
      <c r="EC182" s="357"/>
      <c r="ED182" s="357"/>
      <c r="EE182" s="357"/>
      <c r="EF182" s="357"/>
      <c r="EG182" s="357"/>
      <c r="EH182" s="357"/>
      <c r="EI182" s="357"/>
      <c r="EJ182" s="357"/>
      <c r="EK182" s="357"/>
      <c r="EL182" s="357"/>
      <c r="EM182" s="357"/>
      <c r="EN182" s="357"/>
      <c r="EO182" s="357"/>
      <c r="EP182" s="357"/>
      <c r="EQ182" s="357"/>
      <c r="ER182" s="357"/>
      <c r="ES182" s="357"/>
      <c r="ET182" s="357"/>
      <c r="EU182" s="357"/>
    </row>
    <row r="183" ht="12.75" customHeight="1">
      <c r="A183" s="357"/>
      <c r="B183" s="357"/>
      <c r="C183" s="357"/>
      <c r="D183" s="357"/>
      <c r="E183" s="357"/>
      <c r="F183" s="357"/>
      <c r="G183" s="357"/>
      <c r="H183" s="357"/>
      <c r="I183" s="357"/>
      <c r="J183" s="357"/>
      <c r="K183" s="357"/>
      <c r="L183" s="357"/>
      <c r="M183" s="357"/>
      <c r="N183" s="357"/>
      <c r="O183" s="357"/>
      <c r="P183" s="357"/>
      <c r="Q183" s="357"/>
      <c r="R183" s="357"/>
      <c r="S183" s="357"/>
      <c r="T183" s="357"/>
      <c r="U183" s="357"/>
      <c r="V183" s="357"/>
      <c r="W183" s="357"/>
      <c r="X183" s="357"/>
      <c r="Y183" s="357"/>
      <c r="Z183" s="357"/>
      <c r="AA183" s="357"/>
      <c r="AB183" s="357"/>
      <c r="AC183" s="357"/>
      <c r="AD183" s="357"/>
      <c r="AE183" s="357"/>
      <c r="AF183" s="357"/>
      <c r="AG183" s="357"/>
      <c r="AH183" s="357"/>
      <c r="AI183" s="357"/>
      <c r="AJ183" s="357"/>
      <c r="AK183" s="357"/>
      <c r="AL183" s="357"/>
      <c r="AM183" s="357"/>
      <c r="AN183" s="357"/>
      <c r="AO183" s="357"/>
      <c r="AP183" s="357"/>
      <c r="AQ183" s="357"/>
      <c r="AR183" s="357"/>
      <c r="AS183" s="357"/>
      <c r="AT183" s="357"/>
      <c r="AU183" s="357"/>
      <c r="AV183" s="357"/>
      <c r="AW183" s="357"/>
      <c r="AX183" s="357"/>
      <c r="AY183" s="357"/>
      <c r="AZ183" s="357"/>
      <c r="BA183" s="357"/>
      <c r="BB183" s="357"/>
      <c r="BC183" s="357"/>
      <c r="BD183" s="357"/>
      <c r="BE183" s="357"/>
      <c r="BF183" s="357"/>
      <c r="BG183" s="357"/>
      <c r="BH183" s="357"/>
      <c r="BI183" s="357"/>
      <c r="BJ183" s="357"/>
      <c r="BK183" s="357"/>
      <c r="BL183" s="357"/>
      <c r="BM183" s="357"/>
      <c r="BN183" s="357"/>
      <c r="BO183" s="357"/>
      <c r="BP183" s="357"/>
      <c r="BQ183" s="357"/>
      <c r="BR183" s="357"/>
      <c r="BS183" s="357"/>
      <c r="BT183" s="357"/>
      <c r="BU183" s="357"/>
      <c r="BV183" s="357"/>
      <c r="BW183" s="357"/>
      <c r="BX183" s="357"/>
      <c r="BY183" s="357"/>
      <c r="BZ183" s="357"/>
      <c r="CA183" s="357"/>
      <c r="CB183" s="357"/>
      <c r="CC183" s="357"/>
      <c r="CD183" s="357"/>
      <c r="CE183" s="357"/>
      <c r="CF183" s="357"/>
      <c r="CG183" s="357"/>
      <c r="CH183" s="357"/>
      <c r="CI183" s="357"/>
      <c r="CJ183" s="357"/>
      <c r="CK183" s="357"/>
      <c r="CL183" s="357"/>
      <c r="CM183" s="357"/>
      <c r="CN183" s="357"/>
      <c r="CO183" s="357"/>
      <c r="CP183" s="357"/>
      <c r="CQ183" s="357"/>
      <c r="CR183" s="357"/>
      <c r="CS183" s="357"/>
      <c r="CT183" s="357"/>
      <c r="CU183" s="357"/>
      <c r="CV183" s="357"/>
      <c r="CW183" s="357"/>
      <c r="CX183" s="357"/>
      <c r="CY183" s="357"/>
      <c r="CZ183" s="357"/>
      <c r="DA183" s="357"/>
      <c r="DB183" s="357"/>
      <c r="DC183" s="357"/>
      <c r="DD183" s="357"/>
      <c r="DE183" s="357"/>
      <c r="DF183" s="357"/>
      <c r="DG183" s="357"/>
      <c r="DH183" s="357"/>
      <c r="DI183" s="357"/>
      <c r="DJ183" s="357"/>
      <c r="DK183" s="357"/>
      <c r="DL183" s="357"/>
      <c r="DM183" s="357"/>
      <c r="DN183" s="357"/>
      <c r="DO183" s="357"/>
      <c r="DP183" s="357"/>
      <c r="DQ183" s="357"/>
      <c r="DR183" s="357"/>
      <c r="DS183" s="357"/>
      <c r="DT183" s="357"/>
      <c r="DU183" s="357"/>
      <c r="DV183" s="357"/>
      <c r="DW183" s="357"/>
      <c r="DX183" s="357"/>
      <c r="DY183" s="357"/>
      <c r="DZ183" s="357"/>
      <c r="EA183" s="357"/>
      <c r="EB183" s="357"/>
      <c r="EC183" s="357"/>
      <c r="ED183" s="357"/>
      <c r="EE183" s="357"/>
      <c r="EF183" s="357"/>
      <c r="EG183" s="357"/>
      <c r="EH183" s="357"/>
      <c r="EI183" s="357"/>
      <c r="EJ183" s="357"/>
      <c r="EK183" s="357"/>
      <c r="EL183" s="357"/>
      <c r="EM183" s="357"/>
      <c r="EN183" s="357"/>
      <c r="EO183" s="357"/>
      <c r="EP183" s="357"/>
      <c r="EQ183" s="357"/>
      <c r="ER183" s="357"/>
      <c r="ES183" s="357"/>
      <c r="ET183" s="357"/>
      <c r="EU183" s="357"/>
    </row>
    <row r="184" ht="12.75" customHeight="1">
      <c r="A184" s="357"/>
      <c r="B184" s="357"/>
      <c r="C184" s="357"/>
      <c r="D184" s="357"/>
      <c r="E184" s="357"/>
      <c r="F184" s="357"/>
      <c r="G184" s="357"/>
      <c r="H184" s="357"/>
      <c r="I184" s="357"/>
      <c r="J184" s="357"/>
      <c r="K184" s="357"/>
      <c r="L184" s="357"/>
      <c r="M184" s="357"/>
      <c r="N184" s="357"/>
      <c r="O184" s="357"/>
      <c r="P184" s="357"/>
      <c r="Q184" s="357"/>
      <c r="R184" s="357"/>
      <c r="S184" s="357"/>
      <c r="T184" s="357"/>
      <c r="U184" s="357"/>
      <c r="V184" s="357"/>
      <c r="W184" s="357"/>
      <c r="X184" s="357"/>
      <c r="Y184" s="357"/>
      <c r="Z184" s="357"/>
      <c r="AA184" s="357"/>
      <c r="AB184" s="357"/>
      <c r="AC184" s="357"/>
      <c r="AD184" s="357"/>
      <c r="AE184" s="357"/>
      <c r="AF184" s="357"/>
      <c r="AG184" s="357"/>
      <c r="AH184" s="357"/>
      <c r="AI184" s="357"/>
      <c r="AJ184" s="357"/>
      <c r="AK184" s="357"/>
      <c r="AL184" s="357"/>
      <c r="AM184" s="357"/>
      <c r="AN184" s="357"/>
      <c r="AO184" s="357"/>
      <c r="AP184" s="357"/>
      <c r="AQ184" s="357"/>
      <c r="AR184" s="357"/>
      <c r="AS184" s="357"/>
      <c r="AT184" s="357"/>
      <c r="AU184" s="357"/>
      <c r="AV184" s="357"/>
      <c r="AW184" s="357"/>
      <c r="AX184" s="357"/>
      <c r="AY184" s="357"/>
      <c r="AZ184" s="357"/>
      <c r="BA184" s="357"/>
      <c r="BB184" s="357"/>
      <c r="BC184" s="357"/>
      <c r="BD184" s="357"/>
      <c r="BE184" s="357"/>
      <c r="BF184" s="357"/>
      <c r="BG184" s="357"/>
      <c r="BH184" s="357"/>
      <c r="BI184" s="357"/>
      <c r="BJ184" s="357"/>
      <c r="BK184" s="357"/>
      <c r="BL184" s="357"/>
      <c r="BM184" s="357"/>
      <c r="BN184" s="357"/>
      <c r="BO184" s="357"/>
      <c r="BP184" s="357"/>
      <c r="BQ184" s="357"/>
      <c r="BR184" s="357"/>
      <c r="BS184" s="357"/>
      <c r="BT184" s="357"/>
      <c r="BU184" s="357"/>
      <c r="BV184" s="357"/>
      <c r="BW184" s="357"/>
      <c r="BX184" s="357"/>
      <c r="BY184" s="357"/>
      <c r="BZ184" s="357"/>
      <c r="CA184" s="357"/>
      <c r="CB184" s="357"/>
      <c r="CC184" s="357"/>
      <c r="CD184" s="357"/>
      <c r="CE184" s="357"/>
      <c r="CF184" s="357"/>
      <c r="CG184" s="357"/>
      <c r="CH184" s="357"/>
      <c r="CI184" s="357"/>
      <c r="CJ184" s="357"/>
      <c r="CK184" s="357"/>
      <c r="CL184" s="357"/>
      <c r="CM184" s="357"/>
      <c r="CN184" s="357"/>
      <c r="CO184" s="357"/>
      <c r="CP184" s="357"/>
      <c r="CQ184" s="357"/>
      <c r="CR184" s="357"/>
      <c r="CS184" s="357"/>
      <c r="CT184" s="357"/>
      <c r="CU184" s="357"/>
      <c r="CV184" s="357"/>
      <c r="CW184" s="357"/>
      <c r="CX184" s="357"/>
      <c r="CY184" s="357"/>
      <c r="CZ184" s="357"/>
      <c r="DA184" s="357"/>
      <c r="DB184" s="357"/>
      <c r="DC184" s="357"/>
      <c r="DD184" s="357"/>
      <c r="DE184" s="357"/>
      <c r="DF184" s="357"/>
      <c r="DG184" s="357"/>
      <c r="DH184" s="357"/>
      <c r="DI184" s="357"/>
      <c r="DJ184" s="357"/>
      <c r="DK184" s="357"/>
      <c r="DL184" s="357"/>
      <c r="DM184" s="357"/>
      <c r="DN184" s="357"/>
      <c r="DO184" s="357"/>
      <c r="DP184" s="357"/>
      <c r="DQ184" s="357"/>
      <c r="DR184" s="357"/>
      <c r="DS184" s="357"/>
      <c r="DT184" s="357"/>
      <c r="DU184" s="357"/>
      <c r="DV184" s="357"/>
      <c r="DW184" s="357"/>
      <c r="DX184" s="357"/>
      <c r="DY184" s="357"/>
      <c r="DZ184" s="357"/>
      <c r="EA184" s="357"/>
      <c r="EB184" s="357"/>
      <c r="EC184" s="357"/>
      <c r="ED184" s="357"/>
      <c r="EE184" s="357"/>
      <c r="EF184" s="357"/>
      <c r="EG184" s="357"/>
      <c r="EH184" s="357"/>
      <c r="EI184" s="357"/>
      <c r="EJ184" s="357"/>
      <c r="EK184" s="357"/>
      <c r="EL184" s="357"/>
      <c r="EM184" s="357"/>
      <c r="EN184" s="357"/>
      <c r="EO184" s="357"/>
      <c r="EP184" s="357"/>
      <c r="EQ184" s="357"/>
      <c r="ER184" s="357"/>
      <c r="ES184" s="357"/>
      <c r="ET184" s="357"/>
      <c r="EU184" s="357"/>
    </row>
    <row r="185" ht="12.75" customHeight="1">
      <c r="A185" s="357"/>
      <c r="B185" s="357"/>
      <c r="C185" s="357"/>
      <c r="D185" s="357"/>
      <c r="E185" s="357"/>
      <c r="F185" s="357"/>
      <c r="G185" s="357"/>
      <c r="H185" s="357"/>
      <c r="I185" s="357"/>
      <c r="J185" s="357"/>
      <c r="K185" s="357"/>
      <c r="L185" s="357"/>
      <c r="M185" s="357"/>
      <c r="N185" s="357"/>
      <c r="O185" s="357"/>
      <c r="P185" s="357"/>
      <c r="Q185" s="357"/>
      <c r="R185" s="357"/>
      <c r="S185" s="357"/>
      <c r="T185" s="357"/>
      <c r="U185" s="357"/>
      <c r="V185" s="357"/>
      <c r="W185" s="357"/>
      <c r="X185" s="357"/>
      <c r="Y185" s="357"/>
      <c r="Z185" s="357"/>
      <c r="AA185" s="357"/>
      <c r="AB185" s="357"/>
      <c r="AC185" s="357"/>
      <c r="AD185" s="357"/>
      <c r="AE185" s="357"/>
      <c r="AF185" s="357"/>
      <c r="AG185" s="357"/>
      <c r="AH185" s="357"/>
      <c r="AI185" s="357"/>
      <c r="AJ185" s="357"/>
      <c r="AK185" s="357"/>
      <c r="AL185" s="357"/>
      <c r="AM185" s="357"/>
      <c r="AN185" s="357"/>
      <c r="AO185" s="357"/>
      <c r="AP185" s="357"/>
      <c r="AQ185" s="357"/>
      <c r="AR185" s="357"/>
      <c r="AS185" s="357"/>
      <c r="AT185" s="357"/>
      <c r="AU185" s="357"/>
      <c r="AV185" s="357"/>
      <c r="AW185" s="357"/>
      <c r="AX185" s="357"/>
      <c r="AY185" s="357"/>
      <c r="AZ185" s="357"/>
      <c r="BA185" s="357"/>
      <c r="BB185" s="357"/>
      <c r="BC185" s="357"/>
      <c r="BD185" s="357"/>
      <c r="BE185" s="357"/>
      <c r="BF185" s="357"/>
      <c r="BG185" s="357"/>
      <c r="BH185" s="357"/>
      <c r="BI185" s="357"/>
      <c r="BJ185" s="357"/>
      <c r="BK185" s="357"/>
      <c r="BL185" s="357"/>
      <c r="BM185" s="357"/>
      <c r="BN185" s="357"/>
      <c r="BO185" s="357"/>
      <c r="BP185" s="357"/>
      <c r="BQ185" s="357"/>
      <c r="BR185" s="357"/>
      <c r="BS185" s="357"/>
      <c r="BT185" s="357"/>
      <c r="BU185" s="357"/>
      <c r="BV185" s="357"/>
      <c r="BW185" s="357"/>
      <c r="BX185" s="357"/>
      <c r="BY185" s="357"/>
      <c r="BZ185" s="357"/>
      <c r="CA185" s="357"/>
      <c r="CB185" s="357"/>
      <c r="CC185" s="357"/>
      <c r="CD185" s="357"/>
      <c r="CE185" s="357"/>
      <c r="CF185" s="357"/>
      <c r="CG185" s="357"/>
      <c r="CH185" s="357"/>
      <c r="CI185" s="357"/>
      <c r="CJ185" s="357"/>
      <c r="CK185" s="357"/>
      <c r="CL185" s="357"/>
      <c r="CM185" s="357"/>
      <c r="CN185" s="357"/>
      <c r="CO185" s="357"/>
      <c r="CP185" s="357"/>
      <c r="CQ185" s="357"/>
      <c r="CR185" s="357"/>
      <c r="CS185" s="357"/>
      <c r="CT185" s="357"/>
      <c r="CU185" s="357"/>
      <c r="CV185" s="357"/>
      <c r="CW185" s="357"/>
      <c r="CX185" s="357"/>
      <c r="CY185" s="357"/>
      <c r="CZ185" s="357"/>
      <c r="DA185" s="357"/>
      <c r="DB185" s="357"/>
      <c r="DC185" s="357"/>
      <c r="DD185" s="357"/>
      <c r="DE185" s="357"/>
      <c r="DF185" s="357"/>
      <c r="DG185" s="357"/>
      <c r="DH185" s="357"/>
      <c r="DI185" s="357"/>
      <c r="DJ185" s="357"/>
      <c r="DK185" s="357"/>
      <c r="DL185" s="357"/>
      <c r="DM185" s="357"/>
      <c r="DN185" s="357"/>
      <c r="DO185" s="357"/>
      <c r="DP185" s="357"/>
      <c r="DQ185" s="357"/>
      <c r="DR185" s="357"/>
      <c r="DS185" s="357"/>
      <c r="DT185" s="357"/>
      <c r="DU185" s="357"/>
      <c r="DV185" s="357"/>
      <c r="DW185" s="357"/>
      <c r="DX185" s="357"/>
      <c r="DY185" s="357"/>
      <c r="DZ185" s="357"/>
      <c r="EA185" s="357"/>
      <c r="EB185" s="357"/>
      <c r="EC185" s="357"/>
      <c r="ED185" s="357"/>
      <c r="EE185" s="357"/>
      <c r="EF185" s="357"/>
      <c r="EG185" s="357"/>
      <c r="EH185" s="357"/>
      <c r="EI185" s="357"/>
      <c r="EJ185" s="357"/>
      <c r="EK185" s="357"/>
      <c r="EL185" s="357"/>
      <c r="EM185" s="357"/>
      <c r="EN185" s="357"/>
      <c r="EO185" s="357"/>
      <c r="EP185" s="357"/>
      <c r="EQ185" s="357"/>
      <c r="ER185" s="357"/>
      <c r="ES185" s="357"/>
      <c r="ET185" s="357"/>
      <c r="EU185" s="357"/>
    </row>
    <row r="186" ht="12.75" customHeight="1">
      <c r="A186" s="357"/>
      <c r="B186" s="357"/>
      <c r="C186" s="357"/>
      <c r="D186" s="357"/>
      <c r="E186" s="357"/>
      <c r="F186" s="357"/>
      <c r="G186" s="357"/>
      <c r="H186" s="357"/>
      <c r="I186" s="357"/>
      <c r="J186" s="357"/>
      <c r="K186" s="357"/>
      <c r="L186" s="357"/>
      <c r="M186" s="357"/>
      <c r="N186" s="357"/>
      <c r="O186" s="357"/>
      <c r="P186" s="357"/>
      <c r="Q186" s="357"/>
      <c r="R186" s="357"/>
      <c r="S186" s="357"/>
      <c r="T186" s="357"/>
      <c r="U186" s="357"/>
      <c r="V186" s="357"/>
      <c r="W186" s="357"/>
      <c r="X186" s="357"/>
      <c r="Y186" s="357"/>
      <c r="Z186" s="357"/>
      <c r="AA186" s="357"/>
      <c r="AB186" s="357"/>
      <c r="AC186" s="357"/>
      <c r="AD186" s="357"/>
      <c r="AE186" s="357"/>
      <c r="AF186" s="357"/>
      <c r="AG186" s="357"/>
      <c r="AH186" s="357"/>
      <c r="AI186" s="357"/>
      <c r="AJ186" s="357"/>
      <c r="AK186" s="357"/>
      <c r="AL186" s="357"/>
      <c r="AM186" s="357"/>
      <c r="AN186" s="357"/>
      <c r="AO186" s="357"/>
      <c r="AP186" s="357"/>
      <c r="AQ186" s="357"/>
      <c r="AR186" s="357"/>
      <c r="AS186" s="357"/>
      <c r="AT186" s="357"/>
      <c r="AU186" s="357"/>
      <c r="AV186" s="357"/>
      <c r="AW186" s="357"/>
      <c r="AX186" s="357"/>
      <c r="AY186" s="357"/>
      <c r="AZ186" s="357"/>
      <c r="BA186" s="357"/>
      <c r="BB186" s="357"/>
      <c r="BC186" s="357"/>
      <c r="BD186" s="357"/>
      <c r="BE186" s="357"/>
      <c r="BF186" s="357"/>
      <c r="BG186" s="357"/>
      <c r="BH186" s="357"/>
      <c r="BI186" s="357"/>
      <c r="BJ186" s="357"/>
      <c r="BK186" s="357"/>
      <c r="BL186" s="357"/>
      <c r="BM186" s="357"/>
      <c r="BN186" s="357"/>
      <c r="BO186" s="357"/>
      <c r="BP186" s="357"/>
      <c r="BQ186" s="357"/>
      <c r="BR186" s="357"/>
      <c r="BS186" s="357"/>
      <c r="BT186" s="357"/>
      <c r="BU186" s="357"/>
      <c r="BV186" s="357"/>
      <c r="BW186" s="357"/>
      <c r="BX186" s="357"/>
      <c r="BY186" s="357"/>
      <c r="BZ186" s="357"/>
      <c r="CA186" s="357"/>
      <c r="CB186" s="357"/>
      <c r="CC186" s="357"/>
      <c r="CD186" s="357"/>
      <c r="CE186" s="357"/>
      <c r="CF186" s="357"/>
      <c r="CG186" s="357"/>
      <c r="CH186" s="357"/>
      <c r="CI186" s="357"/>
      <c r="CJ186" s="357"/>
      <c r="CK186" s="357"/>
      <c r="CL186" s="357"/>
      <c r="CM186" s="357"/>
      <c r="CN186" s="357"/>
      <c r="CO186" s="357"/>
      <c r="CP186" s="357"/>
      <c r="CQ186" s="357"/>
      <c r="CR186" s="357"/>
      <c r="CS186" s="357"/>
      <c r="CT186" s="357"/>
      <c r="CU186" s="357"/>
      <c r="CV186" s="357"/>
      <c r="CW186" s="357"/>
      <c r="CX186" s="357"/>
      <c r="CY186" s="357"/>
      <c r="CZ186" s="357"/>
      <c r="DA186" s="357"/>
      <c r="DB186" s="357"/>
      <c r="DC186" s="357"/>
      <c r="DD186" s="357"/>
      <c r="DE186" s="357"/>
      <c r="DF186" s="357"/>
      <c r="DG186" s="357"/>
      <c r="DH186" s="357"/>
      <c r="DI186" s="357"/>
      <c r="DJ186" s="357"/>
      <c r="DK186" s="357"/>
      <c r="DL186" s="357"/>
      <c r="DM186" s="357"/>
      <c r="DN186" s="357"/>
      <c r="DO186" s="357"/>
      <c r="DP186" s="357"/>
      <c r="DQ186" s="357"/>
      <c r="DR186" s="357"/>
      <c r="DS186" s="357"/>
      <c r="DT186" s="357"/>
      <c r="DU186" s="357"/>
      <c r="DV186" s="357"/>
      <c r="DW186" s="357"/>
      <c r="DX186" s="357"/>
      <c r="DY186" s="357"/>
      <c r="DZ186" s="357"/>
      <c r="EA186" s="357"/>
      <c r="EB186" s="357"/>
      <c r="EC186" s="357"/>
      <c r="ED186" s="357"/>
      <c r="EE186" s="357"/>
      <c r="EF186" s="357"/>
      <c r="EG186" s="357"/>
      <c r="EH186" s="357"/>
      <c r="EI186" s="357"/>
      <c r="EJ186" s="357"/>
      <c r="EK186" s="357"/>
      <c r="EL186" s="357"/>
      <c r="EM186" s="357"/>
      <c r="EN186" s="357"/>
      <c r="EO186" s="357"/>
      <c r="EP186" s="357"/>
      <c r="EQ186" s="357"/>
      <c r="ER186" s="357"/>
      <c r="ES186" s="357"/>
      <c r="ET186" s="357"/>
      <c r="EU186" s="357"/>
    </row>
    <row r="187" ht="12.75" customHeight="1">
      <c r="A187" s="357"/>
      <c r="B187" s="357"/>
      <c r="C187" s="357"/>
      <c r="D187" s="357"/>
      <c r="E187" s="357"/>
      <c r="F187" s="357"/>
      <c r="G187" s="357"/>
      <c r="H187" s="357"/>
      <c r="I187" s="357"/>
      <c r="J187" s="357"/>
      <c r="K187" s="357"/>
      <c r="L187" s="357"/>
      <c r="M187" s="357"/>
      <c r="N187" s="357"/>
      <c r="O187" s="357"/>
      <c r="P187" s="357"/>
      <c r="Q187" s="357"/>
      <c r="R187" s="357"/>
      <c r="S187" s="357"/>
      <c r="T187" s="357"/>
      <c r="U187" s="357"/>
      <c r="V187" s="357"/>
      <c r="W187" s="357"/>
      <c r="X187" s="357"/>
      <c r="Y187" s="357"/>
      <c r="Z187" s="357"/>
      <c r="AA187" s="357"/>
      <c r="AB187" s="357"/>
      <c r="AC187" s="357"/>
      <c r="AD187" s="357"/>
      <c r="AE187" s="357"/>
      <c r="AF187" s="357"/>
      <c r="AG187" s="357"/>
      <c r="AH187" s="357"/>
      <c r="AI187" s="357"/>
      <c r="AJ187" s="357"/>
      <c r="AK187" s="357"/>
      <c r="AL187" s="357"/>
      <c r="AM187" s="357"/>
      <c r="AN187" s="357"/>
      <c r="AO187" s="357"/>
      <c r="AP187" s="357"/>
      <c r="AQ187" s="357"/>
      <c r="AR187" s="357"/>
      <c r="AS187" s="357"/>
      <c r="AT187" s="357"/>
      <c r="AU187" s="357"/>
      <c r="AV187" s="357"/>
      <c r="AW187" s="357"/>
      <c r="AX187" s="357"/>
      <c r="AY187" s="357"/>
      <c r="AZ187" s="357"/>
      <c r="BA187" s="357"/>
      <c r="BB187" s="357"/>
      <c r="BC187" s="357"/>
      <c r="BD187" s="357"/>
      <c r="BE187" s="357"/>
      <c r="BF187" s="357"/>
      <c r="BG187" s="357"/>
      <c r="BH187" s="357"/>
      <c r="BI187" s="357"/>
      <c r="BJ187" s="357"/>
      <c r="BK187" s="357"/>
      <c r="BL187" s="357"/>
      <c r="BM187" s="357"/>
      <c r="BN187" s="357"/>
      <c r="BO187" s="357"/>
      <c r="BP187" s="357"/>
      <c r="BQ187" s="357"/>
      <c r="BR187" s="357"/>
      <c r="BS187" s="357"/>
      <c r="BT187" s="357"/>
      <c r="BU187" s="357"/>
      <c r="BV187" s="357"/>
      <c r="BW187" s="357"/>
      <c r="BX187" s="357"/>
      <c r="BY187" s="357"/>
      <c r="BZ187" s="357"/>
      <c r="CA187" s="357"/>
      <c r="CB187" s="357"/>
      <c r="CC187" s="357"/>
      <c r="CD187" s="357"/>
      <c r="CE187" s="357"/>
      <c r="CF187" s="357"/>
      <c r="CG187" s="357"/>
      <c r="CH187" s="357"/>
      <c r="CI187" s="357"/>
      <c r="CJ187" s="357"/>
      <c r="CK187" s="357"/>
      <c r="CL187" s="357"/>
      <c r="CM187" s="357"/>
      <c r="CN187" s="357"/>
      <c r="CO187" s="357"/>
      <c r="CP187" s="357"/>
      <c r="CQ187" s="357"/>
      <c r="CR187" s="357"/>
      <c r="CS187" s="357"/>
      <c r="CT187" s="357"/>
      <c r="CU187" s="357"/>
      <c r="CV187" s="357"/>
      <c r="CW187" s="357"/>
      <c r="CX187" s="357"/>
      <c r="CY187" s="357"/>
      <c r="CZ187" s="357"/>
      <c r="DA187" s="357"/>
      <c r="DB187" s="357"/>
      <c r="DC187" s="357"/>
      <c r="DD187" s="357"/>
      <c r="DE187" s="357"/>
      <c r="DF187" s="357"/>
      <c r="DG187" s="357"/>
      <c r="DH187" s="357"/>
      <c r="DI187" s="357"/>
      <c r="DJ187" s="357"/>
      <c r="DK187" s="357"/>
      <c r="DL187" s="357"/>
      <c r="DM187" s="357"/>
      <c r="DN187" s="357"/>
      <c r="DO187" s="357"/>
      <c r="DP187" s="357"/>
      <c r="DQ187" s="357"/>
      <c r="DR187" s="357"/>
      <c r="DS187" s="357"/>
      <c r="DT187" s="357"/>
      <c r="DU187" s="357"/>
      <c r="DV187" s="357"/>
      <c r="DW187" s="357"/>
      <c r="DX187" s="357"/>
      <c r="DY187" s="357"/>
      <c r="DZ187" s="357"/>
      <c r="EA187" s="357"/>
      <c r="EB187" s="357"/>
      <c r="EC187" s="357"/>
      <c r="ED187" s="357"/>
      <c r="EE187" s="357"/>
      <c r="EF187" s="357"/>
      <c r="EG187" s="357"/>
      <c r="EH187" s="357"/>
      <c r="EI187" s="357"/>
      <c r="EJ187" s="357"/>
      <c r="EK187" s="357"/>
      <c r="EL187" s="357"/>
      <c r="EM187" s="357"/>
      <c r="EN187" s="357"/>
      <c r="EO187" s="357"/>
      <c r="EP187" s="357"/>
      <c r="EQ187" s="357"/>
      <c r="ER187" s="357"/>
      <c r="ES187" s="357"/>
      <c r="ET187" s="357"/>
      <c r="EU187" s="357"/>
    </row>
    <row r="188" ht="12.75" customHeight="1">
      <c r="A188" s="357"/>
      <c r="B188" s="357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  <c r="AA188" s="357"/>
      <c r="AB188" s="357"/>
      <c r="AC188" s="357"/>
      <c r="AD188" s="357"/>
      <c r="AE188" s="357"/>
      <c r="AF188" s="357"/>
      <c r="AG188" s="357"/>
      <c r="AH188" s="357"/>
      <c r="AI188" s="357"/>
      <c r="AJ188" s="357"/>
      <c r="AK188" s="357"/>
      <c r="AL188" s="357"/>
      <c r="AM188" s="357"/>
      <c r="AN188" s="357"/>
      <c r="AO188" s="357"/>
      <c r="AP188" s="357"/>
      <c r="AQ188" s="357"/>
      <c r="AR188" s="357"/>
      <c r="AS188" s="357"/>
      <c r="AT188" s="357"/>
      <c r="AU188" s="357"/>
      <c r="AV188" s="357"/>
      <c r="AW188" s="357"/>
      <c r="AX188" s="357"/>
      <c r="AY188" s="357"/>
      <c r="AZ188" s="357"/>
      <c r="BA188" s="357"/>
      <c r="BB188" s="357"/>
      <c r="BC188" s="357"/>
      <c r="BD188" s="357"/>
      <c r="BE188" s="357"/>
      <c r="BF188" s="357"/>
      <c r="BG188" s="357"/>
      <c r="BH188" s="357"/>
      <c r="BI188" s="357"/>
      <c r="BJ188" s="357"/>
      <c r="BK188" s="357"/>
      <c r="BL188" s="357"/>
      <c r="BM188" s="357"/>
      <c r="BN188" s="357"/>
      <c r="BO188" s="357"/>
      <c r="BP188" s="357"/>
      <c r="BQ188" s="357"/>
      <c r="BR188" s="357"/>
      <c r="BS188" s="357"/>
      <c r="BT188" s="357"/>
      <c r="BU188" s="357"/>
      <c r="BV188" s="357"/>
      <c r="BW188" s="357"/>
      <c r="BX188" s="357"/>
      <c r="BY188" s="357"/>
      <c r="BZ188" s="357"/>
      <c r="CA188" s="357"/>
      <c r="CB188" s="357"/>
      <c r="CC188" s="357"/>
      <c r="CD188" s="357"/>
      <c r="CE188" s="357"/>
      <c r="CF188" s="357"/>
      <c r="CG188" s="357"/>
      <c r="CH188" s="357"/>
      <c r="CI188" s="357"/>
      <c r="CJ188" s="357"/>
      <c r="CK188" s="357"/>
      <c r="CL188" s="357"/>
      <c r="CM188" s="357"/>
      <c r="CN188" s="357"/>
      <c r="CO188" s="357"/>
      <c r="CP188" s="357"/>
      <c r="CQ188" s="357"/>
      <c r="CR188" s="357"/>
      <c r="CS188" s="357"/>
      <c r="CT188" s="357"/>
      <c r="CU188" s="357"/>
      <c r="CV188" s="357"/>
      <c r="CW188" s="357"/>
      <c r="CX188" s="357"/>
      <c r="CY188" s="357"/>
      <c r="CZ188" s="357"/>
      <c r="DA188" s="357"/>
      <c r="DB188" s="357"/>
      <c r="DC188" s="357"/>
      <c r="DD188" s="357"/>
      <c r="DE188" s="357"/>
      <c r="DF188" s="357"/>
      <c r="DG188" s="357"/>
      <c r="DH188" s="357"/>
      <c r="DI188" s="357"/>
      <c r="DJ188" s="357"/>
      <c r="DK188" s="357"/>
      <c r="DL188" s="357"/>
      <c r="DM188" s="357"/>
      <c r="DN188" s="357"/>
      <c r="DO188" s="357"/>
      <c r="DP188" s="357"/>
      <c r="DQ188" s="357"/>
      <c r="DR188" s="357"/>
      <c r="DS188" s="357"/>
      <c r="DT188" s="357"/>
      <c r="DU188" s="357"/>
      <c r="DV188" s="357"/>
      <c r="DW188" s="357"/>
      <c r="DX188" s="357"/>
      <c r="DY188" s="357"/>
      <c r="DZ188" s="357"/>
      <c r="EA188" s="357"/>
      <c r="EB188" s="357"/>
      <c r="EC188" s="357"/>
      <c r="ED188" s="357"/>
      <c r="EE188" s="357"/>
      <c r="EF188" s="357"/>
      <c r="EG188" s="357"/>
      <c r="EH188" s="357"/>
      <c r="EI188" s="357"/>
      <c r="EJ188" s="357"/>
      <c r="EK188" s="357"/>
      <c r="EL188" s="357"/>
      <c r="EM188" s="357"/>
      <c r="EN188" s="357"/>
      <c r="EO188" s="357"/>
      <c r="EP188" s="357"/>
      <c r="EQ188" s="357"/>
      <c r="ER188" s="357"/>
      <c r="ES188" s="357"/>
      <c r="ET188" s="357"/>
      <c r="EU188" s="357"/>
    </row>
    <row r="189" ht="12.75" customHeight="1">
      <c r="A189" s="357"/>
      <c r="B189" s="357"/>
      <c r="C189" s="357"/>
      <c r="D189" s="357"/>
      <c r="E189" s="357"/>
      <c r="F189" s="357"/>
      <c r="G189" s="357"/>
      <c r="H189" s="357"/>
      <c r="I189" s="357"/>
      <c r="J189" s="357"/>
      <c r="K189" s="357"/>
      <c r="L189" s="357"/>
      <c r="M189" s="357"/>
      <c r="N189" s="357"/>
      <c r="O189" s="357"/>
      <c r="P189" s="357"/>
      <c r="Q189" s="357"/>
      <c r="R189" s="357"/>
      <c r="S189" s="357"/>
      <c r="T189" s="357"/>
      <c r="U189" s="357"/>
      <c r="V189" s="357"/>
      <c r="W189" s="357"/>
      <c r="X189" s="357"/>
      <c r="Y189" s="357"/>
      <c r="Z189" s="357"/>
      <c r="AA189" s="357"/>
      <c r="AB189" s="357"/>
      <c r="AC189" s="357"/>
      <c r="AD189" s="357"/>
      <c r="AE189" s="357"/>
      <c r="AF189" s="357"/>
      <c r="AG189" s="357"/>
      <c r="AH189" s="357"/>
      <c r="AI189" s="357"/>
      <c r="AJ189" s="357"/>
      <c r="AK189" s="357"/>
      <c r="AL189" s="357"/>
      <c r="AM189" s="357"/>
      <c r="AN189" s="357"/>
      <c r="AO189" s="357"/>
      <c r="AP189" s="357"/>
      <c r="AQ189" s="357"/>
      <c r="AR189" s="357"/>
      <c r="AS189" s="357"/>
      <c r="AT189" s="357"/>
      <c r="AU189" s="357"/>
      <c r="AV189" s="357"/>
      <c r="AW189" s="357"/>
      <c r="AX189" s="357"/>
      <c r="AY189" s="357"/>
      <c r="AZ189" s="357"/>
      <c r="BA189" s="357"/>
      <c r="BB189" s="357"/>
      <c r="BC189" s="357"/>
      <c r="BD189" s="357"/>
      <c r="BE189" s="357"/>
      <c r="BF189" s="357"/>
      <c r="BG189" s="357"/>
      <c r="BH189" s="357"/>
      <c r="BI189" s="357"/>
      <c r="BJ189" s="357"/>
      <c r="BK189" s="357"/>
      <c r="BL189" s="357"/>
      <c r="BM189" s="357"/>
      <c r="BN189" s="357"/>
      <c r="BO189" s="357"/>
      <c r="BP189" s="357"/>
      <c r="BQ189" s="357"/>
      <c r="BR189" s="357"/>
      <c r="BS189" s="357"/>
      <c r="BT189" s="357"/>
      <c r="BU189" s="357"/>
      <c r="BV189" s="357"/>
      <c r="BW189" s="357"/>
      <c r="BX189" s="357"/>
      <c r="BY189" s="357"/>
      <c r="BZ189" s="357"/>
      <c r="CA189" s="357"/>
      <c r="CB189" s="357"/>
      <c r="CC189" s="357"/>
      <c r="CD189" s="357"/>
      <c r="CE189" s="357"/>
      <c r="CF189" s="357"/>
      <c r="CG189" s="357"/>
      <c r="CH189" s="357"/>
      <c r="CI189" s="357"/>
      <c r="CJ189" s="357"/>
      <c r="CK189" s="357"/>
      <c r="CL189" s="357"/>
      <c r="CM189" s="357"/>
      <c r="CN189" s="357"/>
      <c r="CO189" s="357"/>
      <c r="CP189" s="357"/>
      <c r="CQ189" s="357"/>
      <c r="CR189" s="357"/>
      <c r="CS189" s="357"/>
      <c r="CT189" s="357"/>
      <c r="CU189" s="357"/>
      <c r="CV189" s="357"/>
      <c r="CW189" s="357"/>
      <c r="CX189" s="357"/>
      <c r="CY189" s="357"/>
      <c r="CZ189" s="357"/>
      <c r="DA189" s="357"/>
      <c r="DB189" s="357"/>
      <c r="DC189" s="357"/>
      <c r="DD189" s="357"/>
      <c r="DE189" s="357"/>
      <c r="DF189" s="357"/>
      <c r="DG189" s="357"/>
      <c r="DH189" s="357"/>
      <c r="DI189" s="357"/>
      <c r="DJ189" s="357"/>
      <c r="DK189" s="357"/>
      <c r="DL189" s="357"/>
      <c r="DM189" s="357"/>
      <c r="DN189" s="357"/>
      <c r="DO189" s="357"/>
      <c r="DP189" s="357"/>
      <c r="DQ189" s="357"/>
      <c r="DR189" s="357"/>
      <c r="DS189" s="357"/>
      <c r="DT189" s="357"/>
      <c r="DU189" s="357"/>
      <c r="DV189" s="357"/>
      <c r="DW189" s="357"/>
      <c r="DX189" s="357"/>
      <c r="DY189" s="357"/>
      <c r="DZ189" s="357"/>
      <c r="EA189" s="357"/>
      <c r="EB189" s="357"/>
      <c r="EC189" s="357"/>
      <c r="ED189" s="357"/>
      <c r="EE189" s="357"/>
      <c r="EF189" s="357"/>
      <c r="EG189" s="357"/>
      <c r="EH189" s="357"/>
      <c r="EI189" s="357"/>
      <c r="EJ189" s="357"/>
      <c r="EK189" s="357"/>
      <c r="EL189" s="357"/>
      <c r="EM189" s="357"/>
      <c r="EN189" s="357"/>
      <c r="EO189" s="357"/>
      <c r="EP189" s="357"/>
      <c r="EQ189" s="357"/>
      <c r="ER189" s="357"/>
      <c r="ES189" s="357"/>
      <c r="ET189" s="357"/>
      <c r="EU189" s="357"/>
    </row>
    <row r="190" ht="12.75" customHeight="1">
      <c r="A190" s="357"/>
      <c r="B190" s="357"/>
      <c r="C190" s="357"/>
      <c r="D190" s="357"/>
      <c r="E190" s="357"/>
      <c r="F190" s="357"/>
      <c r="G190" s="357"/>
      <c r="H190" s="357"/>
      <c r="I190" s="357"/>
      <c r="J190" s="357"/>
      <c r="K190" s="357"/>
      <c r="L190" s="357"/>
      <c r="M190" s="357"/>
      <c r="N190" s="357"/>
      <c r="O190" s="357"/>
      <c r="P190" s="357"/>
      <c r="Q190" s="357"/>
      <c r="R190" s="357"/>
      <c r="S190" s="357"/>
      <c r="T190" s="357"/>
      <c r="U190" s="357"/>
      <c r="V190" s="357"/>
      <c r="W190" s="357"/>
      <c r="X190" s="357"/>
      <c r="Y190" s="357"/>
      <c r="Z190" s="357"/>
      <c r="AA190" s="357"/>
      <c r="AB190" s="357"/>
      <c r="AC190" s="357"/>
      <c r="AD190" s="357"/>
      <c r="AE190" s="357"/>
      <c r="AF190" s="357"/>
      <c r="AG190" s="357"/>
      <c r="AH190" s="357"/>
      <c r="AI190" s="357"/>
      <c r="AJ190" s="357"/>
      <c r="AK190" s="357"/>
      <c r="AL190" s="357"/>
      <c r="AM190" s="357"/>
      <c r="AN190" s="357"/>
      <c r="AO190" s="357"/>
      <c r="AP190" s="357"/>
      <c r="AQ190" s="357"/>
      <c r="AR190" s="357"/>
      <c r="AS190" s="357"/>
      <c r="AT190" s="357"/>
      <c r="AU190" s="357"/>
      <c r="AV190" s="357"/>
      <c r="AW190" s="357"/>
      <c r="AX190" s="357"/>
      <c r="AY190" s="357"/>
      <c r="AZ190" s="357"/>
      <c r="BA190" s="357"/>
      <c r="BB190" s="357"/>
      <c r="BC190" s="357"/>
      <c r="BD190" s="357"/>
      <c r="BE190" s="357"/>
      <c r="BF190" s="357"/>
      <c r="BG190" s="357"/>
      <c r="BH190" s="357"/>
      <c r="BI190" s="357"/>
      <c r="BJ190" s="357"/>
      <c r="BK190" s="357"/>
      <c r="BL190" s="357"/>
      <c r="BM190" s="357"/>
      <c r="BN190" s="357"/>
      <c r="BO190" s="357"/>
      <c r="BP190" s="357"/>
      <c r="BQ190" s="357"/>
      <c r="BR190" s="357"/>
      <c r="BS190" s="357"/>
      <c r="BT190" s="357"/>
      <c r="BU190" s="357"/>
      <c r="BV190" s="357"/>
      <c r="BW190" s="357"/>
      <c r="BX190" s="357"/>
      <c r="BY190" s="357"/>
      <c r="BZ190" s="357"/>
      <c r="CA190" s="357"/>
      <c r="CB190" s="357"/>
      <c r="CC190" s="357"/>
      <c r="CD190" s="357"/>
      <c r="CE190" s="357"/>
      <c r="CF190" s="357"/>
      <c r="CG190" s="357"/>
      <c r="CH190" s="357"/>
      <c r="CI190" s="357"/>
      <c r="CJ190" s="357"/>
      <c r="CK190" s="357"/>
      <c r="CL190" s="357"/>
      <c r="CM190" s="357"/>
      <c r="CN190" s="357"/>
      <c r="CO190" s="357"/>
      <c r="CP190" s="357"/>
      <c r="CQ190" s="357"/>
      <c r="CR190" s="357"/>
      <c r="CS190" s="357"/>
      <c r="CT190" s="357"/>
      <c r="CU190" s="357"/>
      <c r="CV190" s="357"/>
      <c r="CW190" s="357"/>
      <c r="CX190" s="357"/>
      <c r="CY190" s="357"/>
      <c r="CZ190" s="357"/>
      <c r="DA190" s="357"/>
      <c r="DB190" s="357"/>
      <c r="DC190" s="357"/>
      <c r="DD190" s="357"/>
      <c r="DE190" s="357"/>
      <c r="DF190" s="357"/>
      <c r="DG190" s="357"/>
      <c r="DH190" s="357"/>
      <c r="DI190" s="357"/>
      <c r="DJ190" s="357"/>
      <c r="DK190" s="357"/>
      <c r="DL190" s="357"/>
      <c r="DM190" s="357"/>
      <c r="DN190" s="357"/>
      <c r="DO190" s="357"/>
      <c r="DP190" s="357"/>
      <c r="DQ190" s="357"/>
      <c r="DR190" s="357"/>
      <c r="DS190" s="357"/>
      <c r="DT190" s="357"/>
      <c r="DU190" s="357"/>
      <c r="DV190" s="357"/>
      <c r="DW190" s="357"/>
      <c r="DX190" s="357"/>
      <c r="DY190" s="357"/>
      <c r="DZ190" s="357"/>
      <c r="EA190" s="357"/>
      <c r="EB190" s="357"/>
      <c r="EC190" s="357"/>
      <c r="ED190" s="357"/>
      <c r="EE190" s="357"/>
      <c r="EF190" s="357"/>
      <c r="EG190" s="357"/>
      <c r="EH190" s="357"/>
      <c r="EI190" s="357"/>
      <c r="EJ190" s="357"/>
      <c r="EK190" s="357"/>
      <c r="EL190" s="357"/>
      <c r="EM190" s="357"/>
      <c r="EN190" s="357"/>
      <c r="EO190" s="357"/>
      <c r="EP190" s="357"/>
      <c r="EQ190" s="357"/>
      <c r="ER190" s="357"/>
      <c r="ES190" s="357"/>
      <c r="ET190" s="357"/>
      <c r="EU190" s="357"/>
    </row>
    <row r="191" ht="12.75" customHeight="1">
      <c r="A191" s="357"/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  <c r="Y191" s="357"/>
      <c r="Z191" s="357"/>
      <c r="AA191" s="357"/>
      <c r="AB191" s="357"/>
      <c r="AC191" s="357"/>
      <c r="AD191" s="357"/>
      <c r="AE191" s="357"/>
      <c r="AF191" s="357"/>
      <c r="AG191" s="357"/>
      <c r="AH191" s="357"/>
      <c r="AI191" s="357"/>
      <c r="AJ191" s="357"/>
      <c r="AK191" s="357"/>
      <c r="AL191" s="357"/>
      <c r="AM191" s="357"/>
      <c r="AN191" s="357"/>
      <c r="AO191" s="357"/>
      <c r="AP191" s="357"/>
      <c r="AQ191" s="357"/>
      <c r="AR191" s="357"/>
      <c r="AS191" s="357"/>
      <c r="AT191" s="357"/>
      <c r="AU191" s="357"/>
      <c r="AV191" s="357"/>
      <c r="AW191" s="357"/>
      <c r="AX191" s="357"/>
      <c r="AY191" s="357"/>
      <c r="AZ191" s="357"/>
      <c r="BA191" s="357"/>
      <c r="BB191" s="357"/>
      <c r="BC191" s="357"/>
      <c r="BD191" s="357"/>
      <c r="BE191" s="357"/>
      <c r="BF191" s="357"/>
      <c r="BG191" s="357"/>
      <c r="BH191" s="357"/>
      <c r="BI191" s="357"/>
      <c r="BJ191" s="357"/>
      <c r="BK191" s="357"/>
      <c r="BL191" s="357"/>
      <c r="BM191" s="357"/>
      <c r="BN191" s="357"/>
      <c r="BO191" s="357"/>
      <c r="BP191" s="357"/>
      <c r="BQ191" s="357"/>
      <c r="BR191" s="357"/>
      <c r="BS191" s="357"/>
      <c r="BT191" s="357"/>
      <c r="BU191" s="357"/>
      <c r="BV191" s="357"/>
      <c r="BW191" s="357"/>
      <c r="BX191" s="357"/>
      <c r="BY191" s="357"/>
      <c r="BZ191" s="357"/>
      <c r="CA191" s="357"/>
      <c r="CB191" s="357"/>
      <c r="CC191" s="357"/>
      <c r="CD191" s="357"/>
      <c r="CE191" s="357"/>
      <c r="CF191" s="357"/>
      <c r="CG191" s="357"/>
      <c r="CH191" s="357"/>
      <c r="CI191" s="357"/>
      <c r="CJ191" s="357"/>
      <c r="CK191" s="357"/>
      <c r="CL191" s="357"/>
      <c r="CM191" s="357"/>
      <c r="CN191" s="357"/>
      <c r="CO191" s="357"/>
      <c r="CP191" s="357"/>
      <c r="CQ191" s="357"/>
      <c r="CR191" s="357"/>
      <c r="CS191" s="357"/>
      <c r="CT191" s="357"/>
      <c r="CU191" s="357"/>
      <c r="CV191" s="357"/>
      <c r="CW191" s="357"/>
      <c r="CX191" s="357"/>
      <c r="CY191" s="357"/>
      <c r="CZ191" s="357"/>
      <c r="DA191" s="357"/>
      <c r="DB191" s="357"/>
      <c r="DC191" s="357"/>
      <c r="DD191" s="357"/>
      <c r="DE191" s="357"/>
      <c r="DF191" s="357"/>
      <c r="DG191" s="357"/>
      <c r="DH191" s="357"/>
      <c r="DI191" s="357"/>
      <c r="DJ191" s="357"/>
      <c r="DK191" s="357"/>
      <c r="DL191" s="357"/>
      <c r="DM191" s="357"/>
      <c r="DN191" s="357"/>
      <c r="DO191" s="357"/>
      <c r="DP191" s="357"/>
      <c r="DQ191" s="357"/>
      <c r="DR191" s="357"/>
      <c r="DS191" s="357"/>
      <c r="DT191" s="357"/>
      <c r="DU191" s="357"/>
      <c r="DV191" s="357"/>
      <c r="DW191" s="357"/>
      <c r="DX191" s="357"/>
      <c r="DY191" s="357"/>
      <c r="DZ191" s="357"/>
      <c r="EA191" s="357"/>
      <c r="EB191" s="357"/>
      <c r="EC191" s="357"/>
      <c r="ED191" s="357"/>
      <c r="EE191" s="357"/>
      <c r="EF191" s="357"/>
      <c r="EG191" s="357"/>
      <c r="EH191" s="357"/>
      <c r="EI191" s="357"/>
      <c r="EJ191" s="357"/>
      <c r="EK191" s="357"/>
      <c r="EL191" s="357"/>
      <c r="EM191" s="357"/>
      <c r="EN191" s="357"/>
      <c r="EO191" s="357"/>
      <c r="EP191" s="357"/>
      <c r="EQ191" s="357"/>
      <c r="ER191" s="357"/>
      <c r="ES191" s="357"/>
      <c r="ET191" s="357"/>
      <c r="EU191" s="357"/>
    </row>
    <row r="192" ht="12.75" customHeight="1">
      <c r="A192" s="357"/>
      <c r="B192" s="357"/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357"/>
      <c r="N192" s="357"/>
      <c r="O192" s="357"/>
      <c r="P192" s="357"/>
      <c r="Q192" s="357"/>
      <c r="R192" s="357"/>
      <c r="S192" s="357"/>
      <c r="T192" s="357"/>
      <c r="U192" s="357"/>
      <c r="V192" s="357"/>
      <c r="W192" s="357"/>
      <c r="X192" s="357"/>
      <c r="Y192" s="357"/>
      <c r="Z192" s="357"/>
      <c r="AA192" s="357"/>
      <c r="AB192" s="357"/>
      <c r="AC192" s="357"/>
      <c r="AD192" s="357"/>
      <c r="AE192" s="357"/>
      <c r="AF192" s="357"/>
      <c r="AG192" s="357"/>
      <c r="AH192" s="357"/>
      <c r="AI192" s="357"/>
      <c r="AJ192" s="357"/>
      <c r="AK192" s="357"/>
      <c r="AL192" s="357"/>
      <c r="AM192" s="357"/>
      <c r="AN192" s="357"/>
      <c r="AO192" s="357"/>
      <c r="AP192" s="357"/>
      <c r="AQ192" s="357"/>
      <c r="AR192" s="357"/>
      <c r="AS192" s="357"/>
      <c r="AT192" s="357"/>
      <c r="AU192" s="357"/>
      <c r="AV192" s="357"/>
      <c r="AW192" s="357"/>
      <c r="AX192" s="357"/>
      <c r="AY192" s="357"/>
      <c r="AZ192" s="357"/>
      <c r="BA192" s="357"/>
      <c r="BB192" s="357"/>
      <c r="BC192" s="357"/>
      <c r="BD192" s="357"/>
      <c r="BE192" s="357"/>
      <c r="BF192" s="357"/>
      <c r="BG192" s="357"/>
      <c r="BH192" s="357"/>
      <c r="BI192" s="357"/>
      <c r="BJ192" s="357"/>
      <c r="BK192" s="357"/>
      <c r="BL192" s="357"/>
      <c r="BM192" s="357"/>
      <c r="BN192" s="357"/>
      <c r="BO192" s="357"/>
      <c r="BP192" s="357"/>
      <c r="BQ192" s="357"/>
      <c r="BR192" s="357"/>
      <c r="BS192" s="357"/>
      <c r="BT192" s="357"/>
      <c r="BU192" s="357"/>
      <c r="BV192" s="357"/>
      <c r="BW192" s="357"/>
      <c r="BX192" s="357"/>
      <c r="BY192" s="357"/>
      <c r="BZ192" s="357"/>
      <c r="CA192" s="357"/>
      <c r="CB192" s="357"/>
      <c r="CC192" s="357"/>
      <c r="CD192" s="357"/>
      <c r="CE192" s="357"/>
      <c r="CF192" s="357"/>
      <c r="CG192" s="357"/>
      <c r="CH192" s="357"/>
      <c r="CI192" s="357"/>
      <c r="CJ192" s="357"/>
      <c r="CK192" s="357"/>
      <c r="CL192" s="357"/>
      <c r="CM192" s="357"/>
      <c r="CN192" s="357"/>
      <c r="CO192" s="357"/>
      <c r="CP192" s="357"/>
      <c r="CQ192" s="357"/>
      <c r="CR192" s="357"/>
      <c r="CS192" s="357"/>
      <c r="CT192" s="357"/>
      <c r="CU192" s="357"/>
      <c r="CV192" s="357"/>
      <c r="CW192" s="357"/>
      <c r="CX192" s="357"/>
      <c r="CY192" s="357"/>
      <c r="CZ192" s="357"/>
      <c r="DA192" s="357"/>
      <c r="DB192" s="357"/>
      <c r="DC192" s="357"/>
      <c r="DD192" s="357"/>
      <c r="DE192" s="357"/>
      <c r="DF192" s="357"/>
      <c r="DG192" s="357"/>
      <c r="DH192" s="357"/>
      <c r="DI192" s="357"/>
      <c r="DJ192" s="357"/>
      <c r="DK192" s="357"/>
      <c r="DL192" s="357"/>
      <c r="DM192" s="357"/>
      <c r="DN192" s="357"/>
      <c r="DO192" s="357"/>
      <c r="DP192" s="357"/>
      <c r="DQ192" s="357"/>
      <c r="DR192" s="357"/>
      <c r="DS192" s="357"/>
      <c r="DT192" s="357"/>
      <c r="DU192" s="357"/>
      <c r="DV192" s="357"/>
      <c r="DW192" s="357"/>
      <c r="DX192" s="357"/>
      <c r="DY192" s="357"/>
      <c r="DZ192" s="357"/>
      <c r="EA192" s="357"/>
      <c r="EB192" s="357"/>
      <c r="EC192" s="357"/>
      <c r="ED192" s="357"/>
      <c r="EE192" s="357"/>
      <c r="EF192" s="357"/>
      <c r="EG192" s="357"/>
      <c r="EH192" s="357"/>
      <c r="EI192" s="357"/>
      <c r="EJ192" s="357"/>
      <c r="EK192" s="357"/>
      <c r="EL192" s="357"/>
      <c r="EM192" s="357"/>
      <c r="EN192" s="357"/>
      <c r="EO192" s="357"/>
      <c r="EP192" s="357"/>
      <c r="EQ192" s="357"/>
      <c r="ER192" s="357"/>
      <c r="ES192" s="357"/>
      <c r="ET192" s="357"/>
      <c r="EU192" s="357"/>
    </row>
    <row r="193" ht="12.75" customHeight="1">
      <c r="A193" s="357"/>
      <c r="B193" s="357"/>
      <c r="C193" s="357"/>
      <c r="D193" s="357"/>
      <c r="E193" s="357"/>
      <c r="F193" s="357"/>
      <c r="G193" s="357"/>
      <c r="H193" s="357"/>
      <c r="I193" s="357"/>
      <c r="J193" s="357"/>
      <c r="K193" s="357"/>
      <c r="L193" s="357"/>
      <c r="M193" s="357"/>
      <c r="N193" s="357"/>
      <c r="O193" s="357"/>
      <c r="P193" s="357"/>
      <c r="Q193" s="357"/>
      <c r="R193" s="357"/>
      <c r="S193" s="357"/>
      <c r="T193" s="357"/>
      <c r="U193" s="357"/>
      <c r="V193" s="357"/>
      <c r="W193" s="357"/>
      <c r="X193" s="357"/>
      <c r="Y193" s="357"/>
      <c r="Z193" s="357"/>
      <c r="AA193" s="357"/>
      <c r="AB193" s="357"/>
      <c r="AC193" s="357"/>
      <c r="AD193" s="357"/>
      <c r="AE193" s="357"/>
      <c r="AF193" s="357"/>
      <c r="AG193" s="357"/>
      <c r="AH193" s="357"/>
      <c r="AI193" s="357"/>
      <c r="AJ193" s="357"/>
      <c r="AK193" s="357"/>
      <c r="AL193" s="357"/>
      <c r="AM193" s="357"/>
      <c r="AN193" s="357"/>
      <c r="AO193" s="357"/>
      <c r="AP193" s="357"/>
      <c r="AQ193" s="357"/>
      <c r="AR193" s="357"/>
      <c r="AS193" s="357"/>
      <c r="AT193" s="357"/>
      <c r="AU193" s="357"/>
      <c r="AV193" s="357"/>
      <c r="AW193" s="357"/>
      <c r="AX193" s="357"/>
      <c r="AY193" s="357"/>
      <c r="AZ193" s="357"/>
      <c r="BA193" s="357"/>
      <c r="BB193" s="357"/>
      <c r="BC193" s="357"/>
      <c r="BD193" s="357"/>
      <c r="BE193" s="357"/>
      <c r="BF193" s="357"/>
      <c r="BG193" s="357"/>
      <c r="BH193" s="357"/>
      <c r="BI193" s="357"/>
      <c r="BJ193" s="357"/>
      <c r="BK193" s="357"/>
      <c r="BL193" s="357"/>
      <c r="BM193" s="357"/>
      <c r="BN193" s="357"/>
      <c r="BO193" s="357"/>
      <c r="BP193" s="357"/>
      <c r="BQ193" s="357"/>
      <c r="BR193" s="357"/>
      <c r="BS193" s="357"/>
      <c r="BT193" s="357"/>
      <c r="BU193" s="357"/>
      <c r="BV193" s="357"/>
      <c r="BW193" s="357"/>
      <c r="BX193" s="357"/>
      <c r="BY193" s="357"/>
      <c r="BZ193" s="357"/>
      <c r="CA193" s="357"/>
      <c r="CB193" s="357"/>
      <c r="CC193" s="357"/>
      <c r="CD193" s="357"/>
      <c r="CE193" s="357"/>
      <c r="CF193" s="357"/>
      <c r="CG193" s="357"/>
      <c r="CH193" s="357"/>
      <c r="CI193" s="357"/>
      <c r="CJ193" s="357"/>
      <c r="CK193" s="357"/>
      <c r="CL193" s="357"/>
      <c r="CM193" s="357"/>
      <c r="CN193" s="357"/>
      <c r="CO193" s="357"/>
      <c r="CP193" s="357"/>
      <c r="CQ193" s="357"/>
      <c r="CR193" s="357"/>
      <c r="CS193" s="357"/>
      <c r="CT193" s="357"/>
      <c r="CU193" s="357"/>
      <c r="CV193" s="357"/>
      <c r="CW193" s="357"/>
      <c r="CX193" s="357"/>
      <c r="CY193" s="357"/>
      <c r="CZ193" s="357"/>
      <c r="DA193" s="357"/>
      <c r="DB193" s="357"/>
      <c r="DC193" s="357"/>
      <c r="DD193" s="357"/>
      <c r="DE193" s="357"/>
      <c r="DF193" s="357"/>
      <c r="DG193" s="357"/>
      <c r="DH193" s="357"/>
      <c r="DI193" s="357"/>
      <c r="DJ193" s="357"/>
      <c r="DK193" s="357"/>
      <c r="DL193" s="357"/>
      <c r="DM193" s="357"/>
      <c r="DN193" s="357"/>
      <c r="DO193" s="357"/>
      <c r="DP193" s="357"/>
      <c r="DQ193" s="357"/>
      <c r="DR193" s="357"/>
      <c r="DS193" s="357"/>
      <c r="DT193" s="357"/>
      <c r="DU193" s="357"/>
      <c r="DV193" s="357"/>
      <c r="DW193" s="357"/>
      <c r="DX193" s="357"/>
      <c r="DY193" s="357"/>
      <c r="DZ193" s="357"/>
      <c r="EA193" s="357"/>
      <c r="EB193" s="357"/>
      <c r="EC193" s="357"/>
      <c r="ED193" s="357"/>
      <c r="EE193" s="357"/>
      <c r="EF193" s="357"/>
      <c r="EG193" s="357"/>
      <c r="EH193" s="357"/>
      <c r="EI193" s="357"/>
      <c r="EJ193" s="357"/>
      <c r="EK193" s="357"/>
      <c r="EL193" s="357"/>
      <c r="EM193" s="357"/>
      <c r="EN193" s="357"/>
      <c r="EO193" s="357"/>
      <c r="EP193" s="357"/>
      <c r="EQ193" s="357"/>
      <c r="ER193" s="357"/>
      <c r="ES193" s="357"/>
      <c r="ET193" s="357"/>
      <c r="EU193" s="357"/>
    </row>
    <row r="194" ht="12.75" customHeight="1">
      <c r="A194" s="357"/>
      <c r="B194" s="357"/>
      <c r="C194" s="357"/>
      <c r="D194" s="357"/>
      <c r="E194" s="357"/>
      <c r="F194" s="357"/>
      <c r="G194" s="357"/>
      <c r="H194" s="357"/>
      <c r="I194" s="357"/>
      <c r="J194" s="357"/>
      <c r="K194" s="357"/>
      <c r="L194" s="357"/>
      <c r="M194" s="357"/>
      <c r="N194" s="357"/>
      <c r="O194" s="357"/>
      <c r="P194" s="357"/>
      <c r="Q194" s="357"/>
      <c r="R194" s="357"/>
      <c r="S194" s="357"/>
      <c r="T194" s="357"/>
      <c r="U194" s="357"/>
      <c r="V194" s="357"/>
      <c r="W194" s="357"/>
      <c r="X194" s="357"/>
      <c r="Y194" s="357"/>
      <c r="Z194" s="357"/>
      <c r="AA194" s="357"/>
      <c r="AB194" s="357"/>
      <c r="AC194" s="357"/>
      <c r="AD194" s="357"/>
      <c r="AE194" s="357"/>
      <c r="AF194" s="357"/>
      <c r="AG194" s="357"/>
      <c r="AH194" s="357"/>
      <c r="AI194" s="357"/>
      <c r="AJ194" s="357"/>
      <c r="AK194" s="357"/>
      <c r="AL194" s="357"/>
      <c r="AM194" s="357"/>
      <c r="AN194" s="357"/>
      <c r="AO194" s="357"/>
      <c r="AP194" s="357"/>
      <c r="AQ194" s="357"/>
      <c r="AR194" s="357"/>
      <c r="AS194" s="357"/>
      <c r="AT194" s="357"/>
      <c r="AU194" s="357"/>
      <c r="AV194" s="357"/>
      <c r="AW194" s="357"/>
      <c r="AX194" s="357"/>
      <c r="AY194" s="357"/>
      <c r="AZ194" s="357"/>
      <c r="BA194" s="357"/>
      <c r="BB194" s="357"/>
      <c r="BC194" s="357"/>
      <c r="BD194" s="357"/>
      <c r="BE194" s="357"/>
      <c r="BF194" s="357"/>
      <c r="BG194" s="357"/>
      <c r="BH194" s="357"/>
      <c r="BI194" s="357"/>
      <c r="BJ194" s="357"/>
      <c r="BK194" s="357"/>
      <c r="BL194" s="357"/>
      <c r="BM194" s="357"/>
      <c r="BN194" s="357"/>
      <c r="BO194" s="357"/>
      <c r="BP194" s="357"/>
      <c r="BQ194" s="357"/>
      <c r="BR194" s="357"/>
      <c r="BS194" s="357"/>
      <c r="BT194" s="357"/>
      <c r="BU194" s="357"/>
      <c r="BV194" s="357"/>
      <c r="BW194" s="357"/>
      <c r="BX194" s="357"/>
      <c r="BY194" s="357"/>
      <c r="BZ194" s="357"/>
      <c r="CA194" s="357"/>
      <c r="CB194" s="357"/>
      <c r="CC194" s="357"/>
      <c r="CD194" s="357"/>
      <c r="CE194" s="357"/>
      <c r="CF194" s="357"/>
      <c r="CG194" s="357"/>
      <c r="CH194" s="357"/>
      <c r="CI194" s="357"/>
      <c r="CJ194" s="357"/>
      <c r="CK194" s="357"/>
      <c r="CL194" s="357"/>
      <c r="CM194" s="357"/>
      <c r="CN194" s="357"/>
      <c r="CO194" s="357"/>
      <c r="CP194" s="357"/>
      <c r="CQ194" s="357"/>
      <c r="CR194" s="357"/>
      <c r="CS194" s="357"/>
      <c r="CT194" s="357"/>
      <c r="CU194" s="357"/>
      <c r="CV194" s="357"/>
      <c r="CW194" s="357"/>
      <c r="CX194" s="357"/>
      <c r="CY194" s="357"/>
      <c r="CZ194" s="357"/>
      <c r="DA194" s="357"/>
      <c r="DB194" s="357"/>
      <c r="DC194" s="357"/>
      <c r="DD194" s="357"/>
      <c r="DE194" s="357"/>
      <c r="DF194" s="357"/>
      <c r="DG194" s="357"/>
      <c r="DH194" s="357"/>
      <c r="DI194" s="357"/>
      <c r="DJ194" s="357"/>
      <c r="DK194" s="357"/>
      <c r="DL194" s="357"/>
      <c r="DM194" s="357"/>
      <c r="DN194" s="357"/>
      <c r="DO194" s="357"/>
      <c r="DP194" s="357"/>
      <c r="DQ194" s="357"/>
      <c r="DR194" s="357"/>
      <c r="DS194" s="357"/>
      <c r="DT194" s="357"/>
      <c r="DU194" s="357"/>
      <c r="DV194" s="357"/>
      <c r="DW194" s="357"/>
      <c r="DX194" s="357"/>
      <c r="DY194" s="357"/>
      <c r="DZ194" s="357"/>
      <c r="EA194" s="357"/>
      <c r="EB194" s="357"/>
      <c r="EC194" s="357"/>
      <c r="ED194" s="357"/>
      <c r="EE194" s="357"/>
      <c r="EF194" s="357"/>
      <c r="EG194" s="357"/>
      <c r="EH194" s="357"/>
      <c r="EI194" s="357"/>
      <c r="EJ194" s="357"/>
      <c r="EK194" s="357"/>
      <c r="EL194" s="357"/>
      <c r="EM194" s="357"/>
      <c r="EN194" s="357"/>
      <c r="EO194" s="357"/>
      <c r="EP194" s="357"/>
      <c r="EQ194" s="357"/>
      <c r="ER194" s="357"/>
      <c r="ES194" s="357"/>
      <c r="ET194" s="357"/>
      <c r="EU194" s="357"/>
    </row>
    <row r="195" ht="12.75" customHeight="1">
      <c r="A195" s="357"/>
      <c r="B195" s="357"/>
      <c r="C195" s="357"/>
      <c r="D195" s="357"/>
      <c r="E195" s="357"/>
      <c r="F195" s="357"/>
      <c r="G195" s="357"/>
      <c r="H195" s="357"/>
      <c r="I195" s="357"/>
      <c r="J195" s="357"/>
      <c r="K195" s="357"/>
      <c r="L195" s="357"/>
      <c r="M195" s="357"/>
      <c r="N195" s="357"/>
      <c r="O195" s="357"/>
      <c r="P195" s="357"/>
      <c r="Q195" s="357"/>
      <c r="R195" s="357"/>
      <c r="S195" s="357"/>
      <c r="T195" s="357"/>
      <c r="U195" s="357"/>
      <c r="V195" s="357"/>
      <c r="W195" s="357"/>
      <c r="X195" s="357"/>
      <c r="Y195" s="357"/>
      <c r="Z195" s="357"/>
      <c r="AA195" s="357"/>
      <c r="AB195" s="357"/>
      <c r="AC195" s="357"/>
      <c r="AD195" s="357"/>
      <c r="AE195" s="357"/>
      <c r="AF195" s="357"/>
      <c r="AG195" s="357"/>
      <c r="AH195" s="357"/>
      <c r="AI195" s="357"/>
      <c r="AJ195" s="357"/>
      <c r="AK195" s="357"/>
      <c r="AL195" s="357"/>
      <c r="AM195" s="357"/>
      <c r="AN195" s="357"/>
      <c r="AO195" s="357"/>
      <c r="AP195" s="357"/>
      <c r="AQ195" s="357"/>
      <c r="AR195" s="357"/>
      <c r="AS195" s="357"/>
      <c r="AT195" s="357"/>
      <c r="AU195" s="357"/>
      <c r="AV195" s="357"/>
      <c r="AW195" s="357"/>
      <c r="AX195" s="357"/>
      <c r="AY195" s="357"/>
      <c r="AZ195" s="357"/>
      <c r="BA195" s="357"/>
      <c r="BB195" s="357"/>
      <c r="BC195" s="357"/>
      <c r="BD195" s="357"/>
      <c r="BE195" s="357"/>
      <c r="BF195" s="357"/>
      <c r="BG195" s="357"/>
      <c r="BH195" s="357"/>
      <c r="BI195" s="357"/>
      <c r="BJ195" s="357"/>
      <c r="BK195" s="357"/>
      <c r="BL195" s="357"/>
      <c r="BM195" s="357"/>
      <c r="BN195" s="357"/>
      <c r="BO195" s="357"/>
      <c r="BP195" s="357"/>
      <c r="BQ195" s="357"/>
      <c r="BR195" s="357"/>
      <c r="BS195" s="357"/>
      <c r="BT195" s="357"/>
      <c r="BU195" s="357"/>
      <c r="BV195" s="357"/>
      <c r="BW195" s="357"/>
      <c r="BX195" s="357"/>
      <c r="BY195" s="357"/>
      <c r="BZ195" s="357"/>
      <c r="CA195" s="357"/>
      <c r="CB195" s="357"/>
      <c r="CC195" s="357"/>
      <c r="CD195" s="357"/>
      <c r="CE195" s="357"/>
      <c r="CF195" s="357"/>
      <c r="CG195" s="357"/>
      <c r="CH195" s="357"/>
      <c r="CI195" s="357"/>
      <c r="CJ195" s="357"/>
      <c r="CK195" s="357"/>
      <c r="CL195" s="357"/>
      <c r="CM195" s="357"/>
      <c r="CN195" s="357"/>
      <c r="CO195" s="357"/>
      <c r="CP195" s="357"/>
      <c r="CQ195" s="357"/>
      <c r="CR195" s="357"/>
      <c r="CS195" s="357"/>
      <c r="CT195" s="357"/>
      <c r="CU195" s="357"/>
      <c r="CV195" s="357"/>
      <c r="CW195" s="357"/>
      <c r="CX195" s="357"/>
      <c r="CY195" s="357"/>
      <c r="CZ195" s="357"/>
      <c r="DA195" s="357"/>
      <c r="DB195" s="357"/>
      <c r="DC195" s="357"/>
      <c r="DD195" s="357"/>
      <c r="DE195" s="357"/>
      <c r="DF195" s="357"/>
      <c r="DG195" s="357"/>
      <c r="DH195" s="357"/>
      <c r="DI195" s="357"/>
      <c r="DJ195" s="357"/>
      <c r="DK195" s="357"/>
      <c r="DL195" s="357"/>
      <c r="DM195" s="357"/>
      <c r="DN195" s="357"/>
      <c r="DO195" s="357"/>
      <c r="DP195" s="357"/>
      <c r="DQ195" s="357"/>
      <c r="DR195" s="357"/>
      <c r="DS195" s="357"/>
      <c r="DT195" s="357"/>
      <c r="DU195" s="357"/>
      <c r="DV195" s="357"/>
      <c r="DW195" s="357"/>
      <c r="DX195" s="357"/>
      <c r="DY195" s="357"/>
      <c r="DZ195" s="357"/>
      <c r="EA195" s="357"/>
      <c r="EB195" s="357"/>
      <c r="EC195" s="357"/>
      <c r="ED195" s="357"/>
      <c r="EE195" s="357"/>
      <c r="EF195" s="357"/>
      <c r="EG195" s="357"/>
      <c r="EH195" s="357"/>
      <c r="EI195" s="357"/>
      <c r="EJ195" s="357"/>
      <c r="EK195" s="357"/>
      <c r="EL195" s="357"/>
      <c r="EM195" s="357"/>
      <c r="EN195" s="357"/>
      <c r="EO195" s="357"/>
      <c r="EP195" s="357"/>
      <c r="EQ195" s="357"/>
      <c r="ER195" s="357"/>
      <c r="ES195" s="357"/>
      <c r="ET195" s="357"/>
      <c r="EU195" s="357"/>
    </row>
    <row r="196" ht="12.75" customHeight="1">
      <c r="A196" s="357"/>
      <c r="B196" s="357"/>
      <c r="C196" s="357"/>
      <c r="D196" s="357"/>
      <c r="E196" s="357"/>
      <c r="F196" s="357"/>
      <c r="G196" s="357"/>
      <c r="H196" s="357"/>
      <c r="I196" s="357"/>
      <c r="J196" s="357"/>
      <c r="K196" s="357"/>
      <c r="L196" s="357"/>
      <c r="M196" s="357"/>
      <c r="N196" s="357"/>
      <c r="O196" s="357"/>
      <c r="P196" s="357"/>
      <c r="Q196" s="357"/>
      <c r="R196" s="357"/>
      <c r="S196" s="357"/>
      <c r="T196" s="357"/>
      <c r="U196" s="357"/>
      <c r="V196" s="357"/>
      <c r="W196" s="357"/>
      <c r="X196" s="357"/>
      <c r="Y196" s="357"/>
      <c r="Z196" s="357"/>
      <c r="AA196" s="357"/>
      <c r="AB196" s="357"/>
      <c r="AC196" s="357"/>
      <c r="AD196" s="357"/>
      <c r="AE196" s="357"/>
      <c r="AF196" s="357"/>
      <c r="AG196" s="357"/>
      <c r="AH196" s="357"/>
      <c r="AI196" s="357"/>
      <c r="AJ196" s="357"/>
      <c r="AK196" s="357"/>
      <c r="AL196" s="357"/>
      <c r="AM196" s="357"/>
      <c r="AN196" s="357"/>
      <c r="AO196" s="357"/>
      <c r="AP196" s="357"/>
      <c r="AQ196" s="357"/>
      <c r="AR196" s="357"/>
      <c r="AS196" s="357"/>
      <c r="AT196" s="357"/>
      <c r="AU196" s="357"/>
      <c r="AV196" s="357"/>
      <c r="AW196" s="357"/>
      <c r="AX196" s="357"/>
      <c r="AY196" s="357"/>
      <c r="AZ196" s="357"/>
      <c r="BA196" s="357"/>
      <c r="BB196" s="357"/>
      <c r="BC196" s="357"/>
      <c r="BD196" s="357"/>
      <c r="BE196" s="357"/>
      <c r="BF196" s="357"/>
      <c r="BG196" s="357"/>
      <c r="BH196" s="357"/>
      <c r="BI196" s="357"/>
      <c r="BJ196" s="357"/>
      <c r="BK196" s="357"/>
      <c r="BL196" s="357"/>
      <c r="BM196" s="357"/>
      <c r="BN196" s="357"/>
      <c r="BO196" s="357"/>
      <c r="BP196" s="357"/>
      <c r="BQ196" s="357"/>
      <c r="BR196" s="357"/>
      <c r="BS196" s="357"/>
      <c r="BT196" s="357"/>
      <c r="BU196" s="357"/>
      <c r="BV196" s="357"/>
      <c r="BW196" s="357"/>
      <c r="BX196" s="357"/>
      <c r="BY196" s="357"/>
      <c r="BZ196" s="357"/>
      <c r="CA196" s="357"/>
      <c r="CB196" s="357"/>
      <c r="CC196" s="357"/>
      <c r="CD196" s="357"/>
      <c r="CE196" s="357"/>
      <c r="CF196" s="357"/>
      <c r="CG196" s="357"/>
      <c r="CH196" s="357"/>
      <c r="CI196" s="357"/>
      <c r="CJ196" s="357"/>
      <c r="CK196" s="357"/>
      <c r="CL196" s="357"/>
      <c r="CM196" s="357"/>
      <c r="CN196" s="357"/>
      <c r="CO196" s="357"/>
      <c r="CP196" s="357"/>
      <c r="CQ196" s="357"/>
      <c r="CR196" s="357"/>
      <c r="CS196" s="357"/>
      <c r="CT196" s="357"/>
      <c r="CU196" s="357"/>
      <c r="CV196" s="357"/>
      <c r="CW196" s="357"/>
      <c r="CX196" s="357"/>
      <c r="CY196" s="357"/>
      <c r="CZ196" s="357"/>
      <c r="DA196" s="357"/>
      <c r="DB196" s="357"/>
      <c r="DC196" s="357"/>
      <c r="DD196" s="357"/>
      <c r="DE196" s="357"/>
      <c r="DF196" s="357"/>
      <c r="DG196" s="357"/>
      <c r="DH196" s="357"/>
      <c r="DI196" s="357"/>
      <c r="DJ196" s="357"/>
      <c r="DK196" s="357"/>
      <c r="DL196" s="357"/>
      <c r="DM196" s="357"/>
      <c r="DN196" s="357"/>
      <c r="DO196" s="357"/>
      <c r="DP196" s="357"/>
      <c r="DQ196" s="357"/>
      <c r="DR196" s="357"/>
      <c r="DS196" s="357"/>
      <c r="DT196" s="357"/>
      <c r="DU196" s="357"/>
      <c r="DV196" s="357"/>
      <c r="DW196" s="357"/>
      <c r="DX196" s="357"/>
      <c r="DY196" s="357"/>
      <c r="DZ196" s="357"/>
      <c r="EA196" s="357"/>
      <c r="EB196" s="357"/>
      <c r="EC196" s="357"/>
      <c r="ED196" s="357"/>
      <c r="EE196" s="357"/>
      <c r="EF196" s="357"/>
      <c r="EG196" s="357"/>
      <c r="EH196" s="357"/>
      <c r="EI196" s="357"/>
      <c r="EJ196" s="357"/>
      <c r="EK196" s="357"/>
      <c r="EL196" s="357"/>
      <c r="EM196" s="357"/>
      <c r="EN196" s="357"/>
      <c r="EO196" s="357"/>
      <c r="EP196" s="357"/>
      <c r="EQ196" s="357"/>
      <c r="ER196" s="357"/>
      <c r="ES196" s="357"/>
      <c r="ET196" s="357"/>
      <c r="EU196" s="357"/>
    </row>
    <row r="197" ht="12.75" customHeight="1">
      <c r="A197" s="357"/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  <c r="AA197" s="357"/>
      <c r="AB197" s="357"/>
      <c r="AC197" s="357"/>
      <c r="AD197" s="357"/>
      <c r="AE197" s="357"/>
      <c r="AF197" s="357"/>
      <c r="AG197" s="357"/>
      <c r="AH197" s="357"/>
      <c r="AI197" s="357"/>
      <c r="AJ197" s="357"/>
      <c r="AK197" s="357"/>
      <c r="AL197" s="357"/>
      <c r="AM197" s="357"/>
      <c r="AN197" s="357"/>
      <c r="AO197" s="357"/>
      <c r="AP197" s="357"/>
      <c r="AQ197" s="357"/>
      <c r="AR197" s="357"/>
      <c r="AS197" s="357"/>
      <c r="AT197" s="357"/>
      <c r="AU197" s="357"/>
      <c r="AV197" s="357"/>
      <c r="AW197" s="357"/>
      <c r="AX197" s="357"/>
      <c r="AY197" s="357"/>
      <c r="AZ197" s="357"/>
      <c r="BA197" s="357"/>
      <c r="BB197" s="357"/>
      <c r="BC197" s="357"/>
      <c r="BD197" s="357"/>
      <c r="BE197" s="357"/>
      <c r="BF197" s="357"/>
      <c r="BG197" s="357"/>
      <c r="BH197" s="357"/>
      <c r="BI197" s="357"/>
      <c r="BJ197" s="357"/>
      <c r="BK197" s="357"/>
      <c r="BL197" s="357"/>
      <c r="BM197" s="357"/>
      <c r="BN197" s="357"/>
      <c r="BO197" s="357"/>
      <c r="BP197" s="357"/>
      <c r="BQ197" s="357"/>
      <c r="BR197" s="357"/>
      <c r="BS197" s="357"/>
      <c r="BT197" s="357"/>
      <c r="BU197" s="357"/>
      <c r="BV197" s="357"/>
      <c r="BW197" s="357"/>
      <c r="BX197" s="357"/>
      <c r="BY197" s="357"/>
      <c r="BZ197" s="357"/>
      <c r="CA197" s="357"/>
      <c r="CB197" s="357"/>
      <c r="CC197" s="357"/>
      <c r="CD197" s="357"/>
      <c r="CE197" s="357"/>
      <c r="CF197" s="357"/>
      <c r="CG197" s="357"/>
      <c r="CH197" s="357"/>
      <c r="CI197" s="357"/>
      <c r="CJ197" s="357"/>
      <c r="CK197" s="357"/>
      <c r="CL197" s="357"/>
      <c r="CM197" s="357"/>
      <c r="CN197" s="357"/>
      <c r="CO197" s="357"/>
      <c r="CP197" s="357"/>
      <c r="CQ197" s="357"/>
      <c r="CR197" s="357"/>
      <c r="CS197" s="357"/>
      <c r="CT197" s="357"/>
      <c r="CU197" s="357"/>
      <c r="CV197" s="357"/>
      <c r="CW197" s="357"/>
      <c r="CX197" s="357"/>
      <c r="CY197" s="357"/>
      <c r="CZ197" s="357"/>
      <c r="DA197" s="357"/>
      <c r="DB197" s="357"/>
      <c r="DC197" s="357"/>
      <c r="DD197" s="357"/>
      <c r="DE197" s="357"/>
      <c r="DF197" s="357"/>
      <c r="DG197" s="357"/>
      <c r="DH197" s="357"/>
      <c r="DI197" s="357"/>
      <c r="DJ197" s="357"/>
      <c r="DK197" s="357"/>
      <c r="DL197" s="357"/>
      <c r="DM197" s="357"/>
      <c r="DN197" s="357"/>
      <c r="DO197" s="357"/>
      <c r="DP197" s="357"/>
      <c r="DQ197" s="357"/>
      <c r="DR197" s="357"/>
      <c r="DS197" s="357"/>
      <c r="DT197" s="357"/>
      <c r="DU197" s="357"/>
      <c r="DV197" s="357"/>
      <c r="DW197" s="357"/>
      <c r="DX197" s="357"/>
      <c r="DY197" s="357"/>
      <c r="DZ197" s="357"/>
      <c r="EA197" s="357"/>
      <c r="EB197" s="357"/>
      <c r="EC197" s="357"/>
      <c r="ED197" s="357"/>
      <c r="EE197" s="357"/>
      <c r="EF197" s="357"/>
      <c r="EG197" s="357"/>
      <c r="EH197" s="357"/>
      <c r="EI197" s="357"/>
      <c r="EJ197" s="357"/>
      <c r="EK197" s="357"/>
      <c r="EL197" s="357"/>
      <c r="EM197" s="357"/>
      <c r="EN197" s="357"/>
      <c r="EO197" s="357"/>
      <c r="EP197" s="357"/>
      <c r="EQ197" s="357"/>
      <c r="ER197" s="357"/>
      <c r="ES197" s="357"/>
      <c r="ET197" s="357"/>
      <c r="EU197" s="357"/>
    </row>
    <row r="198" ht="12.75" customHeight="1">
      <c r="A198" s="357"/>
      <c r="B198" s="357"/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357"/>
      <c r="N198" s="357"/>
      <c r="O198" s="357"/>
      <c r="P198" s="357"/>
      <c r="Q198" s="357"/>
      <c r="R198" s="357"/>
      <c r="S198" s="357"/>
      <c r="T198" s="357"/>
      <c r="U198" s="357"/>
      <c r="V198" s="357"/>
      <c r="W198" s="357"/>
      <c r="X198" s="357"/>
      <c r="Y198" s="357"/>
      <c r="Z198" s="357"/>
      <c r="AA198" s="357"/>
      <c r="AB198" s="357"/>
      <c r="AC198" s="357"/>
      <c r="AD198" s="357"/>
      <c r="AE198" s="357"/>
      <c r="AF198" s="357"/>
      <c r="AG198" s="357"/>
      <c r="AH198" s="357"/>
      <c r="AI198" s="357"/>
      <c r="AJ198" s="357"/>
      <c r="AK198" s="357"/>
      <c r="AL198" s="357"/>
      <c r="AM198" s="357"/>
      <c r="AN198" s="357"/>
      <c r="AO198" s="357"/>
      <c r="AP198" s="357"/>
      <c r="AQ198" s="357"/>
      <c r="AR198" s="357"/>
      <c r="AS198" s="357"/>
      <c r="AT198" s="357"/>
      <c r="AU198" s="357"/>
      <c r="AV198" s="357"/>
      <c r="AW198" s="357"/>
      <c r="AX198" s="357"/>
      <c r="AY198" s="357"/>
      <c r="AZ198" s="357"/>
      <c r="BA198" s="357"/>
      <c r="BB198" s="357"/>
      <c r="BC198" s="357"/>
      <c r="BD198" s="357"/>
      <c r="BE198" s="357"/>
      <c r="BF198" s="357"/>
      <c r="BG198" s="357"/>
      <c r="BH198" s="357"/>
      <c r="BI198" s="357"/>
      <c r="BJ198" s="357"/>
      <c r="BK198" s="357"/>
      <c r="BL198" s="357"/>
      <c r="BM198" s="357"/>
      <c r="BN198" s="357"/>
      <c r="BO198" s="357"/>
      <c r="BP198" s="357"/>
      <c r="BQ198" s="357"/>
      <c r="BR198" s="357"/>
      <c r="BS198" s="357"/>
      <c r="BT198" s="357"/>
      <c r="BU198" s="357"/>
      <c r="BV198" s="357"/>
      <c r="BW198" s="357"/>
      <c r="BX198" s="357"/>
      <c r="BY198" s="357"/>
      <c r="BZ198" s="357"/>
      <c r="CA198" s="357"/>
      <c r="CB198" s="357"/>
      <c r="CC198" s="357"/>
      <c r="CD198" s="357"/>
      <c r="CE198" s="357"/>
      <c r="CF198" s="357"/>
      <c r="CG198" s="357"/>
      <c r="CH198" s="357"/>
      <c r="CI198" s="357"/>
      <c r="CJ198" s="357"/>
      <c r="CK198" s="357"/>
      <c r="CL198" s="357"/>
      <c r="CM198" s="357"/>
      <c r="CN198" s="357"/>
      <c r="CO198" s="357"/>
      <c r="CP198" s="357"/>
      <c r="CQ198" s="357"/>
      <c r="CR198" s="357"/>
      <c r="CS198" s="357"/>
      <c r="CT198" s="357"/>
      <c r="CU198" s="357"/>
      <c r="CV198" s="357"/>
      <c r="CW198" s="357"/>
      <c r="CX198" s="357"/>
      <c r="CY198" s="357"/>
      <c r="CZ198" s="357"/>
      <c r="DA198" s="357"/>
      <c r="DB198" s="357"/>
      <c r="DC198" s="357"/>
      <c r="DD198" s="357"/>
      <c r="DE198" s="357"/>
      <c r="DF198" s="357"/>
      <c r="DG198" s="357"/>
      <c r="DH198" s="357"/>
      <c r="DI198" s="357"/>
      <c r="DJ198" s="357"/>
      <c r="DK198" s="357"/>
      <c r="DL198" s="357"/>
      <c r="DM198" s="357"/>
      <c r="DN198" s="357"/>
      <c r="DO198" s="357"/>
      <c r="DP198" s="357"/>
      <c r="DQ198" s="357"/>
      <c r="DR198" s="357"/>
      <c r="DS198" s="357"/>
      <c r="DT198" s="357"/>
      <c r="DU198" s="357"/>
      <c r="DV198" s="357"/>
      <c r="DW198" s="357"/>
      <c r="DX198" s="357"/>
      <c r="DY198" s="357"/>
      <c r="DZ198" s="357"/>
      <c r="EA198" s="357"/>
      <c r="EB198" s="357"/>
      <c r="EC198" s="357"/>
      <c r="ED198" s="357"/>
      <c r="EE198" s="357"/>
      <c r="EF198" s="357"/>
      <c r="EG198" s="357"/>
      <c r="EH198" s="357"/>
      <c r="EI198" s="357"/>
      <c r="EJ198" s="357"/>
      <c r="EK198" s="357"/>
      <c r="EL198" s="357"/>
      <c r="EM198" s="357"/>
      <c r="EN198" s="357"/>
      <c r="EO198" s="357"/>
      <c r="EP198" s="357"/>
      <c r="EQ198" s="357"/>
      <c r="ER198" s="357"/>
      <c r="ES198" s="357"/>
      <c r="ET198" s="357"/>
      <c r="EU198" s="357"/>
    </row>
    <row r="199" ht="12.75" customHeight="1">
      <c r="A199" s="357"/>
      <c r="B199" s="357"/>
      <c r="C199" s="357"/>
      <c r="D199" s="357"/>
      <c r="E199" s="357"/>
      <c r="F199" s="357"/>
      <c r="G199" s="357"/>
      <c r="H199" s="357"/>
      <c r="I199" s="357"/>
      <c r="J199" s="357"/>
      <c r="K199" s="357"/>
      <c r="L199" s="357"/>
      <c r="M199" s="357"/>
      <c r="N199" s="357"/>
      <c r="O199" s="357"/>
      <c r="P199" s="357"/>
      <c r="Q199" s="357"/>
      <c r="R199" s="357"/>
      <c r="S199" s="357"/>
      <c r="T199" s="357"/>
      <c r="U199" s="357"/>
      <c r="V199" s="357"/>
      <c r="W199" s="357"/>
      <c r="X199" s="357"/>
      <c r="Y199" s="357"/>
      <c r="Z199" s="357"/>
      <c r="AA199" s="357"/>
      <c r="AB199" s="357"/>
      <c r="AC199" s="357"/>
      <c r="AD199" s="357"/>
      <c r="AE199" s="357"/>
      <c r="AF199" s="357"/>
      <c r="AG199" s="357"/>
      <c r="AH199" s="357"/>
      <c r="AI199" s="357"/>
      <c r="AJ199" s="357"/>
      <c r="AK199" s="357"/>
      <c r="AL199" s="357"/>
      <c r="AM199" s="357"/>
      <c r="AN199" s="357"/>
      <c r="AO199" s="357"/>
      <c r="AP199" s="357"/>
      <c r="AQ199" s="357"/>
      <c r="AR199" s="357"/>
      <c r="AS199" s="357"/>
      <c r="AT199" s="357"/>
      <c r="AU199" s="357"/>
      <c r="AV199" s="357"/>
      <c r="AW199" s="357"/>
      <c r="AX199" s="357"/>
      <c r="AY199" s="357"/>
      <c r="AZ199" s="357"/>
      <c r="BA199" s="357"/>
      <c r="BB199" s="357"/>
      <c r="BC199" s="357"/>
      <c r="BD199" s="357"/>
      <c r="BE199" s="357"/>
      <c r="BF199" s="357"/>
      <c r="BG199" s="357"/>
      <c r="BH199" s="357"/>
      <c r="BI199" s="357"/>
      <c r="BJ199" s="357"/>
      <c r="BK199" s="357"/>
      <c r="BL199" s="357"/>
      <c r="BM199" s="357"/>
      <c r="BN199" s="357"/>
      <c r="BO199" s="357"/>
      <c r="BP199" s="357"/>
      <c r="BQ199" s="357"/>
      <c r="BR199" s="357"/>
      <c r="BS199" s="357"/>
      <c r="BT199" s="357"/>
      <c r="BU199" s="357"/>
      <c r="BV199" s="357"/>
      <c r="BW199" s="357"/>
      <c r="BX199" s="357"/>
      <c r="BY199" s="357"/>
      <c r="BZ199" s="357"/>
      <c r="CA199" s="357"/>
      <c r="CB199" s="357"/>
      <c r="CC199" s="357"/>
      <c r="CD199" s="357"/>
      <c r="CE199" s="357"/>
      <c r="CF199" s="357"/>
      <c r="CG199" s="357"/>
      <c r="CH199" s="357"/>
      <c r="CI199" s="357"/>
      <c r="CJ199" s="357"/>
      <c r="CK199" s="357"/>
      <c r="CL199" s="357"/>
      <c r="CM199" s="357"/>
      <c r="CN199" s="357"/>
      <c r="CO199" s="357"/>
      <c r="CP199" s="357"/>
      <c r="CQ199" s="357"/>
      <c r="CR199" s="357"/>
      <c r="CS199" s="357"/>
      <c r="CT199" s="357"/>
      <c r="CU199" s="357"/>
      <c r="CV199" s="357"/>
      <c r="CW199" s="357"/>
      <c r="CX199" s="357"/>
      <c r="CY199" s="357"/>
      <c r="CZ199" s="357"/>
      <c r="DA199" s="357"/>
      <c r="DB199" s="357"/>
      <c r="DC199" s="357"/>
      <c r="DD199" s="357"/>
      <c r="DE199" s="357"/>
      <c r="DF199" s="357"/>
      <c r="DG199" s="357"/>
      <c r="DH199" s="357"/>
      <c r="DI199" s="357"/>
      <c r="DJ199" s="357"/>
      <c r="DK199" s="357"/>
      <c r="DL199" s="357"/>
      <c r="DM199" s="357"/>
      <c r="DN199" s="357"/>
      <c r="DO199" s="357"/>
      <c r="DP199" s="357"/>
      <c r="DQ199" s="357"/>
      <c r="DR199" s="357"/>
      <c r="DS199" s="357"/>
      <c r="DT199" s="357"/>
      <c r="DU199" s="357"/>
      <c r="DV199" s="357"/>
      <c r="DW199" s="357"/>
      <c r="DX199" s="357"/>
      <c r="DY199" s="357"/>
      <c r="DZ199" s="357"/>
      <c r="EA199" s="357"/>
      <c r="EB199" s="357"/>
      <c r="EC199" s="357"/>
      <c r="ED199" s="357"/>
      <c r="EE199" s="357"/>
      <c r="EF199" s="357"/>
      <c r="EG199" s="357"/>
      <c r="EH199" s="357"/>
      <c r="EI199" s="357"/>
      <c r="EJ199" s="357"/>
      <c r="EK199" s="357"/>
      <c r="EL199" s="357"/>
      <c r="EM199" s="357"/>
      <c r="EN199" s="357"/>
      <c r="EO199" s="357"/>
      <c r="EP199" s="357"/>
      <c r="EQ199" s="357"/>
      <c r="ER199" s="357"/>
      <c r="ES199" s="357"/>
      <c r="ET199" s="357"/>
      <c r="EU199" s="357"/>
    </row>
    <row r="200" ht="12.75" customHeight="1">
      <c r="A200" s="357"/>
      <c r="B200" s="357"/>
      <c r="C200" s="357"/>
      <c r="D200" s="357"/>
      <c r="E200" s="357"/>
      <c r="F200" s="357"/>
      <c r="G200" s="357"/>
      <c r="H200" s="357"/>
      <c r="I200" s="357"/>
      <c r="J200" s="357"/>
      <c r="K200" s="357"/>
      <c r="L200" s="357"/>
      <c r="M200" s="357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  <c r="Y200" s="357"/>
      <c r="Z200" s="357"/>
      <c r="AA200" s="357"/>
      <c r="AB200" s="357"/>
      <c r="AC200" s="357"/>
      <c r="AD200" s="357"/>
      <c r="AE200" s="357"/>
      <c r="AF200" s="357"/>
      <c r="AG200" s="357"/>
      <c r="AH200" s="357"/>
      <c r="AI200" s="357"/>
      <c r="AJ200" s="357"/>
      <c r="AK200" s="357"/>
      <c r="AL200" s="357"/>
      <c r="AM200" s="357"/>
      <c r="AN200" s="357"/>
      <c r="AO200" s="357"/>
      <c r="AP200" s="357"/>
      <c r="AQ200" s="357"/>
      <c r="AR200" s="357"/>
      <c r="AS200" s="357"/>
      <c r="AT200" s="357"/>
      <c r="AU200" s="357"/>
      <c r="AV200" s="357"/>
      <c r="AW200" s="357"/>
      <c r="AX200" s="357"/>
      <c r="AY200" s="357"/>
      <c r="AZ200" s="357"/>
      <c r="BA200" s="357"/>
      <c r="BB200" s="357"/>
      <c r="BC200" s="357"/>
      <c r="BD200" s="357"/>
      <c r="BE200" s="357"/>
      <c r="BF200" s="357"/>
      <c r="BG200" s="357"/>
      <c r="BH200" s="357"/>
      <c r="BI200" s="357"/>
      <c r="BJ200" s="357"/>
      <c r="BK200" s="357"/>
      <c r="BL200" s="357"/>
      <c r="BM200" s="357"/>
      <c r="BN200" s="357"/>
      <c r="BO200" s="357"/>
      <c r="BP200" s="357"/>
      <c r="BQ200" s="357"/>
      <c r="BR200" s="357"/>
      <c r="BS200" s="357"/>
      <c r="BT200" s="357"/>
      <c r="BU200" s="357"/>
      <c r="BV200" s="357"/>
      <c r="BW200" s="357"/>
      <c r="BX200" s="357"/>
      <c r="BY200" s="357"/>
      <c r="BZ200" s="357"/>
      <c r="CA200" s="357"/>
      <c r="CB200" s="357"/>
      <c r="CC200" s="357"/>
      <c r="CD200" s="357"/>
      <c r="CE200" s="357"/>
      <c r="CF200" s="357"/>
      <c r="CG200" s="357"/>
      <c r="CH200" s="357"/>
      <c r="CI200" s="357"/>
      <c r="CJ200" s="357"/>
      <c r="CK200" s="357"/>
      <c r="CL200" s="357"/>
      <c r="CM200" s="357"/>
      <c r="CN200" s="357"/>
      <c r="CO200" s="357"/>
      <c r="CP200" s="357"/>
      <c r="CQ200" s="357"/>
      <c r="CR200" s="357"/>
      <c r="CS200" s="357"/>
      <c r="CT200" s="357"/>
      <c r="CU200" s="357"/>
      <c r="CV200" s="357"/>
      <c r="CW200" s="357"/>
      <c r="CX200" s="357"/>
      <c r="CY200" s="357"/>
      <c r="CZ200" s="357"/>
      <c r="DA200" s="357"/>
      <c r="DB200" s="357"/>
      <c r="DC200" s="357"/>
      <c r="DD200" s="357"/>
      <c r="DE200" s="357"/>
      <c r="DF200" s="357"/>
      <c r="DG200" s="357"/>
      <c r="DH200" s="357"/>
      <c r="DI200" s="357"/>
      <c r="DJ200" s="357"/>
      <c r="DK200" s="357"/>
      <c r="DL200" s="357"/>
      <c r="DM200" s="357"/>
      <c r="DN200" s="357"/>
      <c r="DO200" s="357"/>
      <c r="DP200" s="357"/>
      <c r="DQ200" s="357"/>
      <c r="DR200" s="357"/>
      <c r="DS200" s="357"/>
      <c r="DT200" s="357"/>
      <c r="DU200" s="357"/>
      <c r="DV200" s="357"/>
      <c r="DW200" s="357"/>
      <c r="DX200" s="357"/>
      <c r="DY200" s="357"/>
      <c r="DZ200" s="357"/>
      <c r="EA200" s="357"/>
      <c r="EB200" s="357"/>
      <c r="EC200" s="357"/>
      <c r="ED200" s="357"/>
      <c r="EE200" s="357"/>
      <c r="EF200" s="357"/>
      <c r="EG200" s="357"/>
      <c r="EH200" s="357"/>
      <c r="EI200" s="357"/>
      <c r="EJ200" s="357"/>
      <c r="EK200" s="357"/>
      <c r="EL200" s="357"/>
      <c r="EM200" s="357"/>
      <c r="EN200" s="357"/>
      <c r="EO200" s="357"/>
      <c r="EP200" s="357"/>
      <c r="EQ200" s="357"/>
      <c r="ER200" s="357"/>
      <c r="ES200" s="357"/>
      <c r="ET200" s="357"/>
      <c r="EU200" s="357"/>
    </row>
    <row r="201" ht="12.75" customHeight="1">
      <c r="A201" s="357"/>
      <c r="B201" s="357"/>
      <c r="C201" s="357"/>
      <c r="D201" s="357"/>
      <c r="E201" s="357"/>
      <c r="F201" s="357"/>
      <c r="G201" s="357"/>
      <c r="H201" s="357"/>
      <c r="I201" s="357"/>
      <c r="J201" s="357"/>
      <c r="K201" s="357"/>
      <c r="L201" s="357"/>
      <c r="M201" s="357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  <c r="Y201" s="357"/>
      <c r="Z201" s="357"/>
      <c r="AA201" s="357"/>
      <c r="AB201" s="357"/>
      <c r="AC201" s="357"/>
      <c r="AD201" s="357"/>
      <c r="AE201" s="357"/>
      <c r="AF201" s="357"/>
      <c r="AG201" s="357"/>
      <c r="AH201" s="357"/>
      <c r="AI201" s="357"/>
      <c r="AJ201" s="357"/>
      <c r="AK201" s="357"/>
      <c r="AL201" s="357"/>
      <c r="AM201" s="357"/>
      <c r="AN201" s="357"/>
      <c r="AO201" s="357"/>
      <c r="AP201" s="357"/>
      <c r="AQ201" s="357"/>
      <c r="AR201" s="357"/>
      <c r="AS201" s="357"/>
      <c r="AT201" s="357"/>
      <c r="AU201" s="357"/>
      <c r="AV201" s="357"/>
      <c r="AW201" s="357"/>
      <c r="AX201" s="357"/>
      <c r="AY201" s="357"/>
      <c r="AZ201" s="357"/>
      <c r="BA201" s="357"/>
      <c r="BB201" s="357"/>
      <c r="BC201" s="357"/>
      <c r="BD201" s="357"/>
      <c r="BE201" s="357"/>
      <c r="BF201" s="357"/>
      <c r="BG201" s="357"/>
      <c r="BH201" s="357"/>
      <c r="BI201" s="357"/>
      <c r="BJ201" s="357"/>
      <c r="BK201" s="357"/>
      <c r="BL201" s="357"/>
      <c r="BM201" s="357"/>
      <c r="BN201" s="357"/>
      <c r="BO201" s="357"/>
      <c r="BP201" s="357"/>
      <c r="BQ201" s="357"/>
      <c r="BR201" s="357"/>
      <c r="BS201" s="357"/>
      <c r="BT201" s="357"/>
      <c r="BU201" s="357"/>
      <c r="BV201" s="357"/>
      <c r="BW201" s="357"/>
      <c r="BX201" s="357"/>
      <c r="BY201" s="357"/>
      <c r="BZ201" s="357"/>
      <c r="CA201" s="357"/>
      <c r="CB201" s="357"/>
      <c r="CC201" s="357"/>
      <c r="CD201" s="357"/>
      <c r="CE201" s="357"/>
      <c r="CF201" s="357"/>
      <c r="CG201" s="357"/>
      <c r="CH201" s="357"/>
      <c r="CI201" s="357"/>
      <c r="CJ201" s="357"/>
      <c r="CK201" s="357"/>
      <c r="CL201" s="357"/>
      <c r="CM201" s="357"/>
      <c r="CN201" s="357"/>
      <c r="CO201" s="357"/>
      <c r="CP201" s="357"/>
      <c r="CQ201" s="357"/>
      <c r="CR201" s="357"/>
      <c r="CS201" s="357"/>
      <c r="CT201" s="357"/>
      <c r="CU201" s="357"/>
      <c r="CV201" s="357"/>
      <c r="CW201" s="357"/>
      <c r="CX201" s="357"/>
      <c r="CY201" s="357"/>
      <c r="CZ201" s="357"/>
      <c r="DA201" s="357"/>
      <c r="DB201" s="357"/>
      <c r="DC201" s="357"/>
      <c r="DD201" s="357"/>
      <c r="DE201" s="357"/>
      <c r="DF201" s="357"/>
      <c r="DG201" s="357"/>
      <c r="DH201" s="357"/>
      <c r="DI201" s="357"/>
      <c r="DJ201" s="357"/>
      <c r="DK201" s="357"/>
      <c r="DL201" s="357"/>
      <c r="DM201" s="357"/>
      <c r="DN201" s="357"/>
      <c r="DO201" s="357"/>
      <c r="DP201" s="357"/>
      <c r="DQ201" s="357"/>
      <c r="DR201" s="357"/>
      <c r="DS201" s="357"/>
      <c r="DT201" s="357"/>
      <c r="DU201" s="357"/>
      <c r="DV201" s="357"/>
      <c r="DW201" s="357"/>
      <c r="DX201" s="357"/>
      <c r="DY201" s="357"/>
      <c r="DZ201" s="357"/>
      <c r="EA201" s="357"/>
      <c r="EB201" s="357"/>
      <c r="EC201" s="357"/>
      <c r="ED201" s="357"/>
      <c r="EE201" s="357"/>
      <c r="EF201" s="357"/>
      <c r="EG201" s="357"/>
      <c r="EH201" s="357"/>
      <c r="EI201" s="357"/>
      <c r="EJ201" s="357"/>
      <c r="EK201" s="357"/>
      <c r="EL201" s="357"/>
      <c r="EM201" s="357"/>
      <c r="EN201" s="357"/>
      <c r="EO201" s="357"/>
      <c r="EP201" s="357"/>
      <c r="EQ201" s="357"/>
      <c r="ER201" s="357"/>
      <c r="ES201" s="357"/>
      <c r="ET201" s="357"/>
      <c r="EU201" s="357"/>
    </row>
    <row r="202" ht="12.75" customHeight="1">
      <c r="A202" s="357"/>
      <c r="B202" s="357"/>
      <c r="C202" s="357"/>
      <c r="D202" s="357"/>
      <c r="E202" s="357"/>
      <c r="F202" s="357"/>
      <c r="G202" s="357"/>
      <c r="H202" s="357"/>
      <c r="I202" s="357"/>
      <c r="J202" s="357"/>
      <c r="K202" s="357"/>
      <c r="L202" s="357"/>
      <c r="M202" s="357"/>
      <c r="N202" s="357"/>
      <c r="O202" s="357"/>
      <c r="P202" s="357"/>
      <c r="Q202" s="357"/>
      <c r="R202" s="357"/>
      <c r="S202" s="357"/>
      <c r="T202" s="357"/>
      <c r="U202" s="357"/>
      <c r="V202" s="357"/>
      <c r="W202" s="357"/>
      <c r="X202" s="357"/>
      <c r="Y202" s="357"/>
      <c r="Z202" s="357"/>
      <c r="AA202" s="357"/>
      <c r="AB202" s="357"/>
      <c r="AC202" s="357"/>
      <c r="AD202" s="357"/>
      <c r="AE202" s="357"/>
      <c r="AF202" s="357"/>
      <c r="AG202" s="357"/>
      <c r="AH202" s="357"/>
      <c r="AI202" s="357"/>
      <c r="AJ202" s="357"/>
      <c r="AK202" s="357"/>
      <c r="AL202" s="357"/>
      <c r="AM202" s="357"/>
      <c r="AN202" s="357"/>
      <c r="AO202" s="357"/>
      <c r="AP202" s="357"/>
      <c r="AQ202" s="357"/>
      <c r="AR202" s="357"/>
      <c r="AS202" s="357"/>
      <c r="AT202" s="357"/>
      <c r="AU202" s="357"/>
      <c r="AV202" s="357"/>
      <c r="AW202" s="357"/>
      <c r="AX202" s="357"/>
      <c r="AY202" s="357"/>
      <c r="AZ202" s="357"/>
      <c r="BA202" s="357"/>
      <c r="BB202" s="357"/>
      <c r="BC202" s="357"/>
      <c r="BD202" s="357"/>
      <c r="BE202" s="357"/>
      <c r="BF202" s="357"/>
      <c r="BG202" s="357"/>
      <c r="BH202" s="357"/>
      <c r="BI202" s="357"/>
      <c r="BJ202" s="357"/>
      <c r="BK202" s="357"/>
      <c r="BL202" s="357"/>
      <c r="BM202" s="357"/>
      <c r="BN202" s="357"/>
      <c r="BO202" s="357"/>
      <c r="BP202" s="357"/>
      <c r="BQ202" s="357"/>
      <c r="BR202" s="357"/>
      <c r="BS202" s="357"/>
      <c r="BT202" s="357"/>
      <c r="BU202" s="357"/>
      <c r="BV202" s="357"/>
      <c r="BW202" s="357"/>
      <c r="BX202" s="357"/>
      <c r="BY202" s="357"/>
      <c r="BZ202" s="357"/>
      <c r="CA202" s="357"/>
      <c r="CB202" s="357"/>
      <c r="CC202" s="357"/>
      <c r="CD202" s="357"/>
      <c r="CE202" s="357"/>
      <c r="CF202" s="357"/>
      <c r="CG202" s="357"/>
      <c r="CH202" s="357"/>
      <c r="CI202" s="357"/>
      <c r="CJ202" s="357"/>
      <c r="CK202" s="357"/>
      <c r="CL202" s="357"/>
      <c r="CM202" s="357"/>
      <c r="CN202" s="357"/>
      <c r="CO202" s="357"/>
      <c r="CP202" s="357"/>
      <c r="CQ202" s="357"/>
      <c r="CR202" s="357"/>
      <c r="CS202" s="357"/>
      <c r="CT202" s="357"/>
      <c r="CU202" s="357"/>
      <c r="CV202" s="357"/>
      <c r="CW202" s="357"/>
      <c r="CX202" s="357"/>
      <c r="CY202" s="357"/>
      <c r="CZ202" s="357"/>
      <c r="DA202" s="357"/>
      <c r="DB202" s="357"/>
      <c r="DC202" s="357"/>
      <c r="DD202" s="357"/>
      <c r="DE202" s="357"/>
      <c r="DF202" s="357"/>
      <c r="DG202" s="357"/>
      <c r="DH202" s="357"/>
      <c r="DI202" s="357"/>
      <c r="DJ202" s="357"/>
      <c r="DK202" s="357"/>
      <c r="DL202" s="357"/>
      <c r="DM202" s="357"/>
      <c r="DN202" s="357"/>
      <c r="DO202" s="357"/>
      <c r="DP202" s="357"/>
      <c r="DQ202" s="357"/>
      <c r="DR202" s="357"/>
      <c r="DS202" s="357"/>
      <c r="DT202" s="357"/>
      <c r="DU202" s="357"/>
      <c r="DV202" s="357"/>
      <c r="DW202" s="357"/>
      <c r="DX202" s="357"/>
      <c r="DY202" s="357"/>
      <c r="DZ202" s="357"/>
      <c r="EA202" s="357"/>
      <c r="EB202" s="357"/>
      <c r="EC202" s="357"/>
      <c r="ED202" s="357"/>
      <c r="EE202" s="357"/>
      <c r="EF202" s="357"/>
      <c r="EG202" s="357"/>
      <c r="EH202" s="357"/>
      <c r="EI202" s="357"/>
      <c r="EJ202" s="357"/>
      <c r="EK202" s="357"/>
      <c r="EL202" s="357"/>
      <c r="EM202" s="357"/>
      <c r="EN202" s="357"/>
      <c r="EO202" s="357"/>
      <c r="EP202" s="357"/>
      <c r="EQ202" s="357"/>
      <c r="ER202" s="357"/>
      <c r="ES202" s="357"/>
      <c r="ET202" s="357"/>
      <c r="EU202" s="357"/>
    </row>
    <row r="203" ht="12.75" customHeight="1">
      <c r="A203" s="357"/>
      <c r="B203" s="357"/>
      <c r="C203" s="357"/>
      <c r="D203" s="357"/>
      <c r="E203" s="357"/>
      <c r="F203" s="357"/>
      <c r="G203" s="357"/>
      <c r="H203" s="357"/>
      <c r="I203" s="357"/>
      <c r="J203" s="357"/>
      <c r="K203" s="357"/>
      <c r="L203" s="357"/>
      <c r="M203" s="357"/>
      <c r="N203" s="357"/>
      <c r="O203" s="357"/>
      <c r="P203" s="357"/>
      <c r="Q203" s="357"/>
      <c r="R203" s="357"/>
      <c r="S203" s="357"/>
      <c r="T203" s="357"/>
      <c r="U203" s="357"/>
      <c r="V203" s="357"/>
      <c r="W203" s="357"/>
      <c r="X203" s="357"/>
      <c r="Y203" s="357"/>
      <c r="Z203" s="357"/>
      <c r="AA203" s="357"/>
      <c r="AB203" s="357"/>
      <c r="AC203" s="357"/>
      <c r="AD203" s="357"/>
      <c r="AE203" s="357"/>
      <c r="AF203" s="357"/>
      <c r="AG203" s="357"/>
      <c r="AH203" s="357"/>
      <c r="AI203" s="357"/>
      <c r="AJ203" s="357"/>
      <c r="AK203" s="357"/>
      <c r="AL203" s="357"/>
      <c r="AM203" s="357"/>
      <c r="AN203" s="357"/>
      <c r="AO203" s="357"/>
      <c r="AP203" s="357"/>
      <c r="AQ203" s="357"/>
      <c r="AR203" s="357"/>
      <c r="AS203" s="357"/>
      <c r="AT203" s="357"/>
      <c r="AU203" s="357"/>
      <c r="AV203" s="357"/>
      <c r="AW203" s="357"/>
      <c r="AX203" s="357"/>
      <c r="AY203" s="357"/>
      <c r="AZ203" s="357"/>
      <c r="BA203" s="357"/>
      <c r="BB203" s="357"/>
      <c r="BC203" s="357"/>
      <c r="BD203" s="357"/>
      <c r="BE203" s="357"/>
      <c r="BF203" s="357"/>
      <c r="BG203" s="357"/>
      <c r="BH203" s="357"/>
      <c r="BI203" s="357"/>
      <c r="BJ203" s="357"/>
      <c r="BK203" s="357"/>
      <c r="BL203" s="357"/>
      <c r="BM203" s="357"/>
      <c r="BN203" s="357"/>
      <c r="BO203" s="357"/>
      <c r="BP203" s="357"/>
      <c r="BQ203" s="357"/>
      <c r="BR203" s="357"/>
      <c r="BS203" s="357"/>
      <c r="BT203" s="357"/>
      <c r="BU203" s="357"/>
      <c r="BV203" s="357"/>
      <c r="BW203" s="357"/>
      <c r="BX203" s="357"/>
      <c r="BY203" s="357"/>
      <c r="BZ203" s="357"/>
      <c r="CA203" s="357"/>
      <c r="CB203" s="357"/>
      <c r="CC203" s="357"/>
      <c r="CD203" s="357"/>
      <c r="CE203" s="357"/>
      <c r="CF203" s="357"/>
      <c r="CG203" s="357"/>
      <c r="CH203" s="357"/>
      <c r="CI203" s="357"/>
      <c r="CJ203" s="357"/>
      <c r="CK203" s="357"/>
      <c r="CL203" s="357"/>
      <c r="CM203" s="357"/>
      <c r="CN203" s="357"/>
      <c r="CO203" s="357"/>
      <c r="CP203" s="357"/>
      <c r="CQ203" s="357"/>
      <c r="CR203" s="357"/>
      <c r="CS203" s="357"/>
      <c r="CT203" s="357"/>
      <c r="CU203" s="357"/>
      <c r="CV203" s="357"/>
      <c r="CW203" s="357"/>
      <c r="CX203" s="357"/>
      <c r="CY203" s="357"/>
      <c r="CZ203" s="357"/>
      <c r="DA203" s="357"/>
      <c r="DB203" s="357"/>
      <c r="DC203" s="357"/>
      <c r="DD203" s="357"/>
      <c r="DE203" s="357"/>
      <c r="DF203" s="357"/>
      <c r="DG203" s="357"/>
      <c r="DH203" s="357"/>
      <c r="DI203" s="357"/>
      <c r="DJ203" s="357"/>
      <c r="DK203" s="357"/>
      <c r="DL203" s="357"/>
      <c r="DM203" s="357"/>
      <c r="DN203" s="357"/>
      <c r="DO203" s="357"/>
      <c r="DP203" s="357"/>
      <c r="DQ203" s="357"/>
      <c r="DR203" s="357"/>
      <c r="DS203" s="357"/>
      <c r="DT203" s="357"/>
      <c r="DU203" s="357"/>
      <c r="DV203" s="357"/>
      <c r="DW203" s="357"/>
      <c r="DX203" s="357"/>
      <c r="DY203" s="357"/>
      <c r="DZ203" s="357"/>
      <c r="EA203" s="357"/>
      <c r="EB203" s="357"/>
      <c r="EC203" s="357"/>
      <c r="ED203" s="357"/>
      <c r="EE203" s="357"/>
      <c r="EF203" s="357"/>
      <c r="EG203" s="357"/>
      <c r="EH203" s="357"/>
      <c r="EI203" s="357"/>
      <c r="EJ203" s="357"/>
      <c r="EK203" s="357"/>
      <c r="EL203" s="357"/>
      <c r="EM203" s="357"/>
      <c r="EN203" s="357"/>
      <c r="EO203" s="357"/>
      <c r="EP203" s="357"/>
      <c r="EQ203" s="357"/>
      <c r="ER203" s="357"/>
      <c r="ES203" s="357"/>
      <c r="ET203" s="357"/>
      <c r="EU203" s="357"/>
    </row>
    <row r="204" ht="12.75" customHeight="1">
      <c r="A204" s="357"/>
      <c r="B204" s="357"/>
      <c r="C204" s="357"/>
      <c r="D204" s="357"/>
      <c r="E204" s="357"/>
      <c r="F204" s="357"/>
      <c r="G204" s="357"/>
      <c r="H204" s="357"/>
      <c r="I204" s="357"/>
      <c r="J204" s="357"/>
      <c r="K204" s="357"/>
      <c r="L204" s="357"/>
      <c r="M204" s="357"/>
      <c r="N204" s="357"/>
      <c r="O204" s="357"/>
      <c r="P204" s="357"/>
      <c r="Q204" s="357"/>
      <c r="R204" s="357"/>
      <c r="S204" s="357"/>
      <c r="T204" s="357"/>
      <c r="U204" s="357"/>
      <c r="V204" s="357"/>
      <c r="W204" s="357"/>
      <c r="X204" s="357"/>
      <c r="Y204" s="357"/>
      <c r="Z204" s="357"/>
      <c r="AA204" s="357"/>
      <c r="AB204" s="357"/>
      <c r="AC204" s="357"/>
      <c r="AD204" s="357"/>
      <c r="AE204" s="357"/>
      <c r="AF204" s="357"/>
      <c r="AG204" s="357"/>
      <c r="AH204" s="357"/>
      <c r="AI204" s="357"/>
      <c r="AJ204" s="357"/>
      <c r="AK204" s="357"/>
      <c r="AL204" s="357"/>
      <c r="AM204" s="357"/>
      <c r="AN204" s="357"/>
      <c r="AO204" s="357"/>
      <c r="AP204" s="357"/>
      <c r="AQ204" s="357"/>
      <c r="AR204" s="357"/>
      <c r="AS204" s="357"/>
      <c r="AT204" s="357"/>
      <c r="AU204" s="357"/>
      <c r="AV204" s="357"/>
      <c r="AW204" s="357"/>
      <c r="AX204" s="357"/>
      <c r="AY204" s="357"/>
      <c r="AZ204" s="357"/>
      <c r="BA204" s="357"/>
      <c r="BB204" s="357"/>
      <c r="BC204" s="357"/>
      <c r="BD204" s="357"/>
      <c r="BE204" s="357"/>
      <c r="BF204" s="357"/>
      <c r="BG204" s="357"/>
      <c r="BH204" s="357"/>
      <c r="BI204" s="357"/>
      <c r="BJ204" s="357"/>
      <c r="BK204" s="357"/>
      <c r="BL204" s="357"/>
      <c r="BM204" s="357"/>
      <c r="BN204" s="357"/>
      <c r="BO204" s="357"/>
      <c r="BP204" s="357"/>
      <c r="BQ204" s="357"/>
      <c r="BR204" s="357"/>
      <c r="BS204" s="357"/>
      <c r="BT204" s="357"/>
      <c r="BU204" s="357"/>
      <c r="BV204" s="357"/>
      <c r="BW204" s="357"/>
      <c r="BX204" s="357"/>
      <c r="BY204" s="357"/>
      <c r="BZ204" s="357"/>
      <c r="CA204" s="357"/>
      <c r="CB204" s="357"/>
      <c r="CC204" s="357"/>
      <c r="CD204" s="357"/>
      <c r="CE204" s="357"/>
      <c r="CF204" s="357"/>
      <c r="CG204" s="357"/>
      <c r="CH204" s="357"/>
      <c r="CI204" s="357"/>
      <c r="CJ204" s="357"/>
      <c r="CK204" s="357"/>
      <c r="CL204" s="357"/>
      <c r="CM204" s="357"/>
      <c r="CN204" s="357"/>
      <c r="CO204" s="357"/>
      <c r="CP204" s="357"/>
      <c r="CQ204" s="357"/>
      <c r="CR204" s="357"/>
      <c r="CS204" s="357"/>
      <c r="CT204" s="357"/>
      <c r="CU204" s="357"/>
      <c r="CV204" s="357"/>
      <c r="CW204" s="357"/>
      <c r="CX204" s="357"/>
      <c r="CY204" s="357"/>
      <c r="CZ204" s="357"/>
      <c r="DA204" s="357"/>
      <c r="DB204" s="357"/>
      <c r="DC204" s="357"/>
      <c r="DD204" s="357"/>
      <c r="DE204" s="357"/>
      <c r="DF204" s="357"/>
      <c r="DG204" s="357"/>
      <c r="DH204" s="357"/>
      <c r="DI204" s="357"/>
      <c r="DJ204" s="357"/>
      <c r="DK204" s="357"/>
      <c r="DL204" s="357"/>
      <c r="DM204" s="357"/>
      <c r="DN204" s="357"/>
      <c r="DO204" s="357"/>
      <c r="DP204" s="357"/>
      <c r="DQ204" s="357"/>
      <c r="DR204" s="357"/>
      <c r="DS204" s="357"/>
      <c r="DT204" s="357"/>
      <c r="DU204" s="357"/>
      <c r="DV204" s="357"/>
      <c r="DW204" s="357"/>
      <c r="DX204" s="357"/>
      <c r="DY204" s="357"/>
      <c r="DZ204" s="357"/>
      <c r="EA204" s="357"/>
      <c r="EB204" s="357"/>
      <c r="EC204" s="357"/>
      <c r="ED204" s="357"/>
      <c r="EE204" s="357"/>
      <c r="EF204" s="357"/>
      <c r="EG204" s="357"/>
      <c r="EH204" s="357"/>
      <c r="EI204" s="357"/>
      <c r="EJ204" s="357"/>
      <c r="EK204" s="357"/>
      <c r="EL204" s="357"/>
      <c r="EM204" s="357"/>
      <c r="EN204" s="357"/>
      <c r="EO204" s="357"/>
      <c r="EP204" s="357"/>
      <c r="EQ204" s="357"/>
      <c r="ER204" s="357"/>
      <c r="ES204" s="357"/>
      <c r="ET204" s="357"/>
      <c r="EU204" s="357"/>
    </row>
    <row r="205" ht="12.75" customHeight="1">
      <c r="A205" s="357"/>
      <c r="B205" s="357"/>
      <c r="C205" s="357"/>
      <c r="D205" s="357"/>
      <c r="E205" s="357"/>
      <c r="F205" s="357"/>
      <c r="G205" s="357"/>
      <c r="H205" s="357"/>
      <c r="I205" s="357"/>
      <c r="J205" s="357"/>
      <c r="K205" s="357"/>
      <c r="L205" s="357"/>
      <c r="M205" s="357"/>
      <c r="N205" s="357"/>
      <c r="O205" s="357"/>
      <c r="P205" s="357"/>
      <c r="Q205" s="357"/>
      <c r="R205" s="357"/>
      <c r="S205" s="357"/>
      <c r="T205" s="357"/>
      <c r="U205" s="357"/>
      <c r="V205" s="357"/>
      <c r="W205" s="357"/>
      <c r="X205" s="357"/>
      <c r="Y205" s="357"/>
      <c r="Z205" s="357"/>
      <c r="AA205" s="357"/>
      <c r="AB205" s="357"/>
      <c r="AC205" s="357"/>
      <c r="AD205" s="357"/>
      <c r="AE205" s="357"/>
      <c r="AF205" s="357"/>
      <c r="AG205" s="357"/>
      <c r="AH205" s="357"/>
      <c r="AI205" s="357"/>
      <c r="AJ205" s="357"/>
      <c r="AK205" s="357"/>
      <c r="AL205" s="357"/>
      <c r="AM205" s="357"/>
      <c r="AN205" s="357"/>
      <c r="AO205" s="357"/>
      <c r="AP205" s="357"/>
      <c r="AQ205" s="357"/>
      <c r="AR205" s="357"/>
      <c r="AS205" s="357"/>
      <c r="AT205" s="357"/>
      <c r="AU205" s="357"/>
      <c r="AV205" s="357"/>
      <c r="AW205" s="357"/>
      <c r="AX205" s="357"/>
      <c r="AY205" s="357"/>
      <c r="AZ205" s="357"/>
      <c r="BA205" s="357"/>
      <c r="BB205" s="357"/>
      <c r="BC205" s="357"/>
      <c r="BD205" s="357"/>
      <c r="BE205" s="357"/>
      <c r="BF205" s="357"/>
      <c r="BG205" s="357"/>
      <c r="BH205" s="357"/>
      <c r="BI205" s="357"/>
      <c r="BJ205" s="357"/>
      <c r="BK205" s="357"/>
      <c r="BL205" s="357"/>
      <c r="BM205" s="357"/>
      <c r="BN205" s="357"/>
      <c r="BO205" s="357"/>
      <c r="BP205" s="357"/>
      <c r="BQ205" s="357"/>
      <c r="BR205" s="357"/>
      <c r="BS205" s="357"/>
      <c r="BT205" s="357"/>
      <c r="BU205" s="357"/>
      <c r="BV205" s="357"/>
      <c r="BW205" s="357"/>
      <c r="BX205" s="357"/>
      <c r="BY205" s="357"/>
      <c r="BZ205" s="357"/>
      <c r="CA205" s="357"/>
      <c r="CB205" s="357"/>
      <c r="CC205" s="357"/>
      <c r="CD205" s="357"/>
      <c r="CE205" s="357"/>
      <c r="CF205" s="357"/>
      <c r="CG205" s="357"/>
      <c r="CH205" s="357"/>
      <c r="CI205" s="357"/>
      <c r="CJ205" s="357"/>
      <c r="CK205" s="357"/>
      <c r="CL205" s="357"/>
      <c r="CM205" s="357"/>
      <c r="CN205" s="357"/>
      <c r="CO205" s="357"/>
      <c r="CP205" s="357"/>
      <c r="CQ205" s="357"/>
      <c r="CR205" s="357"/>
      <c r="CS205" s="357"/>
      <c r="CT205" s="357"/>
      <c r="CU205" s="357"/>
      <c r="CV205" s="357"/>
      <c r="CW205" s="357"/>
      <c r="CX205" s="357"/>
      <c r="CY205" s="357"/>
      <c r="CZ205" s="357"/>
      <c r="DA205" s="357"/>
      <c r="DB205" s="357"/>
      <c r="DC205" s="357"/>
      <c r="DD205" s="357"/>
      <c r="DE205" s="357"/>
      <c r="DF205" s="357"/>
      <c r="DG205" s="357"/>
      <c r="DH205" s="357"/>
      <c r="DI205" s="357"/>
      <c r="DJ205" s="357"/>
      <c r="DK205" s="357"/>
      <c r="DL205" s="357"/>
      <c r="DM205" s="357"/>
      <c r="DN205" s="357"/>
      <c r="DO205" s="357"/>
      <c r="DP205" s="357"/>
      <c r="DQ205" s="357"/>
      <c r="DR205" s="357"/>
      <c r="DS205" s="357"/>
      <c r="DT205" s="357"/>
      <c r="DU205" s="357"/>
      <c r="DV205" s="357"/>
      <c r="DW205" s="357"/>
      <c r="DX205" s="357"/>
      <c r="DY205" s="357"/>
      <c r="DZ205" s="357"/>
      <c r="EA205" s="357"/>
      <c r="EB205" s="357"/>
      <c r="EC205" s="357"/>
      <c r="ED205" s="357"/>
      <c r="EE205" s="357"/>
      <c r="EF205" s="357"/>
      <c r="EG205" s="357"/>
      <c r="EH205" s="357"/>
      <c r="EI205" s="357"/>
      <c r="EJ205" s="357"/>
      <c r="EK205" s="357"/>
      <c r="EL205" s="357"/>
      <c r="EM205" s="357"/>
      <c r="EN205" s="357"/>
      <c r="EO205" s="357"/>
      <c r="EP205" s="357"/>
      <c r="EQ205" s="357"/>
      <c r="ER205" s="357"/>
      <c r="ES205" s="357"/>
      <c r="ET205" s="357"/>
      <c r="EU205" s="357"/>
    </row>
    <row r="206" ht="12.75" customHeight="1">
      <c r="A206" s="357"/>
      <c r="B206" s="357"/>
      <c r="C206" s="357"/>
      <c r="D206" s="357"/>
      <c r="E206" s="357"/>
      <c r="F206" s="357"/>
      <c r="G206" s="357"/>
      <c r="H206" s="357"/>
      <c r="I206" s="357"/>
      <c r="J206" s="357"/>
      <c r="K206" s="357"/>
      <c r="L206" s="357"/>
      <c r="M206" s="357"/>
      <c r="N206" s="357"/>
      <c r="O206" s="357"/>
      <c r="P206" s="357"/>
      <c r="Q206" s="357"/>
      <c r="R206" s="357"/>
      <c r="S206" s="357"/>
      <c r="T206" s="357"/>
      <c r="U206" s="357"/>
      <c r="V206" s="357"/>
      <c r="W206" s="357"/>
      <c r="X206" s="357"/>
      <c r="Y206" s="357"/>
      <c r="Z206" s="357"/>
      <c r="AA206" s="357"/>
      <c r="AB206" s="357"/>
      <c r="AC206" s="357"/>
      <c r="AD206" s="357"/>
      <c r="AE206" s="357"/>
      <c r="AF206" s="357"/>
      <c r="AG206" s="357"/>
      <c r="AH206" s="357"/>
      <c r="AI206" s="357"/>
      <c r="AJ206" s="357"/>
      <c r="AK206" s="357"/>
      <c r="AL206" s="357"/>
      <c r="AM206" s="357"/>
      <c r="AN206" s="357"/>
      <c r="AO206" s="357"/>
      <c r="AP206" s="357"/>
      <c r="AQ206" s="357"/>
      <c r="AR206" s="357"/>
      <c r="AS206" s="357"/>
      <c r="AT206" s="357"/>
      <c r="AU206" s="357"/>
      <c r="AV206" s="357"/>
      <c r="AW206" s="357"/>
      <c r="AX206" s="357"/>
      <c r="AY206" s="357"/>
      <c r="AZ206" s="357"/>
      <c r="BA206" s="357"/>
      <c r="BB206" s="357"/>
      <c r="BC206" s="357"/>
      <c r="BD206" s="357"/>
      <c r="BE206" s="357"/>
      <c r="BF206" s="357"/>
      <c r="BG206" s="357"/>
      <c r="BH206" s="357"/>
      <c r="BI206" s="357"/>
      <c r="BJ206" s="357"/>
      <c r="BK206" s="357"/>
      <c r="BL206" s="357"/>
      <c r="BM206" s="357"/>
      <c r="BN206" s="357"/>
      <c r="BO206" s="357"/>
      <c r="BP206" s="357"/>
      <c r="BQ206" s="357"/>
      <c r="BR206" s="357"/>
      <c r="BS206" s="357"/>
      <c r="BT206" s="357"/>
      <c r="BU206" s="357"/>
      <c r="BV206" s="357"/>
      <c r="BW206" s="357"/>
      <c r="BX206" s="357"/>
      <c r="BY206" s="357"/>
      <c r="BZ206" s="357"/>
      <c r="CA206" s="357"/>
      <c r="CB206" s="357"/>
      <c r="CC206" s="357"/>
      <c r="CD206" s="357"/>
      <c r="CE206" s="357"/>
      <c r="CF206" s="357"/>
      <c r="CG206" s="357"/>
      <c r="CH206" s="357"/>
      <c r="CI206" s="357"/>
      <c r="CJ206" s="357"/>
      <c r="CK206" s="357"/>
      <c r="CL206" s="357"/>
      <c r="CM206" s="357"/>
      <c r="CN206" s="357"/>
      <c r="CO206" s="357"/>
      <c r="CP206" s="357"/>
      <c r="CQ206" s="357"/>
      <c r="CR206" s="357"/>
      <c r="CS206" s="357"/>
      <c r="CT206" s="357"/>
      <c r="CU206" s="357"/>
      <c r="CV206" s="357"/>
      <c r="CW206" s="357"/>
      <c r="CX206" s="357"/>
      <c r="CY206" s="357"/>
      <c r="CZ206" s="357"/>
      <c r="DA206" s="357"/>
      <c r="DB206" s="357"/>
      <c r="DC206" s="357"/>
      <c r="DD206" s="357"/>
      <c r="DE206" s="357"/>
      <c r="DF206" s="357"/>
      <c r="DG206" s="357"/>
      <c r="DH206" s="357"/>
      <c r="DI206" s="357"/>
      <c r="DJ206" s="357"/>
      <c r="DK206" s="357"/>
      <c r="DL206" s="357"/>
      <c r="DM206" s="357"/>
      <c r="DN206" s="357"/>
      <c r="DO206" s="357"/>
      <c r="DP206" s="357"/>
      <c r="DQ206" s="357"/>
      <c r="DR206" s="357"/>
      <c r="DS206" s="357"/>
      <c r="DT206" s="357"/>
      <c r="DU206" s="357"/>
      <c r="DV206" s="357"/>
      <c r="DW206" s="357"/>
      <c r="DX206" s="357"/>
      <c r="DY206" s="357"/>
      <c r="DZ206" s="357"/>
      <c r="EA206" s="357"/>
      <c r="EB206" s="357"/>
      <c r="EC206" s="357"/>
      <c r="ED206" s="357"/>
      <c r="EE206" s="357"/>
      <c r="EF206" s="357"/>
      <c r="EG206" s="357"/>
      <c r="EH206" s="357"/>
      <c r="EI206" s="357"/>
      <c r="EJ206" s="357"/>
      <c r="EK206" s="357"/>
      <c r="EL206" s="357"/>
      <c r="EM206" s="357"/>
      <c r="EN206" s="357"/>
      <c r="EO206" s="357"/>
      <c r="EP206" s="357"/>
      <c r="EQ206" s="357"/>
      <c r="ER206" s="357"/>
      <c r="ES206" s="357"/>
      <c r="ET206" s="357"/>
      <c r="EU206" s="357"/>
    </row>
    <row r="207" ht="12.75" customHeight="1">
      <c r="A207" s="357"/>
      <c r="B207" s="357"/>
      <c r="C207" s="357"/>
      <c r="D207" s="357"/>
      <c r="E207" s="357"/>
      <c r="F207" s="357"/>
      <c r="G207" s="357"/>
      <c r="H207" s="357"/>
      <c r="I207" s="357"/>
      <c r="J207" s="357"/>
      <c r="K207" s="357"/>
      <c r="L207" s="357"/>
      <c r="M207" s="357"/>
      <c r="N207" s="357"/>
      <c r="O207" s="357"/>
      <c r="P207" s="357"/>
      <c r="Q207" s="357"/>
      <c r="R207" s="357"/>
      <c r="S207" s="357"/>
      <c r="T207" s="357"/>
      <c r="U207" s="357"/>
      <c r="V207" s="357"/>
      <c r="W207" s="357"/>
      <c r="X207" s="357"/>
      <c r="Y207" s="357"/>
      <c r="Z207" s="357"/>
      <c r="AA207" s="357"/>
      <c r="AB207" s="357"/>
      <c r="AC207" s="357"/>
      <c r="AD207" s="357"/>
      <c r="AE207" s="357"/>
      <c r="AF207" s="357"/>
      <c r="AG207" s="357"/>
      <c r="AH207" s="357"/>
      <c r="AI207" s="357"/>
      <c r="AJ207" s="357"/>
      <c r="AK207" s="357"/>
      <c r="AL207" s="357"/>
      <c r="AM207" s="357"/>
      <c r="AN207" s="357"/>
      <c r="AO207" s="357"/>
      <c r="AP207" s="357"/>
      <c r="AQ207" s="357"/>
      <c r="AR207" s="357"/>
      <c r="AS207" s="357"/>
      <c r="AT207" s="357"/>
      <c r="AU207" s="357"/>
      <c r="AV207" s="357"/>
      <c r="AW207" s="357"/>
      <c r="AX207" s="357"/>
      <c r="AY207" s="357"/>
      <c r="AZ207" s="357"/>
      <c r="BA207" s="357"/>
      <c r="BB207" s="357"/>
      <c r="BC207" s="357"/>
      <c r="BD207" s="357"/>
      <c r="BE207" s="357"/>
      <c r="BF207" s="357"/>
      <c r="BG207" s="357"/>
      <c r="BH207" s="357"/>
      <c r="BI207" s="357"/>
      <c r="BJ207" s="357"/>
      <c r="BK207" s="357"/>
      <c r="BL207" s="357"/>
      <c r="BM207" s="357"/>
      <c r="BN207" s="357"/>
      <c r="BO207" s="357"/>
      <c r="BP207" s="357"/>
      <c r="BQ207" s="357"/>
      <c r="BR207" s="357"/>
      <c r="BS207" s="357"/>
      <c r="BT207" s="357"/>
      <c r="BU207" s="357"/>
      <c r="BV207" s="357"/>
      <c r="BW207" s="357"/>
      <c r="BX207" s="357"/>
      <c r="BY207" s="357"/>
      <c r="BZ207" s="357"/>
      <c r="CA207" s="357"/>
      <c r="CB207" s="357"/>
      <c r="CC207" s="357"/>
      <c r="CD207" s="357"/>
      <c r="CE207" s="357"/>
      <c r="CF207" s="357"/>
      <c r="CG207" s="357"/>
      <c r="CH207" s="357"/>
      <c r="CI207" s="357"/>
      <c r="CJ207" s="357"/>
      <c r="CK207" s="357"/>
      <c r="CL207" s="357"/>
      <c r="CM207" s="357"/>
      <c r="CN207" s="357"/>
      <c r="CO207" s="357"/>
      <c r="CP207" s="357"/>
      <c r="CQ207" s="357"/>
      <c r="CR207" s="357"/>
      <c r="CS207" s="357"/>
      <c r="CT207" s="357"/>
      <c r="CU207" s="357"/>
      <c r="CV207" s="357"/>
      <c r="CW207" s="357"/>
      <c r="CX207" s="357"/>
      <c r="CY207" s="357"/>
      <c r="CZ207" s="357"/>
      <c r="DA207" s="357"/>
      <c r="DB207" s="357"/>
      <c r="DC207" s="357"/>
      <c r="DD207" s="357"/>
      <c r="DE207" s="357"/>
      <c r="DF207" s="357"/>
      <c r="DG207" s="357"/>
      <c r="DH207" s="357"/>
      <c r="DI207" s="357"/>
      <c r="DJ207" s="357"/>
      <c r="DK207" s="357"/>
      <c r="DL207" s="357"/>
      <c r="DM207" s="357"/>
      <c r="DN207" s="357"/>
      <c r="DO207" s="357"/>
      <c r="DP207" s="357"/>
      <c r="DQ207" s="357"/>
      <c r="DR207" s="357"/>
      <c r="DS207" s="357"/>
      <c r="DT207" s="357"/>
      <c r="DU207" s="357"/>
      <c r="DV207" s="357"/>
      <c r="DW207" s="357"/>
      <c r="DX207" s="357"/>
      <c r="DY207" s="357"/>
      <c r="DZ207" s="357"/>
      <c r="EA207" s="357"/>
      <c r="EB207" s="357"/>
      <c r="EC207" s="357"/>
      <c r="ED207" s="357"/>
      <c r="EE207" s="357"/>
      <c r="EF207" s="357"/>
      <c r="EG207" s="357"/>
      <c r="EH207" s="357"/>
      <c r="EI207" s="357"/>
      <c r="EJ207" s="357"/>
      <c r="EK207" s="357"/>
      <c r="EL207" s="357"/>
      <c r="EM207" s="357"/>
      <c r="EN207" s="357"/>
      <c r="EO207" s="357"/>
      <c r="EP207" s="357"/>
      <c r="EQ207" s="357"/>
      <c r="ER207" s="357"/>
      <c r="ES207" s="357"/>
      <c r="ET207" s="357"/>
      <c r="EU207" s="357"/>
    </row>
    <row r="208" ht="12.75" customHeight="1">
      <c r="A208" s="357"/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  <c r="AA208" s="357"/>
      <c r="AB208" s="357"/>
      <c r="AC208" s="357"/>
      <c r="AD208" s="357"/>
      <c r="AE208" s="357"/>
      <c r="AF208" s="357"/>
      <c r="AG208" s="357"/>
      <c r="AH208" s="357"/>
      <c r="AI208" s="357"/>
      <c r="AJ208" s="357"/>
      <c r="AK208" s="357"/>
      <c r="AL208" s="357"/>
      <c r="AM208" s="357"/>
      <c r="AN208" s="357"/>
      <c r="AO208" s="357"/>
      <c r="AP208" s="357"/>
      <c r="AQ208" s="357"/>
      <c r="AR208" s="357"/>
      <c r="AS208" s="357"/>
      <c r="AT208" s="357"/>
      <c r="AU208" s="357"/>
      <c r="AV208" s="357"/>
      <c r="AW208" s="357"/>
      <c r="AX208" s="357"/>
      <c r="AY208" s="357"/>
      <c r="AZ208" s="357"/>
      <c r="BA208" s="357"/>
      <c r="BB208" s="357"/>
      <c r="BC208" s="357"/>
      <c r="BD208" s="357"/>
      <c r="BE208" s="357"/>
      <c r="BF208" s="357"/>
      <c r="BG208" s="357"/>
      <c r="BH208" s="357"/>
      <c r="BI208" s="357"/>
      <c r="BJ208" s="357"/>
      <c r="BK208" s="357"/>
      <c r="BL208" s="357"/>
      <c r="BM208" s="357"/>
      <c r="BN208" s="357"/>
      <c r="BO208" s="357"/>
      <c r="BP208" s="357"/>
      <c r="BQ208" s="357"/>
      <c r="BR208" s="357"/>
      <c r="BS208" s="357"/>
      <c r="BT208" s="357"/>
      <c r="BU208" s="357"/>
      <c r="BV208" s="357"/>
      <c r="BW208" s="357"/>
      <c r="BX208" s="357"/>
      <c r="BY208" s="357"/>
      <c r="BZ208" s="357"/>
      <c r="CA208" s="357"/>
      <c r="CB208" s="357"/>
      <c r="CC208" s="357"/>
      <c r="CD208" s="357"/>
      <c r="CE208" s="357"/>
      <c r="CF208" s="357"/>
      <c r="CG208" s="357"/>
      <c r="CH208" s="357"/>
      <c r="CI208" s="357"/>
      <c r="CJ208" s="357"/>
      <c r="CK208" s="357"/>
      <c r="CL208" s="357"/>
      <c r="CM208" s="357"/>
      <c r="CN208" s="357"/>
      <c r="CO208" s="357"/>
      <c r="CP208" s="357"/>
      <c r="CQ208" s="357"/>
      <c r="CR208" s="357"/>
      <c r="CS208" s="357"/>
      <c r="CT208" s="357"/>
      <c r="CU208" s="357"/>
      <c r="CV208" s="357"/>
      <c r="CW208" s="357"/>
      <c r="CX208" s="357"/>
      <c r="CY208" s="357"/>
      <c r="CZ208" s="357"/>
      <c r="DA208" s="357"/>
      <c r="DB208" s="357"/>
      <c r="DC208" s="357"/>
      <c r="DD208" s="357"/>
      <c r="DE208" s="357"/>
      <c r="DF208" s="357"/>
      <c r="DG208" s="357"/>
      <c r="DH208" s="357"/>
      <c r="DI208" s="357"/>
      <c r="DJ208" s="357"/>
      <c r="DK208" s="357"/>
      <c r="DL208" s="357"/>
      <c r="DM208" s="357"/>
      <c r="DN208" s="357"/>
      <c r="DO208" s="357"/>
      <c r="DP208" s="357"/>
      <c r="DQ208" s="357"/>
      <c r="DR208" s="357"/>
      <c r="DS208" s="357"/>
      <c r="DT208" s="357"/>
      <c r="DU208" s="357"/>
      <c r="DV208" s="357"/>
      <c r="DW208" s="357"/>
      <c r="DX208" s="357"/>
      <c r="DY208" s="357"/>
      <c r="DZ208" s="357"/>
      <c r="EA208" s="357"/>
      <c r="EB208" s="357"/>
      <c r="EC208" s="357"/>
      <c r="ED208" s="357"/>
      <c r="EE208" s="357"/>
      <c r="EF208" s="357"/>
      <c r="EG208" s="357"/>
      <c r="EH208" s="357"/>
      <c r="EI208" s="357"/>
      <c r="EJ208" s="357"/>
      <c r="EK208" s="357"/>
      <c r="EL208" s="357"/>
      <c r="EM208" s="357"/>
      <c r="EN208" s="357"/>
      <c r="EO208" s="357"/>
      <c r="EP208" s="357"/>
      <c r="EQ208" s="357"/>
      <c r="ER208" s="357"/>
      <c r="ES208" s="357"/>
      <c r="ET208" s="357"/>
      <c r="EU208" s="357"/>
    </row>
    <row r="209" ht="12.75" customHeight="1">
      <c r="A209" s="357"/>
      <c r="B209" s="357"/>
      <c r="C209" s="357"/>
      <c r="D209" s="357"/>
      <c r="E209" s="357"/>
      <c r="F209" s="357"/>
      <c r="G209" s="357"/>
      <c r="H209" s="357"/>
      <c r="I209" s="357"/>
      <c r="J209" s="357"/>
      <c r="K209" s="357"/>
      <c r="L209" s="357"/>
      <c r="M209" s="357"/>
      <c r="N209" s="357"/>
      <c r="O209" s="357"/>
      <c r="P209" s="357"/>
      <c r="Q209" s="357"/>
      <c r="R209" s="357"/>
      <c r="S209" s="357"/>
      <c r="T209" s="357"/>
      <c r="U209" s="357"/>
      <c r="V209" s="357"/>
      <c r="W209" s="357"/>
      <c r="X209" s="357"/>
      <c r="Y209" s="357"/>
      <c r="Z209" s="357"/>
      <c r="AA209" s="357"/>
      <c r="AB209" s="357"/>
      <c r="AC209" s="357"/>
      <c r="AD209" s="357"/>
      <c r="AE209" s="357"/>
      <c r="AF209" s="357"/>
      <c r="AG209" s="357"/>
      <c r="AH209" s="357"/>
      <c r="AI209" s="357"/>
      <c r="AJ209" s="357"/>
      <c r="AK209" s="357"/>
      <c r="AL209" s="357"/>
      <c r="AM209" s="357"/>
      <c r="AN209" s="357"/>
      <c r="AO209" s="357"/>
      <c r="AP209" s="357"/>
      <c r="AQ209" s="357"/>
      <c r="AR209" s="357"/>
      <c r="AS209" s="357"/>
      <c r="AT209" s="357"/>
      <c r="AU209" s="357"/>
      <c r="AV209" s="357"/>
      <c r="AW209" s="357"/>
      <c r="AX209" s="357"/>
      <c r="AY209" s="357"/>
      <c r="AZ209" s="357"/>
      <c r="BA209" s="357"/>
      <c r="BB209" s="357"/>
      <c r="BC209" s="357"/>
      <c r="BD209" s="357"/>
      <c r="BE209" s="357"/>
      <c r="BF209" s="357"/>
      <c r="BG209" s="357"/>
      <c r="BH209" s="357"/>
      <c r="BI209" s="357"/>
      <c r="BJ209" s="357"/>
      <c r="BK209" s="357"/>
      <c r="BL209" s="357"/>
      <c r="BM209" s="357"/>
      <c r="BN209" s="357"/>
      <c r="BO209" s="357"/>
      <c r="BP209" s="357"/>
      <c r="BQ209" s="357"/>
      <c r="BR209" s="357"/>
      <c r="BS209" s="357"/>
      <c r="BT209" s="357"/>
      <c r="BU209" s="357"/>
      <c r="BV209" s="357"/>
      <c r="BW209" s="357"/>
      <c r="BX209" s="357"/>
      <c r="BY209" s="357"/>
      <c r="BZ209" s="357"/>
      <c r="CA209" s="357"/>
      <c r="CB209" s="357"/>
      <c r="CC209" s="357"/>
      <c r="CD209" s="357"/>
      <c r="CE209" s="357"/>
      <c r="CF209" s="357"/>
      <c r="CG209" s="357"/>
      <c r="CH209" s="357"/>
      <c r="CI209" s="357"/>
      <c r="CJ209" s="357"/>
      <c r="CK209" s="357"/>
      <c r="CL209" s="357"/>
      <c r="CM209" s="357"/>
      <c r="CN209" s="357"/>
      <c r="CO209" s="357"/>
      <c r="CP209" s="357"/>
      <c r="CQ209" s="357"/>
      <c r="CR209" s="357"/>
      <c r="CS209" s="357"/>
      <c r="CT209" s="357"/>
      <c r="CU209" s="357"/>
      <c r="CV209" s="357"/>
      <c r="CW209" s="357"/>
      <c r="CX209" s="357"/>
      <c r="CY209" s="357"/>
      <c r="CZ209" s="357"/>
      <c r="DA209" s="357"/>
      <c r="DB209" s="357"/>
      <c r="DC209" s="357"/>
      <c r="DD209" s="357"/>
      <c r="DE209" s="357"/>
      <c r="DF209" s="357"/>
      <c r="DG209" s="357"/>
      <c r="DH209" s="357"/>
      <c r="DI209" s="357"/>
      <c r="DJ209" s="357"/>
      <c r="DK209" s="357"/>
      <c r="DL209" s="357"/>
      <c r="DM209" s="357"/>
      <c r="DN209" s="357"/>
      <c r="DO209" s="357"/>
      <c r="DP209" s="357"/>
      <c r="DQ209" s="357"/>
      <c r="DR209" s="357"/>
      <c r="DS209" s="357"/>
      <c r="DT209" s="357"/>
      <c r="DU209" s="357"/>
      <c r="DV209" s="357"/>
      <c r="DW209" s="357"/>
      <c r="DX209" s="357"/>
      <c r="DY209" s="357"/>
      <c r="DZ209" s="357"/>
      <c r="EA209" s="357"/>
      <c r="EB209" s="357"/>
      <c r="EC209" s="357"/>
      <c r="ED209" s="357"/>
      <c r="EE209" s="357"/>
      <c r="EF209" s="357"/>
      <c r="EG209" s="357"/>
      <c r="EH209" s="357"/>
      <c r="EI209" s="357"/>
      <c r="EJ209" s="357"/>
      <c r="EK209" s="357"/>
      <c r="EL209" s="357"/>
      <c r="EM209" s="357"/>
      <c r="EN209" s="357"/>
      <c r="EO209" s="357"/>
      <c r="EP209" s="357"/>
      <c r="EQ209" s="357"/>
      <c r="ER209" s="357"/>
      <c r="ES209" s="357"/>
      <c r="ET209" s="357"/>
      <c r="EU209" s="357"/>
    </row>
    <row r="210" ht="12.75" customHeight="1">
      <c r="A210" s="357"/>
      <c r="B210" s="357"/>
      <c r="C210" s="357"/>
      <c r="D210" s="357"/>
      <c r="E210" s="357"/>
      <c r="F210" s="357"/>
      <c r="G210" s="357"/>
      <c r="H210" s="357"/>
      <c r="I210" s="357"/>
      <c r="J210" s="357"/>
      <c r="K210" s="357"/>
      <c r="L210" s="357"/>
      <c r="M210" s="357"/>
      <c r="N210" s="357"/>
      <c r="O210" s="357"/>
      <c r="P210" s="357"/>
      <c r="Q210" s="357"/>
      <c r="R210" s="357"/>
      <c r="S210" s="357"/>
      <c r="T210" s="357"/>
      <c r="U210" s="357"/>
      <c r="V210" s="357"/>
      <c r="W210" s="357"/>
      <c r="X210" s="357"/>
      <c r="Y210" s="357"/>
      <c r="Z210" s="357"/>
      <c r="AA210" s="357"/>
      <c r="AB210" s="357"/>
      <c r="AC210" s="357"/>
      <c r="AD210" s="357"/>
      <c r="AE210" s="357"/>
      <c r="AF210" s="357"/>
      <c r="AG210" s="357"/>
      <c r="AH210" s="357"/>
      <c r="AI210" s="357"/>
      <c r="AJ210" s="357"/>
      <c r="AK210" s="357"/>
      <c r="AL210" s="357"/>
      <c r="AM210" s="357"/>
      <c r="AN210" s="357"/>
      <c r="AO210" s="357"/>
      <c r="AP210" s="357"/>
      <c r="AQ210" s="357"/>
      <c r="AR210" s="357"/>
      <c r="AS210" s="357"/>
      <c r="AT210" s="357"/>
      <c r="AU210" s="357"/>
      <c r="AV210" s="357"/>
      <c r="AW210" s="357"/>
      <c r="AX210" s="357"/>
      <c r="AY210" s="357"/>
      <c r="AZ210" s="357"/>
      <c r="BA210" s="357"/>
      <c r="BB210" s="357"/>
      <c r="BC210" s="357"/>
      <c r="BD210" s="357"/>
      <c r="BE210" s="357"/>
      <c r="BF210" s="357"/>
      <c r="BG210" s="357"/>
      <c r="BH210" s="357"/>
      <c r="BI210" s="357"/>
      <c r="BJ210" s="357"/>
      <c r="BK210" s="357"/>
      <c r="BL210" s="357"/>
      <c r="BM210" s="357"/>
      <c r="BN210" s="357"/>
      <c r="BO210" s="357"/>
      <c r="BP210" s="357"/>
      <c r="BQ210" s="357"/>
      <c r="BR210" s="357"/>
      <c r="BS210" s="357"/>
      <c r="BT210" s="357"/>
      <c r="BU210" s="357"/>
      <c r="BV210" s="357"/>
      <c r="BW210" s="357"/>
      <c r="BX210" s="357"/>
      <c r="BY210" s="357"/>
      <c r="BZ210" s="357"/>
      <c r="CA210" s="357"/>
      <c r="CB210" s="357"/>
      <c r="CC210" s="357"/>
      <c r="CD210" s="357"/>
      <c r="CE210" s="357"/>
      <c r="CF210" s="357"/>
      <c r="CG210" s="357"/>
      <c r="CH210" s="357"/>
      <c r="CI210" s="357"/>
      <c r="CJ210" s="357"/>
      <c r="CK210" s="357"/>
      <c r="CL210" s="357"/>
      <c r="CM210" s="357"/>
      <c r="CN210" s="357"/>
      <c r="CO210" s="357"/>
      <c r="CP210" s="357"/>
      <c r="CQ210" s="357"/>
      <c r="CR210" s="357"/>
      <c r="CS210" s="357"/>
      <c r="CT210" s="357"/>
      <c r="CU210" s="357"/>
      <c r="CV210" s="357"/>
      <c r="CW210" s="357"/>
      <c r="CX210" s="357"/>
      <c r="CY210" s="357"/>
      <c r="CZ210" s="357"/>
      <c r="DA210" s="357"/>
      <c r="DB210" s="357"/>
      <c r="DC210" s="357"/>
      <c r="DD210" s="357"/>
      <c r="DE210" s="357"/>
      <c r="DF210" s="357"/>
      <c r="DG210" s="357"/>
      <c r="DH210" s="357"/>
      <c r="DI210" s="357"/>
      <c r="DJ210" s="357"/>
      <c r="DK210" s="357"/>
      <c r="DL210" s="357"/>
      <c r="DM210" s="357"/>
      <c r="DN210" s="357"/>
      <c r="DO210" s="357"/>
      <c r="DP210" s="357"/>
      <c r="DQ210" s="357"/>
      <c r="DR210" s="357"/>
      <c r="DS210" s="357"/>
      <c r="DT210" s="357"/>
      <c r="DU210" s="357"/>
      <c r="DV210" s="357"/>
      <c r="DW210" s="357"/>
      <c r="DX210" s="357"/>
      <c r="DY210" s="357"/>
      <c r="DZ210" s="357"/>
      <c r="EA210" s="357"/>
      <c r="EB210" s="357"/>
      <c r="EC210" s="357"/>
      <c r="ED210" s="357"/>
      <c r="EE210" s="357"/>
      <c r="EF210" s="357"/>
      <c r="EG210" s="357"/>
      <c r="EH210" s="357"/>
      <c r="EI210" s="357"/>
      <c r="EJ210" s="357"/>
      <c r="EK210" s="357"/>
      <c r="EL210" s="357"/>
      <c r="EM210" s="357"/>
      <c r="EN210" s="357"/>
      <c r="EO210" s="357"/>
      <c r="EP210" s="357"/>
      <c r="EQ210" s="357"/>
      <c r="ER210" s="357"/>
      <c r="ES210" s="357"/>
      <c r="ET210" s="357"/>
      <c r="EU210" s="357"/>
    </row>
    <row r="211" ht="12.75" customHeight="1">
      <c r="A211" s="357"/>
      <c r="B211" s="357"/>
      <c r="C211" s="357"/>
      <c r="D211" s="357"/>
      <c r="E211" s="357"/>
      <c r="F211" s="357"/>
      <c r="G211" s="357"/>
      <c r="H211" s="357"/>
      <c r="I211" s="357"/>
      <c r="J211" s="357"/>
      <c r="K211" s="357"/>
      <c r="L211" s="357"/>
      <c r="M211" s="357"/>
      <c r="N211" s="357"/>
      <c r="O211" s="357"/>
      <c r="P211" s="357"/>
      <c r="Q211" s="357"/>
      <c r="R211" s="357"/>
      <c r="S211" s="357"/>
      <c r="T211" s="357"/>
      <c r="U211" s="357"/>
      <c r="V211" s="357"/>
      <c r="W211" s="357"/>
      <c r="X211" s="357"/>
      <c r="Y211" s="357"/>
      <c r="Z211" s="357"/>
      <c r="AA211" s="357"/>
      <c r="AB211" s="357"/>
      <c r="AC211" s="357"/>
      <c r="AD211" s="357"/>
      <c r="AE211" s="357"/>
      <c r="AF211" s="357"/>
      <c r="AG211" s="357"/>
      <c r="AH211" s="357"/>
      <c r="AI211" s="357"/>
      <c r="AJ211" s="357"/>
      <c r="AK211" s="357"/>
      <c r="AL211" s="357"/>
      <c r="AM211" s="357"/>
      <c r="AN211" s="357"/>
      <c r="AO211" s="357"/>
      <c r="AP211" s="357"/>
      <c r="AQ211" s="357"/>
      <c r="AR211" s="357"/>
      <c r="AS211" s="357"/>
      <c r="AT211" s="357"/>
      <c r="AU211" s="357"/>
      <c r="AV211" s="357"/>
      <c r="AW211" s="357"/>
      <c r="AX211" s="357"/>
      <c r="AY211" s="357"/>
      <c r="AZ211" s="357"/>
      <c r="BA211" s="357"/>
      <c r="BB211" s="357"/>
      <c r="BC211" s="357"/>
      <c r="BD211" s="357"/>
      <c r="BE211" s="357"/>
      <c r="BF211" s="357"/>
      <c r="BG211" s="357"/>
      <c r="BH211" s="357"/>
      <c r="BI211" s="357"/>
      <c r="BJ211" s="357"/>
      <c r="BK211" s="357"/>
      <c r="BL211" s="357"/>
      <c r="BM211" s="357"/>
      <c r="BN211" s="357"/>
      <c r="BO211" s="357"/>
      <c r="BP211" s="357"/>
      <c r="BQ211" s="357"/>
      <c r="BR211" s="357"/>
      <c r="BS211" s="357"/>
      <c r="BT211" s="357"/>
      <c r="BU211" s="357"/>
      <c r="BV211" s="357"/>
      <c r="BW211" s="357"/>
      <c r="BX211" s="357"/>
      <c r="BY211" s="357"/>
      <c r="BZ211" s="357"/>
      <c r="CA211" s="357"/>
      <c r="CB211" s="357"/>
      <c r="CC211" s="357"/>
      <c r="CD211" s="357"/>
      <c r="CE211" s="357"/>
      <c r="CF211" s="357"/>
      <c r="CG211" s="357"/>
      <c r="CH211" s="357"/>
      <c r="CI211" s="357"/>
      <c r="CJ211" s="357"/>
      <c r="CK211" s="357"/>
      <c r="CL211" s="357"/>
      <c r="CM211" s="357"/>
      <c r="CN211" s="357"/>
      <c r="CO211" s="357"/>
      <c r="CP211" s="357"/>
      <c r="CQ211" s="357"/>
      <c r="CR211" s="357"/>
      <c r="CS211" s="357"/>
      <c r="CT211" s="357"/>
      <c r="CU211" s="357"/>
      <c r="CV211" s="357"/>
      <c r="CW211" s="357"/>
      <c r="CX211" s="357"/>
      <c r="CY211" s="357"/>
      <c r="CZ211" s="357"/>
      <c r="DA211" s="357"/>
      <c r="DB211" s="357"/>
      <c r="DC211" s="357"/>
      <c r="DD211" s="357"/>
      <c r="DE211" s="357"/>
      <c r="DF211" s="357"/>
      <c r="DG211" s="357"/>
      <c r="DH211" s="357"/>
      <c r="DI211" s="357"/>
      <c r="DJ211" s="357"/>
      <c r="DK211" s="357"/>
      <c r="DL211" s="357"/>
      <c r="DM211" s="357"/>
      <c r="DN211" s="357"/>
      <c r="DO211" s="357"/>
      <c r="DP211" s="357"/>
      <c r="DQ211" s="357"/>
      <c r="DR211" s="357"/>
      <c r="DS211" s="357"/>
      <c r="DT211" s="357"/>
      <c r="DU211" s="357"/>
      <c r="DV211" s="357"/>
      <c r="DW211" s="357"/>
      <c r="DX211" s="357"/>
      <c r="DY211" s="357"/>
      <c r="DZ211" s="357"/>
      <c r="EA211" s="357"/>
      <c r="EB211" s="357"/>
      <c r="EC211" s="357"/>
      <c r="ED211" s="357"/>
      <c r="EE211" s="357"/>
      <c r="EF211" s="357"/>
      <c r="EG211" s="357"/>
      <c r="EH211" s="357"/>
      <c r="EI211" s="357"/>
      <c r="EJ211" s="357"/>
      <c r="EK211" s="357"/>
      <c r="EL211" s="357"/>
      <c r="EM211" s="357"/>
      <c r="EN211" s="357"/>
      <c r="EO211" s="357"/>
      <c r="EP211" s="357"/>
      <c r="EQ211" s="357"/>
      <c r="ER211" s="357"/>
      <c r="ES211" s="357"/>
      <c r="ET211" s="357"/>
      <c r="EU211" s="357"/>
    </row>
    <row r="212" ht="12.75" customHeight="1">
      <c r="A212" s="357"/>
      <c r="B212" s="357"/>
      <c r="C212" s="357"/>
      <c r="D212" s="357"/>
      <c r="E212" s="357"/>
      <c r="F212" s="357"/>
      <c r="G212" s="357"/>
      <c r="H212" s="357"/>
      <c r="I212" s="357"/>
      <c r="J212" s="357"/>
      <c r="K212" s="357"/>
      <c r="L212" s="357"/>
      <c r="M212" s="357"/>
      <c r="N212" s="357"/>
      <c r="O212" s="357"/>
      <c r="P212" s="357"/>
      <c r="Q212" s="357"/>
      <c r="R212" s="357"/>
      <c r="S212" s="357"/>
      <c r="T212" s="357"/>
      <c r="U212" s="357"/>
      <c r="V212" s="357"/>
      <c r="W212" s="357"/>
      <c r="X212" s="357"/>
      <c r="Y212" s="357"/>
      <c r="Z212" s="357"/>
      <c r="AA212" s="357"/>
      <c r="AB212" s="357"/>
      <c r="AC212" s="357"/>
      <c r="AD212" s="357"/>
      <c r="AE212" s="357"/>
      <c r="AF212" s="357"/>
      <c r="AG212" s="357"/>
      <c r="AH212" s="357"/>
      <c r="AI212" s="357"/>
      <c r="AJ212" s="357"/>
      <c r="AK212" s="357"/>
      <c r="AL212" s="357"/>
      <c r="AM212" s="357"/>
      <c r="AN212" s="357"/>
      <c r="AO212" s="357"/>
      <c r="AP212" s="357"/>
      <c r="AQ212" s="357"/>
      <c r="AR212" s="357"/>
      <c r="AS212" s="357"/>
      <c r="AT212" s="357"/>
      <c r="AU212" s="357"/>
      <c r="AV212" s="357"/>
      <c r="AW212" s="357"/>
      <c r="AX212" s="357"/>
      <c r="AY212" s="357"/>
      <c r="AZ212" s="357"/>
      <c r="BA212" s="357"/>
      <c r="BB212" s="357"/>
      <c r="BC212" s="357"/>
      <c r="BD212" s="357"/>
      <c r="BE212" s="357"/>
      <c r="BF212" s="357"/>
      <c r="BG212" s="357"/>
      <c r="BH212" s="357"/>
      <c r="BI212" s="357"/>
      <c r="BJ212" s="357"/>
      <c r="BK212" s="357"/>
      <c r="BL212" s="357"/>
      <c r="BM212" s="357"/>
      <c r="BN212" s="357"/>
      <c r="BO212" s="357"/>
      <c r="BP212" s="357"/>
      <c r="BQ212" s="357"/>
      <c r="BR212" s="357"/>
      <c r="BS212" s="357"/>
      <c r="BT212" s="357"/>
      <c r="BU212" s="357"/>
      <c r="BV212" s="357"/>
      <c r="BW212" s="357"/>
      <c r="BX212" s="357"/>
      <c r="BY212" s="357"/>
      <c r="BZ212" s="357"/>
      <c r="CA212" s="357"/>
      <c r="CB212" s="357"/>
      <c r="CC212" s="357"/>
      <c r="CD212" s="357"/>
      <c r="CE212" s="357"/>
      <c r="CF212" s="357"/>
      <c r="CG212" s="357"/>
      <c r="CH212" s="357"/>
      <c r="CI212" s="357"/>
      <c r="CJ212" s="357"/>
      <c r="CK212" s="357"/>
      <c r="CL212" s="357"/>
      <c r="CM212" s="357"/>
      <c r="CN212" s="357"/>
      <c r="CO212" s="357"/>
      <c r="CP212" s="357"/>
      <c r="CQ212" s="357"/>
      <c r="CR212" s="357"/>
      <c r="CS212" s="357"/>
      <c r="CT212" s="357"/>
      <c r="CU212" s="357"/>
      <c r="CV212" s="357"/>
      <c r="CW212" s="357"/>
      <c r="CX212" s="357"/>
      <c r="CY212" s="357"/>
      <c r="CZ212" s="357"/>
      <c r="DA212" s="357"/>
      <c r="DB212" s="357"/>
      <c r="DC212" s="357"/>
      <c r="DD212" s="357"/>
      <c r="DE212" s="357"/>
      <c r="DF212" s="357"/>
      <c r="DG212" s="357"/>
      <c r="DH212" s="357"/>
      <c r="DI212" s="357"/>
      <c r="DJ212" s="357"/>
      <c r="DK212" s="357"/>
      <c r="DL212" s="357"/>
      <c r="DM212" s="357"/>
      <c r="DN212" s="357"/>
      <c r="DO212" s="357"/>
      <c r="DP212" s="357"/>
      <c r="DQ212" s="357"/>
      <c r="DR212" s="357"/>
      <c r="DS212" s="357"/>
      <c r="DT212" s="357"/>
      <c r="DU212" s="357"/>
      <c r="DV212" s="357"/>
      <c r="DW212" s="357"/>
      <c r="DX212" s="357"/>
      <c r="DY212" s="357"/>
      <c r="DZ212" s="357"/>
      <c r="EA212" s="357"/>
      <c r="EB212" s="357"/>
      <c r="EC212" s="357"/>
      <c r="ED212" s="357"/>
      <c r="EE212" s="357"/>
      <c r="EF212" s="357"/>
      <c r="EG212" s="357"/>
      <c r="EH212" s="357"/>
      <c r="EI212" s="357"/>
      <c r="EJ212" s="357"/>
      <c r="EK212" s="357"/>
      <c r="EL212" s="357"/>
      <c r="EM212" s="357"/>
      <c r="EN212" s="357"/>
      <c r="EO212" s="357"/>
      <c r="EP212" s="357"/>
      <c r="EQ212" s="357"/>
      <c r="ER212" s="357"/>
      <c r="ES212" s="357"/>
      <c r="ET212" s="357"/>
      <c r="EU212" s="357"/>
    </row>
    <row r="213" ht="12.75" customHeight="1">
      <c r="A213" s="357"/>
      <c r="B213" s="357"/>
      <c r="C213" s="357"/>
      <c r="D213" s="357"/>
      <c r="E213" s="357"/>
      <c r="F213" s="357"/>
      <c r="G213" s="357"/>
      <c r="H213" s="357"/>
      <c r="I213" s="357"/>
      <c r="J213" s="357"/>
      <c r="K213" s="357"/>
      <c r="L213" s="357"/>
      <c r="M213" s="357"/>
      <c r="N213" s="357"/>
      <c r="O213" s="357"/>
      <c r="P213" s="357"/>
      <c r="Q213" s="357"/>
      <c r="R213" s="357"/>
      <c r="S213" s="357"/>
      <c r="T213" s="357"/>
      <c r="U213" s="357"/>
      <c r="V213" s="357"/>
      <c r="W213" s="357"/>
      <c r="X213" s="357"/>
      <c r="Y213" s="357"/>
      <c r="Z213" s="357"/>
      <c r="AA213" s="357"/>
      <c r="AB213" s="357"/>
      <c r="AC213" s="357"/>
      <c r="AD213" s="357"/>
      <c r="AE213" s="357"/>
      <c r="AF213" s="357"/>
      <c r="AG213" s="357"/>
      <c r="AH213" s="357"/>
      <c r="AI213" s="357"/>
      <c r="AJ213" s="357"/>
      <c r="AK213" s="357"/>
      <c r="AL213" s="357"/>
      <c r="AM213" s="357"/>
      <c r="AN213" s="357"/>
      <c r="AO213" s="357"/>
      <c r="AP213" s="357"/>
      <c r="AQ213" s="357"/>
      <c r="AR213" s="357"/>
      <c r="AS213" s="357"/>
      <c r="AT213" s="357"/>
      <c r="AU213" s="357"/>
      <c r="AV213" s="357"/>
      <c r="AW213" s="357"/>
      <c r="AX213" s="357"/>
      <c r="AY213" s="357"/>
      <c r="AZ213" s="357"/>
      <c r="BA213" s="357"/>
      <c r="BB213" s="357"/>
      <c r="BC213" s="357"/>
      <c r="BD213" s="357"/>
      <c r="BE213" s="357"/>
      <c r="BF213" s="357"/>
      <c r="BG213" s="357"/>
      <c r="BH213" s="357"/>
      <c r="BI213" s="357"/>
      <c r="BJ213" s="357"/>
      <c r="BK213" s="357"/>
      <c r="BL213" s="357"/>
      <c r="BM213" s="357"/>
      <c r="BN213" s="357"/>
      <c r="BO213" s="357"/>
      <c r="BP213" s="357"/>
      <c r="BQ213" s="357"/>
      <c r="BR213" s="357"/>
      <c r="BS213" s="357"/>
      <c r="BT213" s="357"/>
      <c r="BU213" s="357"/>
      <c r="BV213" s="357"/>
      <c r="BW213" s="357"/>
      <c r="BX213" s="357"/>
      <c r="BY213" s="357"/>
      <c r="BZ213" s="357"/>
      <c r="CA213" s="357"/>
      <c r="CB213" s="357"/>
      <c r="CC213" s="357"/>
      <c r="CD213" s="357"/>
      <c r="CE213" s="357"/>
      <c r="CF213" s="357"/>
      <c r="CG213" s="357"/>
      <c r="CH213" s="357"/>
      <c r="CI213" s="357"/>
      <c r="CJ213" s="357"/>
      <c r="CK213" s="357"/>
      <c r="CL213" s="357"/>
      <c r="CM213" s="357"/>
      <c r="CN213" s="357"/>
      <c r="CO213" s="357"/>
      <c r="CP213" s="357"/>
      <c r="CQ213" s="357"/>
      <c r="CR213" s="357"/>
      <c r="CS213" s="357"/>
      <c r="CT213" s="357"/>
      <c r="CU213" s="357"/>
      <c r="CV213" s="357"/>
      <c r="CW213" s="357"/>
      <c r="CX213" s="357"/>
      <c r="CY213" s="357"/>
      <c r="CZ213" s="357"/>
      <c r="DA213" s="357"/>
      <c r="DB213" s="357"/>
      <c r="DC213" s="357"/>
      <c r="DD213" s="357"/>
      <c r="DE213" s="357"/>
      <c r="DF213" s="357"/>
      <c r="DG213" s="357"/>
      <c r="DH213" s="357"/>
      <c r="DI213" s="357"/>
      <c r="DJ213" s="357"/>
      <c r="DK213" s="357"/>
      <c r="DL213" s="357"/>
      <c r="DM213" s="357"/>
      <c r="DN213" s="357"/>
      <c r="DO213" s="357"/>
      <c r="DP213" s="357"/>
      <c r="DQ213" s="357"/>
      <c r="DR213" s="357"/>
      <c r="DS213" s="357"/>
      <c r="DT213" s="357"/>
      <c r="DU213" s="357"/>
      <c r="DV213" s="357"/>
      <c r="DW213" s="357"/>
      <c r="DX213" s="357"/>
      <c r="DY213" s="357"/>
      <c r="DZ213" s="357"/>
      <c r="EA213" s="357"/>
      <c r="EB213" s="357"/>
      <c r="EC213" s="357"/>
      <c r="ED213" s="357"/>
      <c r="EE213" s="357"/>
      <c r="EF213" s="357"/>
      <c r="EG213" s="357"/>
      <c r="EH213" s="357"/>
      <c r="EI213" s="357"/>
      <c r="EJ213" s="357"/>
      <c r="EK213" s="357"/>
      <c r="EL213" s="357"/>
      <c r="EM213" s="357"/>
      <c r="EN213" s="357"/>
      <c r="EO213" s="357"/>
      <c r="EP213" s="357"/>
      <c r="EQ213" s="357"/>
      <c r="ER213" s="357"/>
      <c r="ES213" s="357"/>
      <c r="ET213" s="357"/>
      <c r="EU213" s="357"/>
    </row>
    <row r="214" ht="12.75" customHeight="1">
      <c r="A214" s="357"/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  <c r="AA214" s="357"/>
      <c r="AB214" s="357"/>
      <c r="AC214" s="357"/>
      <c r="AD214" s="357"/>
      <c r="AE214" s="357"/>
      <c r="AF214" s="357"/>
      <c r="AG214" s="357"/>
      <c r="AH214" s="357"/>
      <c r="AI214" s="357"/>
      <c r="AJ214" s="357"/>
      <c r="AK214" s="357"/>
      <c r="AL214" s="357"/>
      <c r="AM214" s="357"/>
      <c r="AN214" s="357"/>
      <c r="AO214" s="357"/>
      <c r="AP214" s="357"/>
      <c r="AQ214" s="357"/>
      <c r="AR214" s="357"/>
      <c r="AS214" s="357"/>
      <c r="AT214" s="357"/>
      <c r="AU214" s="357"/>
      <c r="AV214" s="357"/>
      <c r="AW214" s="357"/>
      <c r="AX214" s="357"/>
      <c r="AY214" s="357"/>
      <c r="AZ214" s="357"/>
      <c r="BA214" s="357"/>
      <c r="BB214" s="357"/>
      <c r="BC214" s="357"/>
      <c r="BD214" s="357"/>
      <c r="BE214" s="357"/>
      <c r="BF214" s="357"/>
      <c r="BG214" s="357"/>
      <c r="BH214" s="357"/>
      <c r="BI214" s="357"/>
      <c r="BJ214" s="357"/>
      <c r="BK214" s="357"/>
      <c r="BL214" s="357"/>
      <c r="BM214" s="357"/>
      <c r="BN214" s="357"/>
      <c r="BO214" s="357"/>
      <c r="BP214" s="357"/>
      <c r="BQ214" s="357"/>
      <c r="BR214" s="357"/>
      <c r="BS214" s="357"/>
      <c r="BT214" s="357"/>
      <c r="BU214" s="357"/>
      <c r="BV214" s="357"/>
      <c r="BW214" s="357"/>
      <c r="BX214" s="357"/>
      <c r="BY214" s="357"/>
      <c r="BZ214" s="357"/>
      <c r="CA214" s="357"/>
      <c r="CB214" s="357"/>
      <c r="CC214" s="357"/>
      <c r="CD214" s="357"/>
      <c r="CE214" s="357"/>
      <c r="CF214" s="357"/>
      <c r="CG214" s="357"/>
      <c r="CH214" s="357"/>
      <c r="CI214" s="357"/>
      <c r="CJ214" s="357"/>
      <c r="CK214" s="357"/>
      <c r="CL214" s="357"/>
      <c r="CM214" s="357"/>
      <c r="CN214" s="357"/>
      <c r="CO214" s="357"/>
      <c r="CP214" s="357"/>
      <c r="CQ214" s="357"/>
      <c r="CR214" s="357"/>
      <c r="CS214" s="357"/>
      <c r="CT214" s="357"/>
      <c r="CU214" s="357"/>
      <c r="CV214" s="357"/>
      <c r="CW214" s="357"/>
      <c r="CX214" s="357"/>
      <c r="CY214" s="357"/>
      <c r="CZ214" s="357"/>
      <c r="DA214" s="357"/>
      <c r="DB214" s="357"/>
      <c r="DC214" s="357"/>
      <c r="DD214" s="357"/>
      <c r="DE214" s="357"/>
      <c r="DF214" s="357"/>
      <c r="DG214" s="357"/>
      <c r="DH214" s="357"/>
      <c r="DI214" s="357"/>
      <c r="DJ214" s="357"/>
      <c r="DK214" s="357"/>
      <c r="DL214" s="357"/>
      <c r="DM214" s="357"/>
      <c r="DN214" s="357"/>
      <c r="DO214" s="357"/>
      <c r="DP214" s="357"/>
      <c r="DQ214" s="357"/>
      <c r="DR214" s="357"/>
      <c r="DS214" s="357"/>
      <c r="DT214" s="357"/>
      <c r="DU214" s="357"/>
      <c r="DV214" s="357"/>
      <c r="DW214" s="357"/>
      <c r="DX214" s="357"/>
      <c r="DY214" s="357"/>
      <c r="DZ214" s="357"/>
      <c r="EA214" s="357"/>
      <c r="EB214" s="357"/>
      <c r="EC214" s="357"/>
      <c r="ED214" s="357"/>
      <c r="EE214" s="357"/>
      <c r="EF214" s="357"/>
      <c r="EG214" s="357"/>
      <c r="EH214" s="357"/>
      <c r="EI214" s="357"/>
      <c r="EJ214" s="357"/>
      <c r="EK214" s="357"/>
      <c r="EL214" s="357"/>
      <c r="EM214" s="357"/>
      <c r="EN214" s="357"/>
      <c r="EO214" s="357"/>
      <c r="EP214" s="357"/>
      <c r="EQ214" s="357"/>
      <c r="ER214" s="357"/>
      <c r="ES214" s="357"/>
      <c r="ET214" s="357"/>
      <c r="EU214" s="357"/>
    </row>
    <row r="215" ht="12.75" customHeight="1">
      <c r="A215" s="357"/>
      <c r="B215" s="357"/>
      <c r="C215" s="357"/>
      <c r="D215" s="357"/>
      <c r="E215" s="357"/>
      <c r="F215" s="357"/>
      <c r="G215" s="357"/>
      <c r="H215" s="357"/>
      <c r="I215" s="357"/>
      <c r="J215" s="357"/>
      <c r="K215" s="357"/>
      <c r="L215" s="357"/>
      <c r="M215" s="357"/>
      <c r="N215" s="357"/>
      <c r="O215" s="357"/>
      <c r="P215" s="357"/>
      <c r="Q215" s="357"/>
      <c r="R215" s="357"/>
      <c r="S215" s="357"/>
      <c r="T215" s="357"/>
      <c r="U215" s="357"/>
      <c r="V215" s="357"/>
      <c r="W215" s="357"/>
      <c r="X215" s="357"/>
      <c r="Y215" s="357"/>
      <c r="Z215" s="357"/>
      <c r="AA215" s="357"/>
      <c r="AB215" s="357"/>
      <c r="AC215" s="357"/>
      <c r="AD215" s="357"/>
      <c r="AE215" s="357"/>
      <c r="AF215" s="357"/>
      <c r="AG215" s="357"/>
      <c r="AH215" s="357"/>
      <c r="AI215" s="357"/>
      <c r="AJ215" s="357"/>
      <c r="AK215" s="357"/>
      <c r="AL215" s="357"/>
      <c r="AM215" s="357"/>
      <c r="AN215" s="357"/>
      <c r="AO215" s="357"/>
      <c r="AP215" s="357"/>
      <c r="AQ215" s="357"/>
      <c r="AR215" s="357"/>
      <c r="AS215" s="357"/>
      <c r="AT215" s="357"/>
      <c r="AU215" s="357"/>
      <c r="AV215" s="357"/>
      <c r="AW215" s="357"/>
      <c r="AX215" s="357"/>
      <c r="AY215" s="357"/>
      <c r="AZ215" s="357"/>
      <c r="BA215" s="357"/>
      <c r="BB215" s="357"/>
      <c r="BC215" s="357"/>
      <c r="BD215" s="357"/>
      <c r="BE215" s="357"/>
      <c r="BF215" s="357"/>
      <c r="BG215" s="357"/>
      <c r="BH215" s="357"/>
      <c r="BI215" s="357"/>
      <c r="BJ215" s="357"/>
      <c r="BK215" s="357"/>
      <c r="BL215" s="357"/>
      <c r="BM215" s="357"/>
      <c r="BN215" s="357"/>
      <c r="BO215" s="357"/>
      <c r="BP215" s="357"/>
      <c r="BQ215" s="357"/>
      <c r="BR215" s="357"/>
      <c r="BS215" s="357"/>
      <c r="BT215" s="357"/>
      <c r="BU215" s="357"/>
      <c r="BV215" s="357"/>
      <c r="BW215" s="357"/>
      <c r="BX215" s="357"/>
      <c r="BY215" s="357"/>
      <c r="BZ215" s="357"/>
      <c r="CA215" s="357"/>
      <c r="CB215" s="357"/>
      <c r="CC215" s="357"/>
      <c r="CD215" s="357"/>
      <c r="CE215" s="357"/>
      <c r="CF215" s="357"/>
      <c r="CG215" s="357"/>
      <c r="CH215" s="357"/>
      <c r="CI215" s="357"/>
      <c r="CJ215" s="357"/>
      <c r="CK215" s="357"/>
      <c r="CL215" s="357"/>
      <c r="CM215" s="357"/>
      <c r="CN215" s="357"/>
      <c r="CO215" s="357"/>
      <c r="CP215" s="357"/>
      <c r="CQ215" s="357"/>
      <c r="CR215" s="357"/>
      <c r="CS215" s="357"/>
      <c r="CT215" s="357"/>
      <c r="CU215" s="357"/>
      <c r="CV215" s="357"/>
      <c r="CW215" s="357"/>
      <c r="CX215" s="357"/>
      <c r="CY215" s="357"/>
      <c r="CZ215" s="357"/>
      <c r="DA215" s="357"/>
      <c r="DB215" s="357"/>
      <c r="DC215" s="357"/>
      <c r="DD215" s="357"/>
      <c r="DE215" s="357"/>
      <c r="DF215" s="357"/>
      <c r="DG215" s="357"/>
      <c r="DH215" s="357"/>
      <c r="DI215" s="357"/>
      <c r="DJ215" s="357"/>
      <c r="DK215" s="357"/>
      <c r="DL215" s="357"/>
      <c r="DM215" s="357"/>
      <c r="DN215" s="357"/>
      <c r="DO215" s="357"/>
      <c r="DP215" s="357"/>
      <c r="DQ215" s="357"/>
      <c r="DR215" s="357"/>
      <c r="DS215" s="357"/>
      <c r="DT215" s="357"/>
      <c r="DU215" s="357"/>
      <c r="DV215" s="357"/>
      <c r="DW215" s="357"/>
      <c r="DX215" s="357"/>
      <c r="DY215" s="357"/>
      <c r="DZ215" s="357"/>
      <c r="EA215" s="357"/>
      <c r="EB215" s="357"/>
      <c r="EC215" s="357"/>
      <c r="ED215" s="357"/>
      <c r="EE215" s="357"/>
      <c r="EF215" s="357"/>
      <c r="EG215" s="357"/>
      <c r="EH215" s="357"/>
      <c r="EI215" s="357"/>
      <c r="EJ215" s="357"/>
      <c r="EK215" s="357"/>
      <c r="EL215" s="357"/>
      <c r="EM215" s="357"/>
      <c r="EN215" s="357"/>
      <c r="EO215" s="357"/>
      <c r="EP215" s="357"/>
      <c r="EQ215" s="357"/>
      <c r="ER215" s="357"/>
      <c r="ES215" s="357"/>
      <c r="ET215" s="357"/>
      <c r="EU215" s="357"/>
    </row>
    <row r="216" ht="12.75" customHeight="1">
      <c r="A216" s="357"/>
      <c r="B216" s="357"/>
      <c r="C216" s="357"/>
      <c r="D216" s="357"/>
      <c r="E216" s="357"/>
      <c r="F216" s="357"/>
      <c r="G216" s="357"/>
      <c r="H216" s="357"/>
      <c r="I216" s="357"/>
      <c r="J216" s="357"/>
      <c r="K216" s="357"/>
      <c r="L216" s="357"/>
      <c r="M216" s="357"/>
      <c r="N216" s="357"/>
      <c r="O216" s="357"/>
      <c r="P216" s="357"/>
      <c r="Q216" s="357"/>
      <c r="R216" s="357"/>
      <c r="S216" s="357"/>
      <c r="T216" s="357"/>
      <c r="U216" s="357"/>
      <c r="V216" s="357"/>
      <c r="W216" s="357"/>
      <c r="X216" s="357"/>
      <c r="Y216" s="357"/>
      <c r="Z216" s="357"/>
      <c r="AA216" s="357"/>
      <c r="AB216" s="357"/>
      <c r="AC216" s="357"/>
      <c r="AD216" s="357"/>
      <c r="AE216" s="357"/>
      <c r="AF216" s="357"/>
      <c r="AG216" s="357"/>
      <c r="AH216" s="357"/>
      <c r="AI216" s="357"/>
      <c r="AJ216" s="357"/>
      <c r="AK216" s="357"/>
      <c r="AL216" s="357"/>
      <c r="AM216" s="357"/>
      <c r="AN216" s="357"/>
      <c r="AO216" s="357"/>
      <c r="AP216" s="357"/>
      <c r="AQ216" s="357"/>
      <c r="AR216" s="357"/>
      <c r="AS216" s="357"/>
      <c r="AT216" s="357"/>
      <c r="AU216" s="357"/>
      <c r="AV216" s="357"/>
      <c r="AW216" s="357"/>
      <c r="AX216" s="357"/>
      <c r="AY216" s="357"/>
      <c r="AZ216" s="357"/>
      <c r="BA216" s="357"/>
      <c r="BB216" s="357"/>
      <c r="BC216" s="357"/>
      <c r="BD216" s="357"/>
      <c r="BE216" s="357"/>
      <c r="BF216" s="357"/>
      <c r="BG216" s="357"/>
      <c r="BH216" s="357"/>
      <c r="BI216" s="357"/>
      <c r="BJ216" s="357"/>
      <c r="BK216" s="357"/>
      <c r="BL216" s="357"/>
      <c r="BM216" s="357"/>
      <c r="BN216" s="357"/>
      <c r="BO216" s="357"/>
      <c r="BP216" s="357"/>
      <c r="BQ216" s="357"/>
      <c r="BR216" s="357"/>
      <c r="BS216" s="357"/>
      <c r="BT216" s="357"/>
      <c r="BU216" s="357"/>
      <c r="BV216" s="357"/>
      <c r="BW216" s="357"/>
      <c r="BX216" s="357"/>
      <c r="BY216" s="357"/>
      <c r="BZ216" s="357"/>
      <c r="CA216" s="357"/>
      <c r="CB216" s="357"/>
      <c r="CC216" s="357"/>
      <c r="CD216" s="357"/>
      <c r="CE216" s="357"/>
      <c r="CF216" s="357"/>
      <c r="CG216" s="357"/>
      <c r="CH216" s="357"/>
      <c r="CI216" s="357"/>
      <c r="CJ216" s="357"/>
      <c r="CK216" s="357"/>
      <c r="CL216" s="357"/>
      <c r="CM216" s="357"/>
      <c r="CN216" s="357"/>
      <c r="CO216" s="357"/>
      <c r="CP216" s="357"/>
      <c r="CQ216" s="357"/>
      <c r="CR216" s="357"/>
      <c r="CS216" s="357"/>
      <c r="CT216" s="357"/>
      <c r="CU216" s="357"/>
      <c r="CV216" s="357"/>
      <c r="CW216" s="357"/>
      <c r="CX216" s="357"/>
      <c r="CY216" s="357"/>
      <c r="CZ216" s="357"/>
      <c r="DA216" s="357"/>
      <c r="DB216" s="357"/>
      <c r="DC216" s="357"/>
      <c r="DD216" s="357"/>
      <c r="DE216" s="357"/>
      <c r="DF216" s="357"/>
      <c r="DG216" s="357"/>
      <c r="DH216" s="357"/>
      <c r="DI216" s="357"/>
      <c r="DJ216" s="357"/>
      <c r="DK216" s="357"/>
      <c r="DL216" s="357"/>
      <c r="DM216" s="357"/>
      <c r="DN216" s="357"/>
      <c r="DO216" s="357"/>
      <c r="DP216" s="357"/>
      <c r="DQ216" s="357"/>
      <c r="DR216" s="357"/>
      <c r="DS216" s="357"/>
      <c r="DT216" s="357"/>
      <c r="DU216" s="357"/>
      <c r="DV216" s="357"/>
      <c r="DW216" s="357"/>
      <c r="DX216" s="357"/>
      <c r="DY216" s="357"/>
      <c r="DZ216" s="357"/>
      <c r="EA216" s="357"/>
      <c r="EB216" s="357"/>
      <c r="EC216" s="357"/>
      <c r="ED216" s="357"/>
      <c r="EE216" s="357"/>
      <c r="EF216" s="357"/>
      <c r="EG216" s="357"/>
      <c r="EH216" s="357"/>
      <c r="EI216" s="357"/>
      <c r="EJ216" s="357"/>
      <c r="EK216" s="357"/>
      <c r="EL216" s="357"/>
      <c r="EM216" s="357"/>
      <c r="EN216" s="357"/>
      <c r="EO216" s="357"/>
      <c r="EP216" s="357"/>
      <c r="EQ216" s="357"/>
      <c r="ER216" s="357"/>
      <c r="ES216" s="357"/>
      <c r="ET216" s="357"/>
      <c r="EU216" s="357"/>
    </row>
    <row r="217" ht="12.75" customHeight="1">
      <c r="A217" s="357"/>
      <c r="B217" s="357"/>
      <c r="C217" s="357"/>
      <c r="D217" s="357"/>
      <c r="E217" s="357"/>
      <c r="F217" s="357"/>
      <c r="G217" s="357"/>
      <c r="H217" s="357"/>
      <c r="I217" s="357"/>
      <c r="J217" s="357"/>
      <c r="K217" s="357"/>
      <c r="L217" s="357"/>
      <c r="M217" s="357"/>
      <c r="N217" s="357"/>
      <c r="O217" s="357"/>
      <c r="P217" s="357"/>
      <c r="Q217" s="357"/>
      <c r="R217" s="357"/>
      <c r="S217" s="357"/>
      <c r="T217" s="357"/>
      <c r="U217" s="357"/>
      <c r="V217" s="357"/>
      <c r="W217" s="357"/>
      <c r="X217" s="357"/>
      <c r="Y217" s="357"/>
      <c r="Z217" s="357"/>
      <c r="AA217" s="357"/>
      <c r="AB217" s="357"/>
      <c r="AC217" s="357"/>
      <c r="AD217" s="357"/>
      <c r="AE217" s="357"/>
      <c r="AF217" s="357"/>
      <c r="AG217" s="357"/>
      <c r="AH217" s="357"/>
      <c r="AI217" s="357"/>
      <c r="AJ217" s="357"/>
      <c r="AK217" s="357"/>
      <c r="AL217" s="357"/>
      <c r="AM217" s="357"/>
      <c r="AN217" s="357"/>
      <c r="AO217" s="357"/>
      <c r="AP217" s="357"/>
      <c r="AQ217" s="357"/>
      <c r="AR217" s="357"/>
      <c r="AS217" s="357"/>
      <c r="AT217" s="357"/>
      <c r="AU217" s="357"/>
      <c r="AV217" s="357"/>
      <c r="AW217" s="357"/>
      <c r="AX217" s="357"/>
      <c r="AY217" s="357"/>
      <c r="AZ217" s="357"/>
      <c r="BA217" s="357"/>
      <c r="BB217" s="357"/>
      <c r="BC217" s="357"/>
      <c r="BD217" s="357"/>
      <c r="BE217" s="357"/>
      <c r="BF217" s="357"/>
      <c r="BG217" s="357"/>
      <c r="BH217" s="357"/>
      <c r="BI217" s="357"/>
      <c r="BJ217" s="357"/>
      <c r="BK217" s="357"/>
      <c r="BL217" s="357"/>
      <c r="BM217" s="357"/>
      <c r="BN217" s="357"/>
      <c r="BO217" s="357"/>
      <c r="BP217" s="357"/>
      <c r="BQ217" s="357"/>
      <c r="BR217" s="357"/>
      <c r="BS217" s="357"/>
      <c r="BT217" s="357"/>
      <c r="BU217" s="357"/>
      <c r="BV217" s="357"/>
      <c r="BW217" s="357"/>
      <c r="BX217" s="357"/>
      <c r="BY217" s="357"/>
      <c r="BZ217" s="357"/>
      <c r="CA217" s="357"/>
      <c r="CB217" s="357"/>
      <c r="CC217" s="357"/>
      <c r="CD217" s="357"/>
      <c r="CE217" s="357"/>
      <c r="CF217" s="357"/>
      <c r="CG217" s="357"/>
      <c r="CH217" s="357"/>
      <c r="CI217" s="357"/>
      <c r="CJ217" s="357"/>
      <c r="CK217" s="357"/>
      <c r="CL217" s="357"/>
      <c r="CM217" s="357"/>
      <c r="CN217" s="357"/>
      <c r="CO217" s="357"/>
      <c r="CP217" s="357"/>
      <c r="CQ217" s="357"/>
      <c r="CR217" s="357"/>
      <c r="CS217" s="357"/>
      <c r="CT217" s="357"/>
      <c r="CU217" s="357"/>
      <c r="CV217" s="357"/>
      <c r="CW217" s="357"/>
      <c r="CX217" s="357"/>
      <c r="CY217" s="357"/>
      <c r="CZ217" s="357"/>
      <c r="DA217" s="357"/>
      <c r="DB217" s="357"/>
      <c r="DC217" s="357"/>
      <c r="DD217" s="357"/>
      <c r="DE217" s="357"/>
      <c r="DF217" s="357"/>
      <c r="DG217" s="357"/>
      <c r="DH217" s="357"/>
      <c r="DI217" s="357"/>
      <c r="DJ217" s="357"/>
      <c r="DK217" s="357"/>
      <c r="DL217" s="357"/>
      <c r="DM217" s="357"/>
      <c r="DN217" s="357"/>
      <c r="DO217" s="357"/>
      <c r="DP217" s="357"/>
      <c r="DQ217" s="357"/>
      <c r="DR217" s="357"/>
      <c r="DS217" s="357"/>
      <c r="DT217" s="357"/>
      <c r="DU217" s="357"/>
      <c r="DV217" s="357"/>
      <c r="DW217" s="357"/>
      <c r="DX217" s="357"/>
      <c r="DY217" s="357"/>
      <c r="DZ217" s="357"/>
      <c r="EA217" s="357"/>
      <c r="EB217" s="357"/>
      <c r="EC217" s="357"/>
      <c r="ED217" s="357"/>
      <c r="EE217" s="357"/>
      <c r="EF217" s="357"/>
      <c r="EG217" s="357"/>
      <c r="EH217" s="357"/>
      <c r="EI217" s="357"/>
      <c r="EJ217" s="357"/>
      <c r="EK217" s="357"/>
      <c r="EL217" s="357"/>
      <c r="EM217" s="357"/>
      <c r="EN217" s="357"/>
      <c r="EO217" s="357"/>
      <c r="EP217" s="357"/>
      <c r="EQ217" s="357"/>
      <c r="ER217" s="357"/>
      <c r="ES217" s="357"/>
      <c r="ET217" s="357"/>
      <c r="EU217" s="357"/>
    </row>
    <row r="218" ht="12.75" customHeight="1">
      <c r="A218" s="357"/>
      <c r="B218" s="357"/>
      <c r="C218" s="357"/>
      <c r="D218" s="357"/>
      <c r="E218" s="357"/>
      <c r="F218" s="357"/>
      <c r="G218" s="357"/>
      <c r="H218" s="357"/>
      <c r="I218" s="357"/>
      <c r="J218" s="357"/>
      <c r="K218" s="357"/>
      <c r="L218" s="357"/>
      <c r="M218" s="357"/>
      <c r="N218" s="357"/>
      <c r="O218" s="357"/>
      <c r="P218" s="357"/>
      <c r="Q218" s="357"/>
      <c r="R218" s="357"/>
      <c r="S218" s="357"/>
      <c r="T218" s="357"/>
      <c r="U218" s="357"/>
      <c r="V218" s="357"/>
      <c r="W218" s="357"/>
      <c r="X218" s="357"/>
      <c r="Y218" s="357"/>
      <c r="Z218" s="357"/>
      <c r="AA218" s="357"/>
      <c r="AB218" s="357"/>
      <c r="AC218" s="357"/>
      <c r="AD218" s="357"/>
      <c r="AE218" s="357"/>
      <c r="AF218" s="357"/>
      <c r="AG218" s="357"/>
      <c r="AH218" s="357"/>
      <c r="AI218" s="357"/>
      <c r="AJ218" s="357"/>
      <c r="AK218" s="357"/>
      <c r="AL218" s="357"/>
      <c r="AM218" s="357"/>
      <c r="AN218" s="357"/>
      <c r="AO218" s="357"/>
      <c r="AP218" s="357"/>
      <c r="AQ218" s="357"/>
      <c r="AR218" s="357"/>
      <c r="AS218" s="357"/>
      <c r="AT218" s="357"/>
      <c r="AU218" s="357"/>
      <c r="AV218" s="357"/>
      <c r="AW218" s="357"/>
      <c r="AX218" s="357"/>
      <c r="AY218" s="357"/>
      <c r="AZ218" s="357"/>
      <c r="BA218" s="357"/>
      <c r="BB218" s="357"/>
      <c r="BC218" s="357"/>
      <c r="BD218" s="357"/>
      <c r="BE218" s="357"/>
      <c r="BF218" s="357"/>
      <c r="BG218" s="357"/>
      <c r="BH218" s="357"/>
      <c r="BI218" s="357"/>
      <c r="BJ218" s="357"/>
      <c r="BK218" s="357"/>
      <c r="BL218" s="357"/>
      <c r="BM218" s="357"/>
      <c r="BN218" s="357"/>
      <c r="BO218" s="357"/>
      <c r="BP218" s="357"/>
      <c r="BQ218" s="357"/>
      <c r="BR218" s="357"/>
      <c r="BS218" s="357"/>
      <c r="BT218" s="357"/>
      <c r="BU218" s="357"/>
      <c r="BV218" s="357"/>
      <c r="BW218" s="357"/>
      <c r="BX218" s="357"/>
      <c r="BY218" s="357"/>
      <c r="BZ218" s="357"/>
      <c r="CA218" s="357"/>
      <c r="CB218" s="357"/>
      <c r="CC218" s="357"/>
      <c r="CD218" s="357"/>
      <c r="CE218" s="357"/>
      <c r="CF218" s="357"/>
      <c r="CG218" s="357"/>
      <c r="CH218" s="357"/>
      <c r="CI218" s="357"/>
      <c r="CJ218" s="357"/>
      <c r="CK218" s="357"/>
      <c r="CL218" s="357"/>
      <c r="CM218" s="357"/>
      <c r="CN218" s="357"/>
      <c r="CO218" s="357"/>
      <c r="CP218" s="357"/>
      <c r="CQ218" s="357"/>
      <c r="CR218" s="357"/>
      <c r="CS218" s="357"/>
      <c r="CT218" s="357"/>
      <c r="CU218" s="357"/>
      <c r="CV218" s="357"/>
      <c r="CW218" s="357"/>
      <c r="CX218" s="357"/>
      <c r="CY218" s="357"/>
      <c r="CZ218" s="357"/>
      <c r="DA218" s="357"/>
      <c r="DB218" s="357"/>
      <c r="DC218" s="357"/>
      <c r="DD218" s="357"/>
      <c r="DE218" s="357"/>
      <c r="DF218" s="357"/>
      <c r="DG218" s="357"/>
      <c r="DH218" s="357"/>
      <c r="DI218" s="357"/>
      <c r="DJ218" s="357"/>
      <c r="DK218" s="357"/>
      <c r="DL218" s="357"/>
      <c r="DM218" s="357"/>
      <c r="DN218" s="357"/>
      <c r="DO218" s="357"/>
      <c r="DP218" s="357"/>
      <c r="DQ218" s="357"/>
      <c r="DR218" s="357"/>
      <c r="DS218" s="357"/>
      <c r="DT218" s="357"/>
      <c r="DU218" s="357"/>
      <c r="DV218" s="357"/>
      <c r="DW218" s="357"/>
      <c r="DX218" s="357"/>
      <c r="DY218" s="357"/>
      <c r="DZ218" s="357"/>
      <c r="EA218" s="357"/>
      <c r="EB218" s="357"/>
      <c r="EC218" s="357"/>
      <c r="ED218" s="357"/>
      <c r="EE218" s="357"/>
      <c r="EF218" s="357"/>
      <c r="EG218" s="357"/>
      <c r="EH218" s="357"/>
      <c r="EI218" s="357"/>
      <c r="EJ218" s="357"/>
      <c r="EK218" s="357"/>
      <c r="EL218" s="357"/>
      <c r="EM218" s="357"/>
      <c r="EN218" s="357"/>
      <c r="EO218" s="357"/>
      <c r="EP218" s="357"/>
      <c r="EQ218" s="357"/>
      <c r="ER218" s="357"/>
      <c r="ES218" s="357"/>
      <c r="ET218" s="357"/>
      <c r="EU218" s="357"/>
    </row>
    <row r="219" ht="12.75" customHeight="1">
      <c r="A219" s="357"/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  <c r="AA219" s="357"/>
      <c r="AB219" s="357"/>
      <c r="AC219" s="357"/>
      <c r="AD219" s="357"/>
      <c r="AE219" s="357"/>
      <c r="AF219" s="357"/>
      <c r="AG219" s="357"/>
      <c r="AH219" s="357"/>
      <c r="AI219" s="357"/>
      <c r="AJ219" s="357"/>
      <c r="AK219" s="357"/>
      <c r="AL219" s="357"/>
      <c r="AM219" s="357"/>
      <c r="AN219" s="357"/>
      <c r="AO219" s="357"/>
      <c r="AP219" s="357"/>
      <c r="AQ219" s="357"/>
      <c r="AR219" s="357"/>
      <c r="AS219" s="357"/>
      <c r="AT219" s="357"/>
      <c r="AU219" s="357"/>
      <c r="AV219" s="357"/>
      <c r="AW219" s="357"/>
      <c r="AX219" s="357"/>
      <c r="AY219" s="357"/>
      <c r="AZ219" s="357"/>
      <c r="BA219" s="357"/>
      <c r="BB219" s="357"/>
      <c r="BC219" s="357"/>
      <c r="BD219" s="357"/>
      <c r="BE219" s="357"/>
      <c r="BF219" s="357"/>
      <c r="BG219" s="357"/>
      <c r="BH219" s="357"/>
      <c r="BI219" s="357"/>
      <c r="BJ219" s="357"/>
      <c r="BK219" s="357"/>
      <c r="BL219" s="357"/>
      <c r="BM219" s="357"/>
      <c r="BN219" s="357"/>
      <c r="BO219" s="357"/>
      <c r="BP219" s="357"/>
      <c r="BQ219" s="357"/>
      <c r="BR219" s="357"/>
      <c r="BS219" s="357"/>
      <c r="BT219" s="357"/>
      <c r="BU219" s="357"/>
      <c r="BV219" s="357"/>
      <c r="BW219" s="357"/>
      <c r="BX219" s="357"/>
      <c r="BY219" s="357"/>
      <c r="BZ219" s="357"/>
      <c r="CA219" s="357"/>
      <c r="CB219" s="357"/>
      <c r="CC219" s="357"/>
      <c r="CD219" s="357"/>
      <c r="CE219" s="357"/>
      <c r="CF219" s="357"/>
      <c r="CG219" s="357"/>
      <c r="CH219" s="357"/>
      <c r="CI219" s="357"/>
      <c r="CJ219" s="357"/>
      <c r="CK219" s="357"/>
      <c r="CL219" s="357"/>
      <c r="CM219" s="357"/>
      <c r="CN219" s="357"/>
      <c r="CO219" s="357"/>
      <c r="CP219" s="357"/>
      <c r="CQ219" s="357"/>
      <c r="CR219" s="357"/>
      <c r="CS219" s="357"/>
      <c r="CT219" s="357"/>
      <c r="CU219" s="357"/>
      <c r="CV219" s="357"/>
      <c r="CW219" s="357"/>
      <c r="CX219" s="357"/>
      <c r="CY219" s="357"/>
      <c r="CZ219" s="357"/>
      <c r="DA219" s="357"/>
      <c r="DB219" s="357"/>
      <c r="DC219" s="357"/>
      <c r="DD219" s="357"/>
      <c r="DE219" s="357"/>
      <c r="DF219" s="357"/>
      <c r="DG219" s="357"/>
      <c r="DH219" s="357"/>
      <c r="DI219" s="357"/>
      <c r="DJ219" s="357"/>
      <c r="DK219" s="357"/>
      <c r="DL219" s="357"/>
      <c r="DM219" s="357"/>
      <c r="DN219" s="357"/>
      <c r="DO219" s="357"/>
      <c r="DP219" s="357"/>
      <c r="DQ219" s="357"/>
      <c r="DR219" s="357"/>
      <c r="DS219" s="357"/>
      <c r="DT219" s="357"/>
      <c r="DU219" s="357"/>
      <c r="DV219" s="357"/>
      <c r="DW219" s="357"/>
      <c r="DX219" s="357"/>
      <c r="DY219" s="357"/>
      <c r="DZ219" s="357"/>
      <c r="EA219" s="357"/>
      <c r="EB219" s="357"/>
      <c r="EC219" s="357"/>
      <c r="ED219" s="357"/>
      <c r="EE219" s="357"/>
      <c r="EF219" s="357"/>
      <c r="EG219" s="357"/>
      <c r="EH219" s="357"/>
      <c r="EI219" s="357"/>
      <c r="EJ219" s="357"/>
      <c r="EK219" s="357"/>
      <c r="EL219" s="357"/>
      <c r="EM219" s="357"/>
      <c r="EN219" s="357"/>
      <c r="EO219" s="357"/>
      <c r="EP219" s="357"/>
      <c r="EQ219" s="357"/>
      <c r="ER219" s="357"/>
      <c r="ES219" s="357"/>
      <c r="ET219" s="357"/>
      <c r="EU219" s="357"/>
    </row>
    <row r="220" ht="12.75" customHeight="1">
      <c r="A220" s="357"/>
      <c r="B220" s="357"/>
      <c r="C220" s="357"/>
      <c r="D220" s="357"/>
      <c r="E220" s="357"/>
      <c r="F220" s="357"/>
      <c r="G220" s="357"/>
      <c r="H220" s="357"/>
      <c r="I220" s="357"/>
      <c r="J220" s="357"/>
      <c r="K220" s="357"/>
      <c r="L220" s="357"/>
      <c r="M220" s="357"/>
      <c r="N220" s="357"/>
      <c r="O220" s="357"/>
      <c r="P220" s="357"/>
      <c r="Q220" s="357"/>
      <c r="R220" s="357"/>
      <c r="S220" s="357"/>
      <c r="T220" s="357"/>
      <c r="U220" s="357"/>
      <c r="V220" s="357"/>
      <c r="W220" s="357"/>
      <c r="X220" s="357"/>
      <c r="Y220" s="357"/>
      <c r="Z220" s="357"/>
      <c r="AA220" s="357"/>
      <c r="AB220" s="357"/>
      <c r="AC220" s="357"/>
      <c r="AD220" s="357"/>
      <c r="AE220" s="357"/>
      <c r="AF220" s="357"/>
      <c r="AG220" s="357"/>
      <c r="AH220" s="357"/>
      <c r="AI220" s="357"/>
      <c r="AJ220" s="357"/>
      <c r="AK220" s="357"/>
      <c r="AL220" s="357"/>
      <c r="AM220" s="357"/>
      <c r="AN220" s="357"/>
      <c r="AO220" s="357"/>
      <c r="AP220" s="357"/>
      <c r="AQ220" s="357"/>
      <c r="AR220" s="357"/>
      <c r="AS220" s="357"/>
      <c r="AT220" s="357"/>
      <c r="AU220" s="357"/>
      <c r="AV220" s="357"/>
      <c r="AW220" s="357"/>
      <c r="AX220" s="357"/>
      <c r="AY220" s="357"/>
      <c r="AZ220" s="357"/>
      <c r="BA220" s="357"/>
      <c r="BB220" s="357"/>
      <c r="BC220" s="357"/>
      <c r="BD220" s="357"/>
      <c r="BE220" s="357"/>
      <c r="BF220" s="357"/>
      <c r="BG220" s="357"/>
      <c r="BH220" s="357"/>
      <c r="BI220" s="357"/>
      <c r="BJ220" s="357"/>
      <c r="BK220" s="357"/>
      <c r="BL220" s="357"/>
      <c r="BM220" s="357"/>
      <c r="BN220" s="357"/>
      <c r="BO220" s="357"/>
      <c r="BP220" s="357"/>
      <c r="BQ220" s="357"/>
      <c r="BR220" s="357"/>
      <c r="BS220" s="357"/>
      <c r="BT220" s="357"/>
      <c r="BU220" s="357"/>
      <c r="BV220" s="357"/>
      <c r="BW220" s="357"/>
      <c r="BX220" s="357"/>
      <c r="BY220" s="357"/>
      <c r="BZ220" s="357"/>
      <c r="CA220" s="357"/>
      <c r="CB220" s="357"/>
      <c r="CC220" s="357"/>
      <c r="CD220" s="357"/>
      <c r="CE220" s="357"/>
      <c r="CF220" s="357"/>
      <c r="CG220" s="357"/>
      <c r="CH220" s="357"/>
      <c r="CI220" s="357"/>
      <c r="CJ220" s="357"/>
      <c r="CK220" s="357"/>
      <c r="CL220" s="357"/>
      <c r="CM220" s="357"/>
      <c r="CN220" s="357"/>
      <c r="CO220" s="357"/>
      <c r="CP220" s="357"/>
      <c r="CQ220" s="357"/>
      <c r="CR220" s="357"/>
      <c r="CS220" s="357"/>
      <c r="CT220" s="357"/>
      <c r="CU220" s="357"/>
      <c r="CV220" s="357"/>
      <c r="CW220" s="357"/>
      <c r="CX220" s="357"/>
      <c r="CY220" s="357"/>
      <c r="CZ220" s="357"/>
      <c r="DA220" s="357"/>
      <c r="DB220" s="357"/>
      <c r="DC220" s="357"/>
      <c r="DD220" s="357"/>
      <c r="DE220" s="357"/>
      <c r="DF220" s="357"/>
      <c r="DG220" s="357"/>
      <c r="DH220" s="357"/>
      <c r="DI220" s="357"/>
      <c r="DJ220" s="357"/>
      <c r="DK220" s="357"/>
      <c r="DL220" s="357"/>
      <c r="DM220" s="357"/>
      <c r="DN220" s="357"/>
      <c r="DO220" s="357"/>
      <c r="DP220" s="357"/>
      <c r="DQ220" s="357"/>
      <c r="DR220" s="357"/>
      <c r="DS220" s="357"/>
      <c r="DT220" s="357"/>
      <c r="DU220" s="357"/>
      <c r="DV220" s="357"/>
      <c r="DW220" s="357"/>
      <c r="DX220" s="357"/>
      <c r="DY220" s="357"/>
      <c r="DZ220" s="357"/>
      <c r="EA220" s="357"/>
      <c r="EB220" s="357"/>
      <c r="EC220" s="357"/>
      <c r="ED220" s="357"/>
      <c r="EE220" s="357"/>
      <c r="EF220" s="357"/>
      <c r="EG220" s="357"/>
      <c r="EH220" s="357"/>
      <c r="EI220" s="357"/>
      <c r="EJ220" s="357"/>
      <c r="EK220" s="357"/>
      <c r="EL220" s="357"/>
      <c r="EM220" s="357"/>
      <c r="EN220" s="357"/>
      <c r="EO220" s="357"/>
      <c r="EP220" s="357"/>
      <c r="EQ220" s="357"/>
      <c r="ER220" s="357"/>
      <c r="ES220" s="357"/>
      <c r="ET220" s="357"/>
      <c r="EU220" s="357"/>
    </row>
    <row r="221" ht="12.75" customHeight="1">
      <c r="A221" s="357"/>
      <c r="B221" s="357"/>
      <c r="C221" s="357"/>
      <c r="D221" s="357"/>
      <c r="E221" s="357"/>
      <c r="F221" s="357"/>
      <c r="G221" s="357"/>
      <c r="H221" s="357"/>
      <c r="I221" s="357"/>
      <c r="J221" s="357"/>
      <c r="K221" s="357"/>
      <c r="L221" s="357"/>
      <c r="M221" s="357"/>
      <c r="N221" s="357"/>
      <c r="O221" s="357"/>
      <c r="P221" s="357"/>
      <c r="Q221" s="357"/>
      <c r="R221" s="357"/>
      <c r="S221" s="357"/>
      <c r="T221" s="357"/>
      <c r="U221" s="357"/>
      <c r="V221" s="357"/>
      <c r="W221" s="357"/>
      <c r="X221" s="357"/>
      <c r="Y221" s="357"/>
      <c r="Z221" s="357"/>
      <c r="AA221" s="357"/>
      <c r="AB221" s="357"/>
      <c r="AC221" s="357"/>
      <c r="AD221" s="357"/>
      <c r="AE221" s="357"/>
      <c r="AF221" s="357"/>
      <c r="AG221" s="357"/>
      <c r="AH221" s="357"/>
      <c r="AI221" s="357"/>
      <c r="AJ221" s="357"/>
      <c r="AK221" s="357"/>
      <c r="AL221" s="357"/>
      <c r="AM221" s="357"/>
      <c r="AN221" s="357"/>
      <c r="AO221" s="357"/>
      <c r="AP221" s="357"/>
      <c r="AQ221" s="357"/>
      <c r="AR221" s="357"/>
      <c r="AS221" s="357"/>
      <c r="AT221" s="357"/>
      <c r="AU221" s="357"/>
      <c r="AV221" s="357"/>
      <c r="AW221" s="357"/>
      <c r="AX221" s="357"/>
      <c r="AY221" s="357"/>
      <c r="AZ221" s="357"/>
      <c r="BA221" s="357"/>
      <c r="BB221" s="357"/>
      <c r="BC221" s="357"/>
      <c r="BD221" s="357"/>
      <c r="BE221" s="357"/>
      <c r="BF221" s="357"/>
      <c r="BG221" s="357"/>
      <c r="BH221" s="357"/>
      <c r="BI221" s="357"/>
      <c r="BJ221" s="357"/>
      <c r="BK221" s="357"/>
      <c r="BL221" s="357"/>
      <c r="BM221" s="357"/>
      <c r="BN221" s="357"/>
      <c r="BO221" s="357"/>
      <c r="BP221" s="357"/>
      <c r="BQ221" s="357"/>
      <c r="BR221" s="357"/>
      <c r="BS221" s="357"/>
      <c r="BT221" s="357"/>
      <c r="BU221" s="357"/>
      <c r="BV221" s="357"/>
      <c r="BW221" s="357"/>
      <c r="BX221" s="357"/>
      <c r="BY221" s="357"/>
      <c r="BZ221" s="357"/>
      <c r="CA221" s="357"/>
      <c r="CB221" s="357"/>
      <c r="CC221" s="357"/>
      <c r="CD221" s="357"/>
      <c r="CE221" s="357"/>
      <c r="CF221" s="357"/>
      <c r="CG221" s="357"/>
      <c r="CH221" s="357"/>
      <c r="CI221" s="357"/>
      <c r="CJ221" s="357"/>
      <c r="CK221" s="357"/>
      <c r="CL221" s="357"/>
      <c r="CM221" s="357"/>
      <c r="CN221" s="357"/>
      <c r="CO221" s="357"/>
      <c r="CP221" s="357"/>
      <c r="CQ221" s="357"/>
      <c r="CR221" s="357"/>
      <c r="CS221" s="357"/>
      <c r="CT221" s="357"/>
      <c r="CU221" s="357"/>
      <c r="CV221" s="357"/>
      <c r="CW221" s="357"/>
      <c r="CX221" s="357"/>
      <c r="CY221" s="357"/>
      <c r="CZ221" s="357"/>
      <c r="DA221" s="357"/>
      <c r="DB221" s="357"/>
      <c r="DC221" s="357"/>
      <c r="DD221" s="357"/>
      <c r="DE221" s="357"/>
      <c r="DF221" s="357"/>
      <c r="DG221" s="357"/>
      <c r="DH221" s="357"/>
      <c r="DI221" s="357"/>
      <c r="DJ221" s="357"/>
      <c r="DK221" s="357"/>
      <c r="DL221" s="357"/>
      <c r="DM221" s="357"/>
      <c r="DN221" s="357"/>
      <c r="DO221" s="357"/>
      <c r="DP221" s="357"/>
      <c r="DQ221" s="357"/>
      <c r="DR221" s="357"/>
      <c r="DS221" s="357"/>
      <c r="DT221" s="357"/>
      <c r="DU221" s="357"/>
      <c r="DV221" s="357"/>
      <c r="DW221" s="357"/>
      <c r="DX221" s="357"/>
      <c r="DY221" s="357"/>
      <c r="DZ221" s="357"/>
      <c r="EA221" s="357"/>
      <c r="EB221" s="357"/>
      <c r="EC221" s="357"/>
      <c r="ED221" s="357"/>
      <c r="EE221" s="357"/>
      <c r="EF221" s="357"/>
      <c r="EG221" s="357"/>
      <c r="EH221" s="357"/>
      <c r="EI221" s="357"/>
      <c r="EJ221" s="357"/>
      <c r="EK221" s="357"/>
      <c r="EL221" s="357"/>
      <c r="EM221" s="357"/>
      <c r="EN221" s="357"/>
      <c r="EO221" s="357"/>
      <c r="EP221" s="357"/>
      <c r="EQ221" s="357"/>
      <c r="ER221" s="357"/>
      <c r="ES221" s="357"/>
      <c r="ET221" s="357"/>
      <c r="EU221" s="357"/>
    </row>
    <row r="222" ht="12.75" customHeight="1">
      <c r="A222" s="357"/>
      <c r="B222" s="357"/>
      <c r="C222" s="357"/>
      <c r="D222" s="357"/>
      <c r="E222" s="357"/>
      <c r="F222" s="357"/>
      <c r="G222" s="357"/>
      <c r="H222" s="357"/>
      <c r="I222" s="357"/>
      <c r="J222" s="357"/>
      <c r="K222" s="357"/>
      <c r="L222" s="357"/>
      <c r="M222" s="357"/>
      <c r="N222" s="357"/>
      <c r="O222" s="357"/>
      <c r="P222" s="357"/>
      <c r="Q222" s="357"/>
      <c r="R222" s="357"/>
      <c r="S222" s="357"/>
      <c r="T222" s="357"/>
      <c r="U222" s="357"/>
      <c r="V222" s="357"/>
      <c r="W222" s="357"/>
      <c r="X222" s="357"/>
      <c r="Y222" s="357"/>
      <c r="Z222" s="357"/>
      <c r="AA222" s="357"/>
      <c r="AB222" s="357"/>
      <c r="AC222" s="357"/>
      <c r="AD222" s="357"/>
      <c r="AE222" s="357"/>
      <c r="AF222" s="357"/>
      <c r="AG222" s="357"/>
      <c r="AH222" s="357"/>
      <c r="AI222" s="357"/>
      <c r="AJ222" s="357"/>
      <c r="AK222" s="357"/>
      <c r="AL222" s="357"/>
      <c r="AM222" s="357"/>
      <c r="AN222" s="357"/>
      <c r="AO222" s="357"/>
      <c r="AP222" s="357"/>
      <c r="AQ222" s="357"/>
      <c r="AR222" s="357"/>
      <c r="AS222" s="357"/>
      <c r="AT222" s="357"/>
      <c r="AU222" s="357"/>
      <c r="AV222" s="357"/>
      <c r="AW222" s="357"/>
      <c r="AX222" s="357"/>
      <c r="AY222" s="357"/>
      <c r="AZ222" s="357"/>
      <c r="BA222" s="357"/>
      <c r="BB222" s="357"/>
      <c r="BC222" s="357"/>
      <c r="BD222" s="357"/>
      <c r="BE222" s="357"/>
      <c r="BF222" s="357"/>
      <c r="BG222" s="357"/>
      <c r="BH222" s="357"/>
      <c r="BI222" s="357"/>
      <c r="BJ222" s="357"/>
      <c r="BK222" s="357"/>
      <c r="BL222" s="357"/>
      <c r="BM222" s="357"/>
      <c r="BN222" s="357"/>
      <c r="BO222" s="357"/>
      <c r="BP222" s="357"/>
      <c r="BQ222" s="357"/>
      <c r="BR222" s="357"/>
      <c r="BS222" s="357"/>
      <c r="BT222" s="357"/>
      <c r="BU222" s="357"/>
      <c r="BV222" s="357"/>
      <c r="BW222" s="357"/>
      <c r="BX222" s="357"/>
      <c r="BY222" s="357"/>
      <c r="BZ222" s="357"/>
      <c r="CA222" s="357"/>
      <c r="CB222" s="357"/>
      <c r="CC222" s="357"/>
      <c r="CD222" s="357"/>
      <c r="CE222" s="357"/>
      <c r="CF222" s="357"/>
      <c r="CG222" s="357"/>
      <c r="CH222" s="357"/>
      <c r="CI222" s="357"/>
      <c r="CJ222" s="357"/>
      <c r="CK222" s="357"/>
      <c r="CL222" s="357"/>
      <c r="CM222" s="357"/>
      <c r="CN222" s="357"/>
      <c r="CO222" s="357"/>
      <c r="CP222" s="357"/>
      <c r="CQ222" s="357"/>
      <c r="CR222" s="357"/>
      <c r="CS222" s="357"/>
      <c r="CT222" s="357"/>
      <c r="CU222" s="357"/>
      <c r="CV222" s="357"/>
      <c r="CW222" s="357"/>
      <c r="CX222" s="357"/>
      <c r="CY222" s="357"/>
      <c r="CZ222" s="357"/>
      <c r="DA222" s="357"/>
      <c r="DB222" s="357"/>
      <c r="DC222" s="357"/>
      <c r="DD222" s="357"/>
      <c r="DE222" s="357"/>
      <c r="DF222" s="357"/>
      <c r="DG222" s="357"/>
      <c r="DH222" s="357"/>
      <c r="DI222" s="357"/>
      <c r="DJ222" s="357"/>
      <c r="DK222" s="357"/>
      <c r="DL222" s="357"/>
      <c r="DM222" s="357"/>
      <c r="DN222" s="357"/>
      <c r="DO222" s="357"/>
      <c r="DP222" s="357"/>
      <c r="DQ222" s="357"/>
      <c r="DR222" s="357"/>
      <c r="DS222" s="357"/>
      <c r="DT222" s="357"/>
      <c r="DU222" s="357"/>
      <c r="DV222" s="357"/>
      <c r="DW222" s="357"/>
      <c r="DX222" s="357"/>
      <c r="DY222" s="357"/>
      <c r="DZ222" s="357"/>
      <c r="EA222" s="357"/>
      <c r="EB222" s="357"/>
      <c r="EC222" s="357"/>
      <c r="ED222" s="357"/>
      <c r="EE222" s="357"/>
      <c r="EF222" s="357"/>
      <c r="EG222" s="357"/>
      <c r="EH222" s="357"/>
      <c r="EI222" s="357"/>
      <c r="EJ222" s="357"/>
      <c r="EK222" s="357"/>
      <c r="EL222" s="357"/>
      <c r="EM222" s="357"/>
      <c r="EN222" s="357"/>
      <c r="EO222" s="357"/>
      <c r="EP222" s="357"/>
      <c r="EQ222" s="357"/>
      <c r="ER222" s="357"/>
      <c r="ES222" s="357"/>
      <c r="ET222" s="357"/>
      <c r="EU222" s="357"/>
    </row>
    <row r="223" ht="12.75" customHeight="1">
      <c r="A223" s="357"/>
      <c r="B223" s="357"/>
      <c r="C223" s="357"/>
      <c r="D223" s="357"/>
      <c r="E223" s="357"/>
      <c r="F223" s="357"/>
      <c r="G223" s="357"/>
      <c r="H223" s="357"/>
      <c r="I223" s="357"/>
      <c r="J223" s="357"/>
      <c r="K223" s="357"/>
      <c r="L223" s="357"/>
      <c r="M223" s="357"/>
      <c r="N223" s="357"/>
      <c r="O223" s="357"/>
      <c r="P223" s="357"/>
      <c r="Q223" s="357"/>
      <c r="R223" s="357"/>
      <c r="S223" s="357"/>
      <c r="T223" s="357"/>
      <c r="U223" s="357"/>
      <c r="V223" s="357"/>
      <c r="W223" s="357"/>
      <c r="X223" s="357"/>
      <c r="Y223" s="357"/>
      <c r="Z223" s="357"/>
      <c r="AA223" s="357"/>
      <c r="AB223" s="357"/>
      <c r="AC223" s="357"/>
      <c r="AD223" s="357"/>
      <c r="AE223" s="357"/>
      <c r="AF223" s="357"/>
      <c r="AG223" s="357"/>
      <c r="AH223" s="357"/>
      <c r="AI223" s="357"/>
      <c r="AJ223" s="357"/>
      <c r="AK223" s="357"/>
      <c r="AL223" s="357"/>
      <c r="AM223" s="357"/>
      <c r="AN223" s="357"/>
      <c r="AO223" s="357"/>
      <c r="AP223" s="357"/>
      <c r="AQ223" s="357"/>
      <c r="AR223" s="357"/>
      <c r="AS223" s="357"/>
      <c r="AT223" s="357"/>
      <c r="AU223" s="357"/>
      <c r="AV223" s="357"/>
      <c r="AW223" s="357"/>
      <c r="AX223" s="357"/>
      <c r="AY223" s="357"/>
      <c r="AZ223" s="357"/>
      <c r="BA223" s="357"/>
      <c r="BB223" s="357"/>
      <c r="BC223" s="357"/>
      <c r="BD223" s="357"/>
      <c r="BE223" s="357"/>
      <c r="BF223" s="357"/>
      <c r="BG223" s="357"/>
      <c r="BH223" s="357"/>
      <c r="BI223" s="357"/>
      <c r="BJ223" s="357"/>
      <c r="BK223" s="357"/>
      <c r="BL223" s="357"/>
      <c r="BM223" s="357"/>
      <c r="BN223" s="357"/>
      <c r="BO223" s="357"/>
      <c r="BP223" s="357"/>
      <c r="BQ223" s="357"/>
      <c r="BR223" s="357"/>
      <c r="BS223" s="357"/>
      <c r="BT223" s="357"/>
      <c r="BU223" s="357"/>
      <c r="BV223" s="357"/>
      <c r="BW223" s="357"/>
      <c r="BX223" s="357"/>
      <c r="BY223" s="357"/>
      <c r="BZ223" s="357"/>
      <c r="CA223" s="357"/>
      <c r="CB223" s="357"/>
      <c r="CC223" s="357"/>
      <c r="CD223" s="357"/>
      <c r="CE223" s="357"/>
      <c r="CF223" s="357"/>
      <c r="CG223" s="357"/>
      <c r="CH223" s="357"/>
      <c r="CI223" s="357"/>
      <c r="CJ223" s="357"/>
      <c r="CK223" s="357"/>
      <c r="CL223" s="357"/>
      <c r="CM223" s="357"/>
      <c r="CN223" s="357"/>
      <c r="CO223" s="357"/>
      <c r="CP223" s="357"/>
      <c r="CQ223" s="357"/>
      <c r="CR223" s="357"/>
      <c r="CS223" s="357"/>
      <c r="CT223" s="357"/>
      <c r="CU223" s="357"/>
      <c r="CV223" s="357"/>
      <c r="CW223" s="357"/>
      <c r="CX223" s="357"/>
      <c r="CY223" s="357"/>
      <c r="CZ223" s="357"/>
      <c r="DA223" s="357"/>
      <c r="DB223" s="357"/>
      <c r="DC223" s="357"/>
      <c r="DD223" s="357"/>
      <c r="DE223" s="357"/>
      <c r="DF223" s="357"/>
      <c r="DG223" s="357"/>
      <c r="DH223" s="357"/>
      <c r="DI223" s="357"/>
      <c r="DJ223" s="357"/>
      <c r="DK223" s="357"/>
      <c r="DL223" s="357"/>
      <c r="DM223" s="357"/>
      <c r="DN223" s="357"/>
      <c r="DO223" s="357"/>
      <c r="DP223" s="357"/>
      <c r="DQ223" s="357"/>
      <c r="DR223" s="357"/>
      <c r="DS223" s="357"/>
      <c r="DT223" s="357"/>
      <c r="DU223" s="357"/>
      <c r="DV223" s="357"/>
      <c r="DW223" s="357"/>
      <c r="DX223" s="357"/>
      <c r="DY223" s="357"/>
      <c r="DZ223" s="357"/>
      <c r="EA223" s="357"/>
      <c r="EB223" s="357"/>
      <c r="EC223" s="357"/>
      <c r="ED223" s="357"/>
      <c r="EE223" s="357"/>
      <c r="EF223" s="357"/>
      <c r="EG223" s="357"/>
      <c r="EH223" s="357"/>
      <c r="EI223" s="357"/>
      <c r="EJ223" s="357"/>
      <c r="EK223" s="357"/>
      <c r="EL223" s="357"/>
      <c r="EM223" s="357"/>
      <c r="EN223" s="357"/>
      <c r="EO223" s="357"/>
      <c r="EP223" s="357"/>
      <c r="EQ223" s="357"/>
      <c r="ER223" s="357"/>
      <c r="ES223" s="357"/>
      <c r="ET223" s="357"/>
      <c r="EU223" s="357"/>
    </row>
    <row r="224" ht="12.75" customHeight="1">
      <c r="A224" s="357"/>
      <c r="B224" s="357"/>
      <c r="C224" s="357"/>
      <c r="D224" s="357"/>
      <c r="E224" s="357"/>
      <c r="F224" s="357"/>
      <c r="G224" s="357"/>
      <c r="H224" s="357"/>
      <c r="I224" s="357"/>
      <c r="J224" s="357"/>
      <c r="K224" s="357"/>
      <c r="L224" s="357"/>
      <c r="M224" s="357"/>
      <c r="N224" s="357"/>
      <c r="O224" s="357"/>
      <c r="P224" s="357"/>
      <c r="Q224" s="357"/>
      <c r="R224" s="357"/>
      <c r="S224" s="357"/>
      <c r="T224" s="357"/>
      <c r="U224" s="357"/>
      <c r="V224" s="357"/>
      <c r="W224" s="357"/>
      <c r="X224" s="357"/>
      <c r="Y224" s="357"/>
      <c r="Z224" s="357"/>
      <c r="AA224" s="357"/>
      <c r="AB224" s="357"/>
      <c r="AC224" s="357"/>
      <c r="AD224" s="357"/>
      <c r="AE224" s="357"/>
      <c r="AF224" s="357"/>
      <c r="AG224" s="357"/>
      <c r="AH224" s="357"/>
      <c r="AI224" s="357"/>
      <c r="AJ224" s="357"/>
      <c r="AK224" s="357"/>
      <c r="AL224" s="357"/>
      <c r="AM224" s="357"/>
      <c r="AN224" s="357"/>
      <c r="AO224" s="357"/>
      <c r="AP224" s="357"/>
      <c r="AQ224" s="357"/>
      <c r="AR224" s="357"/>
      <c r="AS224" s="357"/>
      <c r="AT224" s="357"/>
      <c r="AU224" s="357"/>
      <c r="AV224" s="357"/>
      <c r="AW224" s="357"/>
      <c r="AX224" s="357"/>
      <c r="AY224" s="357"/>
      <c r="AZ224" s="357"/>
      <c r="BA224" s="357"/>
      <c r="BB224" s="357"/>
      <c r="BC224" s="357"/>
      <c r="BD224" s="357"/>
      <c r="BE224" s="357"/>
      <c r="BF224" s="357"/>
      <c r="BG224" s="357"/>
      <c r="BH224" s="357"/>
      <c r="BI224" s="357"/>
      <c r="BJ224" s="357"/>
      <c r="BK224" s="357"/>
      <c r="BL224" s="357"/>
      <c r="BM224" s="357"/>
      <c r="BN224" s="357"/>
      <c r="BO224" s="357"/>
      <c r="BP224" s="357"/>
      <c r="BQ224" s="357"/>
      <c r="BR224" s="357"/>
      <c r="BS224" s="357"/>
      <c r="BT224" s="357"/>
      <c r="BU224" s="357"/>
      <c r="BV224" s="357"/>
      <c r="BW224" s="357"/>
      <c r="BX224" s="357"/>
      <c r="BY224" s="357"/>
      <c r="BZ224" s="357"/>
      <c r="CA224" s="357"/>
      <c r="CB224" s="357"/>
      <c r="CC224" s="357"/>
      <c r="CD224" s="357"/>
      <c r="CE224" s="357"/>
      <c r="CF224" s="357"/>
      <c r="CG224" s="357"/>
      <c r="CH224" s="357"/>
      <c r="CI224" s="357"/>
      <c r="CJ224" s="357"/>
      <c r="CK224" s="357"/>
      <c r="CL224" s="357"/>
      <c r="CM224" s="357"/>
      <c r="CN224" s="357"/>
      <c r="CO224" s="357"/>
      <c r="CP224" s="357"/>
      <c r="CQ224" s="357"/>
      <c r="CR224" s="357"/>
      <c r="CS224" s="357"/>
      <c r="CT224" s="357"/>
      <c r="CU224" s="357"/>
      <c r="CV224" s="357"/>
      <c r="CW224" s="357"/>
      <c r="CX224" s="357"/>
      <c r="CY224" s="357"/>
      <c r="CZ224" s="357"/>
      <c r="DA224" s="357"/>
      <c r="DB224" s="357"/>
      <c r="DC224" s="357"/>
      <c r="DD224" s="357"/>
      <c r="DE224" s="357"/>
      <c r="DF224" s="357"/>
      <c r="DG224" s="357"/>
      <c r="DH224" s="357"/>
      <c r="DI224" s="357"/>
      <c r="DJ224" s="357"/>
      <c r="DK224" s="357"/>
      <c r="DL224" s="357"/>
      <c r="DM224" s="357"/>
      <c r="DN224" s="357"/>
      <c r="DO224" s="357"/>
      <c r="DP224" s="357"/>
      <c r="DQ224" s="357"/>
      <c r="DR224" s="357"/>
      <c r="DS224" s="357"/>
      <c r="DT224" s="357"/>
      <c r="DU224" s="357"/>
      <c r="DV224" s="357"/>
      <c r="DW224" s="357"/>
      <c r="DX224" s="357"/>
      <c r="DY224" s="357"/>
      <c r="DZ224" s="357"/>
      <c r="EA224" s="357"/>
      <c r="EB224" s="357"/>
      <c r="EC224" s="357"/>
      <c r="ED224" s="357"/>
      <c r="EE224" s="357"/>
      <c r="EF224" s="357"/>
      <c r="EG224" s="357"/>
      <c r="EH224" s="357"/>
      <c r="EI224" s="357"/>
      <c r="EJ224" s="357"/>
      <c r="EK224" s="357"/>
      <c r="EL224" s="357"/>
      <c r="EM224" s="357"/>
      <c r="EN224" s="357"/>
      <c r="EO224" s="357"/>
      <c r="EP224" s="357"/>
      <c r="EQ224" s="357"/>
      <c r="ER224" s="357"/>
      <c r="ES224" s="357"/>
      <c r="ET224" s="357"/>
      <c r="EU224" s="357"/>
    </row>
    <row r="225" ht="12.75" customHeight="1">
      <c r="A225" s="357"/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  <c r="AA225" s="357"/>
      <c r="AB225" s="357"/>
      <c r="AC225" s="357"/>
      <c r="AD225" s="357"/>
      <c r="AE225" s="357"/>
      <c r="AF225" s="357"/>
      <c r="AG225" s="357"/>
      <c r="AH225" s="357"/>
      <c r="AI225" s="357"/>
      <c r="AJ225" s="357"/>
      <c r="AK225" s="357"/>
      <c r="AL225" s="357"/>
      <c r="AM225" s="357"/>
      <c r="AN225" s="357"/>
      <c r="AO225" s="357"/>
      <c r="AP225" s="357"/>
      <c r="AQ225" s="357"/>
      <c r="AR225" s="357"/>
      <c r="AS225" s="357"/>
      <c r="AT225" s="357"/>
      <c r="AU225" s="357"/>
      <c r="AV225" s="357"/>
      <c r="AW225" s="357"/>
      <c r="AX225" s="357"/>
      <c r="AY225" s="357"/>
      <c r="AZ225" s="357"/>
      <c r="BA225" s="357"/>
      <c r="BB225" s="357"/>
      <c r="BC225" s="357"/>
      <c r="BD225" s="357"/>
      <c r="BE225" s="357"/>
      <c r="BF225" s="357"/>
      <c r="BG225" s="357"/>
      <c r="BH225" s="357"/>
      <c r="BI225" s="357"/>
      <c r="BJ225" s="357"/>
      <c r="BK225" s="357"/>
      <c r="BL225" s="357"/>
      <c r="BM225" s="357"/>
      <c r="BN225" s="357"/>
      <c r="BO225" s="357"/>
      <c r="BP225" s="357"/>
      <c r="BQ225" s="357"/>
      <c r="BR225" s="357"/>
      <c r="BS225" s="357"/>
      <c r="BT225" s="357"/>
      <c r="BU225" s="357"/>
      <c r="BV225" s="357"/>
      <c r="BW225" s="357"/>
      <c r="BX225" s="357"/>
      <c r="BY225" s="357"/>
      <c r="BZ225" s="357"/>
      <c r="CA225" s="357"/>
      <c r="CB225" s="357"/>
      <c r="CC225" s="357"/>
      <c r="CD225" s="357"/>
      <c r="CE225" s="357"/>
      <c r="CF225" s="357"/>
      <c r="CG225" s="357"/>
      <c r="CH225" s="357"/>
      <c r="CI225" s="357"/>
      <c r="CJ225" s="357"/>
      <c r="CK225" s="357"/>
      <c r="CL225" s="357"/>
      <c r="CM225" s="357"/>
      <c r="CN225" s="357"/>
      <c r="CO225" s="357"/>
      <c r="CP225" s="357"/>
      <c r="CQ225" s="357"/>
      <c r="CR225" s="357"/>
      <c r="CS225" s="357"/>
      <c r="CT225" s="357"/>
      <c r="CU225" s="357"/>
      <c r="CV225" s="357"/>
      <c r="CW225" s="357"/>
      <c r="CX225" s="357"/>
      <c r="CY225" s="357"/>
      <c r="CZ225" s="357"/>
      <c r="DA225" s="357"/>
      <c r="DB225" s="357"/>
      <c r="DC225" s="357"/>
      <c r="DD225" s="357"/>
      <c r="DE225" s="357"/>
      <c r="DF225" s="357"/>
      <c r="DG225" s="357"/>
      <c r="DH225" s="357"/>
      <c r="DI225" s="357"/>
      <c r="DJ225" s="357"/>
      <c r="DK225" s="357"/>
      <c r="DL225" s="357"/>
      <c r="DM225" s="357"/>
      <c r="DN225" s="357"/>
      <c r="DO225" s="357"/>
      <c r="DP225" s="357"/>
      <c r="DQ225" s="357"/>
      <c r="DR225" s="357"/>
      <c r="DS225" s="357"/>
      <c r="DT225" s="357"/>
      <c r="DU225" s="357"/>
      <c r="DV225" s="357"/>
      <c r="DW225" s="357"/>
      <c r="DX225" s="357"/>
      <c r="DY225" s="357"/>
      <c r="DZ225" s="357"/>
      <c r="EA225" s="357"/>
      <c r="EB225" s="357"/>
      <c r="EC225" s="357"/>
      <c r="ED225" s="357"/>
      <c r="EE225" s="357"/>
      <c r="EF225" s="357"/>
      <c r="EG225" s="357"/>
      <c r="EH225" s="357"/>
      <c r="EI225" s="357"/>
      <c r="EJ225" s="357"/>
      <c r="EK225" s="357"/>
      <c r="EL225" s="357"/>
      <c r="EM225" s="357"/>
      <c r="EN225" s="357"/>
      <c r="EO225" s="357"/>
      <c r="EP225" s="357"/>
      <c r="EQ225" s="357"/>
      <c r="ER225" s="357"/>
      <c r="ES225" s="357"/>
      <c r="ET225" s="357"/>
      <c r="EU225" s="357"/>
    </row>
    <row r="226" ht="12.75" customHeight="1">
      <c r="A226" s="357"/>
      <c r="B226" s="357"/>
      <c r="C226" s="357"/>
      <c r="D226" s="357"/>
      <c r="E226" s="357"/>
      <c r="F226" s="357"/>
      <c r="G226" s="357"/>
      <c r="H226" s="357"/>
      <c r="I226" s="357"/>
      <c r="J226" s="357"/>
      <c r="K226" s="357"/>
      <c r="L226" s="357"/>
      <c r="M226" s="357"/>
      <c r="N226" s="357"/>
      <c r="O226" s="357"/>
      <c r="P226" s="357"/>
      <c r="Q226" s="357"/>
      <c r="R226" s="357"/>
      <c r="S226" s="357"/>
      <c r="T226" s="357"/>
      <c r="U226" s="357"/>
      <c r="V226" s="357"/>
      <c r="W226" s="357"/>
      <c r="X226" s="357"/>
      <c r="Y226" s="357"/>
      <c r="Z226" s="357"/>
      <c r="AA226" s="357"/>
      <c r="AB226" s="357"/>
      <c r="AC226" s="357"/>
      <c r="AD226" s="357"/>
      <c r="AE226" s="357"/>
      <c r="AF226" s="357"/>
      <c r="AG226" s="357"/>
      <c r="AH226" s="357"/>
      <c r="AI226" s="357"/>
      <c r="AJ226" s="357"/>
      <c r="AK226" s="357"/>
      <c r="AL226" s="357"/>
      <c r="AM226" s="357"/>
      <c r="AN226" s="357"/>
      <c r="AO226" s="357"/>
      <c r="AP226" s="357"/>
      <c r="AQ226" s="357"/>
      <c r="AR226" s="357"/>
      <c r="AS226" s="357"/>
      <c r="AT226" s="357"/>
      <c r="AU226" s="357"/>
      <c r="AV226" s="357"/>
      <c r="AW226" s="357"/>
      <c r="AX226" s="357"/>
      <c r="AY226" s="357"/>
      <c r="AZ226" s="357"/>
      <c r="BA226" s="357"/>
      <c r="BB226" s="357"/>
      <c r="BC226" s="357"/>
      <c r="BD226" s="357"/>
      <c r="BE226" s="357"/>
      <c r="BF226" s="357"/>
      <c r="BG226" s="357"/>
      <c r="BH226" s="357"/>
      <c r="BI226" s="357"/>
      <c r="BJ226" s="357"/>
      <c r="BK226" s="357"/>
      <c r="BL226" s="357"/>
      <c r="BM226" s="357"/>
      <c r="BN226" s="357"/>
      <c r="BO226" s="357"/>
      <c r="BP226" s="357"/>
      <c r="BQ226" s="357"/>
      <c r="BR226" s="357"/>
      <c r="BS226" s="357"/>
      <c r="BT226" s="357"/>
      <c r="BU226" s="357"/>
      <c r="BV226" s="357"/>
      <c r="BW226" s="357"/>
      <c r="BX226" s="357"/>
      <c r="BY226" s="357"/>
      <c r="BZ226" s="357"/>
      <c r="CA226" s="357"/>
      <c r="CB226" s="357"/>
      <c r="CC226" s="357"/>
      <c r="CD226" s="357"/>
      <c r="CE226" s="357"/>
      <c r="CF226" s="357"/>
      <c r="CG226" s="357"/>
      <c r="CH226" s="357"/>
      <c r="CI226" s="357"/>
      <c r="CJ226" s="357"/>
      <c r="CK226" s="357"/>
      <c r="CL226" s="357"/>
      <c r="CM226" s="357"/>
      <c r="CN226" s="357"/>
      <c r="CO226" s="357"/>
      <c r="CP226" s="357"/>
      <c r="CQ226" s="357"/>
      <c r="CR226" s="357"/>
      <c r="CS226" s="357"/>
      <c r="CT226" s="357"/>
      <c r="CU226" s="357"/>
      <c r="CV226" s="357"/>
      <c r="CW226" s="357"/>
      <c r="CX226" s="357"/>
      <c r="CY226" s="357"/>
      <c r="CZ226" s="357"/>
      <c r="DA226" s="357"/>
      <c r="DB226" s="357"/>
      <c r="DC226" s="357"/>
      <c r="DD226" s="357"/>
      <c r="DE226" s="357"/>
      <c r="DF226" s="357"/>
      <c r="DG226" s="357"/>
      <c r="DH226" s="357"/>
      <c r="DI226" s="357"/>
      <c r="DJ226" s="357"/>
      <c r="DK226" s="357"/>
      <c r="DL226" s="357"/>
      <c r="DM226" s="357"/>
      <c r="DN226" s="357"/>
      <c r="DO226" s="357"/>
      <c r="DP226" s="357"/>
      <c r="DQ226" s="357"/>
      <c r="DR226" s="357"/>
      <c r="DS226" s="357"/>
      <c r="DT226" s="357"/>
      <c r="DU226" s="357"/>
      <c r="DV226" s="357"/>
      <c r="DW226" s="357"/>
      <c r="DX226" s="357"/>
      <c r="DY226" s="357"/>
      <c r="DZ226" s="357"/>
      <c r="EA226" s="357"/>
      <c r="EB226" s="357"/>
      <c r="EC226" s="357"/>
      <c r="ED226" s="357"/>
      <c r="EE226" s="357"/>
      <c r="EF226" s="357"/>
      <c r="EG226" s="357"/>
      <c r="EH226" s="357"/>
      <c r="EI226" s="357"/>
      <c r="EJ226" s="357"/>
      <c r="EK226" s="357"/>
      <c r="EL226" s="357"/>
      <c r="EM226" s="357"/>
      <c r="EN226" s="357"/>
      <c r="EO226" s="357"/>
      <c r="EP226" s="357"/>
      <c r="EQ226" s="357"/>
      <c r="ER226" s="357"/>
      <c r="ES226" s="357"/>
      <c r="ET226" s="357"/>
      <c r="EU226" s="357"/>
    </row>
    <row r="227" ht="12.75" customHeight="1">
      <c r="A227" s="357"/>
      <c r="B227" s="357"/>
      <c r="C227" s="357"/>
      <c r="D227" s="357"/>
      <c r="E227" s="357"/>
      <c r="F227" s="357"/>
      <c r="G227" s="357"/>
      <c r="H227" s="357"/>
      <c r="I227" s="357"/>
      <c r="J227" s="357"/>
      <c r="K227" s="357"/>
      <c r="L227" s="357"/>
      <c r="M227" s="357"/>
      <c r="N227" s="357"/>
      <c r="O227" s="357"/>
      <c r="P227" s="357"/>
      <c r="Q227" s="357"/>
      <c r="R227" s="357"/>
      <c r="S227" s="357"/>
      <c r="T227" s="357"/>
      <c r="U227" s="357"/>
      <c r="V227" s="357"/>
      <c r="W227" s="357"/>
      <c r="X227" s="357"/>
      <c r="Y227" s="357"/>
      <c r="Z227" s="357"/>
      <c r="AA227" s="357"/>
      <c r="AB227" s="357"/>
      <c r="AC227" s="357"/>
      <c r="AD227" s="357"/>
      <c r="AE227" s="357"/>
      <c r="AF227" s="357"/>
      <c r="AG227" s="357"/>
      <c r="AH227" s="357"/>
      <c r="AI227" s="357"/>
      <c r="AJ227" s="357"/>
      <c r="AK227" s="357"/>
      <c r="AL227" s="357"/>
      <c r="AM227" s="357"/>
      <c r="AN227" s="357"/>
      <c r="AO227" s="357"/>
      <c r="AP227" s="357"/>
      <c r="AQ227" s="357"/>
      <c r="AR227" s="357"/>
      <c r="AS227" s="357"/>
      <c r="AT227" s="357"/>
      <c r="AU227" s="357"/>
      <c r="AV227" s="357"/>
      <c r="AW227" s="357"/>
      <c r="AX227" s="357"/>
      <c r="AY227" s="357"/>
      <c r="AZ227" s="357"/>
      <c r="BA227" s="357"/>
      <c r="BB227" s="357"/>
      <c r="BC227" s="357"/>
      <c r="BD227" s="357"/>
      <c r="BE227" s="357"/>
      <c r="BF227" s="357"/>
      <c r="BG227" s="357"/>
      <c r="BH227" s="357"/>
      <c r="BI227" s="357"/>
      <c r="BJ227" s="357"/>
      <c r="BK227" s="357"/>
      <c r="BL227" s="357"/>
      <c r="BM227" s="357"/>
      <c r="BN227" s="357"/>
      <c r="BO227" s="357"/>
      <c r="BP227" s="357"/>
      <c r="BQ227" s="357"/>
      <c r="BR227" s="357"/>
      <c r="BS227" s="357"/>
      <c r="BT227" s="357"/>
      <c r="BU227" s="357"/>
      <c r="BV227" s="357"/>
      <c r="BW227" s="357"/>
      <c r="BX227" s="357"/>
      <c r="BY227" s="357"/>
      <c r="BZ227" s="357"/>
      <c r="CA227" s="357"/>
      <c r="CB227" s="357"/>
      <c r="CC227" s="357"/>
      <c r="CD227" s="357"/>
      <c r="CE227" s="357"/>
      <c r="CF227" s="357"/>
      <c r="CG227" s="357"/>
      <c r="CH227" s="357"/>
      <c r="CI227" s="357"/>
      <c r="CJ227" s="357"/>
      <c r="CK227" s="357"/>
      <c r="CL227" s="357"/>
      <c r="CM227" s="357"/>
      <c r="CN227" s="357"/>
      <c r="CO227" s="357"/>
      <c r="CP227" s="357"/>
      <c r="CQ227" s="357"/>
      <c r="CR227" s="357"/>
      <c r="CS227" s="357"/>
      <c r="CT227" s="357"/>
      <c r="CU227" s="357"/>
      <c r="CV227" s="357"/>
      <c r="CW227" s="357"/>
      <c r="CX227" s="357"/>
      <c r="CY227" s="357"/>
      <c r="CZ227" s="357"/>
      <c r="DA227" s="357"/>
      <c r="DB227" s="357"/>
      <c r="DC227" s="357"/>
      <c r="DD227" s="357"/>
      <c r="DE227" s="357"/>
      <c r="DF227" s="357"/>
      <c r="DG227" s="357"/>
      <c r="DH227" s="357"/>
      <c r="DI227" s="357"/>
      <c r="DJ227" s="357"/>
      <c r="DK227" s="357"/>
      <c r="DL227" s="357"/>
      <c r="DM227" s="357"/>
      <c r="DN227" s="357"/>
      <c r="DO227" s="357"/>
      <c r="DP227" s="357"/>
      <c r="DQ227" s="357"/>
      <c r="DR227" s="357"/>
      <c r="DS227" s="357"/>
      <c r="DT227" s="357"/>
      <c r="DU227" s="357"/>
      <c r="DV227" s="357"/>
      <c r="DW227" s="357"/>
      <c r="DX227" s="357"/>
      <c r="DY227" s="357"/>
      <c r="DZ227" s="357"/>
      <c r="EA227" s="357"/>
      <c r="EB227" s="357"/>
      <c r="EC227" s="357"/>
      <c r="ED227" s="357"/>
      <c r="EE227" s="357"/>
      <c r="EF227" s="357"/>
      <c r="EG227" s="357"/>
      <c r="EH227" s="357"/>
      <c r="EI227" s="357"/>
      <c r="EJ227" s="357"/>
      <c r="EK227" s="357"/>
      <c r="EL227" s="357"/>
      <c r="EM227" s="357"/>
      <c r="EN227" s="357"/>
      <c r="EO227" s="357"/>
      <c r="EP227" s="357"/>
      <c r="EQ227" s="357"/>
      <c r="ER227" s="357"/>
      <c r="ES227" s="357"/>
      <c r="ET227" s="357"/>
      <c r="EU227" s="357"/>
    </row>
    <row r="228" ht="12.75" customHeight="1">
      <c r="A228" s="357"/>
      <c r="B228" s="357"/>
      <c r="C228" s="357"/>
      <c r="D228" s="357"/>
      <c r="E228" s="357"/>
      <c r="F228" s="357"/>
      <c r="G228" s="357"/>
      <c r="H228" s="357"/>
      <c r="I228" s="357"/>
      <c r="J228" s="357"/>
      <c r="K228" s="357"/>
      <c r="L228" s="357"/>
      <c r="M228" s="357"/>
      <c r="N228" s="357"/>
      <c r="O228" s="357"/>
      <c r="P228" s="357"/>
      <c r="Q228" s="357"/>
      <c r="R228" s="357"/>
      <c r="S228" s="357"/>
      <c r="T228" s="357"/>
      <c r="U228" s="357"/>
      <c r="V228" s="357"/>
      <c r="W228" s="357"/>
      <c r="X228" s="357"/>
      <c r="Y228" s="357"/>
      <c r="Z228" s="357"/>
      <c r="AA228" s="357"/>
      <c r="AB228" s="357"/>
      <c r="AC228" s="357"/>
      <c r="AD228" s="357"/>
      <c r="AE228" s="357"/>
      <c r="AF228" s="357"/>
      <c r="AG228" s="357"/>
      <c r="AH228" s="357"/>
      <c r="AI228" s="357"/>
      <c r="AJ228" s="357"/>
      <c r="AK228" s="357"/>
      <c r="AL228" s="357"/>
      <c r="AM228" s="357"/>
      <c r="AN228" s="357"/>
      <c r="AO228" s="357"/>
      <c r="AP228" s="357"/>
      <c r="AQ228" s="357"/>
      <c r="AR228" s="357"/>
      <c r="AS228" s="357"/>
      <c r="AT228" s="357"/>
      <c r="AU228" s="357"/>
      <c r="AV228" s="357"/>
      <c r="AW228" s="357"/>
      <c r="AX228" s="357"/>
      <c r="AY228" s="357"/>
      <c r="AZ228" s="357"/>
      <c r="BA228" s="357"/>
      <c r="BB228" s="357"/>
      <c r="BC228" s="357"/>
      <c r="BD228" s="357"/>
      <c r="BE228" s="357"/>
      <c r="BF228" s="357"/>
      <c r="BG228" s="357"/>
      <c r="BH228" s="357"/>
      <c r="BI228" s="357"/>
      <c r="BJ228" s="357"/>
      <c r="BK228" s="357"/>
      <c r="BL228" s="357"/>
      <c r="BM228" s="357"/>
      <c r="BN228" s="357"/>
      <c r="BO228" s="357"/>
      <c r="BP228" s="357"/>
      <c r="BQ228" s="357"/>
      <c r="BR228" s="357"/>
      <c r="BS228" s="357"/>
      <c r="BT228" s="357"/>
      <c r="BU228" s="357"/>
      <c r="BV228" s="357"/>
      <c r="BW228" s="357"/>
      <c r="BX228" s="357"/>
      <c r="BY228" s="357"/>
      <c r="BZ228" s="357"/>
      <c r="CA228" s="357"/>
      <c r="CB228" s="357"/>
      <c r="CC228" s="357"/>
      <c r="CD228" s="357"/>
      <c r="CE228" s="357"/>
      <c r="CF228" s="357"/>
      <c r="CG228" s="357"/>
      <c r="CH228" s="357"/>
      <c r="CI228" s="357"/>
      <c r="CJ228" s="357"/>
      <c r="CK228" s="357"/>
      <c r="CL228" s="357"/>
      <c r="CM228" s="357"/>
      <c r="CN228" s="357"/>
      <c r="CO228" s="357"/>
      <c r="CP228" s="357"/>
      <c r="CQ228" s="357"/>
      <c r="CR228" s="357"/>
      <c r="CS228" s="357"/>
      <c r="CT228" s="357"/>
      <c r="CU228" s="357"/>
      <c r="CV228" s="357"/>
      <c r="CW228" s="357"/>
      <c r="CX228" s="357"/>
      <c r="CY228" s="357"/>
      <c r="CZ228" s="357"/>
      <c r="DA228" s="357"/>
      <c r="DB228" s="357"/>
      <c r="DC228" s="357"/>
      <c r="DD228" s="357"/>
      <c r="DE228" s="357"/>
      <c r="DF228" s="357"/>
      <c r="DG228" s="357"/>
      <c r="DH228" s="357"/>
      <c r="DI228" s="357"/>
      <c r="DJ228" s="357"/>
      <c r="DK228" s="357"/>
      <c r="DL228" s="357"/>
      <c r="DM228" s="357"/>
      <c r="DN228" s="357"/>
      <c r="DO228" s="357"/>
      <c r="DP228" s="357"/>
      <c r="DQ228" s="357"/>
      <c r="DR228" s="357"/>
      <c r="DS228" s="357"/>
      <c r="DT228" s="357"/>
      <c r="DU228" s="357"/>
      <c r="DV228" s="357"/>
      <c r="DW228" s="357"/>
      <c r="DX228" s="357"/>
      <c r="DY228" s="357"/>
      <c r="DZ228" s="357"/>
      <c r="EA228" s="357"/>
      <c r="EB228" s="357"/>
      <c r="EC228" s="357"/>
      <c r="ED228" s="357"/>
      <c r="EE228" s="357"/>
      <c r="EF228" s="357"/>
      <c r="EG228" s="357"/>
      <c r="EH228" s="357"/>
      <c r="EI228" s="357"/>
      <c r="EJ228" s="357"/>
      <c r="EK228" s="357"/>
      <c r="EL228" s="357"/>
      <c r="EM228" s="357"/>
      <c r="EN228" s="357"/>
      <c r="EO228" s="357"/>
      <c r="EP228" s="357"/>
      <c r="EQ228" s="357"/>
      <c r="ER228" s="357"/>
      <c r="ES228" s="357"/>
      <c r="ET228" s="357"/>
      <c r="EU228" s="357"/>
    </row>
    <row r="229" ht="12.75" customHeight="1">
      <c r="A229" s="357"/>
      <c r="B229" s="357"/>
      <c r="C229" s="357"/>
      <c r="D229" s="357"/>
      <c r="E229" s="357"/>
      <c r="F229" s="357"/>
      <c r="G229" s="357"/>
      <c r="H229" s="357"/>
      <c r="I229" s="357"/>
      <c r="J229" s="357"/>
      <c r="K229" s="357"/>
      <c r="L229" s="357"/>
      <c r="M229" s="357"/>
      <c r="N229" s="357"/>
      <c r="O229" s="357"/>
      <c r="P229" s="357"/>
      <c r="Q229" s="357"/>
      <c r="R229" s="357"/>
      <c r="S229" s="357"/>
      <c r="T229" s="357"/>
      <c r="U229" s="357"/>
      <c r="V229" s="357"/>
      <c r="W229" s="357"/>
      <c r="X229" s="357"/>
      <c r="Y229" s="357"/>
      <c r="Z229" s="357"/>
      <c r="AA229" s="357"/>
      <c r="AB229" s="357"/>
      <c r="AC229" s="357"/>
      <c r="AD229" s="357"/>
      <c r="AE229" s="357"/>
      <c r="AF229" s="357"/>
      <c r="AG229" s="357"/>
      <c r="AH229" s="357"/>
      <c r="AI229" s="357"/>
      <c r="AJ229" s="357"/>
      <c r="AK229" s="357"/>
      <c r="AL229" s="357"/>
      <c r="AM229" s="357"/>
      <c r="AN229" s="357"/>
      <c r="AO229" s="357"/>
      <c r="AP229" s="357"/>
      <c r="AQ229" s="357"/>
      <c r="AR229" s="357"/>
      <c r="AS229" s="357"/>
      <c r="AT229" s="357"/>
      <c r="AU229" s="357"/>
      <c r="AV229" s="357"/>
      <c r="AW229" s="357"/>
      <c r="AX229" s="357"/>
      <c r="AY229" s="357"/>
      <c r="AZ229" s="357"/>
      <c r="BA229" s="357"/>
      <c r="BB229" s="357"/>
      <c r="BC229" s="357"/>
      <c r="BD229" s="357"/>
      <c r="BE229" s="357"/>
      <c r="BF229" s="357"/>
      <c r="BG229" s="357"/>
      <c r="BH229" s="357"/>
      <c r="BI229" s="357"/>
      <c r="BJ229" s="357"/>
      <c r="BK229" s="357"/>
      <c r="BL229" s="357"/>
      <c r="BM229" s="357"/>
      <c r="BN229" s="357"/>
      <c r="BO229" s="357"/>
      <c r="BP229" s="357"/>
      <c r="BQ229" s="357"/>
      <c r="BR229" s="357"/>
      <c r="BS229" s="357"/>
      <c r="BT229" s="357"/>
      <c r="BU229" s="357"/>
      <c r="BV229" s="357"/>
      <c r="BW229" s="357"/>
      <c r="BX229" s="357"/>
      <c r="BY229" s="357"/>
      <c r="BZ229" s="357"/>
      <c r="CA229" s="357"/>
      <c r="CB229" s="357"/>
      <c r="CC229" s="357"/>
      <c r="CD229" s="357"/>
      <c r="CE229" s="357"/>
      <c r="CF229" s="357"/>
      <c r="CG229" s="357"/>
      <c r="CH229" s="357"/>
      <c r="CI229" s="357"/>
      <c r="CJ229" s="357"/>
      <c r="CK229" s="357"/>
      <c r="CL229" s="357"/>
      <c r="CM229" s="357"/>
      <c r="CN229" s="357"/>
      <c r="CO229" s="357"/>
      <c r="CP229" s="357"/>
      <c r="CQ229" s="357"/>
      <c r="CR229" s="357"/>
      <c r="CS229" s="357"/>
      <c r="CT229" s="357"/>
      <c r="CU229" s="357"/>
      <c r="CV229" s="357"/>
      <c r="CW229" s="357"/>
      <c r="CX229" s="357"/>
      <c r="CY229" s="357"/>
      <c r="CZ229" s="357"/>
      <c r="DA229" s="357"/>
      <c r="DB229" s="357"/>
      <c r="DC229" s="357"/>
      <c r="DD229" s="357"/>
      <c r="DE229" s="357"/>
      <c r="DF229" s="357"/>
      <c r="DG229" s="357"/>
      <c r="DH229" s="357"/>
      <c r="DI229" s="357"/>
      <c r="DJ229" s="357"/>
      <c r="DK229" s="357"/>
      <c r="DL229" s="357"/>
      <c r="DM229" s="357"/>
      <c r="DN229" s="357"/>
      <c r="DO229" s="357"/>
      <c r="DP229" s="357"/>
      <c r="DQ229" s="357"/>
      <c r="DR229" s="357"/>
      <c r="DS229" s="357"/>
      <c r="DT229" s="357"/>
      <c r="DU229" s="357"/>
      <c r="DV229" s="357"/>
      <c r="DW229" s="357"/>
      <c r="DX229" s="357"/>
      <c r="DY229" s="357"/>
      <c r="DZ229" s="357"/>
      <c r="EA229" s="357"/>
      <c r="EB229" s="357"/>
      <c r="EC229" s="357"/>
      <c r="ED229" s="357"/>
      <c r="EE229" s="357"/>
      <c r="EF229" s="357"/>
      <c r="EG229" s="357"/>
      <c r="EH229" s="357"/>
      <c r="EI229" s="357"/>
      <c r="EJ229" s="357"/>
      <c r="EK229" s="357"/>
      <c r="EL229" s="357"/>
      <c r="EM229" s="357"/>
      <c r="EN229" s="357"/>
      <c r="EO229" s="357"/>
      <c r="EP229" s="357"/>
      <c r="EQ229" s="357"/>
      <c r="ER229" s="357"/>
      <c r="ES229" s="357"/>
      <c r="ET229" s="357"/>
      <c r="EU229" s="357"/>
    </row>
    <row r="230" ht="12.75" customHeight="1">
      <c r="A230" s="357"/>
      <c r="B230" s="357"/>
      <c r="C230" s="357"/>
      <c r="D230" s="357"/>
      <c r="E230" s="357"/>
      <c r="F230" s="357"/>
      <c r="G230" s="357"/>
      <c r="H230" s="357"/>
      <c r="I230" s="357"/>
      <c r="J230" s="357"/>
      <c r="K230" s="357"/>
      <c r="L230" s="357"/>
      <c r="M230" s="357"/>
      <c r="N230" s="357"/>
      <c r="O230" s="357"/>
      <c r="P230" s="357"/>
      <c r="Q230" s="357"/>
      <c r="R230" s="357"/>
      <c r="S230" s="357"/>
      <c r="T230" s="357"/>
      <c r="U230" s="357"/>
      <c r="V230" s="357"/>
      <c r="W230" s="357"/>
      <c r="X230" s="357"/>
      <c r="Y230" s="357"/>
      <c r="Z230" s="357"/>
      <c r="AA230" s="357"/>
      <c r="AB230" s="357"/>
      <c r="AC230" s="357"/>
      <c r="AD230" s="357"/>
      <c r="AE230" s="357"/>
      <c r="AF230" s="357"/>
      <c r="AG230" s="357"/>
      <c r="AH230" s="357"/>
      <c r="AI230" s="357"/>
      <c r="AJ230" s="357"/>
      <c r="AK230" s="357"/>
      <c r="AL230" s="357"/>
      <c r="AM230" s="357"/>
      <c r="AN230" s="357"/>
      <c r="AO230" s="357"/>
      <c r="AP230" s="357"/>
      <c r="AQ230" s="357"/>
      <c r="AR230" s="357"/>
      <c r="AS230" s="357"/>
      <c r="AT230" s="357"/>
      <c r="AU230" s="357"/>
      <c r="AV230" s="357"/>
      <c r="AW230" s="357"/>
      <c r="AX230" s="357"/>
      <c r="AY230" s="357"/>
      <c r="AZ230" s="357"/>
      <c r="BA230" s="357"/>
      <c r="BB230" s="357"/>
      <c r="BC230" s="357"/>
      <c r="BD230" s="357"/>
      <c r="BE230" s="357"/>
      <c r="BF230" s="357"/>
      <c r="BG230" s="357"/>
      <c r="BH230" s="357"/>
      <c r="BI230" s="357"/>
      <c r="BJ230" s="357"/>
      <c r="BK230" s="357"/>
      <c r="BL230" s="357"/>
      <c r="BM230" s="357"/>
      <c r="BN230" s="357"/>
      <c r="BO230" s="357"/>
      <c r="BP230" s="357"/>
      <c r="BQ230" s="357"/>
      <c r="BR230" s="357"/>
      <c r="BS230" s="357"/>
      <c r="BT230" s="357"/>
      <c r="BU230" s="357"/>
      <c r="BV230" s="357"/>
      <c r="BW230" s="357"/>
      <c r="BX230" s="357"/>
      <c r="BY230" s="357"/>
      <c r="BZ230" s="357"/>
      <c r="CA230" s="357"/>
      <c r="CB230" s="357"/>
      <c r="CC230" s="357"/>
      <c r="CD230" s="357"/>
      <c r="CE230" s="357"/>
      <c r="CF230" s="357"/>
      <c r="CG230" s="357"/>
      <c r="CH230" s="357"/>
      <c r="CI230" s="357"/>
      <c r="CJ230" s="357"/>
      <c r="CK230" s="357"/>
      <c r="CL230" s="357"/>
      <c r="CM230" s="357"/>
      <c r="CN230" s="357"/>
      <c r="CO230" s="357"/>
      <c r="CP230" s="357"/>
      <c r="CQ230" s="357"/>
      <c r="CR230" s="357"/>
      <c r="CS230" s="357"/>
      <c r="CT230" s="357"/>
      <c r="CU230" s="357"/>
      <c r="CV230" s="357"/>
      <c r="CW230" s="357"/>
      <c r="CX230" s="357"/>
      <c r="CY230" s="357"/>
      <c r="CZ230" s="357"/>
      <c r="DA230" s="357"/>
      <c r="DB230" s="357"/>
      <c r="DC230" s="357"/>
      <c r="DD230" s="357"/>
      <c r="DE230" s="357"/>
      <c r="DF230" s="357"/>
      <c r="DG230" s="357"/>
      <c r="DH230" s="357"/>
      <c r="DI230" s="357"/>
      <c r="DJ230" s="357"/>
      <c r="DK230" s="357"/>
      <c r="DL230" s="357"/>
      <c r="DM230" s="357"/>
      <c r="DN230" s="357"/>
      <c r="DO230" s="357"/>
      <c r="DP230" s="357"/>
      <c r="DQ230" s="357"/>
      <c r="DR230" s="357"/>
      <c r="DS230" s="357"/>
      <c r="DT230" s="357"/>
      <c r="DU230" s="357"/>
      <c r="DV230" s="357"/>
      <c r="DW230" s="357"/>
      <c r="DX230" s="357"/>
      <c r="DY230" s="357"/>
      <c r="DZ230" s="357"/>
      <c r="EA230" s="357"/>
      <c r="EB230" s="357"/>
      <c r="EC230" s="357"/>
      <c r="ED230" s="357"/>
      <c r="EE230" s="357"/>
      <c r="EF230" s="357"/>
      <c r="EG230" s="357"/>
      <c r="EH230" s="357"/>
      <c r="EI230" s="357"/>
      <c r="EJ230" s="357"/>
      <c r="EK230" s="357"/>
      <c r="EL230" s="357"/>
      <c r="EM230" s="357"/>
      <c r="EN230" s="357"/>
      <c r="EO230" s="357"/>
      <c r="EP230" s="357"/>
      <c r="EQ230" s="357"/>
      <c r="ER230" s="357"/>
      <c r="ES230" s="357"/>
      <c r="ET230" s="357"/>
      <c r="EU230" s="357"/>
    </row>
    <row r="231" ht="12.75" customHeight="1">
      <c r="A231" s="357"/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  <c r="AA231" s="357"/>
      <c r="AB231" s="357"/>
      <c r="AC231" s="357"/>
      <c r="AD231" s="357"/>
      <c r="AE231" s="357"/>
      <c r="AF231" s="357"/>
      <c r="AG231" s="357"/>
      <c r="AH231" s="357"/>
      <c r="AI231" s="357"/>
      <c r="AJ231" s="357"/>
      <c r="AK231" s="357"/>
      <c r="AL231" s="357"/>
      <c r="AM231" s="357"/>
      <c r="AN231" s="357"/>
      <c r="AO231" s="357"/>
      <c r="AP231" s="357"/>
      <c r="AQ231" s="357"/>
      <c r="AR231" s="357"/>
      <c r="AS231" s="357"/>
      <c r="AT231" s="357"/>
      <c r="AU231" s="357"/>
      <c r="AV231" s="357"/>
      <c r="AW231" s="357"/>
      <c r="AX231" s="357"/>
      <c r="AY231" s="357"/>
      <c r="AZ231" s="357"/>
      <c r="BA231" s="357"/>
      <c r="BB231" s="357"/>
      <c r="BC231" s="357"/>
      <c r="BD231" s="357"/>
      <c r="BE231" s="357"/>
      <c r="BF231" s="357"/>
      <c r="BG231" s="357"/>
      <c r="BH231" s="357"/>
      <c r="BI231" s="357"/>
      <c r="BJ231" s="357"/>
      <c r="BK231" s="357"/>
      <c r="BL231" s="357"/>
      <c r="BM231" s="357"/>
      <c r="BN231" s="357"/>
      <c r="BO231" s="357"/>
      <c r="BP231" s="357"/>
      <c r="BQ231" s="357"/>
      <c r="BR231" s="357"/>
      <c r="BS231" s="357"/>
      <c r="BT231" s="357"/>
      <c r="BU231" s="357"/>
      <c r="BV231" s="357"/>
      <c r="BW231" s="357"/>
      <c r="BX231" s="357"/>
      <c r="BY231" s="357"/>
      <c r="BZ231" s="357"/>
      <c r="CA231" s="357"/>
      <c r="CB231" s="357"/>
      <c r="CC231" s="357"/>
      <c r="CD231" s="357"/>
      <c r="CE231" s="357"/>
      <c r="CF231" s="357"/>
      <c r="CG231" s="357"/>
      <c r="CH231" s="357"/>
      <c r="CI231" s="357"/>
      <c r="CJ231" s="357"/>
      <c r="CK231" s="357"/>
      <c r="CL231" s="357"/>
      <c r="CM231" s="357"/>
      <c r="CN231" s="357"/>
      <c r="CO231" s="357"/>
      <c r="CP231" s="357"/>
      <c r="CQ231" s="357"/>
      <c r="CR231" s="357"/>
      <c r="CS231" s="357"/>
      <c r="CT231" s="357"/>
      <c r="CU231" s="357"/>
      <c r="CV231" s="357"/>
      <c r="CW231" s="357"/>
      <c r="CX231" s="357"/>
      <c r="CY231" s="357"/>
      <c r="CZ231" s="357"/>
      <c r="DA231" s="357"/>
      <c r="DB231" s="357"/>
      <c r="DC231" s="357"/>
      <c r="DD231" s="357"/>
      <c r="DE231" s="357"/>
      <c r="DF231" s="357"/>
      <c r="DG231" s="357"/>
      <c r="DH231" s="357"/>
      <c r="DI231" s="357"/>
      <c r="DJ231" s="357"/>
      <c r="DK231" s="357"/>
      <c r="DL231" s="357"/>
      <c r="DM231" s="357"/>
      <c r="DN231" s="357"/>
      <c r="DO231" s="357"/>
      <c r="DP231" s="357"/>
      <c r="DQ231" s="357"/>
      <c r="DR231" s="357"/>
      <c r="DS231" s="357"/>
      <c r="DT231" s="357"/>
      <c r="DU231" s="357"/>
      <c r="DV231" s="357"/>
      <c r="DW231" s="357"/>
      <c r="DX231" s="357"/>
      <c r="DY231" s="357"/>
      <c r="DZ231" s="357"/>
      <c r="EA231" s="357"/>
      <c r="EB231" s="357"/>
      <c r="EC231" s="357"/>
      <c r="ED231" s="357"/>
      <c r="EE231" s="357"/>
      <c r="EF231" s="357"/>
      <c r="EG231" s="357"/>
      <c r="EH231" s="357"/>
      <c r="EI231" s="357"/>
      <c r="EJ231" s="357"/>
      <c r="EK231" s="357"/>
      <c r="EL231" s="357"/>
      <c r="EM231" s="357"/>
      <c r="EN231" s="357"/>
      <c r="EO231" s="357"/>
      <c r="EP231" s="357"/>
      <c r="EQ231" s="357"/>
      <c r="ER231" s="357"/>
      <c r="ES231" s="357"/>
      <c r="ET231" s="357"/>
      <c r="EU231" s="357"/>
    </row>
    <row r="232" ht="12.75" customHeight="1">
      <c r="A232" s="357"/>
      <c r="B232" s="357"/>
      <c r="C232" s="357"/>
      <c r="D232" s="357"/>
      <c r="E232" s="357"/>
      <c r="F232" s="357"/>
      <c r="G232" s="357"/>
      <c r="H232" s="357"/>
      <c r="I232" s="357"/>
      <c r="J232" s="357"/>
      <c r="K232" s="357"/>
      <c r="L232" s="357"/>
      <c r="M232" s="357"/>
      <c r="N232" s="357"/>
      <c r="O232" s="357"/>
      <c r="P232" s="357"/>
      <c r="Q232" s="357"/>
      <c r="R232" s="357"/>
      <c r="S232" s="357"/>
      <c r="T232" s="357"/>
      <c r="U232" s="357"/>
      <c r="V232" s="357"/>
      <c r="W232" s="357"/>
      <c r="X232" s="357"/>
      <c r="Y232" s="357"/>
      <c r="Z232" s="357"/>
      <c r="AA232" s="357"/>
      <c r="AB232" s="357"/>
      <c r="AC232" s="357"/>
      <c r="AD232" s="357"/>
      <c r="AE232" s="357"/>
      <c r="AF232" s="357"/>
      <c r="AG232" s="357"/>
      <c r="AH232" s="357"/>
      <c r="AI232" s="357"/>
      <c r="AJ232" s="357"/>
      <c r="AK232" s="357"/>
      <c r="AL232" s="357"/>
      <c r="AM232" s="357"/>
      <c r="AN232" s="357"/>
      <c r="AO232" s="357"/>
      <c r="AP232" s="357"/>
      <c r="AQ232" s="357"/>
      <c r="AR232" s="357"/>
      <c r="AS232" s="357"/>
      <c r="AT232" s="357"/>
      <c r="AU232" s="357"/>
      <c r="AV232" s="357"/>
      <c r="AW232" s="357"/>
      <c r="AX232" s="357"/>
      <c r="AY232" s="357"/>
      <c r="AZ232" s="357"/>
      <c r="BA232" s="357"/>
      <c r="BB232" s="357"/>
      <c r="BC232" s="357"/>
      <c r="BD232" s="357"/>
      <c r="BE232" s="357"/>
      <c r="BF232" s="357"/>
      <c r="BG232" s="357"/>
      <c r="BH232" s="357"/>
      <c r="BI232" s="357"/>
      <c r="BJ232" s="357"/>
      <c r="BK232" s="357"/>
      <c r="BL232" s="357"/>
      <c r="BM232" s="357"/>
      <c r="BN232" s="357"/>
      <c r="BO232" s="357"/>
      <c r="BP232" s="357"/>
      <c r="BQ232" s="357"/>
      <c r="BR232" s="357"/>
      <c r="BS232" s="357"/>
      <c r="BT232" s="357"/>
      <c r="BU232" s="357"/>
      <c r="BV232" s="357"/>
      <c r="BW232" s="357"/>
      <c r="BX232" s="357"/>
      <c r="BY232" s="357"/>
      <c r="BZ232" s="357"/>
      <c r="CA232" s="357"/>
      <c r="CB232" s="357"/>
      <c r="CC232" s="357"/>
      <c r="CD232" s="357"/>
      <c r="CE232" s="357"/>
      <c r="CF232" s="357"/>
      <c r="CG232" s="357"/>
      <c r="CH232" s="357"/>
      <c r="CI232" s="357"/>
      <c r="CJ232" s="357"/>
      <c r="CK232" s="357"/>
      <c r="CL232" s="357"/>
      <c r="CM232" s="357"/>
      <c r="CN232" s="357"/>
      <c r="CO232" s="357"/>
      <c r="CP232" s="357"/>
      <c r="CQ232" s="357"/>
      <c r="CR232" s="357"/>
      <c r="CS232" s="357"/>
      <c r="CT232" s="357"/>
      <c r="CU232" s="357"/>
      <c r="CV232" s="357"/>
      <c r="CW232" s="357"/>
      <c r="CX232" s="357"/>
      <c r="CY232" s="357"/>
      <c r="CZ232" s="357"/>
      <c r="DA232" s="357"/>
      <c r="DB232" s="357"/>
      <c r="DC232" s="357"/>
      <c r="DD232" s="357"/>
      <c r="DE232" s="357"/>
      <c r="DF232" s="357"/>
      <c r="DG232" s="357"/>
      <c r="DH232" s="357"/>
      <c r="DI232" s="357"/>
      <c r="DJ232" s="357"/>
      <c r="DK232" s="357"/>
      <c r="DL232" s="357"/>
      <c r="DM232" s="357"/>
      <c r="DN232" s="357"/>
      <c r="DO232" s="357"/>
      <c r="DP232" s="357"/>
      <c r="DQ232" s="357"/>
      <c r="DR232" s="357"/>
      <c r="DS232" s="357"/>
      <c r="DT232" s="357"/>
      <c r="DU232" s="357"/>
      <c r="DV232" s="357"/>
      <c r="DW232" s="357"/>
      <c r="DX232" s="357"/>
      <c r="DY232" s="357"/>
      <c r="DZ232" s="357"/>
      <c r="EA232" s="357"/>
      <c r="EB232" s="357"/>
      <c r="EC232" s="357"/>
      <c r="ED232" s="357"/>
      <c r="EE232" s="357"/>
      <c r="EF232" s="357"/>
      <c r="EG232" s="357"/>
      <c r="EH232" s="357"/>
      <c r="EI232" s="357"/>
      <c r="EJ232" s="357"/>
      <c r="EK232" s="357"/>
      <c r="EL232" s="357"/>
      <c r="EM232" s="357"/>
      <c r="EN232" s="357"/>
      <c r="EO232" s="357"/>
      <c r="EP232" s="357"/>
      <c r="EQ232" s="357"/>
      <c r="ER232" s="357"/>
      <c r="ES232" s="357"/>
      <c r="ET232" s="357"/>
      <c r="EU232" s="357"/>
    </row>
    <row r="233" ht="12.75" customHeight="1">
      <c r="A233" s="357"/>
      <c r="B233" s="357"/>
      <c r="C233" s="357"/>
      <c r="D233" s="357"/>
      <c r="E233" s="357"/>
      <c r="F233" s="357"/>
      <c r="G233" s="357"/>
      <c r="H233" s="357"/>
      <c r="I233" s="357"/>
      <c r="J233" s="357"/>
      <c r="K233" s="357"/>
      <c r="L233" s="357"/>
      <c r="M233" s="357"/>
      <c r="N233" s="357"/>
      <c r="O233" s="357"/>
      <c r="P233" s="357"/>
      <c r="Q233" s="357"/>
      <c r="R233" s="357"/>
      <c r="S233" s="357"/>
      <c r="T233" s="357"/>
      <c r="U233" s="357"/>
      <c r="V233" s="357"/>
      <c r="W233" s="357"/>
      <c r="X233" s="357"/>
      <c r="Y233" s="357"/>
      <c r="Z233" s="357"/>
      <c r="AA233" s="357"/>
      <c r="AB233" s="357"/>
      <c r="AC233" s="357"/>
      <c r="AD233" s="357"/>
      <c r="AE233" s="357"/>
      <c r="AF233" s="357"/>
      <c r="AG233" s="357"/>
      <c r="AH233" s="357"/>
      <c r="AI233" s="357"/>
      <c r="AJ233" s="357"/>
      <c r="AK233" s="357"/>
      <c r="AL233" s="357"/>
      <c r="AM233" s="357"/>
      <c r="AN233" s="357"/>
      <c r="AO233" s="357"/>
      <c r="AP233" s="357"/>
      <c r="AQ233" s="357"/>
      <c r="AR233" s="357"/>
      <c r="AS233" s="357"/>
      <c r="AT233" s="357"/>
      <c r="AU233" s="357"/>
      <c r="AV233" s="357"/>
      <c r="AW233" s="357"/>
      <c r="AX233" s="357"/>
      <c r="AY233" s="357"/>
      <c r="AZ233" s="357"/>
      <c r="BA233" s="357"/>
      <c r="BB233" s="357"/>
      <c r="BC233" s="357"/>
      <c r="BD233" s="357"/>
      <c r="BE233" s="357"/>
      <c r="BF233" s="357"/>
      <c r="BG233" s="357"/>
      <c r="BH233" s="357"/>
      <c r="BI233" s="357"/>
      <c r="BJ233" s="357"/>
      <c r="BK233" s="357"/>
      <c r="BL233" s="357"/>
      <c r="BM233" s="357"/>
      <c r="BN233" s="357"/>
      <c r="BO233" s="357"/>
      <c r="BP233" s="357"/>
      <c r="BQ233" s="357"/>
      <c r="BR233" s="357"/>
      <c r="BS233" s="357"/>
      <c r="BT233" s="357"/>
      <c r="BU233" s="357"/>
      <c r="BV233" s="357"/>
      <c r="BW233" s="357"/>
      <c r="BX233" s="357"/>
      <c r="BY233" s="357"/>
      <c r="BZ233" s="357"/>
      <c r="CA233" s="357"/>
      <c r="CB233" s="357"/>
      <c r="CC233" s="357"/>
      <c r="CD233" s="357"/>
      <c r="CE233" s="357"/>
      <c r="CF233" s="357"/>
      <c r="CG233" s="357"/>
      <c r="CH233" s="357"/>
      <c r="CI233" s="357"/>
      <c r="CJ233" s="357"/>
      <c r="CK233" s="357"/>
      <c r="CL233" s="357"/>
      <c r="CM233" s="357"/>
      <c r="CN233" s="357"/>
      <c r="CO233" s="357"/>
      <c r="CP233" s="357"/>
      <c r="CQ233" s="357"/>
      <c r="CR233" s="357"/>
      <c r="CS233" s="357"/>
      <c r="CT233" s="357"/>
      <c r="CU233" s="357"/>
      <c r="CV233" s="357"/>
      <c r="CW233" s="357"/>
      <c r="CX233" s="357"/>
      <c r="CY233" s="357"/>
      <c r="CZ233" s="357"/>
      <c r="DA233" s="357"/>
      <c r="DB233" s="357"/>
      <c r="DC233" s="357"/>
      <c r="DD233" s="357"/>
      <c r="DE233" s="357"/>
      <c r="DF233" s="357"/>
      <c r="DG233" s="357"/>
      <c r="DH233" s="357"/>
      <c r="DI233" s="357"/>
      <c r="DJ233" s="357"/>
      <c r="DK233" s="357"/>
      <c r="DL233" s="357"/>
      <c r="DM233" s="357"/>
      <c r="DN233" s="357"/>
      <c r="DO233" s="357"/>
      <c r="DP233" s="357"/>
      <c r="DQ233" s="357"/>
      <c r="DR233" s="357"/>
      <c r="DS233" s="357"/>
      <c r="DT233" s="357"/>
      <c r="DU233" s="357"/>
      <c r="DV233" s="357"/>
      <c r="DW233" s="357"/>
      <c r="DX233" s="357"/>
      <c r="DY233" s="357"/>
      <c r="DZ233" s="357"/>
      <c r="EA233" s="357"/>
      <c r="EB233" s="357"/>
      <c r="EC233" s="357"/>
      <c r="ED233" s="357"/>
      <c r="EE233" s="357"/>
      <c r="EF233" s="357"/>
      <c r="EG233" s="357"/>
      <c r="EH233" s="357"/>
      <c r="EI233" s="357"/>
      <c r="EJ233" s="357"/>
      <c r="EK233" s="357"/>
      <c r="EL233" s="357"/>
      <c r="EM233" s="357"/>
      <c r="EN233" s="357"/>
      <c r="EO233" s="357"/>
      <c r="EP233" s="357"/>
      <c r="EQ233" s="357"/>
      <c r="ER233" s="357"/>
      <c r="ES233" s="357"/>
      <c r="ET233" s="357"/>
      <c r="EU233" s="357"/>
    </row>
    <row r="234" ht="12.75" customHeight="1">
      <c r="A234" s="357"/>
      <c r="B234" s="357"/>
      <c r="C234" s="357"/>
      <c r="D234" s="357"/>
      <c r="E234" s="357"/>
      <c r="F234" s="357"/>
      <c r="G234" s="357"/>
      <c r="H234" s="357"/>
      <c r="I234" s="357"/>
      <c r="J234" s="357"/>
      <c r="K234" s="357"/>
      <c r="L234" s="357"/>
      <c r="M234" s="357"/>
      <c r="N234" s="357"/>
      <c r="O234" s="357"/>
      <c r="P234" s="357"/>
      <c r="Q234" s="357"/>
      <c r="R234" s="357"/>
      <c r="S234" s="357"/>
      <c r="T234" s="357"/>
      <c r="U234" s="357"/>
      <c r="V234" s="357"/>
      <c r="W234" s="357"/>
      <c r="X234" s="357"/>
      <c r="Y234" s="357"/>
      <c r="Z234" s="357"/>
      <c r="AA234" s="357"/>
      <c r="AB234" s="357"/>
      <c r="AC234" s="357"/>
      <c r="AD234" s="357"/>
      <c r="AE234" s="357"/>
      <c r="AF234" s="357"/>
      <c r="AG234" s="357"/>
      <c r="AH234" s="357"/>
      <c r="AI234" s="357"/>
      <c r="AJ234" s="357"/>
      <c r="AK234" s="357"/>
      <c r="AL234" s="357"/>
      <c r="AM234" s="357"/>
      <c r="AN234" s="357"/>
      <c r="AO234" s="357"/>
      <c r="AP234" s="357"/>
      <c r="AQ234" s="357"/>
      <c r="AR234" s="357"/>
      <c r="AS234" s="357"/>
      <c r="AT234" s="357"/>
      <c r="AU234" s="357"/>
      <c r="AV234" s="357"/>
      <c r="AW234" s="357"/>
      <c r="AX234" s="357"/>
      <c r="AY234" s="357"/>
      <c r="AZ234" s="357"/>
      <c r="BA234" s="357"/>
      <c r="BB234" s="357"/>
      <c r="BC234" s="357"/>
      <c r="BD234" s="357"/>
      <c r="BE234" s="357"/>
      <c r="BF234" s="357"/>
      <c r="BG234" s="357"/>
      <c r="BH234" s="357"/>
      <c r="BI234" s="357"/>
      <c r="BJ234" s="357"/>
      <c r="BK234" s="357"/>
      <c r="BL234" s="357"/>
      <c r="BM234" s="357"/>
      <c r="BN234" s="357"/>
      <c r="BO234" s="357"/>
      <c r="BP234" s="357"/>
      <c r="BQ234" s="357"/>
      <c r="BR234" s="357"/>
      <c r="BS234" s="357"/>
      <c r="BT234" s="357"/>
      <c r="BU234" s="357"/>
      <c r="BV234" s="357"/>
      <c r="BW234" s="357"/>
      <c r="BX234" s="357"/>
      <c r="BY234" s="357"/>
      <c r="BZ234" s="357"/>
      <c r="CA234" s="357"/>
      <c r="CB234" s="357"/>
      <c r="CC234" s="357"/>
      <c r="CD234" s="357"/>
      <c r="CE234" s="357"/>
      <c r="CF234" s="357"/>
      <c r="CG234" s="357"/>
      <c r="CH234" s="357"/>
      <c r="CI234" s="357"/>
      <c r="CJ234" s="357"/>
      <c r="CK234" s="357"/>
      <c r="CL234" s="357"/>
      <c r="CM234" s="357"/>
      <c r="CN234" s="357"/>
      <c r="CO234" s="357"/>
      <c r="CP234" s="357"/>
      <c r="CQ234" s="357"/>
      <c r="CR234" s="357"/>
      <c r="CS234" s="357"/>
      <c r="CT234" s="357"/>
      <c r="CU234" s="357"/>
      <c r="CV234" s="357"/>
      <c r="CW234" s="357"/>
      <c r="CX234" s="357"/>
      <c r="CY234" s="357"/>
      <c r="CZ234" s="357"/>
      <c r="DA234" s="357"/>
      <c r="DB234" s="357"/>
      <c r="DC234" s="357"/>
      <c r="DD234" s="357"/>
      <c r="DE234" s="357"/>
      <c r="DF234" s="357"/>
      <c r="DG234" s="357"/>
      <c r="DH234" s="357"/>
      <c r="DI234" s="357"/>
      <c r="DJ234" s="357"/>
      <c r="DK234" s="357"/>
      <c r="DL234" s="357"/>
      <c r="DM234" s="357"/>
      <c r="DN234" s="357"/>
      <c r="DO234" s="357"/>
      <c r="DP234" s="357"/>
      <c r="DQ234" s="357"/>
      <c r="DR234" s="357"/>
      <c r="DS234" s="357"/>
      <c r="DT234" s="357"/>
      <c r="DU234" s="357"/>
      <c r="DV234" s="357"/>
      <c r="DW234" s="357"/>
      <c r="DX234" s="357"/>
      <c r="DY234" s="357"/>
      <c r="DZ234" s="357"/>
      <c r="EA234" s="357"/>
      <c r="EB234" s="357"/>
      <c r="EC234" s="357"/>
      <c r="ED234" s="357"/>
      <c r="EE234" s="357"/>
      <c r="EF234" s="357"/>
      <c r="EG234" s="357"/>
      <c r="EH234" s="357"/>
      <c r="EI234" s="357"/>
      <c r="EJ234" s="357"/>
      <c r="EK234" s="357"/>
      <c r="EL234" s="357"/>
      <c r="EM234" s="357"/>
      <c r="EN234" s="357"/>
      <c r="EO234" s="357"/>
      <c r="EP234" s="357"/>
      <c r="EQ234" s="357"/>
      <c r="ER234" s="357"/>
      <c r="ES234" s="357"/>
      <c r="ET234" s="357"/>
      <c r="EU234" s="357"/>
    </row>
    <row r="235" ht="12.75" customHeight="1">
      <c r="A235" s="357"/>
      <c r="B235" s="357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  <c r="Y235" s="357"/>
      <c r="Z235" s="357"/>
      <c r="AA235" s="357"/>
      <c r="AB235" s="357"/>
      <c r="AC235" s="357"/>
      <c r="AD235" s="357"/>
      <c r="AE235" s="357"/>
      <c r="AF235" s="357"/>
      <c r="AG235" s="357"/>
      <c r="AH235" s="357"/>
      <c r="AI235" s="357"/>
      <c r="AJ235" s="357"/>
      <c r="AK235" s="357"/>
      <c r="AL235" s="357"/>
      <c r="AM235" s="357"/>
      <c r="AN235" s="357"/>
      <c r="AO235" s="357"/>
      <c r="AP235" s="357"/>
      <c r="AQ235" s="357"/>
      <c r="AR235" s="357"/>
      <c r="AS235" s="357"/>
      <c r="AT235" s="357"/>
      <c r="AU235" s="357"/>
      <c r="AV235" s="357"/>
      <c r="AW235" s="357"/>
      <c r="AX235" s="357"/>
      <c r="AY235" s="357"/>
      <c r="AZ235" s="357"/>
      <c r="BA235" s="357"/>
      <c r="BB235" s="357"/>
      <c r="BC235" s="357"/>
      <c r="BD235" s="357"/>
      <c r="BE235" s="357"/>
      <c r="BF235" s="357"/>
      <c r="BG235" s="357"/>
      <c r="BH235" s="357"/>
      <c r="BI235" s="357"/>
      <c r="BJ235" s="357"/>
      <c r="BK235" s="357"/>
      <c r="BL235" s="357"/>
      <c r="BM235" s="357"/>
      <c r="BN235" s="357"/>
      <c r="BO235" s="357"/>
      <c r="BP235" s="357"/>
      <c r="BQ235" s="357"/>
      <c r="BR235" s="357"/>
      <c r="BS235" s="357"/>
      <c r="BT235" s="357"/>
      <c r="BU235" s="357"/>
      <c r="BV235" s="357"/>
      <c r="BW235" s="357"/>
      <c r="BX235" s="357"/>
      <c r="BY235" s="357"/>
      <c r="BZ235" s="357"/>
      <c r="CA235" s="357"/>
      <c r="CB235" s="357"/>
      <c r="CC235" s="357"/>
      <c r="CD235" s="357"/>
      <c r="CE235" s="357"/>
      <c r="CF235" s="357"/>
      <c r="CG235" s="357"/>
      <c r="CH235" s="357"/>
      <c r="CI235" s="357"/>
      <c r="CJ235" s="357"/>
      <c r="CK235" s="357"/>
      <c r="CL235" s="357"/>
      <c r="CM235" s="357"/>
      <c r="CN235" s="357"/>
      <c r="CO235" s="357"/>
      <c r="CP235" s="357"/>
      <c r="CQ235" s="357"/>
      <c r="CR235" s="357"/>
      <c r="CS235" s="357"/>
      <c r="CT235" s="357"/>
      <c r="CU235" s="357"/>
      <c r="CV235" s="357"/>
      <c r="CW235" s="357"/>
      <c r="CX235" s="357"/>
      <c r="CY235" s="357"/>
      <c r="CZ235" s="357"/>
      <c r="DA235" s="357"/>
      <c r="DB235" s="357"/>
      <c r="DC235" s="357"/>
      <c r="DD235" s="357"/>
      <c r="DE235" s="357"/>
      <c r="DF235" s="357"/>
      <c r="DG235" s="357"/>
      <c r="DH235" s="357"/>
      <c r="DI235" s="357"/>
      <c r="DJ235" s="357"/>
      <c r="DK235" s="357"/>
      <c r="DL235" s="357"/>
      <c r="DM235" s="357"/>
      <c r="DN235" s="357"/>
      <c r="DO235" s="357"/>
      <c r="DP235" s="357"/>
      <c r="DQ235" s="357"/>
      <c r="DR235" s="357"/>
      <c r="DS235" s="357"/>
      <c r="DT235" s="357"/>
      <c r="DU235" s="357"/>
      <c r="DV235" s="357"/>
      <c r="DW235" s="357"/>
      <c r="DX235" s="357"/>
      <c r="DY235" s="357"/>
      <c r="DZ235" s="357"/>
      <c r="EA235" s="357"/>
      <c r="EB235" s="357"/>
      <c r="EC235" s="357"/>
      <c r="ED235" s="357"/>
      <c r="EE235" s="357"/>
      <c r="EF235" s="357"/>
      <c r="EG235" s="357"/>
      <c r="EH235" s="357"/>
      <c r="EI235" s="357"/>
      <c r="EJ235" s="357"/>
      <c r="EK235" s="357"/>
      <c r="EL235" s="357"/>
      <c r="EM235" s="357"/>
      <c r="EN235" s="357"/>
      <c r="EO235" s="357"/>
      <c r="EP235" s="357"/>
      <c r="EQ235" s="357"/>
      <c r="ER235" s="357"/>
      <c r="ES235" s="357"/>
      <c r="ET235" s="357"/>
      <c r="EU235" s="357"/>
    </row>
    <row r="236" ht="12.75" customHeight="1">
      <c r="A236" s="357"/>
      <c r="B236" s="357"/>
      <c r="C236" s="357"/>
      <c r="D236" s="357"/>
      <c r="E236" s="357"/>
      <c r="F236" s="357"/>
      <c r="G236" s="357"/>
      <c r="H236" s="357"/>
      <c r="I236" s="357"/>
      <c r="J236" s="357"/>
      <c r="K236" s="357"/>
      <c r="L236" s="357"/>
      <c r="M236" s="357"/>
      <c r="N236" s="357"/>
      <c r="O236" s="357"/>
      <c r="P236" s="357"/>
      <c r="Q236" s="357"/>
      <c r="R236" s="357"/>
      <c r="S236" s="357"/>
      <c r="T236" s="357"/>
      <c r="U236" s="357"/>
      <c r="V236" s="357"/>
      <c r="W236" s="357"/>
      <c r="X236" s="357"/>
      <c r="Y236" s="357"/>
      <c r="Z236" s="357"/>
      <c r="AA236" s="357"/>
      <c r="AB236" s="357"/>
      <c r="AC236" s="357"/>
      <c r="AD236" s="357"/>
      <c r="AE236" s="357"/>
      <c r="AF236" s="357"/>
      <c r="AG236" s="357"/>
      <c r="AH236" s="357"/>
      <c r="AI236" s="357"/>
      <c r="AJ236" s="357"/>
      <c r="AK236" s="357"/>
      <c r="AL236" s="357"/>
      <c r="AM236" s="357"/>
      <c r="AN236" s="357"/>
      <c r="AO236" s="357"/>
      <c r="AP236" s="357"/>
      <c r="AQ236" s="357"/>
      <c r="AR236" s="357"/>
      <c r="AS236" s="357"/>
      <c r="AT236" s="357"/>
      <c r="AU236" s="357"/>
      <c r="AV236" s="357"/>
      <c r="AW236" s="357"/>
      <c r="AX236" s="357"/>
      <c r="AY236" s="357"/>
      <c r="AZ236" s="357"/>
      <c r="BA236" s="357"/>
      <c r="BB236" s="357"/>
      <c r="BC236" s="357"/>
      <c r="BD236" s="357"/>
      <c r="BE236" s="357"/>
      <c r="BF236" s="357"/>
      <c r="BG236" s="357"/>
      <c r="BH236" s="357"/>
      <c r="BI236" s="357"/>
      <c r="BJ236" s="357"/>
      <c r="BK236" s="357"/>
      <c r="BL236" s="357"/>
      <c r="BM236" s="357"/>
      <c r="BN236" s="357"/>
      <c r="BO236" s="357"/>
      <c r="BP236" s="357"/>
      <c r="BQ236" s="357"/>
      <c r="BR236" s="357"/>
      <c r="BS236" s="357"/>
      <c r="BT236" s="357"/>
      <c r="BU236" s="357"/>
      <c r="BV236" s="357"/>
      <c r="BW236" s="357"/>
      <c r="BX236" s="357"/>
      <c r="BY236" s="357"/>
      <c r="BZ236" s="357"/>
      <c r="CA236" s="357"/>
      <c r="CB236" s="357"/>
      <c r="CC236" s="357"/>
      <c r="CD236" s="357"/>
      <c r="CE236" s="357"/>
      <c r="CF236" s="357"/>
      <c r="CG236" s="357"/>
      <c r="CH236" s="357"/>
      <c r="CI236" s="357"/>
      <c r="CJ236" s="357"/>
      <c r="CK236" s="357"/>
      <c r="CL236" s="357"/>
      <c r="CM236" s="357"/>
      <c r="CN236" s="357"/>
      <c r="CO236" s="357"/>
      <c r="CP236" s="357"/>
      <c r="CQ236" s="357"/>
      <c r="CR236" s="357"/>
      <c r="CS236" s="357"/>
      <c r="CT236" s="357"/>
      <c r="CU236" s="357"/>
      <c r="CV236" s="357"/>
      <c r="CW236" s="357"/>
      <c r="CX236" s="357"/>
      <c r="CY236" s="357"/>
      <c r="CZ236" s="357"/>
      <c r="DA236" s="357"/>
      <c r="DB236" s="357"/>
      <c r="DC236" s="357"/>
      <c r="DD236" s="357"/>
      <c r="DE236" s="357"/>
      <c r="DF236" s="357"/>
      <c r="DG236" s="357"/>
      <c r="DH236" s="357"/>
      <c r="DI236" s="357"/>
      <c r="DJ236" s="357"/>
      <c r="DK236" s="357"/>
      <c r="DL236" s="357"/>
      <c r="DM236" s="357"/>
      <c r="DN236" s="357"/>
      <c r="DO236" s="357"/>
      <c r="DP236" s="357"/>
      <c r="DQ236" s="357"/>
      <c r="DR236" s="357"/>
      <c r="DS236" s="357"/>
      <c r="DT236" s="357"/>
      <c r="DU236" s="357"/>
      <c r="DV236" s="357"/>
      <c r="DW236" s="357"/>
      <c r="DX236" s="357"/>
      <c r="DY236" s="357"/>
      <c r="DZ236" s="357"/>
      <c r="EA236" s="357"/>
      <c r="EB236" s="357"/>
      <c r="EC236" s="357"/>
      <c r="ED236" s="357"/>
      <c r="EE236" s="357"/>
      <c r="EF236" s="357"/>
      <c r="EG236" s="357"/>
      <c r="EH236" s="357"/>
      <c r="EI236" s="357"/>
      <c r="EJ236" s="357"/>
      <c r="EK236" s="357"/>
      <c r="EL236" s="357"/>
      <c r="EM236" s="357"/>
      <c r="EN236" s="357"/>
      <c r="EO236" s="357"/>
      <c r="EP236" s="357"/>
      <c r="EQ236" s="357"/>
      <c r="ER236" s="357"/>
      <c r="ES236" s="357"/>
      <c r="ET236" s="357"/>
      <c r="EU236" s="357"/>
    </row>
    <row r="237" ht="12.75" customHeight="1">
      <c r="A237" s="357"/>
      <c r="B237" s="357"/>
      <c r="C237" s="357"/>
      <c r="D237" s="357"/>
      <c r="E237" s="357"/>
      <c r="F237" s="357"/>
      <c r="G237" s="357"/>
      <c r="H237" s="357"/>
      <c r="I237" s="357"/>
      <c r="J237" s="357"/>
      <c r="K237" s="357"/>
      <c r="L237" s="357"/>
      <c r="M237" s="357"/>
      <c r="N237" s="357"/>
      <c r="O237" s="357"/>
      <c r="P237" s="357"/>
      <c r="Q237" s="357"/>
      <c r="R237" s="357"/>
      <c r="S237" s="357"/>
      <c r="T237" s="357"/>
      <c r="U237" s="357"/>
      <c r="V237" s="357"/>
      <c r="W237" s="357"/>
      <c r="X237" s="357"/>
      <c r="Y237" s="357"/>
      <c r="Z237" s="357"/>
      <c r="AA237" s="357"/>
      <c r="AB237" s="357"/>
      <c r="AC237" s="357"/>
      <c r="AD237" s="357"/>
      <c r="AE237" s="357"/>
      <c r="AF237" s="357"/>
      <c r="AG237" s="357"/>
      <c r="AH237" s="357"/>
      <c r="AI237" s="357"/>
      <c r="AJ237" s="357"/>
      <c r="AK237" s="357"/>
      <c r="AL237" s="357"/>
      <c r="AM237" s="357"/>
      <c r="AN237" s="357"/>
      <c r="AO237" s="357"/>
      <c r="AP237" s="357"/>
      <c r="AQ237" s="357"/>
      <c r="AR237" s="357"/>
      <c r="AS237" s="357"/>
      <c r="AT237" s="357"/>
      <c r="AU237" s="357"/>
      <c r="AV237" s="357"/>
      <c r="AW237" s="357"/>
      <c r="AX237" s="357"/>
      <c r="AY237" s="357"/>
      <c r="AZ237" s="357"/>
      <c r="BA237" s="357"/>
      <c r="BB237" s="357"/>
      <c r="BC237" s="357"/>
      <c r="BD237" s="357"/>
      <c r="BE237" s="357"/>
      <c r="BF237" s="357"/>
      <c r="BG237" s="357"/>
      <c r="BH237" s="357"/>
      <c r="BI237" s="357"/>
      <c r="BJ237" s="357"/>
      <c r="BK237" s="357"/>
      <c r="BL237" s="357"/>
      <c r="BM237" s="357"/>
      <c r="BN237" s="357"/>
      <c r="BO237" s="357"/>
      <c r="BP237" s="357"/>
      <c r="BQ237" s="357"/>
      <c r="BR237" s="357"/>
      <c r="BS237" s="357"/>
      <c r="BT237" s="357"/>
      <c r="BU237" s="357"/>
      <c r="BV237" s="357"/>
      <c r="BW237" s="357"/>
      <c r="BX237" s="357"/>
      <c r="BY237" s="357"/>
      <c r="BZ237" s="357"/>
      <c r="CA237" s="357"/>
      <c r="CB237" s="357"/>
      <c r="CC237" s="357"/>
      <c r="CD237" s="357"/>
      <c r="CE237" s="357"/>
      <c r="CF237" s="357"/>
      <c r="CG237" s="357"/>
      <c r="CH237" s="357"/>
      <c r="CI237" s="357"/>
      <c r="CJ237" s="357"/>
      <c r="CK237" s="357"/>
      <c r="CL237" s="357"/>
      <c r="CM237" s="357"/>
      <c r="CN237" s="357"/>
      <c r="CO237" s="357"/>
      <c r="CP237" s="357"/>
      <c r="CQ237" s="357"/>
      <c r="CR237" s="357"/>
      <c r="CS237" s="357"/>
      <c r="CT237" s="357"/>
      <c r="CU237" s="357"/>
      <c r="CV237" s="357"/>
      <c r="CW237" s="357"/>
      <c r="CX237" s="357"/>
      <c r="CY237" s="357"/>
      <c r="CZ237" s="357"/>
      <c r="DA237" s="357"/>
      <c r="DB237" s="357"/>
      <c r="DC237" s="357"/>
      <c r="DD237" s="357"/>
      <c r="DE237" s="357"/>
      <c r="DF237" s="357"/>
      <c r="DG237" s="357"/>
      <c r="DH237" s="357"/>
      <c r="DI237" s="357"/>
      <c r="DJ237" s="357"/>
      <c r="DK237" s="357"/>
      <c r="DL237" s="357"/>
      <c r="DM237" s="357"/>
      <c r="DN237" s="357"/>
      <c r="DO237" s="357"/>
      <c r="DP237" s="357"/>
      <c r="DQ237" s="357"/>
      <c r="DR237" s="357"/>
      <c r="DS237" s="357"/>
      <c r="DT237" s="357"/>
      <c r="DU237" s="357"/>
      <c r="DV237" s="357"/>
      <c r="DW237" s="357"/>
      <c r="DX237" s="357"/>
      <c r="DY237" s="357"/>
      <c r="DZ237" s="357"/>
      <c r="EA237" s="357"/>
      <c r="EB237" s="357"/>
      <c r="EC237" s="357"/>
      <c r="ED237" s="357"/>
      <c r="EE237" s="357"/>
      <c r="EF237" s="357"/>
      <c r="EG237" s="357"/>
      <c r="EH237" s="357"/>
      <c r="EI237" s="357"/>
      <c r="EJ237" s="357"/>
      <c r="EK237" s="357"/>
      <c r="EL237" s="357"/>
      <c r="EM237" s="357"/>
      <c r="EN237" s="357"/>
      <c r="EO237" s="357"/>
      <c r="EP237" s="357"/>
      <c r="EQ237" s="357"/>
      <c r="ER237" s="357"/>
      <c r="ES237" s="357"/>
      <c r="ET237" s="357"/>
      <c r="EU237" s="357"/>
    </row>
    <row r="238" ht="12.75" customHeight="1">
      <c r="A238" s="357"/>
      <c r="B238" s="357"/>
      <c r="C238" s="357"/>
      <c r="D238" s="357"/>
      <c r="E238" s="357"/>
      <c r="F238" s="357"/>
      <c r="G238" s="357"/>
      <c r="H238" s="357"/>
      <c r="I238" s="357"/>
      <c r="J238" s="357"/>
      <c r="K238" s="357"/>
      <c r="L238" s="357"/>
      <c r="M238" s="357"/>
      <c r="N238" s="357"/>
      <c r="O238" s="357"/>
      <c r="P238" s="357"/>
      <c r="Q238" s="357"/>
      <c r="R238" s="357"/>
      <c r="S238" s="357"/>
      <c r="T238" s="357"/>
      <c r="U238" s="357"/>
      <c r="V238" s="357"/>
      <c r="W238" s="357"/>
      <c r="X238" s="357"/>
      <c r="Y238" s="357"/>
      <c r="Z238" s="357"/>
      <c r="AA238" s="357"/>
      <c r="AB238" s="357"/>
      <c r="AC238" s="357"/>
      <c r="AD238" s="357"/>
      <c r="AE238" s="357"/>
      <c r="AF238" s="357"/>
      <c r="AG238" s="357"/>
      <c r="AH238" s="357"/>
      <c r="AI238" s="357"/>
      <c r="AJ238" s="357"/>
      <c r="AK238" s="357"/>
      <c r="AL238" s="357"/>
      <c r="AM238" s="357"/>
      <c r="AN238" s="357"/>
      <c r="AO238" s="357"/>
      <c r="AP238" s="357"/>
      <c r="AQ238" s="357"/>
      <c r="AR238" s="357"/>
      <c r="AS238" s="357"/>
      <c r="AT238" s="357"/>
      <c r="AU238" s="357"/>
      <c r="AV238" s="357"/>
      <c r="AW238" s="357"/>
      <c r="AX238" s="357"/>
      <c r="AY238" s="357"/>
      <c r="AZ238" s="357"/>
      <c r="BA238" s="357"/>
      <c r="BB238" s="357"/>
      <c r="BC238" s="357"/>
      <c r="BD238" s="357"/>
      <c r="BE238" s="357"/>
      <c r="BF238" s="357"/>
      <c r="BG238" s="357"/>
      <c r="BH238" s="357"/>
      <c r="BI238" s="357"/>
      <c r="BJ238" s="357"/>
      <c r="BK238" s="357"/>
      <c r="BL238" s="357"/>
      <c r="BM238" s="357"/>
      <c r="BN238" s="357"/>
      <c r="BO238" s="357"/>
      <c r="BP238" s="357"/>
      <c r="BQ238" s="357"/>
      <c r="BR238" s="357"/>
      <c r="BS238" s="357"/>
      <c r="BT238" s="357"/>
      <c r="BU238" s="357"/>
      <c r="BV238" s="357"/>
      <c r="BW238" s="357"/>
      <c r="BX238" s="357"/>
      <c r="BY238" s="357"/>
      <c r="BZ238" s="357"/>
      <c r="CA238" s="357"/>
      <c r="CB238" s="357"/>
      <c r="CC238" s="357"/>
      <c r="CD238" s="357"/>
      <c r="CE238" s="357"/>
      <c r="CF238" s="357"/>
      <c r="CG238" s="357"/>
      <c r="CH238" s="357"/>
      <c r="CI238" s="357"/>
      <c r="CJ238" s="357"/>
      <c r="CK238" s="357"/>
      <c r="CL238" s="357"/>
      <c r="CM238" s="357"/>
      <c r="CN238" s="357"/>
      <c r="CO238" s="357"/>
      <c r="CP238" s="357"/>
      <c r="CQ238" s="357"/>
      <c r="CR238" s="357"/>
      <c r="CS238" s="357"/>
      <c r="CT238" s="357"/>
      <c r="CU238" s="357"/>
      <c r="CV238" s="357"/>
      <c r="CW238" s="357"/>
      <c r="CX238" s="357"/>
      <c r="CY238" s="357"/>
      <c r="CZ238" s="357"/>
      <c r="DA238" s="357"/>
      <c r="DB238" s="357"/>
      <c r="DC238" s="357"/>
      <c r="DD238" s="357"/>
      <c r="DE238" s="357"/>
      <c r="DF238" s="357"/>
      <c r="DG238" s="357"/>
      <c r="DH238" s="357"/>
      <c r="DI238" s="357"/>
      <c r="DJ238" s="357"/>
      <c r="DK238" s="357"/>
      <c r="DL238" s="357"/>
      <c r="DM238" s="357"/>
      <c r="DN238" s="357"/>
      <c r="DO238" s="357"/>
      <c r="DP238" s="357"/>
      <c r="DQ238" s="357"/>
      <c r="DR238" s="357"/>
      <c r="DS238" s="357"/>
      <c r="DT238" s="357"/>
      <c r="DU238" s="357"/>
      <c r="DV238" s="357"/>
      <c r="DW238" s="357"/>
      <c r="DX238" s="357"/>
      <c r="DY238" s="357"/>
      <c r="DZ238" s="357"/>
      <c r="EA238" s="357"/>
      <c r="EB238" s="357"/>
      <c r="EC238" s="357"/>
      <c r="ED238" s="357"/>
      <c r="EE238" s="357"/>
      <c r="EF238" s="357"/>
      <c r="EG238" s="357"/>
      <c r="EH238" s="357"/>
      <c r="EI238" s="357"/>
      <c r="EJ238" s="357"/>
      <c r="EK238" s="357"/>
      <c r="EL238" s="357"/>
      <c r="EM238" s="357"/>
      <c r="EN238" s="357"/>
      <c r="EO238" s="357"/>
      <c r="EP238" s="357"/>
      <c r="EQ238" s="357"/>
      <c r="ER238" s="357"/>
      <c r="ES238" s="357"/>
      <c r="ET238" s="357"/>
      <c r="EU238" s="357"/>
    </row>
    <row r="239" ht="12.75" customHeight="1">
      <c r="A239" s="357"/>
      <c r="B239" s="357"/>
      <c r="C239" s="357"/>
      <c r="D239" s="357"/>
      <c r="E239" s="357"/>
      <c r="F239" s="357"/>
      <c r="G239" s="357"/>
      <c r="H239" s="357"/>
      <c r="I239" s="357"/>
      <c r="J239" s="357"/>
      <c r="K239" s="357"/>
      <c r="L239" s="357"/>
      <c r="M239" s="357"/>
      <c r="N239" s="357"/>
      <c r="O239" s="357"/>
      <c r="P239" s="357"/>
      <c r="Q239" s="357"/>
      <c r="R239" s="357"/>
      <c r="S239" s="357"/>
      <c r="T239" s="357"/>
      <c r="U239" s="357"/>
      <c r="V239" s="357"/>
      <c r="W239" s="357"/>
      <c r="X239" s="357"/>
      <c r="Y239" s="357"/>
      <c r="Z239" s="357"/>
      <c r="AA239" s="357"/>
      <c r="AB239" s="357"/>
      <c r="AC239" s="357"/>
      <c r="AD239" s="357"/>
      <c r="AE239" s="357"/>
      <c r="AF239" s="357"/>
      <c r="AG239" s="357"/>
      <c r="AH239" s="357"/>
      <c r="AI239" s="357"/>
      <c r="AJ239" s="357"/>
      <c r="AK239" s="357"/>
      <c r="AL239" s="357"/>
      <c r="AM239" s="357"/>
      <c r="AN239" s="357"/>
      <c r="AO239" s="357"/>
      <c r="AP239" s="357"/>
      <c r="AQ239" s="357"/>
      <c r="AR239" s="357"/>
      <c r="AS239" s="357"/>
      <c r="AT239" s="357"/>
      <c r="AU239" s="357"/>
      <c r="AV239" s="357"/>
      <c r="AW239" s="357"/>
      <c r="AX239" s="357"/>
      <c r="AY239" s="357"/>
      <c r="AZ239" s="357"/>
      <c r="BA239" s="357"/>
      <c r="BB239" s="357"/>
      <c r="BC239" s="357"/>
      <c r="BD239" s="357"/>
      <c r="BE239" s="357"/>
      <c r="BF239" s="357"/>
      <c r="BG239" s="357"/>
      <c r="BH239" s="357"/>
      <c r="BI239" s="357"/>
      <c r="BJ239" s="357"/>
      <c r="BK239" s="357"/>
      <c r="BL239" s="357"/>
      <c r="BM239" s="357"/>
      <c r="BN239" s="357"/>
      <c r="BO239" s="357"/>
      <c r="BP239" s="357"/>
      <c r="BQ239" s="357"/>
      <c r="BR239" s="357"/>
      <c r="BS239" s="357"/>
      <c r="BT239" s="357"/>
      <c r="BU239" s="357"/>
      <c r="BV239" s="357"/>
      <c r="BW239" s="357"/>
      <c r="BX239" s="357"/>
      <c r="BY239" s="357"/>
      <c r="BZ239" s="357"/>
      <c r="CA239" s="357"/>
      <c r="CB239" s="357"/>
      <c r="CC239" s="357"/>
      <c r="CD239" s="357"/>
      <c r="CE239" s="357"/>
      <c r="CF239" s="357"/>
      <c r="CG239" s="357"/>
      <c r="CH239" s="357"/>
      <c r="CI239" s="357"/>
      <c r="CJ239" s="357"/>
      <c r="CK239" s="357"/>
      <c r="CL239" s="357"/>
      <c r="CM239" s="357"/>
      <c r="CN239" s="357"/>
      <c r="CO239" s="357"/>
      <c r="CP239" s="357"/>
      <c r="CQ239" s="357"/>
      <c r="CR239" s="357"/>
      <c r="CS239" s="357"/>
      <c r="CT239" s="357"/>
      <c r="CU239" s="357"/>
      <c r="CV239" s="357"/>
      <c r="CW239" s="357"/>
      <c r="CX239" s="357"/>
      <c r="CY239" s="357"/>
      <c r="CZ239" s="357"/>
      <c r="DA239" s="357"/>
      <c r="DB239" s="357"/>
      <c r="DC239" s="357"/>
      <c r="DD239" s="357"/>
      <c r="DE239" s="357"/>
      <c r="DF239" s="357"/>
      <c r="DG239" s="357"/>
      <c r="DH239" s="357"/>
      <c r="DI239" s="357"/>
      <c r="DJ239" s="357"/>
      <c r="DK239" s="357"/>
      <c r="DL239" s="357"/>
      <c r="DM239" s="357"/>
      <c r="DN239" s="357"/>
      <c r="DO239" s="357"/>
      <c r="DP239" s="357"/>
      <c r="DQ239" s="357"/>
      <c r="DR239" s="357"/>
      <c r="DS239" s="357"/>
      <c r="DT239" s="357"/>
      <c r="DU239" s="357"/>
      <c r="DV239" s="357"/>
      <c r="DW239" s="357"/>
      <c r="DX239" s="357"/>
      <c r="DY239" s="357"/>
      <c r="DZ239" s="357"/>
      <c r="EA239" s="357"/>
      <c r="EB239" s="357"/>
      <c r="EC239" s="357"/>
      <c r="ED239" s="357"/>
      <c r="EE239" s="357"/>
      <c r="EF239" s="357"/>
      <c r="EG239" s="357"/>
      <c r="EH239" s="357"/>
      <c r="EI239" s="357"/>
      <c r="EJ239" s="357"/>
      <c r="EK239" s="357"/>
      <c r="EL239" s="357"/>
      <c r="EM239" s="357"/>
      <c r="EN239" s="357"/>
      <c r="EO239" s="357"/>
      <c r="EP239" s="357"/>
      <c r="EQ239" s="357"/>
      <c r="ER239" s="357"/>
      <c r="ES239" s="357"/>
      <c r="ET239" s="357"/>
      <c r="EU239" s="357"/>
    </row>
    <row r="240" ht="12.75" customHeight="1">
      <c r="A240" s="357"/>
      <c r="B240" s="357"/>
      <c r="C240" s="357"/>
      <c r="D240" s="357"/>
      <c r="E240" s="357"/>
      <c r="F240" s="357"/>
      <c r="G240" s="357"/>
      <c r="H240" s="357"/>
      <c r="I240" s="357"/>
      <c r="J240" s="357"/>
      <c r="K240" s="357"/>
      <c r="L240" s="357"/>
      <c r="M240" s="357"/>
      <c r="N240" s="357"/>
      <c r="O240" s="357"/>
      <c r="P240" s="357"/>
      <c r="Q240" s="357"/>
      <c r="R240" s="357"/>
      <c r="S240" s="357"/>
      <c r="T240" s="357"/>
      <c r="U240" s="357"/>
      <c r="V240" s="357"/>
      <c r="W240" s="357"/>
      <c r="X240" s="357"/>
      <c r="Y240" s="357"/>
      <c r="Z240" s="357"/>
      <c r="AA240" s="357"/>
      <c r="AB240" s="357"/>
      <c r="AC240" s="357"/>
      <c r="AD240" s="357"/>
      <c r="AE240" s="357"/>
      <c r="AF240" s="357"/>
      <c r="AG240" s="357"/>
      <c r="AH240" s="357"/>
      <c r="AI240" s="357"/>
      <c r="AJ240" s="357"/>
      <c r="AK240" s="357"/>
      <c r="AL240" s="357"/>
      <c r="AM240" s="357"/>
      <c r="AN240" s="357"/>
      <c r="AO240" s="357"/>
      <c r="AP240" s="357"/>
      <c r="AQ240" s="357"/>
      <c r="AR240" s="357"/>
      <c r="AS240" s="357"/>
      <c r="AT240" s="357"/>
      <c r="AU240" s="357"/>
      <c r="AV240" s="357"/>
      <c r="AW240" s="357"/>
      <c r="AX240" s="357"/>
      <c r="AY240" s="357"/>
      <c r="AZ240" s="357"/>
      <c r="BA240" s="357"/>
      <c r="BB240" s="357"/>
      <c r="BC240" s="357"/>
      <c r="BD240" s="357"/>
      <c r="BE240" s="357"/>
      <c r="BF240" s="357"/>
      <c r="BG240" s="357"/>
      <c r="BH240" s="357"/>
      <c r="BI240" s="357"/>
      <c r="BJ240" s="357"/>
      <c r="BK240" s="357"/>
      <c r="BL240" s="357"/>
      <c r="BM240" s="357"/>
      <c r="BN240" s="357"/>
      <c r="BO240" s="357"/>
      <c r="BP240" s="357"/>
      <c r="BQ240" s="357"/>
      <c r="BR240" s="357"/>
      <c r="BS240" s="357"/>
      <c r="BT240" s="357"/>
      <c r="BU240" s="357"/>
      <c r="BV240" s="357"/>
      <c r="BW240" s="357"/>
      <c r="BX240" s="357"/>
      <c r="BY240" s="357"/>
      <c r="BZ240" s="357"/>
      <c r="CA240" s="357"/>
      <c r="CB240" s="357"/>
      <c r="CC240" s="357"/>
      <c r="CD240" s="357"/>
      <c r="CE240" s="357"/>
      <c r="CF240" s="357"/>
      <c r="CG240" s="357"/>
      <c r="CH240" s="357"/>
      <c r="CI240" s="357"/>
      <c r="CJ240" s="357"/>
      <c r="CK240" s="357"/>
      <c r="CL240" s="357"/>
      <c r="CM240" s="357"/>
      <c r="CN240" s="357"/>
      <c r="CO240" s="357"/>
      <c r="CP240" s="357"/>
      <c r="CQ240" s="357"/>
      <c r="CR240" s="357"/>
      <c r="CS240" s="357"/>
      <c r="CT240" s="357"/>
      <c r="CU240" s="357"/>
      <c r="CV240" s="357"/>
      <c r="CW240" s="357"/>
      <c r="CX240" s="357"/>
      <c r="CY240" s="357"/>
      <c r="CZ240" s="357"/>
      <c r="DA240" s="357"/>
      <c r="DB240" s="357"/>
      <c r="DC240" s="357"/>
      <c r="DD240" s="357"/>
      <c r="DE240" s="357"/>
      <c r="DF240" s="357"/>
      <c r="DG240" s="357"/>
      <c r="DH240" s="357"/>
      <c r="DI240" s="357"/>
      <c r="DJ240" s="357"/>
      <c r="DK240" s="357"/>
      <c r="DL240" s="357"/>
      <c r="DM240" s="357"/>
      <c r="DN240" s="357"/>
      <c r="DO240" s="357"/>
      <c r="DP240" s="357"/>
      <c r="DQ240" s="357"/>
      <c r="DR240" s="357"/>
      <c r="DS240" s="357"/>
      <c r="DT240" s="357"/>
      <c r="DU240" s="357"/>
      <c r="DV240" s="357"/>
      <c r="DW240" s="357"/>
      <c r="DX240" s="357"/>
      <c r="DY240" s="357"/>
      <c r="DZ240" s="357"/>
      <c r="EA240" s="357"/>
      <c r="EB240" s="357"/>
      <c r="EC240" s="357"/>
      <c r="ED240" s="357"/>
      <c r="EE240" s="357"/>
      <c r="EF240" s="357"/>
      <c r="EG240" s="357"/>
      <c r="EH240" s="357"/>
      <c r="EI240" s="357"/>
      <c r="EJ240" s="357"/>
      <c r="EK240" s="357"/>
      <c r="EL240" s="357"/>
      <c r="EM240" s="357"/>
      <c r="EN240" s="357"/>
      <c r="EO240" s="357"/>
      <c r="EP240" s="357"/>
      <c r="EQ240" s="357"/>
      <c r="ER240" s="357"/>
      <c r="ES240" s="357"/>
      <c r="ET240" s="357"/>
      <c r="EU240" s="357"/>
    </row>
    <row r="241" ht="12.75" customHeight="1">
      <c r="A241" s="357"/>
      <c r="B241" s="357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  <c r="AA241" s="357"/>
      <c r="AB241" s="357"/>
      <c r="AC241" s="357"/>
      <c r="AD241" s="357"/>
      <c r="AE241" s="357"/>
      <c r="AF241" s="357"/>
      <c r="AG241" s="357"/>
      <c r="AH241" s="357"/>
      <c r="AI241" s="357"/>
      <c r="AJ241" s="357"/>
      <c r="AK241" s="357"/>
      <c r="AL241" s="357"/>
      <c r="AM241" s="357"/>
      <c r="AN241" s="357"/>
      <c r="AO241" s="357"/>
      <c r="AP241" s="357"/>
      <c r="AQ241" s="357"/>
      <c r="AR241" s="357"/>
      <c r="AS241" s="357"/>
      <c r="AT241" s="357"/>
      <c r="AU241" s="357"/>
      <c r="AV241" s="357"/>
      <c r="AW241" s="357"/>
      <c r="AX241" s="357"/>
      <c r="AY241" s="357"/>
      <c r="AZ241" s="357"/>
      <c r="BA241" s="357"/>
      <c r="BB241" s="357"/>
      <c r="BC241" s="357"/>
      <c r="BD241" s="357"/>
      <c r="BE241" s="357"/>
      <c r="BF241" s="357"/>
      <c r="BG241" s="357"/>
      <c r="BH241" s="357"/>
      <c r="BI241" s="357"/>
      <c r="BJ241" s="357"/>
      <c r="BK241" s="357"/>
      <c r="BL241" s="357"/>
      <c r="BM241" s="357"/>
      <c r="BN241" s="357"/>
      <c r="BO241" s="357"/>
      <c r="BP241" s="357"/>
      <c r="BQ241" s="357"/>
      <c r="BR241" s="357"/>
      <c r="BS241" s="357"/>
      <c r="BT241" s="357"/>
      <c r="BU241" s="357"/>
      <c r="BV241" s="357"/>
      <c r="BW241" s="357"/>
      <c r="BX241" s="357"/>
      <c r="BY241" s="357"/>
      <c r="BZ241" s="357"/>
      <c r="CA241" s="357"/>
      <c r="CB241" s="357"/>
      <c r="CC241" s="357"/>
      <c r="CD241" s="357"/>
      <c r="CE241" s="357"/>
      <c r="CF241" s="357"/>
      <c r="CG241" s="357"/>
      <c r="CH241" s="357"/>
      <c r="CI241" s="357"/>
      <c r="CJ241" s="357"/>
      <c r="CK241" s="357"/>
      <c r="CL241" s="357"/>
      <c r="CM241" s="357"/>
      <c r="CN241" s="357"/>
      <c r="CO241" s="357"/>
      <c r="CP241" s="357"/>
      <c r="CQ241" s="357"/>
      <c r="CR241" s="357"/>
      <c r="CS241" s="357"/>
      <c r="CT241" s="357"/>
      <c r="CU241" s="357"/>
      <c r="CV241" s="357"/>
      <c r="CW241" s="357"/>
      <c r="CX241" s="357"/>
      <c r="CY241" s="357"/>
      <c r="CZ241" s="357"/>
      <c r="DA241" s="357"/>
      <c r="DB241" s="357"/>
      <c r="DC241" s="357"/>
      <c r="DD241" s="357"/>
      <c r="DE241" s="357"/>
      <c r="DF241" s="357"/>
      <c r="DG241" s="357"/>
      <c r="DH241" s="357"/>
      <c r="DI241" s="357"/>
      <c r="DJ241" s="357"/>
      <c r="DK241" s="357"/>
      <c r="DL241" s="357"/>
      <c r="DM241" s="357"/>
      <c r="DN241" s="357"/>
      <c r="DO241" s="357"/>
      <c r="DP241" s="357"/>
      <c r="DQ241" s="357"/>
      <c r="DR241" s="357"/>
      <c r="DS241" s="357"/>
      <c r="DT241" s="357"/>
      <c r="DU241" s="357"/>
      <c r="DV241" s="357"/>
      <c r="DW241" s="357"/>
      <c r="DX241" s="357"/>
      <c r="DY241" s="357"/>
      <c r="DZ241" s="357"/>
      <c r="EA241" s="357"/>
      <c r="EB241" s="357"/>
      <c r="EC241" s="357"/>
      <c r="ED241" s="357"/>
      <c r="EE241" s="357"/>
      <c r="EF241" s="357"/>
      <c r="EG241" s="357"/>
      <c r="EH241" s="357"/>
      <c r="EI241" s="357"/>
      <c r="EJ241" s="357"/>
      <c r="EK241" s="357"/>
      <c r="EL241" s="357"/>
      <c r="EM241" s="357"/>
      <c r="EN241" s="357"/>
      <c r="EO241" s="357"/>
      <c r="EP241" s="357"/>
      <c r="EQ241" s="357"/>
      <c r="ER241" s="357"/>
      <c r="ES241" s="357"/>
      <c r="ET241" s="357"/>
      <c r="EU241" s="357"/>
    </row>
    <row r="242" ht="12.75" customHeight="1">
      <c r="A242" s="357"/>
      <c r="B242" s="357"/>
      <c r="C242" s="357"/>
      <c r="D242" s="357"/>
      <c r="E242" s="357"/>
      <c r="F242" s="357"/>
      <c r="G242" s="357"/>
      <c r="H242" s="357"/>
      <c r="I242" s="357"/>
      <c r="J242" s="357"/>
      <c r="K242" s="357"/>
      <c r="L242" s="357"/>
      <c r="M242" s="357"/>
      <c r="N242" s="357"/>
      <c r="O242" s="357"/>
      <c r="P242" s="357"/>
      <c r="Q242" s="357"/>
      <c r="R242" s="357"/>
      <c r="S242" s="357"/>
      <c r="T242" s="357"/>
      <c r="U242" s="357"/>
      <c r="V242" s="357"/>
      <c r="W242" s="357"/>
      <c r="X242" s="357"/>
      <c r="Y242" s="357"/>
      <c r="Z242" s="357"/>
      <c r="AA242" s="357"/>
      <c r="AB242" s="357"/>
      <c r="AC242" s="357"/>
      <c r="AD242" s="357"/>
      <c r="AE242" s="357"/>
      <c r="AF242" s="357"/>
      <c r="AG242" s="357"/>
      <c r="AH242" s="357"/>
      <c r="AI242" s="357"/>
      <c r="AJ242" s="357"/>
      <c r="AK242" s="357"/>
      <c r="AL242" s="357"/>
      <c r="AM242" s="357"/>
      <c r="AN242" s="357"/>
      <c r="AO242" s="357"/>
      <c r="AP242" s="357"/>
      <c r="AQ242" s="357"/>
      <c r="AR242" s="357"/>
      <c r="AS242" s="357"/>
      <c r="AT242" s="357"/>
      <c r="AU242" s="357"/>
      <c r="AV242" s="357"/>
      <c r="AW242" s="357"/>
      <c r="AX242" s="357"/>
      <c r="AY242" s="357"/>
      <c r="AZ242" s="357"/>
      <c r="BA242" s="357"/>
      <c r="BB242" s="357"/>
      <c r="BC242" s="357"/>
      <c r="BD242" s="357"/>
      <c r="BE242" s="357"/>
      <c r="BF242" s="357"/>
      <c r="BG242" s="357"/>
      <c r="BH242" s="357"/>
      <c r="BI242" s="357"/>
      <c r="BJ242" s="357"/>
      <c r="BK242" s="357"/>
      <c r="BL242" s="357"/>
      <c r="BM242" s="357"/>
      <c r="BN242" s="357"/>
      <c r="BO242" s="357"/>
      <c r="BP242" s="357"/>
      <c r="BQ242" s="357"/>
      <c r="BR242" s="357"/>
      <c r="BS242" s="357"/>
      <c r="BT242" s="357"/>
      <c r="BU242" s="357"/>
      <c r="BV242" s="357"/>
      <c r="BW242" s="357"/>
      <c r="BX242" s="357"/>
      <c r="BY242" s="357"/>
      <c r="BZ242" s="357"/>
      <c r="CA242" s="357"/>
      <c r="CB242" s="357"/>
      <c r="CC242" s="357"/>
      <c r="CD242" s="357"/>
      <c r="CE242" s="357"/>
      <c r="CF242" s="357"/>
      <c r="CG242" s="357"/>
      <c r="CH242" s="357"/>
      <c r="CI242" s="357"/>
      <c r="CJ242" s="357"/>
      <c r="CK242" s="357"/>
      <c r="CL242" s="357"/>
      <c r="CM242" s="357"/>
      <c r="CN242" s="357"/>
      <c r="CO242" s="357"/>
      <c r="CP242" s="357"/>
      <c r="CQ242" s="357"/>
      <c r="CR242" s="357"/>
      <c r="CS242" s="357"/>
      <c r="CT242" s="357"/>
      <c r="CU242" s="357"/>
      <c r="CV242" s="357"/>
      <c r="CW242" s="357"/>
      <c r="CX242" s="357"/>
      <c r="CY242" s="357"/>
      <c r="CZ242" s="357"/>
      <c r="DA242" s="357"/>
      <c r="DB242" s="357"/>
      <c r="DC242" s="357"/>
      <c r="DD242" s="357"/>
      <c r="DE242" s="357"/>
      <c r="DF242" s="357"/>
      <c r="DG242" s="357"/>
      <c r="DH242" s="357"/>
      <c r="DI242" s="357"/>
      <c r="DJ242" s="357"/>
      <c r="DK242" s="357"/>
      <c r="DL242" s="357"/>
      <c r="DM242" s="357"/>
      <c r="DN242" s="357"/>
      <c r="DO242" s="357"/>
      <c r="DP242" s="357"/>
      <c r="DQ242" s="357"/>
      <c r="DR242" s="357"/>
      <c r="DS242" s="357"/>
      <c r="DT242" s="357"/>
      <c r="DU242" s="357"/>
      <c r="DV242" s="357"/>
      <c r="DW242" s="357"/>
      <c r="DX242" s="357"/>
      <c r="DY242" s="357"/>
      <c r="DZ242" s="357"/>
      <c r="EA242" s="357"/>
      <c r="EB242" s="357"/>
      <c r="EC242" s="357"/>
      <c r="ED242" s="357"/>
      <c r="EE242" s="357"/>
      <c r="EF242" s="357"/>
      <c r="EG242" s="357"/>
      <c r="EH242" s="357"/>
      <c r="EI242" s="357"/>
      <c r="EJ242" s="357"/>
      <c r="EK242" s="357"/>
      <c r="EL242" s="357"/>
      <c r="EM242" s="357"/>
      <c r="EN242" s="357"/>
      <c r="EO242" s="357"/>
      <c r="EP242" s="357"/>
      <c r="EQ242" s="357"/>
      <c r="ER242" s="357"/>
      <c r="ES242" s="357"/>
      <c r="ET242" s="357"/>
      <c r="EU242" s="357"/>
    </row>
    <row r="243" ht="12.75" customHeight="1">
      <c r="A243" s="357"/>
      <c r="B243" s="357"/>
      <c r="C243" s="357"/>
      <c r="D243" s="357"/>
      <c r="E243" s="357"/>
      <c r="F243" s="357"/>
      <c r="G243" s="357"/>
      <c r="H243" s="357"/>
      <c r="I243" s="357"/>
      <c r="J243" s="357"/>
      <c r="K243" s="357"/>
      <c r="L243" s="357"/>
      <c r="M243" s="357"/>
      <c r="N243" s="357"/>
      <c r="O243" s="357"/>
      <c r="P243" s="357"/>
      <c r="Q243" s="357"/>
      <c r="R243" s="357"/>
      <c r="S243" s="357"/>
      <c r="T243" s="357"/>
      <c r="U243" s="357"/>
      <c r="V243" s="357"/>
      <c r="W243" s="357"/>
      <c r="X243" s="357"/>
      <c r="Y243" s="357"/>
      <c r="Z243" s="357"/>
      <c r="AA243" s="357"/>
      <c r="AB243" s="357"/>
      <c r="AC243" s="357"/>
      <c r="AD243" s="357"/>
      <c r="AE243" s="357"/>
      <c r="AF243" s="357"/>
      <c r="AG243" s="357"/>
      <c r="AH243" s="357"/>
      <c r="AI243" s="357"/>
      <c r="AJ243" s="357"/>
      <c r="AK243" s="357"/>
      <c r="AL243" s="357"/>
      <c r="AM243" s="357"/>
      <c r="AN243" s="357"/>
      <c r="AO243" s="357"/>
      <c r="AP243" s="357"/>
      <c r="AQ243" s="357"/>
      <c r="AR243" s="357"/>
      <c r="AS243" s="357"/>
      <c r="AT243" s="357"/>
      <c r="AU243" s="357"/>
      <c r="AV243" s="357"/>
      <c r="AW243" s="357"/>
      <c r="AX243" s="357"/>
      <c r="AY243" s="357"/>
      <c r="AZ243" s="357"/>
      <c r="BA243" s="357"/>
      <c r="BB243" s="357"/>
      <c r="BC243" s="357"/>
      <c r="BD243" s="357"/>
      <c r="BE243" s="357"/>
      <c r="BF243" s="357"/>
      <c r="BG243" s="357"/>
      <c r="BH243" s="357"/>
      <c r="BI243" s="357"/>
      <c r="BJ243" s="357"/>
      <c r="BK243" s="357"/>
      <c r="BL243" s="357"/>
      <c r="BM243" s="357"/>
      <c r="BN243" s="357"/>
      <c r="BO243" s="357"/>
      <c r="BP243" s="357"/>
      <c r="BQ243" s="357"/>
      <c r="BR243" s="357"/>
      <c r="BS243" s="357"/>
      <c r="BT243" s="357"/>
      <c r="BU243" s="357"/>
      <c r="BV243" s="357"/>
      <c r="BW243" s="357"/>
      <c r="BX243" s="357"/>
      <c r="BY243" s="357"/>
      <c r="BZ243" s="357"/>
      <c r="CA243" s="357"/>
      <c r="CB243" s="357"/>
      <c r="CC243" s="357"/>
      <c r="CD243" s="357"/>
      <c r="CE243" s="357"/>
      <c r="CF243" s="357"/>
      <c r="CG243" s="357"/>
      <c r="CH243" s="357"/>
      <c r="CI243" s="357"/>
      <c r="CJ243" s="357"/>
      <c r="CK243" s="357"/>
      <c r="CL243" s="357"/>
      <c r="CM243" s="357"/>
      <c r="CN243" s="357"/>
      <c r="CO243" s="357"/>
      <c r="CP243" s="357"/>
      <c r="CQ243" s="357"/>
      <c r="CR243" s="357"/>
      <c r="CS243" s="357"/>
      <c r="CT243" s="357"/>
      <c r="CU243" s="357"/>
      <c r="CV243" s="357"/>
      <c r="CW243" s="357"/>
      <c r="CX243" s="357"/>
      <c r="CY243" s="357"/>
      <c r="CZ243" s="357"/>
      <c r="DA243" s="357"/>
      <c r="DB243" s="357"/>
      <c r="DC243" s="357"/>
      <c r="DD243" s="357"/>
      <c r="DE243" s="357"/>
      <c r="DF243" s="357"/>
      <c r="DG243" s="357"/>
      <c r="DH243" s="357"/>
      <c r="DI243" s="357"/>
      <c r="DJ243" s="357"/>
      <c r="DK243" s="357"/>
      <c r="DL243" s="357"/>
      <c r="DM243" s="357"/>
      <c r="DN243" s="357"/>
      <c r="DO243" s="357"/>
      <c r="DP243" s="357"/>
      <c r="DQ243" s="357"/>
      <c r="DR243" s="357"/>
      <c r="DS243" s="357"/>
      <c r="DT243" s="357"/>
      <c r="DU243" s="357"/>
      <c r="DV243" s="357"/>
      <c r="DW243" s="357"/>
      <c r="DX243" s="357"/>
      <c r="DY243" s="357"/>
      <c r="DZ243" s="357"/>
      <c r="EA243" s="357"/>
      <c r="EB243" s="357"/>
      <c r="EC243" s="357"/>
      <c r="ED243" s="357"/>
      <c r="EE243" s="357"/>
      <c r="EF243" s="357"/>
      <c r="EG243" s="357"/>
      <c r="EH243" s="357"/>
      <c r="EI243" s="357"/>
      <c r="EJ243" s="357"/>
      <c r="EK243" s="357"/>
      <c r="EL243" s="357"/>
      <c r="EM243" s="357"/>
      <c r="EN243" s="357"/>
      <c r="EO243" s="357"/>
      <c r="EP243" s="357"/>
      <c r="EQ243" s="357"/>
      <c r="ER243" s="357"/>
      <c r="ES243" s="357"/>
      <c r="ET243" s="357"/>
      <c r="EU243" s="357"/>
    </row>
    <row r="244" ht="12.75" customHeight="1">
      <c r="A244" s="357"/>
      <c r="B244" s="357"/>
      <c r="C244" s="357"/>
      <c r="D244" s="357"/>
      <c r="E244" s="357"/>
      <c r="F244" s="357"/>
      <c r="G244" s="357"/>
      <c r="H244" s="357"/>
      <c r="I244" s="357"/>
      <c r="J244" s="357"/>
      <c r="K244" s="357"/>
      <c r="L244" s="357"/>
      <c r="M244" s="357"/>
      <c r="N244" s="357"/>
      <c r="O244" s="357"/>
      <c r="P244" s="357"/>
      <c r="Q244" s="357"/>
      <c r="R244" s="357"/>
      <c r="S244" s="357"/>
      <c r="T244" s="357"/>
      <c r="U244" s="357"/>
      <c r="V244" s="357"/>
      <c r="W244" s="357"/>
      <c r="X244" s="357"/>
      <c r="Y244" s="357"/>
      <c r="Z244" s="357"/>
      <c r="AA244" s="357"/>
      <c r="AB244" s="357"/>
      <c r="AC244" s="357"/>
      <c r="AD244" s="357"/>
      <c r="AE244" s="357"/>
      <c r="AF244" s="357"/>
      <c r="AG244" s="357"/>
      <c r="AH244" s="357"/>
      <c r="AI244" s="357"/>
      <c r="AJ244" s="357"/>
      <c r="AK244" s="357"/>
      <c r="AL244" s="357"/>
      <c r="AM244" s="357"/>
      <c r="AN244" s="357"/>
      <c r="AO244" s="357"/>
      <c r="AP244" s="357"/>
      <c r="AQ244" s="357"/>
      <c r="AR244" s="357"/>
      <c r="AS244" s="357"/>
      <c r="AT244" s="357"/>
      <c r="AU244" s="357"/>
      <c r="AV244" s="357"/>
      <c r="AW244" s="357"/>
      <c r="AX244" s="357"/>
      <c r="AY244" s="357"/>
      <c r="AZ244" s="357"/>
      <c r="BA244" s="357"/>
      <c r="BB244" s="357"/>
      <c r="BC244" s="357"/>
      <c r="BD244" s="357"/>
      <c r="BE244" s="357"/>
      <c r="BF244" s="357"/>
      <c r="BG244" s="357"/>
      <c r="BH244" s="357"/>
      <c r="BI244" s="357"/>
      <c r="BJ244" s="357"/>
      <c r="BK244" s="357"/>
      <c r="BL244" s="357"/>
      <c r="BM244" s="357"/>
      <c r="BN244" s="357"/>
      <c r="BO244" s="357"/>
      <c r="BP244" s="357"/>
      <c r="BQ244" s="357"/>
      <c r="BR244" s="357"/>
      <c r="BS244" s="357"/>
      <c r="BT244" s="357"/>
      <c r="BU244" s="357"/>
      <c r="BV244" s="357"/>
      <c r="BW244" s="357"/>
      <c r="BX244" s="357"/>
      <c r="BY244" s="357"/>
      <c r="BZ244" s="357"/>
      <c r="CA244" s="357"/>
      <c r="CB244" s="357"/>
      <c r="CC244" s="357"/>
      <c r="CD244" s="357"/>
      <c r="CE244" s="357"/>
      <c r="CF244" s="357"/>
      <c r="CG244" s="357"/>
      <c r="CH244" s="357"/>
      <c r="CI244" s="357"/>
      <c r="CJ244" s="357"/>
      <c r="CK244" s="357"/>
      <c r="CL244" s="357"/>
      <c r="CM244" s="357"/>
      <c r="CN244" s="357"/>
      <c r="CO244" s="357"/>
      <c r="CP244" s="357"/>
      <c r="CQ244" s="357"/>
      <c r="CR244" s="357"/>
      <c r="CS244" s="357"/>
      <c r="CT244" s="357"/>
      <c r="CU244" s="357"/>
      <c r="CV244" s="357"/>
      <c r="CW244" s="357"/>
      <c r="CX244" s="357"/>
      <c r="CY244" s="357"/>
      <c r="CZ244" s="357"/>
      <c r="DA244" s="357"/>
      <c r="DB244" s="357"/>
      <c r="DC244" s="357"/>
      <c r="DD244" s="357"/>
      <c r="DE244" s="357"/>
      <c r="DF244" s="357"/>
      <c r="DG244" s="357"/>
      <c r="DH244" s="357"/>
      <c r="DI244" s="357"/>
      <c r="DJ244" s="357"/>
      <c r="DK244" s="357"/>
      <c r="DL244" s="357"/>
      <c r="DM244" s="357"/>
      <c r="DN244" s="357"/>
      <c r="DO244" s="357"/>
      <c r="DP244" s="357"/>
      <c r="DQ244" s="357"/>
      <c r="DR244" s="357"/>
      <c r="DS244" s="357"/>
      <c r="DT244" s="357"/>
      <c r="DU244" s="357"/>
      <c r="DV244" s="357"/>
      <c r="DW244" s="357"/>
      <c r="DX244" s="357"/>
      <c r="DY244" s="357"/>
      <c r="DZ244" s="357"/>
      <c r="EA244" s="357"/>
      <c r="EB244" s="357"/>
      <c r="EC244" s="357"/>
      <c r="ED244" s="357"/>
      <c r="EE244" s="357"/>
      <c r="EF244" s="357"/>
      <c r="EG244" s="357"/>
      <c r="EH244" s="357"/>
      <c r="EI244" s="357"/>
      <c r="EJ244" s="357"/>
      <c r="EK244" s="357"/>
      <c r="EL244" s="357"/>
      <c r="EM244" s="357"/>
      <c r="EN244" s="357"/>
      <c r="EO244" s="357"/>
      <c r="EP244" s="357"/>
      <c r="EQ244" s="357"/>
      <c r="ER244" s="357"/>
      <c r="ES244" s="357"/>
      <c r="ET244" s="357"/>
      <c r="EU244" s="357"/>
    </row>
    <row r="245" ht="12.75" customHeight="1">
      <c r="A245" s="357"/>
      <c r="B245" s="357"/>
      <c r="C245" s="357"/>
      <c r="D245" s="357"/>
      <c r="E245" s="357"/>
      <c r="F245" s="357"/>
      <c r="G245" s="357"/>
      <c r="H245" s="357"/>
      <c r="I245" s="357"/>
      <c r="J245" s="357"/>
      <c r="K245" s="357"/>
      <c r="L245" s="357"/>
      <c r="M245" s="357"/>
      <c r="N245" s="357"/>
      <c r="O245" s="357"/>
      <c r="P245" s="357"/>
      <c r="Q245" s="357"/>
      <c r="R245" s="357"/>
      <c r="S245" s="357"/>
      <c r="T245" s="357"/>
      <c r="U245" s="357"/>
      <c r="V245" s="357"/>
      <c r="W245" s="357"/>
      <c r="X245" s="357"/>
      <c r="Y245" s="357"/>
      <c r="Z245" s="357"/>
      <c r="AA245" s="357"/>
      <c r="AB245" s="357"/>
      <c r="AC245" s="357"/>
      <c r="AD245" s="357"/>
      <c r="AE245" s="357"/>
      <c r="AF245" s="357"/>
      <c r="AG245" s="357"/>
      <c r="AH245" s="357"/>
      <c r="AI245" s="357"/>
      <c r="AJ245" s="357"/>
      <c r="AK245" s="357"/>
      <c r="AL245" s="357"/>
      <c r="AM245" s="357"/>
      <c r="AN245" s="357"/>
      <c r="AO245" s="357"/>
      <c r="AP245" s="357"/>
      <c r="AQ245" s="357"/>
      <c r="AR245" s="357"/>
      <c r="AS245" s="357"/>
      <c r="AT245" s="357"/>
      <c r="AU245" s="357"/>
      <c r="AV245" s="357"/>
      <c r="AW245" s="357"/>
      <c r="AX245" s="357"/>
      <c r="AY245" s="357"/>
      <c r="AZ245" s="357"/>
      <c r="BA245" s="357"/>
      <c r="BB245" s="357"/>
      <c r="BC245" s="357"/>
      <c r="BD245" s="357"/>
      <c r="BE245" s="357"/>
      <c r="BF245" s="357"/>
      <c r="BG245" s="357"/>
      <c r="BH245" s="357"/>
      <c r="BI245" s="357"/>
      <c r="BJ245" s="357"/>
      <c r="BK245" s="357"/>
      <c r="BL245" s="357"/>
      <c r="BM245" s="357"/>
      <c r="BN245" s="357"/>
      <c r="BO245" s="357"/>
      <c r="BP245" s="357"/>
      <c r="BQ245" s="357"/>
      <c r="BR245" s="357"/>
      <c r="BS245" s="357"/>
      <c r="BT245" s="357"/>
      <c r="BU245" s="357"/>
      <c r="BV245" s="357"/>
      <c r="BW245" s="357"/>
      <c r="BX245" s="357"/>
      <c r="BY245" s="357"/>
      <c r="BZ245" s="357"/>
      <c r="CA245" s="357"/>
      <c r="CB245" s="357"/>
      <c r="CC245" s="357"/>
      <c r="CD245" s="357"/>
      <c r="CE245" s="357"/>
      <c r="CF245" s="357"/>
      <c r="CG245" s="357"/>
      <c r="CH245" s="357"/>
      <c r="CI245" s="357"/>
      <c r="CJ245" s="357"/>
      <c r="CK245" s="357"/>
      <c r="CL245" s="357"/>
      <c r="CM245" s="357"/>
      <c r="CN245" s="357"/>
      <c r="CO245" s="357"/>
      <c r="CP245" s="357"/>
      <c r="CQ245" s="357"/>
      <c r="CR245" s="357"/>
      <c r="CS245" s="357"/>
      <c r="CT245" s="357"/>
      <c r="CU245" s="357"/>
      <c r="CV245" s="357"/>
      <c r="CW245" s="357"/>
      <c r="CX245" s="357"/>
      <c r="CY245" s="357"/>
      <c r="CZ245" s="357"/>
      <c r="DA245" s="357"/>
      <c r="DB245" s="357"/>
      <c r="DC245" s="357"/>
      <c r="DD245" s="357"/>
      <c r="DE245" s="357"/>
      <c r="DF245" s="357"/>
      <c r="DG245" s="357"/>
      <c r="DH245" s="357"/>
      <c r="DI245" s="357"/>
      <c r="DJ245" s="357"/>
      <c r="DK245" s="357"/>
      <c r="DL245" s="357"/>
      <c r="DM245" s="357"/>
      <c r="DN245" s="357"/>
      <c r="DO245" s="357"/>
      <c r="DP245" s="357"/>
      <c r="DQ245" s="357"/>
      <c r="DR245" s="357"/>
      <c r="DS245" s="357"/>
      <c r="DT245" s="357"/>
      <c r="DU245" s="357"/>
      <c r="DV245" s="357"/>
      <c r="DW245" s="357"/>
      <c r="DX245" s="357"/>
      <c r="DY245" s="357"/>
      <c r="DZ245" s="357"/>
      <c r="EA245" s="357"/>
      <c r="EB245" s="357"/>
      <c r="EC245" s="357"/>
      <c r="ED245" s="357"/>
      <c r="EE245" s="357"/>
      <c r="EF245" s="357"/>
      <c r="EG245" s="357"/>
      <c r="EH245" s="357"/>
      <c r="EI245" s="357"/>
      <c r="EJ245" s="357"/>
      <c r="EK245" s="357"/>
      <c r="EL245" s="357"/>
      <c r="EM245" s="357"/>
      <c r="EN245" s="357"/>
      <c r="EO245" s="357"/>
      <c r="EP245" s="357"/>
      <c r="EQ245" s="357"/>
      <c r="ER245" s="357"/>
      <c r="ES245" s="357"/>
      <c r="ET245" s="357"/>
      <c r="EU245" s="357"/>
    </row>
    <row r="246" ht="12.75" customHeight="1">
      <c r="A246" s="357"/>
      <c r="B246" s="357"/>
      <c r="C246" s="357"/>
      <c r="D246" s="357"/>
      <c r="E246" s="357"/>
      <c r="F246" s="357"/>
      <c r="G246" s="357"/>
      <c r="H246" s="357"/>
      <c r="I246" s="357"/>
      <c r="J246" s="357"/>
      <c r="K246" s="357"/>
      <c r="L246" s="357"/>
      <c r="M246" s="357"/>
      <c r="N246" s="357"/>
      <c r="O246" s="357"/>
      <c r="P246" s="357"/>
      <c r="Q246" s="357"/>
      <c r="R246" s="357"/>
      <c r="S246" s="357"/>
      <c r="T246" s="357"/>
      <c r="U246" s="357"/>
      <c r="V246" s="357"/>
      <c r="W246" s="357"/>
      <c r="X246" s="357"/>
      <c r="Y246" s="357"/>
      <c r="Z246" s="357"/>
      <c r="AA246" s="357"/>
      <c r="AB246" s="357"/>
      <c r="AC246" s="357"/>
      <c r="AD246" s="357"/>
      <c r="AE246" s="357"/>
      <c r="AF246" s="357"/>
      <c r="AG246" s="357"/>
      <c r="AH246" s="357"/>
      <c r="AI246" s="357"/>
      <c r="AJ246" s="357"/>
      <c r="AK246" s="357"/>
      <c r="AL246" s="357"/>
      <c r="AM246" s="357"/>
      <c r="AN246" s="357"/>
      <c r="AO246" s="357"/>
      <c r="AP246" s="357"/>
      <c r="AQ246" s="357"/>
      <c r="AR246" s="357"/>
      <c r="AS246" s="357"/>
      <c r="AT246" s="357"/>
      <c r="AU246" s="357"/>
      <c r="AV246" s="357"/>
      <c r="AW246" s="357"/>
      <c r="AX246" s="357"/>
      <c r="AY246" s="357"/>
      <c r="AZ246" s="357"/>
      <c r="BA246" s="357"/>
      <c r="BB246" s="357"/>
      <c r="BC246" s="357"/>
      <c r="BD246" s="357"/>
      <c r="BE246" s="357"/>
      <c r="BF246" s="357"/>
      <c r="BG246" s="357"/>
      <c r="BH246" s="357"/>
      <c r="BI246" s="357"/>
      <c r="BJ246" s="357"/>
      <c r="BK246" s="357"/>
      <c r="BL246" s="357"/>
      <c r="BM246" s="357"/>
      <c r="BN246" s="357"/>
      <c r="BO246" s="357"/>
      <c r="BP246" s="357"/>
      <c r="BQ246" s="357"/>
      <c r="BR246" s="357"/>
      <c r="BS246" s="357"/>
      <c r="BT246" s="357"/>
      <c r="BU246" s="357"/>
      <c r="BV246" s="357"/>
      <c r="BW246" s="357"/>
      <c r="BX246" s="357"/>
      <c r="BY246" s="357"/>
      <c r="BZ246" s="357"/>
      <c r="CA246" s="357"/>
      <c r="CB246" s="357"/>
      <c r="CC246" s="357"/>
      <c r="CD246" s="357"/>
      <c r="CE246" s="357"/>
      <c r="CF246" s="357"/>
      <c r="CG246" s="357"/>
      <c r="CH246" s="357"/>
      <c r="CI246" s="357"/>
      <c r="CJ246" s="357"/>
      <c r="CK246" s="357"/>
      <c r="CL246" s="357"/>
      <c r="CM246" s="357"/>
      <c r="CN246" s="357"/>
      <c r="CO246" s="357"/>
      <c r="CP246" s="357"/>
      <c r="CQ246" s="357"/>
      <c r="CR246" s="357"/>
      <c r="CS246" s="357"/>
      <c r="CT246" s="357"/>
      <c r="CU246" s="357"/>
      <c r="CV246" s="357"/>
      <c r="CW246" s="357"/>
      <c r="CX246" s="357"/>
      <c r="CY246" s="357"/>
      <c r="CZ246" s="357"/>
      <c r="DA246" s="357"/>
      <c r="DB246" s="357"/>
      <c r="DC246" s="357"/>
      <c r="DD246" s="357"/>
      <c r="DE246" s="357"/>
      <c r="DF246" s="357"/>
      <c r="DG246" s="357"/>
      <c r="DH246" s="357"/>
      <c r="DI246" s="357"/>
      <c r="DJ246" s="357"/>
      <c r="DK246" s="357"/>
      <c r="DL246" s="357"/>
      <c r="DM246" s="357"/>
      <c r="DN246" s="357"/>
      <c r="DO246" s="357"/>
      <c r="DP246" s="357"/>
      <c r="DQ246" s="357"/>
      <c r="DR246" s="357"/>
      <c r="DS246" s="357"/>
      <c r="DT246" s="357"/>
      <c r="DU246" s="357"/>
      <c r="DV246" s="357"/>
      <c r="DW246" s="357"/>
      <c r="DX246" s="357"/>
      <c r="DY246" s="357"/>
      <c r="DZ246" s="357"/>
      <c r="EA246" s="357"/>
      <c r="EB246" s="357"/>
      <c r="EC246" s="357"/>
      <c r="ED246" s="357"/>
      <c r="EE246" s="357"/>
      <c r="EF246" s="357"/>
      <c r="EG246" s="357"/>
      <c r="EH246" s="357"/>
      <c r="EI246" s="357"/>
      <c r="EJ246" s="357"/>
      <c r="EK246" s="357"/>
      <c r="EL246" s="357"/>
      <c r="EM246" s="357"/>
      <c r="EN246" s="357"/>
      <c r="EO246" s="357"/>
      <c r="EP246" s="357"/>
      <c r="EQ246" s="357"/>
      <c r="ER246" s="357"/>
      <c r="ES246" s="357"/>
      <c r="ET246" s="357"/>
      <c r="EU246" s="357"/>
    </row>
    <row r="247" ht="12.75" customHeight="1">
      <c r="A247" s="357"/>
      <c r="B247" s="357"/>
      <c r="C247" s="357"/>
      <c r="D247" s="357"/>
      <c r="E247" s="357"/>
      <c r="F247" s="357"/>
      <c r="G247" s="357"/>
      <c r="H247" s="357"/>
      <c r="I247" s="357"/>
      <c r="J247" s="357"/>
      <c r="K247" s="357"/>
      <c r="L247" s="357"/>
      <c r="M247" s="357"/>
      <c r="N247" s="357"/>
      <c r="O247" s="357"/>
      <c r="P247" s="357"/>
      <c r="Q247" s="357"/>
      <c r="R247" s="357"/>
      <c r="S247" s="357"/>
      <c r="T247" s="357"/>
      <c r="U247" s="357"/>
      <c r="V247" s="357"/>
      <c r="W247" s="357"/>
      <c r="X247" s="357"/>
      <c r="Y247" s="357"/>
      <c r="Z247" s="357"/>
      <c r="AA247" s="357"/>
      <c r="AB247" s="357"/>
      <c r="AC247" s="357"/>
      <c r="AD247" s="357"/>
      <c r="AE247" s="357"/>
      <c r="AF247" s="357"/>
      <c r="AG247" s="357"/>
      <c r="AH247" s="357"/>
      <c r="AI247" s="357"/>
      <c r="AJ247" s="357"/>
      <c r="AK247" s="357"/>
      <c r="AL247" s="357"/>
      <c r="AM247" s="357"/>
      <c r="AN247" s="357"/>
      <c r="AO247" s="357"/>
      <c r="AP247" s="357"/>
      <c r="AQ247" s="357"/>
      <c r="AR247" s="357"/>
      <c r="AS247" s="357"/>
      <c r="AT247" s="357"/>
      <c r="AU247" s="357"/>
      <c r="AV247" s="357"/>
      <c r="AW247" s="357"/>
      <c r="AX247" s="357"/>
      <c r="AY247" s="357"/>
      <c r="AZ247" s="357"/>
      <c r="BA247" s="357"/>
      <c r="BB247" s="357"/>
      <c r="BC247" s="357"/>
      <c r="BD247" s="357"/>
      <c r="BE247" s="357"/>
      <c r="BF247" s="357"/>
      <c r="BG247" s="357"/>
      <c r="BH247" s="357"/>
      <c r="BI247" s="357"/>
      <c r="BJ247" s="357"/>
      <c r="BK247" s="357"/>
      <c r="BL247" s="357"/>
      <c r="BM247" s="357"/>
      <c r="BN247" s="357"/>
      <c r="BO247" s="357"/>
      <c r="BP247" s="357"/>
      <c r="BQ247" s="357"/>
      <c r="BR247" s="357"/>
      <c r="BS247" s="357"/>
      <c r="BT247" s="357"/>
      <c r="BU247" s="357"/>
      <c r="BV247" s="357"/>
      <c r="BW247" s="357"/>
      <c r="BX247" s="357"/>
      <c r="BY247" s="357"/>
      <c r="BZ247" s="357"/>
      <c r="CA247" s="357"/>
      <c r="CB247" s="357"/>
      <c r="CC247" s="357"/>
      <c r="CD247" s="357"/>
      <c r="CE247" s="357"/>
      <c r="CF247" s="357"/>
      <c r="CG247" s="357"/>
      <c r="CH247" s="357"/>
      <c r="CI247" s="357"/>
      <c r="CJ247" s="357"/>
      <c r="CK247" s="357"/>
      <c r="CL247" s="357"/>
      <c r="CM247" s="357"/>
      <c r="CN247" s="357"/>
      <c r="CO247" s="357"/>
      <c r="CP247" s="357"/>
      <c r="CQ247" s="357"/>
      <c r="CR247" s="357"/>
      <c r="CS247" s="357"/>
      <c r="CT247" s="357"/>
      <c r="CU247" s="357"/>
      <c r="CV247" s="357"/>
      <c r="CW247" s="357"/>
      <c r="CX247" s="357"/>
      <c r="CY247" s="357"/>
      <c r="CZ247" s="357"/>
      <c r="DA247" s="357"/>
      <c r="DB247" s="357"/>
      <c r="DC247" s="357"/>
      <c r="DD247" s="357"/>
      <c r="DE247" s="357"/>
      <c r="DF247" s="357"/>
      <c r="DG247" s="357"/>
      <c r="DH247" s="357"/>
      <c r="DI247" s="357"/>
      <c r="DJ247" s="357"/>
      <c r="DK247" s="357"/>
      <c r="DL247" s="357"/>
      <c r="DM247" s="357"/>
      <c r="DN247" s="357"/>
      <c r="DO247" s="357"/>
      <c r="DP247" s="357"/>
      <c r="DQ247" s="357"/>
      <c r="DR247" s="357"/>
      <c r="DS247" s="357"/>
      <c r="DT247" s="357"/>
      <c r="DU247" s="357"/>
      <c r="DV247" s="357"/>
      <c r="DW247" s="357"/>
      <c r="DX247" s="357"/>
      <c r="DY247" s="357"/>
      <c r="DZ247" s="357"/>
      <c r="EA247" s="357"/>
      <c r="EB247" s="357"/>
      <c r="EC247" s="357"/>
      <c r="ED247" s="357"/>
      <c r="EE247" s="357"/>
      <c r="EF247" s="357"/>
      <c r="EG247" s="357"/>
      <c r="EH247" s="357"/>
      <c r="EI247" s="357"/>
      <c r="EJ247" s="357"/>
      <c r="EK247" s="357"/>
      <c r="EL247" s="357"/>
      <c r="EM247" s="357"/>
      <c r="EN247" s="357"/>
      <c r="EO247" s="357"/>
      <c r="EP247" s="357"/>
      <c r="EQ247" s="357"/>
      <c r="ER247" s="357"/>
      <c r="ES247" s="357"/>
      <c r="ET247" s="357"/>
      <c r="EU247" s="357"/>
    </row>
    <row r="248" ht="12.75" customHeight="1">
      <c r="A248" s="357"/>
      <c r="B248" s="357"/>
      <c r="C248" s="357"/>
      <c r="D248" s="357"/>
      <c r="E248" s="357"/>
      <c r="F248" s="357"/>
      <c r="G248" s="357"/>
      <c r="H248" s="357"/>
      <c r="I248" s="357"/>
      <c r="J248" s="357"/>
      <c r="K248" s="357"/>
      <c r="L248" s="357"/>
      <c r="M248" s="357"/>
      <c r="N248" s="357"/>
      <c r="O248" s="357"/>
      <c r="P248" s="357"/>
      <c r="Q248" s="357"/>
      <c r="R248" s="357"/>
      <c r="S248" s="357"/>
      <c r="T248" s="357"/>
      <c r="U248" s="357"/>
      <c r="V248" s="357"/>
      <c r="W248" s="357"/>
      <c r="X248" s="357"/>
      <c r="Y248" s="357"/>
      <c r="Z248" s="357"/>
      <c r="AA248" s="357"/>
      <c r="AB248" s="357"/>
      <c r="AC248" s="357"/>
      <c r="AD248" s="357"/>
      <c r="AE248" s="357"/>
      <c r="AF248" s="357"/>
      <c r="AG248" s="357"/>
      <c r="AH248" s="357"/>
      <c r="AI248" s="357"/>
      <c r="AJ248" s="357"/>
      <c r="AK248" s="357"/>
      <c r="AL248" s="357"/>
      <c r="AM248" s="357"/>
      <c r="AN248" s="357"/>
      <c r="AO248" s="357"/>
      <c r="AP248" s="357"/>
      <c r="AQ248" s="357"/>
      <c r="AR248" s="357"/>
      <c r="AS248" s="357"/>
      <c r="AT248" s="357"/>
      <c r="AU248" s="357"/>
      <c r="AV248" s="357"/>
      <c r="AW248" s="357"/>
      <c r="AX248" s="357"/>
      <c r="AY248" s="357"/>
      <c r="AZ248" s="357"/>
      <c r="BA248" s="357"/>
      <c r="BB248" s="357"/>
      <c r="BC248" s="357"/>
      <c r="BD248" s="357"/>
      <c r="BE248" s="357"/>
      <c r="BF248" s="357"/>
      <c r="BG248" s="357"/>
      <c r="BH248" s="357"/>
      <c r="BI248" s="357"/>
      <c r="BJ248" s="357"/>
      <c r="BK248" s="357"/>
      <c r="BL248" s="357"/>
      <c r="BM248" s="357"/>
      <c r="BN248" s="357"/>
      <c r="BO248" s="357"/>
      <c r="BP248" s="357"/>
      <c r="BQ248" s="357"/>
      <c r="BR248" s="357"/>
      <c r="BS248" s="357"/>
      <c r="BT248" s="357"/>
      <c r="BU248" s="357"/>
      <c r="BV248" s="357"/>
      <c r="BW248" s="357"/>
      <c r="BX248" s="357"/>
      <c r="BY248" s="357"/>
      <c r="BZ248" s="357"/>
      <c r="CA248" s="357"/>
      <c r="CB248" s="357"/>
      <c r="CC248" s="357"/>
      <c r="CD248" s="357"/>
      <c r="CE248" s="357"/>
      <c r="CF248" s="357"/>
      <c r="CG248" s="357"/>
      <c r="CH248" s="357"/>
      <c r="CI248" s="357"/>
      <c r="CJ248" s="357"/>
      <c r="CK248" s="357"/>
      <c r="CL248" s="357"/>
      <c r="CM248" s="357"/>
      <c r="CN248" s="357"/>
      <c r="CO248" s="357"/>
      <c r="CP248" s="357"/>
      <c r="CQ248" s="357"/>
      <c r="CR248" s="357"/>
      <c r="CS248" s="357"/>
      <c r="CT248" s="357"/>
      <c r="CU248" s="357"/>
      <c r="CV248" s="357"/>
      <c r="CW248" s="357"/>
      <c r="CX248" s="357"/>
      <c r="CY248" s="357"/>
      <c r="CZ248" s="357"/>
      <c r="DA248" s="357"/>
      <c r="DB248" s="357"/>
      <c r="DC248" s="357"/>
      <c r="DD248" s="357"/>
      <c r="DE248" s="357"/>
      <c r="DF248" s="357"/>
      <c r="DG248" s="357"/>
      <c r="DH248" s="357"/>
      <c r="DI248" s="357"/>
      <c r="DJ248" s="357"/>
      <c r="DK248" s="357"/>
      <c r="DL248" s="357"/>
      <c r="DM248" s="357"/>
      <c r="DN248" s="357"/>
      <c r="DO248" s="357"/>
      <c r="DP248" s="357"/>
      <c r="DQ248" s="357"/>
      <c r="DR248" s="357"/>
      <c r="DS248" s="357"/>
      <c r="DT248" s="357"/>
      <c r="DU248" s="357"/>
      <c r="DV248" s="357"/>
      <c r="DW248" s="357"/>
      <c r="DX248" s="357"/>
      <c r="DY248" s="357"/>
      <c r="DZ248" s="357"/>
      <c r="EA248" s="357"/>
      <c r="EB248" s="357"/>
      <c r="EC248" s="357"/>
      <c r="ED248" s="357"/>
      <c r="EE248" s="357"/>
      <c r="EF248" s="357"/>
      <c r="EG248" s="357"/>
      <c r="EH248" s="357"/>
      <c r="EI248" s="357"/>
      <c r="EJ248" s="357"/>
      <c r="EK248" s="357"/>
      <c r="EL248" s="357"/>
      <c r="EM248" s="357"/>
      <c r="EN248" s="357"/>
      <c r="EO248" s="357"/>
      <c r="EP248" s="357"/>
      <c r="EQ248" s="357"/>
      <c r="ER248" s="357"/>
      <c r="ES248" s="357"/>
      <c r="ET248" s="357"/>
      <c r="EU248" s="357"/>
    </row>
    <row r="249" ht="12.75" customHeight="1">
      <c r="A249" s="357"/>
      <c r="B249" s="357"/>
      <c r="C249" s="357"/>
      <c r="D249" s="357"/>
      <c r="E249" s="357"/>
      <c r="F249" s="357"/>
      <c r="G249" s="357"/>
      <c r="H249" s="357"/>
      <c r="I249" s="357"/>
      <c r="J249" s="357"/>
      <c r="K249" s="357"/>
      <c r="L249" s="357"/>
      <c r="M249" s="357"/>
      <c r="N249" s="357"/>
      <c r="O249" s="357"/>
      <c r="P249" s="357"/>
      <c r="Q249" s="357"/>
      <c r="R249" s="357"/>
      <c r="S249" s="357"/>
      <c r="T249" s="357"/>
      <c r="U249" s="357"/>
      <c r="V249" s="357"/>
      <c r="W249" s="357"/>
      <c r="X249" s="357"/>
      <c r="Y249" s="357"/>
      <c r="Z249" s="357"/>
      <c r="AA249" s="357"/>
      <c r="AB249" s="357"/>
      <c r="AC249" s="357"/>
      <c r="AD249" s="357"/>
      <c r="AE249" s="357"/>
      <c r="AF249" s="357"/>
      <c r="AG249" s="357"/>
      <c r="AH249" s="357"/>
      <c r="AI249" s="357"/>
      <c r="AJ249" s="357"/>
      <c r="AK249" s="357"/>
      <c r="AL249" s="357"/>
      <c r="AM249" s="357"/>
      <c r="AN249" s="357"/>
      <c r="AO249" s="357"/>
      <c r="AP249" s="357"/>
      <c r="AQ249" s="357"/>
      <c r="AR249" s="357"/>
      <c r="AS249" s="357"/>
      <c r="AT249" s="357"/>
      <c r="AU249" s="357"/>
      <c r="AV249" s="357"/>
      <c r="AW249" s="357"/>
      <c r="AX249" s="357"/>
      <c r="AY249" s="357"/>
      <c r="AZ249" s="357"/>
      <c r="BA249" s="357"/>
      <c r="BB249" s="357"/>
      <c r="BC249" s="357"/>
      <c r="BD249" s="357"/>
      <c r="BE249" s="357"/>
      <c r="BF249" s="357"/>
      <c r="BG249" s="357"/>
      <c r="BH249" s="357"/>
      <c r="BI249" s="357"/>
      <c r="BJ249" s="357"/>
      <c r="BK249" s="357"/>
      <c r="BL249" s="357"/>
      <c r="BM249" s="357"/>
      <c r="BN249" s="357"/>
      <c r="BO249" s="357"/>
      <c r="BP249" s="357"/>
      <c r="BQ249" s="357"/>
      <c r="BR249" s="357"/>
      <c r="BS249" s="357"/>
      <c r="BT249" s="357"/>
      <c r="BU249" s="357"/>
      <c r="BV249" s="357"/>
      <c r="BW249" s="357"/>
      <c r="BX249" s="357"/>
      <c r="BY249" s="357"/>
      <c r="BZ249" s="357"/>
      <c r="CA249" s="357"/>
      <c r="CB249" s="357"/>
      <c r="CC249" s="357"/>
      <c r="CD249" s="357"/>
      <c r="CE249" s="357"/>
      <c r="CF249" s="357"/>
      <c r="CG249" s="357"/>
      <c r="CH249" s="357"/>
      <c r="CI249" s="357"/>
      <c r="CJ249" s="357"/>
      <c r="CK249" s="357"/>
      <c r="CL249" s="357"/>
      <c r="CM249" s="357"/>
      <c r="CN249" s="357"/>
      <c r="CO249" s="357"/>
      <c r="CP249" s="357"/>
      <c r="CQ249" s="357"/>
      <c r="CR249" s="357"/>
      <c r="CS249" s="357"/>
      <c r="CT249" s="357"/>
      <c r="CU249" s="357"/>
      <c r="CV249" s="357"/>
      <c r="CW249" s="357"/>
      <c r="CX249" s="357"/>
      <c r="CY249" s="357"/>
      <c r="CZ249" s="357"/>
      <c r="DA249" s="357"/>
      <c r="DB249" s="357"/>
      <c r="DC249" s="357"/>
      <c r="DD249" s="357"/>
      <c r="DE249" s="357"/>
      <c r="DF249" s="357"/>
      <c r="DG249" s="357"/>
      <c r="DH249" s="357"/>
      <c r="DI249" s="357"/>
      <c r="DJ249" s="357"/>
      <c r="DK249" s="357"/>
      <c r="DL249" s="357"/>
      <c r="DM249" s="357"/>
      <c r="DN249" s="357"/>
      <c r="DO249" s="357"/>
      <c r="DP249" s="357"/>
      <c r="DQ249" s="357"/>
      <c r="DR249" s="357"/>
      <c r="DS249" s="357"/>
      <c r="DT249" s="357"/>
      <c r="DU249" s="357"/>
      <c r="DV249" s="357"/>
      <c r="DW249" s="357"/>
      <c r="DX249" s="357"/>
      <c r="DY249" s="357"/>
      <c r="DZ249" s="357"/>
      <c r="EA249" s="357"/>
      <c r="EB249" s="357"/>
      <c r="EC249" s="357"/>
      <c r="ED249" s="357"/>
      <c r="EE249" s="357"/>
      <c r="EF249" s="357"/>
      <c r="EG249" s="357"/>
      <c r="EH249" s="357"/>
      <c r="EI249" s="357"/>
      <c r="EJ249" s="357"/>
      <c r="EK249" s="357"/>
      <c r="EL249" s="357"/>
      <c r="EM249" s="357"/>
      <c r="EN249" s="357"/>
      <c r="EO249" s="357"/>
      <c r="EP249" s="357"/>
      <c r="EQ249" s="357"/>
      <c r="ER249" s="357"/>
      <c r="ES249" s="357"/>
      <c r="ET249" s="357"/>
      <c r="EU249" s="357"/>
    </row>
    <row r="250" ht="12.75" customHeight="1">
      <c r="A250" s="357"/>
      <c r="B250" s="357"/>
      <c r="C250" s="357"/>
      <c r="D250" s="357"/>
      <c r="E250" s="357"/>
      <c r="F250" s="357"/>
      <c r="G250" s="357"/>
      <c r="H250" s="357"/>
      <c r="I250" s="357"/>
      <c r="J250" s="357"/>
      <c r="K250" s="357"/>
      <c r="L250" s="357"/>
      <c r="M250" s="357"/>
      <c r="N250" s="357"/>
      <c r="O250" s="357"/>
      <c r="P250" s="357"/>
      <c r="Q250" s="357"/>
      <c r="R250" s="357"/>
      <c r="S250" s="357"/>
      <c r="T250" s="357"/>
      <c r="U250" s="357"/>
      <c r="V250" s="357"/>
      <c r="W250" s="357"/>
      <c r="X250" s="357"/>
      <c r="Y250" s="357"/>
      <c r="Z250" s="357"/>
      <c r="AA250" s="357"/>
      <c r="AB250" s="357"/>
      <c r="AC250" s="357"/>
      <c r="AD250" s="357"/>
      <c r="AE250" s="357"/>
      <c r="AF250" s="357"/>
      <c r="AG250" s="357"/>
      <c r="AH250" s="357"/>
      <c r="AI250" s="357"/>
      <c r="AJ250" s="357"/>
      <c r="AK250" s="357"/>
      <c r="AL250" s="357"/>
      <c r="AM250" s="357"/>
      <c r="AN250" s="357"/>
      <c r="AO250" s="357"/>
      <c r="AP250" s="357"/>
      <c r="AQ250" s="357"/>
      <c r="AR250" s="357"/>
      <c r="AS250" s="357"/>
      <c r="AT250" s="357"/>
      <c r="AU250" s="357"/>
      <c r="AV250" s="357"/>
      <c r="AW250" s="357"/>
      <c r="AX250" s="357"/>
      <c r="AY250" s="357"/>
      <c r="AZ250" s="357"/>
      <c r="BA250" s="357"/>
      <c r="BB250" s="357"/>
      <c r="BC250" s="357"/>
      <c r="BD250" s="357"/>
      <c r="BE250" s="357"/>
      <c r="BF250" s="357"/>
      <c r="BG250" s="357"/>
      <c r="BH250" s="357"/>
      <c r="BI250" s="357"/>
      <c r="BJ250" s="357"/>
      <c r="BK250" s="357"/>
      <c r="BL250" s="357"/>
      <c r="BM250" s="357"/>
      <c r="BN250" s="357"/>
      <c r="BO250" s="357"/>
      <c r="BP250" s="357"/>
      <c r="BQ250" s="357"/>
      <c r="BR250" s="357"/>
      <c r="BS250" s="357"/>
      <c r="BT250" s="357"/>
      <c r="BU250" s="357"/>
      <c r="BV250" s="357"/>
      <c r="BW250" s="357"/>
      <c r="BX250" s="357"/>
      <c r="BY250" s="357"/>
      <c r="BZ250" s="357"/>
      <c r="CA250" s="357"/>
      <c r="CB250" s="357"/>
      <c r="CC250" s="357"/>
      <c r="CD250" s="357"/>
      <c r="CE250" s="357"/>
      <c r="CF250" s="357"/>
      <c r="CG250" s="357"/>
      <c r="CH250" s="357"/>
      <c r="CI250" s="357"/>
      <c r="CJ250" s="357"/>
      <c r="CK250" s="357"/>
      <c r="CL250" s="357"/>
      <c r="CM250" s="357"/>
      <c r="CN250" s="357"/>
      <c r="CO250" s="357"/>
      <c r="CP250" s="357"/>
      <c r="CQ250" s="357"/>
      <c r="CR250" s="357"/>
      <c r="CS250" s="357"/>
      <c r="CT250" s="357"/>
      <c r="CU250" s="357"/>
      <c r="CV250" s="357"/>
      <c r="CW250" s="357"/>
      <c r="CX250" s="357"/>
      <c r="CY250" s="357"/>
      <c r="CZ250" s="357"/>
      <c r="DA250" s="357"/>
      <c r="DB250" s="357"/>
      <c r="DC250" s="357"/>
      <c r="DD250" s="357"/>
      <c r="DE250" s="357"/>
      <c r="DF250" s="357"/>
      <c r="DG250" s="357"/>
      <c r="DH250" s="357"/>
      <c r="DI250" s="357"/>
      <c r="DJ250" s="357"/>
      <c r="DK250" s="357"/>
      <c r="DL250" s="357"/>
      <c r="DM250" s="357"/>
      <c r="DN250" s="357"/>
      <c r="DO250" s="357"/>
      <c r="DP250" s="357"/>
      <c r="DQ250" s="357"/>
      <c r="DR250" s="357"/>
      <c r="DS250" s="357"/>
      <c r="DT250" s="357"/>
      <c r="DU250" s="357"/>
      <c r="DV250" s="357"/>
      <c r="DW250" s="357"/>
      <c r="DX250" s="357"/>
      <c r="DY250" s="357"/>
      <c r="DZ250" s="357"/>
      <c r="EA250" s="357"/>
      <c r="EB250" s="357"/>
      <c r="EC250" s="357"/>
      <c r="ED250" s="357"/>
      <c r="EE250" s="357"/>
      <c r="EF250" s="357"/>
      <c r="EG250" s="357"/>
      <c r="EH250" s="357"/>
      <c r="EI250" s="357"/>
      <c r="EJ250" s="357"/>
      <c r="EK250" s="357"/>
      <c r="EL250" s="357"/>
      <c r="EM250" s="357"/>
      <c r="EN250" s="357"/>
      <c r="EO250" s="357"/>
      <c r="EP250" s="357"/>
      <c r="EQ250" s="357"/>
      <c r="ER250" s="357"/>
      <c r="ES250" s="357"/>
      <c r="ET250" s="357"/>
      <c r="EU250" s="357"/>
    </row>
    <row r="251" ht="12.75" customHeight="1">
      <c r="A251" s="357"/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  <c r="AA251" s="357"/>
      <c r="AB251" s="357"/>
      <c r="AC251" s="357"/>
      <c r="AD251" s="357"/>
      <c r="AE251" s="357"/>
      <c r="AF251" s="357"/>
      <c r="AG251" s="357"/>
      <c r="AH251" s="357"/>
      <c r="AI251" s="357"/>
      <c r="AJ251" s="357"/>
      <c r="AK251" s="357"/>
      <c r="AL251" s="357"/>
      <c r="AM251" s="357"/>
      <c r="AN251" s="357"/>
      <c r="AO251" s="357"/>
      <c r="AP251" s="357"/>
      <c r="AQ251" s="357"/>
      <c r="AR251" s="357"/>
      <c r="AS251" s="357"/>
      <c r="AT251" s="357"/>
      <c r="AU251" s="357"/>
      <c r="AV251" s="357"/>
      <c r="AW251" s="357"/>
      <c r="AX251" s="357"/>
      <c r="AY251" s="357"/>
      <c r="AZ251" s="357"/>
      <c r="BA251" s="357"/>
      <c r="BB251" s="357"/>
      <c r="BC251" s="357"/>
      <c r="BD251" s="357"/>
      <c r="BE251" s="357"/>
      <c r="BF251" s="357"/>
      <c r="BG251" s="357"/>
      <c r="BH251" s="357"/>
      <c r="BI251" s="357"/>
      <c r="BJ251" s="357"/>
      <c r="BK251" s="357"/>
      <c r="BL251" s="357"/>
      <c r="BM251" s="357"/>
      <c r="BN251" s="357"/>
      <c r="BO251" s="357"/>
      <c r="BP251" s="357"/>
      <c r="BQ251" s="357"/>
      <c r="BR251" s="357"/>
      <c r="BS251" s="357"/>
      <c r="BT251" s="357"/>
      <c r="BU251" s="357"/>
      <c r="BV251" s="357"/>
      <c r="BW251" s="357"/>
      <c r="BX251" s="357"/>
      <c r="BY251" s="357"/>
      <c r="BZ251" s="357"/>
      <c r="CA251" s="357"/>
      <c r="CB251" s="357"/>
      <c r="CC251" s="357"/>
      <c r="CD251" s="357"/>
      <c r="CE251" s="357"/>
      <c r="CF251" s="357"/>
      <c r="CG251" s="357"/>
      <c r="CH251" s="357"/>
      <c r="CI251" s="357"/>
      <c r="CJ251" s="357"/>
      <c r="CK251" s="357"/>
      <c r="CL251" s="357"/>
      <c r="CM251" s="357"/>
      <c r="CN251" s="357"/>
      <c r="CO251" s="357"/>
      <c r="CP251" s="357"/>
      <c r="CQ251" s="357"/>
      <c r="CR251" s="357"/>
      <c r="CS251" s="357"/>
      <c r="CT251" s="357"/>
      <c r="CU251" s="357"/>
      <c r="CV251" s="357"/>
      <c r="CW251" s="357"/>
      <c r="CX251" s="357"/>
      <c r="CY251" s="357"/>
      <c r="CZ251" s="357"/>
      <c r="DA251" s="357"/>
      <c r="DB251" s="357"/>
      <c r="DC251" s="357"/>
      <c r="DD251" s="357"/>
      <c r="DE251" s="357"/>
      <c r="DF251" s="357"/>
      <c r="DG251" s="357"/>
      <c r="DH251" s="357"/>
      <c r="DI251" s="357"/>
      <c r="DJ251" s="357"/>
      <c r="DK251" s="357"/>
      <c r="DL251" s="357"/>
      <c r="DM251" s="357"/>
      <c r="DN251" s="357"/>
      <c r="DO251" s="357"/>
      <c r="DP251" s="357"/>
      <c r="DQ251" s="357"/>
      <c r="DR251" s="357"/>
      <c r="DS251" s="357"/>
      <c r="DT251" s="357"/>
      <c r="DU251" s="357"/>
      <c r="DV251" s="357"/>
      <c r="DW251" s="357"/>
      <c r="DX251" s="357"/>
      <c r="DY251" s="357"/>
      <c r="DZ251" s="357"/>
      <c r="EA251" s="357"/>
      <c r="EB251" s="357"/>
      <c r="EC251" s="357"/>
      <c r="ED251" s="357"/>
      <c r="EE251" s="357"/>
      <c r="EF251" s="357"/>
      <c r="EG251" s="357"/>
      <c r="EH251" s="357"/>
      <c r="EI251" s="357"/>
      <c r="EJ251" s="357"/>
      <c r="EK251" s="357"/>
      <c r="EL251" s="357"/>
      <c r="EM251" s="357"/>
      <c r="EN251" s="357"/>
      <c r="EO251" s="357"/>
      <c r="EP251" s="357"/>
      <c r="EQ251" s="357"/>
      <c r="ER251" s="357"/>
      <c r="ES251" s="357"/>
      <c r="ET251" s="357"/>
      <c r="EU251" s="357"/>
    </row>
    <row r="252" ht="12.75" customHeight="1">
      <c r="A252" s="357"/>
      <c r="B252" s="357"/>
      <c r="C252" s="357"/>
      <c r="D252" s="357"/>
      <c r="E252" s="357"/>
      <c r="F252" s="357"/>
      <c r="G252" s="357"/>
      <c r="H252" s="357"/>
      <c r="I252" s="357"/>
      <c r="J252" s="357"/>
      <c r="K252" s="357"/>
      <c r="L252" s="357"/>
      <c r="M252" s="357"/>
      <c r="N252" s="357"/>
      <c r="O252" s="357"/>
      <c r="P252" s="357"/>
      <c r="Q252" s="357"/>
      <c r="R252" s="357"/>
      <c r="S252" s="357"/>
      <c r="T252" s="357"/>
      <c r="U252" s="357"/>
      <c r="V252" s="357"/>
      <c r="W252" s="357"/>
      <c r="X252" s="357"/>
      <c r="Y252" s="357"/>
      <c r="Z252" s="357"/>
      <c r="AA252" s="357"/>
      <c r="AB252" s="357"/>
      <c r="AC252" s="357"/>
      <c r="AD252" s="357"/>
      <c r="AE252" s="357"/>
      <c r="AF252" s="357"/>
      <c r="AG252" s="357"/>
      <c r="AH252" s="357"/>
      <c r="AI252" s="357"/>
      <c r="AJ252" s="357"/>
      <c r="AK252" s="357"/>
      <c r="AL252" s="357"/>
      <c r="AM252" s="357"/>
      <c r="AN252" s="357"/>
      <c r="AO252" s="357"/>
      <c r="AP252" s="357"/>
      <c r="AQ252" s="357"/>
      <c r="AR252" s="357"/>
      <c r="AS252" s="357"/>
      <c r="AT252" s="357"/>
      <c r="AU252" s="357"/>
      <c r="AV252" s="357"/>
      <c r="AW252" s="357"/>
      <c r="AX252" s="357"/>
      <c r="AY252" s="357"/>
      <c r="AZ252" s="357"/>
      <c r="BA252" s="357"/>
      <c r="BB252" s="357"/>
      <c r="BC252" s="357"/>
      <c r="BD252" s="357"/>
      <c r="BE252" s="357"/>
      <c r="BF252" s="357"/>
      <c r="BG252" s="357"/>
      <c r="BH252" s="357"/>
      <c r="BI252" s="357"/>
      <c r="BJ252" s="357"/>
      <c r="BK252" s="357"/>
      <c r="BL252" s="357"/>
      <c r="BM252" s="357"/>
      <c r="BN252" s="357"/>
      <c r="BO252" s="357"/>
      <c r="BP252" s="357"/>
      <c r="BQ252" s="357"/>
      <c r="BR252" s="357"/>
      <c r="BS252" s="357"/>
      <c r="BT252" s="357"/>
      <c r="BU252" s="357"/>
      <c r="BV252" s="357"/>
      <c r="BW252" s="357"/>
      <c r="BX252" s="357"/>
      <c r="BY252" s="357"/>
      <c r="BZ252" s="357"/>
      <c r="CA252" s="357"/>
      <c r="CB252" s="357"/>
      <c r="CC252" s="357"/>
      <c r="CD252" s="357"/>
      <c r="CE252" s="357"/>
      <c r="CF252" s="357"/>
      <c r="CG252" s="357"/>
      <c r="CH252" s="357"/>
      <c r="CI252" s="357"/>
      <c r="CJ252" s="357"/>
      <c r="CK252" s="357"/>
      <c r="CL252" s="357"/>
      <c r="CM252" s="357"/>
      <c r="CN252" s="357"/>
      <c r="CO252" s="357"/>
      <c r="CP252" s="357"/>
      <c r="CQ252" s="357"/>
      <c r="CR252" s="357"/>
      <c r="CS252" s="357"/>
      <c r="CT252" s="357"/>
      <c r="CU252" s="357"/>
      <c r="CV252" s="357"/>
      <c r="CW252" s="357"/>
      <c r="CX252" s="357"/>
      <c r="CY252" s="357"/>
      <c r="CZ252" s="357"/>
      <c r="DA252" s="357"/>
      <c r="DB252" s="357"/>
      <c r="DC252" s="357"/>
      <c r="DD252" s="357"/>
      <c r="DE252" s="357"/>
      <c r="DF252" s="357"/>
      <c r="DG252" s="357"/>
      <c r="DH252" s="357"/>
      <c r="DI252" s="357"/>
      <c r="DJ252" s="357"/>
      <c r="DK252" s="357"/>
      <c r="DL252" s="357"/>
      <c r="DM252" s="357"/>
      <c r="DN252" s="357"/>
      <c r="DO252" s="357"/>
      <c r="DP252" s="357"/>
      <c r="DQ252" s="357"/>
      <c r="DR252" s="357"/>
      <c r="DS252" s="357"/>
      <c r="DT252" s="357"/>
      <c r="DU252" s="357"/>
      <c r="DV252" s="357"/>
      <c r="DW252" s="357"/>
      <c r="DX252" s="357"/>
      <c r="DY252" s="357"/>
      <c r="DZ252" s="357"/>
      <c r="EA252" s="357"/>
      <c r="EB252" s="357"/>
      <c r="EC252" s="357"/>
      <c r="ED252" s="357"/>
      <c r="EE252" s="357"/>
      <c r="EF252" s="357"/>
      <c r="EG252" s="357"/>
      <c r="EH252" s="357"/>
      <c r="EI252" s="357"/>
      <c r="EJ252" s="357"/>
      <c r="EK252" s="357"/>
      <c r="EL252" s="357"/>
      <c r="EM252" s="357"/>
      <c r="EN252" s="357"/>
      <c r="EO252" s="357"/>
      <c r="EP252" s="357"/>
      <c r="EQ252" s="357"/>
      <c r="ER252" s="357"/>
      <c r="ES252" s="357"/>
      <c r="ET252" s="357"/>
      <c r="EU252" s="357"/>
    </row>
    <row r="253" ht="12.75" customHeight="1">
      <c r="A253" s="357"/>
      <c r="B253" s="357"/>
      <c r="C253" s="357"/>
      <c r="D253" s="357"/>
      <c r="E253" s="357"/>
      <c r="F253" s="357"/>
      <c r="G253" s="357"/>
      <c r="H253" s="357"/>
      <c r="I253" s="357"/>
      <c r="J253" s="357"/>
      <c r="K253" s="357"/>
      <c r="L253" s="357"/>
      <c r="M253" s="357"/>
      <c r="N253" s="357"/>
      <c r="O253" s="357"/>
      <c r="P253" s="357"/>
      <c r="Q253" s="357"/>
      <c r="R253" s="357"/>
      <c r="S253" s="357"/>
      <c r="T253" s="357"/>
      <c r="U253" s="357"/>
      <c r="V253" s="357"/>
      <c r="W253" s="357"/>
      <c r="X253" s="357"/>
      <c r="Y253" s="357"/>
      <c r="Z253" s="357"/>
      <c r="AA253" s="357"/>
      <c r="AB253" s="357"/>
      <c r="AC253" s="357"/>
      <c r="AD253" s="357"/>
      <c r="AE253" s="357"/>
      <c r="AF253" s="357"/>
      <c r="AG253" s="357"/>
      <c r="AH253" s="357"/>
      <c r="AI253" s="357"/>
      <c r="AJ253" s="357"/>
      <c r="AK253" s="357"/>
      <c r="AL253" s="357"/>
      <c r="AM253" s="357"/>
      <c r="AN253" s="357"/>
      <c r="AO253" s="357"/>
      <c r="AP253" s="357"/>
      <c r="AQ253" s="357"/>
      <c r="AR253" s="357"/>
      <c r="AS253" s="357"/>
      <c r="AT253" s="357"/>
      <c r="AU253" s="357"/>
      <c r="AV253" s="357"/>
      <c r="AW253" s="357"/>
      <c r="AX253" s="357"/>
      <c r="AY253" s="357"/>
      <c r="AZ253" s="357"/>
      <c r="BA253" s="357"/>
      <c r="BB253" s="357"/>
      <c r="BC253" s="357"/>
      <c r="BD253" s="357"/>
      <c r="BE253" s="357"/>
      <c r="BF253" s="357"/>
      <c r="BG253" s="357"/>
      <c r="BH253" s="357"/>
      <c r="BI253" s="357"/>
      <c r="BJ253" s="357"/>
      <c r="BK253" s="357"/>
      <c r="BL253" s="357"/>
      <c r="BM253" s="357"/>
      <c r="BN253" s="357"/>
      <c r="BO253" s="357"/>
      <c r="BP253" s="357"/>
      <c r="BQ253" s="357"/>
      <c r="BR253" s="357"/>
      <c r="BS253" s="357"/>
      <c r="BT253" s="357"/>
      <c r="BU253" s="357"/>
      <c r="BV253" s="357"/>
      <c r="BW253" s="357"/>
      <c r="BX253" s="357"/>
      <c r="BY253" s="357"/>
      <c r="BZ253" s="357"/>
      <c r="CA253" s="357"/>
      <c r="CB253" s="357"/>
      <c r="CC253" s="357"/>
      <c r="CD253" s="357"/>
      <c r="CE253" s="357"/>
      <c r="CF253" s="357"/>
      <c r="CG253" s="357"/>
      <c r="CH253" s="357"/>
      <c r="CI253" s="357"/>
      <c r="CJ253" s="357"/>
      <c r="CK253" s="357"/>
      <c r="CL253" s="357"/>
      <c r="CM253" s="357"/>
      <c r="CN253" s="357"/>
      <c r="CO253" s="357"/>
      <c r="CP253" s="357"/>
      <c r="CQ253" s="357"/>
      <c r="CR253" s="357"/>
      <c r="CS253" s="357"/>
      <c r="CT253" s="357"/>
      <c r="CU253" s="357"/>
      <c r="CV253" s="357"/>
      <c r="CW253" s="357"/>
      <c r="CX253" s="357"/>
      <c r="CY253" s="357"/>
      <c r="CZ253" s="357"/>
      <c r="DA253" s="357"/>
      <c r="DB253" s="357"/>
      <c r="DC253" s="357"/>
      <c r="DD253" s="357"/>
      <c r="DE253" s="357"/>
      <c r="DF253" s="357"/>
      <c r="DG253" s="357"/>
      <c r="DH253" s="357"/>
      <c r="DI253" s="357"/>
      <c r="DJ253" s="357"/>
      <c r="DK253" s="357"/>
      <c r="DL253" s="357"/>
      <c r="DM253" s="357"/>
      <c r="DN253" s="357"/>
      <c r="DO253" s="357"/>
      <c r="DP253" s="357"/>
      <c r="DQ253" s="357"/>
      <c r="DR253" s="357"/>
      <c r="DS253" s="357"/>
      <c r="DT253" s="357"/>
      <c r="DU253" s="357"/>
      <c r="DV253" s="357"/>
      <c r="DW253" s="357"/>
      <c r="DX253" s="357"/>
      <c r="DY253" s="357"/>
      <c r="DZ253" s="357"/>
      <c r="EA253" s="357"/>
      <c r="EB253" s="357"/>
      <c r="EC253" s="357"/>
      <c r="ED253" s="357"/>
      <c r="EE253" s="357"/>
      <c r="EF253" s="357"/>
      <c r="EG253" s="357"/>
      <c r="EH253" s="357"/>
      <c r="EI253" s="357"/>
      <c r="EJ253" s="357"/>
      <c r="EK253" s="357"/>
      <c r="EL253" s="357"/>
      <c r="EM253" s="357"/>
      <c r="EN253" s="357"/>
      <c r="EO253" s="357"/>
      <c r="EP253" s="357"/>
      <c r="EQ253" s="357"/>
      <c r="ER253" s="357"/>
      <c r="ES253" s="357"/>
      <c r="ET253" s="357"/>
      <c r="EU253" s="357"/>
    </row>
    <row r="254" ht="12.75" customHeight="1">
      <c r="A254" s="357"/>
      <c r="B254" s="357"/>
      <c r="C254" s="357"/>
      <c r="D254" s="357"/>
      <c r="E254" s="357"/>
      <c r="F254" s="357"/>
      <c r="G254" s="357"/>
      <c r="H254" s="357"/>
      <c r="I254" s="357"/>
      <c r="J254" s="357"/>
      <c r="K254" s="357"/>
      <c r="L254" s="357"/>
      <c r="M254" s="357"/>
      <c r="N254" s="357"/>
      <c r="O254" s="357"/>
      <c r="P254" s="357"/>
      <c r="Q254" s="357"/>
      <c r="R254" s="357"/>
      <c r="S254" s="357"/>
      <c r="T254" s="357"/>
      <c r="U254" s="357"/>
      <c r="V254" s="357"/>
      <c r="W254" s="357"/>
      <c r="X254" s="357"/>
      <c r="Y254" s="357"/>
      <c r="Z254" s="357"/>
      <c r="AA254" s="357"/>
      <c r="AB254" s="357"/>
      <c r="AC254" s="357"/>
      <c r="AD254" s="357"/>
      <c r="AE254" s="357"/>
      <c r="AF254" s="357"/>
      <c r="AG254" s="357"/>
      <c r="AH254" s="357"/>
      <c r="AI254" s="357"/>
      <c r="AJ254" s="357"/>
      <c r="AK254" s="357"/>
      <c r="AL254" s="357"/>
      <c r="AM254" s="357"/>
      <c r="AN254" s="357"/>
      <c r="AO254" s="357"/>
      <c r="AP254" s="357"/>
      <c r="AQ254" s="357"/>
      <c r="AR254" s="357"/>
      <c r="AS254" s="357"/>
      <c r="AT254" s="357"/>
      <c r="AU254" s="357"/>
      <c r="AV254" s="357"/>
      <c r="AW254" s="357"/>
      <c r="AX254" s="357"/>
      <c r="AY254" s="357"/>
      <c r="AZ254" s="357"/>
      <c r="BA254" s="357"/>
      <c r="BB254" s="357"/>
      <c r="BC254" s="357"/>
      <c r="BD254" s="357"/>
      <c r="BE254" s="357"/>
      <c r="BF254" s="357"/>
      <c r="BG254" s="357"/>
      <c r="BH254" s="357"/>
      <c r="BI254" s="357"/>
      <c r="BJ254" s="357"/>
      <c r="BK254" s="357"/>
      <c r="BL254" s="357"/>
      <c r="BM254" s="357"/>
      <c r="BN254" s="357"/>
      <c r="BO254" s="357"/>
      <c r="BP254" s="357"/>
      <c r="BQ254" s="357"/>
      <c r="BR254" s="357"/>
      <c r="BS254" s="357"/>
      <c r="BT254" s="357"/>
      <c r="BU254" s="357"/>
      <c r="BV254" s="357"/>
      <c r="BW254" s="357"/>
      <c r="BX254" s="357"/>
      <c r="BY254" s="357"/>
      <c r="BZ254" s="357"/>
      <c r="CA254" s="357"/>
      <c r="CB254" s="357"/>
      <c r="CC254" s="357"/>
      <c r="CD254" s="357"/>
      <c r="CE254" s="357"/>
      <c r="CF254" s="357"/>
      <c r="CG254" s="357"/>
      <c r="CH254" s="357"/>
      <c r="CI254" s="357"/>
      <c r="CJ254" s="357"/>
      <c r="CK254" s="357"/>
      <c r="CL254" s="357"/>
      <c r="CM254" s="357"/>
      <c r="CN254" s="357"/>
      <c r="CO254" s="357"/>
      <c r="CP254" s="357"/>
      <c r="CQ254" s="357"/>
      <c r="CR254" s="357"/>
      <c r="CS254" s="357"/>
      <c r="CT254" s="357"/>
      <c r="CU254" s="357"/>
      <c r="CV254" s="357"/>
      <c r="CW254" s="357"/>
      <c r="CX254" s="357"/>
      <c r="CY254" s="357"/>
      <c r="CZ254" s="357"/>
      <c r="DA254" s="357"/>
      <c r="DB254" s="357"/>
      <c r="DC254" s="357"/>
      <c r="DD254" s="357"/>
      <c r="DE254" s="357"/>
      <c r="DF254" s="357"/>
      <c r="DG254" s="357"/>
      <c r="DH254" s="357"/>
      <c r="DI254" s="357"/>
      <c r="DJ254" s="357"/>
      <c r="DK254" s="357"/>
      <c r="DL254" s="357"/>
      <c r="DM254" s="357"/>
      <c r="DN254" s="357"/>
      <c r="DO254" s="357"/>
      <c r="DP254" s="357"/>
      <c r="DQ254" s="357"/>
      <c r="DR254" s="357"/>
      <c r="DS254" s="357"/>
      <c r="DT254" s="357"/>
      <c r="DU254" s="357"/>
      <c r="DV254" s="357"/>
      <c r="DW254" s="357"/>
      <c r="DX254" s="357"/>
      <c r="DY254" s="357"/>
      <c r="DZ254" s="357"/>
      <c r="EA254" s="357"/>
      <c r="EB254" s="357"/>
      <c r="EC254" s="357"/>
      <c r="ED254" s="357"/>
      <c r="EE254" s="357"/>
      <c r="EF254" s="357"/>
      <c r="EG254" s="357"/>
      <c r="EH254" s="357"/>
      <c r="EI254" s="357"/>
      <c r="EJ254" s="357"/>
      <c r="EK254" s="357"/>
      <c r="EL254" s="357"/>
      <c r="EM254" s="357"/>
      <c r="EN254" s="357"/>
      <c r="EO254" s="357"/>
      <c r="EP254" s="357"/>
      <c r="EQ254" s="357"/>
      <c r="ER254" s="357"/>
      <c r="ES254" s="357"/>
      <c r="ET254" s="357"/>
      <c r="EU254" s="357"/>
    </row>
    <row r="255" ht="12.75" customHeight="1">
      <c r="A255" s="357"/>
      <c r="B255" s="357"/>
      <c r="C255" s="357"/>
      <c r="D255" s="357"/>
      <c r="E255" s="357"/>
      <c r="F255" s="357"/>
      <c r="G255" s="357"/>
      <c r="H255" s="357"/>
      <c r="I255" s="357"/>
      <c r="J255" s="357"/>
      <c r="K255" s="357"/>
      <c r="L255" s="357"/>
      <c r="M255" s="357"/>
      <c r="N255" s="357"/>
      <c r="O255" s="357"/>
      <c r="P255" s="357"/>
      <c r="Q255" s="357"/>
      <c r="R255" s="357"/>
      <c r="S255" s="357"/>
      <c r="T255" s="357"/>
      <c r="U255" s="357"/>
      <c r="V255" s="357"/>
      <c r="W255" s="357"/>
      <c r="X255" s="357"/>
      <c r="Y255" s="357"/>
      <c r="Z255" s="357"/>
      <c r="AA255" s="357"/>
      <c r="AB255" s="357"/>
      <c r="AC255" s="357"/>
      <c r="AD255" s="357"/>
      <c r="AE255" s="357"/>
      <c r="AF255" s="357"/>
      <c r="AG255" s="357"/>
      <c r="AH255" s="357"/>
      <c r="AI255" s="357"/>
      <c r="AJ255" s="357"/>
      <c r="AK255" s="357"/>
      <c r="AL255" s="357"/>
      <c r="AM255" s="357"/>
      <c r="AN255" s="357"/>
      <c r="AO255" s="357"/>
      <c r="AP255" s="357"/>
      <c r="AQ255" s="357"/>
      <c r="AR255" s="357"/>
      <c r="AS255" s="357"/>
      <c r="AT255" s="357"/>
      <c r="AU255" s="357"/>
      <c r="AV255" s="357"/>
      <c r="AW255" s="357"/>
      <c r="AX255" s="357"/>
      <c r="AY255" s="357"/>
      <c r="AZ255" s="357"/>
      <c r="BA255" s="357"/>
      <c r="BB255" s="357"/>
      <c r="BC255" s="357"/>
      <c r="BD255" s="357"/>
      <c r="BE255" s="357"/>
      <c r="BF255" s="357"/>
      <c r="BG255" s="357"/>
      <c r="BH255" s="357"/>
      <c r="BI255" s="357"/>
      <c r="BJ255" s="357"/>
      <c r="BK255" s="357"/>
      <c r="BL255" s="357"/>
      <c r="BM255" s="357"/>
      <c r="BN255" s="357"/>
      <c r="BO255" s="357"/>
      <c r="BP255" s="357"/>
      <c r="BQ255" s="357"/>
      <c r="BR255" s="357"/>
      <c r="BS255" s="357"/>
      <c r="BT255" s="357"/>
      <c r="BU255" s="357"/>
      <c r="BV255" s="357"/>
      <c r="BW255" s="357"/>
      <c r="BX255" s="357"/>
      <c r="BY255" s="357"/>
      <c r="BZ255" s="357"/>
      <c r="CA255" s="357"/>
      <c r="CB255" s="357"/>
      <c r="CC255" s="357"/>
      <c r="CD255" s="357"/>
      <c r="CE255" s="357"/>
      <c r="CF255" s="357"/>
      <c r="CG255" s="357"/>
      <c r="CH255" s="357"/>
      <c r="CI255" s="357"/>
      <c r="CJ255" s="357"/>
      <c r="CK255" s="357"/>
      <c r="CL255" s="357"/>
      <c r="CM255" s="357"/>
      <c r="CN255" s="357"/>
      <c r="CO255" s="357"/>
      <c r="CP255" s="357"/>
      <c r="CQ255" s="357"/>
      <c r="CR255" s="357"/>
      <c r="CS255" s="357"/>
      <c r="CT255" s="357"/>
      <c r="CU255" s="357"/>
      <c r="CV255" s="357"/>
      <c r="CW255" s="357"/>
      <c r="CX255" s="357"/>
      <c r="CY255" s="357"/>
      <c r="CZ255" s="357"/>
      <c r="DA255" s="357"/>
      <c r="DB255" s="357"/>
      <c r="DC255" s="357"/>
      <c r="DD255" s="357"/>
      <c r="DE255" s="357"/>
      <c r="DF255" s="357"/>
      <c r="DG255" s="357"/>
      <c r="DH255" s="357"/>
      <c r="DI255" s="357"/>
      <c r="DJ255" s="357"/>
      <c r="DK255" s="357"/>
      <c r="DL255" s="357"/>
      <c r="DM255" s="357"/>
      <c r="DN255" s="357"/>
      <c r="DO255" s="357"/>
      <c r="DP255" s="357"/>
      <c r="DQ255" s="357"/>
      <c r="DR255" s="357"/>
      <c r="DS255" s="357"/>
      <c r="DT255" s="357"/>
      <c r="DU255" s="357"/>
      <c r="DV255" s="357"/>
      <c r="DW255" s="357"/>
      <c r="DX255" s="357"/>
      <c r="DY255" s="357"/>
      <c r="DZ255" s="357"/>
      <c r="EA255" s="357"/>
      <c r="EB255" s="357"/>
      <c r="EC255" s="357"/>
      <c r="ED255" s="357"/>
      <c r="EE255" s="357"/>
      <c r="EF255" s="357"/>
      <c r="EG255" s="357"/>
      <c r="EH255" s="357"/>
      <c r="EI255" s="357"/>
      <c r="EJ255" s="357"/>
      <c r="EK255" s="357"/>
      <c r="EL255" s="357"/>
      <c r="EM255" s="357"/>
      <c r="EN255" s="357"/>
      <c r="EO255" s="357"/>
      <c r="EP255" s="357"/>
      <c r="EQ255" s="357"/>
      <c r="ER255" s="357"/>
      <c r="ES255" s="357"/>
      <c r="ET255" s="357"/>
      <c r="EU255" s="357"/>
    </row>
    <row r="256" ht="12.75" customHeight="1">
      <c r="A256" s="357"/>
      <c r="B256" s="357"/>
      <c r="C256" s="357"/>
      <c r="D256" s="357"/>
      <c r="E256" s="357"/>
      <c r="F256" s="357"/>
      <c r="G256" s="357"/>
      <c r="H256" s="357"/>
      <c r="I256" s="357"/>
      <c r="J256" s="357"/>
      <c r="K256" s="357"/>
      <c r="L256" s="357"/>
      <c r="M256" s="357"/>
      <c r="N256" s="357"/>
      <c r="O256" s="357"/>
      <c r="P256" s="357"/>
      <c r="Q256" s="357"/>
      <c r="R256" s="357"/>
      <c r="S256" s="357"/>
      <c r="T256" s="357"/>
      <c r="U256" s="357"/>
      <c r="V256" s="357"/>
      <c r="W256" s="357"/>
      <c r="X256" s="357"/>
      <c r="Y256" s="357"/>
      <c r="Z256" s="357"/>
      <c r="AA256" s="357"/>
      <c r="AB256" s="357"/>
      <c r="AC256" s="357"/>
      <c r="AD256" s="357"/>
      <c r="AE256" s="357"/>
      <c r="AF256" s="357"/>
      <c r="AG256" s="357"/>
      <c r="AH256" s="357"/>
      <c r="AI256" s="357"/>
      <c r="AJ256" s="357"/>
      <c r="AK256" s="357"/>
      <c r="AL256" s="357"/>
      <c r="AM256" s="357"/>
      <c r="AN256" s="357"/>
      <c r="AO256" s="357"/>
      <c r="AP256" s="357"/>
      <c r="AQ256" s="357"/>
      <c r="AR256" s="357"/>
      <c r="AS256" s="357"/>
      <c r="AT256" s="357"/>
      <c r="AU256" s="357"/>
      <c r="AV256" s="357"/>
      <c r="AW256" s="357"/>
      <c r="AX256" s="357"/>
      <c r="AY256" s="357"/>
      <c r="AZ256" s="357"/>
      <c r="BA256" s="357"/>
      <c r="BB256" s="357"/>
      <c r="BC256" s="357"/>
      <c r="BD256" s="357"/>
      <c r="BE256" s="357"/>
      <c r="BF256" s="357"/>
      <c r="BG256" s="357"/>
      <c r="BH256" s="357"/>
      <c r="BI256" s="357"/>
      <c r="BJ256" s="357"/>
      <c r="BK256" s="357"/>
      <c r="BL256" s="357"/>
      <c r="BM256" s="357"/>
      <c r="BN256" s="357"/>
      <c r="BO256" s="357"/>
      <c r="BP256" s="357"/>
      <c r="BQ256" s="357"/>
      <c r="BR256" s="357"/>
      <c r="BS256" s="357"/>
      <c r="BT256" s="357"/>
      <c r="BU256" s="357"/>
      <c r="BV256" s="357"/>
      <c r="BW256" s="357"/>
      <c r="BX256" s="357"/>
      <c r="BY256" s="357"/>
      <c r="BZ256" s="357"/>
      <c r="CA256" s="357"/>
      <c r="CB256" s="357"/>
      <c r="CC256" s="357"/>
      <c r="CD256" s="357"/>
      <c r="CE256" s="357"/>
      <c r="CF256" s="357"/>
      <c r="CG256" s="357"/>
      <c r="CH256" s="357"/>
      <c r="CI256" s="357"/>
      <c r="CJ256" s="357"/>
      <c r="CK256" s="357"/>
      <c r="CL256" s="357"/>
      <c r="CM256" s="357"/>
      <c r="CN256" s="357"/>
      <c r="CO256" s="357"/>
      <c r="CP256" s="357"/>
      <c r="CQ256" s="357"/>
      <c r="CR256" s="357"/>
      <c r="CS256" s="357"/>
      <c r="CT256" s="357"/>
      <c r="CU256" s="357"/>
      <c r="CV256" s="357"/>
      <c r="CW256" s="357"/>
      <c r="CX256" s="357"/>
      <c r="CY256" s="357"/>
      <c r="CZ256" s="357"/>
      <c r="DA256" s="357"/>
      <c r="DB256" s="357"/>
      <c r="DC256" s="357"/>
      <c r="DD256" s="357"/>
      <c r="DE256" s="357"/>
      <c r="DF256" s="357"/>
      <c r="DG256" s="357"/>
      <c r="DH256" s="357"/>
      <c r="DI256" s="357"/>
      <c r="DJ256" s="357"/>
      <c r="DK256" s="357"/>
      <c r="DL256" s="357"/>
      <c r="DM256" s="357"/>
      <c r="DN256" s="357"/>
      <c r="DO256" s="357"/>
      <c r="DP256" s="357"/>
      <c r="DQ256" s="357"/>
      <c r="DR256" s="357"/>
      <c r="DS256" s="357"/>
      <c r="DT256" s="357"/>
      <c r="DU256" s="357"/>
      <c r="DV256" s="357"/>
      <c r="DW256" s="357"/>
      <c r="DX256" s="357"/>
      <c r="DY256" s="357"/>
      <c r="DZ256" s="357"/>
      <c r="EA256" s="357"/>
      <c r="EB256" s="357"/>
      <c r="EC256" s="357"/>
      <c r="ED256" s="357"/>
      <c r="EE256" s="357"/>
      <c r="EF256" s="357"/>
      <c r="EG256" s="357"/>
      <c r="EH256" s="357"/>
      <c r="EI256" s="357"/>
      <c r="EJ256" s="357"/>
      <c r="EK256" s="357"/>
      <c r="EL256" s="357"/>
      <c r="EM256" s="357"/>
      <c r="EN256" s="357"/>
      <c r="EO256" s="357"/>
      <c r="EP256" s="357"/>
      <c r="EQ256" s="357"/>
      <c r="ER256" s="357"/>
      <c r="ES256" s="357"/>
      <c r="ET256" s="357"/>
      <c r="EU256" s="357"/>
    </row>
    <row r="257" ht="12.75" customHeight="1">
      <c r="A257" s="357"/>
      <c r="B257" s="357"/>
      <c r="C257" s="357"/>
      <c r="D257" s="357"/>
      <c r="E257" s="357"/>
      <c r="F257" s="357"/>
      <c r="G257" s="357"/>
      <c r="H257" s="357"/>
      <c r="I257" s="357"/>
      <c r="J257" s="357"/>
      <c r="K257" s="357"/>
      <c r="L257" s="357"/>
      <c r="M257" s="357"/>
      <c r="N257" s="357"/>
      <c r="O257" s="357"/>
      <c r="P257" s="357"/>
      <c r="Q257" s="357"/>
      <c r="R257" s="357"/>
      <c r="S257" s="357"/>
      <c r="T257" s="357"/>
      <c r="U257" s="357"/>
      <c r="V257" s="357"/>
      <c r="W257" s="357"/>
      <c r="X257" s="357"/>
      <c r="Y257" s="357"/>
      <c r="Z257" s="357"/>
      <c r="AA257" s="357"/>
      <c r="AB257" s="357"/>
      <c r="AC257" s="357"/>
      <c r="AD257" s="357"/>
      <c r="AE257" s="357"/>
      <c r="AF257" s="357"/>
      <c r="AG257" s="357"/>
      <c r="AH257" s="357"/>
      <c r="AI257" s="357"/>
      <c r="AJ257" s="357"/>
      <c r="AK257" s="357"/>
      <c r="AL257" s="357"/>
      <c r="AM257" s="357"/>
      <c r="AN257" s="357"/>
      <c r="AO257" s="357"/>
      <c r="AP257" s="357"/>
      <c r="AQ257" s="357"/>
      <c r="AR257" s="357"/>
      <c r="AS257" s="357"/>
      <c r="AT257" s="357"/>
      <c r="AU257" s="357"/>
      <c r="AV257" s="357"/>
      <c r="AW257" s="357"/>
      <c r="AX257" s="357"/>
      <c r="AY257" s="357"/>
      <c r="AZ257" s="357"/>
      <c r="BA257" s="357"/>
      <c r="BB257" s="357"/>
      <c r="BC257" s="357"/>
      <c r="BD257" s="357"/>
      <c r="BE257" s="357"/>
      <c r="BF257" s="357"/>
      <c r="BG257" s="357"/>
      <c r="BH257" s="357"/>
      <c r="BI257" s="357"/>
      <c r="BJ257" s="357"/>
      <c r="BK257" s="357"/>
      <c r="BL257" s="357"/>
      <c r="BM257" s="357"/>
      <c r="BN257" s="357"/>
      <c r="BO257" s="357"/>
      <c r="BP257" s="357"/>
      <c r="BQ257" s="357"/>
      <c r="BR257" s="357"/>
      <c r="BS257" s="357"/>
      <c r="BT257" s="357"/>
      <c r="BU257" s="357"/>
      <c r="BV257" s="357"/>
      <c r="BW257" s="357"/>
      <c r="BX257" s="357"/>
      <c r="BY257" s="357"/>
      <c r="BZ257" s="357"/>
      <c r="CA257" s="357"/>
      <c r="CB257" s="357"/>
      <c r="CC257" s="357"/>
      <c r="CD257" s="357"/>
      <c r="CE257" s="357"/>
      <c r="CF257" s="357"/>
      <c r="CG257" s="357"/>
      <c r="CH257" s="357"/>
      <c r="CI257" s="357"/>
      <c r="CJ257" s="357"/>
      <c r="CK257" s="357"/>
      <c r="CL257" s="357"/>
      <c r="CM257" s="357"/>
      <c r="CN257" s="357"/>
      <c r="CO257" s="357"/>
      <c r="CP257" s="357"/>
      <c r="CQ257" s="357"/>
      <c r="CR257" s="357"/>
      <c r="CS257" s="357"/>
      <c r="CT257" s="357"/>
      <c r="CU257" s="357"/>
      <c r="CV257" s="357"/>
      <c r="CW257" s="357"/>
      <c r="CX257" s="357"/>
      <c r="CY257" s="357"/>
      <c r="CZ257" s="357"/>
      <c r="DA257" s="357"/>
      <c r="DB257" s="357"/>
      <c r="DC257" s="357"/>
      <c r="DD257" s="357"/>
      <c r="DE257" s="357"/>
      <c r="DF257" s="357"/>
      <c r="DG257" s="357"/>
      <c r="DH257" s="357"/>
      <c r="DI257" s="357"/>
      <c r="DJ257" s="357"/>
      <c r="DK257" s="357"/>
      <c r="DL257" s="357"/>
      <c r="DM257" s="357"/>
      <c r="DN257" s="357"/>
      <c r="DO257" s="357"/>
      <c r="DP257" s="357"/>
      <c r="DQ257" s="357"/>
      <c r="DR257" s="357"/>
      <c r="DS257" s="357"/>
      <c r="DT257" s="357"/>
      <c r="DU257" s="357"/>
      <c r="DV257" s="357"/>
      <c r="DW257" s="357"/>
      <c r="DX257" s="357"/>
      <c r="DY257" s="357"/>
      <c r="DZ257" s="357"/>
      <c r="EA257" s="357"/>
      <c r="EB257" s="357"/>
      <c r="EC257" s="357"/>
      <c r="ED257" s="357"/>
      <c r="EE257" s="357"/>
      <c r="EF257" s="357"/>
      <c r="EG257" s="357"/>
      <c r="EH257" s="357"/>
      <c r="EI257" s="357"/>
      <c r="EJ257" s="357"/>
      <c r="EK257" s="357"/>
      <c r="EL257" s="357"/>
      <c r="EM257" s="357"/>
      <c r="EN257" s="357"/>
      <c r="EO257" s="357"/>
      <c r="EP257" s="357"/>
      <c r="EQ257" s="357"/>
      <c r="ER257" s="357"/>
      <c r="ES257" s="357"/>
      <c r="ET257" s="357"/>
      <c r="EU257" s="357"/>
    </row>
    <row r="258" ht="12.75" customHeight="1">
      <c r="A258" s="357"/>
      <c r="B258" s="357"/>
      <c r="C258" s="357"/>
      <c r="D258" s="357"/>
      <c r="E258" s="357"/>
      <c r="F258" s="357"/>
      <c r="G258" s="357"/>
      <c r="H258" s="357"/>
      <c r="I258" s="357"/>
      <c r="J258" s="357"/>
      <c r="K258" s="357"/>
      <c r="L258" s="357"/>
      <c r="M258" s="357"/>
      <c r="N258" s="357"/>
      <c r="O258" s="357"/>
      <c r="P258" s="357"/>
      <c r="Q258" s="357"/>
      <c r="R258" s="357"/>
      <c r="S258" s="357"/>
      <c r="T258" s="357"/>
      <c r="U258" s="357"/>
      <c r="V258" s="357"/>
      <c r="W258" s="357"/>
      <c r="X258" s="357"/>
      <c r="Y258" s="357"/>
      <c r="Z258" s="357"/>
      <c r="AA258" s="357"/>
      <c r="AB258" s="357"/>
      <c r="AC258" s="357"/>
      <c r="AD258" s="357"/>
      <c r="AE258" s="357"/>
      <c r="AF258" s="357"/>
      <c r="AG258" s="357"/>
      <c r="AH258" s="357"/>
      <c r="AI258" s="357"/>
      <c r="AJ258" s="357"/>
      <c r="AK258" s="357"/>
      <c r="AL258" s="357"/>
      <c r="AM258" s="357"/>
      <c r="AN258" s="357"/>
      <c r="AO258" s="357"/>
      <c r="AP258" s="357"/>
      <c r="AQ258" s="357"/>
      <c r="AR258" s="357"/>
      <c r="AS258" s="357"/>
      <c r="AT258" s="357"/>
      <c r="AU258" s="357"/>
      <c r="AV258" s="357"/>
      <c r="AW258" s="357"/>
      <c r="AX258" s="357"/>
      <c r="AY258" s="357"/>
      <c r="AZ258" s="357"/>
      <c r="BA258" s="357"/>
      <c r="BB258" s="357"/>
      <c r="BC258" s="357"/>
      <c r="BD258" s="357"/>
      <c r="BE258" s="357"/>
      <c r="BF258" s="357"/>
      <c r="BG258" s="357"/>
      <c r="BH258" s="357"/>
      <c r="BI258" s="357"/>
      <c r="BJ258" s="357"/>
      <c r="BK258" s="357"/>
      <c r="BL258" s="357"/>
      <c r="BM258" s="357"/>
      <c r="BN258" s="357"/>
      <c r="BO258" s="357"/>
      <c r="BP258" s="357"/>
      <c r="BQ258" s="357"/>
      <c r="BR258" s="357"/>
      <c r="BS258" s="357"/>
      <c r="BT258" s="357"/>
      <c r="BU258" s="357"/>
      <c r="BV258" s="357"/>
      <c r="BW258" s="357"/>
      <c r="BX258" s="357"/>
      <c r="BY258" s="357"/>
      <c r="BZ258" s="357"/>
      <c r="CA258" s="357"/>
      <c r="CB258" s="357"/>
      <c r="CC258" s="357"/>
      <c r="CD258" s="357"/>
      <c r="CE258" s="357"/>
      <c r="CF258" s="357"/>
      <c r="CG258" s="357"/>
      <c r="CH258" s="357"/>
      <c r="CI258" s="357"/>
      <c r="CJ258" s="357"/>
      <c r="CK258" s="357"/>
      <c r="CL258" s="357"/>
      <c r="CM258" s="357"/>
      <c r="CN258" s="357"/>
      <c r="CO258" s="357"/>
      <c r="CP258" s="357"/>
      <c r="CQ258" s="357"/>
      <c r="CR258" s="357"/>
      <c r="CS258" s="357"/>
      <c r="CT258" s="357"/>
      <c r="CU258" s="357"/>
      <c r="CV258" s="357"/>
      <c r="CW258" s="357"/>
      <c r="CX258" s="357"/>
      <c r="CY258" s="357"/>
      <c r="CZ258" s="357"/>
      <c r="DA258" s="357"/>
      <c r="DB258" s="357"/>
      <c r="DC258" s="357"/>
      <c r="DD258" s="357"/>
      <c r="DE258" s="357"/>
      <c r="DF258" s="357"/>
      <c r="DG258" s="357"/>
      <c r="DH258" s="357"/>
      <c r="DI258" s="357"/>
      <c r="DJ258" s="357"/>
      <c r="DK258" s="357"/>
      <c r="DL258" s="357"/>
      <c r="DM258" s="357"/>
      <c r="DN258" s="357"/>
      <c r="DO258" s="357"/>
      <c r="DP258" s="357"/>
      <c r="DQ258" s="357"/>
      <c r="DR258" s="357"/>
      <c r="DS258" s="357"/>
      <c r="DT258" s="357"/>
      <c r="DU258" s="357"/>
      <c r="DV258" s="357"/>
      <c r="DW258" s="357"/>
      <c r="DX258" s="357"/>
      <c r="DY258" s="357"/>
      <c r="DZ258" s="357"/>
      <c r="EA258" s="357"/>
      <c r="EB258" s="357"/>
      <c r="EC258" s="357"/>
      <c r="ED258" s="357"/>
      <c r="EE258" s="357"/>
      <c r="EF258" s="357"/>
      <c r="EG258" s="357"/>
      <c r="EH258" s="357"/>
      <c r="EI258" s="357"/>
      <c r="EJ258" s="357"/>
      <c r="EK258" s="357"/>
      <c r="EL258" s="357"/>
      <c r="EM258" s="357"/>
      <c r="EN258" s="357"/>
      <c r="EO258" s="357"/>
      <c r="EP258" s="357"/>
      <c r="EQ258" s="357"/>
      <c r="ER258" s="357"/>
      <c r="ES258" s="357"/>
      <c r="ET258" s="357"/>
      <c r="EU258" s="357"/>
    </row>
    <row r="259" ht="12.75" customHeight="1">
      <c r="A259" s="357"/>
      <c r="B259" s="357"/>
      <c r="C259" s="357"/>
      <c r="D259" s="357"/>
      <c r="E259" s="357"/>
      <c r="F259" s="357"/>
      <c r="G259" s="357"/>
      <c r="H259" s="357"/>
      <c r="I259" s="357"/>
      <c r="J259" s="357"/>
      <c r="K259" s="357"/>
      <c r="L259" s="357"/>
      <c r="M259" s="357"/>
      <c r="N259" s="357"/>
      <c r="O259" s="357"/>
      <c r="P259" s="357"/>
      <c r="Q259" s="357"/>
      <c r="R259" s="357"/>
      <c r="S259" s="357"/>
      <c r="T259" s="357"/>
      <c r="U259" s="357"/>
      <c r="V259" s="357"/>
      <c r="W259" s="357"/>
      <c r="X259" s="357"/>
      <c r="Y259" s="357"/>
      <c r="Z259" s="357"/>
      <c r="AA259" s="357"/>
      <c r="AB259" s="357"/>
      <c r="AC259" s="357"/>
      <c r="AD259" s="357"/>
      <c r="AE259" s="357"/>
      <c r="AF259" s="357"/>
      <c r="AG259" s="357"/>
      <c r="AH259" s="357"/>
      <c r="AI259" s="357"/>
      <c r="AJ259" s="357"/>
      <c r="AK259" s="357"/>
      <c r="AL259" s="357"/>
      <c r="AM259" s="357"/>
      <c r="AN259" s="357"/>
      <c r="AO259" s="357"/>
      <c r="AP259" s="357"/>
      <c r="AQ259" s="357"/>
      <c r="AR259" s="357"/>
      <c r="AS259" s="357"/>
      <c r="AT259" s="357"/>
      <c r="AU259" s="357"/>
      <c r="AV259" s="357"/>
      <c r="AW259" s="357"/>
      <c r="AX259" s="357"/>
      <c r="AY259" s="357"/>
      <c r="AZ259" s="357"/>
      <c r="BA259" s="357"/>
      <c r="BB259" s="357"/>
      <c r="BC259" s="357"/>
      <c r="BD259" s="357"/>
      <c r="BE259" s="357"/>
      <c r="BF259" s="357"/>
      <c r="BG259" s="357"/>
      <c r="BH259" s="357"/>
      <c r="BI259" s="357"/>
      <c r="BJ259" s="357"/>
      <c r="BK259" s="357"/>
      <c r="BL259" s="357"/>
      <c r="BM259" s="357"/>
      <c r="BN259" s="357"/>
      <c r="BO259" s="357"/>
      <c r="BP259" s="357"/>
      <c r="BQ259" s="357"/>
      <c r="BR259" s="357"/>
      <c r="BS259" s="357"/>
      <c r="BT259" s="357"/>
      <c r="BU259" s="357"/>
      <c r="BV259" s="357"/>
      <c r="BW259" s="357"/>
      <c r="BX259" s="357"/>
      <c r="BY259" s="357"/>
      <c r="BZ259" s="357"/>
      <c r="CA259" s="357"/>
      <c r="CB259" s="357"/>
      <c r="CC259" s="357"/>
      <c r="CD259" s="357"/>
      <c r="CE259" s="357"/>
      <c r="CF259" s="357"/>
      <c r="CG259" s="357"/>
      <c r="CH259" s="357"/>
      <c r="CI259" s="357"/>
      <c r="CJ259" s="357"/>
      <c r="CK259" s="357"/>
      <c r="CL259" s="357"/>
      <c r="CM259" s="357"/>
      <c r="CN259" s="357"/>
      <c r="CO259" s="357"/>
      <c r="CP259" s="357"/>
      <c r="CQ259" s="357"/>
      <c r="CR259" s="357"/>
      <c r="CS259" s="357"/>
      <c r="CT259" s="357"/>
      <c r="CU259" s="357"/>
      <c r="CV259" s="357"/>
      <c r="CW259" s="357"/>
      <c r="CX259" s="357"/>
      <c r="CY259" s="357"/>
      <c r="CZ259" s="357"/>
      <c r="DA259" s="357"/>
      <c r="DB259" s="357"/>
      <c r="DC259" s="357"/>
      <c r="DD259" s="357"/>
      <c r="DE259" s="357"/>
      <c r="DF259" s="357"/>
      <c r="DG259" s="357"/>
      <c r="DH259" s="357"/>
      <c r="DI259" s="357"/>
      <c r="DJ259" s="357"/>
      <c r="DK259" s="357"/>
      <c r="DL259" s="357"/>
      <c r="DM259" s="357"/>
      <c r="DN259" s="357"/>
      <c r="DO259" s="357"/>
      <c r="DP259" s="357"/>
      <c r="DQ259" s="357"/>
      <c r="DR259" s="357"/>
      <c r="DS259" s="357"/>
      <c r="DT259" s="357"/>
      <c r="DU259" s="357"/>
      <c r="DV259" s="357"/>
      <c r="DW259" s="357"/>
      <c r="DX259" s="357"/>
      <c r="DY259" s="357"/>
      <c r="DZ259" s="357"/>
      <c r="EA259" s="357"/>
      <c r="EB259" s="357"/>
      <c r="EC259" s="357"/>
      <c r="ED259" s="357"/>
      <c r="EE259" s="357"/>
      <c r="EF259" s="357"/>
      <c r="EG259" s="357"/>
      <c r="EH259" s="357"/>
      <c r="EI259" s="357"/>
      <c r="EJ259" s="357"/>
      <c r="EK259" s="357"/>
      <c r="EL259" s="357"/>
      <c r="EM259" s="357"/>
      <c r="EN259" s="357"/>
      <c r="EO259" s="357"/>
      <c r="EP259" s="357"/>
      <c r="EQ259" s="357"/>
      <c r="ER259" s="357"/>
      <c r="ES259" s="357"/>
      <c r="ET259" s="357"/>
      <c r="EU259" s="357"/>
    </row>
    <row r="260" ht="12.75" customHeight="1">
      <c r="A260" s="357"/>
      <c r="B260" s="357"/>
      <c r="C260" s="357"/>
      <c r="D260" s="357"/>
      <c r="E260" s="357"/>
      <c r="F260" s="357"/>
      <c r="G260" s="357"/>
      <c r="H260" s="357"/>
      <c r="I260" s="357"/>
      <c r="J260" s="357"/>
      <c r="K260" s="357"/>
      <c r="L260" s="357"/>
      <c r="M260" s="357"/>
      <c r="N260" s="357"/>
      <c r="O260" s="357"/>
      <c r="P260" s="357"/>
      <c r="Q260" s="357"/>
      <c r="R260" s="357"/>
      <c r="S260" s="357"/>
      <c r="T260" s="357"/>
      <c r="U260" s="357"/>
      <c r="V260" s="357"/>
      <c r="W260" s="357"/>
      <c r="X260" s="357"/>
      <c r="Y260" s="357"/>
      <c r="Z260" s="357"/>
      <c r="AA260" s="357"/>
      <c r="AB260" s="357"/>
      <c r="AC260" s="357"/>
      <c r="AD260" s="357"/>
      <c r="AE260" s="357"/>
      <c r="AF260" s="357"/>
      <c r="AG260" s="357"/>
      <c r="AH260" s="357"/>
      <c r="AI260" s="357"/>
      <c r="AJ260" s="357"/>
      <c r="AK260" s="357"/>
      <c r="AL260" s="357"/>
      <c r="AM260" s="357"/>
      <c r="AN260" s="357"/>
      <c r="AO260" s="357"/>
      <c r="AP260" s="357"/>
      <c r="AQ260" s="357"/>
      <c r="AR260" s="357"/>
      <c r="AS260" s="357"/>
      <c r="AT260" s="357"/>
      <c r="AU260" s="357"/>
      <c r="AV260" s="357"/>
      <c r="AW260" s="357"/>
      <c r="AX260" s="357"/>
      <c r="AY260" s="357"/>
      <c r="AZ260" s="357"/>
      <c r="BA260" s="357"/>
      <c r="BB260" s="357"/>
      <c r="BC260" s="357"/>
      <c r="BD260" s="357"/>
      <c r="BE260" s="357"/>
      <c r="BF260" s="357"/>
      <c r="BG260" s="357"/>
      <c r="BH260" s="357"/>
      <c r="BI260" s="357"/>
      <c r="BJ260" s="357"/>
      <c r="BK260" s="357"/>
      <c r="BL260" s="357"/>
      <c r="BM260" s="357"/>
      <c r="BN260" s="357"/>
      <c r="BO260" s="357"/>
      <c r="BP260" s="357"/>
      <c r="BQ260" s="357"/>
      <c r="BR260" s="357"/>
      <c r="BS260" s="357"/>
      <c r="BT260" s="357"/>
      <c r="BU260" s="357"/>
      <c r="BV260" s="357"/>
      <c r="BW260" s="357"/>
      <c r="BX260" s="357"/>
      <c r="BY260" s="357"/>
      <c r="BZ260" s="357"/>
      <c r="CA260" s="357"/>
      <c r="CB260" s="357"/>
      <c r="CC260" s="357"/>
      <c r="CD260" s="357"/>
      <c r="CE260" s="357"/>
      <c r="CF260" s="357"/>
      <c r="CG260" s="357"/>
      <c r="CH260" s="357"/>
      <c r="CI260" s="357"/>
      <c r="CJ260" s="357"/>
      <c r="CK260" s="357"/>
      <c r="CL260" s="357"/>
      <c r="CM260" s="357"/>
      <c r="CN260" s="357"/>
      <c r="CO260" s="357"/>
      <c r="CP260" s="357"/>
      <c r="CQ260" s="357"/>
      <c r="CR260" s="357"/>
      <c r="CS260" s="357"/>
      <c r="CT260" s="357"/>
      <c r="CU260" s="357"/>
      <c r="CV260" s="357"/>
      <c r="CW260" s="357"/>
      <c r="CX260" s="357"/>
      <c r="CY260" s="357"/>
      <c r="CZ260" s="357"/>
      <c r="DA260" s="357"/>
      <c r="DB260" s="357"/>
      <c r="DC260" s="357"/>
      <c r="DD260" s="357"/>
      <c r="DE260" s="357"/>
      <c r="DF260" s="357"/>
      <c r="DG260" s="357"/>
      <c r="DH260" s="357"/>
      <c r="DI260" s="357"/>
      <c r="DJ260" s="357"/>
      <c r="DK260" s="357"/>
      <c r="DL260" s="357"/>
      <c r="DM260" s="357"/>
      <c r="DN260" s="357"/>
      <c r="DO260" s="357"/>
      <c r="DP260" s="357"/>
      <c r="DQ260" s="357"/>
      <c r="DR260" s="357"/>
      <c r="DS260" s="357"/>
      <c r="DT260" s="357"/>
      <c r="DU260" s="357"/>
      <c r="DV260" s="357"/>
      <c r="DW260" s="357"/>
      <c r="DX260" s="357"/>
      <c r="DY260" s="357"/>
      <c r="DZ260" s="357"/>
      <c r="EA260" s="357"/>
      <c r="EB260" s="357"/>
      <c r="EC260" s="357"/>
      <c r="ED260" s="357"/>
      <c r="EE260" s="357"/>
      <c r="EF260" s="357"/>
      <c r="EG260" s="357"/>
      <c r="EH260" s="357"/>
      <c r="EI260" s="357"/>
      <c r="EJ260" s="357"/>
      <c r="EK260" s="357"/>
      <c r="EL260" s="357"/>
      <c r="EM260" s="357"/>
      <c r="EN260" s="357"/>
      <c r="EO260" s="357"/>
      <c r="EP260" s="357"/>
      <c r="EQ260" s="357"/>
      <c r="ER260" s="357"/>
      <c r="ES260" s="357"/>
      <c r="ET260" s="357"/>
      <c r="EU260" s="357"/>
    </row>
    <row r="261" ht="12.75" customHeight="1">
      <c r="A261" s="357"/>
      <c r="B261" s="357"/>
      <c r="C261" s="357"/>
      <c r="D261" s="357"/>
      <c r="E261" s="357"/>
      <c r="F261" s="357"/>
      <c r="G261" s="357"/>
      <c r="H261" s="357"/>
      <c r="I261" s="357"/>
      <c r="J261" s="357"/>
      <c r="K261" s="357"/>
      <c r="L261" s="357"/>
      <c r="M261" s="357"/>
      <c r="N261" s="357"/>
      <c r="O261" s="357"/>
      <c r="P261" s="357"/>
      <c r="Q261" s="357"/>
      <c r="R261" s="357"/>
      <c r="S261" s="357"/>
      <c r="T261" s="357"/>
      <c r="U261" s="357"/>
      <c r="V261" s="357"/>
      <c r="W261" s="357"/>
      <c r="X261" s="357"/>
      <c r="Y261" s="357"/>
      <c r="Z261" s="357"/>
      <c r="AA261" s="357"/>
      <c r="AB261" s="357"/>
      <c r="AC261" s="357"/>
      <c r="AD261" s="357"/>
      <c r="AE261" s="357"/>
      <c r="AF261" s="357"/>
      <c r="AG261" s="357"/>
      <c r="AH261" s="357"/>
      <c r="AI261" s="357"/>
      <c r="AJ261" s="357"/>
      <c r="AK261" s="357"/>
      <c r="AL261" s="357"/>
      <c r="AM261" s="357"/>
      <c r="AN261" s="357"/>
      <c r="AO261" s="357"/>
      <c r="AP261" s="357"/>
      <c r="AQ261" s="357"/>
      <c r="AR261" s="357"/>
      <c r="AS261" s="357"/>
      <c r="AT261" s="357"/>
      <c r="AU261" s="357"/>
      <c r="AV261" s="357"/>
      <c r="AW261" s="357"/>
      <c r="AX261" s="357"/>
      <c r="AY261" s="357"/>
      <c r="AZ261" s="357"/>
      <c r="BA261" s="357"/>
      <c r="BB261" s="357"/>
      <c r="BC261" s="357"/>
      <c r="BD261" s="357"/>
      <c r="BE261" s="357"/>
      <c r="BF261" s="357"/>
      <c r="BG261" s="357"/>
      <c r="BH261" s="357"/>
      <c r="BI261" s="357"/>
      <c r="BJ261" s="357"/>
      <c r="BK261" s="357"/>
      <c r="BL261" s="357"/>
      <c r="BM261" s="357"/>
      <c r="BN261" s="357"/>
      <c r="BO261" s="357"/>
      <c r="BP261" s="357"/>
      <c r="BQ261" s="357"/>
      <c r="BR261" s="357"/>
      <c r="BS261" s="357"/>
      <c r="BT261" s="357"/>
      <c r="BU261" s="357"/>
      <c r="BV261" s="357"/>
      <c r="BW261" s="357"/>
      <c r="BX261" s="357"/>
      <c r="BY261" s="357"/>
      <c r="BZ261" s="357"/>
      <c r="CA261" s="357"/>
      <c r="CB261" s="357"/>
      <c r="CC261" s="357"/>
      <c r="CD261" s="357"/>
      <c r="CE261" s="357"/>
      <c r="CF261" s="357"/>
      <c r="CG261" s="357"/>
      <c r="CH261" s="357"/>
      <c r="CI261" s="357"/>
      <c r="CJ261" s="357"/>
      <c r="CK261" s="357"/>
      <c r="CL261" s="357"/>
      <c r="CM261" s="357"/>
      <c r="CN261" s="357"/>
      <c r="CO261" s="357"/>
      <c r="CP261" s="357"/>
      <c r="CQ261" s="357"/>
      <c r="CR261" s="357"/>
      <c r="CS261" s="357"/>
      <c r="CT261" s="357"/>
      <c r="CU261" s="357"/>
      <c r="CV261" s="357"/>
      <c r="CW261" s="357"/>
      <c r="CX261" s="357"/>
      <c r="CY261" s="357"/>
      <c r="CZ261" s="357"/>
      <c r="DA261" s="357"/>
      <c r="DB261" s="357"/>
      <c r="DC261" s="357"/>
      <c r="DD261" s="357"/>
      <c r="DE261" s="357"/>
      <c r="DF261" s="357"/>
      <c r="DG261" s="357"/>
      <c r="DH261" s="357"/>
      <c r="DI261" s="357"/>
      <c r="DJ261" s="357"/>
      <c r="DK261" s="357"/>
      <c r="DL261" s="357"/>
      <c r="DM261" s="357"/>
      <c r="DN261" s="357"/>
      <c r="DO261" s="357"/>
      <c r="DP261" s="357"/>
      <c r="DQ261" s="357"/>
      <c r="DR261" s="357"/>
      <c r="DS261" s="357"/>
      <c r="DT261" s="357"/>
      <c r="DU261" s="357"/>
      <c r="DV261" s="357"/>
      <c r="DW261" s="357"/>
      <c r="DX261" s="357"/>
      <c r="DY261" s="357"/>
      <c r="DZ261" s="357"/>
      <c r="EA261" s="357"/>
      <c r="EB261" s="357"/>
      <c r="EC261" s="357"/>
      <c r="ED261" s="357"/>
      <c r="EE261" s="357"/>
      <c r="EF261" s="357"/>
      <c r="EG261" s="357"/>
      <c r="EH261" s="357"/>
      <c r="EI261" s="357"/>
      <c r="EJ261" s="357"/>
      <c r="EK261" s="357"/>
      <c r="EL261" s="357"/>
      <c r="EM261" s="357"/>
      <c r="EN261" s="357"/>
      <c r="EO261" s="357"/>
      <c r="EP261" s="357"/>
      <c r="EQ261" s="357"/>
      <c r="ER261" s="357"/>
      <c r="ES261" s="357"/>
      <c r="ET261" s="357"/>
      <c r="EU261" s="357"/>
    </row>
    <row r="262" ht="12.75" customHeight="1">
      <c r="A262" s="357"/>
      <c r="B262" s="357"/>
      <c r="C262" s="357"/>
      <c r="D262" s="357"/>
      <c r="E262" s="357"/>
      <c r="F262" s="357"/>
      <c r="G262" s="357"/>
      <c r="H262" s="357"/>
      <c r="I262" s="357"/>
      <c r="J262" s="357"/>
      <c r="K262" s="357"/>
      <c r="L262" s="357"/>
      <c r="M262" s="357"/>
      <c r="N262" s="357"/>
      <c r="O262" s="357"/>
      <c r="P262" s="357"/>
      <c r="Q262" s="357"/>
      <c r="R262" s="357"/>
      <c r="S262" s="357"/>
      <c r="T262" s="357"/>
      <c r="U262" s="357"/>
      <c r="V262" s="357"/>
      <c r="W262" s="357"/>
      <c r="X262" s="357"/>
      <c r="Y262" s="357"/>
      <c r="Z262" s="357"/>
      <c r="AA262" s="357"/>
      <c r="AB262" s="357"/>
      <c r="AC262" s="357"/>
      <c r="AD262" s="357"/>
      <c r="AE262" s="357"/>
      <c r="AF262" s="357"/>
      <c r="AG262" s="357"/>
      <c r="AH262" s="357"/>
      <c r="AI262" s="357"/>
      <c r="AJ262" s="357"/>
      <c r="AK262" s="357"/>
      <c r="AL262" s="357"/>
      <c r="AM262" s="357"/>
      <c r="AN262" s="357"/>
      <c r="AO262" s="357"/>
      <c r="AP262" s="357"/>
      <c r="AQ262" s="357"/>
      <c r="AR262" s="357"/>
      <c r="AS262" s="357"/>
      <c r="AT262" s="357"/>
      <c r="AU262" s="357"/>
      <c r="AV262" s="357"/>
      <c r="AW262" s="357"/>
      <c r="AX262" s="357"/>
      <c r="AY262" s="357"/>
      <c r="AZ262" s="357"/>
      <c r="BA262" s="357"/>
      <c r="BB262" s="357"/>
      <c r="BC262" s="357"/>
      <c r="BD262" s="357"/>
      <c r="BE262" s="357"/>
      <c r="BF262" s="357"/>
      <c r="BG262" s="357"/>
      <c r="BH262" s="357"/>
      <c r="BI262" s="357"/>
      <c r="BJ262" s="357"/>
      <c r="BK262" s="357"/>
      <c r="BL262" s="357"/>
      <c r="BM262" s="357"/>
      <c r="BN262" s="357"/>
      <c r="BO262" s="357"/>
      <c r="BP262" s="357"/>
      <c r="BQ262" s="357"/>
      <c r="BR262" s="357"/>
      <c r="BS262" s="357"/>
      <c r="BT262" s="357"/>
      <c r="BU262" s="357"/>
      <c r="BV262" s="357"/>
      <c r="BW262" s="357"/>
      <c r="BX262" s="357"/>
      <c r="BY262" s="357"/>
      <c r="BZ262" s="357"/>
      <c r="CA262" s="357"/>
      <c r="CB262" s="357"/>
      <c r="CC262" s="357"/>
      <c r="CD262" s="357"/>
      <c r="CE262" s="357"/>
      <c r="CF262" s="357"/>
      <c r="CG262" s="357"/>
      <c r="CH262" s="357"/>
      <c r="CI262" s="357"/>
      <c r="CJ262" s="357"/>
      <c r="CK262" s="357"/>
      <c r="CL262" s="357"/>
      <c r="CM262" s="357"/>
      <c r="CN262" s="357"/>
      <c r="CO262" s="357"/>
      <c r="CP262" s="357"/>
      <c r="CQ262" s="357"/>
      <c r="CR262" s="357"/>
      <c r="CS262" s="357"/>
      <c r="CT262" s="357"/>
      <c r="CU262" s="357"/>
      <c r="CV262" s="357"/>
      <c r="CW262" s="357"/>
      <c r="CX262" s="357"/>
      <c r="CY262" s="357"/>
      <c r="CZ262" s="357"/>
      <c r="DA262" s="357"/>
      <c r="DB262" s="357"/>
      <c r="DC262" s="357"/>
      <c r="DD262" s="357"/>
      <c r="DE262" s="357"/>
      <c r="DF262" s="357"/>
      <c r="DG262" s="357"/>
      <c r="DH262" s="357"/>
      <c r="DI262" s="357"/>
      <c r="DJ262" s="357"/>
      <c r="DK262" s="357"/>
      <c r="DL262" s="357"/>
      <c r="DM262" s="357"/>
      <c r="DN262" s="357"/>
      <c r="DO262" s="357"/>
      <c r="DP262" s="357"/>
      <c r="DQ262" s="357"/>
      <c r="DR262" s="357"/>
      <c r="DS262" s="357"/>
      <c r="DT262" s="357"/>
      <c r="DU262" s="357"/>
      <c r="DV262" s="357"/>
      <c r="DW262" s="357"/>
      <c r="DX262" s="357"/>
      <c r="DY262" s="357"/>
      <c r="DZ262" s="357"/>
      <c r="EA262" s="357"/>
      <c r="EB262" s="357"/>
      <c r="EC262" s="357"/>
      <c r="ED262" s="357"/>
      <c r="EE262" s="357"/>
      <c r="EF262" s="357"/>
      <c r="EG262" s="357"/>
      <c r="EH262" s="357"/>
      <c r="EI262" s="357"/>
      <c r="EJ262" s="357"/>
      <c r="EK262" s="357"/>
      <c r="EL262" s="357"/>
      <c r="EM262" s="357"/>
      <c r="EN262" s="357"/>
      <c r="EO262" s="357"/>
      <c r="EP262" s="357"/>
      <c r="EQ262" s="357"/>
      <c r="ER262" s="357"/>
      <c r="ES262" s="357"/>
      <c r="ET262" s="357"/>
      <c r="EU262" s="357"/>
    </row>
    <row r="263" ht="12.75" customHeight="1">
      <c r="A263" s="357"/>
      <c r="B263" s="357"/>
      <c r="C263" s="357"/>
      <c r="D263" s="357"/>
      <c r="E263" s="357"/>
      <c r="F263" s="357"/>
      <c r="G263" s="357"/>
      <c r="H263" s="357"/>
      <c r="I263" s="357"/>
      <c r="J263" s="357"/>
      <c r="K263" s="357"/>
      <c r="L263" s="357"/>
      <c r="M263" s="357"/>
      <c r="N263" s="357"/>
      <c r="O263" s="357"/>
      <c r="P263" s="357"/>
      <c r="Q263" s="357"/>
      <c r="R263" s="357"/>
      <c r="S263" s="357"/>
      <c r="T263" s="357"/>
      <c r="U263" s="357"/>
      <c r="V263" s="357"/>
      <c r="W263" s="357"/>
      <c r="X263" s="357"/>
      <c r="Y263" s="357"/>
      <c r="Z263" s="357"/>
      <c r="AA263" s="357"/>
      <c r="AB263" s="357"/>
      <c r="AC263" s="357"/>
      <c r="AD263" s="357"/>
      <c r="AE263" s="357"/>
      <c r="AF263" s="357"/>
      <c r="AG263" s="357"/>
      <c r="AH263" s="357"/>
      <c r="AI263" s="357"/>
      <c r="AJ263" s="357"/>
      <c r="AK263" s="357"/>
      <c r="AL263" s="357"/>
      <c r="AM263" s="357"/>
      <c r="AN263" s="357"/>
      <c r="AO263" s="357"/>
      <c r="AP263" s="357"/>
      <c r="AQ263" s="357"/>
      <c r="AR263" s="357"/>
      <c r="AS263" s="357"/>
      <c r="AT263" s="357"/>
      <c r="AU263" s="357"/>
      <c r="AV263" s="357"/>
      <c r="AW263" s="357"/>
      <c r="AX263" s="357"/>
      <c r="AY263" s="357"/>
      <c r="AZ263" s="357"/>
      <c r="BA263" s="357"/>
      <c r="BB263" s="357"/>
      <c r="BC263" s="357"/>
      <c r="BD263" s="357"/>
      <c r="BE263" s="357"/>
      <c r="BF263" s="357"/>
      <c r="BG263" s="357"/>
      <c r="BH263" s="357"/>
      <c r="BI263" s="357"/>
      <c r="BJ263" s="357"/>
      <c r="BK263" s="357"/>
      <c r="BL263" s="357"/>
      <c r="BM263" s="357"/>
      <c r="BN263" s="357"/>
      <c r="BO263" s="357"/>
      <c r="BP263" s="357"/>
      <c r="BQ263" s="357"/>
      <c r="BR263" s="357"/>
      <c r="BS263" s="357"/>
      <c r="BT263" s="357"/>
      <c r="BU263" s="357"/>
      <c r="BV263" s="357"/>
      <c r="BW263" s="357"/>
      <c r="BX263" s="357"/>
      <c r="BY263" s="357"/>
      <c r="BZ263" s="357"/>
      <c r="CA263" s="357"/>
      <c r="CB263" s="357"/>
      <c r="CC263" s="357"/>
      <c r="CD263" s="357"/>
      <c r="CE263" s="357"/>
      <c r="CF263" s="357"/>
      <c r="CG263" s="357"/>
      <c r="CH263" s="357"/>
      <c r="CI263" s="357"/>
      <c r="CJ263" s="357"/>
      <c r="CK263" s="357"/>
      <c r="CL263" s="357"/>
      <c r="CM263" s="357"/>
      <c r="CN263" s="357"/>
      <c r="CO263" s="357"/>
      <c r="CP263" s="357"/>
      <c r="CQ263" s="357"/>
      <c r="CR263" s="357"/>
      <c r="CS263" s="357"/>
      <c r="CT263" s="357"/>
      <c r="CU263" s="357"/>
      <c r="CV263" s="357"/>
      <c r="CW263" s="357"/>
      <c r="CX263" s="357"/>
      <c r="CY263" s="357"/>
      <c r="CZ263" s="357"/>
      <c r="DA263" s="357"/>
      <c r="DB263" s="357"/>
      <c r="DC263" s="357"/>
      <c r="DD263" s="357"/>
      <c r="DE263" s="357"/>
      <c r="DF263" s="357"/>
      <c r="DG263" s="357"/>
      <c r="DH263" s="357"/>
      <c r="DI263" s="357"/>
      <c r="DJ263" s="357"/>
      <c r="DK263" s="357"/>
      <c r="DL263" s="357"/>
      <c r="DM263" s="357"/>
      <c r="DN263" s="357"/>
      <c r="DO263" s="357"/>
      <c r="DP263" s="357"/>
      <c r="DQ263" s="357"/>
      <c r="DR263" s="357"/>
      <c r="DS263" s="357"/>
      <c r="DT263" s="357"/>
      <c r="DU263" s="357"/>
      <c r="DV263" s="357"/>
      <c r="DW263" s="357"/>
      <c r="DX263" s="357"/>
      <c r="DY263" s="357"/>
      <c r="DZ263" s="357"/>
      <c r="EA263" s="357"/>
      <c r="EB263" s="357"/>
      <c r="EC263" s="357"/>
      <c r="ED263" s="357"/>
      <c r="EE263" s="357"/>
      <c r="EF263" s="357"/>
      <c r="EG263" s="357"/>
      <c r="EH263" s="357"/>
      <c r="EI263" s="357"/>
      <c r="EJ263" s="357"/>
      <c r="EK263" s="357"/>
      <c r="EL263" s="357"/>
      <c r="EM263" s="357"/>
      <c r="EN263" s="357"/>
      <c r="EO263" s="357"/>
      <c r="EP263" s="357"/>
      <c r="EQ263" s="357"/>
      <c r="ER263" s="357"/>
      <c r="ES263" s="357"/>
      <c r="ET263" s="357"/>
      <c r="EU263" s="357"/>
    </row>
    <row r="264" ht="12.75" customHeight="1">
      <c r="A264" s="357"/>
      <c r="B264" s="357"/>
      <c r="C264" s="357"/>
      <c r="D264" s="357"/>
      <c r="E264" s="357"/>
      <c r="F264" s="357"/>
      <c r="G264" s="357"/>
      <c r="H264" s="357"/>
      <c r="I264" s="357"/>
      <c r="J264" s="357"/>
      <c r="K264" s="357"/>
      <c r="L264" s="357"/>
      <c r="M264" s="357"/>
      <c r="N264" s="357"/>
      <c r="O264" s="357"/>
      <c r="P264" s="357"/>
      <c r="Q264" s="357"/>
      <c r="R264" s="357"/>
      <c r="S264" s="357"/>
      <c r="T264" s="357"/>
      <c r="U264" s="357"/>
      <c r="V264" s="357"/>
      <c r="W264" s="357"/>
      <c r="X264" s="357"/>
      <c r="Y264" s="357"/>
      <c r="Z264" s="357"/>
      <c r="AA264" s="357"/>
      <c r="AB264" s="357"/>
      <c r="AC264" s="357"/>
      <c r="AD264" s="357"/>
      <c r="AE264" s="357"/>
      <c r="AF264" s="357"/>
      <c r="AG264" s="357"/>
      <c r="AH264" s="357"/>
      <c r="AI264" s="357"/>
      <c r="AJ264" s="357"/>
      <c r="AK264" s="357"/>
      <c r="AL264" s="357"/>
      <c r="AM264" s="357"/>
      <c r="AN264" s="357"/>
      <c r="AO264" s="357"/>
      <c r="AP264" s="357"/>
      <c r="AQ264" s="357"/>
      <c r="AR264" s="357"/>
      <c r="AS264" s="357"/>
      <c r="AT264" s="357"/>
      <c r="AU264" s="357"/>
      <c r="AV264" s="357"/>
      <c r="AW264" s="357"/>
      <c r="AX264" s="357"/>
      <c r="AY264" s="357"/>
      <c r="AZ264" s="357"/>
      <c r="BA264" s="357"/>
      <c r="BB264" s="357"/>
      <c r="BC264" s="357"/>
      <c r="BD264" s="357"/>
      <c r="BE264" s="357"/>
      <c r="BF264" s="357"/>
      <c r="BG264" s="357"/>
      <c r="BH264" s="357"/>
      <c r="BI264" s="357"/>
      <c r="BJ264" s="357"/>
      <c r="BK264" s="357"/>
      <c r="BL264" s="357"/>
      <c r="BM264" s="357"/>
      <c r="BN264" s="357"/>
      <c r="BO264" s="357"/>
      <c r="BP264" s="357"/>
      <c r="BQ264" s="357"/>
      <c r="BR264" s="357"/>
      <c r="BS264" s="357"/>
      <c r="BT264" s="357"/>
      <c r="BU264" s="357"/>
      <c r="BV264" s="357"/>
      <c r="BW264" s="357"/>
      <c r="BX264" s="357"/>
      <c r="BY264" s="357"/>
      <c r="BZ264" s="357"/>
      <c r="CA264" s="357"/>
      <c r="CB264" s="357"/>
      <c r="CC264" s="357"/>
      <c r="CD264" s="357"/>
      <c r="CE264" s="357"/>
      <c r="CF264" s="357"/>
      <c r="CG264" s="357"/>
      <c r="CH264" s="357"/>
      <c r="CI264" s="357"/>
      <c r="CJ264" s="357"/>
      <c r="CK264" s="357"/>
      <c r="CL264" s="357"/>
      <c r="CM264" s="357"/>
      <c r="CN264" s="357"/>
      <c r="CO264" s="357"/>
      <c r="CP264" s="357"/>
      <c r="CQ264" s="357"/>
      <c r="CR264" s="357"/>
      <c r="CS264" s="357"/>
      <c r="CT264" s="357"/>
      <c r="CU264" s="357"/>
      <c r="CV264" s="357"/>
      <c r="CW264" s="357"/>
      <c r="CX264" s="357"/>
      <c r="CY264" s="357"/>
      <c r="CZ264" s="357"/>
      <c r="DA264" s="357"/>
      <c r="DB264" s="357"/>
      <c r="DC264" s="357"/>
      <c r="DD264" s="357"/>
      <c r="DE264" s="357"/>
      <c r="DF264" s="357"/>
      <c r="DG264" s="357"/>
      <c r="DH264" s="357"/>
      <c r="DI264" s="357"/>
      <c r="DJ264" s="357"/>
      <c r="DK264" s="357"/>
      <c r="DL264" s="357"/>
      <c r="DM264" s="357"/>
      <c r="DN264" s="357"/>
      <c r="DO264" s="357"/>
      <c r="DP264" s="357"/>
      <c r="DQ264" s="357"/>
      <c r="DR264" s="357"/>
      <c r="DS264" s="357"/>
      <c r="DT264" s="357"/>
      <c r="DU264" s="357"/>
      <c r="DV264" s="357"/>
      <c r="DW264" s="357"/>
      <c r="DX264" s="357"/>
      <c r="DY264" s="357"/>
      <c r="DZ264" s="357"/>
      <c r="EA264" s="357"/>
      <c r="EB264" s="357"/>
      <c r="EC264" s="357"/>
      <c r="ED264" s="357"/>
      <c r="EE264" s="357"/>
      <c r="EF264" s="357"/>
      <c r="EG264" s="357"/>
      <c r="EH264" s="357"/>
      <c r="EI264" s="357"/>
      <c r="EJ264" s="357"/>
      <c r="EK264" s="357"/>
      <c r="EL264" s="357"/>
      <c r="EM264" s="357"/>
      <c r="EN264" s="357"/>
      <c r="EO264" s="357"/>
      <c r="EP264" s="357"/>
      <c r="EQ264" s="357"/>
      <c r="ER264" s="357"/>
      <c r="ES264" s="357"/>
      <c r="ET264" s="357"/>
      <c r="EU264" s="357"/>
    </row>
    <row r="265" ht="12.75" customHeight="1">
      <c r="A265" s="357"/>
      <c r="B265" s="357"/>
      <c r="C265" s="357"/>
      <c r="D265" s="357"/>
      <c r="E265" s="357"/>
      <c r="F265" s="357"/>
      <c r="G265" s="357"/>
      <c r="H265" s="357"/>
      <c r="I265" s="357"/>
      <c r="J265" s="357"/>
      <c r="K265" s="357"/>
      <c r="L265" s="357"/>
      <c r="M265" s="357"/>
      <c r="N265" s="357"/>
      <c r="O265" s="357"/>
      <c r="P265" s="357"/>
      <c r="Q265" s="357"/>
      <c r="R265" s="357"/>
      <c r="S265" s="357"/>
      <c r="T265" s="357"/>
      <c r="U265" s="357"/>
      <c r="V265" s="357"/>
      <c r="W265" s="357"/>
      <c r="X265" s="357"/>
      <c r="Y265" s="357"/>
      <c r="Z265" s="357"/>
      <c r="AA265" s="357"/>
      <c r="AB265" s="357"/>
      <c r="AC265" s="357"/>
      <c r="AD265" s="357"/>
      <c r="AE265" s="357"/>
      <c r="AF265" s="357"/>
      <c r="AG265" s="357"/>
      <c r="AH265" s="357"/>
      <c r="AI265" s="357"/>
      <c r="AJ265" s="357"/>
      <c r="AK265" s="357"/>
      <c r="AL265" s="357"/>
      <c r="AM265" s="357"/>
      <c r="AN265" s="357"/>
      <c r="AO265" s="357"/>
      <c r="AP265" s="357"/>
      <c r="AQ265" s="357"/>
      <c r="AR265" s="357"/>
      <c r="AS265" s="357"/>
      <c r="AT265" s="357"/>
      <c r="AU265" s="357"/>
      <c r="AV265" s="357"/>
      <c r="AW265" s="357"/>
      <c r="AX265" s="357"/>
      <c r="AY265" s="357"/>
      <c r="AZ265" s="357"/>
      <c r="BA265" s="357"/>
      <c r="BB265" s="357"/>
      <c r="BC265" s="357"/>
      <c r="BD265" s="357"/>
      <c r="BE265" s="357"/>
      <c r="BF265" s="357"/>
      <c r="BG265" s="357"/>
      <c r="BH265" s="357"/>
      <c r="BI265" s="357"/>
      <c r="BJ265" s="357"/>
      <c r="BK265" s="357"/>
      <c r="BL265" s="357"/>
      <c r="BM265" s="357"/>
      <c r="BN265" s="357"/>
      <c r="BO265" s="357"/>
      <c r="BP265" s="357"/>
      <c r="BQ265" s="357"/>
      <c r="BR265" s="357"/>
      <c r="BS265" s="357"/>
      <c r="BT265" s="357"/>
      <c r="BU265" s="357"/>
      <c r="BV265" s="357"/>
      <c r="BW265" s="357"/>
      <c r="BX265" s="357"/>
      <c r="BY265" s="357"/>
      <c r="BZ265" s="357"/>
      <c r="CA265" s="357"/>
      <c r="CB265" s="357"/>
      <c r="CC265" s="357"/>
      <c r="CD265" s="357"/>
      <c r="CE265" s="357"/>
      <c r="CF265" s="357"/>
      <c r="CG265" s="357"/>
      <c r="CH265" s="357"/>
      <c r="CI265" s="357"/>
      <c r="CJ265" s="357"/>
      <c r="CK265" s="357"/>
      <c r="CL265" s="357"/>
      <c r="CM265" s="357"/>
      <c r="CN265" s="357"/>
      <c r="CO265" s="357"/>
      <c r="CP265" s="357"/>
      <c r="CQ265" s="357"/>
      <c r="CR265" s="357"/>
      <c r="CS265" s="357"/>
      <c r="CT265" s="357"/>
      <c r="CU265" s="357"/>
      <c r="CV265" s="357"/>
      <c r="CW265" s="357"/>
      <c r="CX265" s="357"/>
      <c r="CY265" s="357"/>
      <c r="CZ265" s="357"/>
      <c r="DA265" s="357"/>
      <c r="DB265" s="357"/>
      <c r="DC265" s="357"/>
      <c r="DD265" s="357"/>
      <c r="DE265" s="357"/>
      <c r="DF265" s="357"/>
      <c r="DG265" s="357"/>
      <c r="DH265" s="357"/>
      <c r="DI265" s="357"/>
      <c r="DJ265" s="357"/>
      <c r="DK265" s="357"/>
      <c r="DL265" s="357"/>
      <c r="DM265" s="357"/>
      <c r="DN265" s="357"/>
      <c r="DO265" s="357"/>
      <c r="DP265" s="357"/>
      <c r="DQ265" s="357"/>
      <c r="DR265" s="357"/>
      <c r="DS265" s="357"/>
      <c r="DT265" s="357"/>
      <c r="DU265" s="357"/>
      <c r="DV265" s="357"/>
      <c r="DW265" s="357"/>
      <c r="DX265" s="357"/>
      <c r="DY265" s="357"/>
      <c r="DZ265" s="357"/>
      <c r="EA265" s="357"/>
      <c r="EB265" s="357"/>
      <c r="EC265" s="357"/>
      <c r="ED265" s="357"/>
      <c r="EE265" s="357"/>
      <c r="EF265" s="357"/>
      <c r="EG265" s="357"/>
      <c r="EH265" s="357"/>
      <c r="EI265" s="357"/>
      <c r="EJ265" s="357"/>
      <c r="EK265" s="357"/>
      <c r="EL265" s="357"/>
      <c r="EM265" s="357"/>
      <c r="EN265" s="357"/>
      <c r="EO265" s="357"/>
      <c r="EP265" s="357"/>
      <c r="EQ265" s="357"/>
      <c r="ER265" s="357"/>
      <c r="ES265" s="357"/>
      <c r="ET265" s="357"/>
      <c r="EU265" s="357"/>
    </row>
    <row r="266" ht="12.75" customHeight="1">
      <c r="A266" s="357"/>
      <c r="B266" s="357"/>
      <c r="C266" s="357"/>
      <c r="D266" s="357"/>
      <c r="E266" s="357"/>
      <c r="F266" s="357"/>
      <c r="G266" s="357"/>
      <c r="H266" s="357"/>
      <c r="I266" s="357"/>
      <c r="J266" s="357"/>
      <c r="K266" s="357"/>
      <c r="L266" s="357"/>
      <c r="M266" s="357"/>
      <c r="N266" s="357"/>
      <c r="O266" s="357"/>
      <c r="P266" s="357"/>
      <c r="Q266" s="357"/>
      <c r="R266" s="357"/>
      <c r="S266" s="357"/>
      <c r="T266" s="357"/>
      <c r="U266" s="357"/>
      <c r="V266" s="357"/>
      <c r="W266" s="357"/>
      <c r="X266" s="357"/>
      <c r="Y266" s="357"/>
      <c r="Z266" s="357"/>
      <c r="AA266" s="357"/>
      <c r="AB266" s="357"/>
      <c r="AC266" s="357"/>
      <c r="AD266" s="357"/>
      <c r="AE266" s="357"/>
      <c r="AF266" s="357"/>
      <c r="AG266" s="357"/>
      <c r="AH266" s="357"/>
      <c r="AI266" s="357"/>
      <c r="AJ266" s="357"/>
      <c r="AK266" s="357"/>
      <c r="AL266" s="357"/>
      <c r="AM266" s="357"/>
      <c r="AN266" s="357"/>
      <c r="AO266" s="357"/>
      <c r="AP266" s="357"/>
      <c r="AQ266" s="357"/>
      <c r="AR266" s="357"/>
      <c r="AS266" s="357"/>
      <c r="AT266" s="357"/>
      <c r="AU266" s="357"/>
      <c r="AV266" s="357"/>
      <c r="AW266" s="357"/>
      <c r="AX266" s="357"/>
      <c r="AY266" s="357"/>
      <c r="AZ266" s="357"/>
      <c r="BA266" s="357"/>
      <c r="BB266" s="357"/>
      <c r="BC266" s="357"/>
      <c r="BD266" s="357"/>
      <c r="BE266" s="357"/>
      <c r="BF266" s="357"/>
      <c r="BG266" s="357"/>
      <c r="BH266" s="357"/>
      <c r="BI266" s="357"/>
      <c r="BJ266" s="357"/>
      <c r="BK266" s="357"/>
      <c r="BL266" s="357"/>
      <c r="BM266" s="357"/>
      <c r="BN266" s="357"/>
      <c r="BO266" s="357"/>
      <c r="BP266" s="357"/>
      <c r="BQ266" s="357"/>
      <c r="BR266" s="357"/>
      <c r="BS266" s="357"/>
      <c r="BT266" s="357"/>
      <c r="BU266" s="357"/>
      <c r="BV266" s="357"/>
      <c r="BW266" s="357"/>
      <c r="BX266" s="357"/>
      <c r="BY266" s="357"/>
      <c r="BZ266" s="357"/>
      <c r="CA266" s="357"/>
      <c r="CB266" s="357"/>
      <c r="CC266" s="357"/>
      <c r="CD266" s="357"/>
      <c r="CE266" s="357"/>
      <c r="CF266" s="357"/>
      <c r="CG266" s="357"/>
      <c r="CH266" s="357"/>
      <c r="CI266" s="357"/>
      <c r="CJ266" s="357"/>
      <c r="CK266" s="357"/>
      <c r="CL266" s="357"/>
      <c r="CM266" s="357"/>
      <c r="CN266" s="357"/>
      <c r="CO266" s="357"/>
      <c r="CP266" s="357"/>
      <c r="CQ266" s="357"/>
      <c r="CR266" s="357"/>
      <c r="CS266" s="357"/>
      <c r="CT266" s="357"/>
      <c r="CU266" s="357"/>
      <c r="CV266" s="357"/>
      <c r="CW266" s="357"/>
      <c r="CX266" s="357"/>
      <c r="CY266" s="357"/>
      <c r="CZ266" s="357"/>
      <c r="DA266" s="357"/>
      <c r="DB266" s="357"/>
      <c r="DC266" s="357"/>
      <c r="DD266" s="357"/>
      <c r="DE266" s="357"/>
      <c r="DF266" s="357"/>
      <c r="DG266" s="357"/>
      <c r="DH266" s="357"/>
      <c r="DI266" s="357"/>
      <c r="DJ266" s="357"/>
      <c r="DK266" s="357"/>
      <c r="DL266" s="357"/>
      <c r="DM266" s="357"/>
      <c r="DN266" s="357"/>
      <c r="DO266" s="357"/>
      <c r="DP266" s="357"/>
      <c r="DQ266" s="357"/>
      <c r="DR266" s="357"/>
      <c r="DS266" s="357"/>
      <c r="DT266" s="357"/>
      <c r="DU266" s="357"/>
      <c r="DV266" s="357"/>
      <c r="DW266" s="357"/>
      <c r="DX266" s="357"/>
      <c r="DY266" s="357"/>
      <c r="DZ266" s="357"/>
      <c r="EA266" s="357"/>
      <c r="EB266" s="357"/>
      <c r="EC266" s="357"/>
      <c r="ED266" s="357"/>
      <c r="EE266" s="357"/>
      <c r="EF266" s="357"/>
      <c r="EG266" s="357"/>
      <c r="EH266" s="357"/>
      <c r="EI266" s="357"/>
      <c r="EJ266" s="357"/>
      <c r="EK266" s="357"/>
      <c r="EL266" s="357"/>
      <c r="EM266" s="357"/>
      <c r="EN266" s="357"/>
      <c r="EO266" s="357"/>
      <c r="EP266" s="357"/>
      <c r="EQ266" s="357"/>
      <c r="ER266" s="357"/>
      <c r="ES266" s="357"/>
      <c r="ET266" s="357"/>
      <c r="EU266" s="357"/>
    </row>
    <row r="267" ht="12.75" customHeight="1">
      <c r="A267" s="357"/>
      <c r="B267" s="357"/>
      <c r="C267" s="357"/>
      <c r="D267" s="357"/>
      <c r="E267" s="357"/>
      <c r="F267" s="357"/>
      <c r="G267" s="357"/>
      <c r="H267" s="357"/>
      <c r="I267" s="357"/>
      <c r="J267" s="357"/>
      <c r="K267" s="357"/>
      <c r="L267" s="357"/>
      <c r="M267" s="357"/>
      <c r="N267" s="357"/>
      <c r="O267" s="357"/>
      <c r="P267" s="357"/>
      <c r="Q267" s="357"/>
      <c r="R267" s="357"/>
      <c r="S267" s="357"/>
      <c r="T267" s="357"/>
      <c r="U267" s="357"/>
      <c r="V267" s="357"/>
      <c r="W267" s="357"/>
      <c r="X267" s="357"/>
      <c r="Y267" s="357"/>
      <c r="Z267" s="357"/>
      <c r="AA267" s="357"/>
      <c r="AB267" s="357"/>
      <c r="AC267" s="357"/>
      <c r="AD267" s="357"/>
      <c r="AE267" s="357"/>
      <c r="AF267" s="357"/>
      <c r="AG267" s="357"/>
      <c r="AH267" s="357"/>
      <c r="AI267" s="357"/>
      <c r="AJ267" s="357"/>
      <c r="AK267" s="357"/>
      <c r="AL267" s="357"/>
      <c r="AM267" s="357"/>
      <c r="AN267" s="357"/>
      <c r="AO267" s="357"/>
      <c r="AP267" s="357"/>
      <c r="AQ267" s="357"/>
      <c r="AR267" s="357"/>
      <c r="AS267" s="357"/>
      <c r="AT267" s="357"/>
      <c r="AU267" s="357"/>
      <c r="AV267" s="357"/>
      <c r="AW267" s="357"/>
      <c r="AX267" s="357"/>
      <c r="AY267" s="357"/>
      <c r="AZ267" s="357"/>
      <c r="BA267" s="357"/>
      <c r="BB267" s="357"/>
      <c r="BC267" s="357"/>
      <c r="BD267" s="357"/>
      <c r="BE267" s="357"/>
      <c r="BF267" s="357"/>
      <c r="BG267" s="357"/>
      <c r="BH267" s="357"/>
      <c r="BI267" s="357"/>
      <c r="BJ267" s="357"/>
      <c r="BK267" s="357"/>
      <c r="BL267" s="357"/>
      <c r="BM267" s="357"/>
      <c r="BN267" s="357"/>
      <c r="BO267" s="357"/>
      <c r="BP267" s="357"/>
      <c r="BQ267" s="357"/>
      <c r="BR267" s="357"/>
      <c r="BS267" s="357"/>
      <c r="BT267" s="357"/>
      <c r="BU267" s="357"/>
      <c r="BV267" s="357"/>
      <c r="BW267" s="357"/>
      <c r="BX267" s="357"/>
      <c r="BY267" s="357"/>
      <c r="BZ267" s="357"/>
      <c r="CA267" s="357"/>
      <c r="CB267" s="357"/>
      <c r="CC267" s="357"/>
      <c r="CD267" s="357"/>
      <c r="CE267" s="357"/>
      <c r="CF267" s="357"/>
      <c r="CG267" s="357"/>
      <c r="CH267" s="357"/>
      <c r="CI267" s="357"/>
      <c r="CJ267" s="357"/>
      <c r="CK267" s="357"/>
      <c r="CL267" s="357"/>
      <c r="CM267" s="357"/>
      <c r="CN267" s="357"/>
      <c r="CO267" s="357"/>
      <c r="CP267" s="357"/>
      <c r="CQ267" s="357"/>
      <c r="CR267" s="357"/>
      <c r="CS267" s="357"/>
      <c r="CT267" s="357"/>
      <c r="CU267" s="357"/>
      <c r="CV267" s="357"/>
      <c r="CW267" s="357"/>
      <c r="CX267" s="357"/>
      <c r="CY267" s="357"/>
      <c r="CZ267" s="357"/>
      <c r="DA267" s="357"/>
      <c r="DB267" s="357"/>
      <c r="DC267" s="357"/>
      <c r="DD267" s="357"/>
      <c r="DE267" s="357"/>
      <c r="DF267" s="357"/>
      <c r="DG267" s="357"/>
      <c r="DH267" s="357"/>
      <c r="DI267" s="357"/>
      <c r="DJ267" s="357"/>
      <c r="DK267" s="357"/>
      <c r="DL267" s="357"/>
      <c r="DM267" s="357"/>
      <c r="DN267" s="357"/>
      <c r="DO267" s="357"/>
      <c r="DP267" s="357"/>
      <c r="DQ267" s="357"/>
      <c r="DR267" s="357"/>
      <c r="DS267" s="357"/>
      <c r="DT267" s="357"/>
      <c r="DU267" s="357"/>
      <c r="DV267" s="357"/>
      <c r="DW267" s="357"/>
      <c r="DX267" s="357"/>
      <c r="DY267" s="357"/>
      <c r="DZ267" s="357"/>
      <c r="EA267" s="357"/>
      <c r="EB267" s="357"/>
      <c r="EC267" s="357"/>
      <c r="ED267" s="357"/>
      <c r="EE267" s="357"/>
      <c r="EF267" s="357"/>
      <c r="EG267" s="357"/>
      <c r="EH267" s="357"/>
      <c r="EI267" s="357"/>
      <c r="EJ267" s="357"/>
      <c r="EK267" s="357"/>
      <c r="EL267" s="357"/>
      <c r="EM267" s="357"/>
      <c r="EN267" s="357"/>
      <c r="EO267" s="357"/>
      <c r="EP267" s="357"/>
      <c r="EQ267" s="357"/>
      <c r="ER267" s="357"/>
      <c r="ES267" s="357"/>
      <c r="ET267" s="357"/>
      <c r="EU267" s="357"/>
    </row>
    <row r="268" ht="12.75" customHeight="1">
      <c r="A268" s="357"/>
      <c r="B268" s="357"/>
      <c r="C268" s="357"/>
      <c r="D268" s="357"/>
      <c r="E268" s="357"/>
      <c r="F268" s="357"/>
      <c r="G268" s="357"/>
      <c r="H268" s="357"/>
      <c r="I268" s="357"/>
      <c r="J268" s="357"/>
      <c r="K268" s="357"/>
      <c r="L268" s="357"/>
      <c r="M268" s="357"/>
      <c r="N268" s="357"/>
      <c r="O268" s="357"/>
      <c r="P268" s="357"/>
      <c r="Q268" s="357"/>
      <c r="R268" s="357"/>
      <c r="S268" s="357"/>
      <c r="T268" s="357"/>
      <c r="U268" s="357"/>
      <c r="V268" s="357"/>
      <c r="W268" s="357"/>
      <c r="X268" s="357"/>
      <c r="Y268" s="357"/>
      <c r="Z268" s="357"/>
      <c r="AA268" s="357"/>
      <c r="AB268" s="357"/>
      <c r="AC268" s="357"/>
      <c r="AD268" s="357"/>
      <c r="AE268" s="357"/>
      <c r="AF268" s="357"/>
      <c r="AG268" s="357"/>
      <c r="AH268" s="357"/>
      <c r="AI268" s="357"/>
      <c r="AJ268" s="357"/>
      <c r="AK268" s="357"/>
      <c r="AL268" s="357"/>
      <c r="AM268" s="357"/>
      <c r="AN268" s="357"/>
      <c r="AO268" s="357"/>
      <c r="AP268" s="357"/>
      <c r="AQ268" s="357"/>
      <c r="AR268" s="357"/>
      <c r="AS268" s="357"/>
      <c r="AT268" s="357"/>
      <c r="AU268" s="357"/>
      <c r="AV268" s="357"/>
      <c r="AW268" s="357"/>
      <c r="AX268" s="357"/>
      <c r="AY268" s="357"/>
      <c r="AZ268" s="357"/>
      <c r="BA268" s="357"/>
      <c r="BB268" s="357"/>
      <c r="BC268" s="357"/>
      <c r="BD268" s="357"/>
      <c r="BE268" s="357"/>
      <c r="BF268" s="357"/>
      <c r="BG268" s="357"/>
      <c r="BH268" s="357"/>
      <c r="BI268" s="357"/>
      <c r="BJ268" s="357"/>
      <c r="BK268" s="357"/>
      <c r="BL268" s="357"/>
      <c r="BM268" s="357"/>
      <c r="BN268" s="357"/>
      <c r="BO268" s="357"/>
      <c r="BP268" s="357"/>
      <c r="BQ268" s="357"/>
      <c r="BR268" s="357"/>
      <c r="BS268" s="357"/>
      <c r="BT268" s="357"/>
      <c r="BU268" s="357"/>
      <c r="BV268" s="357"/>
      <c r="BW268" s="357"/>
      <c r="BX268" s="357"/>
      <c r="BY268" s="357"/>
      <c r="BZ268" s="357"/>
      <c r="CA268" s="357"/>
      <c r="CB268" s="357"/>
      <c r="CC268" s="357"/>
      <c r="CD268" s="357"/>
      <c r="CE268" s="357"/>
      <c r="CF268" s="357"/>
      <c r="CG268" s="357"/>
      <c r="CH268" s="357"/>
      <c r="CI268" s="357"/>
      <c r="CJ268" s="357"/>
      <c r="CK268" s="357"/>
      <c r="CL268" s="357"/>
      <c r="CM268" s="357"/>
      <c r="CN268" s="357"/>
      <c r="CO268" s="357"/>
      <c r="CP268" s="357"/>
      <c r="CQ268" s="357"/>
      <c r="CR268" s="357"/>
      <c r="CS268" s="357"/>
      <c r="CT268" s="357"/>
      <c r="CU268" s="357"/>
      <c r="CV268" s="357"/>
      <c r="CW268" s="357"/>
      <c r="CX268" s="357"/>
      <c r="CY268" s="357"/>
      <c r="CZ268" s="357"/>
      <c r="DA268" s="357"/>
      <c r="DB268" s="357"/>
      <c r="DC268" s="357"/>
      <c r="DD268" s="357"/>
      <c r="DE268" s="357"/>
      <c r="DF268" s="357"/>
      <c r="DG268" s="357"/>
      <c r="DH268" s="357"/>
      <c r="DI268" s="357"/>
      <c r="DJ268" s="357"/>
      <c r="DK268" s="357"/>
      <c r="DL268" s="357"/>
      <c r="DM268" s="357"/>
      <c r="DN268" s="357"/>
      <c r="DO268" s="357"/>
      <c r="DP268" s="357"/>
      <c r="DQ268" s="357"/>
      <c r="DR268" s="357"/>
      <c r="DS268" s="357"/>
      <c r="DT268" s="357"/>
      <c r="DU268" s="357"/>
      <c r="DV268" s="357"/>
      <c r="DW268" s="357"/>
      <c r="DX268" s="357"/>
      <c r="DY268" s="357"/>
      <c r="DZ268" s="357"/>
      <c r="EA268" s="357"/>
      <c r="EB268" s="357"/>
      <c r="EC268" s="357"/>
      <c r="ED268" s="357"/>
      <c r="EE268" s="357"/>
      <c r="EF268" s="357"/>
      <c r="EG268" s="357"/>
      <c r="EH268" s="357"/>
      <c r="EI268" s="357"/>
      <c r="EJ268" s="357"/>
      <c r="EK268" s="357"/>
      <c r="EL268" s="357"/>
      <c r="EM268" s="357"/>
      <c r="EN268" s="357"/>
      <c r="EO268" s="357"/>
      <c r="EP268" s="357"/>
      <c r="EQ268" s="357"/>
      <c r="ER268" s="357"/>
      <c r="ES268" s="357"/>
      <c r="ET268" s="357"/>
      <c r="EU268" s="357"/>
    </row>
    <row r="269" ht="12.75" customHeight="1">
      <c r="A269" s="357"/>
      <c r="B269" s="357"/>
      <c r="C269" s="357"/>
      <c r="D269" s="357"/>
      <c r="E269" s="357"/>
      <c r="F269" s="357"/>
      <c r="G269" s="357"/>
      <c r="H269" s="357"/>
      <c r="I269" s="357"/>
      <c r="J269" s="357"/>
      <c r="K269" s="357"/>
      <c r="L269" s="357"/>
      <c r="M269" s="357"/>
      <c r="N269" s="357"/>
      <c r="O269" s="357"/>
      <c r="P269" s="357"/>
      <c r="Q269" s="357"/>
      <c r="R269" s="357"/>
      <c r="S269" s="357"/>
      <c r="T269" s="357"/>
      <c r="U269" s="357"/>
      <c r="V269" s="357"/>
      <c r="W269" s="357"/>
      <c r="X269" s="357"/>
      <c r="Y269" s="357"/>
      <c r="Z269" s="357"/>
      <c r="AA269" s="357"/>
      <c r="AB269" s="357"/>
      <c r="AC269" s="357"/>
      <c r="AD269" s="357"/>
      <c r="AE269" s="357"/>
      <c r="AF269" s="357"/>
      <c r="AG269" s="357"/>
      <c r="AH269" s="357"/>
      <c r="AI269" s="357"/>
      <c r="AJ269" s="357"/>
      <c r="AK269" s="357"/>
      <c r="AL269" s="357"/>
      <c r="AM269" s="357"/>
      <c r="AN269" s="357"/>
      <c r="AO269" s="357"/>
      <c r="AP269" s="357"/>
      <c r="AQ269" s="357"/>
      <c r="AR269" s="357"/>
      <c r="AS269" s="357"/>
      <c r="AT269" s="357"/>
      <c r="AU269" s="357"/>
      <c r="AV269" s="357"/>
      <c r="AW269" s="357"/>
      <c r="AX269" s="357"/>
      <c r="AY269" s="357"/>
      <c r="AZ269" s="357"/>
      <c r="BA269" s="357"/>
      <c r="BB269" s="357"/>
      <c r="BC269" s="357"/>
      <c r="BD269" s="357"/>
      <c r="BE269" s="357"/>
      <c r="BF269" s="357"/>
      <c r="BG269" s="357"/>
      <c r="BH269" s="357"/>
      <c r="BI269" s="357"/>
      <c r="BJ269" s="357"/>
      <c r="BK269" s="357"/>
      <c r="BL269" s="357"/>
      <c r="BM269" s="357"/>
      <c r="BN269" s="357"/>
      <c r="BO269" s="357"/>
      <c r="BP269" s="357"/>
      <c r="BQ269" s="357"/>
      <c r="BR269" s="357"/>
      <c r="BS269" s="357"/>
      <c r="BT269" s="357"/>
      <c r="BU269" s="357"/>
      <c r="BV269" s="357"/>
      <c r="BW269" s="357"/>
      <c r="BX269" s="357"/>
      <c r="BY269" s="357"/>
      <c r="BZ269" s="357"/>
      <c r="CA269" s="357"/>
      <c r="CB269" s="357"/>
      <c r="CC269" s="357"/>
      <c r="CD269" s="357"/>
      <c r="CE269" s="357"/>
      <c r="CF269" s="357"/>
      <c r="CG269" s="357"/>
      <c r="CH269" s="357"/>
      <c r="CI269" s="357"/>
      <c r="CJ269" s="357"/>
      <c r="CK269" s="357"/>
      <c r="CL269" s="357"/>
      <c r="CM269" s="357"/>
      <c r="CN269" s="357"/>
      <c r="CO269" s="357"/>
      <c r="CP269" s="357"/>
      <c r="CQ269" s="357"/>
      <c r="CR269" s="357"/>
      <c r="CS269" s="357"/>
      <c r="CT269" s="357"/>
      <c r="CU269" s="357"/>
      <c r="CV269" s="357"/>
      <c r="CW269" s="357"/>
      <c r="CX269" s="357"/>
      <c r="CY269" s="357"/>
      <c r="CZ269" s="357"/>
      <c r="DA269" s="357"/>
      <c r="DB269" s="357"/>
      <c r="DC269" s="357"/>
      <c r="DD269" s="357"/>
      <c r="DE269" s="357"/>
      <c r="DF269" s="357"/>
      <c r="DG269" s="357"/>
      <c r="DH269" s="357"/>
      <c r="DI269" s="357"/>
      <c r="DJ269" s="357"/>
      <c r="DK269" s="357"/>
      <c r="DL269" s="357"/>
      <c r="DM269" s="357"/>
      <c r="DN269" s="357"/>
      <c r="DO269" s="357"/>
      <c r="DP269" s="357"/>
      <c r="DQ269" s="357"/>
      <c r="DR269" s="357"/>
      <c r="DS269" s="357"/>
      <c r="DT269" s="357"/>
      <c r="DU269" s="357"/>
      <c r="DV269" s="357"/>
      <c r="DW269" s="357"/>
      <c r="DX269" s="357"/>
      <c r="DY269" s="357"/>
      <c r="DZ269" s="357"/>
      <c r="EA269" s="357"/>
      <c r="EB269" s="357"/>
      <c r="EC269" s="357"/>
      <c r="ED269" s="357"/>
      <c r="EE269" s="357"/>
      <c r="EF269" s="357"/>
      <c r="EG269" s="357"/>
      <c r="EH269" s="357"/>
      <c r="EI269" s="357"/>
      <c r="EJ269" s="357"/>
      <c r="EK269" s="357"/>
      <c r="EL269" s="357"/>
      <c r="EM269" s="357"/>
      <c r="EN269" s="357"/>
      <c r="EO269" s="357"/>
      <c r="EP269" s="357"/>
      <c r="EQ269" s="357"/>
      <c r="ER269" s="357"/>
      <c r="ES269" s="357"/>
      <c r="ET269" s="357"/>
      <c r="EU269" s="357"/>
    </row>
    <row r="270" ht="12.75" customHeight="1">
      <c r="A270" s="357"/>
      <c r="B270" s="357"/>
      <c r="C270" s="357"/>
      <c r="D270" s="357"/>
      <c r="E270" s="357"/>
      <c r="F270" s="357"/>
      <c r="G270" s="357"/>
      <c r="H270" s="357"/>
      <c r="I270" s="357"/>
      <c r="J270" s="357"/>
      <c r="K270" s="357"/>
      <c r="L270" s="357"/>
      <c r="M270" s="357"/>
      <c r="N270" s="357"/>
      <c r="O270" s="357"/>
      <c r="P270" s="357"/>
      <c r="Q270" s="357"/>
      <c r="R270" s="357"/>
      <c r="S270" s="357"/>
      <c r="T270" s="357"/>
      <c r="U270" s="357"/>
      <c r="V270" s="357"/>
      <c r="W270" s="357"/>
      <c r="X270" s="357"/>
      <c r="Y270" s="357"/>
      <c r="Z270" s="357"/>
      <c r="AA270" s="357"/>
      <c r="AB270" s="357"/>
      <c r="AC270" s="357"/>
      <c r="AD270" s="357"/>
      <c r="AE270" s="357"/>
      <c r="AF270" s="357"/>
      <c r="AG270" s="357"/>
      <c r="AH270" s="357"/>
      <c r="AI270" s="357"/>
      <c r="AJ270" s="357"/>
      <c r="AK270" s="357"/>
      <c r="AL270" s="357"/>
      <c r="AM270" s="357"/>
      <c r="AN270" s="357"/>
      <c r="AO270" s="357"/>
      <c r="AP270" s="357"/>
      <c r="AQ270" s="357"/>
      <c r="AR270" s="357"/>
      <c r="AS270" s="357"/>
      <c r="AT270" s="357"/>
      <c r="AU270" s="357"/>
      <c r="AV270" s="357"/>
      <c r="AW270" s="357"/>
      <c r="AX270" s="357"/>
      <c r="AY270" s="357"/>
      <c r="AZ270" s="357"/>
      <c r="BA270" s="357"/>
      <c r="BB270" s="357"/>
      <c r="BC270" s="357"/>
      <c r="BD270" s="357"/>
      <c r="BE270" s="357"/>
      <c r="BF270" s="357"/>
      <c r="BG270" s="357"/>
      <c r="BH270" s="357"/>
      <c r="BI270" s="357"/>
      <c r="BJ270" s="357"/>
      <c r="BK270" s="357"/>
      <c r="BL270" s="357"/>
      <c r="BM270" s="357"/>
      <c r="BN270" s="357"/>
      <c r="BO270" s="357"/>
      <c r="BP270" s="357"/>
      <c r="BQ270" s="357"/>
      <c r="BR270" s="357"/>
      <c r="BS270" s="357"/>
      <c r="BT270" s="357"/>
      <c r="BU270" s="357"/>
      <c r="BV270" s="357"/>
      <c r="BW270" s="357"/>
      <c r="BX270" s="357"/>
      <c r="BY270" s="357"/>
      <c r="BZ270" s="357"/>
      <c r="CA270" s="357"/>
      <c r="CB270" s="357"/>
      <c r="CC270" s="357"/>
      <c r="CD270" s="357"/>
      <c r="CE270" s="357"/>
      <c r="CF270" s="357"/>
      <c r="CG270" s="357"/>
      <c r="CH270" s="357"/>
      <c r="CI270" s="357"/>
      <c r="CJ270" s="357"/>
      <c r="CK270" s="357"/>
      <c r="CL270" s="357"/>
      <c r="CM270" s="357"/>
      <c r="CN270" s="357"/>
      <c r="CO270" s="357"/>
      <c r="CP270" s="357"/>
      <c r="CQ270" s="357"/>
      <c r="CR270" s="357"/>
      <c r="CS270" s="357"/>
      <c r="CT270" s="357"/>
      <c r="CU270" s="357"/>
      <c r="CV270" s="357"/>
      <c r="CW270" s="357"/>
      <c r="CX270" s="357"/>
      <c r="CY270" s="357"/>
      <c r="CZ270" s="357"/>
      <c r="DA270" s="357"/>
      <c r="DB270" s="357"/>
      <c r="DC270" s="357"/>
      <c r="DD270" s="357"/>
      <c r="DE270" s="357"/>
      <c r="DF270" s="357"/>
      <c r="DG270" s="357"/>
      <c r="DH270" s="357"/>
      <c r="DI270" s="357"/>
      <c r="DJ270" s="357"/>
      <c r="DK270" s="357"/>
      <c r="DL270" s="357"/>
      <c r="DM270" s="357"/>
      <c r="DN270" s="357"/>
      <c r="DO270" s="357"/>
      <c r="DP270" s="357"/>
      <c r="DQ270" s="357"/>
      <c r="DR270" s="357"/>
      <c r="DS270" s="357"/>
      <c r="DT270" s="357"/>
      <c r="DU270" s="357"/>
      <c r="DV270" s="357"/>
      <c r="DW270" s="357"/>
      <c r="DX270" s="357"/>
      <c r="DY270" s="357"/>
      <c r="DZ270" s="357"/>
      <c r="EA270" s="357"/>
      <c r="EB270" s="357"/>
      <c r="EC270" s="357"/>
      <c r="ED270" s="357"/>
      <c r="EE270" s="357"/>
      <c r="EF270" s="357"/>
      <c r="EG270" s="357"/>
      <c r="EH270" s="357"/>
      <c r="EI270" s="357"/>
      <c r="EJ270" s="357"/>
      <c r="EK270" s="357"/>
      <c r="EL270" s="357"/>
      <c r="EM270" s="357"/>
      <c r="EN270" s="357"/>
      <c r="EO270" s="357"/>
      <c r="EP270" s="357"/>
      <c r="EQ270" s="357"/>
      <c r="ER270" s="357"/>
      <c r="ES270" s="357"/>
      <c r="ET270" s="357"/>
      <c r="EU270" s="357"/>
    </row>
    <row r="271" ht="12.75" customHeight="1">
      <c r="A271" s="357"/>
      <c r="B271" s="357"/>
      <c r="C271" s="357"/>
      <c r="D271" s="357"/>
      <c r="E271" s="357"/>
      <c r="F271" s="357"/>
      <c r="G271" s="357"/>
      <c r="H271" s="357"/>
      <c r="I271" s="357"/>
      <c r="J271" s="357"/>
      <c r="K271" s="357"/>
      <c r="L271" s="357"/>
      <c r="M271" s="357"/>
      <c r="N271" s="357"/>
      <c r="O271" s="357"/>
      <c r="P271" s="357"/>
      <c r="Q271" s="357"/>
      <c r="R271" s="357"/>
      <c r="S271" s="357"/>
      <c r="T271" s="357"/>
      <c r="U271" s="357"/>
      <c r="V271" s="357"/>
      <c r="W271" s="357"/>
      <c r="X271" s="357"/>
      <c r="Y271" s="357"/>
      <c r="Z271" s="357"/>
      <c r="AA271" s="357"/>
      <c r="AB271" s="357"/>
      <c r="AC271" s="357"/>
      <c r="AD271" s="357"/>
      <c r="AE271" s="357"/>
      <c r="AF271" s="357"/>
      <c r="AG271" s="357"/>
      <c r="AH271" s="357"/>
      <c r="AI271" s="357"/>
      <c r="AJ271" s="357"/>
      <c r="AK271" s="357"/>
      <c r="AL271" s="357"/>
      <c r="AM271" s="357"/>
      <c r="AN271" s="357"/>
      <c r="AO271" s="357"/>
      <c r="AP271" s="357"/>
      <c r="AQ271" s="357"/>
      <c r="AR271" s="357"/>
      <c r="AS271" s="357"/>
      <c r="AT271" s="357"/>
      <c r="AU271" s="357"/>
      <c r="AV271" s="357"/>
      <c r="AW271" s="357"/>
      <c r="AX271" s="357"/>
      <c r="AY271" s="357"/>
      <c r="AZ271" s="357"/>
      <c r="BA271" s="357"/>
      <c r="BB271" s="357"/>
      <c r="BC271" s="357"/>
      <c r="BD271" s="357"/>
      <c r="BE271" s="357"/>
      <c r="BF271" s="357"/>
      <c r="BG271" s="357"/>
      <c r="BH271" s="357"/>
      <c r="BI271" s="357"/>
      <c r="BJ271" s="357"/>
      <c r="BK271" s="357"/>
      <c r="BL271" s="357"/>
      <c r="BM271" s="357"/>
      <c r="BN271" s="357"/>
      <c r="BO271" s="357"/>
      <c r="BP271" s="357"/>
      <c r="BQ271" s="357"/>
      <c r="BR271" s="357"/>
      <c r="BS271" s="357"/>
      <c r="BT271" s="357"/>
      <c r="BU271" s="357"/>
      <c r="BV271" s="357"/>
      <c r="BW271" s="357"/>
      <c r="BX271" s="357"/>
      <c r="BY271" s="357"/>
      <c r="BZ271" s="357"/>
      <c r="CA271" s="357"/>
      <c r="CB271" s="357"/>
      <c r="CC271" s="357"/>
      <c r="CD271" s="357"/>
      <c r="CE271" s="357"/>
      <c r="CF271" s="357"/>
      <c r="CG271" s="357"/>
      <c r="CH271" s="357"/>
      <c r="CI271" s="357"/>
      <c r="CJ271" s="357"/>
      <c r="CK271" s="357"/>
      <c r="CL271" s="357"/>
      <c r="CM271" s="357"/>
      <c r="CN271" s="357"/>
      <c r="CO271" s="357"/>
      <c r="CP271" s="357"/>
      <c r="CQ271" s="357"/>
      <c r="CR271" s="357"/>
      <c r="CS271" s="357"/>
      <c r="CT271" s="357"/>
      <c r="CU271" s="357"/>
      <c r="CV271" s="357"/>
      <c r="CW271" s="357"/>
      <c r="CX271" s="357"/>
      <c r="CY271" s="357"/>
      <c r="CZ271" s="357"/>
      <c r="DA271" s="357"/>
      <c r="DB271" s="357"/>
      <c r="DC271" s="357"/>
      <c r="DD271" s="357"/>
      <c r="DE271" s="357"/>
      <c r="DF271" s="357"/>
      <c r="DG271" s="357"/>
      <c r="DH271" s="357"/>
      <c r="DI271" s="357"/>
      <c r="DJ271" s="357"/>
      <c r="DK271" s="357"/>
      <c r="DL271" s="357"/>
      <c r="DM271" s="357"/>
      <c r="DN271" s="357"/>
      <c r="DO271" s="357"/>
      <c r="DP271" s="357"/>
      <c r="DQ271" s="357"/>
      <c r="DR271" s="357"/>
      <c r="DS271" s="357"/>
      <c r="DT271" s="357"/>
      <c r="DU271" s="357"/>
      <c r="DV271" s="357"/>
      <c r="DW271" s="357"/>
      <c r="DX271" s="357"/>
      <c r="DY271" s="357"/>
      <c r="DZ271" s="357"/>
      <c r="EA271" s="357"/>
      <c r="EB271" s="357"/>
      <c r="EC271" s="357"/>
      <c r="ED271" s="357"/>
      <c r="EE271" s="357"/>
      <c r="EF271" s="357"/>
      <c r="EG271" s="357"/>
      <c r="EH271" s="357"/>
      <c r="EI271" s="357"/>
      <c r="EJ271" s="357"/>
      <c r="EK271" s="357"/>
      <c r="EL271" s="357"/>
      <c r="EM271" s="357"/>
      <c r="EN271" s="357"/>
      <c r="EO271" s="357"/>
      <c r="EP271" s="357"/>
      <c r="EQ271" s="357"/>
      <c r="ER271" s="357"/>
      <c r="ES271" s="357"/>
      <c r="ET271" s="357"/>
      <c r="EU271" s="357"/>
    </row>
    <row r="272" ht="12.75" customHeight="1">
      <c r="A272" s="357"/>
      <c r="B272" s="357"/>
      <c r="C272" s="357"/>
      <c r="D272" s="357"/>
      <c r="E272" s="357"/>
      <c r="F272" s="357"/>
      <c r="G272" s="357"/>
      <c r="H272" s="357"/>
      <c r="I272" s="357"/>
      <c r="J272" s="357"/>
      <c r="K272" s="357"/>
      <c r="L272" s="357"/>
      <c r="M272" s="357"/>
      <c r="N272" s="357"/>
      <c r="O272" s="357"/>
      <c r="P272" s="357"/>
      <c r="Q272" s="357"/>
      <c r="R272" s="357"/>
      <c r="S272" s="357"/>
      <c r="T272" s="357"/>
      <c r="U272" s="357"/>
      <c r="V272" s="357"/>
      <c r="W272" s="357"/>
      <c r="X272" s="357"/>
      <c r="Y272" s="357"/>
      <c r="Z272" s="357"/>
      <c r="AA272" s="357"/>
      <c r="AB272" s="357"/>
      <c r="AC272" s="357"/>
      <c r="AD272" s="357"/>
      <c r="AE272" s="357"/>
      <c r="AF272" s="357"/>
      <c r="AG272" s="357"/>
      <c r="AH272" s="357"/>
      <c r="AI272" s="357"/>
      <c r="AJ272" s="357"/>
      <c r="AK272" s="357"/>
      <c r="AL272" s="357"/>
      <c r="AM272" s="357"/>
      <c r="AN272" s="357"/>
      <c r="AO272" s="357"/>
      <c r="AP272" s="357"/>
      <c r="AQ272" s="357"/>
      <c r="AR272" s="357"/>
      <c r="AS272" s="357"/>
      <c r="AT272" s="357"/>
      <c r="AU272" s="357"/>
      <c r="AV272" s="357"/>
      <c r="AW272" s="357"/>
      <c r="AX272" s="357"/>
      <c r="AY272" s="357"/>
      <c r="AZ272" s="357"/>
      <c r="BA272" s="357"/>
      <c r="BB272" s="357"/>
      <c r="BC272" s="357"/>
      <c r="BD272" s="357"/>
      <c r="BE272" s="357"/>
      <c r="BF272" s="357"/>
      <c r="BG272" s="357"/>
      <c r="BH272" s="357"/>
      <c r="BI272" s="357"/>
      <c r="BJ272" s="357"/>
      <c r="BK272" s="357"/>
      <c r="BL272" s="357"/>
      <c r="BM272" s="357"/>
      <c r="BN272" s="357"/>
      <c r="BO272" s="357"/>
      <c r="BP272" s="357"/>
      <c r="BQ272" s="357"/>
      <c r="BR272" s="357"/>
      <c r="BS272" s="357"/>
      <c r="BT272" s="357"/>
      <c r="BU272" s="357"/>
      <c r="BV272" s="357"/>
      <c r="BW272" s="357"/>
      <c r="BX272" s="357"/>
      <c r="BY272" s="357"/>
      <c r="BZ272" s="357"/>
      <c r="CA272" s="357"/>
      <c r="CB272" s="357"/>
      <c r="CC272" s="357"/>
      <c r="CD272" s="357"/>
      <c r="CE272" s="357"/>
      <c r="CF272" s="357"/>
      <c r="CG272" s="357"/>
      <c r="CH272" s="357"/>
      <c r="CI272" s="357"/>
      <c r="CJ272" s="357"/>
      <c r="CK272" s="357"/>
      <c r="CL272" s="357"/>
      <c r="CM272" s="357"/>
      <c r="CN272" s="357"/>
      <c r="CO272" s="357"/>
      <c r="CP272" s="357"/>
      <c r="CQ272" s="357"/>
      <c r="CR272" s="357"/>
      <c r="CS272" s="357"/>
      <c r="CT272" s="357"/>
      <c r="CU272" s="357"/>
      <c r="CV272" s="357"/>
      <c r="CW272" s="357"/>
      <c r="CX272" s="357"/>
      <c r="CY272" s="357"/>
      <c r="CZ272" s="357"/>
      <c r="DA272" s="357"/>
      <c r="DB272" s="357"/>
      <c r="DC272" s="357"/>
      <c r="DD272" s="357"/>
      <c r="DE272" s="357"/>
      <c r="DF272" s="357"/>
      <c r="DG272" s="357"/>
      <c r="DH272" s="357"/>
      <c r="DI272" s="357"/>
      <c r="DJ272" s="357"/>
      <c r="DK272" s="357"/>
      <c r="DL272" s="357"/>
      <c r="DM272" s="357"/>
      <c r="DN272" s="357"/>
      <c r="DO272" s="357"/>
      <c r="DP272" s="357"/>
      <c r="DQ272" s="357"/>
      <c r="DR272" s="357"/>
      <c r="DS272" s="357"/>
      <c r="DT272" s="357"/>
      <c r="DU272" s="357"/>
      <c r="DV272" s="357"/>
      <c r="DW272" s="357"/>
      <c r="DX272" s="357"/>
      <c r="DY272" s="357"/>
      <c r="DZ272" s="357"/>
      <c r="EA272" s="357"/>
      <c r="EB272" s="357"/>
      <c r="EC272" s="357"/>
      <c r="ED272" s="357"/>
      <c r="EE272" s="357"/>
      <c r="EF272" s="357"/>
      <c r="EG272" s="357"/>
      <c r="EH272" s="357"/>
      <c r="EI272" s="357"/>
      <c r="EJ272" s="357"/>
      <c r="EK272" s="357"/>
      <c r="EL272" s="357"/>
      <c r="EM272" s="357"/>
      <c r="EN272" s="357"/>
      <c r="EO272" s="357"/>
      <c r="EP272" s="357"/>
      <c r="EQ272" s="357"/>
      <c r="ER272" s="357"/>
      <c r="ES272" s="357"/>
      <c r="ET272" s="357"/>
      <c r="EU272" s="357"/>
    </row>
    <row r="273" ht="12.75" customHeight="1">
      <c r="A273" s="357"/>
      <c r="B273" s="357"/>
      <c r="C273" s="357"/>
      <c r="D273" s="357"/>
      <c r="E273" s="357"/>
      <c r="F273" s="357"/>
      <c r="G273" s="357"/>
      <c r="H273" s="357"/>
      <c r="I273" s="357"/>
      <c r="J273" s="357"/>
      <c r="K273" s="357"/>
      <c r="L273" s="357"/>
      <c r="M273" s="357"/>
      <c r="N273" s="357"/>
      <c r="O273" s="357"/>
      <c r="P273" s="357"/>
      <c r="Q273" s="357"/>
      <c r="R273" s="357"/>
      <c r="S273" s="357"/>
      <c r="T273" s="357"/>
      <c r="U273" s="357"/>
      <c r="V273" s="357"/>
      <c r="W273" s="357"/>
      <c r="X273" s="357"/>
      <c r="Y273" s="357"/>
      <c r="Z273" s="357"/>
      <c r="AA273" s="357"/>
      <c r="AB273" s="357"/>
      <c r="AC273" s="357"/>
      <c r="AD273" s="357"/>
      <c r="AE273" s="357"/>
      <c r="AF273" s="357"/>
      <c r="AG273" s="357"/>
      <c r="AH273" s="357"/>
      <c r="AI273" s="357"/>
      <c r="AJ273" s="357"/>
      <c r="AK273" s="357"/>
      <c r="AL273" s="357"/>
      <c r="AM273" s="357"/>
      <c r="AN273" s="357"/>
      <c r="AO273" s="357"/>
      <c r="AP273" s="357"/>
      <c r="AQ273" s="357"/>
      <c r="AR273" s="357"/>
      <c r="AS273" s="357"/>
      <c r="AT273" s="357"/>
      <c r="AU273" s="357"/>
      <c r="AV273" s="357"/>
      <c r="AW273" s="357"/>
      <c r="AX273" s="357"/>
      <c r="AY273" s="357"/>
      <c r="AZ273" s="357"/>
      <c r="BA273" s="357"/>
      <c r="BB273" s="357"/>
      <c r="BC273" s="357"/>
      <c r="BD273" s="357"/>
      <c r="BE273" s="357"/>
      <c r="BF273" s="357"/>
      <c r="BG273" s="357"/>
      <c r="BH273" s="357"/>
      <c r="BI273" s="357"/>
      <c r="BJ273" s="357"/>
      <c r="BK273" s="357"/>
      <c r="BL273" s="357"/>
      <c r="BM273" s="357"/>
      <c r="BN273" s="357"/>
      <c r="BO273" s="357"/>
      <c r="BP273" s="357"/>
      <c r="BQ273" s="357"/>
      <c r="BR273" s="357"/>
      <c r="BS273" s="357"/>
      <c r="BT273" s="357"/>
      <c r="BU273" s="357"/>
      <c r="BV273" s="357"/>
      <c r="BW273" s="357"/>
      <c r="BX273" s="357"/>
      <c r="BY273" s="357"/>
      <c r="BZ273" s="357"/>
      <c r="CA273" s="357"/>
      <c r="CB273" s="357"/>
      <c r="CC273" s="357"/>
      <c r="CD273" s="357"/>
      <c r="CE273" s="357"/>
      <c r="CF273" s="357"/>
      <c r="CG273" s="357"/>
      <c r="CH273" s="357"/>
      <c r="CI273" s="357"/>
      <c r="CJ273" s="357"/>
      <c r="CK273" s="357"/>
      <c r="CL273" s="357"/>
      <c r="CM273" s="357"/>
      <c r="CN273" s="357"/>
      <c r="CO273" s="357"/>
      <c r="CP273" s="357"/>
      <c r="CQ273" s="357"/>
      <c r="CR273" s="357"/>
      <c r="CS273" s="357"/>
      <c r="CT273" s="357"/>
      <c r="CU273" s="357"/>
      <c r="CV273" s="357"/>
      <c r="CW273" s="357"/>
      <c r="CX273" s="357"/>
      <c r="CY273" s="357"/>
      <c r="CZ273" s="357"/>
      <c r="DA273" s="357"/>
      <c r="DB273" s="357"/>
      <c r="DC273" s="357"/>
      <c r="DD273" s="357"/>
      <c r="DE273" s="357"/>
      <c r="DF273" s="357"/>
      <c r="DG273" s="357"/>
      <c r="DH273" s="357"/>
      <c r="DI273" s="357"/>
      <c r="DJ273" s="357"/>
      <c r="DK273" s="357"/>
      <c r="DL273" s="357"/>
      <c r="DM273" s="357"/>
      <c r="DN273" s="357"/>
      <c r="DO273" s="357"/>
      <c r="DP273" s="357"/>
      <c r="DQ273" s="357"/>
      <c r="DR273" s="357"/>
      <c r="DS273" s="357"/>
      <c r="DT273" s="357"/>
      <c r="DU273" s="357"/>
      <c r="DV273" s="357"/>
      <c r="DW273" s="357"/>
      <c r="DX273" s="357"/>
      <c r="DY273" s="357"/>
      <c r="DZ273" s="357"/>
      <c r="EA273" s="357"/>
      <c r="EB273" s="357"/>
      <c r="EC273" s="357"/>
      <c r="ED273" s="357"/>
      <c r="EE273" s="357"/>
      <c r="EF273" s="357"/>
      <c r="EG273" s="357"/>
      <c r="EH273" s="357"/>
      <c r="EI273" s="357"/>
      <c r="EJ273" s="357"/>
      <c r="EK273" s="357"/>
      <c r="EL273" s="357"/>
      <c r="EM273" s="357"/>
      <c r="EN273" s="357"/>
      <c r="EO273" s="357"/>
      <c r="EP273" s="357"/>
      <c r="EQ273" s="357"/>
      <c r="ER273" s="357"/>
      <c r="ES273" s="357"/>
      <c r="ET273" s="357"/>
      <c r="EU273" s="357"/>
    </row>
    <row r="274" ht="12.75" customHeight="1">
      <c r="A274" s="357"/>
      <c r="B274" s="357"/>
      <c r="C274" s="357"/>
      <c r="D274" s="357"/>
      <c r="E274" s="357"/>
      <c r="F274" s="357"/>
      <c r="G274" s="357"/>
      <c r="H274" s="357"/>
      <c r="I274" s="357"/>
      <c r="J274" s="357"/>
      <c r="K274" s="357"/>
      <c r="L274" s="357"/>
      <c r="M274" s="357"/>
      <c r="N274" s="357"/>
      <c r="O274" s="357"/>
      <c r="P274" s="357"/>
      <c r="Q274" s="357"/>
      <c r="R274" s="357"/>
      <c r="S274" s="357"/>
      <c r="T274" s="357"/>
      <c r="U274" s="357"/>
      <c r="V274" s="357"/>
      <c r="W274" s="357"/>
      <c r="X274" s="357"/>
      <c r="Y274" s="357"/>
      <c r="Z274" s="357"/>
      <c r="AA274" s="357"/>
      <c r="AB274" s="357"/>
      <c r="AC274" s="357"/>
      <c r="AD274" s="357"/>
      <c r="AE274" s="357"/>
      <c r="AF274" s="357"/>
      <c r="AG274" s="357"/>
      <c r="AH274" s="357"/>
      <c r="AI274" s="357"/>
      <c r="AJ274" s="357"/>
      <c r="AK274" s="357"/>
      <c r="AL274" s="357"/>
      <c r="AM274" s="357"/>
      <c r="AN274" s="357"/>
      <c r="AO274" s="357"/>
      <c r="AP274" s="357"/>
      <c r="AQ274" s="357"/>
      <c r="AR274" s="357"/>
      <c r="AS274" s="357"/>
      <c r="AT274" s="357"/>
      <c r="AU274" s="357"/>
      <c r="AV274" s="357"/>
      <c r="AW274" s="357"/>
      <c r="AX274" s="357"/>
      <c r="AY274" s="357"/>
      <c r="AZ274" s="357"/>
      <c r="BA274" s="357"/>
      <c r="BB274" s="357"/>
      <c r="BC274" s="357"/>
      <c r="BD274" s="357"/>
      <c r="BE274" s="357"/>
      <c r="BF274" s="357"/>
      <c r="BG274" s="357"/>
      <c r="BH274" s="357"/>
      <c r="BI274" s="357"/>
      <c r="BJ274" s="357"/>
      <c r="BK274" s="357"/>
      <c r="BL274" s="357"/>
      <c r="BM274" s="357"/>
      <c r="BN274" s="357"/>
      <c r="BO274" s="357"/>
      <c r="BP274" s="357"/>
      <c r="BQ274" s="357"/>
      <c r="BR274" s="357"/>
      <c r="BS274" s="357"/>
      <c r="BT274" s="357"/>
      <c r="BU274" s="357"/>
      <c r="BV274" s="357"/>
      <c r="BW274" s="357"/>
      <c r="BX274" s="357"/>
      <c r="BY274" s="357"/>
      <c r="BZ274" s="357"/>
      <c r="CA274" s="357"/>
      <c r="CB274" s="357"/>
      <c r="CC274" s="357"/>
      <c r="CD274" s="357"/>
      <c r="CE274" s="357"/>
      <c r="CF274" s="357"/>
      <c r="CG274" s="357"/>
      <c r="CH274" s="357"/>
      <c r="CI274" s="357"/>
      <c r="CJ274" s="357"/>
      <c r="CK274" s="357"/>
      <c r="CL274" s="357"/>
      <c r="CM274" s="357"/>
      <c r="CN274" s="357"/>
      <c r="CO274" s="357"/>
      <c r="CP274" s="357"/>
      <c r="CQ274" s="357"/>
      <c r="CR274" s="357"/>
      <c r="CS274" s="357"/>
      <c r="CT274" s="357"/>
      <c r="CU274" s="357"/>
      <c r="CV274" s="357"/>
      <c r="CW274" s="357"/>
      <c r="CX274" s="357"/>
      <c r="CY274" s="357"/>
      <c r="CZ274" s="357"/>
      <c r="DA274" s="357"/>
      <c r="DB274" s="357"/>
      <c r="DC274" s="357"/>
      <c r="DD274" s="357"/>
      <c r="DE274" s="357"/>
      <c r="DF274" s="357"/>
      <c r="DG274" s="357"/>
      <c r="DH274" s="357"/>
      <c r="DI274" s="357"/>
      <c r="DJ274" s="357"/>
      <c r="DK274" s="357"/>
      <c r="DL274" s="357"/>
      <c r="DM274" s="357"/>
      <c r="DN274" s="357"/>
      <c r="DO274" s="357"/>
      <c r="DP274" s="357"/>
      <c r="DQ274" s="357"/>
      <c r="DR274" s="357"/>
      <c r="DS274" s="357"/>
      <c r="DT274" s="357"/>
      <c r="DU274" s="357"/>
      <c r="DV274" s="357"/>
      <c r="DW274" s="357"/>
      <c r="DX274" s="357"/>
      <c r="DY274" s="357"/>
      <c r="DZ274" s="357"/>
      <c r="EA274" s="357"/>
      <c r="EB274" s="357"/>
      <c r="EC274" s="357"/>
      <c r="ED274" s="357"/>
      <c r="EE274" s="357"/>
      <c r="EF274" s="357"/>
      <c r="EG274" s="357"/>
      <c r="EH274" s="357"/>
      <c r="EI274" s="357"/>
      <c r="EJ274" s="357"/>
      <c r="EK274" s="357"/>
      <c r="EL274" s="357"/>
      <c r="EM274" s="357"/>
      <c r="EN274" s="357"/>
      <c r="EO274" s="357"/>
      <c r="EP274" s="357"/>
      <c r="EQ274" s="357"/>
      <c r="ER274" s="357"/>
      <c r="ES274" s="357"/>
      <c r="ET274" s="357"/>
      <c r="EU274" s="357"/>
    </row>
    <row r="275" ht="12.75" customHeight="1">
      <c r="A275" s="357"/>
      <c r="B275" s="357"/>
      <c r="C275" s="357"/>
      <c r="D275" s="357"/>
      <c r="E275" s="357"/>
      <c r="F275" s="357"/>
      <c r="G275" s="357"/>
      <c r="H275" s="357"/>
      <c r="I275" s="357"/>
      <c r="J275" s="357"/>
      <c r="K275" s="357"/>
      <c r="L275" s="357"/>
      <c r="M275" s="357"/>
      <c r="N275" s="357"/>
      <c r="O275" s="357"/>
      <c r="P275" s="357"/>
      <c r="Q275" s="357"/>
      <c r="R275" s="357"/>
      <c r="S275" s="357"/>
      <c r="T275" s="357"/>
      <c r="U275" s="357"/>
      <c r="V275" s="357"/>
      <c r="W275" s="357"/>
      <c r="X275" s="357"/>
      <c r="Y275" s="357"/>
      <c r="Z275" s="357"/>
      <c r="AA275" s="357"/>
      <c r="AB275" s="357"/>
      <c r="AC275" s="357"/>
      <c r="AD275" s="357"/>
      <c r="AE275" s="357"/>
      <c r="AF275" s="357"/>
      <c r="AG275" s="357"/>
      <c r="AH275" s="357"/>
      <c r="AI275" s="357"/>
      <c r="AJ275" s="357"/>
      <c r="AK275" s="357"/>
      <c r="AL275" s="357"/>
      <c r="AM275" s="357"/>
      <c r="AN275" s="357"/>
      <c r="AO275" s="357"/>
      <c r="AP275" s="357"/>
      <c r="AQ275" s="357"/>
      <c r="AR275" s="357"/>
      <c r="AS275" s="357"/>
      <c r="AT275" s="357"/>
      <c r="AU275" s="357"/>
      <c r="AV275" s="357"/>
      <c r="AW275" s="357"/>
      <c r="AX275" s="357"/>
      <c r="AY275" s="357"/>
      <c r="AZ275" s="357"/>
      <c r="BA275" s="357"/>
      <c r="BB275" s="357"/>
      <c r="BC275" s="357"/>
      <c r="BD275" s="357"/>
      <c r="BE275" s="357"/>
      <c r="BF275" s="357"/>
      <c r="BG275" s="357"/>
      <c r="BH275" s="357"/>
      <c r="BI275" s="357"/>
      <c r="BJ275" s="357"/>
      <c r="BK275" s="357"/>
      <c r="BL275" s="357"/>
      <c r="BM275" s="357"/>
      <c r="BN275" s="357"/>
      <c r="BO275" s="357"/>
      <c r="BP275" s="357"/>
      <c r="BQ275" s="357"/>
      <c r="BR275" s="357"/>
      <c r="BS275" s="357"/>
      <c r="BT275" s="357"/>
      <c r="BU275" s="357"/>
      <c r="BV275" s="357"/>
      <c r="BW275" s="357"/>
      <c r="BX275" s="357"/>
      <c r="BY275" s="357"/>
      <c r="BZ275" s="357"/>
      <c r="CA275" s="357"/>
      <c r="CB275" s="357"/>
      <c r="CC275" s="357"/>
      <c r="CD275" s="357"/>
      <c r="CE275" s="357"/>
      <c r="CF275" s="357"/>
      <c r="CG275" s="357"/>
      <c r="CH275" s="357"/>
      <c r="CI275" s="357"/>
      <c r="CJ275" s="357"/>
      <c r="CK275" s="357"/>
      <c r="CL275" s="357"/>
      <c r="CM275" s="357"/>
      <c r="CN275" s="357"/>
      <c r="CO275" s="357"/>
      <c r="CP275" s="357"/>
      <c r="CQ275" s="357"/>
      <c r="CR275" s="357"/>
      <c r="CS275" s="357"/>
      <c r="CT275" s="357"/>
      <c r="CU275" s="357"/>
      <c r="CV275" s="357"/>
      <c r="CW275" s="357"/>
      <c r="CX275" s="357"/>
      <c r="CY275" s="357"/>
      <c r="CZ275" s="357"/>
      <c r="DA275" s="357"/>
      <c r="DB275" s="357"/>
      <c r="DC275" s="357"/>
      <c r="DD275" s="357"/>
      <c r="DE275" s="357"/>
      <c r="DF275" s="357"/>
      <c r="DG275" s="357"/>
      <c r="DH275" s="357"/>
      <c r="DI275" s="357"/>
      <c r="DJ275" s="357"/>
      <c r="DK275" s="357"/>
      <c r="DL275" s="357"/>
      <c r="DM275" s="357"/>
      <c r="DN275" s="357"/>
      <c r="DO275" s="357"/>
      <c r="DP275" s="357"/>
      <c r="DQ275" s="357"/>
      <c r="DR275" s="357"/>
      <c r="DS275" s="357"/>
      <c r="DT275" s="357"/>
      <c r="DU275" s="357"/>
      <c r="DV275" s="357"/>
      <c r="DW275" s="357"/>
      <c r="DX275" s="357"/>
      <c r="DY275" s="357"/>
      <c r="DZ275" s="357"/>
      <c r="EA275" s="357"/>
      <c r="EB275" s="357"/>
      <c r="EC275" s="357"/>
      <c r="ED275" s="357"/>
      <c r="EE275" s="357"/>
      <c r="EF275" s="357"/>
      <c r="EG275" s="357"/>
      <c r="EH275" s="357"/>
      <c r="EI275" s="357"/>
      <c r="EJ275" s="357"/>
      <c r="EK275" s="357"/>
      <c r="EL275" s="357"/>
      <c r="EM275" s="357"/>
      <c r="EN275" s="357"/>
      <c r="EO275" s="357"/>
      <c r="EP275" s="357"/>
      <c r="EQ275" s="357"/>
      <c r="ER275" s="357"/>
      <c r="ES275" s="357"/>
      <c r="ET275" s="357"/>
      <c r="EU275" s="357"/>
    </row>
    <row r="276" ht="12.75" customHeight="1">
      <c r="A276" s="357"/>
      <c r="B276" s="357"/>
      <c r="C276" s="357"/>
      <c r="D276" s="357"/>
      <c r="E276" s="357"/>
      <c r="F276" s="357"/>
      <c r="G276" s="357"/>
      <c r="H276" s="357"/>
      <c r="I276" s="357"/>
      <c r="J276" s="357"/>
      <c r="K276" s="357"/>
      <c r="L276" s="357"/>
      <c r="M276" s="357"/>
      <c r="N276" s="357"/>
      <c r="O276" s="357"/>
      <c r="P276" s="357"/>
      <c r="Q276" s="357"/>
      <c r="R276" s="357"/>
      <c r="S276" s="357"/>
      <c r="T276" s="357"/>
      <c r="U276" s="357"/>
      <c r="V276" s="357"/>
      <c r="W276" s="357"/>
      <c r="X276" s="357"/>
      <c r="Y276" s="357"/>
      <c r="Z276" s="357"/>
      <c r="AA276" s="357"/>
      <c r="AB276" s="357"/>
      <c r="AC276" s="357"/>
      <c r="AD276" s="357"/>
      <c r="AE276" s="357"/>
      <c r="AF276" s="357"/>
      <c r="AG276" s="357"/>
      <c r="AH276" s="357"/>
      <c r="AI276" s="357"/>
      <c r="AJ276" s="357"/>
      <c r="AK276" s="357"/>
      <c r="AL276" s="357"/>
      <c r="AM276" s="357"/>
      <c r="AN276" s="357"/>
      <c r="AO276" s="357"/>
      <c r="AP276" s="357"/>
      <c r="AQ276" s="357"/>
      <c r="AR276" s="357"/>
      <c r="AS276" s="357"/>
      <c r="AT276" s="357"/>
      <c r="AU276" s="357"/>
      <c r="AV276" s="357"/>
      <c r="AW276" s="357"/>
      <c r="AX276" s="357"/>
      <c r="AY276" s="357"/>
      <c r="AZ276" s="357"/>
      <c r="BA276" s="357"/>
      <c r="BB276" s="357"/>
      <c r="BC276" s="357"/>
      <c r="BD276" s="357"/>
      <c r="BE276" s="357"/>
      <c r="BF276" s="357"/>
      <c r="BG276" s="357"/>
      <c r="BH276" s="357"/>
      <c r="BI276" s="357"/>
      <c r="BJ276" s="357"/>
      <c r="BK276" s="357"/>
      <c r="BL276" s="357"/>
      <c r="BM276" s="357"/>
      <c r="BN276" s="357"/>
      <c r="BO276" s="357"/>
      <c r="BP276" s="357"/>
      <c r="BQ276" s="357"/>
      <c r="BR276" s="357"/>
      <c r="BS276" s="357"/>
      <c r="BT276" s="357"/>
      <c r="BU276" s="357"/>
      <c r="BV276" s="357"/>
      <c r="BW276" s="357"/>
      <c r="BX276" s="357"/>
      <c r="BY276" s="357"/>
      <c r="BZ276" s="357"/>
      <c r="CA276" s="357"/>
      <c r="CB276" s="357"/>
      <c r="CC276" s="357"/>
      <c r="CD276" s="357"/>
      <c r="CE276" s="357"/>
      <c r="CF276" s="357"/>
      <c r="CG276" s="357"/>
      <c r="CH276" s="357"/>
      <c r="CI276" s="357"/>
      <c r="CJ276" s="357"/>
      <c r="CK276" s="357"/>
      <c r="CL276" s="357"/>
      <c r="CM276" s="357"/>
      <c r="CN276" s="357"/>
      <c r="CO276" s="357"/>
      <c r="CP276" s="357"/>
      <c r="CQ276" s="357"/>
      <c r="CR276" s="357"/>
      <c r="CS276" s="357"/>
      <c r="CT276" s="357"/>
      <c r="CU276" s="357"/>
      <c r="CV276" s="357"/>
      <c r="CW276" s="357"/>
      <c r="CX276" s="357"/>
      <c r="CY276" s="357"/>
      <c r="CZ276" s="357"/>
      <c r="DA276" s="357"/>
      <c r="DB276" s="357"/>
      <c r="DC276" s="357"/>
      <c r="DD276" s="357"/>
      <c r="DE276" s="357"/>
      <c r="DF276" s="357"/>
      <c r="DG276" s="357"/>
      <c r="DH276" s="357"/>
      <c r="DI276" s="357"/>
      <c r="DJ276" s="357"/>
      <c r="DK276" s="357"/>
      <c r="DL276" s="357"/>
      <c r="DM276" s="357"/>
      <c r="DN276" s="357"/>
      <c r="DO276" s="357"/>
      <c r="DP276" s="357"/>
      <c r="DQ276" s="357"/>
      <c r="DR276" s="357"/>
      <c r="DS276" s="357"/>
      <c r="DT276" s="357"/>
      <c r="DU276" s="357"/>
      <c r="DV276" s="357"/>
      <c r="DW276" s="357"/>
      <c r="DX276" s="357"/>
      <c r="DY276" s="357"/>
      <c r="DZ276" s="357"/>
      <c r="EA276" s="357"/>
      <c r="EB276" s="357"/>
      <c r="EC276" s="357"/>
      <c r="ED276" s="357"/>
      <c r="EE276" s="357"/>
      <c r="EF276" s="357"/>
      <c r="EG276" s="357"/>
      <c r="EH276" s="357"/>
      <c r="EI276" s="357"/>
      <c r="EJ276" s="357"/>
      <c r="EK276" s="357"/>
      <c r="EL276" s="357"/>
      <c r="EM276" s="357"/>
      <c r="EN276" s="357"/>
      <c r="EO276" s="357"/>
      <c r="EP276" s="357"/>
      <c r="EQ276" s="357"/>
      <c r="ER276" s="357"/>
      <c r="ES276" s="357"/>
      <c r="ET276" s="357"/>
      <c r="EU276" s="357"/>
    </row>
    <row r="277" ht="12.75" customHeight="1">
      <c r="A277" s="357"/>
      <c r="B277" s="357"/>
      <c r="C277" s="357"/>
      <c r="D277" s="357"/>
      <c r="E277" s="357"/>
      <c r="F277" s="357"/>
      <c r="G277" s="357"/>
      <c r="H277" s="357"/>
      <c r="I277" s="357"/>
      <c r="J277" s="357"/>
      <c r="K277" s="357"/>
      <c r="L277" s="357"/>
      <c r="M277" s="357"/>
      <c r="N277" s="357"/>
      <c r="O277" s="357"/>
      <c r="P277" s="357"/>
      <c r="Q277" s="357"/>
      <c r="R277" s="357"/>
      <c r="S277" s="357"/>
      <c r="T277" s="357"/>
      <c r="U277" s="357"/>
      <c r="V277" s="357"/>
      <c r="W277" s="357"/>
      <c r="X277" s="357"/>
      <c r="Y277" s="357"/>
      <c r="Z277" s="357"/>
      <c r="AA277" s="357"/>
      <c r="AB277" s="357"/>
      <c r="AC277" s="357"/>
      <c r="AD277" s="357"/>
      <c r="AE277" s="357"/>
      <c r="AF277" s="357"/>
      <c r="AG277" s="357"/>
      <c r="AH277" s="357"/>
      <c r="AI277" s="357"/>
      <c r="AJ277" s="357"/>
      <c r="AK277" s="357"/>
      <c r="AL277" s="357"/>
      <c r="AM277" s="357"/>
      <c r="AN277" s="357"/>
      <c r="AO277" s="357"/>
      <c r="AP277" s="357"/>
      <c r="AQ277" s="357"/>
      <c r="AR277" s="357"/>
      <c r="AS277" s="357"/>
      <c r="AT277" s="357"/>
      <c r="AU277" s="357"/>
      <c r="AV277" s="357"/>
      <c r="AW277" s="357"/>
      <c r="AX277" s="357"/>
      <c r="AY277" s="357"/>
      <c r="AZ277" s="357"/>
      <c r="BA277" s="357"/>
      <c r="BB277" s="357"/>
      <c r="BC277" s="357"/>
      <c r="BD277" s="357"/>
      <c r="BE277" s="357"/>
      <c r="BF277" s="357"/>
      <c r="BG277" s="357"/>
      <c r="BH277" s="357"/>
      <c r="BI277" s="357"/>
      <c r="BJ277" s="357"/>
      <c r="BK277" s="357"/>
      <c r="BL277" s="357"/>
      <c r="BM277" s="357"/>
      <c r="BN277" s="357"/>
      <c r="BO277" s="357"/>
      <c r="BP277" s="357"/>
      <c r="BQ277" s="357"/>
      <c r="BR277" s="357"/>
      <c r="BS277" s="357"/>
      <c r="BT277" s="357"/>
      <c r="BU277" s="357"/>
      <c r="BV277" s="357"/>
      <c r="BW277" s="357"/>
      <c r="BX277" s="357"/>
      <c r="BY277" s="357"/>
      <c r="BZ277" s="357"/>
      <c r="CA277" s="357"/>
      <c r="CB277" s="357"/>
      <c r="CC277" s="357"/>
      <c r="CD277" s="357"/>
      <c r="CE277" s="357"/>
      <c r="CF277" s="357"/>
      <c r="CG277" s="357"/>
      <c r="CH277" s="357"/>
      <c r="CI277" s="357"/>
      <c r="CJ277" s="357"/>
      <c r="CK277" s="357"/>
      <c r="CL277" s="357"/>
      <c r="CM277" s="357"/>
      <c r="CN277" s="357"/>
      <c r="CO277" s="357"/>
      <c r="CP277" s="357"/>
      <c r="CQ277" s="357"/>
      <c r="CR277" s="357"/>
      <c r="CS277" s="357"/>
      <c r="CT277" s="357"/>
      <c r="CU277" s="357"/>
      <c r="CV277" s="357"/>
      <c r="CW277" s="357"/>
      <c r="CX277" s="357"/>
      <c r="CY277" s="357"/>
      <c r="CZ277" s="357"/>
      <c r="DA277" s="357"/>
      <c r="DB277" s="357"/>
      <c r="DC277" s="357"/>
      <c r="DD277" s="357"/>
      <c r="DE277" s="357"/>
      <c r="DF277" s="357"/>
      <c r="DG277" s="357"/>
      <c r="DH277" s="357"/>
      <c r="DI277" s="357"/>
      <c r="DJ277" s="357"/>
      <c r="DK277" s="357"/>
      <c r="DL277" s="357"/>
      <c r="DM277" s="357"/>
      <c r="DN277" s="357"/>
      <c r="DO277" s="357"/>
      <c r="DP277" s="357"/>
      <c r="DQ277" s="357"/>
      <c r="DR277" s="357"/>
      <c r="DS277" s="357"/>
      <c r="DT277" s="357"/>
      <c r="DU277" s="357"/>
      <c r="DV277" s="357"/>
      <c r="DW277" s="357"/>
      <c r="DX277" s="357"/>
      <c r="DY277" s="357"/>
      <c r="DZ277" s="357"/>
      <c r="EA277" s="357"/>
      <c r="EB277" s="357"/>
      <c r="EC277" s="357"/>
      <c r="ED277" s="357"/>
      <c r="EE277" s="357"/>
      <c r="EF277" s="357"/>
      <c r="EG277" s="357"/>
      <c r="EH277" s="357"/>
      <c r="EI277" s="357"/>
      <c r="EJ277" s="357"/>
      <c r="EK277" s="357"/>
      <c r="EL277" s="357"/>
      <c r="EM277" s="357"/>
      <c r="EN277" s="357"/>
      <c r="EO277" s="357"/>
      <c r="EP277" s="357"/>
      <c r="EQ277" s="357"/>
      <c r="ER277" s="357"/>
      <c r="ES277" s="357"/>
      <c r="ET277" s="357"/>
      <c r="EU277" s="357"/>
    </row>
    <row r="278" ht="12.75" customHeight="1">
      <c r="A278" s="357"/>
      <c r="B278" s="357"/>
      <c r="C278" s="357"/>
      <c r="D278" s="357"/>
      <c r="E278" s="357"/>
      <c r="F278" s="357"/>
      <c r="G278" s="357"/>
      <c r="H278" s="357"/>
      <c r="I278" s="357"/>
      <c r="J278" s="357"/>
      <c r="K278" s="357"/>
      <c r="L278" s="357"/>
      <c r="M278" s="357"/>
      <c r="N278" s="357"/>
      <c r="O278" s="357"/>
      <c r="P278" s="357"/>
      <c r="Q278" s="357"/>
      <c r="R278" s="357"/>
      <c r="S278" s="357"/>
      <c r="T278" s="357"/>
      <c r="U278" s="357"/>
      <c r="V278" s="357"/>
      <c r="W278" s="357"/>
      <c r="X278" s="357"/>
      <c r="Y278" s="357"/>
      <c r="Z278" s="357"/>
      <c r="AA278" s="357"/>
      <c r="AB278" s="357"/>
      <c r="AC278" s="357"/>
      <c r="AD278" s="357"/>
      <c r="AE278" s="357"/>
      <c r="AF278" s="357"/>
      <c r="AG278" s="357"/>
      <c r="AH278" s="357"/>
      <c r="AI278" s="357"/>
      <c r="AJ278" s="357"/>
      <c r="AK278" s="357"/>
      <c r="AL278" s="357"/>
      <c r="AM278" s="357"/>
      <c r="AN278" s="357"/>
      <c r="AO278" s="357"/>
      <c r="AP278" s="357"/>
      <c r="AQ278" s="357"/>
      <c r="AR278" s="357"/>
      <c r="AS278" s="357"/>
      <c r="AT278" s="357"/>
      <c r="AU278" s="357"/>
      <c r="AV278" s="357"/>
      <c r="AW278" s="357"/>
      <c r="AX278" s="357"/>
      <c r="AY278" s="357"/>
      <c r="AZ278" s="357"/>
      <c r="BA278" s="357"/>
      <c r="BB278" s="357"/>
      <c r="BC278" s="357"/>
      <c r="BD278" s="357"/>
      <c r="BE278" s="357"/>
      <c r="BF278" s="357"/>
      <c r="BG278" s="357"/>
      <c r="BH278" s="357"/>
      <c r="BI278" s="357"/>
      <c r="BJ278" s="357"/>
      <c r="BK278" s="357"/>
      <c r="BL278" s="357"/>
      <c r="BM278" s="357"/>
      <c r="BN278" s="357"/>
      <c r="BO278" s="357"/>
      <c r="BP278" s="357"/>
      <c r="BQ278" s="357"/>
      <c r="BR278" s="357"/>
      <c r="BS278" s="357"/>
      <c r="BT278" s="357"/>
      <c r="BU278" s="357"/>
      <c r="BV278" s="357"/>
      <c r="BW278" s="357"/>
      <c r="BX278" s="357"/>
      <c r="BY278" s="357"/>
      <c r="BZ278" s="357"/>
      <c r="CA278" s="357"/>
      <c r="CB278" s="357"/>
      <c r="CC278" s="357"/>
      <c r="CD278" s="357"/>
      <c r="CE278" s="357"/>
      <c r="CF278" s="357"/>
      <c r="CG278" s="357"/>
      <c r="CH278" s="357"/>
      <c r="CI278" s="357"/>
      <c r="CJ278" s="357"/>
      <c r="CK278" s="357"/>
      <c r="CL278" s="357"/>
      <c r="CM278" s="357"/>
      <c r="CN278" s="357"/>
      <c r="CO278" s="357"/>
      <c r="CP278" s="357"/>
      <c r="CQ278" s="357"/>
      <c r="CR278" s="357"/>
      <c r="CS278" s="357"/>
      <c r="CT278" s="357"/>
      <c r="CU278" s="357"/>
      <c r="CV278" s="357"/>
      <c r="CW278" s="357"/>
      <c r="CX278" s="357"/>
      <c r="CY278" s="357"/>
      <c r="CZ278" s="357"/>
      <c r="DA278" s="357"/>
      <c r="DB278" s="357"/>
      <c r="DC278" s="357"/>
      <c r="DD278" s="357"/>
      <c r="DE278" s="357"/>
      <c r="DF278" s="357"/>
      <c r="DG278" s="357"/>
      <c r="DH278" s="357"/>
      <c r="DI278" s="357"/>
      <c r="DJ278" s="357"/>
      <c r="DK278" s="357"/>
      <c r="DL278" s="357"/>
      <c r="DM278" s="357"/>
      <c r="DN278" s="357"/>
      <c r="DO278" s="357"/>
      <c r="DP278" s="357"/>
      <c r="DQ278" s="357"/>
      <c r="DR278" s="357"/>
      <c r="DS278" s="357"/>
      <c r="DT278" s="357"/>
      <c r="DU278" s="357"/>
      <c r="DV278" s="357"/>
      <c r="DW278" s="357"/>
      <c r="DX278" s="357"/>
      <c r="DY278" s="357"/>
      <c r="DZ278" s="357"/>
      <c r="EA278" s="357"/>
      <c r="EB278" s="357"/>
      <c r="EC278" s="357"/>
      <c r="ED278" s="357"/>
      <c r="EE278" s="357"/>
      <c r="EF278" s="357"/>
      <c r="EG278" s="357"/>
      <c r="EH278" s="357"/>
      <c r="EI278" s="357"/>
      <c r="EJ278" s="357"/>
      <c r="EK278" s="357"/>
      <c r="EL278" s="357"/>
      <c r="EM278" s="357"/>
      <c r="EN278" s="357"/>
      <c r="EO278" s="357"/>
      <c r="EP278" s="357"/>
      <c r="EQ278" s="357"/>
      <c r="ER278" s="357"/>
      <c r="ES278" s="357"/>
      <c r="ET278" s="357"/>
      <c r="EU278" s="357"/>
    </row>
    <row r="279" ht="12.75" customHeight="1">
      <c r="A279" s="357"/>
      <c r="B279" s="357"/>
      <c r="C279" s="357"/>
      <c r="D279" s="357"/>
      <c r="E279" s="357"/>
      <c r="F279" s="357"/>
      <c r="G279" s="357"/>
      <c r="H279" s="357"/>
      <c r="I279" s="357"/>
      <c r="J279" s="357"/>
      <c r="K279" s="357"/>
      <c r="L279" s="357"/>
      <c r="M279" s="357"/>
      <c r="N279" s="357"/>
      <c r="O279" s="357"/>
      <c r="P279" s="357"/>
      <c r="Q279" s="357"/>
      <c r="R279" s="357"/>
      <c r="S279" s="357"/>
      <c r="T279" s="357"/>
      <c r="U279" s="357"/>
      <c r="V279" s="357"/>
      <c r="W279" s="357"/>
      <c r="X279" s="357"/>
      <c r="Y279" s="357"/>
      <c r="Z279" s="357"/>
      <c r="AA279" s="357"/>
      <c r="AB279" s="357"/>
      <c r="AC279" s="357"/>
      <c r="AD279" s="357"/>
      <c r="AE279" s="357"/>
      <c r="AF279" s="357"/>
      <c r="AG279" s="357"/>
      <c r="AH279" s="357"/>
      <c r="AI279" s="357"/>
      <c r="AJ279" s="357"/>
      <c r="AK279" s="357"/>
      <c r="AL279" s="357"/>
      <c r="AM279" s="357"/>
      <c r="AN279" s="357"/>
      <c r="AO279" s="357"/>
      <c r="AP279" s="357"/>
      <c r="AQ279" s="357"/>
      <c r="AR279" s="357"/>
      <c r="AS279" s="357"/>
      <c r="AT279" s="357"/>
      <c r="AU279" s="357"/>
      <c r="AV279" s="357"/>
      <c r="AW279" s="357"/>
      <c r="AX279" s="357"/>
      <c r="AY279" s="357"/>
      <c r="AZ279" s="357"/>
      <c r="BA279" s="357"/>
      <c r="BB279" s="357"/>
      <c r="BC279" s="357"/>
      <c r="BD279" s="357"/>
      <c r="BE279" s="357"/>
      <c r="BF279" s="357"/>
      <c r="BG279" s="357"/>
      <c r="BH279" s="357"/>
      <c r="BI279" s="357"/>
      <c r="BJ279" s="357"/>
      <c r="BK279" s="357"/>
      <c r="BL279" s="357"/>
      <c r="BM279" s="357"/>
      <c r="BN279" s="357"/>
      <c r="BO279" s="357"/>
      <c r="BP279" s="357"/>
      <c r="BQ279" s="357"/>
      <c r="BR279" s="357"/>
      <c r="BS279" s="357"/>
      <c r="BT279" s="357"/>
      <c r="BU279" s="357"/>
      <c r="BV279" s="357"/>
      <c r="BW279" s="357"/>
      <c r="BX279" s="357"/>
      <c r="BY279" s="357"/>
      <c r="BZ279" s="357"/>
      <c r="CA279" s="357"/>
      <c r="CB279" s="357"/>
      <c r="CC279" s="357"/>
      <c r="CD279" s="357"/>
      <c r="CE279" s="357"/>
      <c r="CF279" s="357"/>
      <c r="CG279" s="357"/>
      <c r="CH279" s="357"/>
      <c r="CI279" s="357"/>
      <c r="CJ279" s="357"/>
      <c r="CK279" s="357"/>
      <c r="CL279" s="357"/>
      <c r="CM279" s="357"/>
      <c r="CN279" s="357"/>
      <c r="CO279" s="357"/>
      <c r="CP279" s="357"/>
      <c r="CQ279" s="357"/>
      <c r="CR279" s="357"/>
      <c r="CS279" s="357"/>
      <c r="CT279" s="357"/>
      <c r="CU279" s="357"/>
      <c r="CV279" s="357"/>
      <c r="CW279" s="357"/>
      <c r="CX279" s="357"/>
      <c r="CY279" s="357"/>
      <c r="CZ279" s="357"/>
      <c r="DA279" s="357"/>
      <c r="DB279" s="357"/>
      <c r="DC279" s="357"/>
      <c r="DD279" s="357"/>
      <c r="DE279" s="357"/>
      <c r="DF279" s="357"/>
      <c r="DG279" s="357"/>
      <c r="DH279" s="357"/>
      <c r="DI279" s="357"/>
      <c r="DJ279" s="357"/>
      <c r="DK279" s="357"/>
      <c r="DL279" s="357"/>
      <c r="DM279" s="357"/>
      <c r="DN279" s="357"/>
      <c r="DO279" s="357"/>
      <c r="DP279" s="357"/>
      <c r="DQ279" s="357"/>
      <c r="DR279" s="357"/>
      <c r="DS279" s="357"/>
      <c r="DT279" s="357"/>
      <c r="DU279" s="357"/>
      <c r="DV279" s="357"/>
      <c r="DW279" s="357"/>
      <c r="DX279" s="357"/>
      <c r="DY279" s="357"/>
      <c r="DZ279" s="357"/>
      <c r="EA279" s="357"/>
      <c r="EB279" s="357"/>
      <c r="EC279" s="357"/>
      <c r="ED279" s="357"/>
      <c r="EE279" s="357"/>
      <c r="EF279" s="357"/>
      <c r="EG279" s="357"/>
      <c r="EH279" s="357"/>
      <c r="EI279" s="357"/>
      <c r="EJ279" s="357"/>
      <c r="EK279" s="357"/>
      <c r="EL279" s="357"/>
      <c r="EM279" s="357"/>
      <c r="EN279" s="357"/>
      <c r="EO279" s="357"/>
      <c r="EP279" s="357"/>
      <c r="EQ279" s="357"/>
      <c r="ER279" s="357"/>
      <c r="ES279" s="357"/>
      <c r="ET279" s="357"/>
      <c r="EU279" s="357"/>
    </row>
    <row r="280" ht="12.75" customHeight="1">
      <c r="A280" s="357"/>
      <c r="B280" s="357"/>
      <c r="C280" s="357"/>
      <c r="D280" s="357"/>
      <c r="E280" s="357"/>
      <c r="F280" s="357"/>
      <c r="G280" s="357"/>
      <c r="H280" s="357"/>
      <c r="I280" s="357"/>
      <c r="J280" s="357"/>
      <c r="K280" s="357"/>
      <c r="L280" s="357"/>
      <c r="M280" s="357"/>
      <c r="N280" s="357"/>
      <c r="O280" s="357"/>
      <c r="P280" s="357"/>
      <c r="Q280" s="357"/>
      <c r="R280" s="357"/>
      <c r="S280" s="357"/>
      <c r="T280" s="357"/>
      <c r="U280" s="357"/>
      <c r="V280" s="357"/>
      <c r="W280" s="357"/>
      <c r="X280" s="357"/>
      <c r="Y280" s="357"/>
      <c r="Z280" s="357"/>
      <c r="AA280" s="357"/>
      <c r="AB280" s="357"/>
      <c r="AC280" s="357"/>
      <c r="AD280" s="357"/>
      <c r="AE280" s="357"/>
      <c r="AF280" s="357"/>
      <c r="AG280" s="357"/>
      <c r="AH280" s="357"/>
      <c r="AI280" s="357"/>
      <c r="AJ280" s="357"/>
      <c r="AK280" s="357"/>
      <c r="AL280" s="357"/>
      <c r="AM280" s="357"/>
      <c r="AN280" s="357"/>
      <c r="AO280" s="357"/>
      <c r="AP280" s="357"/>
      <c r="AQ280" s="357"/>
      <c r="AR280" s="357"/>
      <c r="AS280" s="357"/>
      <c r="AT280" s="357"/>
      <c r="AU280" s="357"/>
      <c r="AV280" s="357"/>
      <c r="AW280" s="357"/>
      <c r="AX280" s="357"/>
      <c r="AY280" s="357"/>
      <c r="AZ280" s="357"/>
      <c r="BA280" s="357"/>
      <c r="BB280" s="357"/>
      <c r="BC280" s="357"/>
      <c r="BD280" s="357"/>
      <c r="BE280" s="357"/>
      <c r="BF280" s="357"/>
      <c r="BG280" s="357"/>
      <c r="BH280" s="357"/>
      <c r="BI280" s="357"/>
      <c r="BJ280" s="357"/>
      <c r="BK280" s="357"/>
      <c r="BL280" s="357"/>
      <c r="BM280" s="357"/>
      <c r="BN280" s="357"/>
      <c r="BO280" s="357"/>
      <c r="BP280" s="357"/>
      <c r="BQ280" s="357"/>
      <c r="BR280" s="357"/>
      <c r="BS280" s="357"/>
      <c r="BT280" s="357"/>
      <c r="BU280" s="357"/>
      <c r="BV280" s="357"/>
      <c r="BW280" s="357"/>
      <c r="BX280" s="357"/>
      <c r="BY280" s="357"/>
      <c r="BZ280" s="357"/>
      <c r="CA280" s="357"/>
      <c r="CB280" s="357"/>
      <c r="CC280" s="357"/>
      <c r="CD280" s="357"/>
      <c r="CE280" s="357"/>
      <c r="CF280" s="357"/>
      <c r="CG280" s="357"/>
      <c r="CH280" s="357"/>
      <c r="CI280" s="357"/>
      <c r="CJ280" s="357"/>
      <c r="CK280" s="357"/>
      <c r="CL280" s="357"/>
      <c r="CM280" s="357"/>
      <c r="CN280" s="357"/>
      <c r="CO280" s="357"/>
      <c r="CP280" s="357"/>
      <c r="CQ280" s="357"/>
      <c r="CR280" s="357"/>
      <c r="CS280" s="357"/>
      <c r="CT280" s="357"/>
      <c r="CU280" s="357"/>
      <c r="CV280" s="357"/>
      <c r="CW280" s="357"/>
      <c r="CX280" s="357"/>
      <c r="CY280" s="357"/>
      <c r="CZ280" s="357"/>
      <c r="DA280" s="357"/>
      <c r="DB280" s="357"/>
      <c r="DC280" s="357"/>
      <c r="DD280" s="357"/>
      <c r="DE280" s="357"/>
      <c r="DF280" s="357"/>
      <c r="DG280" s="357"/>
      <c r="DH280" s="357"/>
      <c r="DI280" s="357"/>
      <c r="DJ280" s="357"/>
      <c r="DK280" s="357"/>
      <c r="DL280" s="357"/>
      <c r="DM280" s="357"/>
      <c r="DN280" s="357"/>
      <c r="DO280" s="357"/>
      <c r="DP280" s="357"/>
      <c r="DQ280" s="357"/>
      <c r="DR280" s="357"/>
      <c r="DS280" s="357"/>
      <c r="DT280" s="357"/>
      <c r="DU280" s="357"/>
      <c r="DV280" s="357"/>
      <c r="DW280" s="357"/>
      <c r="DX280" s="357"/>
      <c r="DY280" s="357"/>
      <c r="DZ280" s="357"/>
      <c r="EA280" s="357"/>
      <c r="EB280" s="357"/>
      <c r="EC280" s="357"/>
      <c r="ED280" s="357"/>
      <c r="EE280" s="357"/>
      <c r="EF280" s="357"/>
      <c r="EG280" s="357"/>
      <c r="EH280" s="357"/>
      <c r="EI280" s="357"/>
      <c r="EJ280" s="357"/>
      <c r="EK280" s="357"/>
      <c r="EL280" s="357"/>
      <c r="EM280" s="357"/>
      <c r="EN280" s="357"/>
      <c r="EO280" s="357"/>
      <c r="EP280" s="357"/>
      <c r="EQ280" s="357"/>
      <c r="ER280" s="357"/>
      <c r="ES280" s="357"/>
      <c r="ET280" s="357"/>
      <c r="EU280" s="357"/>
    </row>
    <row r="281" ht="12.75" customHeight="1">
      <c r="A281" s="357"/>
      <c r="B281" s="357"/>
      <c r="C281" s="357"/>
      <c r="D281" s="357"/>
      <c r="E281" s="357"/>
      <c r="F281" s="357"/>
      <c r="G281" s="357"/>
      <c r="H281" s="357"/>
      <c r="I281" s="357"/>
      <c r="J281" s="357"/>
      <c r="K281" s="357"/>
      <c r="L281" s="357"/>
      <c r="M281" s="357"/>
      <c r="N281" s="357"/>
      <c r="O281" s="357"/>
      <c r="P281" s="357"/>
      <c r="Q281" s="357"/>
      <c r="R281" s="357"/>
      <c r="S281" s="357"/>
      <c r="T281" s="357"/>
      <c r="U281" s="357"/>
      <c r="V281" s="357"/>
      <c r="W281" s="357"/>
      <c r="X281" s="357"/>
      <c r="Y281" s="357"/>
      <c r="Z281" s="357"/>
      <c r="AA281" s="357"/>
      <c r="AB281" s="357"/>
      <c r="AC281" s="357"/>
      <c r="AD281" s="357"/>
      <c r="AE281" s="357"/>
      <c r="AF281" s="357"/>
      <c r="AG281" s="357"/>
      <c r="AH281" s="357"/>
      <c r="AI281" s="357"/>
      <c r="AJ281" s="357"/>
      <c r="AK281" s="357"/>
      <c r="AL281" s="357"/>
      <c r="AM281" s="357"/>
      <c r="AN281" s="357"/>
      <c r="AO281" s="357"/>
      <c r="AP281" s="357"/>
      <c r="AQ281" s="357"/>
      <c r="AR281" s="357"/>
      <c r="AS281" s="357"/>
      <c r="AT281" s="357"/>
      <c r="AU281" s="357"/>
      <c r="AV281" s="357"/>
      <c r="AW281" s="357"/>
      <c r="AX281" s="357"/>
      <c r="AY281" s="357"/>
      <c r="AZ281" s="357"/>
      <c r="BA281" s="357"/>
      <c r="BB281" s="357"/>
      <c r="BC281" s="357"/>
      <c r="BD281" s="357"/>
      <c r="BE281" s="357"/>
      <c r="BF281" s="357"/>
      <c r="BG281" s="357"/>
      <c r="BH281" s="357"/>
      <c r="BI281" s="357"/>
      <c r="BJ281" s="357"/>
      <c r="BK281" s="357"/>
      <c r="BL281" s="357"/>
      <c r="BM281" s="357"/>
      <c r="BN281" s="357"/>
      <c r="BO281" s="357"/>
      <c r="BP281" s="357"/>
      <c r="BQ281" s="357"/>
      <c r="BR281" s="357"/>
      <c r="BS281" s="357"/>
      <c r="BT281" s="357"/>
      <c r="BU281" s="357"/>
      <c r="BV281" s="357"/>
      <c r="BW281" s="357"/>
      <c r="BX281" s="357"/>
      <c r="BY281" s="357"/>
      <c r="BZ281" s="357"/>
      <c r="CA281" s="357"/>
      <c r="CB281" s="357"/>
      <c r="CC281" s="357"/>
      <c r="CD281" s="357"/>
      <c r="CE281" s="357"/>
      <c r="CF281" s="357"/>
      <c r="CG281" s="357"/>
      <c r="CH281" s="357"/>
      <c r="CI281" s="357"/>
      <c r="CJ281" s="357"/>
      <c r="CK281" s="357"/>
      <c r="CL281" s="357"/>
      <c r="CM281" s="357"/>
      <c r="CN281" s="357"/>
      <c r="CO281" s="357"/>
      <c r="CP281" s="357"/>
      <c r="CQ281" s="357"/>
      <c r="CR281" s="357"/>
      <c r="CS281" s="357"/>
      <c r="CT281" s="357"/>
      <c r="CU281" s="357"/>
      <c r="CV281" s="357"/>
      <c r="CW281" s="357"/>
      <c r="CX281" s="357"/>
      <c r="CY281" s="357"/>
      <c r="CZ281" s="357"/>
      <c r="DA281" s="357"/>
      <c r="DB281" s="357"/>
      <c r="DC281" s="357"/>
      <c r="DD281" s="357"/>
      <c r="DE281" s="357"/>
      <c r="DF281" s="357"/>
      <c r="DG281" s="357"/>
      <c r="DH281" s="357"/>
      <c r="DI281" s="357"/>
      <c r="DJ281" s="357"/>
      <c r="DK281" s="357"/>
      <c r="DL281" s="357"/>
      <c r="DM281" s="357"/>
      <c r="DN281" s="357"/>
      <c r="DO281" s="357"/>
      <c r="DP281" s="357"/>
      <c r="DQ281" s="357"/>
      <c r="DR281" s="357"/>
      <c r="DS281" s="357"/>
      <c r="DT281" s="357"/>
      <c r="DU281" s="357"/>
      <c r="DV281" s="357"/>
      <c r="DW281" s="357"/>
      <c r="DX281" s="357"/>
      <c r="DY281" s="357"/>
      <c r="DZ281" s="357"/>
      <c r="EA281" s="357"/>
      <c r="EB281" s="357"/>
      <c r="EC281" s="357"/>
      <c r="ED281" s="357"/>
      <c r="EE281" s="357"/>
      <c r="EF281" s="357"/>
      <c r="EG281" s="357"/>
      <c r="EH281" s="357"/>
      <c r="EI281" s="357"/>
      <c r="EJ281" s="357"/>
      <c r="EK281" s="357"/>
      <c r="EL281" s="357"/>
      <c r="EM281" s="357"/>
      <c r="EN281" s="357"/>
      <c r="EO281" s="357"/>
      <c r="EP281" s="357"/>
      <c r="EQ281" s="357"/>
      <c r="ER281" s="357"/>
      <c r="ES281" s="357"/>
      <c r="ET281" s="357"/>
      <c r="EU281" s="357"/>
    </row>
    <row r="282" ht="12.75" customHeight="1">
      <c r="A282" s="357"/>
      <c r="B282" s="357"/>
      <c r="C282" s="357"/>
      <c r="D282" s="357"/>
      <c r="E282" s="357"/>
      <c r="F282" s="357"/>
      <c r="G282" s="357"/>
      <c r="H282" s="357"/>
      <c r="I282" s="357"/>
      <c r="J282" s="357"/>
      <c r="K282" s="357"/>
      <c r="L282" s="357"/>
      <c r="M282" s="357"/>
      <c r="N282" s="357"/>
      <c r="O282" s="357"/>
      <c r="P282" s="357"/>
      <c r="Q282" s="357"/>
      <c r="R282" s="357"/>
      <c r="S282" s="357"/>
      <c r="T282" s="357"/>
      <c r="U282" s="357"/>
      <c r="V282" s="357"/>
      <c r="W282" s="357"/>
      <c r="X282" s="357"/>
      <c r="Y282" s="357"/>
      <c r="Z282" s="357"/>
      <c r="AA282" s="357"/>
      <c r="AB282" s="357"/>
      <c r="AC282" s="357"/>
      <c r="AD282" s="357"/>
      <c r="AE282" s="357"/>
      <c r="AF282" s="357"/>
      <c r="AG282" s="357"/>
      <c r="AH282" s="357"/>
      <c r="AI282" s="357"/>
      <c r="AJ282" s="357"/>
      <c r="AK282" s="357"/>
      <c r="AL282" s="357"/>
      <c r="AM282" s="357"/>
      <c r="AN282" s="357"/>
      <c r="AO282" s="357"/>
      <c r="AP282" s="357"/>
      <c r="AQ282" s="357"/>
      <c r="AR282" s="357"/>
      <c r="AS282" s="357"/>
      <c r="AT282" s="357"/>
      <c r="AU282" s="357"/>
      <c r="AV282" s="357"/>
      <c r="AW282" s="357"/>
      <c r="AX282" s="357"/>
      <c r="AY282" s="357"/>
      <c r="AZ282" s="357"/>
      <c r="BA282" s="357"/>
      <c r="BB282" s="357"/>
      <c r="BC282" s="357"/>
      <c r="BD282" s="357"/>
      <c r="BE282" s="357"/>
      <c r="BF282" s="357"/>
      <c r="BG282" s="357"/>
      <c r="BH282" s="357"/>
      <c r="BI282" s="357"/>
      <c r="BJ282" s="357"/>
      <c r="BK282" s="357"/>
      <c r="BL282" s="357"/>
      <c r="BM282" s="357"/>
      <c r="BN282" s="357"/>
      <c r="BO282" s="357"/>
      <c r="BP282" s="357"/>
      <c r="BQ282" s="357"/>
      <c r="BR282" s="357"/>
      <c r="BS282" s="357"/>
      <c r="BT282" s="357"/>
      <c r="BU282" s="357"/>
      <c r="BV282" s="357"/>
      <c r="BW282" s="357"/>
      <c r="BX282" s="357"/>
      <c r="BY282" s="357"/>
      <c r="BZ282" s="357"/>
      <c r="CA282" s="357"/>
      <c r="CB282" s="357"/>
      <c r="CC282" s="357"/>
      <c r="CD282" s="357"/>
      <c r="CE282" s="357"/>
      <c r="CF282" s="357"/>
      <c r="CG282" s="357"/>
      <c r="CH282" s="357"/>
      <c r="CI282" s="357"/>
      <c r="CJ282" s="357"/>
      <c r="CK282" s="357"/>
      <c r="CL282" s="357"/>
      <c r="CM282" s="357"/>
      <c r="CN282" s="357"/>
      <c r="CO282" s="357"/>
      <c r="CP282" s="357"/>
      <c r="CQ282" s="357"/>
      <c r="CR282" s="357"/>
      <c r="CS282" s="357"/>
      <c r="CT282" s="357"/>
      <c r="CU282" s="357"/>
      <c r="CV282" s="357"/>
      <c r="CW282" s="357"/>
      <c r="CX282" s="357"/>
      <c r="CY282" s="357"/>
      <c r="CZ282" s="357"/>
      <c r="DA282" s="357"/>
      <c r="DB282" s="357"/>
      <c r="DC282" s="357"/>
      <c r="DD282" s="357"/>
      <c r="DE282" s="357"/>
      <c r="DF282" s="357"/>
      <c r="DG282" s="357"/>
      <c r="DH282" s="357"/>
      <c r="DI282" s="357"/>
      <c r="DJ282" s="357"/>
      <c r="DK282" s="357"/>
      <c r="DL282" s="357"/>
      <c r="DM282" s="357"/>
      <c r="DN282" s="357"/>
      <c r="DO282" s="357"/>
      <c r="DP282" s="357"/>
      <c r="DQ282" s="357"/>
      <c r="DR282" s="357"/>
      <c r="DS282" s="357"/>
      <c r="DT282" s="357"/>
      <c r="DU282" s="357"/>
      <c r="DV282" s="357"/>
      <c r="DW282" s="357"/>
      <c r="DX282" s="357"/>
      <c r="DY282" s="357"/>
      <c r="DZ282" s="357"/>
      <c r="EA282" s="357"/>
      <c r="EB282" s="357"/>
      <c r="EC282" s="357"/>
      <c r="ED282" s="357"/>
      <c r="EE282" s="357"/>
      <c r="EF282" s="357"/>
      <c r="EG282" s="357"/>
      <c r="EH282" s="357"/>
      <c r="EI282" s="357"/>
      <c r="EJ282" s="357"/>
      <c r="EK282" s="357"/>
      <c r="EL282" s="357"/>
      <c r="EM282" s="357"/>
      <c r="EN282" s="357"/>
      <c r="EO282" s="357"/>
      <c r="EP282" s="357"/>
      <c r="EQ282" s="357"/>
      <c r="ER282" s="357"/>
      <c r="ES282" s="357"/>
      <c r="ET282" s="357"/>
      <c r="EU282" s="357"/>
    </row>
    <row r="283" ht="12.75" customHeight="1">
      <c r="A283" s="357"/>
      <c r="B283" s="357"/>
      <c r="C283" s="357"/>
      <c r="D283" s="357"/>
      <c r="E283" s="357"/>
      <c r="F283" s="357"/>
      <c r="G283" s="357"/>
      <c r="H283" s="357"/>
      <c r="I283" s="357"/>
      <c r="J283" s="357"/>
      <c r="K283" s="357"/>
      <c r="L283" s="357"/>
      <c r="M283" s="357"/>
      <c r="N283" s="357"/>
      <c r="O283" s="357"/>
      <c r="P283" s="357"/>
      <c r="Q283" s="357"/>
      <c r="R283" s="357"/>
      <c r="S283" s="357"/>
      <c r="T283" s="357"/>
      <c r="U283" s="357"/>
      <c r="V283" s="357"/>
      <c r="W283" s="357"/>
      <c r="X283" s="357"/>
      <c r="Y283" s="357"/>
      <c r="Z283" s="357"/>
      <c r="AA283" s="357"/>
      <c r="AB283" s="357"/>
      <c r="AC283" s="357"/>
      <c r="AD283" s="357"/>
      <c r="AE283" s="357"/>
      <c r="AF283" s="357"/>
      <c r="AG283" s="357"/>
      <c r="AH283" s="357"/>
      <c r="AI283" s="357"/>
      <c r="AJ283" s="357"/>
      <c r="AK283" s="357"/>
      <c r="AL283" s="357"/>
      <c r="AM283" s="357"/>
      <c r="AN283" s="357"/>
      <c r="AO283" s="357"/>
      <c r="AP283" s="357"/>
      <c r="AQ283" s="357"/>
      <c r="AR283" s="357"/>
      <c r="AS283" s="357"/>
      <c r="AT283" s="357"/>
      <c r="AU283" s="357"/>
      <c r="AV283" s="357"/>
      <c r="AW283" s="357"/>
      <c r="AX283" s="357"/>
      <c r="AY283" s="357"/>
      <c r="AZ283" s="357"/>
      <c r="BA283" s="357"/>
      <c r="BB283" s="357"/>
      <c r="BC283" s="357"/>
      <c r="BD283" s="357"/>
      <c r="BE283" s="357"/>
      <c r="BF283" s="357"/>
      <c r="BG283" s="357"/>
      <c r="BH283" s="357"/>
      <c r="BI283" s="357"/>
      <c r="BJ283" s="357"/>
      <c r="BK283" s="357"/>
      <c r="BL283" s="357"/>
      <c r="BM283" s="357"/>
      <c r="BN283" s="357"/>
      <c r="BO283" s="357"/>
      <c r="BP283" s="357"/>
      <c r="BQ283" s="357"/>
      <c r="BR283" s="357"/>
      <c r="BS283" s="357"/>
      <c r="BT283" s="357"/>
      <c r="BU283" s="357"/>
      <c r="BV283" s="357"/>
      <c r="BW283" s="357"/>
      <c r="BX283" s="357"/>
      <c r="BY283" s="357"/>
      <c r="BZ283" s="357"/>
      <c r="CA283" s="357"/>
      <c r="CB283" s="357"/>
      <c r="CC283" s="357"/>
      <c r="CD283" s="357"/>
      <c r="CE283" s="357"/>
      <c r="CF283" s="357"/>
      <c r="CG283" s="357"/>
      <c r="CH283" s="357"/>
      <c r="CI283" s="357"/>
      <c r="CJ283" s="357"/>
      <c r="CK283" s="357"/>
      <c r="CL283" s="357"/>
      <c r="CM283" s="357"/>
      <c r="CN283" s="357"/>
      <c r="CO283" s="357"/>
      <c r="CP283" s="357"/>
      <c r="CQ283" s="357"/>
      <c r="CR283" s="357"/>
      <c r="CS283" s="357"/>
      <c r="CT283" s="357"/>
      <c r="CU283" s="357"/>
      <c r="CV283" s="357"/>
      <c r="CW283" s="357"/>
      <c r="CX283" s="357"/>
      <c r="CY283" s="357"/>
      <c r="CZ283" s="357"/>
      <c r="DA283" s="357"/>
      <c r="DB283" s="357"/>
      <c r="DC283" s="357"/>
      <c r="DD283" s="357"/>
      <c r="DE283" s="357"/>
      <c r="DF283" s="357"/>
      <c r="DG283" s="357"/>
      <c r="DH283" s="357"/>
      <c r="DI283" s="357"/>
      <c r="DJ283" s="357"/>
      <c r="DK283" s="357"/>
      <c r="DL283" s="357"/>
      <c r="DM283" s="357"/>
      <c r="DN283" s="357"/>
      <c r="DO283" s="357"/>
      <c r="DP283" s="357"/>
      <c r="DQ283" s="357"/>
      <c r="DR283" s="357"/>
      <c r="DS283" s="357"/>
      <c r="DT283" s="357"/>
      <c r="DU283" s="357"/>
      <c r="DV283" s="357"/>
      <c r="DW283" s="357"/>
      <c r="DX283" s="357"/>
      <c r="DY283" s="357"/>
      <c r="DZ283" s="357"/>
      <c r="EA283" s="357"/>
      <c r="EB283" s="357"/>
      <c r="EC283" s="357"/>
      <c r="ED283" s="357"/>
      <c r="EE283" s="357"/>
      <c r="EF283" s="357"/>
      <c r="EG283" s="357"/>
      <c r="EH283" s="357"/>
      <c r="EI283" s="357"/>
      <c r="EJ283" s="357"/>
      <c r="EK283" s="357"/>
      <c r="EL283" s="357"/>
      <c r="EM283" s="357"/>
      <c r="EN283" s="357"/>
      <c r="EO283" s="357"/>
      <c r="EP283" s="357"/>
      <c r="EQ283" s="357"/>
      <c r="ER283" s="357"/>
      <c r="ES283" s="357"/>
      <c r="ET283" s="357"/>
      <c r="EU283" s="357"/>
    </row>
    <row r="284" ht="12.75" customHeight="1">
      <c r="A284" s="357"/>
      <c r="B284" s="357"/>
      <c r="C284" s="357"/>
      <c r="D284" s="357"/>
      <c r="E284" s="357"/>
      <c r="F284" s="357"/>
      <c r="G284" s="357"/>
      <c r="H284" s="357"/>
      <c r="I284" s="357"/>
      <c r="J284" s="357"/>
      <c r="K284" s="357"/>
      <c r="L284" s="357"/>
      <c r="M284" s="357"/>
      <c r="N284" s="357"/>
      <c r="O284" s="357"/>
      <c r="P284" s="357"/>
      <c r="Q284" s="357"/>
      <c r="R284" s="357"/>
      <c r="S284" s="357"/>
      <c r="T284" s="357"/>
      <c r="U284" s="357"/>
      <c r="V284" s="357"/>
      <c r="W284" s="357"/>
      <c r="X284" s="357"/>
      <c r="Y284" s="357"/>
      <c r="Z284" s="357"/>
      <c r="AA284" s="357"/>
      <c r="AB284" s="357"/>
      <c r="AC284" s="357"/>
      <c r="AD284" s="357"/>
      <c r="AE284" s="357"/>
      <c r="AF284" s="357"/>
      <c r="AG284" s="357"/>
      <c r="AH284" s="357"/>
      <c r="AI284" s="357"/>
      <c r="AJ284" s="357"/>
      <c r="AK284" s="357"/>
      <c r="AL284" s="357"/>
      <c r="AM284" s="357"/>
      <c r="AN284" s="357"/>
      <c r="AO284" s="357"/>
      <c r="AP284" s="357"/>
      <c r="AQ284" s="357"/>
      <c r="AR284" s="357"/>
      <c r="AS284" s="357"/>
      <c r="AT284" s="357"/>
      <c r="AU284" s="357"/>
      <c r="AV284" s="357"/>
      <c r="AW284" s="357"/>
      <c r="AX284" s="357"/>
      <c r="AY284" s="357"/>
      <c r="AZ284" s="357"/>
      <c r="BA284" s="357"/>
      <c r="BB284" s="357"/>
      <c r="BC284" s="357"/>
      <c r="BD284" s="357"/>
      <c r="BE284" s="357"/>
      <c r="BF284" s="357"/>
      <c r="BG284" s="357"/>
      <c r="BH284" s="357"/>
      <c r="BI284" s="357"/>
      <c r="BJ284" s="357"/>
      <c r="BK284" s="357"/>
      <c r="BL284" s="357"/>
      <c r="BM284" s="357"/>
      <c r="BN284" s="357"/>
      <c r="BO284" s="357"/>
      <c r="BP284" s="357"/>
      <c r="BQ284" s="357"/>
      <c r="BR284" s="357"/>
      <c r="BS284" s="357"/>
      <c r="BT284" s="357"/>
      <c r="BU284" s="357"/>
      <c r="BV284" s="357"/>
      <c r="BW284" s="357"/>
      <c r="BX284" s="357"/>
      <c r="BY284" s="357"/>
      <c r="BZ284" s="357"/>
      <c r="CA284" s="357"/>
      <c r="CB284" s="357"/>
      <c r="CC284" s="357"/>
      <c r="CD284" s="357"/>
      <c r="CE284" s="357"/>
      <c r="CF284" s="357"/>
      <c r="CG284" s="357"/>
      <c r="CH284" s="357"/>
      <c r="CI284" s="357"/>
      <c r="CJ284" s="357"/>
      <c r="CK284" s="357"/>
      <c r="CL284" s="357"/>
      <c r="CM284" s="357"/>
      <c r="CN284" s="357"/>
      <c r="CO284" s="357"/>
      <c r="CP284" s="357"/>
      <c r="CQ284" s="357"/>
      <c r="CR284" s="357"/>
      <c r="CS284" s="357"/>
      <c r="CT284" s="357"/>
      <c r="CU284" s="357"/>
      <c r="CV284" s="357"/>
      <c r="CW284" s="357"/>
      <c r="CX284" s="357"/>
      <c r="CY284" s="357"/>
      <c r="CZ284" s="357"/>
      <c r="DA284" s="357"/>
      <c r="DB284" s="357"/>
      <c r="DC284" s="357"/>
      <c r="DD284" s="357"/>
      <c r="DE284" s="357"/>
      <c r="DF284" s="357"/>
      <c r="DG284" s="357"/>
      <c r="DH284" s="357"/>
      <c r="DI284" s="357"/>
      <c r="DJ284" s="357"/>
      <c r="DK284" s="357"/>
      <c r="DL284" s="357"/>
      <c r="DM284" s="357"/>
      <c r="DN284" s="357"/>
      <c r="DO284" s="357"/>
      <c r="DP284" s="357"/>
      <c r="DQ284" s="357"/>
      <c r="DR284" s="357"/>
      <c r="DS284" s="357"/>
      <c r="DT284" s="357"/>
      <c r="DU284" s="357"/>
      <c r="DV284" s="357"/>
      <c r="DW284" s="357"/>
      <c r="DX284" s="357"/>
      <c r="DY284" s="357"/>
      <c r="DZ284" s="357"/>
      <c r="EA284" s="357"/>
      <c r="EB284" s="357"/>
      <c r="EC284" s="357"/>
      <c r="ED284" s="357"/>
      <c r="EE284" s="357"/>
      <c r="EF284" s="357"/>
      <c r="EG284" s="357"/>
      <c r="EH284" s="357"/>
      <c r="EI284" s="357"/>
      <c r="EJ284" s="357"/>
      <c r="EK284" s="357"/>
      <c r="EL284" s="357"/>
      <c r="EM284" s="357"/>
      <c r="EN284" s="357"/>
      <c r="EO284" s="357"/>
      <c r="EP284" s="357"/>
      <c r="EQ284" s="357"/>
      <c r="ER284" s="357"/>
      <c r="ES284" s="357"/>
      <c r="ET284" s="357"/>
      <c r="EU284" s="357"/>
    </row>
    <row r="285" ht="12.75" customHeight="1">
      <c r="A285" s="357"/>
      <c r="B285" s="357"/>
      <c r="C285" s="357"/>
      <c r="D285" s="357"/>
      <c r="E285" s="357"/>
      <c r="F285" s="357"/>
      <c r="G285" s="357"/>
      <c r="H285" s="357"/>
      <c r="I285" s="357"/>
      <c r="J285" s="357"/>
      <c r="K285" s="357"/>
      <c r="L285" s="357"/>
      <c r="M285" s="357"/>
      <c r="N285" s="357"/>
      <c r="O285" s="357"/>
      <c r="P285" s="357"/>
      <c r="Q285" s="357"/>
      <c r="R285" s="357"/>
      <c r="S285" s="357"/>
      <c r="T285" s="357"/>
      <c r="U285" s="357"/>
      <c r="V285" s="357"/>
      <c r="W285" s="357"/>
      <c r="X285" s="357"/>
      <c r="Y285" s="357"/>
      <c r="Z285" s="357"/>
      <c r="AA285" s="357"/>
      <c r="AB285" s="357"/>
      <c r="AC285" s="357"/>
      <c r="AD285" s="357"/>
      <c r="AE285" s="357"/>
      <c r="AF285" s="357"/>
      <c r="AG285" s="357"/>
      <c r="AH285" s="357"/>
      <c r="AI285" s="357"/>
      <c r="AJ285" s="357"/>
      <c r="AK285" s="357"/>
      <c r="AL285" s="357"/>
      <c r="AM285" s="357"/>
      <c r="AN285" s="357"/>
      <c r="AO285" s="357"/>
      <c r="AP285" s="357"/>
      <c r="AQ285" s="357"/>
      <c r="AR285" s="357"/>
      <c r="AS285" s="357"/>
      <c r="AT285" s="357"/>
      <c r="AU285" s="357"/>
      <c r="AV285" s="357"/>
      <c r="AW285" s="357"/>
      <c r="AX285" s="357"/>
      <c r="AY285" s="357"/>
      <c r="AZ285" s="357"/>
      <c r="BA285" s="357"/>
      <c r="BB285" s="357"/>
      <c r="BC285" s="357"/>
      <c r="BD285" s="357"/>
      <c r="BE285" s="357"/>
      <c r="BF285" s="357"/>
      <c r="BG285" s="357"/>
      <c r="BH285" s="357"/>
      <c r="BI285" s="357"/>
      <c r="BJ285" s="357"/>
      <c r="BK285" s="357"/>
      <c r="BL285" s="357"/>
      <c r="BM285" s="357"/>
      <c r="BN285" s="357"/>
      <c r="BO285" s="357"/>
      <c r="BP285" s="357"/>
      <c r="BQ285" s="357"/>
      <c r="BR285" s="357"/>
      <c r="BS285" s="357"/>
      <c r="BT285" s="357"/>
      <c r="BU285" s="357"/>
      <c r="BV285" s="357"/>
      <c r="BW285" s="357"/>
      <c r="BX285" s="357"/>
      <c r="BY285" s="357"/>
      <c r="BZ285" s="357"/>
      <c r="CA285" s="357"/>
      <c r="CB285" s="357"/>
      <c r="CC285" s="357"/>
      <c r="CD285" s="357"/>
      <c r="CE285" s="357"/>
      <c r="CF285" s="357"/>
      <c r="CG285" s="357"/>
      <c r="CH285" s="357"/>
      <c r="CI285" s="357"/>
      <c r="CJ285" s="357"/>
      <c r="CK285" s="357"/>
      <c r="CL285" s="357"/>
      <c r="CM285" s="357"/>
      <c r="CN285" s="357"/>
      <c r="CO285" s="357"/>
      <c r="CP285" s="357"/>
      <c r="CQ285" s="357"/>
      <c r="CR285" s="357"/>
      <c r="CS285" s="357"/>
      <c r="CT285" s="357"/>
      <c r="CU285" s="357"/>
      <c r="CV285" s="357"/>
      <c r="CW285" s="357"/>
      <c r="CX285" s="357"/>
      <c r="CY285" s="357"/>
      <c r="CZ285" s="357"/>
      <c r="DA285" s="357"/>
      <c r="DB285" s="357"/>
      <c r="DC285" s="357"/>
      <c r="DD285" s="357"/>
      <c r="DE285" s="357"/>
      <c r="DF285" s="357"/>
      <c r="DG285" s="357"/>
      <c r="DH285" s="357"/>
      <c r="DI285" s="357"/>
      <c r="DJ285" s="357"/>
      <c r="DK285" s="357"/>
      <c r="DL285" s="357"/>
      <c r="DM285" s="357"/>
      <c r="DN285" s="357"/>
      <c r="DO285" s="357"/>
      <c r="DP285" s="357"/>
      <c r="DQ285" s="357"/>
      <c r="DR285" s="357"/>
      <c r="DS285" s="357"/>
      <c r="DT285" s="357"/>
      <c r="DU285" s="357"/>
      <c r="DV285" s="357"/>
      <c r="DW285" s="357"/>
      <c r="DX285" s="357"/>
      <c r="DY285" s="357"/>
      <c r="DZ285" s="357"/>
      <c r="EA285" s="357"/>
      <c r="EB285" s="357"/>
      <c r="EC285" s="357"/>
      <c r="ED285" s="357"/>
      <c r="EE285" s="357"/>
      <c r="EF285" s="357"/>
      <c r="EG285" s="357"/>
      <c r="EH285" s="357"/>
      <c r="EI285" s="357"/>
      <c r="EJ285" s="357"/>
      <c r="EK285" s="357"/>
      <c r="EL285" s="357"/>
      <c r="EM285" s="357"/>
      <c r="EN285" s="357"/>
      <c r="EO285" s="357"/>
      <c r="EP285" s="357"/>
      <c r="EQ285" s="357"/>
      <c r="ER285" s="357"/>
      <c r="ES285" s="357"/>
      <c r="ET285" s="357"/>
      <c r="EU285" s="357"/>
    </row>
    <row r="286" ht="12.75" customHeight="1">
      <c r="A286" s="357"/>
      <c r="B286" s="357"/>
      <c r="C286" s="357"/>
      <c r="D286" s="357"/>
      <c r="E286" s="357"/>
      <c r="F286" s="357"/>
      <c r="G286" s="357"/>
      <c r="H286" s="357"/>
      <c r="I286" s="357"/>
      <c r="J286" s="357"/>
      <c r="K286" s="357"/>
      <c r="L286" s="357"/>
      <c r="M286" s="357"/>
      <c r="N286" s="357"/>
      <c r="O286" s="357"/>
      <c r="P286" s="357"/>
      <c r="Q286" s="357"/>
      <c r="R286" s="357"/>
      <c r="S286" s="357"/>
      <c r="T286" s="357"/>
      <c r="U286" s="357"/>
      <c r="V286" s="357"/>
      <c r="W286" s="357"/>
      <c r="X286" s="357"/>
      <c r="Y286" s="357"/>
      <c r="Z286" s="357"/>
      <c r="AA286" s="357"/>
      <c r="AB286" s="357"/>
      <c r="AC286" s="357"/>
      <c r="AD286" s="357"/>
      <c r="AE286" s="357"/>
      <c r="AF286" s="357"/>
      <c r="AG286" s="357"/>
      <c r="AH286" s="357"/>
      <c r="AI286" s="357"/>
      <c r="AJ286" s="357"/>
      <c r="AK286" s="357"/>
      <c r="AL286" s="357"/>
      <c r="AM286" s="357"/>
      <c r="AN286" s="357"/>
      <c r="AO286" s="357"/>
      <c r="AP286" s="357"/>
      <c r="AQ286" s="357"/>
      <c r="AR286" s="357"/>
      <c r="AS286" s="357"/>
      <c r="AT286" s="357"/>
      <c r="AU286" s="357"/>
      <c r="AV286" s="357"/>
      <c r="AW286" s="357"/>
      <c r="AX286" s="357"/>
      <c r="AY286" s="357"/>
      <c r="AZ286" s="357"/>
      <c r="BA286" s="357"/>
      <c r="BB286" s="357"/>
      <c r="BC286" s="357"/>
      <c r="BD286" s="357"/>
      <c r="BE286" s="357"/>
      <c r="BF286" s="357"/>
      <c r="BG286" s="357"/>
      <c r="BH286" s="357"/>
      <c r="BI286" s="357"/>
      <c r="BJ286" s="357"/>
      <c r="BK286" s="357"/>
      <c r="BL286" s="357"/>
      <c r="BM286" s="357"/>
      <c r="BN286" s="357"/>
      <c r="BO286" s="357"/>
      <c r="BP286" s="357"/>
      <c r="BQ286" s="357"/>
      <c r="BR286" s="357"/>
      <c r="BS286" s="357"/>
      <c r="BT286" s="357"/>
      <c r="BU286" s="357"/>
      <c r="BV286" s="357"/>
      <c r="BW286" s="357"/>
      <c r="BX286" s="357"/>
      <c r="BY286" s="357"/>
      <c r="BZ286" s="357"/>
      <c r="CA286" s="357"/>
      <c r="CB286" s="357"/>
      <c r="CC286" s="357"/>
      <c r="CD286" s="357"/>
      <c r="CE286" s="357"/>
      <c r="CF286" s="357"/>
      <c r="CG286" s="357"/>
      <c r="CH286" s="357"/>
      <c r="CI286" s="357"/>
      <c r="CJ286" s="357"/>
      <c r="CK286" s="357"/>
      <c r="CL286" s="357"/>
      <c r="CM286" s="357"/>
      <c r="CN286" s="357"/>
      <c r="CO286" s="357"/>
      <c r="CP286" s="357"/>
      <c r="CQ286" s="357"/>
      <c r="CR286" s="357"/>
      <c r="CS286" s="357"/>
      <c r="CT286" s="357"/>
      <c r="CU286" s="357"/>
      <c r="CV286" s="357"/>
      <c r="CW286" s="357"/>
      <c r="CX286" s="357"/>
      <c r="CY286" s="357"/>
      <c r="CZ286" s="357"/>
      <c r="DA286" s="357"/>
      <c r="DB286" s="357"/>
      <c r="DC286" s="357"/>
      <c r="DD286" s="357"/>
      <c r="DE286" s="357"/>
      <c r="DF286" s="357"/>
      <c r="DG286" s="357"/>
      <c r="DH286" s="357"/>
      <c r="DI286" s="357"/>
      <c r="DJ286" s="357"/>
      <c r="DK286" s="357"/>
      <c r="DL286" s="357"/>
      <c r="DM286" s="357"/>
      <c r="DN286" s="357"/>
      <c r="DO286" s="357"/>
      <c r="DP286" s="357"/>
      <c r="DQ286" s="357"/>
      <c r="DR286" s="357"/>
      <c r="DS286" s="357"/>
      <c r="DT286" s="357"/>
      <c r="DU286" s="357"/>
      <c r="DV286" s="357"/>
      <c r="DW286" s="357"/>
      <c r="DX286" s="357"/>
      <c r="DY286" s="357"/>
      <c r="DZ286" s="357"/>
      <c r="EA286" s="357"/>
      <c r="EB286" s="357"/>
      <c r="EC286" s="357"/>
      <c r="ED286" s="357"/>
      <c r="EE286" s="357"/>
      <c r="EF286" s="357"/>
      <c r="EG286" s="357"/>
      <c r="EH286" s="357"/>
      <c r="EI286" s="357"/>
      <c r="EJ286" s="357"/>
      <c r="EK286" s="357"/>
      <c r="EL286" s="357"/>
      <c r="EM286" s="357"/>
      <c r="EN286" s="357"/>
      <c r="EO286" s="357"/>
      <c r="EP286" s="357"/>
      <c r="EQ286" s="357"/>
      <c r="ER286" s="357"/>
      <c r="ES286" s="357"/>
      <c r="ET286" s="357"/>
      <c r="EU286" s="357"/>
    </row>
    <row r="287" ht="12.75" customHeight="1">
      <c r="A287" s="357"/>
      <c r="B287" s="357"/>
      <c r="C287" s="357"/>
      <c r="D287" s="357"/>
      <c r="E287" s="357"/>
      <c r="F287" s="357"/>
      <c r="G287" s="357"/>
      <c r="H287" s="357"/>
      <c r="I287" s="357"/>
      <c r="J287" s="357"/>
      <c r="K287" s="357"/>
      <c r="L287" s="357"/>
      <c r="M287" s="357"/>
      <c r="N287" s="357"/>
      <c r="O287" s="357"/>
      <c r="P287" s="357"/>
      <c r="Q287" s="357"/>
      <c r="R287" s="357"/>
      <c r="S287" s="357"/>
      <c r="T287" s="357"/>
      <c r="U287" s="357"/>
      <c r="V287" s="357"/>
      <c r="W287" s="357"/>
      <c r="X287" s="357"/>
      <c r="Y287" s="357"/>
      <c r="Z287" s="357"/>
      <c r="AA287" s="357"/>
      <c r="AB287" s="357"/>
      <c r="AC287" s="357"/>
      <c r="AD287" s="357"/>
      <c r="AE287" s="357"/>
      <c r="AF287" s="357"/>
      <c r="AG287" s="357"/>
      <c r="AH287" s="357"/>
      <c r="AI287" s="357"/>
      <c r="AJ287" s="357"/>
      <c r="AK287" s="357"/>
      <c r="AL287" s="357"/>
      <c r="AM287" s="357"/>
      <c r="AN287" s="357"/>
      <c r="AO287" s="357"/>
      <c r="AP287" s="357"/>
      <c r="AQ287" s="357"/>
      <c r="AR287" s="357"/>
      <c r="AS287" s="357"/>
      <c r="AT287" s="357"/>
      <c r="AU287" s="357"/>
      <c r="AV287" s="357"/>
      <c r="AW287" s="357"/>
      <c r="AX287" s="357"/>
      <c r="AY287" s="357"/>
      <c r="AZ287" s="357"/>
      <c r="BA287" s="357"/>
      <c r="BB287" s="357"/>
      <c r="BC287" s="357"/>
      <c r="BD287" s="357"/>
      <c r="BE287" s="357"/>
      <c r="BF287" s="357"/>
      <c r="BG287" s="357"/>
      <c r="BH287" s="357"/>
      <c r="BI287" s="357"/>
      <c r="BJ287" s="357"/>
      <c r="BK287" s="357"/>
      <c r="BL287" s="357"/>
      <c r="BM287" s="357"/>
      <c r="BN287" s="357"/>
      <c r="BO287" s="357"/>
      <c r="BP287" s="357"/>
      <c r="BQ287" s="357"/>
      <c r="BR287" s="357"/>
      <c r="BS287" s="357"/>
      <c r="BT287" s="357"/>
      <c r="BU287" s="357"/>
      <c r="BV287" s="357"/>
      <c r="BW287" s="357"/>
      <c r="BX287" s="357"/>
      <c r="BY287" s="357"/>
      <c r="BZ287" s="357"/>
      <c r="CA287" s="357"/>
      <c r="CB287" s="357"/>
      <c r="CC287" s="357"/>
      <c r="CD287" s="357"/>
      <c r="CE287" s="357"/>
      <c r="CF287" s="357"/>
      <c r="CG287" s="357"/>
      <c r="CH287" s="357"/>
      <c r="CI287" s="357"/>
      <c r="CJ287" s="357"/>
      <c r="CK287" s="357"/>
      <c r="CL287" s="357"/>
      <c r="CM287" s="357"/>
      <c r="CN287" s="357"/>
      <c r="CO287" s="357"/>
      <c r="CP287" s="357"/>
      <c r="CQ287" s="357"/>
      <c r="CR287" s="357"/>
      <c r="CS287" s="357"/>
      <c r="CT287" s="357"/>
      <c r="CU287" s="357"/>
      <c r="CV287" s="357"/>
      <c r="CW287" s="357"/>
      <c r="CX287" s="357"/>
      <c r="CY287" s="357"/>
      <c r="CZ287" s="357"/>
      <c r="DA287" s="357"/>
      <c r="DB287" s="357"/>
      <c r="DC287" s="357"/>
      <c r="DD287" s="357"/>
      <c r="DE287" s="357"/>
      <c r="DF287" s="357"/>
      <c r="DG287" s="357"/>
      <c r="DH287" s="357"/>
      <c r="DI287" s="357"/>
      <c r="DJ287" s="357"/>
      <c r="DK287" s="357"/>
      <c r="DL287" s="357"/>
      <c r="DM287" s="357"/>
      <c r="DN287" s="357"/>
      <c r="DO287" s="357"/>
      <c r="DP287" s="357"/>
      <c r="DQ287" s="357"/>
      <c r="DR287" s="357"/>
      <c r="DS287" s="357"/>
      <c r="DT287" s="357"/>
      <c r="DU287" s="357"/>
      <c r="DV287" s="357"/>
      <c r="DW287" s="357"/>
      <c r="DX287" s="357"/>
      <c r="DY287" s="357"/>
      <c r="DZ287" s="357"/>
      <c r="EA287" s="357"/>
      <c r="EB287" s="357"/>
      <c r="EC287" s="357"/>
      <c r="ED287" s="357"/>
      <c r="EE287" s="357"/>
      <c r="EF287" s="357"/>
      <c r="EG287" s="357"/>
      <c r="EH287" s="357"/>
      <c r="EI287" s="357"/>
      <c r="EJ287" s="357"/>
      <c r="EK287" s="357"/>
      <c r="EL287" s="357"/>
      <c r="EM287" s="357"/>
      <c r="EN287" s="357"/>
      <c r="EO287" s="357"/>
      <c r="EP287" s="357"/>
      <c r="EQ287" s="357"/>
      <c r="ER287" s="357"/>
      <c r="ES287" s="357"/>
      <c r="ET287" s="357"/>
      <c r="EU287" s="357"/>
    </row>
    <row r="288" ht="12.75" customHeight="1">
      <c r="A288" s="357"/>
      <c r="B288" s="357"/>
      <c r="C288" s="357"/>
      <c r="D288" s="357"/>
      <c r="E288" s="357"/>
      <c r="F288" s="357"/>
      <c r="G288" s="357"/>
      <c r="H288" s="357"/>
      <c r="I288" s="357"/>
      <c r="J288" s="357"/>
      <c r="K288" s="357"/>
      <c r="L288" s="357"/>
      <c r="M288" s="357"/>
      <c r="N288" s="357"/>
      <c r="O288" s="357"/>
      <c r="P288" s="357"/>
      <c r="Q288" s="357"/>
      <c r="R288" s="357"/>
      <c r="S288" s="357"/>
      <c r="T288" s="357"/>
      <c r="U288" s="357"/>
      <c r="V288" s="357"/>
      <c r="W288" s="357"/>
      <c r="X288" s="357"/>
      <c r="Y288" s="357"/>
      <c r="Z288" s="357"/>
      <c r="AA288" s="357"/>
      <c r="AB288" s="357"/>
      <c r="AC288" s="357"/>
      <c r="AD288" s="357"/>
      <c r="AE288" s="357"/>
      <c r="AF288" s="357"/>
      <c r="AG288" s="357"/>
      <c r="AH288" s="357"/>
      <c r="AI288" s="357"/>
      <c r="AJ288" s="357"/>
      <c r="AK288" s="357"/>
      <c r="AL288" s="357"/>
      <c r="AM288" s="357"/>
      <c r="AN288" s="357"/>
      <c r="AO288" s="357"/>
      <c r="AP288" s="357"/>
      <c r="AQ288" s="357"/>
      <c r="AR288" s="357"/>
      <c r="AS288" s="357"/>
      <c r="AT288" s="357"/>
      <c r="AU288" s="357"/>
      <c r="AV288" s="357"/>
      <c r="AW288" s="357"/>
      <c r="AX288" s="357"/>
      <c r="AY288" s="357"/>
      <c r="AZ288" s="357"/>
      <c r="BA288" s="357"/>
      <c r="BB288" s="357"/>
      <c r="BC288" s="357"/>
      <c r="BD288" s="357"/>
      <c r="BE288" s="357"/>
      <c r="BF288" s="357"/>
      <c r="BG288" s="357"/>
      <c r="BH288" s="357"/>
      <c r="BI288" s="357"/>
      <c r="BJ288" s="357"/>
      <c r="BK288" s="357"/>
      <c r="BL288" s="357"/>
      <c r="BM288" s="357"/>
      <c r="BN288" s="357"/>
      <c r="BO288" s="357"/>
      <c r="BP288" s="357"/>
      <c r="BQ288" s="357"/>
      <c r="BR288" s="357"/>
      <c r="BS288" s="357"/>
      <c r="BT288" s="357"/>
      <c r="BU288" s="357"/>
      <c r="BV288" s="357"/>
      <c r="BW288" s="357"/>
      <c r="BX288" s="357"/>
      <c r="BY288" s="357"/>
      <c r="BZ288" s="357"/>
      <c r="CA288" s="357"/>
      <c r="CB288" s="357"/>
      <c r="CC288" s="357"/>
      <c r="CD288" s="357"/>
      <c r="CE288" s="357"/>
      <c r="CF288" s="357"/>
      <c r="CG288" s="357"/>
      <c r="CH288" s="357"/>
      <c r="CI288" s="357"/>
      <c r="CJ288" s="357"/>
      <c r="CK288" s="357"/>
      <c r="CL288" s="357"/>
      <c r="CM288" s="357"/>
      <c r="CN288" s="357"/>
      <c r="CO288" s="357"/>
      <c r="CP288" s="357"/>
      <c r="CQ288" s="357"/>
      <c r="CR288" s="357"/>
      <c r="CS288" s="357"/>
      <c r="CT288" s="357"/>
      <c r="CU288" s="357"/>
      <c r="CV288" s="357"/>
      <c r="CW288" s="357"/>
      <c r="CX288" s="357"/>
      <c r="CY288" s="357"/>
      <c r="CZ288" s="357"/>
      <c r="DA288" s="357"/>
      <c r="DB288" s="357"/>
      <c r="DC288" s="357"/>
      <c r="DD288" s="357"/>
      <c r="DE288" s="357"/>
      <c r="DF288" s="357"/>
      <c r="DG288" s="357"/>
      <c r="DH288" s="357"/>
      <c r="DI288" s="357"/>
      <c r="DJ288" s="357"/>
      <c r="DK288" s="357"/>
      <c r="DL288" s="357"/>
      <c r="DM288" s="357"/>
      <c r="DN288" s="357"/>
      <c r="DO288" s="357"/>
      <c r="DP288" s="357"/>
      <c r="DQ288" s="357"/>
      <c r="DR288" s="357"/>
      <c r="DS288" s="357"/>
      <c r="DT288" s="357"/>
      <c r="DU288" s="357"/>
      <c r="DV288" s="357"/>
      <c r="DW288" s="357"/>
      <c r="DX288" s="357"/>
      <c r="DY288" s="357"/>
      <c r="DZ288" s="357"/>
      <c r="EA288" s="357"/>
      <c r="EB288" s="357"/>
      <c r="EC288" s="357"/>
      <c r="ED288" s="357"/>
      <c r="EE288" s="357"/>
      <c r="EF288" s="357"/>
      <c r="EG288" s="357"/>
      <c r="EH288" s="357"/>
      <c r="EI288" s="357"/>
      <c r="EJ288" s="357"/>
      <c r="EK288" s="357"/>
      <c r="EL288" s="357"/>
      <c r="EM288" s="357"/>
      <c r="EN288" s="357"/>
      <c r="EO288" s="357"/>
      <c r="EP288" s="357"/>
      <c r="EQ288" s="357"/>
      <c r="ER288" s="357"/>
      <c r="ES288" s="357"/>
      <c r="ET288" s="357"/>
      <c r="EU288" s="357"/>
    </row>
    <row r="289" ht="12.75" customHeight="1">
      <c r="A289" s="357"/>
      <c r="B289" s="357"/>
      <c r="C289" s="357"/>
      <c r="D289" s="357"/>
      <c r="E289" s="357"/>
      <c r="F289" s="357"/>
      <c r="G289" s="357"/>
      <c r="H289" s="357"/>
      <c r="I289" s="357"/>
      <c r="J289" s="357"/>
      <c r="K289" s="357"/>
      <c r="L289" s="357"/>
      <c r="M289" s="357"/>
      <c r="N289" s="357"/>
      <c r="O289" s="357"/>
      <c r="P289" s="357"/>
      <c r="Q289" s="357"/>
      <c r="R289" s="357"/>
      <c r="S289" s="357"/>
      <c r="T289" s="357"/>
      <c r="U289" s="357"/>
      <c r="V289" s="357"/>
      <c r="W289" s="357"/>
      <c r="X289" s="357"/>
      <c r="Y289" s="357"/>
      <c r="Z289" s="357"/>
      <c r="AA289" s="357"/>
      <c r="AB289" s="357"/>
      <c r="AC289" s="357"/>
      <c r="AD289" s="357"/>
      <c r="AE289" s="357"/>
      <c r="AF289" s="357"/>
      <c r="AG289" s="357"/>
      <c r="AH289" s="357"/>
      <c r="AI289" s="357"/>
      <c r="AJ289" s="357"/>
      <c r="AK289" s="357"/>
      <c r="AL289" s="357"/>
      <c r="AM289" s="357"/>
      <c r="AN289" s="357"/>
      <c r="AO289" s="357"/>
      <c r="AP289" s="357"/>
      <c r="AQ289" s="357"/>
      <c r="AR289" s="357"/>
      <c r="AS289" s="357"/>
      <c r="AT289" s="357"/>
      <c r="AU289" s="357"/>
      <c r="AV289" s="357"/>
      <c r="AW289" s="357"/>
      <c r="AX289" s="357"/>
      <c r="AY289" s="357"/>
      <c r="AZ289" s="357"/>
      <c r="BA289" s="357"/>
      <c r="BB289" s="357"/>
      <c r="BC289" s="357"/>
      <c r="BD289" s="357"/>
      <c r="BE289" s="357"/>
      <c r="BF289" s="357"/>
      <c r="BG289" s="357"/>
      <c r="BH289" s="357"/>
      <c r="BI289" s="357"/>
      <c r="BJ289" s="357"/>
      <c r="BK289" s="357"/>
      <c r="BL289" s="357"/>
      <c r="BM289" s="357"/>
      <c r="BN289" s="357"/>
      <c r="BO289" s="357"/>
      <c r="BP289" s="357"/>
      <c r="BQ289" s="357"/>
      <c r="BR289" s="357"/>
      <c r="BS289" s="357"/>
      <c r="BT289" s="357"/>
      <c r="BU289" s="357"/>
      <c r="BV289" s="357"/>
      <c r="BW289" s="357"/>
      <c r="BX289" s="357"/>
      <c r="BY289" s="357"/>
      <c r="BZ289" s="357"/>
      <c r="CA289" s="357"/>
      <c r="CB289" s="357"/>
      <c r="CC289" s="357"/>
      <c r="CD289" s="357"/>
      <c r="CE289" s="357"/>
      <c r="CF289" s="357"/>
      <c r="CG289" s="357"/>
      <c r="CH289" s="357"/>
      <c r="CI289" s="357"/>
      <c r="CJ289" s="357"/>
      <c r="CK289" s="357"/>
      <c r="CL289" s="357"/>
      <c r="CM289" s="357"/>
      <c r="CN289" s="357"/>
      <c r="CO289" s="357"/>
      <c r="CP289" s="357"/>
      <c r="CQ289" s="357"/>
      <c r="CR289" s="357"/>
      <c r="CS289" s="357"/>
      <c r="CT289" s="357"/>
      <c r="CU289" s="357"/>
      <c r="CV289" s="357"/>
      <c r="CW289" s="357"/>
      <c r="CX289" s="357"/>
      <c r="CY289" s="357"/>
      <c r="CZ289" s="357"/>
      <c r="DA289" s="357"/>
      <c r="DB289" s="357"/>
      <c r="DC289" s="357"/>
      <c r="DD289" s="357"/>
      <c r="DE289" s="357"/>
      <c r="DF289" s="357"/>
      <c r="DG289" s="357"/>
      <c r="DH289" s="357"/>
      <c r="DI289" s="357"/>
      <c r="DJ289" s="357"/>
      <c r="DK289" s="357"/>
      <c r="DL289" s="357"/>
      <c r="DM289" s="357"/>
      <c r="DN289" s="357"/>
      <c r="DO289" s="357"/>
      <c r="DP289" s="357"/>
      <c r="DQ289" s="357"/>
      <c r="DR289" s="357"/>
      <c r="DS289" s="357"/>
      <c r="DT289" s="357"/>
      <c r="DU289" s="357"/>
      <c r="DV289" s="357"/>
      <c r="DW289" s="357"/>
      <c r="DX289" s="357"/>
      <c r="DY289" s="357"/>
      <c r="DZ289" s="357"/>
      <c r="EA289" s="357"/>
      <c r="EB289" s="357"/>
      <c r="EC289" s="357"/>
      <c r="ED289" s="357"/>
      <c r="EE289" s="357"/>
      <c r="EF289" s="357"/>
      <c r="EG289" s="357"/>
      <c r="EH289" s="357"/>
      <c r="EI289" s="357"/>
      <c r="EJ289" s="357"/>
      <c r="EK289" s="357"/>
      <c r="EL289" s="357"/>
      <c r="EM289" s="357"/>
      <c r="EN289" s="357"/>
      <c r="EO289" s="357"/>
      <c r="EP289" s="357"/>
      <c r="EQ289" s="357"/>
      <c r="ER289" s="357"/>
      <c r="ES289" s="357"/>
      <c r="ET289" s="357"/>
      <c r="EU289" s="357"/>
    </row>
    <row r="290" ht="12.75" customHeight="1">
      <c r="A290" s="357"/>
      <c r="B290" s="357"/>
      <c r="C290" s="357"/>
      <c r="D290" s="357"/>
      <c r="E290" s="357"/>
      <c r="F290" s="357"/>
      <c r="G290" s="357"/>
      <c r="H290" s="357"/>
      <c r="I290" s="357"/>
      <c r="J290" s="357"/>
      <c r="K290" s="357"/>
      <c r="L290" s="357"/>
      <c r="M290" s="357"/>
      <c r="N290" s="357"/>
      <c r="O290" s="357"/>
      <c r="P290" s="357"/>
      <c r="Q290" s="357"/>
      <c r="R290" s="357"/>
      <c r="S290" s="357"/>
      <c r="T290" s="357"/>
      <c r="U290" s="357"/>
      <c r="V290" s="357"/>
      <c r="W290" s="357"/>
      <c r="X290" s="357"/>
      <c r="Y290" s="357"/>
      <c r="Z290" s="357"/>
      <c r="AA290" s="357"/>
      <c r="AB290" s="357"/>
      <c r="AC290" s="357"/>
      <c r="AD290" s="357"/>
      <c r="AE290" s="357"/>
      <c r="AF290" s="357"/>
      <c r="AG290" s="357"/>
      <c r="AH290" s="357"/>
      <c r="AI290" s="357"/>
      <c r="AJ290" s="357"/>
      <c r="AK290" s="357"/>
      <c r="AL290" s="357"/>
      <c r="AM290" s="357"/>
      <c r="AN290" s="357"/>
      <c r="AO290" s="357"/>
      <c r="AP290" s="357"/>
      <c r="AQ290" s="357"/>
      <c r="AR290" s="357"/>
      <c r="AS290" s="357"/>
      <c r="AT290" s="357"/>
      <c r="AU290" s="357"/>
      <c r="AV290" s="357"/>
      <c r="AW290" s="357"/>
      <c r="AX290" s="357"/>
      <c r="AY290" s="357"/>
      <c r="AZ290" s="357"/>
      <c r="BA290" s="357"/>
      <c r="BB290" s="357"/>
      <c r="BC290" s="357"/>
      <c r="BD290" s="357"/>
      <c r="BE290" s="357"/>
      <c r="BF290" s="357"/>
      <c r="BG290" s="357"/>
      <c r="BH290" s="357"/>
      <c r="BI290" s="357"/>
      <c r="BJ290" s="357"/>
      <c r="BK290" s="357"/>
      <c r="BL290" s="357"/>
      <c r="BM290" s="357"/>
      <c r="BN290" s="357"/>
      <c r="BO290" s="357"/>
      <c r="BP290" s="357"/>
      <c r="BQ290" s="357"/>
      <c r="BR290" s="357"/>
      <c r="BS290" s="357"/>
      <c r="BT290" s="357"/>
      <c r="BU290" s="357"/>
      <c r="BV290" s="357"/>
      <c r="BW290" s="357"/>
      <c r="BX290" s="357"/>
      <c r="BY290" s="357"/>
      <c r="BZ290" s="357"/>
      <c r="CA290" s="357"/>
      <c r="CB290" s="357"/>
      <c r="CC290" s="357"/>
      <c r="CD290" s="357"/>
      <c r="CE290" s="357"/>
      <c r="CF290" s="357"/>
      <c r="CG290" s="357"/>
      <c r="CH290" s="357"/>
      <c r="CI290" s="357"/>
      <c r="CJ290" s="357"/>
      <c r="CK290" s="357"/>
      <c r="CL290" s="357"/>
      <c r="CM290" s="357"/>
      <c r="CN290" s="357"/>
      <c r="CO290" s="357"/>
      <c r="CP290" s="357"/>
      <c r="CQ290" s="357"/>
      <c r="CR290" s="357"/>
      <c r="CS290" s="357"/>
      <c r="CT290" s="357"/>
      <c r="CU290" s="357"/>
      <c r="CV290" s="357"/>
      <c r="CW290" s="357"/>
      <c r="CX290" s="357"/>
      <c r="CY290" s="357"/>
      <c r="CZ290" s="357"/>
      <c r="DA290" s="357"/>
      <c r="DB290" s="357"/>
      <c r="DC290" s="357"/>
      <c r="DD290" s="357"/>
      <c r="DE290" s="357"/>
      <c r="DF290" s="357"/>
      <c r="DG290" s="357"/>
      <c r="DH290" s="357"/>
      <c r="DI290" s="357"/>
      <c r="DJ290" s="357"/>
      <c r="DK290" s="357"/>
      <c r="DL290" s="357"/>
      <c r="DM290" s="357"/>
      <c r="DN290" s="357"/>
      <c r="DO290" s="357"/>
      <c r="DP290" s="357"/>
      <c r="DQ290" s="357"/>
      <c r="DR290" s="357"/>
      <c r="DS290" s="357"/>
      <c r="DT290" s="357"/>
      <c r="DU290" s="357"/>
      <c r="DV290" s="357"/>
      <c r="DW290" s="357"/>
      <c r="DX290" s="357"/>
      <c r="DY290" s="357"/>
      <c r="DZ290" s="357"/>
      <c r="EA290" s="357"/>
      <c r="EB290" s="357"/>
      <c r="EC290" s="357"/>
      <c r="ED290" s="357"/>
      <c r="EE290" s="357"/>
      <c r="EF290" s="357"/>
      <c r="EG290" s="357"/>
      <c r="EH290" s="357"/>
      <c r="EI290" s="357"/>
      <c r="EJ290" s="357"/>
      <c r="EK290" s="357"/>
      <c r="EL290" s="357"/>
      <c r="EM290" s="357"/>
      <c r="EN290" s="357"/>
      <c r="EO290" s="357"/>
      <c r="EP290" s="357"/>
      <c r="EQ290" s="357"/>
      <c r="ER290" s="357"/>
      <c r="ES290" s="357"/>
      <c r="ET290" s="357"/>
      <c r="EU290" s="357"/>
    </row>
    <row r="291" ht="12.75" customHeight="1">
      <c r="A291" s="357"/>
      <c r="B291" s="357"/>
      <c r="C291" s="357"/>
      <c r="D291" s="357"/>
      <c r="E291" s="357"/>
      <c r="F291" s="357"/>
      <c r="G291" s="357"/>
      <c r="H291" s="357"/>
      <c r="I291" s="357"/>
      <c r="J291" s="357"/>
      <c r="K291" s="357"/>
      <c r="L291" s="357"/>
      <c r="M291" s="357"/>
      <c r="N291" s="357"/>
      <c r="O291" s="357"/>
      <c r="P291" s="357"/>
      <c r="Q291" s="357"/>
      <c r="R291" s="357"/>
      <c r="S291" s="357"/>
      <c r="T291" s="357"/>
      <c r="U291" s="357"/>
      <c r="V291" s="357"/>
      <c r="W291" s="357"/>
      <c r="X291" s="357"/>
      <c r="Y291" s="357"/>
      <c r="Z291" s="357"/>
      <c r="AA291" s="357"/>
      <c r="AB291" s="357"/>
      <c r="AC291" s="357"/>
      <c r="AD291" s="357"/>
      <c r="AE291" s="357"/>
      <c r="AF291" s="357"/>
      <c r="AG291" s="357"/>
      <c r="AH291" s="357"/>
      <c r="AI291" s="357"/>
      <c r="AJ291" s="357"/>
      <c r="AK291" s="357"/>
      <c r="AL291" s="357"/>
      <c r="AM291" s="357"/>
      <c r="AN291" s="357"/>
      <c r="AO291" s="357"/>
      <c r="AP291" s="357"/>
      <c r="AQ291" s="357"/>
      <c r="AR291" s="357"/>
      <c r="AS291" s="357"/>
      <c r="AT291" s="357"/>
      <c r="AU291" s="357"/>
      <c r="AV291" s="357"/>
      <c r="AW291" s="357"/>
      <c r="AX291" s="357"/>
      <c r="AY291" s="357"/>
      <c r="AZ291" s="357"/>
      <c r="BA291" s="357"/>
      <c r="BB291" s="357"/>
      <c r="BC291" s="357"/>
      <c r="BD291" s="357"/>
      <c r="BE291" s="357"/>
      <c r="BF291" s="357"/>
      <c r="BG291" s="357"/>
      <c r="BH291" s="357"/>
      <c r="BI291" s="357"/>
      <c r="BJ291" s="357"/>
      <c r="BK291" s="357"/>
      <c r="BL291" s="357"/>
      <c r="BM291" s="357"/>
      <c r="BN291" s="357"/>
      <c r="BO291" s="357"/>
      <c r="BP291" s="357"/>
      <c r="BQ291" s="357"/>
      <c r="BR291" s="357"/>
      <c r="BS291" s="357"/>
      <c r="BT291" s="357"/>
      <c r="BU291" s="357"/>
      <c r="BV291" s="357"/>
      <c r="BW291" s="357"/>
      <c r="BX291" s="357"/>
      <c r="BY291" s="357"/>
      <c r="BZ291" s="357"/>
      <c r="CA291" s="357"/>
      <c r="CB291" s="357"/>
      <c r="CC291" s="357"/>
      <c r="CD291" s="357"/>
      <c r="CE291" s="357"/>
      <c r="CF291" s="357"/>
      <c r="CG291" s="357"/>
      <c r="CH291" s="357"/>
      <c r="CI291" s="357"/>
      <c r="CJ291" s="357"/>
      <c r="CK291" s="357"/>
      <c r="CL291" s="357"/>
      <c r="CM291" s="357"/>
      <c r="CN291" s="357"/>
      <c r="CO291" s="357"/>
      <c r="CP291" s="357"/>
      <c r="CQ291" s="357"/>
      <c r="CR291" s="357"/>
      <c r="CS291" s="357"/>
      <c r="CT291" s="357"/>
      <c r="CU291" s="357"/>
      <c r="CV291" s="357"/>
      <c r="CW291" s="357"/>
      <c r="CX291" s="357"/>
      <c r="CY291" s="357"/>
      <c r="CZ291" s="357"/>
      <c r="DA291" s="357"/>
      <c r="DB291" s="357"/>
      <c r="DC291" s="357"/>
      <c r="DD291" s="357"/>
      <c r="DE291" s="357"/>
      <c r="DF291" s="357"/>
      <c r="DG291" s="357"/>
      <c r="DH291" s="357"/>
      <c r="DI291" s="357"/>
      <c r="DJ291" s="357"/>
      <c r="DK291" s="357"/>
      <c r="DL291" s="357"/>
      <c r="DM291" s="357"/>
      <c r="DN291" s="357"/>
      <c r="DO291" s="357"/>
      <c r="DP291" s="357"/>
      <c r="DQ291" s="357"/>
      <c r="DR291" s="357"/>
      <c r="DS291" s="357"/>
      <c r="DT291" s="357"/>
      <c r="DU291" s="357"/>
      <c r="DV291" s="357"/>
      <c r="DW291" s="357"/>
      <c r="DX291" s="357"/>
      <c r="DY291" s="357"/>
      <c r="DZ291" s="357"/>
      <c r="EA291" s="357"/>
      <c r="EB291" s="357"/>
      <c r="EC291" s="357"/>
      <c r="ED291" s="357"/>
      <c r="EE291" s="357"/>
      <c r="EF291" s="357"/>
      <c r="EG291" s="357"/>
      <c r="EH291" s="357"/>
      <c r="EI291" s="357"/>
      <c r="EJ291" s="357"/>
      <c r="EK291" s="357"/>
      <c r="EL291" s="357"/>
      <c r="EM291" s="357"/>
      <c r="EN291" s="357"/>
      <c r="EO291" s="357"/>
      <c r="EP291" s="357"/>
      <c r="EQ291" s="357"/>
      <c r="ER291" s="357"/>
      <c r="ES291" s="357"/>
      <c r="ET291" s="357"/>
      <c r="EU291" s="357"/>
    </row>
    <row r="292" ht="12.75" customHeight="1">
      <c r="A292" s="357"/>
      <c r="B292" s="357"/>
      <c r="C292" s="357"/>
      <c r="D292" s="357"/>
      <c r="E292" s="357"/>
      <c r="F292" s="357"/>
      <c r="G292" s="357"/>
      <c r="H292" s="357"/>
      <c r="I292" s="357"/>
      <c r="J292" s="357"/>
      <c r="K292" s="357"/>
      <c r="L292" s="357"/>
      <c r="M292" s="357"/>
      <c r="N292" s="357"/>
      <c r="O292" s="357"/>
      <c r="P292" s="357"/>
      <c r="Q292" s="357"/>
      <c r="R292" s="357"/>
      <c r="S292" s="357"/>
      <c r="T292" s="357"/>
      <c r="U292" s="357"/>
      <c r="V292" s="357"/>
      <c r="W292" s="357"/>
      <c r="X292" s="357"/>
      <c r="Y292" s="357"/>
      <c r="Z292" s="357"/>
      <c r="AA292" s="357"/>
      <c r="AB292" s="357"/>
      <c r="AC292" s="357"/>
      <c r="AD292" s="357"/>
      <c r="AE292" s="357"/>
      <c r="AF292" s="357"/>
      <c r="AG292" s="357"/>
      <c r="AH292" s="357"/>
      <c r="AI292" s="357"/>
      <c r="AJ292" s="357"/>
      <c r="AK292" s="357"/>
      <c r="AL292" s="357"/>
      <c r="AM292" s="357"/>
      <c r="AN292" s="357"/>
      <c r="AO292" s="357"/>
      <c r="AP292" s="357"/>
      <c r="AQ292" s="357"/>
      <c r="AR292" s="357"/>
      <c r="AS292" s="357"/>
      <c r="AT292" s="357"/>
      <c r="AU292" s="357"/>
      <c r="AV292" s="357"/>
      <c r="AW292" s="357"/>
      <c r="AX292" s="357"/>
      <c r="AY292" s="357"/>
      <c r="AZ292" s="357"/>
      <c r="BA292" s="357"/>
      <c r="BB292" s="357"/>
      <c r="BC292" s="357"/>
      <c r="BD292" s="357"/>
      <c r="BE292" s="357"/>
      <c r="BF292" s="357"/>
      <c r="BG292" s="357"/>
      <c r="BH292" s="357"/>
      <c r="BI292" s="357"/>
      <c r="BJ292" s="357"/>
      <c r="BK292" s="357"/>
      <c r="BL292" s="357"/>
      <c r="BM292" s="357"/>
      <c r="BN292" s="357"/>
      <c r="BO292" s="357"/>
      <c r="BP292" s="357"/>
      <c r="BQ292" s="357"/>
      <c r="BR292" s="357"/>
      <c r="BS292" s="357"/>
      <c r="BT292" s="357"/>
      <c r="BU292" s="357"/>
      <c r="BV292" s="357"/>
      <c r="BW292" s="357"/>
      <c r="BX292" s="357"/>
      <c r="BY292" s="357"/>
      <c r="BZ292" s="357"/>
      <c r="CA292" s="357"/>
      <c r="CB292" s="357"/>
      <c r="CC292" s="357"/>
      <c r="CD292" s="357"/>
      <c r="CE292" s="357"/>
      <c r="CF292" s="357"/>
      <c r="CG292" s="357"/>
      <c r="CH292" s="357"/>
      <c r="CI292" s="357"/>
      <c r="CJ292" s="357"/>
      <c r="CK292" s="357"/>
      <c r="CL292" s="357"/>
      <c r="CM292" s="357"/>
      <c r="CN292" s="357"/>
      <c r="CO292" s="357"/>
      <c r="CP292" s="357"/>
      <c r="CQ292" s="357"/>
      <c r="CR292" s="357"/>
      <c r="CS292" s="357"/>
      <c r="CT292" s="357"/>
      <c r="CU292" s="357"/>
      <c r="CV292" s="357"/>
      <c r="CW292" s="357"/>
      <c r="CX292" s="357"/>
      <c r="CY292" s="357"/>
      <c r="CZ292" s="357"/>
      <c r="DA292" s="357"/>
      <c r="DB292" s="357"/>
      <c r="DC292" s="357"/>
      <c r="DD292" s="357"/>
      <c r="DE292" s="357"/>
      <c r="DF292" s="357"/>
      <c r="DG292" s="357"/>
      <c r="DH292" s="357"/>
      <c r="DI292" s="357"/>
      <c r="DJ292" s="357"/>
      <c r="DK292" s="357"/>
      <c r="DL292" s="357"/>
      <c r="DM292" s="357"/>
      <c r="DN292" s="357"/>
      <c r="DO292" s="357"/>
      <c r="DP292" s="357"/>
      <c r="DQ292" s="357"/>
      <c r="DR292" s="357"/>
      <c r="DS292" s="357"/>
      <c r="DT292" s="357"/>
      <c r="DU292" s="357"/>
      <c r="DV292" s="357"/>
      <c r="DW292" s="357"/>
      <c r="DX292" s="357"/>
      <c r="DY292" s="357"/>
      <c r="DZ292" s="357"/>
      <c r="EA292" s="357"/>
      <c r="EB292" s="357"/>
      <c r="EC292" s="357"/>
      <c r="ED292" s="357"/>
      <c r="EE292" s="357"/>
      <c r="EF292" s="357"/>
      <c r="EG292" s="357"/>
      <c r="EH292" s="357"/>
      <c r="EI292" s="357"/>
      <c r="EJ292" s="357"/>
      <c r="EK292" s="357"/>
      <c r="EL292" s="357"/>
      <c r="EM292" s="357"/>
      <c r="EN292" s="357"/>
      <c r="EO292" s="357"/>
      <c r="EP292" s="357"/>
      <c r="EQ292" s="357"/>
      <c r="ER292" s="357"/>
      <c r="ES292" s="357"/>
      <c r="ET292" s="357"/>
      <c r="EU292" s="357"/>
    </row>
    <row r="293" ht="12.75" customHeight="1">
      <c r="A293" s="357"/>
      <c r="B293" s="357"/>
      <c r="C293" s="357"/>
      <c r="D293" s="357"/>
      <c r="E293" s="357"/>
      <c r="F293" s="357"/>
      <c r="G293" s="357"/>
      <c r="H293" s="357"/>
      <c r="I293" s="357"/>
      <c r="J293" s="357"/>
      <c r="K293" s="357"/>
      <c r="L293" s="357"/>
      <c r="M293" s="357"/>
      <c r="N293" s="357"/>
      <c r="O293" s="357"/>
      <c r="P293" s="357"/>
      <c r="Q293" s="357"/>
      <c r="R293" s="357"/>
      <c r="S293" s="357"/>
      <c r="T293" s="357"/>
      <c r="U293" s="357"/>
      <c r="V293" s="357"/>
      <c r="W293" s="357"/>
      <c r="X293" s="357"/>
      <c r="Y293" s="357"/>
      <c r="Z293" s="357"/>
      <c r="AA293" s="357"/>
      <c r="AB293" s="357"/>
      <c r="AC293" s="357"/>
      <c r="AD293" s="357"/>
      <c r="AE293" s="357"/>
      <c r="AF293" s="357"/>
      <c r="AG293" s="357"/>
      <c r="AH293" s="357"/>
      <c r="AI293" s="357"/>
      <c r="AJ293" s="357"/>
      <c r="AK293" s="357"/>
      <c r="AL293" s="357"/>
      <c r="AM293" s="357"/>
      <c r="AN293" s="357"/>
      <c r="AO293" s="357"/>
      <c r="AP293" s="357"/>
      <c r="AQ293" s="357"/>
      <c r="AR293" s="357"/>
      <c r="AS293" s="357"/>
      <c r="AT293" s="357"/>
      <c r="AU293" s="357"/>
      <c r="AV293" s="357"/>
      <c r="AW293" s="357"/>
      <c r="AX293" s="357"/>
      <c r="AY293" s="357"/>
      <c r="AZ293" s="357"/>
      <c r="BA293" s="357"/>
      <c r="BB293" s="357"/>
      <c r="BC293" s="357"/>
      <c r="BD293" s="357"/>
      <c r="BE293" s="357"/>
      <c r="BF293" s="357"/>
      <c r="BG293" s="357"/>
      <c r="BH293" s="357"/>
      <c r="BI293" s="357"/>
      <c r="BJ293" s="357"/>
      <c r="BK293" s="357"/>
      <c r="BL293" s="357"/>
      <c r="BM293" s="357"/>
      <c r="BN293" s="357"/>
      <c r="BO293" s="357"/>
      <c r="BP293" s="357"/>
      <c r="BQ293" s="357"/>
      <c r="BR293" s="357"/>
      <c r="BS293" s="357"/>
      <c r="BT293" s="357"/>
      <c r="BU293" s="357"/>
      <c r="BV293" s="357"/>
      <c r="BW293" s="357"/>
      <c r="BX293" s="357"/>
      <c r="BY293" s="357"/>
      <c r="BZ293" s="357"/>
      <c r="CA293" s="357"/>
      <c r="CB293" s="357"/>
      <c r="CC293" s="357"/>
      <c r="CD293" s="357"/>
      <c r="CE293" s="357"/>
      <c r="CF293" s="357"/>
      <c r="CG293" s="357"/>
      <c r="CH293" s="357"/>
      <c r="CI293" s="357"/>
      <c r="CJ293" s="357"/>
      <c r="CK293" s="357"/>
      <c r="CL293" s="357"/>
      <c r="CM293" s="357"/>
      <c r="CN293" s="357"/>
      <c r="CO293" s="357"/>
      <c r="CP293" s="357"/>
      <c r="CQ293" s="357"/>
      <c r="CR293" s="357"/>
      <c r="CS293" s="357"/>
      <c r="CT293" s="357"/>
      <c r="CU293" s="357"/>
      <c r="CV293" s="357"/>
      <c r="CW293" s="357"/>
      <c r="CX293" s="357"/>
      <c r="CY293" s="357"/>
      <c r="CZ293" s="357"/>
      <c r="DA293" s="357"/>
      <c r="DB293" s="357"/>
      <c r="DC293" s="357"/>
      <c r="DD293" s="357"/>
      <c r="DE293" s="357"/>
      <c r="DF293" s="357"/>
      <c r="DG293" s="357"/>
      <c r="DH293" s="357"/>
      <c r="DI293" s="357"/>
      <c r="DJ293" s="357"/>
      <c r="DK293" s="357"/>
      <c r="DL293" s="357"/>
      <c r="DM293" s="357"/>
      <c r="DN293" s="357"/>
      <c r="DO293" s="357"/>
      <c r="DP293" s="357"/>
      <c r="DQ293" s="357"/>
      <c r="DR293" s="357"/>
      <c r="DS293" s="357"/>
      <c r="DT293" s="357"/>
      <c r="DU293" s="357"/>
      <c r="DV293" s="357"/>
      <c r="DW293" s="357"/>
      <c r="DX293" s="357"/>
      <c r="DY293" s="357"/>
      <c r="DZ293" s="357"/>
      <c r="EA293" s="357"/>
      <c r="EB293" s="357"/>
      <c r="EC293" s="357"/>
      <c r="ED293" s="357"/>
      <c r="EE293" s="357"/>
      <c r="EF293" s="357"/>
      <c r="EG293" s="357"/>
      <c r="EH293" s="357"/>
      <c r="EI293" s="357"/>
      <c r="EJ293" s="357"/>
      <c r="EK293" s="357"/>
      <c r="EL293" s="357"/>
      <c r="EM293" s="357"/>
      <c r="EN293" s="357"/>
      <c r="EO293" s="357"/>
      <c r="EP293" s="357"/>
      <c r="EQ293" s="357"/>
      <c r="ER293" s="357"/>
      <c r="ES293" s="357"/>
      <c r="ET293" s="357"/>
      <c r="EU293" s="357"/>
    </row>
    <row r="294" ht="12.75" customHeight="1">
      <c r="A294" s="357"/>
      <c r="B294" s="357"/>
      <c r="C294" s="357"/>
      <c r="D294" s="357"/>
      <c r="E294" s="357"/>
      <c r="F294" s="357"/>
      <c r="G294" s="357"/>
      <c r="H294" s="357"/>
      <c r="I294" s="357"/>
      <c r="J294" s="357"/>
      <c r="K294" s="357"/>
      <c r="L294" s="357"/>
      <c r="M294" s="357"/>
      <c r="N294" s="357"/>
      <c r="O294" s="357"/>
      <c r="P294" s="357"/>
      <c r="Q294" s="357"/>
      <c r="R294" s="357"/>
      <c r="S294" s="357"/>
      <c r="T294" s="357"/>
      <c r="U294" s="357"/>
      <c r="V294" s="357"/>
      <c r="W294" s="357"/>
      <c r="X294" s="357"/>
      <c r="Y294" s="357"/>
      <c r="Z294" s="357"/>
      <c r="AA294" s="357"/>
      <c r="AB294" s="357"/>
      <c r="AC294" s="357"/>
      <c r="AD294" s="357"/>
      <c r="AE294" s="357"/>
      <c r="AF294" s="357"/>
      <c r="AG294" s="357"/>
      <c r="AH294" s="357"/>
      <c r="AI294" s="357"/>
      <c r="AJ294" s="357"/>
      <c r="AK294" s="357"/>
      <c r="AL294" s="357"/>
      <c r="AM294" s="357"/>
      <c r="AN294" s="357"/>
      <c r="AO294" s="357"/>
      <c r="AP294" s="357"/>
      <c r="AQ294" s="357"/>
      <c r="AR294" s="357"/>
      <c r="AS294" s="357"/>
      <c r="AT294" s="357"/>
      <c r="AU294" s="357"/>
      <c r="AV294" s="357"/>
      <c r="AW294" s="357"/>
      <c r="AX294" s="357"/>
      <c r="AY294" s="357"/>
      <c r="AZ294" s="357"/>
      <c r="BA294" s="357"/>
      <c r="BB294" s="357"/>
      <c r="BC294" s="357"/>
      <c r="BD294" s="357"/>
      <c r="BE294" s="357"/>
      <c r="BF294" s="357"/>
      <c r="BG294" s="357"/>
      <c r="BH294" s="357"/>
      <c r="BI294" s="357"/>
      <c r="BJ294" s="357"/>
      <c r="BK294" s="357"/>
      <c r="BL294" s="357"/>
      <c r="BM294" s="357"/>
      <c r="BN294" s="357"/>
      <c r="BO294" s="357"/>
      <c r="BP294" s="357"/>
      <c r="BQ294" s="357"/>
      <c r="BR294" s="357"/>
      <c r="BS294" s="357"/>
      <c r="BT294" s="357"/>
      <c r="BU294" s="357"/>
      <c r="BV294" s="357"/>
      <c r="BW294" s="357"/>
      <c r="BX294" s="357"/>
      <c r="BY294" s="357"/>
      <c r="BZ294" s="357"/>
      <c r="CA294" s="357"/>
      <c r="CB294" s="357"/>
      <c r="CC294" s="357"/>
      <c r="CD294" s="357"/>
      <c r="CE294" s="357"/>
      <c r="CF294" s="357"/>
      <c r="CG294" s="357"/>
      <c r="CH294" s="357"/>
      <c r="CI294" s="357"/>
      <c r="CJ294" s="357"/>
      <c r="CK294" s="357"/>
      <c r="CL294" s="357"/>
      <c r="CM294" s="357"/>
      <c r="CN294" s="357"/>
      <c r="CO294" s="357"/>
      <c r="CP294" s="357"/>
      <c r="CQ294" s="357"/>
      <c r="CR294" s="357"/>
      <c r="CS294" s="357"/>
      <c r="CT294" s="357"/>
      <c r="CU294" s="357"/>
      <c r="CV294" s="357"/>
      <c r="CW294" s="357"/>
      <c r="CX294" s="357"/>
      <c r="CY294" s="357"/>
      <c r="CZ294" s="357"/>
      <c r="DA294" s="357"/>
      <c r="DB294" s="357"/>
      <c r="DC294" s="357"/>
      <c r="DD294" s="357"/>
      <c r="DE294" s="357"/>
      <c r="DF294" s="357"/>
      <c r="DG294" s="357"/>
      <c r="DH294" s="357"/>
      <c r="DI294" s="357"/>
      <c r="DJ294" s="357"/>
      <c r="DK294" s="357"/>
      <c r="DL294" s="357"/>
      <c r="DM294" s="357"/>
      <c r="DN294" s="357"/>
      <c r="DO294" s="357"/>
      <c r="DP294" s="357"/>
      <c r="DQ294" s="357"/>
      <c r="DR294" s="357"/>
      <c r="DS294" s="357"/>
      <c r="DT294" s="357"/>
      <c r="DU294" s="357"/>
      <c r="DV294" s="357"/>
      <c r="DW294" s="357"/>
      <c r="DX294" s="357"/>
      <c r="DY294" s="357"/>
      <c r="DZ294" s="357"/>
      <c r="EA294" s="357"/>
      <c r="EB294" s="357"/>
      <c r="EC294" s="357"/>
      <c r="ED294" s="357"/>
      <c r="EE294" s="357"/>
      <c r="EF294" s="357"/>
      <c r="EG294" s="357"/>
      <c r="EH294" s="357"/>
      <c r="EI294" s="357"/>
      <c r="EJ294" s="357"/>
      <c r="EK294" s="357"/>
      <c r="EL294" s="357"/>
      <c r="EM294" s="357"/>
      <c r="EN294" s="357"/>
      <c r="EO294" s="357"/>
      <c r="EP294" s="357"/>
      <c r="EQ294" s="357"/>
      <c r="ER294" s="357"/>
      <c r="ES294" s="357"/>
      <c r="ET294" s="357"/>
      <c r="EU294" s="357"/>
    </row>
    <row r="295" ht="12.75" customHeight="1">
      <c r="A295" s="357"/>
      <c r="B295" s="357"/>
      <c r="C295" s="357"/>
      <c r="D295" s="357"/>
      <c r="E295" s="357"/>
      <c r="F295" s="357"/>
      <c r="G295" s="357"/>
      <c r="H295" s="357"/>
      <c r="I295" s="357"/>
      <c r="J295" s="357"/>
      <c r="K295" s="357"/>
      <c r="L295" s="357"/>
      <c r="M295" s="357"/>
      <c r="N295" s="357"/>
      <c r="O295" s="357"/>
      <c r="P295" s="357"/>
      <c r="Q295" s="357"/>
      <c r="R295" s="357"/>
      <c r="S295" s="357"/>
      <c r="T295" s="357"/>
      <c r="U295" s="357"/>
      <c r="V295" s="357"/>
      <c r="W295" s="357"/>
      <c r="X295" s="357"/>
      <c r="Y295" s="357"/>
      <c r="Z295" s="357"/>
      <c r="AA295" s="357"/>
      <c r="AB295" s="357"/>
      <c r="AC295" s="357"/>
      <c r="AD295" s="357"/>
      <c r="AE295" s="357"/>
      <c r="AF295" s="357"/>
      <c r="AG295" s="357"/>
      <c r="AH295" s="357"/>
      <c r="AI295" s="357"/>
      <c r="AJ295" s="357"/>
      <c r="AK295" s="357"/>
      <c r="AL295" s="357"/>
      <c r="AM295" s="357"/>
      <c r="AN295" s="357"/>
      <c r="AO295" s="357"/>
      <c r="AP295" s="357"/>
      <c r="AQ295" s="357"/>
      <c r="AR295" s="357"/>
      <c r="AS295" s="357"/>
      <c r="AT295" s="357"/>
      <c r="AU295" s="357"/>
      <c r="AV295" s="357"/>
      <c r="AW295" s="357"/>
      <c r="AX295" s="357"/>
      <c r="AY295" s="357"/>
      <c r="AZ295" s="357"/>
      <c r="BA295" s="357"/>
      <c r="BB295" s="357"/>
      <c r="BC295" s="357"/>
      <c r="BD295" s="357"/>
      <c r="BE295" s="357"/>
      <c r="BF295" s="357"/>
      <c r="BG295" s="357"/>
      <c r="BH295" s="357"/>
      <c r="BI295" s="357"/>
      <c r="BJ295" s="357"/>
      <c r="BK295" s="357"/>
      <c r="BL295" s="357"/>
      <c r="BM295" s="357"/>
      <c r="BN295" s="357"/>
      <c r="BO295" s="357"/>
      <c r="BP295" s="357"/>
      <c r="BQ295" s="357"/>
      <c r="BR295" s="357"/>
      <c r="BS295" s="357"/>
      <c r="BT295" s="357"/>
      <c r="BU295" s="357"/>
      <c r="BV295" s="357"/>
      <c r="BW295" s="357"/>
      <c r="BX295" s="357"/>
      <c r="BY295" s="357"/>
      <c r="BZ295" s="357"/>
      <c r="CA295" s="357"/>
      <c r="CB295" s="357"/>
      <c r="CC295" s="357"/>
      <c r="CD295" s="357"/>
      <c r="CE295" s="357"/>
      <c r="CF295" s="357"/>
      <c r="CG295" s="357"/>
      <c r="CH295" s="357"/>
      <c r="CI295" s="357"/>
      <c r="CJ295" s="357"/>
      <c r="CK295" s="357"/>
      <c r="CL295" s="357"/>
      <c r="CM295" s="357"/>
      <c r="CN295" s="357"/>
      <c r="CO295" s="357"/>
      <c r="CP295" s="357"/>
      <c r="CQ295" s="357"/>
      <c r="CR295" s="357"/>
      <c r="CS295" s="357"/>
      <c r="CT295" s="357"/>
      <c r="CU295" s="357"/>
      <c r="CV295" s="357"/>
      <c r="CW295" s="357"/>
      <c r="CX295" s="357"/>
      <c r="CY295" s="357"/>
      <c r="CZ295" s="357"/>
      <c r="DA295" s="357"/>
      <c r="DB295" s="357"/>
      <c r="DC295" s="357"/>
      <c r="DD295" s="357"/>
      <c r="DE295" s="357"/>
      <c r="DF295" s="357"/>
      <c r="DG295" s="357"/>
      <c r="DH295" s="357"/>
      <c r="DI295" s="357"/>
      <c r="DJ295" s="357"/>
      <c r="DK295" s="357"/>
      <c r="DL295" s="357"/>
      <c r="DM295" s="357"/>
      <c r="DN295" s="357"/>
      <c r="DO295" s="357"/>
      <c r="DP295" s="357"/>
      <c r="DQ295" s="357"/>
      <c r="DR295" s="357"/>
      <c r="DS295" s="357"/>
      <c r="DT295" s="357"/>
      <c r="DU295" s="357"/>
      <c r="DV295" s="357"/>
      <c r="DW295" s="357"/>
      <c r="DX295" s="357"/>
      <c r="DY295" s="357"/>
      <c r="DZ295" s="357"/>
      <c r="EA295" s="357"/>
      <c r="EB295" s="357"/>
      <c r="EC295" s="357"/>
      <c r="ED295" s="357"/>
      <c r="EE295" s="357"/>
      <c r="EF295" s="357"/>
      <c r="EG295" s="357"/>
      <c r="EH295" s="357"/>
      <c r="EI295" s="357"/>
      <c r="EJ295" s="357"/>
      <c r="EK295" s="357"/>
      <c r="EL295" s="357"/>
      <c r="EM295" s="357"/>
      <c r="EN295" s="357"/>
      <c r="EO295" s="357"/>
      <c r="EP295" s="357"/>
      <c r="EQ295" s="357"/>
      <c r="ER295" s="357"/>
      <c r="ES295" s="357"/>
      <c r="ET295" s="357"/>
      <c r="EU295" s="357"/>
    </row>
    <row r="296" ht="12.75" customHeight="1">
      <c r="A296" s="357"/>
      <c r="B296" s="357"/>
      <c r="C296" s="357"/>
      <c r="D296" s="357"/>
      <c r="E296" s="357"/>
      <c r="F296" s="357"/>
      <c r="G296" s="357"/>
      <c r="H296" s="357"/>
      <c r="I296" s="357"/>
      <c r="J296" s="357"/>
      <c r="K296" s="357"/>
      <c r="L296" s="357"/>
      <c r="M296" s="357"/>
      <c r="N296" s="357"/>
      <c r="O296" s="357"/>
      <c r="P296" s="357"/>
      <c r="Q296" s="357"/>
      <c r="R296" s="357"/>
      <c r="S296" s="357"/>
      <c r="T296" s="357"/>
      <c r="U296" s="357"/>
      <c r="V296" s="357"/>
      <c r="W296" s="357"/>
      <c r="X296" s="357"/>
      <c r="Y296" s="357"/>
      <c r="Z296" s="357"/>
      <c r="AA296" s="357"/>
      <c r="AB296" s="357"/>
      <c r="AC296" s="357"/>
      <c r="AD296" s="357"/>
      <c r="AE296" s="357"/>
      <c r="AF296" s="357"/>
      <c r="AG296" s="357"/>
      <c r="AH296" s="357"/>
      <c r="AI296" s="357"/>
      <c r="AJ296" s="357"/>
      <c r="AK296" s="357"/>
      <c r="AL296" s="357"/>
      <c r="AM296" s="357"/>
      <c r="AN296" s="357"/>
      <c r="AO296" s="357"/>
      <c r="AP296" s="357"/>
      <c r="AQ296" s="357"/>
      <c r="AR296" s="357"/>
      <c r="AS296" s="357"/>
      <c r="AT296" s="357"/>
      <c r="AU296" s="357"/>
      <c r="AV296" s="357"/>
      <c r="AW296" s="357"/>
      <c r="AX296" s="357"/>
      <c r="AY296" s="357"/>
      <c r="AZ296" s="357"/>
      <c r="BA296" s="357"/>
      <c r="BB296" s="357"/>
      <c r="BC296" s="357"/>
      <c r="BD296" s="357"/>
      <c r="BE296" s="357"/>
      <c r="BF296" s="357"/>
      <c r="BG296" s="357"/>
      <c r="BH296" s="357"/>
      <c r="BI296" s="357"/>
      <c r="BJ296" s="357"/>
      <c r="BK296" s="357"/>
      <c r="BL296" s="357"/>
      <c r="BM296" s="357"/>
      <c r="BN296" s="357"/>
      <c r="BO296" s="357"/>
      <c r="BP296" s="357"/>
      <c r="BQ296" s="357"/>
      <c r="BR296" s="357"/>
      <c r="BS296" s="357"/>
      <c r="BT296" s="357"/>
      <c r="BU296" s="357"/>
      <c r="BV296" s="357"/>
      <c r="BW296" s="357"/>
      <c r="BX296" s="357"/>
      <c r="BY296" s="357"/>
      <c r="BZ296" s="357"/>
      <c r="CA296" s="357"/>
      <c r="CB296" s="357"/>
      <c r="CC296" s="357"/>
      <c r="CD296" s="357"/>
      <c r="CE296" s="357"/>
      <c r="CF296" s="357"/>
      <c r="CG296" s="357"/>
      <c r="CH296" s="357"/>
      <c r="CI296" s="357"/>
      <c r="CJ296" s="357"/>
      <c r="CK296" s="357"/>
      <c r="CL296" s="357"/>
      <c r="CM296" s="357"/>
      <c r="CN296" s="357"/>
      <c r="CO296" s="357"/>
      <c r="CP296" s="357"/>
      <c r="CQ296" s="357"/>
      <c r="CR296" s="357"/>
      <c r="CS296" s="357"/>
      <c r="CT296" s="357"/>
      <c r="CU296" s="357"/>
      <c r="CV296" s="357"/>
      <c r="CW296" s="357"/>
      <c r="CX296" s="357"/>
      <c r="CY296" s="357"/>
      <c r="CZ296" s="357"/>
      <c r="DA296" s="357"/>
      <c r="DB296" s="357"/>
      <c r="DC296" s="357"/>
      <c r="DD296" s="357"/>
      <c r="DE296" s="357"/>
      <c r="DF296" s="357"/>
      <c r="DG296" s="357"/>
      <c r="DH296" s="357"/>
      <c r="DI296" s="357"/>
      <c r="DJ296" s="357"/>
      <c r="DK296" s="357"/>
      <c r="DL296" s="357"/>
      <c r="DM296" s="357"/>
      <c r="DN296" s="357"/>
      <c r="DO296" s="357"/>
      <c r="DP296" s="357"/>
      <c r="DQ296" s="357"/>
      <c r="DR296" s="357"/>
      <c r="DS296" s="357"/>
      <c r="DT296" s="357"/>
      <c r="DU296" s="357"/>
      <c r="DV296" s="357"/>
      <c r="DW296" s="357"/>
      <c r="DX296" s="357"/>
      <c r="DY296" s="357"/>
      <c r="DZ296" s="357"/>
      <c r="EA296" s="357"/>
      <c r="EB296" s="357"/>
      <c r="EC296" s="357"/>
      <c r="ED296" s="357"/>
      <c r="EE296" s="357"/>
      <c r="EF296" s="357"/>
      <c r="EG296" s="357"/>
      <c r="EH296" s="357"/>
      <c r="EI296" s="357"/>
      <c r="EJ296" s="357"/>
      <c r="EK296" s="357"/>
      <c r="EL296" s="357"/>
      <c r="EM296" s="357"/>
      <c r="EN296" s="357"/>
      <c r="EO296" s="357"/>
      <c r="EP296" s="357"/>
      <c r="EQ296" s="357"/>
      <c r="ER296" s="357"/>
      <c r="ES296" s="357"/>
      <c r="ET296" s="357"/>
      <c r="EU296" s="357"/>
    </row>
    <row r="297" ht="12.75" customHeight="1">
      <c r="A297" s="357"/>
      <c r="B297" s="357"/>
      <c r="C297" s="357"/>
      <c r="D297" s="357"/>
      <c r="E297" s="357"/>
      <c r="F297" s="357"/>
      <c r="G297" s="357"/>
      <c r="H297" s="357"/>
      <c r="I297" s="357"/>
      <c r="J297" s="357"/>
      <c r="K297" s="357"/>
      <c r="L297" s="357"/>
      <c r="M297" s="357"/>
      <c r="N297" s="357"/>
      <c r="O297" s="357"/>
      <c r="P297" s="357"/>
      <c r="Q297" s="357"/>
      <c r="R297" s="357"/>
      <c r="S297" s="357"/>
      <c r="T297" s="357"/>
      <c r="U297" s="357"/>
      <c r="V297" s="357"/>
      <c r="W297" s="357"/>
      <c r="X297" s="357"/>
      <c r="Y297" s="357"/>
      <c r="Z297" s="357"/>
      <c r="AA297" s="357"/>
      <c r="AB297" s="357"/>
      <c r="AC297" s="357"/>
      <c r="AD297" s="357"/>
      <c r="AE297" s="357"/>
      <c r="AF297" s="357"/>
      <c r="AG297" s="357"/>
      <c r="AH297" s="357"/>
      <c r="AI297" s="357"/>
      <c r="AJ297" s="357"/>
      <c r="AK297" s="357"/>
      <c r="AL297" s="357"/>
      <c r="AM297" s="357"/>
      <c r="AN297" s="357"/>
      <c r="AO297" s="357"/>
      <c r="AP297" s="357"/>
      <c r="AQ297" s="357"/>
      <c r="AR297" s="357"/>
      <c r="AS297" s="357"/>
      <c r="AT297" s="357"/>
      <c r="AU297" s="357"/>
      <c r="AV297" s="357"/>
      <c r="AW297" s="357"/>
      <c r="AX297" s="357"/>
      <c r="AY297" s="357"/>
      <c r="AZ297" s="357"/>
      <c r="BA297" s="357"/>
      <c r="BB297" s="357"/>
      <c r="BC297" s="357"/>
      <c r="BD297" s="357"/>
      <c r="BE297" s="357"/>
      <c r="BF297" s="357"/>
      <c r="BG297" s="357"/>
      <c r="BH297" s="357"/>
      <c r="BI297" s="357"/>
      <c r="BJ297" s="357"/>
      <c r="BK297" s="357"/>
      <c r="BL297" s="357"/>
      <c r="BM297" s="357"/>
      <c r="BN297" s="357"/>
      <c r="BO297" s="357"/>
      <c r="BP297" s="357"/>
      <c r="BQ297" s="357"/>
      <c r="BR297" s="357"/>
      <c r="BS297" s="357"/>
      <c r="BT297" s="357"/>
      <c r="BU297" s="357"/>
      <c r="BV297" s="357"/>
      <c r="BW297" s="357"/>
      <c r="BX297" s="357"/>
      <c r="BY297" s="357"/>
      <c r="BZ297" s="357"/>
      <c r="CA297" s="357"/>
      <c r="CB297" s="357"/>
      <c r="CC297" s="357"/>
      <c r="CD297" s="357"/>
      <c r="CE297" s="357"/>
      <c r="CF297" s="357"/>
      <c r="CG297" s="357"/>
      <c r="CH297" s="357"/>
      <c r="CI297" s="357"/>
      <c r="CJ297" s="357"/>
      <c r="CK297" s="357"/>
      <c r="CL297" s="357"/>
      <c r="CM297" s="357"/>
      <c r="CN297" s="357"/>
      <c r="CO297" s="357"/>
      <c r="CP297" s="357"/>
      <c r="CQ297" s="357"/>
      <c r="CR297" s="357"/>
      <c r="CS297" s="357"/>
      <c r="CT297" s="357"/>
      <c r="CU297" s="357"/>
      <c r="CV297" s="357"/>
      <c r="CW297" s="357"/>
      <c r="CX297" s="357"/>
      <c r="CY297" s="357"/>
      <c r="CZ297" s="357"/>
      <c r="DA297" s="357"/>
      <c r="DB297" s="357"/>
      <c r="DC297" s="357"/>
      <c r="DD297" s="357"/>
      <c r="DE297" s="357"/>
      <c r="DF297" s="357"/>
      <c r="DG297" s="357"/>
      <c r="DH297" s="357"/>
      <c r="DI297" s="357"/>
      <c r="DJ297" s="357"/>
      <c r="DK297" s="357"/>
      <c r="DL297" s="357"/>
      <c r="DM297" s="357"/>
      <c r="DN297" s="357"/>
      <c r="DO297" s="357"/>
      <c r="DP297" s="357"/>
      <c r="DQ297" s="357"/>
      <c r="DR297" s="357"/>
      <c r="DS297" s="357"/>
      <c r="DT297" s="357"/>
      <c r="DU297" s="357"/>
      <c r="DV297" s="357"/>
      <c r="DW297" s="357"/>
      <c r="DX297" s="357"/>
      <c r="DY297" s="357"/>
      <c r="DZ297" s="357"/>
      <c r="EA297" s="357"/>
      <c r="EB297" s="357"/>
      <c r="EC297" s="357"/>
      <c r="ED297" s="357"/>
      <c r="EE297" s="357"/>
      <c r="EF297" s="357"/>
      <c r="EG297" s="357"/>
      <c r="EH297" s="357"/>
      <c r="EI297" s="357"/>
      <c r="EJ297" s="357"/>
      <c r="EK297" s="357"/>
      <c r="EL297" s="357"/>
      <c r="EM297" s="357"/>
      <c r="EN297" s="357"/>
      <c r="EO297" s="357"/>
      <c r="EP297" s="357"/>
      <c r="EQ297" s="357"/>
      <c r="ER297" s="357"/>
      <c r="ES297" s="357"/>
      <c r="ET297" s="357"/>
      <c r="EU297" s="357"/>
    </row>
    <row r="298" ht="12.75" customHeight="1">
      <c r="A298" s="357"/>
      <c r="B298" s="357"/>
      <c r="C298" s="357"/>
      <c r="D298" s="357"/>
      <c r="E298" s="357"/>
      <c r="F298" s="357"/>
      <c r="G298" s="357"/>
      <c r="H298" s="357"/>
      <c r="I298" s="357"/>
      <c r="J298" s="357"/>
      <c r="K298" s="357"/>
      <c r="L298" s="357"/>
      <c r="M298" s="357"/>
      <c r="N298" s="357"/>
      <c r="O298" s="357"/>
      <c r="P298" s="357"/>
      <c r="Q298" s="357"/>
      <c r="R298" s="357"/>
      <c r="S298" s="357"/>
      <c r="T298" s="357"/>
      <c r="U298" s="357"/>
      <c r="V298" s="357"/>
      <c r="W298" s="357"/>
      <c r="X298" s="357"/>
      <c r="Y298" s="357"/>
      <c r="Z298" s="357"/>
      <c r="AA298" s="357"/>
      <c r="AB298" s="357"/>
      <c r="AC298" s="357"/>
      <c r="AD298" s="357"/>
      <c r="AE298" s="357"/>
      <c r="AF298" s="357"/>
      <c r="AG298" s="357"/>
      <c r="AH298" s="357"/>
      <c r="AI298" s="357"/>
      <c r="AJ298" s="357"/>
      <c r="AK298" s="357"/>
      <c r="AL298" s="357"/>
      <c r="AM298" s="357"/>
      <c r="AN298" s="357"/>
      <c r="AO298" s="357"/>
      <c r="AP298" s="357"/>
      <c r="AQ298" s="357"/>
      <c r="AR298" s="357"/>
      <c r="AS298" s="357"/>
      <c r="AT298" s="357"/>
      <c r="AU298" s="357"/>
      <c r="AV298" s="357"/>
      <c r="AW298" s="357"/>
      <c r="AX298" s="357"/>
      <c r="AY298" s="357"/>
      <c r="AZ298" s="357"/>
      <c r="BA298" s="357"/>
      <c r="BB298" s="357"/>
      <c r="BC298" s="357"/>
      <c r="BD298" s="357"/>
      <c r="BE298" s="357"/>
      <c r="BF298" s="357"/>
      <c r="BG298" s="357"/>
      <c r="BH298" s="357"/>
      <c r="BI298" s="357"/>
      <c r="BJ298" s="357"/>
      <c r="BK298" s="357"/>
      <c r="BL298" s="357"/>
      <c r="BM298" s="357"/>
      <c r="BN298" s="357"/>
      <c r="BO298" s="357"/>
      <c r="BP298" s="357"/>
      <c r="BQ298" s="357"/>
      <c r="BR298" s="357"/>
      <c r="BS298" s="357"/>
      <c r="BT298" s="357"/>
      <c r="BU298" s="357"/>
      <c r="BV298" s="357"/>
      <c r="BW298" s="357"/>
      <c r="BX298" s="357"/>
      <c r="BY298" s="357"/>
      <c r="BZ298" s="357"/>
      <c r="CA298" s="357"/>
      <c r="CB298" s="357"/>
      <c r="CC298" s="357"/>
      <c r="CD298" s="357"/>
      <c r="CE298" s="357"/>
      <c r="CF298" s="357"/>
      <c r="CG298" s="357"/>
      <c r="CH298" s="357"/>
      <c r="CI298" s="357"/>
      <c r="CJ298" s="357"/>
      <c r="CK298" s="357"/>
      <c r="CL298" s="357"/>
      <c r="CM298" s="357"/>
      <c r="CN298" s="357"/>
      <c r="CO298" s="357"/>
      <c r="CP298" s="357"/>
      <c r="CQ298" s="357"/>
      <c r="CR298" s="357"/>
      <c r="CS298" s="357"/>
      <c r="CT298" s="357"/>
      <c r="CU298" s="357"/>
      <c r="CV298" s="357"/>
      <c r="CW298" s="357"/>
      <c r="CX298" s="357"/>
      <c r="CY298" s="357"/>
      <c r="CZ298" s="357"/>
      <c r="DA298" s="357"/>
      <c r="DB298" s="357"/>
      <c r="DC298" s="357"/>
      <c r="DD298" s="357"/>
      <c r="DE298" s="357"/>
      <c r="DF298" s="357"/>
      <c r="DG298" s="357"/>
      <c r="DH298" s="357"/>
      <c r="DI298" s="357"/>
      <c r="DJ298" s="357"/>
      <c r="DK298" s="357"/>
      <c r="DL298" s="357"/>
      <c r="DM298" s="357"/>
      <c r="DN298" s="357"/>
      <c r="DO298" s="357"/>
      <c r="DP298" s="357"/>
      <c r="DQ298" s="357"/>
      <c r="DR298" s="357"/>
      <c r="DS298" s="357"/>
      <c r="DT298" s="357"/>
      <c r="DU298" s="357"/>
      <c r="DV298" s="357"/>
      <c r="DW298" s="357"/>
      <c r="DX298" s="357"/>
      <c r="DY298" s="357"/>
      <c r="DZ298" s="357"/>
      <c r="EA298" s="357"/>
      <c r="EB298" s="357"/>
      <c r="EC298" s="357"/>
      <c r="ED298" s="357"/>
      <c r="EE298" s="357"/>
      <c r="EF298" s="357"/>
      <c r="EG298" s="357"/>
      <c r="EH298" s="357"/>
      <c r="EI298" s="357"/>
      <c r="EJ298" s="357"/>
      <c r="EK298" s="357"/>
      <c r="EL298" s="357"/>
      <c r="EM298" s="357"/>
      <c r="EN298" s="357"/>
      <c r="EO298" s="357"/>
      <c r="EP298" s="357"/>
      <c r="EQ298" s="357"/>
      <c r="ER298" s="357"/>
      <c r="ES298" s="357"/>
      <c r="ET298" s="357"/>
      <c r="EU298" s="357"/>
    </row>
    <row r="299" ht="12.75" customHeight="1">
      <c r="A299" s="357"/>
      <c r="B299" s="357"/>
      <c r="C299" s="357"/>
      <c r="D299" s="357"/>
      <c r="E299" s="357"/>
      <c r="F299" s="357"/>
      <c r="G299" s="357"/>
      <c r="H299" s="357"/>
      <c r="I299" s="357"/>
      <c r="J299" s="357"/>
      <c r="K299" s="357"/>
      <c r="L299" s="357"/>
      <c r="M299" s="357"/>
      <c r="N299" s="357"/>
      <c r="O299" s="357"/>
      <c r="P299" s="357"/>
      <c r="Q299" s="357"/>
      <c r="R299" s="357"/>
      <c r="S299" s="357"/>
      <c r="T299" s="357"/>
      <c r="U299" s="357"/>
      <c r="V299" s="357"/>
      <c r="W299" s="357"/>
      <c r="X299" s="357"/>
      <c r="Y299" s="357"/>
      <c r="Z299" s="357"/>
      <c r="AA299" s="357"/>
      <c r="AB299" s="357"/>
      <c r="AC299" s="357"/>
      <c r="AD299" s="357"/>
      <c r="AE299" s="357"/>
      <c r="AF299" s="357"/>
      <c r="AG299" s="357"/>
      <c r="AH299" s="357"/>
      <c r="AI299" s="357"/>
      <c r="AJ299" s="357"/>
      <c r="AK299" s="357"/>
      <c r="AL299" s="357"/>
      <c r="AM299" s="357"/>
      <c r="AN299" s="357"/>
      <c r="AO299" s="357"/>
      <c r="AP299" s="357"/>
      <c r="AQ299" s="357"/>
      <c r="AR299" s="357"/>
      <c r="AS299" s="357"/>
      <c r="AT299" s="357"/>
      <c r="AU299" s="357"/>
      <c r="AV299" s="357"/>
      <c r="AW299" s="357"/>
      <c r="AX299" s="357"/>
      <c r="AY299" s="357"/>
      <c r="AZ299" s="357"/>
      <c r="BA299" s="357"/>
      <c r="BB299" s="357"/>
      <c r="BC299" s="357"/>
      <c r="BD299" s="357"/>
      <c r="BE299" s="357"/>
      <c r="BF299" s="357"/>
      <c r="BG299" s="357"/>
      <c r="BH299" s="357"/>
      <c r="BI299" s="357"/>
      <c r="BJ299" s="357"/>
      <c r="BK299" s="357"/>
      <c r="BL299" s="357"/>
      <c r="BM299" s="357"/>
      <c r="BN299" s="357"/>
      <c r="BO299" s="357"/>
      <c r="BP299" s="357"/>
      <c r="BQ299" s="357"/>
      <c r="BR299" s="357"/>
      <c r="BS299" s="357"/>
      <c r="BT299" s="357"/>
      <c r="BU299" s="357"/>
      <c r="BV299" s="357"/>
      <c r="BW299" s="357"/>
      <c r="BX299" s="357"/>
      <c r="BY299" s="357"/>
      <c r="BZ299" s="357"/>
      <c r="CA299" s="357"/>
      <c r="CB299" s="357"/>
      <c r="CC299" s="357"/>
      <c r="CD299" s="357"/>
      <c r="CE299" s="357"/>
      <c r="CF299" s="357"/>
      <c r="CG299" s="357"/>
      <c r="CH299" s="357"/>
      <c r="CI299" s="357"/>
      <c r="CJ299" s="357"/>
      <c r="CK299" s="357"/>
      <c r="CL299" s="357"/>
      <c r="CM299" s="357"/>
      <c r="CN299" s="357"/>
      <c r="CO299" s="357"/>
      <c r="CP299" s="357"/>
      <c r="CQ299" s="357"/>
      <c r="CR299" s="357"/>
      <c r="CS299" s="357"/>
      <c r="CT299" s="357"/>
      <c r="CU299" s="357"/>
      <c r="CV299" s="357"/>
      <c r="CW299" s="357"/>
      <c r="CX299" s="357"/>
      <c r="CY299" s="357"/>
      <c r="CZ299" s="357"/>
      <c r="DA299" s="357"/>
      <c r="DB299" s="357"/>
      <c r="DC299" s="357"/>
      <c r="DD299" s="357"/>
      <c r="DE299" s="357"/>
      <c r="DF299" s="357"/>
      <c r="DG299" s="357"/>
      <c r="DH299" s="357"/>
      <c r="DI299" s="357"/>
      <c r="DJ299" s="357"/>
      <c r="DK299" s="357"/>
      <c r="DL299" s="357"/>
      <c r="DM299" s="357"/>
      <c r="DN299" s="357"/>
      <c r="DO299" s="357"/>
      <c r="DP299" s="357"/>
      <c r="DQ299" s="357"/>
      <c r="DR299" s="357"/>
      <c r="DS299" s="357"/>
      <c r="DT299" s="357"/>
      <c r="DU299" s="357"/>
      <c r="DV299" s="357"/>
      <c r="DW299" s="357"/>
      <c r="DX299" s="357"/>
      <c r="DY299" s="357"/>
      <c r="DZ299" s="357"/>
      <c r="EA299" s="357"/>
      <c r="EB299" s="357"/>
      <c r="EC299" s="357"/>
      <c r="ED299" s="357"/>
      <c r="EE299" s="357"/>
      <c r="EF299" s="357"/>
      <c r="EG299" s="357"/>
      <c r="EH299" s="357"/>
      <c r="EI299" s="357"/>
      <c r="EJ299" s="357"/>
      <c r="EK299" s="357"/>
      <c r="EL299" s="357"/>
      <c r="EM299" s="357"/>
      <c r="EN299" s="357"/>
      <c r="EO299" s="357"/>
      <c r="EP299" s="357"/>
      <c r="EQ299" s="357"/>
      <c r="ER299" s="357"/>
      <c r="ES299" s="357"/>
      <c r="ET299" s="357"/>
      <c r="EU299" s="357"/>
    </row>
    <row r="300" ht="12.75" customHeight="1">
      <c r="A300" s="357"/>
      <c r="B300" s="357"/>
      <c r="C300" s="357"/>
      <c r="D300" s="357"/>
      <c r="E300" s="357"/>
      <c r="F300" s="357"/>
      <c r="G300" s="357"/>
      <c r="H300" s="357"/>
      <c r="I300" s="357"/>
      <c r="J300" s="357"/>
      <c r="K300" s="357"/>
      <c r="L300" s="357"/>
      <c r="M300" s="357"/>
      <c r="N300" s="357"/>
      <c r="O300" s="357"/>
      <c r="P300" s="357"/>
      <c r="Q300" s="357"/>
      <c r="R300" s="357"/>
      <c r="S300" s="357"/>
      <c r="T300" s="357"/>
      <c r="U300" s="357"/>
      <c r="V300" s="357"/>
      <c r="W300" s="357"/>
      <c r="X300" s="357"/>
      <c r="Y300" s="357"/>
      <c r="Z300" s="357"/>
      <c r="AA300" s="357"/>
      <c r="AB300" s="357"/>
      <c r="AC300" s="357"/>
      <c r="AD300" s="357"/>
      <c r="AE300" s="357"/>
      <c r="AF300" s="357"/>
      <c r="AG300" s="357"/>
      <c r="AH300" s="357"/>
      <c r="AI300" s="357"/>
      <c r="AJ300" s="357"/>
      <c r="AK300" s="357"/>
      <c r="AL300" s="357"/>
      <c r="AM300" s="357"/>
      <c r="AN300" s="357"/>
      <c r="AO300" s="357"/>
      <c r="AP300" s="357"/>
      <c r="AQ300" s="357"/>
      <c r="AR300" s="357"/>
      <c r="AS300" s="357"/>
      <c r="AT300" s="357"/>
      <c r="AU300" s="357"/>
      <c r="AV300" s="357"/>
      <c r="AW300" s="357"/>
      <c r="AX300" s="357"/>
      <c r="AY300" s="357"/>
      <c r="AZ300" s="357"/>
      <c r="BA300" s="357"/>
      <c r="BB300" s="357"/>
      <c r="BC300" s="357"/>
      <c r="BD300" s="357"/>
      <c r="BE300" s="357"/>
      <c r="BF300" s="357"/>
      <c r="BG300" s="357"/>
      <c r="BH300" s="357"/>
      <c r="BI300" s="357"/>
      <c r="BJ300" s="357"/>
      <c r="BK300" s="357"/>
      <c r="BL300" s="357"/>
      <c r="BM300" s="357"/>
      <c r="BN300" s="357"/>
      <c r="BO300" s="357"/>
      <c r="BP300" s="357"/>
      <c r="BQ300" s="357"/>
      <c r="BR300" s="357"/>
      <c r="BS300" s="357"/>
      <c r="BT300" s="357"/>
      <c r="BU300" s="357"/>
      <c r="BV300" s="357"/>
      <c r="BW300" s="357"/>
      <c r="BX300" s="357"/>
      <c r="BY300" s="357"/>
      <c r="BZ300" s="357"/>
      <c r="CA300" s="357"/>
      <c r="CB300" s="357"/>
      <c r="CC300" s="357"/>
      <c r="CD300" s="357"/>
      <c r="CE300" s="357"/>
      <c r="CF300" s="357"/>
      <c r="CG300" s="357"/>
      <c r="CH300" s="357"/>
      <c r="CI300" s="357"/>
      <c r="CJ300" s="357"/>
      <c r="CK300" s="357"/>
      <c r="CL300" s="357"/>
      <c r="CM300" s="357"/>
      <c r="CN300" s="357"/>
      <c r="CO300" s="357"/>
      <c r="CP300" s="357"/>
      <c r="CQ300" s="357"/>
      <c r="CR300" s="357"/>
      <c r="CS300" s="357"/>
      <c r="CT300" s="357"/>
      <c r="CU300" s="357"/>
      <c r="CV300" s="357"/>
      <c r="CW300" s="357"/>
      <c r="CX300" s="357"/>
      <c r="CY300" s="357"/>
      <c r="CZ300" s="357"/>
      <c r="DA300" s="357"/>
      <c r="DB300" s="357"/>
      <c r="DC300" s="357"/>
      <c r="DD300" s="357"/>
      <c r="DE300" s="357"/>
      <c r="DF300" s="357"/>
      <c r="DG300" s="357"/>
      <c r="DH300" s="357"/>
      <c r="DI300" s="357"/>
      <c r="DJ300" s="357"/>
      <c r="DK300" s="357"/>
      <c r="DL300" s="357"/>
      <c r="DM300" s="357"/>
      <c r="DN300" s="357"/>
      <c r="DO300" s="357"/>
      <c r="DP300" s="357"/>
      <c r="DQ300" s="357"/>
      <c r="DR300" s="357"/>
      <c r="DS300" s="357"/>
      <c r="DT300" s="357"/>
      <c r="DU300" s="357"/>
      <c r="DV300" s="357"/>
      <c r="DW300" s="357"/>
      <c r="DX300" s="357"/>
      <c r="DY300" s="357"/>
      <c r="DZ300" s="357"/>
      <c r="EA300" s="357"/>
      <c r="EB300" s="357"/>
      <c r="EC300" s="357"/>
      <c r="ED300" s="357"/>
      <c r="EE300" s="357"/>
      <c r="EF300" s="357"/>
      <c r="EG300" s="357"/>
      <c r="EH300" s="357"/>
      <c r="EI300" s="357"/>
      <c r="EJ300" s="357"/>
      <c r="EK300" s="357"/>
      <c r="EL300" s="357"/>
      <c r="EM300" s="357"/>
      <c r="EN300" s="357"/>
      <c r="EO300" s="357"/>
      <c r="EP300" s="357"/>
      <c r="EQ300" s="357"/>
      <c r="ER300" s="357"/>
      <c r="ES300" s="357"/>
      <c r="ET300" s="357"/>
      <c r="EU300" s="357"/>
    </row>
    <row r="301" ht="12.75" customHeight="1">
      <c r="A301" s="357"/>
      <c r="B301" s="357"/>
      <c r="C301" s="357"/>
      <c r="D301" s="357"/>
      <c r="E301" s="357"/>
      <c r="F301" s="357"/>
      <c r="G301" s="357"/>
      <c r="H301" s="357"/>
      <c r="I301" s="357"/>
      <c r="J301" s="357"/>
      <c r="K301" s="357"/>
      <c r="L301" s="357"/>
      <c r="M301" s="357"/>
      <c r="N301" s="357"/>
      <c r="O301" s="357"/>
      <c r="P301" s="357"/>
      <c r="Q301" s="357"/>
      <c r="R301" s="357"/>
      <c r="S301" s="357"/>
      <c r="T301" s="357"/>
      <c r="U301" s="357"/>
      <c r="V301" s="357"/>
      <c r="W301" s="357"/>
      <c r="X301" s="357"/>
      <c r="Y301" s="357"/>
      <c r="Z301" s="357"/>
      <c r="AA301" s="357"/>
      <c r="AB301" s="357"/>
      <c r="AC301" s="357"/>
      <c r="AD301" s="357"/>
      <c r="AE301" s="357"/>
      <c r="AF301" s="357"/>
      <c r="AG301" s="357"/>
      <c r="AH301" s="357"/>
      <c r="AI301" s="357"/>
      <c r="AJ301" s="357"/>
      <c r="AK301" s="357"/>
      <c r="AL301" s="357"/>
      <c r="AM301" s="357"/>
      <c r="AN301" s="357"/>
      <c r="AO301" s="357"/>
      <c r="AP301" s="357"/>
      <c r="AQ301" s="357"/>
      <c r="AR301" s="357"/>
      <c r="AS301" s="357"/>
      <c r="AT301" s="357"/>
      <c r="AU301" s="357"/>
      <c r="AV301" s="357"/>
      <c r="AW301" s="357"/>
      <c r="AX301" s="357"/>
      <c r="AY301" s="357"/>
      <c r="AZ301" s="357"/>
      <c r="BA301" s="357"/>
      <c r="BB301" s="357"/>
      <c r="BC301" s="357"/>
      <c r="BD301" s="357"/>
      <c r="BE301" s="357"/>
      <c r="BF301" s="357"/>
      <c r="BG301" s="357"/>
      <c r="BH301" s="357"/>
      <c r="BI301" s="357"/>
      <c r="BJ301" s="357"/>
      <c r="BK301" s="357"/>
      <c r="BL301" s="357"/>
      <c r="BM301" s="357"/>
      <c r="BN301" s="357"/>
      <c r="BO301" s="357"/>
      <c r="BP301" s="357"/>
      <c r="BQ301" s="357"/>
      <c r="BR301" s="357"/>
      <c r="BS301" s="357"/>
      <c r="BT301" s="357"/>
      <c r="BU301" s="357"/>
      <c r="BV301" s="357"/>
      <c r="BW301" s="357"/>
      <c r="BX301" s="357"/>
      <c r="BY301" s="357"/>
      <c r="BZ301" s="357"/>
      <c r="CA301" s="357"/>
      <c r="CB301" s="357"/>
      <c r="CC301" s="357"/>
      <c r="CD301" s="357"/>
      <c r="CE301" s="357"/>
      <c r="CF301" s="357"/>
      <c r="CG301" s="357"/>
      <c r="CH301" s="357"/>
      <c r="CI301" s="357"/>
      <c r="CJ301" s="357"/>
      <c r="CK301" s="357"/>
      <c r="CL301" s="357"/>
      <c r="CM301" s="357"/>
      <c r="CN301" s="357"/>
      <c r="CO301" s="357"/>
      <c r="CP301" s="357"/>
      <c r="CQ301" s="357"/>
      <c r="CR301" s="357"/>
      <c r="CS301" s="357"/>
      <c r="CT301" s="357"/>
      <c r="CU301" s="357"/>
      <c r="CV301" s="357"/>
      <c r="CW301" s="357"/>
      <c r="CX301" s="357"/>
      <c r="CY301" s="357"/>
      <c r="CZ301" s="357"/>
      <c r="DA301" s="357"/>
      <c r="DB301" s="357"/>
      <c r="DC301" s="357"/>
      <c r="DD301" s="357"/>
      <c r="DE301" s="357"/>
      <c r="DF301" s="357"/>
      <c r="DG301" s="357"/>
      <c r="DH301" s="357"/>
      <c r="DI301" s="357"/>
      <c r="DJ301" s="357"/>
      <c r="DK301" s="357"/>
      <c r="DL301" s="357"/>
      <c r="DM301" s="357"/>
      <c r="DN301" s="357"/>
      <c r="DO301" s="357"/>
      <c r="DP301" s="357"/>
      <c r="DQ301" s="357"/>
      <c r="DR301" s="357"/>
      <c r="DS301" s="357"/>
      <c r="DT301" s="357"/>
      <c r="DU301" s="357"/>
      <c r="DV301" s="357"/>
      <c r="DW301" s="357"/>
      <c r="DX301" s="357"/>
      <c r="DY301" s="357"/>
      <c r="DZ301" s="357"/>
      <c r="EA301" s="357"/>
      <c r="EB301" s="357"/>
      <c r="EC301" s="357"/>
      <c r="ED301" s="357"/>
      <c r="EE301" s="357"/>
      <c r="EF301" s="357"/>
      <c r="EG301" s="357"/>
      <c r="EH301" s="357"/>
      <c r="EI301" s="357"/>
      <c r="EJ301" s="357"/>
      <c r="EK301" s="357"/>
      <c r="EL301" s="357"/>
      <c r="EM301" s="357"/>
      <c r="EN301" s="357"/>
      <c r="EO301" s="357"/>
      <c r="EP301" s="357"/>
      <c r="EQ301" s="357"/>
      <c r="ER301" s="357"/>
      <c r="ES301" s="357"/>
      <c r="ET301" s="357"/>
      <c r="EU301" s="357"/>
    </row>
    <row r="302" ht="12.75" customHeight="1">
      <c r="A302" s="357"/>
      <c r="B302" s="357"/>
      <c r="C302" s="357"/>
      <c r="D302" s="357"/>
      <c r="E302" s="357"/>
      <c r="F302" s="357"/>
      <c r="G302" s="357"/>
      <c r="H302" s="357"/>
      <c r="I302" s="357"/>
      <c r="J302" s="357"/>
      <c r="K302" s="357"/>
      <c r="L302" s="357"/>
      <c r="M302" s="357"/>
      <c r="N302" s="357"/>
      <c r="O302" s="357"/>
      <c r="P302" s="357"/>
      <c r="Q302" s="357"/>
      <c r="R302" s="357"/>
      <c r="S302" s="357"/>
      <c r="T302" s="357"/>
      <c r="U302" s="357"/>
      <c r="V302" s="357"/>
      <c r="W302" s="357"/>
      <c r="X302" s="357"/>
      <c r="Y302" s="357"/>
      <c r="Z302" s="357"/>
      <c r="AA302" s="357"/>
      <c r="AB302" s="357"/>
      <c r="AC302" s="357"/>
      <c r="AD302" s="357"/>
      <c r="AE302" s="357"/>
      <c r="AF302" s="357"/>
      <c r="AG302" s="357"/>
      <c r="AH302" s="357"/>
      <c r="AI302" s="357"/>
      <c r="AJ302" s="357"/>
      <c r="AK302" s="357"/>
      <c r="AL302" s="357"/>
      <c r="AM302" s="357"/>
      <c r="AN302" s="357"/>
      <c r="AO302" s="357"/>
      <c r="AP302" s="357"/>
      <c r="AQ302" s="357"/>
      <c r="AR302" s="357"/>
      <c r="AS302" s="357"/>
      <c r="AT302" s="357"/>
      <c r="AU302" s="357"/>
      <c r="AV302" s="357"/>
      <c r="AW302" s="357"/>
      <c r="AX302" s="357"/>
      <c r="AY302" s="357"/>
      <c r="AZ302" s="357"/>
      <c r="BA302" s="357"/>
      <c r="BB302" s="357"/>
      <c r="BC302" s="357"/>
      <c r="BD302" s="357"/>
      <c r="BE302" s="357"/>
      <c r="BF302" s="357"/>
      <c r="BG302" s="357"/>
      <c r="BH302" s="357"/>
      <c r="BI302" s="357"/>
      <c r="BJ302" s="357"/>
      <c r="BK302" s="357"/>
      <c r="BL302" s="357"/>
      <c r="BM302" s="357"/>
      <c r="BN302" s="357"/>
      <c r="BO302" s="357"/>
      <c r="BP302" s="357"/>
      <c r="BQ302" s="357"/>
      <c r="BR302" s="357"/>
      <c r="BS302" s="357"/>
      <c r="BT302" s="357"/>
      <c r="BU302" s="357"/>
      <c r="BV302" s="357"/>
      <c r="BW302" s="357"/>
      <c r="BX302" s="357"/>
      <c r="BY302" s="357"/>
      <c r="BZ302" s="357"/>
      <c r="CA302" s="357"/>
      <c r="CB302" s="357"/>
      <c r="CC302" s="357"/>
      <c r="CD302" s="357"/>
      <c r="CE302" s="357"/>
      <c r="CF302" s="357"/>
      <c r="CG302" s="357"/>
      <c r="CH302" s="357"/>
      <c r="CI302" s="357"/>
      <c r="CJ302" s="357"/>
      <c r="CK302" s="357"/>
      <c r="CL302" s="357"/>
      <c r="CM302" s="357"/>
      <c r="CN302" s="357"/>
      <c r="CO302" s="357"/>
      <c r="CP302" s="357"/>
      <c r="CQ302" s="357"/>
      <c r="CR302" s="357"/>
      <c r="CS302" s="357"/>
      <c r="CT302" s="357"/>
      <c r="CU302" s="357"/>
      <c r="CV302" s="357"/>
      <c r="CW302" s="357"/>
      <c r="CX302" s="357"/>
      <c r="CY302" s="357"/>
      <c r="CZ302" s="357"/>
      <c r="DA302" s="357"/>
      <c r="DB302" s="357"/>
      <c r="DC302" s="357"/>
      <c r="DD302" s="357"/>
      <c r="DE302" s="357"/>
      <c r="DF302" s="357"/>
      <c r="DG302" s="357"/>
      <c r="DH302" s="357"/>
      <c r="DI302" s="357"/>
      <c r="DJ302" s="357"/>
      <c r="DK302" s="357"/>
      <c r="DL302" s="357"/>
      <c r="DM302" s="357"/>
      <c r="DN302" s="357"/>
      <c r="DO302" s="357"/>
      <c r="DP302" s="357"/>
      <c r="DQ302" s="357"/>
      <c r="DR302" s="357"/>
      <c r="DS302" s="357"/>
      <c r="DT302" s="357"/>
      <c r="DU302" s="357"/>
      <c r="DV302" s="357"/>
      <c r="DW302" s="357"/>
      <c r="DX302" s="357"/>
      <c r="DY302" s="357"/>
      <c r="DZ302" s="357"/>
      <c r="EA302" s="357"/>
      <c r="EB302" s="357"/>
      <c r="EC302" s="357"/>
      <c r="ED302" s="357"/>
      <c r="EE302" s="357"/>
      <c r="EF302" s="357"/>
      <c r="EG302" s="357"/>
      <c r="EH302" s="357"/>
      <c r="EI302" s="357"/>
      <c r="EJ302" s="357"/>
      <c r="EK302" s="357"/>
      <c r="EL302" s="357"/>
      <c r="EM302" s="357"/>
      <c r="EN302" s="357"/>
      <c r="EO302" s="357"/>
      <c r="EP302" s="357"/>
      <c r="EQ302" s="357"/>
      <c r="ER302" s="357"/>
      <c r="ES302" s="357"/>
      <c r="ET302" s="357"/>
      <c r="EU302" s="357"/>
    </row>
    <row r="303" ht="12.75" customHeight="1">
      <c r="A303" s="357"/>
      <c r="B303" s="357"/>
      <c r="C303" s="357"/>
      <c r="D303" s="357"/>
      <c r="E303" s="357"/>
      <c r="F303" s="357"/>
      <c r="G303" s="357"/>
      <c r="H303" s="357"/>
      <c r="I303" s="357"/>
      <c r="J303" s="357"/>
      <c r="K303" s="357"/>
      <c r="L303" s="357"/>
      <c r="M303" s="357"/>
      <c r="N303" s="357"/>
      <c r="O303" s="357"/>
      <c r="P303" s="357"/>
      <c r="Q303" s="357"/>
      <c r="R303" s="357"/>
      <c r="S303" s="357"/>
      <c r="T303" s="357"/>
      <c r="U303" s="357"/>
      <c r="V303" s="357"/>
      <c r="W303" s="357"/>
      <c r="X303" s="357"/>
      <c r="Y303" s="357"/>
      <c r="Z303" s="357"/>
      <c r="AA303" s="357"/>
      <c r="AB303" s="357"/>
      <c r="AC303" s="357"/>
      <c r="AD303" s="357"/>
      <c r="AE303" s="357"/>
      <c r="AF303" s="357"/>
      <c r="AG303" s="357"/>
      <c r="AH303" s="357"/>
      <c r="AI303" s="357"/>
      <c r="AJ303" s="357"/>
      <c r="AK303" s="357"/>
      <c r="AL303" s="357"/>
      <c r="AM303" s="357"/>
      <c r="AN303" s="357"/>
      <c r="AO303" s="357"/>
      <c r="AP303" s="357"/>
      <c r="AQ303" s="357"/>
      <c r="AR303" s="357"/>
      <c r="AS303" s="357"/>
      <c r="AT303" s="357"/>
      <c r="AU303" s="357"/>
      <c r="AV303" s="357"/>
      <c r="AW303" s="357"/>
      <c r="AX303" s="357"/>
      <c r="AY303" s="357"/>
      <c r="AZ303" s="357"/>
      <c r="BA303" s="357"/>
      <c r="BB303" s="357"/>
      <c r="BC303" s="357"/>
      <c r="BD303" s="357"/>
      <c r="BE303" s="357"/>
      <c r="BF303" s="357"/>
      <c r="BG303" s="357"/>
      <c r="BH303" s="357"/>
      <c r="BI303" s="357"/>
      <c r="BJ303" s="357"/>
      <c r="BK303" s="357"/>
      <c r="BL303" s="357"/>
      <c r="BM303" s="357"/>
      <c r="BN303" s="357"/>
      <c r="BO303" s="357"/>
      <c r="BP303" s="357"/>
      <c r="BQ303" s="357"/>
      <c r="BR303" s="357"/>
      <c r="BS303" s="357"/>
      <c r="BT303" s="357"/>
      <c r="BU303" s="357"/>
      <c r="BV303" s="357"/>
      <c r="BW303" s="357"/>
      <c r="BX303" s="357"/>
      <c r="BY303" s="357"/>
      <c r="BZ303" s="357"/>
      <c r="CA303" s="357"/>
      <c r="CB303" s="357"/>
      <c r="CC303" s="357"/>
      <c r="CD303" s="357"/>
      <c r="CE303" s="357"/>
      <c r="CF303" s="357"/>
      <c r="CG303" s="357"/>
      <c r="CH303" s="357"/>
      <c r="CI303" s="357"/>
      <c r="CJ303" s="357"/>
      <c r="CK303" s="357"/>
      <c r="CL303" s="357"/>
      <c r="CM303" s="357"/>
      <c r="CN303" s="357"/>
      <c r="CO303" s="357"/>
      <c r="CP303" s="357"/>
      <c r="CQ303" s="357"/>
      <c r="CR303" s="357"/>
      <c r="CS303" s="357"/>
      <c r="CT303" s="357"/>
      <c r="CU303" s="357"/>
      <c r="CV303" s="357"/>
      <c r="CW303" s="357"/>
      <c r="CX303" s="357"/>
      <c r="CY303" s="357"/>
      <c r="CZ303" s="357"/>
      <c r="DA303" s="357"/>
      <c r="DB303" s="357"/>
      <c r="DC303" s="357"/>
      <c r="DD303" s="357"/>
      <c r="DE303" s="357"/>
      <c r="DF303" s="357"/>
      <c r="DG303" s="357"/>
      <c r="DH303" s="357"/>
      <c r="DI303" s="357"/>
      <c r="DJ303" s="357"/>
      <c r="DK303" s="357"/>
      <c r="DL303" s="357"/>
      <c r="DM303" s="357"/>
      <c r="DN303" s="357"/>
      <c r="DO303" s="357"/>
      <c r="DP303" s="357"/>
      <c r="DQ303" s="357"/>
      <c r="DR303" s="357"/>
      <c r="DS303" s="357"/>
      <c r="DT303" s="357"/>
      <c r="DU303" s="357"/>
      <c r="DV303" s="357"/>
      <c r="DW303" s="357"/>
      <c r="DX303" s="357"/>
      <c r="DY303" s="357"/>
      <c r="DZ303" s="357"/>
      <c r="EA303" s="357"/>
      <c r="EB303" s="357"/>
      <c r="EC303" s="357"/>
      <c r="ED303" s="357"/>
      <c r="EE303" s="357"/>
      <c r="EF303" s="357"/>
      <c r="EG303" s="357"/>
      <c r="EH303" s="357"/>
      <c r="EI303" s="357"/>
      <c r="EJ303" s="357"/>
      <c r="EK303" s="357"/>
      <c r="EL303" s="357"/>
      <c r="EM303" s="357"/>
      <c r="EN303" s="357"/>
      <c r="EO303" s="357"/>
      <c r="EP303" s="357"/>
      <c r="EQ303" s="357"/>
      <c r="ER303" s="357"/>
      <c r="ES303" s="357"/>
      <c r="ET303" s="357"/>
      <c r="EU303" s="357"/>
    </row>
    <row r="304" ht="12.75" customHeight="1">
      <c r="A304" s="357"/>
      <c r="B304" s="357"/>
      <c r="C304" s="357"/>
      <c r="D304" s="357"/>
      <c r="E304" s="357"/>
      <c r="F304" s="357"/>
      <c r="G304" s="357"/>
      <c r="H304" s="357"/>
      <c r="I304" s="357"/>
      <c r="J304" s="357"/>
      <c r="K304" s="357"/>
      <c r="L304" s="357"/>
      <c r="M304" s="357"/>
      <c r="N304" s="357"/>
      <c r="O304" s="357"/>
      <c r="P304" s="357"/>
      <c r="Q304" s="357"/>
      <c r="R304" s="357"/>
      <c r="S304" s="357"/>
      <c r="T304" s="357"/>
      <c r="U304" s="357"/>
      <c r="V304" s="357"/>
      <c r="W304" s="357"/>
      <c r="X304" s="357"/>
      <c r="Y304" s="357"/>
      <c r="Z304" s="357"/>
      <c r="AA304" s="357"/>
      <c r="AB304" s="357"/>
      <c r="AC304" s="357"/>
      <c r="AD304" s="357"/>
      <c r="AE304" s="357"/>
      <c r="AF304" s="357"/>
      <c r="AG304" s="357"/>
      <c r="AH304" s="357"/>
      <c r="AI304" s="357"/>
      <c r="AJ304" s="357"/>
      <c r="AK304" s="357"/>
      <c r="AL304" s="357"/>
      <c r="AM304" s="357"/>
      <c r="AN304" s="357"/>
      <c r="AO304" s="357"/>
      <c r="AP304" s="357"/>
      <c r="AQ304" s="357"/>
      <c r="AR304" s="357"/>
      <c r="AS304" s="357"/>
      <c r="AT304" s="357"/>
      <c r="AU304" s="357"/>
      <c r="AV304" s="357"/>
      <c r="AW304" s="357"/>
      <c r="AX304" s="357"/>
      <c r="AY304" s="357"/>
      <c r="AZ304" s="357"/>
      <c r="BA304" s="357"/>
      <c r="BB304" s="357"/>
      <c r="BC304" s="357"/>
      <c r="BD304" s="357"/>
      <c r="BE304" s="357"/>
      <c r="BF304" s="357"/>
      <c r="BG304" s="357"/>
      <c r="BH304" s="357"/>
      <c r="BI304" s="357"/>
      <c r="BJ304" s="357"/>
      <c r="BK304" s="357"/>
      <c r="BL304" s="357"/>
      <c r="BM304" s="357"/>
      <c r="BN304" s="357"/>
      <c r="BO304" s="357"/>
      <c r="BP304" s="357"/>
      <c r="BQ304" s="357"/>
      <c r="BR304" s="357"/>
      <c r="BS304" s="357"/>
      <c r="BT304" s="357"/>
      <c r="BU304" s="357"/>
      <c r="BV304" s="357"/>
      <c r="BW304" s="357"/>
      <c r="BX304" s="357"/>
      <c r="BY304" s="357"/>
      <c r="BZ304" s="357"/>
      <c r="CA304" s="357"/>
      <c r="CB304" s="357"/>
      <c r="CC304" s="357"/>
      <c r="CD304" s="357"/>
      <c r="CE304" s="357"/>
      <c r="CF304" s="357"/>
      <c r="CG304" s="357"/>
      <c r="CH304" s="357"/>
      <c r="CI304" s="357"/>
      <c r="CJ304" s="357"/>
      <c r="CK304" s="357"/>
      <c r="CL304" s="357"/>
      <c r="CM304" s="357"/>
      <c r="CN304" s="357"/>
      <c r="CO304" s="357"/>
      <c r="CP304" s="357"/>
      <c r="CQ304" s="357"/>
      <c r="CR304" s="357"/>
      <c r="CS304" s="357"/>
      <c r="CT304" s="357"/>
      <c r="CU304" s="357"/>
      <c r="CV304" s="357"/>
      <c r="CW304" s="357"/>
      <c r="CX304" s="357"/>
      <c r="CY304" s="357"/>
      <c r="CZ304" s="357"/>
      <c r="DA304" s="357"/>
      <c r="DB304" s="357"/>
      <c r="DC304" s="357"/>
      <c r="DD304" s="357"/>
      <c r="DE304" s="357"/>
      <c r="DF304" s="357"/>
      <c r="DG304" s="357"/>
      <c r="DH304" s="357"/>
      <c r="DI304" s="357"/>
      <c r="DJ304" s="357"/>
      <c r="DK304" s="357"/>
      <c r="DL304" s="357"/>
      <c r="DM304" s="357"/>
      <c r="DN304" s="357"/>
      <c r="DO304" s="357"/>
      <c r="DP304" s="357"/>
      <c r="DQ304" s="357"/>
      <c r="DR304" s="357"/>
      <c r="DS304" s="357"/>
      <c r="DT304" s="357"/>
      <c r="DU304" s="357"/>
      <c r="DV304" s="357"/>
      <c r="DW304" s="357"/>
      <c r="DX304" s="357"/>
      <c r="DY304" s="357"/>
      <c r="DZ304" s="357"/>
      <c r="EA304" s="357"/>
      <c r="EB304" s="357"/>
      <c r="EC304" s="357"/>
      <c r="ED304" s="357"/>
      <c r="EE304" s="357"/>
      <c r="EF304" s="357"/>
      <c r="EG304" s="357"/>
      <c r="EH304" s="357"/>
      <c r="EI304" s="357"/>
      <c r="EJ304" s="357"/>
      <c r="EK304" s="357"/>
      <c r="EL304" s="357"/>
      <c r="EM304" s="357"/>
      <c r="EN304" s="357"/>
      <c r="EO304" s="357"/>
      <c r="EP304" s="357"/>
      <c r="EQ304" s="357"/>
      <c r="ER304" s="357"/>
      <c r="ES304" s="357"/>
      <c r="ET304" s="357"/>
      <c r="EU304" s="357"/>
    </row>
    <row r="305" ht="12.75" customHeight="1">
      <c r="A305" s="357"/>
      <c r="B305" s="357"/>
      <c r="C305" s="357"/>
      <c r="D305" s="357"/>
      <c r="E305" s="357"/>
      <c r="F305" s="357"/>
      <c r="G305" s="357"/>
      <c r="H305" s="357"/>
      <c r="I305" s="357"/>
      <c r="J305" s="357"/>
      <c r="K305" s="357"/>
      <c r="L305" s="357"/>
      <c r="M305" s="357"/>
      <c r="N305" s="357"/>
      <c r="O305" s="357"/>
      <c r="P305" s="357"/>
      <c r="Q305" s="357"/>
      <c r="R305" s="357"/>
      <c r="S305" s="357"/>
      <c r="T305" s="357"/>
      <c r="U305" s="357"/>
      <c r="V305" s="357"/>
      <c r="W305" s="357"/>
      <c r="X305" s="357"/>
      <c r="Y305" s="357"/>
      <c r="Z305" s="357"/>
      <c r="AA305" s="357"/>
      <c r="AB305" s="357"/>
      <c r="AC305" s="357"/>
      <c r="AD305" s="357"/>
      <c r="AE305" s="357"/>
      <c r="AF305" s="357"/>
      <c r="AG305" s="357"/>
      <c r="AH305" s="357"/>
      <c r="AI305" s="357"/>
      <c r="AJ305" s="357"/>
      <c r="AK305" s="357"/>
      <c r="AL305" s="357"/>
      <c r="AM305" s="357"/>
      <c r="AN305" s="357"/>
      <c r="AO305" s="357"/>
      <c r="AP305" s="357"/>
      <c r="AQ305" s="357"/>
      <c r="AR305" s="357"/>
      <c r="AS305" s="357"/>
      <c r="AT305" s="357"/>
      <c r="AU305" s="357"/>
      <c r="AV305" s="357"/>
      <c r="AW305" s="357"/>
      <c r="AX305" s="357"/>
      <c r="AY305" s="357"/>
      <c r="AZ305" s="357"/>
      <c r="BA305" s="357"/>
      <c r="BB305" s="357"/>
      <c r="BC305" s="357"/>
      <c r="BD305" s="357"/>
      <c r="BE305" s="357"/>
      <c r="BF305" s="357"/>
      <c r="BG305" s="357"/>
      <c r="BH305" s="357"/>
      <c r="BI305" s="357"/>
      <c r="BJ305" s="357"/>
      <c r="BK305" s="357"/>
      <c r="BL305" s="357"/>
      <c r="BM305" s="357"/>
      <c r="BN305" s="357"/>
      <c r="BO305" s="357"/>
      <c r="BP305" s="357"/>
      <c r="BQ305" s="357"/>
      <c r="BR305" s="357"/>
      <c r="BS305" s="357"/>
      <c r="BT305" s="357"/>
      <c r="BU305" s="357"/>
      <c r="BV305" s="357"/>
      <c r="BW305" s="357"/>
      <c r="BX305" s="357"/>
      <c r="BY305" s="357"/>
      <c r="BZ305" s="357"/>
      <c r="CA305" s="357"/>
      <c r="CB305" s="357"/>
      <c r="CC305" s="357"/>
      <c r="CD305" s="357"/>
      <c r="CE305" s="357"/>
      <c r="CF305" s="357"/>
      <c r="CG305" s="357"/>
      <c r="CH305" s="357"/>
      <c r="CI305" s="357"/>
      <c r="CJ305" s="357"/>
      <c r="CK305" s="357"/>
      <c r="CL305" s="357"/>
      <c r="CM305" s="357"/>
      <c r="CN305" s="357"/>
      <c r="CO305" s="357"/>
      <c r="CP305" s="357"/>
      <c r="CQ305" s="357"/>
      <c r="CR305" s="357"/>
      <c r="CS305" s="357"/>
      <c r="CT305" s="357"/>
      <c r="CU305" s="357"/>
      <c r="CV305" s="357"/>
      <c r="CW305" s="357"/>
      <c r="CX305" s="357"/>
      <c r="CY305" s="357"/>
      <c r="CZ305" s="357"/>
      <c r="DA305" s="357"/>
      <c r="DB305" s="357"/>
      <c r="DC305" s="357"/>
      <c r="DD305" s="357"/>
      <c r="DE305" s="357"/>
      <c r="DF305" s="357"/>
      <c r="DG305" s="357"/>
      <c r="DH305" s="357"/>
      <c r="DI305" s="357"/>
      <c r="DJ305" s="357"/>
      <c r="DK305" s="357"/>
      <c r="DL305" s="357"/>
      <c r="DM305" s="357"/>
      <c r="DN305" s="357"/>
      <c r="DO305" s="357"/>
      <c r="DP305" s="357"/>
      <c r="DQ305" s="357"/>
      <c r="DR305" s="357"/>
      <c r="DS305" s="357"/>
      <c r="DT305" s="357"/>
      <c r="DU305" s="357"/>
      <c r="DV305" s="357"/>
      <c r="DW305" s="357"/>
      <c r="DX305" s="357"/>
      <c r="DY305" s="357"/>
      <c r="DZ305" s="357"/>
      <c r="EA305" s="357"/>
      <c r="EB305" s="357"/>
      <c r="EC305" s="357"/>
      <c r="ED305" s="357"/>
      <c r="EE305" s="357"/>
      <c r="EF305" s="357"/>
      <c r="EG305" s="357"/>
      <c r="EH305" s="357"/>
      <c r="EI305" s="357"/>
      <c r="EJ305" s="357"/>
      <c r="EK305" s="357"/>
      <c r="EL305" s="357"/>
      <c r="EM305" s="357"/>
      <c r="EN305" s="357"/>
      <c r="EO305" s="357"/>
      <c r="EP305" s="357"/>
      <c r="EQ305" s="357"/>
      <c r="ER305" s="357"/>
      <c r="ES305" s="357"/>
      <c r="ET305" s="357"/>
      <c r="EU305" s="357"/>
    </row>
    <row r="306" ht="12.75" customHeight="1">
      <c r="A306" s="357"/>
      <c r="B306" s="357"/>
      <c r="C306" s="357"/>
      <c r="D306" s="357"/>
      <c r="E306" s="357"/>
      <c r="F306" s="357"/>
      <c r="G306" s="357"/>
      <c r="H306" s="357"/>
      <c r="I306" s="357"/>
      <c r="J306" s="357"/>
      <c r="K306" s="357"/>
      <c r="L306" s="357"/>
      <c r="M306" s="357"/>
      <c r="N306" s="357"/>
      <c r="O306" s="357"/>
      <c r="P306" s="357"/>
      <c r="Q306" s="357"/>
      <c r="R306" s="357"/>
      <c r="S306" s="357"/>
      <c r="T306" s="357"/>
      <c r="U306" s="357"/>
      <c r="V306" s="357"/>
      <c r="W306" s="357"/>
      <c r="X306" s="357"/>
      <c r="Y306" s="357"/>
      <c r="Z306" s="357"/>
      <c r="AA306" s="357"/>
      <c r="AB306" s="357"/>
      <c r="AC306" s="357"/>
      <c r="AD306" s="357"/>
      <c r="AE306" s="357"/>
      <c r="AF306" s="357"/>
      <c r="AG306" s="357"/>
      <c r="AH306" s="357"/>
      <c r="AI306" s="357"/>
      <c r="AJ306" s="357"/>
      <c r="AK306" s="357"/>
      <c r="AL306" s="357"/>
      <c r="AM306" s="357"/>
      <c r="AN306" s="357"/>
      <c r="AO306" s="357"/>
      <c r="AP306" s="357"/>
      <c r="AQ306" s="357"/>
      <c r="AR306" s="357"/>
      <c r="AS306" s="357"/>
      <c r="AT306" s="357"/>
      <c r="AU306" s="357"/>
      <c r="AV306" s="357"/>
      <c r="AW306" s="357"/>
      <c r="AX306" s="357"/>
      <c r="AY306" s="357"/>
      <c r="AZ306" s="357"/>
      <c r="BA306" s="357"/>
      <c r="BB306" s="357"/>
      <c r="BC306" s="357"/>
      <c r="BD306" s="357"/>
      <c r="BE306" s="357"/>
      <c r="BF306" s="357"/>
      <c r="BG306" s="357"/>
      <c r="BH306" s="357"/>
      <c r="BI306" s="357"/>
      <c r="BJ306" s="357"/>
      <c r="BK306" s="357"/>
      <c r="BL306" s="357"/>
      <c r="BM306" s="357"/>
      <c r="BN306" s="357"/>
      <c r="BO306" s="357"/>
      <c r="BP306" s="357"/>
      <c r="BQ306" s="357"/>
      <c r="BR306" s="357"/>
      <c r="BS306" s="357"/>
      <c r="BT306" s="357"/>
      <c r="BU306" s="357"/>
      <c r="BV306" s="357"/>
      <c r="BW306" s="357"/>
      <c r="BX306" s="357"/>
      <c r="BY306" s="357"/>
      <c r="BZ306" s="357"/>
      <c r="CA306" s="357"/>
      <c r="CB306" s="357"/>
      <c r="CC306" s="357"/>
      <c r="CD306" s="357"/>
      <c r="CE306" s="357"/>
      <c r="CF306" s="357"/>
      <c r="CG306" s="357"/>
      <c r="CH306" s="357"/>
      <c r="CI306" s="357"/>
      <c r="CJ306" s="357"/>
      <c r="CK306" s="357"/>
      <c r="CL306" s="357"/>
      <c r="CM306" s="357"/>
      <c r="CN306" s="357"/>
      <c r="CO306" s="357"/>
      <c r="CP306" s="357"/>
      <c r="CQ306" s="357"/>
      <c r="CR306" s="357"/>
      <c r="CS306" s="357"/>
      <c r="CT306" s="357"/>
      <c r="CU306" s="357"/>
      <c r="CV306" s="357"/>
      <c r="CW306" s="357"/>
      <c r="CX306" s="357"/>
      <c r="CY306" s="357"/>
      <c r="CZ306" s="357"/>
      <c r="DA306" s="357"/>
      <c r="DB306" s="357"/>
      <c r="DC306" s="357"/>
      <c r="DD306" s="357"/>
      <c r="DE306" s="357"/>
      <c r="DF306" s="357"/>
      <c r="DG306" s="357"/>
      <c r="DH306" s="357"/>
      <c r="DI306" s="357"/>
      <c r="DJ306" s="357"/>
      <c r="DK306" s="357"/>
      <c r="DL306" s="357"/>
      <c r="DM306" s="357"/>
      <c r="DN306" s="357"/>
      <c r="DO306" s="357"/>
      <c r="DP306" s="357"/>
      <c r="DQ306" s="357"/>
      <c r="DR306" s="357"/>
      <c r="DS306" s="357"/>
      <c r="DT306" s="357"/>
      <c r="DU306" s="357"/>
      <c r="DV306" s="357"/>
      <c r="DW306" s="357"/>
      <c r="DX306" s="357"/>
      <c r="DY306" s="357"/>
      <c r="DZ306" s="357"/>
      <c r="EA306" s="357"/>
      <c r="EB306" s="357"/>
      <c r="EC306" s="357"/>
      <c r="ED306" s="357"/>
      <c r="EE306" s="357"/>
      <c r="EF306" s="357"/>
      <c r="EG306" s="357"/>
      <c r="EH306" s="357"/>
      <c r="EI306" s="357"/>
      <c r="EJ306" s="357"/>
      <c r="EK306" s="357"/>
      <c r="EL306" s="357"/>
      <c r="EM306" s="357"/>
      <c r="EN306" s="357"/>
      <c r="EO306" s="357"/>
      <c r="EP306" s="357"/>
      <c r="EQ306" s="357"/>
      <c r="ER306" s="357"/>
      <c r="ES306" s="357"/>
      <c r="ET306" s="357"/>
      <c r="EU306" s="357"/>
    </row>
    <row r="307" ht="12.75" customHeight="1">
      <c r="A307" s="357"/>
      <c r="B307" s="357"/>
      <c r="C307" s="357"/>
      <c r="D307" s="357"/>
      <c r="E307" s="357"/>
      <c r="F307" s="357"/>
      <c r="G307" s="357"/>
      <c r="H307" s="357"/>
      <c r="I307" s="357"/>
      <c r="J307" s="357"/>
      <c r="K307" s="357"/>
      <c r="L307" s="357"/>
      <c r="M307" s="357"/>
      <c r="N307" s="357"/>
      <c r="O307" s="357"/>
      <c r="P307" s="357"/>
      <c r="Q307" s="357"/>
      <c r="R307" s="357"/>
      <c r="S307" s="357"/>
      <c r="T307" s="357"/>
      <c r="U307" s="357"/>
      <c r="V307" s="357"/>
      <c r="W307" s="357"/>
      <c r="X307" s="357"/>
      <c r="Y307" s="357"/>
      <c r="Z307" s="357"/>
      <c r="AA307" s="357"/>
      <c r="AB307" s="357"/>
      <c r="AC307" s="357"/>
      <c r="AD307" s="357"/>
      <c r="AE307" s="357"/>
      <c r="AF307" s="357"/>
      <c r="AG307" s="357"/>
      <c r="AH307" s="357"/>
      <c r="AI307" s="357"/>
      <c r="AJ307" s="357"/>
      <c r="AK307" s="357"/>
      <c r="AL307" s="357"/>
      <c r="AM307" s="357"/>
      <c r="AN307" s="357"/>
      <c r="AO307" s="357"/>
      <c r="AP307" s="357"/>
      <c r="AQ307" s="357"/>
      <c r="AR307" s="357"/>
      <c r="AS307" s="357"/>
      <c r="AT307" s="357"/>
      <c r="AU307" s="357"/>
      <c r="AV307" s="357"/>
      <c r="AW307" s="357"/>
      <c r="AX307" s="357"/>
      <c r="AY307" s="357"/>
      <c r="AZ307" s="357"/>
      <c r="BA307" s="357"/>
      <c r="BB307" s="357"/>
      <c r="BC307" s="357"/>
      <c r="BD307" s="357"/>
      <c r="BE307" s="357"/>
      <c r="BF307" s="357"/>
      <c r="BG307" s="357"/>
      <c r="BH307" s="357"/>
      <c r="BI307" s="357"/>
      <c r="BJ307" s="357"/>
      <c r="BK307" s="357"/>
      <c r="BL307" s="357"/>
      <c r="BM307" s="357"/>
      <c r="BN307" s="357"/>
      <c r="BO307" s="357"/>
      <c r="BP307" s="357"/>
      <c r="BQ307" s="357"/>
      <c r="BR307" s="357"/>
      <c r="BS307" s="357"/>
      <c r="BT307" s="357"/>
      <c r="BU307" s="357"/>
      <c r="BV307" s="357"/>
      <c r="BW307" s="357"/>
      <c r="BX307" s="357"/>
      <c r="BY307" s="357"/>
      <c r="BZ307" s="357"/>
      <c r="CA307" s="357"/>
      <c r="CB307" s="357"/>
      <c r="CC307" s="357"/>
      <c r="CD307" s="357"/>
      <c r="CE307" s="357"/>
      <c r="CF307" s="357"/>
      <c r="CG307" s="357"/>
      <c r="CH307" s="357"/>
      <c r="CI307" s="357"/>
      <c r="CJ307" s="357"/>
      <c r="CK307" s="357"/>
      <c r="CL307" s="357"/>
      <c r="CM307" s="357"/>
      <c r="CN307" s="357"/>
      <c r="CO307" s="357"/>
      <c r="CP307" s="357"/>
      <c r="CQ307" s="357"/>
      <c r="CR307" s="357"/>
      <c r="CS307" s="357"/>
      <c r="CT307" s="357"/>
      <c r="CU307" s="357"/>
      <c r="CV307" s="357"/>
      <c r="CW307" s="357"/>
      <c r="CX307" s="357"/>
      <c r="CY307" s="357"/>
      <c r="CZ307" s="357"/>
      <c r="DA307" s="357"/>
      <c r="DB307" s="357"/>
      <c r="DC307" s="357"/>
      <c r="DD307" s="357"/>
      <c r="DE307" s="357"/>
      <c r="DF307" s="357"/>
      <c r="DG307" s="357"/>
      <c r="DH307" s="357"/>
      <c r="DI307" s="357"/>
      <c r="DJ307" s="357"/>
      <c r="DK307" s="357"/>
      <c r="DL307" s="357"/>
      <c r="DM307" s="357"/>
      <c r="DN307" s="357"/>
      <c r="DO307" s="357"/>
      <c r="DP307" s="357"/>
      <c r="DQ307" s="357"/>
      <c r="DR307" s="357"/>
      <c r="DS307" s="357"/>
      <c r="DT307" s="357"/>
      <c r="DU307" s="357"/>
      <c r="DV307" s="357"/>
      <c r="DW307" s="357"/>
      <c r="DX307" s="357"/>
      <c r="DY307" s="357"/>
      <c r="DZ307" s="357"/>
      <c r="EA307" s="357"/>
      <c r="EB307" s="357"/>
      <c r="EC307" s="357"/>
      <c r="ED307" s="357"/>
      <c r="EE307" s="357"/>
      <c r="EF307" s="357"/>
      <c r="EG307" s="357"/>
      <c r="EH307" s="357"/>
      <c r="EI307" s="357"/>
      <c r="EJ307" s="357"/>
      <c r="EK307" s="357"/>
      <c r="EL307" s="357"/>
      <c r="EM307" s="357"/>
      <c r="EN307" s="357"/>
      <c r="EO307" s="357"/>
      <c r="EP307" s="357"/>
      <c r="EQ307" s="357"/>
      <c r="ER307" s="357"/>
      <c r="ES307" s="357"/>
      <c r="ET307" s="357"/>
      <c r="EU307" s="357"/>
    </row>
    <row r="308" ht="12.75" customHeight="1">
      <c r="A308" s="357"/>
      <c r="B308" s="357"/>
      <c r="C308" s="357"/>
      <c r="D308" s="357"/>
      <c r="E308" s="357"/>
      <c r="F308" s="357"/>
      <c r="G308" s="357"/>
      <c r="H308" s="357"/>
      <c r="I308" s="357"/>
      <c r="J308" s="357"/>
      <c r="K308" s="357"/>
      <c r="L308" s="357"/>
      <c r="M308" s="357"/>
      <c r="N308" s="357"/>
      <c r="O308" s="357"/>
      <c r="P308" s="357"/>
      <c r="Q308" s="357"/>
      <c r="R308" s="357"/>
      <c r="S308" s="357"/>
      <c r="T308" s="357"/>
      <c r="U308" s="357"/>
      <c r="V308" s="357"/>
      <c r="W308" s="357"/>
      <c r="X308" s="357"/>
      <c r="Y308" s="357"/>
      <c r="Z308" s="357"/>
      <c r="AA308" s="357"/>
      <c r="AB308" s="357"/>
      <c r="AC308" s="357"/>
      <c r="AD308" s="357"/>
      <c r="AE308" s="357"/>
      <c r="AF308" s="357"/>
      <c r="AG308" s="357"/>
      <c r="AH308" s="357"/>
      <c r="AI308" s="357"/>
      <c r="AJ308" s="357"/>
      <c r="AK308" s="357"/>
      <c r="AL308" s="357"/>
      <c r="AM308" s="357"/>
      <c r="AN308" s="357"/>
      <c r="AO308" s="357"/>
      <c r="AP308" s="357"/>
      <c r="AQ308" s="357"/>
      <c r="AR308" s="357"/>
      <c r="AS308" s="357"/>
      <c r="AT308" s="357"/>
      <c r="AU308" s="357"/>
      <c r="AV308" s="357"/>
      <c r="AW308" s="357"/>
      <c r="AX308" s="357"/>
      <c r="AY308" s="357"/>
      <c r="AZ308" s="357"/>
      <c r="BA308" s="357"/>
      <c r="BB308" s="357"/>
      <c r="BC308" s="357"/>
      <c r="BD308" s="357"/>
      <c r="BE308" s="357"/>
      <c r="BF308" s="357"/>
      <c r="BG308" s="357"/>
      <c r="BH308" s="357"/>
      <c r="BI308" s="357"/>
      <c r="BJ308" s="357"/>
      <c r="BK308" s="357"/>
      <c r="BL308" s="357"/>
      <c r="BM308" s="357"/>
      <c r="BN308" s="357"/>
      <c r="BO308" s="357"/>
      <c r="BP308" s="357"/>
      <c r="BQ308" s="357"/>
      <c r="BR308" s="357"/>
      <c r="BS308" s="357"/>
      <c r="BT308" s="357"/>
      <c r="BU308" s="357"/>
      <c r="BV308" s="357"/>
      <c r="BW308" s="357"/>
      <c r="BX308" s="357"/>
      <c r="BY308" s="357"/>
      <c r="BZ308" s="357"/>
      <c r="CA308" s="357"/>
      <c r="CB308" s="357"/>
      <c r="CC308" s="357"/>
      <c r="CD308" s="357"/>
      <c r="CE308" s="357"/>
      <c r="CF308" s="357"/>
      <c r="CG308" s="357"/>
      <c r="CH308" s="357"/>
      <c r="CI308" s="357"/>
      <c r="CJ308" s="357"/>
      <c r="CK308" s="357"/>
      <c r="CL308" s="357"/>
      <c r="CM308" s="357"/>
      <c r="CN308" s="357"/>
      <c r="CO308" s="357"/>
      <c r="CP308" s="357"/>
      <c r="CQ308" s="357"/>
      <c r="CR308" s="357"/>
      <c r="CS308" s="357"/>
      <c r="CT308" s="357"/>
      <c r="CU308" s="357"/>
      <c r="CV308" s="357"/>
      <c r="CW308" s="357"/>
      <c r="CX308" s="357"/>
      <c r="CY308" s="357"/>
      <c r="CZ308" s="357"/>
      <c r="DA308" s="357"/>
      <c r="DB308" s="357"/>
      <c r="DC308" s="357"/>
      <c r="DD308" s="357"/>
      <c r="DE308" s="357"/>
      <c r="DF308" s="357"/>
      <c r="DG308" s="357"/>
      <c r="DH308" s="357"/>
      <c r="DI308" s="357"/>
      <c r="DJ308" s="357"/>
      <c r="DK308" s="357"/>
      <c r="DL308" s="357"/>
      <c r="DM308" s="357"/>
      <c r="DN308" s="357"/>
      <c r="DO308" s="357"/>
      <c r="DP308" s="357"/>
      <c r="DQ308" s="357"/>
      <c r="DR308" s="357"/>
      <c r="DS308" s="357"/>
      <c r="DT308" s="357"/>
      <c r="DU308" s="357"/>
      <c r="DV308" s="357"/>
      <c r="DW308" s="357"/>
      <c r="DX308" s="357"/>
      <c r="DY308" s="357"/>
      <c r="DZ308" s="357"/>
      <c r="EA308" s="357"/>
      <c r="EB308" s="357"/>
      <c r="EC308" s="357"/>
      <c r="ED308" s="357"/>
      <c r="EE308" s="357"/>
      <c r="EF308" s="357"/>
      <c r="EG308" s="357"/>
      <c r="EH308" s="357"/>
      <c r="EI308" s="357"/>
      <c r="EJ308" s="357"/>
      <c r="EK308" s="357"/>
      <c r="EL308" s="357"/>
      <c r="EM308" s="357"/>
      <c r="EN308" s="357"/>
      <c r="EO308" s="357"/>
      <c r="EP308" s="357"/>
      <c r="EQ308" s="357"/>
      <c r="ER308" s="357"/>
      <c r="ES308" s="357"/>
      <c r="ET308" s="357"/>
      <c r="EU308" s="357"/>
    </row>
    <row r="309" ht="12.75" customHeight="1">
      <c r="A309" s="357"/>
      <c r="B309" s="357"/>
      <c r="C309" s="357"/>
      <c r="D309" s="357"/>
      <c r="E309" s="357"/>
      <c r="F309" s="357"/>
      <c r="G309" s="357"/>
      <c r="H309" s="357"/>
      <c r="I309" s="357"/>
      <c r="J309" s="357"/>
      <c r="K309" s="357"/>
      <c r="L309" s="357"/>
      <c r="M309" s="357"/>
      <c r="N309" s="357"/>
      <c r="O309" s="357"/>
      <c r="P309" s="357"/>
      <c r="Q309" s="357"/>
      <c r="R309" s="357"/>
      <c r="S309" s="357"/>
      <c r="T309" s="357"/>
      <c r="U309" s="357"/>
      <c r="V309" s="357"/>
      <c r="W309" s="357"/>
      <c r="X309" s="357"/>
      <c r="Y309" s="357"/>
      <c r="Z309" s="357"/>
      <c r="AA309" s="357"/>
      <c r="AB309" s="357"/>
      <c r="AC309" s="357"/>
      <c r="AD309" s="357"/>
      <c r="AE309" s="357"/>
      <c r="AF309" s="357"/>
      <c r="AG309" s="357"/>
      <c r="AH309" s="357"/>
      <c r="AI309" s="357"/>
      <c r="AJ309" s="357"/>
      <c r="AK309" s="357"/>
      <c r="AL309" s="357"/>
      <c r="AM309" s="357"/>
      <c r="AN309" s="357"/>
      <c r="AO309" s="357"/>
      <c r="AP309" s="357"/>
      <c r="AQ309" s="357"/>
      <c r="AR309" s="357"/>
      <c r="AS309" s="357"/>
      <c r="AT309" s="357"/>
      <c r="AU309" s="357"/>
      <c r="AV309" s="357"/>
      <c r="AW309" s="357"/>
      <c r="AX309" s="357"/>
      <c r="AY309" s="357"/>
      <c r="AZ309" s="357"/>
      <c r="BA309" s="357"/>
      <c r="BB309" s="357"/>
      <c r="BC309" s="357"/>
      <c r="BD309" s="357"/>
      <c r="BE309" s="357"/>
      <c r="BF309" s="357"/>
      <c r="BG309" s="357"/>
      <c r="BH309" s="357"/>
      <c r="BI309" s="357"/>
      <c r="BJ309" s="357"/>
      <c r="BK309" s="357"/>
      <c r="BL309" s="357"/>
      <c r="BM309" s="357"/>
      <c r="BN309" s="357"/>
      <c r="BO309" s="357"/>
      <c r="BP309" s="357"/>
      <c r="BQ309" s="357"/>
      <c r="BR309" s="357"/>
      <c r="BS309" s="357"/>
      <c r="BT309" s="357"/>
      <c r="BU309" s="357"/>
      <c r="BV309" s="357"/>
      <c r="BW309" s="357"/>
      <c r="BX309" s="357"/>
      <c r="BY309" s="357"/>
      <c r="BZ309" s="357"/>
      <c r="CA309" s="357"/>
      <c r="CB309" s="357"/>
      <c r="CC309" s="357"/>
      <c r="CD309" s="357"/>
      <c r="CE309" s="357"/>
      <c r="CF309" s="357"/>
      <c r="CG309" s="357"/>
      <c r="CH309" s="357"/>
      <c r="CI309" s="357"/>
      <c r="CJ309" s="357"/>
      <c r="CK309" s="357"/>
      <c r="CL309" s="357"/>
      <c r="CM309" s="357"/>
      <c r="CN309" s="357"/>
      <c r="CO309" s="357"/>
      <c r="CP309" s="357"/>
      <c r="CQ309" s="357"/>
      <c r="CR309" s="357"/>
      <c r="CS309" s="357"/>
      <c r="CT309" s="357"/>
      <c r="CU309" s="357"/>
      <c r="CV309" s="357"/>
      <c r="CW309" s="357"/>
      <c r="CX309" s="357"/>
      <c r="CY309" s="357"/>
      <c r="CZ309" s="357"/>
      <c r="DA309" s="357"/>
      <c r="DB309" s="357"/>
      <c r="DC309" s="357"/>
      <c r="DD309" s="357"/>
      <c r="DE309" s="357"/>
      <c r="DF309" s="357"/>
      <c r="DG309" s="357"/>
      <c r="DH309" s="357"/>
      <c r="DI309" s="357"/>
      <c r="DJ309" s="357"/>
      <c r="DK309" s="357"/>
      <c r="DL309" s="357"/>
      <c r="DM309" s="357"/>
      <c r="DN309" s="357"/>
      <c r="DO309" s="357"/>
      <c r="DP309" s="357"/>
      <c r="DQ309" s="357"/>
      <c r="DR309" s="357"/>
      <c r="DS309" s="357"/>
      <c r="DT309" s="357"/>
      <c r="DU309" s="357"/>
      <c r="DV309" s="357"/>
      <c r="DW309" s="357"/>
      <c r="DX309" s="357"/>
      <c r="DY309" s="357"/>
      <c r="DZ309" s="357"/>
      <c r="EA309" s="357"/>
      <c r="EB309" s="357"/>
      <c r="EC309" s="357"/>
      <c r="ED309" s="357"/>
      <c r="EE309" s="357"/>
      <c r="EF309" s="357"/>
      <c r="EG309" s="357"/>
      <c r="EH309" s="357"/>
      <c r="EI309" s="357"/>
      <c r="EJ309" s="357"/>
      <c r="EK309" s="357"/>
      <c r="EL309" s="357"/>
      <c r="EM309" s="357"/>
      <c r="EN309" s="357"/>
      <c r="EO309" s="357"/>
      <c r="EP309" s="357"/>
      <c r="EQ309" s="357"/>
      <c r="ER309" s="357"/>
      <c r="ES309" s="357"/>
      <c r="ET309" s="357"/>
      <c r="EU309" s="357"/>
    </row>
    <row r="310" ht="12.75" customHeight="1">
      <c r="A310" s="357"/>
      <c r="B310" s="357"/>
      <c r="C310" s="357"/>
      <c r="D310" s="357"/>
      <c r="E310" s="357"/>
      <c r="F310" s="357"/>
      <c r="G310" s="357"/>
      <c r="H310" s="357"/>
      <c r="I310" s="357"/>
      <c r="J310" s="357"/>
      <c r="K310" s="357"/>
      <c r="L310" s="357"/>
      <c r="M310" s="357"/>
      <c r="N310" s="357"/>
      <c r="O310" s="357"/>
      <c r="P310" s="357"/>
      <c r="Q310" s="357"/>
      <c r="R310" s="357"/>
      <c r="S310" s="357"/>
      <c r="T310" s="357"/>
      <c r="U310" s="357"/>
      <c r="V310" s="357"/>
      <c r="W310" s="357"/>
      <c r="X310" s="357"/>
      <c r="Y310" s="357"/>
      <c r="Z310" s="357"/>
      <c r="AA310" s="357"/>
      <c r="AB310" s="357"/>
      <c r="AC310" s="357"/>
      <c r="AD310" s="357"/>
      <c r="AE310" s="357"/>
      <c r="AF310" s="357"/>
      <c r="AG310" s="357"/>
      <c r="AH310" s="357"/>
      <c r="AI310" s="357"/>
      <c r="AJ310" s="357"/>
      <c r="AK310" s="357"/>
      <c r="AL310" s="357"/>
      <c r="AM310" s="357"/>
      <c r="AN310" s="357"/>
      <c r="AO310" s="357"/>
      <c r="AP310" s="357"/>
      <c r="AQ310" s="357"/>
      <c r="AR310" s="357"/>
      <c r="AS310" s="357"/>
      <c r="AT310" s="357"/>
      <c r="AU310" s="357"/>
      <c r="AV310" s="357"/>
      <c r="AW310" s="357"/>
      <c r="AX310" s="357"/>
      <c r="AY310" s="357"/>
      <c r="AZ310" s="357"/>
      <c r="BA310" s="357"/>
      <c r="BB310" s="357"/>
      <c r="BC310" s="357"/>
      <c r="BD310" s="357"/>
      <c r="BE310" s="357"/>
      <c r="BF310" s="357"/>
      <c r="BG310" s="357"/>
      <c r="BH310" s="357"/>
      <c r="BI310" s="357"/>
      <c r="BJ310" s="357"/>
      <c r="BK310" s="357"/>
      <c r="BL310" s="357"/>
      <c r="BM310" s="357"/>
      <c r="BN310" s="357"/>
      <c r="BO310" s="357"/>
      <c r="BP310" s="357"/>
      <c r="BQ310" s="357"/>
      <c r="BR310" s="357"/>
      <c r="BS310" s="357"/>
      <c r="BT310" s="357"/>
      <c r="BU310" s="357"/>
      <c r="BV310" s="357"/>
      <c r="BW310" s="357"/>
      <c r="BX310" s="357"/>
      <c r="BY310" s="357"/>
      <c r="BZ310" s="357"/>
      <c r="CA310" s="357"/>
      <c r="CB310" s="357"/>
      <c r="CC310" s="357"/>
      <c r="CD310" s="357"/>
      <c r="CE310" s="357"/>
      <c r="CF310" s="357"/>
      <c r="CG310" s="357"/>
      <c r="CH310" s="357"/>
      <c r="CI310" s="357"/>
      <c r="CJ310" s="357"/>
      <c r="CK310" s="357"/>
      <c r="CL310" s="357"/>
      <c r="CM310" s="357"/>
      <c r="CN310" s="357"/>
      <c r="CO310" s="357"/>
      <c r="CP310" s="357"/>
      <c r="CQ310" s="357"/>
      <c r="CR310" s="357"/>
      <c r="CS310" s="357"/>
      <c r="CT310" s="357"/>
      <c r="CU310" s="357"/>
      <c r="CV310" s="357"/>
      <c r="CW310" s="357"/>
      <c r="CX310" s="357"/>
      <c r="CY310" s="357"/>
      <c r="CZ310" s="357"/>
      <c r="DA310" s="357"/>
      <c r="DB310" s="357"/>
      <c r="DC310" s="357"/>
      <c r="DD310" s="357"/>
      <c r="DE310" s="357"/>
      <c r="DF310" s="357"/>
      <c r="DG310" s="357"/>
      <c r="DH310" s="357"/>
      <c r="DI310" s="357"/>
      <c r="DJ310" s="357"/>
      <c r="DK310" s="357"/>
      <c r="DL310" s="357"/>
      <c r="DM310" s="357"/>
      <c r="DN310" s="357"/>
      <c r="DO310" s="357"/>
      <c r="DP310" s="357"/>
      <c r="DQ310" s="357"/>
      <c r="DR310" s="357"/>
      <c r="DS310" s="357"/>
      <c r="DT310" s="357"/>
      <c r="DU310" s="357"/>
      <c r="DV310" s="357"/>
      <c r="DW310" s="357"/>
      <c r="DX310" s="357"/>
      <c r="DY310" s="357"/>
      <c r="DZ310" s="357"/>
      <c r="EA310" s="357"/>
      <c r="EB310" s="357"/>
      <c r="EC310" s="357"/>
      <c r="ED310" s="357"/>
      <c r="EE310" s="357"/>
      <c r="EF310" s="357"/>
      <c r="EG310" s="357"/>
      <c r="EH310" s="357"/>
      <c r="EI310" s="357"/>
      <c r="EJ310" s="357"/>
      <c r="EK310" s="357"/>
      <c r="EL310" s="357"/>
      <c r="EM310" s="357"/>
      <c r="EN310" s="357"/>
      <c r="EO310" s="357"/>
      <c r="EP310" s="357"/>
      <c r="EQ310" s="357"/>
      <c r="ER310" s="357"/>
      <c r="ES310" s="357"/>
      <c r="ET310" s="357"/>
      <c r="EU310" s="357"/>
    </row>
    <row r="311" ht="12.75" customHeight="1">
      <c r="A311" s="357"/>
      <c r="B311" s="357"/>
      <c r="C311" s="357"/>
      <c r="D311" s="357"/>
      <c r="E311" s="357"/>
      <c r="F311" s="357"/>
      <c r="G311" s="357"/>
      <c r="H311" s="357"/>
      <c r="I311" s="357"/>
      <c r="J311" s="357"/>
      <c r="K311" s="357"/>
      <c r="L311" s="357"/>
      <c r="M311" s="357"/>
      <c r="N311" s="357"/>
      <c r="O311" s="357"/>
      <c r="P311" s="357"/>
      <c r="Q311" s="357"/>
      <c r="R311" s="357"/>
      <c r="S311" s="357"/>
      <c r="T311" s="357"/>
      <c r="U311" s="357"/>
      <c r="V311" s="357"/>
      <c r="W311" s="357"/>
      <c r="X311" s="357"/>
      <c r="Y311" s="357"/>
      <c r="Z311" s="357"/>
      <c r="AA311" s="357"/>
      <c r="AB311" s="357"/>
      <c r="AC311" s="357"/>
      <c r="AD311" s="357"/>
      <c r="AE311" s="357"/>
      <c r="AF311" s="357"/>
      <c r="AG311" s="357"/>
      <c r="AH311" s="357"/>
      <c r="AI311" s="357"/>
      <c r="AJ311" s="357"/>
      <c r="AK311" s="357"/>
      <c r="AL311" s="357"/>
      <c r="AM311" s="357"/>
      <c r="AN311" s="357"/>
      <c r="AO311" s="357"/>
      <c r="AP311" s="357"/>
      <c r="AQ311" s="357"/>
      <c r="AR311" s="357"/>
      <c r="AS311" s="357"/>
      <c r="AT311" s="357"/>
      <c r="AU311" s="357"/>
      <c r="AV311" s="357"/>
      <c r="AW311" s="357"/>
      <c r="AX311" s="357"/>
      <c r="AY311" s="357"/>
      <c r="AZ311" s="357"/>
      <c r="BA311" s="357"/>
      <c r="BB311" s="357"/>
      <c r="BC311" s="357"/>
      <c r="BD311" s="357"/>
      <c r="BE311" s="357"/>
      <c r="BF311" s="357"/>
      <c r="BG311" s="357"/>
      <c r="BH311" s="357"/>
      <c r="BI311" s="357"/>
      <c r="BJ311" s="357"/>
      <c r="BK311" s="357"/>
      <c r="BL311" s="357"/>
      <c r="BM311" s="357"/>
      <c r="BN311" s="357"/>
      <c r="BO311" s="357"/>
      <c r="BP311" s="357"/>
      <c r="BQ311" s="357"/>
      <c r="BR311" s="357"/>
      <c r="BS311" s="357"/>
      <c r="BT311" s="357"/>
      <c r="BU311" s="357"/>
      <c r="BV311" s="357"/>
      <c r="BW311" s="357"/>
      <c r="BX311" s="357"/>
      <c r="BY311" s="357"/>
      <c r="BZ311" s="357"/>
      <c r="CA311" s="357"/>
      <c r="CB311" s="357"/>
      <c r="CC311" s="357"/>
      <c r="CD311" s="357"/>
      <c r="CE311" s="357"/>
      <c r="CF311" s="357"/>
      <c r="CG311" s="357"/>
      <c r="CH311" s="357"/>
      <c r="CI311" s="357"/>
      <c r="CJ311" s="357"/>
      <c r="CK311" s="357"/>
      <c r="CL311" s="357"/>
      <c r="CM311" s="357"/>
      <c r="CN311" s="357"/>
      <c r="CO311" s="357"/>
      <c r="CP311" s="357"/>
      <c r="CQ311" s="357"/>
      <c r="CR311" s="357"/>
      <c r="CS311" s="357"/>
      <c r="CT311" s="357"/>
      <c r="CU311" s="357"/>
      <c r="CV311" s="357"/>
      <c r="CW311" s="357"/>
      <c r="CX311" s="357"/>
      <c r="CY311" s="357"/>
      <c r="CZ311" s="357"/>
      <c r="DA311" s="357"/>
      <c r="DB311" s="357"/>
      <c r="DC311" s="357"/>
      <c r="DD311" s="357"/>
      <c r="DE311" s="357"/>
      <c r="DF311" s="357"/>
      <c r="DG311" s="357"/>
      <c r="DH311" s="357"/>
      <c r="DI311" s="357"/>
      <c r="DJ311" s="357"/>
      <c r="DK311" s="357"/>
      <c r="DL311" s="357"/>
      <c r="DM311" s="357"/>
      <c r="DN311" s="357"/>
      <c r="DO311" s="357"/>
      <c r="DP311" s="357"/>
      <c r="DQ311" s="357"/>
      <c r="DR311" s="357"/>
      <c r="DS311" s="357"/>
      <c r="DT311" s="357"/>
      <c r="DU311" s="357"/>
      <c r="DV311" s="357"/>
      <c r="DW311" s="357"/>
      <c r="DX311" s="357"/>
      <c r="DY311" s="357"/>
      <c r="DZ311" s="357"/>
      <c r="EA311" s="357"/>
      <c r="EB311" s="357"/>
      <c r="EC311" s="357"/>
      <c r="ED311" s="357"/>
      <c r="EE311" s="357"/>
      <c r="EF311" s="357"/>
      <c r="EG311" s="357"/>
      <c r="EH311" s="357"/>
      <c r="EI311" s="357"/>
      <c r="EJ311" s="357"/>
      <c r="EK311" s="357"/>
      <c r="EL311" s="357"/>
      <c r="EM311" s="357"/>
      <c r="EN311" s="357"/>
      <c r="EO311" s="357"/>
      <c r="EP311" s="357"/>
      <c r="EQ311" s="357"/>
      <c r="ER311" s="357"/>
      <c r="ES311" s="357"/>
      <c r="ET311" s="357"/>
      <c r="EU311" s="357"/>
    </row>
    <row r="312" ht="12.75" customHeight="1">
      <c r="A312" s="357"/>
      <c r="B312" s="357"/>
      <c r="C312" s="357"/>
      <c r="D312" s="357"/>
      <c r="E312" s="357"/>
      <c r="F312" s="357"/>
      <c r="G312" s="357"/>
      <c r="H312" s="357"/>
      <c r="I312" s="357"/>
      <c r="J312" s="357"/>
      <c r="K312" s="357"/>
      <c r="L312" s="357"/>
      <c r="M312" s="357"/>
      <c r="N312" s="357"/>
      <c r="O312" s="357"/>
      <c r="P312" s="357"/>
      <c r="Q312" s="357"/>
      <c r="R312" s="357"/>
      <c r="S312" s="357"/>
      <c r="T312" s="357"/>
      <c r="U312" s="357"/>
      <c r="V312" s="357"/>
      <c r="W312" s="357"/>
      <c r="X312" s="357"/>
      <c r="Y312" s="357"/>
      <c r="Z312" s="357"/>
      <c r="AA312" s="357"/>
      <c r="AB312" s="357"/>
      <c r="AC312" s="357"/>
      <c r="AD312" s="357"/>
      <c r="AE312" s="357"/>
      <c r="AF312" s="357"/>
      <c r="AG312" s="357"/>
      <c r="AH312" s="357"/>
      <c r="AI312" s="357"/>
      <c r="AJ312" s="357"/>
      <c r="AK312" s="357"/>
      <c r="AL312" s="357"/>
      <c r="AM312" s="357"/>
      <c r="AN312" s="357"/>
      <c r="AO312" s="357"/>
      <c r="AP312" s="357"/>
      <c r="AQ312" s="357"/>
      <c r="AR312" s="357"/>
      <c r="AS312" s="357"/>
      <c r="AT312" s="357"/>
      <c r="AU312" s="357"/>
      <c r="AV312" s="357"/>
      <c r="AW312" s="357"/>
      <c r="AX312" s="357"/>
      <c r="AY312" s="357"/>
      <c r="AZ312" s="357"/>
      <c r="BA312" s="357"/>
      <c r="BB312" s="357"/>
      <c r="BC312" s="357"/>
      <c r="BD312" s="357"/>
      <c r="BE312" s="357"/>
      <c r="BF312" s="357"/>
      <c r="BG312" s="357"/>
      <c r="BH312" s="357"/>
      <c r="BI312" s="357"/>
      <c r="BJ312" s="357"/>
      <c r="BK312" s="357"/>
      <c r="BL312" s="357"/>
      <c r="BM312" s="357"/>
      <c r="BN312" s="357"/>
      <c r="BO312" s="357"/>
      <c r="BP312" s="357"/>
      <c r="BQ312" s="357"/>
      <c r="BR312" s="357"/>
      <c r="BS312" s="357"/>
      <c r="BT312" s="357"/>
      <c r="BU312" s="357"/>
      <c r="BV312" s="357"/>
      <c r="BW312" s="357"/>
      <c r="BX312" s="357"/>
      <c r="BY312" s="357"/>
      <c r="BZ312" s="357"/>
      <c r="CA312" s="357"/>
      <c r="CB312" s="357"/>
      <c r="CC312" s="357"/>
      <c r="CD312" s="357"/>
      <c r="CE312" s="357"/>
      <c r="CF312" s="357"/>
      <c r="CG312" s="357"/>
      <c r="CH312" s="357"/>
      <c r="CI312" s="357"/>
      <c r="CJ312" s="357"/>
      <c r="CK312" s="357"/>
      <c r="CL312" s="357"/>
      <c r="CM312" s="357"/>
      <c r="CN312" s="357"/>
      <c r="CO312" s="357"/>
      <c r="CP312" s="357"/>
      <c r="CQ312" s="357"/>
      <c r="CR312" s="357"/>
      <c r="CS312" s="357"/>
      <c r="CT312" s="357"/>
      <c r="CU312" s="357"/>
      <c r="CV312" s="357"/>
      <c r="CW312" s="357"/>
      <c r="CX312" s="357"/>
      <c r="CY312" s="357"/>
      <c r="CZ312" s="357"/>
      <c r="DA312" s="357"/>
      <c r="DB312" s="357"/>
      <c r="DC312" s="357"/>
      <c r="DD312" s="357"/>
      <c r="DE312" s="357"/>
      <c r="DF312" s="357"/>
      <c r="DG312" s="357"/>
      <c r="DH312" s="357"/>
      <c r="DI312" s="357"/>
      <c r="DJ312" s="357"/>
      <c r="DK312" s="357"/>
      <c r="DL312" s="357"/>
      <c r="DM312" s="357"/>
      <c r="DN312" s="357"/>
      <c r="DO312" s="357"/>
      <c r="DP312" s="357"/>
      <c r="DQ312" s="357"/>
      <c r="DR312" s="357"/>
      <c r="DS312" s="357"/>
      <c r="DT312" s="357"/>
      <c r="DU312" s="357"/>
      <c r="DV312" s="357"/>
      <c r="DW312" s="357"/>
      <c r="DX312" s="357"/>
      <c r="DY312" s="357"/>
      <c r="DZ312" s="357"/>
      <c r="EA312" s="357"/>
      <c r="EB312" s="357"/>
      <c r="EC312" s="357"/>
      <c r="ED312" s="357"/>
      <c r="EE312" s="357"/>
      <c r="EF312" s="357"/>
      <c r="EG312" s="357"/>
      <c r="EH312" s="357"/>
      <c r="EI312" s="357"/>
      <c r="EJ312" s="357"/>
      <c r="EK312" s="357"/>
      <c r="EL312" s="357"/>
      <c r="EM312" s="357"/>
      <c r="EN312" s="357"/>
      <c r="EO312" s="357"/>
      <c r="EP312" s="357"/>
      <c r="EQ312" s="357"/>
      <c r="ER312" s="357"/>
      <c r="ES312" s="357"/>
      <c r="ET312" s="357"/>
      <c r="EU312" s="357"/>
    </row>
    <row r="313" ht="12.75" customHeight="1">
      <c r="A313" s="357"/>
      <c r="B313" s="357"/>
      <c r="C313" s="357"/>
      <c r="D313" s="357"/>
      <c r="E313" s="357"/>
      <c r="F313" s="357"/>
      <c r="G313" s="357"/>
      <c r="H313" s="357"/>
      <c r="I313" s="357"/>
      <c r="J313" s="357"/>
      <c r="K313" s="357"/>
      <c r="L313" s="357"/>
      <c r="M313" s="357"/>
      <c r="N313" s="357"/>
      <c r="O313" s="357"/>
      <c r="P313" s="357"/>
      <c r="Q313" s="357"/>
      <c r="R313" s="357"/>
      <c r="S313" s="357"/>
      <c r="T313" s="357"/>
      <c r="U313" s="357"/>
      <c r="V313" s="357"/>
      <c r="W313" s="357"/>
      <c r="X313" s="357"/>
      <c r="Y313" s="357"/>
      <c r="Z313" s="357"/>
      <c r="AA313" s="357"/>
      <c r="AB313" s="357"/>
      <c r="AC313" s="357"/>
      <c r="AD313" s="357"/>
      <c r="AE313" s="357"/>
      <c r="AF313" s="357"/>
      <c r="AG313" s="357"/>
      <c r="AH313" s="357"/>
      <c r="AI313" s="357"/>
      <c r="AJ313" s="357"/>
      <c r="AK313" s="357"/>
      <c r="AL313" s="357"/>
      <c r="AM313" s="357"/>
      <c r="AN313" s="357"/>
      <c r="AO313" s="357"/>
      <c r="AP313" s="357"/>
      <c r="AQ313" s="357"/>
      <c r="AR313" s="357"/>
      <c r="AS313" s="357"/>
      <c r="AT313" s="357"/>
      <c r="AU313" s="357"/>
      <c r="AV313" s="357"/>
      <c r="AW313" s="357"/>
      <c r="AX313" s="357"/>
      <c r="AY313" s="357"/>
      <c r="AZ313" s="357"/>
      <c r="BA313" s="357"/>
      <c r="BB313" s="357"/>
      <c r="BC313" s="357"/>
      <c r="BD313" s="357"/>
      <c r="BE313" s="357"/>
      <c r="BF313" s="357"/>
      <c r="BG313" s="357"/>
      <c r="BH313" s="357"/>
      <c r="BI313" s="357"/>
      <c r="BJ313" s="357"/>
      <c r="BK313" s="357"/>
      <c r="BL313" s="357"/>
      <c r="BM313" s="357"/>
      <c r="BN313" s="357"/>
      <c r="BO313" s="357"/>
      <c r="BP313" s="357"/>
      <c r="BQ313" s="357"/>
      <c r="BR313" s="357"/>
      <c r="BS313" s="357"/>
      <c r="BT313" s="357"/>
      <c r="BU313" s="357"/>
      <c r="BV313" s="357"/>
      <c r="BW313" s="357"/>
      <c r="BX313" s="357"/>
      <c r="BY313" s="357"/>
      <c r="BZ313" s="357"/>
      <c r="CA313" s="357"/>
      <c r="CB313" s="357"/>
      <c r="CC313" s="357"/>
      <c r="CD313" s="357"/>
      <c r="CE313" s="357"/>
      <c r="CF313" s="357"/>
      <c r="CG313" s="357"/>
      <c r="CH313" s="357"/>
      <c r="CI313" s="357"/>
      <c r="CJ313" s="357"/>
      <c r="CK313" s="357"/>
      <c r="CL313" s="357"/>
      <c r="CM313" s="357"/>
      <c r="CN313" s="357"/>
      <c r="CO313" s="357"/>
      <c r="CP313" s="357"/>
      <c r="CQ313" s="357"/>
      <c r="CR313" s="357"/>
      <c r="CS313" s="357"/>
      <c r="CT313" s="357"/>
      <c r="CU313" s="357"/>
      <c r="CV313" s="357"/>
      <c r="CW313" s="357"/>
      <c r="CX313" s="357"/>
      <c r="CY313" s="357"/>
      <c r="CZ313" s="357"/>
      <c r="DA313" s="357"/>
      <c r="DB313" s="357"/>
      <c r="DC313" s="357"/>
      <c r="DD313" s="357"/>
      <c r="DE313" s="357"/>
      <c r="DF313" s="357"/>
      <c r="DG313" s="357"/>
      <c r="DH313" s="357"/>
      <c r="DI313" s="357"/>
      <c r="DJ313" s="357"/>
      <c r="DK313" s="357"/>
      <c r="DL313" s="357"/>
      <c r="DM313" s="357"/>
      <c r="DN313" s="357"/>
      <c r="DO313" s="357"/>
      <c r="DP313" s="357"/>
      <c r="DQ313" s="357"/>
      <c r="DR313" s="357"/>
      <c r="DS313" s="357"/>
      <c r="DT313" s="357"/>
      <c r="DU313" s="357"/>
      <c r="DV313" s="357"/>
      <c r="DW313" s="357"/>
      <c r="DX313" s="357"/>
      <c r="DY313" s="357"/>
      <c r="DZ313" s="357"/>
      <c r="EA313" s="357"/>
      <c r="EB313" s="357"/>
      <c r="EC313" s="357"/>
      <c r="ED313" s="357"/>
      <c r="EE313" s="357"/>
      <c r="EF313" s="357"/>
      <c r="EG313" s="357"/>
      <c r="EH313" s="357"/>
      <c r="EI313" s="357"/>
      <c r="EJ313" s="357"/>
      <c r="EK313" s="357"/>
      <c r="EL313" s="357"/>
      <c r="EM313" s="357"/>
      <c r="EN313" s="357"/>
      <c r="EO313" s="357"/>
      <c r="EP313" s="357"/>
      <c r="EQ313" s="357"/>
      <c r="ER313" s="357"/>
      <c r="ES313" s="357"/>
      <c r="ET313" s="357"/>
      <c r="EU313" s="357"/>
    </row>
    <row r="314" ht="12.75" customHeight="1">
      <c r="A314" s="357"/>
      <c r="B314" s="357"/>
      <c r="C314" s="357"/>
      <c r="D314" s="357"/>
      <c r="E314" s="357"/>
      <c r="F314" s="357"/>
      <c r="G314" s="357"/>
      <c r="H314" s="357"/>
      <c r="I314" s="357"/>
      <c r="J314" s="357"/>
      <c r="K314" s="357"/>
      <c r="L314" s="357"/>
      <c r="M314" s="357"/>
      <c r="N314" s="357"/>
      <c r="O314" s="357"/>
      <c r="P314" s="357"/>
      <c r="Q314" s="357"/>
      <c r="R314" s="357"/>
      <c r="S314" s="357"/>
      <c r="T314" s="357"/>
      <c r="U314" s="357"/>
      <c r="V314" s="357"/>
      <c r="W314" s="357"/>
      <c r="X314" s="357"/>
      <c r="Y314" s="357"/>
      <c r="Z314" s="357"/>
      <c r="AA314" s="357"/>
      <c r="AB314" s="357"/>
      <c r="AC314" s="357"/>
      <c r="AD314" s="357"/>
      <c r="AE314" s="357"/>
      <c r="AF314" s="357"/>
      <c r="AG314" s="357"/>
      <c r="AH314" s="357"/>
      <c r="AI314" s="357"/>
      <c r="AJ314" s="357"/>
      <c r="AK314" s="357"/>
      <c r="AL314" s="357"/>
      <c r="AM314" s="357"/>
      <c r="AN314" s="357"/>
      <c r="AO314" s="357"/>
      <c r="AP314" s="357"/>
      <c r="AQ314" s="357"/>
      <c r="AR314" s="357"/>
      <c r="AS314" s="357"/>
      <c r="AT314" s="357"/>
      <c r="AU314" s="357"/>
      <c r="AV314" s="357"/>
      <c r="AW314" s="357"/>
      <c r="AX314" s="357"/>
      <c r="AY314" s="357"/>
      <c r="AZ314" s="357"/>
      <c r="BA314" s="357"/>
      <c r="BB314" s="357"/>
      <c r="BC314" s="357"/>
      <c r="BD314" s="357"/>
      <c r="BE314" s="357"/>
      <c r="BF314" s="357"/>
      <c r="BG314" s="357"/>
      <c r="BH314" s="357"/>
      <c r="BI314" s="357"/>
      <c r="BJ314" s="357"/>
      <c r="BK314" s="357"/>
      <c r="BL314" s="357"/>
      <c r="BM314" s="357"/>
      <c r="BN314" s="357"/>
      <c r="BO314" s="357"/>
      <c r="BP314" s="357"/>
      <c r="BQ314" s="357"/>
      <c r="BR314" s="357"/>
      <c r="BS314" s="357"/>
      <c r="BT314" s="357"/>
      <c r="BU314" s="357"/>
      <c r="BV314" s="357"/>
      <c r="BW314" s="357"/>
      <c r="BX314" s="357"/>
      <c r="BY314" s="357"/>
      <c r="BZ314" s="357"/>
      <c r="CA314" s="357"/>
      <c r="CB314" s="357"/>
      <c r="CC314" s="357"/>
      <c r="CD314" s="357"/>
      <c r="CE314" s="357"/>
      <c r="CF314" s="357"/>
      <c r="CG314" s="357"/>
      <c r="CH314" s="357"/>
      <c r="CI314" s="357"/>
      <c r="CJ314" s="357"/>
      <c r="CK314" s="357"/>
      <c r="CL314" s="357"/>
      <c r="CM314" s="357"/>
      <c r="CN314" s="357"/>
      <c r="CO314" s="357"/>
      <c r="CP314" s="357"/>
      <c r="CQ314" s="357"/>
      <c r="CR314" s="357"/>
      <c r="CS314" s="357"/>
      <c r="CT314" s="357"/>
      <c r="CU314" s="357"/>
      <c r="CV314" s="357"/>
      <c r="CW314" s="357"/>
      <c r="CX314" s="357"/>
      <c r="CY314" s="357"/>
      <c r="CZ314" s="357"/>
      <c r="DA314" s="357"/>
      <c r="DB314" s="357"/>
      <c r="DC314" s="357"/>
      <c r="DD314" s="357"/>
      <c r="DE314" s="357"/>
      <c r="DF314" s="357"/>
      <c r="DG314" s="357"/>
      <c r="DH314" s="357"/>
      <c r="DI314" s="357"/>
      <c r="DJ314" s="357"/>
      <c r="DK314" s="357"/>
      <c r="DL314" s="357"/>
      <c r="DM314" s="357"/>
      <c r="DN314" s="357"/>
      <c r="DO314" s="357"/>
      <c r="DP314" s="357"/>
      <c r="DQ314" s="357"/>
      <c r="DR314" s="357"/>
      <c r="DS314" s="357"/>
      <c r="DT314" s="357"/>
      <c r="DU314" s="357"/>
      <c r="DV314" s="357"/>
      <c r="DW314" s="357"/>
      <c r="DX314" s="357"/>
      <c r="DY314" s="357"/>
      <c r="DZ314" s="357"/>
      <c r="EA314" s="357"/>
      <c r="EB314" s="357"/>
      <c r="EC314" s="357"/>
      <c r="ED314" s="357"/>
      <c r="EE314" s="357"/>
      <c r="EF314" s="357"/>
      <c r="EG314" s="357"/>
      <c r="EH314" s="357"/>
      <c r="EI314" s="357"/>
      <c r="EJ314" s="357"/>
      <c r="EK314" s="357"/>
      <c r="EL314" s="357"/>
      <c r="EM314" s="357"/>
      <c r="EN314" s="357"/>
      <c r="EO314" s="357"/>
      <c r="EP314" s="357"/>
      <c r="EQ314" s="357"/>
      <c r="ER314" s="357"/>
      <c r="ES314" s="357"/>
      <c r="ET314" s="357"/>
      <c r="EU314" s="357"/>
    </row>
    <row r="315" ht="12.75" customHeight="1">
      <c r="A315" s="357"/>
      <c r="B315" s="357"/>
      <c r="C315" s="357"/>
      <c r="D315" s="357"/>
      <c r="E315" s="357"/>
      <c r="F315" s="357"/>
      <c r="G315" s="357"/>
      <c r="H315" s="357"/>
      <c r="I315" s="357"/>
      <c r="J315" s="357"/>
      <c r="K315" s="357"/>
      <c r="L315" s="357"/>
      <c r="M315" s="357"/>
      <c r="N315" s="357"/>
      <c r="O315" s="357"/>
      <c r="P315" s="357"/>
      <c r="Q315" s="357"/>
      <c r="R315" s="357"/>
      <c r="S315" s="357"/>
      <c r="T315" s="357"/>
      <c r="U315" s="357"/>
      <c r="V315" s="357"/>
      <c r="W315" s="357"/>
      <c r="X315" s="357"/>
      <c r="Y315" s="357"/>
      <c r="Z315" s="357"/>
      <c r="AA315" s="357"/>
      <c r="AB315" s="357"/>
      <c r="AC315" s="357"/>
      <c r="AD315" s="357"/>
      <c r="AE315" s="357"/>
      <c r="AF315" s="357"/>
      <c r="AG315" s="357"/>
      <c r="AH315" s="357"/>
      <c r="AI315" s="357"/>
      <c r="AJ315" s="357"/>
      <c r="AK315" s="357"/>
      <c r="AL315" s="357"/>
      <c r="AM315" s="357"/>
      <c r="AN315" s="357"/>
      <c r="AO315" s="357"/>
      <c r="AP315" s="357"/>
      <c r="AQ315" s="357"/>
      <c r="AR315" s="357"/>
      <c r="AS315" s="357"/>
      <c r="AT315" s="357"/>
      <c r="AU315" s="357"/>
      <c r="AV315" s="357"/>
      <c r="AW315" s="357"/>
      <c r="AX315" s="357"/>
      <c r="AY315" s="357"/>
      <c r="AZ315" s="357"/>
      <c r="BA315" s="357"/>
      <c r="BB315" s="357"/>
      <c r="BC315" s="357"/>
      <c r="BD315" s="357"/>
      <c r="BE315" s="357"/>
      <c r="BF315" s="357"/>
      <c r="BG315" s="357"/>
      <c r="BH315" s="357"/>
      <c r="BI315" s="357"/>
      <c r="BJ315" s="357"/>
      <c r="BK315" s="357"/>
      <c r="BL315" s="357"/>
      <c r="BM315" s="357"/>
      <c r="BN315" s="357"/>
      <c r="BO315" s="357"/>
      <c r="BP315" s="357"/>
      <c r="BQ315" s="357"/>
      <c r="BR315" s="357"/>
      <c r="BS315" s="357"/>
      <c r="BT315" s="357"/>
      <c r="BU315" s="357"/>
      <c r="BV315" s="357"/>
      <c r="BW315" s="357"/>
      <c r="BX315" s="357"/>
      <c r="BY315" s="357"/>
      <c r="BZ315" s="357"/>
      <c r="CA315" s="357"/>
      <c r="CB315" s="357"/>
      <c r="CC315" s="357"/>
      <c r="CD315" s="357"/>
      <c r="CE315" s="357"/>
      <c r="CF315" s="357"/>
      <c r="CG315" s="357"/>
      <c r="CH315" s="357"/>
      <c r="CI315" s="357"/>
      <c r="CJ315" s="357"/>
      <c r="CK315" s="357"/>
      <c r="CL315" s="357"/>
      <c r="CM315" s="357"/>
      <c r="CN315" s="357"/>
      <c r="CO315" s="357"/>
      <c r="CP315" s="357"/>
      <c r="CQ315" s="357"/>
      <c r="CR315" s="357"/>
      <c r="CS315" s="357"/>
      <c r="CT315" s="357"/>
      <c r="CU315" s="357"/>
      <c r="CV315" s="357"/>
      <c r="CW315" s="357"/>
      <c r="CX315" s="357"/>
      <c r="CY315" s="357"/>
      <c r="CZ315" s="357"/>
      <c r="DA315" s="357"/>
      <c r="DB315" s="357"/>
      <c r="DC315" s="357"/>
      <c r="DD315" s="357"/>
      <c r="DE315" s="357"/>
      <c r="DF315" s="357"/>
      <c r="DG315" s="357"/>
      <c r="DH315" s="357"/>
      <c r="DI315" s="357"/>
      <c r="DJ315" s="357"/>
      <c r="DK315" s="357"/>
      <c r="DL315" s="357"/>
      <c r="DM315" s="357"/>
      <c r="DN315" s="357"/>
      <c r="DO315" s="357"/>
      <c r="DP315" s="357"/>
      <c r="DQ315" s="357"/>
      <c r="DR315" s="357"/>
      <c r="DS315" s="357"/>
      <c r="DT315" s="357"/>
      <c r="DU315" s="357"/>
      <c r="DV315" s="357"/>
      <c r="DW315" s="357"/>
      <c r="DX315" s="357"/>
      <c r="DY315" s="357"/>
      <c r="DZ315" s="357"/>
      <c r="EA315" s="357"/>
      <c r="EB315" s="357"/>
      <c r="EC315" s="357"/>
      <c r="ED315" s="357"/>
      <c r="EE315" s="357"/>
      <c r="EF315" s="357"/>
      <c r="EG315" s="357"/>
      <c r="EH315" s="357"/>
      <c r="EI315" s="357"/>
      <c r="EJ315" s="357"/>
      <c r="EK315" s="357"/>
      <c r="EL315" s="357"/>
      <c r="EM315" s="357"/>
      <c r="EN315" s="357"/>
      <c r="EO315" s="357"/>
      <c r="EP315" s="357"/>
      <c r="EQ315" s="357"/>
      <c r="ER315" s="357"/>
      <c r="ES315" s="357"/>
      <c r="ET315" s="357"/>
      <c r="EU315" s="357"/>
    </row>
    <row r="316" ht="12.75" customHeight="1">
      <c r="A316" s="357"/>
      <c r="B316" s="357"/>
      <c r="C316" s="357"/>
      <c r="D316" s="357"/>
      <c r="E316" s="357"/>
      <c r="F316" s="357"/>
      <c r="G316" s="357"/>
      <c r="H316" s="357"/>
      <c r="I316" s="357"/>
      <c r="J316" s="357"/>
      <c r="K316" s="357"/>
      <c r="L316" s="357"/>
      <c r="M316" s="357"/>
      <c r="N316" s="357"/>
      <c r="O316" s="357"/>
      <c r="P316" s="357"/>
      <c r="Q316" s="357"/>
      <c r="R316" s="357"/>
      <c r="S316" s="357"/>
      <c r="T316" s="357"/>
      <c r="U316" s="357"/>
      <c r="V316" s="357"/>
      <c r="W316" s="357"/>
      <c r="X316" s="357"/>
      <c r="Y316" s="357"/>
      <c r="Z316" s="357"/>
      <c r="AA316" s="357"/>
      <c r="AB316" s="357"/>
      <c r="AC316" s="357"/>
      <c r="AD316" s="357"/>
      <c r="AE316" s="357"/>
      <c r="AF316" s="357"/>
      <c r="AG316" s="357"/>
      <c r="AH316" s="357"/>
      <c r="AI316" s="357"/>
      <c r="AJ316" s="357"/>
      <c r="AK316" s="357"/>
      <c r="AL316" s="357"/>
      <c r="AM316" s="357"/>
      <c r="AN316" s="357"/>
      <c r="AO316" s="357"/>
      <c r="AP316" s="357"/>
      <c r="AQ316" s="357"/>
      <c r="AR316" s="357"/>
      <c r="AS316" s="357"/>
      <c r="AT316" s="357"/>
      <c r="AU316" s="357"/>
      <c r="AV316" s="357"/>
      <c r="AW316" s="357"/>
      <c r="AX316" s="357"/>
      <c r="AY316" s="357"/>
      <c r="AZ316" s="357"/>
      <c r="BA316" s="357"/>
      <c r="BB316" s="357"/>
      <c r="BC316" s="357"/>
      <c r="BD316" s="357"/>
      <c r="BE316" s="357"/>
      <c r="BF316" s="357"/>
      <c r="BG316" s="357"/>
      <c r="BH316" s="357"/>
      <c r="BI316" s="357"/>
      <c r="BJ316" s="357"/>
      <c r="BK316" s="357"/>
      <c r="BL316" s="357"/>
      <c r="BM316" s="357"/>
      <c r="BN316" s="357"/>
      <c r="BO316" s="357"/>
      <c r="BP316" s="357"/>
      <c r="BQ316" s="357"/>
      <c r="BR316" s="357"/>
      <c r="BS316" s="357"/>
      <c r="BT316" s="357"/>
      <c r="BU316" s="357"/>
      <c r="BV316" s="357"/>
      <c r="BW316" s="357"/>
      <c r="BX316" s="357"/>
      <c r="BY316" s="357"/>
      <c r="BZ316" s="357"/>
      <c r="CA316" s="357"/>
      <c r="CB316" s="357"/>
      <c r="CC316" s="357"/>
      <c r="CD316" s="357"/>
      <c r="CE316" s="357"/>
      <c r="CF316" s="357"/>
      <c r="CG316" s="357"/>
      <c r="CH316" s="357"/>
      <c r="CI316" s="357"/>
      <c r="CJ316" s="357"/>
      <c r="CK316" s="357"/>
      <c r="CL316" s="357"/>
      <c r="CM316" s="357"/>
      <c r="CN316" s="357"/>
      <c r="CO316" s="357"/>
      <c r="CP316" s="357"/>
      <c r="CQ316" s="357"/>
      <c r="CR316" s="357"/>
      <c r="CS316" s="357"/>
      <c r="CT316" s="357"/>
      <c r="CU316" s="357"/>
      <c r="CV316" s="357"/>
      <c r="CW316" s="357"/>
      <c r="CX316" s="357"/>
      <c r="CY316" s="357"/>
      <c r="CZ316" s="357"/>
      <c r="DA316" s="357"/>
      <c r="DB316" s="357"/>
      <c r="DC316" s="357"/>
      <c r="DD316" s="357"/>
      <c r="DE316" s="357"/>
      <c r="DF316" s="357"/>
      <c r="DG316" s="357"/>
      <c r="DH316" s="357"/>
      <c r="DI316" s="357"/>
      <c r="DJ316" s="357"/>
      <c r="DK316" s="357"/>
      <c r="DL316" s="357"/>
      <c r="DM316" s="357"/>
      <c r="DN316" s="357"/>
      <c r="DO316" s="357"/>
      <c r="DP316" s="357"/>
      <c r="DQ316" s="357"/>
      <c r="DR316" s="357"/>
      <c r="DS316" s="357"/>
      <c r="DT316" s="357"/>
      <c r="DU316" s="357"/>
      <c r="DV316" s="357"/>
      <c r="DW316" s="357"/>
      <c r="DX316" s="357"/>
      <c r="DY316" s="357"/>
      <c r="DZ316" s="357"/>
      <c r="EA316" s="357"/>
      <c r="EB316" s="357"/>
      <c r="EC316" s="357"/>
      <c r="ED316" s="357"/>
      <c r="EE316" s="357"/>
      <c r="EF316" s="357"/>
      <c r="EG316" s="357"/>
      <c r="EH316" s="357"/>
      <c r="EI316" s="357"/>
      <c r="EJ316" s="357"/>
      <c r="EK316" s="357"/>
      <c r="EL316" s="357"/>
      <c r="EM316" s="357"/>
      <c r="EN316" s="357"/>
      <c r="EO316" s="357"/>
      <c r="EP316" s="357"/>
      <c r="EQ316" s="357"/>
      <c r="ER316" s="357"/>
      <c r="ES316" s="357"/>
      <c r="ET316" s="357"/>
      <c r="EU316" s="357"/>
    </row>
    <row r="317" ht="12.75" customHeight="1">
      <c r="A317" s="357"/>
      <c r="B317" s="357"/>
      <c r="C317" s="357"/>
      <c r="D317" s="357"/>
      <c r="E317" s="357"/>
      <c r="F317" s="357"/>
      <c r="G317" s="357"/>
      <c r="H317" s="357"/>
      <c r="I317" s="357"/>
      <c r="J317" s="357"/>
      <c r="K317" s="357"/>
      <c r="L317" s="357"/>
      <c r="M317" s="357"/>
      <c r="N317" s="357"/>
      <c r="O317" s="357"/>
      <c r="P317" s="357"/>
      <c r="Q317" s="357"/>
      <c r="R317" s="357"/>
      <c r="S317" s="357"/>
      <c r="T317" s="357"/>
      <c r="U317" s="357"/>
      <c r="V317" s="357"/>
      <c r="W317" s="357"/>
      <c r="X317" s="357"/>
      <c r="Y317" s="357"/>
      <c r="Z317" s="357"/>
      <c r="AA317" s="357"/>
      <c r="AB317" s="357"/>
      <c r="AC317" s="357"/>
      <c r="AD317" s="357"/>
      <c r="AE317" s="357"/>
      <c r="AF317" s="357"/>
      <c r="AG317" s="357"/>
      <c r="AH317" s="357"/>
      <c r="AI317" s="357"/>
      <c r="AJ317" s="357"/>
      <c r="AK317" s="357"/>
      <c r="AL317" s="357"/>
      <c r="AM317" s="357"/>
      <c r="AN317" s="357"/>
      <c r="AO317" s="357"/>
      <c r="AP317" s="357"/>
      <c r="AQ317" s="357"/>
      <c r="AR317" s="357"/>
      <c r="AS317" s="357"/>
      <c r="AT317" s="357"/>
      <c r="AU317" s="357"/>
      <c r="AV317" s="357"/>
      <c r="AW317" s="357"/>
      <c r="AX317" s="357"/>
      <c r="AY317" s="357"/>
      <c r="AZ317" s="357"/>
      <c r="BA317" s="357"/>
      <c r="BB317" s="357"/>
      <c r="BC317" s="357"/>
      <c r="BD317" s="357"/>
      <c r="BE317" s="357"/>
      <c r="BF317" s="357"/>
      <c r="BG317" s="357"/>
      <c r="BH317" s="357"/>
      <c r="BI317" s="357"/>
      <c r="BJ317" s="357"/>
      <c r="BK317" s="357"/>
      <c r="BL317" s="357"/>
      <c r="BM317" s="357"/>
      <c r="BN317" s="357"/>
      <c r="BO317" s="357"/>
      <c r="BP317" s="357"/>
      <c r="BQ317" s="357"/>
      <c r="BR317" s="357"/>
      <c r="BS317" s="357"/>
      <c r="BT317" s="357"/>
      <c r="BU317" s="357"/>
      <c r="BV317" s="357"/>
      <c r="BW317" s="357"/>
      <c r="BX317" s="357"/>
      <c r="BY317" s="357"/>
      <c r="BZ317" s="357"/>
      <c r="CA317" s="357"/>
      <c r="CB317" s="357"/>
      <c r="CC317" s="357"/>
      <c r="CD317" s="357"/>
      <c r="CE317" s="357"/>
      <c r="CF317" s="357"/>
      <c r="CG317" s="357"/>
      <c r="CH317" s="357"/>
      <c r="CI317" s="357"/>
      <c r="CJ317" s="357"/>
      <c r="CK317" s="357"/>
      <c r="CL317" s="357"/>
      <c r="CM317" s="357"/>
      <c r="CN317" s="357"/>
      <c r="CO317" s="357"/>
      <c r="CP317" s="357"/>
      <c r="CQ317" s="357"/>
      <c r="CR317" s="357"/>
      <c r="CS317" s="357"/>
      <c r="CT317" s="357"/>
      <c r="CU317" s="357"/>
      <c r="CV317" s="357"/>
      <c r="CW317" s="357"/>
      <c r="CX317" s="357"/>
      <c r="CY317" s="357"/>
      <c r="CZ317" s="357"/>
      <c r="DA317" s="357"/>
      <c r="DB317" s="357"/>
      <c r="DC317" s="357"/>
      <c r="DD317" s="357"/>
      <c r="DE317" s="357"/>
      <c r="DF317" s="357"/>
      <c r="DG317" s="357"/>
      <c r="DH317" s="357"/>
      <c r="DI317" s="357"/>
      <c r="DJ317" s="357"/>
      <c r="DK317" s="357"/>
      <c r="DL317" s="357"/>
      <c r="DM317" s="357"/>
      <c r="DN317" s="357"/>
      <c r="DO317" s="357"/>
      <c r="DP317" s="357"/>
      <c r="DQ317" s="357"/>
      <c r="DR317" s="357"/>
      <c r="DS317" s="357"/>
      <c r="DT317" s="357"/>
      <c r="DU317" s="357"/>
      <c r="DV317" s="357"/>
      <c r="DW317" s="357"/>
      <c r="DX317" s="357"/>
      <c r="DY317" s="357"/>
      <c r="DZ317" s="357"/>
      <c r="EA317" s="357"/>
      <c r="EB317" s="357"/>
      <c r="EC317" s="357"/>
      <c r="ED317" s="357"/>
      <c r="EE317" s="357"/>
      <c r="EF317" s="357"/>
      <c r="EG317" s="357"/>
      <c r="EH317" s="357"/>
      <c r="EI317" s="357"/>
      <c r="EJ317" s="357"/>
      <c r="EK317" s="357"/>
      <c r="EL317" s="357"/>
      <c r="EM317" s="357"/>
      <c r="EN317" s="357"/>
      <c r="EO317" s="357"/>
      <c r="EP317" s="357"/>
      <c r="EQ317" s="357"/>
      <c r="ER317" s="357"/>
      <c r="ES317" s="357"/>
      <c r="ET317" s="357"/>
      <c r="EU317" s="357"/>
    </row>
    <row r="318" ht="12.75" customHeight="1">
      <c r="A318" s="357"/>
      <c r="B318" s="357"/>
      <c r="C318" s="357"/>
      <c r="D318" s="357"/>
      <c r="E318" s="357"/>
      <c r="F318" s="357"/>
      <c r="G318" s="357"/>
      <c r="H318" s="357"/>
      <c r="I318" s="357"/>
      <c r="J318" s="357"/>
      <c r="K318" s="357"/>
      <c r="L318" s="357"/>
      <c r="M318" s="357"/>
      <c r="N318" s="357"/>
      <c r="O318" s="357"/>
      <c r="P318" s="357"/>
      <c r="Q318" s="357"/>
      <c r="R318" s="357"/>
      <c r="S318" s="357"/>
      <c r="T318" s="357"/>
      <c r="U318" s="357"/>
      <c r="V318" s="357"/>
      <c r="W318" s="357"/>
      <c r="X318" s="357"/>
      <c r="Y318" s="357"/>
      <c r="Z318" s="357"/>
      <c r="AA318" s="357"/>
      <c r="AB318" s="357"/>
      <c r="AC318" s="357"/>
      <c r="AD318" s="357"/>
      <c r="AE318" s="357"/>
      <c r="AF318" s="357"/>
      <c r="AG318" s="357"/>
      <c r="AH318" s="357"/>
      <c r="AI318" s="357"/>
      <c r="AJ318" s="357"/>
      <c r="AK318" s="357"/>
      <c r="AL318" s="357"/>
      <c r="AM318" s="357"/>
      <c r="AN318" s="357"/>
      <c r="AO318" s="357"/>
      <c r="AP318" s="357"/>
      <c r="AQ318" s="357"/>
      <c r="AR318" s="357"/>
      <c r="AS318" s="357"/>
      <c r="AT318" s="357"/>
      <c r="AU318" s="357"/>
      <c r="AV318" s="357"/>
      <c r="AW318" s="357"/>
      <c r="AX318" s="357"/>
      <c r="AY318" s="357"/>
      <c r="AZ318" s="357"/>
      <c r="BA318" s="357"/>
      <c r="BB318" s="357"/>
      <c r="BC318" s="357"/>
      <c r="BD318" s="357"/>
      <c r="BE318" s="357"/>
      <c r="BF318" s="357"/>
      <c r="BG318" s="357"/>
      <c r="BH318" s="357"/>
      <c r="BI318" s="357"/>
      <c r="BJ318" s="357"/>
      <c r="BK318" s="357"/>
      <c r="BL318" s="357"/>
      <c r="BM318" s="357"/>
      <c r="BN318" s="357"/>
      <c r="BO318" s="357"/>
      <c r="BP318" s="357"/>
      <c r="BQ318" s="357"/>
      <c r="BR318" s="357"/>
      <c r="BS318" s="357"/>
      <c r="BT318" s="357"/>
      <c r="BU318" s="357"/>
      <c r="BV318" s="357"/>
      <c r="BW318" s="357"/>
      <c r="BX318" s="357"/>
      <c r="BY318" s="357"/>
      <c r="BZ318" s="357"/>
      <c r="CA318" s="357"/>
      <c r="CB318" s="357"/>
      <c r="CC318" s="357"/>
      <c r="CD318" s="357"/>
      <c r="CE318" s="357"/>
      <c r="CF318" s="357"/>
      <c r="CG318" s="357"/>
      <c r="CH318" s="357"/>
      <c r="CI318" s="357"/>
      <c r="CJ318" s="357"/>
      <c r="CK318" s="357"/>
      <c r="CL318" s="357"/>
      <c r="CM318" s="357"/>
      <c r="CN318" s="357"/>
      <c r="CO318" s="357"/>
      <c r="CP318" s="357"/>
      <c r="CQ318" s="357"/>
      <c r="CR318" s="357"/>
      <c r="CS318" s="357"/>
      <c r="CT318" s="357"/>
      <c r="CU318" s="357"/>
      <c r="CV318" s="357"/>
      <c r="CW318" s="357"/>
      <c r="CX318" s="357"/>
      <c r="CY318" s="357"/>
      <c r="CZ318" s="357"/>
      <c r="DA318" s="357"/>
      <c r="DB318" s="357"/>
      <c r="DC318" s="357"/>
      <c r="DD318" s="357"/>
      <c r="DE318" s="357"/>
      <c r="DF318" s="357"/>
      <c r="DG318" s="357"/>
      <c r="DH318" s="357"/>
      <c r="DI318" s="357"/>
      <c r="DJ318" s="357"/>
      <c r="DK318" s="357"/>
      <c r="DL318" s="357"/>
      <c r="DM318" s="357"/>
      <c r="DN318" s="357"/>
      <c r="DO318" s="357"/>
      <c r="DP318" s="357"/>
      <c r="DQ318" s="357"/>
      <c r="DR318" s="357"/>
      <c r="DS318" s="357"/>
      <c r="DT318" s="357"/>
      <c r="DU318" s="357"/>
      <c r="DV318" s="357"/>
      <c r="DW318" s="357"/>
      <c r="DX318" s="357"/>
      <c r="DY318" s="357"/>
      <c r="DZ318" s="357"/>
      <c r="EA318" s="357"/>
      <c r="EB318" s="357"/>
      <c r="EC318" s="357"/>
      <c r="ED318" s="357"/>
      <c r="EE318" s="357"/>
      <c r="EF318" s="357"/>
      <c r="EG318" s="357"/>
      <c r="EH318" s="357"/>
      <c r="EI318" s="357"/>
      <c r="EJ318" s="357"/>
      <c r="EK318" s="357"/>
      <c r="EL318" s="357"/>
      <c r="EM318" s="357"/>
      <c r="EN318" s="357"/>
      <c r="EO318" s="357"/>
      <c r="EP318" s="357"/>
      <c r="EQ318" s="357"/>
      <c r="ER318" s="357"/>
      <c r="ES318" s="357"/>
      <c r="ET318" s="357"/>
      <c r="EU318" s="357"/>
    </row>
    <row r="319" ht="12.75" customHeight="1">
      <c r="A319" s="357"/>
      <c r="B319" s="357"/>
      <c r="C319" s="357"/>
      <c r="D319" s="357"/>
      <c r="E319" s="357"/>
      <c r="F319" s="357"/>
      <c r="G319" s="357"/>
      <c r="H319" s="357"/>
      <c r="I319" s="357"/>
      <c r="J319" s="357"/>
      <c r="K319" s="357"/>
      <c r="L319" s="357"/>
      <c r="M319" s="357"/>
      <c r="N319" s="357"/>
      <c r="O319" s="357"/>
      <c r="P319" s="357"/>
      <c r="Q319" s="357"/>
      <c r="R319" s="357"/>
      <c r="S319" s="357"/>
      <c r="T319" s="357"/>
      <c r="U319" s="357"/>
      <c r="V319" s="357"/>
      <c r="W319" s="357"/>
      <c r="X319" s="357"/>
      <c r="Y319" s="357"/>
      <c r="Z319" s="357"/>
      <c r="AA319" s="357"/>
      <c r="AB319" s="357"/>
      <c r="AC319" s="357"/>
      <c r="AD319" s="357"/>
      <c r="AE319" s="357"/>
      <c r="AF319" s="357"/>
      <c r="AG319" s="357"/>
      <c r="AH319" s="357"/>
      <c r="AI319" s="357"/>
      <c r="AJ319" s="357"/>
      <c r="AK319" s="357"/>
      <c r="AL319" s="357"/>
      <c r="AM319" s="357"/>
      <c r="AN319" s="357"/>
      <c r="AO319" s="357"/>
      <c r="AP319" s="357"/>
      <c r="AQ319" s="357"/>
      <c r="AR319" s="357"/>
      <c r="AS319" s="357"/>
      <c r="AT319" s="357"/>
      <c r="AU319" s="357"/>
      <c r="AV319" s="357"/>
      <c r="AW319" s="357"/>
      <c r="AX319" s="357"/>
      <c r="AY319" s="357"/>
      <c r="AZ319" s="357"/>
      <c r="BA319" s="357"/>
      <c r="BB319" s="357"/>
      <c r="BC319" s="357"/>
      <c r="BD319" s="357"/>
      <c r="BE319" s="357"/>
      <c r="BF319" s="357"/>
      <c r="BG319" s="357"/>
      <c r="BH319" s="357"/>
      <c r="BI319" s="357"/>
      <c r="BJ319" s="357"/>
      <c r="BK319" s="357"/>
      <c r="BL319" s="357"/>
      <c r="BM319" s="357"/>
      <c r="BN319" s="357"/>
      <c r="BO319" s="357"/>
      <c r="BP319" s="357"/>
      <c r="BQ319" s="357"/>
      <c r="BR319" s="357"/>
      <c r="BS319" s="357"/>
      <c r="BT319" s="357"/>
      <c r="BU319" s="357"/>
      <c r="BV319" s="357"/>
      <c r="BW319" s="357"/>
      <c r="BX319" s="357"/>
      <c r="BY319" s="357"/>
      <c r="BZ319" s="357"/>
      <c r="CA319" s="357"/>
      <c r="CB319" s="357"/>
      <c r="CC319" s="357"/>
      <c r="CD319" s="357"/>
      <c r="CE319" s="357"/>
      <c r="CF319" s="357"/>
      <c r="CG319" s="357"/>
      <c r="CH319" s="357"/>
      <c r="CI319" s="357"/>
      <c r="CJ319" s="357"/>
      <c r="CK319" s="357"/>
      <c r="CL319" s="357"/>
      <c r="CM319" s="357"/>
      <c r="CN319" s="357"/>
      <c r="CO319" s="357"/>
      <c r="CP319" s="357"/>
      <c r="CQ319" s="357"/>
      <c r="CR319" s="357"/>
      <c r="CS319" s="357"/>
      <c r="CT319" s="357"/>
      <c r="CU319" s="357"/>
      <c r="CV319" s="357"/>
      <c r="CW319" s="357"/>
      <c r="CX319" s="357"/>
      <c r="CY319" s="357"/>
      <c r="CZ319" s="357"/>
      <c r="DA319" s="357"/>
      <c r="DB319" s="357"/>
      <c r="DC319" s="357"/>
      <c r="DD319" s="357"/>
      <c r="DE319" s="357"/>
      <c r="DF319" s="357"/>
      <c r="DG319" s="357"/>
      <c r="DH319" s="357"/>
      <c r="DI319" s="357"/>
      <c r="DJ319" s="357"/>
      <c r="DK319" s="357"/>
      <c r="DL319" s="357"/>
      <c r="DM319" s="357"/>
      <c r="DN319" s="357"/>
      <c r="DO319" s="357"/>
      <c r="DP319" s="357"/>
      <c r="DQ319" s="357"/>
      <c r="DR319" s="357"/>
      <c r="DS319" s="357"/>
      <c r="DT319" s="357"/>
      <c r="DU319" s="357"/>
      <c r="DV319" s="357"/>
      <c r="DW319" s="357"/>
      <c r="DX319" s="357"/>
      <c r="DY319" s="357"/>
      <c r="DZ319" s="357"/>
      <c r="EA319" s="357"/>
      <c r="EB319" s="357"/>
      <c r="EC319" s="357"/>
      <c r="ED319" s="357"/>
      <c r="EE319" s="357"/>
      <c r="EF319" s="357"/>
      <c r="EG319" s="357"/>
      <c r="EH319" s="357"/>
      <c r="EI319" s="357"/>
      <c r="EJ319" s="357"/>
      <c r="EK319" s="357"/>
      <c r="EL319" s="357"/>
      <c r="EM319" s="357"/>
      <c r="EN319" s="357"/>
      <c r="EO319" s="357"/>
      <c r="EP319" s="357"/>
      <c r="EQ319" s="357"/>
      <c r="ER319" s="357"/>
      <c r="ES319" s="357"/>
      <c r="ET319" s="357"/>
      <c r="EU319" s="357"/>
    </row>
    <row r="320" ht="12.75" customHeight="1">
      <c r="A320" s="357"/>
      <c r="B320" s="357"/>
      <c r="C320" s="357"/>
      <c r="D320" s="357"/>
      <c r="E320" s="357"/>
      <c r="F320" s="357"/>
      <c r="G320" s="357"/>
      <c r="H320" s="357"/>
      <c r="I320" s="357"/>
      <c r="J320" s="357"/>
      <c r="K320" s="357"/>
      <c r="L320" s="357"/>
      <c r="M320" s="357"/>
      <c r="N320" s="357"/>
      <c r="O320" s="357"/>
      <c r="P320" s="357"/>
      <c r="Q320" s="357"/>
      <c r="R320" s="357"/>
      <c r="S320" s="357"/>
      <c r="T320" s="357"/>
      <c r="U320" s="357"/>
      <c r="V320" s="357"/>
      <c r="W320" s="357"/>
      <c r="X320" s="357"/>
      <c r="Y320" s="357"/>
      <c r="Z320" s="357"/>
      <c r="AA320" s="357"/>
      <c r="AB320" s="357"/>
      <c r="AC320" s="357"/>
      <c r="AD320" s="357"/>
      <c r="AE320" s="357"/>
      <c r="AF320" s="357"/>
      <c r="AG320" s="357"/>
      <c r="AH320" s="357"/>
      <c r="AI320" s="357"/>
      <c r="AJ320" s="357"/>
      <c r="AK320" s="357"/>
      <c r="AL320" s="357"/>
      <c r="AM320" s="357"/>
      <c r="AN320" s="357"/>
      <c r="AO320" s="357"/>
      <c r="AP320" s="357"/>
      <c r="AQ320" s="357"/>
      <c r="AR320" s="357"/>
      <c r="AS320" s="357"/>
      <c r="AT320" s="357"/>
      <c r="AU320" s="357"/>
      <c r="AV320" s="357"/>
      <c r="AW320" s="357"/>
      <c r="AX320" s="357"/>
      <c r="AY320" s="357"/>
      <c r="AZ320" s="357"/>
      <c r="BA320" s="357"/>
      <c r="BB320" s="357"/>
      <c r="BC320" s="357"/>
      <c r="BD320" s="357"/>
      <c r="BE320" s="357"/>
      <c r="BF320" s="357"/>
      <c r="BG320" s="357"/>
      <c r="BH320" s="357"/>
      <c r="BI320" s="357"/>
      <c r="BJ320" s="357"/>
      <c r="BK320" s="357"/>
      <c r="BL320" s="357"/>
      <c r="BM320" s="357"/>
      <c r="BN320" s="357"/>
      <c r="BO320" s="357"/>
      <c r="BP320" s="357"/>
      <c r="BQ320" s="357"/>
      <c r="BR320" s="357"/>
      <c r="BS320" s="357"/>
      <c r="BT320" s="357"/>
      <c r="BU320" s="357"/>
      <c r="BV320" s="357"/>
      <c r="BW320" s="357"/>
      <c r="BX320" s="357"/>
      <c r="BY320" s="357"/>
      <c r="BZ320" s="357"/>
      <c r="CA320" s="357"/>
      <c r="CB320" s="357"/>
      <c r="CC320" s="357"/>
      <c r="CD320" s="357"/>
      <c r="CE320" s="357"/>
      <c r="CF320" s="357"/>
      <c r="CG320" s="357"/>
      <c r="CH320" s="357"/>
      <c r="CI320" s="357"/>
      <c r="CJ320" s="357"/>
      <c r="CK320" s="357"/>
      <c r="CL320" s="357"/>
      <c r="CM320" s="357"/>
      <c r="CN320" s="357"/>
      <c r="CO320" s="357"/>
      <c r="CP320" s="357"/>
      <c r="CQ320" s="357"/>
      <c r="CR320" s="357"/>
      <c r="CS320" s="357"/>
      <c r="CT320" s="357"/>
      <c r="CU320" s="357"/>
      <c r="CV320" s="357"/>
      <c r="CW320" s="357"/>
      <c r="CX320" s="357"/>
      <c r="CY320" s="357"/>
      <c r="CZ320" s="357"/>
      <c r="DA320" s="357"/>
      <c r="DB320" s="357"/>
      <c r="DC320" s="357"/>
      <c r="DD320" s="357"/>
      <c r="DE320" s="357"/>
      <c r="DF320" s="357"/>
      <c r="DG320" s="357"/>
      <c r="DH320" s="357"/>
      <c r="DI320" s="357"/>
      <c r="DJ320" s="357"/>
      <c r="DK320" s="357"/>
      <c r="DL320" s="357"/>
      <c r="DM320" s="357"/>
      <c r="DN320" s="357"/>
      <c r="DO320" s="357"/>
      <c r="DP320" s="357"/>
      <c r="DQ320" s="357"/>
      <c r="DR320" s="357"/>
      <c r="DS320" s="357"/>
      <c r="DT320" s="357"/>
      <c r="DU320" s="357"/>
      <c r="DV320" s="357"/>
      <c r="DW320" s="357"/>
      <c r="DX320" s="357"/>
      <c r="DY320" s="357"/>
      <c r="DZ320" s="357"/>
      <c r="EA320" s="357"/>
      <c r="EB320" s="357"/>
      <c r="EC320" s="357"/>
      <c r="ED320" s="357"/>
      <c r="EE320" s="357"/>
      <c r="EF320" s="357"/>
      <c r="EG320" s="357"/>
      <c r="EH320" s="357"/>
      <c r="EI320" s="357"/>
      <c r="EJ320" s="357"/>
      <c r="EK320" s="357"/>
      <c r="EL320" s="357"/>
      <c r="EM320" s="357"/>
      <c r="EN320" s="357"/>
      <c r="EO320" s="357"/>
      <c r="EP320" s="357"/>
      <c r="EQ320" s="357"/>
      <c r="ER320" s="357"/>
      <c r="ES320" s="357"/>
      <c r="ET320" s="357"/>
      <c r="EU320" s="357"/>
    </row>
    <row r="321" ht="12.75" customHeight="1">
      <c r="A321" s="357"/>
      <c r="B321" s="357"/>
      <c r="C321" s="357"/>
      <c r="D321" s="357"/>
      <c r="E321" s="357"/>
      <c r="F321" s="357"/>
      <c r="G321" s="357"/>
      <c r="H321" s="357"/>
      <c r="I321" s="357"/>
      <c r="J321" s="357"/>
      <c r="K321" s="357"/>
      <c r="L321" s="357"/>
      <c r="M321" s="357"/>
      <c r="N321" s="357"/>
      <c r="O321" s="357"/>
      <c r="P321" s="357"/>
      <c r="Q321" s="357"/>
      <c r="R321" s="357"/>
      <c r="S321" s="357"/>
      <c r="T321" s="357"/>
      <c r="U321" s="357"/>
      <c r="V321" s="357"/>
      <c r="W321" s="357"/>
      <c r="X321" s="357"/>
      <c r="Y321" s="357"/>
      <c r="Z321" s="357"/>
      <c r="AA321" s="357"/>
      <c r="AB321" s="357"/>
      <c r="AC321" s="357"/>
      <c r="AD321" s="357"/>
      <c r="AE321" s="357"/>
      <c r="AF321" s="357"/>
      <c r="AG321" s="357"/>
      <c r="AH321" s="357"/>
      <c r="AI321" s="357"/>
      <c r="AJ321" s="357"/>
      <c r="AK321" s="357"/>
      <c r="AL321" s="357"/>
      <c r="AM321" s="357"/>
      <c r="AN321" s="357"/>
      <c r="AO321" s="357"/>
      <c r="AP321" s="357"/>
      <c r="AQ321" s="357"/>
      <c r="AR321" s="357"/>
      <c r="AS321" s="357"/>
      <c r="AT321" s="357"/>
      <c r="AU321" s="357"/>
      <c r="AV321" s="357"/>
      <c r="AW321" s="357"/>
      <c r="AX321" s="357"/>
      <c r="AY321" s="357"/>
      <c r="AZ321" s="357"/>
      <c r="BA321" s="357"/>
      <c r="BB321" s="357"/>
      <c r="BC321" s="357"/>
      <c r="BD321" s="357"/>
      <c r="BE321" s="357"/>
      <c r="BF321" s="357"/>
      <c r="BG321" s="357"/>
      <c r="BH321" s="357"/>
      <c r="BI321" s="357"/>
      <c r="BJ321" s="357"/>
      <c r="BK321" s="357"/>
      <c r="BL321" s="357"/>
      <c r="BM321" s="357"/>
      <c r="BN321" s="357"/>
      <c r="BO321" s="357"/>
      <c r="BP321" s="357"/>
      <c r="BQ321" s="357"/>
      <c r="BR321" s="357"/>
      <c r="BS321" s="357"/>
      <c r="BT321" s="357"/>
      <c r="BU321" s="357"/>
      <c r="BV321" s="357"/>
      <c r="BW321" s="357"/>
      <c r="BX321" s="357"/>
      <c r="BY321" s="357"/>
      <c r="BZ321" s="357"/>
      <c r="CA321" s="357"/>
      <c r="CB321" s="357"/>
      <c r="CC321" s="357"/>
      <c r="CD321" s="357"/>
      <c r="CE321" s="357"/>
      <c r="CF321" s="357"/>
      <c r="CG321" s="357"/>
      <c r="CH321" s="357"/>
      <c r="CI321" s="357"/>
      <c r="CJ321" s="357"/>
      <c r="CK321" s="357"/>
      <c r="CL321" s="357"/>
      <c r="CM321" s="357"/>
      <c r="CN321" s="357"/>
      <c r="CO321" s="357"/>
      <c r="CP321" s="357"/>
      <c r="CQ321" s="357"/>
      <c r="CR321" s="357"/>
      <c r="CS321" s="357"/>
      <c r="CT321" s="357"/>
      <c r="CU321" s="357"/>
      <c r="CV321" s="357"/>
      <c r="CW321" s="357"/>
      <c r="CX321" s="357"/>
      <c r="CY321" s="357"/>
      <c r="CZ321" s="357"/>
      <c r="DA321" s="357"/>
      <c r="DB321" s="357"/>
      <c r="DC321" s="357"/>
      <c r="DD321" s="357"/>
      <c r="DE321" s="357"/>
      <c r="DF321" s="357"/>
      <c r="DG321" s="357"/>
      <c r="DH321" s="357"/>
      <c r="DI321" s="357"/>
      <c r="DJ321" s="357"/>
      <c r="DK321" s="357"/>
      <c r="DL321" s="357"/>
      <c r="DM321" s="357"/>
      <c r="DN321" s="357"/>
      <c r="DO321" s="357"/>
      <c r="DP321" s="357"/>
      <c r="DQ321" s="357"/>
      <c r="DR321" s="357"/>
      <c r="DS321" s="357"/>
      <c r="DT321" s="357"/>
      <c r="DU321" s="357"/>
      <c r="DV321" s="357"/>
      <c r="DW321" s="357"/>
      <c r="DX321" s="357"/>
      <c r="DY321" s="357"/>
      <c r="DZ321" s="357"/>
      <c r="EA321" s="357"/>
      <c r="EB321" s="357"/>
      <c r="EC321" s="357"/>
      <c r="ED321" s="357"/>
      <c r="EE321" s="357"/>
      <c r="EF321" s="357"/>
      <c r="EG321" s="357"/>
      <c r="EH321" s="357"/>
      <c r="EI321" s="357"/>
      <c r="EJ321" s="357"/>
      <c r="EK321" s="357"/>
      <c r="EL321" s="357"/>
      <c r="EM321" s="357"/>
      <c r="EN321" s="357"/>
      <c r="EO321" s="357"/>
      <c r="EP321" s="357"/>
      <c r="EQ321" s="357"/>
      <c r="ER321" s="357"/>
      <c r="ES321" s="357"/>
      <c r="ET321" s="357"/>
      <c r="EU321" s="357"/>
    </row>
    <row r="322" ht="12.75" customHeight="1">
      <c r="A322" s="357"/>
      <c r="B322" s="357"/>
      <c r="C322" s="357"/>
      <c r="D322" s="357"/>
      <c r="E322" s="357"/>
      <c r="F322" s="357"/>
      <c r="G322" s="357"/>
      <c r="H322" s="357"/>
      <c r="I322" s="357"/>
      <c r="J322" s="357"/>
      <c r="K322" s="357"/>
      <c r="L322" s="357"/>
      <c r="M322" s="357"/>
      <c r="N322" s="357"/>
      <c r="O322" s="357"/>
      <c r="P322" s="357"/>
      <c r="Q322" s="357"/>
      <c r="R322" s="357"/>
      <c r="S322" s="357"/>
      <c r="T322" s="357"/>
      <c r="U322" s="357"/>
      <c r="V322" s="357"/>
      <c r="W322" s="357"/>
      <c r="X322" s="357"/>
      <c r="Y322" s="357"/>
      <c r="Z322" s="357"/>
      <c r="AA322" s="357"/>
      <c r="AB322" s="357"/>
      <c r="AC322" s="357"/>
      <c r="AD322" s="357"/>
      <c r="AE322" s="357"/>
      <c r="AF322" s="357"/>
      <c r="AG322" s="357"/>
      <c r="AH322" s="357"/>
      <c r="AI322" s="357"/>
      <c r="AJ322" s="357"/>
      <c r="AK322" s="357"/>
      <c r="AL322" s="357"/>
      <c r="AM322" s="357"/>
      <c r="AN322" s="357"/>
      <c r="AO322" s="357"/>
      <c r="AP322" s="357"/>
      <c r="AQ322" s="357"/>
      <c r="AR322" s="357"/>
      <c r="AS322" s="357"/>
      <c r="AT322" s="357"/>
      <c r="AU322" s="357"/>
      <c r="AV322" s="357"/>
      <c r="AW322" s="357"/>
      <c r="AX322" s="357"/>
      <c r="AY322" s="357"/>
      <c r="AZ322" s="357"/>
      <c r="BA322" s="357"/>
      <c r="BB322" s="357"/>
      <c r="BC322" s="357"/>
      <c r="BD322" s="357"/>
      <c r="BE322" s="357"/>
      <c r="BF322" s="357"/>
      <c r="BG322" s="357"/>
      <c r="BH322" s="357"/>
      <c r="BI322" s="357"/>
      <c r="BJ322" s="357"/>
      <c r="BK322" s="357"/>
      <c r="BL322" s="357"/>
      <c r="BM322" s="357"/>
      <c r="BN322" s="357"/>
      <c r="BO322" s="357"/>
      <c r="BP322" s="357"/>
      <c r="BQ322" s="357"/>
      <c r="BR322" s="357"/>
      <c r="BS322" s="357"/>
      <c r="BT322" s="357"/>
      <c r="BU322" s="357"/>
      <c r="BV322" s="357"/>
      <c r="BW322" s="357"/>
      <c r="BX322" s="357"/>
      <c r="BY322" s="357"/>
      <c r="BZ322" s="357"/>
      <c r="CA322" s="357"/>
      <c r="CB322" s="357"/>
      <c r="CC322" s="357"/>
      <c r="CD322" s="357"/>
      <c r="CE322" s="357"/>
      <c r="CF322" s="357"/>
      <c r="CG322" s="357"/>
      <c r="CH322" s="357"/>
      <c r="CI322" s="357"/>
      <c r="CJ322" s="357"/>
      <c r="CK322" s="357"/>
      <c r="CL322" s="357"/>
      <c r="CM322" s="357"/>
      <c r="CN322" s="357"/>
      <c r="CO322" s="357"/>
      <c r="CP322" s="357"/>
      <c r="CQ322" s="357"/>
      <c r="CR322" s="357"/>
      <c r="CS322" s="357"/>
      <c r="CT322" s="357"/>
      <c r="CU322" s="357"/>
      <c r="CV322" s="357"/>
      <c r="CW322" s="357"/>
      <c r="CX322" s="357"/>
      <c r="CY322" s="357"/>
      <c r="CZ322" s="357"/>
      <c r="DA322" s="357"/>
      <c r="DB322" s="357"/>
      <c r="DC322" s="357"/>
      <c r="DD322" s="357"/>
      <c r="DE322" s="357"/>
      <c r="DF322" s="357"/>
      <c r="DG322" s="357"/>
      <c r="DH322" s="357"/>
      <c r="DI322" s="357"/>
      <c r="DJ322" s="357"/>
      <c r="DK322" s="357"/>
      <c r="DL322" s="357"/>
      <c r="DM322" s="357"/>
      <c r="DN322" s="357"/>
      <c r="DO322" s="357"/>
      <c r="DP322" s="357"/>
      <c r="DQ322" s="357"/>
      <c r="DR322" s="357"/>
      <c r="DS322" s="357"/>
      <c r="DT322" s="357"/>
      <c r="DU322" s="357"/>
      <c r="DV322" s="357"/>
      <c r="DW322" s="357"/>
      <c r="DX322" s="357"/>
      <c r="DY322" s="357"/>
      <c r="DZ322" s="357"/>
      <c r="EA322" s="357"/>
      <c r="EB322" s="357"/>
      <c r="EC322" s="357"/>
      <c r="ED322" s="357"/>
      <c r="EE322" s="357"/>
      <c r="EF322" s="357"/>
      <c r="EG322" s="357"/>
      <c r="EH322" s="357"/>
      <c r="EI322" s="357"/>
      <c r="EJ322" s="357"/>
      <c r="EK322" s="357"/>
      <c r="EL322" s="357"/>
      <c r="EM322" s="357"/>
      <c r="EN322" s="357"/>
      <c r="EO322" s="357"/>
      <c r="EP322" s="357"/>
      <c r="EQ322" s="357"/>
      <c r="ER322" s="357"/>
      <c r="ES322" s="357"/>
      <c r="ET322" s="357"/>
      <c r="EU322" s="357"/>
    </row>
    <row r="323" ht="12.75" customHeight="1">
      <c r="A323" s="357"/>
      <c r="B323" s="357"/>
      <c r="C323" s="357"/>
      <c r="D323" s="357"/>
      <c r="E323" s="357"/>
      <c r="F323" s="357"/>
      <c r="G323" s="357"/>
      <c r="H323" s="357"/>
      <c r="I323" s="357"/>
      <c r="J323" s="357"/>
      <c r="K323" s="357"/>
      <c r="L323" s="357"/>
      <c r="M323" s="357"/>
      <c r="N323" s="357"/>
      <c r="O323" s="357"/>
      <c r="P323" s="357"/>
      <c r="Q323" s="357"/>
      <c r="R323" s="357"/>
      <c r="S323" s="357"/>
      <c r="T323" s="357"/>
      <c r="U323" s="357"/>
      <c r="V323" s="357"/>
      <c r="W323" s="357"/>
      <c r="X323" s="357"/>
      <c r="Y323" s="357"/>
      <c r="Z323" s="357"/>
      <c r="AA323" s="357"/>
      <c r="AB323" s="357"/>
      <c r="AC323" s="357"/>
      <c r="AD323" s="357"/>
      <c r="AE323" s="357"/>
      <c r="AF323" s="357"/>
      <c r="AG323" s="357"/>
      <c r="AH323" s="357"/>
      <c r="AI323" s="357"/>
      <c r="AJ323" s="357"/>
      <c r="AK323" s="357"/>
      <c r="AL323" s="357"/>
      <c r="AM323" s="357"/>
      <c r="AN323" s="357"/>
      <c r="AO323" s="357"/>
      <c r="AP323" s="357"/>
      <c r="AQ323" s="357"/>
      <c r="AR323" s="357"/>
      <c r="AS323" s="357"/>
      <c r="AT323" s="357"/>
      <c r="AU323" s="357"/>
      <c r="AV323" s="357"/>
      <c r="AW323" s="357"/>
      <c r="AX323" s="357"/>
      <c r="AY323" s="357"/>
      <c r="AZ323" s="357"/>
      <c r="BA323" s="357"/>
      <c r="BB323" s="357"/>
      <c r="BC323" s="357"/>
      <c r="BD323" s="357"/>
      <c r="BE323" s="357"/>
      <c r="BF323" s="357"/>
      <c r="BG323" s="357"/>
      <c r="BH323" s="357"/>
      <c r="BI323" s="357"/>
      <c r="BJ323" s="357"/>
      <c r="BK323" s="357"/>
      <c r="BL323" s="357"/>
      <c r="BM323" s="357"/>
      <c r="BN323" s="357"/>
      <c r="BO323" s="357"/>
      <c r="BP323" s="357"/>
      <c r="BQ323" s="357"/>
      <c r="BR323" s="357"/>
      <c r="BS323" s="357"/>
      <c r="BT323" s="357"/>
      <c r="BU323" s="357"/>
      <c r="BV323" s="357"/>
      <c r="BW323" s="357"/>
      <c r="BX323" s="357"/>
      <c r="BY323" s="357"/>
      <c r="BZ323" s="357"/>
      <c r="CA323" s="357"/>
      <c r="CB323" s="357"/>
      <c r="CC323" s="357"/>
      <c r="CD323" s="357"/>
      <c r="CE323" s="357"/>
      <c r="CF323" s="357"/>
      <c r="CG323" s="357"/>
      <c r="CH323" s="357"/>
      <c r="CI323" s="357"/>
      <c r="CJ323" s="357"/>
      <c r="CK323" s="357"/>
      <c r="CL323" s="357"/>
      <c r="CM323" s="357"/>
      <c r="CN323" s="357"/>
      <c r="CO323" s="357"/>
      <c r="CP323" s="357"/>
      <c r="CQ323" s="357"/>
      <c r="CR323" s="357"/>
      <c r="CS323" s="357"/>
      <c r="CT323" s="357"/>
      <c r="CU323" s="357"/>
      <c r="CV323" s="357"/>
      <c r="CW323" s="357"/>
      <c r="CX323" s="357"/>
      <c r="CY323" s="357"/>
      <c r="CZ323" s="357"/>
      <c r="DA323" s="357"/>
      <c r="DB323" s="357"/>
      <c r="DC323" s="357"/>
      <c r="DD323" s="357"/>
      <c r="DE323" s="357"/>
      <c r="DF323" s="357"/>
      <c r="DG323" s="357"/>
      <c r="DH323" s="357"/>
      <c r="DI323" s="357"/>
      <c r="DJ323" s="357"/>
      <c r="DK323" s="357"/>
      <c r="DL323" s="357"/>
      <c r="DM323" s="357"/>
      <c r="DN323" s="357"/>
      <c r="DO323" s="357"/>
      <c r="DP323" s="357"/>
      <c r="DQ323" s="357"/>
      <c r="DR323" s="357"/>
      <c r="DS323" s="357"/>
      <c r="DT323" s="357"/>
      <c r="DU323" s="357"/>
      <c r="DV323" s="357"/>
      <c r="DW323" s="357"/>
      <c r="DX323" s="357"/>
      <c r="DY323" s="357"/>
      <c r="DZ323" s="357"/>
      <c r="EA323" s="357"/>
      <c r="EB323" s="357"/>
      <c r="EC323" s="357"/>
      <c r="ED323" s="357"/>
      <c r="EE323" s="357"/>
      <c r="EF323" s="357"/>
      <c r="EG323" s="357"/>
      <c r="EH323" s="357"/>
      <c r="EI323" s="357"/>
      <c r="EJ323" s="357"/>
      <c r="EK323" s="357"/>
      <c r="EL323" s="357"/>
      <c r="EM323" s="357"/>
      <c r="EN323" s="357"/>
      <c r="EO323" s="357"/>
      <c r="EP323" s="357"/>
      <c r="EQ323" s="357"/>
      <c r="ER323" s="357"/>
      <c r="ES323" s="357"/>
      <c r="ET323" s="357"/>
      <c r="EU323" s="357"/>
    </row>
    <row r="324" ht="12.75" customHeight="1">
      <c r="A324" s="357"/>
      <c r="B324" s="357"/>
      <c r="C324" s="357"/>
      <c r="D324" s="357"/>
      <c r="E324" s="357"/>
      <c r="F324" s="357"/>
      <c r="G324" s="357"/>
      <c r="H324" s="357"/>
      <c r="I324" s="357"/>
      <c r="J324" s="357"/>
      <c r="K324" s="357"/>
      <c r="L324" s="357"/>
      <c r="M324" s="357"/>
      <c r="N324" s="357"/>
      <c r="O324" s="357"/>
      <c r="P324" s="357"/>
      <c r="Q324" s="357"/>
      <c r="R324" s="357"/>
      <c r="S324" s="357"/>
      <c r="T324" s="357"/>
      <c r="U324" s="357"/>
      <c r="V324" s="357"/>
      <c r="W324" s="357"/>
      <c r="X324" s="357"/>
      <c r="Y324" s="357"/>
      <c r="Z324" s="357"/>
      <c r="AA324" s="357"/>
      <c r="AB324" s="357"/>
      <c r="AC324" s="357"/>
      <c r="AD324" s="357"/>
      <c r="AE324" s="357"/>
      <c r="AF324" s="357"/>
      <c r="AG324" s="357"/>
      <c r="AH324" s="357"/>
      <c r="AI324" s="357"/>
      <c r="AJ324" s="357"/>
      <c r="AK324" s="357"/>
      <c r="AL324" s="357"/>
      <c r="AM324" s="357"/>
      <c r="AN324" s="357"/>
      <c r="AO324" s="357"/>
      <c r="AP324" s="357"/>
      <c r="AQ324" s="357"/>
      <c r="AR324" s="357"/>
      <c r="AS324" s="357"/>
      <c r="AT324" s="357"/>
      <c r="AU324" s="357"/>
      <c r="AV324" s="357"/>
      <c r="AW324" s="357"/>
      <c r="AX324" s="357"/>
      <c r="AY324" s="357"/>
      <c r="AZ324" s="357"/>
      <c r="BA324" s="357"/>
      <c r="BB324" s="357"/>
      <c r="BC324" s="357"/>
      <c r="BD324" s="357"/>
      <c r="BE324" s="357"/>
      <c r="BF324" s="357"/>
      <c r="BG324" s="357"/>
      <c r="BH324" s="357"/>
      <c r="BI324" s="357"/>
      <c r="BJ324" s="357"/>
      <c r="BK324" s="357"/>
      <c r="BL324" s="357"/>
      <c r="BM324" s="357"/>
      <c r="BN324" s="357"/>
      <c r="BO324" s="357"/>
      <c r="BP324" s="357"/>
      <c r="BQ324" s="357"/>
      <c r="BR324" s="357"/>
      <c r="BS324" s="357"/>
      <c r="BT324" s="357"/>
      <c r="BU324" s="357"/>
      <c r="BV324" s="357"/>
      <c r="BW324" s="357"/>
      <c r="BX324" s="357"/>
      <c r="BY324" s="357"/>
      <c r="BZ324" s="357"/>
      <c r="CA324" s="357"/>
      <c r="CB324" s="357"/>
      <c r="CC324" s="357"/>
      <c r="CD324" s="357"/>
      <c r="CE324" s="357"/>
      <c r="CF324" s="357"/>
      <c r="CG324" s="357"/>
      <c r="CH324" s="357"/>
      <c r="CI324" s="357"/>
      <c r="CJ324" s="357"/>
      <c r="CK324" s="357"/>
      <c r="CL324" s="357"/>
      <c r="CM324" s="357"/>
      <c r="CN324" s="357"/>
      <c r="CO324" s="357"/>
      <c r="CP324" s="357"/>
      <c r="CQ324" s="357"/>
      <c r="CR324" s="357"/>
      <c r="CS324" s="357"/>
      <c r="CT324" s="357"/>
      <c r="CU324" s="357"/>
      <c r="CV324" s="357"/>
      <c r="CW324" s="357"/>
      <c r="CX324" s="357"/>
      <c r="CY324" s="357"/>
      <c r="CZ324" s="357"/>
      <c r="DA324" s="357"/>
      <c r="DB324" s="357"/>
      <c r="DC324" s="357"/>
      <c r="DD324" s="357"/>
      <c r="DE324" s="357"/>
      <c r="DF324" s="357"/>
      <c r="DG324" s="357"/>
      <c r="DH324" s="357"/>
      <c r="DI324" s="357"/>
      <c r="DJ324" s="357"/>
      <c r="DK324" s="357"/>
      <c r="DL324" s="357"/>
      <c r="DM324" s="357"/>
      <c r="DN324" s="357"/>
      <c r="DO324" s="357"/>
      <c r="DP324" s="357"/>
      <c r="DQ324" s="357"/>
      <c r="DR324" s="357"/>
      <c r="DS324" s="357"/>
      <c r="DT324" s="357"/>
      <c r="DU324" s="357"/>
      <c r="DV324" s="357"/>
      <c r="DW324" s="357"/>
      <c r="DX324" s="357"/>
      <c r="DY324" s="357"/>
      <c r="DZ324" s="357"/>
      <c r="EA324" s="357"/>
      <c r="EB324" s="357"/>
      <c r="EC324" s="357"/>
      <c r="ED324" s="357"/>
      <c r="EE324" s="357"/>
      <c r="EF324" s="357"/>
      <c r="EG324" s="357"/>
      <c r="EH324" s="357"/>
      <c r="EI324" s="357"/>
      <c r="EJ324" s="357"/>
      <c r="EK324" s="357"/>
      <c r="EL324" s="357"/>
      <c r="EM324" s="357"/>
      <c r="EN324" s="357"/>
      <c r="EO324" s="357"/>
      <c r="EP324" s="357"/>
      <c r="EQ324" s="357"/>
      <c r="ER324" s="357"/>
      <c r="ES324" s="357"/>
      <c r="ET324" s="357"/>
      <c r="EU324" s="357"/>
    </row>
    <row r="325" ht="12.75" customHeight="1">
      <c r="A325" s="357"/>
      <c r="B325" s="357"/>
      <c r="C325" s="357"/>
      <c r="D325" s="357"/>
      <c r="E325" s="357"/>
      <c r="F325" s="357"/>
      <c r="G325" s="357"/>
      <c r="H325" s="357"/>
      <c r="I325" s="357"/>
      <c r="J325" s="357"/>
      <c r="K325" s="357"/>
      <c r="L325" s="357"/>
      <c r="M325" s="357"/>
      <c r="N325" s="357"/>
      <c r="O325" s="357"/>
      <c r="P325" s="357"/>
      <c r="Q325" s="357"/>
      <c r="R325" s="357"/>
      <c r="S325" s="357"/>
      <c r="T325" s="357"/>
      <c r="U325" s="357"/>
      <c r="V325" s="357"/>
      <c r="W325" s="357"/>
      <c r="X325" s="357"/>
      <c r="Y325" s="357"/>
      <c r="Z325" s="357"/>
      <c r="AA325" s="357"/>
      <c r="AB325" s="357"/>
      <c r="AC325" s="357"/>
      <c r="AD325" s="357"/>
      <c r="AE325" s="357"/>
      <c r="AF325" s="357"/>
      <c r="AG325" s="357"/>
      <c r="AH325" s="357"/>
      <c r="AI325" s="357"/>
      <c r="AJ325" s="357"/>
      <c r="AK325" s="357"/>
      <c r="AL325" s="357"/>
      <c r="AM325" s="357"/>
      <c r="AN325" s="357"/>
      <c r="AO325" s="357"/>
      <c r="AP325" s="357"/>
      <c r="AQ325" s="357"/>
      <c r="AR325" s="357"/>
      <c r="AS325" s="357"/>
      <c r="AT325" s="357"/>
      <c r="AU325" s="357"/>
      <c r="AV325" s="357"/>
      <c r="AW325" s="357"/>
      <c r="AX325" s="357"/>
      <c r="AY325" s="357"/>
      <c r="AZ325" s="357"/>
      <c r="BA325" s="357"/>
      <c r="BB325" s="357"/>
      <c r="BC325" s="357"/>
      <c r="BD325" s="357"/>
      <c r="BE325" s="357"/>
      <c r="BF325" s="357"/>
      <c r="BG325" s="357"/>
      <c r="BH325" s="357"/>
      <c r="BI325" s="357"/>
      <c r="BJ325" s="357"/>
      <c r="BK325" s="357"/>
      <c r="BL325" s="357"/>
      <c r="BM325" s="357"/>
      <c r="BN325" s="357"/>
      <c r="BO325" s="357"/>
      <c r="BP325" s="357"/>
      <c r="BQ325" s="357"/>
      <c r="BR325" s="357"/>
      <c r="BS325" s="357"/>
      <c r="BT325" s="357"/>
      <c r="BU325" s="357"/>
      <c r="BV325" s="357"/>
      <c r="BW325" s="357"/>
      <c r="BX325" s="357"/>
      <c r="BY325" s="357"/>
      <c r="BZ325" s="357"/>
      <c r="CA325" s="357"/>
      <c r="CB325" s="357"/>
      <c r="CC325" s="357"/>
      <c r="CD325" s="357"/>
      <c r="CE325" s="357"/>
      <c r="CF325" s="357"/>
      <c r="CG325" s="357"/>
      <c r="CH325" s="357"/>
      <c r="CI325" s="357"/>
      <c r="CJ325" s="357"/>
      <c r="CK325" s="357"/>
      <c r="CL325" s="357"/>
      <c r="CM325" s="357"/>
      <c r="CN325" s="357"/>
      <c r="CO325" s="357"/>
      <c r="CP325" s="357"/>
      <c r="CQ325" s="357"/>
      <c r="CR325" s="357"/>
      <c r="CS325" s="357"/>
      <c r="CT325" s="357"/>
      <c r="CU325" s="357"/>
      <c r="CV325" s="357"/>
      <c r="CW325" s="357"/>
      <c r="CX325" s="357"/>
      <c r="CY325" s="357"/>
      <c r="CZ325" s="357"/>
      <c r="DA325" s="357"/>
      <c r="DB325" s="357"/>
      <c r="DC325" s="357"/>
      <c r="DD325" s="357"/>
      <c r="DE325" s="357"/>
      <c r="DF325" s="357"/>
      <c r="DG325" s="357"/>
      <c r="DH325" s="357"/>
      <c r="DI325" s="357"/>
      <c r="DJ325" s="357"/>
      <c r="DK325" s="357"/>
      <c r="DL325" s="357"/>
      <c r="DM325" s="357"/>
      <c r="DN325" s="357"/>
      <c r="DO325" s="357"/>
      <c r="DP325" s="357"/>
      <c r="DQ325" s="357"/>
      <c r="DR325" s="357"/>
      <c r="DS325" s="357"/>
      <c r="DT325" s="357"/>
      <c r="DU325" s="357"/>
      <c r="DV325" s="357"/>
      <c r="DW325" s="357"/>
      <c r="DX325" s="357"/>
      <c r="DY325" s="357"/>
      <c r="DZ325" s="357"/>
      <c r="EA325" s="357"/>
      <c r="EB325" s="357"/>
      <c r="EC325" s="357"/>
      <c r="ED325" s="357"/>
      <c r="EE325" s="357"/>
      <c r="EF325" s="357"/>
      <c r="EG325" s="357"/>
      <c r="EH325" s="357"/>
      <c r="EI325" s="357"/>
      <c r="EJ325" s="357"/>
      <c r="EK325" s="357"/>
      <c r="EL325" s="357"/>
      <c r="EM325" s="357"/>
      <c r="EN325" s="357"/>
      <c r="EO325" s="357"/>
      <c r="EP325" s="357"/>
      <c r="EQ325" s="357"/>
      <c r="ER325" s="357"/>
      <c r="ES325" s="357"/>
      <c r="ET325" s="357"/>
      <c r="EU325" s="357"/>
    </row>
    <row r="326" ht="12.75" customHeight="1">
      <c r="A326" s="357"/>
      <c r="B326" s="357"/>
      <c r="C326" s="357"/>
      <c r="D326" s="357"/>
      <c r="E326" s="357"/>
      <c r="F326" s="357"/>
      <c r="G326" s="357"/>
      <c r="H326" s="357"/>
      <c r="I326" s="357"/>
      <c r="J326" s="357"/>
      <c r="K326" s="357"/>
      <c r="L326" s="357"/>
      <c r="M326" s="357"/>
      <c r="N326" s="357"/>
      <c r="O326" s="357"/>
      <c r="P326" s="357"/>
      <c r="Q326" s="357"/>
      <c r="R326" s="357"/>
      <c r="S326" s="357"/>
      <c r="T326" s="357"/>
      <c r="U326" s="357"/>
      <c r="V326" s="357"/>
      <c r="W326" s="357"/>
      <c r="X326" s="357"/>
      <c r="Y326" s="357"/>
      <c r="Z326" s="357"/>
      <c r="AA326" s="357"/>
      <c r="AB326" s="357"/>
      <c r="AC326" s="357"/>
      <c r="AD326" s="357"/>
      <c r="AE326" s="357"/>
      <c r="AF326" s="357"/>
      <c r="AG326" s="357"/>
      <c r="AH326" s="357"/>
      <c r="AI326" s="357"/>
      <c r="AJ326" s="357"/>
      <c r="AK326" s="357"/>
      <c r="AL326" s="357"/>
      <c r="AM326" s="357"/>
      <c r="AN326" s="357"/>
      <c r="AO326" s="357"/>
      <c r="AP326" s="357"/>
      <c r="AQ326" s="357"/>
      <c r="AR326" s="357"/>
      <c r="AS326" s="357"/>
      <c r="AT326" s="357"/>
      <c r="AU326" s="357"/>
      <c r="AV326" s="357"/>
      <c r="AW326" s="357"/>
      <c r="AX326" s="357"/>
      <c r="AY326" s="357"/>
      <c r="AZ326" s="357"/>
      <c r="BA326" s="357"/>
      <c r="BB326" s="357"/>
      <c r="BC326" s="357"/>
      <c r="BD326" s="357"/>
      <c r="BE326" s="357"/>
      <c r="BF326" s="357"/>
      <c r="BG326" s="357"/>
      <c r="BH326" s="357"/>
      <c r="BI326" s="357"/>
      <c r="BJ326" s="357"/>
      <c r="BK326" s="357"/>
      <c r="BL326" s="357"/>
      <c r="BM326" s="357"/>
      <c r="BN326" s="357"/>
      <c r="BO326" s="357"/>
      <c r="BP326" s="357"/>
      <c r="BQ326" s="357"/>
      <c r="BR326" s="357"/>
      <c r="BS326" s="357"/>
      <c r="BT326" s="357"/>
      <c r="BU326" s="357"/>
      <c r="BV326" s="357"/>
      <c r="BW326" s="357"/>
      <c r="BX326" s="357"/>
      <c r="BY326" s="357"/>
      <c r="BZ326" s="357"/>
      <c r="CA326" s="357"/>
      <c r="CB326" s="357"/>
      <c r="CC326" s="357"/>
      <c r="CD326" s="357"/>
      <c r="CE326" s="357"/>
      <c r="CF326" s="357"/>
      <c r="CG326" s="357"/>
      <c r="CH326" s="357"/>
      <c r="CI326" s="357"/>
      <c r="CJ326" s="357"/>
      <c r="CK326" s="357"/>
      <c r="CL326" s="357"/>
      <c r="CM326" s="357"/>
      <c r="CN326" s="357"/>
      <c r="CO326" s="357"/>
      <c r="CP326" s="357"/>
      <c r="CQ326" s="357"/>
      <c r="CR326" s="357"/>
      <c r="CS326" s="357"/>
      <c r="CT326" s="357"/>
      <c r="CU326" s="357"/>
      <c r="CV326" s="357"/>
      <c r="CW326" s="357"/>
      <c r="CX326" s="357"/>
      <c r="CY326" s="357"/>
      <c r="CZ326" s="357"/>
      <c r="DA326" s="357"/>
      <c r="DB326" s="357"/>
      <c r="DC326" s="357"/>
      <c r="DD326" s="357"/>
      <c r="DE326" s="357"/>
      <c r="DF326" s="357"/>
      <c r="DG326" s="357"/>
      <c r="DH326" s="357"/>
      <c r="DI326" s="357"/>
      <c r="DJ326" s="357"/>
      <c r="DK326" s="357"/>
      <c r="DL326" s="357"/>
      <c r="DM326" s="357"/>
      <c r="DN326" s="357"/>
      <c r="DO326" s="357"/>
      <c r="DP326" s="357"/>
      <c r="DQ326" s="357"/>
      <c r="DR326" s="357"/>
      <c r="DS326" s="357"/>
      <c r="DT326" s="357"/>
      <c r="DU326" s="357"/>
      <c r="DV326" s="357"/>
      <c r="DW326" s="357"/>
      <c r="DX326" s="357"/>
      <c r="DY326" s="357"/>
      <c r="DZ326" s="357"/>
      <c r="EA326" s="357"/>
      <c r="EB326" s="357"/>
      <c r="EC326" s="357"/>
      <c r="ED326" s="357"/>
      <c r="EE326" s="357"/>
      <c r="EF326" s="357"/>
      <c r="EG326" s="357"/>
      <c r="EH326" s="357"/>
      <c r="EI326" s="357"/>
      <c r="EJ326" s="357"/>
      <c r="EK326" s="357"/>
      <c r="EL326" s="357"/>
      <c r="EM326" s="357"/>
      <c r="EN326" s="357"/>
      <c r="EO326" s="357"/>
      <c r="EP326" s="357"/>
      <c r="EQ326" s="357"/>
      <c r="ER326" s="357"/>
      <c r="ES326" s="357"/>
      <c r="ET326" s="357"/>
      <c r="EU326" s="357"/>
    </row>
    <row r="327" ht="12.75" customHeight="1">
      <c r="A327" s="357"/>
      <c r="B327" s="357"/>
      <c r="C327" s="357"/>
      <c r="D327" s="357"/>
      <c r="E327" s="357"/>
      <c r="F327" s="357"/>
      <c r="G327" s="357"/>
      <c r="H327" s="357"/>
      <c r="I327" s="357"/>
      <c r="J327" s="357"/>
      <c r="K327" s="357"/>
      <c r="L327" s="357"/>
      <c r="M327" s="357"/>
      <c r="N327" s="357"/>
      <c r="O327" s="357"/>
      <c r="P327" s="357"/>
      <c r="Q327" s="357"/>
      <c r="R327" s="357"/>
      <c r="S327" s="357"/>
      <c r="T327" s="357"/>
      <c r="U327" s="357"/>
      <c r="V327" s="357"/>
      <c r="W327" s="357"/>
      <c r="X327" s="357"/>
      <c r="Y327" s="357"/>
      <c r="Z327" s="357"/>
      <c r="AA327" s="357"/>
      <c r="AB327" s="357"/>
      <c r="AC327" s="357"/>
      <c r="AD327" s="357"/>
      <c r="AE327" s="357"/>
      <c r="AF327" s="357"/>
      <c r="AG327" s="357"/>
      <c r="AH327" s="357"/>
      <c r="AI327" s="357"/>
      <c r="AJ327" s="357"/>
      <c r="AK327" s="357"/>
      <c r="AL327" s="357"/>
      <c r="AM327" s="357"/>
      <c r="AN327" s="357"/>
      <c r="AO327" s="357"/>
      <c r="AP327" s="357"/>
      <c r="AQ327" s="357"/>
      <c r="AR327" s="357"/>
      <c r="AS327" s="357"/>
      <c r="AT327" s="357"/>
      <c r="AU327" s="357"/>
      <c r="AV327" s="357"/>
      <c r="AW327" s="357"/>
      <c r="AX327" s="357"/>
      <c r="AY327" s="357"/>
      <c r="AZ327" s="357"/>
      <c r="BA327" s="357"/>
      <c r="BB327" s="357"/>
      <c r="BC327" s="357"/>
      <c r="BD327" s="357"/>
      <c r="BE327" s="357"/>
      <c r="BF327" s="357"/>
      <c r="BG327" s="357"/>
      <c r="BH327" s="357"/>
      <c r="BI327" s="357"/>
      <c r="BJ327" s="357"/>
      <c r="BK327" s="357"/>
      <c r="BL327" s="357"/>
      <c r="BM327" s="357"/>
      <c r="BN327" s="357"/>
      <c r="BO327" s="357"/>
      <c r="BP327" s="357"/>
      <c r="BQ327" s="357"/>
      <c r="BR327" s="357"/>
      <c r="BS327" s="357"/>
      <c r="BT327" s="357"/>
      <c r="BU327" s="357"/>
      <c r="BV327" s="357"/>
      <c r="BW327" s="357"/>
      <c r="BX327" s="357"/>
      <c r="BY327" s="357"/>
      <c r="BZ327" s="357"/>
      <c r="CA327" s="357"/>
      <c r="CB327" s="357"/>
      <c r="CC327" s="357"/>
      <c r="CD327" s="357"/>
      <c r="CE327" s="357"/>
      <c r="CF327" s="357"/>
      <c r="CG327" s="357"/>
      <c r="CH327" s="357"/>
      <c r="CI327" s="357"/>
      <c r="CJ327" s="357"/>
      <c r="CK327" s="357"/>
      <c r="CL327" s="357"/>
      <c r="CM327" s="357"/>
      <c r="CN327" s="357"/>
      <c r="CO327" s="357"/>
      <c r="CP327" s="357"/>
      <c r="CQ327" s="357"/>
      <c r="CR327" s="357"/>
      <c r="CS327" s="357"/>
      <c r="CT327" s="357"/>
      <c r="CU327" s="357"/>
      <c r="CV327" s="357"/>
      <c r="CW327" s="357"/>
      <c r="CX327" s="357"/>
      <c r="CY327" s="357"/>
      <c r="CZ327" s="357"/>
      <c r="DA327" s="357"/>
      <c r="DB327" s="357"/>
      <c r="DC327" s="357"/>
      <c r="DD327" s="357"/>
      <c r="DE327" s="357"/>
      <c r="DF327" s="357"/>
      <c r="DG327" s="357"/>
      <c r="DH327" s="357"/>
      <c r="DI327" s="357"/>
      <c r="DJ327" s="357"/>
      <c r="DK327" s="357"/>
      <c r="DL327" s="357"/>
      <c r="DM327" s="357"/>
      <c r="DN327" s="357"/>
      <c r="DO327" s="357"/>
      <c r="DP327" s="357"/>
      <c r="DQ327" s="357"/>
      <c r="DR327" s="357"/>
      <c r="DS327" s="357"/>
      <c r="DT327" s="357"/>
      <c r="DU327" s="357"/>
      <c r="DV327" s="357"/>
      <c r="DW327" s="357"/>
      <c r="DX327" s="357"/>
      <c r="DY327" s="357"/>
      <c r="DZ327" s="357"/>
      <c r="EA327" s="357"/>
      <c r="EB327" s="357"/>
      <c r="EC327" s="357"/>
      <c r="ED327" s="357"/>
      <c r="EE327" s="357"/>
      <c r="EF327" s="357"/>
      <c r="EG327" s="357"/>
      <c r="EH327" s="357"/>
      <c r="EI327" s="357"/>
      <c r="EJ327" s="357"/>
      <c r="EK327" s="357"/>
      <c r="EL327" s="357"/>
      <c r="EM327" s="357"/>
      <c r="EN327" s="357"/>
      <c r="EO327" s="357"/>
      <c r="EP327" s="357"/>
      <c r="EQ327" s="357"/>
      <c r="ER327" s="357"/>
      <c r="ES327" s="357"/>
      <c r="ET327" s="357"/>
      <c r="EU327" s="357"/>
    </row>
    <row r="328" ht="12.75" customHeight="1">
      <c r="A328" s="357"/>
      <c r="B328" s="357"/>
      <c r="C328" s="357"/>
      <c r="D328" s="357"/>
      <c r="E328" s="357"/>
      <c r="F328" s="357"/>
      <c r="G328" s="357"/>
      <c r="H328" s="357"/>
      <c r="I328" s="357"/>
      <c r="J328" s="357"/>
      <c r="K328" s="357"/>
      <c r="L328" s="357"/>
      <c r="M328" s="357"/>
      <c r="N328" s="357"/>
      <c r="O328" s="357"/>
      <c r="P328" s="357"/>
      <c r="Q328" s="357"/>
      <c r="R328" s="357"/>
      <c r="S328" s="357"/>
      <c r="T328" s="357"/>
      <c r="U328" s="357"/>
      <c r="V328" s="357"/>
      <c r="W328" s="357"/>
      <c r="X328" s="357"/>
      <c r="Y328" s="357"/>
      <c r="Z328" s="357"/>
      <c r="AA328" s="357"/>
      <c r="AB328" s="357"/>
      <c r="AC328" s="357"/>
      <c r="AD328" s="357"/>
      <c r="AE328" s="357"/>
      <c r="AF328" s="357"/>
      <c r="AG328" s="357"/>
      <c r="AH328" s="357"/>
      <c r="AI328" s="357"/>
      <c r="AJ328" s="357"/>
      <c r="AK328" s="357"/>
      <c r="AL328" s="357"/>
      <c r="AM328" s="357"/>
      <c r="AN328" s="357"/>
      <c r="AO328" s="357"/>
      <c r="AP328" s="357"/>
      <c r="AQ328" s="357"/>
      <c r="AR328" s="357"/>
      <c r="AS328" s="357"/>
      <c r="AT328" s="357"/>
      <c r="AU328" s="357"/>
      <c r="AV328" s="357"/>
      <c r="AW328" s="357"/>
      <c r="AX328" s="357"/>
      <c r="AY328" s="357"/>
      <c r="AZ328" s="357"/>
      <c r="BA328" s="357"/>
      <c r="BB328" s="357"/>
      <c r="BC328" s="357"/>
      <c r="BD328" s="357"/>
      <c r="BE328" s="357"/>
      <c r="BF328" s="357"/>
      <c r="BG328" s="357"/>
      <c r="BH328" s="357"/>
      <c r="BI328" s="357"/>
      <c r="BJ328" s="357"/>
      <c r="BK328" s="357"/>
      <c r="BL328" s="357"/>
      <c r="BM328" s="357"/>
      <c r="BN328" s="357"/>
      <c r="BO328" s="357"/>
      <c r="BP328" s="357"/>
      <c r="BQ328" s="357"/>
      <c r="BR328" s="357"/>
      <c r="BS328" s="357"/>
      <c r="BT328" s="357"/>
      <c r="BU328" s="357"/>
      <c r="BV328" s="357"/>
      <c r="BW328" s="357"/>
      <c r="BX328" s="357"/>
      <c r="BY328" s="357"/>
      <c r="BZ328" s="357"/>
      <c r="CA328" s="357"/>
      <c r="CB328" s="357"/>
      <c r="CC328" s="357"/>
      <c r="CD328" s="357"/>
      <c r="CE328" s="357"/>
      <c r="CF328" s="357"/>
      <c r="CG328" s="357"/>
      <c r="CH328" s="357"/>
      <c r="CI328" s="357"/>
      <c r="CJ328" s="357"/>
      <c r="CK328" s="357"/>
      <c r="CL328" s="357"/>
      <c r="CM328" s="357"/>
      <c r="CN328" s="357"/>
      <c r="CO328" s="357"/>
      <c r="CP328" s="357"/>
      <c r="CQ328" s="357"/>
      <c r="CR328" s="357"/>
      <c r="CS328" s="357"/>
      <c r="CT328" s="357"/>
      <c r="CU328" s="357"/>
      <c r="CV328" s="357"/>
      <c r="CW328" s="357"/>
      <c r="CX328" s="357"/>
      <c r="CY328" s="357"/>
      <c r="CZ328" s="357"/>
      <c r="DA328" s="357"/>
      <c r="DB328" s="357"/>
      <c r="DC328" s="357"/>
      <c r="DD328" s="357"/>
      <c r="DE328" s="357"/>
      <c r="DF328" s="357"/>
      <c r="DG328" s="357"/>
      <c r="DH328" s="357"/>
      <c r="DI328" s="357"/>
      <c r="DJ328" s="357"/>
      <c r="DK328" s="357"/>
      <c r="DL328" s="357"/>
      <c r="DM328" s="357"/>
      <c r="DN328" s="357"/>
      <c r="DO328" s="357"/>
      <c r="DP328" s="357"/>
      <c r="DQ328" s="357"/>
      <c r="DR328" s="357"/>
      <c r="DS328" s="357"/>
      <c r="DT328" s="357"/>
      <c r="DU328" s="357"/>
      <c r="DV328" s="357"/>
      <c r="DW328" s="357"/>
      <c r="DX328" s="357"/>
      <c r="DY328" s="357"/>
      <c r="DZ328" s="357"/>
      <c r="EA328" s="357"/>
      <c r="EB328" s="357"/>
      <c r="EC328" s="357"/>
      <c r="ED328" s="357"/>
      <c r="EE328" s="357"/>
      <c r="EF328" s="357"/>
      <c r="EG328" s="357"/>
      <c r="EH328" s="357"/>
      <c r="EI328" s="357"/>
      <c r="EJ328" s="357"/>
      <c r="EK328" s="357"/>
      <c r="EL328" s="357"/>
      <c r="EM328" s="357"/>
      <c r="EN328" s="357"/>
      <c r="EO328" s="357"/>
      <c r="EP328" s="357"/>
      <c r="EQ328" s="357"/>
      <c r="ER328" s="357"/>
      <c r="ES328" s="357"/>
      <c r="ET328" s="357"/>
      <c r="EU328" s="357"/>
    </row>
    <row r="329" ht="12.75" customHeight="1">
      <c r="A329" s="357"/>
      <c r="B329" s="357"/>
      <c r="C329" s="357"/>
      <c r="D329" s="357"/>
      <c r="E329" s="357"/>
      <c r="F329" s="357"/>
      <c r="G329" s="357"/>
      <c r="H329" s="357"/>
      <c r="I329" s="357"/>
      <c r="J329" s="357"/>
      <c r="K329" s="357"/>
      <c r="L329" s="357"/>
      <c r="M329" s="357"/>
      <c r="N329" s="357"/>
      <c r="O329" s="357"/>
      <c r="P329" s="357"/>
      <c r="Q329" s="357"/>
      <c r="R329" s="357"/>
      <c r="S329" s="357"/>
      <c r="T329" s="357"/>
      <c r="U329" s="357"/>
      <c r="V329" s="357"/>
      <c r="W329" s="357"/>
      <c r="X329" s="357"/>
      <c r="Y329" s="357"/>
      <c r="Z329" s="357"/>
      <c r="AA329" s="357"/>
      <c r="AB329" s="357"/>
      <c r="AC329" s="357"/>
      <c r="AD329" s="357"/>
      <c r="AE329" s="357"/>
      <c r="AF329" s="357"/>
      <c r="AG329" s="357"/>
      <c r="AH329" s="357"/>
      <c r="AI329" s="357"/>
      <c r="AJ329" s="357"/>
      <c r="AK329" s="357"/>
      <c r="AL329" s="357"/>
      <c r="AM329" s="357"/>
      <c r="AN329" s="357"/>
      <c r="AO329" s="357"/>
      <c r="AP329" s="357"/>
      <c r="AQ329" s="357"/>
      <c r="AR329" s="357"/>
      <c r="AS329" s="357"/>
      <c r="AT329" s="357"/>
      <c r="AU329" s="357"/>
      <c r="AV329" s="357"/>
      <c r="AW329" s="357"/>
      <c r="AX329" s="357"/>
      <c r="AY329" s="357"/>
      <c r="AZ329" s="357"/>
      <c r="BA329" s="357"/>
      <c r="BB329" s="357"/>
      <c r="BC329" s="357"/>
      <c r="BD329" s="357"/>
      <c r="BE329" s="357"/>
      <c r="BF329" s="357"/>
      <c r="BG329" s="357"/>
      <c r="BH329" s="357"/>
      <c r="BI329" s="357"/>
      <c r="BJ329" s="357"/>
      <c r="BK329" s="357"/>
      <c r="BL329" s="357"/>
      <c r="BM329" s="357"/>
      <c r="BN329" s="357"/>
      <c r="BO329" s="357"/>
      <c r="BP329" s="357"/>
      <c r="BQ329" s="357"/>
      <c r="BR329" s="357"/>
      <c r="BS329" s="357"/>
      <c r="BT329" s="357"/>
      <c r="BU329" s="357"/>
      <c r="BV329" s="357"/>
      <c r="BW329" s="357"/>
      <c r="BX329" s="357"/>
      <c r="BY329" s="357"/>
      <c r="BZ329" s="357"/>
      <c r="CA329" s="357"/>
      <c r="CB329" s="357"/>
      <c r="CC329" s="357"/>
      <c r="CD329" s="357"/>
      <c r="CE329" s="357"/>
      <c r="CF329" s="357"/>
      <c r="CG329" s="357"/>
      <c r="CH329" s="357"/>
      <c r="CI329" s="357"/>
      <c r="CJ329" s="357"/>
      <c r="CK329" s="357"/>
      <c r="CL329" s="357"/>
      <c r="CM329" s="357"/>
      <c r="CN329" s="357"/>
      <c r="CO329" s="357"/>
      <c r="CP329" s="357"/>
      <c r="CQ329" s="357"/>
      <c r="CR329" s="357"/>
      <c r="CS329" s="357"/>
      <c r="CT329" s="357"/>
      <c r="CU329" s="357"/>
      <c r="CV329" s="357"/>
      <c r="CW329" s="357"/>
      <c r="CX329" s="357"/>
      <c r="CY329" s="357"/>
      <c r="CZ329" s="357"/>
      <c r="DA329" s="357"/>
      <c r="DB329" s="357"/>
      <c r="DC329" s="357"/>
      <c r="DD329" s="357"/>
      <c r="DE329" s="357"/>
      <c r="DF329" s="357"/>
      <c r="DG329" s="357"/>
      <c r="DH329" s="357"/>
      <c r="DI329" s="357"/>
      <c r="DJ329" s="357"/>
      <c r="DK329" s="357"/>
      <c r="DL329" s="357"/>
      <c r="DM329" s="357"/>
      <c r="DN329" s="357"/>
      <c r="DO329" s="357"/>
      <c r="DP329" s="357"/>
      <c r="DQ329" s="357"/>
      <c r="DR329" s="357"/>
      <c r="DS329" s="357"/>
      <c r="DT329" s="357"/>
      <c r="DU329" s="357"/>
      <c r="DV329" s="357"/>
      <c r="DW329" s="357"/>
      <c r="DX329" s="357"/>
      <c r="DY329" s="357"/>
      <c r="DZ329" s="357"/>
      <c r="EA329" s="357"/>
      <c r="EB329" s="357"/>
      <c r="EC329" s="357"/>
      <c r="ED329" s="357"/>
      <c r="EE329" s="357"/>
      <c r="EF329" s="357"/>
      <c r="EG329" s="357"/>
      <c r="EH329" s="357"/>
      <c r="EI329" s="357"/>
      <c r="EJ329" s="357"/>
      <c r="EK329" s="357"/>
      <c r="EL329" s="357"/>
      <c r="EM329" s="357"/>
      <c r="EN329" s="357"/>
      <c r="EO329" s="357"/>
      <c r="EP329" s="357"/>
      <c r="EQ329" s="357"/>
      <c r="ER329" s="357"/>
      <c r="ES329" s="357"/>
      <c r="ET329" s="357"/>
      <c r="EU329" s="357"/>
    </row>
    <row r="330" ht="12.75" customHeight="1">
      <c r="A330" s="357"/>
      <c r="B330" s="357"/>
      <c r="C330" s="357"/>
      <c r="D330" s="357"/>
      <c r="E330" s="357"/>
      <c r="F330" s="357"/>
      <c r="G330" s="357"/>
      <c r="H330" s="357"/>
      <c r="I330" s="357"/>
      <c r="J330" s="357"/>
      <c r="K330" s="357"/>
      <c r="L330" s="357"/>
      <c r="M330" s="357"/>
      <c r="N330" s="357"/>
      <c r="O330" s="357"/>
      <c r="P330" s="357"/>
      <c r="Q330" s="357"/>
      <c r="R330" s="357"/>
      <c r="S330" s="357"/>
      <c r="T330" s="357"/>
      <c r="U330" s="357"/>
      <c r="V330" s="357"/>
      <c r="W330" s="357"/>
      <c r="X330" s="357"/>
      <c r="Y330" s="357"/>
      <c r="Z330" s="357"/>
      <c r="AA330" s="357"/>
      <c r="AB330" s="357"/>
      <c r="AC330" s="357"/>
      <c r="AD330" s="357"/>
      <c r="AE330" s="357"/>
      <c r="AF330" s="357"/>
      <c r="AG330" s="357"/>
      <c r="AH330" s="357"/>
      <c r="AI330" s="357"/>
      <c r="AJ330" s="357"/>
      <c r="AK330" s="357"/>
      <c r="AL330" s="357"/>
      <c r="AM330" s="357"/>
      <c r="AN330" s="357"/>
      <c r="AO330" s="357"/>
      <c r="AP330" s="357"/>
      <c r="AQ330" s="357"/>
      <c r="AR330" s="357"/>
      <c r="AS330" s="357"/>
      <c r="AT330" s="357"/>
      <c r="AU330" s="357"/>
      <c r="AV330" s="357"/>
      <c r="AW330" s="357"/>
      <c r="AX330" s="357"/>
      <c r="AY330" s="357"/>
      <c r="AZ330" s="357"/>
      <c r="BA330" s="357"/>
      <c r="BB330" s="357"/>
      <c r="BC330" s="357"/>
      <c r="BD330" s="357"/>
      <c r="BE330" s="357"/>
      <c r="BF330" s="357"/>
      <c r="BG330" s="357"/>
      <c r="BH330" s="357"/>
      <c r="BI330" s="357"/>
      <c r="BJ330" s="357"/>
      <c r="BK330" s="357"/>
      <c r="BL330" s="357"/>
      <c r="BM330" s="357"/>
      <c r="BN330" s="357"/>
      <c r="BO330" s="357"/>
      <c r="BP330" s="357"/>
      <c r="BQ330" s="357"/>
      <c r="BR330" s="357"/>
      <c r="BS330" s="357"/>
      <c r="BT330" s="357"/>
      <c r="BU330" s="357"/>
      <c r="BV330" s="357"/>
      <c r="BW330" s="357"/>
      <c r="BX330" s="357"/>
      <c r="BY330" s="357"/>
      <c r="BZ330" s="357"/>
      <c r="CA330" s="357"/>
      <c r="CB330" s="357"/>
      <c r="CC330" s="357"/>
      <c r="CD330" s="357"/>
      <c r="CE330" s="357"/>
      <c r="CF330" s="357"/>
      <c r="CG330" s="357"/>
      <c r="CH330" s="357"/>
      <c r="CI330" s="357"/>
      <c r="CJ330" s="357"/>
      <c r="CK330" s="357"/>
      <c r="CL330" s="357"/>
      <c r="CM330" s="357"/>
      <c r="CN330" s="357"/>
      <c r="CO330" s="357"/>
      <c r="CP330" s="357"/>
      <c r="CQ330" s="357"/>
      <c r="CR330" s="357"/>
      <c r="CS330" s="357"/>
      <c r="CT330" s="357"/>
      <c r="CU330" s="357"/>
      <c r="CV330" s="357"/>
      <c r="CW330" s="357"/>
      <c r="CX330" s="357"/>
      <c r="CY330" s="357"/>
      <c r="CZ330" s="357"/>
      <c r="DA330" s="357"/>
      <c r="DB330" s="357"/>
      <c r="DC330" s="357"/>
      <c r="DD330" s="357"/>
      <c r="DE330" s="357"/>
      <c r="DF330" s="357"/>
      <c r="DG330" s="357"/>
      <c r="DH330" s="357"/>
      <c r="DI330" s="357"/>
      <c r="DJ330" s="357"/>
      <c r="DK330" s="357"/>
      <c r="DL330" s="357"/>
      <c r="DM330" s="357"/>
      <c r="DN330" s="357"/>
      <c r="DO330" s="357"/>
      <c r="DP330" s="357"/>
      <c r="DQ330" s="357"/>
      <c r="DR330" s="357"/>
      <c r="DS330" s="357"/>
      <c r="DT330" s="357"/>
      <c r="DU330" s="357"/>
      <c r="DV330" s="357"/>
      <c r="DW330" s="357"/>
      <c r="DX330" s="357"/>
      <c r="DY330" s="357"/>
      <c r="DZ330" s="357"/>
      <c r="EA330" s="357"/>
      <c r="EB330" s="357"/>
      <c r="EC330" s="357"/>
      <c r="ED330" s="357"/>
      <c r="EE330" s="357"/>
      <c r="EF330" s="357"/>
      <c r="EG330" s="357"/>
      <c r="EH330" s="357"/>
      <c r="EI330" s="357"/>
      <c r="EJ330" s="357"/>
      <c r="EK330" s="357"/>
      <c r="EL330" s="357"/>
      <c r="EM330" s="357"/>
      <c r="EN330" s="357"/>
      <c r="EO330" s="357"/>
      <c r="EP330" s="357"/>
      <c r="EQ330" s="357"/>
      <c r="ER330" s="357"/>
      <c r="ES330" s="357"/>
      <c r="ET330" s="357"/>
      <c r="EU330" s="357"/>
    </row>
    <row r="331" ht="12.75" customHeight="1">
      <c r="A331" s="357"/>
      <c r="B331" s="357"/>
      <c r="C331" s="357"/>
      <c r="D331" s="357"/>
      <c r="E331" s="357"/>
      <c r="F331" s="357"/>
      <c r="G331" s="357"/>
      <c r="H331" s="357"/>
      <c r="I331" s="357"/>
      <c r="J331" s="357"/>
      <c r="K331" s="357"/>
      <c r="L331" s="357"/>
      <c r="M331" s="357"/>
      <c r="N331" s="357"/>
      <c r="O331" s="357"/>
      <c r="P331" s="357"/>
      <c r="Q331" s="357"/>
      <c r="R331" s="357"/>
      <c r="S331" s="357"/>
      <c r="T331" s="357"/>
      <c r="U331" s="357"/>
      <c r="V331" s="357"/>
      <c r="W331" s="357"/>
      <c r="X331" s="357"/>
      <c r="Y331" s="357"/>
      <c r="Z331" s="357"/>
      <c r="AA331" s="357"/>
      <c r="AB331" s="357"/>
      <c r="AC331" s="357"/>
      <c r="AD331" s="357"/>
      <c r="AE331" s="357"/>
      <c r="AF331" s="357"/>
      <c r="AG331" s="357"/>
      <c r="AH331" s="357"/>
      <c r="AI331" s="357"/>
      <c r="AJ331" s="357"/>
      <c r="AK331" s="357"/>
      <c r="AL331" s="357"/>
      <c r="AM331" s="357"/>
      <c r="AN331" s="357"/>
      <c r="AO331" s="357"/>
      <c r="AP331" s="357"/>
      <c r="AQ331" s="357"/>
      <c r="AR331" s="357"/>
      <c r="AS331" s="357"/>
      <c r="AT331" s="357"/>
      <c r="AU331" s="357"/>
      <c r="AV331" s="357"/>
      <c r="AW331" s="357"/>
      <c r="AX331" s="357"/>
      <c r="AY331" s="357"/>
      <c r="AZ331" s="357"/>
      <c r="BA331" s="357"/>
      <c r="BB331" s="357"/>
      <c r="BC331" s="357"/>
      <c r="BD331" s="357"/>
      <c r="BE331" s="357"/>
      <c r="BF331" s="357"/>
      <c r="BG331" s="357"/>
      <c r="BH331" s="357"/>
      <c r="BI331" s="357"/>
      <c r="BJ331" s="357"/>
      <c r="BK331" s="357"/>
      <c r="BL331" s="357"/>
      <c r="BM331" s="357"/>
      <c r="BN331" s="357"/>
      <c r="BO331" s="357"/>
      <c r="BP331" s="357"/>
      <c r="BQ331" s="357"/>
      <c r="BR331" s="357"/>
      <c r="BS331" s="357"/>
      <c r="BT331" s="357"/>
      <c r="BU331" s="357"/>
      <c r="BV331" s="357"/>
      <c r="BW331" s="357"/>
      <c r="BX331" s="357"/>
      <c r="BY331" s="357"/>
      <c r="BZ331" s="357"/>
      <c r="CA331" s="357"/>
      <c r="CB331" s="357"/>
      <c r="CC331" s="357"/>
      <c r="CD331" s="357"/>
      <c r="CE331" s="357"/>
      <c r="CF331" s="357"/>
      <c r="CG331" s="357"/>
      <c r="CH331" s="357"/>
      <c r="CI331" s="357"/>
      <c r="CJ331" s="357"/>
      <c r="CK331" s="357"/>
      <c r="CL331" s="357"/>
      <c r="CM331" s="357"/>
      <c r="CN331" s="357"/>
      <c r="CO331" s="357"/>
      <c r="CP331" s="357"/>
      <c r="CQ331" s="357"/>
      <c r="CR331" s="357"/>
      <c r="CS331" s="357"/>
      <c r="CT331" s="357"/>
      <c r="CU331" s="357"/>
      <c r="CV331" s="357"/>
      <c r="CW331" s="357"/>
      <c r="CX331" s="357"/>
      <c r="CY331" s="357"/>
      <c r="CZ331" s="357"/>
      <c r="DA331" s="357"/>
      <c r="DB331" s="357"/>
      <c r="DC331" s="357"/>
      <c r="DD331" s="357"/>
      <c r="DE331" s="357"/>
      <c r="DF331" s="357"/>
      <c r="DG331" s="357"/>
      <c r="DH331" s="357"/>
      <c r="DI331" s="357"/>
      <c r="DJ331" s="357"/>
      <c r="DK331" s="357"/>
      <c r="DL331" s="357"/>
      <c r="DM331" s="357"/>
      <c r="DN331" s="357"/>
      <c r="DO331" s="357"/>
      <c r="DP331" s="357"/>
      <c r="DQ331" s="357"/>
      <c r="DR331" s="357"/>
      <c r="DS331" s="357"/>
      <c r="DT331" s="357"/>
      <c r="DU331" s="357"/>
      <c r="DV331" s="357"/>
      <c r="DW331" s="357"/>
      <c r="DX331" s="357"/>
      <c r="DY331" s="357"/>
      <c r="DZ331" s="357"/>
      <c r="EA331" s="357"/>
      <c r="EB331" s="357"/>
      <c r="EC331" s="357"/>
      <c r="ED331" s="357"/>
      <c r="EE331" s="357"/>
      <c r="EF331" s="357"/>
      <c r="EG331" s="357"/>
      <c r="EH331" s="357"/>
      <c r="EI331" s="357"/>
      <c r="EJ331" s="357"/>
      <c r="EK331" s="357"/>
      <c r="EL331" s="357"/>
      <c r="EM331" s="357"/>
      <c r="EN331" s="357"/>
      <c r="EO331" s="357"/>
      <c r="EP331" s="357"/>
      <c r="EQ331" s="357"/>
      <c r="ER331" s="357"/>
      <c r="ES331" s="357"/>
      <c r="ET331" s="357"/>
      <c r="EU331" s="357"/>
    </row>
    <row r="332" ht="12.75" customHeight="1">
      <c r="A332" s="357"/>
      <c r="B332" s="357"/>
      <c r="C332" s="357"/>
      <c r="D332" s="357"/>
      <c r="E332" s="357"/>
      <c r="F332" s="357"/>
      <c r="G332" s="357"/>
      <c r="H332" s="357"/>
      <c r="I332" s="357"/>
      <c r="J332" s="357"/>
      <c r="K332" s="357"/>
      <c r="L332" s="357"/>
      <c r="M332" s="357"/>
      <c r="N332" s="357"/>
      <c r="O332" s="357"/>
      <c r="P332" s="357"/>
      <c r="Q332" s="357"/>
      <c r="R332" s="357"/>
      <c r="S332" s="357"/>
      <c r="T332" s="357"/>
      <c r="U332" s="357"/>
      <c r="V332" s="357"/>
      <c r="W332" s="357"/>
      <c r="X332" s="357"/>
      <c r="Y332" s="357"/>
      <c r="Z332" s="357"/>
      <c r="AA332" s="357"/>
      <c r="AB332" s="357"/>
      <c r="AC332" s="357"/>
      <c r="AD332" s="357"/>
      <c r="AE332" s="357"/>
      <c r="AF332" s="357"/>
      <c r="AG332" s="357"/>
      <c r="AH332" s="357"/>
      <c r="AI332" s="357"/>
      <c r="AJ332" s="357"/>
      <c r="AK332" s="357"/>
      <c r="AL332" s="357"/>
      <c r="AM332" s="357"/>
      <c r="AN332" s="357"/>
      <c r="AO332" s="357"/>
      <c r="AP332" s="357"/>
      <c r="AQ332" s="357"/>
      <c r="AR332" s="357"/>
      <c r="AS332" s="357"/>
      <c r="AT332" s="357"/>
      <c r="AU332" s="357"/>
      <c r="AV332" s="357"/>
      <c r="AW332" s="357"/>
      <c r="AX332" s="357"/>
      <c r="AY332" s="357"/>
      <c r="AZ332" s="357"/>
      <c r="BA332" s="357"/>
      <c r="BB332" s="357"/>
      <c r="BC332" s="357"/>
      <c r="BD332" s="357"/>
      <c r="BE332" s="357"/>
      <c r="BF332" s="357"/>
      <c r="BG332" s="357"/>
      <c r="BH332" s="357"/>
      <c r="BI332" s="357"/>
      <c r="BJ332" s="357"/>
      <c r="BK332" s="357"/>
      <c r="BL332" s="357"/>
      <c r="BM332" s="357"/>
      <c r="BN332" s="357"/>
      <c r="BO332" s="357"/>
      <c r="BP332" s="357"/>
      <c r="BQ332" s="357"/>
      <c r="BR332" s="357"/>
      <c r="BS332" s="357"/>
      <c r="BT332" s="357"/>
      <c r="BU332" s="357"/>
      <c r="BV332" s="357"/>
      <c r="BW332" s="357"/>
      <c r="BX332" s="357"/>
      <c r="BY332" s="357"/>
      <c r="BZ332" s="357"/>
      <c r="CA332" s="357"/>
      <c r="CB332" s="357"/>
      <c r="CC332" s="357"/>
      <c r="CD332" s="357"/>
      <c r="CE332" s="357"/>
      <c r="CF332" s="357"/>
      <c r="CG332" s="357"/>
      <c r="CH332" s="357"/>
      <c r="CI332" s="357"/>
      <c r="CJ332" s="357"/>
      <c r="CK332" s="357"/>
      <c r="CL332" s="357"/>
      <c r="CM332" s="357"/>
      <c r="CN332" s="357"/>
      <c r="CO332" s="357"/>
      <c r="CP332" s="357"/>
      <c r="CQ332" s="357"/>
      <c r="CR332" s="357"/>
      <c r="CS332" s="357"/>
      <c r="CT332" s="357"/>
      <c r="CU332" s="357"/>
      <c r="CV332" s="357"/>
      <c r="CW332" s="357"/>
      <c r="CX332" s="357"/>
      <c r="CY332" s="357"/>
      <c r="CZ332" s="357"/>
      <c r="DA332" s="357"/>
      <c r="DB332" s="357"/>
      <c r="DC332" s="357"/>
      <c r="DD332" s="357"/>
      <c r="DE332" s="357"/>
      <c r="DF332" s="357"/>
      <c r="DG332" s="357"/>
      <c r="DH332" s="357"/>
      <c r="DI332" s="357"/>
      <c r="DJ332" s="357"/>
      <c r="DK332" s="357"/>
      <c r="DL332" s="357"/>
      <c r="DM332" s="357"/>
      <c r="DN332" s="357"/>
      <c r="DO332" s="357"/>
      <c r="DP332" s="357"/>
      <c r="DQ332" s="357"/>
      <c r="DR332" s="357"/>
      <c r="DS332" s="357"/>
      <c r="DT332" s="357"/>
      <c r="DU332" s="357"/>
      <c r="DV332" s="357"/>
      <c r="DW332" s="357"/>
      <c r="DX332" s="357"/>
      <c r="DY332" s="357"/>
      <c r="DZ332" s="357"/>
      <c r="EA332" s="357"/>
      <c r="EB332" s="357"/>
      <c r="EC332" s="357"/>
      <c r="ED332" s="357"/>
      <c r="EE332" s="357"/>
      <c r="EF332" s="357"/>
      <c r="EG332" s="357"/>
      <c r="EH332" s="357"/>
      <c r="EI332" s="357"/>
      <c r="EJ332" s="357"/>
      <c r="EK332" s="357"/>
      <c r="EL332" s="357"/>
      <c r="EM332" s="357"/>
      <c r="EN332" s="357"/>
      <c r="EO332" s="357"/>
      <c r="EP332" s="357"/>
      <c r="EQ332" s="357"/>
      <c r="ER332" s="357"/>
      <c r="ES332" s="357"/>
      <c r="ET332" s="357"/>
      <c r="EU332" s="357"/>
    </row>
    <row r="333" ht="12.75" customHeight="1">
      <c r="A333" s="357"/>
      <c r="B333" s="357"/>
      <c r="C333" s="357"/>
      <c r="D333" s="357"/>
      <c r="E333" s="357"/>
      <c r="F333" s="357"/>
      <c r="G333" s="357"/>
      <c r="H333" s="357"/>
      <c r="I333" s="357"/>
      <c r="J333" s="357"/>
      <c r="K333" s="357"/>
      <c r="L333" s="357"/>
      <c r="M333" s="357"/>
      <c r="N333" s="357"/>
      <c r="O333" s="357"/>
      <c r="P333" s="357"/>
      <c r="Q333" s="357"/>
      <c r="R333" s="357"/>
      <c r="S333" s="357"/>
      <c r="T333" s="357"/>
      <c r="U333" s="357"/>
      <c r="V333" s="357"/>
      <c r="W333" s="357"/>
      <c r="X333" s="357"/>
      <c r="Y333" s="357"/>
      <c r="Z333" s="357"/>
      <c r="AA333" s="357"/>
      <c r="AB333" s="357"/>
      <c r="AC333" s="357"/>
      <c r="AD333" s="357"/>
      <c r="AE333" s="357"/>
      <c r="AF333" s="357"/>
      <c r="AG333" s="357"/>
      <c r="AH333" s="357"/>
      <c r="AI333" s="357"/>
      <c r="AJ333" s="357"/>
      <c r="AK333" s="357"/>
      <c r="AL333" s="357"/>
      <c r="AM333" s="357"/>
      <c r="AN333" s="357"/>
      <c r="AO333" s="357"/>
      <c r="AP333" s="357"/>
      <c r="AQ333" s="357"/>
      <c r="AR333" s="357"/>
      <c r="AS333" s="357"/>
      <c r="AT333" s="357"/>
      <c r="AU333" s="357"/>
      <c r="AV333" s="357"/>
      <c r="AW333" s="357"/>
      <c r="AX333" s="357"/>
      <c r="AY333" s="357"/>
      <c r="AZ333" s="357"/>
      <c r="BA333" s="357"/>
      <c r="BB333" s="357"/>
      <c r="BC333" s="357"/>
      <c r="BD333" s="357"/>
      <c r="BE333" s="357"/>
      <c r="BF333" s="357"/>
      <c r="BG333" s="357"/>
      <c r="BH333" s="357"/>
      <c r="BI333" s="357"/>
      <c r="BJ333" s="357"/>
      <c r="BK333" s="357"/>
      <c r="BL333" s="357"/>
      <c r="BM333" s="357"/>
      <c r="BN333" s="357"/>
      <c r="BO333" s="357"/>
      <c r="BP333" s="357"/>
      <c r="BQ333" s="357"/>
      <c r="BR333" s="357"/>
      <c r="BS333" s="357"/>
      <c r="BT333" s="357"/>
      <c r="BU333" s="357"/>
      <c r="BV333" s="357"/>
      <c r="BW333" s="357"/>
      <c r="BX333" s="357"/>
      <c r="BY333" s="357"/>
      <c r="BZ333" s="357"/>
      <c r="CA333" s="357"/>
      <c r="CB333" s="357"/>
      <c r="CC333" s="357"/>
      <c r="CD333" s="357"/>
      <c r="CE333" s="357"/>
      <c r="CF333" s="357"/>
      <c r="CG333" s="357"/>
      <c r="CH333" s="357"/>
      <c r="CI333" s="357"/>
      <c r="CJ333" s="357"/>
      <c r="CK333" s="357"/>
      <c r="CL333" s="357"/>
      <c r="CM333" s="357"/>
      <c r="CN333" s="357"/>
      <c r="CO333" s="357"/>
      <c r="CP333" s="357"/>
      <c r="CQ333" s="357"/>
      <c r="CR333" s="357"/>
      <c r="CS333" s="357"/>
      <c r="CT333" s="357"/>
      <c r="CU333" s="357"/>
      <c r="CV333" s="357"/>
      <c r="CW333" s="357"/>
      <c r="CX333" s="357"/>
      <c r="CY333" s="357"/>
      <c r="CZ333" s="357"/>
      <c r="DA333" s="357"/>
      <c r="DB333" s="357"/>
      <c r="DC333" s="357"/>
      <c r="DD333" s="357"/>
      <c r="DE333" s="357"/>
      <c r="DF333" s="357"/>
      <c r="DG333" s="357"/>
      <c r="DH333" s="357"/>
      <c r="DI333" s="357"/>
      <c r="DJ333" s="357"/>
      <c r="DK333" s="357"/>
      <c r="DL333" s="357"/>
      <c r="DM333" s="357"/>
      <c r="DN333" s="357"/>
      <c r="DO333" s="357"/>
      <c r="DP333" s="357"/>
      <c r="DQ333" s="357"/>
      <c r="DR333" s="357"/>
      <c r="DS333" s="357"/>
      <c r="DT333" s="357"/>
      <c r="DU333" s="357"/>
      <c r="DV333" s="357"/>
      <c r="DW333" s="357"/>
      <c r="DX333" s="357"/>
      <c r="DY333" s="357"/>
      <c r="DZ333" s="357"/>
      <c r="EA333" s="357"/>
      <c r="EB333" s="357"/>
      <c r="EC333" s="357"/>
      <c r="ED333" s="357"/>
      <c r="EE333" s="357"/>
      <c r="EF333" s="357"/>
      <c r="EG333" s="357"/>
      <c r="EH333" s="357"/>
      <c r="EI333" s="357"/>
      <c r="EJ333" s="357"/>
      <c r="EK333" s="357"/>
      <c r="EL333" s="357"/>
      <c r="EM333" s="357"/>
      <c r="EN333" s="357"/>
      <c r="EO333" s="357"/>
      <c r="EP333" s="357"/>
      <c r="EQ333" s="357"/>
      <c r="ER333" s="357"/>
      <c r="ES333" s="357"/>
      <c r="ET333" s="357"/>
      <c r="EU333" s="357"/>
    </row>
    <row r="334" ht="12.75" customHeight="1">
      <c r="A334" s="357"/>
      <c r="B334" s="357"/>
      <c r="C334" s="357"/>
      <c r="D334" s="357"/>
      <c r="E334" s="357"/>
      <c r="F334" s="357"/>
      <c r="G334" s="357"/>
      <c r="H334" s="357"/>
      <c r="I334" s="357"/>
      <c r="J334" s="357"/>
      <c r="K334" s="357"/>
      <c r="L334" s="357"/>
      <c r="M334" s="357"/>
      <c r="N334" s="357"/>
      <c r="O334" s="357"/>
      <c r="P334" s="357"/>
      <c r="Q334" s="357"/>
      <c r="R334" s="357"/>
      <c r="S334" s="357"/>
      <c r="T334" s="357"/>
      <c r="U334" s="357"/>
      <c r="V334" s="357"/>
      <c r="W334" s="357"/>
      <c r="X334" s="357"/>
      <c r="Y334" s="357"/>
      <c r="Z334" s="357"/>
      <c r="AA334" s="357"/>
      <c r="AB334" s="357"/>
      <c r="AC334" s="357"/>
      <c r="AD334" s="357"/>
      <c r="AE334" s="357"/>
      <c r="AF334" s="357"/>
      <c r="AG334" s="357"/>
      <c r="AH334" s="357"/>
      <c r="AI334" s="357"/>
      <c r="AJ334" s="357"/>
      <c r="AK334" s="357"/>
      <c r="AL334" s="357"/>
      <c r="AM334" s="357"/>
      <c r="AN334" s="357"/>
      <c r="AO334" s="357"/>
      <c r="AP334" s="357"/>
      <c r="AQ334" s="357"/>
      <c r="AR334" s="357"/>
      <c r="AS334" s="357"/>
      <c r="AT334" s="357"/>
      <c r="AU334" s="357"/>
      <c r="AV334" s="357"/>
      <c r="AW334" s="357"/>
      <c r="AX334" s="357"/>
      <c r="AY334" s="357"/>
      <c r="AZ334" s="357"/>
      <c r="BA334" s="357"/>
      <c r="BB334" s="357"/>
      <c r="BC334" s="357"/>
      <c r="BD334" s="357"/>
      <c r="BE334" s="357"/>
      <c r="BF334" s="357"/>
      <c r="BG334" s="357"/>
      <c r="BH334" s="357"/>
      <c r="BI334" s="357"/>
      <c r="BJ334" s="357"/>
      <c r="BK334" s="357"/>
      <c r="BL334" s="357"/>
      <c r="BM334" s="357"/>
      <c r="BN334" s="357"/>
      <c r="BO334" s="357"/>
      <c r="BP334" s="357"/>
      <c r="BQ334" s="357"/>
      <c r="BR334" s="357"/>
      <c r="BS334" s="357"/>
      <c r="BT334" s="357"/>
      <c r="BU334" s="357"/>
      <c r="BV334" s="357"/>
      <c r="BW334" s="357"/>
      <c r="BX334" s="357"/>
      <c r="BY334" s="357"/>
      <c r="BZ334" s="357"/>
      <c r="CA334" s="357"/>
      <c r="CB334" s="357"/>
      <c r="CC334" s="357"/>
      <c r="CD334" s="357"/>
      <c r="CE334" s="357"/>
      <c r="CF334" s="357"/>
      <c r="CG334" s="357"/>
      <c r="CH334" s="357"/>
      <c r="CI334" s="357"/>
      <c r="CJ334" s="357"/>
      <c r="CK334" s="357"/>
      <c r="CL334" s="357"/>
      <c r="CM334" s="357"/>
      <c r="CN334" s="357"/>
      <c r="CO334" s="357"/>
      <c r="CP334" s="357"/>
      <c r="CQ334" s="357"/>
      <c r="CR334" s="357"/>
      <c r="CS334" s="357"/>
      <c r="CT334" s="357"/>
      <c r="CU334" s="357"/>
      <c r="CV334" s="357"/>
      <c r="CW334" s="357"/>
      <c r="CX334" s="357"/>
      <c r="CY334" s="357"/>
      <c r="CZ334" s="357"/>
      <c r="DA334" s="357"/>
      <c r="DB334" s="357"/>
      <c r="DC334" s="357"/>
      <c r="DD334" s="357"/>
      <c r="DE334" s="357"/>
      <c r="DF334" s="357"/>
      <c r="DG334" s="357"/>
      <c r="DH334" s="357"/>
      <c r="DI334" s="357"/>
      <c r="DJ334" s="357"/>
      <c r="DK334" s="357"/>
      <c r="DL334" s="357"/>
      <c r="DM334" s="357"/>
      <c r="DN334" s="357"/>
      <c r="DO334" s="357"/>
      <c r="DP334" s="357"/>
      <c r="DQ334" s="357"/>
      <c r="DR334" s="357"/>
      <c r="DS334" s="357"/>
      <c r="DT334" s="357"/>
      <c r="DU334" s="357"/>
      <c r="DV334" s="357"/>
      <c r="DW334" s="357"/>
      <c r="DX334" s="357"/>
      <c r="DY334" s="357"/>
      <c r="DZ334" s="357"/>
      <c r="EA334" s="357"/>
      <c r="EB334" s="357"/>
      <c r="EC334" s="357"/>
      <c r="ED334" s="357"/>
      <c r="EE334" s="357"/>
      <c r="EF334" s="357"/>
      <c r="EG334" s="357"/>
      <c r="EH334" s="357"/>
      <c r="EI334" s="357"/>
      <c r="EJ334" s="357"/>
      <c r="EK334" s="357"/>
      <c r="EL334" s="357"/>
      <c r="EM334" s="357"/>
      <c r="EN334" s="357"/>
      <c r="EO334" s="357"/>
      <c r="EP334" s="357"/>
      <c r="EQ334" s="357"/>
      <c r="ER334" s="357"/>
      <c r="ES334" s="357"/>
      <c r="ET334" s="357"/>
      <c r="EU334" s="357"/>
    </row>
    <row r="335" ht="12.75" customHeight="1">
      <c r="A335" s="357"/>
      <c r="B335" s="357"/>
      <c r="C335" s="357"/>
      <c r="D335" s="357"/>
      <c r="E335" s="357"/>
      <c r="F335" s="357"/>
      <c r="G335" s="357"/>
      <c r="H335" s="357"/>
      <c r="I335" s="357"/>
      <c r="J335" s="357"/>
      <c r="K335" s="357"/>
      <c r="L335" s="357"/>
      <c r="M335" s="357"/>
      <c r="N335" s="357"/>
      <c r="O335" s="357"/>
      <c r="P335" s="357"/>
      <c r="Q335" s="357"/>
      <c r="R335" s="357"/>
      <c r="S335" s="357"/>
      <c r="T335" s="357"/>
      <c r="U335" s="357"/>
      <c r="V335" s="357"/>
      <c r="W335" s="357"/>
      <c r="X335" s="357"/>
      <c r="Y335" s="357"/>
      <c r="Z335" s="357"/>
      <c r="AA335" s="357"/>
      <c r="AB335" s="357"/>
      <c r="AC335" s="357"/>
      <c r="AD335" s="357"/>
      <c r="AE335" s="357"/>
      <c r="AF335" s="357"/>
      <c r="AG335" s="357"/>
      <c r="AH335" s="357"/>
      <c r="AI335" s="357"/>
      <c r="AJ335" s="357"/>
      <c r="AK335" s="357"/>
      <c r="AL335" s="357"/>
      <c r="AM335" s="357"/>
      <c r="AN335" s="357"/>
      <c r="AO335" s="357"/>
      <c r="AP335" s="357"/>
      <c r="AQ335" s="357"/>
      <c r="AR335" s="357"/>
      <c r="AS335" s="357"/>
      <c r="AT335" s="357"/>
      <c r="AU335" s="357"/>
      <c r="AV335" s="357"/>
      <c r="AW335" s="357"/>
      <c r="AX335" s="357"/>
      <c r="AY335" s="357"/>
      <c r="AZ335" s="357"/>
      <c r="BA335" s="357"/>
      <c r="BB335" s="357"/>
      <c r="BC335" s="357"/>
      <c r="BD335" s="357"/>
      <c r="BE335" s="357"/>
      <c r="BF335" s="357"/>
      <c r="BG335" s="357"/>
      <c r="BH335" s="357"/>
      <c r="BI335" s="357"/>
      <c r="BJ335" s="357"/>
      <c r="BK335" s="357"/>
      <c r="BL335" s="357"/>
      <c r="BM335" s="357"/>
      <c r="BN335" s="357"/>
      <c r="BO335" s="357"/>
      <c r="BP335" s="357"/>
      <c r="BQ335" s="357"/>
      <c r="BR335" s="357"/>
      <c r="BS335" s="357"/>
      <c r="BT335" s="357"/>
      <c r="BU335" s="357"/>
      <c r="BV335" s="357"/>
      <c r="BW335" s="357"/>
      <c r="BX335" s="357"/>
      <c r="BY335" s="357"/>
      <c r="BZ335" s="357"/>
      <c r="CA335" s="357"/>
      <c r="CB335" s="357"/>
      <c r="CC335" s="357"/>
      <c r="CD335" s="357"/>
      <c r="CE335" s="357"/>
      <c r="CF335" s="357"/>
      <c r="CG335" s="357"/>
      <c r="CH335" s="357"/>
      <c r="CI335" s="357"/>
      <c r="CJ335" s="357"/>
      <c r="CK335" s="357"/>
      <c r="CL335" s="357"/>
      <c r="CM335" s="357"/>
      <c r="CN335" s="357"/>
      <c r="CO335" s="357"/>
      <c r="CP335" s="357"/>
      <c r="CQ335" s="357"/>
      <c r="CR335" s="357"/>
      <c r="CS335" s="357"/>
      <c r="CT335" s="357"/>
      <c r="CU335" s="357"/>
      <c r="CV335" s="357"/>
      <c r="CW335" s="357"/>
      <c r="CX335" s="357"/>
      <c r="CY335" s="357"/>
      <c r="CZ335" s="357"/>
      <c r="DA335" s="357"/>
      <c r="DB335" s="357"/>
      <c r="DC335" s="357"/>
      <c r="DD335" s="357"/>
      <c r="DE335" s="357"/>
      <c r="DF335" s="357"/>
      <c r="DG335" s="357"/>
      <c r="DH335" s="357"/>
      <c r="DI335" s="357"/>
      <c r="DJ335" s="357"/>
      <c r="DK335" s="357"/>
      <c r="DL335" s="357"/>
      <c r="DM335" s="357"/>
      <c r="DN335" s="357"/>
      <c r="DO335" s="357"/>
      <c r="DP335" s="357"/>
      <c r="DQ335" s="357"/>
      <c r="DR335" s="357"/>
      <c r="DS335" s="357"/>
      <c r="DT335" s="357"/>
      <c r="DU335" s="357"/>
      <c r="DV335" s="357"/>
      <c r="DW335" s="357"/>
      <c r="DX335" s="357"/>
      <c r="DY335" s="357"/>
      <c r="DZ335" s="357"/>
      <c r="EA335" s="357"/>
      <c r="EB335" s="357"/>
      <c r="EC335" s="357"/>
      <c r="ED335" s="357"/>
      <c r="EE335" s="357"/>
      <c r="EF335" s="357"/>
      <c r="EG335" s="357"/>
      <c r="EH335" s="357"/>
      <c r="EI335" s="357"/>
      <c r="EJ335" s="357"/>
      <c r="EK335" s="357"/>
      <c r="EL335" s="357"/>
      <c r="EM335" s="357"/>
      <c r="EN335" s="357"/>
      <c r="EO335" s="357"/>
      <c r="EP335" s="357"/>
      <c r="EQ335" s="357"/>
      <c r="ER335" s="357"/>
      <c r="ES335" s="357"/>
      <c r="ET335" s="357"/>
      <c r="EU335" s="357"/>
    </row>
    <row r="336" ht="12.75" customHeight="1">
      <c r="A336" s="357"/>
      <c r="B336" s="357"/>
      <c r="C336" s="357"/>
      <c r="D336" s="357"/>
      <c r="E336" s="357"/>
      <c r="F336" s="357"/>
      <c r="G336" s="357"/>
      <c r="H336" s="357"/>
      <c r="I336" s="357"/>
      <c r="J336" s="357"/>
      <c r="K336" s="357"/>
      <c r="L336" s="357"/>
      <c r="M336" s="357"/>
      <c r="N336" s="357"/>
      <c r="O336" s="357"/>
      <c r="P336" s="357"/>
      <c r="Q336" s="357"/>
      <c r="R336" s="357"/>
      <c r="S336" s="357"/>
      <c r="T336" s="357"/>
      <c r="U336" s="357"/>
      <c r="V336" s="357"/>
      <c r="W336" s="357"/>
      <c r="X336" s="357"/>
      <c r="Y336" s="357"/>
      <c r="Z336" s="357"/>
      <c r="AA336" s="357"/>
      <c r="AB336" s="357"/>
      <c r="AC336" s="357"/>
      <c r="AD336" s="357"/>
      <c r="AE336" s="357"/>
      <c r="AF336" s="357"/>
      <c r="AG336" s="357"/>
      <c r="AH336" s="357"/>
      <c r="AI336" s="357"/>
      <c r="AJ336" s="357"/>
      <c r="AK336" s="357"/>
      <c r="AL336" s="357"/>
      <c r="AM336" s="357"/>
      <c r="AN336" s="357"/>
      <c r="AO336" s="357"/>
      <c r="AP336" s="357"/>
      <c r="AQ336" s="357"/>
      <c r="AR336" s="357"/>
      <c r="AS336" s="357"/>
      <c r="AT336" s="357"/>
      <c r="AU336" s="357"/>
      <c r="AV336" s="357"/>
      <c r="AW336" s="357"/>
      <c r="AX336" s="357"/>
      <c r="AY336" s="357"/>
      <c r="AZ336" s="357"/>
      <c r="BA336" s="357"/>
      <c r="BB336" s="357"/>
      <c r="BC336" s="357"/>
      <c r="BD336" s="357"/>
      <c r="BE336" s="357"/>
      <c r="BF336" s="357"/>
      <c r="BG336" s="357"/>
      <c r="BH336" s="357"/>
      <c r="BI336" s="357"/>
      <c r="BJ336" s="357"/>
      <c r="BK336" s="357"/>
      <c r="BL336" s="357"/>
      <c r="BM336" s="357"/>
      <c r="BN336" s="357"/>
      <c r="BO336" s="357"/>
      <c r="BP336" s="357"/>
      <c r="BQ336" s="357"/>
      <c r="BR336" s="357"/>
      <c r="BS336" s="357"/>
      <c r="BT336" s="357"/>
      <c r="BU336" s="357"/>
      <c r="BV336" s="357"/>
      <c r="BW336" s="357"/>
      <c r="BX336" s="357"/>
      <c r="BY336" s="357"/>
      <c r="BZ336" s="357"/>
      <c r="CA336" s="357"/>
      <c r="CB336" s="357"/>
      <c r="CC336" s="357"/>
      <c r="CD336" s="357"/>
      <c r="CE336" s="357"/>
      <c r="CF336" s="357"/>
      <c r="CG336" s="357"/>
      <c r="CH336" s="357"/>
      <c r="CI336" s="357"/>
      <c r="CJ336" s="357"/>
      <c r="CK336" s="357"/>
      <c r="CL336" s="357"/>
      <c r="CM336" s="357"/>
      <c r="CN336" s="357"/>
      <c r="CO336" s="357"/>
      <c r="CP336" s="357"/>
      <c r="CQ336" s="357"/>
      <c r="CR336" s="357"/>
      <c r="CS336" s="357"/>
      <c r="CT336" s="357"/>
      <c r="CU336" s="357"/>
      <c r="CV336" s="357"/>
      <c r="CW336" s="357"/>
      <c r="CX336" s="357"/>
      <c r="CY336" s="357"/>
      <c r="CZ336" s="357"/>
      <c r="DA336" s="357"/>
      <c r="DB336" s="357"/>
      <c r="DC336" s="357"/>
      <c r="DD336" s="357"/>
      <c r="DE336" s="357"/>
      <c r="DF336" s="357"/>
      <c r="DG336" s="357"/>
      <c r="DH336" s="357"/>
      <c r="DI336" s="357"/>
      <c r="DJ336" s="357"/>
      <c r="DK336" s="357"/>
      <c r="DL336" s="357"/>
      <c r="DM336" s="357"/>
      <c r="DN336" s="357"/>
      <c r="DO336" s="357"/>
      <c r="DP336" s="357"/>
      <c r="DQ336" s="357"/>
      <c r="DR336" s="357"/>
      <c r="DS336" s="357"/>
      <c r="DT336" s="357"/>
      <c r="DU336" s="357"/>
      <c r="DV336" s="357"/>
      <c r="DW336" s="357"/>
      <c r="DX336" s="357"/>
      <c r="DY336" s="357"/>
      <c r="DZ336" s="357"/>
      <c r="EA336" s="357"/>
      <c r="EB336" s="357"/>
      <c r="EC336" s="357"/>
      <c r="ED336" s="357"/>
      <c r="EE336" s="357"/>
      <c r="EF336" s="357"/>
      <c r="EG336" s="357"/>
      <c r="EH336" s="357"/>
      <c r="EI336" s="357"/>
      <c r="EJ336" s="357"/>
      <c r="EK336" s="357"/>
      <c r="EL336" s="357"/>
      <c r="EM336" s="357"/>
      <c r="EN336" s="357"/>
      <c r="EO336" s="357"/>
      <c r="EP336" s="357"/>
      <c r="EQ336" s="357"/>
      <c r="ER336" s="357"/>
      <c r="ES336" s="357"/>
      <c r="ET336" s="357"/>
      <c r="EU336" s="357"/>
    </row>
    <row r="337" ht="12.75" customHeight="1">
      <c r="A337" s="357"/>
      <c r="B337" s="357"/>
      <c r="C337" s="357"/>
      <c r="D337" s="357"/>
      <c r="E337" s="357"/>
      <c r="F337" s="357"/>
      <c r="G337" s="357"/>
      <c r="H337" s="357"/>
      <c r="I337" s="357"/>
      <c r="J337" s="357"/>
      <c r="K337" s="357"/>
      <c r="L337" s="357"/>
      <c r="M337" s="357"/>
      <c r="N337" s="357"/>
      <c r="O337" s="357"/>
      <c r="P337" s="357"/>
      <c r="Q337" s="357"/>
      <c r="R337" s="357"/>
      <c r="S337" s="357"/>
      <c r="T337" s="357"/>
      <c r="U337" s="357"/>
      <c r="V337" s="357"/>
      <c r="W337" s="357"/>
      <c r="X337" s="357"/>
      <c r="Y337" s="357"/>
      <c r="Z337" s="357"/>
      <c r="AA337" s="357"/>
      <c r="AB337" s="357"/>
      <c r="AC337" s="357"/>
      <c r="AD337" s="357"/>
      <c r="AE337" s="357"/>
      <c r="AF337" s="357"/>
      <c r="AG337" s="357"/>
      <c r="AH337" s="357"/>
      <c r="AI337" s="357"/>
      <c r="AJ337" s="357"/>
      <c r="AK337" s="357"/>
      <c r="AL337" s="357"/>
      <c r="AM337" s="357"/>
      <c r="AN337" s="357"/>
      <c r="AO337" s="357"/>
      <c r="AP337" s="357"/>
      <c r="AQ337" s="357"/>
      <c r="AR337" s="357"/>
      <c r="AS337" s="357"/>
      <c r="AT337" s="357"/>
      <c r="AU337" s="357"/>
      <c r="AV337" s="357"/>
      <c r="AW337" s="357"/>
      <c r="AX337" s="357"/>
      <c r="AY337" s="357"/>
      <c r="AZ337" s="357"/>
      <c r="BA337" s="357"/>
      <c r="BB337" s="357"/>
      <c r="BC337" s="357"/>
      <c r="BD337" s="357"/>
      <c r="BE337" s="357"/>
      <c r="BF337" s="357"/>
      <c r="BG337" s="357"/>
      <c r="BH337" s="357"/>
      <c r="BI337" s="357"/>
      <c r="BJ337" s="357"/>
      <c r="BK337" s="357"/>
      <c r="BL337" s="357"/>
      <c r="BM337" s="357"/>
      <c r="BN337" s="357"/>
      <c r="BO337" s="357"/>
      <c r="BP337" s="357"/>
      <c r="BQ337" s="357"/>
      <c r="BR337" s="357"/>
      <c r="BS337" s="357"/>
      <c r="BT337" s="357"/>
      <c r="BU337" s="357"/>
      <c r="BV337" s="357"/>
      <c r="BW337" s="357"/>
      <c r="BX337" s="357"/>
      <c r="BY337" s="357"/>
      <c r="BZ337" s="357"/>
      <c r="CA337" s="357"/>
      <c r="CB337" s="357"/>
      <c r="CC337" s="357"/>
      <c r="CD337" s="357"/>
      <c r="CE337" s="357"/>
      <c r="CF337" s="357"/>
      <c r="CG337" s="357"/>
      <c r="CH337" s="357"/>
      <c r="CI337" s="357"/>
      <c r="CJ337" s="357"/>
      <c r="CK337" s="357"/>
      <c r="CL337" s="357"/>
      <c r="CM337" s="357"/>
      <c r="CN337" s="357"/>
      <c r="CO337" s="357"/>
      <c r="CP337" s="357"/>
      <c r="CQ337" s="357"/>
      <c r="CR337" s="357"/>
      <c r="CS337" s="357"/>
      <c r="CT337" s="357"/>
      <c r="CU337" s="357"/>
      <c r="CV337" s="357"/>
      <c r="CW337" s="357"/>
      <c r="CX337" s="357"/>
      <c r="CY337" s="357"/>
      <c r="CZ337" s="357"/>
      <c r="DA337" s="357"/>
      <c r="DB337" s="357"/>
      <c r="DC337" s="357"/>
      <c r="DD337" s="357"/>
      <c r="DE337" s="357"/>
      <c r="DF337" s="357"/>
      <c r="DG337" s="357"/>
      <c r="DH337" s="357"/>
      <c r="DI337" s="357"/>
      <c r="DJ337" s="357"/>
      <c r="DK337" s="357"/>
      <c r="DL337" s="357"/>
      <c r="DM337" s="357"/>
      <c r="DN337" s="357"/>
      <c r="DO337" s="357"/>
      <c r="DP337" s="357"/>
      <c r="DQ337" s="357"/>
      <c r="DR337" s="357"/>
      <c r="DS337" s="357"/>
      <c r="DT337" s="357"/>
      <c r="DU337" s="357"/>
      <c r="DV337" s="357"/>
      <c r="DW337" s="357"/>
      <c r="DX337" s="357"/>
      <c r="DY337" s="357"/>
      <c r="DZ337" s="357"/>
      <c r="EA337" s="357"/>
      <c r="EB337" s="357"/>
      <c r="EC337" s="357"/>
      <c r="ED337" s="357"/>
      <c r="EE337" s="357"/>
      <c r="EF337" s="357"/>
      <c r="EG337" s="357"/>
      <c r="EH337" s="357"/>
      <c r="EI337" s="357"/>
      <c r="EJ337" s="357"/>
      <c r="EK337" s="357"/>
      <c r="EL337" s="357"/>
      <c r="EM337" s="357"/>
      <c r="EN337" s="357"/>
      <c r="EO337" s="357"/>
      <c r="EP337" s="357"/>
      <c r="EQ337" s="357"/>
      <c r="ER337" s="357"/>
      <c r="ES337" s="357"/>
      <c r="ET337" s="357"/>
      <c r="EU337" s="357"/>
    </row>
    <row r="338" ht="12.75" customHeight="1">
      <c r="A338" s="357"/>
      <c r="B338" s="357"/>
      <c r="C338" s="357"/>
      <c r="D338" s="357"/>
      <c r="E338" s="357"/>
      <c r="F338" s="357"/>
      <c r="G338" s="357"/>
      <c r="H338" s="357"/>
      <c r="I338" s="357"/>
      <c r="J338" s="357"/>
      <c r="K338" s="357"/>
      <c r="L338" s="357"/>
      <c r="M338" s="357"/>
      <c r="N338" s="357"/>
      <c r="O338" s="357"/>
      <c r="P338" s="357"/>
      <c r="Q338" s="357"/>
      <c r="R338" s="357"/>
      <c r="S338" s="357"/>
      <c r="T338" s="357"/>
      <c r="U338" s="357"/>
      <c r="V338" s="357"/>
      <c r="W338" s="357"/>
      <c r="X338" s="357"/>
      <c r="Y338" s="357"/>
      <c r="Z338" s="357"/>
      <c r="AA338" s="357"/>
      <c r="AB338" s="357"/>
      <c r="AC338" s="357"/>
      <c r="AD338" s="357"/>
      <c r="AE338" s="357"/>
      <c r="AF338" s="357"/>
      <c r="AG338" s="357"/>
      <c r="AH338" s="357"/>
      <c r="AI338" s="357"/>
      <c r="AJ338" s="357"/>
      <c r="AK338" s="357"/>
      <c r="AL338" s="357"/>
      <c r="AM338" s="357"/>
      <c r="AN338" s="357"/>
      <c r="AO338" s="357"/>
      <c r="AP338" s="357"/>
      <c r="AQ338" s="357"/>
      <c r="AR338" s="357"/>
      <c r="AS338" s="357"/>
      <c r="AT338" s="357"/>
      <c r="AU338" s="357"/>
      <c r="AV338" s="357"/>
      <c r="AW338" s="357"/>
      <c r="AX338" s="357"/>
      <c r="AY338" s="357"/>
      <c r="AZ338" s="357"/>
      <c r="BA338" s="357"/>
      <c r="BB338" s="357"/>
      <c r="BC338" s="357"/>
      <c r="BD338" s="357"/>
      <c r="BE338" s="357"/>
      <c r="BF338" s="357"/>
      <c r="BG338" s="357"/>
      <c r="BH338" s="357"/>
      <c r="BI338" s="357"/>
      <c r="BJ338" s="357"/>
      <c r="BK338" s="357"/>
      <c r="BL338" s="357"/>
      <c r="BM338" s="357"/>
      <c r="BN338" s="357"/>
      <c r="BO338" s="357"/>
      <c r="BP338" s="357"/>
      <c r="BQ338" s="357"/>
      <c r="BR338" s="357"/>
      <c r="BS338" s="357"/>
      <c r="BT338" s="357"/>
      <c r="BU338" s="357"/>
      <c r="BV338" s="357"/>
      <c r="BW338" s="357"/>
      <c r="BX338" s="357"/>
      <c r="BY338" s="357"/>
      <c r="BZ338" s="357"/>
      <c r="CA338" s="357"/>
      <c r="CB338" s="357"/>
      <c r="CC338" s="357"/>
      <c r="CD338" s="357"/>
      <c r="CE338" s="357"/>
      <c r="CF338" s="357"/>
      <c r="CG338" s="357"/>
      <c r="CH338" s="357"/>
      <c r="CI338" s="357"/>
      <c r="CJ338" s="357"/>
      <c r="CK338" s="357"/>
      <c r="CL338" s="357"/>
      <c r="CM338" s="357"/>
      <c r="CN338" s="357"/>
      <c r="CO338" s="357"/>
      <c r="CP338" s="357"/>
      <c r="CQ338" s="357"/>
      <c r="CR338" s="357"/>
      <c r="CS338" s="357"/>
      <c r="CT338" s="357"/>
      <c r="CU338" s="357"/>
      <c r="CV338" s="357"/>
      <c r="CW338" s="357"/>
      <c r="CX338" s="357"/>
      <c r="CY338" s="357"/>
      <c r="CZ338" s="357"/>
      <c r="DA338" s="357"/>
      <c r="DB338" s="357"/>
      <c r="DC338" s="357"/>
      <c r="DD338" s="357"/>
      <c r="DE338" s="357"/>
      <c r="DF338" s="357"/>
      <c r="DG338" s="357"/>
      <c r="DH338" s="357"/>
      <c r="DI338" s="357"/>
      <c r="DJ338" s="357"/>
      <c r="DK338" s="357"/>
      <c r="DL338" s="357"/>
      <c r="DM338" s="357"/>
      <c r="DN338" s="357"/>
      <c r="DO338" s="357"/>
      <c r="DP338" s="357"/>
      <c r="DQ338" s="357"/>
      <c r="DR338" s="357"/>
      <c r="DS338" s="357"/>
      <c r="DT338" s="357"/>
      <c r="DU338" s="357"/>
      <c r="DV338" s="357"/>
      <c r="DW338" s="357"/>
      <c r="DX338" s="357"/>
      <c r="DY338" s="357"/>
      <c r="DZ338" s="357"/>
      <c r="EA338" s="357"/>
      <c r="EB338" s="357"/>
      <c r="EC338" s="357"/>
      <c r="ED338" s="357"/>
      <c r="EE338" s="357"/>
      <c r="EF338" s="357"/>
      <c r="EG338" s="357"/>
      <c r="EH338" s="357"/>
      <c r="EI338" s="357"/>
      <c r="EJ338" s="357"/>
      <c r="EK338" s="357"/>
      <c r="EL338" s="357"/>
      <c r="EM338" s="357"/>
      <c r="EN338" s="357"/>
      <c r="EO338" s="357"/>
      <c r="EP338" s="357"/>
      <c r="EQ338" s="357"/>
      <c r="ER338" s="357"/>
      <c r="ES338" s="357"/>
      <c r="ET338" s="357"/>
      <c r="EU338" s="357"/>
    </row>
    <row r="339" ht="12.75" customHeight="1">
      <c r="A339" s="357"/>
      <c r="B339" s="357"/>
      <c r="C339" s="357"/>
      <c r="D339" s="357"/>
      <c r="E339" s="357"/>
      <c r="F339" s="357"/>
      <c r="G339" s="357"/>
      <c r="H339" s="357"/>
      <c r="I339" s="357"/>
      <c r="J339" s="357"/>
      <c r="K339" s="357"/>
      <c r="L339" s="357"/>
      <c r="M339" s="357"/>
      <c r="N339" s="357"/>
      <c r="O339" s="357"/>
      <c r="P339" s="357"/>
      <c r="Q339" s="357"/>
      <c r="R339" s="357"/>
      <c r="S339" s="357"/>
      <c r="T339" s="357"/>
      <c r="U339" s="357"/>
      <c r="V339" s="357"/>
      <c r="W339" s="357"/>
      <c r="X339" s="357"/>
      <c r="Y339" s="357"/>
      <c r="Z339" s="357"/>
      <c r="AA339" s="357"/>
      <c r="AB339" s="357"/>
      <c r="AC339" s="357"/>
      <c r="AD339" s="357"/>
      <c r="AE339" s="357"/>
      <c r="AF339" s="357"/>
      <c r="AG339" s="357"/>
      <c r="AH339" s="357"/>
      <c r="AI339" s="357"/>
      <c r="AJ339" s="357"/>
      <c r="AK339" s="357"/>
      <c r="AL339" s="357"/>
      <c r="AM339" s="357"/>
      <c r="AN339" s="357"/>
      <c r="AO339" s="357"/>
      <c r="AP339" s="357"/>
      <c r="AQ339" s="357"/>
      <c r="AR339" s="357"/>
      <c r="AS339" s="357"/>
      <c r="AT339" s="357"/>
      <c r="AU339" s="357"/>
      <c r="AV339" s="357"/>
      <c r="AW339" s="357"/>
      <c r="AX339" s="357"/>
      <c r="AY339" s="357"/>
      <c r="AZ339" s="357"/>
      <c r="BA339" s="357"/>
      <c r="BB339" s="357"/>
      <c r="BC339" s="357"/>
      <c r="BD339" s="357"/>
      <c r="BE339" s="357"/>
      <c r="BF339" s="357"/>
      <c r="BG339" s="357"/>
      <c r="BH339" s="357"/>
      <c r="BI339" s="357"/>
      <c r="BJ339" s="357"/>
      <c r="BK339" s="357"/>
      <c r="BL339" s="357"/>
      <c r="BM339" s="357"/>
      <c r="BN339" s="357"/>
      <c r="BO339" s="357"/>
      <c r="BP339" s="357"/>
      <c r="BQ339" s="357"/>
      <c r="BR339" s="357"/>
      <c r="BS339" s="357"/>
      <c r="BT339" s="357"/>
      <c r="BU339" s="357"/>
      <c r="BV339" s="357"/>
      <c r="BW339" s="357"/>
      <c r="BX339" s="357"/>
      <c r="BY339" s="357"/>
      <c r="BZ339" s="357"/>
      <c r="CA339" s="357"/>
      <c r="CB339" s="357"/>
      <c r="CC339" s="357"/>
      <c r="CD339" s="357"/>
      <c r="CE339" s="357"/>
      <c r="CF339" s="357"/>
      <c r="CG339" s="357"/>
      <c r="CH339" s="357"/>
      <c r="CI339" s="357"/>
      <c r="CJ339" s="357"/>
      <c r="CK339" s="357"/>
      <c r="CL339" s="357"/>
      <c r="CM339" s="357"/>
      <c r="CN339" s="357"/>
      <c r="CO339" s="357"/>
      <c r="CP339" s="357"/>
      <c r="CQ339" s="357"/>
      <c r="CR339" s="357"/>
      <c r="CS339" s="357"/>
      <c r="CT339" s="357"/>
      <c r="CU339" s="357"/>
      <c r="CV339" s="357"/>
      <c r="CW339" s="357"/>
      <c r="CX339" s="357"/>
      <c r="CY339" s="357"/>
      <c r="CZ339" s="357"/>
      <c r="DA339" s="357"/>
      <c r="DB339" s="357"/>
      <c r="DC339" s="357"/>
      <c r="DD339" s="357"/>
      <c r="DE339" s="357"/>
      <c r="DF339" s="357"/>
      <c r="DG339" s="357"/>
      <c r="DH339" s="357"/>
      <c r="DI339" s="357"/>
      <c r="DJ339" s="357"/>
      <c r="DK339" s="357"/>
      <c r="DL339" s="357"/>
      <c r="DM339" s="357"/>
      <c r="DN339" s="357"/>
      <c r="DO339" s="357"/>
      <c r="DP339" s="357"/>
      <c r="DQ339" s="357"/>
      <c r="DR339" s="357"/>
      <c r="DS339" s="357"/>
      <c r="DT339" s="357"/>
      <c r="DU339" s="357"/>
      <c r="DV339" s="357"/>
      <c r="DW339" s="357"/>
      <c r="DX339" s="357"/>
      <c r="DY339" s="357"/>
      <c r="DZ339" s="357"/>
      <c r="EA339" s="357"/>
      <c r="EB339" s="357"/>
      <c r="EC339" s="357"/>
      <c r="ED339" s="357"/>
      <c r="EE339" s="357"/>
      <c r="EF339" s="357"/>
      <c r="EG339" s="357"/>
      <c r="EH339" s="357"/>
      <c r="EI339" s="357"/>
      <c r="EJ339" s="357"/>
      <c r="EK339" s="357"/>
      <c r="EL339" s="357"/>
      <c r="EM339" s="357"/>
      <c r="EN339" s="357"/>
      <c r="EO339" s="357"/>
      <c r="EP339" s="357"/>
      <c r="EQ339" s="357"/>
      <c r="ER339" s="357"/>
      <c r="ES339" s="357"/>
      <c r="ET339" s="357"/>
      <c r="EU339" s="357"/>
    </row>
    <row r="340" ht="12.75" customHeight="1">
      <c r="A340" s="357"/>
      <c r="B340" s="357"/>
      <c r="C340" s="357"/>
      <c r="D340" s="357"/>
      <c r="E340" s="357"/>
      <c r="F340" s="357"/>
      <c r="G340" s="357"/>
      <c r="H340" s="357"/>
      <c r="I340" s="357"/>
      <c r="J340" s="357"/>
      <c r="K340" s="357"/>
      <c r="L340" s="357"/>
      <c r="M340" s="357"/>
      <c r="N340" s="357"/>
      <c r="O340" s="357"/>
      <c r="P340" s="357"/>
      <c r="Q340" s="357"/>
      <c r="R340" s="357"/>
      <c r="S340" s="357"/>
      <c r="T340" s="357"/>
      <c r="U340" s="357"/>
      <c r="V340" s="357"/>
      <c r="W340" s="357"/>
      <c r="X340" s="357"/>
      <c r="Y340" s="357"/>
      <c r="Z340" s="357"/>
      <c r="AA340" s="357"/>
      <c r="AB340" s="357"/>
      <c r="AC340" s="357"/>
      <c r="AD340" s="357"/>
      <c r="AE340" s="357"/>
      <c r="AF340" s="357"/>
      <c r="AG340" s="357"/>
      <c r="AH340" s="357"/>
      <c r="AI340" s="357"/>
      <c r="AJ340" s="357"/>
      <c r="AK340" s="357"/>
      <c r="AL340" s="357"/>
      <c r="AM340" s="357"/>
      <c r="AN340" s="357"/>
      <c r="AO340" s="357"/>
      <c r="AP340" s="357"/>
      <c r="AQ340" s="357"/>
      <c r="AR340" s="357"/>
      <c r="AS340" s="357"/>
      <c r="AT340" s="357"/>
      <c r="AU340" s="357"/>
      <c r="AV340" s="357"/>
      <c r="AW340" s="357"/>
      <c r="AX340" s="357"/>
      <c r="AY340" s="357"/>
      <c r="AZ340" s="357"/>
      <c r="BA340" s="357"/>
      <c r="BB340" s="357"/>
      <c r="BC340" s="357"/>
      <c r="BD340" s="357"/>
      <c r="BE340" s="357"/>
      <c r="BF340" s="357"/>
      <c r="BG340" s="357"/>
      <c r="BH340" s="357"/>
      <c r="BI340" s="357"/>
      <c r="BJ340" s="357"/>
      <c r="BK340" s="357"/>
      <c r="BL340" s="357"/>
      <c r="BM340" s="357"/>
      <c r="BN340" s="357"/>
      <c r="BO340" s="357"/>
      <c r="BP340" s="357"/>
      <c r="BQ340" s="357"/>
      <c r="BR340" s="357"/>
      <c r="BS340" s="357"/>
      <c r="BT340" s="357"/>
      <c r="BU340" s="357"/>
      <c r="BV340" s="357"/>
      <c r="BW340" s="357"/>
      <c r="BX340" s="357"/>
      <c r="BY340" s="357"/>
      <c r="BZ340" s="357"/>
      <c r="CA340" s="357"/>
      <c r="CB340" s="357"/>
      <c r="CC340" s="357"/>
      <c r="CD340" s="357"/>
      <c r="CE340" s="357"/>
      <c r="CF340" s="357"/>
      <c r="CG340" s="357"/>
      <c r="CH340" s="357"/>
      <c r="CI340" s="357"/>
      <c r="CJ340" s="357"/>
      <c r="CK340" s="357"/>
      <c r="CL340" s="357"/>
      <c r="CM340" s="357"/>
      <c r="CN340" s="357"/>
      <c r="CO340" s="357"/>
      <c r="CP340" s="357"/>
      <c r="CQ340" s="357"/>
      <c r="CR340" s="357"/>
      <c r="CS340" s="357"/>
      <c r="CT340" s="357"/>
      <c r="CU340" s="357"/>
      <c r="CV340" s="357"/>
      <c r="CW340" s="357"/>
      <c r="CX340" s="357"/>
      <c r="CY340" s="357"/>
      <c r="CZ340" s="357"/>
      <c r="DA340" s="357"/>
      <c r="DB340" s="357"/>
      <c r="DC340" s="357"/>
      <c r="DD340" s="357"/>
      <c r="DE340" s="357"/>
      <c r="DF340" s="357"/>
      <c r="DG340" s="357"/>
      <c r="DH340" s="357"/>
      <c r="DI340" s="357"/>
      <c r="DJ340" s="357"/>
      <c r="DK340" s="357"/>
      <c r="DL340" s="357"/>
      <c r="DM340" s="357"/>
      <c r="DN340" s="357"/>
      <c r="DO340" s="357"/>
      <c r="DP340" s="357"/>
      <c r="DQ340" s="357"/>
      <c r="DR340" s="357"/>
      <c r="DS340" s="357"/>
      <c r="DT340" s="357"/>
      <c r="DU340" s="357"/>
      <c r="DV340" s="357"/>
      <c r="DW340" s="357"/>
      <c r="DX340" s="357"/>
      <c r="DY340" s="357"/>
      <c r="DZ340" s="357"/>
      <c r="EA340" s="357"/>
      <c r="EB340" s="357"/>
      <c r="EC340" s="357"/>
      <c r="ED340" s="357"/>
      <c r="EE340" s="357"/>
      <c r="EF340" s="357"/>
      <c r="EG340" s="357"/>
      <c r="EH340" s="357"/>
      <c r="EI340" s="357"/>
      <c r="EJ340" s="357"/>
      <c r="EK340" s="357"/>
      <c r="EL340" s="357"/>
      <c r="EM340" s="357"/>
      <c r="EN340" s="357"/>
      <c r="EO340" s="357"/>
      <c r="EP340" s="357"/>
      <c r="EQ340" s="357"/>
      <c r="ER340" s="357"/>
      <c r="ES340" s="357"/>
      <c r="ET340" s="357"/>
      <c r="EU340" s="357"/>
    </row>
    <row r="341" ht="12.75" customHeight="1">
      <c r="A341" s="357"/>
      <c r="B341" s="357"/>
      <c r="C341" s="357"/>
      <c r="D341" s="357"/>
      <c r="E341" s="357"/>
      <c r="F341" s="357"/>
      <c r="G341" s="357"/>
      <c r="H341" s="357"/>
      <c r="I341" s="357"/>
      <c r="J341" s="357"/>
      <c r="K341" s="357"/>
      <c r="L341" s="357"/>
      <c r="M341" s="357"/>
      <c r="N341" s="357"/>
      <c r="O341" s="357"/>
      <c r="P341" s="357"/>
      <c r="Q341" s="357"/>
      <c r="R341" s="357"/>
      <c r="S341" s="357"/>
      <c r="T341" s="357"/>
      <c r="U341" s="357"/>
      <c r="V341" s="357"/>
      <c r="W341" s="357"/>
      <c r="X341" s="357"/>
      <c r="Y341" s="357"/>
      <c r="Z341" s="357"/>
      <c r="AA341" s="357"/>
      <c r="AB341" s="357"/>
      <c r="AC341" s="357"/>
      <c r="AD341" s="357"/>
      <c r="AE341" s="357"/>
      <c r="AF341" s="357"/>
      <c r="AG341" s="357"/>
      <c r="AH341" s="357"/>
      <c r="AI341" s="357"/>
      <c r="AJ341" s="357"/>
      <c r="AK341" s="357"/>
      <c r="AL341" s="357"/>
      <c r="AM341" s="357"/>
      <c r="AN341" s="357"/>
      <c r="AO341" s="357"/>
      <c r="AP341" s="357"/>
      <c r="AQ341" s="357"/>
      <c r="AR341" s="357"/>
      <c r="AS341" s="357"/>
      <c r="AT341" s="357"/>
      <c r="AU341" s="357"/>
      <c r="AV341" s="357"/>
      <c r="AW341" s="357"/>
      <c r="AX341" s="357"/>
      <c r="AY341" s="357"/>
      <c r="AZ341" s="357"/>
      <c r="BA341" s="357"/>
      <c r="BB341" s="357"/>
      <c r="BC341" s="357"/>
      <c r="BD341" s="357"/>
      <c r="BE341" s="357"/>
      <c r="BF341" s="357"/>
      <c r="BG341" s="357"/>
      <c r="BH341" s="357"/>
      <c r="BI341" s="357"/>
      <c r="BJ341" s="357"/>
      <c r="BK341" s="357"/>
      <c r="BL341" s="357"/>
      <c r="BM341" s="357"/>
      <c r="BN341" s="357"/>
      <c r="BO341" s="357"/>
      <c r="BP341" s="357"/>
      <c r="BQ341" s="357"/>
      <c r="BR341" s="357"/>
      <c r="BS341" s="357"/>
      <c r="BT341" s="357"/>
      <c r="BU341" s="357"/>
      <c r="BV341" s="357"/>
      <c r="BW341" s="357"/>
      <c r="BX341" s="357"/>
      <c r="BY341" s="357"/>
      <c r="BZ341" s="357"/>
      <c r="CA341" s="357"/>
      <c r="CB341" s="357"/>
      <c r="CC341" s="357"/>
      <c r="CD341" s="357"/>
      <c r="CE341" s="357"/>
      <c r="CF341" s="357"/>
      <c r="CG341" s="357"/>
      <c r="CH341" s="357"/>
      <c r="CI341" s="357"/>
      <c r="CJ341" s="357"/>
      <c r="CK341" s="357"/>
      <c r="CL341" s="357"/>
      <c r="CM341" s="357"/>
      <c r="CN341" s="357"/>
      <c r="CO341" s="357"/>
      <c r="CP341" s="357"/>
      <c r="CQ341" s="357"/>
      <c r="CR341" s="357"/>
      <c r="CS341" s="357"/>
      <c r="CT341" s="357"/>
      <c r="CU341" s="357"/>
      <c r="CV341" s="357"/>
      <c r="CW341" s="357"/>
      <c r="CX341" s="357"/>
      <c r="CY341" s="357"/>
      <c r="CZ341" s="357"/>
      <c r="DA341" s="357"/>
      <c r="DB341" s="357"/>
      <c r="DC341" s="357"/>
      <c r="DD341" s="357"/>
      <c r="DE341" s="357"/>
      <c r="DF341" s="357"/>
      <c r="DG341" s="357"/>
      <c r="DH341" s="357"/>
      <c r="DI341" s="357"/>
      <c r="DJ341" s="357"/>
      <c r="DK341" s="357"/>
      <c r="DL341" s="357"/>
      <c r="DM341" s="357"/>
      <c r="DN341" s="357"/>
      <c r="DO341" s="357"/>
      <c r="DP341" s="357"/>
      <c r="DQ341" s="357"/>
      <c r="DR341" s="357"/>
      <c r="DS341" s="357"/>
      <c r="DT341" s="357"/>
      <c r="DU341" s="357"/>
      <c r="DV341" s="357"/>
      <c r="DW341" s="357"/>
      <c r="DX341" s="357"/>
      <c r="DY341" s="357"/>
      <c r="DZ341" s="357"/>
      <c r="EA341" s="357"/>
      <c r="EB341" s="357"/>
      <c r="EC341" s="357"/>
      <c r="ED341" s="357"/>
      <c r="EE341" s="357"/>
      <c r="EF341" s="357"/>
      <c r="EG341" s="357"/>
      <c r="EH341" s="357"/>
      <c r="EI341" s="357"/>
      <c r="EJ341" s="357"/>
      <c r="EK341" s="357"/>
      <c r="EL341" s="357"/>
      <c r="EM341" s="357"/>
      <c r="EN341" s="357"/>
      <c r="EO341" s="357"/>
      <c r="EP341" s="357"/>
      <c r="EQ341" s="357"/>
      <c r="ER341" s="357"/>
      <c r="ES341" s="357"/>
      <c r="ET341" s="357"/>
      <c r="EU341" s="357"/>
    </row>
    <row r="342" ht="12.75" customHeight="1">
      <c r="A342" s="357"/>
      <c r="B342" s="357"/>
      <c r="C342" s="357"/>
      <c r="D342" s="357"/>
      <c r="E342" s="357"/>
      <c r="F342" s="357"/>
      <c r="G342" s="357"/>
      <c r="H342" s="357"/>
      <c r="I342" s="357"/>
      <c r="J342" s="357"/>
      <c r="K342" s="357"/>
      <c r="L342" s="357"/>
      <c r="M342" s="357"/>
      <c r="N342" s="357"/>
      <c r="O342" s="357"/>
      <c r="P342" s="357"/>
      <c r="Q342" s="357"/>
      <c r="R342" s="357"/>
      <c r="S342" s="357"/>
      <c r="T342" s="357"/>
      <c r="U342" s="357"/>
      <c r="V342" s="357"/>
      <c r="W342" s="357"/>
      <c r="X342" s="357"/>
      <c r="Y342" s="357"/>
      <c r="Z342" s="357"/>
      <c r="AA342" s="357"/>
      <c r="AB342" s="357"/>
      <c r="AC342" s="357"/>
      <c r="AD342" s="357"/>
      <c r="AE342" s="357"/>
      <c r="AF342" s="357"/>
      <c r="AG342" s="357"/>
      <c r="AH342" s="357"/>
      <c r="AI342" s="357"/>
      <c r="AJ342" s="357"/>
      <c r="AK342" s="357"/>
      <c r="AL342" s="357"/>
      <c r="AM342" s="357"/>
      <c r="AN342" s="357"/>
      <c r="AO342" s="357"/>
      <c r="AP342" s="357"/>
      <c r="AQ342" s="357"/>
      <c r="AR342" s="357"/>
      <c r="AS342" s="357"/>
      <c r="AT342" s="357"/>
      <c r="AU342" s="357"/>
      <c r="AV342" s="357"/>
      <c r="AW342" s="357"/>
      <c r="AX342" s="357"/>
      <c r="AY342" s="357"/>
      <c r="AZ342" s="357"/>
      <c r="BA342" s="357"/>
      <c r="BB342" s="357"/>
      <c r="BC342" s="357"/>
      <c r="BD342" s="357"/>
      <c r="BE342" s="357"/>
      <c r="BF342" s="357"/>
      <c r="BG342" s="357"/>
      <c r="BH342" s="357"/>
      <c r="BI342" s="357"/>
      <c r="BJ342" s="357"/>
      <c r="BK342" s="357"/>
      <c r="BL342" s="357"/>
      <c r="BM342" s="357"/>
      <c r="BN342" s="357"/>
      <c r="BO342" s="357"/>
      <c r="BP342" s="357"/>
      <c r="BQ342" s="357"/>
      <c r="BR342" s="357"/>
      <c r="BS342" s="357"/>
      <c r="BT342" s="357"/>
      <c r="BU342" s="357"/>
      <c r="BV342" s="357"/>
      <c r="BW342" s="357"/>
      <c r="BX342" s="357"/>
      <c r="BY342" s="357"/>
      <c r="BZ342" s="357"/>
      <c r="CA342" s="357"/>
      <c r="CB342" s="357"/>
      <c r="CC342" s="357"/>
      <c r="CD342" s="357"/>
      <c r="CE342" s="357"/>
      <c r="CF342" s="357"/>
      <c r="CG342" s="357"/>
      <c r="CH342" s="357"/>
      <c r="CI342" s="357"/>
      <c r="CJ342" s="357"/>
      <c r="CK342" s="357"/>
      <c r="CL342" s="357"/>
      <c r="CM342" s="357"/>
      <c r="CN342" s="357"/>
      <c r="CO342" s="357"/>
      <c r="CP342" s="357"/>
      <c r="CQ342" s="357"/>
      <c r="CR342" s="357"/>
      <c r="CS342" s="357"/>
      <c r="CT342" s="357"/>
      <c r="CU342" s="357"/>
      <c r="CV342" s="357"/>
      <c r="CW342" s="357"/>
      <c r="CX342" s="357"/>
      <c r="CY342" s="357"/>
      <c r="CZ342" s="357"/>
      <c r="DA342" s="357"/>
      <c r="DB342" s="357"/>
      <c r="DC342" s="357"/>
      <c r="DD342" s="357"/>
      <c r="DE342" s="357"/>
      <c r="DF342" s="357"/>
      <c r="DG342" s="357"/>
      <c r="DH342" s="357"/>
      <c r="DI342" s="357"/>
      <c r="DJ342" s="357"/>
      <c r="DK342" s="357"/>
      <c r="DL342" s="357"/>
      <c r="DM342" s="357"/>
      <c r="DN342" s="357"/>
      <c r="DO342" s="357"/>
      <c r="DP342" s="357"/>
      <c r="DQ342" s="357"/>
      <c r="DR342" s="357"/>
      <c r="DS342" s="357"/>
      <c r="DT342" s="357"/>
      <c r="DU342" s="357"/>
      <c r="DV342" s="357"/>
      <c r="DW342" s="357"/>
      <c r="DX342" s="357"/>
      <c r="DY342" s="357"/>
      <c r="DZ342" s="357"/>
      <c r="EA342" s="357"/>
      <c r="EB342" s="357"/>
      <c r="EC342" s="357"/>
      <c r="ED342" s="357"/>
      <c r="EE342" s="357"/>
      <c r="EF342" s="357"/>
      <c r="EG342" s="357"/>
      <c r="EH342" s="357"/>
      <c r="EI342" s="357"/>
      <c r="EJ342" s="357"/>
      <c r="EK342" s="357"/>
      <c r="EL342" s="357"/>
      <c r="EM342" s="357"/>
      <c r="EN342" s="357"/>
      <c r="EO342" s="357"/>
      <c r="EP342" s="357"/>
      <c r="EQ342" s="357"/>
      <c r="ER342" s="357"/>
      <c r="ES342" s="357"/>
      <c r="ET342" s="357"/>
      <c r="EU342" s="357"/>
    </row>
    <row r="343" ht="12.75" customHeight="1">
      <c r="A343" s="357"/>
      <c r="B343" s="357"/>
      <c r="C343" s="357"/>
      <c r="D343" s="357"/>
      <c r="E343" s="357"/>
      <c r="F343" s="357"/>
      <c r="G343" s="357"/>
      <c r="H343" s="357"/>
      <c r="I343" s="357"/>
      <c r="J343" s="357"/>
      <c r="K343" s="357"/>
      <c r="L343" s="357"/>
      <c r="M343" s="357"/>
      <c r="N343" s="357"/>
      <c r="O343" s="357"/>
      <c r="P343" s="357"/>
      <c r="Q343" s="357"/>
      <c r="R343" s="357"/>
      <c r="S343" s="357"/>
      <c r="T343" s="357"/>
      <c r="U343" s="357"/>
      <c r="V343" s="357"/>
      <c r="W343" s="357"/>
      <c r="X343" s="357"/>
      <c r="Y343" s="357"/>
      <c r="Z343" s="357"/>
      <c r="AA343" s="357"/>
      <c r="AB343" s="357"/>
      <c r="AC343" s="357"/>
      <c r="AD343" s="357"/>
      <c r="AE343" s="357"/>
      <c r="AF343" s="357"/>
      <c r="AG343" s="357"/>
      <c r="AH343" s="357"/>
      <c r="AI343" s="357"/>
      <c r="AJ343" s="357"/>
      <c r="AK343" s="357"/>
      <c r="AL343" s="357"/>
      <c r="AM343" s="357"/>
      <c r="AN343" s="357"/>
      <c r="AO343" s="357"/>
      <c r="AP343" s="357"/>
      <c r="AQ343" s="357"/>
      <c r="AR343" s="357"/>
      <c r="AS343" s="357"/>
      <c r="AT343" s="357"/>
      <c r="AU343" s="357"/>
      <c r="AV343" s="357"/>
      <c r="AW343" s="357"/>
      <c r="AX343" s="357"/>
      <c r="AY343" s="357"/>
      <c r="AZ343" s="357"/>
      <c r="BA343" s="357"/>
      <c r="BB343" s="357"/>
      <c r="BC343" s="357"/>
      <c r="BD343" s="357"/>
      <c r="BE343" s="357"/>
      <c r="BF343" s="357"/>
      <c r="BG343" s="357"/>
      <c r="BH343" s="357"/>
      <c r="BI343" s="357"/>
      <c r="BJ343" s="357"/>
      <c r="BK343" s="357"/>
      <c r="BL343" s="357"/>
      <c r="BM343" s="357"/>
      <c r="BN343" s="357"/>
      <c r="BO343" s="357"/>
      <c r="BP343" s="357"/>
      <c r="BQ343" s="357"/>
      <c r="BR343" s="357"/>
      <c r="BS343" s="357"/>
      <c r="BT343" s="357"/>
      <c r="BU343" s="357"/>
      <c r="BV343" s="357"/>
      <c r="BW343" s="357"/>
      <c r="BX343" s="357"/>
      <c r="BY343" s="357"/>
      <c r="BZ343" s="357"/>
      <c r="CA343" s="357"/>
      <c r="CB343" s="357"/>
      <c r="CC343" s="357"/>
      <c r="CD343" s="357"/>
      <c r="CE343" s="357"/>
      <c r="CF343" s="357"/>
      <c r="CG343" s="357"/>
      <c r="CH343" s="357"/>
      <c r="CI343" s="357"/>
      <c r="CJ343" s="357"/>
      <c r="CK343" s="357"/>
      <c r="CL343" s="357"/>
      <c r="CM343" s="357"/>
      <c r="CN343" s="357"/>
      <c r="CO343" s="357"/>
      <c r="CP343" s="357"/>
      <c r="CQ343" s="357"/>
      <c r="CR343" s="357"/>
      <c r="CS343" s="357"/>
      <c r="CT343" s="357"/>
      <c r="CU343" s="357"/>
      <c r="CV343" s="357"/>
      <c r="CW343" s="357"/>
      <c r="CX343" s="357"/>
      <c r="CY343" s="357"/>
      <c r="CZ343" s="357"/>
      <c r="DA343" s="357"/>
      <c r="DB343" s="357"/>
      <c r="DC343" s="357"/>
      <c r="DD343" s="357"/>
      <c r="DE343" s="357"/>
      <c r="DF343" s="357"/>
      <c r="DG343" s="357"/>
      <c r="DH343" s="357"/>
      <c r="DI343" s="357"/>
      <c r="DJ343" s="357"/>
      <c r="DK343" s="357"/>
      <c r="DL343" s="357"/>
      <c r="DM343" s="357"/>
      <c r="DN343" s="357"/>
      <c r="DO343" s="357"/>
      <c r="DP343" s="357"/>
      <c r="DQ343" s="357"/>
      <c r="DR343" s="357"/>
      <c r="DS343" s="357"/>
      <c r="DT343" s="357"/>
      <c r="DU343" s="357"/>
      <c r="DV343" s="357"/>
      <c r="DW343" s="357"/>
      <c r="DX343" s="357"/>
      <c r="DY343" s="357"/>
      <c r="DZ343" s="357"/>
      <c r="EA343" s="357"/>
      <c r="EB343" s="357"/>
      <c r="EC343" s="357"/>
      <c r="ED343" s="357"/>
      <c r="EE343" s="357"/>
      <c r="EF343" s="357"/>
      <c r="EG343" s="357"/>
      <c r="EH343" s="357"/>
      <c r="EI343" s="357"/>
      <c r="EJ343" s="357"/>
      <c r="EK343" s="357"/>
      <c r="EL343" s="357"/>
      <c r="EM343" s="357"/>
      <c r="EN343" s="357"/>
      <c r="EO343" s="357"/>
      <c r="EP343" s="357"/>
      <c r="EQ343" s="357"/>
      <c r="ER343" s="357"/>
      <c r="ES343" s="357"/>
      <c r="ET343" s="357"/>
      <c r="EU343" s="357"/>
    </row>
    <row r="344" ht="12.75" customHeight="1">
      <c r="A344" s="357"/>
      <c r="B344" s="357"/>
      <c r="C344" s="357"/>
      <c r="D344" s="357"/>
      <c r="E344" s="357"/>
      <c r="F344" s="357"/>
      <c r="G344" s="357"/>
      <c r="H344" s="357"/>
      <c r="I344" s="357"/>
      <c r="J344" s="357"/>
      <c r="K344" s="357"/>
      <c r="L344" s="357"/>
      <c r="M344" s="357"/>
      <c r="N344" s="357"/>
      <c r="O344" s="357"/>
      <c r="P344" s="357"/>
      <c r="Q344" s="357"/>
      <c r="R344" s="357"/>
      <c r="S344" s="357"/>
      <c r="T344" s="357"/>
      <c r="U344" s="357"/>
      <c r="V344" s="357"/>
      <c r="W344" s="357"/>
      <c r="X344" s="357"/>
      <c r="Y344" s="357"/>
      <c r="Z344" s="357"/>
      <c r="AA344" s="357"/>
      <c r="AB344" s="357"/>
      <c r="AC344" s="357"/>
      <c r="AD344" s="357"/>
      <c r="AE344" s="357"/>
      <c r="AF344" s="357"/>
      <c r="AG344" s="357"/>
      <c r="AH344" s="357"/>
      <c r="AI344" s="357"/>
      <c r="AJ344" s="357"/>
      <c r="AK344" s="357"/>
      <c r="AL344" s="357"/>
      <c r="AM344" s="357"/>
      <c r="AN344" s="357"/>
      <c r="AO344" s="357"/>
      <c r="AP344" s="357"/>
      <c r="AQ344" s="357"/>
      <c r="AR344" s="357"/>
      <c r="AS344" s="357"/>
      <c r="AT344" s="357"/>
      <c r="AU344" s="357"/>
      <c r="AV344" s="357"/>
      <c r="AW344" s="357"/>
      <c r="AX344" s="357"/>
      <c r="AY344" s="357"/>
      <c r="AZ344" s="357"/>
      <c r="BA344" s="357"/>
      <c r="BB344" s="357"/>
      <c r="BC344" s="357"/>
      <c r="BD344" s="357"/>
      <c r="BE344" s="357"/>
      <c r="BF344" s="357"/>
      <c r="BG344" s="357"/>
      <c r="BH344" s="357"/>
      <c r="BI344" s="357"/>
      <c r="BJ344" s="357"/>
      <c r="BK344" s="357"/>
      <c r="BL344" s="357"/>
      <c r="BM344" s="357"/>
      <c r="BN344" s="357"/>
      <c r="BO344" s="357"/>
      <c r="BP344" s="357"/>
      <c r="BQ344" s="357"/>
      <c r="BR344" s="357"/>
      <c r="BS344" s="357"/>
      <c r="BT344" s="357"/>
      <c r="BU344" s="357"/>
      <c r="BV344" s="357"/>
      <c r="BW344" s="357"/>
      <c r="BX344" s="357"/>
      <c r="BY344" s="357"/>
      <c r="BZ344" s="357"/>
      <c r="CA344" s="357"/>
      <c r="CB344" s="357"/>
      <c r="CC344" s="357"/>
      <c r="CD344" s="357"/>
      <c r="CE344" s="357"/>
      <c r="CF344" s="357"/>
      <c r="CG344" s="357"/>
      <c r="CH344" s="357"/>
      <c r="CI344" s="357"/>
      <c r="CJ344" s="357"/>
      <c r="CK344" s="357"/>
      <c r="CL344" s="357"/>
      <c r="CM344" s="357"/>
      <c r="CN344" s="357"/>
      <c r="CO344" s="357"/>
      <c r="CP344" s="357"/>
      <c r="CQ344" s="357"/>
      <c r="CR344" s="357"/>
      <c r="CS344" s="357"/>
      <c r="CT344" s="357"/>
      <c r="CU344" s="357"/>
      <c r="CV344" s="357"/>
      <c r="CW344" s="357"/>
      <c r="CX344" s="357"/>
      <c r="CY344" s="357"/>
      <c r="CZ344" s="357"/>
      <c r="DA344" s="357"/>
      <c r="DB344" s="357"/>
      <c r="DC344" s="357"/>
      <c r="DD344" s="357"/>
      <c r="DE344" s="357"/>
      <c r="DF344" s="357"/>
      <c r="DG344" s="357"/>
      <c r="DH344" s="357"/>
      <c r="DI344" s="357"/>
      <c r="DJ344" s="357"/>
      <c r="DK344" s="357"/>
      <c r="DL344" s="357"/>
      <c r="DM344" s="357"/>
      <c r="DN344" s="357"/>
      <c r="DO344" s="357"/>
      <c r="DP344" s="357"/>
      <c r="DQ344" s="357"/>
      <c r="DR344" s="357"/>
      <c r="DS344" s="357"/>
      <c r="DT344" s="357"/>
      <c r="DU344" s="357"/>
      <c r="DV344" s="357"/>
      <c r="DW344" s="357"/>
      <c r="DX344" s="357"/>
      <c r="DY344" s="357"/>
      <c r="DZ344" s="357"/>
      <c r="EA344" s="357"/>
      <c r="EB344" s="357"/>
      <c r="EC344" s="357"/>
      <c r="ED344" s="357"/>
      <c r="EE344" s="357"/>
      <c r="EF344" s="357"/>
      <c r="EG344" s="357"/>
      <c r="EH344" s="357"/>
      <c r="EI344" s="357"/>
      <c r="EJ344" s="357"/>
      <c r="EK344" s="357"/>
      <c r="EL344" s="357"/>
      <c r="EM344" s="357"/>
      <c r="EN344" s="357"/>
      <c r="EO344" s="357"/>
      <c r="EP344" s="357"/>
      <c r="EQ344" s="357"/>
      <c r="ER344" s="357"/>
      <c r="ES344" s="357"/>
      <c r="ET344" s="357"/>
      <c r="EU344" s="357"/>
    </row>
    <row r="345" ht="12.75" customHeight="1">
      <c r="A345" s="357"/>
      <c r="B345" s="357"/>
      <c r="C345" s="357"/>
      <c r="D345" s="357"/>
      <c r="E345" s="357"/>
      <c r="F345" s="357"/>
      <c r="G345" s="357"/>
      <c r="H345" s="357"/>
      <c r="I345" s="357"/>
      <c r="J345" s="357"/>
      <c r="K345" s="357"/>
      <c r="L345" s="357"/>
      <c r="M345" s="357"/>
      <c r="N345" s="357"/>
      <c r="O345" s="357"/>
      <c r="P345" s="357"/>
      <c r="Q345" s="357"/>
      <c r="R345" s="357"/>
      <c r="S345" s="357"/>
      <c r="T345" s="357"/>
      <c r="U345" s="357"/>
      <c r="V345" s="357"/>
      <c r="W345" s="357"/>
      <c r="X345" s="357"/>
      <c r="Y345" s="357"/>
      <c r="Z345" s="357"/>
      <c r="AA345" s="357"/>
      <c r="AB345" s="357"/>
      <c r="AC345" s="357"/>
      <c r="AD345" s="357"/>
      <c r="AE345" s="357"/>
      <c r="AF345" s="357"/>
      <c r="AG345" s="357"/>
      <c r="AH345" s="357"/>
      <c r="AI345" s="357"/>
      <c r="AJ345" s="357"/>
      <c r="AK345" s="357"/>
      <c r="AL345" s="357"/>
      <c r="AM345" s="357"/>
      <c r="AN345" s="357"/>
      <c r="AO345" s="357"/>
      <c r="AP345" s="357"/>
      <c r="AQ345" s="357"/>
      <c r="AR345" s="357"/>
      <c r="AS345" s="357"/>
      <c r="AT345" s="357"/>
      <c r="AU345" s="357"/>
      <c r="AV345" s="357"/>
      <c r="AW345" s="357"/>
      <c r="AX345" s="357"/>
      <c r="AY345" s="357"/>
      <c r="AZ345" s="357"/>
      <c r="BA345" s="357"/>
      <c r="BB345" s="357"/>
      <c r="BC345" s="357"/>
      <c r="BD345" s="357"/>
      <c r="BE345" s="357"/>
      <c r="BF345" s="357"/>
      <c r="BG345" s="357"/>
      <c r="BH345" s="357"/>
      <c r="BI345" s="357"/>
      <c r="BJ345" s="357"/>
      <c r="BK345" s="357"/>
      <c r="BL345" s="357"/>
      <c r="BM345" s="357"/>
      <c r="BN345" s="357"/>
      <c r="BO345" s="357"/>
      <c r="BP345" s="357"/>
      <c r="BQ345" s="357"/>
      <c r="BR345" s="357"/>
      <c r="BS345" s="357"/>
      <c r="BT345" s="357"/>
      <c r="BU345" s="357"/>
      <c r="BV345" s="357"/>
      <c r="BW345" s="357"/>
      <c r="BX345" s="357"/>
      <c r="BY345" s="357"/>
      <c r="BZ345" s="357"/>
      <c r="CA345" s="357"/>
      <c r="CB345" s="357"/>
      <c r="CC345" s="357"/>
      <c r="CD345" s="357"/>
      <c r="CE345" s="357"/>
      <c r="CF345" s="357"/>
      <c r="CG345" s="357"/>
      <c r="CH345" s="357"/>
      <c r="CI345" s="357"/>
      <c r="CJ345" s="357"/>
      <c r="CK345" s="357"/>
      <c r="CL345" s="357"/>
      <c r="CM345" s="357"/>
      <c r="CN345" s="357"/>
      <c r="CO345" s="357"/>
      <c r="CP345" s="357"/>
      <c r="CQ345" s="357"/>
      <c r="CR345" s="357"/>
      <c r="CS345" s="357"/>
      <c r="CT345" s="357"/>
      <c r="CU345" s="357"/>
      <c r="CV345" s="357"/>
      <c r="CW345" s="357"/>
      <c r="CX345" s="357"/>
      <c r="CY345" s="357"/>
      <c r="CZ345" s="357"/>
      <c r="DA345" s="357"/>
      <c r="DB345" s="357"/>
      <c r="DC345" s="357"/>
      <c r="DD345" s="357"/>
      <c r="DE345" s="357"/>
      <c r="DF345" s="357"/>
      <c r="DG345" s="357"/>
      <c r="DH345" s="357"/>
      <c r="DI345" s="357"/>
      <c r="DJ345" s="357"/>
      <c r="DK345" s="357"/>
      <c r="DL345" s="357"/>
      <c r="DM345" s="357"/>
      <c r="DN345" s="357"/>
      <c r="DO345" s="357"/>
      <c r="DP345" s="357"/>
      <c r="DQ345" s="357"/>
      <c r="DR345" s="357"/>
      <c r="DS345" s="357"/>
      <c r="DT345" s="357"/>
      <c r="DU345" s="357"/>
      <c r="DV345" s="357"/>
      <c r="DW345" s="357"/>
      <c r="DX345" s="357"/>
      <c r="DY345" s="357"/>
      <c r="DZ345" s="357"/>
      <c r="EA345" s="357"/>
      <c r="EB345" s="357"/>
      <c r="EC345" s="357"/>
      <c r="ED345" s="357"/>
      <c r="EE345" s="357"/>
      <c r="EF345" s="357"/>
      <c r="EG345" s="357"/>
      <c r="EH345" s="357"/>
      <c r="EI345" s="357"/>
      <c r="EJ345" s="357"/>
      <c r="EK345" s="357"/>
      <c r="EL345" s="357"/>
      <c r="EM345" s="357"/>
      <c r="EN345" s="357"/>
      <c r="EO345" s="357"/>
      <c r="EP345" s="357"/>
      <c r="EQ345" s="357"/>
      <c r="ER345" s="357"/>
      <c r="ES345" s="357"/>
      <c r="ET345" s="357"/>
      <c r="EU345" s="357"/>
    </row>
    <row r="346" ht="12.75" customHeight="1">
      <c r="A346" s="357"/>
      <c r="B346" s="357"/>
      <c r="C346" s="357"/>
      <c r="D346" s="357"/>
      <c r="E346" s="357"/>
      <c r="F346" s="357"/>
      <c r="G346" s="357"/>
      <c r="H346" s="357"/>
      <c r="I346" s="357"/>
      <c r="J346" s="357"/>
      <c r="K346" s="357"/>
      <c r="L346" s="357"/>
      <c r="M346" s="357"/>
      <c r="N346" s="357"/>
      <c r="O346" s="357"/>
      <c r="P346" s="357"/>
      <c r="Q346" s="357"/>
      <c r="R346" s="357"/>
      <c r="S346" s="357"/>
      <c r="T346" s="357"/>
      <c r="U346" s="357"/>
      <c r="V346" s="357"/>
      <c r="W346" s="357"/>
      <c r="X346" s="357"/>
      <c r="Y346" s="357"/>
      <c r="Z346" s="357"/>
      <c r="AA346" s="357"/>
      <c r="AB346" s="357"/>
      <c r="AC346" s="357"/>
      <c r="AD346" s="357"/>
      <c r="AE346" s="357"/>
      <c r="AF346" s="357"/>
      <c r="AG346" s="357"/>
      <c r="AH346" s="357"/>
      <c r="AI346" s="357"/>
      <c r="AJ346" s="357"/>
      <c r="AK346" s="357"/>
      <c r="AL346" s="357"/>
      <c r="AM346" s="357"/>
      <c r="AN346" s="357"/>
      <c r="AO346" s="357"/>
      <c r="AP346" s="357"/>
      <c r="AQ346" s="357"/>
      <c r="AR346" s="357"/>
      <c r="AS346" s="357"/>
      <c r="AT346" s="357"/>
      <c r="AU346" s="357"/>
      <c r="AV346" s="357"/>
      <c r="AW346" s="357"/>
      <c r="AX346" s="357"/>
      <c r="AY346" s="357"/>
      <c r="AZ346" s="357"/>
      <c r="BA346" s="357"/>
      <c r="BB346" s="357"/>
      <c r="BC346" s="357"/>
      <c r="BD346" s="357"/>
      <c r="BE346" s="357"/>
      <c r="BF346" s="357"/>
      <c r="BG346" s="357"/>
      <c r="BH346" s="357"/>
      <c r="BI346" s="357"/>
      <c r="BJ346" s="357"/>
      <c r="BK346" s="357"/>
      <c r="BL346" s="357"/>
      <c r="BM346" s="357"/>
      <c r="BN346" s="357"/>
      <c r="BO346" s="357"/>
      <c r="BP346" s="357"/>
      <c r="BQ346" s="357"/>
      <c r="BR346" s="357"/>
      <c r="BS346" s="357"/>
      <c r="BT346" s="357"/>
      <c r="BU346" s="357"/>
      <c r="BV346" s="357"/>
      <c r="BW346" s="357"/>
      <c r="BX346" s="357"/>
      <c r="BY346" s="357"/>
      <c r="BZ346" s="357"/>
      <c r="CA346" s="357"/>
      <c r="CB346" s="357"/>
      <c r="CC346" s="357"/>
      <c r="CD346" s="357"/>
      <c r="CE346" s="357"/>
      <c r="CF346" s="357"/>
      <c r="CG346" s="357"/>
      <c r="CH346" s="357"/>
      <c r="CI346" s="357"/>
      <c r="CJ346" s="357"/>
      <c r="CK346" s="357"/>
      <c r="CL346" s="357"/>
      <c r="CM346" s="357"/>
      <c r="CN346" s="357"/>
      <c r="CO346" s="357"/>
      <c r="CP346" s="357"/>
      <c r="CQ346" s="357"/>
      <c r="CR346" s="357"/>
      <c r="CS346" s="357"/>
      <c r="CT346" s="357"/>
      <c r="CU346" s="357"/>
      <c r="CV346" s="357"/>
      <c r="CW346" s="357"/>
      <c r="CX346" s="357"/>
      <c r="CY346" s="357"/>
      <c r="CZ346" s="357"/>
      <c r="DA346" s="357"/>
      <c r="DB346" s="357"/>
      <c r="DC346" s="357"/>
      <c r="DD346" s="357"/>
      <c r="DE346" s="357"/>
      <c r="DF346" s="357"/>
      <c r="DG346" s="357"/>
      <c r="DH346" s="357"/>
      <c r="DI346" s="357"/>
      <c r="DJ346" s="357"/>
      <c r="DK346" s="357"/>
      <c r="DL346" s="357"/>
      <c r="DM346" s="357"/>
      <c r="DN346" s="357"/>
      <c r="DO346" s="357"/>
      <c r="DP346" s="357"/>
      <c r="DQ346" s="357"/>
      <c r="DR346" s="357"/>
      <c r="DS346" s="357"/>
      <c r="DT346" s="357"/>
      <c r="DU346" s="357"/>
      <c r="DV346" s="357"/>
      <c r="DW346" s="357"/>
      <c r="DX346" s="357"/>
      <c r="DY346" s="357"/>
      <c r="DZ346" s="357"/>
      <c r="EA346" s="357"/>
      <c r="EB346" s="357"/>
      <c r="EC346" s="357"/>
      <c r="ED346" s="357"/>
      <c r="EE346" s="357"/>
      <c r="EF346" s="357"/>
      <c r="EG346" s="357"/>
      <c r="EH346" s="357"/>
      <c r="EI346" s="357"/>
      <c r="EJ346" s="357"/>
      <c r="EK346" s="357"/>
      <c r="EL346" s="357"/>
      <c r="EM346" s="357"/>
      <c r="EN346" s="357"/>
      <c r="EO346" s="357"/>
      <c r="EP346" s="357"/>
      <c r="EQ346" s="357"/>
      <c r="ER346" s="357"/>
      <c r="ES346" s="357"/>
      <c r="ET346" s="357"/>
      <c r="EU346" s="357"/>
    </row>
    <row r="347" ht="12.75" customHeight="1">
      <c r="A347" s="357"/>
      <c r="B347" s="357"/>
      <c r="C347" s="357"/>
      <c r="D347" s="357"/>
      <c r="E347" s="357"/>
      <c r="F347" s="357"/>
      <c r="G347" s="357"/>
      <c r="H347" s="357"/>
      <c r="I347" s="357"/>
      <c r="J347" s="357"/>
      <c r="K347" s="357"/>
      <c r="L347" s="357"/>
      <c r="M347" s="357"/>
      <c r="N347" s="357"/>
      <c r="O347" s="357"/>
      <c r="P347" s="357"/>
      <c r="Q347" s="357"/>
      <c r="R347" s="357"/>
      <c r="S347" s="357"/>
      <c r="T347" s="357"/>
      <c r="U347" s="357"/>
      <c r="V347" s="357"/>
      <c r="W347" s="357"/>
      <c r="X347" s="357"/>
      <c r="Y347" s="357"/>
      <c r="Z347" s="357"/>
      <c r="AA347" s="357"/>
      <c r="AB347" s="357"/>
      <c r="AC347" s="357"/>
      <c r="AD347" s="357"/>
      <c r="AE347" s="357"/>
      <c r="AF347" s="357"/>
      <c r="AG347" s="357"/>
      <c r="AH347" s="357"/>
      <c r="AI347" s="357"/>
      <c r="AJ347" s="357"/>
      <c r="AK347" s="357"/>
      <c r="AL347" s="357"/>
      <c r="AM347" s="357"/>
      <c r="AN347" s="357"/>
      <c r="AO347" s="357"/>
      <c r="AP347" s="357"/>
      <c r="AQ347" s="357"/>
      <c r="AR347" s="357"/>
      <c r="AS347" s="357"/>
      <c r="AT347" s="357"/>
      <c r="AU347" s="357"/>
      <c r="AV347" s="357"/>
      <c r="AW347" s="357"/>
      <c r="AX347" s="357"/>
      <c r="AY347" s="357"/>
      <c r="AZ347" s="357"/>
      <c r="BA347" s="357"/>
      <c r="BB347" s="357"/>
      <c r="BC347" s="357"/>
      <c r="BD347" s="357"/>
      <c r="BE347" s="357"/>
      <c r="BF347" s="357"/>
      <c r="BG347" s="357"/>
      <c r="BH347" s="357"/>
      <c r="BI347" s="357"/>
      <c r="BJ347" s="357"/>
      <c r="BK347" s="357"/>
      <c r="BL347" s="357"/>
      <c r="BM347" s="357"/>
      <c r="BN347" s="357"/>
      <c r="BO347" s="357"/>
      <c r="BP347" s="357"/>
      <c r="BQ347" s="357"/>
      <c r="BR347" s="357"/>
      <c r="BS347" s="357"/>
      <c r="BT347" s="357"/>
      <c r="BU347" s="357"/>
      <c r="BV347" s="357"/>
      <c r="BW347" s="357"/>
      <c r="BX347" s="357"/>
      <c r="BY347" s="357"/>
      <c r="BZ347" s="357"/>
      <c r="CA347" s="357"/>
      <c r="CB347" s="357"/>
      <c r="CC347" s="357"/>
      <c r="CD347" s="357"/>
      <c r="CE347" s="357"/>
      <c r="CF347" s="357"/>
      <c r="CG347" s="357"/>
      <c r="CH347" s="357"/>
      <c r="CI347" s="357"/>
      <c r="CJ347" s="357"/>
      <c r="CK347" s="357"/>
      <c r="CL347" s="357"/>
      <c r="CM347" s="357"/>
      <c r="CN347" s="357"/>
      <c r="CO347" s="357"/>
      <c r="CP347" s="357"/>
      <c r="CQ347" s="357"/>
      <c r="CR347" s="357"/>
      <c r="CS347" s="357"/>
      <c r="CT347" s="357"/>
      <c r="CU347" s="357"/>
      <c r="CV347" s="357"/>
      <c r="CW347" s="357"/>
      <c r="CX347" s="357"/>
      <c r="CY347" s="357"/>
      <c r="CZ347" s="357"/>
      <c r="DA347" s="357"/>
      <c r="DB347" s="357"/>
      <c r="DC347" s="357"/>
      <c r="DD347" s="357"/>
      <c r="DE347" s="357"/>
      <c r="DF347" s="357"/>
      <c r="DG347" s="357"/>
      <c r="DH347" s="357"/>
      <c r="DI347" s="357"/>
      <c r="DJ347" s="357"/>
      <c r="DK347" s="357"/>
      <c r="DL347" s="357"/>
      <c r="DM347" s="357"/>
      <c r="DN347" s="357"/>
      <c r="DO347" s="357"/>
      <c r="DP347" s="357"/>
      <c r="DQ347" s="357"/>
      <c r="DR347" s="357"/>
      <c r="DS347" s="357"/>
      <c r="DT347" s="357"/>
      <c r="DU347" s="357"/>
      <c r="DV347" s="357"/>
      <c r="DW347" s="357"/>
      <c r="DX347" s="357"/>
      <c r="DY347" s="357"/>
      <c r="DZ347" s="357"/>
      <c r="EA347" s="357"/>
      <c r="EB347" s="357"/>
      <c r="EC347" s="357"/>
      <c r="ED347" s="357"/>
      <c r="EE347" s="357"/>
      <c r="EF347" s="357"/>
      <c r="EG347" s="357"/>
      <c r="EH347" s="357"/>
      <c r="EI347" s="357"/>
      <c r="EJ347" s="357"/>
      <c r="EK347" s="357"/>
      <c r="EL347" s="357"/>
      <c r="EM347" s="357"/>
      <c r="EN347" s="357"/>
      <c r="EO347" s="357"/>
      <c r="EP347" s="357"/>
      <c r="EQ347" s="357"/>
      <c r="ER347" s="357"/>
      <c r="ES347" s="357"/>
      <c r="ET347" s="357"/>
      <c r="EU347" s="357"/>
    </row>
    <row r="348" ht="12.75" customHeight="1">
      <c r="A348" s="357"/>
      <c r="B348" s="357"/>
      <c r="C348" s="357"/>
      <c r="D348" s="357"/>
      <c r="E348" s="357"/>
      <c r="F348" s="357"/>
      <c r="G348" s="357"/>
      <c r="H348" s="357"/>
      <c r="I348" s="357"/>
      <c r="J348" s="357"/>
      <c r="K348" s="357"/>
      <c r="L348" s="357"/>
      <c r="M348" s="357"/>
      <c r="N348" s="357"/>
      <c r="O348" s="357"/>
      <c r="P348" s="357"/>
      <c r="Q348" s="357"/>
      <c r="R348" s="357"/>
      <c r="S348" s="357"/>
      <c r="T348" s="357"/>
      <c r="U348" s="357"/>
      <c r="V348" s="357"/>
      <c r="W348" s="357"/>
      <c r="X348" s="357"/>
      <c r="Y348" s="357"/>
      <c r="Z348" s="357"/>
      <c r="AA348" s="357"/>
      <c r="AB348" s="357"/>
      <c r="AC348" s="357"/>
      <c r="AD348" s="357"/>
      <c r="AE348" s="357"/>
      <c r="AF348" s="357"/>
      <c r="AG348" s="357"/>
      <c r="AH348" s="357"/>
      <c r="AI348" s="357"/>
      <c r="AJ348" s="357"/>
      <c r="AK348" s="357"/>
      <c r="AL348" s="357"/>
      <c r="AM348" s="357"/>
      <c r="AN348" s="357"/>
      <c r="AO348" s="357"/>
      <c r="AP348" s="357"/>
      <c r="AQ348" s="357"/>
      <c r="AR348" s="357"/>
      <c r="AS348" s="357"/>
      <c r="AT348" s="357"/>
      <c r="AU348" s="357"/>
      <c r="AV348" s="357"/>
      <c r="AW348" s="357"/>
      <c r="AX348" s="357"/>
      <c r="AY348" s="357"/>
      <c r="AZ348" s="357"/>
      <c r="BA348" s="357"/>
      <c r="BB348" s="357"/>
      <c r="BC348" s="357"/>
      <c r="BD348" s="357"/>
      <c r="BE348" s="357"/>
      <c r="BF348" s="357"/>
      <c r="BG348" s="357"/>
      <c r="BH348" s="357"/>
      <c r="BI348" s="357"/>
      <c r="BJ348" s="357"/>
      <c r="BK348" s="357"/>
      <c r="BL348" s="357"/>
      <c r="BM348" s="357"/>
      <c r="BN348" s="357"/>
      <c r="BO348" s="357"/>
      <c r="BP348" s="357"/>
      <c r="BQ348" s="357"/>
      <c r="BR348" s="357"/>
      <c r="BS348" s="357"/>
      <c r="BT348" s="357"/>
      <c r="BU348" s="357"/>
      <c r="BV348" s="357"/>
      <c r="BW348" s="357"/>
      <c r="BX348" s="357"/>
      <c r="BY348" s="357"/>
      <c r="BZ348" s="357"/>
      <c r="CA348" s="357"/>
      <c r="CB348" s="357"/>
      <c r="CC348" s="357"/>
      <c r="CD348" s="357"/>
      <c r="CE348" s="357"/>
      <c r="CF348" s="357"/>
      <c r="CG348" s="357"/>
      <c r="CH348" s="357"/>
      <c r="CI348" s="357"/>
      <c r="CJ348" s="357"/>
      <c r="CK348" s="357"/>
      <c r="CL348" s="357"/>
      <c r="CM348" s="357"/>
      <c r="CN348" s="357"/>
      <c r="CO348" s="357"/>
      <c r="CP348" s="357"/>
      <c r="CQ348" s="357"/>
      <c r="CR348" s="357"/>
      <c r="CS348" s="357"/>
      <c r="CT348" s="357"/>
      <c r="CU348" s="357"/>
      <c r="CV348" s="357"/>
      <c r="CW348" s="357"/>
      <c r="CX348" s="357"/>
      <c r="CY348" s="357"/>
      <c r="CZ348" s="357"/>
      <c r="DA348" s="357"/>
      <c r="DB348" s="357"/>
      <c r="DC348" s="357"/>
      <c r="DD348" s="357"/>
      <c r="DE348" s="357"/>
      <c r="DF348" s="357"/>
      <c r="DG348" s="357"/>
      <c r="DH348" s="357"/>
      <c r="DI348" s="357"/>
      <c r="DJ348" s="357"/>
      <c r="DK348" s="357"/>
      <c r="DL348" s="357"/>
      <c r="DM348" s="357"/>
      <c r="DN348" s="357"/>
      <c r="DO348" s="357"/>
      <c r="DP348" s="357"/>
      <c r="DQ348" s="357"/>
      <c r="DR348" s="357"/>
      <c r="DS348" s="357"/>
      <c r="DT348" s="357"/>
      <c r="DU348" s="357"/>
      <c r="DV348" s="357"/>
      <c r="DW348" s="357"/>
      <c r="DX348" s="357"/>
      <c r="DY348" s="357"/>
      <c r="DZ348" s="357"/>
      <c r="EA348" s="357"/>
      <c r="EB348" s="357"/>
      <c r="EC348" s="357"/>
      <c r="ED348" s="357"/>
      <c r="EE348" s="357"/>
      <c r="EF348" s="357"/>
      <c r="EG348" s="357"/>
      <c r="EH348" s="357"/>
      <c r="EI348" s="357"/>
      <c r="EJ348" s="357"/>
      <c r="EK348" s="357"/>
      <c r="EL348" s="357"/>
      <c r="EM348" s="357"/>
      <c r="EN348" s="357"/>
      <c r="EO348" s="357"/>
      <c r="EP348" s="357"/>
      <c r="EQ348" s="357"/>
      <c r="ER348" s="357"/>
      <c r="ES348" s="357"/>
      <c r="ET348" s="357"/>
      <c r="EU348" s="357"/>
    </row>
    <row r="349" ht="12.75" customHeight="1">
      <c r="A349" s="357"/>
      <c r="B349" s="357"/>
      <c r="C349" s="357"/>
      <c r="D349" s="357"/>
      <c r="E349" s="357"/>
      <c r="F349" s="357"/>
      <c r="G349" s="357"/>
      <c r="H349" s="357"/>
      <c r="I349" s="357"/>
      <c r="J349" s="357"/>
      <c r="K349" s="357"/>
      <c r="L349" s="357"/>
      <c r="M349" s="357"/>
      <c r="N349" s="357"/>
      <c r="O349" s="357"/>
      <c r="P349" s="357"/>
      <c r="Q349" s="357"/>
      <c r="R349" s="357"/>
      <c r="S349" s="357"/>
      <c r="T349" s="357"/>
      <c r="U349" s="357"/>
      <c r="V349" s="357"/>
      <c r="W349" s="357"/>
      <c r="X349" s="357"/>
      <c r="Y349" s="357"/>
      <c r="Z349" s="357"/>
      <c r="AA349" s="357"/>
      <c r="AB349" s="357"/>
      <c r="AC349" s="357"/>
      <c r="AD349" s="357"/>
      <c r="AE349" s="357"/>
      <c r="AF349" s="357"/>
      <c r="AG349" s="357"/>
      <c r="AH349" s="357"/>
      <c r="AI349" s="357"/>
      <c r="AJ349" s="357"/>
      <c r="AK349" s="357"/>
      <c r="AL349" s="357"/>
      <c r="AM349" s="357"/>
      <c r="AN349" s="357"/>
      <c r="AO349" s="357"/>
      <c r="AP349" s="357"/>
      <c r="AQ349" s="357"/>
      <c r="AR349" s="357"/>
      <c r="AS349" s="357"/>
      <c r="AT349" s="357"/>
      <c r="AU349" s="357"/>
      <c r="AV349" s="357"/>
      <c r="AW349" s="357"/>
      <c r="AX349" s="357"/>
      <c r="AY349" s="357"/>
      <c r="AZ349" s="357"/>
      <c r="BA349" s="357"/>
      <c r="BB349" s="357"/>
      <c r="BC349" s="357"/>
      <c r="BD349" s="357"/>
      <c r="BE349" s="357"/>
      <c r="BF349" s="357"/>
      <c r="BG349" s="357"/>
      <c r="BH349" s="357"/>
      <c r="BI349" s="357"/>
      <c r="BJ349" s="357"/>
      <c r="BK349" s="357"/>
      <c r="BL349" s="357"/>
      <c r="BM349" s="357"/>
      <c r="BN349" s="357"/>
      <c r="BO349" s="357"/>
      <c r="BP349" s="357"/>
      <c r="BQ349" s="357"/>
      <c r="BR349" s="357"/>
      <c r="BS349" s="357"/>
      <c r="BT349" s="357"/>
      <c r="BU349" s="357"/>
      <c r="BV349" s="357"/>
      <c r="BW349" s="357"/>
      <c r="BX349" s="357"/>
      <c r="BY349" s="357"/>
      <c r="BZ349" s="357"/>
      <c r="CA349" s="357"/>
      <c r="CB349" s="357"/>
      <c r="CC349" s="357"/>
      <c r="CD349" s="357"/>
      <c r="CE349" s="357"/>
      <c r="CF349" s="357"/>
      <c r="CG349" s="357"/>
      <c r="CH349" s="357"/>
      <c r="CI349" s="357"/>
      <c r="CJ349" s="357"/>
      <c r="CK349" s="357"/>
      <c r="CL349" s="357"/>
      <c r="CM349" s="357"/>
      <c r="CN349" s="357"/>
      <c r="CO349" s="357"/>
      <c r="CP349" s="357"/>
      <c r="CQ349" s="357"/>
      <c r="CR349" s="357"/>
      <c r="CS349" s="357"/>
      <c r="CT349" s="357"/>
      <c r="CU349" s="357"/>
      <c r="CV349" s="357"/>
      <c r="CW349" s="357"/>
      <c r="CX349" s="357"/>
      <c r="CY349" s="357"/>
      <c r="CZ349" s="357"/>
      <c r="DA349" s="357"/>
      <c r="DB349" s="357"/>
      <c r="DC349" s="357"/>
      <c r="DD349" s="357"/>
      <c r="DE349" s="357"/>
      <c r="DF349" s="357"/>
      <c r="DG349" s="357"/>
      <c r="DH349" s="357"/>
      <c r="DI349" s="357"/>
      <c r="DJ349" s="357"/>
      <c r="DK349" s="357"/>
      <c r="DL349" s="357"/>
      <c r="DM349" s="357"/>
      <c r="DN349" s="357"/>
      <c r="DO349" s="357"/>
      <c r="DP349" s="357"/>
      <c r="DQ349" s="357"/>
      <c r="DR349" s="357"/>
      <c r="DS349" s="357"/>
      <c r="DT349" s="357"/>
      <c r="DU349" s="357"/>
      <c r="DV349" s="357"/>
      <c r="DW349" s="357"/>
      <c r="DX349" s="357"/>
      <c r="DY349" s="357"/>
      <c r="DZ349" s="357"/>
      <c r="EA349" s="357"/>
      <c r="EB349" s="357"/>
      <c r="EC349" s="357"/>
      <c r="ED349" s="357"/>
      <c r="EE349" s="357"/>
      <c r="EF349" s="357"/>
      <c r="EG349" s="357"/>
      <c r="EH349" s="357"/>
      <c r="EI349" s="357"/>
      <c r="EJ349" s="357"/>
      <c r="EK349" s="357"/>
      <c r="EL349" s="357"/>
      <c r="EM349" s="357"/>
      <c r="EN349" s="357"/>
      <c r="EO349" s="357"/>
      <c r="EP349" s="357"/>
      <c r="EQ349" s="357"/>
      <c r="ER349" s="357"/>
      <c r="ES349" s="357"/>
      <c r="ET349" s="357"/>
      <c r="EU349" s="357"/>
    </row>
    <row r="350" ht="12.75" customHeight="1">
      <c r="A350" s="357"/>
      <c r="B350" s="357"/>
      <c r="C350" s="357"/>
      <c r="D350" s="357"/>
      <c r="E350" s="357"/>
      <c r="F350" s="357"/>
      <c r="G350" s="357"/>
      <c r="H350" s="357"/>
      <c r="I350" s="357"/>
      <c r="J350" s="357"/>
      <c r="K350" s="357"/>
      <c r="L350" s="357"/>
      <c r="M350" s="357"/>
      <c r="N350" s="357"/>
      <c r="O350" s="357"/>
      <c r="P350" s="357"/>
      <c r="Q350" s="357"/>
      <c r="R350" s="357"/>
      <c r="S350" s="357"/>
      <c r="T350" s="357"/>
      <c r="U350" s="357"/>
      <c r="V350" s="357"/>
      <c r="W350" s="357"/>
      <c r="X350" s="357"/>
      <c r="Y350" s="357"/>
      <c r="Z350" s="357"/>
      <c r="AA350" s="357"/>
      <c r="AB350" s="357"/>
      <c r="AC350" s="357"/>
      <c r="AD350" s="357"/>
      <c r="AE350" s="357"/>
      <c r="AF350" s="357"/>
      <c r="AG350" s="357"/>
      <c r="AH350" s="357"/>
      <c r="AI350" s="357"/>
      <c r="AJ350" s="357"/>
      <c r="AK350" s="357"/>
      <c r="AL350" s="357"/>
      <c r="AM350" s="357"/>
      <c r="AN350" s="357"/>
      <c r="AO350" s="357"/>
      <c r="AP350" s="357"/>
      <c r="AQ350" s="357"/>
      <c r="AR350" s="357"/>
      <c r="AS350" s="357"/>
      <c r="AT350" s="357"/>
      <c r="AU350" s="357"/>
      <c r="AV350" s="357"/>
      <c r="AW350" s="357"/>
      <c r="AX350" s="357"/>
      <c r="AY350" s="357"/>
      <c r="AZ350" s="357"/>
      <c r="BA350" s="357"/>
      <c r="BB350" s="357"/>
      <c r="BC350" s="357"/>
      <c r="BD350" s="357"/>
      <c r="BE350" s="357"/>
      <c r="BF350" s="357"/>
      <c r="BG350" s="357"/>
      <c r="BH350" s="357"/>
      <c r="BI350" s="357"/>
      <c r="BJ350" s="357"/>
      <c r="BK350" s="357"/>
      <c r="BL350" s="357"/>
      <c r="BM350" s="357"/>
      <c r="BN350" s="357"/>
      <c r="BO350" s="357"/>
      <c r="BP350" s="357"/>
      <c r="BQ350" s="357"/>
      <c r="BR350" s="357"/>
      <c r="BS350" s="357"/>
      <c r="BT350" s="357"/>
      <c r="BU350" s="357"/>
      <c r="BV350" s="357"/>
      <c r="BW350" s="357"/>
      <c r="BX350" s="357"/>
      <c r="BY350" s="357"/>
      <c r="BZ350" s="357"/>
      <c r="CA350" s="357"/>
      <c r="CB350" s="357"/>
      <c r="CC350" s="357"/>
      <c r="CD350" s="357"/>
      <c r="CE350" s="357"/>
      <c r="CF350" s="357"/>
      <c r="CG350" s="357"/>
      <c r="CH350" s="357"/>
      <c r="CI350" s="357"/>
      <c r="CJ350" s="357"/>
      <c r="CK350" s="357"/>
      <c r="CL350" s="357"/>
      <c r="CM350" s="357"/>
      <c r="CN350" s="357"/>
      <c r="CO350" s="357"/>
      <c r="CP350" s="357"/>
      <c r="CQ350" s="357"/>
      <c r="CR350" s="357"/>
      <c r="CS350" s="357"/>
      <c r="CT350" s="357"/>
      <c r="CU350" s="357"/>
      <c r="CV350" s="357"/>
      <c r="CW350" s="357"/>
      <c r="CX350" s="357"/>
      <c r="CY350" s="357"/>
      <c r="CZ350" s="357"/>
      <c r="DA350" s="357"/>
      <c r="DB350" s="357"/>
      <c r="DC350" s="357"/>
      <c r="DD350" s="357"/>
      <c r="DE350" s="357"/>
      <c r="DF350" s="357"/>
      <c r="DG350" s="357"/>
      <c r="DH350" s="357"/>
      <c r="DI350" s="357"/>
      <c r="DJ350" s="357"/>
      <c r="DK350" s="357"/>
      <c r="DL350" s="357"/>
      <c r="DM350" s="357"/>
      <c r="DN350" s="357"/>
      <c r="DO350" s="357"/>
      <c r="DP350" s="357"/>
      <c r="DQ350" s="357"/>
      <c r="DR350" s="357"/>
      <c r="DS350" s="357"/>
      <c r="DT350" s="357"/>
      <c r="DU350" s="357"/>
      <c r="DV350" s="357"/>
      <c r="DW350" s="357"/>
      <c r="DX350" s="357"/>
      <c r="DY350" s="357"/>
      <c r="DZ350" s="357"/>
      <c r="EA350" s="357"/>
      <c r="EB350" s="357"/>
      <c r="EC350" s="357"/>
      <c r="ED350" s="357"/>
      <c r="EE350" s="357"/>
      <c r="EF350" s="357"/>
      <c r="EG350" s="357"/>
      <c r="EH350" s="357"/>
      <c r="EI350" s="357"/>
      <c r="EJ350" s="357"/>
      <c r="EK350" s="357"/>
      <c r="EL350" s="357"/>
      <c r="EM350" s="357"/>
      <c r="EN350" s="357"/>
      <c r="EO350" s="357"/>
      <c r="EP350" s="357"/>
      <c r="EQ350" s="357"/>
      <c r="ER350" s="357"/>
      <c r="ES350" s="357"/>
      <c r="ET350" s="357"/>
      <c r="EU350" s="357"/>
    </row>
    <row r="351" ht="12.75" customHeight="1">
      <c r="A351" s="357"/>
      <c r="B351" s="357"/>
      <c r="C351" s="357"/>
      <c r="D351" s="357"/>
      <c r="E351" s="357"/>
      <c r="F351" s="357"/>
      <c r="G351" s="357"/>
      <c r="H351" s="357"/>
      <c r="I351" s="357"/>
      <c r="J351" s="357"/>
      <c r="K351" s="357"/>
      <c r="L351" s="357"/>
      <c r="M351" s="357"/>
      <c r="N351" s="357"/>
      <c r="O351" s="357"/>
      <c r="P351" s="357"/>
      <c r="Q351" s="357"/>
      <c r="R351" s="357"/>
      <c r="S351" s="357"/>
      <c r="T351" s="357"/>
      <c r="U351" s="357"/>
      <c r="V351" s="357"/>
      <c r="W351" s="357"/>
      <c r="X351" s="357"/>
      <c r="Y351" s="357"/>
      <c r="Z351" s="357"/>
      <c r="AA351" s="357"/>
      <c r="AB351" s="357"/>
      <c r="AC351" s="357"/>
      <c r="AD351" s="357"/>
      <c r="AE351" s="357"/>
      <c r="AF351" s="357"/>
      <c r="AG351" s="357"/>
      <c r="AH351" s="357"/>
      <c r="AI351" s="357"/>
      <c r="AJ351" s="357"/>
      <c r="AK351" s="357"/>
      <c r="AL351" s="357"/>
      <c r="AM351" s="357"/>
      <c r="AN351" s="357"/>
      <c r="AO351" s="357"/>
      <c r="AP351" s="357"/>
      <c r="AQ351" s="357"/>
      <c r="AR351" s="357"/>
      <c r="AS351" s="357"/>
      <c r="AT351" s="357"/>
      <c r="AU351" s="357"/>
      <c r="AV351" s="357"/>
      <c r="AW351" s="357"/>
      <c r="AX351" s="357"/>
      <c r="AY351" s="357"/>
      <c r="AZ351" s="357"/>
      <c r="BA351" s="357"/>
      <c r="BB351" s="357"/>
      <c r="BC351" s="357"/>
      <c r="BD351" s="357"/>
      <c r="BE351" s="357"/>
      <c r="BF351" s="357"/>
      <c r="BG351" s="357"/>
      <c r="BH351" s="357"/>
      <c r="BI351" s="357"/>
      <c r="BJ351" s="357"/>
      <c r="BK351" s="357"/>
      <c r="BL351" s="357"/>
      <c r="BM351" s="357"/>
      <c r="BN351" s="357"/>
      <c r="BO351" s="357"/>
      <c r="BP351" s="357"/>
      <c r="BQ351" s="357"/>
      <c r="BR351" s="357"/>
      <c r="BS351" s="357"/>
      <c r="BT351" s="357"/>
      <c r="BU351" s="357"/>
      <c r="BV351" s="357"/>
      <c r="BW351" s="357"/>
      <c r="BX351" s="357"/>
      <c r="BY351" s="357"/>
      <c r="BZ351" s="357"/>
      <c r="CA351" s="357"/>
      <c r="CB351" s="357"/>
      <c r="CC351" s="357"/>
      <c r="CD351" s="357"/>
      <c r="CE351" s="357"/>
      <c r="CF351" s="357"/>
      <c r="CG351" s="357"/>
      <c r="CH351" s="357"/>
      <c r="CI351" s="357"/>
      <c r="CJ351" s="357"/>
      <c r="CK351" s="357"/>
      <c r="CL351" s="357"/>
      <c r="CM351" s="357"/>
      <c r="CN351" s="357"/>
      <c r="CO351" s="357"/>
      <c r="CP351" s="357"/>
      <c r="CQ351" s="357"/>
      <c r="CR351" s="357"/>
      <c r="CS351" s="357"/>
      <c r="CT351" s="357"/>
      <c r="CU351" s="357"/>
      <c r="CV351" s="357"/>
      <c r="CW351" s="357"/>
      <c r="CX351" s="357"/>
      <c r="CY351" s="357"/>
      <c r="CZ351" s="357"/>
      <c r="DA351" s="357"/>
      <c r="DB351" s="357"/>
      <c r="DC351" s="357"/>
      <c r="DD351" s="357"/>
      <c r="DE351" s="357"/>
      <c r="DF351" s="357"/>
      <c r="DG351" s="357"/>
      <c r="DH351" s="357"/>
      <c r="DI351" s="357"/>
      <c r="DJ351" s="357"/>
      <c r="DK351" s="357"/>
      <c r="DL351" s="357"/>
      <c r="DM351" s="357"/>
      <c r="DN351" s="357"/>
      <c r="DO351" s="357"/>
      <c r="DP351" s="357"/>
      <c r="DQ351" s="357"/>
      <c r="DR351" s="357"/>
      <c r="DS351" s="357"/>
      <c r="DT351" s="357"/>
      <c r="DU351" s="357"/>
      <c r="DV351" s="357"/>
      <c r="DW351" s="357"/>
      <c r="DX351" s="357"/>
      <c r="DY351" s="357"/>
      <c r="DZ351" s="357"/>
      <c r="EA351" s="357"/>
      <c r="EB351" s="357"/>
      <c r="EC351" s="357"/>
      <c r="ED351" s="357"/>
      <c r="EE351" s="357"/>
      <c r="EF351" s="357"/>
      <c r="EG351" s="357"/>
      <c r="EH351" s="357"/>
      <c r="EI351" s="357"/>
      <c r="EJ351" s="357"/>
      <c r="EK351" s="357"/>
      <c r="EL351" s="357"/>
      <c r="EM351" s="357"/>
      <c r="EN351" s="357"/>
      <c r="EO351" s="357"/>
      <c r="EP351" s="357"/>
      <c r="EQ351" s="357"/>
      <c r="ER351" s="357"/>
      <c r="ES351" s="357"/>
      <c r="ET351" s="357"/>
      <c r="EU351" s="357"/>
    </row>
    <row r="352" ht="12.75" customHeight="1">
      <c r="A352" s="357"/>
      <c r="B352" s="357"/>
      <c r="C352" s="357"/>
      <c r="D352" s="357"/>
      <c r="E352" s="357"/>
      <c r="F352" s="357"/>
      <c r="G352" s="357"/>
      <c r="H352" s="357"/>
      <c r="I352" s="357"/>
      <c r="J352" s="357"/>
      <c r="K352" s="357"/>
      <c r="L352" s="357"/>
      <c r="M352" s="357"/>
      <c r="N352" s="357"/>
      <c r="O352" s="357"/>
      <c r="P352" s="357"/>
      <c r="Q352" s="357"/>
      <c r="R352" s="357"/>
      <c r="S352" s="357"/>
      <c r="T352" s="357"/>
      <c r="U352" s="357"/>
      <c r="V352" s="357"/>
      <c r="W352" s="357"/>
      <c r="X352" s="357"/>
      <c r="Y352" s="357"/>
      <c r="Z352" s="357"/>
      <c r="AA352" s="357"/>
      <c r="AB352" s="357"/>
      <c r="AC352" s="357"/>
      <c r="AD352" s="357"/>
      <c r="AE352" s="357"/>
      <c r="AF352" s="357"/>
      <c r="AG352" s="357"/>
      <c r="AH352" s="357"/>
      <c r="AI352" s="357"/>
      <c r="AJ352" s="357"/>
      <c r="AK352" s="357"/>
      <c r="AL352" s="357"/>
      <c r="AM352" s="357"/>
      <c r="AN352" s="357"/>
      <c r="AO352" s="357"/>
      <c r="AP352" s="357"/>
      <c r="AQ352" s="357"/>
      <c r="AR352" s="357"/>
      <c r="AS352" s="357"/>
      <c r="AT352" s="357"/>
      <c r="AU352" s="357"/>
      <c r="AV352" s="357"/>
      <c r="AW352" s="357"/>
      <c r="AX352" s="357"/>
      <c r="AY352" s="357"/>
      <c r="AZ352" s="357"/>
      <c r="BA352" s="357"/>
      <c r="BB352" s="357"/>
      <c r="BC352" s="357"/>
      <c r="BD352" s="357"/>
      <c r="BE352" s="357"/>
      <c r="BF352" s="357"/>
      <c r="BG352" s="357"/>
      <c r="BH352" s="357"/>
      <c r="BI352" s="357"/>
      <c r="BJ352" s="357"/>
      <c r="BK352" s="357"/>
      <c r="BL352" s="357"/>
      <c r="BM352" s="357"/>
      <c r="BN352" s="357"/>
      <c r="BO352" s="357"/>
      <c r="BP352" s="357"/>
      <c r="BQ352" s="357"/>
      <c r="BR352" s="357"/>
      <c r="BS352" s="357"/>
      <c r="BT352" s="357"/>
      <c r="BU352" s="357"/>
      <c r="BV352" s="357"/>
      <c r="BW352" s="357"/>
      <c r="BX352" s="357"/>
      <c r="BY352" s="357"/>
      <c r="BZ352" s="357"/>
      <c r="CA352" s="357"/>
      <c r="CB352" s="357"/>
      <c r="CC352" s="357"/>
      <c r="CD352" s="357"/>
      <c r="CE352" s="357"/>
      <c r="CF352" s="357"/>
      <c r="CG352" s="357"/>
      <c r="CH352" s="357"/>
      <c r="CI352" s="357"/>
      <c r="CJ352" s="357"/>
      <c r="CK352" s="357"/>
      <c r="CL352" s="357"/>
      <c r="CM352" s="357"/>
      <c r="CN352" s="357"/>
      <c r="CO352" s="357"/>
      <c r="CP352" s="357"/>
      <c r="CQ352" s="357"/>
      <c r="CR352" s="357"/>
      <c r="CS352" s="357"/>
      <c r="CT352" s="357"/>
      <c r="CU352" s="357"/>
      <c r="CV352" s="357"/>
      <c r="CW352" s="357"/>
      <c r="CX352" s="357"/>
      <c r="CY352" s="357"/>
      <c r="CZ352" s="357"/>
      <c r="DA352" s="357"/>
      <c r="DB352" s="357"/>
      <c r="DC352" s="357"/>
      <c r="DD352" s="357"/>
      <c r="DE352" s="357"/>
      <c r="DF352" s="357"/>
      <c r="DG352" s="357"/>
      <c r="DH352" s="357"/>
      <c r="DI352" s="357"/>
      <c r="DJ352" s="357"/>
      <c r="DK352" s="357"/>
      <c r="DL352" s="357"/>
      <c r="DM352" s="357"/>
      <c r="DN352" s="357"/>
      <c r="DO352" s="357"/>
      <c r="DP352" s="357"/>
      <c r="DQ352" s="357"/>
      <c r="DR352" s="357"/>
      <c r="DS352" s="357"/>
      <c r="DT352" s="357"/>
      <c r="DU352" s="357"/>
      <c r="DV352" s="357"/>
      <c r="DW352" s="357"/>
      <c r="DX352" s="357"/>
      <c r="DY352" s="357"/>
      <c r="DZ352" s="357"/>
      <c r="EA352" s="357"/>
      <c r="EB352" s="357"/>
      <c r="EC352" s="357"/>
      <c r="ED352" s="357"/>
      <c r="EE352" s="357"/>
      <c r="EF352" s="357"/>
      <c r="EG352" s="357"/>
      <c r="EH352" s="357"/>
      <c r="EI352" s="357"/>
      <c r="EJ352" s="357"/>
      <c r="EK352" s="357"/>
      <c r="EL352" s="357"/>
      <c r="EM352" s="357"/>
      <c r="EN352" s="357"/>
      <c r="EO352" s="357"/>
      <c r="EP352" s="357"/>
      <c r="EQ352" s="357"/>
      <c r="ER352" s="357"/>
      <c r="ES352" s="357"/>
      <c r="ET352" s="357"/>
      <c r="EU352" s="357"/>
    </row>
    <row r="353" ht="12.75" customHeight="1">
      <c r="A353" s="357"/>
      <c r="B353" s="357"/>
      <c r="C353" s="357"/>
      <c r="D353" s="357"/>
      <c r="E353" s="357"/>
      <c r="F353" s="357"/>
      <c r="G353" s="357"/>
      <c r="H353" s="357"/>
      <c r="I353" s="357"/>
      <c r="J353" s="357"/>
      <c r="K353" s="357"/>
      <c r="L353" s="357"/>
      <c r="M353" s="357"/>
      <c r="N353" s="357"/>
      <c r="O353" s="357"/>
      <c r="P353" s="357"/>
      <c r="Q353" s="357"/>
      <c r="R353" s="357"/>
      <c r="S353" s="357"/>
      <c r="T353" s="357"/>
      <c r="U353" s="357"/>
      <c r="V353" s="357"/>
      <c r="W353" s="357"/>
      <c r="X353" s="357"/>
      <c r="Y353" s="357"/>
      <c r="Z353" s="357"/>
      <c r="AA353" s="357"/>
      <c r="AB353" s="357"/>
      <c r="AC353" s="357"/>
      <c r="AD353" s="357"/>
      <c r="AE353" s="357"/>
      <c r="AF353" s="357"/>
      <c r="AG353" s="357"/>
      <c r="AH353" s="357"/>
      <c r="AI353" s="357"/>
      <c r="AJ353" s="357"/>
      <c r="AK353" s="357"/>
      <c r="AL353" s="357"/>
      <c r="AM353" s="357"/>
      <c r="AN353" s="357"/>
      <c r="AO353" s="357"/>
      <c r="AP353" s="357"/>
      <c r="AQ353" s="357"/>
      <c r="AR353" s="357"/>
      <c r="AS353" s="357"/>
      <c r="AT353" s="357"/>
      <c r="AU353" s="357"/>
      <c r="AV353" s="357"/>
      <c r="AW353" s="357"/>
      <c r="AX353" s="357"/>
      <c r="AY353" s="357"/>
      <c r="AZ353" s="357"/>
      <c r="BA353" s="357"/>
      <c r="BB353" s="357"/>
      <c r="BC353" s="357"/>
      <c r="BD353" s="357"/>
      <c r="BE353" s="357"/>
      <c r="BF353" s="357"/>
      <c r="BG353" s="357"/>
      <c r="BH353" s="357"/>
      <c r="BI353" s="357"/>
      <c r="BJ353" s="357"/>
      <c r="BK353" s="357"/>
      <c r="BL353" s="357"/>
      <c r="BM353" s="357"/>
      <c r="BN353" s="357"/>
      <c r="BO353" s="357"/>
      <c r="BP353" s="357"/>
      <c r="BQ353" s="357"/>
      <c r="BR353" s="357"/>
      <c r="BS353" s="357"/>
      <c r="BT353" s="357"/>
      <c r="BU353" s="357"/>
      <c r="BV353" s="357"/>
      <c r="BW353" s="357"/>
      <c r="BX353" s="357"/>
      <c r="BY353" s="357"/>
      <c r="BZ353" s="357"/>
      <c r="CA353" s="357"/>
      <c r="CB353" s="357"/>
      <c r="CC353" s="357"/>
      <c r="CD353" s="357"/>
      <c r="CE353" s="357"/>
      <c r="CF353" s="357"/>
      <c r="CG353" s="357"/>
      <c r="CH353" s="357"/>
      <c r="CI353" s="357"/>
      <c r="CJ353" s="357"/>
      <c r="CK353" s="357"/>
      <c r="CL353" s="357"/>
      <c r="CM353" s="357"/>
      <c r="CN353" s="357"/>
      <c r="CO353" s="357"/>
      <c r="CP353" s="357"/>
      <c r="CQ353" s="357"/>
      <c r="CR353" s="357"/>
      <c r="CS353" s="357"/>
      <c r="CT353" s="357"/>
      <c r="CU353" s="357"/>
      <c r="CV353" s="357"/>
      <c r="CW353" s="357"/>
      <c r="CX353" s="357"/>
      <c r="CY353" s="357"/>
      <c r="CZ353" s="357"/>
      <c r="DA353" s="357"/>
      <c r="DB353" s="357"/>
      <c r="DC353" s="357"/>
      <c r="DD353" s="357"/>
      <c r="DE353" s="357"/>
      <c r="DF353" s="357"/>
      <c r="DG353" s="357"/>
      <c r="DH353" s="357"/>
      <c r="DI353" s="357"/>
      <c r="DJ353" s="357"/>
      <c r="DK353" s="357"/>
      <c r="DL353" s="357"/>
      <c r="DM353" s="357"/>
      <c r="DN353" s="357"/>
      <c r="DO353" s="357"/>
      <c r="DP353" s="357"/>
      <c r="DQ353" s="357"/>
      <c r="DR353" s="357"/>
      <c r="DS353" s="357"/>
      <c r="DT353" s="357"/>
      <c r="DU353" s="357"/>
      <c r="DV353" s="357"/>
      <c r="DW353" s="357"/>
      <c r="DX353" s="357"/>
      <c r="DY353" s="357"/>
      <c r="DZ353" s="357"/>
      <c r="EA353" s="357"/>
      <c r="EB353" s="357"/>
      <c r="EC353" s="357"/>
      <c r="ED353" s="357"/>
      <c r="EE353" s="357"/>
      <c r="EF353" s="357"/>
      <c r="EG353" s="357"/>
      <c r="EH353" s="357"/>
      <c r="EI353" s="357"/>
      <c r="EJ353" s="357"/>
      <c r="EK353" s="357"/>
      <c r="EL353" s="357"/>
      <c r="EM353" s="357"/>
      <c r="EN353" s="357"/>
      <c r="EO353" s="357"/>
      <c r="EP353" s="357"/>
      <c r="EQ353" s="357"/>
      <c r="ER353" s="357"/>
      <c r="ES353" s="357"/>
      <c r="ET353" s="357"/>
      <c r="EU353" s="357"/>
    </row>
    <row r="354" ht="12.75" customHeight="1">
      <c r="A354" s="357"/>
      <c r="B354" s="357"/>
      <c r="C354" s="357"/>
      <c r="D354" s="357"/>
      <c r="E354" s="357"/>
      <c r="F354" s="357"/>
      <c r="G354" s="357"/>
      <c r="H354" s="357"/>
      <c r="I354" s="357"/>
      <c r="J354" s="357"/>
      <c r="K354" s="357"/>
      <c r="L354" s="357"/>
      <c r="M354" s="357"/>
      <c r="N354" s="357"/>
      <c r="O354" s="357"/>
      <c r="P354" s="357"/>
      <c r="Q354" s="357"/>
      <c r="R354" s="357"/>
      <c r="S354" s="357"/>
      <c r="T354" s="357"/>
      <c r="U354" s="357"/>
      <c r="V354" s="357"/>
      <c r="W354" s="357"/>
      <c r="X354" s="357"/>
      <c r="Y354" s="357"/>
      <c r="Z354" s="357"/>
      <c r="AA354" s="357"/>
      <c r="AB354" s="357"/>
      <c r="AC354" s="357"/>
      <c r="AD354" s="357"/>
      <c r="AE354" s="357"/>
      <c r="AF354" s="357"/>
      <c r="AG354" s="357"/>
      <c r="AH354" s="357"/>
      <c r="AI354" s="357"/>
      <c r="AJ354" s="357"/>
      <c r="AK354" s="357"/>
      <c r="AL354" s="357"/>
      <c r="AM354" s="357"/>
      <c r="AN354" s="357"/>
      <c r="AO354" s="357"/>
      <c r="AP354" s="357"/>
      <c r="AQ354" s="357"/>
      <c r="AR354" s="357"/>
      <c r="AS354" s="357"/>
      <c r="AT354" s="357"/>
      <c r="AU354" s="357"/>
      <c r="AV354" s="357"/>
      <c r="AW354" s="357"/>
      <c r="AX354" s="357"/>
      <c r="AY354" s="357"/>
      <c r="AZ354" s="357"/>
      <c r="BA354" s="357"/>
      <c r="BB354" s="357"/>
      <c r="BC354" s="357"/>
      <c r="BD354" s="357"/>
      <c r="BE354" s="357"/>
      <c r="BF354" s="357"/>
      <c r="BG354" s="357"/>
      <c r="BH354" s="357"/>
      <c r="BI354" s="357"/>
      <c r="BJ354" s="357"/>
      <c r="BK354" s="357"/>
      <c r="BL354" s="357"/>
      <c r="BM354" s="357"/>
      <c r="BN354" s="357"/>
      <c r="BO354" s="357"/>
      <c r="BP354" s="357"/>
      <c r="BQ354" s="357"/>
      <c r="BR354" s="357"/>
      <c r="BS354" s="357"/>
      <c r="BT354" s="357"/>
      <c r="BU354" s="357"/>
      <c r="BV354" s="357"/>
      <c r="BW354" s="357"/>
      <c r="BX354" s="357"/>
      <c r="BY354" s="357"/>
      <c r="BZ354" s="357"/>
      <c r="CA354" s="357"/>
      <c r="CB354" s="357"/>
      <c r="CC354" s="357"/>
      <c r="CD354" s="357"/>
      <c r="CE354" s="357"/>
      <c r="CF354" s="357"/>
      <c r="CG354" s="357"/>
      <c r="CH354" s="357"/>
      <c r="CI354" s="357"/>
      <c r="CJ354" s="357"/>
      <c r="CK354" s="357"/>
      <c r="CL354" s="357"/>
      <c r="CM354" s="357"/>
      <c r="CN354" s="357"/>
      <c r="CO354" s="357"/>
      <c r="CP354" s="357"/>
      <c r="CQ354" s="357"/>
      <c r="CR354" s="357"/>
      <c r="CS354" s="357"/>
      <c r="CT354" s="357"/>
      <c r="CU354" s="357"/>
      <c r="CV354" s="357"/>
      <c r="CW354" s="357"/>
      <c r="CX354" s="357"/>
      <c r="CY354" s="357"/>
      <c r="CZ354" s="357"/>
      <c r="DA354" s="357"/>
      <c r="DB354" s="357"/>
      <c r="DC354" s="357"/>
      <c r="DD354" s="357"/>
      <c r="DE354" s="357"/>
      <c r="DF354" s="357"/>
      <c r="DG354" s="357"/>
      <c r="DH354" s="357"/>
      <c r="DI354" s="357"/>
      <c r="DJ354" s="357"/>
      <c r="DK354" s="357"/>
      <c r="DL354" s="357"/>
      <c r="DM354" s="357"/>
      <c r="DN354" s="357"/>
      <c r="DO354" s="357"/>
      <c r="DP354" s="357"/>
      <c r="DQ354" s="357"/>
      <c r="DR354" s="357"/>
      <c r="DS354" s="357"/>
      <c r="DT354" s="357"/>
      <c r="DU354" s="357"/>
      <c r="DV354" s="357"/>
      <c r="DW354" s="357"/>
      <c r="DX354" s="357"/>
      <c r="DY354" s="357"/>
      <c r="DZ354" s="357"/>
      <c r="EA354" s="357"/>
      <c r="EB354" s="357"/>
      <c r="EC354" s="357"/>
      <c r="ED354" s="357"/>
      <c r="EE354" s="357"/>
      <c r="EF354" s="357"/>
      <c r="EG354" s="357"/>
      <c r="EH354" s="357"/>
      <c r="EI354" s="357"/>
      <c r="EJ354" s="357"/>
      <c r="EK354" s="357"/>
      <c r="EL354" s="357"/>
      <c r="EM354" s="357"/>
      <c r="EN354" s="357"/>
      <c r="EO354" s="357"/>
      <c r="EP354" s="357"/>
      <c r="EQ354" s="357"/>
      <c r="ER354" s="357"/>
      <c r="ES354" s="357"/>
      <c r="ET354" s="357"/>
      <c r="EU354" s="357"/>
    </row>
    <row r="355" ht="12.75" customHeight="1">
      <c r="A355" s="357"/>
      <c r="B355" s="357"/>
      <c r="C355" s="357"/>
      <c r="D355" s="357"/>
      <c r="E355" s="357"/>
      <c r="F355" s="357"/>
      <c r="G355" s="357"/>
      <c r="H355" s="357"/>
      <c r="I355" s="357"/>
      <c r="J355" s="357"/>
      <c r="K355" s="357"/>
      <c r="L355" s="357"/>
      <c r="M355" s="357"/>
      <c r="N355" s="357"/>
      <c r="O355" s="357"/>
      <c r="P355" s="357"/>
      <c r="Q355" s="357"/>
      <c r="R355" s="357"/>
      <c r="S355" s="357"/>
      <c r="T355" s="357"/>
      <c r="U355" s="357"/>
      <c r="V355" s="357"/>
      <c r="W355" s="357"/>
      <c r="X355" s="357"/>
      <c r="Y355" s="357"/>
      <c r="Z355" s="357"/>
      <c r="AA355" s="357"/>
      <c r="AB355" s="357"/>
      <c r="AC355" s="357"/>
      <c r="AD355" s="357"/>
      <c r="AE355" s="357"/>
      <c r="AF355" s="357"/>
      <c r="AG355" s="357"/>
      <c r="AH355" s="357"/>
      <c r="AI355" s="357"/>
      <c r="AJ355" s="357"/>
      <c r="AK355" s="357"/>
      <c r="AL355" s="357"/>
      <c r="AM355" s="357"/>
      <c r="AN355" s="357"/>
      <c r="AO355" s="357"/>
      <c r="AP355" s="357"/>
      <c r="AQ355" s="357"/>
      <c r="AR355" s="357"/>
      <c r="AS355" s="357"/>
      <c r="AT355" s="357"/>
      <c r="AU355" s="357"/>
      <c r="AV355" s="357"/>
      <c r="AW355" s="357"/>
      <c r="AX355" s="357"/>
      <c r="AY355" s="357"/>
      <c r="AZ355" s="357"/>
      <c r="BA355" s="357"/>
      <c r="BB355" s="357"/>
      <c r="BC355" s="357"/>
      <c r="BD355" s="357"/>
      <c r="BE355" s="357"/>
      <c r="BF355" s="357"/>
      <c r="BG355" s="357"/>
      <c r="BH355" s="357"/>
      <c r="BI355" s="357"/>
      <c r="BJ355" s="357"/>
      <c r="BK355" s="357"/>
      <c r="BL355" s="357"/>
      <c r="BM355" s="357"/>
      <c r="BN355" s="357"/>
      <c r="BO355" s="357"/>
      <c r="BP355" s="357"/>
      <c r="BQ355" s="357"/>
      <c r="BR355" s="357"/>
      <c r="BS355" s="357"/>
      <c r="BT355" s="357"/>
      <c r="BU355" s="357"/>
      <c r="BV355" s="357"/>
      <c r="BW355" s="357"/>
      <c r="BX355" s="357"/>
      <c r="BY355" s="357"/>
      <c r="BZ355" s="357"/>
      <c r="CA355" s="357"/>
      <c r="CB355" s="357"/>
      <c r="CC355" s="357"/>
      <c r="CD355" s="357"/>
      <c r="CE355" s="357"/>
      <c r="CF355" s="357"/>
      <c r="CG355" s="357"/>
      <c r="CH355" s="357"/>
      <c r="CI355" s="357"/>
      <c r="CJ355" s="357"/>
      <c r="CK355" s="357"/>
      <c r="CL355" s="357"/>
      <c r="CM355" s="357"/>
      <c r="CN355" s="357"/>
      <c r="CO355" s="357"/>
      <c r="CP355" s="357"/>
      <c r="CQ355" s="357"/>
      <c r="CR355" s="357"/>
      <c r="CS355" s="357"/>
      <c r="CT355" s="357"/>
      <c r="CU355" s="357"/>
      <c r="CV355" s="357"/>
      <c r="CW355" s="357"/>
      <c r="CX355" s="357"/>
      <c r="CY355" s="357"/>
      <c r="CZ355" s="357"/>
      <c r="DA355" s="357"/>
      <c r="DB355" s="357"/>
      <c r="DC355" s="357"/>
      <c r="DD355" s="357"/>
      <c r="DE355" s="357"/>
      <c r="DF355" s="357"/>
      <c r="DG355" s="357"/>
      <c r="DH355" s="357"/>
      <c r="DI355" s="357"/>
      <c r="DJ355" s="357"/>
      <c r="DK355" s="357"/>
      <c r="DL355" s="357"/>
      <c r="DM355" s="357"/>
      <c r="DN355" s="357"/>
      <c r="DO355" s="357"/>
      <c r="DP355" s="357"/>
      <c r="DQ355" s="357"/>
      <c r="DR355" s="357"/>
      <c r="DS355" s="357"/>
      <c r="DT355" s="357"/>
      <c r="DU355" s="357"/>
      <c r="DV355" s="357"/>
      <c r="DW355" s="357"/>
      <c r="DX355" s="357"/>
      <c r="DY355" s="357"/>
      <c r="DZ355" s="357"/>
      <c r="EA355" s="357"/>
      <c r="EB355" s="357"/>
      <c r="EC355" s="357"/>
      <c r="ED355" s="357"/>
      <c r="EE355" s="357"/>
      <c r="EF355" s="357"/>
      <c r="EG355" s="357"/>
      <c r="EH355" s="357"/>
      <c r="EI355" s="357"/>
      <c r="EJ355" s="357"/>
      <c r="EK355" s="357"/>
      <c r="EL355" s="357"/>
      <c r="EM355" s="357"/>
      <c r="EN355" s="357"/>
      <c r="EO355" s="357"/>
      <c r="EP355" s="357"/>
      <c r="EQ355" s="357"/>
      <c r="ER355" s="357"/>
      <c r="ES355" s="357"/>
      <c r="ET355" s="357"/>
      <c r="EU355" s="357"/>
    </row>
    <row r="356" ht="12.75" customHeight="1">
      <c r="A356" s="357"/>
      <c r="B356" s="357"/>
      <c r="C356" s="357"/>
      <c r="D356" s="357"/>
      <c r="E356" s="357"/>
      <c r="F356" s="357"/>
      <c r="G356" s="357"/>
      <c r="H356" s="357"/>
      <c r="I356" s="357"/>
      <c r="J356" s="357"/>
      <c r="K356" s="357"/>
      <c r="L356" s="357"/>
      <c r="M356" s="357"/>
      <c r="N356" s="357"/>
      <c r="O356" s="357"/>
      <c r="P356" s="357"/>
      <c r="Q356" s="357"/>
      <c r="R356" s="357"/>
      <c r="S356" s="357"/>
      <c r="T356" s="357"/>
      <c r="U356" s="357"/>
      <c r="V356" s="357"/>
      <c r="W356" s="357"/>
      <c r="X356" s="357"/>
      <c r="Y356" s="357"/>
      <c r="Z356" s="357"/>
      <c r="AA356" s="357"/>
      <c r="AB356" s="357"/>
      <c r="AC356" s="357"/>
      <c r="AD356" s="357"/>
      <c r="AE356" s="357"/>
      <c r="AF356" s="357"/>
      <c r="AG356" s="357"/>
      <c r="AH356" s="357"/>
      <c r="AI356" s="357"/>
      <c r="AJ356" s="357"/>
      <c r="AK356" s="357"/>
      <c r="AL356" s="357"/>
      <c r="AM356" s="357"/>
      <c r="AN356" s="357"/>
      <c r="AO356" s="357"/>
      <c r="AP356" s="357"/>
      <c r="AQ356" s="357"/>
      <c r="AR356" s="357"/>
      <c r="AS356" s="357"/>
      <c r="AT356" s="357"/>
      <c r="AU356" s="357"/>
      <c r="AV356" s="357"/>
      <c r="AW356" s="357"/>
      <c r="AX356" s="357"/>
      <c r="AY356" s="357"/>
      <c r="AZ356" s="357"/>
      <c r="BA356" s="357"/>
      <c r="BB356" s="357"/>
      <c r="BC356" s="357"/>
      <c r="BD356" s="357"/>
      <c r="BE356" s="357"/>
      <c r="BF356" s="357"/>
      <c r="BG356" s="357"/>
      <c r="BH356" s="357"/>
      <c r="BI356" s="357"/>
      <c r="BJ356" s="357"/>
      <c r="BK356" s="357"/>
      <c r="BL356" s="357"/>
      <c r="BM356" s="357"/>
      <c r="BN356" s="357"/>
      <c r="BO356" s="357"/>
      <c r="BP356" s="357"/>
      <c r="BQ356" s="357"/>
      <c r="BR356" s="357"/>
      <c r="BS356" s="357"/>
      <c r="BT356" s="357"/>
      <c r="BU356" s="357"/>
      <c r="BV356" s="357"/>
      <c r="BW356" s="357"/>
      <c r="BX356" s="357"/>
      <c r="BY356" s="357"/>
      <c r="BZ356" s="357"/>
      <c r="CA356" s="357"/>
      <c r="CB356" s="357"/>
      <c r="CC356" s="357"/>
      <c r="CD356" s="357"/>
      <c r="CE356" s="357"/>
      <c r="CF356" s="357"/>
      <c r="CG356" s="357"/>
      <c r="CH356" s="357"/>
      <c r="CI356" s="357"/>
      <c r="CJ356" s="357"/>
      <c r="CK356" s="357"/>
      <c r="CL356" s="357"/>
      <c r="CM356" s="357"/>
      <c r="CN356" s="357"/>
      <c r="CO356" s="357"/>
      <c r="CP356" s="357"/>
      <c r="CQ356" s="357"/>
      <c r="CR356" s="357"/>
      <c r="CS356" s="357"/>
      <c r="CT356" s="357"/>
      <c r="CU356" s="357"/>
      <c r="CV356" s="357"/>
      <c r="CW356" s="357"/>
      <c r="CX356" s="357"/>
      <c r="CY356" s="357"/>
      <c r="CZ356" s="357"/>
      <c r="DA356" s="357"/>
      <c r="DB356" s="357"/>
      <c r="DC356" s="357"/>
      <c r="DD356" s="357"/>
      <c r="DE356" s="357"/>
      <c r="DF356" s="357"/>
      <c r="DG356" s="357"/>
      <c r="DH356" s="357"/>
      <c r="DI356" s="357"/>
      <c r="DJ356" s="357"/>
      <c r="DK356" s="357"/>
      <c r="DL356" s="357"/>
      <c r="DM356" s="357"/>
      <c r="DN356" s="357"/>
      <c r="DO356" s="357"/>
      <c r="DP356" s="357"/>
      <c r="DQ356" s="357"/>
      <c r="DR356" s="357"/>
      <c r="DS356" s="357"/>
      <c r="DT356" s="357"/>
      <c r="DU356" s="357"/>
      <c r="DV356" s="357"/>
      <c r="DW356" s="357"/>
      <c r="DX356" s="357"/>
      <c r="DY356" s="357"/>
      <c r="DZ356" s="357"/>
      <c r="EA356" s="357"/>
      <c r="EB356" s="357"/>
      <c r="EC356" s="357"/>
      <c r="ED356" s="357"/>
      <c r="EE356" s="357"/>
      <c r="EF356" s="357"/>
      <c r="EG356" s="357"/>
      <c r="EH356" s="357"/>
      <c r="EI356" s="357"/>
      <c r="EJ356" s="357"/>
      <c r="EK356" s="357"/>
      <c r="EL356" s="357"/>
      <c r="EM356" s="357"/>
      <c r="EN356" s="357"/>
      <c r="EO356" s="357"/>
      <c r="EP356" s="357"/>
      <c r="EQ356" s="357"/>
      <c r="ER356" s="357"/>
      <c r="ES356" s="357"/>
      <c r="ET356" s="357"/>
      <c r="EU356" s="357"/>
    </row>
    <row r="357" ht="12.75" customHeight="1">
      <c r="A357" s="357"/>
      <c r="B357" s="357"/>
      <c r="C357" s="357"/>
      <c r="D357" s="357"/>
      <c r="E357" s="357"/>
      <c r="F357" s="357"/>
      <c r="G357" s="357"/>
      <c r="H357" s="357"/>
      <c r="I357" s="357"/>
      <c r="J357" s="357"/>
      <c r="K357" s="357"/>
      <c r="L357" s="357"/>
      <c r="M357" s="357"/>
      <c r="N357" s="357"/>
      <c r="O357" s="357"/>
      <c r="P357" s="357"/>
      <c r="Q357" s="357"/>
      <c r="R357" s="357"/>
      <c r="S357" s="357"/>
      <c r="T357" s="357"/>
      <c r="U357" s="357"/>
      <c r="V357" s="357"/>
      <c r="W357" s="357"/>
      <c r="X357" s="357"/>
      <c r="Y357" s="357"/>
      <c r="Z357" s="357"/>
      <c r="AA357" s="357"/>
      <c r="AB357" s="357"/>
      <c r="AC357" s="357"/>
      <c r="AD357" s="357"/>
      <c r="AE357" s="357"/>
      <c r="AF357" s="357"/>
      <c r="AG357" s="357"/>
      <c r="AH357" s="357"/>
      <c r="AI357" s="357"/>
      <c r="AJ357" s="357"/>
      <c r="AK357" s="357"/>
      <c r="AL357" s="357"/>
      <c r="AM357" s="357"/>
      <c r="AN357" s="357"/>
      <c r="AO357" s="357"/>
      <c r="AP357" s="357"/>
      <c r="AQ357" s="357"/>
      <c r="AR357" s="357"/>
      <c r="AS357" s="357"/>
      <c r="AT357" s="357"/>
      <c r="AU357" s="357"/>
      <c r="AV357" s="357"/>
      <c r="AW357" s="357"/>
      <c r="AX357" s="357"/>
      <c r="AY357" s="357"/>
      <c r="AZ357" s="357"/>
      <c r="BA357" s="357"/>
      <c r="BB357" s="357"/>
      <c r="BC357" s="357"/>
      <c r="BD357" s="357"/>
      <c r="BE357" s="357"/>
      <c r="BF357" s="357"/>
      <c r="BG357" s="357"/>
      <c r="BH357" s="357"/>
      <c r="BI357" s="357"/>
      <c r="BJ357" s="357"/>
      <c r="BK357" s="357"/>
      <c r="BL357" s="357"/>
      <c r="BM357" s="357"/>
      <c r="BN357" s="357"/>
      <c r="BO357" s="357"/>
      <c r="BP357" s="357"/>
      <c r="BQ357" s="357"/>
      <c r="BR357" s="357"/>
      <c r="BS357" s="357"/>
      <c r="BT357" s="357"/>
      <c r="BU357" s="357"/>
      <c r="BV357" s="357"/>
      <c r="BW357" s="357"/>
      <c r="BX357" s="357"/>
      <c r="BY357" s="357"/>
      <c r="BZ357" s="357"/>
      <c r="CA357" s="357"/>
      <c r="CB357" s="357"/>
      <c r="CC357" s="357"/>
      <c r="CD357" s="357"/>
      <c r="CE357" s="357"/>
      <c r="CF357" s="357"/>
      <c r="CG357" s="357"/>
      <c r="CH357" s="357"/>
      <c r="CI357" s="357"/>
      <c r="CJ357" s="357"/>
      <c r="CK357" s="357"/>
      <c r="CL357" s="357"/>
      <c r="CM357" s="357"/>
      <c r="CN357" s="357"/>
      <c r="CO357" s="357"/>
      <c r="CP357" s="357"/>
      <c r="CQ357" s="357"/>
      <c r="CR357" s="357"/>
      <c r="CS357" s="357"/>
      <c r="CT357" s="357"/>
      <c r="CU357" s="357"/>
      <c r="CV357" s="357"/>
      <c r="CW357" s="357"/>
      <c r="CX357" s="357"/>
      <c r="CY357" s="357"/>
      <c r="CZ357" s="357"/>
      <c r="DA357" s="357"/>
      <c r="DB357" s="357"/>
      <c r="DC357" s="357"/>
      <c r="DD357" s="357"/>
      <c r="DE357" s="357"/>
      <c r="DF357" s="357"/>
      <c r="DG357" s="357"/>
      <c r="DH357" s="357"/>
      <c r="DI357" s="357"/>
      <c r="DJ357" s="357"/>
      <c r="DK357" s="357"/>
      <c r="DL357" s="357"/>
      <c r="DM357" s="357"/>
      <c r="DN357" s="357"/>
      <c r="DO357" s="357"/>
      <c r="DP357" s="357"/>
      <c r="DQ357" s="357"/>
      <c r="DR357" s="357"/>
      <c r="DS357" s="357"/>
      <c r="DT357" s="357"/>
      <c r="DU357" s="357"/>
      <c r="DV357" s="357"/>
      <c r="DW357" s="357"/>
      <c r="DX357" s="357"/>
      <c r="DY357" s="357"/>
      <c r="DZ357" s="357"/>
      <c r="EA357" s="357"/>
      <c r="EB357" s="357"/>
      <c r="EC357" s="357"/>
      <c r="ED357" s="357"/>
      <c r="EE357" s="357"/>
      <c r="EF357" s="357"/>
      <c r="EG357" s="357"/>
      <c r="EH357" s="357"/>
      <c r="EI357" s="357"/>
      <c r="EJ357" s="357"/>
      <c r="EK357" s="357"/>
      <c r="EL357" s="357"/>
      <c r="EM357" s="357"/>
      <c r="EN357" s="357"/>
      <c r="EO357" s="357"/>
      <c r="EP357" s="357"/>
      <c r="EQ357" s="357"/>
      <c r="ER357" s="357"/>
      <c r="ES357" s="357"/>
      <c r="ET357" s="357"/>
      <c r="EU357" s="357"/>
    </row>
    <row r="358" ht="12.75" customHeight="1">
      <c r="A358" s="357"/>
      <c r="B358" s="357"/>
      <c r="C358" s="357"/>
      <c r="D358" s="357"/>
      <c r="E358" s="357"/>
      <c r="F358" s="357"/>
      <c r="G358" s="357"/>
      <c r="H358" s="357"/>
      <c r="I358" s="357"/>
      <c r="J358" s="357"/>
      <c r="K358" s="357"/>
      <c r="L358" s="357"/>
      <c r="M358" s="357"/>
      <c r="N358" s="357"/>
      <c r="O358" s="357"/>
      <c r="P358" s="357"/>
      <c r="Q358" s="357"/>
      <c r="R358" s="357"/>
      <c r="S358" s="357"/>
      <c r="T358" s="357"/>
      <c r="U358" s="357"/>
      <c r="V358" s="357"/>
      <c r="W358" s="357"/>
      <c r="X358" s="357"/>
      <c r="Y358" s="357"/>
      <c r="Z358" s="357"/>
      <c r="AA358" s="357"/>
      <c r="AB358" s="357"/>
      <c r="AC358" s="357"/>
      <c r="AD358" s="357"/>
      <c r="AE358" s="357"/>
      <c r="AF358" s="357"/>
      <c r="AG358" s="357"/>
      <c r="AH358" s="357"/>
      <c r="AI358" s="357"/>
      <c r="AJ358" s="357"/>
      <c r="AK358" s="357"/>
      <c r="AL358" s="357"/>
      <c r="AM358" s="357"/>
      <c r="AN358" s="357"/>
      <c r="AO358" s="357"/>
      <c r="AP358" s="357"/>
      <c r="AQ358" s="357"/>
      <c r="AR358" s="357"/>
      <c r="AS358" s="357"/>
      <c r="AT358" s="357"/>
      <c r="AU358" s="357"/>
      <c r="AV358" s="357"/>
      <c r="AW358" s="357"/>
      <c r="AX358" s="357"/>
      <c r="AY358" s="357"/>
      <c r="AZ358" s="357"/>
      <c r="BA358" s="357"/>
      <c r="BB358" s="357"/>
      <c r="BC358" s="357"/>
      <c r="BD358" s="357"/>
      <c r="BE358" s="357"/>
      <c r="BF358" s="357"/>
      <c r="BG358" s="357"/>
      <c r="BH358" s="357"/>
      <c r="BI358" s="357"/>
      <c r="BJ358" s="357"/>
      <c r="BK358" s="357"/>
      <c r="BL358" s="357"/>
      <c r="BM358" s="357"/>
      <c r="BN358" s="357"/>
      <c r="BO358" s="357"/>
      <c r="BP358" s="357"/>
      <c r="BQ358" s="357"/>
      <c r="BR358" s="357"/>
      <c r="BS358" s="357"/>
      <c r="BT358" s="357"/>
      <c r="BU358" s="357"/>
      <c r="BV358" s="357"/>
      <c r="BW358" s="357"/>
      <c r="BX358" s="357"/>
      <c r="BY358" s="357"/>
      <c r="BZ358" s="357"/>
      <c r="CA358" s="357"/>
      <c r="CB358" s="357"/>
      <c r="CC358" s="357"/>
      <c r="CD358" s="357"/>
      <c r="CE358" s="357"/>
      <c r="CF358" s="357"/>
      <c r="CG358" s="357"/>
      <c r="CH358" s="357"/>
      <c r="CI358" s="357"/>
      <c r="CJ358" s="357"/>
      <c r="CK358" s="357"/>
      <c r="CL358" s="357"/>
      <c r="CM358" s="357"/>
      <c r="CN358" s="357"/>
      <c r="CO358" s="357"/>
      <c r="CP358" s="357"/>
      <c r="CQ358" s="357"/>
      <c r="CR358" s="357"/>
      <c r="CS358" s="357"/>
      <c r="CT358" s="357"/>
      <c r="CU358" s="357"/>
      <c r="CV358" s="357"/>
      <c r="CW358" s="357"/>
      <c r="CX358" s="357"/>
      <c r="CY358" s="357"/>
      <c r="CZ358" s="357"/>
      <c r="DA358" s="357"/>
      <c r="DB358" s="357"/>
      <c r="DC358" s="357"/>
      <c r="DD358" s="357"/>
      <c r="DE358" s="357"/>
      <c r="DF358" s="357"/>
      <c r="DG358" s="357"/>
      <c r="DH358" s="357"/>
      <c r="DI358" s="357"/>
      <c r="DJ358" s="357"/>
      <c r="DK358" s="357"/>
      <c r="DL358" s="357"/>
      <c r="DM358" s="357"/>
      <c r="DN358" s="357"/>
      <c r="DO358" s="357"/>
      <c r="DP358" s="357"/>
      <c r="DQ358" s="357"/>
      <c r="DR358" s="357"/>
      <c r="DS358" s="357"/>
      <c r="DT358" s="357"/>
      <c r="DU358" s="357"/>
      <c r="DV358" s="357"/>
      <c r="DW358" s="357"/>
      <c r="DX358" s="357"/>
      <c r="DY358" s="357"/>
      <c r="DZ358" s="357"/>
      <c r="EA358" s="357"/>
      <c r="EB358" s="357"/>
      <c r="EC358" s="357"/>
      <c r="ED358" s="357"/>
      <c r="EE358" s="357"/>
      <c r="EF358" s="357"/>
      <c r="EG358" s="357"/>
      <c r="EH358" s="357"/>
      <c r="EI358" s="357"/>
      <c r="EJ358" s="357"/>
      <c r="EK358" s="357"/>
      <c r="EL358" s="357"/>
      <c r="EM358" s="357"/>
      <c r="EN358" s="357"/>
      <c r="EO358" s="357"/>
      <c r="EP358" s="357"/>
      <c r="EQ358" s="357"/>
      <c r="ER358" s="357"/>
      <c r="ES358" s="357"/>
      <c r="ET358" s="357"/>
      <c r="EU358" s="357"/>
    </row>
    <row r="359" ht="12.75" customHeight="1">
      <c r="A359" s="357"/>
      <c r="B359" s="357"/>
      <c r="C359" s="357"/>
      <c r="D359" s="357"/>
      <c r="E359" s="357"/>
      <c r="F359" s="357"/>
      <c r="G359" s="357"/>
      <c r="H359" s="357"/>
      <c r="I359" s="357"/>
      <c r="J359" s="357"/>
      <c r="K359" s="357"/>
      <c r="L359" s="357"/>
      <c r="M359" s="357"/>
      <c r="N359" s="357"/>
      <c r="O359" s="357"/>
      <c r="P359" s="357"/>
      <c r="Q359" s="357"/>
      <c r="R359" s="357"/>
      <c r="S359" s="357"/>
      <c r="T359" s="357"/>
      <c r="U359" s="357"/>
      <c r="V359" s="357"/>
      <c r="W359" s="357"/>
      <c r="X359" s="357"/>
      <c r="Y359" s="357"/>
      <c r="Z359" s="357"/>
      <c r="AA359" s="357"/>
      <c r="AB359" s="357"/>
      <c r="AC359" s="357"/>
      <c r="AD359" s="357"/>
      <c r="AE359" s="357"/>
      <c r="AF359" s="357"/>
      <c r="AG359" s="357"/>
      <c r="AH359" s="357"/>
      <c r="AI359" s="357"/>
      <c r="AJ359" s="357"/>
      <c r="AK359" s="357"/>
      <c r="AL359" s="357"/>
      <c r="AM359" s="357"/>
      <c r="AN359" s="357"/>
      <c r="AO359" s="357"/>
      <c r="AP359" s="357"/>
      <c r="AQ359" s="357"/>
      <c r="AR359" s="357"/>
      <c r="AS359" s="357"/>
      <c r="AT359" s="357"/>
      <c r="AU359" s="357"/>
      <c r="AV359" s="357"/>
      <c r="AW359" s="357"/>
      <c r="AX359" s="357"/>
      <c r="AY359" s="357"/>
      <c r="AZ359" s="357"/>
      <c r="BA359" s="357"/>
      <c r="BB359" s="357"/>
      <c r="BC359" s="357"/>
      <c r="BD359" s="357"/>
      <c r="BE359" s="357"/>
      <c r="BF359" s="357"/>
      <c r="BG359" s="357"/>
      <c r="BH359" s="357"/>
      <c r="BI359" s="357"/>
      <c r="BJ359" s="357"/>
      <c r="BK359" s="357"/>
      <c r="BL359" s="357"/>
      <c r="BM359" s="357"/>
      <c r="BN359" s="357"/>
      <c r="BO359" s="357"/>
      <c r="BP359" s="357"/>
      <c r="BQ359" s="357"/>
      <c r="BR359" s="357"/>
      <c r="BS359" s="357"/>
      <c r="BT359" s="357"/>
      <c r="BU359" s="357"/>
      <c r="BV359" s="357"/>
      <c r="BW359" s="357"/>
      <c r="BX359" s="357"/>
      <c r="BY359" s="357"/>
      <c r="BZ359" s="357"/>
      <c r="CA359" s="357"/>
      <c r="CB359" s="357"/>
      <c r="CC359" s="357"/>
      <c r="CD359" s="357"/>
      <c r="CE359" s="357"/>
      <c r="CF359" s="357"/>
      <c r="CG359" s="357"/>
      <c r="CH359" s="357"/>
      <c r="CI359" s="357"/>
      <c r="CJ359" s="357"/>
      <c r="CK359" s="357"/>
      <c r="CL359" s="357"/>
      <c r="CM359" s="357"/>
      <c r="CN359" s="357"/>
      <c r="CO359" s="357"/>
      <c r="CP359" s="357"/>
      <c r="CQ359" s="357"/>
      <c r="CR359" s="357"/>
      <c r="CS359" s="357"/>
      <c r="CT359" s="357"/>
      <c r="CU359" s="357"/>
      <c r="CV359" s="357"/>
      <c r="CW359" s="357"/>
      <c r="CX359" s="357"/>
      <c r="CY359" s="357"/>
      <c r="CZ359" s="357"/>
      <c r="DA359" s="357"/>
      <c r="DB359" s="357"/>
      <c r="DC359" s="357"/>
      <c r="DD359" s="357"/>
      <c r="DE359" s="357"/>
      <c r="DF359" s="357"/>
      <c r="DG359" s="357"/>
      <c r="DH359" s="357"/>
      <c r="DI359" s="357"/>
      <c r="DJ359" s="357"/>
      <c r="DK359" s="357"/>
      <c r="DL359" s="357"/>
      <c r="DM359" s="357"/>
      <c r="DN359" s="357"/>
      <c r="DO359" s="357"/>
      <c r="DP359" s="357"/>
      <c r="DQ359" s="357"/>
      <c r="DR359" s="357"/>
      <c r="DS359" s="357"/>
      <c r="DT359" s="357"/>
      <c r="DU359" s="357"/>
      <c r="DV359" s="357"/>
      <c r="DW359" s="357"/>
      <c r="DX359" s="357"/>
      <c r="DY359" s="357"/>
      <c r="DZ359" s="357"/>
      <c r="EA359" s="357"/>
      <c r="EB359" s="357"/>
      <c r="EC359" s="357"/>
      <c r="ED359" s="357"/>
      <c r="EE359" s="357"/>
      <c r="EF359" s="357"/>
      <c r="EG359" s="357"/>
      <c r="EH359" s="357"/>
      <c r="EI359" s="357"/>
      <c r="EJ359" s="357"/>
      <c r="EK359" s="357"/>
      <c r="EL359" s="357"/>
      <c r="EM359" s="357"/>
      <c r="EN359" s="357"/>
      <c r="EO359" s="357"/>
      <c r="EP359" s="357"/>
      <c r="EQ359" s="357"/>
      <c r="ER359" s="357"/>
      <c r="ES359" s="357"/>
      <c r="ET359" s="357"/>
      <c r="EU359" s="357"/>
    </row>
    <row r="360" ht="12.75" customHeight="1">
      <c r="A360" s="357"/>
      <c r="B360" s="357"/>
      <c r="C360" s="357"/>
      <c r="D360" s="357"/>
      <c r="E360" s="357"/>
      <c r="F360" s="357"/>
      <c r="G360" s="357"/>
      <c r="H360" s="357"/>
      <c r="I360" s="357"/>
      <c r="J360" s="357"/>
      <c r="K360" s="357"/>
      <c r="L360" s="357"/>
      <c r="M360" s="357"/>
      <c r="N360" s="357"/>
      <c r="O360" s="357"/>
      <c r="P360" s="357"/>
      <c r="Q360" s="357"/>
      <c r="R360" s="357"/>
      <c r="S360" s="357"/>
      <c r="T360" s="357"/>
      <c r="U360" s="357"/>
      <c r="V360" s="357"/>
      <c r="W360" s="357"/>
      <c r="X360" s="357"/>
      <c r="Y360" s="357"/>
      <c r="Z360" s="357"/>
      <c r="AA360" s="357"/>
      <c r="AB360" s="357"/>
      <c r="AC360" s="357"/>
      <c r="AD360" s="357"/>
      <c r="AE360" s="357"/>
      <c r="AF360" s="357"/>
      <c r="AG360" s="357"/>
      <c r="AH360" s="357"/>
      <c r="AI360" s="357"/>
      <c r="AJ360" s="357"/>
      <c r="AK360" s="357"/>
      <c r="AL360" s="357"/>
      <c r="AM360" s="357"/>
      <c r="AN360" s="357"/>
      <c r="AO360" s="357"/>
      <c r="AP360" s="357"/>
      <c r="AQ360" s="357"/>
      <c r="AR360" s="357"/>
      <c r="AS360" s="357"/>
      <c r="AT360" s="357"/>
      <c r="AU360" s="357"/>
      <c r="AV360" s="357"/>
      <c r="AW360" s="357"/>
      <c r="AX360" s="357"/>
      <c r="AY360" s="357"/>
      <c r="AZ360" s="357"/>
      <c r="BA360" s="357"/>
      <c r="BB360" s="357"/>
      <c r="BC360" s="357"/>
      <c r="BD360" s="357"/>
      <c r="BE360" s="357"/>
      <c r="BF360" s="357"/>
      <c r="BG360" s="357"/>
      <c r="BH360" s="357"/>
      <c r="BI360" s="357"/>
      <c r="BJ360" s="357"/>
      <c r="BK360" s="357"/>
      <c r="BL360" s="357"/>
      <c r="BM360" s="357"/>
      <c r="BN360" s="357"/>
      <c r="BO360" s="357"/>
      <c r="BP360" s="357"/>
      <c r="BQ360" s="357"/>
      <c r="BR360" s="357"/>
      <c r="BS360" s="357"/>
      <c r="BT360" s="357"/>
      <c r="BU360" s="357"/>
      <c r="BV360" s="357"/>
      <c r="BW360" s="357"/>
      <c r="BX360" s="357"/>
      <c r="BY360" s="357"/>
      <c r="BZ360" s="357"/>
      <c r="CA360" s="357"/>
      <c r="CB360" s="357"/>
      <c r="CC360" s="357"/>
      <c r="CD360" s="357"/>
      <c r="CE360" s="357"/>
      <c r="CF360" s="357"/>
      <c r="CG360" s="357"/>
      <c r="CH360" s="357"/>
      <c r="CI360" s="357"/>
      <c r="CJ360" s="357"/>
      <c r="CK360" s="357"/>
      <c r="CL360" s="357"/>
      <c r="CM360" s="357"/>
      <c r="CN360" s="357"/>
      <c r="CO360" s="357"/>
      <c r="CP360" s="357"/>
      <c r="CQ360" s="357"/>
      <c r="CR360" s="357"/>
      <c r="CS360" s="357"/>
      <c r="CT360" s="357"/>
      <c r="CU360" s="357"/>
      <c r="CV360" s="357"/>
      <c r="CW360" s="357"/>
      <c r="CX360" s="357"/>
      <c r="CY360" s="357"/>
      <c r="CZ360" s="357"/>
      <c r="DA360" s="357"/>
      <c r="DB360" s="357"/>
      <c r="DC360" s="357"/>
      <c r="DD360" s="357"/>
      <c r="DE360" s="357"/>
      <c r="DF360" s="357"/>
      <c r="DG360" s="357"/>
      <c r="DH360" s="357"/>
      <c r="DI360" s="357"/>
      <c r="DJ360" s="357"/>
      <c r="DK360" s="357"/>
      <c r="DL360" s="357"/>
      <c r="DM360" s="357"/>
      <c r="DN360" s="357"/>
      <c r="DO360" s="357"/>
      <c r="DP360" s="357"/>
      <c r="DQ360" s="357"/>
      <c r="DR360" s="357"/>
      <c r="DS360" s="357"/>
      <c r="DT360" s="357"/>
      <c r="DU360" s="357"/>
      <c r="DV360" s="357"/>
      <c r="DW360" s="357"/>
      <c r="DX360" s="357"/>
      <c r="DY360" s="357"/>
      <c r="DZ360" s="357"/>
      <c r="EA360" s="357"/>
      <c r="EB360" s="357"/>
      <c r="EC360" s="357"/>
      <c r="ED360" s="357"/>
      <c r="EE360" s="357"/>
      <c r="EF360" s="357"/>
      <c r="EG360" s="357"/>
      <c r="EH360" s="357"/>
      <c r="EI360" s="357"/>
      <c r="EJ360" s="357"/>
      <c r="EK360" s="357"/>
      <c r="EL360" s="357"/>
      <c r="EM360" s="357"/>
      <c r="EN360" s="357"/>
      <c r="EO360" s="357"/>
      <c r="EP360" s="357"/>
      <c r="EQ360" s="357"/>
      <c r="ER360" s="357"/>
      <c r="ES360" s="357"/>
      <c r="ET360" s="357"/>
      <c r="EU360" s="357"/>
    </row>
    <row r="361" ht="12.75" customHeight="1">
      <c r="A361" s="357"/>
      <c r="B361" s="357"/>
      <c r="C361" s="357"/>
      <c r="D361" s="357"/>
      <c r="E361" s="357"/>
      <c r="F361" s="357"/>
      <c r="G361" s="357"/>
      <c r="H361" s="357"/>
      <c r="I361" s="357"/>
      <c r="J361" s="357"/>
      <c r="K361" s="357"/>
      <c r="L361" s="357"/>
      <c r="M361" s="357"/>
      <c r="N361" s="357"/>
      <c r="O361" s="357"/>
      <c r="P361" s="357"/>
      <c r="Q361" s="357"/>
      <c r="R361" s="357"/>
      <c r="S361" s="357"/>
      <c r="T361" s="357"/>
      <c r="U361" s="357"/>
      <c r="V361" s="357"/>
      <c r="W361" s="357"/>
      <c r="X361" s="357"/>
      <c r="Y361" s="357"/>
      <c r="Z361" s="357"/>
      <c r="AA361" s="357"/>
      <c r="AB361" s="357"/>
      <c r="AC361" s="357"/>
      <c r="AD361" s="357"/>
      <c r="AE361" s="357"/>
      <c r="AF361" s="357"/>
      <c r="AG361" s="357"/>
      <c r="AH361" s="357"/>
      <c r="AI361" s="357"/>
      <c r="AJ361" s="357"/>
      <c r="AK361" s="357"/>
      <c r="AL361" s="357"/>
      <c r="AM361" s="357"/>
      <c r="AN361" s="357"/>
      <c r="AO361" s="357"/>
      <c r="AP361" s="357"/>
      <c r="AQ361" s="357"/>
      <c r="AR361" s="357"/>
      <c r="AS361" s="357"/>
      <c r="AT361" s="357"/>
      <c r="AU361" s="357"/>
      <c r="AV361" s="357"/>
      <c r="AW361" s="357"/>
      <c r="AX361" s="357"/>
      <c r="AY361" s="357"/>
      <c r="AZ361" s="357"/>
      <c r="BA361" s="357"/>
      <c r="BB361" s="357"/>
      <c r="BC361" s="357"/>
      <c r="BD361" s="357"/>
      <c r="BE361" s="357"/>
      <c r="BF361" s="357"/>
      <c r="BG361" s="357"/>
      <c r="BH361" s="357"/>
      <c r="BI361" s="357"/>
      <c r="BJ361" s="357"/>
      <c r="BK361" s="357"/>
      <c r="BL361" s="357"/>
      <c r="BM361" s="357"/>
      <c r="BN361" s="357"/>
      <c r="BO361" s="357"/>
      <c r="BP361" s="357"/>
      <c r="BQ361" s="357"/>
      <c r="BR361" s="357"/>
      <c r="BS361" s="357"/>
      <c r="BT361" s="357"/>
      <c r="BU361" s="357"/>
      <c r="BV361" s="357"/>
      <c r="BW361" s="357"/>
      <c r="BX361" s="357"/>
      <c r="BY361" s="357"/>
      <c r="BZ361" s="357"/>
      <c r="CA361" s="357"/>
      <c r="CB361" s="357"/>
      <c r="CC361" s="357"/>
      <c r="CD361" s="357"/>
      <c r="CE361" s="357"/>
      <c r="CF361" s="357"/>
      <c r="CG361" s="357"/>
      <c r="CH361" s="357"/>
      <c r="CI361" s="357"/>
      <c r="CJ361" s="357"/>
      <c r="CK361" s="357"/>
      <c r="CL361" s="357"/>
      <c r="CM361" s="357"/>
      <c r="CN361" s="357"/>
      <c r="CO361" s="357"/>
      <c r="CP361" s="357"/>
      <c r="CQ361" s="357"/>
      <c r="CR361" s="357"/>
      <c r="CS361" s="357"/>
      <c r="CT361" s="357"/>
      <c r="CU361" s="357"/>
      <c r="CV361" s="357"/>
      <c r="CW361" s="357"/>
      <c r="CX361" s="357"/>
      <c r="CY361" s="357"/>
      <c r="CZ361" s="357"/>
      <c r="DA361" s="357"/>
      <c r="DB361" s="357"/>
      <c r="DC361" s="357"/>
      <c r="DD361" s="357"/>
      <c r="DE361" s="357"/>
      <c r="DF361" s="357"/>
      <c r="DG361" s="357"/>
      <c r="DH361" s="357"/>
      <c r="DI361" s="357"/>
      <c r="DJ361" s="357"/>
      <c r="DK361" s="357"/>
      <c r="DL361" s="357"/>
      <c r="DM361" s="357"/>
      <c r="DN361" s="357"/>
      <c r="DO361" s="357"/>
      <c r="DP361" s="357"/>
      <c r="DQ361" s="357"/>
      <c r="DR361" s="357"/>
      <c r="DS361" s="357"/>
      <c r="DT361" s="357"/>
      <c r="DU361" s="357"/>
      <c r="DV361" s="357"/>
      <c r="DW361" s="357"/>
      <c r="DX361" s="357"/>
      <c r="DY361" s="357"/>
      <c r="DZ361" s="357"/>
      <c r="EA361" s="357"/>
      <c r="EB361" s="357"/>
      <c r="EC361" s="357"/>
      <c r="ED361" s="357"/>
      <c r="EE361" s="357"/>
      <c r="EF361" s="357"/>
      <c r="EG361" s="357"/>
      <c r="EH361" s="357"/>
      <c r="EI361" s="357"/>
      <c r="EJ361" s="357"/>
      <c r="EK361" s="357"/>
      <c r="EL361" s="357"/>
      <c r="EM361" s="357"/>
      <c r="EN361" s="357"/>
      <c r="EO361" s="357"/>
      <c r="EP361" s="357"/>
      <c r="EQ361" s="357"/>
      <c r="ER361" s="357"/>
      <c r="ES361" s="357"/>
      <c r="ET361" s="357"/>
      <c r="EU361" s="357"/>
    </row>
    <row r="362" ht="12.75" customHeight="1">
      <c r="A362" s="357"/>
      <c r="B362" s="357"/>
      <c r="C362" s="357"/>
      <c r="D362" s="357"/>
      <c r="E362" s="357"/>
      <c r="F362" s="357"/>
      <c r="G362" s="357"/>
      <c r="H362" s="357"/>
      <c r="I362" s="357"/>
      <c r="J362" s="357"/>
      <c r="K362" s="357"/>
      <c r="L362" s="357"/>
      <c r="M362" s="357"/>
      <c r="N362" s="357"/>
      <c r="O362" s="357"/>
      <c r="P362" s="357"/>
      <c r="Q362" s="357"/>
      <c r="R362" s="357"/>
      <c r="S362" s="357"/>
      <c r="T362" s="357"/>
      <c r="U362" s="357"/>
      <c r="V362" s="357"/>
      <c r="W362" s="357"/>
      <c r="X362" s="357"/>
      <c r="Y362" s="357"/>
      <c r="Z362" s="357"/>
      <c r="AA362" s="357"/>
      <c r="AB362" s="357"/>
      <c r="AC362" s="357"/>
      <c r="AD362" s="357"/>
      <c r="AE362" s="357"/>
      <c r="AF362" s="357"/>
      <c r="AG362" s="357"/>
      <c r="AH362" s="357"/>
      <c r="AI362" s="357"/>
      <c r="AJ362" s="357"/>
      <c r="AK362" s="357"/>
      <c r="AL362" s="357"/>
      <c r="AM362" s="357"/>
      <c r="AN362" s="357"/>
      <c r="AO362" s="357"/>
      <c r="AP362" s="357"/>
      <c r="AQ362" s="357"/>
      <c r="AR362" s="357"/>
      <c r="AS362" s="357"/>
      <c r="AT362" s="357"/>
      <c r="AU362" s="357"/>
      <c r="AV362" s="357"/>
      <c r="AW362" s="357"/>
      <c r="AX362" s="357"/>
      <c r="AY362" s="357"/>
      <c r="AZ362" s="357"/>
      <c r="BA362" s="357"/>
      <c r="BB362" s="357"/>
      <c r="BC362" s="357"/>
      <c r="BD362" s="357"/>
      <c r="BE362" s="357"/>
      <c r="BF362" s="357"/>
      <c r="BG362" s="357"/>
      <c r="BH362" s="357"/>
      <c r="BI362" s="357"/>
      <c r="BJ362" s="357"/>
      <c r="BK362" s="357"/>
      <c r="BL362" s="357"/>
      <c r="BM362" s="357"/>
      <c r="BN362" s="357"/>
      <c r="BO362" s="357"/>
      <c r="BP362" s="357"/>
      <c r="BQ362" s="357"/>
      <c r="BR362" s="357"/>
      <c r="BS362" s="357"/>
      <c r="BT362" s="357"/>
      <c r="BU362" s="357"/>
      <c r="BV362" s="357"/>
      <c r="BW362" s="357"/>
      <c r="BX362" s="357"/>
      <c r="BY362" s="357"/>
      <c r="BZ362" s="357"/>
      <c r="CA362" s="357"/>
      <c r="CB362" s="357"/>
      <c r="CC362" s="357"/>
      <c r="CD362" s="357"/>
      <c r="CE362" s="357"/>
      <c r="CF362" s="357"/>
      <c r="CG362" s="357"/>
      <c r="CH362" s="357"/>
      <c r="CI362" s="357"/>
      <c r="CJ362" s="357"/>
      <c r="CK362" s="357"/>
      <c r="CL362" s="357"/>
      <c r="CM362" s="357"/>
      <c r="CN362" s="357"/>
      <c r="CO362" s="357"/>
      <c r="CP362" s="357"/>
      <c r="CQ362" s="357"/>
      <c r="CR362" s="357"/>
      <c r="CS362" s="357"/>
      <c r="CT362" s="357"/>
      <c r="CU362" s="357"/>
      <c r="CV362" s="357"/>
      <c r="CW362" s="357"/>
      <c r="CX362" s="357"/>
      <c r="CY362" s="357"/>
      <c r="CZ362" s="357"/>
      <c r="DA362" s="357"/>
      <c r="DB362" s="357"/>
      <c r="DC362" s="357"/>
      <c r="DD362" s="357"/>
      <c r="DE362" s="357"/>
      <c r="DF362" s="357"/>
      <c r="DG362" s="357"/>
      <c r="DH362" s="357"/>
      <c r="DI362" s="357"/>
      <c r="DJ362" s="357"/>
      <c r="DK362" s="357"/>
      <c r="DL362" s="357"/>
      <c r="DM362" s="357"/>
      <c r="DN362" s="357"/>
      <c r="DO362" s="357"/>
      <c r="DP362" s="357"/>
      <c r="DQ362" s="357"/>
      <c r="DR362" s="357"/>
      <c r="DS362" s="357"/>
      <c r="DT362" s="357"/>
      <c r="DU362" s="357"/>
      <c r="DV362" s="357"/>
      <c r="DW362" s="357"/>
      <c r="DX362" s="357"/>
      <c r="DY362" s="357"/>
      <c r="DZ362" s="357"/>
      <c r="EA362" s="357"/>
      <c r="EB362" s="357"/>
      <c r="EC362" s="357"/>
      <c r="ED362" s="357"/>
      <c r="EE362" s="357"/>
      <c r="EF362" s="357"/>
      <c r="EG362" s="357"/>
      <c r="EH362" s="357"/>
      <c r="EI362" s="357"/>
      <c r="EJ362" s="357"/>
      <c r="EK362" s="357"/>
      <c r="EL362" s="357"/>
      <c r="EM362" s="357"/>
      <c r="EN362" s="357"/>
      <c r="EO362" s="357"/>
      <c r="EP362" s="357"/>
      <c r="EQ362" s="357"/>
      <c r="ER362" s="357"/>
      <c r="ES362" s="357"/>
      <c r="ET362" s="357"/>
      <c r="EU362" s="357"/>
    </row>
    <row r="363" ht="12.75" customHeight="1">
      <c r="A363" s="357"/>
      <c r="B363" s="357"/>
      <c r="C363" s="357"/>
      <c r="D363" s="357"/>
      <c r="E363" s="357"/>
      <c r="F363" s="357"/>
      <c r="G363" s="357"/>
      <c r="H363" s="357"/>
      <c r="I363" s="357"/>
      <c r="J363" s="357"/>
      <c r="K363" s="357"/>
      <c r="L363" s="357"/>
      <c r="M363" s="357"/>
      <c r="N363" s="357"/>
      <c r="O363" s="357"/>
      <c r="P363" s="357"/>
      <c r="Q363" s="357"/>
      <c r="R363" s="357"/>
      <c r="S363" s="357"/>
      <c r="T363" s="357"/>
      <c r="U363" s="357"/>
      <c r="V363" s="357"/>
      <c r="W363" s="357"/>
      <c r="X363" s="357"/>
      <c r="Y363" s="357"/>
      <c r="Z363" s="357"/>
      <c r="AA363" s="357"/>
      <c r="AB363" s="357"/>
      <c r="AC363" s="357"/>
      <c r="AD363" s="357"/>
      <c r="AE363" s="357"/>
      <c r="AF363" s="357"/>
      <c r="AG363" s="357"/>
      <c r="AH363" s="357"/>
      <c r="AI363" s="357"/>
      <c r="AJ363" s="357"/>
      <c r="AK363" s="357"/>
      <c r="AL363" s="357"/>
      <c r="AM363" s="357"/>
      <c r="AN363" s="357"/>
      <c r="AO363" s="357"/>
      <c r="AP363" s="357"/>
      <c r="AQ363" s="357"/>
      <c r="AR363" s="357"/>
      <c r="AS363" s="357"/>
      <c r="AT363" s="357"/>
      <c r="AU363" s="357"/>
      <c r="AV363" s="357"/>
      <c r="AW363" s="357"/>
      <c r="AX363" s="357"/>
      <c r="AY363" s="357"/>
      <c r="AZ363" s="357"/>
      <c r="BA363" s="357"/>
      <c r="BB363" s="357"/>
      <c r="BC363" s="357"/>
      <c r="BD363" s="357"/>
      <c r="BE363" s="357"/>
      <c r="BF363" s="357"/>
      <c r="BG363" s="357"/>
      <c r="BH363" s="357"/>
      <c r="BI363" s="357"/>
      <c r="BJ363" s="357"/>
      <c r="BK363" s="357"/>
      <c r="BL363" s="357"/>
      <c r="BM363" s="357"/>
      <c r="BN363" s="357"/>
      <c r="BO363" s="357"/>
      <c r="BP363" s="357"/>
      <c r="BQ363" s="357"/>
      <c r="BR363" s="357"/>
      <c r="BS363" s="357"/>
      <c r="BT363" s="357"/>
      <c r="BU363" s="357"/>
      <c r="BV363" s="357"/>
      <c r="BW363" s="357"/>
      <c r="BX363" s="357"/>
      <c r="BY363" s="357"/>
      <c r="BZ363" s="357"/>
      <c r="CA363" s="357"/>
      <c r="CB363" s="357"/>
      <c r="CC363" s="357"/>
      <c r="CD363" s="357"/>
      <c r="CE363" s="357"/>
      <c r="CF363" s="357"/>
      <c r="CG363" s="357"/>
      <c r="CH363" s="357"/>
      <c r="CI363" s="357"/>
      <c r="CJ363" s="357"/>
      <c r="CK363" s="357"/>
      <c r="CL363" s="357"/>
      <c r="CM363" s="357"/>
      <c r="CN363" s="357"/>
      <c r="CO363" s="357"/>
      <c r="CP363" s="357"/>
      <c r="CQ363" s="357"/>
      <c r="CR363" s="357"/>
      <c r="CS363" s="357"/>
      <c r="CT363" s="357"/>
      <c r="CU363" s="357"/>
      <c r="CV363" s="357"/>
      <c r="CW363" s="357"/>
      <c r="CX363" s="357"/>
      <c r="CY363" s="357"/>
      <c r="CZ363" s="357"/>
      <c r="DA363" s="357"/>
      <c r="DB363" s="357"/>
      <c r="DC363" s="357"/>
      <c r="DD363" s="357"/>
      <c r="DE363" s="357"/>
      <c r="DF363" s="357"/>
      <c r="DG363" s="357"/>
      <c r="DH363" s="357"/>
      <c r="DI363" s="357"/>
      <c r="DJ363" s="357"/>
      <c r="DK363" s="357"/>
      <c r="DL363" s="357"/>
      <c r="DM363" s="357"/>
      <c r="DN363" s="357"/>
      <c r="DO363" s="357"/>
      <c r="DP363" s="357"/>
      <c r="DQ363" s="357"/>
      <c r="DR363" s="357"/>
      <c r="DS363" s="357"/>
      <c r="DT363" s="357"/>
      <c r="DU363" s="357"/>
      <c r="DV363" s="357"/>
      <c r="DW363" s="357"/>
      <c r="DX363" s="357"/>
      <c r="DY363" s="357"/>
      <c r="DZ363" s="357"/>
      <c r="EA363" s="357"/>
      <c r="EB363" s="357"/>
      <c r="EC363" s="357"/>
      <c r="ED363" s="357"/>
      <c r="EE363" s="357"/>
      <c r="EF363" s="357"/>
      <c r="EG363" s="357"/>
      <c r="EH363" s="357"/>
      <c r="EI363" s="357"/>
      <c r="EJ363" s="357"/>
      <c r="EK363" s="357"/>
      <c r="EL363" s="357"/>
      <c r="EM363" s="357"/>
      <c r="EN363" s="357"/>
      <c r="EO363" s="357"/>
      <c r="EP363" s="357"/>
      <c r="EQ363" s="357"/>
      <c r="ER363" s="357"/>
      <c r="ES363" s="357"/>
      <c r="ET363" s="357"/>
      <c r="EU363" s="357"/>
    </row>
    <row r="364" ht="12.75" customHeight="1">
      <c r="A364" s="357"/>
      <c r="B364" s="357"/>
      <c r="C364" s="357"/>
      <c r="D364" s="357"/>
      <c r="E364" s="357"/>
      <c r="F364" s="357"/>
      <c r="G364" s="357"/>
      <c r="H364" s="357"/>
      <c r="I364" s="357"/>
      <c r="J364" s="357"/>
      <c r="K364" s="357"/>
      <c r="L364" s="357"/>
      <c r="M364" s="357"/>
      <c r="N364" s="357"/>
      <c r="O364" s="357"/>
      <c r="P364" s="357"/>
      <c r="Q364" s="357"/>
      <c r="R364" s="357"/>
      <c r="S364" s="357"/>
      <c r="T364" s="357"/>
      <c r="U364" s="357"/>
      <c r="V364" s="357"/>
      <c r="W364" s="357"/>
      <c r="X364" s="357"/>
      <c r="Y364" s="357"/>
      <c r="Z364" s="357"/>
      <c r="AA364" s="357"/>
      <c r="AB364" s="357"/>
      <c r="AC364" s="357"/>
      <c r="AD364" s="357"/>
      <c r="AE364" s="357"/>
      <c r="AF364" s="357"/>
      <c r="AG364" s="357"/>
      <c r="AH364" s="357"/>
      <c r="AI364" s="357"/>
      <c r="AJ364" s="357"/>
      <c r="AK364" s="357"/>
      <c r="AL364" s="357"/>
      <c r="AM364" s="357"/>
      <c r="AN364" s="357"/>
      <c r="AO364" s="357"/>
      <c r="AP364" s="357"/>
      <c r="AQ364" s="357"/>
      <c r="AR364" s="357"/>
      <c r="AS364" s="357"/>
      <c r="AT364" s="357"/>
      <c r="AU364" s="357"/>
      <c r="AV364" s="357"/>
      <c r="AW364" s="357"/>
      <c r="AX364" s="357"/>
      <c r="AY364" s="357"/>
      <c r="AZ364" s="357"/>
      <c r="BA364" s="357"/>
      <c r="BB364" s="357"/>
      <c r="BC364" s="357"/>
      <c r="BD364" s="357"/>
      <c r="BE364" s="357"/>
      <c r="BF364" s="357"/>
      <c r="BG364" s="357"/>
      <c r="BH364" s="357"/>
      <c r="BI364" s="357"/>
      <c r="BJ364" s="357"/>
      <c r="BK364" s="357"/>
      <c r="BL364" s="357"/>
      <c r="BM364" s="357"/>
      <c r="BN364" s="357"/>
      <c r="BO364" s="357"/>
      <c r="BP364" s="357"/>
      <c r="BQ364" s="357"/>
      <c r="BR364" s="357"/>
      <c r="BS364" s="357"/>
      <c r="BT364" s="357"/>
      <c r="BU364" s="357"/>
      <c r="BV364" s="357"/>
      <c r="BW364" s="357"/>
      <c r="BX364" s="357"/>
      <c r="BY364" s="357"/>
      <c r="BZ364" s="357"/>
      <c r="CA364" s="357"/>
      <c r="CB364" s="357"/>
      <c r="CC364" s="357"/>
      <c r="CD364" s="357"/>
      <c r="CE364" s="357"/>
      <c r="CF364" s="357"/>
      <c r="CG364" s="357"/>
      <c r="CH364" s="357"/>
      <c r="CI364" s="357"/>
      <c r="CJ364" s="357"/>
      <c r="CK364" s="357"/>
      <c r="CL364" s="357"/>
      <c r="CM364" s="357"/>
      <c r="CN364" s="357"/>
      <c r="CO364" s="357"/>
      <c r="CP364" s="357"/>
      <c r="CQ364" s="357"/>
      <c r="CR364" s="357"/>
      <c r="CS364" s="357"/>
      <c r="CT364" s="357"/>
      <c r="CU364" s="357"/>
      <c r="CV364" s="357"/>
      <c r="CW364" s="357"/>
      <c r="CX364" s="357"/>
      <c r="CY364" s="357"/>
      <c r="CZ364" s="357"/>
      <c r="DA364" s="357"/>
      <c r="DB364" s="357"/>
      <c r="DC364" s="357"/>
      <c r="DD364" s="357"/>
      <c r="DE364" s="357"/>
      <c r="DF364" s="357"/>
      <c r="DG364" s="357"/>
      <c r="DH364" s="357"/>
      <c r="DI364" s="357"/>
      <c r="DJ364" s="357"/>
      <c r="DK364" s="357"/>
      <c r="DL364" s="357"/>
      <c r="DM364" s="357"/>
      <c r="DN364" s="357"/>
      <c r="DO364" s="357"/>
      <c r="DP364" s="357"/>
      <c r="DQ364" s="357"/>
      <c r="DR364" s="357"/>
      <c r="DS364" s="357"/>
      <c r="DT364" s="357"/>
      <c r="DU364" s="357"/>
      <c r="DV364" s="357"/>
      <c r="DW364" s="357"/>
      <c r="DX364" s="357"/>
      <c r="DY364" s="357"/>
      <c r="DZ364" s="357"/>
      <c r="EA364" s="357"/>
      <c r="EB364" s="357"/>
      <c r="EC364" s="357"/>
      <c r="ED364" s="357"/>
      <c r="EE364" s="357"/>
      <c r="EF364" s="357"/>
      <c r="EG364" s="357"/>
      <c r="EH364" s="357"/>
      <c r="EI364" s="357"/>
      <c r="EJ364" s="357"/>
      <c r="EK364" s="357"/>
      <c r="EL364" s="357"/>
      <c r="EM364" s="357"/>
      <c r="EN364" s="357"/>
      <c r="EO364" s="357"/>
      <c r="EP364" s="357"/>
      <c r="EQ364" s="357"/>
      <c r="ER364" s="357"/>
      <c r="ES364" s="357"/>
      <c r="ET364" s="357"/>
      <c r="EU364" s="357"/>
    </row>
    <row r="365" ht="12.75" customHeight="1">
      <c r="A365" s="357"/>
      <c r="B365" s="357"/>
      <c r="C365" s="357"/>
      <c r="D365" s="357"/>
      <c r="E365" s="357"/>
      <c r="F365" s="357"/>
      <c r="G365" s="357"/>
      <c r="H365" s="357"/>
      <c r="I365" s="357"/>
      <c r="J365" s="357"/>
      <c r="K365" s="357"/>
      <c r="L365" s="357"/>
      <c r="M365" s="357"/>
      <c r="N365" s="357"/>
      <c r="O365" s="357"/>
      <c r="P365" s="357"/>
      <c r="Q365" s="357"/>
      <c r="R365" s="357"/>
      <c r="S365" s="357"/>
      <c r="T365" s="357"/>
      <c r="U365" s="357"/>
      <c r="V365" s="357"/>
      <c r="W365" s="357"/>
      <c r="X365" s="357"/>
      <c r="Y365" s="357"/>
      <c r="Z365" s="357"/>
      <c r="AA365" s="357"/>
      <c r="AB365" s="357"/>
      <c r="AC365" s="357"/>
      <c r="AD365" s="357"/>
      <c r="AE365" s="357"/>
      <c r="AF365" s="357"/>
      <c r="AG365" s="357"/>
      <c r="AH365" s="357"/>
      <c r="AI365" s="357"/>
      <c r="AJ365" s="357"/>
      <c r="AK365" s="357"/>
      <c r="AL365" s="357"/>
      <c r="AM365" s="357"/>
      <c r="AN365" s="357"/>
      <c r="AO365" s="357"/>
      <c r="AP365" s="357"/>
      <c r="AQ365" s="357"/>
      <c r="AR365" s="357"/>
      <c r="AS365" s="357"/>
      <c r="AT365" s="357"/>
      <c r="AU365" s="357"/>
      <c r="AV365" s="357"/>
      <c r="AW365" s="357"/>
      <c r="AX365" s="357"/>
      <c r="AY365" s="357"/>
      <c r="AZ365" s="357"/>
      <c r="BA365" s="357"/>
      <c r="BB365" s="357"/>
      <c r="BC365" s="357"/>
      <c r="BD365" s="357"/>
      <c r="BE365" s="357"/>
      <c r="BF365" s="357"/>
      <c r="BG365" s="357"/>
      <c r="BH365" s="357"/>
      <c r="BI365" s="357"/>
      <c r="BJ365" s="357"/>
      <c r="BK365" s="357"/>
      <c r="BL365" s="357"/>
      <c r="BM365" s="357"/>
      <c r="BN365" s="357"/>
      <c r="BO365" s="357"/>
      <c r="BP365" s="357"/>
      <c r="BQ365" s="357"/>
      <c r="BR365" s="357"/>
      <c r="BS365" s="357"/>
      <c r="BT365" s="357"/>
      <c r="BU365" s="357"/>
      <c r="BV365" s="357"/>
      <c r="BW365" s="357"/>
      <c r="BX365" s="357"/>
      <c r="BY365" s="357"/>
      <c r="BZ365" s="357"/>
      <c r="CA365" s="357"/>
      <c r="CB365" s="357"/>
      <c r="CC365" s="357"/>
      <c r="CD365" s="357"/>
      <c r="CE365" s="357"/>
      <c r="CF365" s="357"/>
      <c r="CG365" s="357"/>
      <c r="CH365" s="357"/>
      <c r="CI365" s="357"/>
      <c r="CJ365" s="357"/>
      <c r="CK365" s="357"/>
      <c r="CL365" s="357"/>
      <c r="CM365" s="357"/>
      <c r="CN365" s="357"/>
      <c r="CO365" s="357"/>
      <c r="CP365" s="357"/>
      <c r="CQ365" s="357"/>
      <c r="CR365" s="357"/>
      <c r="CS365" s="357"/>
      <c r="CT365" s="357"/>
      <c r="CU365" s="357"/>
      <c r="CV365" s="357"/>
      <c r="CW365" s="357"/>
      <c r="CX365" s="357"/>
      <c r="CY365" s="357"/>
      <c r="CZ365" s="357"/>
      <c r="DA365" s="357"/>
      <c r="DB365" s="357"/>
      <c r="DC365" s="357"/>
      <c r="DD365" s="357"/>
      <c r="DE365" s="357"/>
      <c r="DF365" s="357"/>
      <c r="DG365" s="357"/>
      <c r="DH365" s="357"/>
      <c r="DI365" s="357"/>
      <c r="DJ365" s="357"/>
      <c r="DK365" s="357"/>
      <c r="DL365" s="357"/>
      <c r="DM365" s="357"/>
      <c r="DN365" s="357"/>
      <c r="DO365" s="357"/>
      <c r="DP365" s="357"/>
      <c r="DQ365" s="357"/>
      <c r="DR365" s="357"/>
      <c r="DS365" s="357"/>
      <c r="DT365" s="357"/>
      <c r="DU365" s="357"/>
      <c r="DV365" s="357"/>
      <c r="DW365" s="357"/>
      <c r="DX365" s="357"/>
      <c r="DY365" s="357"/>
      <c r="DZ365" s="357"/>
      <c r="EA365" s="357"/>
      <c r="EB365" s="357"/>
      <c r="EC365" s="357"/>
      <c r="ED365" s="357"/>
      <c r="EE365" s="357"/>
      <c r="EF365" s="357"/>
      <c r="EG365" s="357"/>
      <c r="EH365" s="357"/>
      <c r="EI365" s="357"/>
      <c r="EJ365" s="357"/>
      <c r="EK365" s="357"/>
      <c r="EL365" s="357"/>
      <c r="EM365" s="357"/>
      <c r="EN365" s="357"/>
      <c r="EO365" s="357"/>
      <c r="EP365" s="357"/>
      <c r="EQ365" s="357"/>
      <c r="ER365" s="357"/>
      <c r="ES365" s="357"/>
      <c r="ET365" s="357"/>
      <c r="EU365" s="357"/>
    </row>
    <row r="366" ht="12.75" customHeight="1">
      <c r="A366" s="357"/>
      <c r="B366" s="357"/>
      <c r="C366" s="357"/>
      <c r="D366" s="357"/>
      <c r="E366" s="357"/>
      <c r="F366" s="357"/>
      <c r="G366" s="357"/>
      <c r="H366" s="357"/>
      <c r="I366" s="357"/>
      <c r="J366" s="357"/>
      <c r="K366" s="357"/>
      <c r="L366" s="357"/>
      <c r="M366" s="357"/>
      <c r="N366" s="357"/>
      <c r="O366" s="357"/>
      <c r="P366" s="357"/>
      <c r="Q366" s="357"/>
      <c r="R366" s="357"/>
      <c r="S366" s="357"/>
      <c r="T366" s="357"/>
      <c r="U366" s="357"/>
      <c r="V366" s="357"/>
      <c r="W366" s="357"/>
      <c r="X366" s="357"/>
      <c r="Y366" s="357"/>
      <c r="Z366" s="357"/>
      <c r="AA366" s="357"/>
      <c r="AB366" s="357"/>
      <c r="AC366" s="357"/>
      <c r="AD366" s="357"/>
      <c r="AE366" s="357"/>
      <c r="AF366" s="357"/>
      <c r="AG366" s="357"/>
      <c r="AH366" s="357"/>
      <c r="AI366" s="357"/>
      <c r="AJ366" s="357"/>
      <c r="AK366" s="357"/>
      <c r="AL366" s="357"/>
      <c r="AM366" s="357"/>
      <c r="AN366" s="357"/>
      <c r="AO366" s="357"/>
      <c r="AP366" s="357"/>
      <c r="AQ366" s="357"/>
      <c r="AR366" s="357"/>
      <c r="AS366" s="357"/>
      <c r="AT366" s="357"/>
      <c r="AU366" s="357"/>
      <c r="AV366" s="357"/>
      <c r="AW366" s="357"/>
      <c r="AX366" s="357"/>
      <c r="AY366" s="357"/>
      <c r="AZ366" s="357"/>
      <c r="BA366" s="357"/>
      <c r="BB366" s="357"/>
      <c r="BC366" s="357"/>
      <c r="BD366" s="357"/>
      <c r="BE366" s="357"/>
      <c r="BF366" s="357"/>
      <c r="BG366" s="357"/>
      <c r="BH366" s="357"/>
      <c r="BI366" s="357"/>
      <c r="BJ366" s="357"/>
      <c r="BK366" s="357"/>
      <c r="BL366" s="357"/>
      <c r="BM366" s="357"/>
      <c r="BN366" s="357"/>
      <c r="BO366" s="357"/>
      <c r="BP366" s="357"/>
      <c r="BQ366" s="357"/>
      <c r="BR366" s="357"/>
      <c r="BS366" s="357"/>
      <c r="BT366" s="357"/>
      <c r="BU366" s="357"/>
      <c r="BV366" s="357"/>
      <c r="BW366" s="357"/>
      <c r="BX366" s="357"/>
      <c r="BY366" s="357"/>
      <c r="BZ366" s="357"/>
      <c r="CA366" s="357"/>
      <c r="CB366" s="357"/>
      <c r="CC366" s="357"/>
      <c r="CD366" s="357"/>
      <c r="CE366" s="357"/>
      <c r="CF366" s="357"/>
      <c r="CG366" s="357"/>
      <c r="CH366" s="357"/>
      <c r="CI366" s="357"/>
      <c r="CJ366" s="357"/>
      <c r="CK366" s="357"/>
      <c r="CL366" s="357"/>
      <c r="CM366" s="357"/>
      <c r="CN366" s="357"/>
      <c r="CO366" s="357"/>
      <c r="CP366" s="357"/>
      <c r="CQ366" s="357"/>
      <c r="CR366" s="357"/>
      <c r="CS366" s="357"/>
      <c r="CT366" s="357"/>
      <c r="CU366" s="357"/>
      <c r="CV366" s="357"/>
      <c r="CW366" s="357"/>
      <c r="CX366" s="357"/>
      <c r="CY366" s="357"/>
      <c r="CZ366" s="357"/>
      <c r="DA366" s="357"/>
      <c r="DB366" s="357"/>
      <c r="DC366" s="357"/>
      <c r="DD366" s="357"/>
      <c r="DE366" s="357"/>
      <c r="DF366" s="357"/>
      <c r="DG366" s="357"/>
      <c r="DH366" s="357"/>
      <c r="DI366" s="357"/>
      <c r="DJ366" s="357"/>
      <c r="DK366" s="357"/>
      <c r="DL366" s="357"/>
      <c r="DM366" s="357"/>
      <c r="DN366" s="357"/>
      <c r="DO366" s="357"/>
      <c r="DP366" s="357"/>
      <c r="DQ366" s="357"/>
      <c r="DR366" s="357"/>
      <c r="DS366" s="357"/>
      <c r="DT366" s="357"/>
      <c r="DU366" s="357"/>
      <c r="DV366" s="357"/>
      <c r="DW366" s="357"/>
      <c r="DX366" s="357"/>
      <c r="DY366" s="357"/>
      <c r="DZ366" s="357"/>
      <c r="EA366" s="357"/>
      <c r="EB366" s="357"/>
      <c r="EC366" s="357"/>
      <c r="ED366" s="357"/>
      <c r="EE366" s="357"/>
      <c r="EF366" s="357"/>
      <c r="EG366" s="357"/>
      <c r="EH366" s="357"/>
      <c r="EI366" s="357"/>
      <c r="EJ366" s="357"/>
      <c r="EK366" s="357"/>
      <c r="EL366" s="357"/>
      <c r="EM366" s="357"/>
      <c r="EN366" s="357"/>
      <c r="EO366" s="357"/>
      <c r="EP366" s="357"/>
      <c r="EQ366" s="357"/>
      <c r="ER366" s="357"/>
      <c r="ES366" s="357"/>
      <c r="ET366" s="357"/>
      <c r="EU366" s="357"/>
    </row>
    <row r="367" ht="12.75" customHeight="1">
      <c r="A367" s="357"/>
      <c r="B367" s="357"/>
      <c r="C367" s="357"/>
      <c r="D367" s="357"/>
      <c r="E367" s="357"/>
      <c r="F367" s="357"/>
      <c r="G367" s="357"/>
      <c r="H367" s="357"/>
      <c r="I367" s="357"/>
      <c r="J367" s="357"/>
      <c r="K367" s="357"/>
      <c r="L367" s="357"/>
      <c r="M367" s="357"/>
      <c r="N367" s="357"/>
      <c r="O367" s="357"/>
      <c r="P367" s="357"/>
      <c r="Q367" s="357"/>
      <c r="R367" s="357"/>
      <c r="S367" s="357"/>
      <c r="T367" s="357"/>
      <c r="U367" s="357"/>
      <c r="V367" s="357"/>
      <c r="W367" s="357"/>
      <c r="X367" s="357"/>
      <c r="Y367" s="357"/>
      <c r="Z367" s="357"/>
      <c r="AA367" s="357"/>
      <c r="AB367" s="357"/>
      <c r="AC367" s="357"/>
      <c r="AD367" s="357"/>
      <c r="AE367" s="357"/>
      <c r="AF367" s="357"/>
      <c r="AG367" s="357"/>
      <c r="AH367" s="357"/>
      <c r="AI367" s="357"/>
      <c r="AJ367" s="357"/>
      <c r="AK367" s="357"/>
      <c r="AL367" s="357"/>
      <c r="AM367" s="357"/>
      <c r="AN367" s="357"/>
      <c r="AO367" s="357"/>
      <c r="AP367" s="357"/>
      <c r="AQ367" s="357"/>
      <c r="AR367" s="357"/>
      <c r="AS367" s="357"/>
      <c r="AT367" s="357"/>
      <c r="AU367" s="357"/>
      <c r="AV367" s="357"/>
      <c r="AW367" s="357"/>
      <c r="AX367" s="357"/>
      <c r="AY367" s="357"/>
      <c r="AZ367" s="357"/>
      <c r="BA367" s="357"/>
      <c r="BB367" s="357"/>
      <c r="BC367" s="357"/>
      <c r="BD367" s="357"/>
      <c r="BE367" s="357"/>
      <c r="BF367" s="357"/>
      <c r="BG367" s="357"/>
      <c r="BH367" s="357"/>
      <c r="BI367" s="357"/>
      <c r="BJ367" s="357"/>
      <c r="BK367" s="357"/>
      <c r="BL367" s="357"/>
      <c r="BM367" s="357"/>
      <c r="BN367" s="357"/>
      <c r="BO367" s="357"/>
      <c r="BP367" s="357"/>
      <c r="BQ367" s="357"/>
      <c r="BR367" s="357"/>
      <c r="BS367" s="357"/>
      <c r="BT367" s="357"/>
      <c r="BU367" s="357"/>
      <c r="BV367" s="357"/>
      <c r="BW367" s="357"/>
      <c r="BX367" s="357"/>
      <c r="BY367" s="357"/>
      <c r="BZ367" s="357"/>
      <c r="CA367" s="357"/>
      <c r="CB367" s="357"/>
      <c r="CC367" s="357"/>
      <c r="CD367" s="357"/>
      <c r="CE367" s="357"/>
      <c r="CF367" s="357"/>
      <c r="CG367" s="357"/>
      <c r="CH367" s="357"/>
      <c r="CI367" s="357"/>
      <c r="CJ367" s="357"/>
      <c r="CK367" s="357"/>
      <c r="CL367" s="357"/>
      <c r="CM367" s="357"/>
      <c r="CN367" s="357"/>
      <c r="CO367" s="357"/>
      <c r="CP367" s="357"/>
      <c r="CQ367" s="357"/>
      <c r="CR367" s="357"/>
      <c r="CS367" s="357"/>
      <c r="CT367" s="357"/>
      <c r="CU367" s="357"/>
      <c r="CV367" s="357"/>
      <c r="CW367" s="357"/>
      <c r="CX367" s="357"/>
      <c r="CY367" s="357"/>
      <c r="CZ367" s="357"/>
      <c r="DA367" s="357"/>
      <c r="DB367" s="357"/>
      <c r="DC367" s="357"/>
      <c r="DD367" s="357"/>
      <c r="DE367" s="357"/>
      <c r="DF367" s="357"/>
      <c r="DG367" s="357"/>
      <c r="DH367" s="357"/>
      <c r="DI367" s="357"/>
      <c r="DJ367" s="357"/>
      <c r="DK367" s="357"/>
      <c r="DL367" s="357"/>
      <c r="DM367" s="357"/>
      <c r="DN367" s="357"/>
      <c r="DO367" s="357"/>
      <c r="DP367" s="357"/>
      <c r="DQ367" s="357"/>
      <c r="DR367" s="357"/>
      <c r="DS367" s="357"/>
      <c r="DT367" s="357"/>
      <c r="DU367" s="357"/>
      <c r="DV367" s="357"/>
      <c r="DW367" s="357"/>
      <c r="DX367" s="357"/>
      <c r="DY367" s="357"/>
      <c r="DZ367" s="357"/>
      <c r="EA367" s="357"/>
      <c r="EB367" s="357"/>
      <c r="EC367" s="357"/>
      <c r="ED367" s="357"/>
      <c r="EE367" s="357"/>
      <c r="EF367" s="357"/>
      <c r="EG367" s="357"/>
      <c r="EH367" s="357"/>
      <c r="EI367" s="357"/>
      <c r="EJ367" s="357"/>
      <c r="EK367" s="357"/>
      <c r="EL367" s="357"/>
      <c r="EM367" s="357"/>
      <c r="EN367" s="357"/>
      <c r="EO367" s="357"/>
      <c r="EP367" s="357"/>
      <c r="EQ367" s="357"/>
      <c r="ER367" s="357"/>
      <c r="ES367" s="357"/>
      <c r="ET367" s="357"/>
      <c r="EU367" s="357"/>
    </row>
    <row r="368" ht="12.75" customHeight="1">
      <c r="A368" s="357"/>
      <c r="B368" s="357"/>
      <c r="C368" s="357"/>
      <c r="D368" s="357"/>
      <c r="E368" s="357"/>
      <c r="F368" s="357"/>
      <c r="G368" s="357"/>
      <c r="H368" s="357"/>
      <c r="I368" s="357"/>
      <c r="J368" s="357"/>
      <c r="K368" s="357"/>
      <c r="L368" s="357"/>
      <c r="M368" s="357"/>
      <c r="N368" s="357"/>
      <c r="O368" s="357"/>
      <c r="P368" s="357"/>
      <c r="Q368" s="357"/>
      <c r="R368" s="357"/>
      <c r="S368" s="357"/>
      <c r="T368" s="357"/>
      <c r="U368" s="357"/>
      <c r="V368" s="357"/>
      <c r="W368" s="357"/>
      <c r="X368" s="357"/>
      <c r="Y368" s="357"/>
      <c r="Z368" s="357"/>
      <c r="AA368" s="357"/>
      <c r="AB368" s="357"/>
      <c r="AC368" s="357"/>
      <c r="AD368" s="357"/>
      <c r="AE368" s="357"/>
      <c r="AF368" s="357"/>
      <c r="AG368" s="357"/>
      <c r="AH368" s="357"/>
      <c r="AI368" s="357"/>
      <c r="AJ368" s="357"/>
      <c r="AK368" s="357"/>
      <c r="AL368" s="357"/>
      <c r="AM368" s="357"/>
      <c r="AN368" s="357"/>
      <c r="AO368" s="357"/>
      <c r="AP368" s="357"/>
      <c r="AQ368" s="357"/>
      <c r="AR368" s="357"/>
      <c r="AS368" s="357"/>
      <c r="AT368" s="357"/>
      <c r="AU368" s="357"/>
      <c r="AV368" s="357"/>
      <c r="AW368" s="357"/>
      <c r="AX368" s="357"/>
      <c r="AY368" s="357"/>
      <c r="AZ368" s="357"/>
      <c r="BA368" s="357"/>
      <c r="BB368" s="357"/>
      <c r="BC368" s="357"/>
      <c r="BD368" s="357"/>
      <c r="BE368" s="357"/>
      <c r="BF368" s="357"/>
      <c r="BG368" s="357"/>
      <c r="BH368" s="357"/>
      <c r="BI368" s="357"/>
      <c r="BJ368" s="357"/>
      <c r="BK368" s="357"/>
      <c r="BL368" s="357"/>
      <c r="BM368" s="357"/>
      <c r="BN368" s="357"/>
      <c r="BO368" s="357"/>
      <c r="BP368" s="357"/>
      <c r="BQ368" s="357"/>
      <c r="BR368" s="357"/>
      <c r="BS368" s="357"/>
      <c r="BT368" s="357"/>
      <c r="BU368" s="357"/>
      <c r="BV368" s="357"/>
      <c r="BW368" s="357"/>
      <c r="BX368" s="357"/>
      <c r="BY368" s="357"/>
      <c r="BZ368" s="357"/>
      <c r="CA368" s="357"/>
      <c r="CB368" s="357"/>
      <c r="CC368" s="357"/>
      <c r="CD368" s="357"/>
      <c r="CE368" s="357"/>
      <c r="CF368" s="357"/>
      <c r="CG368" s="357"/>
      <c r="CH368" s="357"/>
      <c r="CI368" s="357"/>
      <c r="CJ368" s="357"/>
      <c r="CK368" s="357"/>
      <c r="CL368" s="357"/>
      <c r="CM368" s="357"/>
      <c r="CN368" s="357"/>
      <c r="CO368" s="357"/>
      <c r="CP368" s="357"/>
      <c r="CQ368" s="357"/>
      <c r="CR368" s="357"/>
      <c r="CS368" s="357"/>
      <c r="CT368" s="357"/>
      <c r="CU368" s="357"/>
      <c r="CV368" s="357"/>
      <c r="CW368" s="357"/>
      <c r="CX368" s="357"/>
      <c r="CY368" s="357"/>
      <c r="CZ368" s="357"/>
      <c r="DA368" s="357"/>
      <c r="DB368" s="357"/>
      <c r="DC368" s="357"/>
      <c r="DD368" s="357"/>
      <c r="DE368" s="357"/>
      <c r="DF368" s="357"/>
      <c r="DG368" s="357"/>
      <c r="DH368" s="357"/>
      <c r="DI368" s="357"/>
      <c r="DJ368" s="357"/>
      <c r="DK368" s="357"/>
      <c r="DL368" s="357"/>
      <c r="DM368" s="357"/>
      <c r="DN368" s="357"/>
      <c r="DO368" s="357"/>
      <c r="DP368" s="357"/>
      <c r="DQ368" s="357"/>
      <c r="DR368" s="357"/>
      <c r="DS368" s="357"/>
      <c r="DT368" s="357"/>
      <c r="DU368" s="357"/>
      <c r="DV368" s="357"/>
      <c r="DW368" s="357"/>
      <c r="DX368" s="357"/>
      <c r="DY368" s="357"/>
      <c r="DZ368" s="357"/>
      <c r="EA368" s="357"/>
      <c r="EB368" s="357"/>
      <c r="EC368" s="357"/>
      <c r="ED368" s="357"/>
      <c r="EE368" s="357"/>
      <c r="EF368" s="357"/>
      <c r="EG368" s="357"/>
      <c r="EH368" s="357"/>
      <c r="EI368" s="357"/>
      <c r="EJ368" s="357"/>
      <c r="EK368" s="357"/>
      <c r="EL368" s="357"/>
      <c r="EM368" s="357"/>
      <c r="EN368" s="357"/>
      <c r="EO368" s="357"/>
      <c r="EP368" s="357"/>
      <c r="EQ368" s="357"/>
      <c r="ER368" s="357"/>
      <c r="ES368" s="357"/>
      <c r="ET368" s="357"/>
      <c r="EU368" s="357"/>
    </row>
    <row r="369" ht="12.75" customHeight="1">
      <c r="A369" s="357"/>
      <c r="B369" s="357"/>
      <c r="C369" s="357"/>
      <c r="D369" s="357"/>
      <c r="E369" s="357"/>
      <c r="F369" s="357"/>
      <c r="G369" s="357"/>
      <c r="H369" s="357"/>
      <c r="I369" s="357"/>
      <c r="J369" s="357"/>
      <c r="K369" s="357"/>
      <c r="L369" s="357"/>
      <c r="M369" s="357"/>
      <c r="N369" s="357"/>
      <c r="O369" s="357"/>
      <c r="P369" s="357"/>
      <c r="Q369" s="357"/>
      <c r="R369" s="357"/>
      <c r="S369" s="357"/>
      <c r="T369" s="357"/>
      <c r="U369" s="357"/>
      <c r="V369" s="357"/>
      <c r="W369" s="357"/>
      <c r="X369" s="357"/>
      <c r="Y369" s="357"/>
      <c r="Z369" s="357"/>
      <c r="AA369" s="357"/>
      <c r="AB369" s="357"/>
      <c r="AC369" s="357"/>
      <c r="AD369" s="357"/>
      <c r="AE369" s="357"/>
      <c r="AF369" s="357"/>
      <c r="AG369" s="357"/>
      <c r="AH369" s="357"/>
      <c r="AI369" s="357"/>
      <c r="AJ369" s="357"/>
      <c r="AK369" s="357"/>
      <c r="AL369" s="357"/>
      <c r="AM369" s="357"/>
      <c r="AN369" s="357"/>
      <c r="AO369" s="357"/>
      <c r="AP369" s="357"/>
      <c r="AQ369" s="357"/>
      <c r="AR369" s="357"/>
      <c r="AS369" s="357"/>
      <c r="AT369" s="357"/>
      <c r="AU369" s="357"/>
      <c r="AV369" s="357"/>
      <c r="AW369" s="357"/>
      <c r="AX369" s="357"/>
      <c r="AY369" s="357"/>
      <c r="AZ369" s="357"/>
      <c r="BA369" s="357"/>
      <c r="BB369" s="357"/>
      <c r="BC369" s="357"/>
      <c r="BD369" s="357"/>
      <c r="BE369" s="357"/>
      <c r="BF369" s="357"/>
      <c r="BG369" s="357"/>
      <c r="BH369" s="357"/>
      <c r="BI369" s="357"/>
      <c r="BJ369" s="357"/>
      <c r="BK369" s="357"/>
      <c r="BL369" s="357"/>
      <c r="BM369" s="357"/>
      <c r="BN369" s="357"/>
      <c r="BO369" s="357"/>
      <c r="BP369" s="357"/>
      <c r="BQ369" s="357"/>
      <c r="BR369" s="357"/>
      <c r="BS369" s="357"/>
      <c r="BT369" s="357"/>
      <c r="BU369" s="357"/>
      <c r="BV369" s="357"/>
      <c r="BW369" s="357"/>
      <c r="BX369" s="357"/>
      <c r="BY369" s="357"/>
      <c r="BZ369" s="357"/>
      <c r="CA369" s="357"/>
      <c r="CB369" s="357"/>
      <c r="CC369" s="357"/>
      <c r="CD369" s="357"/>
      <c r="CE369" s="357"/>
      <c r="CF369" s="357"/>
      <c r="CG369" s="357"/>
      <c r="CH369" s="357"/>
      <c r="CI369" s="357"/>
      <c r="CJ369" s="357"/>
      <c r="CK369" s="357"/>
      <c r="CL369" s="357"/>
      <c r="CM369" s="357"/>
      <c r="CN369" s="357"/>
      <c r="CO369" s="357"/>
      <c r="CP369" s="357"/>
      <c r="CQ369" s="357"/>
      <c r="CR369" s="357"/>
      <c r="CS369" s="357"/>
      <c r="CT369" s="357"/>
      <c r="CU369" s="357"/>
      <c r="CV369" s="357"/>
      <c r="CW369" s="357"/>
      <c r="CX369" s="357"/>
      <c r="CY369" s="357"/>
      <c r="CZ369" s="357"/>
      <c r="DA369" s="357"/>
      <c r="DB369" s="357"/>
      <c r="DC369" s="357"/>
      <c r="DD369" s="357"/>
      <c r="DE369" s="357"/>
      <c r="DF369" s="357"/>
      <c r="DG369" s="357"/>
      <c r="DH369" s="357"/>
      <c r="DI369" s="357"/>
      <c r="DJ369" s="357"/>
      <c r="DK369" s="357"/>
      <c r="DL369" s="357"/>
      <c r="DM369" s="357"/>
      <c r="DN369" s="357"/>
      <c r="DO369" s="357"/>
      <c r="DP369" s="357"/>
      <c r="DQ369" s="357"/>
      <c r="DR369" s="357"/>
      <c r="DS369" s="357"/>
      <c r="DT369" s="357"/>
      <c r="DU369" s="357"/>
      <c r="DV369" s="357"/>
      <c r="DW369" s="357"/>
      <c r="DX369" s="357"/>
      <c r="DY369" s="357"/>
      <c r="DZ369" s="357"/>
      <c r="EA369" s="357"/>
      <c r="EB369" s="357"/>
      <c r="EC369" s="357"/>
      <c r="ED369" s="357"/>
      <c r="EE369" s="357"/>
      <c r="EF369" s="357"/>
      <c r="EG369" s="357"/>
      <c r="EH369" s="357"/>
      <c r="EI369" s="357"/>
      <c r="EJ369" s="357"/>
      <c r="EK369" s="357"/>
      <c r="EL369" s="357"/>
      <c r="EM369" s="357"/>
      <c r="EN369" s="357"/>
      <c r="EO369" s="357"/>
      <c r="EP369" s="357"/>
      <c r="EQ369" s="357"/>
      <c r="ER369" s="357"/>
      <c r="ES369" s="357"/>
      <c r="ET369" s="357"/>
      <c r="EU369" s="357"/>
    </row>
    <row r="370" ht="12.75" customHeight="1">
      <c r="A370" s="357"/>
      <c r="B370" s="357"/>
      <c r="C370" s="357"/>
      <c r="D370" s="357"/>
      <c r="E370" s="357"/>
      <c r="F370" s="357"/>
      <c r="G370" s="357"/>
      <c r="H370" s="357"/>
      <c r="I370" s="357"/>
      <c r="J370" s="357"/>
      <c r="K370" s="357"/>
      <c r="L370" s="357"/>
      <c r="M370" s="357"/>
      <c r="N370" s="357"/>
      <c r="O370" s="357"/>
      <c r="P370" s="357"/>
      <c r="Q370" s="357"/>
      <c r="R370" s="357"/>
      <c r="S370" s="357"/>
      <c r="T370" s="357"/>
      <c r="U370" s="357"/>
      <c r="V370" s="357"/>
      <c r="W370" s="357"/>
      <c r="X370" s="357"/>
      <c r="Y370" s="357"/>
      <c r="Z370" s="357"/>
      <c r="AA370" s="357"/>
      <c r="AB370" s="357"/>
      <c r="AC370" s="357"/>
      <c r="AD370" s="357"/>
      <c r="AE370" s="357"/>
      <c r="AF370" s="357"/>
      <c r="AG370" s="357"/>
      <c r="AH370" s="357"/>
      <c r="AI370" s="357"/>
      <c r="AJ370" s="357"/>
      <c r="AK370" s="357"/>
      <c r="AL370" s="357"/>
      <c r="AM370" s="357"/>
      <c r="AN370" s="357"/>
      <c r="AO370" s="357"/>
      <c r="AP370" s="357"/>
      <c r="AQ370" s="357"/>
      <c r="AR370" s="357"/>
      <c r="AS370" s="357"/>
      <c r="AT370" s="357"/>
      <c r="AU370" s="357"/>
      <c r="AV370" s="357"/>
      <c r="AW370" s="357"/>
      <c r="AX370" s="357"/>
      <c r="AY370" s="357"/>
      <c r="AZ370" s="357"/>
      <c r="BA370" s="357"/>
      <c r="BB370" s="357"/>
      <c r="BC370" s="357"/>
      <c r="BD370" s="357"/>
      <c r="BE370" s="357"/>
      <c r="BF370" s="357"/>
      <c r="BG370" s="357"/>
      <c r="BH370" s="357"/>
      <c r="BI370" s="357"/>
      <c r="BJ370" s="357"/>
      <c r="BK370" s="357"/>
      <c r="BL370" s="357"/>
      <c r="BM370" s="357"/>
      <c r="BN370" s="357"/>
      <c r="BO370" s="357"/>
      <c r="BP370" s="357"/>
      <c r="BQ370" s="357"/>
      <c r="BR370" s="357"/>
      <c r="BS370" s="357"/>
      <c r="BT370" s="357"/>
      <c r="BU370" s="357"/>
      <c r="BV370" s="357"/>
      <c r="BW370" s="357"/>
      <c r="BX370" s="357"/>
      <c r="BY370" s="357"/>
      <c r="BZ370" s="357"/>
      <c r="CA370" s="357"/>
      <c r="CB370" s="357"/>
      <c r="CC370" s="357"/>
      <c r="CD370" s="357"/>
      <c r="CE370" s="357"/>
      <c r="CF370" s="357"/>
      <c r="CG370" s="357"/>
      <c r="CH370" s="357"/>
      <c r="CI370" s="357"/>
      <c r="CJ370" s="357"/>
      <c r="CK370" s="357"/>
      <c r="CL370" s="357"/>
      <c r="CM370" s="357"/>
      <c r="CN370" s="357"/>
      <c r="CO370" s="357"/>
      <c r="CP370" s="357"/>
      <c r="CQ370" s="357"/>
      <c r="CR370" s="357"/>
      <c r="CS370" s="357"/>
      <c r="CT370" s="357"/>
      <c r="CU370" s="357"/>
      <c r="CV370" s="357"/>
      <c r="CW370" s="357"/>
      <c r="CX370" s="357"/>
      <c r="CY370" s="357"/>
      <c r="CZ370" s="357"/>
      <c r="DA370" s="357"/>
      <c r="DB370" s="357"/>
      <c r="DC370" s="357"/>
      <c r="DD370" s="357"/>
      <c r="DE370" s="357"/>
      <c r="DF370" s="357"/>
      <c r="DG370" s="357"/>
      <c r="DH370" s="357"/>
      <c r="DI370" s="357"/>
      <c r="DJ370" s="357"/>
      <c r="DK370" s="357"/>
      <c r="DL370" s="357"/>
      <c r="DM370" s="357"/>
      <c r="DN370" s="357"/>
      <c r="DO370" s="357"/>
      <c r="DP370" s="357"/>
      <c r="DQ370" s="357"/>
      <c r="DR370" s="357"/>
      <c r="DS370" s="357"/>
      <c r="DT370" s="357"/>
      <c r="DU370" s="357"/>
      <c r="DV370" s="357"/>
      <c r="DW370" s="357"/>
      <c r="DX370" s="357"/>
      <c r="DY370" s="357"/>
      <c r="DZ370" s="357"/>
      <c r="EA370" s="357"/>
      <c r="EB370" s="357"/>
      <c r="EC370" s="357"/>
      <c r="ED370" s="357"/>
      <c r="EE370" s="357"/>
      <c r="EF370" s="357"/>
      <c r="EG370" s="357"/>
      <c r="EH370" s="357"/>
      <c r="EI370" s="357"/>
      <c r="EJ370" s="357"/>
      <c r="EK370" s="357"/>
      <c r="EL370" s="357"/>
      <c r="EM370" s="357"/>
      <c r="EN370" s="357"/>
      <c r="EO370" s="357"/>
      <c r="EP370" s="357"/>
      <c r="EQ370" s="357"/>
      <c r="ER370" s="357"/>
      <c r="ES370" s="357"/>
      <c r="ET370" s="357"/>
      <c r="EU370" s="357"/>
    </row>
    <row r="371" ht="12.75" customHeight="1">
      <c r="A371" s="357"/>
      <c r="B371" s="357"/>
      <c r="C371" s="357"/>
      <c r="D371" s="357"/>
      <c r="E371" s="357"/>
      <c r="F371" s="357"/>
      <c r="G371" s="357"/>
      <c r="H371" s="357"/>
      <c r="I371" s="357"/>
      <c r="J371" s="357"/>
      <c r="K371" s="357"/>
      <c r="L371" s="357"/>
      <c r="M371" s="357"/>
      <c r="N371" s="357"/>
      <c r="O371" s="357"/>
      <c r="P371" s="357"/>
      <c r="Q371" s="357"/>
      <c r="R371" s="357"/>
      <c r="S371" s="357"/>
      <c r="T371" s="357"/>
      <c r="U371" s="357"/>
      <c r="V371" s="357"/>
      <c r="W371" s="357"/>
      <c r="X371" s="357"/>
      <c r="Y371" s="357"/>
      <c r="Z371" s="357"/>
      <c r="AA371" s="357"/>
      <c r="AB371" s="357"/>
      <c r="AC371" s="357"/>
      <c r="AD371" s="357"/>
      <c r="AE371" s="357"/>
      <c r="AF371" s="357"/>
      <c r="AG371" s="357"/>
      <c r="AH371" s="357"/>
      <c r="AI371" s="357"/>
      <c r="AJ371" s="357"/>
      <c r="AK371" s="357"/>
      <c r="AL371" s="357"/>
      <c r="AM371" s="357"/>
      <c r="AN371" s="357"/>
      <c r="AO371" s="357"/>
      <c r="AP371" s="357"/>
      <c r="AQ371" s="357"/>
      <c r="AR371" s="357"/>
      <c r="AS371" s="357"/>
      <c r="AT371" s="357"/>
      <c r="AU371" s="357"/>
      <c r="AV371" s="357"/>
      <c r="AW371" s="357"/>
      <c r="AX371" s="357"/>
      <c r="AY371" s="357"/>
      <c r="AZ371" s="357"/>
      <c r="BA371" s="357"/>
      <c r="BB371" s="357"/>
      <c r="BC371" s="357"/>
      <c r="BD371" s="357"/>
      <c r="BE371" s="357"/>
      <c r="BF371" s="357"/>
      <c r="BG371" s="357"/>
      <c r="BH371" s="357"/>
      <c r="BI371" s="357"/>
      <c r="BJ371" s="357"/>
      <c r="BK371" s="357"/>
      <c r="BL371" s="357"/>
      <c r="BM371" s="357"/>
      <c r="BN371" s="357"/>
      <c r="BO371" s="357"/>
      <c r="BP371" s="357"/>
      <c r="BQ371" s="357"/>
      <c r="BR371" s="357"/>
      <c r="BS371" s="357"/>
      <c r="BT371" s="357"/>
      <c r="BU371" s="357"/>
      <c r="BV371" s="357"/>
      <c r="BW371" s="357"/>
      <c r="BX371" s="357"/>
      <c r="BY371" s="357"/>
      <c r="BZ371" s="357"/>
      <c r="CA371" s="357"/>
      <c r="CB371" s="357"/>
      <c r="CC371" s="357"/>
      <c r="CD371" s="357"/>
      <c r="CE371" s="357"/>
      <c r="CF371" s="357"/>
      <c r="CG371" s="357"/>
      <c r="CH371" s="357"/>
      <c r="CI371" s="357"/>
      <c r="CJ371" s="357"/>
      <c r="CK371" s="357"/>
      <c r="CL371" s="357"/>
      <c r="CM371" s="357"/>
      <c r="CN371" s="357"/>
      <c r="CO371" s="357"/>
      <c r="CP371" s="357"/>
      <c r="CQ371" s="357"/>
      <c r="CR371" s="357"/>
      <c r="CS371" s="357"/>
      <c r="CT371" s="357"/>
      <c r="CU371" s="357"/>
      <c r="CV371" s="357"/>
      <c r="CW371" s="357"/>
      <c r="CX371" s="357"/>
      <c r="CY371" s="357"/>
      <c r="CZ371" s="357"/>
      <c r="DA371" s="357"/>
      <c r="DB371" s="357"/>
      <c r="DC371" s="357"/>
      <c r="DD371" s="357"/>
      <c r="DE371" s="357"/>
      <c r="DF371" s="357"/>
      <c r="DG371" s="357"/>
      <c r="DH371" s="357"/>
      <c r="DI371" s="357"/>
      <c r="DJ371" s="357"/>
      <c r="DK371" s="357"/>
      <c r="DL371" s="357"/>
      <c r="DM371" s="357"/>
      <c r="DN371" s="357"/>
      <c r="DO371" s="357"/>
      <c r="DP371" s="357"/>
      <c r="DQ371" s="357"/>
      <c r="DR371" s="357"/>
      <c r="DS371" s="357"/>
      <c r="DT371" s="357"/>
      <c r="DU371" s="357"/>
      <c r="DV371" s="357"/>
      <c r="DW371" s="357"/>
      <c r="DX371" s="357"/>
      <c r="DY371" s="357"/>
      <c r="DZ371" s="357"/>
      <c r="EA371" s="357"/>
      <c r="EB371" s="357"/>
      <c r="EC371" s="357"/>
      <c r="ED371" s="357"/>
      <c r="EE371" s="357"/>
      <c r="EF371" s="357"/>
      <c r="EG371" s="357"/>
      <c r="EH371" s="357"/>
      <c r="EI371" s="357"/>
      <c r="EJ371" s="357"/>
      <c r="EK371" s="357"/>
      <c r="EL371" s="357"/>
      <c r="EM371" s="357"/>
      <c r="EN371" s="357"/>
      <c r="EO371" s="357"/>
      <c r="EP371" s="357"/>
      <c r="EQ371" s="357"/>
      <c r="ER371" s="357"/>
      <c r="ES371" s="357"/>
      <c r="ET371" s="357"/>
      <c r="EU371" s="357"/>
    </row>
    <row r="372" ht="12.75" customHeight="1">
      <c r="A372" s="357"/>
      <c r="B372" s="357"/>
      <c r="C372" s="357"/>
      <c r="D372" s="357"/>
      <c r="E372" s="357"/>
      <c r="F372" s="357"/>
      <c r="G372" s="357"/>
      <c r="H372" s="357"/>
      <c r="I372" s="357"/>
      <c r="J372" s="357"/>
      <c r="K372" s="357"/>
      <c r="L372" s="357"/>
      <c r="M372" s="357"/>
      <c r="N372" s="357"/>
      <c r="O372" s="357"/>
      <c r="P372" s="357"/>
      <c r="Q372" s="357"/>
      <c r="R372" s="357"/>
      <c r="S372" s="357"/>
      <c r="T372" s="357"/>
      <c r="U372" s="357"/>
      <c r="V372" s="357"/>
      <c r="W372" s="357"/>
      <c r="X372" s="357"/>
      <c r="Y372" s="357"/>
      <c r="Z372" s="357"/>
      <c r="AA372" s="357"/>
      <c r="AB372" s="357"/>
      <c r="AC372" s="357"/>
      <c r="AD372" s="357"/>
      <c r="AE372" s="357"/>
      <c r="AF372" s="357"/>
      <c r="AG372" s="357"/>
      <c r="AH372" s="357"/>
      <c r="AI372" s="357"/>
      <c r="AJ372" s="357"/>
      <c r="AK372" s="357"/>
      <c r="AL372" s="357"/>
      <c r="AM372" s="357"/>
      <c r="AN372" s="357"/>
      <c r="AO372" s="357"/>
      <c r="AP372" s="357"/>
      <c r="AQ372" s="357"/>
      <c r="AR372" s="357"/>
      <c r="AS372" s="357"/>
      <c r="AT372" s="357"/>
      <c r="AU372" s="357"/>
      <c r="AV372" s="357"/>
      <c r="AW372" s="357"/>
      <c r="AX372" s="357"/>
      <c r="AY372" s="357"/>
      <c r="AZ372" s="357"/>
      <c r="BA372" s="357"/>
      <c r="BB372" s="357"/>
      <c r="BC372" s="357"/>
      <c r="BD372" s="357"/>
      <c r="BE372" s="357"/>
      <c r="BF372" s="357"/>
      <c r="BG372" s="357"/>
      <c r="BH372" s="357"/>
      <c r="BI372" s="357"/>
      <c r="BJ372" s="357"/>
      <c r="BK372" s="357"/>
      <c r="BL372" s="357"/>
      <c r="BM372" s="357"/>
      <c r="BN372" s="357"/>
      <c r="BO372" s="357"/>
      <c r="BP372" s="357"/>
      <c r="BQ372" s="357"/>
      <c r="BR372" s="357"/>
      <c r="BS372" s="357"/>
      <c r="BT372" s="357"/>
      <c r="BU372" s="357"/>
      <c r="BV372" s="357"/>
      <c r="BW372" s="357"/>
      <c r="BX372" s="357"/>
      <c r="BY372" s="357"/>
      <c r="BZ372" s="357"/>
      <c r="CA372" s="357"/>
      <c r="CB372" s="357"/>
      <c r="CC372" s="357"/>
      <c r="CD372" s="357"/>
      <c r="CE372" s="357"/>
      <c r="CF372" s="357"/>
      <c r="CG372" s="357"/>
      <c r="CH372" s="357"/>
      <c r="CI372" s="357"/>
      <c r="CJ372" s="357"/>
      <c r="CK372" s="357"/>
      <c r="CL372" s="357"/>
      <c r="CM372" s="357"/>
      <c r="CN372" s="357"/>
      <c r="CO372" s="357"/>
      <c r="CP372" s="357"/>
      <c r="CQ372" s="357"/>
      <c r="CR372" s="357"/>
      <c r="CS372" s="357"/>
      <c r="CT372" s="357"/>
      <c r="CU372" s="357"/>
      <c r="CV372" s="357"/>
      <c r="CW372" s="357"/>
      <c r="CX372" s="357"/>
      <c r="CY372" s="357"/>
      <c r="CZ372" s="357"/>
      <c r="DA372" s="357"/>
      <c r="DB372" s="357"/>
      <c r="DC372" s="357"/>
      <c r="DD372" s="357"/>
      <c r="DE372" s="357"/>
      <c r="DF372" s="357"/>
      <c r="DG372" s="357"/>
      <c r="DH372" s="357"/>
      <c r="DI372" s="357"/>
      <c r="DJ372" s="357"/>
      <c r="DK372" s="357"/>
      <c r="DL372" s="357"/>
      <c r="DM372" s="357"/>
      <c r="DN372" s="357"/>
      <c r="DO372" s="357"/>
      <c r="DP372" s="357"/>
      <c r="DQ372" s="357"/>
      <c r="DR372" s="357"/>
      <c r="DS372" s="357"/>
      <c r="DT372" s="357"/>
      <c r="DU372" s="357"/>
      <c r="DV372" s="357"/>
      <c r="DW372" s="357"/>
      <c r="DX372" s="357"/>
      <c r="DY372" s="357"/>
      <c r="DZ372" s="357"/>
      <c r="EA372" s="357"/>
      <c r="EB372" s="357"/>
      <c r="EC372" s="357"/>
      <c r="ED372" s="357"/>
      <c r="EE372" s="357"/>
      <c r="EF372" s="357"/>
      <c r="EG372" s="357"/>
      <c r="EH372" s="357"/>
      <c r="EI372" s="357"/>
      <c r="EJ372" s="357"/>
      <c r="EK372" s="357"/>
      <c r="EL372" s="357"/>
      <c r="EM372" s="357"/>
      <c r="EN372" s="357"/>
      <c r="EO372" s="357"/>
      <c r="EP372" s="357"/>
      <c r="EQ372" s="357"/>
      <c r="ER372" s="357"/>
      <c r="ES372" s="357"/>
      <c r="ET372" s="357"/>
      <c r="EU372" s="357"/>
    </row>
    <row r="373" ht="12.75" customHeight="1">
      <c r="A373" s="357"/>
      <c r="B373" s="357"/>
      <c r="C373" s="357"/>
      <c r="D373" s="357"/>
      <c r="E373" s="357"/>
      <c r="F373" s="357"/>
      <c r="G373" s="357"/>
      <c r="H373" s="357"/>
      <c r="I373" s="357"/>
      <c r="J373" s="357"/>
      <c r="K373" s="357"/>
      <c r="L373" s="357"/>
      <c r="M373" s="357"/>
      <c r="N373" s="357"/>
      <c r="O373" s="357"/>
      <c r="P373" s="357"/>
      <c r="Q373" s="357"/>
      <c r="R373" s="357"/>
      <c r="S373" s="357"/>
      <c r="T373" s="357"/>
      <c r="U373" s="357"/>
      <c r="V373" s="357"/>
      <c r="W373" s="357"/>
      <c r="X373" s="357"/>
      <c r="Y373" s="357"/>
      <c r="Z373" s="357"/>
      <c r="AA373" s="357"/>
      <c r="AB373" s="357"/>
      <c r="AC373" s="357"/>
      <c r="AD373" s="357"/>
      <c r="AE373" s="357"/>
      <c r="AF373" s="357"/>
      <c r="AG373" s="357"/>
      <c r="AH373" s="357"/>
      <c r="AI373" s="357"/>
      <c r="AJ373" s="357"/>
      <c r="AK373" s="357"/>
      <c r="AL373" s="357"/>
      <c r="AM373" s="357"/>
      <c r="AN373" s="357"/>
      <c r="AO373" s="357"/>
      <c r="AP373" s="357"/>
      <c r="AQ373" s="357"/>
      <c r="AR373" s="357"/>
      <c r="AS373" s="357"/>
      <c r="AT373" s="357"/>
      <c r="AU373" s="357"/>
      <c r="AV373" s="357"/>
      <c r="AW373" s="357"/>
      <c r="AX373" s="357"/>
      <c r="AY373" s="357"/>
      <c r="AZ373" s="357"/>
      <c r="BA373" s="357"/>
      <c r="BB373" s="357"/>
      <c r="BC373" s="357"/>
      <c r="BD373" s="357"/>
      <c r="BE373" s="357"/>
      <c r="BF373" s="357"/>
      <c r="BG373" s="357"/>
      <c r="BH373" s="357"/>
      <c r="BI373" s="357"/>
      <c r="BJ373" s="357"/>
      <c r="BK373" s="357"/>
      <c r="BL373" s="357"/>
      <c r="BM373" s="357"/>
      <c r="BN373" s="357"/>
      <c r="BO373" s="357"/>
      <c r="BP373" s="357"/>
      <c r="BQ373" s="357"/>
      <c r="BR373" s="357"/>
      <c r="BS373" s="357"/>
      <c r="BT373" s="357"/>
      <c r="BU373" s="357"/>
      <c r="BV373" s="357"/>
      <c r="BW373" s="357"/>
      <c r="BX373" s="357"/>
      <c r="BY373" s="357"/>
      <c r="BZ373" s="357"/>
      <c r="CA373" s="357"/>
      <c r="CB373" s="357"/>
      <c r="CC373" s="357"/>
      <c r="CD373" s="357"/>
      <c r="CE373" s="357"/>
      <c r="CF373" s="357"/>
      <c r="CG373" s="357"/>
      <c r="CH373" s="357"/>
      <c r="CI373" s="357"/>
      <c r="CJ373" s="357"/>
      <c r="CK373" s="357"/>
      <c r="CL373" s="357"/>
      <c r="CM373" s="357"/>
      <c r="CN373" s="357"/>
      <c r="CO373" s="357"/>
      <c r="CP373" s="357"/>
      <c r="CQ373" s="357"/>
      <c r="CR373" s="357"/>
      <c r="CS373" s="357"/>
      <c r="CT373" s="357"/>
      <c r="CU373" s="357"/>
      <c r="CV373" s="357"/>
      <c r="CW373" s="357"/>
      <c r="CX373" s="357"/>
      <c r="CY373" s="357"/>
      <c r="CZ373" s="357"/>
      <c r="DA373" s="357"/>
      <c r="DB373" s="357"/>
      <c r="DC373" s="357"/>
      <c r="DD373" s="357"/>
      <c r="DE373" s="357"/>
      <c r="DF373" s="357"/>
      <c r="DG373" s="357"/>
      <c r="DH373" s="357"/>
      <c r="DI373" s="357"/>
      <c r="DJ373" s="357"/>
      <c r="DK373" s="357"/>
      <c r="DL373" s="357"/>
      <c r="DM373" s="357"/>
      <c r="DN373" s="357"/>
      <c r="DO373" s="357"/>
      <c r="DP373" s="357"/>
      <c r="DQ373" s="357"/>
      <c r="DR373" s="357"/>
      <c r="DS373" s="357"/>
      <c r="DT373" s="357"/>
      <c r="DU373" s="357"/>
      <c r="DV373" s="357"/>
      <c r="DW373" s="357"/>
      <c r="DX373" s="357"/>
      <c r="DY373" s="357"/>
      <c r="DZ373" s="357"/>
      <c r="EA373" s="357"/>
      <c r="EB373" s="357"/>
      <c r="EC373" s="357"/>
      <c r="ED373" s="357"/>
      <c r="EE373" s="357"/>
      <c r="EF373" s="357"/>
      <c r="EG373" s="357"/>
      <c r="EH373" s="357"/>
      <c r="EI373" s="357"/>
      <c r="EJ373" s="357"/>
      <c r="EK373" s="357"/>
      <c r="EL373" s="357"/>
      <c r="EM373" s="357"/>
      <c r="EN373" s="357"/>
      <c r="EO373" s="357"/>
      <c r="EP373" s="357"/>
      <c r="EQ373" s="357"/>
      <c r="ER373" s="357"/>
      <c r="ES373" s="357"/>
      <c r="ET373" s="357"/>
      <c r="EU373" s="357"/>
    </row>
    <row r="374" ht="12.75" customHeight="1">
      <c r="A374" s="357"/>
      <c r="B374" s="357"/>
      <c r="C374" s="357"/>
      <c r="D374" s="357"/>
      <c r="E374" s="357"/>
      <c r="F374" s="357"/>
      <c r="G374" s="357"/>
      <c r="H374" s="357"/>
      <c r="I374" s="357"/>
      <c r="J374" s="357"/>
      <c r="K374" s="357"/>
      <c r="L374" s="357"/>
      <c r="M374" s="357"/>
      <c r="N374" s="357"/>
      <c r="O374" s="357"/>
      <c r="P374" s="357"/>
      <c r="Q374" s="357"/>
      <c r="R374" s="357"/>
      <c r="S374" s="357"/>
      <c r="T374" s="357"/>
      <c r="U374" s="357"/>
      <c r="V374" s="357"/>
      <c r="W374" s="357"/>
      <c r="X374" s="357"/>
      <c r="Y374" s="357"/>
      <c r="Z374" s="357"/>
      <c r="AA374" s="357"/>
      <c r="AB374" s="357"/>
      <c r="AC374" s="357"/>
      <c r="AD374" s="357"/>
      <c r="AE374" s="357"/>
      <c r="AF374" s="357"/>
      <c r="AG374" s="357"/>
      <c r="AH374" s="357"/>
      <c r="AI374" s="357"/>
      <c r="AJ374" s="357"/>
      <c r="AK374" s="357"/>
      <c r="AL374" s="357"/>
      <c r="AM374" s="357"/>
      <c r="AN374" s="357"/>
      <c r="AO374" s="357"/>
      <c r="AP374" s="357"/>
      <c r="AQ374" s="357"/>
      <c r="AR374" s="357"/>
      <c r="AS374" s="357"/>
      <c r="AT374" s="357"/>
      <c r="AU374" s="357"/>
      <c r="AV374" s="357"/>
      <c r="AW374" s="357"/>
      <c r="AX374" s="357"/>
      <c r="AY374" s="357"/>
      <c r="AZ374" s="357"/>
      <c r="BA374" s="357"/>
      <c r="BB374" s="357"/>
      <c r="BC374" s="357"/>
      <c r="BD374" s="357"/>
      <c r="BE374" s="357"/>
      <c r="BF374" s="357"/>
      <c r="BG374" s="357"/>
      <c r="BH374" s="357"/>
      <c r="BI374" s="357"/>
      <c r="BJ374" s="357"/>
      <c r="BK374" s="357"/>
      <c r="BL374" s="357"/>
      <c r="BM374" s="357"/>
      <c r="BN374" s="357"/>
      <c r="BO374" s="357"/>
      <c r="BP374" s="357"/>
      <c r="BQ374" s="357"/>
      <c r="BR374" s="357"/>
      <c r="BS374" s="357"/>
      <c r="BT374" s="357"/>
      <c r="BU374" s="357"/>
      <c r="BV374" s="357"/>
      <c r="BW374" s="357"/>
      <c r="BX374" s="357"/>
      <c r="BY374" s="357"/>
      <c r="BZ374" s="357"/>
      <c r="CA374" s="357"/>
      <c r="CB374" s="357"/>
      <c r="CC374" s="357"/>
      <c r="CD374" s="357"/>
      <c r="CE374" s="357"/>
      <c r="CF374" s="357"/>
      <c r="CG374" s="357"/>
      <c r="CH374" s="357"/>
      <c r="CI374" s="357"/>
      <c r="CJ374" s="357"/>
      <c r="CK374" s="357"/>
      <c r="CL374" s="357"/>
      <c r="CM374" s="357"/>
      <c r="CN374" s="357"/>
      <c r="CO374" s="357"/>
      <c r="CP374" s="357"/>
      <c r="CQ374" s="357"/>
      <c r="CR374" s="357"/>
      <c r="CS374" s="357"/>
      <c r="CT374" s="357"/>
      <c r="CU374" s="357"/>
      <c r="CV374" s="357"/>
      <c r="CW374" s="357"/>
      <c r="CX374" s="357"/>
      <c r="CY374" s="357"/>
      <c r="CZ374" s="357"/>
      <c r="DA374" s="357"/>
      <c r="DB374" s="357"/>
      <c r="DC374" s="357"/>
      <c r="DD374" s="357"/>
      <c r="DE374" s="357"/>
      <c r="DF374" s="357"/>
      <c r="DG374" s="357"/>
      <c r="DH374" s="357"/>
      <c r="DI374" s="357"/>
      <c r="DJ374" s="357"/>
      <c r="DK374" s="357"/>
      <c r="DL374" s="357"/>
      <c r="DM374" s="357"/>
      <c r="DN374" s="357"/>
      <c r="DO374" s="357"/>
      <c r="DP374" s="357"/>
      <c r="DQ374" s="357"/>
      <c r="DR374" s="357"/>
      <c r="DS374" s="357"/>
      <c r="DT374" s="357"/>
      <c r="DU374" s="357"/>
      <c r="DV374" s="357"/>
      <c r="DW374" s="357"/>
      <c r="DX374" s="357"/>
      <c r="DY374" s="357"/>
      <c r="DZ374" s="357"/>
      <c r="EA374" s="357"/>
      <c r="EB374" s="357"/>
      <c r="EC374" s="357"/>
      <c r="ED374" s="357"/>
      <c r="EE374" s="357"/>
      <c r="EF374" s="357"/>
      <c r="EG374" s="357"/>
      <c r="EH374" s="357"/>
      <c r="EI374" s="357"/>
      <c r="EJ374" s="357"/>
      <c r="EK374" s="357"/>
      <c r="EL374" s="357"/>
      <c r="EM374" s="357"/>
      <c r="EN374" s="357"/>
      <c r="EO374" s="357"/>
      <c r="EP374" s="357"/>
      <c r="EQ374" s="357"/>
      <c r="ER374" s="357"/>
      <c r="ES374" s="357"/>
      <c r="ET374" s="357"/>
      <c r="EU374" s="357"/>
    </row>
    <row r="375" ht="12.75" customHeight="1">
      <c r="A375" s="357"/>
      <c r="B375" s="357"/>
      <c r="C375" s="357"/>
      <c r="D375" s="357"/>
      <c r="E375" s="357"/>
      <c r="F375" s="357"/>
      <c r="G375" s="357"/>
      <c r="H375" s="357"/>
      <c r="I375" s="357"/>
      <c r="J375" s="357"/>
      <c r="K375" s="357"/>
      <c r="L375" s="357"/>
      <c r="M375" s="357"/>
      <c r="N375" s="357"/>
      <c r="O375" s="357"/>
      <c r="P375" s="357"/>
      <c r="Q375" s="357"/>
      <c r="R375" s="357"/>
      <c r="S375" s="357"/>
      <c r="T375" s="357"/>
      <c r="U375" s="357"/>
      <c r="V375" s="357"/>
      <c r="W375" s="357"/>
      <c r="X375" s="357"/>
      <c r="Y375" s="357"/>
      <c r="Z375" s="357"/>
      <c r="AA375" s="357"/>
      <c r="AB375" s="357"/>
      <c r="AC375" s="357"/>
      <c r="AD375" s="357"/>
      <c r="AE375" s="357"/>
      <c r="AF375" s="357"/>
      <c r="AG375" s="357"/>
      <c r="AH375" s="357"/>
      <c r="AI375" s="357"/>
      <c r="AJ375" s="357"/>
      <c r="AK375" s="357"/>
      <c r="AL375" s="357"/>
      <c r="AM375" s="357"/>
      <c r="AN375" s="357"/>
      <c r="AO375" s="357"/>
      <c r="AP375" s="357"/>
      <c r="AQ375" s="357"/>
      <c r="AR375" s="357"/>
      <c r="AS375" s="357"/>
      <c r="AT375" s="357"/>
      <c r="AU375" s="357"/>
      <c r="AV375" s="357"/>
      <c r="AW375" s="357"/>
      <c r="AX375" s="357"/>
      <c r="AY375" s="357"/>
      <c r="AZ375" s="357"/>
      <c r="BA375" s="357"/>
      <c r="BB375" s="357"/>
      <c r="BC375" s="357"/>
      <c r="BD375" s="357"/>
      <c r="BE375" s="357"/>
      <c r="BF375" s="357"/>
      <c r="BG375" s="357"/>
      <c r="BH375" s="357"/>
      <c r="BI375" s="357"/>
      <c r="BJ375" s="357"/>
      <c r="BK375" s="357"/>
      <c r="BL375" s="357"/>
      <c r="BM375" s="357"/>
      <c r="BN375" s="357"/>
      <c r="BO375" s="357"/>
      <c r="BP375" s="357"/>
      <c r="BQ375" s="357"/>
      <c r="BR375" s="357"/>
      <c r="BS375" s="357"/>
      <c r="BT375" s="357"/>
      <c r="BU375" s="357"/>
      <c r="BV375" s="357"/>
      <c r="BW375" s="357"/>
      <c r="BX375" s="357"/>
      <c r="BY375" s="357"/>
      <c r="BZ375" s="357"/>
      <c r="CA375" s="357"/>
      <c r="CB375" s="357"/>
      <c r="CC375" s="357"/>
      <c r="CD375" s="357"/>
      <c r="CE375" s="357"/>
      <c r="CF375" s="357"/>
      <c r="CG375" s="357"/>
      <c r="CH375" s="357"/>
      <c r="CI375" s="357"/>
      <c r="CJ375" s="357"/>
      <c r="CK375" s="357"/>
      <c r="CL375" s="357"/>
      <c r="CM375" s="357"/>
      <c r="CN375" s="357"/>
      <c r="CO375" s="357"/>
      <c r="CP375" s="357"/>
      <c r="CQ375" s="357"/>
      <c r="CR375" s="357"/>
      <c r="CS375" s="357"/>
      <c r="CT375" s="357"/>
      <c r="CU375" s="357"/>
      <c r="CV375" s="357"/>
      <c r="CW375" s="357"/>
      <c r="CX375" s="357"/>
      <c r="CY375" s="357"/>
      <c r="CZ375" s="357"/>
      <c r="DA375" s="357"/>
      <c r="DB375" s="357"/>
      <c r="DC375" s="357"/>
      <c r="DD375" s="357"/>
      <c r="DE375" s="357"/>
      <c r="DF375" s="357"/>
      <c r="DG375" s="357"/>
      <c r="DH375" s="357"/>
      <c r="DI375" s="357"/>
      <c r="DJ375" s="357"/>
      <c r="DK375" s="357"/>
      <c r="DL375" s="357"/>
      <c r="DM375" s="357"/>
      <c r="DN375" s="357"/>
      <c r="DO375" s="357"/>
      <c r="DP375" s="357"/>
      <c r="DQ375" s="357"/>
      <c r="DR375" s="357"/>
      <c r="DS375" s="357"/>
      <c r="DT375" s="357"/>
      <c r="DU375" s="357"/>
      <c r="DV375" s="357"/>
      <c r="DW375" s="357"/>
      <c r="DX375" s="357"/>
      <c r="DY375" s="357"/>
      <c r="DZ375" s="357"/>
      <c r="EA375" s="357"/>
      <c r="EB375" s="357"/>
      <c r="EC375" s="357"/>
      <c r="ED375" s="357"/>
      <c r="EE375" s="357"/>
      <c r="EF375" s="357"/>
      <c r="EG375" s="357"/>
      <c r="EH375" s="357"/>
      <c r="EI375" s="357"/>
      <c r="EJ375" s="357"/>
      <c r="EK375" s="357"/>
      <c r="EL375" s="357"/>
      <c r="EM375" s="357"/>
      <c r="EN375" s="357"/>
      <c r="EO375" s="357"/>
      <c r="EP375" s="357"/>
      <c r="EQ375" s="357"/>
      <c r="ER375" s="357"/>
      <c r="ES375" s="357"/>
      <c r="ET375" s="357"/>
      <c r="EU375" s="357"/>
    </row>
    <row r="376" ht="12.75" customHeight="1">
      <c r="A376" s="357"/>
      <c r="B376" s="357"/>
      <c r="C376" s="357"/>
      <c r="D376" s="357"/>
      <c r="E376" s="357"/>
      <c r="F376" s="357"/>
      <c r="G376" s="357"/>
      <c r="H376" s="357"/>
      <c r="I376" s="357"/>
      <c r="J376" s="357"/>
      <c r="K376" s="357"/>
      <c r="L376" s="357"/>
      <c r="M376" s="357"/>
      <c r="N376" s="357"/>
      <c r="O376" s="357"/>
      <c r="P376" s="357"/>
      <c r="Q376" s="357"/>
      <c r="R376" s="357"/>
      <c r="S376" s="357"/>
      <c r="T376" s="357"/>
      <c r="U376" s="357"/>
      <c r="V376" s="357"/>
      <c r="W376" s="357"/>
      <c r="X376" s="357"/>
      <c r="Y376" s="357"/>
      <c r="Z376" s="357"/>
      <c r="AA376" s="357"/>
      <c r="AB376" s="357"/>
      <c r="AC376" s="357"/>
      <c r="AD376" s="357"/>
      <c r="AE376" s="357"/>
      <c r="AF376" s="357"/>
      <c r="AG376" s="357"/>
      <c r="AH376" s="357"/>
      <c r="AI376" s="357"/>
      <c r="AJ376" s="357"/>
      <c r="AK376" s="357"/>
      <c r="AL376" s="357"/>
      <c r="AM376" s="357"/>
      <c r="AN376" s="357"/>
      <c r="AO376" s="357"/>
      <c r="AP376" s="357"/>
      <c r="AQ376" s="357"/>
      <c r="AR376" s="357"/>
      <c r="AS376" s="357"/>
      <c r="AT376" s="357"/>
      <c r="AU376" s="357"/>
      <c r="AV376" s="357"/>
      <c r="AW376" s="357"/>
      <c r="AX376" s="357"/>
      <c r="AY376" s="357"/>
      <c r="AZ376" s="357"/>
      <c r="BA376" s="357"/>
      <c r="BB376" s="357"/>
      <c r="BC376" s="357"/>
      <c r="BD376" s="357"/>
      <c r="BE376" s="357"/>
      <c r="BF376" s="357"/>
      <c r="BG376" s="357"/>
      <c r="BH376" s="357"/>
      <c r="BI376" s="357"/>
      <c r="BJ376" s="357"/>
      <c r="BK376" s="357"/>
      <c r="BL376" s="357"/>
      <c r="BM376" s="357"/>
      <c r="BN376" s="357"/>
      <c r="BO376" s="357"/>
      <c r="BP376" s="357"/>
      <c r="BQ376" s="357"/>
      <c r="BR376" s="357"/>
      <c r="BS376" s="357"/>
      <c r="BT376" s="357"/>
      <c r="BU376" s="357"/>
      <c r="BV376" s="357"/>
      <c r="BW376" s="357"/>
      <c r="BX376" s="357"/>
      <c r="BY376" s="357"/>
      <c r="BZ376" s="357"/>
      <c r="CA376" s="357"/>
      <c r="CB376" s="357"/>
      <c r="CC376" s="357"/>
      <c r="CD376" s="357"/>
      <c r="CE376" s="357"/>
      <c r="CF376" s="357"/>
      <c r="CG376" s="357"/>
      <c r="CH376" s="357"/>
      <c r="CI376" s="357"/>
      <c r="CJ376" s="357"/>
      <c r="CK376" s="357"/>
      <c r="CL376" s="357"/>
      <c r="CM376" s="357"/>
      <c r="CN376" s="357"/>
      <c r="CO376" s="357"/>
      <c r="CP376" s="357"/>
      <c r="CQ376" s="357"/>
      <c r="CR376" s="357"/>
      <c r="CS376" s="357"/>
      <c r="CT376" s="357"/>
      <c r="CU376" s="357"/>
      <c r="CV376" s="357"/>
      <c r="CW376" s="357"/>
      <c r="CX376" s="357"/>
      <c r="CY376" s="357"/>
      <c r="CZ376" s="357"/>
      <c r="DA376" s="357"/>
      <c r="DB376" s="357"/>
      <c r="DC376" s="357"/>
      <c r="DD376" s="357"/>
      <c r="DE376" s="357"/>
      <c r="DF376" s="357"/>
      <c r="DG376" s="357"/>
      <c r="DH376" s="357"/>
      <c r="DI376" s="357"/>
      <c r="DJ376" s="357"/>
      <c r="DK376" s="357"/>
      <c r="DL376" s="357"/>
      <c r="DM376" s="357"/>
      <c r="DN376" s="357"/>
      <c r="DO376" s="357"/>
      <c r="DP376" s="357"/>
      <c r="DQ376" s="357"/>
      <c r="DR376" s="357"/>
      <c r="DS376" s="357"/>
      <c r="DT376" s="357"/>
      <c r="DU376" s="357"/>
      <c r="DV376" s="357"/>
      <c r="DW376" s="357"/>
      <c r="DX376" s="357"/>
      <c r="DY376" s="357"/>
      <c r="DZ376" s="357"/>
      <c r="EA376" s="357"/>
      <c r="EB376" s="357"/>
      <c r="EC376" s="357"/>
      <c r="ED376" s="357"/>
      <c r="EE376" s="357"/>
      <c r="EF376" s="357"/>
      <c r="EG376" s="357"/>
      <c r="EH376" s="357"/>
      <c r="EI376" s="357"/>
      <c r="EJ376" s="357"/>
      <c r="EK376" s="357"/>
      <c r="EL376" s="357"/>
      <c r="EM376" s="357"/>
      <c r="EN376" s="357"/>
      <c r="EO376" s="357"/>
      <c r="EP376" s="357"/>
      <c r="EQ376" s="357"/>
      <c r="ER376" s="357"/>
      <c r="ES376" s="357"/>
      <c r="ET376" s="357"/>
      <c r="EU376" s="357"/>
    </row>
    <row r="377" ht="12.75" customHeight="1">
      <c r="A377" s="357"/>
      <c r="B377" s="357"/>
      <c r="C377" s="357"/>
      <c r="D377" s="357"/>
      <c r="E377" s="357"/>
      <c r="F377" s="357"/>
      <c r="G377" s="357"/>
      <c r="H377" s="357"/>
      <c r="I377" s="357"/>
      <c r="J377" s="357"/>
      <c r="K377" s="357"/>
      <c r="L377" s="357"/>
      <c r="M377" s="357"/>
      <c r="N377" s="357"/>
      <c r="O377" s="357"/>
      <c r="P377" s="357"/>
      <c r="Q377" s="357"/>
      <c r="R377" s="357"/>
      <c r="S377" s="357"/>
      <c r="T377" s="357"/>
      <c r="U377" s="357"/>
      <c r="V377" s="357"/>
      <c r="W377" s="357"/>
      <c r="X377" s="357"/>
      <c r="Y377" s="357"/>
      <c r="Z377" s="357"/>
      <c r="AA377" s="357"/>
      <c r="AB377" s="357"/>
      <c r="AC377" s="357"/>
      <c r="AD377" s="357"/>
      <c r="AE377" s="357"/>
      <c r="AF377" s="357"/>
      <c r="AG377" s="357"/>
      <c r="AH377" s="357"/>
      <c r="AI377" s="357"/>
      <c r="AJ377" s="357"/>
      <c r="AK377" s="357"/>
      <c r="AL377" s="357"/>
      <c r="AM377" s="357"/>
      <c r="AN377" s="357"/>
      <c r="AO377" s="357"/>
      <c r="AP377" s="357"/>
      <c r="AQ377" s="357"/>
      <c r="AR377" s="357"/>
      <c r="AS377" s="357"/>
      <c r="AT377" s="357"/>
      <c r="AU377" s="357"/>
      <c r="AV377" s="357"/>
      <c r="AW377" s="357"/>
      <c r="AX377" s="357"/>
      <c r="AY377" s="357"/>
      <c r="AZ377" s="357"/>
      <c r="BA377" s="357"/>
      <c r="BB377" s="357"/>
      <c r="BC377" s="357"/>
      <c r="BD377" s="357"/>
      <c r="BE377" s="357"/>
      <c r="BF377" s="357"/>
      <c r="BG377" s="357"/>
      <c r="BH377" s="357"/>
      <c r="BI377" s="357"/>
      <c r="BJ377" s="357"/>
      <c r="BK377" s="357"/>
      <c r="BL377" s="357"/>
      <c r="BM377" s="357"/>
      <c r="BN377" s="357"/>
      <c r="BO377" s="357"/>
      <c r="BP377" s="357"/>
      <c r="BQ377" s="357"/>
      <c r="BR377" s="357"/>
      <c r="BS377" s="357"/>
      <c r="BT377" s="357"/>
      <c r="BU377" s="357"/>
      <c r="BV377" s="357"/>
      <c r="BW377" s="357"/>
      <c r="BX377" s="357"/>
      <c r="BY377" s="357"/>
      <c r="BZ377" s="357"/>
      <c r="CA377" s="357"/>
      <c r="CB377" s="357"/>
      <c r="CC377" s="357"/>
      <c r="CD377" s="357"/>
      <c r="CE377" s="357"/>
      <c r="CF377" s="357"/>
      <c r="CG377" s="357"/>
      <c r="CH377" s="357"/>
      <c r="CI377" s="357"/>
      <c r="CJ377" s="357"/>
      <c r="CK377" s="357"/>
      <c r="CL377" s="357"/>
      <c r="CM377" s="357"/>
      <c r="CN377" s="357"/>
      <c r="CO377" s="357"/>
      <c r="CP377" s="357"/>
      <c r="CQ377" s="357"/>
      <c r="CR377" s="357"/>
      <c r="CS377" s="357"/>
      <c r="CT377" s="357"/>
      <c r="CU377" s="357"/>
      <c r="CV377" s="357"/>
      <c r="CW377" s="357"/>
      <c r="CX377" s="357"/>
      <c r="CY377" s="357"/>
      <c r="CZ377" s="357"/>
      <c r="DA377" s="357"/>
      <c r="DB377" s="357"/>
      <c r="DC377" s="357"/>
      <c r="DD377" s="357"/>
      <c r="DE377" s="357"/>
      <c r="DF377" s="357"/>
      <c r="DG377" s="357"/>
      <c r="DH377" s="357"/>
      <c r="DI377" s="357"/>
      <c r="DJ377" s="357"/>
      <c r="DK377" s="357"/>
      <c r="DL377" s="357"/>
      <c r="DM377" s="357"/>
      <c r="DN377" s="357"/>
      <c r="DO377" s="357"/>
      <c r="DP377" s="357"/>
      <c r="DQ377" s="357"/>
      <c r="DR377" s="357"/>
      <c r="DS377" s="357"/>
      <c r="DT377" s="357"/>
      <c r="DU377" s="357"/>
      <c r="DV377" s="357"/>
      <c r="DW377" s="357"/>
      <c r="DX377" s="357"/>
      <c r="DY377" s="357"/>
      <c r="DZ377" s="357"/>
      <c r="EA377" s="357"/>
      <c r="EB377" s="357"/>
      <c r="EC377" s="357"/>
      <c r="ED377" s="357"/>
      <c r="EE377" s="357"/>
      <c r="EF377" s="357"/>
      <c r="EG377" s="357"/>
      <c r="EH377" s="357"/>
      <c r="EI377" s="357"/>
      <c r="EJ377" s="357"/>
      <c r="EK377" s="357"/>
      <c r="EL377" s="357"/>
      <c r="EM377" s="357"/>
      <c r="EN377" s="357"/>
      <c r="EO377" s="357"/>
      <c r="EP377" s="357"/>
      <c r="EQ377" s="357"/>
      <c r="ER377" s="357"/>
      <c r="ES377" s="357"/>
      <c r="ET377" s="357"/>
      <c r="EU377" s="357"/>
    </row>
    <row r="378" ht="12.75" customHeight="1">
      <c r="A378" s="357"/>
      <c r="B378" s="357"/>
      <c r="C378" s="357"/>
      <c r="D378" s="357"/>
      <c r="E378" s="357"/>
      <c r="F378" s="357"/>
      <c r="G378" s="357"/>
      <c r="H378" s="357"/>
      <c r="I378" s="357"/>
      <c r="J378" s="357"/>
      <c r="K378" s="357"/>
      <c r="L378" s="357"/>
      <c r="M378" s="357"/>
      <c r="N378" s="357"/>
      <c r="O378" s="357"/>
      <c r="P378" s="357"/>
      <c r="Q378" s="357"/>
      <c r="R378" s="357"/>
      <c r="S378" s="357"/>
      <c r="T378" s="357"/>
      <c r="U378" s="357"/>
      <c r="V378" s="357"/>
      <c r="W378" s="357"/>
      <c r="X378" s="357"/>
      <c r="Y378" s="357"/>
      <c r="Z378" s="357"/>
      <c r="AA378" s="357"/>
      <c r="AB378" s="357"/>
      <c r="AC378" s="357"/>
      <c r="AD378" s="357"/>
      <c r="AE378" s="357"/>
      <c r="AF378" s="357"/>
      <c r="AG378" s="357"/>
      <c r="AH378" s="357"/>
      <c r="AI378" s="357"/>
      <c r="AJ378" s="357"/>
      <c r="AK378" s="357"/>
      <c r="AL378" s="357"/>
      <c r="AM378" s="357"/>
      <c r="AN378" s="357"/>
      <c r="AO378" s="357"/>
      <c r="AP378" s="357"/>
      <c r="AQ378" s="357"/>
      <c r="AR378" s="357"/>
      <c r="AS378" s="357"/>
      <c r="AT378" s="357"/>
      <c r="AU378" s="357"/>
      <c r="AV378" s="357"/>
      <c r="AW378" s="357"/>
      <c r="AX378" s="357"/>
      <c r="AY378" s="357"/>
      <c r="AZ378" s="357"/>
      <c r="BA378" s="357"/>
      <c r="BB378" s="357"/>
      <c r="BC378" s="357"/>
      <c r="BD378" s="357"/>
      <c r="BE378" s="357"/>
      <c r="BF378" s="357"/>
      <c r="BG378" s="357"/>
      <c r="BH378" s="357"/>
      <c r="BI378" s="357"/>
      <c r="BJ378" s="357"/>
      <c r="BK378" s="357"/>
      <c r="BL378" s="357"/>
      <c r="BM378" s="357"/>
      <c r="BN378" s="357"/>
      <c r="BO378" s="357"/>
      <c r="BP378" s="357"/>
      <c r="BQ378" s="357"/>
      <c r="BR378" s="357"/>
      <c r="BS378" s="357"/>
      <c r="BT378" s="357"/>
      <c r="BU378" s="357"/>
      <c r="BV378" s="357"/>
      <c r="BW378" s="357"/>
      <c r="BX378" s="357"/>
      <c r="BY378" s="357"/>
      <c r="BZ378" s="357"/>
      <c r="CA378" s="357"/>
      <c r="CB378" s="357"/>
      <c r="CC378" s="357"/>
      <c r="CD378" s="357"/>
      <c r="CE378" s="357"/>
      <c r="CF378" s="357"/>
      <c r="CG378" s="357"/>
      <c r="CH378" s="357"/>
      <c r="CI378" s="357"/>
      <c r="CJ378" s="357"/>
      <c r="CK378" s="357"/>
      <c r="CL378" s="357"/>
      <c r="CM378" s="357"/>
      <c r="CN378" s="357"/>
      <c r="CO378" s="357"/>
      <c r="CP378" s="357"/>
      <c r="CQ378" s="357"/>
      <c r="CR378" s="357"/>
      <c r="CS378" s="357"/>
      <c r="CT378" s="357"/>
      <c r="CU378" s="357"/>
      <c r="CV378" s="357"/>
      <c r="CW378" s="357"/>
      <c r="CX378" s="357"/>
      <c r="CY378" s="357"/>
      <c r="CZ378" s="357"/>
      <c r="DA378" s="357"/>
      <c r="DB378" s="357"/>
      <c r="DC378" s="357"/>
      <c r="DD378" s="357"/>
      <c r="DE378" s="357"/>
      <c r="DF378" s="357"/>
      <c r="DG378" s="357"/>
      <c r="DH378" s="357"/>
      <c r="DI378" s="357"/>
      <c r="DJ378" s="357"/>
      <c r="DK378" s="357"/>
      <c r="DL378" s="357"/>
      <c r="DM378" s="357"/>
      <c r="DN378" s="357"/>
      <c r="DO378" s="357"/>
      <c r="DP378" s="357"/>
      <c r="DQ378" s="357"/>
      <c r="DR378" s="357"/>
      <c r="DS378" s="357"/>
      <c r="DT378" s="357"/>
      <c r="DU378" s="357"/>
      <c r="DV378" s="357"/>
      <c r="DW378" s="357"/>
      <c r="DX378" s="357"/>
      <c r="DY378" s="357"/>
      <c r="DZ378" s="357"/>
      <c r="EA378" s="357"/>
      <c r="EB378" s="357"/>
      <c r="EC378" s="357"/>
      <c r="ED378" s="357"/>
      <c r="EE378" s="357"/>
      <c r="EF378" s="357"/>
      <c r="EG378" s="357"/>
      <c r="EH378" s="357"/>
      <c r="EI378" s="357"/>
      <c r="EJ378" s="357"/>
      <c r="EK378" s="357"/>
      <c r="EL378" s="357"/>
      <c r="EM378" s="357"/>
      <c r="EN378" s="357"/>
      <c r="EO378" s="357"/>
      <c r="EP378" s="357"/>
      <c r="EQ378" s="357"/>
      <c r="ER378" s="357"/>
      <c r="ES378" s="357"/>
      <c r="ET378" s="357"/>
      <c r="EU378" s="357"/>
    </row>
    <row r="379" ht="12.75" customHeight="1">
      <c r="A379" s="357"/>
      <c r="B379" s="357"/>
      <c r="C379" s="357"/>
      <c r="D379" s="357"/>
      <c r="E379" s="357"/>
      <c r="F379" s="357"/>
      <c r="G379" s="357"/>
      <c r="H379" s="357"/>
      <c r="I379" s="357"/>
      <c r="J379" s="357"/>
      <c r="K379" s="357"/>
      <c r="L379" s="357"/>
      <c r="M379" s="357"/>
      <c r="N379" s="357"/>
      <c r="O379" s="357"/>
      <c r="P379" s="357"/>
      <c r="Q379" s="357"/>
      <c r="R379" s="357"/>
      <c r="S379" s="357"/>
      <c r="T379" s="357"/>
      <c r="U379" s="357"/>
      <c r="V379" s="357"/>
      <c r="W379" s="357"/>
      <c r="X379" s="357"/>
      <c r="Y379" s="357"/>
      <c r="Z379" s="357"/>
      <c r="AA379" s="357"/>
      <c r="AB379" s="357"/>
      <c r="AC379" s="357"/>
      <c r="AD379" s="357"/>
      <c r="AE379" s="357"/>
      <c r="AF379" s="357"/>
      <c r="AG379" s="357"/>
      <c r="AH379" s="357"/>
      <c r="AI379" s="357"/>
      <c r="AJ379" s="357"/>
      <c r="AK379" s="357"/>
      <c r="AL379" s="357"/>
      <c r="AM379" s="357"/>
      <c r="AN379" s="357"/>
      <c r="AO379" s="357"/>
      <c r="AP379" s="357"/>
      <c r="AQ379" s="357"/>
      <c r="AR379" s="357"/>
      <c r="AS379" s="357"/>
      <c r="AT379" s="357"/>
      <c r="AU379" s="357"/>
      <c r="AV379" s="357"/>
      <c r="AW379" s="357"/>
      <c r="AX379" s="357"/>
      <c r="AY379" s="357"/>
      <c r="AZ379" s="357"/>
      <c r="BA379" s="357"/>
      <c r="BB379" s="357"/>
      <c r="BC379" s="357"/>
      <c r="BD379" s="357"/>
      <c r="BE379" s="357"/>
      <c r="BF379" s="357"/>
      <c r="BG379" s="357"/>
      <c r="BH379" s="357"/>
      <c r="BI379" s="357"/>
      <c r="BJ379" s="357"/>
      <c r="BK379" s="357"/>
      <c r="BL379" s="357"/>
      <c r="BM379" s="357"/>
      <c r="BN379" s="357"/>
      <c r="BO379" s="357"/>
      <c r="BP379" s="357"/>
      <c r="BQ379" s="357"/>
      <c r="BR379" s="357"/>
      <c r="BS379" s="357"/>
      <c r="BT379" s="357"/>
      <c r="BU379" s="357"/>
      <c r="BV379" s="357"/>
      <c r="BW379" s="357"/>
      <c r="BX379" s="357"/>
      <c r="BY379" s="357"/>
      <c r="BZ379" s="357"/>
      <c r="CA379" s="357"/>
      <c r="CB379" s="357"/>
      <c r="CC379" s="357"/>
      <c r="CD379" s="357"/>
      <c r="CE379" s="357"/>
      <c r="CF379" s="357"/>
      <c r="CG379" s="357"/>
      <c r="CH379" s="357"/>
      <c r="CI379" s="357"/>
      <c r="CJ379" s="357"/>
      <c r="CK379" s="357"/>
      <c r="CL379" s="357"/>
      <c r="CM379" s="357"/>
      <c r="CN379" s="357"/>
      <c r="CO379" s="357"/>
      <c r="CP379" s="357"/>
      <c r="CQ379" s="357"/>
      <c r="CR379" s="357"/>
      <c r="CS379" s="357"/>
      <c r="CT379" s="357"/>
      <c r="CU379" s="357"/>
      <c r="CV379" s="357"/>
      <c r="CW379" s="357"/>
      <c r="CX379" s="357"/>
      <c r="CY379" s="357"/>
      <c r="CZ379" s="357"/>
      <c r="DA379" s="357"/>
      <c r="DB379" s="357"/>
      <c r="DC379" s="357"/>
      <c r="DD379" s="357"/>
      <c r="DE379" s="357"/>
      <c r="DF379" s="357"/>
      <c r="DG379" s="357"/>
      <c r="DH379" s="357"/>
      <c r="DI379" s="357"/>
      <c r="DJ379" s="357"/>
      <c r="DK379" s="357"/>
      <c r="DL379" s="357"/>
      <c r="DM379" s="357"/>
      <c r="DN379" s="357"/>
      <c r="DO379" s="357"/>
      <c r="DP379" s="357"/>
      <c r="DQ379" s="357"/>
      <c r="DR379" s="357"/>
      <c r="DS379" s="357"/>
      <c r="DT379" s="357"/>
      <c r="DU379" s="357"/>
      <c r="DV379" s="357"/>
      <c r="DW379" s="357"/>
      <c r="DX379" s="357"/>
      <c r="DY379" s="357"/>
      <c r="DZ379" s="357"/>
      <c r="EA379" s="357"/>
      <c r="EB379" s="357"/>
      <c r="EC379" s="357"/>
      <c r="ED379" s="357"/>
      <c r="EE379" s="357"/>
      <c r="EF379" s="357"/>
      <c r="EG379" s="357"/>
      <c r="EH379" s="357"/>
      <c r="EI379" s="357"/>
      <c r="EJ379" s="357"/>
      <c r="EK379" s="357"/>
      <c r="EL379" s="357"/>
      <c r="EM379" s="357"/>
      <c r="EN379" s="357"/>
      <c r="EO379" s="357"/>
      <c r="EP379" s="357"/>
      <c r="EQ379" s="357"/>
      <c r="ER379" s="357"/>
      <c r="ES379" s="357"/>
      <c r="ET379" s="357"/>
      <c r="EU379" s="357"/>
    </row>
    <row r="380" ht="12.75" customHeight="1">
      <c r="A380" s="357"/>
      <c r="B380" s="357"/>
      <c r="C380" s="357"/>
      <c r="D380" s="357"/>
      <c r="E380" s="357"/>
      <c r="F380" s="357"/>
      <c r="G380" s="357"/>
      <c r="H380" s="357"/>
      <c r="I380" s="357"/>
      <c r="J380" s="357"/>
      <c r="K380" s="357"/>
      <c r="L380" s="357"/>
      <c r="M380" s="357"/>
      <c r="N380" s="357"/>
      <c r="O380" s="357"/>
      <c r="P380" s="357"/>
      <c r="Q380" s="357"/>
      <c r="R380" s="357"/>
      <c r="S380" s="357"/>
      <c r="T380" s="357"/>
      <c r="U380" s="357"/>
      <c r="V380" s="357"/>
      <c r="W380" s="357"/>
      <c r="X380" s="357"/>
      <c r="Y380" s="357"/>
      <c r="Z380" s="357"/>
      <c r="AA380" s="357"/>
      <c r="AB380" s="357"/>
      <c r="AC380" s="357"/>
      <c r="AD380" s="357"/>
      <c r="AE380" s="357"/>
      <c r="AF380" s="357"/>
      <c r="AG380" s="357"/>
      <c r="AH380" s="357"/>
      <c r="AI380" s="357"/>
      <c r="AJ380" s="357"/>
      <c r="AK380" s="357"/>
      <c r="AL380" s="357"/>
      <c r="AM380" s="357"/>
      <c r="AN380" s="357"/>
      <c r="AO380" s="357"/>
      <c r="AP380" s="357"/>
      <c r="AQ380" s="357"/>
      <c r="AR380" s="357"/>
      <c r="AS380" s="357"/>
      <c r="AT380" s="357"/>
      <c r="AU380" s="357"/>
      <c r="AV380" s="357"/>
      <c r="AW380" s="357"/>
      <c r="AX380" s="357"/>
      <c r="AY380" s="357"/>
      <c r="AZ380" s="357"/>
      <c r="BA380" s="357"/>
      <c r="BB380" s="357"/>
      <c r="BC380" s="357"/>
      <c r="BD380" s="357"/>
      <c r="BE380" s="357"/>
      <c r="BF380" s="357"/>
      <c r="BG380" s="357"/>
      <c r="BH380" s="357"/>
      <c r="BI380" s="357"/>
      <c r="BJ380" s="357"/>
      <c r="BK380" s="357"/>
      <c r="BL380" s="357"/>
      <c r="BM380" s="357"/>
      <c r="BN380" s="357"/>
      <c r="BO380" s="357"/>
      <c r="BP380" s="357"/>
      <c r="BQ380" s="357"/>
      <c r="BR380" s="357"/>
      <c r="BS380" s="357"/>
      <c r="BT380" s="357"/>
      <c r="BU380" s="357"/>
      <c r="BV380" s="357"/>
      <c r="BW380" s="357"/>
      <c r="BX380" s="357"/>
      <c r="BY380" s="357"/>
      <c r="BZ380" s="357"/>
      <c r="CA380" s="357"/>
      <c r="CB380" s="357"/>
      <c r="CC380" s="357"/>
      <c r="CD380" s="357"/>
      <c r="CE380" s="357"/>
      <c r="CF380" s="357"/>
      <c r="CG380" s="357"/>
      <c r="CH380" s="357"/>
      <c r="CI380" s="357"/>
      <c r="CJ380" s="357"/>
      <c r="CK380" s="357"/>
      <c r="CL380" s="357"/>
      <c r="CM380" s="357"/>
      <c r="CN380" s="357"/>
      <c r="CO380" s="357"/>
      <c r="CP380" s="357"/>
      <c r="CQ380" s="357"/>
      <c r="CR380" s="357"/>
      <c r="CS380" s="357"/>
      <c r="CT380" s="357"/>
      <c r="CU380" s="357"/>
      <c r="CV380" s="357"/>
      <c r="CW380" s="357"/>
      <c r="CX380" s="357"/>
      <c r="CY380" s="357"/>
      <c r="CZ380" s="357"/>
      <c r="DA380" s="357"/>
      <c r="DB380" s="357"/>
      <c r="DC380" s="357"/>
      <c r="DD380" s="357"/>
      <c r="DE380" s="357"/>
      <c r="DF380" s="357"/>
      <c r="DG380" s="357"/>
      <c r="DH380" s="357"/>
      <c r="DI380" s="357"/>
      <c r="DJ380" s="357"/>
      <c r="DK380" s="357"/>
      <c r="DL380" s="357"/>
      <c r="DM380" s="357"/>
      <c r="DN380" s="357"/>
      <c r="DO380" s="357"/>
      <c r="DP380" s="357"/>
      <c r="DQ380" s="357"/>
      <c r="DR380" s="357"/>
      <c r="DS380" s="357"/>
      <c r="DT380" s="357"/>
      <c r="DU380" s="357"/>
      <c r="DV380" s="357"/>
      <c r="DW380" s="357"/>
      <c r="DX380" s="357"/>
      <c r="DY380" s="357"/>
      <c r="DZ380" s="357"/>
      <c r="EA380" s="357"/>
      <c r="EB380" s="357"/>
      <c r="EC380" s="357"/>
      <c r="ED380" s="357"/>
      <c r="EE380" s="357"/>
      <c r="EF380" s="357"/>
      <c r="EG380" s="357"/>
      <c r="EH380" s="357"/>
      <c r="EI380" s="357"/>
      <c r="EJ380" s="357"/>
      <c r="EK380" s="357"/>
      <c r="EL380" s="357"/>
      <c r="EM380" s="357"/>
      <c r="EN380" s="357"/>
      <c r="EO380" s="357"/>
      <c r="EP380" s="357"/>
      <c r="EQ380" s="357"/>
      <c r="ER380" s="357"/>
      <c r="ES380" s="357"/>
      <c r="ET380" s="357"/>
      <c r="EU380" s="357"/>
    </row>
    <row r="381" ht="12.75" customHeight="1">
      <c r="A381" s="357"/>
      <c r="B381" s="357"/>
      <c r="C381" s="357"/>
      <c r="D381" s="357"/>
      <c r="E381" s="357"/>
      <c r="F381" s="357"/>
      <c r="G381" s="357"/>
      <c r="H381" s="357"/>
      <c r="I381" s="357"/>
      <c r="J381" s="357"/>
      <c r="K381" s="357"/>
      <c r="L381" s="357"/>
      <c r="M381" s="357"/>
      <c r="N381" s="357"/>
      <c r="O381" s="357"/>
      <c r="P381" s="357"/>
      <c r="Q381" s="357"/>
      <c r="R381" s="357"/>
      <c r="S381" s="357"/>
      <c r="T381" s="357"/>
      <c r="U381" s="357"/>
      <c r="V381" s="357"/>
      <c r="W381" s="357"/>
      <c r="X381" s="357"/>
      <c r="Y381" s="357"/>
      <c r="Z381" s="357"/>
      <c r="AA381" s="357"/>
      <c r="AB381" s="357"/>
      <c r="AC381" s="357"/>
      <c r="AD381" s="357"/>
      <c r="AE381" s="357"/>
      <c r="AF381" s="357"/>
      <c r="AG381" s="357"/>
      <c r="AH381" s="357"/>
      <c r="AI381" s="357"/>
      <c r="AJ381" s="357"/>
      <c r="AK381" s="357"/>
      <c r="AL381" s="357"/>
      <c r="AM381" s="357"/>
      <c r="AN381" s="357"/>
      <c r="AO381" s="357"/>
      <c r="AP381" s="357"/>
      <c r="AQ381" s="357"/>
      <c r="AR381" s="357"/>
      <c r="AS381" s="357"/>
      <c r="AT381" s="357"/>
      <c r="AU381" s="357"/>
      <c r="AV381" s="357"/>
      <c r="AW381" s="357"/>
      <c r="AX381" s="357"/>
      <c r="AY381" s="357"/>
      <c r="AZ381" s="357"/>
      <c r="BA381" s="357"/>
      <c r="BB381" s="357"/>
      <c r="BC381" s="357"/>
      <c r="BD381" s="357"/>
      <c r="BE381" s="357"/>
      <c r="BF381" s="357"/>
      <c r="BG381" s="357"/>
      <c r="BH381" s="357"/>
      <c r="BI381" s="357"/>
      <c r="BJ381" s="357"/>
      <c r="BK381" s="357"/>
      <c r="BL381" s="357"/>
      <c r="BM381" s="357"/>
      <c r="BN381" s="357"/>
      <c r="BO381" s="357"/>
      <c r="BP381" s="357"/>
      <c r="BQ381" s="357"/>
      <c r="BR381" s="357"/>
      <c r="BS381" s="357"/>
      <c r="BT381" s="357"/>
      <c r="BU381" s="357"/>
      <c r="BV381" s="357"/>
      <c r="BW381" s="357"/>
      <c r="BX381" s="357"/>
      <c r="BY381" s="357"/>
      <c r="BZ381" s="357"/>
      <c r="CA381" s="357"/>
      <c r="CB381" s="357"/>
      <c r="CC381" s="357"/>
      <c r="CD381" s="357"/>
      <c r="CE381" s="357"/>
      <c r="CF381" s="357"/>
      <c r="CG381" s="357"/>
      <c r="CH381" s="357"/>
      <c r="CI381" s="357"/>
      <c r="CJ381" s="357"/>
      <c r="CK381" s="357"/>
      <c r="CL381" s="357"/>
      <c r="CM381" s="357"/>
      <c r="CN381" s="357"/>
      <c r="CO381" s="357"/>
      <c r="CP381" s="357"/>
      <c r="CQ381" s="357"/>
      <c r="CR381" s="357"/>
      <c r="CS381" s="357"/>
      <c r="CT381" s="357"/>
      <c r="CU381" s="357"/>
      <c r="CV381" s="357"/>
      <c r="CW381" s="357"/>
      <c r="CX381" s="357"/>
      <c r="CY381" s="357"/>
      <c r="CZ381" s="357"/>
      <c r="DA381" s="357"/>
      <c r="DB381" s="357"/>
      <c r="DC381" s="357"/>
      <c r="DD381" s="357"/>
      <c r="DE381" s="357"/>
      <c r="DF381" s="357"/>
      <c r="DG381" s="357"/>
      <c r="DH381" s="357"/>
      <c r="DI381" s="357"/>
      <c r="DJ381" s="357"/>
      <c r="DK381" s="357"/>
      <c r="DL381" s="357"/>
      <c r="DM381" s="357"/>
      <c r="DN381" s="357"/>
      <c r="DO381" s="357"/>
      <c r="DP381" s="357"/>
      <c r="DQ381" s="357"/>
      <c r="DR381" s="357"/>
      <c r="DS381" s="357"/>
      <c r="DT381" s="357"/>
      <c r="DU381" s="357"/>
      <c r="DV381" s="357"/>
      <c r="DW381" s="357"/>
      <c r="DX381" s="357"/>
      <c r="DY381" s="357"/>
      <c r="DZ381" s="357"/>
      <c r="EA381" s="357"/>
      <c r="EB381" s="357"/>
      <c r="EC381" s="357"/>
      <c r="ED381" s="357"/>
      <c r="EE381" s="357"/>
      <c r="EF381" s="357"/>
      <c r="EG381" s="357"/>
      <c r="EH381" s="357"/>
      <c r="EI381" s="357"/>
      <c r="EJ381" s="357"/>
      <c r="EK381" s="357"/>
      <c r="EL381" s="357"/>
      <c r="EM381" s="357"/>
      <c r="EN381" s="357"/>
      <c r="EO381" s="357"/>
      <c r="EP381" s="357"/>
      <c r="EQ381" s="357"/>
      <c r="ER381" s="357"/>
      <c r="ES381" s="357"/>
      <c r="ET381" s="357"/>
      <c r="EU381" s="357"/>
    </row>
    <row r="382" ht="12.75" customHeight="1">
      <c r="A382" s="357"/>
      <c r="B382" s="357"/>
      <c r="C382" s="357"/>
      <c r="D382" s="357"/>
      <c r="E382" s="357"/>
      <c r="F382" s="357"/>
      <c r="G382" s="357"/>
      <c r="H382" s="357"/>
      <c r="I382" s="357"/>
      <c r="J382" s="357"/>
      <c r="K382" s="357"/>
      <c r="L382" s="357"/>
      <c r="M382" s="357"/>
      <c r="N382" s="357"/>
      <c r="O382" s="357"/>
      <c r="P382" s="357"/>
      <c r="Q382" s="357"/>
      <c r="R382" s="357"/>
      <c r="S382" s="357"/>
      <c r="T382" s="357"/>
      <c r="U382" s="357"/>
      <c r="V382" s="357"/>
      <c r="W382" s="357"/>
      <c r="X382" s="357"/>
      <c r="Y382" s="357"/>
      <c r="Z382" s="357"/>
      <c r="AA382" s="357"/>
      <c r="AB382" s="357"/>
      <c r="AC382" s="357"/>
      <c r="AD382" s="357"/>
      <c r="AE382" s="357"/>
      <c r="AF382" s="357"/>
      <c r="AG382" s="357"/>
      <c r="AH382" s="357"/>
      <c r="AI382" s="357"/>
      <c r="AJ382" s="357"/>
      <c r="AK382" s="357"/>
      <c r="AL382" s="357"/>
      <c r="AM382" s="357"/>
      <c r="AN382" s="357"/>
      <c r="AO382" s="357"/>
      <c r="AP382" s="357"/>
      <c r="AQ382" s="357"/>
      <c r="AR382" s="357"/>
      <c r="AS382" s="357"/>
      <c r="AT382" s="357"/>
      <c r="AU382" s="357"/>
      <c r="AV382" s="357"/>
      <c r="AW382" s="357"/>
      <c r="AX382" s="357"/>
      <c r="AY382" s="357"/>
      <c r="AZ382" s="357"/>
      <c r="BA382" s="357"/>
      <c r="BB382" s="357"/>
      <c r="BC382" s="357"/>
      <c r="BD382" s="357"/>
      <c r="BE382" s="357"/>
      <c r="BF382" s="357"/>
      <c r="BG382" s="357"/>
      <c r="BH382" s="357"/>
      <c r="BI382" s="357"/>
      <c r="BJ382" s="357"/>
      <c r="BK382" s="357"/>
      <c r="BL382" s="357"/>
      <c r="BM382" s="357"/>
      <c r="BN382" s="357"/>
      <c r="BO382" s="357"/>
      <c r="BP382" s="357"/>
      <c r="BQ382" s="357"/>
      <c r="BR382" s="357"/>
      <c r="BS382" s="357"/>
      <c r="BT382" s="357"/>
      <c r="BU382" s="357"/>
      <c r="BV382" s="357"/>
      <c r="BW382" s="357"/>
      <c r="BX382" s="357"/>
      <c r="BY382" s="357"/>
      <c r="BZ382" s="357"/>
      <c r="CA382" s="357"/>
      <c r="CB382" s="357"/>
      <c r="CC382" s="357"/>
      <c r="CD382" s="357"/>
      <c r="CE382" s="357"/>
      <c r="CF382" s="357"/>
      <c r="CG382" s="357"/>
      <c r="CH382" s="357"/>
      <c r="CI382" s="357"/>
      <c r="CJ382" s="357"/>
      <c r="CK382" s="357"/>
      <c r="CL382" s="357"/>
      <c r="CM382" s="357"/>
      <c r="CN382" s="357"/>
      <c r="CO382" s="357"/>
      <c r="CP382" s="357"/>
      <c r="CQ382" s="357"/>
      <c r="CR382" s="357"/>
      <c r="CS382" s="357"/>
      <c r="CT382" s="357"/>
      <c r="CU382" s="357"/>
      <c r="CV382" s="357"/>
      <c r="CW382" s="357"/>
      <c r="CX382" s="357"/>
      <c r="CY382" s="357"/>
      <c r="CZ382" s="357"/>
      <c r="DA382" s="357"/>
      <c r="DB382" s="357"/>
      <c r="DC382" s="357"/>
      <c r="DD382" s="357"/>
      <c r="DE382" s="357"/>
      <c r="DF382" s="357"/>
      <c r="DG382" s="357"/>
      <c r="DH382" s="357"/>
      <c r="DI382" s="357"/>
      <c r="DJ382" s="357"/>
      <c r="DK382" s="357"/>
      <c r="DL382" s="357"/>
      <c r="DM382" s="357"/>
      <c r="DN382" s="357"/>
      <c r="DO382" s="357"/>
      <c r="DP382" s="357"/>
      <c r="DQ382" s="357"/>
      <c r="DR382" s="357"/>
      <c r="DS382" s="357"/>
      <c r="DT382" s="357"/>
      <c r="DU382" s="357"/>
      <c r="DV382" s="357"/>
      <c r="DW382" s="357"/>
      <c r="DX382" s="357"/>
      <c r="DY382" s="357"/>
      <c r="DZ382" s="357"/>
      <c r="EA382" s="357"/>
      <c r="EB382" s="357"/>
      <c r="EC382" s="357"/>
      <c r="ED382" s="357"/>
      <c r="EE382" s="357"/>
      <c r="EF382" s="357"/>
      <c r="EG382" s="357"/>
      <c r="EH382" s="357"/>
      <c r="EI382" s="357"/>
      <c r="EJ382" s="357"/>
      <c r="EK382" s="357"/>
      <c r="EL382" s="357"/>
      <c r="EM382" s="357"/>
      <c r="EN382" s="357"/>
      <c r="EO382" s="357"/>
      <c r="EP382" s="357"/>
      <c r="EQ382" s="357"/>
      <c r="ER382" s="357"/>
      <c r="ES382" s="357"/>
      <c r="ET382" s="357"/>
      <c r="EU382" s="357"/>
    </row>
    <row r="383" ht="12.75" customHeight="1">
      <c r="A383" s="357"/>
      <c r="B383" s="357"/>
      <c r="C383" s="357"/>
      <c r="D383" s="357"/>
      <c r="E383" s="357"/>
      <c r="F383" s="357"/>
      <c r="G383" s="357"/>
      <c r="H383" s="357"/>
      <c r="I383" s="357"/>
      <c r="J383" s="357"/>
      <c r="K383" s="357"/>
      <c r="L383" s="357"/>
      <c r="M383" s="357"/>
      <c r="N383" s="357"/>
      <c r="O383" s="357"/>
      <c r="P383" s="357"/>
      <c r="Q383" s="357"/>
      <c r="R383" s="357"/>
      <c r="S383" s="357"/>
      <c r="T383" s="357"/>
      <c r="U383" s="357"/>
      <c r="V383" s="357"/>
      <c r="W383" s="357"/>
      <c r="X383" s="357"/>
      <c r="Y383" s="357"/>
      <c r="Z383" s="357"/>
      <c r="AA383" s="357"/>
      <c r="AB383" s="357"/>
      <c r="AC383" s="357"/>
      <c r="AD383" s="357"/>
      <c r="AE383" s="357"/>
      <c r="AF383" s="357"/>
      <c r="AG383" s="357"/>
      <c r="AH383" s="357"/>
      <c r="AI383" s="357"/>
      <c r="AJ383" s="357"/>
      <c r="AK383" s="357"/>
      <c r="AL383" s="357"/>
      <c r="AM383" s="357"/>
      <c r="AN383" s="357"/>
      <c r="AO383" s="357"/>
      <c r="AP383" s="357"/>
      <c r="AQ383" s="357"/>
      <c r="AR383" s="357"/>
      <c r="AS383" s="357"/>
      <c r="AT383" s="357"/>
      <c r="AU383" s="357"/>
      <c r="AV383" s="357"/>
      <c r="AW383" s="357"/>
      <c r="AX383" s="357"/>
      <c r="AY383" s="357"/>
      <c r="AZ383" s="357"/>
      <c r="BA383" s="357"/>
      <c r="BB383" s="357"/>
      <c r="BC383" s="357"/>
      <c r="BD383" s="357"/>
      <c r="BE383" s="357"/>
      <c r="BF383" s="357"/>
      <c r="BG383" s="357"/>
      <c r="BH383" s="357"/>
      <c r="BI383" s="357"/>
      <c r="BJ383" s="357"/>
      <c r="BK383" s="357"/>
      <c r="BL383" s="357"/>
      <c r="BM383" s="357"/>
      <c r="BN383" s="357"/>
      <c r="BO383" s="357"/>
      <c r="BP383" s="357"/>
      <c r="BQ383" s="357"/>
      <c r="BR383" s="357"/>
      <c r="BS383" s="357"/>
      <c r="BT383" s="357"/>
      <c r="BU383" s="357"/>
      <c r="BV383" s="357"/>
      <c r="BW383" s="357"/>
      <c r="BX383" s="357"/>
      <c r="BY383" s="357"/>
      <c r="BZ383" s="357"/>
      <c r="CA383" s="357"/>
      <c r="CB383" s="357"/>
      <c r="CC383" s="357"/>
      <c r="CD383" s="357"/>
      <c r="CE383" s="357"/>
      <c r="CF383" s="357"/>
      <c r="CG383" s="357"/>
      <c r="CH383" s="357"/>
      <c r="CI383" s="357"/>
      <c r="CJ383" s="357"/>
      <c r="CK383" s="357"/>
      <c r="CL383" s="357"/>
      <c r="CM383" s="357"/>
      <c r="CN383" s="357"/>
      <c r="CO383" s="357"/>
      <c r="CP383" s="357"/>
      <c r="CQ383" s="357"/>
      <c r="CR383" s="357"/>
      <c r="CS383" s="357"/>
      <c r="CT383" s="357"/>
      <c r="CU383" s="357"/>
      <c r="CV383" s="357"/>
      <c r="CW383" s="357"/>
      <c r="CX383" s="357"/>
      <c r="CY383" s="357"/>
      <c r="CZ383" s="357"/>
      <c r="DA383" s="357"/>
      <c r="DB383" s="357"/>
      <c r="DC383" s="357"/>
      <c r="DD383" s="357"/>
      <c r="DE383" s="357"/>
      <c r="DF383" s="357"/>
      <c r="DG383" s="357"/>
      <c r="DH383" s="357"/>
      <c r="DI383" s="357"/>
      <c r="DJ383" s="357"/>
      <c r="DK383" s="357"/>
      <c r="DL383" s="357"/>
      <c r="DM383" s="357"/>
      <c r="DN383" s="357"/>
      <c r="DO383" s="357"/>
      <c r="DP383" s="357"/>
      <c r="DQ383" s="357"/>
      <c r="DR383" s="357"/>
      <c r="DS383" s="357"/>
      <c r="DT383" s="357"/>
      <c r="DU383" s="357"/>
      <c r="DV383" s="357"/>
      <c r="DW383" s="357"/>
      <c r="DX383" s="357"/>
      <c r="DY383" s="357"/>
      <c r="DZ383" s="357"/>
      <c r="EA383" s="357"/>
      <c r="EB383" s="357"/>
      <c r="EC383" s="357"/>
      <c r="ED383" s="357"/>
      <c r="EE383" s="357"/>
      <c r="EF383" s="357"/>
      <c r="EG383" s="357"/>
      <c r="EH383" s="357"/>
      <c r="EI383" s="357"/>
      <c r="EJ383" s="357"/>
      <c r="EK383" s="357"/>
      <c r="EL383" s="357"/>
      <c r="EM383" s="357"/>
      <c r="EN383" s="357"/>
      <c r="EO383" s="357"/>
      <c r="EP383" s="357"/>
      <c r="EQ383" s="357"/>
      <c r="ER383" s="357"/>
      <c r="ES383" s="357"/>
      <c r="ET383" s="357"/>
      <c r="EU383" s="357"/>
    </row>
    <row r="384" ht="12.75" customHeight="1">
      <c r="A384" s="357"/>
      <c r="B384" s="357"/>
      <c r="C384" s="357"/>
      <c r="D384" s="357"/>
      <c r="E384" s="357"/>
      <c r="F384" s="357"/>
      <c r="G384" s="357"/>
      <c r="H384" s="357"/>
      <c r="I384" s="357"/>
      <c r="J384" s="357"/>
      <c r="K384" s="357"/>
      <c r="L384" s="357"/>
      <c r="M384" s="357"/>
      <c r="N384" s="357"/>
      <c r="O384" s="357"/>
      <c r="P384" s="357"/>
      <c r="Q384" s="357"/>
      <c r="R384" s="357"/>
      <c r="S384" s="357"/>
      <c r="T384" s="357"/>
      <c r="U384" s="357"/>
      <c r="V384" s="357"/>
      <c r="W384" s="357"/>
      <c r="X384" s="357"/>
      <c r="Y384" s="357"/>
      <c r="Z384" s="357"/>
      <c r="AA384" s="357"/>
      <c r="AB384" s="357"/>
      <c r="AC384" s="357"/>
      <c r="AD384" s="357"/>
      <c r="AE384" s="357"/>
      <c r="AF384" s="357"/>
      <c r="AG384" s="357"/>
      <c r="AH384" s="357"/>
      <c r="AI384" s="357"/>
      <c r="AJ384" s="357"/>
      <c r="AK384" s="357"/>
      <c r="AL384" s="357"/>
      <c r="AM384" s="357"/>
      <c r="AN384" s="357"/>
      <c r="AO384" s="357"/>
      <c r="AP384" s="357"/>
      <c r="AQ384" s="357"/>
      <c r="AR384" s="357"/>
      <c r="AS384" s="357"/>
      <c r="AT384" s="357"/>
      <c r="AU384" s="357"/>
      <c r="AV384" s="357"/>
      <c r="AW384" s="357"/>
      <c r="AX384" s="357"/>
      <c r="AY384" s="357"/>
      <c r="AZ384" s="357"/>
      <c r="BA384" s="357"/>
      <c r="BB384" s="357"/>
      <c r="BC384" s="357"/>
      <c r="BD384" s="357"/>
      <c r="BE384" s="357"/>
      <c r="BF384" s="357"/>
      <c r="BG384" s="357"/>
      <c r="BH384" s="357"/>
      <c r="BI384" s="357"/>
      <c r="BJ384" s="357"/>
      <c r="BK384" s="357"/>
      <c r="BL384" s="357"/>
      <c r="BM384" s="357"/>
      <c r="BN384" s="357"/>
      <c r="BO384" s="357"/>
      <c r="BP384" s="357"/>
      <c r="BQ384" s="357"/>
      <c r="BR384" s="357"/>
      <c r="BS384" s="357"/>
      <c r="BT384" s="357"/>
      <c r="BU384" s="357"/>
      <c r="BV384" s="357"/>
      <c r="BW384" s="357"/>
      <c r="BX384" s="357"/>
      <c r="BY384" s="357"/>
      <c r="BZ384" s="357"/>
      <c r="CA384" s="357"/>
      <c r="CB384" s="357"/>
      <c r="CC384" s="357"/>
      <c r="CD384" s="357"/>
      <c r="CE384" s="357"/>
      <c r="CF384" s="357"/>
      <c r="CG384" s="357"/>
      <c r="CH384" s="357"/>
      <c r="CI384" s="357"/>
      <c r="CJ384" s="357"/>
      <c r="CK384" s="357"/>
      <c r="CL384" s="357"/>
      <c r="CM384" s="357"/>
      <c r="CN384" s="357"/>
      <c r="CO384" s="357"/>
      <c r="CP384" s="357"/>
      <c r="CQ384" s="357"/>
      <c r="CR384" s="357"/>
      <c r="CS384" s="357"/>
      <c r="CT384" s="357"/>
      <c r="CU384" s="357"/>
      <c r="CV384" s="357"/>
      <c r="CW384" s="357"/>
      <c r="CX384" s="357"/>
      <c r="CY384" s="357"/>
      <c r="CZ384" s="357"/>
      <c r="DA384" s="357"/>
      <c r="DB384" s="357"/>
      <c r="DC384" s="357"/>
      <c r="DD384" s="357"/>
      <c r="DE384" s="357"/>
      <c r="DF384" s="357"/>
      <c r="DG384" s="357"/>
      <c r="DH384" s="357"/>
      <c r="DI384" s="357"/>
      <c r="DJ384" s="357"/>
      <c r="DK384" s="357"/>
      <c r="DL384" s="357"/>
      <c r="DM384" s="357"/>
      <c r="DN384" s="357"/>
      <c r="DO384" s="357"/>
      <c r="DP384" s="357"/>
      <c r="DQ384" s="357"/>
      <c r="DR384" s="357"/>
      <c r="DS384" s="357"/>
      <c r="DT384" s="357"/>
      <c r="DU384" s="357"/>
      <c r="DV384" s="357"/>
      <c r="DW384" s="357"/>
      <c r="DX384" s="357"/>
      <c r="DY384" s="357"/>
      <c r="DZ384" s="357"/>
      <c r="EA384" s="357"/>
      <c r="EB384" s="357"/>
      <c r="EC384" s="357"/>
      <c r="ED384" s="357"/>
      <c r="EE384" s="357"/>
      <c r="EF384" s="357"/>
      <c r="EG384" s="357"/>
      <c r="EH384" s="357"/>
      <c r="EI384" s="357"/>
      <c r="EJ384" s="357"/>
      <c r="EK384" s="357"/>
      <c r="EL384" s="357"/>
      <c r="EM384" s="357"/>
      <c r="EN384" s="357"/>
      <c r="EO384" s="357"/>
      <c r="EP384" s="357"/>
      <c r="EQ384" s="357"/>
      <c r="ER384" s="357"/>
      <c r="ES384" s="357"/>
      <c r="ET384" s="357"/>
      <c r="EU384" s="357"/>
    </row>
    <row r="385" ht="12.75" customHeight="1">
      <c r="A385" s="357"/>
      <c r="B385" s="357"/>
      <c r="C385" s="357"/>
      <c r="D385" s="357"/>
      <c r="E385" s="357"/>
      <c r="F385" s="357"/>
      <c r="G385" s="357"/>
      <c r="H385" s="357"/>
      <c r="I385" s="357"/>
      <c r="J385" s="357"/>
      <c r="K385" s="357"/>
      <c r="L385" s="357"/>
      <c r="M385" s="357"/>
      <c r="N385" s="357"/>
      <c r="O385" s="357"/>
      <c r="P385" s="357"/>
      <c r="Q385" s="357"/>
      <c r="R385" s="357"/>
      <c r="S385" s="357"/>
      <c r="T385" s="357"/>
      <c r="U385" s="357"/>
      <c r="V385" s="357"/>
      <c r="W385" s="357"/>
      <c r="X385" s="357"/>
      <c r="Y385" s="357"/>
      <c r="Z385" s="357"/>
      <c r="AA385" s="357"/>
      <c r="AB385" s="357"/>
      <c r="AC385" s="357"/>
      <c r="AD385" s="357"/>
      <c r="AE385" s="357"/>
      <c r="AF385" s="357"/>
      <c r="AG385" s="357"/>
      <c r="AH385" s="357"/>
      <c r="AI385" s="357"/>
      <c r="AJ385" s="357"/>
      <c r="AK385" s="357"/>
      <c r="AL385" s="357"/>
      <c r="AM385" s="357"/>
      <c r="AN385" s="357"/>
      <c r="AO385" s="357"/>
      <c r="AP385" s="357"/>
      <c r="AQ385" s="357"/>
      <c r="AR385" s="357"/>
      <c r="AS385" s="357"/>
      <c r="AT385" s="357"/>
      <c r="AU385" s="357"/>
      <c r="AV385" s="357"/>
      <c r="AW385" s="357"/>
      <c r="AX385" s="357"/>
      <c r="AY385" s="357"/>
      <c r="AZ385" s="357"/>
      <c r="BA385" s="357"/>
      <c r="BB385" s="357"/>
      <c r="BC385" s="357"/>
      <c r="BD385" s="357"/>
      <c r="BE385" s="357"/>
      <c r="BF385" s="357"/>
      <c r="BG385" s="357"/>
      <c r="BH385" s="357"/>
      <c r="BI385" s="357"/>
      <c r="BJ385" s="357"/>
      <c r="BK385" s="357"/>
      <c r="BL385" s="357"/>
      <c r="BM385" s="357"/>
      <c r="BN385" s="357"/>
      <c r="BO385" s="357"/>
      <c r="BP385" s="357"/>
      <c r="BQ385" s="357"/>
      <c r="BR385" s="357"/>
      <c r="BS385" s="357"/>
      <c r="BT385" s="357"/>
      <c r="BU385" s="357"/>
      <c r="BV385" s="357"/>
      <c r="BW385" s="357"/>
      <c r="BX385" s="357"/>
      <c r="BY385" s="357"/>
      <c r="BZ385" s="357"/>
      <c r="CA385" s="357"/>
      <c r="CB385" s="357"/>
      <c r="CC385" s="357"/>
      <c r="CD385" s="357"/>
      <c r="CE385" s="357"/>
      <c r="CF385" s="357"/>
      <c r="CG385" s="357"/>
      <c r="CH385" s="357"/>
      <c r="CI385" s="357"/>
      <c r="CJ385" s="357"/>
      <c r="CK385" s="357"/>
      <c r="CL385" s="357"/>
      <c r="CM385" s="357"/>
      <c r="CN385" s="357"/>
      <c r="CO385" s="357"/>
      <c r="CP385" s="357"/>
      <c r="CQ385" s="357"/>
      <c r="CR385" s="357"/>
      <c r="CS385" s="357"/>
      <c r="CT385" s="357"/>
      <c r="CU385" s="357"/>
      <c r="CV385" s="357"/>
      <c r="CW385" s="357"/>
      <c r="CX385" s="357"/>
      <c r="CY385" s="357"/>
      <c r="CZ385" s="357"/>
      <c r="DA385" s="357"/>
      <c r="DB385" s="357"/>
      <c r="DC385" s="357"/>
      <c r="DD385" s="357"/>
      <c r="DE385" s="357"/>
      <c r="DF385" s="357"/>
      <c r="DG385" s="357"/>
      <c r="DH385" s="357"/>
      <c r="DI385" s="357"/>
      <c r="DJ385" s="357"/>
      <c r="DK385" s="357"/>
      <c r="DL385" s="357"/>
      <c r="DM385" s="357"/>
      <c r="DN385" s="357"/>
      <c r="DO385" s="357"/>
      <c r="DP385" s="357"/>
      <c r="DQ385" s="357"/>
      <c r="DR385" s="357"/>
      <c r="DS385" s="357"/>
      <c r="DT385" s="357"/>
      <c r="DU385" s="357"/>
      <c r="DV385" s="357"/>
      <c r="DW385" s="357"/>
      <c r="DX385" s="357"/>
      <c r="DY385" s="357"/>
      <c r="DZ385" s="357"/>
      <c r="EA385" s="357"/>
      <c r="EB385" s="357"/>
      <c r="EC385" s="357"/>
      <c r="ED385" s="357"/>
      <c r="EE385" s="357"/>
      <c r="EF385" s="357"/>
      <c r="EG385" s="357"/>
      <c r="EH385" s="357"/>
      <c r="EI385" s="357"/>
      <c r="EJ385" s="357"/>
      <c r="EK385" s="357"/>
      <c r="EL385" s="357"/>
      <c r="EM385" s="357"/>
      <c r="EN385" s="357"/>
      <c r="EO385" s="357"/>
      <c r="EP385" s="357"/>
      <c r="EQ385" s="357"/>
      <c r="ER385" s="357"/>
      <c r="ES385" s="357"/>
      <c r="ET385" s="357"/>
      <c r="EU385" s="357"/>
    </row>
    <row r="386" ht="12.75" customHeight="1">
      <c r="A386" s="357"/>
      <c r="B386" s="357"/>
      <c r="C386" s="357"/>
      <c r="D386" s="357"/>
      <c r="E386" s="357"/>
      <c r="F386" s="357"/>
      <c r="G386" s="357"/>
      <c r="H386" s="357"/>
      <c r="I386" s="357"/>
      <c r="J386" s="357"/>
      <c r="K386" s="357"/>
      <c r="L386" s="357"/>
      <c r="M386" s="357"/>
      <c r="N386" s="357"/>
      <c r="O386" s="357"/>
      <c r="P386" s="357"/>
      <c r="Q386" s="357"/>
      <c r="R386" s="357"/>
      <c r="S386" s="357"/>
      <c r="T386" s="357"/>
      <c r="U386" s="357"/>
      <c r="V386" s="357"/>
      <c r="W386" s="357"/>
      <c r="X386" s="357"/>
      <c r="Y386" s="357"/>
      <c r="Z386" s="357"/>
      <c r="AA386" s="357"/>
      <c r="AB386" s="357"/>
      <c r="AC386" s="357"/>
      <c r="AD386" s="357"/>
      <c r="AE386" s="357"/>
      <c r="AF386" s="357"/>
      <c r="AG386" s="357"/>
      <c r="AH386" s="357"/>
      <c r="AI386" s="357"/>
      <c r="AJ386" s="357"/>
      <c r="AK386" s="357"/>
      <c r="AL386" s="357"/>
      <c r="AM386" s="357"/>
      <c r="AN386" s="357"/>
      <c r="AO386" s="357"/>
      <c r="AP386" s="357"/>
      <c r="AQ386" s="357"/>
      <c r="AR386" s="357"/>
      <c r="AS386" s="357"/>
      <c r="AT386" s="357"/>
      <c r="AU386" s="357"/>
      <c r="AV386" s="357"/>
      <c r="AW386" s="357"/>
      <c r="AX386" s="357"/>
      <c r="AY386" s="357"/>
      <c r="AZ386" s="357"/>
      <c r="BA386" s="357"/>
      <c r="BB386" s="357"/>
      <c r="BC386" s="357"/>
      <c r="BD386" s="357"/>
      <c r="BE386" s="357"/>
      <c r="BF386" s="357"/>
      <c r="BG386" s="357"/>
      <c r="BH386" s="357"/>
      <c r="BI386" s="357"/>
      <c r="BJ386" s="357"/>
      <c r="BK386" s="357"/>
      <c r="BL386" s="357"/>
      <c r="BM386" s="357"/>
      <c r="BN386" s="357"/>
      <c r="BO386" s="357"/>
      <c r="BP386" s="357"/>
      <c r="BQ386" s="357"/>
      <c r="BR386" s="357"/>
      <c r="BS386" s="357"/>
      <c r="BT386" s="357"/>
      <c r="BU386" s="357"/>
      <c r="BV386" s="357"/>
      <c r="BW386" s="357"/>
      <c r="BX386" s="357"/>
      <c r="BY386" s="357"/>
      <c r="BZ386" s="357"/>
      <c r="CA386" s="357"/>
      <c r="CB386" s="357"/>
      <c r="CC386" s="357"/>
      <c r="CD386" s="357"/>
      <c r="CE386" s="357"/>
      <c r="CF386" s="357"/>
      <c r="CG386" s="357"/>
      <c r="CH386" s="357"/>
      <c r="CI386" s="357"/>
      <c r="CJ386" s="357"/>
      <c r="CK386" s="357"/>
      <c r="CL386" s="357"/>
      <c r="CM386" s="357"/>
      <c r="CN386" s="357"/>
      <c r="CO386" s="357"/>
      <c r="CP386" s="357"/>
      <c r="CQ386" s="357"/>
      <c r="CR386" s="357"/>
      <c r="CS386" s="357"/>
      <c r="CT386" s="357"/>
      <c r="CU386" s="357"/>
      <c r="CV386" s="357"/>
      <c r="CW386" s="357"/>
      <c r="CX386" s="357"/>
      <c r="CY386" s="357"/>
      <c r="CZ386" s="357"/>
      <c r="DA386" s="357"/>
      <c r="DB386" s="357"/>
      <c r="DC386" s="357"/>
      <c r="DD386" s="357"/>
      <c r="DE386" s="357"/>
      <c r="DF386" s="357"/>
      <c r="DG386" s="357"/>
      <c r="DH386" s="357"/>
      <c r="DI386" s="357"/>
      <c r="DJ386" s="357"/>
      <c r="DK386" s="357"/>
      <c r="DL386" s="357"/>
      <c r="DM386" s="357"/>
      <c r="DN386" s="357"/>
      <c r="DO386" s="357"/>
      <c r="DP386" s="357"/>
      <c r="DQ386" s="357"/>
      <c r="DR386" s="357"/>
      <c r="DS386" s="357"/>
      <c r="DT386" s="357"/>
      <c r="DU386" s="357"/>
      <c r="DV386" s="357"/>
      <c r="DW386" s="357"/>
      <c r="DX386" s="357"/>
      <c r="DY386" s="357"/>
      <c r="DZ386" s="357"/>
      <c r="EA386" s="357"/>
      <c r="EB386" s="357"/>
      <c r="EC386" s="357"/>
      <c r="ED386" s="357"/>
      <c r="EE386" s="357"/>
      <c r="EF386" s="357"/>
      <c r="EG386" s="357"/>
      <c r="EH386" s="357"/>
      <c r="EI386" s="357"/>
      <c r="EJ386" s="357"/>
      <c r="EK386" s="357"/>
      <c r="EL386" s="357"/>
      <c r="EM386" s="357"/>
      <c r="EN386" s="357"/>
      <c r="EO386" s="357"/>
      <c r="EP386" s="357"/>
      <c r="EQ386" s="357"/>
      <c r="ER386" s="357"/>
      <c r="ES386" s="357"/>
      <c r="ET386" s="357"/>
      <c r="EU386" s="357"/>
    </row>
    <row r="387" ht="12.75" customHeight="1">
      <c r="A387" s="357"/>
      <c r="B387" s="357"/>
      <c r="C387" s="357"/>
      <c r="D387" s="357"/>
      <c r="E387" s="357"/>
      <c r="F387" s="357"/>
      <c r="G387" s="357"/>
      <c r="H387" s="357"/>
      <c r="I387" s="357"/>
      <c r="J387" s="357"/>
      <c r="K387" s="357"/>
      <c r="L387" s="357"/>
      <c r="M387" s="357"/>
      <c r="N387" s="357"/>
      <c r="O387" s="357"/>
      <c r="P387" s="357"/>
      <c r="Q387" s="357"/>
      <c r="R387" s="357"/>
      <c r="S387" s="357"/>
      <c r="T387" s="357"/>
      <c r="U387" s="357"/>
      <c r="V387" s="357"/>
      <c r="W387" s="357"/>
      <c r="X387" s="357"/>
      <c r="Y387" s="357"/>
      <c r="Z387" s="357"/>
      <c r="AA387" s="357"/>
      <c r="AB387" s="357"/>
      <c r="AC387" s="357"/>
      <c r="AD387" s="357"/>
      <c r="AE387" s="357"/>
      <c r="AF387" s="357"/>
      <c r="AG387" s="357"/>
      <c r="AH387" s="357"/>
      <c r="AI387" s="357"/>
      <c r="AJ387" s="357"/>
      <c r="AK387" s="357"/>
      <c r="AL387" s="357"/>
      <c r="AM387" s="357"/>
      <c r="AN387" s="357"/>
      <c r="AO387" s="357"/>
      <c r="AP387" s="357"/>
      <c r="AQ387" s="357"/>
      <c r="AR387" s="357"/>
      <c r="AS387" s="357"/>
      <c r="AT387" s="357"/>
      <c r="AU387" s="357"/>
      <c r="AV387" s="357"/>
      <c r="AW387" s="357"/>
      <c r="AX387" s="357"/>
      <c r="AY387" s="357"/>
      <c r="AZ387" s="357"/>
      <c r="BA387" s="357"/>
      <c r="BB387" s="357"/>
      <c r="BC387" s="357"/>
      <c r="BD387" s="357"/>
      <c r="BE387" s="357"/>
      <c r="BF387" s="357"/>
      <c r="BG387" s="357"/>
      <c r="BH387" s="357"/>
      <c r="BI387" s="357"/>
      <c r="BJ387" s="357"/>
      <c r="BK387" s="357"/>
      <c r="BL387" s="357"/>
      <c r="BM387" s="357"/>
      <c r="BN387" s="357"/>
      <c r="BO387" s="357"/>
      <c r="BP387" s="357"/>
      <c r="BQ387" s="357"/>
      <c r="BR387" s="357"/>
      <c r="BS387" s="357"/>
      <c r="BT387" s="357"/>
      <c r="BU387" s="357"/>
      <c r="BV387" s="357"/>
      <c r="BW387" s="357"/>
      <c r="BX387" s="357"/>
      <c r="BY387" s="357"/>
      <c r="BZ387" s="357"/>
      <c r="CA387" s="357"/>
      <c r="CB387" s="357"/>
      <c r="CC387" s="357"/>
      <c r="CD387" s="357"/>
      <c r="CE387" s="357"/>
      <c r="CF387" s="357"/>
      <c r="CG387" s="357"/>
      <c r="CH387" s="357"/>
      <c r="CI387" s="357"/>
      <c r="CJ387" s="357"/>
      <c r="CK387" s="357"/>
      <c r="CL387" s="357"/>
      <c r="CM387" s="357"/>
      <c r="CN387" s="357"/>
      <c r="CO387" s="357"/>
      <c r="CP387" s="357"/>
      <c r="CQ387" s="357"/>
      <c r="CR387" s="357"/>
      <c r="CS387" s="357"/>
      <c r="CT387" s="357"/>
      <c r="CU387" s="357"/>
      <c r="CV387" s="357"/>
      <c r="CW387" s="357"/>
      <c r="CX387" s="357"/>
      <c r="CY387" s="357"/>
      <c r="CZ387" s="357"/>
      <c r="DA387" s="357"/>
      <c r="DB387" s="357"/>
      <c r="DC387" s="357"/>
      <c r="DD387" s="357"/>
      <c r="DE387" s="357"/>
      <c r="DF387" s="357"/>
      <c r="DG387" s="357"/>
      <c r="DH387" s="357"/>
      <c r="DI387" s="357"/>
      <c r="DJ387" s="357"/>
      <c r="DK387" s="357"/>
      <c r="DL387" s="357"/>
      <c r="DM387" s="357"/>
      <c r="DN387" s="357"/>
      <c r="DO387" s="357"/>
      <c r="DP387" s="357"/>
      <c r="DQ387" s="357"/>
      <c r="DR387" s="357"/>
      <c r="DS387" s="357"/>
      <c r="DT387" s="357"/>
      <c r="DU387" s="357"/>
      <c r="DV387" s="357"/>
      <c r="DW387" s="357"/>
      <c r="DX387" s="357"/>
      <c r="DY387" s="357"/>
      <c r="DZ387" s="357"/>
      <c r="EA387" s="357"/>
      <c r="EB387" s="357"/>
      <c r="EC387" s="357"/>
      <c r="ED387" s="357"/>
      <c r="EE387" s="357"/>
      <c r="EF387" s="357"/>
      <c r="EG387" s="357"/>
      <c r="EH387" s="357"/>
      <c r="EI387" s="357"/>
      <c r="EJ387" s="357"/>
      <c r="EK387" s="357"/>
      <c r="EL387" s="357"/>
      <c r="EM387" s="357"/>
      <c r="EN387" s="357"/>
      <c r="EO387" s="357"/>
      <c r="EP387" s="357"/>
      <c r="EQ387" s="357"/>
      <c r="ER387" s="357"/>
      <c r="ES387" s="357"/>
      <c r="ET387" s="357"/>
      <c r="EU387" s="357"/>
    </row>
    <row r="388" ht="12.75" customHeight="1">
      <c r="A388" s="357"/>
      <c r="B388" s="357"/>
      <c r="C388" s="357"/>
      <c r="D388" s="357"/>
      <c r="E388" s="357"/>
      <c r="F388" s="357"/>
      <c r="G388" s="357"/>
      <c r="H388" s="357"/>
      <c r="I388" s="357"/>
      <c r="J388" s="357"/>
      <c r="K388" s="357"/>
      <c r="L388" s="357"/>
      <c r="M388" s="357"/>
      <c r="N388" s="357"/>
      <c r="O388" s="357"/>
      <c r="P388" s="357"/>
      <c r="Q388" s="357"/>
      <c r="R388" s="357"/>
      <c r="S388" s="357"/>
      <c r="T388" s="357"/>
      <c r="U388" s="357"/>
      <c r="V388" s="357"/>
      <c r="W388" s="357"/>
      <c r="X388" s="357"/>
      <c r="Y388" s="357"/>
      <c r="Z388" s="357"/>
      <c r="AA388" s="357"/>
      <c r="AB388" s="357"/>
      <c r="AC388" s="357"/>
      <c r="AD388" s="357"/>
      <c r="AE388" s="357"/>
      <c r="AF388" s="357"/>
      <c r="AG388" s="357"/>
      <c r="AH388" s="357"/>
      <c r="AI388" s="357"/>
      <c r="AJ388" s="357"/>
      <c r="AK388" s="357"/>
      <c r="AL388" s="357"/>
      <c r="AM388" s="357"/>
      <c r="AN388" s="357"/>
      <c r="AO388" s="357"/>
      <c r="AP388" s="357"/>
      <c r="AQ388" s="357"/>
      <c r="AR388" s="357"/>
      <c r="AS388" s="357"/>
      <c r="AT388" s="357"/>
      <c r="AU388" s="357"/>
      <c r="AV388" s="357"/>
      <c r="AW388" s="357"/>
      <c r="AX388" s="357"/>
      <c r="AY388" s="357"/>
      <c r="AZ388" s="357"/>
      <c r="BA388" s="357"/>
      <c r="BB388" s="357"/>
      <c r="BC388" s="357"/>
      <c r="BD388" s="357"/>
      <c r="BE388" s="357"/>
      <c r="BF388" s="357"/>
      <c r="BG388" s="357"/>
      <c r="BH388" s="357"/>
      <c r="BI388" s="357"/>
      <c r="BJ388" s="357"/>
      <c r="BK388" s="357"/>
      <c r="BL388" s="357"/>
      <c r="BM388" s="357"/>
      <c r="BN388" s="357"/>
      <c r="BO388" s="357"/>
      <c r="BP388" s="357"/>
      <c r="BQ388" s="357"/>
      <c r="BR388" s="357"/>
      <c r="BS388" s="357"/>
      <c r="BT388" s="357"/>
      <c r="BU388" s="357"/>
      <c r="BV388" s="357"/>
      <c r="BW388" s="357"/>
      <c r="BX388" s="357"/>
      <c r="BY388" s="357"/>
      <c r="BZ388" s="357"/>
      <c r="CA388" s="357"/>
      <c r="CB388" s="357"/>
      <c r="CC388" s="357"/>
      <c r="CD388" s="357"/>
      <c r="CE388" s="357"/>
      <c r="CF388" s="357"/>
      <c r="CG388" s="357"/>
      <c r="CH388" s="357"/>
      <c r="CI388" s="357"/>
      <c r="CJ388" s="357"/>
      <c r="CK388" s="357"/>
      <c r="CL388" s="357"/>
      <c r="CM388" s="357"/>
      <c r="CN388" s="357"/>
      <c r="CO388" s="357"/>
      <c r="CP388" s="357"/>
      <c r="CQ388" s="357"/>
      <c r="CR388" s="357"/>
      <c r="CS388" s="357"/>
      <c r="CT388" s="357"/>
      <c r="CU388" s="357"/>
      <c r="CV388" s="357"/>
      <c r="CW388" s="357"/>
      <c r="CX388" s="357"/>
      <c r="CY388" s="357"/>
      <c r="CZ388" s="357"/>
      <c r="DA388" s="357"/>
      <c r="DB388" s="357"/>
      <c r="DC388" s="357"/>
      <c r="DD388" s="357"/>
      <c r="DE388" s="357"/>
      <c r="DF388" s="357"/>
      <c r="DG388" s="357"/>
      <c r="DH388" s="357"/>
      <c r="DI388" s="357"/>
      <c r="DJ388" s="357"/>
      <c r="DK388" s="357"/>
      <c r="DL388" s="357"/>
      <c r="DM388" s="357"/>
      <c r="DN388" s="357"/>
      <c r="DO388" s="357"/>
      <c r="DP388" s="357"/>
      <c r="DQ388" s="357"/>
      <c r="DR388" s="357"/>
      <c r="DS388" s="357"/>
      <c r="DT388" s="357"/>
      <c r="DU388" s="357"/>
      <c r="DV388" s="357"/>
      <c r="DW388" s="357"/>
      <c r="DX388" s="357"/>
      <c r="DY388" s="357"/>
      <c r="DZ388" s="357"/>
      <c r="EA388" s="357"/>
      <c r="EB388" s="357"/>
      <c r="EC388" s="357"/>
      <c r="ED388" s="357"/>
      <c r="EE388" s="357"/>
      <c r="EF388" s="357"/>
      <c r="EG388" s="357"/>
      <c r="EH388" s="357"/>
      <c r="EI388" s="357"/>
      <c r="EJ388" s="357"/>
      <c r="EK388" s="357"/>
      <c r="EL388" s="357"/>
      <c r="EM388" s="357"/>
      <c r="EN388" s="357"/>
      <c r="EO388" s="357"/>
      <c r="EP388" s="357"/>
      <c r="EQ388" s="357"/>
      <c r="ER388" s="357"/>
      <c r="ES388" s="357"/>
      <c r="ET388" s="357"/>
      <c r="EU388" s="357"/>
    </row>
    <row r="389" ht="12.75" customHeight="1">
      <c r="A389" s="357"/>
      <c r="B389" s="357"/>
      <c r="C389" s="357"/>
      <c r="D389" s="357"/>
      <c r="E389" s="357"/>
      <c r="F389" s="357"/>
      <c r="G389" s="357"/>
      <c r="H389" s="357"/>
      <c r="I389" s="357"/>
      <c r="J389" s="357"/>
      <c r="K389" s="357"/>
      <c r="L389" s="357"/>
      <c r="M389" s="357"/>
      <c r="N389" s="357"/>
      <c r="O389" s="357"/>
      <c r="P389" s="357"/>
      <c r="Q389" s="357"/>
      <c r="R389" s="357"/>
      <c r="S389" s="357"/>
      <c r="T389" s="357"/>
      <c r="U389" s="357"/>
      <c r="V389" s="357"/>
      <c r="W389" s="357"/>
      <c r="X389" s="357"/>
      <c r="Y389" s="357"/>
      <c r="Z389" s="357"/>
      <c r="AA389" s="357"/>
      <c r="AB389" s="357"/>
      <c r="AC389" s="357"/>
      <c r="AD389" s="357"/>
      <c r="AE389" s="357"/>
      <c r="AF389" s="357"/>
      <c r="AG389" s="357"/>
      <c r="AH389" s="357"/>
      <c r="AI389" s="357"/>
      <c r="AJ389" s="357"/>
      <c r="AK389" s="357"/>
      <c r="AL389" s="357"/>
      <c r="AM389" s="357"/>
      <c r="AN389" s="357"/>
      <c r="AO389" s="357"/>
      <c r="AP389" s="357"/>
      <c r="AQ389" s="357"/>
      <c r="AR389" s="357"/>
      <c r="AS389" s="357"/>
      <c r="AT389" s="357"/>
      <c r="AU389" s="357"/>
      <c r="AV389" s="357"/>
      <c r="AW389" s="357"/>
      <c r="AX389" s="357"/>
      <c r="AY389" s="357"/>
      <c r="AZ389" s="357"/>
      <c r="BA389" s="357"/>
      <c r="BB389" s="357"/>
      <c r="BC389" s="357"/>
      <c r="BD389" s="357"/>
      <c r="BE389" s="357"/>
      <c r="BF389" s="357"/>
      <c r="BG389" s="357"/>
      <c r="BH389" s="357"/>
      <c r="BI389" s="357"/>
      <c r="BJ389" s="357"/>
      <c r="BK389" s="357"/>
      <c r="BL389" s="357"/>
      <c r="BM389" s="357"/>
      <c r="BN389" s="357"/>
      <c r="BO389" s="357"/>
      <c r="BP389" s="357"/>
      <c r="BQ389" s="357"/>
      <c r="BR389" s="357"/>
      <c r="BS389" s="357"/>
      <c r="BT389" s="357"/>
      <c r="BU389" s="357"/>
      <c r="BV389" s="357"/>
      <c r="BW389" s="357"/>
      <c r="BX389" s="357"/>
      <c r="BY389" s="357"/>
      <c r="BZ389" s="357"/>
      <c r="CA389" s="357"/>
      <c r="CB389" s="357"/>
      <c r="CC389" s="357"/>
      <c r="CD389" s="357"/>
      <c r="CE389" s="357"/>
      <c r="CF389" s="357"/>
      <c r="CG389" s="357"/>
      <c r="CH389" s="357"/>
      <c r="CI389" s="357"/>
      <c r="CJ389" s="357"/>
      <c r="CK389" s="357"/>
      <c r="CL389" s="357"/>
      <c r="CM389" s="357"/>
      <c r="CN389" s="357"/>
      <c r="CO389" s="357"/>
      <c r="CP389" s="357"/>
      <c r="CQ389" s="357"/>
      <c r="CR389" s="357"/>
      <c r="CS389" s="357"/>
      <c r="CT389" s="357"/>
      <c r="CU389" s="357"/>
      <c r="CV389" s="357"/>
      <c r="CW389" s="357"/>
      <c r="CX389" s="357"/>
      <c r="CY389" s="357"/>
      <c r="CZ389" s="357"/>
      <c r="DA389" s="357"/>
      <c r="DB389" s="357"/>
      <c r="DC389" s="357"/>
      <c r="DD389" s="357"/>
      <c r="DE389" s="357"/>
      <c r="DF389" s="357"/>
      <c r="DG389" s="357"/>
      <c r="DH389" s="357"/>
      <c r="DI389" s="357"/>
      <c r="DJ389" s="357"/>
      <c r="DK389" s="357"/>
      <c r="DL389" s="357"/>
      <c r="DM389" s="357"/>
      <c r="DN389" s="357"/>
      <c r="DO389" s="357"/>
      <c r="DP389" s="357"/>
      <c r="DQ389" s="357"/>
      <c r="DR389" s="357"/>
      <c r="DS389" s="357"/>
      <c r="DT389" s="357"/>
      <c r="DU389" s="357"/>
      <c r="DV389" s="357"/>
      <c r="DW389" s="357"/>
      <c r="DX389" s="357"/>
      <c r="DY389" s="357"/>
      <c r="DZ389" s="357"/>
      <c r="EA389" s="357"/>
      <c r="EB389" s="357"/>
      <c r="EC389" s="357"/>
      <c r="ED389" s="357"/>
      <c r="EE389" s="357"/>
      <c r="EF389" s="357"/>
      <c r="EG389" s="357"/>
      <c r="EH389" s="357"/>
      <c r="EI389" s="357"/>
      <c r="EJ389" s="357"/>
      <c r="EK389" s="357"/>
      <c r="EL389" s="357"/>
      <c r="EM389" s="357"/>
      <c r="EN389" s="357"/>
      <c r="EO389" s="357"/>
      <c r="EP389" s="357"/>
      <c r="EQ389" s="357"/>
      <c r="ER389" s="357"/>
      <c r="ES389" s="357"/>
      <c r="ET389" s="357"/>
      <c r="EU389" s="357"/>
    </row>
    <row r="390" ht="12.75" customHeight="1">
      <c r="A390" s="357"/>
      <c r="B390" s="357"/>
      <c r="C390" s="357"/>
      <c r="D390" s="357"/>
      <c r="E390" s="357"/>
      <c r="F390" s="357"/>
      <c r="G390" s="357"/>
      <c r="H390" s="357"/>
      <c r="I390" s="357"/>
      <c r="J390" s="357"/>
      <c r="K390" s="357"/>
      <c r="L390" s="357"/>
      <c r="M390" s="357"/>
      <c r="N390" s="357"/>
      <c r="O390" s="357"/>
      <c r="P390" s="357"/>
      <c r="Q390" s="357"/>
      <c r="R390" s="357"/>
      <c r="S390" s="357"/>
      <c r="T390" s="357"/>
      <c r="U390" s="357"/>
      <c r="V390" s="357"/>
      <c r="W390" s="357"/>
      <c r="X390" s="357"/>
      <c r="Y390" s="357"/>
      <c r="Z390" s="357"/>
      <c r="AA390" s="357"/>
      <c r="AB390" s="357"/>
      <c r="AC390" s="357"/>
      <c r="AD390" s="357"/>
      <c r="AE390" s="357"/>
      <c r="AF390" s="357"/>
      <c r="AG390" s="357"/>
      <c r="AH390" s="357"/>
      <c r="AI390" s="357"/>
      <c r="AJ390" s="357"/>
      <c r="AK390" s="357"/>
      <c r="AL390" s="357"/>
      <c r="AM390" s="357"/>
      <c r="AN390" s="357"/>
      <c r="AO390" s="357"/>
      <c r="AP390" s="357"/>
      <c r="AQ390" s="357"/>
      <c r="AR390" s="357"/>
      <c r="AS390" s="357"/>
      <c r="AT390" s="357"/>
      <c r="AU390" s="357"/>
      <c r="AV390" s="357"/>
      <c r="AW390" s="357"/>
      <c r="AX390" s="357"/>
      <c r="AY390" s="357"/>
      <c r="AZ390" s="357"/>
      <c r="BA390" s="357"/>
      <c r="BB390" s="357"/>
      <c r="BC390" s="357"/>
      <c r="BD390" s="357"/>
      <c r="BE390" s="357"/>
      <c r="BF390" s="357"/>
      <c r="BG390" s="357"/>
      <c r="BH390" s="357"/>
      <c r="BI390" s="357"/>
      <c r="BJ390" s="357"/>
      <c r="BK390" s="357"/>
      <c r="BL390" s="357"/>
      <c r="BM390" s="357"/>
      <c r="BN390" s="357"/>
      <c r="BO390" s="357"/>
      <c r="BP390" s="357"/>
      <c r="BQ390" s="357"/>
      <c r="BR390" s="357"/>
      <c r="BS390" s="357"/>
      <c r="BT390" s="357"/>
      <c r="BU390" s="357"/>
      <c r="BV390" s="357"/>
      <c r="BW390" s="357"/>
      <c r="BX390" s="357"/>
      <c r="BY390" s="357"/>
      <c r="BZ390" s="357"/>
      <c r="CA390" s="357"/>
      <c r="CB390" s="357"/>
      <c r="CC390" s="357"/>
      <c r="CD390" s="357"/>
      <c r="CE390" s="357"/>
      <c r="CF390" s="357"/>
      <c r="CG390" s="357"/>
      <c r="CH390" s="357"/>
      <c r="CI390" s="357"/>
      <c r="CJ390" s="357"/>
      <c r="CK390" s="357"/>
      <c r="CL390" s="357"/>
      <c r="CM390" s="357"/>
      <c r="CN390" s="357"/>
      <c r="CO390" s="357"/>
      <c r="CP390" s="357"/>
      <c r="CQ390" s="357"/>
      <c r="CR390" s="357"/>
      <c r="CS390" s="357"/>
      <c r="CT390" s="357"/>
      <c r="CU390" s="357"/>
      <c r="CV390" s="357"/>
      <c r="CW390" s="357"/>
      <c r="CX390" s="357"/>
      <c r="CY390" s="357"/>
      <c r="CZ390" s="357"/>
      <c r="DA390" s="357"/>
      <c r="DB390" s="357"/>
      <c r="DC390" s="357"/>
      <c r="DD390" s="357"/>
      <c r="DE390" s="357"/>
      <c r="DF390" s="357"/>
      <c r="DG390" s="357"/>
      <c r="DH390" s="357"/>
      <c r="DI390" s="357"/>
      <c r="DJ390" s="357"/>
      <c r="DK390" s="357"/>
      <c r="DL390" s="357"/>
      <c r="DM390" s="357"/>
      <c r="DN390" s="357"/>
      <c r="DO390" s="357"/>
      <c r="DP390" s="357"/>
      <c r="DQ390" s="357"/>
      <c r="DR390" s="357"/>
      <c r="DS390" s="357"/>
      <c r="DT390" s="357"/>
      <c r="DU390" s="357"/>
      <c r="DV390" s="357"/>
      <c r="DW390" s="357"/>
      <c r="DX390" s="357"/>
      <c r="DY390" s="357"/>
      <c r="DZ390" s="357"/>
      <c r="EA390" s="357"/>
      <c r="EB390" s="357"/>
      <c r="EC390" s="357"/>
      <c r="ED390" s="357"/>
      <c r="EE390" s="357"/>
      <c r="EF390" s="357"/>
      <c r="EG390" s="357"/>
      <c r="EH390" s="357"/>
      <c r="EI390" s="357"/>
      <c r="EJ390" s="357"/>
      <c r="EK390" s="357"/>
      <c r="EL390" s="357"/>
      <c r="EM390" s="357"/>
      <c r="EN390" s="357"/>
      <c r="EO390" s="357"/>
      <c r="EP390" s="357"/>
      <c r="EQ390" s="357"/>
      <c r="ER390" s="357"/>
      <c r="ES390" s="357"/>
      <c r="ET390" s="357"/>
      <c r="EU390" s="357"/>
    </row>
    <row r="391" ht="12.75" customHeight="1">
      <c r="A391" s="357"/>
      <c r="B391" s="357"/>
      <c r="C391" s="357"/>
      <c r="D391" s="357"/>
      <c r="E391" s="357"/>
      <c r="F391" s="357"/>
      <c r="G391" s="357"/>
      <c r="H391" s="357"/>
      <c r="I391" s="357"/>
      <c r="J391" s="357"/>
      <c r="K391" s="357"/>
      <c r="L391" s="357"/>
      <c r="M391" s="357"/>
      <c r="N391" s="357"/>
      <c r="O391" s="357"/>
      <c r="P391" s="357"/>
      <c r="Q391" s="357"/>
      <c r="R391" s="357"/>
      <c r="S391" s="357"/>
      <c r="T391" s="357"/>
      <c r="U391" s="357"/>
      <c r="V391" s="357"/>
      <c r="W391" s="357"/>
      <c r="X391" s="357"/>
      <c r="Y391" s="357"/>
      <c r="Z391" s="357"/>
      <c r="AA391" s="357"/>
      <c r="AB391" s="357"/>
      <c r="AC391" s="357"/>
      <c r="AD391" s="357"/>
      <c r="AE391" s="357"/>
      <c r="AF391" s="357"/>
      <c r="AG391" s="357"/>
      <c r="AH391" s="357"/>
      <c r="AI391" s="357"/>
      <c r="AJ391" s="357"/>
      <c r="AK391" s="357"/>
      <c r="AL391" s="357"/>
      <c r="AM391" s="357"/>
      <c r="AN391" s="357"/>
      <c r="AO391" s="357"/>
      <c r="AP391" s="357"/>
      <c r="AQ391" s="357"/>
      <c r="AR391" s="357"/>
      <c r="AS391" s="357"/>
      <c r="AT391" s="357"/>
      <c r="AU391" s="357"/>
      <c r="AV391" s="357"/>
      <c r="AW391" s="357"/>
      <c r="AX391" s="357"/>
      <c r="AY391" s="357"/>
      <c r="AZ391" s="357"/>
      <c r="BA391" s="357"/>
      <c r="BB391" s="357"/>
      <c r="BC391" s="357"/>
      <c r="BD391" s="357"/>
      <c r="BE391" s="357"/>
      <c r="BF391" s="357"/>
      <c r="BG391" s="357"/>
      <c r="BH391" s="357"/>
      <c r="BI391" s="357"/>
      <c r="BJ391" s="357"/>
      <c r="BK391" s="357"/>
      <c r="BL391" s="357"/>
      <c r="BM391" s="357"/>
      <c r="BN391" s="357"/>
      <c r="BO391" s="357"/>
      <c r="BP391" s="357"/>
      <c r="BQ391" s="357"/>
      <c r="BR391" s="357"/>
      <c r="BS391" s="357"/>
      <c r="BT391" s="357"/>
      <c r="BU391" s="357"/>
      <c r="BV391" s="357"/>
      <c r="BW391" s="357"/>
      <c r="BX391" s="357"/>
      <c r="BY391" s="357"/>
      <c r="BZ391" s="357"/>
      <c r="CA391" s="357"/>
      <c r="CB391" s="357"/>
      <c r="CC391" s="357"/>
      <c r="CD391" s="357"/>
      <c r="CE391" s="357"/>
      <c r="CF391" s="357"/>
      <c r="CG391" s="357"/>
      <c r="CH391" s="357"/>
      <c r="CI391" s="357"/>
      <c r="CJ391" s="357"/>
      <c r="CK391" s="357"/>
      <c r="CL391" s="357"/>
      <c r="CM391" s="357"/>
      <c r="CN391" s="357"/>
      <c r="CO391" s="357"/>
      <c r="CP391" s="357"/>
      <c r="CQ391" s="357"/>
      <c r="CR391" s="357"/>
      <c r="CS391" s="357"/>
      <c r="CT391" s="357"/>
      <c r="CU391" s="357"/>
      <c r="CV391" s="357"/>
      <c r="CW391" s="357"/>
      <c r="CX391" s="357"/>
      <c r="CY391" s="357"/>
      <c r="CZ391" s="357"/>
      <c r="DA391" s="357"/>
      <c r="DB391" s="357"/>
      <c r="DC391" s="357"/>
      <c r="DD391" s="357"/>
      <c r="DE391" s="357"/>
      <c r="DF391" s="357"/>
      <c r="DG391" s="357"/>
      <c r="DH391" s="357"/>
      <c r="DI391" s="357"/>
      <c r="DJ391" s="357"/>
      <c r="DK391" s="357"/>
      <c r="DL391" s="357"/>
      <c r="DM391" s="357"/>
      <c r="DN391" s="357"/>
      <c r="DO391" s="357"/>
      <c r="DP391" s="357"/>
      <c r="DQ391" s="357"/>
      <c r="DR391" s="357"/>
      <c r="DS391" s="357"/>
      <c r="DT391" s="357"/>
      <c r="DU391" s="357"/>
      <c r="DV391" s="357"/>
      <c r="DW391" s="357"/>
      <c r="DX391" s="357"/>
      <c r="DY391" s="357"/>
      <c r="DZ391" s="357"/>
      <c r="EA391" s="357"/>
      <c r="EB391" s="357"/>
      <c r="EC391" s="357"/>
      <c r="ED391" s="357"/>
      <c r="EE391" s="357"/>
      <c r="EF391" s="357"/>
      <c r="EG391" s="357"/>
      <c r="EH391" s="357"/>
      <c r="EI391" s="357"/>
      <c r="EJ391" s="357"/>
      <c r="EK391" s="357"/>
      <c r="EL391" s="357"/>
      <c r="EM391" s="357"/>
      <c r="EN391" s="357"/>
      <c r="EO391" s="357"/>
      <c r="EP391" s="357"/>
      <c r="EQ391" s="357"/>
      <c r="ER391" s="357"/>
      <c r="ES391" s="357"/>
      <c r="ET391" s="357"/>
      <c r="EU391" s="357"/>
    </row>
    <row r="392" ht="12.75" customHeight="1">
      <c r="A392" s="357"/>
      <c r="B392" s="357"/>
      <c r="C392" s="357"/>
      <c r="D392" s="357"/>
      <c r="E392" s="357"/>
      <c r="F392" s="357"/>
      <c r="G392" s="357"/>
      <c r="H392" s="357"/>
      <c r="I392" s="357"/>
      <c r="J392" s="357"/>
      <c r="K392" s="357"/>
      <c r="L392" s="357"/>
      <c r="M392" s="357"/>
      <c r="N392" s="357"/>
      <c r="O392" s="357"/>
      <c r="P392" s="357"/>
      <c r="Q392" s="357"/>
      <c r="R392" s="357"/>
      <c r="S392" s="357"/>
      <c r="T392" s="357"/>
      <c r="U392" s="357"/>
      <c r="V392" s="357"/>
      <c r="W392" s="357"/>
      <c r="X392" s="357"/>
      <c r="Y392" s="357"/>
      <c r="Z392" s="357"/>
      <c r="AA392" s="357"/>
      <c r="AB392" s="357"/>
      <c r="AC392" s="357"/>
      <c r="AD392" s="357"/>
      <c r="AE392" s="357"/>
      <c r="AF392" s="357"/>
      <c r="AG392" s="357"/>
      <c r="AH392" s="357"/>
      <c r="AI392" s="357"/>
      <c r="AJ392" s="357"/>
      <c r="AK392" s="357"/>
      <c r="AL392" s="357"/>
      <c r="AM392" s="357"/>
      <c r="AN392" s="357"/>
      <c r="AO392" s="357"/>
      <c r="AP392" s="357"/>
      <c r="AQ392" s="357"/>
      <c r="AR392" s="357"/>
      <c r="AS392" s="357"/>
      <c r="AT392" s="357"/>
      <c r="AU392" s="357"/>
      <c r="AV392" s="357"/>
      <c r="AW392" s="357"/>
      <c r="AX392" s="357"/>
      <c r="AY392" s="357"/>
      <c r="AZ392" s="357"/>
      <c r="BA392" s="357"/>
      <c r="BB392" s="357"/>
      <c r="BC392" s="357"/>
      <c r="BD392" s="357"/>
      <c r="BE392" s="357"/>
      <c r="BF392" s="357"/>
      <c r="BG392" s="357"/>
      <c r="BH392" s="357"/>
      <c r="BI392" s="357"/>
      <c r="BJ392" s="357"/>
      <c r="BK392" s="357"/>
      <c r="BL392" s="357"/>
      <c r="BM392" s="357"/>
      <c r="BN392" s="357"/>
      <c r="BO392" s="357"/>
      <c r="BP392" s="357"/>
      <c r="BQ392" s="357"/>
      <c r="BR392" s="357"/>
      <c r="BS392" s="357"/>
      <c r="BT392" s="357"/>
      <c r="BU392" s="357"/>
      <c r="BV392" s="357"/>
      <c r="BW392" s="357"/>
      <c r="BX392" s="357"/>
      <c r="BY392" s="357"/>
      <c r="BZ392" s="357"/>
      <c r="CA392" s="357"/>
      <c r="CB392" s="357"/>
      <c r="CC392" s="357"/>
      <c r="CD392" s="357"/>
      <c r="CE392" s="357"/>
      <c r="CF392" s="357"/>
      <c r="CG392" s="357"/>
      <c r="CH392" s="357"/>
      <c r="CI392" s="357"/>
      <c r="CJ392" s="357"/>
      <c r="CK392" s="357"/>
      <c r="CL392" s="357"/>
      <c r="CM392" s="357"/>
      <c r="CN392" s="357"/>
      <c r="CO392" s="357"/>
      <c r="CP392" s="357"/>
      <c r="CQ392" s="357"/>
      <c r="CR392" s="357"/>
      <c r="CS392" s="357"/>
      <c r="CT392" s="357"/>
      <c r="CU392" s="357"/>
      <c r="CV392" s="357"/>
      <c r="CW392" s="357"/>
      <c r="CX392" s="357"/>
      <c r="CY392" s="357"/>
      <c r="CZ392" s="357"/>
      <c r="DA392" s="357"/>
      <c r="DB392" s="357"/>
      <c r="DC392" s="357"/>
      <c r="DD392" s="357"/>
      <c r="DE392" s="357"/>
      <c r="DF392" s="357"/>
      <c r="DG392" s="357"/>
      <c r="DH392" s="357"/>
      <c r="DI392" s="357"/>
      <c r="DJ392" s="357"/>
      <c r="DK392" s="357"/>
      <c r="DL392" s="357"/>
      <c r="DM392" s="357"/>
      <c r="DN392" s="357"/>
      <c r="DO392" s="357"/>
      <c r="DP392" s="357"/>
      <c r="DQ392" s="357"/>
      <c r="DR392" s="357"/>
      <c r="DS392" s="357"/>
      <c r="DT392" s="357"/>
      <c r="DU392" s="357"/>
      <c r="DV392" s="357"/>
      <c r="DW392" s="357"/>
      <c r="DX392" s="357"/>
      <c r="DY392" s="357"/>
      <c r="DZ392" s="357"/>
      <c r="EA392" s="357"/>
      <c r="EB392" s="357"/>
      <c r="EC392" s="357"/>
      <c r="ED392" s="357"/>
      <c r="EE392" s="357"/>
      <c r="EF392" s="357"/>
      <c r="EG392" s="357"/>
      <c r="EH392" s="357"/>
      <c r="EI392" s="357"/>
      <c r="EJ392" s="357"/>
      <c r="EK392" s="357"/>
      <c r="EL392" s="357"/>
      <c r="EM392" s="357"/>
      <c r="EN392" s="357"/>
      <c r="EO392" s="357"/>
      <c r="EP392" s="357"/>
      <c r="EQ392" s="357"/>
      <c r="ER392" s="357"/>
      <c r="ES392" s="357"/>
      <c r="ET392" s="357"/>
      <c r="EU392" s="357"/>
    </row>
    <row r="393" ht="12.75" customHeight="1">
      <c r="A393" s="357"/>
      <c r="B393" s="357"/>
      <c r="C393" s="357"/>
      <c r="D393" s="357"/>
      <c r="E393" s="357"/>
      <c r="F393" s="357"/>
      <c r="G393" s="357"/>
      <c r="H393" s="357"/>
      <c r="I393" s="357"/>
      <c r="J393" s="357"/>
      <c r="K393" s="357"/>
      <c r="L393" s="357"/>
      <c r="M393" s="357"/>
      <c r="N393" s="357"/>
      <c r="O393" s="357"/>
      <c r="P393" s="357"/>
      <c r="Q393" s="357"/>
      <c r="R393" s="357"/>
      <c r="S393" s="357"/>
      <c r="T393" s="357"/>
      <c r="U393" s="357"/>
      <c r="V393" s="357"/>
      <c r="W393" s="357"/>
      <c r="X393" s="357"/>
      <c r="Y393" s="357"/>
      <c r="Z393" s="357"/>
      <c r="AA393" s="357"/>
      <c r="AB393" s="357"/>
      <c r="AC393" s="357"/>
      <c r="AD393" s="357"/>
      <c r="AE393" s="357"/>
      <c r="AF393" s="357"/>
      <c r="AG393" s="357"/>
      <c r="AH393" s="357"/>
      <c r="AI393" s="357"/>
      <c r="AJ393" s="357"/>
      <c r="AK393" s="357"/>
      <c r="AL393" s="357"/>
      <c r="AM393" s="357"/>
      <c r="AN393" s="357"/>
      <c r="AO393" s="357"/>
      <c r="AP393" s="357"/>
      <c r="AQ393" s="357"/>
      <c r="AR393" s="357"/>
      <c r="AS393" s="357"/>
      <c r="AT393" s="357"/>
      <c r="AU393" s="357"/>
      <c r="AV393" s="357"/>
      <c r="AW393" s="357"/>
      <c r="AX393" s="357"/>
      <c r="AY393" s="357"/>
      <c r="AZ393" s="357"/>
      <c r="BA393" s="357"/>
      <c r="BB393" s="357"/>
      <c r="BC393" s="357"/>
      <c r="BD393" s="357"/>
      <c r="BE393" s="357"/>
      <c r="BF393" s="357"/>
      <c r="BG393" s="357"/>
      <c r="BH393" s="357"/>
      <c r="BI393" s="357"/>
      <c r="BJ393" s="357"/>
      <c r="BK393" s="357"/>
      <c r="BL393" s="357"/>
      <c r="BM393" s="357"/>
      <c r="BN393" s="357"/>
      <c r="BO393" s="357"/>
      <c r="BP393" s="357"/>
      <c r="BQ393" s="357"/>
      <c r="BR393" s="357"/>
      <c r="BS393" s="357"/>
      <c r="BT393" s="357"/>
      <c r="BU393" s="357"/>
      <c r="BV393" s="357"/>
      <c r="BW393" s="357"/>
      <c r="BX393" s="357"/>
      <c r="BY393" s="357"/>
      <c r="BZ393" s="357"/>
      <c r="CA393" s="357"/>
      <c r="CB393" s="357"/>
      <c r="CC393" s="357"/>
      <c r="CD393" s="357"/>
      <c r="CE393" s="357"/>
      <c r="CF393" s="357"/>
      <c r="CG393" s="357"/>
      <c r="CH393" s="357"/>
      <c r="CI393" s="357"/>
      <c r="CJ393" s="357"/>
      <c r="CK393" s="357"/>
      <c r="CL393" s="357"/>
      <c r="CM393" s="357"/>
      <c r="CN393" s="357"/>
      <c r="CO393" s="357"/>
      <c r="CP393" s="357"/>
      <c r="CQ393" s="357"/>
      <c r="CR393" s="357"/>
      <c r="CS393" s="357"/>
      <c r="CT393" s="357"/>
      <c r="CU393" s="357"/>
      <c r="CV393" s="357"/>
      <c r="CW393" s="357"/>
      <c r="CX393" s="357"/>
      <c r="CY393" s="357"/>
      <c r="CZ393" s="357"/>
      <c r="DA393" s="357"/>
      <c r="DB393" s="357"/>
      <c r="DC393" s="357"/>
      <c r="DD393" s="357"/>
      <c r="DE393" s="357"/>
      <c r="DF393" s="357"/>
      <c r="DG393" s="357"/>
      <c r="DH393" s="357"/>
      <c r="DI393" s="357"/>
      <c r="DJ393" s="357"/>
      <c r="DK393" s="357"/>
      <c r="DL393" s="357"/>
      <c r="DM393" s="357"/>
      <c r="DN393" s="357"/>
      <c r="DO393" s="357"/>
      <c r="DP393" s="357"/>
      <c r="DQ393" s="357"/>
      <c r="DR393" s="357"/>
      <c r="DS393" s="357"/>
      <c r="DT393" s="357"/>
      <c r="DU393" s="357"/>
      <c r="DV393" s="357"/>
      <c r="DW393" s="357"/>
      <c r="DX393" s="357"/>
      <c r="DY393" s="357"/>
      <c r="DZ393" s="357"/>
      <c r="EA393" s="357"/>
      <c r="EB393" s="357"/>
      <c r="EC393" s="357"/>
      <c r="ED393" s="357"/>
      <c r="EE393" s="357"/>
      <c r="EF393" s="357"/>
      <c r="EG393" s="357"/>
      <c r="EH393" s="357"/>
      <c r="EI393" s="357"/>
      <c r="EJ393" s="357"/>
      <c r="EK393" s="357"/>
      <c r="EL393" s="357"/>
      <c r="EM393" s="357"/>
      <c r="EN393" s="357"/>
      <c r="EO393" s="357"/>
      <c r="EP393" s="357"/>
      <c r="EQ393" s="357"/>
      <c r="ER393" s="357"/>
      <c r="ES393" s="357"/>
      <c r="ET393" s="357"/>
      <c r="EU393" s="357"/>
    </row>
    <row r="394" ht="12.75" customHeight="1">
      <c r="A394" s="357"/>
      <c r="B394" s="357"/>
      <c r="C394" s="357"/>
      <c r="D394" s="357"/>
      <c r="E394" s="357"/>
      <c r="F394" s="357"/>
      <c r="G394" s="357"/>
      <c r="H394" s="357"/>
      <c r="I394" s="357"/>
      <c r="J394" s="357"/>
      <c r="K394" s="357"/>
      <c r="L394" s="357"/>
      <c r="M394" s="357"/>
      <c r="N394" s="357"/>
      <c r="O394" s="357"/>
      <c r="P394" s="357"/>
      <c r="Q394" s="357"/>
      <c r="R394" s="357"/>
      <c r="S394" s="357"/>
      <c r="T394" s="357"/>
      <c r="U394" s="357"/>
      <c r="V394" s="357"/>
      <c r="W394" s="357"/>
      <c r="X394" s="357"/>
      <c r="Y394" s="357"/>
      <c r="Z394" s="357"/>
      <c r="AA394" s="357"/>
      <c r="AB394" s="357"/>
      <c r="AC394" s="357"/>
      <c r="AD394" s="357"/>
      <c r="AE394" s="357"/>
      <c r="AF394" s="357"/>
      <c r="AG394" s="357"/>
      <c r="AH394" s="357"/>
      <c r="AI394" s="357"/>
      <c r="AJ394" s="357"/>
      <c r="AK394" s="357"/>
      <c r="AL394" s="357"/>
      <c r="AM394" s="357"/>
      <c r="AN394" s="357"/>
      <c r="AO394" s="357"/>
      <c r="AP394" s="357"/>
      <c r="AQ394" s="357"/>
      <c r="AR394" s="357"/>
      <c r="AS394" s="357"/>
      <c r="AT394" s="357"/>
      <c r="AU394" s="357"/>
      <c r="AV394" s="357"/>
      <c r="AW394" s="357"/>
      <c r="AX394" s="357"/>
      <c r="AY394" s="357"/>
      <c r="AZ394" s="357"/>
      <c r="BA394" s="357"/>
      <c r="BB394" s="357"/>
      <c r="BC394" s="357"/>
      <c r="BD394" s="357"/>
      <c r="BE394" s="357"/>
      <c r="BF394" s="357"/>
      <c r="BG394" s="357"/>
      <c r="BH394" s="357"/>
      <c r="BI394" s="357"/>
      <c r="BJ394" s="357"/>
      <c r="BK394" s="357"/>
      <c r="BL394" s="357"/>
      <c r="BM394" s="357"/>
      <c r="BN394" s="357"/>
      <c r="BO394" s="357"/>
      <c r="BP394" s="357"/>
      <c r="BQ394" s="357"/>
      <c r="BR394" s="357"/>
      <c r="BS394" s="357"/>
      <c r="BT394" s="357"/>
      <c r="BU394" s="357"/>
      <c r="BV394" s="357"/>
      <c r="BW394" s="357"/>
      <c r="BX394" s="357"/>
      <c r="BY394" s="357"/>
      <c r="BZ394" s="357"/>
      <c r="CA394" s="357"/>
      <c r="CB394" s="357"/>
      <c r="CC394" s="357"/>
      <c r="CD394" s="357"/>
      <c r="CE394" s="357"/>
      <c r="CF394" s="357"/>
      <c r="CG394" s="357"/>
      <c r="CH394" s="357"/>
      <c r="CI394" s="357"/>
      <c r="CJ394" s="357"/>
      <c r="CK394" s="357"/>
      <c r="CL394" s="357"/>
      <c r="CM394" s="357"/>
      <c r="CN394" s="357"/>
      <c r="CO394" s="357"/>
      <c r="CP394" s="357"/>
      <c r="CQ394" s="357"/>
      <c r="CR394" s="357"/>
      <c r="CS394" s="357"/>
      <c r="CT394" s="357"/>
      <c r="CU394" s="357"/>
      <c r="CV394" s="357"/>
      <c r="CW394" s="357"/>
      <c r="CX394" s="357"/>
      <c r="CY394" s="357"/>
      <c r="CZ394" s="357"/>
      <c r="DA394" s="357"/>
      <c r="DB394" s="357"/>
      <c r="DC394" s="357"/>
      <c r="DD394" s="357"/>
      <c r="DE394" s="357"/>
      <c r="DF394" s="357"/>
      <c r="DG394" s="357"/>
      <c r="DH394" s="357"/>
      <c r="DI394" s="357"/>
      <c r="DJ394" s="357"/>
      <c r="DK394" s="357"/>
      <c r="DL394" s="357"/>
      <c r="DM394" s="357"/>
      <c r="DN394" s="357"/>
      <c r="DO394" s="357"/>
      <c r="DP394" s="357"/>
      <c r="DQ394" s="357"/>
      <c r="DR394" s="357"/>
      <c r="DS394" s="357"/>
      <c r="DT394" s="357"/>
      <c r="DU394" s="357"/>
      <c r="DV394" s="357"/>
      <c r="DW394" s="357"/>
      <c r="DX394" s="357"/>
      <c r="DY394" s="357"/>
      <c r="DZ394" s="357"/>
      <c r="EA394" s="357"/>
      <c r="EB394" s="357"/>
      <c r="EC394" s="357"/>
      <c r="ED394" s="357"/>
      <c r="EE394" s="357"/>
      <c r="EF394" s="357"/>
      <c r="EG394" s="357"/>
      <c r="EH394" s="357"/>
      <c r="EI394" s="357"/>
      <c r="EJ394" s="357"/>
      <c r="EK394" s="357"/>
      <c r="EL394" s="357"/>
      <c r="EM394" s="357"/>
      <c r="EN394" s="357"/>
      <c r="EO394" s="357"/>
      <c r="EP394" s="357"/>
      <c r="EQ394" s="357"/>
      <c r="ER394" s="357"/>
      <c r="ES394" s="357"/>
      <c r="ET394" s="357"/>
      <c r="EU394" s="357"/>
    </row>
    <row r="395" ht="12.75" customHeight="1">
      <c r="A395" s="357"/>
      <c r="B395" s="357"/>
      <c r="C395" s="357"/>
      <c r="D395" s="357"/>
      <c r="E395" s="357"/>
      <c r="F395" s="357"/>
      <c r="G395" s="357"/>
      <c r="H395" s="357"/>
      <c r="I395" s="357"/>
      <c r="J395" s="357"/>
      <c r="K395" s="357"/>
      <c r="L395" s="357"/>
      <c r="M395" s="357"/>
      <c r="N395" s="357"/>
      <c r="O395" s="357"/>
      <c r="P395" s="357"/>
      <c r="Q395" s="357"/>
      <c r="R395" s="357"/>
      <c r="S395" s="357"/>
      <c r="T395" s="357"/>
      <c r="U395" s="357"/>
      <c r="V395" s="357"/>
      <c r="W395" s="357"/>
      <c r="X395" s="357"/>
      <c r="Y395" s="357"/>
      <c r="Z395" s="357"/>
      <c r="AA395" s="357"/>
      <c r="AB395" s="357"/>
      <c r="AC395" s="357"/>
      <c r="AD395" s="357"/>
      <c r="AE395" s="357"/>
      <c r="AF395" s="357"/>
      <c r="AG395" s="357"/>
      <c r="AH395" s="357"/>
      <c r="AI395" s="357"/>
      <c r="AJ395" s="357"/>
      <c r="AK395" s="357"/>
      <c r="AL395" s="357"/>
      <c r="AM395" s="357"/>
      <c r="AN395" s="357"/>
      <c r="AO395" s="357"/>
      <c r="AP395" s="357"/>
      <c r="AQ395" s="357"/>
      <c r="AR395" s="357"/>
      <c r="AS395" s="357"/>
      <c r="AT395" s="357"/>
      <c r="AU395" s="357"/>
      <c r="AV395" s="357"/>
      <c r="AW395" s="357"/>
      <c r="AX395" s="357"/>
      <c r="AY395" s="357"/>
      <c r="AZ395" s="357"/>
      <c r="BA395" s="357"/>
      <c r="BB395" s="357"/>
      <c r="BC395" s="357"/>
      <c r="BD395" s="357"/>
      <c r="BE395" s="357"/>
      <c r="BF395" s="357"/>
      <c r="BG395" s="357"/>
      <c r="BH395" s="357"/>
      <c r="BI395" s="357"/>
      <c r="BJ395" s="357"/>
      <c r="BK395" s="357"/>
      <c r="BL395" s="357"/>
      <c r="BM395" s="357"/>
      <c r="BN395" s="357"/>
      <c r="BO395" s="357"/>
      <c r="BP395" s="357"/>
      <c r="BQ395" s="357"/>
      <c r="BR395" s="357"/>
      <c r="BS395" s="357"/>
      <c r="BT395" s="357"/>
      <c r="BU395" s="357"/>
      <c r="BV395" s="357"/>
      <c r="BW395" s="357"/>
      <c r="BX395" s="357"/>
      <c r="BY395" s="357"/>
      <c r="BZ395" s="357"/>
      <c r="CA395" s="357"/>
      <c r="CB395" s="357"/>
      <c r="CC395" s="357"/>
      <c r="CD395" s="357"/>
      <c r="CE395" s="357"/>
      <c r="CF395" s="357"/>
      <c r="CG395" s="357"/>
      <c r="CH395" s="357"/>
      <c r="CI395" s="357"/>
      <c r="CJ395" s="357"/>
      <c r="CK395" s="357"/>
      <c r="CL395" s="357"/>
      <c r="CM395" s="357"/>
      <c r="CN395" s="357"/>
      <c r="CO395" s="357"/>
      <c r="CP395" s="357"/>
      <c r="CQ395" s="357"/>
      <c r="CR395" s="357"/>
      <c r="CS395" s="357"/>
      <c r="CT395" s="357"/>
      <c r="CU395" s="357"/>
      <c r="CV395" s="357"/>
      <c r="CW395" s="357"/>
      <c r="CX395" s="357"/>
      <c r="CY395" s="357"/>
      <c r="CZ395" s="357"/>
      <c r="DA395" s="357"/>
      <c r="DB395" s="357"/>
      <c r="DC395" s="357"/>
      <c r="DD395" s="357"/>
      <c r="DE395" s="357"/>
      <c r="DF395" s="357"/>
      <c r="DG395" s="357"/>
      <c r="DH395" s="357"/>
      <c r="DI395" s="357"/>
      <c r="DJ395" s="357"/>
      <c r="DK395" s="357"/>
      <c r="DL395" s="357"/>
      <c r="DM395" s="357"/>
      <c r="DN395" s="357"/>
      <c r="DO395" s="357"/>
      <c r="DP395" s="357"/>
      <c r="DQ395" s="357"/>
      <c r="DR395" s="357"/>
      <c r="DS395" s="357"/>
      <c r="DT395" s="357"/>
      <c r="DU395" s="357"/>
      <c r="DV395" s="357"/>
      <c r="DW395" s="357"/>
      <c r="DX395" s="357"/>
      <c r="DY395" s="357"/>
      <c r="DZ395" s="357"/>
      <c r="EA395" s="357"/>
      <c r="EB395" s="357"/>
      <c r="EC395" s="357"/>
      <c r="ED395" s="357"/>
      <c r="EE395" s="357"/>
      <c r="EF395" s="357"/>
      <c r="EG395" s="357"/>
      <c r="EH395" s="357"/>
      <c r="EI395" s="357"/>
      <c r="EJ395" s="357"/>
      <c r="EK395" s="357"/>
      <c r="EL395" s="357"/>
      <c r="EM395" s="357"/>
      <c r="EN395" s="357"/>
      <c r="EO395" s="357"/>
      <c r="EP395" s="357"/>
      <c r="EQ395" s="357"/>
      <c r="ER395" s="357"/>
      <c r="ES395" s="357"/>
      <c r="ET395" s="357"/>
      <c r="EU395" s="357"/>
    </row>
    <row r="396" ht="12.75" customHeight="1">
      <c r="A396" s="357"/>
      <c r="B396" s="357"/>
      <c r="C396" s="357"/>
      <c r="D396" s="357"/>
      <c r="E396" s="357"/>
      <c r="F396" s="357"/>
      <c r="G396" s="357"/>
      <c r="H396" s="357"/>
      <c r="I396" s="357"/>
      <c r="J396" s="357"/>
      <c r="K396" s="357"/>
      <c r="L396" s="357"/>
      <c r="M396" s="357"/>
      <c r="N396" s="357"/>
      <c r="O396" s="357"/>
      <c r="P396" s="357"/>
      <c r="Q396" s="357"/>
      <c r="R396" s="357"/>
      <c r="S396" s="357"/>
      <c r="T396" s="357"/>
      <c r="U396" s="357"/>
      <c r="V396" s="357"/>
      <c r="W396" s="357"/>
      <c r="X396" s="357"/>
      <c r="Y396" s="357"/>
      <c r="Z396" s="357"/>
      <c r="AA396" s="357"/>
      <c r="AB396" s="357"/>
      <c r="AC396" s="357"/>
      <c r="AD396" s="357"/>
      <c r="AE396" s="357"/>
      <c r="AF396" s="357"/>
      <c r="AG396" s="357"/>
      <c r="AH396" s="357"/>
      <c r="AI396" s="357"/>
      <c r="AJ396" s="357"/>
      <c r="AK396" s="357"/>
      <c r="AL396" s="357"/>
      <c r="AM396" s="357"/>
      <c r="AN396" s="357"/>
      <c r="AO396" s="357"/>
      <c r="AP396" s="357"/>
      <c r="AQ396" s="357"/>
      <c r="AR396" s="357"/>
      <c r="AS396" s="357"/>
      <c r="AT396" s="357"/>
      <c r="AU396" s="357"/>
      <c r="AV396" s="357"/>
      <c r="AW396" s="357"/>
      <c r="AX396" s="357"/>
      <c r="AY396" s="357"/>
      <c r="AZ396" s="357"/>
      <c r="BA396" s="357"/>
      <c r="BB396" s="357"/>
      <c r="BC396" s="357"/>
      <c r="BD396" s="357"/>
      <c r="BE396" s="357"/>
      <c r="BF396" s="357"/>
      <c r="BG396" s="357"/>
      <c r="BH396" s="357"/>
      <c r="BI396" s="357"/>
      <c r="BJ396" s="357"/>
      <c r="BK396" s="357"/>
      <c r="BL396" s="357"/>
      <c r="BM396" s="357"/>
      <c r="BN396" s="357"/>
      <c r="BO396" s="357"/>
      <c r="BP396" s="357"/>
      <c r="BQ396" s="357"/>
      <c r="BR396" s="357"/>
      <c r="BS396" s="357"/>
      <c r="BT396" s="357"/>
      <c r="BU396" s="357"/>
      <c r="BV396" s="357"/>
      <c r="BW396" s="357"/>
      <c r="BX396" s="357"/>
      <c r="BY396" s="357"/>
      <c r="BZ396" s="357"/>
      <c r="CA396" s="357"/>
      <c r="CB396" s="357"/>
      <c r="CC396" s="357"/>
      <c r="CD396" s="357"/>
      <c r="CE396" s="357"/>
      <c r="CF396" s="357"/>
      <c r="CG396" s="357"/>
      <c r="CH396" s="357"/>
      <c r="CI396" s="357"/>
      <c r="CJ396" s="357"/>
      <c r="CK396" s="357"/>
      <c r="CL396" s="357"/>
      <c r="CM396" s="357"/>
      <c r="CN396" s="357"/>
      <c r="CO396" s="357"/>
      <c r="CP396" s="357"/>
      <c r="CQ396" s="357"/>
      <c r="CR396" s="357"/>
      <c r="CS396" s="357"/>
      <c r="CT396" s="357"/>
      <c r="CU396" s="357"/>
      <c r="CV396" s="357"/>
      <c r="CW396" s="357"/>
      <c r="CX396" s="357"/>
      <c r="CY396" s="357"/>
      <c r="CZ396" s="357"/>
      <c r="DA396" s="357"/>
      <c r="DB396" s="357"/>
      <c r="DC396" s="357"/>
      <c r="DD396" s="357"/>
      <c r="DE396" s="357"/>
      <c r="DF396" s="357"/>
      <c r="DG396" s="357"/>
      <c r="DH396" s="357"/>
      <c r="DI396" s="357"/>
      <c r="DJ396" s="357"/>
      <c r="DK396" s="357"/>
      <c r="DL396" s="357"/>
      <c r="DM396" s="357"/>
      <c r="DN396" s="357"/>
      <c r="DO396" s="357"/>
      <c r="DP396" s="357"/>
      <c r="DQ396" s="357"/>
      <c r="DR396" s="357"/>
      <c r="DS396" s="357"/>
      <c r="DT396" s="357"/>
      <c r="DU396" s="357"/>
      <c r="DV396" s="357"/>
      <c r="DW396" s="357"/>
      <c r="DX396" s="357"/>
      <c r="DY396" s="357"/>
      <c r="DZ396" s="357"/>
      <c r="EA396" s="357"/>
      <c r="EB396" s="357"/>
      <c r="EC396" s="357"/>
      <c r="ED396" s="357"/>
      <c r="EE396" s="357"/>
      <c r="EF396" s="357"/>
      <c r="EG396" s="357"/>
      <c r="EH396" s="357"/>
      <c r="EI396" s="357"/>
      <c r="EJ396" s="357"/>
      <c r="EK396" s="357"/>
      <c r="EL396" s="357"/>
      <c r="EM396" s="357"/>
      <c r="EN396" s="357"/>
      <c r="EO396" s="357"/>
      <c r="EP396" s="357"/>
      <c r="EQ396" s="357"/>
      <c r="ER396" s="357"/>
      <c r="ES396" s="357"/>
      <c r="ET396" s="357"/>
      <c r="EU396" s="357"/>
    </row>
    <row r="397" ht="12.75" customHeight="1">
      <c r="A397" s="357"/>
      <c r="B397" s="357"/>
      <c r="C397" s="357"/>
      <c r="D397" s="357"/>
      <c r="E397" s="357"/>
      <c r="F397" s="357"/>
      <c r="G397" s="357"/>
      <c r="H397" s="357"/>
      <c r="I397" s="357"/>
      <c r="J397" s="357"/>
      <c r="K397" s="357"/>
      <c r="L397" s="357"/>
      <c r="M397" s="357"/>
      <c r="N397" s="357"/>
      <c r="O397" s="357"/>
      <c r="P397" s="357"/>
      <c r="Q397" s="357"/>
      <c r="R397" s="357"/>
      <c r="S397" s="357"/>
      <c r="T397" s="357"/>
      <c r="U397" s="357"/>
      <c r="V397" s="357"/>
      <c r="W397" s="357"/>
      <c r="X397" s="357"/>
      <c r="Y397" s="357"/>
      <c r="Z397" s="357"/>
      <c r="AA397" s="357"/>
      <c r="AB397" s="357"/>
      <c r="AC397" s="357"/>
      <c r="AD397" s="357"/>
      <c r="AE397" s="357"/>
      <c r="AF397" s="357"/>
      <c r="AG397" s="357"/>
      <c r="AH397" s="357"/>
      <c r="AI397" s="357"/>
      <c r="AJ397" s="357"/>
      <c r="AK397" s="357"/>
      <c r="AL397" s="357"/>
      <c r="AM397" s="357"/>
      <c r="AN397" s="357"/>
      <c r="AO397" s="357"/>
      <c r="AP397" s="357"/>
      <c r="AQ397" s="357"/>
      <c r="AR397" s="357"/>
      <c r="AS397" s="357"/>
      <c r="AT397" s="357"/>
      <c r="AU397" s="357"/>
      <c r="AV397" s="357"/>
      <c r="AW397" s="357"/>
      <c r="AX397" s="357"/>
      <c r="AY397" s="357"/>
      <c r="AZ397" s="357"/>
      <c r="BA397" s="357"/>
      <c r="BB397" s="357"/>
      <c r="BC397" s="357"/>
      <c r="BD397" s="357"/>
      <c r="BE397" s="357"/>
      <c r="BF397" s="357"/>
      <c r="BG397" s="357"/>
      <c r="BH397" s="357"/>
      <c r="BI397" s="357"/>
      <c r="BJ397" s="357"/>
      <c r="BK397" s="357"/>
      <c r="BL397" s="357"/>
      <c r="BM397" s="357"/>
      <c r="BN397" s="357"/>
      <c r="BO397" s="357"/>
      <c r="BP397" s="357"/>
      <c r="BQ397" s="357"/>
      <c r="BR397" s="357"/>
      <c r="BS397" s="357"/>
      <c r="BT397" s="357"/>
      <c r="BU397" s="357"/>
      <c r="BV397" s="357"/>
      <c r="BW397" s="357"/>
      <c r="BX397" s="357"/>
      <c r="BY397" s="357"/>
      <c r="BZ397" s="357"/>
      <c r="CA397" s="357"/>
      <c r="CB397" s="357"/>
      <c r="CC397" s="357"/>
      <c r="CD397" s="357"/>
      <c r="CE397" s="357"/>
      <c r="CF397" s="357"/>
      <c r="CG397" s="357"/>
      <c r="CH397" s="357"/>
      <c r="CI397" s="357"/>
      <c r="CJ397" s="357"/>
      <c r="CK397" s="357"/>
      <c r="CL397" s="357"/>
      <c r="CM397" s="357"/>
      <c r="CN397" s="357"/>
      <c r="CO397" s="357"/>
      <c r="CP397" s="357"/>
      <c r="CQ397" s="357"/>
      <c r="CR397" s="357"/>
      <c r="CS397" s="357"/>
      <c r="CT397" s="357"/>
      <c r="CU397" s="357"/>
      <c r="CV397" s="357"/>
      <c r="CW397" s="357"/>
      <c r="CX397" s="357"/>
      <c r="CY397" s="357"/>
      <c r="CZ397" s="357"/>
      <c r="DA397" s="357"/>
      <c r="DB397" s="357"/>
      <c r="DC397" s="357"/>
      <c r="DD397" s="357"/>
      <c r="DE397" s="357"/>
      <c r="DF397" s="357"/>
      <c r="DG397" s="357"/>
      <c r="DH397" s="357"/>
      <c r="DI397" s="357"/>
      <c r="DJ397" s="357"/>
      <c r="DK397" s="357"/>
      <c r="DL397" s="357"/>
      <c r="DM397" s="357"/>
      <c r="DN397" s="357"/>
      <c r="DO397" s="357"/>
      <c r="DP397" s="357"/>
      <c r="DQ397" s="357"/>
      <c r="DR397" s="357"/>
      <c r="DS397" s="357"/>
      <c r="DT397" s="357"/>
      <c r="DU397" s="357"/>
      <c r="DV397" s="357"/>
      <c r="DW397" s="357"/>
      <c r="DX397" s="357"/>
      <c r="DY397" s="357"/>
      <c r="DZ397" s="357"/>
      <c r="EA397" s="357"/>
      <c r="EB397" s="357"/>
      <c r="EC397" s="357"/>
      <c r="ED397" s="357"/>
      <c r="EE397" s="357"/>
      <c r="EF397" s="357"/>
      <c r="EG397" s="357"/>
      <c r="EH397" s="357"/>
      <c r="EI397" s="357"/>
      <c r="EJ397" s="357"/>
      <c r="EK397" s="357"/>
      <c r="EL397" s="357"/>
      <c r="EM397" s="357"/>
      <c r="EN397" s="357"/>
      <c r="EO397" s="357"/>
      <c r="EP397" s="357"/>
      <c r="EQ397" s="357"/>
      <c r="ER397" s="357"/>
      <c r="ES397" s="357"/>
      <c r="ET397" s="357"/>
      <c r="EU397" s="357"/>
    </row>
    <row r="398" ht="12.75" customHeight="1">
      <c r="A398" s="357"/>
      <c r="B398" s="357"/>
      <c r="C398" s="357"/>
      <c r="D398" s="357"/>
      <c r="E398" s="357"/>
      <c r="F398" s="357"/>
      <c r="G398" s="357"/>
      <c r="H398" s="357"/>
      <c r="I398" s="357"/>
      <c r="J398" s="357"/>
      <c r="K398" s="357"/>
      <c r="L398" s="357"/>
      <c r="M398" s="357"/>
      <c r="N398" s="357"/>
      <c r="O398" s="357"/>
      <c r="P398" s="357"/>
      <c r="Q398" s="357"/>
      <c r="R398" s="357"/>
      <c r="S398" s="357"/>
      <c r="T398" s="357"/>
      <c r="U398" s="357"/>
      <c r="V398" s="357"/>
      <c r="W398" s="357"/>
      <c r="X398" s="357"/>
      <c r="Y398" s="357"/>
      <c r="Z398" s="357"/>
      <c r="AA398" s="357"/>
      <c r="AB398" s="357"/>
      <c r="AC398" s="357"/>
      <c r="AD398" s="357"/>
      <c r="AE398" s="357"/>
      <c r="AF398" s="357"/>
      <c r="AG398" s="357"/>
      <c r="AH398" s="357"/>
      <c r="AI398" s="357"/>
      <c r="AJ398" s="357"/>
      <c r="AK398" s="357"/>
      <c r="AL398" s="357"/>
      <c r="AM398" s="357"/>
      <c r="AN398" s="357"/>
      <c r="AO398" s="357"/>
      <c r="AP398" s="357"/>
      <c r="AQ398" s="357"/>
      <c r="AR398" s="357"/>
      <c r="AS398" s="357"/>
      <c r="AT398" s="357"/>
      <c r="AU398" s="357"/>
      <c r="AV398" s="357"/>
      <c r="AW398" s="357"/>
      <c r="AX398" s="357"/>
      <c r="AY398" s="357"/>
      <c r="AZ398" s="357"/>
      <c r="BA398" s="357"/>
      <c r="BB398" s="357"/>
      <c r="BC398" s="357"/>
      <c r="BD398" s="357"/>
      <c r="BE398" s="357"/>
      <c r="BF398" s="357"/>
      <c r="BG398" s="357"/>
      <c r="BH398" s="357"/>
      <c r="BI398" s="357"/>
      <c r="BJ398" s="357"/>
      <c r="BK398" s="357"/>
      <c r="BL398" s="357"/>
      <c r="BM398" s="357"/>
      <c r="BN398" s="357"/>
      <c r="BO398" s="357"/>
      <c r="BP398" s="357"/>
      <c r="BQ398" s="357"/>
      <c r="BR398" s="357"/>
      <c r="BS398" s="357"/>
      <c r="BT398" s="357"/>
      <c r="BU398" s="357"/>
      <c r="BV398" s="357"/>
      <c r="BW398" s="357"/>
      <c r="BX398" s="357"/>
      <c r="BY398" s="357"/>
      <c r="BZ398" s="357"/>
      <c r="CA398" s="357"/>
      <c r="CB398" s="357"/>
      <c r="CC398" s="357"/>
      <c r="CD398" s="357"/>
      <c r="CE398" s="357"/>
      <c r="CF398" s="357"/>
      <c r="CG398" s="357"/>
      <c r="CH398" s="357"/>
      <c r="CI398" s="357"/>
      <c r="CJ398" s="357"/>
      <c r="CK398" s="357"/>
      <c r="CL398" s="357"/>
      <c r="CM398" s="357"/>
      <c r="CN398" s="357"/>
      <c r="CO398" s="357"/>
      <c r="CP398" s="357"/>
      <c r="CQ398" s="357"/>
      <c r="CR398" s="357"/>
      <c r="CS398" s="357"/>
      <c r="CT398" s="357"/>
      <c r="CU398" s="357"/>
      <c r="CV398" s="357"/>
      <c r="CW398" s="357"/>
      <c r="CX398" s="357"/>
      <c r="CY398" s="357"/>
      <c r="CZ398" s="357"/>
      <c r="DA398" s="357"/>
      <c r="DB398" s="357"/>
      <c r="DC398" s="357"/>
      <c r="DD398" s="357"/>
      <c r="DE398" s="357"/>
      <c r="DF398" s="357"/>
      <c r="DG398" s="357"/>
      <c r="DH398" s="357"/>
      <c r="DI398" s="357"/>
      <c r="DJ398" s="357"/>
      <c r="DK398" s="357"/>
      <c r="DL398" s="357"/>
      <c r="DM398" s="357"/>
      <c r="DN398" s="357"/>
      <c r="DO398" s="357"/>
      <c r="DP398" s="357"/>
      <c r="DQ398" s="357"/>
      <c r="DR398" s="357"/>
      <c r="DS398" s="357"/>
      <c r="DT398" s="357"/>
      <c r="DU398" s="357"/>
      <c r="DV398" s="357"/>
      <c r="DW398" s="357"/>
      <c r="DX398" s="357"/>
      <c r="DY398" s="357"/>
      <c r="DZ398" s="357"/>
      <c r="EA398" s="357"/>
      <c r="EB398" s="357"/>
      <c r="EC398" s="357"/>
      <c r="ED398" s="357"/>
      <c r="EE398" s="357"/>
      <c r="EF398" s="357"/>
      <c r="EG398" s="357"/>
      <c r="EH398" s="357"/>
      <c r="EI398" s="357"/>
      <c r="EJ398" s="357"/>
      <c r="EK398" s="357"/>
      <c r="EL398" s="357"/>
      <c r="EM398" s="357"/>
      <c r="EN398" s="357"/>
      <c r="EO398" s="357"/>
      <c r="EP398" s="357"/>
      <c r="EQ398" s="357"/>
      <c r="ER398" s="357"/>
      <c r="ES398" s="357"/>
      <c r="ET398" s="357"/>
      <c r="EU398" s="357"/>
    </row>
    <row r="399" ht="12.75" customHeight="1">
      <c r="A399" s="357"/>
      <c r="B399" s="357"/>
      <c r="C399" s="357"/>
      <c r="D399" s="357"/>
      <c r="E399" s="357"/>
      <c r="F399" s="357"/>
      <c r="G399" s="357"/>
      <c r="H399" s="357"/>
      <c r="I399" s="357"/>
      <c r="J399" s="357"/>
      <c r="K399" s="357"/>
      <c r="L399" s="357"/>
      <c r="M399" s="357"/>
      <c r="N399" s="357"/>
      <c r="O399" s="357"/>
      <c r="P399" s="357"/>
      <c r="Q399" s="357"/>
      <c r="R399" s="357"/>
      <c r="S399" s="357"/>
      <c r="T399" s="357"/>
      <c r="U399" s="357"/>
      <c r="V399" s="357"/>
      <c r="W399" s="357"/>
      <c r="X399" s="357"/>
      <c r="Y399" s="357"/>
      <c r="Z399" s="357"/>
      <c r="AA399" s="357"/>
      <c r="AB399" s="357"/>
      <c r="AC399" s="357"/>
      <c r="AD399" s="357"/>
      <c r="AE399" s="357"/>
      <c r="AF399" s="357"/>
      <c r="AG399" s="357"/>
      <c r="AH399" s="357"/>
      <c r="AI399" s="357"/>
      <c r="AJ399" s="357"/>
      <c r="AK399" s="357"/>
      <c r="AL399" s="357"/>
      <c r="AM399" s="357"/>
      <c r="AN399" s="357"/>
      <c r="AO399" s="357"/>
      <c r="AP399" s="357"/>
      <c r="AQ399" s="357"/>
      <c r="AR399" s="357"/>
      <c r="AS399" s="357"/>
      <c r="AT399" s="357"/>
      <c r="AU399" s="357"/>
      <c r="AV399" s="357"/>
      <c r="AW399" s="357"/>
      <c r="AX399" s="357"/>
      <c r="AY399" s="357"/>
      <c r="AZ399" s="357"/>
      <c r="BA399" s="357"/>
      <c r="BB399" s="357"/>
      <c r="BC399" s="357"/>
      <c r="BD399" s="357"/>
      <c r="BE399" s="357"/>
      <c r="BF399" s="357"/>
      <c r="BG399" s="357"/>
      <c r="BH399" s="357"/>
      <c r="BI399" s="357"/>
      <c r="BJ399" s="357"/>
      <c r="BK399" s="357"/>
      <c r="BL399" s="357"/>
      <c r="BM399" s="357"/>
      <c r="BN399" s="357"/>
      <c r="BO399" s="357"/>
      <c r="BP399" s="357"/>
      <c r="BQ399" s="357"/>
      <c r="BR399" s="357"/>
      <c r="BS399" s="357"/>
      <c r="BT399" s="357"/>
      <c r="BU399" s="357"/>
      <c r="BV399" s="357"/>
      <c r="BW399" s="357"/>
      <c r="BX399" s="357"/>
      <c r="BY399" s="357"/>
      <c r="BZ399" s="357"/>
      <c r="CA399" s="357"/>
      <c r="CB399" s="357"/>
      <c r="CC399" s="357"/>
      <c r="CD399" s="357"/>
      <c r="CE399" s="357"/>
      <c r="CF399" s="357"/>
      <c r="CG399" s="357"/>
      <c r="CH399" s="357"/>
      <c r="CI399" s="357"/>
      <c r="CJ399" s="357"/>
      <c r="CK399" s="357"/>
      <c r="CL399" s="357"/>
      <c r="CM399" s="357"/>
      <c r="CN399" s="357"/>
      <c r="CO399" s="357"/>
      <c r="CP399" s="357"/>
      <c r="CQ399" s="357"/>
      <c r="CR399" s="357"/>
      <c r="CS399" s="357"/>
      <c r="CT399" s="357"/>
      <c r="CU399" s="357"/>
      <c r="CV399" s="357"/>
      <c r="CW399" s="357"/>
      <c r="CX399" s="357"/>
      <c r="CY399" s="357"/>
      <c r="CZ399" s="357"/>
      <c r="DA399" s="357"/>
      <c r="DB399" s="357"/>
      <c r="DC399" s="357"/>
      <c r="DD399" s="357"/>
      <c r="DE399" s="357"/>
      <c r="DF399" s="357"/>
      <c r="DG399" s="357"/>
      <c r="DH399" s="357"/>
      <c r="DI399" s="357"/>
      <c r="DJ399" s="357"/>
      <c r="DK399" s="357"/>
      <c r="DL399" s="357"/>
      <c r="DM399" s="357"/>
      <c r="DN399" s="357"/>
      <c r="DO399" s="357"/>
      <c r="DP399" s="357"/>
      <c r="DQ399" s="357"/>
      <c r="DR399" s="357"/>
      <c r="DS399" s="357"/>
      <c r="DT399" s="357"/>
      <c r="DU399" s="357"/>
      <c r="DV399" s="357"/>
      <c r="DW399" s="357"/>
      <c r="DX399" s="357"/>
      <c r="DY399" s="357"/>
      <c r="DZ399" s="357"/>
      <c r="EA399" s="357"/>
      <c r="EB399" s="357"/>
      <c r="EC399" s="357"/>
      <c r="ED399" s="357"/>
      <c r="EE399" s="357"/>
      <c r="EF399" s="357"/>
      <c r="EG399" s="357"/>
      <c r="EH399" s="357"/>
      <c r="EI399" s="357"/>
      <c r="EJ399" s="357"/>
      <c r="EK399" s="357"/>
      <c r="EL399" s="357"/>
      <c r="EM399" s="357"/>
      <c r="EN399" s="357"/>
      <c r="EO399" s="357"/>
      <c r="EP399" s="357"/>
      <c r="EQ399" s="357"/>
      <c r="ER399" s="357"/>
      <c r="ES399" s="357"/>
      <c r="ET399" s="357"/>
      <c r="EU399" s="357"/>
    </row>
    <row r="400" ht="12.75" customHeight="1">
      <c r="A400" s="357"/>
      <c r="B400" s="357"/>
      <c r="C400" s="357"/>
      <c r="D400" s="357"/>
      <c r="E400" s="357"/>
      <c r="F400" s="357"/>
      <c r="G400" s="357"/>
      <c r="H400" s="357"/>
      <c r="I400" s="357"/>
      <c r="J400" s="357"/>
      <c r="K400" s="357"/>
      <c r="L400" s="357"/>
      <c r="M400" s="357"/>
      <c r="N400" s="357"/>
      <c r="O400" s="357"/>
      <c r="P400" s="357"/>
      <c r="Q400" s="357"/>
      <c r="R400" s="357"/>
      <c r="S400" s="357"/>
      <c r="T400" s="357"/>
      <c r="U400" s="357"/>
      <c r="V400" s="357"/>
      <c r="W400" s="357"/>
      <c r="X400" s="357"/>
      <c r="Y400" s="357"/>
      <c r="Z400" s="357"/>
      <c r="AA400" s="357"/>
      <c r="AB400" s="357"/>
      <c r="AC400" s="357"/>
      <c r="AD400" s="357"/>
      <c r="AE400" s="357"/>
      <c r="AF400" s="357"/>
      <c r="AG400" s="357"/>
      <c r="AH400" s="357"/>
      <c r="AI400" s="357"/>
      <c r="AJ400" s="357"/>
      <c r="AK400" s="357"/>
      <c r="AL400" s="357"/>
      <c r="AM400" s="357"/>
      <c r="AN400" s="357"/>
      <c r="AO400" s="357"/>
      <c r="AP400" s="357"/>
      <c r="AQ400" s="357"/>
      <c r="AR400" s="357"/>
      <c r="AS400" s="357"/>
      <c r="AT400" s="357"/>
      <c r="AU400" s="357"/>
      <c r="AV400" s="357"/>
      <c r="AW400" s="357"/>
      <c r="AX400" s="357"/>
      <c r="AY400" s="357"/>
      <c r="AZ400" s="357"/>
      <c r="BA400" s="357"/>
      <c r="BB400" s="357"/>
      <c r="BC400" s="357"/>
      <c r="BD400" s="357"/>
      <c r="BE400" s="357"/>
      <c r="BF400" s="357"/>
      <c r="BG400" s="357"/>
      <c r="BH400" s="357"/>
      <c r="BI400" s="357"/>
      <c r="BJ400" s="357"/>
      <c r="BK400" s="357"/>
      <c r="BL400" s="357"/>
      <c r="BM400" s="357"/>
      <c r="BN400" s="357"/>
      <c r="BO400" s="357"/>
      <c r="BP400" s="357"/>
      <c r="BQ400" s="357"/>
      <c r="BR400" s="357"/>
      <c r="BS400" s="357"/>
      <c r="BT400" s="357"/>
      <c r="BU400" s="357"/>
      <c r="BV400" s="357"/>
      <c r="BW400" s="357"/>
      <c r="BX400" s="357"/>
      <c r="BY400" s="357"/>
      <c r="BZ400" s="357"/>
      <c r="CA400" s="357"/>
      <c r="CB400" s="357"/>
      <c r="CC400" s="357"/>
      <c r="CD400" s="357"/>
      <c r="CE400" s="357"/>
      <c r="CF400" s="357"/>
      <c r="CG400" s="357"/>
      <c r="CH400" s="357"/>
      <c r="CI400" s="357"/>
      <c r="CJ400" s="357"/>
      <c r="CK400" s="357"/>
      <c r="CL400" s="357"/>
      <c r="CM400" s="357"/>
      <c r="CN400" s="357"/>
      <c r="CO400" s="357"/>
      <c r="CP400" s="357"/>
      <c r="CQ400" s="357"/>
      <c r="CR400" s="357"/>
      <c r="CS400" s="357"/>
      <c r="CT400" s="357"/>
      <c r="CU400" s="357"/>
      <c r="CV400" s="357"/>
      <c r="CW400" s="357"/>
      <c r="CX400" s="357"/>
      <c r="CY400" s="357"/>
      <c r="CZ400" s="357"/>
      <c r="DA400" s="357"/>
      <c r="DB400" s="357"/>
      <c r="DC400" s="357"/>
      <c r="DD400" s="357"/>
      <c r="DE400" s="357"/>
      <c r="DF400" s="357"/>
      <c r="DG400" s="357"/>
      <c r="DH400" s="357"/>
      <c r="DI400" s="357"/>
      <c r="DJ400" s="357"/>
      <c r="DK400" s="357"/>
      <c r="DL400" s="357"/>
      <c r="DM400" s="357"/>
      <c r="DN400" s="357"/>
      <c r="DO400" s="357"/>
      <c r="DP400" s="357"/>
      <c r="DQ400" s="357"/>
      <c r="DR400" s="357"/>
      <c r="DS400" s="357"/>
      <c r="DT400" s="357"/>
      <c r="DU400" s="357"/>
      <c r="DV400" s="357"/>
      <c r="DW400" s="357"/>
      <c r="DX400" s="357"/>
      <c r="DY400" s="357"/>
      <c r="DZ400" s="357"/>
      <c r="EA400" s="357"/>
      <c r="EB400" s="357"/>
      <c r="EC400" s="357"/>
      <c r="ED400" s="357"/>
      <c r="EE400" s="357"/>
      <c r="EF400" s="357"/>
      <c r="EG400" s="357"/>
      <c r="EH400" s="357"/>
      <c r="EI400" s="357"/>
      <c r="EJ400" s="357"/>
      <c r="EK400" s="357"/>
      <c r="EL400" s="357"/>
      <c r="EM400" s="357"/>
      <c r="EN400" s="357"/>
      <c r="EO400" s="357"/>
      <c r="EP400" s="357"/>
      <c r="EQ400" s="357"/>
      <c r="ER400" s="357"/>
      <c r="ES400" s="357"/>
      <c r="ET400" s="357"/>
      <c r="EU400" s="357"/>
    </row>
    <row r="401" ht="12.75" customHeight="1">
      <c r="A401" s="357"/>
      <c r="B401" s="357"/>
      <c r="C401" s="357"/>
      <c r="D401" s="357"/>
      <c r="E401" s="357"/>
      <c r="F401" s="357"/>
      <c r="G401" s="357"/>
      <c r="H401" s="357"/>
      <c r="I401" s="357"/>
      <c r="J401" s="357"/>
      <c r="K401" s="357"/>
      <c r="L401" s="357"/>
      <c r="M401" s="357"/>
      <c r="N401" s="357"/>
      <c r="O401" s="357"/>
      <c r="P401" s="357"/>
      <c r="Q401" s="357"/>
      <c r="R401" s="357"/>
      <c r="S401" s="357"/>
      <c r="T401" s="357"/>
      <c r="U401" s="357"/>
      <c r="V401" s="357"/>
      <c r="W401" s="357"/>
      <c r="X401" s="357"/>
      <c r="Y401" s="357"/>
      <c r="Z401" s="357"/>
      <c r="AA401" s="357"/>
      <c r="AB401" s="357"/>
      <c r="AC401" s="357"/>
      <c r="AD401" s="357"/>
      <c r="AE401" s="357"/>
      <c r="AF401" s="357"/>
      <c r="AG401" s="357"/>
      <c r="AH401" s="357"/>
      <c r="AI401" s="357"/>
      <c r="AJ401" s="357"/>
      <c r="AK401" s="357"/>
      <c r="AL401" s="357"/>
      <c r="AM401" s="357"/>
      <c r="AN401" s="357"/>
      <c r="AO401" s="357"/>
      <c r="AP401" s="357"/>
      <c r="AQ401" s="357"/>
      <c r="AR401" s="357"/>
      <c r="AS401" s="357"/>
      <c r="AT401" s="357"/>
      <c r="AU401" s="357"/>
      <c r="AV401" s="357"/>
      <c r="AW401" s="357"/>
      <c r="AX401" s="357"/>
      <c r="AY401" s="357"/>
      <c r="AZ401" s="357"/>
      <c r="BA401" s="357"/>
      <c r="BB401" s="357"/>
      <c r="BC401" s="357"/>
      <c r="BD401" s="357"/>
      <c r="BE401" s="357"/>
      <c r="BF401" s="357"/>
      <c r="BG401" s="357"/>
      <c r="BH401" s="357"/>
      <c r="BI401" s="357"/>
      <c r="BJ401" s="357"/>
      <c r="BK401" s="357"/>
      <c r="BL401" s="357"/>
      <c r="BM401" s="357"/>
      <c r="BN401" s="357"/>
      <c r="BO401" s="357"/>
      <c r="BP401" s="357"/>
      <c r="BQ401" s="357"/>
      <c r="BR401" s="357"/>
      <c r="BS401" s="357"/>
      <c r="BT401" s="357"/>
      <c r="BU401" s="357"/>
      <c r="BV401" s="357"/>
      <c r="BW401" s="357"/>
      <c r="BX401" s="357"/>
      <c r="BY401" s="357"/>
      <c r="BZ401" s="357"/>
      <c r="CA401" s="357"/>
      <c r="CB401" s="357"/>
      <c r="CC401" s="357"/>
      <c r="CD401" s="357"/>
      <c r="CE401" s="357"/>
      <c r="CF401" s="357"/>
      <c r="CG401" s="357"/>
      <c r="CH401" s="357"/>
      <c r="CI401" s="357"/>
      <c r="CJ401" s="357"/>
      <c r="CK401" s="357"/>
      <c r="CL401" s="357"/>
      <c r="CM401" s="357"/>
      <c r="CN401" s="357"/>
      <c r="CO401" s="357"/>
      <c r="CP401" s="357"/>
      <c r="CQ401" s="357"/>
      <c r="CR401" s="357"/>
      <c r="CS401" s="357"/>
      <c r="CT401" s="357"/>
      <c r="CU401" s="357"/>
      <c r="CV401" s="357"/>
      <c r="CW401" s="357"/>
      <c r="CX401" s="357"/>
      <c r="CY401" s="357"/>
      <c r="CZ401" s="357"/>
      <c r="DA401" s="357"/>
      <c r="DB401" s="357"/>
      <c r="DC401" s="357"/>
      <c r="DD401" s="357"/>
      <c r="DE401" s="357"/>
      <c r="DF401" s="357"/>
      <c r="DG401" s="357"/>
      <c r="DH401" s="357"/>
      <c r="DI401" s="357"/>
      <c r="DJ401" s="357"/>
      <c r="DK401" s="357"/>
      <c r="DL401" s="357"/>
      <c r="DM401" s="357"/>
      <c r="DN401" s="357"/>
      <c r="DO401" s="357"/>
      <c r="DP401" s="357"/>
      <c r="DQ401" s="357"/>
      <c r="DR401" s="357"/>
      <c r="DS401" s="357"/>
      <c r="DT401" s="357"/>
      <c r="DU401" s="357"/>
      <c r="DV401" s="357"/>
      <c r="DW401" s="357"/>
      <c r="DX401" s="357"/>
      <c r="DY401" s="357"/>
      <c r="DZ401" s="357"/>
      <c r="EA401" s="357"/>
      <c r="EB401" s="357"/>
      <c r="EC401" s="357"/>
      <c r="ED401" s="357"/>
      <c r="EE401" s="357"/>
      <c r="EF401" s="357"/>
      <c r="EG401" s="357"/>
      <c r="EH401" s="357"/>
      <c r="EI401" s="357"/>
      <c r="EJ401" s="357"/>
      <c r="EK401" s="357"/>
      <c r="EL401" s="357"/>
      <c r="EM401" s="357"/>
      <c r="EN401" s="357"/>
      <c r="EO401" s="357"/>
      <c r="EP401" s="357"/>
      <c r="EQ401" s="357"/>
      <c r="ER401" s="357"/>
      <c r="ES401" s="357"/>
      <c r="ET401" s="357"/>
      <c r="EU401" s="357"/>
    </row>
    <row r="402" ht="12.75" customHeight="1">
      <c r="A402" s="357"/>
      <c r="B402" s="357"/>
      <c r="C402" s="357"/>
      <c r="D402" s="357"/>
      <c r="E402" s="357"/>
      <c r="F402" s="357"/>
      <c r="G402" s="357"/>
      <c r="H402" s="357"/>
      <c r="I402" s="357"/>
      <c r="J402" s="357"/>
      <c r="K402" s="357"/>
      <c r="L402" s="357"/>
      <c r="M402" s="357"/>
      <c r="N402" s="357"/>
      <c r="O402" s="357"/>
      <c r="P402" s="357"/>
      <c r="Q402" s="357"/>
      <c r="R402" s="357"/>
      <c r="S402" s="357"/>
      <c r="T402" s="357"/>
      <c r="U402" s="357"/>
      <c r="V402" s="357"/>
      <c r="W402" s="357"/>
      <c r="X402" s="357"/>
      <c r="Y402" s="357"/>
      <c r="Z402" s="357"/>
      <c r="AA402" s="357"/>
      <c r="AB402" s="357"/>
      <c r="AC402" s="357"/>
      <c r="AD402" s="357"/>
      <c r="AE402" s="357"/>
      <c r="AF402" s="357"/>
      <c r="AG402" s="357"/>
      <c r="AH402" s="357"/>
      <c r="AI402" s="357"/>
      <c r="AJ402" s="357"/>
      <c r="AK402" s="357"/>
      <c r="AL402" s="357"/>
      <c r="AM402" s="357"/>
      <c r="AN402" s="357"/>
      <c r="AO402" s="357"/>
      <c r="AP402" s="357"/>
      <c r="AQ402" s="357"/>
      <c r="AR402" s="357"/>
      <c r="AS402" s="357"/>
      <c r="AT402" s="357"/>
      <c r="AU402" s="357"/>
      <c r="AV402" s="357"/>
      <c r="AW402" s="357"/>
      <c r="AX402" s="357"/>
      <c r="AY402" s="357"/>
      <c r="AZ402" s="357"/>
      <c r="BA402" s="357"/>
      <c r="BB402" s="357"/>
      <c r="BC402" s="357"/>
      <c r="BD402" s="357"/>
      <c r="BE402" s="357"/>
      <c r="BF402" s="357"/>
      <c r="BG402" s="357"/>
      <c r="BH402" s="357"/>
      <c r="BI402" s="357"/>
      <c r="BJ402" s="357"/>
      <c r="BK402" s="357"/>
      <c r="BL402" s="357"/>
      <c r="BM402" s="357"/>
      <c r="BN402" s="357"/>
      <c r="BO402" s="357"/>
      <c r="BP402" s="357"/>
      <c r="BQ402" s="357"/>
      <c r="BR402" s="357"/>
      <c r="BS402" s="357"/>
      <c r="BT402" s="357"/>
      <c r="BU402" s="357"/>
      <c r="BV402" s="357"/>
      <c r="BW402" s="357"/>
      <c r="BX402" s="357"/>
      <c r="BY402" s="357"/>
      <c r="BZ402" s="357"/>
      <c r="CA402" s="357"/>
      <c r="CB402" s="357"/>
      <c r="CC402" s="357"/>
      <c r="CD402" s="357"/>
      <c r="CE402" s="357"/>
      <c r="CF402" s="357"/>
      <c r="CG402" s="357"/>
      <c r="CH402" s="357"/>
      <c r="CI402" s="357"/>
      <c r="CJ402" s="357"/>
      <c r="CK402" s="357"/>
      <c r="CL402" s="357"/>
      <c r="CM402" s="357"/>
      <c r="CN402" s="357"/>
      <c r="CO402" s="357"/>
      <c r="CP402" s="357"/>
      <c r="CQ402" s="357"/>
      <c r="CR402" s="357"/>
      <c r="CS402" s="357"/>
      <c r="CT402" s="357"/>
      <c r="CU402" s="357"/>
      <c r="CV402" s="357"/>
      <c r="CW402" s="357"/>
      <c r="CX402" s="357"/>
      <c r="CY402" s="357"/>
      <c r="CZ402" s="357"/>
      <c r="DA402" s="357"/>
      <c r="DB402" s="357"/>
      <c r="DC402" s="357"/>
      <c r="DD402" s="357"/>
      <c r="DE402" s="357"/>
      <c r="DF402" s="357"/>
      <c r="DG402" s="357"/>
      <c r="DH402" s="357"/>
      <c r="DI402" s="357"/>
      <c r="DJ402" s="357"/>
      <c r="DK402" s="357"/>
      <c r="DL402" s="357"/>
      <c r="DM402" s="357"/>
      <c r="DN402" s="357"/>
      <c r="DO402" s="357"/>
      <c r="DP402" s="357"/>
      <c r="DQ402" s="357"/>
      <c r="DR402" s="357"/>
      <c r="DS402" s="357"/>
      <c r="DT402" s="357"/>
      <c r="DU402" s="357"/>
      <c r="DV402" s="357"/>
      <c r="DW402" s="357"/>
      <c r="DX402" s="357"/>
      <c r="DY402" s="357"/>
      <c r="DZ402" s="357"/>
      <c r="EA402" s="357"/>
      <c r="EB402" s="357"/>
      <c r="EC402" s="357"/>
      <c r="ED402" s="357"/>
      <c r="EE402" s="357"/>
      <c r="EF402" s="357"/>
      <c r="EG402" s="357"/>
      <c r="EH402" s="357"/>
      <c r="EI402" s="357"/>
      <c r="EJ402" s="357"/>
      <c r="EK402" s="357"/>
      <c r="EL402" s="357"/>
      <c r="EM402" s="357"/>
      <c r="EN402" s="357"/>
      <c r="EO402" s="357"/>
      <c r="EP402" s="357"/>
      <c r="EQ402" s="357"/>
      <c r="ER402" s="357"/>
      <c r="ES402" s="357"/>
      <c r="ET402" s="357"/>
      <c r="EU402" s="357"/>
    </row>
    <row r="403" ht="12.75" customHeight="1">
      <c r="A403" s="357"/>
      <c r="B403" s="357"/>
      <c r="C403" s="357"/>
      <c r="D403" s="357"/>
      <c r="E403" s="357"/>
      <c r="F403" s="357"/>
      <c r="G403" s="357"/>
      <c r="H403" s="357"/>
      <c r="I403" s="357"/>
      <c r="J403" s="357"/>
      <c r="K403" s="357"/>
      <c r="L403" s="357"/>
      <c r="M403" s="357"/>
      <c r="N403" s="357"/>
      <c r="O403" s="357"/>
      <c r="P403" s="357"/>
      <c r="Q403" s="357"/>
      <c r="R403" s="357"/>
      <c r="S403" s="357"/>
      <c r="T403" s="357"/>
      <c r="U403" s="357"/>
      <c r="V403" s="357"/>
      <c r="W403" s="357"/>
      <c r="X403" s="357"/>
      <c r="Y403" s="357"/>
      <c r="Z403" s="357"/>
      <c r="AA403" s="357"/>
      <c r="AB403" s="357"/>
      <c r="AC403" s="357"/>
      <c r="AD403" s="357"/>
      <c r="AE403" s="357"/>
      <c r="AF403" s="357"/>
      <c r="AG403" s="357"/>
      <c r="AH403" s="357"/>
      <c r="AI403" s="357"/>
      <c r="AJ403" s="357"/>
      <c r="AK403" s="357"/>
      <c r="AL403" s="357"/>
      <c r="AM403" s="357"/>
      <c r="AN403" s="357"/>
      <c r="AO403" s="357"/>
      <c r="AP403" s="357"/>
      <c r="AQ403" s="357"/>
      <c r="AR403" s="357"/>
      <c r="AS403" s="357"/>
      <c r="AT403" s="357"/>
      <c r="AU403" s="357"/>
      <c r="AV403" s="357"/>
      <c r="AW403" s="357"/>
      <c r="AX403" s="357"/>
      <c r="AY403" s="357"/>
      <c r="AZ403" s="357"/>
      <c r="BA403" s="357"/>
      <c r="BB403" s="357"/>
      <c r="BC403" s="357"/>
      <c r="BD403" s="357"/>
      <c r="BE403" s="357"/>
      <c r="BF403" s="357"/>
      <c r="BG403" s="357"/>
      <c r="BH403" s="357"/>
      <c r="BI403" s="357"/>
      <c r="BJ403" s="357"/>
      <c r="BK403" s="357"/>
      <c r="BL403" s="357"/>
      <c r="BM403" s="357"/>
      <c r="BN403" s="357"/>
      <c r="BO403" s="357"/>
      <c r="BP403" s="357"/>
      <c r="BQ403" s="357"/>
      <c r="BR403" s="357"/>
      <c r="BS403" s="357"/>
      <c r="BT403" s="357"/>
      <c r="BU403" s="357"/>
      <c r="BV403" s="357"/>
      <c r="BW403" s="357"/>
      <c r="BX403" s="357"/>
      <c r="BY403" s="357"/>
      <c r="BZ403" s="357"/>
      <c r="CA403" s="357"/>
      <c r="CB403" s="357"/>
      <c r="CC403" s="357"/>
      <c r="CD403" s="357"/>
      <c r="CE403" s="357"/>
      <c r="CF403" s="357"/>
      <c r="CG403" s="357"/>
      <c r="CH403" s="357"/>
      <c r="CI403" s="357"/>
      <c r="CJ403" s="357"/>
      <c r="CK403" s="357"/>
      <c r="CL403" s="357"/>
      <c r="CM403" s="357"/>
      <c r="CN403" s="357"/>
      <c r="CO403" s="357"/>
      <c r="CP403" s="357"/>
      <c r="CQ403" s="357"/>
      <c r="CR403" s="357"/>
      <c r="CS403" s="357"/>
      <c r="CT403" s="357"/>
      <c r="CU403" s="357"/>
      <c r="CV403" s="357"/>
      <c r="CW403" s="357"/>
      <c r="CX403" s="357"/>
      <c r="CY403" s="357"/>
      <c r="CZ403" s="357"/>
      <c r="DA403" s="357"/>
      <c r="DB403" s="357"/>
      <c r="DC403" s="357"/>
      <c r="DD403" s="357"/>
      <c r="DE403" s="357"/>
      <c r="DF403" s="357"/>
      <c r="DG403" s="357"/>
      <c r="DH403" s="357"/>
      <c r="DI403" s="357"/>
      <c r="DJ403" s="357"/>
      <c r="DK403" s="357"/>
      <c r="DL403" s="357"/>
      <c r="DM403" s="357"/>
      <c r="DN403" s="357"/>
      <c r="DO403" s="357"/>
      <c r="DP403" s="357"/>
      <c r="DQ403" s="357"/>
      <c r="DR403" s="357"/>
      <c r="DS403" s="357"/>
      <c r="DT403" s="357"/>
      <c r="DU403" s="357"/>
      <c r="DV403" s="357"/>
      <c r="DW403" s="357"/>
      <c r="DX403" s="357"/>
      <c r="DY403" s="357"/>
      <c r="DZ403" s="357"/>
      <c r="EA403" s="357"/>
      <c r="EB403" s="357"/>
      <c r="EC403" s="357"/>
      <c r="ED403" s="357"/>
      <c r="EE403" s="357"/>
      <c r="EF403" s="357"/>
      <c r="EG403" s="357"/>
      <c r="EH403" s="357"/>
      <c r="EI403" s="357"/>
      <c r="EJ403" s="357"/>
      <c r="EK403" s="357"/>
      <c r="EL403" s="357"/>
      <c r="EM403" s="357"/>
      <c r="EN403" s="357"/>
      <c r="EO403" s="357"/>
      <c r="EP403" s="357"/>
      <c r="EQ403" s="357"/>
      <c r="ER403" s="357"/>
      <c r="ES403" s="357"/>
      <c r="ET403" s="357"/>
      <c r="EU403" s="357"/>
    </row>
    <row r="404" ht="12.75" customHeight="1">
      <c r="A404" s="357"/>
      <c r="B404" s="357"/>
      <c r="C404" s="357"/>
      <c r="D404" s="357"/>
      <c r="E404" s="357"/>
      <c r="F404" s="357"/>
      <c r="G404" s="357"/>
      <c r="H404" s="357"/>
      <c r="I404" s="357"/>
      <c r="J404" s="357"/>
      <c r="K404" s="357"/>
      <c r="L404" s="357"/>
      <c r="M404" s="357"/>
      <c r="N404" s="357"/>
      <c r="O404" s="357"/>
      <c r="P404" s="357"/>
      <c r="Q404" s="357"/>
      <c r="R404" s="357"/>
      <c r="S404" s="357"/>
      <c r="T404" s="357"/>
      <c r="U404" s="357"/>
      <c r="V404" s="357"/>
      <c r="W404" s="357"/>
      <c r="X404" s="357"/>
      <c r="Y404" s="357"/>
      <c r="Z404" s="357"/>
      <c r="AA404" s="357"/>
      <c r="AB404" s="357"/>
      <c r="AC404" s="357"/>
      <c r="AD404" s="357"/>
      <c r="AE404" s="357"/>
      <c r="AF404" s="357"/>
      <c r="AG404" s="357"/>
      <c r="AH404" s="357"/>
      <c r="AI404" s="357"/>
      <c r="AJ404" s="357"/>
      <c r="AK404" s="357"/>
      <c r="AL404" s="357"/>
      <c r="AM404" s="357"/>
      <c r="AN404" s="357"/>
      <c r="AO404" s="357"/>
      <c r="AP404" s="357"/>
      <c r="AQ404" s="357"/>
      <c r="AR404" s="357"/>
      <c r="AS404" s="357"/>
      <c r="AT404" s="357"/>
      <c r="AU404" s="357"/>
      <c r="AV404" s="357"/>
      <c r="AW404" s="357"/>
      <c r="AX404" s="357"/>
      <c r="AY404" s="357"/>
      <c r="AZ404" s="357"/>
      <c r="BA404" s="357"/>
      <c r="BB404" s="357"/>
      <c r="BC404" s="357"/>
      <c r="BD404" s="357"/>
      <c r="BE404" s="357"/>
      <c r="BF404" s="357"/>
      <c r="BG404" s="357"/>
      <c r="BH404" s="357"/>
      <c r="BI404" s="357"/>
      <c r="BJ404" s="357"/>
      <c r="BK404" s="357"/>
      <c r="BL404" s="357"/>
      <c r="BM404" s="357"/>
      <c r="BN404" s="357"/>
      <c r="BO404" s="357"/>
      <c r="BP404" s="357"/>
      <c r="BQ404" s="357"/>
      <c r="BR404" s="357"/>
      <c r="BS404" s="357"/>
      <c r="BT404" s="357"/>
      <c r="BU404" s="357"/>
      <c r="BV404" s="357"/>
      <c r="BW404" s="357"/>
      <c r="BX404" s="357"/>
      <c r="BY404" s="357"/>
      <c r="BZ404" s="357"/>
      <c r="CA404" s="357"/>
      <c r="CB404" s="357"/>
      <c r="CC404" s="357"/>
      <c r="CD404" s="357"/>
      <c r="CE404" s="357"/>
      <c r="CF404" s="357"/>
      <c r="CG404" s="357"/>
      <c r="CH404" s="357"/>
      <c r="CI404" s="357"/>
      <c r="CJ404" s="357"/>
      <c r="CK404" s="357"/>
      <c r="CL404" s="357"/>
      <c r="CM404" s="357"/>
      <c r="CN404" s="357"/>
      <c r="CO404" s="357"/>
      <c r="CP404" s="357"/>
      <c r="CQ404" s="357"/>
      <c r="CR404" s="357"/>
      <c r="CS404" s="357"/>
      <c r="CT404" s="357"/>
      <c r="CU404" s="357"/>
      <c r="CV404" s="357"/>
      <c r="CW404" s="357"/>
      <c r="CX404" s="357"/>
      <c r="CY404" s="357"/>
      <c r="CZ404" s="357"/>
      <c r="DA404" s="357"/>
      <c r="DB404" s="357"/>
      <c r="DC404" s="357"/>
      <c r="DD404" s="357"/>
      <c r="DE404" s="357"/>
      <c r="DF404" s="357"/>
      <c r="DG404" s="357"/>
      <c r="DH404" s="357"/>
      <c r="DI404" s="357"/>
      <c r="DJ404" s="357"/>
      <c r="DK404" s="357"/>
      <c r="DL404" s="357"/>
      <c r="DM404" s="357"/>
      <c r="DN404" s="357"/>
      <c r="DO404" s="357"/>
      <c r="DP404" s="357"/>
      <c r="DQ404" s="357"/>
      <c r="DR404" s="357"/>
      <c r="DS404" s="357"/>
      <c r="DT404" s="357"/>
      <c r="DU404" s="357"/>
      <c r="DV404" s="357"/>
      <c r="DW404" s="357"/>
      <c r="DX404" s="357"/>
      <c r="DY404" s="357"/>
      <c r="DZ404" s="357"/>
      <c r="EA404" s="357"/>
      <c r="EB404" s="357"/>
      <c r="EC404" s="357"/>
      <c r="ED404" s="357"/>
      <c r="EE404" s="357"/>
      <c r="EF404" s="357"/>
      <c r="EG404" s="357"/>
      <c r="EH404" s="357"/>
      <c r="EI404" s="357"/>
      <c r="EJ404" s="357"/>
      <c r="EK404" s="357"/>
      <c r="EL404" s="357"/>
      <c r="EM404" s="357"/>
      <c r="EN404" s="357"/>
      <c r="EO404" s="357"/>
      <c r="EP404" s="357"/>
      <c r="EQ404" s="357"/>
      <c r="ER404" s="357"/>
      <c r="ES404" s="357"/>
      <c r="ET404" s="357"/>
      <c r="EU404" s="357"/>
    </row>
    <row r="405" ht="12.75" customHeight="1">
      <c r="A405" s="357"/>
      <c r="B405" s="357"/>
      <c r="C405" s="357"/>
      <c r="D405" s="357"/>
      <c r="E405" s="357"/>
      <c r="F405" s="357"/>
      <c r="G405" s="357"/>
      <c r="H405" s="357"/>
      <c r="I405" s="357"/>
      <c r="J405" s="357"/>
      <c r="K405" s="357"/>
      <c r="L405" s="357"/>
      <c r="M405" s="357"/>
      <c r="N405" s="357"/>
      <c r="O405" s="357"/>
      <c r="P405" s="357"/>
      <c r="Q405" s="357"/>
      <c r="R405" s="357"/>
      <c r="S405" s="357"/>
      <c r="T405" s="357"/>
      <c r="U405" s="357"/>
      <c r="V405" s="357"/>
      <c r="W405" s="357"/>
      <c r="X405" s="357"/>
      <c r="Y405" s="357"/>
      <c r="Z405" s="357"/>
      <c r="AA405" s="357"/>
      <c r="AB405" s="357"/>
      <c r="AC405" s="357"/>
      <c r="AD405" s="357"/>
      <c r="AE405" s="357"/>
      <c r="AF405" s="357"/>
      <c r="AG405" s="357"/>
      <c r="AH405" s="357"/>
      <c r="AI405" s="357"/>
      <c r="AJ405" s="357"/>
      <c r="AK405" s="357"/>
      <c r="AL405" s="357"/>
      <c r="AM405" s="357"/>
      <c r="AN405" s="357"/>
      <c r="AO405" s="357"/>
      <c r="AP405" s="357"/>
      <c r="AQ405" s="357"/>
      <c r="AR405" s="357"/>
      <c r="AS405" s="357"/>
      <c r="AT405" s="357"/>
      <c r="AU405" s="357"/>
      <c r="AV405" s="357"/>
      <c r="AW405" s="357"/>
      <c r="AX405" s="357"/>
      <c r="AY405" s="357"/>
      <c r="AZ405" s="357"/>
      <c r="BA405" s="357"/>
      <c r="BB405" s="357"/>
      <c r="BC405" s="357"/>
      <c r="BD405" s="357"/>
      <c r="BE405" s="357"/>
      <c r="BF405" s="357"/>
      <c r="BG405" s="357"/>
      <c r="BH405" s="357"/>
      <c r="BI405" s="357"/>
      <c r="BJ405" s="357"/>
      <c r="BK405" s="357"/>
      <c r="BL405" s="357"/>
      <c r="BM405" s="357"/>
      <c r="BN405" s="357"/>
      <c r="BO405" s="357"/>
      <c r="BP405" s="357"/>
      <c r="BQ405" s="357"/>
      <c r="BR405" s="357"/>
      <c r="BS405" s="357"/>
      <c r="BT405" s="357"/>
      <c r="BU405" s="357"/>
      <c r="BV405" s="357"/>
      <c r="BW405" s="357"/>
      <c r="BX405" s="357"/>
      <c r="BY405" s="357"/>
      <c r="BZ405" s="357"/>
      <c r="CA405" s="357"/>
      <c r="CB405" s="357"/>
      <c r="CC405" s="357"/>
      <c r="CD405" s="357"/>
      <c r="CE405" s="357"/>
      <c r="CF405" s="357"/>
      <c r="CG405" s="357"/>
      <c r="CH405" s="357"/>
      <c r="CI405" s="357"/>
      <c r="CJ405" s="357"/>
      <c r="CK405" s="357"/>
      <c r="CL405" s="357"/>
      <c r="CM405" s="357"/>
      <c r="CN405" s="357"/>
      <c r="CO405" s="357"/>
      <c r="CP405" s="357"/>
      <c r="CQ405" s="357"/>
      <c r="CR405" s="357"/>
      <c r="CS405" s="357"/>
      <c r="CT405" s="357"/>
      <c r="CU405" s="357"/>
      <c r="CV405" s="357"/>
      <c r="CW405" s="357"/>
      <c r="CX405" s="357"/>
      <c r="CY405" s="357"/>
      <c r="CZ405" s="357"/>
      <c r="DA405" s="357"/>
      <c r="DB405" s="357"/>
      <c r="DC405" s="357"/>
      <c r="DD405" s="357"/>
      <c r="DE405" s="357"/>
      <c r="DF405" s="357"/>
      <c r="DG405" s="357"/>
      <c r="DH405" s="357"/>
      <c r="DI405" s="357"/>
      <c r="DJ405" s="357"/>
      <c r="DK405" s="357"/>
      <c r="DL405" s="357"/>
      <c r="DM405" s="357"/>
      <c r="DN405" s="357"/>
      <c r="DO405" s="357"/>
      <c r="DP405" s="357"/>
      <c r="DQ405" s="357"/>
      <c r="DR405" s="357"/>
      <c r="DS405" s="357"/>
      <c r="DT405" s="357"/>
      <c r="DU405" s="357"/>
      <c r="DV405" s="357"/>
      <c r="DW405" s="357"/>
      <c r="DX405" s="357"/>
      <c r="DY405" s="357"/>
      <c r="DZ405" s="357"/>
      <c r="EA405" s="357"/>
      <c r="EB405" s="357"/>
      <c r="EC405" s="357"/>
      <c r="ED405" s="357"/>
      <c r="EE405" s="357"/>
      <c r="EF405" s="357"/>
      <c r="EG405" s="357"/>
      <c r="EH405" s="357"/>
      <c r="EI405" s="357"/>
      <c r="EJ405" s="357"/>
      <c r="EK405" s="357"/>
      <c r="EL405" s="357"/>
      <c r="EM405" s="357"/>
      <c r="EN405" s="357"/>
      <c r="EO405" s="357"/>
      <c r="EP405" s="357"/>
      <c r="EQ405" s="357"/>
      <c r="ER405" s="357"/>
      <c r="ES405" s="357"/>
      <c r="ET405" s="357"/>
      <c r="EU405" s="357"/>
    </row>
    <row r="406" ht="12.75" customHeight="1">
      <c r="A406" s="357"/>
      <c r="B406" s="357"/>
      <c r="C406" s="357"/>
      <c r="D406" s="357"/>
      <c r="E406" s="357"/>
      <c r="F406" s="357"/>
      <c r="G406" s="357"/>
      <c r="H406" s="357"/>
      <c r="I406" s="357"/>
      <c r="J406" s="357"/>
      <c r="K406" s="357"/>
      <c r="L406" s="357"/>
      <c r="M406" s="357"/>
      <c r="N406" s="357"/>
      <c r="O406" s="357"/>
      <c r="P406" s="357"/>
      <c r="Q406" s="357"/>
      <c r="R406" s="357"/>
      <c r="S406" s="357"/>
      <c r="T406" s="357"/>
      <c r="U406" s="357"/>
      <c r="V406" s="357"/>
      <c r="W406" s="357"/>
      <c r="X406" s="357"/>
      <c r="Y406" s="357"/>
      <c r="Z406" s="357"/>
      <c r="AA406" s="357"/>
      <c r="AB406" s="357"/>
      <c r="AC406" s="357"/>
      <c r="AD406" s="357"/>
      <c r="AE406" s="357"/>
      <c r="AF406" s="357"/>
      <c r="AG406" s="357"/>
      <c r="AH406" s="357"/>
      <c r="AI406" s="357"/>
      <c r="AJ406" s="357"/>
      <c r="AK406" s="357"/>
      <c r="AL406" s="357"/>
      <c r="AM406" s="357"/>
      <c r="AN406" s="357"/>
      <c r="AO406" s="357"/>
      <c r="AP406" s="357"/>
      <c r="AQ406" s="357"/>
      <c r="AR406" s="357"/>
      <c r="AS406" s="357"/>
      <c r="AT406" s="357"/>
      <c r="AU406" s="357"/>
      <c r="AV406" s="357"/>
      <c r="AW406" s="357"/>
      <c r="AX406" s="357"/>
      <c r="AY406" s="357"/>
      <c r="AZ406" s="357"/>
      <c r="BA406" s="357"/>
      <c r="BB406" s="357"/>
      <c r="BC406" s="357"/>
      <c r="BD406" s="357"/>
      <c r="BE406" s="357"/>
      <c r="BF406" s="357"/>
      <c r="BG406" s="357"/>
      <c r="BH406" s="357"/>
      <c r="BI406" s="357"/>
      <c r="BJ406" s="357"/>
      <c r="BK406" s="357"/>
      <c r="BL406" s="357"/>
      <c r="BM406" s="357"/>
      <c r="BN406" s="357"/>
      <c r="BO406" s="357"/>
      <c r="BP406" s="357"/>
      <c r="BQ406" s="357"/>
      <c r="BR406" s="357"/>
      <c r="BS406" s="357"/>
      <c r="BT406" s="357"/>
      <c r="BU406" s="357"/>
      <c r="BV406" s="357"/>
      <c r="BW406" s="357"/>
      <c r="BX406" s="357"/>
      <c r="BY406" s="357"/>
      <c r="BZ406" s="357"/>
      <c r="CA406" s="357"/>
      <c r="CB406" s="357"/>
      <c r="CC406" s="357"/>
      <c r="CD406" s="357"/>
      <c r="CE406" s="357"/>
      <c r="CF406" s="357"/>
      <c r="CG406" s="357"/>
      <c r="CH406" s="357"/>
      <c r="CI406" s="357"/>
      <c r="CJ406" s="357"/>
      <c r="CK406" s="357"/>
      <c r="CL406" s="357"/>
      <c r="CM406" s="357"/>
      <c r="CN406" s="357"/>
      <c r="CO406" s="357"/>
      <c r="CP406" s="357"/>
      <c r="CQ406" s="357"/>
      <c r="CR406" s="357"/>
      <c r="CS406" s="357"/>
      <c r="CT406" s="357"/>
      <c r="CU406" s="357"/>
      <c r="CV406" s="357"/>
      <c r="CW406" s="357"/>
      <c r="CX406" s="357"/>
      <c r="CY406" s="357"/>
      <c r="CZ406" s="357"/>
      <c r="DA406" s="357"/>
      <c r="DB406" s="357"/>
      <c r="DC406" s="357"/>
      <c r="DD406" s="357"/>
      <c r="DE406" s="357"/>
      <c r="DF406" s="357"/>
      <c r="DG406" s="357"/>
      <c r="DH406" s="357"/>
      <c r="DI406" s="357"/>
      <c r="DJ406" s="357"/>
      <c r="DK406" s="357"/>
      <c r="DL406" s="357"/>
      <c r="DM406" s="357"/>
      <c r="DN406" s="357"/>
      <c r="DO406" s="357"/>
      <c r="DP406" s="357"/>
      <c r="DQ406" s="357"/>
      <c r="DR406" s="357"/>
      <c r="DS406" s="357"/>
      <c r="DT406" s="357"/>
      <c r="DU406" s="357"/>
      <c r="DV406" s="357"/>
      <c r="DW406" s="357"/>
      <c r="DX406" s="357"/>
      <c r="DY406" s="357"/>
      <c r="DZ406" s="357"/>
      <c r="EA406" s="357"/>
      <c r="EB406" s="357"/>
      <c r="EC406" s="357"/>
      <c r="ED406" s="357"/>
      <c r="EE406" s="357"/>
      <c r="EF406" s="357"/>
      <c r="EG406" s="357"/>
      <c r="EH406" s="357"/>
      <c r="EI406" s="357"/>
      <c r="EJ406" s="357"/>
      <c r="EK406" s="357"/>
      <c r="EL406" s="357"/>
      <c r="EM406" s="357"/>
      <c r="EN406" s="357"/>
      <c r="EO406" s="357"/>
      <c r="EP406" s="357"/>
      <c r="EQ406" s="357"/>
      <c r="ER406" s="357"/>
      <c r="ES406" s="357"/>
      <c r="ET406" s="357"/>
      <c r="EU406" s="357"/>
    </row>
    <row r="407" ht="12.75" customHeight="1">
      <c r="A407" s="357"/>
      <c r="B407" s="357"/>
      <c r="C407" s="357"/>
      <c r="D407" s="357"/>
      <c r="E407" s="357"/>
      <c r="F407" s="357"/>
      <c r="G407" s="357"/>
      <c r="H407" s="357"/>
      <c r="I407" s="357"/>
      <c r="J407" s="357"/>
      <c r="K407" s="357"/>
      <c r="L407" s="357"/>
      <c r="M407" s="357"/>
      <c r="N407" s="357"/>
      <c r="O407" s="357"/>
      <c r="P407" s="357"/>
      <c r="Q407" s="357"/>
      <c r="R407" s="357"/>
      <c r="S407" s="357"/>
      <c r="T407" s="357"/>
      <c r="U407" s="357"/>
      <c r="V407" s="357"/>
      <c r="W407" s="357"/>
      <c r="X407" s="357"/>
      <c r="Y407" s="357"/>
      <c r="Z407" s="357"/>
      <c r="AA407" s="357"/>
      <c r="AB407" s="357"/>
      <c r="AC407" s="357"/>
      <c r="AD407" s="357"/>
      <c r="AE407" s="357"/>
      <c r="AF407" s="357"/>
      <c r="AG407" s="357"/>
      <c r="AH407" s="357"/>
      <c r="AI407" s="357"/>
      <c r="AJ407" s="357"/>
      <c r="AK407" s="357"/>
      <c r="AL407" s="357"/>
      <c r="AM407" s="357"/>
      <c r="AN407" s="357"/>
      <c r="AO407" s="357"/>
      <c r="AP407" s="357"/>
      <c r="AQ407" s="357"/>
      <c r="AR407" s="357"/>
      <c r="AS407" s="357"/>
      <c r="AT407" s="357"/>
      <c r="AU407" s="357"/>
      <c r="AV407" s="357"/>
      <c r="AW407" s="357"/>
      <c r="AX407" s="357"/>
      <c r="AY407" s="357"/>
      <c r="AZ407" s="357"/>
      <c r="BA407" s="357"/>
      <c r="BB407" s="357"/>
      <c r="BC407" s="357"/>
      <c r="BD407" s="357"/>
      <c r="BE407" s="357"/>
      <c r="BF407" s="357"/>
      <c r="BG407" s="357"/>
      <c r="BH407" s="357"/>
      <c r="BI407" s="357"/>
      <c r="BJ407" s="357"/>
      <c r="BK407" s="357"/>
      <c r="BL407" s="357"/>
      <c r="BM407" s="357"/>
      <c r="BN407" s="357"/>
      <c r="BO407" s="357"/>
      <c r="BP407" s="357"/>
      <c r="BQ407" s="357"/>
      <c r="BR407" s="357"/>
      <c r="BS407" s="357"/>
      <c r="BT407" s="357"/>
      <c r="BU407" s="357"/>
      <c r="BV407" s="357"/>
      <c r="BW407" s="357"/>
      <c r="BX407" s="357"/>
      <c r="BY407" s="357"/>
      <c r="BZ407" s="357"/>
      <c r="CA407" s="357"/>
      <c r="CB407" s="357"/>
      <c r="CC407" s="357"/>
      <c r="CD407" s="357"/>
      <c r="CE407" s="357"/>
      <c r="CF407" s="357"/>
      <c r="CG407" s="357"/>
      <c r="CH407" s="357"/>
      <c r="CI407" s="357"/>
      <c r="CJ407" s="357"/>
      <c r="CK407" s="357"/>
      <c r="CL407" s="357"/>
      <c r="CM407" s="357"/>
      <c r="CN407" s="357"/>
      <c r="CO407" s="357"/>
      <c r="CP407" s="357"/>
      <c r="CQ407" s="357"/>
      <c r="CR407" s="357"/>
      <c r="CS407" s="357"/>
      <c r="CT407" s="357"/>
      <c r="CU407" s="357"/>
      <c r="CV407" s="357"/>
      <c r="CW407" s="357"/>
      <c r="CX407" s="357"/>
      <c r="CY407" s="357"/>
      <c r="CZ407" s="357"/>
      <c r="DA407" s="357"/>
      <c r="DB407" s="357"/>
      <c r="DC407" s="357"/>
      <c r="DD407" s="357"/>
      <c r="DE407" s="357"/>
      <c r="DF407" s="357"/>
      <c r="DG407" s="357"/>
      <c r="DH407" s="357"/>
      <c r="DI407" s="357"/>
      <c r="DJ407" s="357"/>
      <c r="DK407" s="357"/>
      <c r="DL407" s="357"/>
      <c r="DM407" s="357"/>
      <c r="DN407" s="357"/>
      <c r="DO407" s="357"/>
      <c r="DP407" s="357"/>
      <c r="DQ407" s="357"/>
      <c r="DR407" s="357"/>
      <c r="DS407" s="357"/>
      <c r="DT407" s="357"/>
      <c r="DU407" s="357"/>
      <c r="DV407" s="357"/>
      <c r="DW407" s="357"/>
      <c r="DX407" s="357"/>
      <c r="DY407" s="357"/>
      <c r="DZ407" s="357"/>
      <c r="EA407" s="357"/>
      <c r="EB407" s="357"/>
      <c r="EC407" s="357"/>
      <c r="ED407" s="357"/>
      <c r="EE407" s="357"/>
      <c r="EF407" s="357"/>
      <c r="EG407" s="357"/>
      <c r="EH407" s="357"/>
      <c r="EI407" s="357"/>
      <c r="EJ407" s="357"/>
      <c r="EK407" s="357"/>
      <c r="EL407" s="357"/>
      <c r="EM407" s="357"/>
      <c r="EN407" s="357"/>
      <c r="EO407" s="357"/>
      <c r="EP407" s="357"/>
      <c r="EQ407" s="357"/>
      <c r="ER407" s="357"/>
      <c r="ES407" s="357"/>
      <c r="ET407" s="357"/>
      <c r="EU407" s="357"/>
    </row>
    <row r="408" ht="12.75" customHeight="1">
      <c r="A408" s="357"/>
      <c r="B408" s="357"/>
      <c r="C408" s="357"/>
      <c r="D408" s="357"/>
      <c r="E408" s="357"/>
      <c r="F408" s="357"/>
      <c r="G408" s="357"/>
      <c r="H408" s="357"/>
      <c r="I408" s="357"/>
      <c r="J408" s="357"/>
      <c r="K408" s="357"/>
      <c r="L408" s="357"/>
      <c r="M408" s="357"/>
      <c r="N408" s="357"/>
      <c r="O408" s="357"/>
      <c r="P408" s="357"/>
      <c r="Q408" s="357"/>
      <c r="R408" s="357"/>
      <c r="S408" s="357"/>
      <c r="T408" s="357"/>
      <c r="U408" s="357"/>
      <c r="V408" s="357"/>
      <c r="W408" s="357"/>
      <c r="X408" s="357"/>
      <c r="Y408" s="357"/>
      <c r="Z408" s="357"/>
      <c r="AA408" s="357"/>
      <c r="AB408" s="357"/>
      <c r="AC408" s="357"/>
      <c r="AD408" s="357"/>
      <c r="AE408" s="357"/>
      <c r="AF408" s="357"/>
      <c r="AG408" s="357"/>
      <c r="AH408" s="357"/>
      <c r="AI408" s="357"/>
      <c r="AJ408" s="357"/>
      <c r="AK408" s="357"/>
      <c r="AL408" s="357"/>
      <c r="AM408" s="357"/>
      <c r="AN408" s="357"/>
      <c r="AO408" s="357"/>
      <c r="AP408" s="357"/>
      <c r="AQ408" s="357"/>
      <c r="AR408" s="357"/>
      <c r="AS408" s="357"/>
      <c r="AT408" s="357"/>
      <c r="AU408" s="357"/>
      <c r="AV408" s="357"/>
      <c r="AW408" s="357"/>
      <c r="AX408" s="357"/>
      <c r="AY408" s="357"/>
      <c r="AZ408" s="357"/>
      <c r="BA408" s="357"/>
      <c r="BB408" s="357"/>
      <c r="BC408" s="357"/>
      <c r="BD408" s="357"/>
      <c r="BE408" s="357"/>
      <c r="BF408" s="357"/>
      <c r="BG408" s="357"/>
      <c r="BH408" s="357"/>
      <c r="BI408" s="357"/>
      <c r="BJ408" s="357"/>
      <c r="BK408" s="357"/>
      <c r="BL408" s="357"/>
      <c r="BM408" s="357"/>
      <c r="BN408" s="357"/>
      <c r="BO408" s="357"/>
      <c r="BP408" s="357"/>
      <c r="BQ408" s="357"/>
      <c r="BR408" s="357"/>
      <c r="BS408" s="357"/>
      <c r="BT408" s="357"/>
      <c r="BU408" s="357"/>
      <c r="BV408" s="357"/>
      <c r="BW408" s="357"/>
      <c r="BX408" s="357"/>
      <c r="BY408" s="357"/>
      <c r="BZ408" s="357"/>
      <c r="CA408" s="357"/>
      <c r="CB408" s="357"/>
      <c r="CC408" s="357"/>
      <c r="CD408" s="357"/>
      <c r="CE408" s="357"/>
      <c r="CF408" s="357"/>
      <c r="CG408" s="357"/>
      <c r="CH408" s="357"/>
      <c r="CI408" s="357"/>
      <c r="CJ408" s="357"/>
      <c r="CK408" s="357"/>
      <c r="CL408" s="357"/>
      <c r="CM408" s="357"/>
      <c r="CN408" s="357"/>
      <c r="CO408" s="357"/>
      <c r="CP408" s="357"/>
      <c r="CQ408" s="357"/>
      <c r="CR408" s="357"/>
      <c r="CS408" s="357"/>
      <c r="CT408" s="357"/>
      <c r="CU408" s="357"/>
      <c r="CV408" s="357"/>
      <c r="CW408" s="357"/>
      <c r="CX408" s="357"/>
      <c r="CY408" s="357"/>
      <c r="CZ408" s="357"/>
      <c r="DA408" s="357"/>
      <c r="DB408" s="357"/>
      <c r="DC408" s="357"/>
      <c r="DD408" s="357"/>
      <c r="DE408" s="357"/>
      <c r="DF408" s="357"/>
      <c r="DG408" s="357"/>
      <c r="DH408" s="357"/>
      <c r="DI408" s="357"/>
      <c r="DJ408" s="357"/>
      <c r="DK408" s="357"/>
      <c r="DL408" s="357"/>
      <c r="DM408" s="357"/>
      <c r="DN408" s="357"/>
      <c r="DO408" s="357"/>
      <c r="DP408" s="357"/>
      <c r="DQ408" s="357"/>
      <c r="DR408" s="357"/>
      <c r="DS408" s="357"/>
      <c r="DT408" s="357"/>
      <c r="DU408" s="357"/>
      <c r="DV408" s="357"/>
      <c r="DW408" s="357"/>
      <c r="DX408" s="357"/>
      <c r="DY408" s="357"/>
      <c r="DZ408" s="357"/>
      <c r="EA408" s="357"/>
      <c r="EB408" s="357"/>
      <c r="EC408" s="357"/>
      <c r="ED408" s="357"/>
      <c r="EE408" s="357"/>
      <c r="EF408" s="357"/>
      <c r="EG408" s="357"/>
      <c r="EH408" s="357"/>
      <c r="EI408" s="357"/>
      <c r="EJ408" s="357"/>
      <c r="EK408" s="357"/>
      <c r="EL408" s="357"/>
      <c r="EM408" s="357"/>
      <c r="EN408" s="357"/>
      <c r="EO408" s="357"/>
      <c r="EP408" s="357"/>
      <c r="EQ408" s="357"/>
      <c r="ER408" s="357"/>
      <c r="ES408" s="357"/>
      <c r="ET408" s="357"/>
      <c r="EU408" s="357"/>
    </row>
    <row r="409" ht="12.75" customHeight="1">
      <c r="A409" s="357"/>
      <c r="B409" s="357"/>
      <c r="C409" s="357"/>
      <c r="D409" s="357"/>
      <c r="E409" s="357"/>
      <c r="F409" s="357"/>
      <c r="G409" s="357"/>
      <c r="H409" s="357"/>
      <c r="I409" s="357"/>
      <c r="J409" s="357"/>
      <c r="K409" s="357"/>
      <c r="L409" s="357"/>
      <c r="M409" s="357"/>
      <c r="N409" s="357"/>
      <c r="O409" s="357"/>
      <c r="P409" s="357"/>
      <c r="Q409" s="357"/>
      <c r="R409" s="357"/>
      <c r="S409" s="357"/>
      <c r="T409" s="357"/>
      <c r="U409" s="357"/>
      <c r="V409" s="357"/>
      <c r="W409" s="357"/>
      <c r="X409" s="357"/>
      <c r="Y409" s="357"/>
      <c r="Z409" s="357"/>
      <c r="AA409" s="357"/>
      <c r="AB409" s="357"/>
      <c r="AC409" s="357"/>
      <c r="AD409" s="357"/>
      <c r="AE409" s="357"/>
      <c r="AF409" s="357"/>
      <c r="AG409" s="357"/>
      <c r="AH409" s="357"/>
      <c r="AI409" s="357"/>
      <c r="AJ409" s="357"/>
      <c r="AK409" s="357"/>
      <c r="AL409" s="357"/>
      <c r="AM409" s="357"/>
      <c r="AN409" s="357"/>
      <c r="AO409" s="357"/>
      <c r="AP409" s="357"/>
      <c r="AQ409" s="357"/>
      <c r="AR409" s="357"/>
      <c r="AS409" s="357"/>
      <c r="AT409" s="357"/>
      <c r="AU409" s="357"/>
      <c r="AV409" s="357"/>
      <c r="AW409" s="357"/>
      <c r="AX409" s="357"/>
      <c r="AY409" s="357"/>
      <c r="AZ409" s="357"/>
      <c r="BA409" s="357"/>
      <c r="BB409" s="357"/>
      <c r="BC409" s="357"/>
      <c r="BD409" s="357"/>
      <c r="BE409" s="357"/>
      <c r="BF409" s="357"/>
      <c r="BG409" s="357"/>
      <c r="BH409" s="357"/>
      <c r="BI409" s="357"/>
      <c r="BJ409" s="357"/>
      <c r="BK409" s="357"/>
      <c r="BL409" s="357"/>
      <c r="BM409" s="357"/>
      <c r="BN409" s="357"/>
      <c r="BO409" s="357"/>
      <c r="BP409" s="357"/>
      <c r="BQ409" s="357"/>
      <c r="BR409" s="357"/>
      <c r="BS409" s="357"/>
      <c r="BT409" s="357"/>
      <c r="BU409" s="357"/>
      <c r="BV409" s="357"/>
      <c r="BW409" s="357"/>
      <c r="BX409" s="357"/>
      <c r="BY409" s="357"/>
      <c r="BZ409" s="357"/>
      <c r="CA409" s="357"/>
      <c r="CB409" s="357"/>
      <c r="CC409" s="357"/>
      <c r="CD409" s="357"/>
      <c r="CE409" s="357"/>
      <c r="CF409" s="357"/>
      <c r="CG409" s="357"/>
      <c r="CH409" s="357"/>
      <c r="CI409" s="357"/>
      <c r="CJ409" s="357"/>
      <c r="CK409" s="357"/>
      <c r="CL409" s="357"/>
      <c r="CM409" s="357"/>
      <c r="CN409" s="357"/>
      <c r="CO409" s="357"/>
      <c r="CP409" s="357"/>
      <c r="CQ409" s="357"/>
      <c r="CR409" s="357"/>
      <c r="CS409" s="357"/>
      <c r="CT409" s="357"/>
      <c r="CU409" s="357"/>
      <c r="CV409" s="357"/>
      <c r="CW409" s="357"/>
      <c r="CX409" s="357"/>
      <c r="CY409" s="357"/>
      <c r="CZ409" s="357"/>
      <c r="DA409" s="357"/>
      <c r="DB409" s="357"/>
      <c r="DC409" s="357"/>
      <c r="DD409" s="357"/>
      <c r="DE409" s="357"/>
      <c r="DF409" s="357"/>
      <c r="DG409" s="357"/>
      <c r="DH409" s="357"/>
      <c r="DI409" s="357"/>
      <c r="DJ409" s="357"/>
      <c r="DK409" s="357"/>
      <c r="DL409" s="357"/>
      <c r="DM409" s="357"/>
      <c r="DN409" s="357"/>
      <c r="DO409" s="357"/>
      <c r="DP409" s="357"/>
      <c r="DQ409" s="357"/>
      <c r="DR409" s="357"/>
      <c r="DS409" s="357"/>
      <c r="DT409" s="357"/>
      <c r="DU409" s="357"/>
      <c r="DV409" s="357"/>
      <c r="DW409" s="357"/>
      <c r="DX409" s="357"/>
      <c r="DY409" s="357"/>
      <c r="DZ409" s="357"/>
      <c r="EA409" s="357"/>
      <c r="EB409" s="357"/>
      <c r="EC409" s="357"/>
      <c r="ED409" s="357"/>
      <c r="EE409" s="357"/>
      <c r="EF409" s="357"/>
      <c r="EG409" s="357"/>
      <c r="EH409" s="357"/>
      <c r="EI409" s="357"/>
      <c r="EJ409" s="357"/>
      <c r="EK409" s="357"/>
      <c r="EL409" s="357"/>
      <c r="EM409" s="357"/>
      <c r="EN409" s="357"/>
      <c r="EO409" s="357"/>
      <c r="EP409" s="357"/>
      <c r="EQ409" s="357"/>
      <c r="ER409" s="357"/>
      <c r="ES409" s="357"/>
      <c r="ET409" s="357"/>
      <c r="EU409" s="357"/>
    </row>
    <row r="410" ht="12.75" customHeight="1">
      <c r="A410" s="357"/>
      <c r="B410" s="357"/>
      <c r="C410" s="357"/>
      <c r="D410" s="357"/>
      <c r="E410" s="357"/>
      <c r="F410" s="357"/>
      <c r="G410" s="357"/>
      <c r="H410" s="357"/>
      <c r="I410" s="357"/>
      <c r="J410" s="357"/>
      <c r="K410" s="357"/>
      <c r="L410" s="357"/>
      <c r="M410" s="357"/>
      <c r="N410" s="357"/>
      <c r="O410" s="357"/>
      <c r="P410" s="357"/>
      <c r="Q410" s="357"/>
      <c r="R410" s="357"/>
      <c r="S410" s="357"/>
      <c r="T410" s="357"/>
      <c r="U410" s="357"/>
      <c r="V410" s="357"/>
      <c r="W410" s="357"/>
      <c r="X410" s="357"/>
      <c r="Y410" s="357"/>
      <c r="Z410" s="357"/>
      <c r="AA410" s="357"/>
      <c r="AB410" s="357"/>
      <c r="AC410" s="357"/>
      <c r="AD410" s="357"/>
      <c r="AE410" s="357"/>
      <c r="AF410" s="357"/>
      <c r="AG410" s="357"/>
      <c r="AH410" s="357"/>
      <c r="AI410" s="357"/>
      <c r="AJ410" s="357"/>
      <c r="AK410" s="357"/>
      <c r="AL410" s="357"/>
      <c r="AM410" s="357"/>
      <c r="AN410" s="357"/>
      <c r="AO410" s="357"/>
      <c r="AP410" s="357"/>
      <c r="AQ410" s="357"/>
      <c r="AR410" s="357"/>
      <c r="AS410" s="357"/>
      <c r="AT410" s="357"/>
      <c r="AU410" s="357"/>
      <c r="AV410" s="357"/>
      <c r="AW410" s="357"/>
      <c r="AX410" s="357"/>
      <c r="AY410" s="357"/>
      <c r="AZ410" s="357"/>
      <c r="BA410" s="357"/>
      <c r="BB410" s="357"/>
      <c r="BC410" s="357"/>
      <c r="BD410" s="357"/>
      <c r="BE410" s="357"/>
      <c r="BF410" s="357"/>
      <c r="BG410" s="357"/>
      <c r="BH410" s="357"/>
      <c r="BI410" s="357"/>
      <c r="BJ410" s="357"/>
      <c r="BK410" s="357"/>
      <c r="BL410" s="357"/>
      <c r="BM410" s="357"/>
      <c r="BN410" s="357"/>
      <c r="BO410" s="357"/>
      <c r="BP410" s="357"/>
      <c r="BQ410" s="357"/>
      <c r="BR410" s="357"/>
      <c r="BS410" s="357"/>
      <c r="BT410" s="357"/>
      <c r="BU410" s="357"/>
      <c r="BV410" s="357"/>
      <c r="BW410" s="357"/>
      <c r="BX410" s="357"/>
      <c r="BY410" s="357"/>
      <c r="BZ410" s="357"/>
      <c r="CA410" s="357"/>
      <c r="CB410" s="357"/>
      <c r="CC410" s="357"/>
      <c r="CD410" s="357"/>
      <c r="CE410" s="357"/>
      <c r="CF410" s="357"/>
      <c r="CG410" s="357"/>
      <c r="CH410" s="357"/>
      <c r="CI410" s="357"/>
      <c r="CJ410" s="357"/>
      <c r="CK410" s="357"/>
      <c r="CL410" s="357"/>
      <c r="CM410" s="357"/>
      <c r="CN410" s="357"/>
      <c r="CO410" s="357"/>
      <c r="CP410" s="357"/>
      <c r="CQ410" s="357"/>
      <c r="CR410" s="357"/>
      <c r="CS410" s="357"/>
      <c r="CT410" s="357"/>
      <c r="CU410" s="357"/>
      <c r="CV410" s="357"/>
      <c r="CW410" s="357"/>
      <c r="CX410" s="357"/>
      <c r="CY410" s="357"/>
      <c r="CZ410" s="357"/>
      <c r="DA410" s="357"/>
      <c r="DB410" s="357"/>
      <c r="DC410" s="357"/>
      <c r="DD410" s="357"/>
      <c r="DE410" s="357"/>
      <c r="DF410" s="357"/>
      <c r="DG410" s="357"/>
      <c r="DH410" s="357"/>
      <c r="DI410" s="357"/>
      <c r="DJ410" s="357"/>
      <c r="DK410" s="357"/>
      <c r="DL410" s="357"/>
      <c r="DM410" s="357"/>
      <c r="DN410" s="357"/>
      <c r="DO410" s="357"/>
      <c r="DP410" s="357"/>
      <c r="DQ410" s="357"/>
      <c r="DR410" s="357"/>
      <c r="DS410" s="357"/>
      <c r="DT410" s="357"/>
      <c r="DU410" s="357"/>
      <c r="DV410" s="357"/>
      <c r="DW410" s="357"/>
      <c r="DX410" s="357"/>
      <c r="DY410" s="357"/>
      <c r="DZ410" s="357"/>
      <c r="EA410" s="357"/>
      <c r="EB410" s="357"/>
      <c r="EC410" s="357"/>
      <c r="ED410" s="357"/>
      <c r="EE410" s="357"/>
      <c r="EF410" s="357"/>
      <c r="EG410" s="357"/>
      <c r="EH410" s="357"/>
      <c r="EI410" s="357"/>
      <c r="EJ410" s="357"/>
      <c r="EK410" s="357"/>
      <c r="EL410" s="357"/>
      <c r="EM410" s="357"/>
      <c r="EN410" s="357"/>
      <c r="EO410" s="357"/>
      <c r="EP410" s="357"/>
      <c r="EQ410" s="357"/>
      <c r="ER410" s="357"/>
      <c r="ES410" s="357"/>
      <c r="ET410" s="357"/>
      <c r="EU410" s="357"/>
    </row>
    <row r="411" ht="12.75" customHeight="1">
      <c r="A411" s="357"/>
      <c r="B411" s="357"/>
      <c r="C411" s="357"/>
      <c r="D411" s="357"/>
      <c r="E411" s="357"/>
      <c r="F411" s="357"/>
      <c r="G411" s="357"/>
      <c r="H411" s="357"/>
      <c r="I411" s="357"/>
      <c r="J411" s="357"/>
      <c r="K411" s="357"/>
      <c r="L411" s="357"/>
      <c r="M411" s="357"/>
      <c r="N411" s="357"/>
      <c r="O411" s="357"/>
      <c r="P411" s="357"/>
      <c r="Q411" s="357"/>
      <c r="R411" s="357"/>
      <c r="S411" s="357"/>
      <c r="T411" s="357"/>
      <c r="U411" s="357"/>
      <c r="V411" s="357"/>
      <c r="W411" s="357"/>
      <c r="X411" s="357"/>
      <c r="Y411" s="357"/>
      <c r="Z411" s="357"/>
      <c r="AA411" s="357"/>
      <c r="AB411" s="357"/>
      <c r="AC411" s="357"/>
      <c r="AD411" s="357"/>
      <c r="AE411" s="357"/>
      <c r="AF411" s="357"/>
      <c r="AG411" s="357"/>
      <c r="AH411" s="357"/>
      <c r="AI411" s="357"/>
      <c r="AJ411" s="357"/>
      <c r="AK411" s="357"/>
      <c r="AL411" s="357"/>
      <c r="AM411" s="357"/>
      <c r="AN411" s="357"/>
      <c r="AO411" s="357"/>
      <c r="AP411" s="357"/>
      <c r="AQ411" s="357"/>
      <c r="AR411" s="357"/>
      <c r="AS411" s="357"/>
      <c r="AT411" s="357"/>
      <c r="AU411" s="357"/>
      <c r="AV411" s="357"/>
      <c r="AW411" s="357"/>
      <c r="AX411" s="357"/>
      <c r="AY411" s="357"/>
      <c r="AZ411" s="357"/>
      <c r="BA411" s="357"/>
      <c r="BB411" s="357"/>
      <c r="BC411" s="357"/>
      <c r="BD411" s="357"/>
      <c r="BE411" s="357"/>
      <c r="BF411" s="357"/>
      <c r="BG411" s="357"/>
      <c r="BH411" s="357"/>
      <c r="BI411" s="357"/>
      <c r="BJ411" s="357"/>
      <c r="BK411" s="357"/>
      <c r="BL411" s="357"/>
      <c r="BM411" s="357"/>
      <c r="BN411" s="357"/>
      <c r="BO411" s="357"/>
      <c r="BP411" s="357"/>
      <c r="BQ411" s="357"/>
      <c r="BR411" s="357"/>
      <c r="BS411" s="357"/>
      <c r="BT411" s="357"/>
      <c r="BU411" s="357"/>
      <c r="BV411" s="357"/>
      <c r="BW411" s="357"/>
      <c r="BX411" s="357"/>
      <c r="BY411" s="357"/>
      <c r="BZ411" s="357"/>
      <c r="CA411" s="357"/>
      <c r="CB411" s="357"/>
      <c r="CC411" s="357"/>
      <c r="CD411" s="357"/>
      <c r="CE411" s="357"/>
      <c r="CF411" s="357"/>
      <c r="CG411" s="357"/>
      <c r="CH411" s="357"/>
      <c r="CI411" s="357"/>
      <c r="CJ411" s="357"/>
      <c r="CK411" s="357"/>
      <c r="CL411" s="357"/>
      <c r="CM411" s="357"/>
      <c r="CN411" s="357"/>
      <c r="CO411" s="357"/>
      <c r="CP411" s="357"/>
      <c r="CQ411" s="357"/>
      <c r="CR411" s="357"/>
      <c r="CS411" s="357"/>
      <c r="CT411" s="357"/>
      <c r="CU411" s="357"/>
      <c r="CV411" s="357"/>
      <c r="CW411" s="357"/>
      <c r="CX411" s="357"/>
      <c r="CY411" s="357"/>
      <c r="CZ411" s="357"/>
      <c r="DA411" s="357"/>
      <c r="DB411" s="357"/>
      <c r="DC411" s="357"/>
      <c r="DD411" s="357"/>
      <c r="DE411" s="357"/>
      <c r="DF411" s="357"/>
      <c r="DG411" s="357"/>
      <c r="DH411" s="357"/>
      <c r="DI411" s="357"/>
      <c r="DJ411" s="357"/>
      <c r="DK411" s="357"/>
      <c r="DL411" s="357"/>
      <c r="DM411" s="357"/>
      <c r="DN411" s="357"/>
      <c r="DO411" s="357"/>
      <c r="DP411" s="357"/>
      <c r="DQ411" s="357"/>
      <c r="DR411" s="357"/>
      <c r="DS411" s="357"/>
      <c r="DT411" s="357"/>
      <c r="DU411" s="357"/>
      <c r="DV411" s="357"/>
      <c r="DW411" s="357"/>
      <c r="DX411" s="357"/>
      <c r="DY411" s="357"/>
      <c r="DZ411" s="357"/>
      <c r="EA411" s="357"/>
      <c r="EB411" s="357"/>
      <c r="EC411" s="357"/>
      <c r="ED411" s="357"/>
      <c r="EE411" s="357"/>
      <c r="EF411" s="357"/>
      <c r="EG411" s="357"/>
      <c r="EH411" s="357"/>
      <c r="EI411" s="357"/>
      <c r="EJ411" s="357"/>
      <c r="EK411" s="357"/>
      <c r="EL411" s="357"/>
      <c r="EM411" s="357"/>
      <c r="EN411" s="357"/>
      <c r="EO411" s="357"/>
      <c r="EP411" s="357"/>
      <c r="EQ411" s="357"/>
      <c r="ER411" s="357"/>
      <c r="ES411" s="357"/>
      <c r="ET411" s="357"/>
      <c r="EU411" s="357"/>
    </row>
    <row r="412" ht="12.75" customHeight="1">
      <c r="A412" s="357"/>
      <c r="B412" s="357"/>
      <c r="C412" s="357"/>
      <c r="D412" s="357"/>
      <c r="E412" s="357"/>
      <c r="F412" s="357"/>
      <c r="G412" s="357"/>
      <c r="H412" s="357"/>
      <c r="I412" s="357"/>
      <c r="J412" s="357"/>
      <c r="K412" s="357"/>
      <c r="L412" s="357"/>
      <c r="M412" s="357"/>
      <c r="N412" s="357"/>
      <c r="O412" s="357"/>
      <c r="P412" s="357"/>
      <c r="Q412" s="357"/>
      <c r="R412" s="357"/>
      <c r="S412" s="357"/>
      <c r="T412" s="357"/>
      <c r="U412" s="357"/>
      <c r="V412" s="357"/>
      <c r="W412" s="357"/>
      <c r="X412" s="357"/>
      <c r="Y412" s="357"/>
      <c r="Z412" s="357"/>
      <c r="AA412" s="357"/>
      <c r="AB412" s="357"/>
      <c r="AC412" s="357"/>
      <c r="AD412" s="357"/>
      <c r="AE412" s="357"/>
      <c r="AF412" s="357"/>
      <c r="AG412" s="357"/>
      <c r="AH412" s="357"/>
      <c r="AI412" s="357"/>
      <c r="AJ412" s="357"/>
      <c r="AK412" s="357"/>
      <c r="AL412" s="357"/>
      <c r="AM412" s="357"/>
      <c r="AN412" s="357"/>
      <c r="AO412" s="357"/>
      <c r="AP412" s="357"/>
      <c r="AQ412" s="357"/>
      <c r="AR412" s="357"/>
      <c r="AS412" s="357"/>
      <c r="AT412" s="357"/>
      <c r="AU412" s="357"/>
      <c r="AV412" s="357"/>
      <c r="AW412" s="357"/>
      <c r="AX412" s="357"/>
      <c r="AY412" s="357"/>
      <c r="AZ412" s="357"/>
      <c r="BA412" s="357"/>
      <c r="BB412" s="357"/>
      <c r="BC412" s="357"/>
      <c r="BD412" s="357"/>
      <c r="BE412" s="357"/>
      <c r="BF412" s="357"/>
      <c r="BG412" s="357"/>
      <c r="BH412" s="357"/>
      <c r="BI412" s="357"/>
      <c r="BJ412" s="357"/>
      <c r="BK412" s="357"/>
      <c r="BL412" s="357"/>
      <c r="BM412" s="357"/>
      <c r="BN412" s="357"/>
      <c r="BO412" s="357"/>
      <c r="BP412" s="357"/>
      <c r="BQ412" s="357"/>
      <c r="BR412" s="357"/>
      <c r="BS412" s="357"/>
      <c r="BT412" s="357"/>
      <c r="BU412" s="357"/>
      <c r="BV412" s="357"/>
      <c r="BW412" s="357"/>
      <c r="BX412" s="357"/>
      <c r="BY412" s="357"/>
      <c r="BZ412" s="357"/>
      <c r="CA412" s="357"/>
      <c r="CB412" s="357"/>
      <c r="CC412" s="357"/>
      <c r="CD412" s="357"/>
      <c r="CE412" s="357"/>
      <c r="CF412" s="357"/>
      <c r="CG412" s="357"/>
      <c r="CH412" s="357"/>
      <c r="CI412" s="357"/>
      <c r="CJ412" s="357"/>
      <c r="CK412" s="357"/>
      <c r="CL412" s="357"/>
      <c r="CM412" s="357"/>
      <c r="CN412" s="357"/>
      <c r="CO412" s="357"/>
      <c r="CP412" s="357"/>
      <c r="CQ412" s="357"/>
      <c r="CR412" s="357"/>
      <c r="CS412" s="357"/>
      <c r="CT412" s="357"/>
      <c r="CU412" s="357"/>
      <c r="CV412" s="357"/>
      <c r="CW412" s="357"/>
      <c r="CX412" s="357"/>
      <c r="CY412" s="357"/>
      <c r="CZ412" s="357"/>
      <c r="DA412" s="357"/>
      <c r="DB412" s="357"/>
      <c r="DC412" s="357"/>
      <c r="DD412" s="357"/>
      <c r="DE412" s="357"/>
      <c r="DF412" s="357"/>
      <c r="DG412" s="357"/>
      <c r="DH412" s="357"/>
      <c r="DI412" s="357"/>
      <c r="DJ412" s="357"/>
      <c r="DK412" s="357"/>
      <c r="DL412" s="357"/>
      <c r="DM412" s="357"/>
      <c r="DN412" s="357"/>
      <c r="DO412" s="357"/>
      <c r="DP412" s="357"/>
      <c r="DQ412" s="357"/>
      <c r="DR412" s="357"/>
      <c r="DS412" s="357"/>
      <c r="DT412" s="357"/>
      <c r="DU412" s="357"/>
      <c r="DV412" s="357"/>
      <c r="DW412" s="357"/>
      <c r="DX412" s="357"/>
      <c r="DY412" s="357"/>
      <c r="DZ412" s="357"/>
      <c r="EA412" s="357"/>
      <c r="EB412" s="357"/>
      <c r="EC412" s="357"/>
      <c r="ED412" s="357"/>
      <c r="EE412" s="357"/>
      <c r="EF412" s="357"/>
      <c r="EG412" s="357"/>
      <c r="EH412" s="357"/>
      <c r="EI412" s="357"/>
      <c r="EJ412" s="357"/>
      <c r="EK412" s="357"/>
      <c r="EL412" s="357"/>
      <c r="EM412" s="357"/>
      <c r="EN412" s="357"/>
      <c r="EO412" s="357"/>
      <c r="EP412" s="357"/>
      <c r="EQ412" s="357"/>
      <c r="ER412" s="357"/>
      <c r="ES412" s="357"/>
      <c r="ET412" s="357"/>
      <c r="EU412" s="357"/>
    </row>
    <row r="413" ht="12.75" customHeight="1">
      <c r="A413" s="357"/>
      <c r="B413" s="357"/>
      <c r="C413" s="357"/>
      <c r="D413" s="357"/>
      <c r="E413" s="357"/>
      <c r="F413" s="357"/>
      <c r="G413" s="357"/>
      <c r="H413" s="357"/>
      <c r="I413" s="357"/>
      <c r="J413" s="357"/>
      <c r="K413" s="357"/>
      <c r="L413" s="357"/>
      <c r="M413" s="357"/>
      <c r="N413" s="357"/>
      <c r="O413" s="357"/>
      <c r="P413" s="357"/>
      <c r="Q413" s="357"/>
      <c r="R413" s="357"/>
      <c r="S413" s="357"/>
      <c r="T413" s="357"/>
      <c r="U413" s="357"/>
      <c r="V413" s="357"/>
      <c r="W413" s="357"/>
      <c r="X413" s="357"/>
      <c r="Y413" s="357"/>
      <c r="Z413" s="357"/>
      <c r="AA413" s="357"/>
      <c r="AB413" s="357"/>
      <c r="AC413" s="357"/>
      <c r="AD413" s="357"/>
      <c r="AE413" s="357"/>
      <c r="AF413" s="357"/>
      <c r="AG413" s="357"/>
      <c r="AH413" s="357"/>
      <c r="AI413" s="357"/>
      <c r="AJ413" s="357"/>
      <c r="AK413" s="357"/>
      <c r="AL413" s="357"/>
      <c r="AM413" s="357"/>
      <c r="AN413" s="357"/>
      <c r="AO413" s="357"/>
      <c r="AP413" s="357"/>
      <c r="AQ413" s="357"/>
      <c r="AR413" s="357"/>
      <c r="AS413" s="357"/>
      <c r="AT413" s="357"/>
      <c r="AU413" s="357"/>
      <c r="AV413" s="357"/>
      <c r="AW413" s="357"/>
      <c r="AX413" s="357"/>
      <c r="AY413" s="357"/>
      <c r="AZ413" s="357"/>
      <c r="BA413" s="357"/>
      <c r="BB413" s="357"/>
      <c r="BC413" s="357"/>
      <c r="BD413" s="357"/>
      <c r="BE413" s="357"/>
      <c r="BF413" s="357"/>
      <c r="BG413" s="357"/>
      <c r="BH413" s="357"/>
      <c r="BI413" s="357"/>
      <c r="BJ413" s="357"/>
      <c r="BK413" s="357"/>
      <c r="BL413" s="357"/>
      <c r="BM413" s="357"/>
      <c r="BN413" s="357"/>
      <c r="BO413" s="357"/>
      <c r="BP413" s="357"/>
      <c r="BQ413" s="357"/>
      <c r="BR413" s="357"/>
      <c r="BS413" s="357"/>
      <c r="BT413" s="357"/>
      <c r="BU413" s="357"/>
      <c r="BV413" s="357"/>
      <c r="BW413" s="357"/>
      <c r="BX413" s="357"/>
      <c r="BY413" s="357"/>
      <c r="BZ413" s="357"/>
      <c r="CA413" s="357"/>
      <c r="CB413" s="357"/>
      <c r="CC413" s="357"/>
      <c r="CD413" s="357"/>
      <c r="CE413" s="357"/>
      <c r="CF413" s="357"/>
      <c r="CG413" s="357"/>
      <c r="CH413" s="357"/>
      <c r="CI413" s="357"/>
      <c r="CJ413" s="357"/>
      <c r="CK413" s="357"/>
      <c r="CL413" s="357"/>
      <c r="CM413" s="357"/>
      <c r="CN413" s="357"/>
      <c r="CO413" s="357"/>
      <c r="CP413" s="357"/>
      <c r="CQ413" s="357"/>
      <c r="CR413" s="357"/>
      <c r="CS413" s="357"/>
      <c r="CT413" s="357"/>
      <c r="CU413" s="357"/>
      <c r="CV413" s="357"/>
      <c r="CW413" s="357"/>
      <c r="CX413" s="357"/>
      <c r="CY413" s="357"/>
      <c r="CZ413" s="357"/>
      <c r="DA413" s="357"/>
      <c r="DB413" s="357"/>
      <c r="DC413" s="357"/>
      <c r="DD413" s="357"/>
      <c r="DE413" s="357"/>
      <c r="DF413" s="357"/>
      <c r="DG413" s="357"/>
      <c r="DH413" s="357"/>
      <c r="DI413" s="357"/>
      <c r="DJ413" s="357"/>
      <c r="DK413" s="357"/>
      <c r="DL413" s="357"/>
      <c r="DM413" s="357"/>
      <c r="DN413" s="357"/>
      <c r="DO413" s="357"/>
      <c r="DP413" s="357"/>
      <c r="DQ413" s="357"/>
      <c r="DR413" s="357"/>
      <c r="DS413" s="357"/>
      <c r="DT413" s="357"/>
      <c r="DU413" s="357"/>
      <c r="DV413" s="357"/>
      <c r="DW413" s="357"/>
      <c r="DX413" s="357"/>
      <c r="DY413" s="357"/>
      <c r="DZ413" s="357"/>
      <c r="EA413" s="357"/>
      <c r="EB413" s="357"/>
      <c r="EC413" s="357"/>
      <c r="ED413" s="357"/>
      <c r="EE413" s="357"/>
      <c r="EF413" s="357"/>
      <c r="EG413" s="357"/>
      <c r="EH413" s="357"/>
      <c r="EI413" s="357"/>
      <c r="EJ413" s="357"/>
      <c r="EK413" s="357"/>
      <c r="EL413" s="357"/>
      <c r="EM413" s="357"/>
      <c r="EN413" s="357"/>
      <c r="EO413" s="357"/>
      <c r="EP413" s="357"/>
      <c r="EQ413" s="357"/>
      <c r="ER413" s="357"/>
      <c r="ES413" s="357"/>
      <c r="ET413" s="357"/>
      <c r="EU413" s="357"/>
    </row>
    <row r="414" ht="12.75" customHeight="1">
      <c r="A414" s="357"/>
      <c r="B414" s="357"/>
      <c r="C414" s="357"/>
      <c r="D414" s="357"/>
      <c r="E414" s="357"/>
      <c r="F414" s="357"/>
      <c r="G414" s="357"/>
      <c r="H414" s="357"/>
      <c r="I414" s="357"/>
      <c r="J414" s="357"/>
      <c r="K414" s="357"/>
      <c r="L414" s="357"/>
      <c r="M414" s="357"/>
      <c r="N414" s="357"/>
      <c r="O414" s="357"/>
      <c r="P414" s="357"/>
      <c r="Q414" s="357"/>
      <c r="R414" s="357"/>
      <c r="S414" s="357"/>
      <c r="T414" s="357"/>
      <c r="U414" s="357"/>
      <c r="V414" s="357"/>
      <c r="W414" s="357"/>
      <c r="X414" s="357"/>
      <c r="Y414" s="357"/>
      <c r="Z414" s="357"/>
      <c r="AA414" s="357"/>
      <c r="AB414" s="357"/>
      <c r="AC414" s="357"/>
      <c r="AD414" s="357"/>
      <c r="AE414" s="357"/>
      <c r="AF414" s="357"/>
      <c r="AG414" s="357"/>
      <c r="AH414" s="357"/>
      <c r="AI414" s="357"/>
      <c r="AJ414" s="357"/>
      <c r="AK414" s="357"/>
      <c r="AL414" s="357"/>
      <c r="AM414" s="357"/>
      <c r="AN414" s="357"/>
      <c r="AO414" s="357"/>
      <c r="AP414" s="357"/>
      <c r="AQ414" s="357"/>
      <c r="AR414" s="357"/>
      <c r="AS414" s="357"/>
      <c r="AT414" s="357"/>
      <c r="AU414" s="357"/>
      <c r="AV414" s="357"/>
      <c r="AW414" s="357"/>
      <c r="AX414" s="357"/>
      <c r="AY414" s="357"/>
      <c r="AZ414" s="357"/>
      <c r="BA414" s="357"/>
      <c r="BB414" s="357"/>
      <c r="BC414" s="357"/>
      <c r="BD414" s="357"/>
      <c r="BE414" s="357"/>
      <c r="BF414" s="357"/>
      <c r="BG414" s="357"/>
      <c r="BH414" s="357"/>
      <c r="BI414" s="357"/>
      <c r="BJ414" s="357"/>
      <c r="BK414" s="357"/>
      <c r="BL414" s="357"/>
      <c r="BM414" s="357"/>
      <c r="BN414" s="357"/>
      <c r="BO414" s="357"/>
      <c r="BP414" s="357"/>
      <c r="BQ414" s="357"/>
      <c r="BR414" s="357"/>
      <c r="BS414" s="357"/>
      <c r="BT414" s="357"/>
      <c r="BU414" s="357"/>
      <c r="BV414" s="357"/>
      <c r="BW414" s="357"/>
      <c r="BX414" s="357"/>
      <c r="BY414" s="357"/>
      <c r="BZ414" s="357"/>
      <c r="CA414" s="357"/>
      <c r="CB414" s="357"/>
      <c r="CC414" s="357"/>
      <c r="CD414" s="357"/>
      <c r="CE414" s="357"/>
      <c r="CF414" s="357"/>
      <c r="CG414" s="357"/>
      <c r="CH414" s="357"/>
      <c r="CI414" s="357"/>
      <c r="CJ414" s="357"/>
      <c r="CK414" s="357"/>
      <c r="CL414" s="357"/>
      <c r="CM414" s="357"/>
      <c r="CN414" s="357"/>
      <c r="CO414" s="357"/>
      <c r="CP414" s="357"/>
      <c r="CQ414" s="357"/>
      <c r="CR414" s="357"/>
      <c r="CS414" s="357"/>
      <c r="CT414" s="357"/>
      <c r="CU414" s="357"/>
      <c r="CV414" s="357"/>
      <c r="CW414" s="357"/>
      <c r="CX414" s="357"/>
      <c r="CY414" s="357"/>
      <c r="CZ414" s="357"/>
      <c r="DA414" s="357"/>
      <c r="DB414" s="357"/>
      <c r="DC414" s="357"/>
      <c r="DD414" s="357"/>
      <c r="DE414" s="357"/>
      <c r="DF414" s="357"/>
      <c r="DG414" s="357"/>
      <c r="DH414" s="357"/>
      <c r="DI414" s="357"/>
      <c r="DJ414" s="357"/>
      <c r="DK414" s="357"/>
      <c r="DL414" s="357"/>
      <c r="DM414" s="357"/>
      <c r="DN414" s="357"/>
      <c r="DO414" s="357"/>
      <c r="DP414" s="357"/>
      <c r="DQ414" s="357"/>
      <c r="DR414" s="357"/>
      <c r="DS414" s="357"/>
      <c r="DT414" s="357"/>
      <c r="DU414" s="357"/>
      <c r="DV414" s="357"/>
      <c r="DW414" s="357"/>
      <c r="DX414" s="357"/>
      <c r="DY414" s="357"/>
      <c r="DZ414" s="357"/>
      <c r="EA414" s="357"/>
      <c r="EB414" s="357"/>
      <c r="EC414" s="357"/>
      <c r="ED414" s="357"/>
      <c r="EE414" s="357"/>
      <c r="EF414" s="357"/>
      <c r="EG414" s="357"/>
      <c r="EH414" s="357"/>
      <c r="EI414" s="357"/>
      <c r="EJ414" s="357"/>
      <c r="EK414" s="357"/>
      <c r="EL414" s="357"/>
      <c r="EM414" s="357"/>
      <c r="EN414" s="357"/>
      <c r="EO414" s="357"/>
      <c r="EP414" s="357"/>
      <c r="EQ414" s="357"/>
      <c r="ER414" s="357"/>
      <c r="ES414" s="357"/>
      <c r="ET414" s="357"/>
      <c r="EU414" s="357"/>
    </row>
    <row r="415" ht="12.75" customHeight="1">
      <c r="A415" s="357"/>
      <c r="B415" s="357"/>
      <c r="C415" s="357"/>
      <c r="D415" s="357"/>
      <c r="E415" s="357"/>
      <c r="F415" s="357"/>
      <c r="G415" s="357"/>
      <c r="H415" s="357"/>
      <c r="I415" s="357"/>
      <c r="J415" s="357"/>
      <c r="K415" s="357"/>
      <c r="L415" s="357"/>
      <c r="M415" s="357"/>
      <c r="N415" s="357"/>
      <c r="O415" s="357"/>
      <c r="P415" s="357"/>
      <c r="Q415" s="357"/>
      <c r="R415" s="357"/>
      <c r="S415" s="357"/>
      <c r="T415" s="357"/>
      <c r="U415" s="357"/>
      <c r="V415" s="357"/>
      <c r="W415" s="357"/>
      <c r="X415" s="357"/>
      <c r="Y415" s="357"/>
      <c r="Z415" s="357"/>
      <c r="AA415" s="357"/>
      <c r="AB415" s="357"/>
      <c r="AC415" s="357"/>
      <c r="AD415" s="357"/>
      <c r="AE415" s="357"/>
      <c r="AF415" s="357"/>
      <c r="AG415" s="357"/>
      <c r="AH415" s="357"/>
      <c r="AI415" s="357"/>
      <c r="AJ415" s="357"/>
      <c r="AK415" s="357"/>
      <c r="AL415" s="357"/>
      <c r="AM415" s="357"/>
      <c r="AN415" s="357"/>
      <c r="AO415" s="357"/>
      <c r="AP415" s="357"/>
      <c r="AQ415" s="357"/>
      <c r="AR415" s="357"/>
      <c r="AS415" s="357"/>
      <c r="AT415" s="357"/>
      <c r="AU415" s="357"/>
      <c r="AV415" s="357"/>
      <c r="AW415" s="357"/>
      <c r="AX415" s="357"/>
      <c r="AY415" s="357"/>
      <c r="AZ415" s="357"/>
      <c r="BA415" s="357"/>
      <c r="BB415" s="357"/>
      <c r="BC415" s="357"/>
      <c r="BD415" s="357"/>
      <c r="BE415" s="357"/>
      <c r="BF415" s="357"/>
      <c r="BG415" s="357"/>
      <c r="BH415" s="357"/>
      <c r="BI415" s="357"/>
      <c r="BJ415" s="357"/>
      <c r="BK415" s="357"/>
      <c r="BL415" s="357"/>
      <c r="BM415" s="357"/>
      <c r="BN415" s="357"/>
      <c r="BO415" s="357"/>
      <c r="BP415" s="357"/>
      <c r="BQ415" s="357"/>
      <c r="BR415" s="357"/>
      <c r="BS415" s="357"/>
      <c r="BT415" s="357"/>
      <c r="BU415" s="357"/>
      <c r="BV415" s="357"/>
      <c r="BW415" s="357"/>
      <c r="BX415" s="357"/>
      <c r="BY415" s="357"/>
      <c r="BZ415" s="357"/>
      <c r="CA415" s="357"/>
      <c r="CB415" s="357"/>
      <c r="CC415" s="357"/>
      <c r="CD415" s="357"/>
      <c r="CE415" s="357"/>
      <c r="CF415" s="357"/>
      <c r="CG415" s="357"/>
      <c r="CH415" s="357"/>
      <c r="CI415" s="357"/>
      <c r="CJ415" s="357"/>
      <c r="CK415" s="357"/>
      <c r="CL415" s="357"/>
      <c r="CM415" s="357"/>
      <c r="CN415" s="357"/>
      <c r="CO415" s="357"/>
      <c r="CP415" s="357"/>
      <c r="CQ415" s="357"/>
      <c r="CR415" s="357"/>
      <c r="CS415" s="357"/>
      <c r="CT415" s="357"/>
      <c r="CU415" s="357"/>
      <c r="CV415" s="357"/>
      <c r="CW415" s="357"/>
      <c r="CX415" s="357"/>
      <c r="CY415" s="357"/>
      <c r="CZ415" s="357"/>
      <c r="DA415" s="357"/>
      <c r="DB415" s="357"/>
      <c r="DC415" s="357"/>
      <c r="DD415" s="357"/>
      <c r="DE415" s="357"/>
      <c r="DF415" s="357"/>
      <c r="DG415" s="357"/>
      <c r="DH415" s="357"/>
      <c r="DI415" s="357"/>
      <c r="DJ415" s="357"/>
      <c r="DK415" s="357"/>
      <c r="DL415" s="357"/>
      <c r="DM415" s="357"/>
      <c r="DN415" s="357"/>
      <c r="DO415" s="357"/>
      <c r="DP415" s="357"/>
      <c r="DQ415" s="357"/>
      <c r="DR415" s="357"/>
      <c r="DS415" s="357"/>
      <c r="DT415" s="357"/>
      <c r="DU415" s="357"/>
      <c r="DV415" s="357"/>
      <c r="DW415" s="357"/>
      <c r="DX415" s="357"/>
      <c r="DY415" s="357"/>
      <c r="DZ415" s="357"/>
      <c r="EA415" s="357"/>
      <c r="EB415" s="357"/>
      <c r="EC415" s="357"/>
      <c r="ED415" s="357"/>
      <c r="EE415" s="357"/>
      <c r="EF415" s="357"/>
      <c r="EG415" s="357"/>
      <c r="EH415" s="357"/>
      <c r="EI415" s="357"/>
      <c r="EJ415" s="357"/>
      <c r="EK415" s="357"/>
      <c r="EL415" s="357"/>
      <c r="EM415" s="357"/>
      <c r="EN415" s="357"/>
      <c r="EO415" s="357"/>
      <c r="EP415" s="357"/>
      <c r="EQ415" s="357"/>
      <c r="ER415" s="357"/>
      <c r="ES415" s="357"/>
      <c r="ET415" s="357"/>
      <c r="EU415" s="357"/>
    </row>
    <row r="416" ht="12.75" customHeight="1">
      <c r="A416" s="357"/>
      <c r="B416" s="357"/>
      <c r="C416" s="357"/>
      <c r="D416" s="357"/>
      <c r="E416" s="357"/>
      <c r="F416" s="357"/>
      <c r="G416" s="357"/>
      <c r="H416" s="357"/>
      <c r="I416" s="357"/>
      <c r="J416" s="357"/>
      <c r="K416" s="357"/>
      <c r="L416" s="357"/>
      <c r="M416" s="357"/>
      <c r="N416" s="357"/>
      <c r="O416" s="357"/>
      <c r="P416" s="357"/>
      <c r="Q416" s="357"/>
      <c r="R416" s="357"/>
      <c r="S416" s="357"/>
      <c r="T416" s="357"/>
      <c r="U416" s="357"/>
      <c r="V416" s="357"/>
      <c r="W416" s="357"/>
      <c r="X416" s="357"/>
      <c r="Y416" s="357"/>
      <c r="Z416" s="357"/>
      <c r="AA416" s="357"/>
      <c r="AB416" s="357"/>
      <c r="AC416" s="357"/>
      <c r="AD416" s="357"/>
      <c r="AE416" s="357"/>
      <c r="AF416" s="357"/>
      <c r="AG416" s="357"/>
      <c r="AH416" s="357"/>
      <c r="AI416" s="357"/>
      <c r="AJ416" s="357"/>
      <c r="AK416" s="357"/>
      <c r="AL416" s="357"/>
      <c r="AM416" s="357"/>
      <c r="AN416" s="357"/>
      <c r="AO416" s="357"/>
      <c r="AP416" s="357"/>
      <c r="AQ416" s="357"/>
      <c r="AR416" s="357"/>
      <c r="AS416" s="357"/>
      <c r="AT416" s="357"/>
      <c r="AU416" s="357"/>
      <c r="AV416" s="357"/>
      <c r="AW416" s="357"/>
      <c r="AX416" s="357"/>
      <c r="AY416" s="357"/>
      <c r="AZ416" s="357"/>
      <c r="BA416" s="357"/>
      <c r="BB416" s="357"/>
      <c r="BC416" s="357"/>
      <c r="BD416" s="357"/>
      <c r="BE416" s="357"/>
      <c r="BF416" s="357"/>
      <c r="BG416" s="357"/>
      <c r="BH416" s="357"/>
      <c r="BI416" s="357"/>
      <c r="BJ416" s="357"/>
      <c r="BK416" s="357"/>
      <c r="BL416" s="357"/>
      <c r="BM416" s="357"/>
      <c r="BN416" s="357"/>
      <c r="BO416" s="357"/>
      <c r="BP416" s="357"/>
      <c r="BQ416" s="357"/>
      <c r="BR416" s="357"/>
      <c r="BS416" s="357"/>
      <c r="BT416" s="357"/>
      <c r="BU416" s="357"/>
      <c r="BV416" s="357"/>
      <c r="BW416" s="357"/>
      <c r="BX416" s="357"/>
      <c r="BY416" s="357"/>
      <c r="BZ416" s="357"/>
      <c r="CA416" s="357"/>
      <c r="CB416" s="357"/>
      <c r="CC416" s="357"/>
      <c r="CD416" s="357"/>
      <c r="CE416" s="357"/>
      <c r="CF416" s="357"/>
      <c r="CG416" s="357"/>
      <c r="CH416" s="357"/>
      <c r="CI416" s="357"/>
      <c r="CJ416" s="357"/>
      <c r="CK416" s="357"/>
      <c r="CL416" s="357"/>
      <c r="CM416" s="357"/>
      <c r="CN416" s="357"/>
      <c r="CO416" s="357"/>
      <c r="CP416" s="357"/>
      <c r="CQ416" s="357"/>
      <c r="CR416" s="357"/>
      <c r="CS416" s="357"/>
      <c r="CT416" s="357"/>
      <c r="CU416" s="357"/>
      <c r="CV416" s="357"/>
      <c r="CW416" s="357"/>
      <c r="CX416" s="357"/>
      <c r="CY416" s="357"/>
      <c r="CZ416" s="357"/>
      <c r="DA416" s="357"/>
      <c r="DB416" s="357"/>
      <c r="DC416" s="357"/>
      <c r="DD416" s="357"/>
      <c r="DE416" s="357"/>
      <c r="DF416" s="357"/>
      <c r="DG416" s="357"/>
      <c r="DH416" s="357"/>
      <c r="DI416" s="357"/>
      <c r="DJ416" s="357"/>
      <c r="DK416" s="357"/>
      <c r="DL416" s="357"/>
      <c r="DM416" s="357"/>
      <c r="DN416" s="357"/>
      <c r="DO416" s="357"/>
      <c r="DP416" s="357"/>
      <c r="DQ416" s="357"/>
      <c r="DR416" s="357"/>
      <c r="DS416" s="357"/>
      <c r="DT416" s="357"/>
      <c r="DU416" s="357"/>
      <c r="DV416" s="357"/>
      <c r="DW416" s="357"/>
      <c r="DX416" s="357"/>
      <c r="DY416" s="357"/>
      <c r="DZ416" s="357"/>
      <c r="EA416" s="357"/>
      <c r="EB416" s="357"/>
      <c r="EC416" s="357"/>
      <c r="ED416" s="357"/>
      <c r="EE416" s="357"/>
      <c r="EF416" s="357"/>
      <c r="EG416" s="357"/>
      <c r="EH416" s="357"/>
      <c r="EI416" s="357"/>
      <c r="EJ416" s="357"/>
      <c r="EK416" s="357"/>
      <c r="EL416" s="357"/>
      <c r="EM416" s="357"/>
      <c r="EN416" s="357"/>
      <c r="EO416" s="357"/>
      <c r="EP416" s="357"/>
      <c r="EQ416" s="357"/>
      <c r="ER416" s="357"/>
      <c r="ES416" s="357"/>
      <c r="ET416" s="357"/>
      <c r="EU416" s="357"/>
    </row>
    <row r="417" ht="12.75" customHeight="1">
      <c r="A417" s="357"/>
      <c r="B417" s="357"/>
      <c r="C417" s="357"/>
      <c r="D417" s="357"/>
      <c r="E417" s="357"/>
      <c r="F417" s="357"/>
      <c r="G417" s="357"/>
      <c r="H417" s="357"/>
      <c r="I417" s="357"/>
      <c r="J417" s="357"/>
      <c r="K417" s="357"/>
      <c r="L417" s="357"/>
      <c r="M417" s="357"/>
      <c r="N417" s="357"/>
      <c r="O417" s="357"/>
      <c r="P417" s="357"/>
      <c r="Q417" s="357"/>
      <c r="R417" s="357"/>
      <c r="S417" s="357"/>
      <c r="T417" s="357"/>
      <c r="U417" s="357"/>
      <c r="V417" s="357"/>
      <c r="W417" s="357"/>
      <c r="X417" s="357"/>
      <c r="Y417" s="357"/>
      <c r="Z417" s="357"/>
      <c r="AA417" s="357"/>
      <c r="AB417" s="357"/>
      <c r="AC417" s="357"/>
      <c r="AD417" s="357"/>
      <c r="AE417" s="357"/>
      <c r="AF417" s="357"/>
      <c r="AG417" s="357"/>
      <c r="AH417" s="357"/>
      <c r="AI417" s="357"/>
      <c r="AJ417" s="357"/>
      <c r="AK417" s="357"/>
      <c r="AL417" s="357"/>
      <c r="AM417" s="357"/>
      <c r="AN417" s="357"/>
      <c r="AO417" s="357"/>
      <c r="AP417" s="357"/>
      <c r="AQ417" s="357"/>
      <c r="AR417" s="357"/>
      <c r="AS417" s="357"/>
      <c r="AT417" s="357"/>
      <c r="AU417" s="357"/>
      <c r="AV417" s="357"/>
      <c r="AW417" s="357"/>
      <c r="AX417" s="357"/>
      <c r="AY417" s="357"/>
      <c r="AZ417" s="357"/>
      <c r="BA417" s="357"/>
      <c r="BB417" s="357"/>
      <c r="BC417" s="357"/>
      <c r="BD417" s="357"/>
      <c r="BE417" s="357"/>
      <c r="BF417" s="357"/>
      <c r="BG417" s="357"/>
      <c r="BH417" s="357"/>
      <c r="BI417" s="357"/>
      <c r="BJ417" s="357"/>
      <c r="BK417" s="357"/>
      <c r="BL417" s="357"/>
      <c r="BM417" s="357"/>
      <c r="BN417" s="357"/>
      <c r="BO417" s="357"/>
      <c r="BP417" s="357"/>
      <c r="BQ417" s="357"/>
      <c r="BR417" s="357"/>
      <c r="BS417" s="357"/>
      <c r="BT417" s="357"/>
      <c r="BU417" s="357"/>
      <c r="BV417" s="357"/>
      <c r="BW417" s="357"/>
      <c r="BX417" s="357"/>
      <c r="BY417" s="357"/>
      <c r="BZ417" s="357"/>
      <c r="CA417" s="357"/>
      <c r="CB417" s="357"/>
      <c r="CC417" s="357"/>
      <c r="CD417" s="357"/>
      <c r="CE417" s="357"/>
      <c r="CF417" s="357"/>
      <c r="CG417" s="357"/>
      <c r="CH417" s="357"/>
      <c r="CI417" s="357"/>
      <c r="CJ417" s="357"/>
      <c r="CK417" s="357"/>
      <c r="CL417" s="357"/>
      <c r="CM417" s="357"/>
      <c r="CN417" s="357"/>
      <c r="CO417" s="357"/>
      <c r="CP417" s="357"/>
      <c r="CQ417" s="357"/>
      <c r="CR417" s="357"/>
      <c r="CS417" s="357"/>
      <c r="CT417" s="357"/>
      <c r="CU417" s="357"/>
      <c r="CV417" s="357"/>
      <c r="CW417" s="357"/>
      <c r="CX417" s="357"/>
      <c r="CY417" s="357"/>
      <c r="CZ417" s="357"/>
      <c r="DA417" s="357"/>
      <c r="DB417" s="357"/>
      <c r="DC417" s="357"/>
      <c r="DD417" s="357"/>
      <c r="DE417" s="357"/>
      <c r="DF417" s="357"/>
      <c r="DG417" s="357"/>
      <c r="DH417" s="357"/>
      <c r="DI417" s="357"/>
      <c r="DJ417" s="357"/>
      <c r="DK417" s="357"/>
      <c r="DL417" s="357"/>
      <c r="DM417" s="357"/>
      <c r="DN417" s="357"/>
      <c r="DO417" s="357"/>
      <c r="DP417" s="357"/>
      <c r="DQ417" s="357"/>
      <c r="DR417" s="357"/>
      <c r="DS417" s="357"/>
      <c r="DT417" s="357"/>
      <c r="DU417" s="357"/>
      <c r="DV417" s="357"/>
      <c r="DW417" s="357"/>
      <c r="DX417" s="357"/>
      <c r="DY417" s="357"/>
      <c r="DZ417" s="357"/>
      <c r="EA417" s="357"/>
      <c r="EB417" s="357"/>
      <c r="EC417" s="357"/>
      <c r="ED417" s="357"/>
      <c r="EE417" s="357"/>
      <c r="EF417" s="357"/>
      <c r="EG417" s="357"/>
      <c r="EH417" s="357"/>
      <c r="EI417" s="357"/>
      <c r="EJ417" s="357"/>
      <c r="EK417" s="357"/>
      <c r="EL417" s="357"/>
      <c r="EM417" s="357"/>
      <c r="EN417" s="357"/>
      <c r="EO417" s="357"/>
      <c r="EP417" s="357"/>
      <c r="EQ417" s="357"/>
      <c r="ER417" s="357"/>
      <c r="ES417" s="357"/>
      <c r="ET417" s="357"/>
      <c r="EU417" s="357"/>
    </row>
    <row r="418" ht="12.75" customHeight="1">
      <c r="A418" s="357"/>
      <c r="B418" s="357"/>
      <c r="C418" s="357"/>
      <c r="D418" s="357"/>
      <c r="E418" s="357"/>
      <c r="F418" s="357"/>
      <c r="G418" s="357"/>
      <c r="H418" s="357"/>
      <c r="I418" s="357"/>
      <c r="J418" s="357"/>
      <c r="K418" s="357"/>
      <c r="L418" s="357"/>
      <c r="M418" s="357"/>
      <c r="N418" s="357"/>
      <c r="O418" s="357"/>
      <c r="P418" s="357"/>
      <c r="Q418" s="357"/>
      <c r="R418" s="357"/>
      <c r="S418" s="357"/>
      <c r="T418" s="357"/>
      <c r="U418" s="357"/>
      <c r="V418" s="357"/>
      <c r="W418" s="357"/>
      <c r="X418" s="357"/>
      <c r="Y418" s="357"/>
      <c r="Z418" s="357"/>
      <c r="AA418" s="357"/>
      <c r="AB418" s="357"/>
      <c r="AC418" s="357"/>
      <c r="AD418" s="357"/>
      <c r="AE418" s="357"/>
      <c r="AF418" s="357"/>
      <c r="AG418" s="357"/>
      <c r="AH418" s="357"/>
      <c r="AI418" s="357"/>
      <c r="AJ418" s="357"/>
      <c r="AK418" s="357"/>
      <c r="AL418" s="357"/>
      <c r="AM418" s="357"/>
      <c r="AN418" s="357"/>
      <c r="AO418" s="357"/>
      <c r="AP418" s="357"/>
      <c r="AQ418" s="357"/>
      <c r="AR418" s="357"/>
      <c r="AS418" s="357"/>
      <c r="AT418" s="357"/>
      <c r="AU418" s="357"/>
      <c r="AV418" s="357"/>
      <c r="AW418" s="357"/>
      <c r="AX418" s="357"/>
      <c r="AY418" s="357"/>
      <c r="AZ418" s="357"/>
      <c r="BA418" s="357"/>
      <c r="BB418" s="357"/>
      <c r="BC418" s="357"/>
      <c r="BD418" s="357"/>
      <c r="BE418" s="357"/>
      <c r="BF418" s="357"/>
      <c r="BG418" s="357"/>
      <c r="BH418" s="357"/>
      <c r="BI418" s="357"/>
      <c r="BJ418" s="357"/>
      <c r="BK418" s="357"/>
      <c r="BL418" s="357"/>
      <c r="BM418" s="357"/>
      <c r="BN418" s="357"/>
      <c r="BO418" s="357"/>
      <c r="BP418" s="357"/>
      <c r="BQ418" s="357"/>
      <c r="BR418" s="357"/>
      <c r="BS418" s="357"/>
      <c r="BT418" s="357"/>
      <c r="BU418" s="357"/>
      <c r="BV418" s="357"/>
      <c r="BW418" s="357"/>
      <c r="BX418" s="357"/>
      <c r="BY418" s="357"/>
      <c r="BZ418" s="357"/>
      <c r="CA418" s="357"/>
      <c r="CB418" s="357"/>
      <c r="CC418" s="357"/>
      <c r="CD418" s="357"/>
      <c r="CE418" s="357"/>
      <c r="CF418" s="357"/>
      <c r="CG418" s="357"/>
      <c r="CH418" s="357"/>
      <c r="CI418" s="357"/>
      <c r="CJ418" s="357"/>
      <c r="CK418" s="357"/>
      <c r="CL418" s="357"/>
      <c r="CM418" s="357"/>
      <c r="CN418" s="357"/>
      <c r="CO418" s="357"/>
      <c r="CP418" s="357"/>
      <c r="CQ418" s="357"/>
      <c r="CR418" s="357"/>
      <c r="CS418" s="357"/>
      <c r="CT418" s="357"/>
      <c r="CU418" s="357"/>
      <c r="CV418" s="357"/>
      <c r="CW418" s="357"/>
      <c r="CX418" s="357"/>
      <c r="CY418" s="357"/>
      <c r="CZ418" s="357"/>
      <c r="DA418" s="357"/>
      <c r="DB418" s="357"/>
      <c r="DC418" s="357"/>
      <c r="DD418" s="357"/>
      <c r="DE418" s="357"/>
      <c r="DF418" s="357"/>
      <c r="DG418" s="357"/>
      <c r="DH418" s="357"/>
      <c r="DI418" s="357"/>
      <c r="DJ418" s="357"/>
      <c r="DK418" s="357"/>
      <c r="DL418" s="357"/>
      <c r="DM418" s="357"/>
      <c r="DN418" s="357"/>
      <c r="DO418" s="357"/>
      <c r="DP418" s="357"/>
      <c r="DQ418" s="357"/>
      <c r="DR418" s="357"/>
      <c r="DS418" s="357"/>
      <c r="DT418" s="357"/>
      <c r="DU418" s="357"/>
      <c r="DV418" s="357"/>
      <c r="DW418" s="357"/>
      <c r="DX418" s="357"/>
      <c r="DY418" s="357"/>
      <c r="DZ418" s="357"/>
      <c r="EA418" s="357"/>
      <c r="EB418" s="357"/>
      <c r="EC418" s="357"/>
      <c r="ED418" s="357"/>
      <c r="EE418" s="357"/>
      <c r="EF418" s="357"/>
      <c r="EG418" s="357"/>
      <c r="EH418" s="357"/>
      <c r="EI418" s="357"/>
      <c r="EJ418" s="357"/>
      <c r="EK418" s="357"/>
      <c r="EL418" s="357"/>
      <c r="EM418" s="357"/>
      <c r="EN418" s="357"/>
      <c r="EO418" s="357"/>
      <c r="EP418" s="357"/>
      <c r="EQ418" s="357"/>
      <c r="ER418" s="357"/>
      <c r="ES418" s="357"/>
      <c r="ET418" s="357"/>
      <c r="EU418" s="357"/>
    </row>
    <row r="419" ht="12.75" customHeight="1">
      <c r="A419" s="357"/>
      <c r="B419" s="357"/>
      <c r="C419" s="357"/>
      <c r="D419" s="357"/>
      <c r="E419" s="357"/>
      <c r="F419" s="357"/>
      <c r="G419" s="357"/>
      <c r="H419" s="357"/>
      <c r="I419" s="357"/>
      <c r="J419" s="357"/>
      <c r="K419" s="357"/>
      <c r="L419" s="357"/>
      <c r="M419" s="357"/>
      <c r="N419" s="357"/>
      <c r="O419" s="357"/>
      <c r="P419" s="357"/>
      <c r="Q419" s="357"/>
      <c r="R419" s="357"/>
      <c r="S419" s="357"/>
      <c r="T419" s="357"/>
      <c r="U419" s="357"/>
      <c r="V419" s="357"/>
      <c r="W419" s="357"/>
      <c r="X419" s="357"/>
      <c r="Y419" s="357"/>
      <c r="Z419" s="357"/>
      <c r="AA419" s="357"/>
      <c r="AB419" s="357"/>
      <c r="AC419" s="357"/>
      <c r="AD419" s="357"/>
      <c r="AE419" s="357"/>
      <c r="AF419" s="357"/>
      <c r="AG419" s="357"/>
      <c r="AH419" s="357"/>
      <c r="AI419" s="357"/>
      <c r="AJ419" s="357"/>
      <c r="AK419" s="357"/>
      <c r="AL419" s="357"/>
      <c r="AM419" s="357"/>
      <c r="AN419" s="357"/>
      <c r="AO419" s="357"/>
      <c r="AP419" s="357"/>
      <c r="AQ419" s="357"/>
      <c r="AR419" s="357"/>
      <c r="AS419" s="357"/>
      <c r="AT419" s="357"/>
      <c r="AU419" s="357"/>
      <c r="AV419" s="357"/>
      <c r="AW419" s="357"/>
      <c r="AX419" s="357"/>
      <c r="AY419" s="357"/>
      <c r="AZ419" s="357"/>
      <c r="BA419" s="357"/>
      <c r="BB419" s="357"/>
      <c r="BC419" s="357"/>
      <c r="BD419" s="357"/>
      <c r="BE419" s="357"/>
      <c r="BF419" s="357"/>
      <c r="BG419" s="357"/>
      <c r="BH419" s="357"/>
      <c r="BI419" s="357"/>
      <c r="BJ419" s="357"/>
      <c r="BK419" s="357"/>
      <c r="BL419" s="357"/>
      <c r="BM419" s="357"/>
      <c r="BN419" s="357"/>
      <c r="BO419" s="357"/>
      <c r="BP419" s="357"/>
      <c r="BQ419" s="357"/>
      <c r="BR419" s="357"/>
      <c r="BS419" s="357"/>
      <c r="BT419" s="357"/>
      <c r="BU419" s="357"/>
      <c r="BV419" s="357"/>
      <c r="BW419" s="357"/>
      <c r="BX419" s="357"/>
      <c r="BY419" s="357"/>
      <c r="BZ419" s="357"/>
      <c r="CA419" s="357"/>
      <c r="CB419" s="357"/>
      <c r="CC419" s="357"/>
      <c r="CD419" s="357"/>
      <c r="CE419" s="357"/>
      <c r="CF419" s="357"/>
      <c r="CG419" s="357"/>
      <c r="CH419" s="357"/>
      <c r="CI419" s="357"/>
      <c r="CJ419" s="357"/>
      <c r="CK419" s="357"/>
      <c r="CL419" s="357"/>
      <c r="CM419" s="357"/>
      <c r="CN419" s="357"/>
      <c r="CO419" s="357"/>
      <c r="CP419" s="357"/>
      <c r="CQ419" s="357"/>
      <c r="CR419" s="357"/>
      <c r="CS419" s="357"/>
      <c r="CT419" s="357"/>
      <c r="CU419" s="357"/>
      <c r="CV419" s="357"/>
      <c r="CW419" s="357"/>
      <c r="CX419" s="357"/>
      <c r="CY419" s="357"/>
      <c r="CZ419" s="357"/>
      <c r="DA419" s="357"/>
      <c r="DB419" s="357"/>
      <c r="DC419" s="357"/>
      <c r="DD419" s="357"/>
      <c r="DE419" s="357"/>
      <c r="DF419" s="357"/>
      <c r="DG419" s="357"/>
      <c r="DH419" s="357"/>
      <c r="DI419" s="357"/>
      <c r="DJ419" s="357"/>
      <c r="DK419" s="357"/>
      <c r="DL419" s="357"/>
      <c r="DM419" s="357"/>
      <c r="DN419" s="357"/>
      <c r="DO419" s="357"/>
      <c r="DP419" s="357"/>
      <c r="DQ419" s="357"/>
      <c r="DR419" s="357"/>
      <c r="DS419" s="357"/>
      <c r="DT419" s="357"/>
      <c r="DU419" s="357"/>
      <c r="DV419" s="357"/>
      <c r="DW419" s="357"/>
      <c r="DX419" s="357"/>
      <c r="DY419" s="357"/>
      <c r="DZ419" s="357"/>
      <c r="EA419" s="357"/>
      <c r="EB419" s="357"/>
      <c r="EC419" s="357"/>
      <c r="ED419" s="357"/>
      <c r="EE419" s="357"/>
      <c r="EF419" s="357"/>
      <c r="EG419" s="357"/>
      <c r="EH419" s="357"/>
      <c r="EI419" s="357"/>
      <c r="EJ419" s="357"/>
      <c r="EK419" s="357"/>
      <c r="EL419" s="357"/>
      <c r="EM419" s="357"/>
      <c r="EN419" s="357"/>
      <c r="EO419" s="357"/>
      <c r="EP419" s="357"/>
      <c r="EQ419" s="357"/>
      <c r="ER419" s="357"/>
      <c r="ES419" s="357"/>
      <c r="ET419" s="357"/>
      <c r="EU419" s="357"/>
    </row>
    <row r="420" ht="12.75" customHeight="1">
      <c r="A420" s="357"/>
      <c r="B420" s="357"/>
      <c r="C420" s="357"/>
      <c r="D420" s="357"/>
      <c r="E420" s="357"/>
      <c r="F420" s="357"/>
      <c r="G420" s="357"/>
      <c r="H420" s="357"/>
      <c r="I420" s="357"/>
      <c r="J420" s="357"/>
      <c r="K420" s="357"/>
      <c r="L420" s="357"/>
      <c r="M420" s="357"/>
      <c r="N420" s="357"/>
      <c r="O420" s="357"/>
      <c r="P420" s="357"/>
      <c r="Q420" s="357"/>
      <c r="R420" s="357"/>
      <c r="S420" s="357"/>
      <c r="T420" s="357"/>
      <c r="U420" s="357"/>
      <c r="V420" s="357"/>
      <c r="W420" s="357"/>
      <c r="X420" s="357"/>
      <c r="Y420" s="357"/>
      <c r="Z420" s="357"/>
      <c r="AA420" s="357"/>
      <c r="AB420" s="357"/>
      <c r="AC420" s="357"/>
      <c r="AD420" s="357"/>
      <c r="AE420" s="357"/>
      <c r="AF420" s="357"/>
      <c r="AG420" s="357"/>
      <c r="AH420" s="357"/>
      <c r="AI420" s="357"/>
      <c r="AJ420" s="357"/>
      <c r="AK420" s="357"/>
      <c r="AL420" s="357"/>
      <c r="AM420" s="357"/>
      <c r="AN420" s="357"/>
      <c r="AO420" s="357"/>
      <c r="AP420" s="357"/>
      <c r="AQ420" s="357"/>
      <c r="AR420" s="357"/>
      <c r="AS420" s="357"/>
      <c r="AT420" s="357"/>
      <c r="AU420" s="357"/>
      <c r="AV420" s="357"/>
      <c r="AW420" s="357"/>
      <c r="AX420" s="357"/>
      <c r="AY420" s="357"/>
      <c r="AZ420" s="357"/>
      <c r="BA420" s="357"/>
      <c r="BB420" s="357"/>
      <c r="BC420" s="357"/>
      <c r="BD420" s="357"/>
      <c r="BE420" s="357"/>
      <c r="BF420" s="357"/>
      <c r="BG420" s="357"/>
      <c r="BH420" s="357"/>
      <c r="BI420" s="357"/>
      <c r="BJ420" s="357"/>
      <c r="BK420" s="357"/>
      <c r="BL420" s="357"/>
      <c r="BM420" s="357"/>
      <c r="BN420" s="357"/>
      <c r="BO420" s="357"/>
      <c r="BP420" s="357"/>
      <c r="BQ420" s="357"/>
      <c r="BR420" s="357"/>
      <c r="BS420" s="357"/>
      <c r="BT420" s="357"/>
      <c r="BU420" s="357"/>
      <c r="BV420" s="357"/>
      <c r="BW420" s="357"/>
      <c r="BX420" s="357"/>
      <c r="BY420" s="357"/>
      <c r="BZ420" s="357"/>
      <c r="CA420" s="357"/>
      <c r="CB420" s="357"/>
      <c r="CC420" s="357"/>
      <c r="CD420" s="357"/>
      <c r="CE420" s="357"/>
      <c r="CF420" s="357"/>
      <c r="CG420" s="357"/>
      <c r="CH420" s="357"/>
      <c r="CI420" s="357"/>
      <c r="CJ420" s="357"/>
      <c r="CK420" s="357"/>
      <c r="CL420" s="357"/>
      <c r="CM420" s="357"/>
      <c r="CN420" s="357"/>
      <c r="CO420" s="357"/>
      <c r="CP420" s="357"/>
      <c r="CQ420" s="357"/>
      <c r="CR420" s="357"/>
      <c r="CS420" s="357"/>
      <c r="CT420" s="357"/>
      <c r="CU420" s="357"/>
      <c r="CV420" s="357"/>
      <c r="CW420" s="357"/>
      <c r="CX420" s="357"/>
      <c r="CY420" s="357"/>
      <c r="CZ420" s="357"/>
      <c r="DA420" s="357"/>
      <c r="DB420" s="357"/>
      <c r="DC420" s="357"/>
      <c r="DD420" s="357"/>
      <c r="DE420" s="357"/>
      <c r="DF420" s="357"/>
      <c r="DG420" s="357"/>
      <c r="DH420" s="357"/>
      <c r="DI420" s="357"/>
      <c r="DJ420" s="357"/>
      <c r="DK420" s="357"/>
      <c r="DL420" s="357"/>
      <c r="DM420" s="357"/>
      <c r="DN420" s="357"/>
      <c r="DO420" s="357"/>
      <c r="DP420" s="357"/>
      <c r="DQ420" s="357"/>
      <c r="DR420" s="357"/>
      <c r="DS420" s="357"/>
      <c r="DT420" s="357"/>
      <c r="DU420" s="357"/>
      <c r="DV420" s="357"/>
      <c r="DW420" s="357"/>
      <c r="DX420" s="357"/>
      <c r="DY420" s="357"/>
      <c r="DZ420" s="357"/>
      <c r="EA420" s="357"/>
      <c r="EB420" s="357"/>
      <c r="EC420" s="357"/>
      <c r="ED420" s="357"/>
      <c r="EE420" s="357"/>
      <c r="EF420" s="357"/>
      <c r="EG420" s="357"/>
      <c r="EH420" s="357"/>
      <c r="EI420" s="357"/>
      <c r="EJ420" s="357"/>
      <c r="EK420" s="357"/>
      <c r="EL420" s="357"/>
      <c r="EM420" s="357"/>
      <c r="EN420" s="357"/>
      <c r="EO420" s="357"/>
      <c r="EP420" s="357"/>
      <c r="EQ420" s="357"/>
      <c r="ER420" s="357"/>
      <c r="ES420" s="357"/>
      <c r="ET420" s="357"/>
      <c r="EU420" s="357"/>
    </row>
    <row r="421" ht="12.75" customHeight="1">
      <c r="A421" s="357"/>
      <c r="B421" s="357"/>
      <c r="C421" s="357"/>
      <c r="D421" s="357"/>
      <c r="E421" s="357"/>
      <c r="F421" s="357"/>
      <c r="G421" s="357"/>
      <c r="H421" s="357"/>
      <c r="I421" s="357"/>
      <c r="J421" s="357"/>
      <c r="K421" s="357"/>
      <c r="L421" s="357"/>
      <c r="M421" s="357"/>
      <c r="N421" s="357"/>
      <c r="O421" s="357"/>
      <c r="P421" s="357"/>
      <c r="Q421" s="357"/>
      <c r="R421" s="357"/>
      <c r="S421" s="357"/>
      <c r="T421" s="357"/>
      <c r="U421" s="357"/>
      <c r="V421" s="357"/>
      <c r="W421" s="357"/>
      <c r="X421" s="357"/>
      <c r="Y421" s="357"/>
      <c r="Z421" s="357"/>
      <c r="AA421" s="357"/>
      <c r="AB421" s="357"/>
      <c r="AC421" s="357"/>
      <c r="AD421" s="357"/>
      <c r="AE421" s="357"/>
      <c r="AF421" s="357"/>
      <c r="AG421" s="357"/>
      <c r="AH421" s="357"/>
      <c r="AI421" s="357"/>
      <c r="AJ421" s="357"/>
      <c r="AK421" s="357"/>
      <c r="AL421" s="357"/>
      <c r="AM421" s="357"/>
      <c r="AN421" s="357"/>
      <c r="AO421" s="357"/>
      <c r="AP421" s="357"/>
      <c r="AQ421" s="357"/>
      <c r="AR421" s="357"/>
      <c r="AS421" s="357"/>
      <c r="AT421" s="357"/>
      <c r="AU421" s="357"/>
      <c r="AV421" s="357"/>
      <c r="AW421" s="357"/>
      <c r="AX421" s="357"/>
      <c r="AY421" s="357"/>
      <c r="AZ421" s="357"/>
      <c r="BA421" s="357"/>
      <c r="BB421" s="357"/>
      <c r="BC421" s="357"/>
      <c r="BD421" s="357"/>
      <c r="BE421" s="357"/>
      <c r="BF421" s="357"/>
      <c r="BG421" s="357"/>
      <c r="BH421" s="357"/>
      <c r="BI421" s="357"/>
      <c r="BJ421" s="357"/>
      <c r="BK421" s="357"/>
      <c r="BL421" s="357"/>
      <c r="BM421" s="357"/>
      <c r="BN421" s="357"/>
      <c r="BO421" s="357"/>
      <c r="BP421" s="357"/>
      <c r="BQ421" s="357"/>
      <c r="BR421" s="357"/>
      <c r="BS421" s="357"/>
      <c r="BT421" s="357"/>
      <c r="BU421" s="357"/>
      <c r="BV421" s="357"/>
      <c r="BW421" s="357"/>
      <c r="BX421" s="357"/>
      <c r="BY421" s="357"/>
      <c r="BZ421" s="357"/>
      <c r="CA421" s="357"/>
      <c r="CB421" s="357"/>
      <c r="CC421" s="357"/>
      <c r="CD421" s="357"/>
      <c r="CE421" s="357"/>
      <c r="CF421" s="357"/>
      <c r="CG421" s="357"/>
      <c r="CH421" s="357"/>
      <c r="CI421" s="357"/>
      <c r="CJ421" s="357"/>
      <c r="CK421" s="357"/>
      <c r="CL421" s="357"/>
      <c r="CM421" s="357"/>
      <c r="CN421" s="357"/>
      <c r="CO421" s="357"/>
      <c r="CP421" s="357"/>
      <c r="CQ421" s="357"/>
      <c r="CR421" s="357"/>
      <c r="CS421" s="357"/>
      <c r="CT421" s="357"/>
      <c r="CU421" s="357"/>
      <c r="CV421" s="357"/>
      <c r="CW421" s="357"/>
      <c r="CX421" s="357"/>
      <c r="CY421" s="357"/>
      <c r="CZ421" s="357"/>
      <c r="DA421" s="357"/>
      <c r="DB421" s="357"/>
      <c r="DC421" s="357"/>
      <c r="DD421" s="357"/>
      <c r="DE421" s="357"/>
      <c r="DF421" s="357"/>
      <c r="DG421" s="357"/>
      <c r="DH421" s="357"/>
      <c r="DI421" s="357"/>
      <c r="DJ421" s="357"/>
      <c r="DK421" s="357"/>
      <c r="DL421" s="357"/>
      <c r="DM421" s="357"/>
      <c r="DN421" s="357"/>
      <c r="DO421" s="357"/>
      <c r="DP421" s="357"/>
      <c r="DQ421" s="357"/>
      <c r="DR421" s="357"/>
      <c r="DS421" s="357"/>
      <c r="DT421" s="357"/>
      <c r="DU421" s="357"/>
      <c r="DV421" s="357"/>
      <c r="DW421" s="357"/>
      <c r="DX421" s="357"/>
      <c r="DY421" s="357"/>
      <c r="DZ421" s="357"/>
      <c r="EA421" s="357"/>
      <c r="EB421" s="357"/>
      <c r="EC421" s="357"/>
      <c r="ED421" s="357"/>
      <c r="EE421" s="357"/>
      <c r="EF421" s="357"/>
      <c r="EG421" s="357"/>
      <c r="EH421" s="357"/>
      <c r="EI421" s="357"/>
      <c r="EJ421" s="357"/>
      <c r="EK421" s="357"/>
      <c r="EL421" s="357"/>
      <c r="EM421" s="357"/>
      <c r="EN421" s="357"/>
      <c r="EO421" s="357"/>
      <c r="EP421" s="357"/>
      <c r="EQ421" s="357"/>
      <c r="ER421" s="357"/>
      <c r="ES421" s="357"/>
      <c r="ET421" s="357"/>
      <c r="EU421" s="357"/>
    </row>
    <row r="422" ht="12.75" customHeight="1">
      <c r="A422" s="357"/>
      <c r="B422" s="357"/>
      <c r="C422" s="357"/>
      <c r="D422" s="357"/>
      <c r="E422" s="357"/>
      <c r="F422" s="357"/>
      <c r="G422" s="357"/>
      <c r="H422" s="357"/>
      <c r="I422" s="357"/>
      <c r="J422" s="357"/>
      <c r="K422" s="357"/>
      <c r="L422" s="357"/>
      <c r="M422" s="357"/>
      <c r="N422" s="357"/>
      <c r="O422" s="357"/>
      <c r="P422" s="357"/>
      <c r="Q422" s="357"/>
      <c r="R422" s="357"/>
      <c r="S422" s="357"/>
      <c r="T422" s="357"/>
      <c r="U422" s="357"/>
      <c r="V422" s="357"/>
      <c r="W422" s="357"/>
      <c r="X422" s="357"/>
      <c r="Y422" s="357"/>
      <c r="Z422" s="357"/>
      <c r="AA422" s="357"/>
      <c r="AB422" s="357"/>
      <c r="AC422" s="357"/>
      <c r="AD422" s="357"/>
      <c r="AE422" s="357"/>
      <c r="AF422" s="357"/>
      <c r="AG422" s="357"/>
      <c r="AH422" s="357"/>
      <c r="AI422" s="357"/>
      <c r="AJ422" s="357"/>
      <c r="AK422" s="357"/>
      <c r="AL422" s="357"/>
      <c r="AM422" s="357"/>
      <c r="AN422" s="357"/>
      <c r="AO422" s="357"/>
      <c r="AP422" s="357"/>
      <c r="AQ422" s="357"/>
      <c r="AR422" s="357"/>
      <c r="AS422" s="357"/>
      <c r="AT422" s="357"/>
      <c r="AU422" s="357"/>
      <c r="AV422" s="357"/>
      <c r="AW422" s="357"/>
      <c r="AX422" s="357"/>
      <c r="AY422" s="357"/>
      <c r="AZ422" s="357"/>
      <c r="BA422" s="357"/>
      <c r="BB422" s="357"/>
      <c r="BC422" s="357"/>
      <c r="BD422" s="357"/>
      <c r="BE422" s="357"/>
      <c r="BF422" s="357"/>
      <c r="BG422" s="357"/>
      <c r="BH422" s="357"/>
      <c r="BI422" s="357"/>
      <c r="BJ422" s="357"/>
      <c r="BK422" s="357"/>
      <c r="BL422" s="357"/>
      <c r="BM422" s="357"/>
      <c r="BN422" s="357"/>
      <c r="BO422" s="357"/>
      <c r="BP422" s="357"/>
      <c r="BQ422" s="357"/>
      <c r="BR422" s="357"/>
      <c r="BS422" s="357"/>
      <c r="BT422" s="357"/>
      <c r="BU422" s="357"/>
      <c r="BV422" s="357"/>
      <c r="BW422" s="357"/>
      <c r="BX422" s="357"/>
      <c r="BY422" s="357"/>
      <c r="BZ422" s="357"/>
      <c r="CA422" s="357"/>
      <c r="CB422" s="357"/>
      <c r="CC422" s="357"/>
      <c r="CD422" s="357"/>
      <c r="CE422" s="357"/>
      <c r="CF422" s="357"/>
      <c r="CG422" s="357"/>
      <c r="CH422" s="357"/>
      <c r="CI422" s="357"/>
      <c r="CJ422" s="357"/>
      <c r="CK422" s="357"/>
      <c r="CL422" s="357"/>
      <c r="CM422" s="357"/>
      <c r="CN422" s="357"/>
      <c r="CO422" s="357"/>
      <c r="CP422" s="357"/>
      <c r="CQ422" s="357"/>
      <c r="CR422" s="357"/>
      <c r="CS422" s="357"/>
      <c r="CT422" s="357"/>
      <c r="CU422" s="357"/>
      <c r="CV422" s="357"/>
      <c r="CW422" s="357"/>
      <c r="CX422" s="357"/>
      <c r="CY422" s="357"/>
      <c r="CZ422" s="357"/>
      <c r="DA422" s="357"/>
      <c r="DB422" s="357"/>
      <c r="DC422" s="357"/>
      <c r="DD422" s="357"/>
      <c r="DE422" s="357"/>
      <c r="DF422" s="357"/>
      <c r="DG422" s="357"/>
      <c r="DH422" s="357"/>
      <c r="DI422" s="357"/>
      <c r="DJ422" s="357"/>
      <c r="DK422" s="357"/>
      <c r="DL422" s="357"/>
      <c r="DM422" s="357"/>
      <c r="DN422" s="357"/>
      <c r="DO422" s="357"/>
      <c r="DP422" s="357"/>
      <c r="DQ422" s="357"/>
      <c r="DR422" s="357"/>
      <c r="DS422" s="357"/>
      <c r="DT422" s="357"/>
      <c r="DU422" s="357"/>
      <c r="DV422" s="357"/>
      <c r="DW422" s="357"/>
      <c r="DX422" s="357"/>
      <c r="DY422" s="357"/>
      <c r="DZ422" s="357"/>
      <c r="EA422" s="357"/>
      <c r="EB422" s="357"/>
      <c r="EC422" s="357"/>
      <c r="ED422" s="357"/>
      <c r="EE422" s="357"/>
      <c r="EF422" s="357"/>
      <c r="EG422" s="357"/>
      <c r="EH422" s="357"/>
      <c r="EI422" s="357"/>
      <c r="EJ422" s="357"/>
      <c r="EK422" s="357"/>
      <c r="EL422" s="357"/>
      <c r="EM422" s="357"/>
      <c r="EN422" s="357"/>
      <c r="EO422" s="357"/>
      <c r="EP422" s="357"/>
      <c r="EQ422" s="357"/>
      <c r="ER422" s="357"/>
      <c r="ES422" s="357"/>
      <c r="ET422" s="357"/>
      <c r="EU422" s="357"/>
    </row>
    <row r="423" ht="12.75" customHeight="1">
      <c r="A423" s="357"/>
      <c r="B423" s="357"/>
      <c r="C423" s="357"/>
      <c r="D423" s="357"/>
      <c r="E423" s="357"/>
      <c r="F423" s="357"/>
      <c r="G423" s="357"/>
      <c r="H423" s="357"/>
      <c r="I423" s="357"/>
      <c r="J423" s="357"/>
      <c r="K423" s="357"/>
      <c r="L423" s="357"/>
      <c r="M423" s="357"/>
      <c r="N423" s="357"/>
      <c r="O423" s="357"/>
      <c r="P423" s="357"/>
      <c r="Q423" s="357"/>
      <c r="R423" s="357"/>
      <c r="S423" s="357"/>
      <c r="T423" s="357"/>
      <c r="U423" s="357"/>
      <c r="V423" s="357"/>
      <c r="W423" s="357"/>
      <c r="X423" s="357"/>
      <c r="Y423" s="357"/>
      <c r="Z423" s="357"/>
      <c r="AA423" s="357"/>
      <c r="AB423" s="357"/>
      <c r="AC423" s="357"/>
      <c r="AD423" s="357"/>
      <c r="AE423" s="357"/>
      <c r="AF423" s="357"/>
      <c r="AG423" s="357"/>
      <c r="AH423" s="357"/>
      <c r="AI423" s="357"/>
      <c r="AJ423" s="357"/>
      <c r="AK423" s="357"/>
      <c r="AL423" s="357"/>
      <c r="AM423" s="357"/>
      <c r="AN423" s="357"/>
      <c r="AO423" s="357"/>
      <c r="AP423" s="357"/>
      <c r="AQ423" s="357"/>
      <c r="AR423" s="357"/>
      <c r="AS423" s="357"/>
      <c r="AT423" s="357"/>
      <c r="AU423" s="357"/>
      <c r="AV423" s="357"/>
      <c r="AW423" s="357"/>
      <c r="AX423" s="357"/>
      <c r="AY423" s="357"/>
      <c r="AZ423" s="357"/>
      <c r="BA423" s="357"/>
      <c r="BB423" s="357"/>
      <c r="BC423" s="357"/>
      <c r="BD423" s="357"/>
      <c r="BE423" s="357"/>
      <c r="BF423" s="357"/>
      <c r="BG423" s="357"/>
      <c r="BH423" s="357"/>
      <c r="BI423" s="357"/>
      <c r="BJ423" s="357"/>
      <c r="BK423" s="357"/>
      <c r="BL423" s="357"/>
      <c r="BM423" s="357"/>
      <c r="BN423" s="357"/>
      <c r="BO423" s="357"/>
      <c r="BP423" s="357"/>
      <c r="BQ423" s="357"/>
      <c r="BR423" s="357"/>
      <c r="BS423" s="357"/>
      <c r="BT423" s="357"/>
      <c r="BU423" s="357"/>
      <c r="BV423" s="357"/>
      <c r="BW423" s="357"/>
      <c r="BX423" s="357"/>
      <c r="BY423" s="357"/>
      <c r="BZ423" s="357"/>
      <c r="CA423" s="357"/>
      <c r="CB423" s="357"/>
      <c r="CC423" s="357"/>
      <c r="CD423" s="357"/>
      <c r="CE423" s="357"/>
      <c r="CF423" s="357"/>
      <c r="CG423" s="357"/>
      <c r="CH423" s="357"/>
      <c r="CI423" s="357"/>
      <c r="CJ423" s="357"/>
      <c r="CK423" s="357"/>
      <c r="CL423" s="357"/>
      <c r="CM423" s="357"/>
      <c r="CN423" s="357"/>
      <c r="CO423" s="357"/>
      <c r="CP423" s="357"/>
      <c r="CQ423" s="357"/>
      <c r="CR423" s="357"/>
      <c r="CS423" s="357"/>
      <c r="CT423" s="357"/>
      <c r="CU423" s="357"/>
      <c r="CV423" s="357"/>
      <c r="CW423" s="357"/>
      <c r="CX423" s="357"/>
      <c r="CY423" s="357"/>
      <c r="CZ423" s="357"/>
      <c r="DA423" s="357"/>
      <c r="DB423" s="357"/>
      <c r="DC423" s="357"/>
      <c r="DD423" s="357"/>
      <c r="DE423" s="357"/>
      <c r="DF423" s="357"/>
      <c r="DG423" s="357"/>
      <c r="DH423" s="357"/>
      <c r="DI423" s="357"/>
      <c r="DJ423" s="357"/>
      <c r="DK423" s="357"/>
      <c r="DL423" s="357"/>
      <c r="DM423" s="357"/>
      <c r="DN423" s="357"/>
      <c r="DO423" s="357"/>
      <c r="DP423" s="357"/>
      <c r="DQ423" s="357"/>
      <c r="DR423" s="357"/>
      <c r="DS423" s="357"/>
      <c r="DT423" s="357"/>
      <c r="DU423" s="357"/>
      <c r="DV423" s="357"/>
      <c r="DW423" s="357"/>
      <c r="DX423" s="357"/>
      <c r="DY423" s="357"/>
      <c r="DZ423" s="357"/>
      <c r="EA423" s="357"/>
      <c r="EB423" s="357"/>
      <c r="EC423" s="357"/>
      <c r="ED423" s="357"/>
      <c r="EE423" s="357"/>
      <c r="EF423" s="357"/>
      <c r="EG423" s="357"/>
      <c r="EH423" s="357"/>
      <c r="EI423" s="357"/>
      <c r="EJ423" s="357"/>
      <c r="EK423" s="357"/>
      <c r="EL423" s="357"/>
      <c r="EM423" s="357"/>
      <c r="EN423" s="357"/>
      <c r="EO423" s="357"/>
      <c r="EP423" s="357"/>
      <c r="EQ423" s="357"/>
      <c r="ER423" s="357"/>
      <c r="ES423" s="357"/>
      <c r="ET423" s="357"/>
      <c r="EU423" s="357"/>
    </row>
    <row r="424" ht="12.75" customHeight="1">
      <c r="A424" s="357"/>
      <c r="B424" s="357"/>
      <c r="C424" s="357"/>
      <c r="D424" s="357"/>
      <c r="E424" s="357"/>
      <c r="F424" s="357"/>
      <c r="G424" s="357"/>
      <c r="H424" s="357"/>
      <c r="I424" s="357"/>
      <c r="J424" s="357"/>
      <c r="K424" s="357"/>
      <c r="L424" s="357"/>
      <c r="M424" s="357"/>
      <c r="N424" s="357"/>
      <c r="O424" s="357"/>
      <c r="P424" s="357"/>
      <c r="Q424" s="357"/>
      <c r="R424" s="357"/>
      <c r="S424" s="357"/>
      <c r="T424" s="357"/>
      <c r="U424" s="357"/>
      <c r="V424" s="357"/>
      <c r="W424" s="357"/>
      <c r="X424" s="357"/>
      <c r="Y424" s="357"/>
      <c r="Z424" s="357"/>
      <c r="AA424" s="357"/>
      <c r="AB424" s="357"/>
      <c r="AC424" s="357"/>
      <c r="AD424" s="357"/>
      <c r="AE424" s="357"/>
      <c r="AF424" s="357"/>
      <c r="AG424" s="357"/>
      <c r="AH424" s="357"/>
      <c r="AI424" s="357"/>
      <c r="AJ424" s="357"/>
      <c r="AK424" s="357"/>
      <c r="AL424" s="357"/>
      <c r="AM424" s="357"/>
      <c r="AN424" s="357"/>
      <c r="AO424" s="357"/>
      <c r="AP424" s="357"/>
      <c r="AQ424" s="357"/>
      <c r="AR424" s="357"/>
      <c r="AS424" s="357"/>
      <c r="AT424" s="357"/>
      <c r="AU424" s="357"/>
      <c r="AV424" s="357"/>
      <c r="AW424" s="357"/>
      <c r="AX424" s="357"/>
      <c r="AY424" s="357"/>
      <c r="AZ424" s="357"/>
      <c r="BA424" s="357"/>
      <c r="BB424" s="357"/>
      <c r="BC424" s="357"/>
      <c r="BD424" s="357"/>
      <c r="BE424" s="357"/>
      <c r="BF424" s="357"/>
      <c r="BG424" s="357"/>
      <c r="BH424" s="357"/>
      <c r="BI424" s="357"/>
      <c r="BJ424" s="357"/>
      <c r="BK424" s="357"/>
      <c r="BL424" s="357"/>
      <c r="BM424" s="357"/>
      <c r="BN424" s="357"/>
      <c r="BO424" s="357"/>
      <c r="BP424" s="357"/>
      <c r="BQ424" s="357"/>
      <c r="BR424" s="357"/>
      <c r="BS424" s="357"/>
      <c r="BT424" s="357"/>
      <c r="BU424" s="357"/>
      <c r="BV424" s="357"/>
      <c r="BW424" s="357"/>
      <c r="BX424" s="357"/>
      <c r="BY424" s="357"/>
      <c r="BZ424" s="357"/>
      <c r="CA424" s="357"/>
      <c r="CB424" s="357"/>
      <c r="CC424" s="357"/>
      <c r="CD424" s="357"/>
      <c r="CE424" s="357"/>
      <c r="CF424" s="357"/>
      <c r="CG424" s="357"/>
      <c r="CH424" s="357"/>
      <c r="CI424" s="357"/>
      <c r="CJ424" s="357"/>
      <c r="CK424" s="357"/>
      <c r="CL424" s="357"/>
      <c r="CM424" s="357"/>
      <c r="CN424" s="357"/>
      <c r="CO424" s="357"/>
      <c r="CP424" s="357"/>
      <c r="CQ424" s="357"/>
      <c r="CR424" s="357"/>
      <c r="CS424" s="357"/>
      <c r="CT424" s="357"/>
      <c r="CU424" s="357"/>
      <c r="CV424" s="357"/>
      <c r="CW424" s="357"/>
      <c r="CX424" s="357"/>
      <c r="CY424" s="357"/>
      <c r="CZ424" s="357"/>
      <c r="DA424" s="357"/>
      <c r="DB424" s="357"/>
      <c r="DC424" s="357"/>
      <c r="DD424" s="357"/>
      <c r="DE424" s="357"/>
      <c r="DF424" s="357"/>
      <c r="DG424" s="357"/>
      <c r="DH424" s="357"/>
      <c r="DI424" s="357"/>
      <c r="DJ424" s="357"/>
      <c r="DK424" s="357"/>
      <c r="DL424" s="357"/>
      <c r="DM424" s="357"/>
      <c r="DN424" s="357"/>
      <c r="DO424" s="357"/>
      <c r="DP424" s="357"/>
      <c r="DQ424" s="357"/>
      <c r="DR424" s="357"/>
      <c r="DS424" s="357"/>
      <c r="DT424" s="357"/>
      <c r="DU424" s="357"/>
      <c r="DV424" s="357"/>
      <c r="DW424" s="357"/>
      <c r="DX424" s="357"/>
      <c r="DY424" s="357"/>
      <c r="DZ424" s="357"/>
      <c r="EA424" s="357"/>
      <c r="EB424" s="357"/>
      <c r="EC424" s="357"/>
      <c r="ED424" s="357"/>
      <c r="EE424" s="357"/>
      <c r="EF424" s="357"/>
      <c r="EG424" s="357"/>
      <c r="EH424" s="357"/>
      <c r="EI424" s="357"/>
      <c r="EJ424" s="357"/>
      <c r="EK424" s="357"/>
      <c r="EL424" s="357"/>
      <c r="EM424" s="357"/>
      <c r="EN424" s="357"/>
      <c r="EO424" s="357"/>
      <c r="EP424" s="357"/>
      <c r="EQ424" s="357"/>
      <c r="ER424" s="357"/>
      <c r="ES424" s="357"/>
      <c r="ET424" s="357"/>
      <c r="EU424" s="357"/>
    </row>
    <row r="425" ht="12.75" customHeight="1">
      <c r="A425" s="357"/>
      <c r="B425" s="357"/>
      <c r="C425" s="357"/>
      <c r="D425" s="357"/>
      <c r="E425" s="357"/>
      <c r="F425" s="357"/>
      <c r="G425" s="357"/>
      <c r="H425" s="357"/>
      <c r="I425" s="357"/>
      <c r="J425" s="357"/>
      <c r="K425" s="357"/>
      <c r="L425" s="357"/>
      <c r="M425" s="357"/>
      <c r="N425" s="357"/>
      <c r="O425" s="357"/>
      <c r="P425" s="357"/>
      <c r="Q425" s="357"/>
      <c r="R425" s="357"/>
      <c r="S425" s="357"/>
      <c r="T425" s="357"/>
      <c r="U425" s="357"/>
      <c r="V425" s="357"/>
      <c r="W425" s="357"/>
      <c r="X425" s="357"/>
      <c r="Y425" s="357"/>
      <c r="Z425" s="357"/>
      <c r="AA425" s="357"/>
      <c r="AB425" s="357"/>
      <c r="AC425" s="357"/>
      <c r="AD425" s="357"/>
      <c r="AE425" s="357"/>
      <c r="AF425" s="357"/>
      <c r="AG425" s="357"/>
      <c r="AH425" s="357"/>
      <c r="AI425" s="357"/>
      <c r="AJ425" s="357"/>
      <c r="AK425" s="357"/>
      <c r="AL425" s="357"/>
      <c r="AM425" s="357"/>
      <c r="AN425" s="357"/>
      <c r="AO425" s="357"/>
      <c r="AP425" s="357"/>
      <c r="AQ425" s="357"/>
      <c r="AR425" s="357"/>
      <c r="AS425" s="357"/>
      <c r="AT425" s="357"/>
      <c r="AU425" s="357"/>
      <c r="AV425" s="357"/>
      <c r="AW425" s="357"/>
      <c r="AX425" s="357"/>
      <c r="AY425" s="357"/>
      <c r="AZ425" s="357"/>
      <c r="BA425" s="357"/>
      <c r="BB425" s="357"/>
      <c r="BC425" s="357"/>
      <c r="BD425" s="357"/>
      <c r="BE425" s="357"/>
      <c r="BF425" s="357"/>
      <c r="BG425" s="357"/>
      <c r="BH425" s="357"/>
      <c r="BI425" s="357"/>
      <c r="BJ425" s="357"/>
      <c r="BK425" s="357"/>
      <c r="BL425" s="357"/>
      <c r="BM425" s="357"/>
      <c r="BN425" s="357"/>
      <c r="BO425" s="357"/>
      <c r="BP425" s="357"/>
      <c r="BQ425" s="357"/>
      <c r="BR425" s="357"/>
      <c r="BS425" s="357"/>
      <c r="BT425" s="357"/>
      <c r="BU425" s="357"/>
      <c r="BV425" s="357"/>
      <c r="BW425" s="357"/>
      <c r="BX425" s="357"/>
      <c r="BY425" s="357"/>
      <c r="BZ425" s="357"/>
      <c r="CA425" s="357"/>
      <c r="CB425" s="357"/>
      <c r="CC425" s="357"/>
      <c r="CD425" s="357"/>
      <c r="CE425" s="357"/>
      <c r="CF425" s="357"/>
      <c r="CG425" s="357"/>
      <c r="CH425" s="357"/>
      <c r="CI425" s="357"/>
      <c r="CJ425" s="357"/>
      <c r="CK425" s="357"/>
      <c r="CL425" s="357"/>
      <c r="CM425" s="357"/>
      <c r="CN425" s="357"/>
      <c r="CO425" s="357"/>
      <c r="CP425" s="357"/>
      <c r="CQ425" s="357"/>
      <c r="CR425" s="357"/>
      <c r="CS425" s="357"/>
      <c r="CT425" s="357"/>
      <c r="CU425" s="357"/>
      <c r="CV425" s="357"/>
      <c r="CW425" s="357"/>
      <c r="CX425" s="357"/>
      <c r="CY425" s="357"/>
      <c r="CZ425" s="357"/>
      <c r="DA425" s="357"/>
      <c r="DB425" s="357"/>
      <c r="DC425" s="357"/>
      <c r="DD425" s="357"/>
      <c r="DE425" s="357"/>
      <c r="DF425" s="357"/>
      <c r="DG425" s="357"/>
      <c r="DH425" s="357"/>
      <c r="DI425" s="357"/>
      <c r="DJ425" s="357"/>
      <c r="DK425" s="357"/>
      <c r="DL425" s="357"/>
      <c r="DM425" s="357"/>
      <c r="DN425" s="357"/>
      <c r="DO425" s="357"/>
      <c r="DP425" s="357"/>
      <c r="DQ425" s="357"/>
      <c r="DR425" s="357"/>
      <c r="DS425" s="357"/>
      <c r="DT425" s="357"/>
      <c r="DU425" s="357"/>
      <c r="DV425" s="357"/>
      <c r="DW425" s="357"/>
      <c r="DX425" s="357"/>
      <c r="DY425" s="357"/>
      <c r="DZ425" s="357"/>
      <c r="EA425" s="357"/>
      <c r="EB425" s="357"/>
      <c r="EC425" s="357"/>
      <c r="ED425" s="357"/>
      <c r="EE425" s="357"/>
      <c r="EF425" s="357"/>
      <c r="EG425" s="357"/>
      <c r="EH425" s="357"/>
      <c r="EI425" s="357"/>
      <c r="EJ425" s="357"/>
      <c r="EK425" s="357"/>
      <c r="EL425" s="357"/>
      <c r="EM425" s="357"/>
      <c r="EN425" s="357"/>
      <c r="EO425" s="357"/>
      <c r="EP425" s="357"/>
      <c r="EQ425" s="357"/>
      <c r="ER425" s="357"/>
      <c r="ES425" s="357"/>
      <c r="ET425" s="357"/>
      <c r="EU425" s="357"/>
    </row>
    <row r="426" ht="12.75" customHeight="1">
      <c r="A426" s="357"/>
      <c r="B426" s="357"/>
      <c r="C426" s="357"/>
      <c r="D426" s="357"/>
      <c r="E426" s="357"/>
      <c r="F426" s="357"/>
      <c r="G426" s="357"/>
      <c r="H426" s="357"/>
      <c r="I426" s="357"/>
      <c r="J426" s="357"/>
      <c r="K426" s="357"/>
      <c r="L426" s="357"/>
      <c r="M426" s="357"/>
      <c r="N426" s="357"/>
      <c r="O426" s="357"/>
      <c r="P426" s="357"/>
      <c r="Q426" s="357"/>
      <c r="R426" s="357"/>
      <c r="S426" s="357"/>
      <c r="T426" s="357"/>
      <c r="U426" s="357"/>
      <c r="V426" s="357"/>
      <c r="W426" s="357"/>
      <c r="X426" s="357"/>
      <c r="Y426" s="357"/>
      <c r="Z426" s="357"/>
      <c r="AA426" s="357"/>
      <c r="AB426" s="357"/>
      <c r="AC426" s="357"/>
      <c r="AD426" s="357"/>
      <c r="AE426" s="357"/>
      <c r="AF426" s="357"/>
      <c r="AG426" s="357"/>
      <c r="AH426" s="357"/>
      <c r="AI426" s="357"/>
      <c r="AJ426" s="357"/>
      <c r="AK426" s="357"/>
      <c r="AL426" s="357"/>
      <c r="AM426" s="357"/>
      <c r="AN426" s="357"/>
      <c r="AO426" s="357"/>
      <c r="AP426" s="357"/>
      <c r="AQ426" s="357"/>
      <c r="AR426" s="357"/>
      <c r="AS426" s="357"/>
      <c r="AT426" s="357"/>
      <c r="AU426" s="357"/>
      <c r="AV426" s="357"/>
      <c r="AW426" s="357"/>
      <c r="AX426" s="357"/>
      <c r="AY426" s="357"/>
      <c r="AZ426" s="357"/>
      <c r="BA426" s="357"/>
      <c r="BB426" s="357"/>
      <c r="BC426" s="357"/>
      <c r="BD426" s="357"/>
      <c r="BE426" s="357"/>
      <c r="BF426" s="357"/>
      <c r="BG426" s="357"/>
      <c r="BH426" s="357"/>
      <c r="BI426" s="357"/>
      <c r="BJ426" s="357"/>
      <c r="BK426" s="357"/>
      <c r="BL426" s="357"/>
      <c r="BM426" s="357"/>
      <c r="BN426" s="357"/>
      <c r="BO426" s="357"/>
      <c r="BP426" s="357"/>
      <c r="BQ426" s="357"/>
      <c r="BR426" s="357"/>
      <c r="BS426" s="357"/>
      <c r="BT426" s="357"/>
      <c r="BU426" s="357"/>
      <c r="BV426" s="357"/>
      <c r="BW426" s="357"/>
      <c r="BX426" s="357"/>
      <c r="BY426" s="357"/>
      <c r="BZ426" s="357"/>
      <c r="CA426" s="357"/>
      <c r="CB426" s="357"/>
      <c r="CC426" s="357"/>
      <c r="CD426" s="357"/>
      <c r="CE426" s="357"/>
      <c r="CF426" s="357"/>
      <c r="CG426" s="357"/>
      <c r="CH426" s="357"/>
      <c r="CI426" s="357"/>
      <c r="CJ426" s="357"/>
      <c r="CK426" s="357"/>
      <c r="CL426" s="357"/>
      <c r="CM426" s="357"/>
      <c r="CN426" s="357"/>
      <c r="CO426" s="357"/>
      <c r="CP426" s="357"/>
      <c r="CQ426" s="357"/>
      <c r="CR426" s="357"/>
      <c r="CS426" s="357"/>
      <c r="CT426" s="357"/>
      <c r="CU426" s="357"/>
      <c r="CV426" s="357"/>
      <c r="CW426" s="357"/>
      <c r="CX426" s="357"/>
      <c r="CY426" s="357"/>
      <c r="CZ426" s="357"/>
      <c r="DA426" s="357"/>
      <c r="DB426" s="357"/>
      <c r="DC426" s="357"/>
      <c r="DD426" s="357"/>
      <c r="DE426" s="357"/>
      <c r="DF426" s="357"/>
      <c r="DG426" s="357"/>
      <c r="DH426" s="357"/>
      <c r="DI426" s="357"/>
      <c r="DJ426" s="357"/>
      <c r="DK426" s="357"/>
      <c r="DL426" s="357"/>
      <c r="DM426" s="357"/>
      <c r="DN426" s="357"/>
      <c r="DO426" s="357"/>
      <c r="DP426" s="357"/>
      <c r="DQ426" s="357"/>
      <c r="DR426" s="357"/>
      <c r="DS426" s="357"/>
      <c r="DT426" s="357"/>
      <c r="DU426" s="357"/>
      <c r="DV426" s="357"/>
      <c r="DW426" s="357"/>
      <c r="DX426" s="357"/>
      <c r="DY426" s="357"/>
      <c r="DZ426" s="357"/>
      <c r="EA426" s="357"/>
      <c r="EB426" s="357"/>
      <c r="EC426" s="357"/>
      <c r="ED426" s="357"/>
      <c r="EE426" s="357"/>
      <c r="EF426" s="357"/>
      <c r="EG426" s="357"/>
      <c r="EH426" s="357"/>
      <c r="EI426" s="357"/>
      <c r="EJ426" s="357"/>
      <c r="EK426" s="357"/>
      <c r="EL426" s="357"/>
      <c r="EM426" s="357"/>
      <c r="EN426" s="357"/>
      <c r="EO426" s="357"/>
      <c r="EP426" s="357"/>
      <c r="EQ426" s="357"/>
      <c r="ER426" s="357"/>
      <c r="ES426" s="357"/>
      <c r="ET426" s="357"/>
      <c r="EU426" s="357"/>
    </row>
    <row r="427" ht="12.75" customHeight="1">
      <c r="A427" s="357"/>
      <c r="B427" s="357"/>
      <c r="C427" s="357"/>
      <c r="D427" s="357"/>
      <c r="E427" s="357"/>
      <c r="F427" s="357"/>
      <c r="G427" s="357"/>
      <c r="H427" s="357"/>
      <c r="I427" s="357"/>
      <c r="J427" s="357"/>
      <c r="K427" s="357"/>
      <c r="L427" s="357"/>
      <c r="M427" s="357"/>
      <c r="N427" s="357"/>
      <c r="O427" s="357"/>
      <c r="P427" s="357"/>
      <c r="Q427" s="357"/>
      <c r="R427" s="357"/>
      <c r="S427" s="357"/>
      <c r="T427" s="357"/>
      <c r="U427" s="357"/>
      <c r="V427" s="357"/>
      <c r="W427" s="357"/>
      <c r="X427" s="357"/>
      <c r="Y427" s="357"/>
      <c r="Z427" s="357"/>
      <c r="AA427" s="357"/>
      <c r="AB427" s="357"/>
      <c r="AC427" s="357"/>
      <c r="AD427" s="357"/>
      <c r="AE427" s="357"/>
      <c r="AF427" s="357"/>
      <c r="AG427" s="357"/>
      <c r="AH427" s="357"/>
      <c r="AI427" s="357"/>
      <c r="AJ427" s="357"/>
      <c r="AK427" s="357"/>
      <c r="AL427" s="357"/>
      <c r="AM427" s="357"/>
      <c r="AN427" s="357"/>
      <c r="AO427" s="357"/>
      <c r="AP427" s="357"/>
      <c r="AQ427" s="357"/>
      <c r="AR427" s="357"/>
      <c r="AS427" s="357"/>
      <c r="AT427" s="357"/>
      <c r="AU427" s="357"/>
      <c r="AV427" s="357"/>
      <c r="AW427" s="357"/>
      <c r="AX427" s="357"/>
      <c r="AY427" s="357"/>
      <c r="AZ427" s="357"/>
      <c r="BA427" s="357"/>
      <c r="BB427" s="357"/>
      <c r="BC427" s="357"/>
      <c r="BD427" s="357"/>
      <c r="BE427" s="357"/>
      <c r="BF427" s="357"/>
      <c r="BG427" s="357"/>
      <c r="BH427" s="357"/>
      <c r="BI427" s="357"/>
      <c r="BJ427" s="357"/>
      <c r="BK427" s="357"/>
      <c r="BL427" s="357"/>
      <c r="BM427" s="357"/>
      <c r="BN427" s="357"/>
      <c r="BO427" s="357"/>
      <c r="BP427" s="357"/>
      <c r="BQ427" s="357"/>
      <c r="BR427" s="357"/>
      <c r="BS427" s="357"/>
      <c r="BT427" s="357"/>
      <c r="BU427" s="357"/>
      <c r="BV427" s="357"/>
      <c r="BW427" s="357"/>
      <c r="BX427" s="357"/>
      <c r="BY427" s="357"/>
      <c r="BZ427" s="357"/>
      <c r="CA427" s="357"/>
      <c r="CB427" s="357"/>
      <c r="CC427" s="357"/>
      <c r="CD427" s="357"/>
      <c r="CE427" s="357"/>
      <c r="CF427" s="357"/>
      <c r="CG427" s="357"/>
      <c r="CH427" s="357"/>
      <c r="CI427" s="357"/>
      <c r="CJ427" s="357"/>
      <c r="CK427" s="357"/>
      <c r="CL427" s="357"/>
      <c r="CM427" s="357"/>
      <c r="CN427" s="357"/>
      <c r="CO427" s="357"/>
      <c r="CP427" s="357"/>
      <c r="CQ427" s="357"/>
      <c r="CR427" s="357"/>
      <c r="CS427" s="357"/>
      <c r="CT427" s="357"/>
      <c r="CU427" s="357"/>
      <c r="CV427" s="357"/>
      <c r="CW427" s="357"/>
      <c r="CX427" s="357"/>
      <c r="CY427" s="357"/>
      <c r="CZ427" s="357"/>
      <c r="DA427" s="357"/>
      <c r="DB427" s="357"/>
      <c r="DC427" s="357"/>
      <c r="DD427" s="357"/>
      <c r="DE427" s="357"/>
      <c r="DF427" s="357"/>
      <c r="DG427" s="357"/>
      <c r="DH427" s="357"/>
      <c r="DI427" s="357"/>
      <c r="DJ427" s="357"/>
      <c r="DK427" s="357"/>
      <c r="DL427" s="357"/>
      <c r="DM427" s="357"/>
      <c r="DN427" s="357"/>
      <c r="DO427" s="357"/>
      <c r="DP427" s="357"/>
      <c r="DQ427" s="357"/>
      <c r="DR427" s="357"/>
      <c r="DS427" s="357"/>
      <c r="DT427" s="357"/>
      <c r="DU427" s="357"/>
      <c r="DV427" s="357"/>
      <c r="DW427" s="357"/>
      <c r="DX427" s="357"/>
      <c r="DY427" s="357"/>
      <c r="DZ427" s="357"/>
      <c r="EA427" s="357"/>
      <c r="EB427" s="357"/>
      <c r="EC427" s="357"/>
      <c r="ED427" s="357"/>
      <c r="EE427" s="357"/>
      <c r="EF427" s="357"/>
      <c r="EG427" s="357"/>
      <c r="EH427" s="357"/>
      <c r="EI427" s="357"/>
      <c r="EJ427" s="357"/>
      <c r="EK427" s="357"/>
      <c r="EL427" s="357"/>
      <c r="EM427" s="357"/>
      <c r="EN427" s="357"/>
      <c r="EO427" s="357"/>
      <c r="EP427" s="357"/>
      <c r="EQ427" s="357"/>
      <c r="ER427" s="357"/>
      <c r="ES427" s="357"/>
      <c r="ET427" s="357"/>
      <c r="EU427" s="357"/>
    </row>
    <row r="428" ht="12.75" customHeight="1">
      <c r="A428" s="357"/>
      <c r="B428" s="357"/>
      <c r="C428" s="357"/>
      <c r="D428" s="357"/>
      <c r="E428" s="357"/>
      <c r="F428" s="357"/>
      <c r="G428" s="357"/>
      <c r="H428" s="357"/>
      <c r="I428" s="357"/>
      <c r="J428" s="357"/>
      <c r="K428" s="357"/>
      <c r="L428" s="357"/>
      <c r="M428" s="357"/>
      <c r="N428" s="357"/>
      <c r="O428" s="357"/>
      <c r="P428" s="357"/>
      <c r="Q428" s="357"/>
      <c r="R428" s="357"/>
      <c r="S428" s="357"/>
      <c r="T428" s="357"/>
      <c r="U428" s="357"/>
      <c r="V428" s="357"/>
      <c r="W428" s="357"/>
      <c r="X428" s="357"/>
      <c r="Y428" s="357"/>
      <c r="Z428" s="357"/>
      <c r="AA428" s="357"/>
      <c r="AB428" s="357"/>
      <c r="AC428" s="357"/>
      <c r="AD428" s="357"/>
      <c r="AE428" s="357"/>
      <c r="AF428" s="357"/>
      <c r="AG428" s="357"/>
      <c r="AH428" s="357"/>
      <c r="AI428" s="357"/>
      <c r="AJ428" s="357"/>
      <c r="AK428" s="357"/>
      <c r="AL428" s="357"/>
      <c r="AM428" s="357"/>
      <c r="AN428" s="357"/>
      <c r="AO428" s="357"/>
      <c r="AP428" s="357"/>
      <c r="AQ428" s="357"/>
      <c r="AR428" s="357"/>
      <c r="AS428" s="357"/>
      <c r="AT428" s="357"/>
      <c r="AU428" s="357"/>
      <c r="AV428" s="357"/>
      <c r="AW428" s="357"/>
      <c r="AX428" s="357"/>
      <c r="AY428" s="357"/>
      <c r="AZ428" s="357"/>
      <c r="BA428" s="357"/>
      <c r="BB428" s="357"/>
      <c r="BC428" s="357"/>
      <c r="BD428" s="357"/>
      <c r="BE428" s="357"/>
      <c r="BF428" s="357"/>
      <c r="BG428" s="357"/>
      <c r="BH428" s="357"/>
      <c r="BI428" s="357"/>
      <c r="BJ428" s="357"/>
      <c r="BK428" s="357"/>
      <c r="BL428" s="357"/>
      <c r="BM428" s="357"/>
      <c r="BN428" s="357"/>
      <c r="BO428" s="357"/>
      <c r="BP428" s="357"/>
      <c r="BQ428" s="357"/>
      <c r="BR428" s="357"/>
      <c r="BS428" s="357"/>
      <c r="BT428" s="357"/>
      <c r="BU428" s="357"/>
      <c r="BV428" s="357"/>
      <c r="BW428" s="357"/>
      <c r="BX428" s="357"/>
      <c r="BY428" s="357"/>
      <c r="BZ428" s="357"/>
      <c r="CA428" s="357"/>
      <c r="CB428" s="357"/>
      <c r="CC428" s="357"/>
      <c r="CD428" s="357"/>
      <c r="CE428" s="357"/>
      <c r="CF428" s="357"/>
      <c r="CG428" s="357"/>
      <c r="CH428" s="357"/>
      <c r="CI428" s="357"/>
      <c r="CJ428" s="357"/>
      <c r="CK428" s="357"/>
      <c r="CL428" s="357"/>
      <c r="CM428" s="357"/>
      <c r="CN428" s="357"/>
      <c r="CO428" s="357"/>
      <c r="CP428" s="357"/>
      <c r="CQ428" s="357"/>
      <c r="CR428" s="357"/>
      <c r="CS428" s="357"/>
      <c r="CT428" s="357"/>
      <c r="CU428" s="357"/>
      <c r="CV428" s="357"/>
      <c r="CW428" s="357"/>
      <c r="CX428" s="357"/>
      <c r="CY428" s="357"/>
      <c r="CZ428" s="357"/>
      <c r="DA428" s="357"/>
      <c r="DB428" s="357"/>
      <c r="DC428" s="357"/>
      <c r="DD428" s="357"/>
      <c r="DE428" s="357"/>
      <c r="DF428" s="357"/>
      <c r="DG428" s="357"/>
      <c r="DH428" s="357"/>
      <c r="DI428" s="357"/>
      <c r="DJ428" s="357"/>
      <c r="DK428" s="357"/>
      <c r="DL428" s="357"/>
      <c r="DM428" s="357"/>
      <c r="DN428" s="357"/>
      <c r="DO428" s="357"/>
      <c r="DP428" s="357"/>
      <c r="DQ428" s="357"/>
      <c r="DR428" s="357"/>
      <c r="DS428" s="357"/>
      <c r="DT428" s="357"/>
      <c r="DU428" s="357"/>
      <c r="DV428" s="357"/>
      <c r="DW428" s="357"/>
      <c r="DX428" s="357"/>
      <c r="DY428" s="357"/>
      <c r="DZ428" s="357"/>
      <c r="EA428" s="357"/>
      <c r="EB428" s="357"/>
      <c r="EC428" s="357"/>
      <c r="ED428" s="357"/>
      <c r="EE428" s="357"/>
      <c r="EF428" s="357"/>
      <c r="EG428" s="357"/>
      <c r="EH428" s="357"/>
      <c r="EI428" s="357"/>
      <c r="EJ428" s="357"/>
      <c r="EK428" s="357"/>
      <c r="EL428" s="357"/>
      <c r="EM428" s="357"/>
      <c r="EN428" s="357"/>
      <c r="EO428" s="357"/>
      <c r="EP428" s="357"/>
      <c r="EQ428" s="357"/>
      <c r="ER428" s="357"/>
      <c r="ES428" s="357"/>
      <c r="ET428" s="357"/>
      <c r="EU428" s="357"/>
    </row>
    <row r="429" ht="12.75" customHeight="1">
      <c r="A429" s="357"/>
      <c r="B429" s="357"/>
      <c r="C429" s="357"/>
      <c r="D429" s="357"/>
      <c r="E429" s="357"/>
      <c r="F429" s="357"/>
      <c r="G429" s="357"/>
      <c r="H429" s="357"/>
      <c r="I429" s="357"/>
      <c r="J429" s="357"/>
      <c r="K429" s="357"/>
      <c r="L429" s="357"/>
      <c r="M429" s="357"/>
      <c r="N429" s="357"/>
      <c r="O429" s="357"/>
      <c r="P429" s="357"/>
      <c r="Q429" s="357"/>
      <c r="R429" s="357"/>
      <c r="S429" s="357"/>
      <c r="T429" s="357"/>
      <c r="U429" s="357"/>
      <c r="V429" s="357"/>
      <c r="W429" s="357"/>
      <c r="X429" s="357"/>
      <c r="Y429" s="357"/>
      <c r="Z429" s="357"/>
      <c r="AA429" s="357"/>
      <c r="AB429" s="357"/>
      <c r="AC429" s="357"/>
      <c r="AD429" s="357"/>
      <c r="AE429" s="357"/>
      <c r="AF429" s="357"/>
      <c r="AG429" s="357"/>
      <c r="AH429" s="357"/>
      <c r="AI429" s="357"/>
      <c r="AJ429" s="357"/>
      <c r="AK429" s="357"/>
      <c r="AL429" s="357"/>
      <c r="AM429" s="357"/>
      <c r="AN429" s="357"/>
      <c r="AO429" s="357"/>
      <c r="AP429" s="357"/>
      <c r="AQ429" s="357"/>
      <c r="AR429" s="357"/>
      <c r="AS429" s="357"/>
      <c r="AT429" s="357"/>
      <c r="AU429" s="357"/>
      <c r="AV429" s="357"/>
      <c r="AW429" s="357"/>
      <c r="AX429" s="357"/>
      <c r="AY429" s="357"/>
      <c r="AZ429" s="357"/>
      <c r="BA429" s="357"/>
      <c r="BB429" s="357"/>
      <c r="BC429" s="357"/>
      <c r="BD429" s="357"/>
      <c r="BE429" s="357"/>
      <c r="BF429" s="357"/>
      <c r="BG429" s="357"/>
      <c r="BH429" s="357"/>
      <c r="BI429" s="357"/>
      <c r="BJ429" s="357"/>
      <c r="BK429" s="357"/>
      <c r="BL429" s="357"/>
      <c r="BM429" s="357"/>
      <c r="BN429" s="357"/>
      <c r="BO429" s="357"/>
      <c r="BP429" s="357"/>
      <c r="BQ429" s="357"/>
      <c r="BR429" s="357"/>
      <c r="BS429" s="357"/>
      <c r="BT429" s="357"/>
      <c r="BU429" s="357"/>
      <c r="BV429" s="357"/>
      <c r="BW429" s="357"/>
      <c r="BX429" s="357"/>
      <c r="BY429" s="357"/>
      <c r="BZ429" s="357"/>
      <c r="CA429" s="357"/>
      <c r="CB429" s="357"/>
      <c r="CC429" s="357"/>
      <c r="CD429" s="357"/>
      <c r="CE429" s="357"/>
      <c r="CF429" s="357"/>
      <c r="CG429" s="357"/>
      <c r="CH429" s="357"/>
      <c r="CI429" s="357"/>
      <c r="CJ429" s="357"/>
      <c r="CK429" s="357"/>
      <c r="CL429" s="357"/>
      <c r="CM429" s="357"/>
      <c r="CN429" s="357"/>
      <c r="CO429" s="357"/>
      <c r="CP429" s="357"/>
      <c r="CQ429" s="357"/>
      <c r="CR429" s="357"/>
      <c r="CS429" s="357"/>
      <c r="CT429" s="357"/>
      <c r="CU429" s="357"/>
      <c r="CV429" s="357"/>
      <c r="CW429" s="357"/>
      <c r="CX429" s="357"/>
      <c r="CY429" s="357"/>
      <c r="CZ429" s="357"/>
      <c r="DA429" s="357"/>
      <c r="DB429" s="357"/>
      <c r="DC429" s="357"/>
      <c r="DD429" s="357"/>
      <c r="DE429" s="357"/>
      <c r="DF429" s="357"/>
      <c r="DG429" s="357"/>
      <c r="DH429" s="357"/>
      <c r="DI429" s="357"/>
      <c r="DJ429" s="357"/>
      <c r="DK429" s="357"/>
      <c r="DL429" s="357"/>
      <c r="DM429" s="357"/>
      <c r="DN429" s="357"/>
      <c r="DO429" s="357"/>
      <c r="DP429" s="357"/>
      <c r="DQ429" s="357"/>
      <c r="DR429" s="357"/>
      <c r="DS429" s="357"/>
      <c r="DT429" s="357"/>
      <c r="DU429" s="357"/>
      <c r="DV429" s="357"/>
      <c r="DW429" s="357"/>
      <c r="DX429" s="357"/>
      <c r="DY429" s="357"/>
      <c r="DZ429" s="357"/>
      <c r="EA429" s="357"/>
      <c r="EB429" s="357"/>
      <c r="EC429" s="357"/>
      <c r="ED429" s="357"/>
      <c r="EE429" s="357"/>
      <c r="EF429" s="357"/>
      <c r="EG429" s="357"/>
      <c r="EH429" s="357"/>
      <c r="EI429" s="357"/>
      <c r="EJ429" s="357"/>
      <c r="EK429" s="357"/>
      <c r="EL429" s="357"/>
      <c r="EM429" s="357"/>
      <c r="EN429" s="357"/>
      <c r="EO429" s="357"/>
      <c r="EP429" s="357"/>
      <c r="EQ429" s="357"/>
      <c r="ER429" s="357"/>
      <c r="ES429" s="357"/>
      <c r="ET429" s="357"/>
      <c r="EU429" s="357"/>
    </row>
    <row r="430" ht="12.75" customHeight="1">
      <c r="A430" s="357"/>
      <c r="B430" s="357"/>
      <c r="C430" s="357"/>
      <c r="D430" s="357"/>
      <c r="E430" s="357"/>
      <c r="F430" s="357"/>
      <c r="G430" s="357"/>
      <c r="H430" s="357"/>
      <c r="I430" s="357"/>
      <c r="J430" s="357"/>
      <c r="K430" s="357"/>
      <c r="L430" s="357"/>
      <c r="M430" s="357"/>
      <c r="N430" s="357"/>
      <c r="O430" s="357"/>
      <c r="P430" s="357"/>
      <c r="Q430" s="357"/>
      <c r="R430" s="357"/>
      <c r="S430" s="357"/>
      <c r="T430" s="357"/>
      <c r="U430" s="357"/>
      <c r="V430" s="357"/>
      <c r="W430" s="357"/>
      <c r="X430" s="357"/>
      <c r="Y430" s="357"/>
      <c r="Z430" s="357"/>
      <c r="AA430" s="357"/>
      <c r="AB430" s="357"/>
      <c r="AC430" s="357"/>
      <c r="AD430" s="357"/>
      <c r="AE430" s="357"/>
      <c r="AF430" s="357"/>
      <c r="AG430" s="357"/>
      <c r="AH430" s="357"/>
      <c r="AI430" s="357"/>
      <c r="AJ430" s="357"/>
      <c r="AK430" s="357"/>
      <c r="AL430" s="357"/>
      <c r="AM430" s="357"/>
      <c r="AN430" s="357"/>
      <c r="AO430" s="357"/>
      <c r="AP430" s="357"/>
      <c r="AQ430" s="357"/>
      <c r="AR430" s="357"/>
      <c r="AS430" s="357"/>
      <c r="AT430" s="357"/>
      <c r="AU430" s="357"/>
      <c r="AV430" s="357"/>
      <c r="AW430" s="357"/>
      <c r="AX430" s="357"/>
      <c r="AY430" s="357"/>
      <c r="AZ430" s="357"/>
      <c r="BA430" s="357"/>
      <c r="BB430" s="357"/>
      <c r="BC430" s="357"/>
      <c r="BD430" s="357"/>
      <c r="BE430" s="357"/>
      <c r="BF430" s="357"/>
      <c r="BG430" s="357"/>
      <c r="BH430" s="357"/>
      <c r="BI430" s="357"/>
      <c r="BJ430" s="357"/>
      <c r="BK430" s="357"/>
      <c r="BL430" s="357"/>
      <c r="BM430" s="357"/>
      <c r="BN430" s="357"/>
      <c r="BO430" s="357"/>
      <c r="BP430" s="357"/>
      <c r="BQ430" s="357"/>
      <c r="BR430" s="357"/>
      <c r="BS430" s="357"/>
      <c r="BT430" s="357"/>
      <c r="BU430" s="357"/>
      <c r="BV430" s="357"/>
      <c r="BW430" s="357"/>
      <c r="BX430" s="357"/>
      <c r="BY430" s="357"/>
      <c r="BZ430" s="357"/>
      <c r="CA430" s="357"/>
      <c r="CB430" s="357"/>
      <c r="CC430" s="357"/>
      <c r="CD430" s="357"/>
      <c r="CE430" s="357"/>
      <c r="CF430" s="357"/>
      <c r="CG430" s="357"/>
      <c r="CH430" s="357"/>
      <c r="CI430" s="357"/>
      <c r="CJ430" s="357"/>
      <c r="CK430" s="357"/>
      <c r="CL430" s="357"/>
      <c r="CM430" s="357"/>
      <c r="CN430" s="357"/>
      <c r="CO430" s="357"/>
      <c r="CP430" s="357"/>
      <c r="CQ430" s="357"/>
      <c r="CR430" s="357"/>
      <c r="CS430" s="357"/>
      <c r="CT430" s="357"/>
      <c r="CU430" s="357"/>
      <c r="CV430" s="357"/>
      <c r="CW430" s="357"/>
      <c r="CX430" s="357"/>
      <c r="CY430" s="357"/>
      <c r="CZ430" s="357"/>
      <c r="DA430" s="357"/>
      <c r="DB430" s="357"/>
      <c r="DC430" s="357"/>
      <c r="DD430" s="357"/>
      <c r="DE430" s="357"/>
      <c r="DF430" s="357"/>
      <c r="DG430" s="357"/>
      <c r="DH430" s="357"/>
      <c r="DI430" s="357"/>
      <c r="DJ430" s="357"/>
      <c r="DK430" s="357"/>
      <c r="DL430" s="357"/>
      <c r="DM430" s="357"/>
      <c r="DN430" s="357"/>
      <c r="DO430" s="357"/>
      <c r="DP430" s="357"/>
      <c r="DQ430" s="357"/>
      <c r="DR430" s="357"/>
      <c r="DS430" s="357"/>
      <c r="DT430" s="357"/>
      <c r="DU430" s="357"/>
      <c r="DV430" s="357"/>
      <c r="DW430" s="357"/>
      <c r="DX430" s="357"/>
      <c r="DY430" s="357"/>
      <c r="DZ430" s="357"/>
      <c r="EA430" s="357"/>
      <c r="EB430" s="357"/>
      <c r="EC430" s="357"/>
      <c r="ED430" s="357"/>
      <c r="EE430" s="357"/>
      <c r="EF430" s="357"/>
      <c r="EG430" s="357"/>
      <c r="EH430" s="357"/>
      <c r="EI430" s="357"/>
      <c r="EJ430" s="357"/>
      <c r="EK430" s="357"/>
      <c r="EL430" s="357"/>
      <c r="EM430" s="357"/>
      <c r="EN430" s="357"/>
      <c r="EO430" s="357"/>
      <c r="EP430" s="357"/>
      <c r="EQ430" s="357"/>
      <c r="ER430" s="357"/>
      <c r="ES430" s="357"/>
      <c r="ET430" s="357"/>
      <c r="EU430" s="357"/>
    </row>
    <row r="431" ht="12.75" customHeight="1">
      <c r="A431" s="357"/>
      <c r="B431" s="357"/>
      <c r="C431" s="357"/>
      <c r="D431" s="357"/>
      <c r="E431" s="357"/>
      <c r="F431" s="357"/>
      <c r="G431" s="357"/>
      <c r="H431" s="357"/>
      <c r="I431" s="357"/>
      <c r="J431" s="357"/>
      <c r="K431" s="357"/>
      <c r="L431" s="357"/>
      <c r="M431" s="357"/>
      <c r="N431" s="357"/>
      <c r="O431" s="357"/>
      <c r="P431" s="357"/>
      <c r="Q431" s="357"/>
      <c r="R431" s="357"/>
      <c r="S431" s="357"/>
      <c r="T431" s="357"/>
      <c r="U431" s="357"/>
      <c r="V431" s="357"/>
      <c r="W431" s="357"/>
      <c r="X431" s="357"/>
      <c r="Y431" s="357"/>
      <c r="Z431" s="357"/>
      <c r="AA431" s="357"/>
      <c r="AB431" s="357"/>
      <c r="AC431" s="357"/>
      <c r="AD431" s="357"/>
      <c r="AE431" s="357"/>
      <c r="AF431" s="357"/>
      <c r="AG431" s="357"/>
      <c r="AH431" s="357"/>
      <c r="AI431" s="357"/>
      <c r="AJ431" s="357"/>
      <c r="AK431" s="357"/>
      <c r="AL431" s="357"/>
      <c r="AM431" s="357"/>
      <c r="AN431" s="357"/>
      <c r="AO431" s="357"/>
      <c r="AP431" s="357"/>
      <c r="AQ431" s="357"/>
      <c r="AR431" s="357"/>
      <c r="AS431" s="357"/>
      <c r="AT431" s="357"/>
      <c r="AU431" s="357"/>
      <c r="AV431" s="357"/>
      <c r="AW431" s="357"/>
      <c r="AX431" s="357"/>
      <c r="AY431" s="357"/>
      <c r="AZ431" s="357"/>
      <c r="BA431" s="357"/>
      <c r="BB431" s="357"/>
      <c r="BC431" s="357"/>
      <c r="BD431" s="357"/>
      <c r="BE431" s="357"/>
      <c r="BF431" s="357"/>
      <c r="BG431" s="357"/>
      <c r="BH431" s="357"/>
      <c r="BI431" s="357"/>
      <c r="BJ431" s="357"/>
      <c r="BK431" s="357"/>
      <c r="BL431" s="357"/>
      <c r="BM431" s="357"/>
      <c r="BN431" s="357"/>
      <c r="BO431" s="357"/>
      <c r="BP431" s="357"/>
      <c r="BQ431" s="357"/>
      <c r="BR431" s="357"/>
      <c r="BS431" s="357"/>
      <c r="BT431" s="357"/>
      <c r="BU431" s="357"/>
      <c r="BV431" s="357"/>
      <c r="BW431" s="357"/>
      <c r="BX431" s="357"/>
      <c r="BY431" s="357"/>
      <c r="BZ431" s="357"/>
      <c r="CA431" s="357"/>
      <c r="CB431" s="357"/>
      <c r="CC431" s="357"/>
      <c r="CD431" s="357"/>
      <c r="CE431" s="357"/>
      <c r="CF431" s="357"/>
      <c r="CG431" s="357"/>
      <c r="CH431" s="357"/>
      <c r="CI431" s="357"/>
      <c r="CJ431" s="357"/>
      <c r="CK431" s="357"/>
      <c r="CL431" s="357"/>
      <c r="CM431" s="357"/>
      <c r="CN431" s="357"/>
      <c r="CO431" s="357"/>
      <c r="CP431" s="357"/>
      <c r="CQ431" s="357"/>
      <c r="CR431" s="357"/>
      <c r="CS431" s="357"/>
      <c r="CT431" s="357"/>
      <c r="CU431" s="357"/>
      <c r="CV431" s="357"/>
      <c r="CW431" s="357"/>
      <c r="CX431" s="357"/>
      <c r="CY431" s="357"/>
      <c r="CZ431" s="357"/>
      <c r="DA431" s="357"/>
      <c r="DB431" s="357"/>
      <c r="DC431" s="357"/>
      <c r="DD431" s="357"/>
      <c r="DE431" s="357"/>
      <c r="DF431" s="357"/>
      <c r="DG431" s="357"/>
      <c r="DH431" s="357"/>
      <c r="DI431" s="357"/>
      <c r="DJ431" s="357"/>
      <c r="DK431" s="357"/>
      <c r="DL431" s="357"/>
      <c r="DM431" s="357"/>
      <c r="DN431" s="357"/>
      <c r="DO431" s="357"/>
      <c r="DP431" s="357"/>
      <c r="DQ431" s="357"/>
      <c r="DR431" s="357"/>
      <c r="DS431" s="357"/>
      <c r="DT431" s="357"/>
      <c r="DU431" s="357"/>
      <c r="DV431" s="357"/>
      <c r="DW431" s="357"/>
      <c r="DX431" s="357"/>
      <c r="DY431" s="357"/>
      <c r="DZ431" s="357"/>
      <c r="EA431" s="357"/>
      <c r="EB431" s="357"/>
      <c r="EC431" s="357"/>
      <c r="ED431" s="357"/>
      <c r="EE431" s="357"/>
      <c r="EF431" s="357"/>
      <c r="EG431" s="357"/>
      <c r="EH431" s="357"/>
      <c r="EI431" s="357"/>
      <c r="EJ431" s="357"/>
      <c r="EK431" s="357"/>
      <c r="EL431" s="357"/>
      <c r="EM431" s="357"/>
      <c r="EN431" s="357"/>
      <c r="EO431" s="357"/>
      <c r="EP431" s="357"/>
      <c r="EQ431" s="357"/>
      <c r="ER431" s="357"/>
      <c r="ES431" s="357"/>
      <c r="ET431" s="357"/>
      <c r="EU431" s="357"/>
    </row>
    <row r="432" ht="12.75" customHeight="1">
      <c r="A432" s="357"/>
      <c r="B432" s="357"/>
      <c r="C432" s="357"/>
      <c r="D432" s="357"/>
      <c r="E432" s="357"/>
      <c r="F432" s="357"/>
      <c r="G432" s="357"/>
      <c r="H432" s="357"/>
      <c r="I432" s="357"/>
      <c r="J432" s="357"/>
      <c r="K432" s="357"/>
      <c r="L432" s="357"/>
      <c r="M432" s="357"/>
      <c r="N432" s="357"/>
      <c r="O432" s="357"/>
      <c r="P432" s="357"/>
      <c r="Q432" s="357"/>
      <c r="R432" s="357"/>
      <c r="S432" s="357"/>
      <c r="T432" s="357"/>
      <c r="U432" s="357"/>
      <c r="V432" s="357"/>
      <c r="W432" s="357"/>
      <c r="X432" s="357"/>
      <c r="Y432" s="357"/>
      <c r="Z432" s="357"/>
      <c r="AA432" s="357"/>
      <c r="AB432" s="357"/>
      <c r="AC432" s="357"/>
      <c r="AD432" s="357"/>
      <c r="AE432" s="357"/>
      <c r="AF432" s="357"/>
      <c r="AG432" s="357"/>
      <c r="AH432" s="357"/>
      <c r="AI432" s="357"/>
      <c r="AJ432" s="357"/>
      <c r="AK432" s="357"/>
      <c r="AL432" s="357"/>
      <c r="AM432" s="357"/>
      <c r="AN432" s="357"/>
      <c r="AO432" s="357"/>
      <c r="AP432" s="357"/>
      <c r="AQ432" s="357"/>
      <c r="AR432" s="357"/>
      <c r="AS432" s="357"/>
      <c r="AT432" s="357"/>
      <c r="AU432" s="357"/>
      <c r="AV432" s="357"/>
      <c r="AW432" s="357"/>
      <c r="AX432" s="357"/>
      <c r="AY432" s="357"/>
      <c r="AZ432" s="357"/>
      <c r="BA432" s="357"/>
      <c r="BB432" s="357"/>
      <c r="BC432" s="357"/>
      <c r="BD432" s="357"/>
      <c r="BE432" s="357"/>
      <c r="BF432" s="357"/>
      <c r="BG432" s="357"/>
      <c r="BH432" s="357"/>
      <c r="BI432" s="357"/>
      <c r="BJ432" s="357"/>
      <c r="BK432" s="357"/>
      <c r="BL432" s="357"/>
      <c r="BM432" s="357"/>
      <c r="BN432" s="357"/>
      <c r="BO432" s="357"/>
      <c r="BP432" s="357"/>
      <c r="BQ432" s="357"/>
      <c r="BR432" s="357"/>
      <c r="BS432" s="357"/>
      <c r="BT432" s="357"/>
      <c r="BU432" s="357"/>
      <c r="BV432" s="357"/>
      <c r="BW432" s="357"/>
      <c r="BX432" s="357"/>
      <c r="BY432" s="357"/>
      <c r="BZ432" s="357"/>
      <c r="CA432" s="357"/>
      <c r="CB432" s="357"/>
      <c r="CC432" s="357"/>
      <c r="CD432" s="357"/>
      <c r="CE432" s="357"/>
      <c r="CF432" s="357"/>
      <c r="CG432" s="357"/>
      <c r="CH432" s="357"/>
      <c r="CI432" s="357"/>
      <c r="CJ432" s="357"/>
      <c r="CK432" s="357"/>
      <c r="CL432" s="357"/>
      <c r="CM432" s="357"/>
      <c r="CN432" s="357"/>
      <c r="CO432" s="357"/>
      <c r="CP432" s="357"/>
      <c r="CQ432" s="357"/>
      <c r="CR432" s="357"/>
      <c r="CS432" s="357"/>
      <c r="CT432" s="357"/>
      <c r="CU432" s="357"/>
      <c r="CV432" s="357"/>
      <c r="CW432" s="357"/>
      <c r="CX432" s="357"/>
      <c r="CY432" s="357"/>
      <c r="CZ432" s="357"/>
      <c r="DA432" s="357"/>
      <c r="DB432" s="357"/>
      <c r="DC432" s="357"/>
      <c r="DD432" s="357"/>
      <c r="DE432" s="357"/>
      <c r="DF432" s="357"/>
      <c r="DG432" s="357"/>
      <c r="DH432" s="357"/>
      <c r="DI432" s="357"/>
      <c r="DJ432" s="357"/>
      <c r="DK432" s="357"/>
      <c r="DL432" s="357"/>
      <c r="DM432" s="357"/>
      <c r="DN432" s="357"/>
      <c r="DO432" s="357"/>
      <c r="DP432" s="357"/>
      <c r="DQ432" s="357"/>
      <c r="DR432" s="357"/>
      <c r="DS432" s="357"/>
      <c r="DT432" s="357"/>
      <c r="DU432" s="357"/>
      <c r="DV432" s="357"/>
      <c r="DW432" s="357"/>
      <c r="DX432" s="357"/>
      <c r="DY432" s="357"/>
      <c r="DZ432" s="357"/>
      <c r="EA432" s="357"/>
      <c r="EB432" s="357"/>
      <c r="EC432" s="357"/>
      <c r="ED432" s="357"/>
      <c r="EE432" s="357"/>
      <c r="EF432" s="357"/>
      <c r="EG432" s="357"/>
      <c r="EH432" s="357"/>
      <c r="EI432" s="357"/>
      <c r="EJ432" s="357"/>
      <c r="EK432" s="357"/>
      <c r="EL432" s="357"/>
      <c r="EM432" s="357"/>
      <c r="EN432" s="357"/>
      <c r="EO432" s="357"/>
      <c r="EP432" s="357"/>
      <c r="EQ432" s="357"/>
      <c r="ER432" s="357"/>
      <c r="ES432" s="357"/>
      <c r="ET432" s="357"/>
      <c r="EU432" s="357"/>
    </row>
    <row r="433" ht="12.75" customHeight="1">
      <c r="A433" s="357"/>
      <c r="B433" s="357"/>
      <c r="C433" s="357"/>
      <c r="D433" s="357"/>
      <c r="E433" s="357"/>
      <c r="F433" s="357"/>
      <c r="G433" s="357"/>
      <c r="H433" s="357"/>
      <c r="I433" s="357"/>
      <c r="J433" s="357"/>
      <c r="K433" s="357"/>
      <c r="L433" s="357"/>
      <c r="M433" s="357"/>
      <c r="N433" s="357"/>
      <c r="O433" s="357"/>
      <c r="P433" s="357"/>
      <c r="Q433" s="357"/>
      <c r="R433" s="357"/>
      <c r="S433" s="357"/>
      <c r="T433" s="357"/>
      <c r="U433" s="357"/>
      <c r="V433" s="357"/>
      <c r="W433" s="357"/>
      <c r="X433" s="357"/>
      <c r="Y433" s="357"/>
      <c r="Z433" s="357"/>
      <c r="AA433" s="357"/>
      <c r="AB433" s="357"/>
      <c r="AC433" s="357"/>
      <c r="AD433" s="357"/>
      <c r="AE433" s="357"/>
      <c r="AF433" s="357"/>
      <c r="AG433" s="357"/>
      <c r="AH433" s="357"/>
      <c r="AI433" s="357"/>
      <c r="AJ433" s="357"/>
      <c r="AK433" s="357"/>
      <c r="AL433" s="357"/>
      <c r="AM433" s="357"/>
      <c r="AN433" s="357"/>
      <c r="AO433" s="357"/>
      <c r="AP433" s="357"/>
      <c r="AQ433" s="357"/>
      <c r="AR433" s="357"/>
      <c r="AS433" s="357"/>
      <c r="AT433" s="357"/>
      <c r="AU433" s="357"/>
      <c r="AV433" s="357"/>
      <c r="AW433" s="357"/>
      <c r="AX433" s="357"/>
      <c r="AY433" s="357"/>
      <c r="AZ433" s="357"/>
      <c r="BA433" s="357"/>
      <c r="BB433" s="357"/>
      <c r="BC433" s="357"/>
      <c r="BD433" s="357"/>
      <c r="BE433" s="357"/>
      <c r="BF433" s="357"/>
      <c r="BG433" s="357"/>
      <c r="BH433" s="357"/>
      <c r="BI433" s="357"/>
      <c r="BJ433" s="357"/>
      <c r="BK433" s="357"/>
      <c r="BL433" s="357"/>
      <c r="BM433" s="357"/>
      <c r="BN433" s="357"/>
      <c r="BO433" s="357"/>
      <c r="BP433" s="357"/>
      <c r="BQ433" s="357"/>
      <c r="BR433" s="357"/>
      <c r="BS433" s="357"/>
      <c r="BT433" s="357"/>
      <c r="BU433" s="357"/>
      <c r="BV433" s="357"/>
      <c r="BW433" s="357"/>
      <c r="BX433" s="357"/>
      <c r="BY433" s="357"/>
      <c r="BZ433" s="357"/>
      <c r="CA433" s="357"/>
      <c r="CB433" s="357"/>
      <c r="CC433" s="357"/>
      <c r="CD433" s="357"/>
      <c r="CE433" s="357"/>
      <c r="CF433" s="357"/>
      <c r="CG433" s="357"/>
      <c r="CH433" s="357"/>
      <c r="CI433" s="357"/>
      <c r="CJ433" s="357"/>
      <c r="CK433" s="357"/>
      <c r="CL433" s="357"/>
      <c r="CM433" s="357"/>
      <c r="CN433" s="357"/>
      <c r="CO433" s="357"/>
      <c r="CP433" s="357"/>
      <c r="CQ433" s="357"/>
      <c r="CR433" s="357"/>
      <c r="CS433" s="357"/>
      <c r="CT433" s="357"/>
      <c r="CU433" s="357"/>
      <c r="CV433" s="357"/>
      <c r="CW433" s="357"/>
      <c r="CX433" s="357"/>
      <c r="CY433" s="357"/>
      <c r="CZ433" s="357"/>
      <c r="DA433" s="357"/>
      <c r="DB433" s="357"/>
      <c r="DC433" s="357"/>
      <c r="DD433" s="357"/>
      <c r="DE433" s="357"/>
      <c r="DF433" s="357"/>
      <c r="DG433" s="357"/>
      <c r="DH433" s="357"/>
      <c r="DI433" s="357"/>
      <c r="DJ433" s="357"/>
      <c r="DK433" s="357"/>
      <c r="DL433" s="357"/>
      <c r="DM433" s="357"/>
      <c r="DN433" s="357"/>
      <c r="DO433" s="357"/>
      <c r="DP433" s="357"/>
      <c r="DQ433" s="357"/>
      <c r="DR433" s="357"/>
      <c r="DS433" s="357"/>
      <c r="DT433" s="357"/>
      <c r="DU433" s="357"/>
      <c r="DV433" s="357"/>
      <c r="DW433" s="357"/>
      <c r="DX433" s="357"/>
      <c r="DY433" s="357"/>
      <c r="DZ433" s="357"/>
      <c r="EA433" s="357"/>
      <c r="EB433" s="357"/>
      <c r="EC433" s="357"/>
      <c r="ED433" s="357"/>
      <c r="EE433" s="357"/>
      <c r="EF433" s="357"/>
      <c r="EG433" s="357"/>
      <c r="EH433" s="357"/>
      <c r="EI433" s="357"/>
      <c r="EJ433" s="357"/>
      <c r="EK433" s="357"/>
      <c r="EL433" s="357"/>
      <c r="EM433" s="357"/>
      <c r="EN433" s="357"/>
      <c r="EO433" s="357"/>
      <c r="EP433" s="357"/>
      <c r="EQ433" s="357"/>
      <c r="ER433" s="357"/>
      <c r="ES433" s="357"/>
      <c r="ET433" s="357"/>
      <c r="EU433" s="357"/>
    </row>
    <row r="434" ht="12.75" customHeight="1">
      <c r="A434" s="357"/>
      <c r="B434" s="357"/>
      <c r="C434" s="357"/>
      <c r="D434" s="357"/>
      <c r="E434" s="357"/>
      <c r="F434" s="357"/>
      <c r="G434" s="357"/>
      <c r="H434" s="357"/>
      <c r="I434" s="357"/>
      <c r="J434" s="357"/>
      <c r="K434" s="357"/>
      <c r="L434" s="357"/>
      <c r="M434" s="357"/>
      <c r="N434" s="357"/>
      <c r="O434" s="357"/>
      <c r="P434" s="357"/>
      <c r="Q434" s="357"/>
      <c r="R434" s="357"/>
      <c r="S434" s="357"/>
      <c r="T434" s="357"/>
      <c r="U434" s="357"/>
      <c r="V434" s="357"/>
      <c r="W434" s="357"/>
      <c r="X434" s="357"/>
      <c r="Y434" s="357"/>
      <c r="Z434" s="357"/>
      <c r="AA434" s="357"/>
      <c r="AB434" s="357"/>
      <c r="AC434" s="357"/>
      <c r="AD434" s="357"/>
      <c r="AE434" s="357"/>
      <c r="AF434" s="357"/>
      <c r="AG434" s="357"/>
      <c r="AH434" s="357"/>
      <c r="AI434" s="357"/>
      <c r="AJ434" s="357"/>
      <c r="AK434" s="357"/>
      <c r="AL434" s="357"/>
      <c r="AM434" s="357"/>
      <c r="AN434" s="357"/>
      <c r="AO434" s="357"/>
      <c r="AP434" s="357"/>
      <c r="AQ434" s="357"/>
      <c r="AR434" s="357"/>
      <c r="AS434" s="357"/>
      <c r="AT434" s="357"/>
      <c r="AU434" s="357"/>
      <c r="AV434" s="357"/>
      <c r="AW434" s="357"/>
      <c r="AX434" s="357"/>
      <c r="AY434" s="357"/>
      <c r="AZ434" s="357"/>
      <c r="BA434" s="357"/>
      <c r="BB434" s="357"/>
      <c r="BC434" s="357"/>
      <c r="BD434" s="357"/>
      <c r="BE434" s="357"/>
      <c r="BF434" s="357"/>
      <c r="BG434" s="357"/>
      <c r="BH434" s="357"/>
      <c r="BI434" s="357"/>
      <c r="BJ434" s="357"/>
      <c r="BK434" s="357"/>
      <c r="BL434" s="357"/>
      <c r="BM434" s="357"/>
      <c r="BN434" s="357"/>
      <c r="BO434" s="357"/>
      <c r="BP434" s="357"/>
      <c r="BQ434" s="357"/>
      <c r="BR434" s="357"/>
      <c r="BS434" s="357"/>
      <c r="BT434" s="357"/>
      <c r="BU434" s="357"/>
      <c r="BV434" s="357"/>
      <c r="BW434" s="357"/>
      <c r="BX434" s="357"/>
      <c r="BY434" s="357"/>
      <c r="BZ434" s="357"/>
      <c r="CA434" s="357"/>
      <c r="CB434" s="357"/>
      <c r="CC434" s="357"/>
      <c r="CD434" s="357"/>
      <c r="CE434" s="357"/>
      <c r="CF434" s="357"/>
      <c r="CG434" s="357"/>
      <c r="CH434" s="357"/>
      <c r="CI434" s="357"/>
      <c r="CJ434" s="357"/>
      <c r="CK434" s="357"/>
      <c r="CL434" s="357"/>
      <c r="CM434" s="357"/>
      <c r="CN434" s="357"/>
      <c r="CO434" s="357"/>
      <c r="CP434" s="357"/>
      <c r="CQ434" s="357"/>
      <c r="CR434" s="357"/>
      <c r="CS434" s="357"/>
      <c r="CT434" s="357"/>
      <c r="CU434" s="357"/>
      <c r="CV434" s="357"/>
      <c r="CW434" s="357"/>
      <c r="CX434" s="357"/>
      <c r="CY434" s="357"/>
      <c r="CZ434" s="357"/>
      <c r="DA434" s="357"/>
      <c r="DB434" s="357"/>
      <c r="DC434" s="357"/>
      <c r="DD434" s="357"/>
      <c r="DE434" s="357"/>
      <c r="DF434" s="357"/>
      <c r="DG434" s="357"/>
      <c r="DH434" s="357"/>
      <c r="DI434" s="357"/>
      <c r="DJ434" s="357"/>
      <c r="DK434" s="357"/>
      <c r="DL434" s="357"/>
      <c r="DM434" s="357"/>
      <c r="DN434" s="357"/>
      <c r="DO434" s="357"/>
      <c r="DP434" s="357"/>
      <c r="DQ434" s="357"/>
      <c r="DR434" s="357"/>
      <c r="DS434" s="357"/>
      <c r="DT434" s="357"/>
      <c r="DU434" s="357"/>
      <c r="DV434" s="357"/>
      <c r="DW434" s="357"/>
      <c r="DX434" s="357"/>
      <c r="DY434" s="357"/>
      <c r="DZ434" s="357"/>
      <c r="EA434" s="357"/>
      <c r="EB434" s="357"/>
      <c r="EC434" s="357"/>
      <c r="ED434" s="357"/>
      <c r="EE434" s="357"/>
      <c r="EF434" s="357"/>
      <c r="EG434" s="357"/>
      <c r="EH434" s="357"/>
      <c r="EI434" s="357"/>
      <c r="EJ434" s="357"/>
      <c r="EK434" s="357"/>
      <c r="EL434" s="357"/>
      <c r="EM434" s="357"/>
      <c r="EN434" s="357"/>
      <c r="EO434" s="357"/>
      <c r="EP434" s="357"/>
      <c r="EQ434" s="357"/>
      <c r="ER434" s="357"/>
      <c r="ES434" s="357"/>
      <c r="ET434" s="357"/>
      <c r="EU434" s="357"/>
    </row>
    <row r="435" ht="12.75" customHeight="1">
      <c r="A435" s="357"/>
      <c r="B435" s="357"/>
      <c r="C435" s="357"/>
      <c r="D435" s="357"/>
      <c r="E435" s="357"/>
      <c r="F435" s="357"/>
      <c r="G435" s="357"/>
      <c r="H435" s="357"/>
      <c r="I435" s="357"/>
      <c r="J435" s="357"/>
      <c r="K435" s="357"/>
      <c r="L435" s="357"/>
      <c r="M435" s="357"/>
      <c r="N435" s="357"/>
      <c r="O435" s="357"/>
      <c r="P435" s="357"/>
      <c r="Q435" s="357"/>
      <c r="R435" s="357"/>
      <c r="S435" s="357"/>
      <c r="T435" s="357"/>
      <c r="U435" s="357"/>
      <c r="V435" s="357"/>
      <c r="W435" s="357"/>
      <c r="X435" s="357"/>
      <c r="Y435" s="357"/>
      <c r="Z435" s="357"/>
      <c r="AA435" s="357"/>
      <c r="AB435" s="357"/>
      <c r="AC435" s="357"/>
      <c r="AD435" s="357"/>
      <c r="AE435" s="357"/>
      <c r="AF435" s="357"/>
      <c r="AG435" s="357"/>
      <c r="AH435" s="357"/>
      <c r="AI435" s="357"/>
      <c r="AJ435" s="357"/>
      <c r="AK435" s="357"/>
      <c r="AL435" s="357"/>
      <c r="AM435" s="357"/>
      <c r="AN435" s="357"/>
      <c r="AO435" s="357"/>
      <c r="AP435" s="357"/>
      <c r="AQ435" s="357"/>
      <c r="AR435" s="357"/>
      <c r="AS435" s="357"/>
      <c r="AT435" s="357"/>
      <c r="AU435" s="357"/>
      <c r="AV435" s="357"/>
      <c r="AW435" s="357"/>
      <c r="AX435" s="357"/>
      <c r="AY435" s="357"/>
      <c r="AZ435" s="357"/>
      <c r="BA435" s="357"/>
      <c r="BB435" s="357"/>
      <c r="BC435" s="357"/>
      <c r="BD435" s="357"/>
      <c r="BE435" s="357"/>
      <c r="BF435" s="357"/>
      <c r="BG435" s="357"/>
      <c r="BH435" s="357"/>
      <c r="BI435" s="357"/>
      <c r="BJ435" s="357"/>
      <c r="BK435" s="357"/>
      <c r="BL435" s="357"/>
      <c r="BM435" s="357"/>
      <c r="BN435" s="357"/>
      <c r="BO435" s="357"/>
      <c r="BP435" s="357"/>
      <c r="BQ435" s="357"/>
      <c r="BR435" s="357"/>
      <c r="BS435" s="357"/>
      <c r="BT435" s="357"/>
      <c r="BU435" s="357"/>
      <c r="BV435" s="357"/>
      <c r="BW435" s="357"/>
      <c r="BX435" s="357"/>
      <c r="BY435" s="357"/>
      <c r="BZ435" s="357"/>
      <c r="CA435" s="357"/>
      <c r="CB435" s="357"/>
      <c r="CC435" s="357"/>
      <c r="CD435" s="357"/>
      <c r="CE435" s="357"/>
      <c r="CF435" s="357"/>
      <c r="CG435" s="357"/>
      <c r="CH435" s="357"/>
      <c r="CI435" s="357"/>
      <c r="CJ435" s="357"/>
      <c r="CK435" s="357"/>
      <c r="CL435" s="357"/>
      <c r="CM435" s="357"/>
      <c r="CN435" s="357"/>
      <c r="CO435" s="357"/>
      <c r="CP435" s="357"/>
      <c r="CQ435" s="357"/>
      <c r="CR435" s="357"/>
      <c r="CS435" s="357"/>
      <c r="CT435" s="357"/>
      <c r="CU435" s="357"/>
      <c r="CV435" s="357"/>
      <c r="CW435" s="357"/>
      <c r="CX435" s="357"/>
      <c r="CY435" s="357"/>
      <c r="CZ435" s="357"/>
      <c r="DA435" s="357"/>
      <c r="DB435" s="357"/>
      <c r="DC435" s="357"/>
      <c r="DD435" s="357"/>
      <c r="DE435" s="357"/>
      <c r="DF435" s="357"/>
      <c r="DG435" s="357"/>
      <c r="DH435" s="357"/>
      <c r="DI435" s="357"/>
      <c r="DJ435" s="357"/>
      <c r="DK435" s="357"/>
      <c r="DL435" s="357"/>
      <c r="DM435" s="357"/>
      <c r="DN435" s="357"/>
      <c r="DO435" s="357"/>
      <c r="DP435" s="357"/>
      <c r="DQ435" s="357"/>
      <c r="DR435" s="357"/>
      <c r="DS435" s="357"/>
      <c r="DT435" s="357"/>
      <c r="DU435" s="357"/>
      <c r="DV435" s="357"/>
      <c r="DW435" s="357"/>
      <c r="DX435" s="357"/>
      <c r="DY435" s="357"/>
      <c r="DZ435" s="357"/>
      <c r="EA435" s="357"/>
      <c r="EB435" s="357"/>
      <c r="EC435" s="357"/>
      <c r="ED435" s="357"/>
      <c r="EE435" s="357"/>
      <c r="EF435" s="357"/>
      <c r="EG435" s="357"/>
      <c r="EH435" s="357"/>
      <c r="EI435" s="357"/>
      <c r="EJ435" s="357"/>
      <c r="EK435" s="357"/>
      <c r="EL435" s="357"/>
      <c r="EM435" s="357"/>
      <c r="EN435" s="357"/>
      <c r="EO435" s="357"/>
      <c r="EP435" s="357"/>
      <c r="EQ435" s="357"/>
      <c r="ER435" s="357"/>
      <c r="ES435" s="357"/>
      <c r="ET435" s="357"/>
      <c r="EU435" s="357"/>
    </row>
    <row r="436" ht="12.75" customHeight="1">
      <c r="A436" s="357"/>
      <c r="B436" s="357"/>
      <c r="C436" s="357"/>
      <c r="D436" s="357"/>
      <c r="E436" s="357"/>
      <c r="F436" s="357"/>
      <c r="G436" s="357"/>
      <c r="H436" s="357"/>
      <c r="I436" s="357"/>
      <c r="J436" s="357"/>
      <c r="K436" s="357"/>
      <c r="L436" s="357"/>
      <c r="M436" s="357"/>
      <c r="N436" s="357"/>
      <c r="O436" s="357"/>
      <c r="P436" s="357"/>
      <c r="Q436" s="357"/>
      <c r="R436" s="357"/>
      <c r="S436" s="357"/>
      <c r="T436" s="357"/>
      <c r="U436" s="357"/>
      <c r="V436" s="357"/>
      <c r="W436" s="357"/>
      <c r="X436" s="357"/>
      <c r="Y436" s="357"/>
      <c r="Z436" s="357"/>
      <c r="AA436" s="357"/>
      <c r="AB436" s="357"/>
      <c r="AC436" s="357"/>
      <c r="AD436" s="357"/>
      <c r="AE436" s="357"/>
      <c r="AF436" s="357"/>
      <c r="AG436" s="357"/>
      <c r="AH436" s="357"/>
      <c r="AI436" s="357"/>
      <c r="AJ436" s="357"/>
      <c r="AK436" s="357"/>
      <c r="AL436" s="357"/>
      <c r="AM436" s="357"/>
      <c r="AN436" s="357"/>
      <c r="AO436" s="357"/>
      <c r="AP436" s="357"/>
      <c r="AQ436" s="357"/>
      <c r="AR436" s="357"/>
      <c r="AS436" s="357"/>
      <c r="AT436" s="357"/>
      <c r="AU436" s="357"/>
      <c r="AV436" s="357"/>
      <c r="AW436" s="357"/>
      <c r="AX436" s="357"/>
      <c r="AY436" s="357"/>
      <c r="AZ436" s="357"/>
      <c r="BA436" s="357"/>
      <c r="BB436" s="357"/>
      <c r="BC436" s="357"/>
      <c r="BD436" s="357"/>
      <c r="BE436" s="357"/>
      <c r="BF436" s="357"/>
      <c r="BG436" s="357"/>
      <c r="BH436" s="357"/>
      <c r="BI436" s="357"/>
      <c r="BJ436" s="357"/>
      <c r="BK436" s="357"/>
      <c r="BL436" s="357"/>
      <c r="BM436" s="357"/>
      <c r="BN436" s="357"/>
      <c r="BO436" s="357"/>
      <c r="BP436" s="357"/>
      <c r="BQ436" s="357"/>
      <c r="BR436" s="357"/>
      <c r="BS436" s="357"/>
      <c r="BT436" s="357"/>
      <c r="BU436" s="357"/>
      <c r="BV436" s="357"/>
      <c r="BW436" s="357"/>
      <c r="BX436" s="357"/>
      <c r="BY436" s="357"/>
      <c r="BZ436" s="357"/>
      <c r="CA436" s="357"/>
      <c r="CB436" s="357"/>
      <c r="CC436" s="357"/>
      <c r="CD436" s="357"/>
      <c r="CE436" s="357"/>
      <c r="CF436" s="357"/>
      <c r="CG436" s="357"/>
      <c r="CH436" s="357"/>
      <c r="CI436" s="357"/>
      <c r="CJ436" s="357"/>
      <c r="CK436" s="357"/>
      <c r="CL436" s="357"/>
      <c r="CM436" s="357"/>
      <c r="CN436" s="357"/>
      <c r="CO436" s="357"/>
      <c r="CP436" s="357"/>
      <c r="CQ436" s="357"/>
      <c r="CR436" s="357"/>
      <c r="CS436" s="357"/>
      <c r="CT436" s="357"/>
      <c r="CU436" s="357"/>
      <c r="CV436" s="357"/>
      <c r="CW436" s="357"/>
      <c r="CX436" s="357"/>
      <c r="CY436" s="357"/>
      <c r="CZ436" s="357"/>
      <c r="DA436" s="357"/>
      <c r="DB436" s="357"/>
      <c r="DC436" s="357"/>
      <c r="DD436" s="357"/>
      <c r="DE436" s="357"/>
      <c r="DF436" s="357"/>
      <c r="DG436" s="357"/>
      <c r="DH436" s="357"/>
      <c r="DI436" s="357"/>
      <c r="DJ436" s="357"/>
      <c r="DK436" s="357"/>
      <c r="DL436" s="357"/>
      <c r="DM436" s="357"/>
      <c r="DN436" s="357"/>
      <c r="DO436" s="357"/>
      <c r="DP436" s="357"/>
      <c r="DQ436" s="357"/>
      <c r="DR436" s="357"/>
      <c r="DS436" s="357"/>
      <c r="DT436" s="357"/>
      <c r="DU436" s="357"/>
      <c r="DV436" s="357"/>
      <c r="DW436" s="357"/>
      <c r="DX436" s="357"/>
      <c r="DY436" s="357"/>
      <c r="DZ436" s="357"/>
      <c r="EA436" s="357"/>
      <c r="EB436" s="357"/>
      <c r="EC436" s="357"/>
      <c r="ED436" s="357"/>
      <c r="EE436" s="357"/>
      <c r="EF436" s="357"/>
      <c r="EG436" s="357"/>
      <c r="EH436" s="357"/>
      <c r="EI436" s="357"/>
      <c r="EJ436" s="357"/>
      <c r="EK436" s="357"/>
      <c r="EL436" s="357"/>
      <c r="EM436" s="357"/>
      <c r="EN436" s="357"/>
      <c r="EO436" s="357"/>
      <c r="EP436" s="357"/>
      <c r="EQ436" s="357"/>
      <c r="ER436" s="357"/>
      <c r="ES436" s="357"/>
      <c r="ET436" s="357"/>
      <c r="EU436" s="357"/>
    </row>
    <row r="437" ht="12.75" customHeight="1">
      <c r="A437" s="357"/>
      <c r="B437" s="357"/>
      <c r="C437" s="357"/>
      <c r="D437" s="357"/>
      <c r="E437" s="357"/>
      <c r="F437" s="357"/>
      <c r="G437" s="357"/>
      <c r="H437" s="357"/>
      <c r="I437" s="357"/>
      <c r="J437" s="357"/>
      <c r="K437" s="357"/>
      <c r="L437" s="357"/>
      <c r="M437" s="357"/>
      <c r="N437" s="357"/>
      <c r="O437" s="357"/>
      <c r="P437" s="357"/>
      <c r="Q437" s="357"/>
      <c r="R437" s="357"/>
      <c r="S437" s="357"/>
      <c r="T437" s="357"/>
      <c r="U437" s="357"/>
      <c r="V437" s="357"/>
      <c r="W437" s="357"/>
      <c r="X437" s="357"/>
      <c r="Y437" s="357"/>
      <c r="Z437" s="357"/>
      <c r="AA437" s="357"/>
      <c r="AB437" s="357"/>
      <c r="AC437" s="357"/>
      <c r="AD437" s="357"/>
      <c r="AE437" s="357"/>
      <c r="AF437" s="357"/>
      <c r="AG437" s="357"/>
      <c r="AH437" s="357"/>
      <c r="AI437" s="357"/>
      <c r="AJ437" s="357"/>
      <c r="AK437" s="357"/>
      <c r="AL437" s="357"/>
      <c r="AM437" s="357"/>
      <c r="AN437" s="357"/>
      <c r="AO437" s="357"/>
      <c r="AP437" s="357"/>
      <c r="AQ437" s="357"/>
      <c r="AR437" s="357"/>
      <c r="AS437" s="357"/>
      <c r="AT437" s="357"/>
      <c r="AU437" s="357"/>
      <c r="AV437" s="357"/>
      <c r="AW437" s="357"/>
      <c r="AX437" s="357"/>
      <c r="AY437" s="357"/>
      <c r="AZ437" s="357"/>
      <c r="BA437" s="357"/>
      <c r="BB437" s="357"/>
      <c r="BC437" s="357"/>
      <c r="BD437" s="357"/>
      <c r="BE437" s="357"/>
      <c r="BF437" s="357"/>
      <c r="BG437" s="357"/>
      <c r="BH437" s="357"/>
      <c r="BI437" s="357"/>
      <c r="BJ437" s="357"/>
      <c r="BK437" s="357"/>
      <c r="BL437" s="357"/>
      <c r="BM437" s="357"/>
      <c r="BN437" s="357"/>
      <c r="BO437" s="357"/>
      <c r="BP437" s="357"/>
      <c r="BQ437" s="357"/>
      <c r="BR437" s="357"/>
      <c r="BS437" s="357"/>
      <c r="BT437" s="357"/>
      <c r="BU437" s="357"/>
      <c r="BV437" s="357"/>
      <c r="BW437" s="357"/>
      <c r="BX437" s="357"/>
      <c r="BY437" s="357"/>
      <c r="BZ437" s="357"/>
      <c r="CA437" s="357"/>
      <c r="CB437" s="357"/>
      <c r="CC437" s="357"/>
      <c r="CD437" s="357"/>
      <c r="CE437" s="357"/>
      <c r="CF437" s="357"/>
      <c r="CG437" s="357"/>
      <c r="CH437" s="357"/>
      <c r="CI437" s="357"/>
      <c r="CJ437" s="357"/>
      <c r="CK437" s="357"/>
      <c r="CL437" s="357"/>
      <c r="CM437" s="357"/>
      <c r="CN437" s="357"/>
      <c r="CO437" s="357"/>
      <c r="CP437" s="357"/>
      <c r="CQ437" s="357"/>
      <c r="CR437" s="357"/>
      <c r="CS437" s="357"/>
      <c r="CT437" s="357"/>
      <c r="CU437" s="357"/>
      <c r="CV437" s="357"/>
      <c r="CW437" s="357"/>
      <c r="CX437" s="357"/>
      <c r="CY437" s="357"/>
      <c r="CZ437" s="357"/>
      <c r="DA437" s="357"/>
      <c r="DB437" s="357"/>
      <c r="DC437" s="357"/>
      <c r="DD437" s="357"/>
      <c r="DE437" s="357"/>
      <c r="DF437" s="357"/>
      <c r="DG437" s="357"/>
      <c r="DH437" s="357"/>
      <c r="DI437" s="357"/>
      <c r="DJ437" s="357"/>
      <c r="DK437" s="357"/>
      <c r="DL437" s="357"/>
      <c r="DM437" s="357"/>
      <c r="DN437" s="357"/>
      <c r="DO437" s="357"/>
      <c r="DP437" s="357"/>
      <c r="DQ437" s="357"/>
      <c r="DR437" s="357"/>
      <c r="DS437" s="357"/>
      <c r="DT437" s="357"/>
      <c r="DU437" s="357"/>
      <c r="DV437" s="357"/>
      <c r="DW437" s="357"/>
      <c r="DX437" s="357"/>
      <c r="DY437" s="357"/>
      <c r="DZ437" s="357"/>
      <c r="EA437" s="357"/>
      <c r="EB437" s="357"/>
      <c r="EC437" s="357"/>
      <c r="ED437" s="357"/>
      <c r="EE437" s="357"/>
      <c r="EF437" s="357"/>
      <c r="EG437" s="357"/>
      <c r="EH437" s="357"/>
      <c r="EI437" s="357"/>
      <c r="EJ437" s="357"/>
      <c r="EK437" s="357"/>
      <c r="EL437" s="357"/>
      <c r="EM437" s="357"/>
      <c r="EN437" s="357"/>
      <c r="EO437" s="357"/>
      <c r="EP437" s="357"/>
      <c r="EQ437" s="357"/>
      <c r="ER437" s="357"/>
      <c r="ES437" s="357"/>
      <c r="ET437" s="357"/>
      <c r="EU437" s="357"/>
    </row>
    <row r="438" ht="12.75" customHeight="1">
      <c r="A438" s="357"/>
      <c r="B438" s="357"/>
      <c r="C438" s="357"/>
      <c r="D438" s="357"/>
      <c r="E438" s="357"/>
      <c r="F438" s="357"/>
      <c r="G438" s="357"/>
      <c r="H438" s="357"/>
      <c r="I438" s="357"/>
      <c r="J438" s="357"/>
      <c r="K438" s="357"/>
      <c r="L438" s="357"/>
      <c r="M438" s="357"/>
      <c r="N438" s="357"/>
      <c r="O438" s="357"/>
      <c r="P438" s="357"/>
      <c r="Q438" s="357"/>
      <c r="R438" s="357"/>
      <c r="S438" s="357"/>
      <c r="T438" s="357"/>
      <c r="U438" s="357"/>
      <c r="V438" s="357"/>
      <c r="W438" s="357"/>
      <c r="X438" s="357"/>
      <c r="Y438" s="357"/>
      <c r="Z438" s="357"/>
      <c r="AA438" s="357"/>
      <c r="AB438" s="357"/>
      <c r="AC438" s="357"/>
      <c r="AD438" s="357"/>
      <c r="AE438" s="357"/>
      <c r="AF438" s="357"/>
      <c r="AG438" s="357"/>
      <c r="AH438" s="357"/>
      <c r="AI438" s="357"/>
      <c r="AJ438" s="357"/>
      <c r="AK438" s="357"/>
      <c r="AL438" s="357"/>
      <c r="AM438" s="357"/>
      <c r="AN438" s="357"/>
      <c r="AO438" s="357"/>
      <c r="AP438" s="357"/>
      <c r="AQ438" s="357"/>
      <c r="AR438" s="357"/>
      <c r="AS438" s="357"/>
      <c r="AT438" s="357"/>
      <c r="AU438" s="357"/>
      <c r="AV438" s="357"/>
      <c r="AW438" s="357"/>
      <c r="AX438" s="357"/>
      <c r="AY438" s="357"/>
      <c r="AZ438" s="357"/>
      <c r="BA438" s="357"/>
      <c r="BB438" s="357"/>
      <c r="BC438" s="357"/>
      <c r="BD438" s="357"/>
      <c r="BE438" s="357"/>
      <c r="BF438" s="357"/>
      <c r="BG438" s="357"/>
      <c r="BH438" s="357"/>
      <c r="BI438" s="357"/>
      <c r="BJ438" s="357"/>
      <c r="BK438" s="357"/>
      <c r="BL438" s="357"/>
      <c r="BM438" s="357"/>
      <c r="BN438" s="357"/>
      <c r="BO438" s="357"/>
      <c r="BP438" s="357"/>
      <c r="BQ438" s="357"/>
      <c r="BR438" s="357"/>
      <c r="BS438" s="357"/>
      <c r="BT438" s="357"/>
      <c r="BU438" s="357"/>
      <c r="BV438" s="357"/>
      <c r="BW438" s="357"/>
      <c r="BX438" s="357"/>
      <c r="BY438" s="357"/>
      <c r="BZ438" s="357"/>
      <c r="CA438" s="357"/>
      <c r="CB438" s="357"/>
      <c r="CC438" s="357"/>
      <c r="CD438" s="357"/>
      <c r="CE438" s="357"/>
      <c r="CF438" s="357"/>
      <c r="CG438" s="357"/>
      <c r="CH438" s="357"/>
      <c r="CI438" s="357"/>
      <c r="CJ438" s="357"/>
      <c r="CK438" s="357"/>
      <c r="CL438" s="357"/>
      <c r="CM438" s="357"/>
      <c r="CN438" s="357"/>
      <c r="CO438" s="357"/>
      <c r="CP438" s="357"/>
      <c r="CQ438" s="357"/>
      <c r="CR438" s="357"/>
      <c r="CS438" s="357"/>
      <c r="CT438" s="357"/>
      <c r="CU438" s="357"/>
      <c r="CV438" s="357"/>
      <c r="CW438" s="357"/>
      <c r="CX438" s="357"/>
      <c r="CY438" s="357"/>
      <c r="CZ438" s="357"/>
      <c r="DA438" s="357"/>
      <c r="DB438" s="357"/>
      <c r="DC438" s="357"/>
      <c r="DD438" s="357"/>
      <c r="DE438" s="357"/>
      <c r="DF438" s="357"/>
      <c r="DG438" s="357"/>
      <c r="DH438" s="357"/>
      <c r="DI438" s="357"/>
      <c r="DJ438" s="357"/>
      <c r="DK438" s="357"/>
      <c r="DL438" s="357"/>
      <c r="DM438" s="357"/>
      <c r="DN438" s="357"/>
      <c r="DO438" s="357"/>
      <c r="DP438" s="357"/>
      <c r="DQ438" s="357"/>
      <c r="DR438" s="357"/>
      <c r="DS438" s="357"/>
      <c r="DT438" s="357"/>
      <c r="DU438" s="357"/>
      <c r="DV438" s="357"/>
      <c r="DW438" s="357"/>
      <c r="DX438" s="357"/>
      <c r="DY438" s="357"/>
      <c r="DZ438" s="357"/>
      <c r="EA438" s="357"/>
      <c r="EB438" s="357"/>
      <c r="EC438" s="357"/>
      <c r="ED438" s="357"/>
      <c r="EE438" s="357"/>
      <c r="EF438" s="357"/>
      <c r="EG438" s="357"/>
      <c r="EH438" s="357"/>
      <c r="EI438" s="357"/>
      <c r="EJ438" s="357"/>
      <c r="EK438" s="357"/>
      <c r="EL438" s="357"/>
      <c r="EM438" s="357"/>
      <c r="EN438" s="357"/>
      <c r="EO438" s="357"/>
      <c r="EP438" s="357"/>
      <c r="EQ438" s="357"/>
      <c r="ER438" s="357"/>
      <c r="ES438" s="357"/>
      <c r="ET438" s="357"/>
      <c r="EU438" s="357"/>
    </row>
    <row r="439" ht="12.75" customHeight="1">
      <c r="A439" s="357"/>
      <c r="B439" s="357"/>
      <c r="C439" s="357"/>
      <c r="D439" s="357"/>
      <c r="E439" s="357"/>
      <c r="F439" s="357"/>
      <c r="G439" s="357"/>
      <c r="H439" s="357"/>
      <c r="I439" s="357"/>
      <c r="J439" s="357"/>
      <c r="K439" s="357"/>
      <c r="L439" s="357"/>
      <c r="M439" s="357"/>
      <c r="N439" s="357"/>
      <c r="O439" s="357"/>
      <c r="P439" s="357"/>
      <c r="Q439" s="357"/>
      <c r="R439" s="357"/>
      <c r="S439" s="357"/>
      <c r="T439" s="357"/>
      <c r="U439" s="357"/>
      <c r="V439" s="357"/>
      <c r="W439" s="357"/>
      <c r="X439" s="357"/>
      <c r="Y439" s="357"/>
      <c r="Z439" s="357"/>
      <c r="AA439" s="357"/>
      <c r="AB439" s="357"/>
      <c r="AC439" s="357"/>
      <c r="AD439" s="357"/>
      <c r="AE439" s="357"/>
      <c r="AF439" s="357"/>
      <c r="AG439" s="357"/>
      <c r="AH439" s="357"/>
      <c r="AI439" s="357"/>
      <c r="AJ439" s="357"/>
      <c r="AK439" s="357"/>
      <c r="AL439" s="357"/>
      <c r="AM439" s="357"/>
      <c r="AN439" s="357"/>
      <c r="AO439" s="357"/>
      <c r="AP439" s="357"/>
      <c r="AQ439" s="357"/>
      <c r="AR439" s="357"/>
      <c r="AS439" s="357"/>
      <c r="AT439" s="357"/>
      <c r="AU439" s="357"/>
      <c r="AV439" s="357"/>
      <c r="AW439" s="357"/>
      <c r="AX439" s="357"/>
      <c r="AY439" s="357"/>
      <c r="AZ439" s="357"/>
      <c r="BA439" s="357"/>
      <c r="BB439" s="357"/>
      <c r="BC439" s="357"/>
      <c r="BD439" s="357"/>
      <c r="BE439" s="357"/>
      <c r="BF439" s="357"/>
      <c r="BG439" s="357"/>
      <c r="BH439" s="357"/>
      <c r="BI439" s="357"/>
      <c r="BJ439" s="357"/>
      <c r="BK439" s="357"/>
      <c r="BL439" s="357"/>
      <c r="BM439" s="357"/>
      <c r="BN439" s="357"/>
      <c r="BO439" s="357"/>
      <c r="BP439" s="357"/>
      <c r="BQ439" s="357"/>
      <c r="BR439" s="357"/>
      <c r="BS439" s="357"/>
      <c r="BT439" s="357"/>
      <c r="BU439" s="357"/>
      <c r="BV439" s="357"/>
      <c r="BW439" s="357"/>
      <c r="BX439" s="357"/>
      <c r="BY439" s="357"/>
      <c r="BZ439" s="357"/>
      <c r="CA439" s="357"/>
      <c r="CB439" s="357"/>
      <c r="CC439" s="357"/>
      <c r="CD439" s="357"/>
      <c r="CE439" s="357"/>
      <c r="CF439" s="357"/>
      <c r="CG439" s="357"/>
      <c r="CH439" s="357"/>
      <c r="CI439" s="357"/>
      <c r="CJ439" s="357"/>
      <c r="CK439" s="357"/>
      <c r="CL439" s="357"/>
      <c r="CM439" s="357"/>
      <c r="CN439" s="357"/>
      <c r="CO439" s="357"/>
      <c r="CP439" s="357"/>
      <c r="CQ439" s="357"/>
      <c r="CR439" s="357"/>
      <c r="CS439" s="357"/>
      <c r="CT439" s="357"/>
      <c r="CU439" s="357"/>
      <c r="CV439" s="357"/>
      <c r="CW439" s="357"/>
      <c r="CX439" s="357"/>
      <c r="CY439" s="357"/>
      <c r="CZ439" s="357"/>
      <c r="DA439" s="357"/>
      <c r="DB439" s="357"/>
      <c r="DC439" s="357"/>
      <c r="DD439" s="357"/>
      <c r="DE439" s="357"/>
      <c r="DF439" s="357"/>
      <c r="DG439" s="357"/>
      <c r="DH439" s="357"/>
      <c r="DI439" s="357"/>
      <c r="DJ439" s="357"/>
      <c r="DK439" s="357"/>
      <c r="DL439" s="357"/>
      <c r="DM439" s="357"/>
      <c r="DN439" s="357"/>
      <c r="DO439" s="357"/>
      <c r="DP439" s="357"/>
      <c r="DQ439" s="357"/>
      <c r="DR439" s="357"/>
      <c r="DS439" s="357"/>
      <c r="DT439" s="357"/>
      <c r="DU439" s="357"/>
      <c r="DV439" s="357"/>
      <c r="DW439" s="357"/>
      <c r="DX439" s="357"/>
      <c r="DY439" s="357"/>
      <c r="DZ439" s="357"/>
      <c r="EA439" s="357"/>
      <c r="EB439" s="357"/>
      <c r="EC439" s="357"/>
      <c r="ED439" s="357"/>
      <c r="EE439" s="357"/>
      <c r="EF439" s="357"/>
      <c r="EG439" s="357"/>
      <c r="EH439" s="357"/>
      <c r="EI439" s="357"/>
      <c r="EJ439" s="357"/>
      <c r="EK439" s="357"/>
      <c r="EL439" s="357"/>
      <c r="EM439" s="357"/>
      <c r="EN439" s="357"/>
      <c r="EO439" s="357"/>
      <c r="EP439" s="357"/>
      <c r="EQ439" s="357"/>
      <c r="ER439" s="357"/>
      <c r="ES439" s="357"/>
      <c r="ET439" s="357"/>
      <c r="EU439" s="357"/>
    </row>
    <row r="440" ht="12.75" customHeight="1">
      <c r="A440" s="357"/>
      <c r="B440" s="357"/>
      <c r="C440" s="357"/>
      <c r="D440" s="357"/>
      <c r="E440" s="357"/>
      <c r="F440" s="357"/>
      <c r="G440" s="357"/>
      <c r="H440" s="357"/>
      <c r="I440" s="357"/>
      <c r="J440" s="357"/>
      <c r="K440" s="357"/>
      <c r="L440" s="357"/>
      <c r="M440" s="357"/>
      <c r="N440" s="357"/>
      <c r="O440" s="357"/>
      <c r="P440" s="357"/>
      <c r="Q440" s="357"/>
      <c r="R440" s="357"/>
      <c r="S440" s="357"/>
      <c r="T440" s="357"/>
      <c r="U440" s="357"/>
      <c r="V440" s="357"/>
      <c r="W440" s="357"/>
      <c r="X440" s="357"/>
      <c r="Y440" s="357"/>
      <c r="Z440" s="357"/>
      <c r="AA440" s="357"/>
      <c r="AB440" s="357"/>
      <c r="AC440" s="357"/>
      <c r="AD440" s="357"/>
      <c r="AE440" s="357"/>
      <c r="AF440" s="357"/>
      <c r="AG440" s="357"/>
      <c r="AH440" s="357"/>
      <c r="AI440" s="357"/>
      <c r="AJ440" s="357"/>
      <c r="AK440" s="357"/>
      <c r="AL440" s="357"/>
      <c r="AM440" s="357"/>
      <c r="AN440" s="357"/>
      <c r="AO440" s="357"/>
      <c r="AP440" s="357"/>
      <c r="AQ440" s="357"/>
      <c r="AR440" s="357"/>
      <c r="AS440" s="357"/>
      <c r="AT440" s="357"/>
      <c r="AU440" s="357"/>
      <c r="AV440" s="357"/>
      <c r="AW440" s="357"/>
      <c r="AX440" s="357"/>
      <c r="AY440" s="357"/>
      <c r="AZ440" s="357"/>
      <c r="BA440" s="357"/>
      <c r="BB440" s="357"/>
      <c r="BC440" s="357"/>
      <c r="BD440" s="357"/>
      <c r="BE440" s="357"/>
      <c r="BF440" s="357"/>
      <c r="BG440" s="357"/>
      <c r="BH440" s="357"/>
      <c r="BI440" s="357"/>
      <c r="BJ440" s="357"/>
      <c r="BK440" s="357"/>
      <c r="BL440" s="357"/>
      <c r="BM440" s="357"/>
      <c r="BN440" s="357"/>
      <c r="BO440" s="357"/>
      <c r="BP440" s="357"/>
      <c r="BQ440" s="357"/>
      <c r="BR440" s="357"/>
      <c r="BS440" s="357"/>
      <c r="BT440" s="357"/>
      <c r="BU440" s="357"/>
      <c r="BV440" s="357"/>
      <c r="BW440" s="357"/>
      <c r="BX440" s="357"/>
      <c r="BY440" s="357"/>
      <c r="BZ440" s="357"/>
      <c r="CA440" s="357"/>
      <c r="CB440" s="357"/>
      <c r="CC440" s="357"/>
      <c r="CD440" s="357"/>
      <c r="CE440" s="357"/>
      <c r="CF440" s="357"/>
      <c r="CG440" s="357"/>
      <c r="CH440" s="357"/>
      <c r="CI440" s="357"/>
      <c r="CJ440" s="357"/>
      <c r="CK440" s="357"/>
      <c r="CL440" s="357"/>
      <c r="CM440" s="357"/>
      <c r="CN440" s="357"/>
      <c r="CO440" s="357"/>
      <c r="CP440" s="357"/>
      <c r="CQ440" s="357"/>
      <c r="CR440" s="357"/>
      <c r="CS440" s="357"/>
      <c r="CT440" s="357"/>
      <c r="CU440" s="357"/>
      <c r="CV440" s="357"/>
      <c r="CW440" s="357"/>
      <c r="CX440" s="357"/>
      <c r="CY440" s="357"/>
      <c r="CZ440" s="357"/>
      <c r="DA440" s="357"/>
      <c r="DB440" s="357"/>
      <c r="DC440" s="357"/>
      <c r="DD440" s="357"/>
      <c r="DE440" s="357"/>
      <c r="DF440" s="357"/>
      <c r="DG440" s="357"/>
      <c r="DH440" s="357"/>
      <c r="DI440" s="357"/>
      <c r="DJ440" s="357"/>
      <c r="DK440" s="357"/>
      <c r="DL440" s="357"/>
      <c r="DM440" s="357"/>
      <c r="DN440" s="357"/>
      <c r="DO440" s="357"/>
      <c r="DP440" s="357"/>
      <c r="DQ440" s="357"/>
      <c r="DR440" s="357"/>
      <c r="DS440" s="357"/>
      <c r="DT440" s="357"/>
      <c r="DU440" s="357"/>
      <c r="DV440" s="357"/>
      <c r="DW440" s="357"/>
      <c r="DX440" s="357"/>
      <c r="DY440" s="357"/>
      <c r="DZ440" s="357"/>
      <c r="EA440" s="357"/>
      <c r="EB440" s="357"/>
      <c r="EC440" s="357"/>
      <c r="ED440" s="357"/>
      <c r="EE440" s="357"/>
      <c r="EF440" s="357"/>
      <c r="EG440" s="357"/>
      <c r="EH440" s="357"/>
      <c r="EI440" s="357"/>
      <c r="EJ440" s="357"/>
      <c r="EK440" s="357"/>
      <c r="EL440" s="357"/>
      <c r="EM440" s="357"/>
      <c r="EN440" s="357"/>
      <c r="EO440" s="357"/>
      <c r="EP440" s="357"/>
      <c r="EQ440" s="357"/>
      <c r="ER440" s="357"/>
      <c r="ES440" s="357"/>
      <c r="ET440" s="357"/>
      <c r="EU440" s="357"/>
    </row>
    <row r="441" ht="12.75" customHeight="1">
      <c r="A441" s="357"/>
      <c r="B441" s="357"/>
      <c r="C441" s="357"/>
      <c r="D441" s="357"/>
      <c r="E441" s="357"/>
      <c r="F441" s="357"/>
      <c r="G441" s="357"/>
      <c r="H441" s="357"/>
      <c r="I441" s="357"/>
      <c r="J441" s="357"/>
      <c r="K441" s="357"/>
      <c r="L441" s="357"/>
      <c r="M441" s="357"/>
      <c r="N441" s="357"/>
      <c r="O441" s="357"/>
      <c r="P441" s="357"/>
      <c r="Q441" s="357"/>
      <c r="R441" s="357"/>
      <c r="S441" s="357"/>
      <c r="T441" s="357"/>
      <c r="U441" s="357"/>
      <c r="V441" s="357"/>
      <c r="W441" s="357"/>
      <c r="X441" s="357"/>
      <c r="Y441" s="357"/>
      <c r="Z441" s="357"/>
      <c r="AA441" s="357"/>
      <c r="AB441" s="357"/>
      <c r="AC441" s="357"/>
      <c r="AD441" s="357"/>
      <c r="AE441" s="357"/>
      <c r="AF441" s="357"/>
      <c r="AG441" s="357"/>
      <c r="AH441" s="357"/>
      <c r="AI441" s="357"/>
      <c r="AJ441" s="357"/>
      <c r="AK441" s="357"/>
      <c r="AL441" s="357"/>
      <c r="AM441" s="357"/>
      <c r="AN441" s="357"/>
      <c r="AO441" s="357"/>
      <c r="AP441" s="357"/>
      <c r="AQ441" s="357"/>
      <c r="AR441" s="357"/>
      <c r="AS441" s="357"/>
      <c r="AT441" s="357"/>
      <c r="AU441" s="357"/>
      <c r="AV441" s="357"/>
      <c r="AW441" s="357"/>
      <c r="AX441" s="357"/>
      <c r="AY441" s="357"/>
      <c r="AZ441" s="357"/>
      <c r="BA441" s="357"/>
      <c r="BB441" s="357"/>
      <c r="BC441" s="357"/>
      <c r="BD441" s="357"/>
      <c r="BE441" s="357"/>
      <c r="BF441" s="357"/>
      <c r="BG441" s="357"/>
      <c r="BH441" s="357"/>
      <c r="BI441" s="357"/>
      <c r="BJ441" s="357"/>
      <c r="BK441" s="357"/>
      <c r="BL441" s="357"/>
      <c r="BM441" s="357"/>
      <c r="BN441" s="357"/>
      <c r="BO441" s="357"/>
      <c r="BP441" s="357"/>
      <c r="BQ441" s="357"/>
      <c r="BR441" s="357"/>
      <c r="BS441" s="357"/>
      <c r="BT441" s="357"/>
      <c r="BU441" s="357"/>
      <c r="BV441" s="357"/>
      <c r="BW441" s="357"/>
      <c r="BX441" s="357"/>
      <c r="BY441" s="357"/>
      <c r="BZ441" s="357"/>
      <c r="CA441" s="357"/>
      <c r="CB441" s="357"/>
      <c r="CC441" s="357"/>
      <c r="CD441" s="357"/>
      <c r="CE441" s="357"/>
      <c r="CF441" s="357"/>
      <c r="CG441" s="357"/>
      <c r="CH441" s="357"/>
      <c r="CI441" s="357"/>
      <c r="CJ441" s="357"/>
      <c r="CK441" s="357"/>
      <c r="CL441" s="357"/>
      <c r="CM441" s="357"/>
      <c r="CN441" s="357"/>
      <c r="CO441" s="357"/>
      <c r="CP441" s="357"/>
      <c r="CQ441" s="357"/>
      <c r="CR441" s="357"/>
      <c r="CS441" s="357"/>
      <c r="CT441" s="357"/>
      <c r="CU441" s="357"/>
      <c r="CV441" s="357"/>
      <c r="CW441" s="357"/>
      <c r="CX441" s="357"/>
      <c r="CY441" s="357"/>
      <c r="CZ441" s="357"/>
      <c r="DA441" s="357"/>
      <c r="DB441" s="357"/>
      <c r="DC441" s="357"/>
      <c r="DD441" s="357"/>
      <c r="DE441" s="357"/>
      <c r="DF441" s="357"/>
      <c r="DG441" s="357"/>
      <c r="DH441" s="357"/>
      <c r="DI441" s="357"/>
      <c r="DJ441" s="357"/>
      <c r="DK441" s="357"/>
      <c r="DL441" s="357"/>
      <c r="DM441" s="357"/>
      <c r="DN441" s="357"/>
      <c r="DO441" s="357"/>
      <c r="DP441" s="357"/>
      <c r="DQ441" s="357"/>
      <c r="DR441" s="357"/>
      <c r="DS441" s="357"/>
      <c r="DT441" s="357"/>
      <c r="DU441" s="357"/>
      <c r="DV441" s="357"/>
      <c r="DW441" s="357"/>
      <c r="DX441" s="357"/>
      <c r="DY441" s="357"/>
      <c r="DZ441" s="357"/>
      <c r="EA441" s="357"/>
      <c r="EB441" s="357"/>
      <c r="EC441" s="357"/>
      <c r="ED441" s="357"/>
      <c r="EE441" s="357"/>
      <c r="EF441" s="357"/>
      <c r="EG441" s="357"/>
      <c r="EH441" s="357"/>
      <c r="EI441" s="357"/>
      <c r="EJ441" s="357"/>
      <c r="EK441" s="357"/>
      <c r="EL441" s="357"/>
      <c r="EM441" s="357"/>
      <c r="EN441" s="357"/>
      <c r="EO441" s="357"/>
      <c r="EP441" s="357"/>
      <c r="EQ441" s="357"/>
      <c r="ER441" s="357"/>
      <c r="ES441" s="357"/>
      <c r="ET441" s="357"/>
      <c r="EU441" s="357"/>
    </row>
    <row r="442" ht="12.75" customHeight="1">
      <c r="A442" s="357"/>
      <c r="B442" s="357"/>
      <c r="C442" s="357"/>
      <c r="D442" s="357"/>
      <c r="E442" s="357"/>
      <c r="F442" s="357"/>
      <c r="G442" s="357"/>
      <c r="H442" s="357"/>
      <c r="I442" s="357"/>
      <c r="J442" s="357"/>
      <c r="K442" s="357"/>
      <c r="L442" s="357"/>
      <c r="M442" s="357"/>
      <c r="N442" s="357"/>
      <c r="O442" s="357"/>
      <c r="P442" s="357"/>
      <c r="Q442" s="357"/>
      <c r="R442" s="357"/>
      <c r="S442" s="357"/>
      <c r="T442" s="357"/>
      <c r="U442" s="357"/>
      <c r="V442" s="357"/>
      <c r="W442" s="357"/>
      <c r="X442" s="357"/>
      <c r="Y442" s="357"/>
      <c r="Z442" s="357"/>
      <c r="AA442" s="357"/>
      <c r="AB442" s="357"/>
      <c r="AC442" s="357"/>
      <c r="AD442" s="357"/>
      <c r="AE442" s="357"/>
      <c r="AF442" s="357"/>
      <c r="AG442" s="357"/>
      <c r="AH442" s="357"/>
      <c r="AI442" s="357"/>
      <c r="AJ442" s="357"/>
      <c r="AK442" s="357"/>
      <c r="AL442" s="357"/>
      <c r="AM442" s="357"/>
      <c r="AN442" s="357"/>
      <c r="AO442" s="357"/>
      <c r="AP442" s="357"/>
      <c r="AQ442" s="357"/>
      <c r="AR442" s="357"/>
      <c r="AS442" s="357"/>
      <c r="AT442" s="357"/>
      <c r="AU442" s="357"/>
      <c r="AV442" s="357"/>
      <c r="AW442" s="357"/>
      <c r="AX442" s="357"/>
      <c r="AY442" s="357"/>
      <c r="AZ442" s="357"/>
      <c r="BA442" s="357"/>
      <c r="BB442" s="357"/>
      <c r="BC442" s="357"/>
      <c r="BD442" s="357"/>
      <c r="BE442" s="357"/>
      <c r="BF442" s="357"/>
      <c r="BG442" s="357"/>
      <c r="BH442" s="357"/>
      <c r="BI442" s="357"/>
      <c r="BJ442" s="357"/>
      <c r="BK442" s="357"/>
      <c r="BL442" s="357"/>
      <c r="BM442" s="357"/>
      <c r="BN442" s="357"/>
      <c r="BO442" s="357"/>
      <c r="BP442" s="357"/>
      <c r="BQ442" s="357"/>
      <c r="BR442" s="357"/>
      <c r="BS442" s="357"/>
      <c r="BT442" s="357"/>
      <c r="BU442" s="357"/>
      <c r="BV442" s="357"/>
      <c r="BW442" s="357"/>
      <c r="BX442" s="357"/>
      <c r="BY442" s="357"/>
      <c r="BZ442" s="357"/>
      <c r="CA442" s="357"/>
      <c r="CB442" s="357"/>
      <c r="CC442" s="357"/>
      <c r="CD442" s="357"/>
      <c r="CE442" s="357"/>
      <c r="CF442" s="357"/>
      <c r="CG442" s="357"/>
      <c r="CH442" s="357"/>
      <c r="CI442" s="357"/>
      <c r="CJ442" s="357"/>
      <c r="CK442" s="357"/>
      <c r="CL442" s="357"/>
      <c r="CM442" s="357"/>
      <c r="CN442" s="357"/>
      <c r="CO442" s="357"/>
      <c r="CP442" s="357"/>
      <c r="CQ442" s="357"/>
      <c r="CR442" s="357"/>
      <c r="CS442" s="357"/>
      <c r="CT442" s="357"/>
      <c r="CU442" s="357"/>
      <c r="CV442" s="357"/>
      <c r="CW442" s="357"/>
      <c r="CX442" s="357"/>
      <c r="CY442" s="357"/>
      <c r="CZ442" s="357"/>
      <c r="DA442" s="357"/>
      <c r="DB442" s="357"/>
      <c r="DC442" s="357"/>
      <c r="DD442" s="357"/>
      <c r="DE442" s="357"/>
      <c r="DF442" s="357"/>
      <c r="DG442" s="357"/>
      <c r="DH442" s="357"/>
      <c r="DI442" s="357"/>
      <c r="DJ442" s="357"/>
      <c r="DK442" s="357"/>
      <c r="DL442" s="357"/>
      <c r="DM442" s="357"/>
      <c r="DN442" s="357"/>
      <c r="DO442" s="357"/>
      <c r="DP442" s="357"/>
      <c r="DQ442" s="357"/>
      <c r="DR442" s="357"/>
      <c r="DS442" s="357"/>
      <c r="DT442" s="357"/>
      <c r="DU442" s="357"/>
      <c r="DV442" s="357"/>
      <c r="DW442" s="357"/>
      <c r="DX442" s="357"/>
      <c r="DY442" s="357"/>
      <c r="DZ442" s="357"/>
      <c r="EA442" s="357"/>
      <c r="EB442" s="357"/>
      <c r="EC442" s="357"/>
      <c r="ED442" s="357"/>
      <c r="EE442" s="357"/>
      <c r="EF442" s="357"/>
      <c r="EG442" s="357"/>
      <c r="EH442" s="357"/>
      <c r="EI442" s="357"/>
      <c r="EJ442" s="357"/>
      <c r="EK442" s="357"/>
      <c r="EL442" s="357"/>
      <c r="EM442" s="357"/>
      <c r="EN442" s="357"/>
      <c r="EO442" s="357"/>
      <c r="EP442" s="357"/>
      <c r="EQ442" s="357"/>
      <c r="ER442" s="357"/>
      <c r="ES442" s="357"/>
      <c r="ET442" s="357"/>
      <c r="EU442" s="357"/>
    </row>
    <row r="443" ht="12.75" customHeight="1">
      <c r="A443" s="357"/>
      <c r="B443" s="357"/>
      <c r="C443" s="357"/>
      <c r="D443" s="357"/>
      <c r="E443" s="357"/>
      <c r="F443" s="357"/>
      <c r="G443" s="357"/>
      <c r="H443" s="357"/>
      <c r="I443" s="357"/>
      <c r="J443" s="357"/>
      <c r="K443" s="357"/>
      <c r="L443" s="357"/>
      <c r="M443" s="357"/>
      <c r="N443" s="357"/>
      <c r="O443" s="357"/>
      <c r="P443" s="357"/>
      <c r="Q443" s="357"/>
      <c r="R443" s="357"/>
      <c r="S443" s="357"/>
      <c r="T443" s="357"/>
      <c r="U443" s="357"/>
      <c r="V443" s="357"/>
      <c r="W443" s="357"/>
      <c r="X443" s="357"/>
      <c r="Y443" s="357"/>
      <c r="Z443" s="357"/>
      <c r="AA443" s="357"/>
      <c r="AB443" s="357"/>
      <c r="AC443" s="357"/>
      <c r="AD443" s="357"/>
      <c r="AE443" s="357"/>
      <c r="AF443" s="357"/>
      <c r="AG443" s="357"/>
      <c r="AH443" s="357"/>
      <c r="AI443" s="357"/>
      <c r="AJ443" s="357"/>
      <c r="AK443" s="357"/>
      <c r="AL443" s="357"/>
      <c r="AM443" s="357"/>
      <c r="AN443" s="357"/>
      <c r="AO443" s="357"/>
      <c r="AP443" s="357"/>
      <c r="AQ443" s="357"/>
      <c r="AR443" s="357"/>
      <c r="AS443" s="357"/>
      <c r="AT443" s="357"/>
      <c r="AU443" s="357"/>
      <c r="AV443" s="357"/>
      <c r="AW443" s="357"/>
      <c r="AX443" s="357"/>
      <c r="AY443" s="357"/>
      <c r="AZ443" s="357"/>
      <c r="BA443" s="357"/>
      <c r="BB443" s="357"/>
      <c r="BC443" s="357"/>
      <c r="BD443" s="357"/>
      <c r="BE443" s="357"/>
      <c r="BF443" s="357"/>
      <c r="BG443" s="357"/>
      <c r="BH443" s="357"/>
      <c r="BI443" s="357"/>
      <c r="BJ443" s="357"/>
      <c r="BK443" s="357"/>
      <c r="BL443" s="357"/>
      <c r="BM443" s="357"/>
      <c r="BN443" s="357"/>
      <c r="BO443" s="357"/>
      <c r="BP443" s="357"/>
      <c r="BQ443" s="357"/>
      <c r="BR443" s="357"/>
      <c r="BS443" s="357"/>
      <c r="BT443" s="357"/>
      <c r="BU443" s="357"/>
      <c r="BV443" s="357"/>
      <c r="BW443" s="357"/>
      <c r="BX443" s="357"/>
      <c r="BY443" s="357"/>
      <c r="BZ443" s="357"/>
      <c r="CA443" s="357"/>
      <c r="CB443" s="357"/>
      <c r="CC443" s="357"/>
      <c r="CD443" s="357"/>
      <c r="CE443" s="357"/>
      <c r="CF443" s="357"/>
      <c r="CG443" s="357"/>
      <c r="CH443" s="357"/>
      <c r="CI443" s="357"/>
      <c r="CJ443" s="357"/>
      <c r="CK443" s="357"/>
      <c r="CL443" s="357"/>
      <c r="CM443" s="357"/>
      <c r="CN443" s="357"/>
      <c r="CO443" s="357"/>
      <c r="CP443" s="357"/>
      <c r="CQ443" s="357"/>
      <c r="CR443" s="357"/>
      <c r="CS443" s="357"/>
      <c r="CT443" s="357"/>
      <c r="CU443" s="357"/>
      <c r="CV443" s="357"/>
      <c r="CW443" s="357"/>
      <c r="CX443" s="357"/>
      <c r="CY443" s="357"/>
      <c r="CZ443" s="357"/>
      <c r="DA443" s="357"/>
      <c r="DB443" s="357"/>
      <c r="DC443" s="357"/>
      <c r="DD443" s="357"/>
      <c r="DE443" s="357"/>
      <c r="DF443" s="357"/>
      <c r="DG443" s="357"/>
      <c r="DH443" s="357"/>
      <c r="DI443" s="357"/>
      <c r="DJ443" s="357"/>
      <c r="DK443" s="357"/>
      <c r="DL443" s="357"/>
      <c r="DM443" s="357"/>
      <c r="DN443" s="357"/>
      <c r="DO443" s="357"/>
      <c r="DP443" s="357"/>
      <c r="DQ443" s="357"/>
      <c r="DR443" s="357"/>
      <c r="DS443" s="357"/>
      <c r="DT443" s="357"/>
      <c r="DU443" s="357"/>
      <c r="DV443" s="357"/>
      <c r="DW443" s="357"/>
      <c r="DX443" s="357"/>
      <c r="DY443" s="357"/>
      <c r="DZ443" s="357"/>
      <c r="EA443" s="357"/>
      <c r="EB443" s="357"/>
      <c r="EC443" s="357"/>
      <c r="ED443" s="357"/>
      <c r="EE443" s="357"/>
      <c r="EF443" s="357"/>
      <c r="EG443" s="357"/>
      <c r="EH443" s="357"/>
      <c r="EI443" s="357"/>
      <c r="EJ443" s="357"/>
      <c r="EK443" s="357"/>
      <c r="EL443" s="357"/>
      <c r="EM443" s="357"/>
      <c r="EN443" s="357"/>
      <c r="EO443" s="357"/>
      <c r="EP443" s="357"/>
      <c r="EQ443" s="357"/>
      <c r="ER443" s="357"/>
      <c r="ES443" s="357"/>
      <c r="ET443" s="357"/>
      <c r="EU443" s="357"/>
    </row>
    <row r="444" ht="12.75" customHeight="1">
      <c r="A444" s="357"/>
      <c r="B444" s="357"/>
      <c r="C444" s="357"/>
      <c r="D444" s="357"/>
      <c r="E444" s="357"/>
      <c r="F444" s="357"/>
      <c r="G444" s="357"/>
      <c r="H444" s="357"/>
      <c r="I444" s="357"/>
      <c r="J444" s="357"/>
      <c r="K444" s="357"/>
      <c r="L444" s="357"/>
      <c r="M444" s="357"/>
      <c r="N444" s="357"/>
      <c r="O444" s="357"/>
      <c r="P444" s="357"/>
      <c r="Q444" s="357"/>
      <c r="R444" s="357"/>
      <c r="S444" s="357"/>
      <c r="T444" s="357"/>
      <c r="U444" s="357"/>
      <c r="V444" s="357"/>
      <c r="W444" s="357"/>
      <c r="X444" s="357"/>
      <c r="Y444" s="357"/>
      <c r="Z444" s="357"/>
      <c r="AA444" s="357"/>
      <c r="AB444" s="357"/>
      <c r="AC444" s="357"/>
      <c r="AD444" s="357"/>
      <c r="AE444" s="357"/>
      <c r="AF444" s="357"/>
      <c r="AG444" s="357"/>
      <c r="AH444" s="357"/>
      <c r="AI444" s="357"/>
      <c r="AJ444" s="357"/>
      <c r="AK444" s="357"/>
      <c r="AL444" s="357"/>
      <c r="AM444" s="357"/>
      <c r="AN444" s="357"/>
      <c r="AO444" s="357"/>
      <c r="AP444" s="357"/>
      <c r="AQ444" s="357"/>
      <c r="AR444" s="357"/>
      <c r="AS444" s="357"/>
      <c r="AT444" s="357"/>
      <c r="AU444" s="357"/>
      <c r="AV444" s="357"/>
      <c r="AW444" s="357"/>
      <c r="AX444" s="357"/>
      <c r="AY444" s="357"/>
      <c r="AZ444" s="357"/>
      <c r="BA444" s="357"/>
      <c r="BB444" s="357"/>
      <c r="BC444" s="357"/>
      <c r="BD444" s="357"/>
      <c r="BE444" s="357"/>
      <c r="BF444" s="357"/>
      <c r="BG444" s="357"/>
      <c r="BH444" s="357"/>
      <c r="BI444" s="357"/>
      <c r="BJ444" s="357"/>
      <c r="BK444" s="357"/>
      <c r="BL444" s="357"/>
      <c r="BM444" s="357"/>
      <c r="BN444" s="357"/>
      <c r="BO444" s="357"/>
      <c r="BP444" s="357"/>
      <c r="BQ444" s="357"/>
      <c r="BR444" s="357"/>
      <c r="BS444" s="357"/>
      <c r="BT444" s="357"/>
      <c r="BU444" s="357"/>
      <c r="BV444" s="357"/>
      <c r="BW444" s="357"/>
      <c r="BX444" s="357"/>
      <c r="BY444" s="357"/>
      <c r="BZ444" s="357"/>
      <c r="CA444" s="357"/>
      <c r="CB444" s="357"/>
      <c r="CC444" s="357"/>
      <c r="CD444" s="357"/>
      <c r="CE444" s="357"/>
      <c r="CF444" s="357"/>
      <c r="CG444" s="357"/>
      <c r="CH444" s="357"/>
      <c r="CI444" s="357"/>
      <c r="CJ444" s="357"/>
      <c r="CK444" s="357"/>
      <c r="CL444" s="357"/>
      <c r="CM444" s="357"/>
      <c r="CN444" s="357"/>
      <c r="CO444" s="357"/>
      <c r="CP444" s="357"/>
      <c r="CQ444" s="357"/>
      <c r="CR444" s="357"/>
      <c r="CS444" s="357"/>
      <c r="CT444" s="357"/>
      <c r="CU444" s="357"/>
      <c r="CV444" s="357"/>
      <c r="CW444" s="357"/>
      <c r="CX444" s="357"/>
      <c r="CY444" s="357"/>
      <c r="CZ444" s="357"/>
      <c r="DA444" s="357"/>
      <c r="DB444" s="357"/>
      <c r="DC444" s="357"/>
      <c r="DD444" s="357"/>
      <c r="DE444" s="357"/>
      <c r="DF444" s="357"/>
      <c r="DG444" s="357"/>
      <c r="DH444" s="357"/>
      <c r="DI444" s="357"/>
      <c r="DJ444" s="357"/>
      <c r="DK444" s="357"/>
      <c r="DL444" s="357"/>
      <c r="DM444" s="357"/>
      <c r="DN444" s="357"/>
      <c r="DO444" s="357"/>
      <c r="DP444" s="357"/>
      <c r="DQ444" s="357"/>
      <c r="DR444" s="357"/>
      <c r="DS444" s="357"/>
      <c r="DT444" s="357"/>
      <c r="DU444" s="357"/>
      <c r="DV444" s="357"/>
      <c r="DW444" s="357"/>
      <c r="DX444" s="357"/>
      <c r="DY444" s="357"/>
      <c r="DZ444" s="357"/>
      <c r="EA444" s="357"/>
      <c r="EB444" s="357"/>
      <c r="EC444" s="357"/>
      <c r="ED444" s="357"/>
      <c r="EE444" s="357"/>
      <c r="EF444" s="357"/>
      <c r="EG444" s="357"/>
      <c r="EH444" s="357"/>
      <c r="EI444" s="357"/>
      <c r="EJ444" s="357"/>
      <c r="EK444" s="357"/>
      <c r="EL444" s="357"/>
      <c r="EM444" s="357"/>
      <c r="EN444" s="357"/>
      <c r="EO444" s="357"/>
      <c r="EP444" s="357"/>
      <c r="EQ444" s="357"/>
      <c r="ER444" s="357"/>
      <c r="ES444" s="357"/>
      <c r="ET444" s="357"/>
      <c r="EU444" s="357"/>
    </row>
    <row r="445" ht="12.75" customHeight="1">
      <c r="A445" s="357"/>
      <c r="B445" s="357"/>
      <c r="C445" s="357"/>
      <c r="D445" s="357"/>
      <c r="E445" s="357"/>
      <c r="F445" s="357"/>
      <c r="G445" s="357"/>
      <c r="H445" s="357"/>
      <c r="I445" s="357"/>
      <c r="J445" s="357"/>
      <c r="K445" s="357"/>
      <c r="L445" s="357"/>
      <c r="M445" s="357"/>
      <c r="N445" s="357"/>
      <c r="O445" s="357"/>
      <c r="P445" s="357"/>
      <c r="Q445" s="357"/>
      <c r="R445" s="357"/>
      <c r="S445" s="357"/>
      <c r="T445" s="357"/>
      <c r="U445" s="357"/>
      <c r="V445" s="357"/>
      <c r="W445" s="357"/>
      <c r="X445" s="357"/>
      <c r="Y445" s="357"/>
      <c r="Z445" s="357"/>
      <c r="AA445" s="357"/>
      <c r="AB445" s="357"/>
      <c r="AC445" s="357"/>
      <c r="AD445" s="357"/>
      <c r="AE445" s="357"/>
      <c r="AF445" s="357"/>
      <c r="AG445" s="357"/>
      <c r="AH445" s="357"/>
      <c r="AI445" s="357"/>
      <c r="AJ445" s="357"/>
      <c r="AK445" s="357"/>
      <c r="AL445" s="357"/>
      <c r="AM445" s="357"/>
      <c r="AN445" s="357"/>
      <c r="AO445" s="357"/>
      <c r="AP445" s="357"/>
      <c r="AQ445" s="357"/>
      <c r="AR445" s="357"/>
      <c r="AS445" s="357"/>
      <c r="AT445" s="357"/>
      <c r="AU445" s="357"/>
      <c r="AV445" s="357"/>
      <c r="AW445" s="357"/>
      <c r="AX445" s="357"/>
      <c r="AY445" s="357"/>
      <c r="AZ445" s="357"/>
      <c r="BA445" s="357"/>
      <c r="BB445" s="357"/>
      <c r="BC445" s="357"/>
      <c r="BD445" s="357"/>
      <c r="BE445" s="357"/>
      <c r="BF445" s="357"/>
      <c r="BG445" s="357"/>
      <c r="BH445" s="357"/>
      <c r="BI445" s="357"/>
      <c r="BJ445" s="357"/>
      <c r="BK445" s="357"/>
      <c r="BL445" s="357"/>
      <c r="BM445" s="357"/>
      <c r="BN445" s="357"/>
      <c r="BO445" s="357"/>
      <c r="BP445" s="357"/>
      <c r="BQ445" s="357"/>
      <c r="BR445" s="357"/>
      <c r="BS445" s="357"/>
      <c r="BT445" s="357"/>
      <c r="BU445" s="357"/>
      <c r="BV445" s="357"/>
      <c r="BW445" s="357"/>
      <c r="BX445" s="357"/>
      <c r="BY445" s="357"/>
      <c r="BZ445" s="357"/>
      <c r="CA445" s="357"/>
      <c r="CB445" s="357"/>
      <c r="CC445" s="357"/>
      <c r="CD445" s="357"/>
      <c r="CE445" s="357"/>
      <c r="CF445" s="357"/>
      <c r="CG445" s="357"/>
      <c r="CH445" s="357"/>
      <c r="CI445" s="357"/>
      <c r="CJ445" s="357"/>
      <c r="CK445" s="357"/>
      <c r="CL445" s="357"/>
      <c r="CM445" s="357"/>
      <c r="CN445" s="357"/>
      <c r="CO445" s="357"/>
      <c r="CP445" s="357"/>
      <c r="CQ445" s="357"/>
      <c r="CR445" s="357"/>
      <c r="CS445" s="357"/>
      <c r="CT445" s="357"/>
      <c r="CU445" s="357"/>
      <c r="CV445" s="357"/>
      <c r="CW445" s="357"/>
      <c r="CX445" s="357"/>
      <c r="CY445" s="357"/>
      <c r="CZ445" s="357"/>
      <c r="DA445" s="357"/>
      <c r="DB445" s="357"/>
      <c r="DC445" s="357"/>
      <c r="DD445" s="357"/>
      <c r="DE445" s="357"/>
      <c r="DF445" s="357"/>
      <c r="DG445" s="357"/>
      <c r="DH445" s="357"/>
      <c r="DI445" s="357"/>
      <c r="DJ445" s="357"/>
      <c r="DK445" s="357"/>
      <c r="DL445" s="357"/>
      <c r="DM445" s="357"/>
      <c r="DN445" s="357"/>
      <c r="DO445" s="357"/>
      <c r="DP445" s="357"/>
      <c r="DQ445" s="357"/>
      <c r="DR445" s="357"/>
      <c r="DS445" s="357"/>
      <c r="DT445" s="357"/>
      <c r="DU445" s="357"/>
      <c r="DV445" s="357"/>
      <c r="DW445" s="357"/>
      <c r="DX445" s="357"/>
      <c r="DY445" s="357"/>
      <c r="DZ445" s="357"/>
      <c r="EA445" s="357"/>
      <c r="EB445" s="357"/>
      <c r="EC445" s="357"/>
      <c r="ED445" s="357"/>
      <c r="EE445" s="357"/>
      <c r="EF445" s="357"/>
      <c r="EG445" s="357"/>
      <c r="EH445" s="357"/>
      <c r="EI445" s="357"/>
      <c r="EJ445" s="357"/>
      <c r="EK445" s="357"/>
      <c r="EL445" s="357"/>
      <c r="EM445" s="357"/>
      <c r="EN445" s="357"/>
      <c r="EO445" s="357"/>
      <c r="EP445" s="357"/>
      <c r="EQ445" s="357"/>
      <c r="ER445" s="357"/>
      <c r="ES445" s="357"/>
      <c r="ET445" s="357"/>
      <c r="EU445" s="357"/>
    </row>
    <row r="446" ht="12.75" customHeight="1">
      <c r="A446" s="357"/>
      <c r="B446" s="357"/>
      <c r="C446" s="357"/>
      <c r="D446" s="357"/>
      <c r="E446" s="357"/>
      <c r="F446" s="357"/>
      <c r="G446" s="357"/>
      <c r="H446" s="357"/>
      <c r="I446" s="357"/>
      <c r="J446" s="357"/>
      <c r="K446" s="357"/>
      <c r="L446" s="357"/>
      <c r="M446" s="357"/>
      <c r="N446" s="357"/>
      <c r="O446" s="357"/>
      <c r="P446" s="357"/>
      <c r="Q446" s="357"/>
      <c r="R446" s="357"/>
      <c r="S446" s="357"/>
      <c r="T446" s="357"/>
      <c r="U446" s="357"/>
      <c r="V446" s="357"/>
      <c r="W446" s="357"/>
      <c r="X446" s="357"/>
      <c r="Y446" s="357"/>
      <c r="Z446" s="357"/>
      <c r="AA446" s="357"/>
      <c r="AB446" s="357"/>
      <c r="AC446" s="357"/>
      <c r="AD446" s="357"/>
      <c r="AE446" s="357"/>
      <c r="AF446" s="357"/>
      <c r="AG446" s="357"/>
      <c r="AH446" s="357"/>
      <c r="AI446" s="357"/>
      <c r="AJ446" s="357"/>
      <c r="AK446" s="357"/>
      <c r="AL446" s="357"/>
      <c r="AM446" s="357"/>
      <c r="AN446" s="357"/>
      <c r="AO446" s="357"/>
      <c r="AP446" s="357"/>
      <c r="AQ446" s="357"/>
      <c r="AR446" s="357"/>
      <c r="AS446" s="357"/>
      <c r="AT446" s="357"/>
      <c r="AU446" s="357"/>
      <c r="AV446" s="357"/>
      <c r="AW446" s="357"/>
      <c r="AX446" s="357"/>
      <c r="AY446" s="357"/>
      <c r="AZ446" s="357"/>
      <c r="BA446" s="357"/>
      <c r="BB446" s="357"/>
      <c r="BC446" s="357"/>
      <c r="BD446" s="357"/>
      <c r="BE446" s="357"/>
      <c r="BF446" s="357"/>
      <c r="BG446" s="357"/>
      <c r="BH446" s="357"/>
      <c r="BI446" s="357"/>
      <c r="BJ446" s="357"/>
      <c r="BK446" s="357"/>
      <c r="BL446" s="357"/>
      <c r="BM446" s="357"/>
      <c r="BN446" s="357"/>
      <c r="BO446" s="357"/>
      <c r="BP446" s="357"/>
      <c r="BQ446" s="357"/>
      <c r="BR446" s="357"/>
      <c r="BS446" s="357"/>
      <c r="BT446" s="357"/>
      <c r="BU446" s="357"/>
      <c r="BV446" s="357"/>
      <c r="BW446" s="357"/>
      <c r="BX446" s="357"/>
      <c r="BY446" s="357"/>
      <c r="BZ446" s="357"/>
      <c r="CA446" s="357"/>
      <c r="CB446" s="357"/>
      <c r="CC446" s="357"/>
      <c r="CD446" s="357"/>
      <c r="CE446" s="357"/>
      <c r="CF446" s="357"/>
      <c r="CG446" s="357"/>
      <c r="CH446" s="357"/>
      <c r="CI446" s="357"/>
      <c r="CJ446" s="357"/>
      <c r="CK446" s="357"/>
      <c r="CL446" s="357"/>
      <c r="CM446" s="357"/>
      <c r="CN446" s="357"/>
      <c r="CO446" s="357"/>
      <c r="CP446" s="357"/>
      <c r="CQ446" s="357"/>
      <c r="CR446" s="357"/>
      <c r="CS446" s="357"/>
      <c r="CT446" s="357"/>
      <c r="CU446" s="357"/>
      <c r="CV446" s="357"/>
      <c r="CW446" s="357"/>
      <c r="CX446" s="357"/>
      <c r="CY446" s="357"/>
      <c r="CZ446" s="357"/>
      <c r="DA446" s="357"/>
      <c r="DB446" s="357"/>
      <c r="DC446" s="357"/>
      <c r="DD446" s="357"/>
      <c r="DE446" s="357"/>
      <c r="DF446" s="357"/>
      <c r="DG446" s="357"/>
      <c r="DH446" s="357"/>
      <c r="DI446" s="357"/>
      <c r="DJ446" s="357"/>
      <c r="DK446" s="357"/>
      <c r="DL446" s="357"/>
      <c r="DM446" s="357"/>
      <c r="DN446" s="357"/>
      <c r="DO446" s="357"/>
      <c r="DP446" s="357"/>
      <c r="DQ446" s="357"/>
      <c r="DR446" s="357"/>
      <c r="DS446" s="357"/>
      <c r="DT446" s="357"/>
      <c r="DU446" s="357"/>
      <c r="DV446" s="357"/>
      <c r="DW446" s="357"/>
      <c r="DX446" s="357"/>
      <c r="DY446" s="357"/>
      <c r="DZ446" s="357"/>
      <c r="EA446" s="357"/>
      <c r="EB446" s="357"/>
      <c r="EC446" s="357"/>
      <c r="ED446" s="357"/>
      <c r="EE446" s="357"/>
      <c r="EF446" s="357"/>
      <c r="EG446" s="357"/>
      <c r="EH446" s="357"/>
      <c r="EI446" s="357"/>
      <c r="EJ446" s="357"/>
      <c r="EK446" s="357"/>
      <c r="EL446" s="357"/>
      <c r="EM446" s="357"/>
      <c r="EN446" s="357"/>
      <c r="EO446" s="357"/>
      <c r="EP446" s="357"/>
      <c r="EQ446" s="357"/>
      <c r="ER446" s="357"/>
      <c r="ES446" s="357"/>
      <c r="ET446" s="357"/>
      <c r="EU446" s="357"/>
    </row>
    <row r="447" ht="12.75" customHeight="1">
      <c r="A447" s="357"/>
      <c r="B447" s="357"/>
      <c r="C447" s="357"/>
      <c r="D447" s="357"/>
      <c r="E447" s="357"/>
      <c r="F447" s="357"/>
      <c r="G447" s="357"/>
      <c r="H447" s="357"/>
      <c r="I447" s="357"/>
      <c r="J447" s="357"/>
      <c r="K447" s="357"/>
      <c r="L447" s="357"/>
      <c r="M447" s="357"/>
      <c r="N447" s="357"/>
      <c r="O447" s="357"/>
      <c r="P447" s="357"/>
      <c r="Q447" s="357"/>
      <c r="R447" s="357"/>
      <c r="S447" s="357"/>
      <c r="T447" s="357"/>
      <c r="U447" s="357"/>
      <c r="V447" s="357"/>
      <c r="W447" s="357"/>
      <c r="X447" s="357"/>
      <c r="Y447" s="357"/>
      <c r="Z447" s="357"/>
      <c r="AA447" s="357"/>
      <c r="AB447" s="357"/>
      <c r="AC447" s="357"/>
      <c r="AD447" s="357"/>
      <c r="AE447" s="357"/>
      <c r="AF447" s="357"/>
      <c r="AG447" s="357"/>
      <c r="AH447" s="357"/>
      <c r="AI447" s="357"/>
      <c r="AJ447" s="357"/>
      <c r="AK447" s="357"/>
      <c r="AL447" s="357"/>
      <c r="AM447" s="357"/>
      <c r="AN447" s="357"/>
      <c r="AO447" s="357"/>
      <c r="AP447" s="357"/>
      <c r="AQ447" s="357"/>
      <c r="AR447" s="357"/>
      <c r="AS447" s="357"/>
      <c r="AT447" s="357"/>
      <c r="AU447" s="357"/>
      <c r="AV447" s="357"/>
      <c r="AW447" s="357"/>
      <c r="AX447" s="357"/>
      <c r="AY447" s="357"/>
      <c r="AZ447" s="357"/>
      <c r="BA447" s="357"/>
      <c r="BB447" s="357"/>
      <c r="BC447" s="357"/>
      <c r="BD447" s="357"/>
      <c r="BE447" s="357"/>
      <c r="BF447" s="357"/>
      <c r="BG447" s="357"/>
      <c r="BH447" s="357"/>
      <c r="BI447" s="357"/>
      <c r="BJ447" s="357"/>
      <c r="BK447" s="357"/>
      <c r="BL447" s="357"/>
      <c r="BM447" s="357"/>
      <c r="BN447" s="357"/>
      <c r="BO447" s="357"/>
      <c r="BP447" s="357"/>
      <c r="BQ447" s="357"/>
      <c r="BR447" s="357"/>
      <c r="BS447" s="357"/>
      <c r="BT447" s="357"/>
      <c r="BU447" s="357"/>
      <c r="BV447" s="357"/>
      <c r="BW447" s="357"/>
      <c r="BX447" s="357"/>
      <c r="BY447" s="357"/>
      <c r="BZ447" s="357"/>
      <c r="CA447" s="357"/>
      <c r="CB447" s="357"/>
      <c r="CC447" s="357"/>
      <c r="CD447" s="357"/>
      <c r="CE447" s="357"/>
      <c r="CF447" s="357"/>
      <c r="CG447" s="357"/>
      <c r="CH447" s="357"/>
      <c r="CI447" s="357"/>
      <c r="CJ447" s="357"/>
      <c r="CK447" s="357"/>
      <c r="CL447" s="357"/>
      <c r="CM447" s="357"/>
      <c r="CN447" s="357"/>
      <c r="CO447" s="357"/>
      <c r="CP447" s="357"/>
      <c r="CQ447" s="357"/>
      <c r="CR447" s="357"/>
      <c r="CS447" s="357"/>
      <c r="CT447" s="357"/>
      <c r="CU447" s="357"/>
      <c r="CV447" s="357"/>
      <c r="CW447" s="357"/>
      <c r="CX447" s="357"/>
      <c r="CY447" s="357"/>
      <c r="CZ447" s="357"/>
      <c r="DA447" s="357"/>
      <c r="DB447" s="357"/>
      <c r="DC447" s="357"/>
      <c r="DD447" s="357"/>
      <c r="DE447" s="357"/>
      <c r="DF447" s="357"/>
      <c r="DG447" s="357"/>
      <c r="DH447" s="357"/>
      <c r="DI447" s="357"/>
      <c r="DJ447" s="357"/>
      <c r="DK447" s="357"/>
      <c r="DL447" s="357"/>
      <c r="DM447" s="357"/>
      <c r="DN447" s="357"/>
      <c r="DO447" s="357"/>
      <c r="DP447" s="357"/>
      <c r="DQ447" s="357"/>
      <c r="DR447" s="357"/>
      <c r="DS447" s="357"/>
      <c r="DT447" s="357"/>
      <c r="DU447" s="357"/>
      <c r="DV447" s="357"/>
      <c r="DW447" s="357"/>
      <c r="DX447" s="357"/>
      <c r="DY447" s="357"/>
      <c r="DZ447" s="357"/>
      <c r="EA447" s="357"/>
      <c r="EB447" s="357"/>
      <c r="EC447" s="357"/>
      <c r="ED447" s="357"/>
      <c r="EE447" s="357"/>
      <c r="EF447" s="357"/>
      <c r="EG447" s="357"/>
      <c r="EH447" s="357"/>
      <c r="EI447" s="357"/>
      <c r="EJ447" s="357"/>
      <c r="EK447" s="357"/>
      <c r="EL447" s="357"/>
      <c r="EM447" s="357"/>
      <c r="EN447" s="357"/>
      <c r="EO447" s="357"/>
      <c r="EP447" s="357"/>
      <c r="EQ447" s="357"/>
      <c r="ER447" s="357"/>
      <c r="ES447" s="357"/>
      <c r="ET447" s="357"/>
      <c r="EU447" s="357"/>
    </row>
    <row r="448" ht="12.75" customHeight="1">
      <c r="A448" s="357"/>
      <c r="B448" s="357"/>
      <c r="C448" s="357"/>
      <c r="D448" s="357"/>
      <c r="E448" s="357"/>
      <c r="F448" s="357"/>
      <c r="G448" s="357"/>
      <c r="H448" s="357"/>
      <c r="I448" s="357"/>
      <c r="J448" s="357"/>
      <c r="K448" s="357"/>
      <c r="L448" s="357"/>
      <c r="M448" s="357"/>
      <c r="N448" s="357"/>
      <c r="O448" s="357"/>
      <c r="P448" s="357"/>
      <c r="Q448" s="357"/>
      <c r="R448" s="357"/>
      <c r="S448" s="357"/>
      <c r="T448" s="357"/>
      <c r="U448" s="357"/>
      <c r="V448" s="357"/>
      <c r="W448" s="357"/>
      <c r="X448" s="357"/>
      <c r="Y448" s="357"/>
      <c r="Z448" s="357"/>
      <c r="AA448" s="357"/>
      <c r="AB448" s="357"/>
      <c r="AC448" s="357"/>
      <c r="AD448" s="357"/>
      <c r="AE448" s="357"/>
      <c r="AF448" s="357"/>
      <c r="AG448" s="357"/>
      <c r="AH448" s="357"/>
      <c r="AI448" s="357"/>
      <c r="AJ448" s="357"/>
      <c r="AK448" s="357"/>
      <c r="AL448" s="357"/>
      <c r="AM448" s="357"/>
      <c r="AN448" s="357"/>
      <c r="AO448" s="357"/>
      <c r="AP448" s="357"/>
      <c r="AQ448" s="357"/>
      <c r="AR448" s="357"/>
      <c r="AS448" s="357"/>
      <c r="AT448" s="357"/>
      <c r="AU448" s="357"/>
      <c r="AV448" s="357"/>
      <c r="AW448" s="357"/>
      <c r="AX448" s="357"/>
      <c r="AY448" s="357"/>
      <c r="AZ448" s="357"/>
      <c r="BA448" s="357"/>
      <c r="BB448" s="357"/>
      <c r="BC448" s="357"/>
      <c r="BD448" s="357"/>
      <c r="BE448" s="357"/>
      <c r="BF448" s="357"/>
      <c r="BG448" s="357"/>
      <c r="BH448" s="357"/>
      <c r="BI448" s="357"/>
      <c r="BJ448" s="357"/>
      <c r="BK448" s="357"/>
      <c r="BL448" s="357"/>
      <c r="BM448" s="357"/>
      <c r="BN448" s="357"/>
      <c r="BO448" s="357"/>
      <c r="BP448" s="357"/>
      <c r="BQ448" s="357"/>
      <c r="BR448" s="357"/>
      <c r="BS448" s="357"/>
      <c r="BT448" s="357"/>
      <c r="BU448" s="357"/>
      <c r="BV448" s="357"/>
      <c r="BW448" s="357"/>
      <c r="BX448" s="357"/>
      <c r="BY448" s="357"/>
      <c r="BZ448" s="357"/>
      <c r="CA448" s="357"/>
      <c r="CB448" s="357"/>
      <c r="CC448" s="357"/>
      <c r="CD448" s="357"/>
      <c r="CE448" s="357"/>
      <c r="CF448" s="357"/>
      <c r="CG448" s="357"/>
      <c r="CH448" s="357"/>
      <c r="CI448" s="357"/>
      <c r="CJ448" s="357"/>
      <c r="CK448" s="357"/>
      <c r="CL448" s="357"/>
      <c r="CM448" s="357"/>
      <c r="CN448" s="357"/>
      <c r="CO448" s="357"/>
      <c r="CP448" s="357"/>
      <c r="CQ448" s="357"/>
      <c r="CR448" s="357"/>
      <c r="CS448" s="357"/>
      <c r="CT448" s="357"/>
      <c r="CU448" s="357"/>
      <c r="CV448" s="357"/>
      <c r="CW448" s="357"/>
      <c r="CX448" s="357"/>
      <c r="CY448" s="357"/>
      <c r="CZ448" s="357"/>
      <c r="DA448" s="357"/>
      <c r="DB448" s="357"/>
      <c r="DC448" s="357"/>
      <c r="DD448" s="357"/>
      <c r="DE448" s="357"/>
      <c r="DF448" s="357"/>
      <c r="DG448" s="357"/>
      <c r="DH448" s="357"/>
      <c r="DI448" s="357"/>
      <c r="DJ448" s="357"/>
      <c r="DK448" s="357"/>
      <c r="DL448" s="357"/>
      <c r="DM448" s="357"/>
      <c r="DN448" s="357"/>
      <c r="DO448" s="357"/>
      <c r="DP448" s="357"/>
      <c r="DQ448" s="357"/>
      <c r="DR448" s="357"/>
      <c r="DS448" s="357"/>
      <c r="DT448" s="357"/>
      <c r="DU448" s="357"/>
      <c r="DV448" s="357"/>
      <c r="DW448" s="357"/>
      <c r="DX448" s="357"/>
      <c r="DY448" s="357"/>
      <c r="DZ448" s="357"/>
      <c r="EA448" s="357"/>
      <c r="EB448" s="357"/>
      <c r="EC448" s="357"/>
      <c r="ED448" s="357"/>
      <c r="EE448" s="357"/>
      <c r="EF448" s="357"/>
      <c r="EG448" s="357"/>
      <c r="EH448" s="357"/>
      <c r="EI448" s="357"/>
      <c r="EJ448" s="357"/>
      <c r="EK448" s="357"/>
      <c r="EL448" s="357"/>
      <c r="EM448" s="357"/>
      <c r="EN448" s="357"/>
      <c r="EO448" s="357"/>
      <c r="EP448" s="357"/>
      <c r="EQ448" s="357"/>
      <c r="ER448" s="357"/>
      <c r="ES448" s="357"/>
      <c r="ET448" s="357"/>
      <c r="EU448" s="357"/>
    </row>
    <row r="449" ht="12.75" customHeight="1">
      <c r="A449" s="357"/>
      <c r="B449" s="357"/>
      <c r="C449" s="357"/>
      <c r="D449" s="357"/>
      <c r="E449" s="357"/>
      <c r="F449" s="357"/>
      <c r="G449" s="357"/>
      <c r="H449" s="357"/>
      <c r="I449" s="357"/>
      <c r="J449" s="357"/>
      <c r="K449" s="357"/>
      <c r="L449" s="357"/>
      <c r="M449" s="357"/>
      <c r="N449" s="357"/>
      <c r="O449" s="357"/>
      <c r="P449" s="357"/>
      <c r="Q449" s="357"/>
      <c r="R449" s="357"/>
      <c r="S449" s="357"/>
      <c r="T449" s="357"/>
      <c r="U449" s="357"/>
      <c r="V449" s="357"/>
      <c r="W449" s="357"/>
      <c r="X449" s="357"/>
      <c r="Y449" s="357"/>
      <c r="Z449" s="357"/>
      <c r="AA449" s="357"/>
      <c r="AB449" s="357"/>
      <c r="AC449" s="357"/>
      <c r="AD449" s="357"/>
      <c r="AE449" s="357"/>
      <c r="AF449" s="357"/>
      <c r="AG449" s="357"/>
      <c r="AH449" s="357"/>
      <c r="AI449" s="357"/>
      <c r="AJ449" s="357"/>
      <c r="AK449" s="357"/>
      <c r="AL449" s="357"/>
      <c r="AM449" s="357"/>
      <c r="AN449" s="357"/>
      <c r="AO449" s="357"/>
      <c r="AP449" s="357"/>
      <c r="AQ449" s="357"/>
      <c r="AR449" s="357"/>
      <c r="AS449" s="357"/>
      <c r="AT449" s="357"/>
      <c r="AU449" s="357"/>
      <c r="AV449" s="357"/>
      <c r="AW449" s="357"/>
      <c r="AX449" s="357"/>
      <c r="AY449" s="357"/>
      <c r="AZ449" s="357"/>
      <c r="BA449" s="357"/>
      <c r="BB449" s="357"/>
      <c r="BC449" s="357"/>
      <c r="BD449" s="357"/>
      <c r="BE449" s="357"/>
      <c r="BF449" s="357"/>
      <c r="BG449" s="357"/>
      <c r="BH449" s="357"/>
      <c r="BI449" s="357"/>
      <c r="BJ449" s="357"/>
      <c r="BK449" s="357"/>
      <c r="BL449" s="357"/>
      <c r="BM449" s="357"/>
      <c r="BN449" s="357"/>
      <c r="BO449" s="357"/>
      <c r="BP449" s="357"/>
      <c r="BQ449" s="357"/>
      <c r="BR449" s="357"/>
      <c r="BS449" s="357"/>
      <c r="BT449" s="357"/>
      <c r="BU449" s="357"/>
      <c r="BV449" s="357"/>
      <c r="BW449" s="357"/>
      <c r="BX449" s="357"/>
      <c r="BY449" s="357"/>
      <c r="BZ449" s="357"/>
      <c r="CA449" s="357"/>
      <c r="CB449" s="357"/>
      <c r="CC449" s="357"/>
      <c r="CD449" s="357"/>
      <c r="CE449" s="357"/>
      <c r="CF449" s="357"/>
      <c r="CG449" s="357"/>
      <c r="CH449" s="357"/>
      <c r="CI449" s="357"/>
      <c r="CJ449" s="357"/>
      <c r="CK449" s="357"/>
      <c r="CL449" s="357"/>
      <c r="CM449" s="357"/>
      <c r="CN449" s="357"/>
      <c r="CO449" s="357"/>
      <c r="CP449" s="357"/>
      <c r="CQ449" s="357"/>
      <c r="CR449" s="357"/>
      <c r="CS449" s="357"/>
      <c r="CT449" s="357"/>
      <c r="CU449" s="357"/>
      <c r="CV449" s="357"/>
      <c r="CW449" s="357"/>
      <c r="CX449" s="357"/>
      <c r="CY449" s="357"/>
      <c r="CZ449" s="357"/>
      <c r="DA449" s="357"/>
      <c r="DB449" s="357"/>
      <c r="DC449" s="357"/>
      <c r="DD449" s="357"/>
      <c r="DE449" s="357"/>
      <c r="DF449" s="357"/>
      <c r="DG449" s="357"/>
      <c r="DH449" s="357"/>
      <c r="DI449" s="357"/>
      <c r="DJ449" s="357"/>
      <c r="DK449" s="357"/>
      <c r="DL449" s="357"/>
      <c r="DM449" s="357"/>
      <c r="DN449" s="357"/>
      <c r="DO449" s="357"/>
      <c r="DP449" s="357"/>
      <c r="DQ449" s="357"/>
      <c r="DR449" s="357"/>
      <c r="DS449" s="357"/>
      <c r="DT449" s="357"/>
      <c r="DU449" s="357"/>
      <c r="DV449" s="357"/>
      <c r="DW449" s="357"/>
      <c r="DX449" s="357"/>
      <c r="DY449" s="357"/>
      <c r="DZ449" s="357"/>
      <c r="EA449" s="357"/>
      <c r="EB449" s="357"/>
      <c r="EC449" s="357"/>
      <c r="ED449" s="357"/>
      <c r="EE449" s="357"/>
      <c r="EF449" s="357"/>
      <c r="EG449" s="357"/>
      <c r="EH449" s="357"/>
      <c r="EI449" s="357"/>
      <c r="EJ449" s="357"/>
      <c r="EK449" s="357"/>
      <c r="EL449" s="357"/>
      <c r="EM449" s="357"/>
      <c r="EN449" s="357"/>
      <c r="EO449" s="357"/>
      <c r="EP449" s="357"/>
      <c r="EQ449" s="357"/>
      <c r="ER449" s="357"/>
      <c r="ES449" s="357"/>
      <c r="ET449" s="357"/>
      <c r="EU449" s="357"/>
    </row>
    <row r="450" ht="12.75" customHeight="1">
      <c r="A450" s="357"/>
      <c r="B450" s="357"/>
      <c r="C450" s="357"/>
      <c r="D450" s="357"/>
      <c r="E450" s="357"/>
      <c r="F450" s="357"/>
      <c r="G450" s="357"/>
      <c r="H450" s="357"/>
      <c r="I450" s="357"/>
      <c r="J450" s="357"/>
      <c r="K450" s="357"/>
      <c r="L450" s="357"/>
      <c r="M450" s="357"/>
      <c r="N450" s="357"/>
      <c r="O450" s="357"/>
      <c r="P450" s="357"/>
      <c r="Q450" s="357"/>
      <c r="R450" s="357"/>
      <c r="S450" s="357"/>
      <c r="T450" s="357"/>
      <c r="U450" s="357"/>
      <c r="V450" s="357"/>
      <c r="W450" s="357"/>
      <c r="X450" s="357"/>
      <c r="Y450" s="357"/>
      <c r="Z450" s="357"/>
      <c r="AA450" s="357"/>
      <c r="AB450" s="357"/>
      <c r="AC450" s="357"/>
      <c r="AD450" s="357"/>
      <c r="AE450" s="357"/>
      <c r="AF450" s="357"/>
      <c r="AG450" s="357"/>
      <c r="AH450" s="357"/>
      <c r="AI450" s="357"/>
      <c r="AJ450" s="357"/>
      <c r="AK450" s="357"/>
      <c r="AL450" s="357"/>
      <c r="AM450" s="357"/>
      <c r="AN450" s="357"/>
      <c r="AO450" s="357"/>
      <c r="AP450" s="357"/>
      <c r="AQ450" s="357"/>
      <c r="AR450" s="357"/>
      <c r="AS450" s="357"/>
      <c r="AT450" s="357"/>
      <c r="AU450" s="357"/>
      <c r="AV450" s="357"/>
      <c r="AW450" s="357"/>
      <c r="AX450" s="357"/>
      <c r="AY450" s="357"/>
      <c r="AZ450" s="357"/>
      <c r="BA450" s="357"/>
      <c r="BB450" s="357"/>
      <c r="BC450" s="357"/>
      <c r="BD450" s="357"/>
      <c r="BE450" s="357"/>
      <c r="BF450" s="357"/>
      <c r="BG450" s="357"/>
      <c r="BH450" s="357"/>
      <c r="BI450" s="357"/>
      <c r="BJ450" s="357"/>
      <c r="BK450" s="357"/>
      <c r="BL450" s="357"/>
      <c r="BM450" s="357"/>
      <c r="BN450" s="357"/>
      <c r="BO450" s="357"/>
      <c r="BP450" s="357"/>
      <c r="BQ450" s="357"/>
      <c r="BR450" s="357"/>
      <c r="BS450" s="357"/>
      <c r="BT450" s="357"/>
      <c r="BU450" s="357"/>
      <c r="BV450" s="357"/>
      <c r="BW450" s="357"/>
      <c r="BX450" s="357"/>
      <c r="BY450" s="357"/>
      <c r="BZ450" s="357"/>
      <c r="CA450" s="357"/>
      <c r="CB450" s="357"/>
      <c r="CC450" s="357"/>
      <c r="CD450" s="357"/>
      <c r="CE450" s="357"/>
      <c r="CF450" s="357"/>
      <c r="CG450" s="357"/>
      <c r="CH450" s="357"/>
      <c r="CI450" s="357"/>
      <c r="CJ450" s="357"/>
      <c r="CK450" s="357"/>
      <c r="CL450" s="357"/>
      <c r="CM450" s="357"/>
      <c r="CN450" s="357"/>
      <c r="CO450" s="357"/>
      <c r="CP450" s="357"/>
      <c r="CQ450" s="357"/>
      <c r="CR450" s="357"/>
      <c r="CS450" s="357"/>
      <c r="CT450" s="357"/>
      <c r="CU450" s="357"/>
      <c r="CV450" s="357"/>
      <c r="CW450" s="357"/>
      <c r="CX450" s="357"/>
      <c r="CY450" s="357"/>
      <c r="CZ450" s="357"/>
      <c r="DA450" s="357"/>
      <c r="DB450" s="357"/>
      <c r="DC450" s="357"/>
      <c r="DD450" s="357"/>
      <c r="DE450" s="357"/>
      <c r="DF450" s="357"/>
      <c r="DG450" s="357"/>
      <c r="DH450" s="357"/>
      <c r="DI450" s="357"/>
      <c r="DJ450" s="357"/>
      <c r="DK450" s="357"/>
      <c r="DL450" s="357"/>
      <c r="DM450" s="357"/>
      <c r="DN450" s="357"/>
      <c r="DO450" s="357"/>
      <c r="DP450" s="357"/>
      <c r="DQ450" s="357"/>
      <c r="DR450" s="357"/>
      <c r="DS450" s="357"/>
      <c r="DT450" s="357"/>
      <c r="DU450" s="357"/>
      <c r="DV450" s="357"/>
      <c r="DW450" s="357"/>
      <c r="DX450" s="357"/>
      <c r="DY450" s="357"/>
      <c r="DZ450" s="357"/>
      <c r="EA450" s="357"/>
      <c r="EB450" s="357"/>
      <c r="EC450" s="357"/>
      <c r="ED450" s="357"/>
      <c r="EE450" s="357"/>
      <c r="EF450" s="357"/>
      <c r="EG450" s="357"/>
      <c r="EH450" s="357"/>
      <c r="EI450" s="357"/>
      <c r="EJ450" s="357"/>
      <c r="EK450" s="357"/>
      <c r="EL450" s="357"/>
      <c r="EM450" s="357"/>
      <c r="EN450" s="357"/>
      <c r="EO450" s="357"/>
      <c r="EP450" s="357"/>
      <c r="EQ450" s="357"/>
      <c r="ER450" s="357"/>
      <c r="ES450" s="357"/>
      <c r="ET450" s="357"/>
      <c r="EU450" s="357"/>
    </row>
    <row r="451" ht="12.75" customHeight="1">
      <c r="A451" s="357"/>
      <c r="B451" s="357"/>
      <c r="C451" s="357"/>
      <c r="D451" s="357"/>
      <c r="E451" s="357"/>
      <c r="F451" s="357"/>
      <c r="G451" s="357"/>
      <c r="H451" s="357"/>
      <c r="I451" s="357"/>
      <c r="J451" s="357"/>
      <c r="K451" s="357"/>
      <c r="L451" s="357"/>
      <c r="M451" s="357"/>
      <c r="N451" s="357"/>
      <c r="O451" s="357"/>
      <c r="P451" s="357"/>
      <c r="Q451" s="357"/>
      <c r="R451" s="357"/>
      <c r="S451" s="357"/>
      <c r="T451" s="357"/>
      <c r="U451" s="357"/>
      <c r="V451" s="357"/>
      <c r="W451" s="357"/>
      <c r="X451" s="357"/>
      <c r="Y451" s="357"/>
      <c r="Z451" s="357"/>
      <c r="AA451" s="357"/>
      <c r="AB451" s="357"/>
      <c r="AC451" s="357"/>
      <c r="AD451" s="357"/>
      <c r="AE451" s="357"/>
      <c r="AF451" s="357"/>
      <c r="AG451" s="357"/>
      <c r="AH451" s="357"/>
      <c r="AI451" s="357"/>
      <c r="AJ451" s="357"/>
      <c r="AK451" s="357"/>
      <c r="AL451" s="357"/>
      <c r="AM451" s="357"/>
      <c r="AN451" s="357"/>
      <c r="AO451" s="357"/>
      <c r="AP451" s="357"/>
      <c r="AQ451" s="357"/>
      <c r="AR451" s="357"/>
      <c r="AS451" s="357"/>
      <c r="AT451" s="357"/>
      <c r="AU451" s="357"/>
      <c r="AV451" s="357"/>
      <c r="AW451" s="357"/>
      <c r="AX451" s="357"/>
      <c r="AY451" s="357"/>
      <c r="AZ451" s="357"/>
      <c r="BA451" s="357"/>
      <c r="BB451" s="357"/>
      <c r="BC451" s="357"/>
      <c r="BD451" s="357"/>
      <c r="BE451" s="357"/>
      <c r="BF451" s="357"/>
      <c r="BG451" s="357"/>
      <c r="BH451" s="357"/>
      <c r="BI451" s="357"/>
      <c r="BJ451" s="357"/>
      <c r="BK451" s="357"/>
      <c r="BL451" s="357"/>
      <c r="BM451" s="357"/>
      <c r="BN451" s="357"/>
      <c r="BO451" s="357"/>
      <c r="BP451" s="357"/>
      <c r="BQ451" s="357"/>
      <c r="BR451" s="357"/>
      <c r="BS451" s="357"/>
      <c r="BT451" s="357"/>
      <c r="BU451" s="357"/>
      <c r="BV451" s="357"/>
      <c r="BW451" s="357"/>
      <c r="BX451" s="357"/>
      <c r="BY451" s="357"/>
      <c r="BZ451" s="357"/>
      <c r="CA451" s="357"/>
      <c r="CB451" s="357"/>
      <c r="CC451" s="357"/>
      <c r="CD451" s="357"/>
      <c r="CE451" s="357"/>
      <c r="CF451" s="357"/>
      <c r="CG451" s="357"/>
      <c r="CH451" s="357"/>
      <c r="CI451" s="357"/>
      <c r="CJ451" s="357"/>
      <c r="CK451" s="357"/>
      <c r="CL451" s="357"/>
      <c r="CM451" s="357"/>
      <c r="CN451" s="357"/>
      <c r="CO451" s="357"/>
      <c r="CP451" s="357"/>
      <c r="CQ451" s="357"/>
      <c r="CR451" s="357"/>
      <c r="CS451" s="357"/>
      <c r="CT451" s="357"/>
      <c r="CU451" s="357"/>
      <c r="CV451" s="357"/>
      <c r="CW451" s="357"/>
      <c r="CX451" s="357"/>
      <c r="CY451" s="357"/>
      <c r="CZ451" s="357"/>
      <c r="DA451" s="357"/>
      <c r="DB451" s="357"/>
      <c r="DC451" s="357"/>
      <c r="DD451" s="357"/>
      <c r="DE451" s="357"/>
      <c r="DF451" s="357"/>
      <c r="DG451" s="357"/>
      <c r="DH451" s="357"/>
      <c r="DI451" s="357"/>
      <c r="DJ451" s="357"/>
      <c r="DK451" s="357"/>
      <c r="DL451" s="357"/>
      <c r="DM451" s="357"/>
      <c r="DN451" s="357"/>
      <c r="DO451" s="357"/>
      <c r="DP451" s="357"/>
      <c r="DQ451" s="357"/>
      <c r="DR451" s="357"/>
      <c r="DS451" s="357"/>
      <c r="DT451" s="357"/>
      <c r="DU451" s="357"/>
      <c r="DV451" s="357"/>
      <c r="DW451" s="357"/>
      <c r="DX451" s="357"/>
      <c r="DY451" s="357"/>
      <c r="DZ451" s="357"/>
      <c r="EA451" s="357"/>
      <c r="EB451" s="357"/>
      <c r="EC451" s="357"/>
      <c r="ED451" s="357"/>
      <c r="EE451" s="357"/>
      <c r="EF451" s="357"/>
      <c r="EG451" s="357"/>
      <c r="EH451" s="357"/>
      <c r="EI451" s="357"/>
      <c r="EJ451" s="357"/>
      <c r="EK451" s="357"/>
      <c r="EL451" s="357"/>
      <c r="EM451" s="357"/>
      <c r="EN451" s="357"/>
      <c r="EO451" s="357"/>
      <c r="EP451" s="357"/>
      <c r="EQ451" s="357"/>
      <c r="ER451" s="357"/>
      <c r="ES451" s="357"/>
      <c r="ET451" s="357"/>
      <c r="EU451" s="357"/>
    </row>
    <row r="452" ht="12.75" customHeight="1">
      <c r="A452" s="357"/>
      <c r="B452" s="357"/>
      <c r="C452" s="357"/>
      <c r="D452" s="357"/>
      <c r="E452" s="357"/>
      <c r="F452" s="357"/>
      <c r="G452" s="357"/>
      <c r="H452" s="357"/>
      <c r="I452" s="357"/>
      <c r="J452" s="357"/>
      <c r="K452" s="357"/>
      <c r="L452" s="357"/>
      <c r="M452" s="357"/>
      <c r="N452" s="357"/>
      <c r="O452" s="357"/>
      <c r="P452" s="357"/>
      <c r="Q452" s="357"/>
      <c r="R452" s="357"/>
      <c r="S452" s="357"/>
      <c r="T452" s="357"/>
      <c r="U452" s="357"/>
      <c r="V452" s="357"/>
      <c r="W452" s="357"/>
      <c r="X452" s="357"/>
      <c r="Y452" s="357"/>
      <c r="Z452" s="357"/>
      <c r="AA452" s="357"/>
      <c r="AB452" s="357"/>
      <c r="AC452" s="357"/>
      <c r="AD452" s="357"/>
      <c r="AE452" s="357"/>
      <c r="AF452" s="357"/>
      <c r="AG452" s="357"/>
      <c r="AH452" s="357"/>
      <c r="AI452" s="357"/>
      <c r="AJ452" s="357"/>
      <c r="AK452" s="357"/>
      <c r="AL452" s="357"/>
      <c r="AM452" s="357"/>
      <c r="AN452" s="357"/>
      <c r="AO452" s="357"/>
      <c r="AP452" s="357"/>
      <c r="AQ452" s="357"/>
      <c r="AR452" s="357"/>
      <c r="AS452" s="357"/>
      <c r="AT452" s="357"/>
      <c r="AU452" s="357"/>
      <c r="AV452" s="357"/>
      <c r="AW452" s="357"/>
      <c r="AX452" s="357"/>
      <c r="AY452" s="357"/>
      <c r="AZ452" s="357"/>
      <c r="BA452" s="357"/>
      <c r="BB452" s="357"/>
      <c r="BC452" s="357"/>
      <c r="BD452" s="357"/>
      <c r="BE452" s="357"/>
      <c r="BF452" s="357"/>
      <c r="BG452" s="357"/>
      <c r="BH452" s="357"/>
      <c r="BI452" s="357"/>
      <c r="BJ452" s="357"/>
      <c r="BK452" s="357"/>
      <c r="BL452" s="357"/>
      <c r="BM452" s="357"/>
      <c r="BN452" s="357"/>
      <c r="BO452" s="357"/>
      <c r="BP452" s="357"/>
      <c r="BQ452" s="357"/>
      <c r="BR452" s="357"/>
      <c r="BS452" s="357"/>
      <c r="BT452" s="357"/>
      <c r="BU452" s="357"/>
      <c r="BV452" s="357"/>
      <c r="BW452" s="357"/>
      <c r="BX452" s="357"/>
      <c r="BY452" s="357"/>
      <c r="BZ452" s="357"/>
      <c r="CA452" s="357"/>
      <c r="CB452" s="357"/>
      <c r="CC452" s="357"/>
      <c r="CD452" s="357"/>
      <c r="CE452" s="357"/>
      <c r="CF452" s="357"/>
      <c r="CG452" s="357"/>
      <c r="CH452" s="357"/>
      <c r="CI452" s="357"/>
      <c r="CJ452" s="357"/>
      <c r="CK452" s="357"/>
      <c r="CL452" s="357"/>
      <c r="CM452" s="357"/>
      <c r="CN452" s="357"/>
      <c r="CO452" s="357"/>
      <c r="CP452" s="357"/>
      <c r="CQ452" s="357"/>
      <c r="CR452" s="357"/>
      <c r="CS452" s="357"/>
      <c r="CT452" s="357"/>
      <c r="CU452" s="357"/>
      <c r="CV452" s="357"/>
      <c r="CW452" s="357"/>
      <c r="CX452" s="357"/>
      <c r="CY452" s="357"/>
      <c r="CZ452" s="357"/>
      <c r="DA452" s="357"/>
      <c r="DB452" s="357"/>
      <c r="DC452" s="357"/>
      <c r="DD452" s="357"/>
      <c r="DE452" s="357"/>
      <c r="DF452" s="357"/>
      <c r="DG452" s="357"/>
      <c r="DH452" s="357"/>
      <c r="DI452" s="357"/>
      <c r="DJ452" s="357"/>
      <c r="DK452" s="357"/>
      <c r="DL452" s="357"/>
      <c r="DM452" s="357"/>
      <c r="DN452" s="357"/>
      <c r="DO452" s="357"/>
      <c r="DP452" s="357"/>
      <c r="DQ452" s="357"/>
      <c r="DR452" s="357"/>
      <c r="DS452" s="357"/>
      <c r="DT452" s="357"/>
      <c r="DU452" s="357"/>
      <c r="DV452" s="357"/>
      <c r="DW452" s="357"/>
      <c r="DX452" s="357"/>
      <c r="DY452" s="357"/>
      <c r="DZ452" s="357"/>
      <c r="EA452" s="357"/>
      <c r="EB452" s="357"/>
      <c r="EC452" s="357"/>
      <c r="ED452" s="357"/>
      <c r="EE452" s="357"/>
      <c r="EF452" s="357"/>
      <c r="EG452" s="357"/>
      <c r="EH452" s="357"/>
      <c r="EI452" s="357"/>
      <c r="EJ452" s="357"/>
      <c r="EK452" s="357"/>
      <c r="EL452" s="357"/>
      <c r="EM452" s="357"/>
      <c r="EN452" s="357"/>
      <c r="EO452" s="357"/>
      <c r="EP452" s="357"/>
      <c r="EQ452" s="357"/>
      <c r="ER452" s="357"/>
      <c r="ES452" s="357"/>
      <c r="ET452" s="357"/>
      <c r="EU452" s="357"/>
    </row>
    <row r="453" ht="12.75" customHeight="1">
      <c r="A453" s="357"/>
      <c r="B453" s="357"/>
      <c r="C453" s="357"/>
      <c r="D453" s="357"/>
      <c r="E453" s="357"/>
      <c r="F453" s="357"/>
      <c r="G453" s="357"/>
      <c r="H453" s="357"/>
      <c r="I453" s="357"/>
      <c r="J453" s="357"/>
      <c r="K453" s="357"/>
      <c r="L453" s="357"/>
      <c r="M453" s="357"/>
      <c r="N453" s="357"/>
      <c r="O453" s="357"/>
      <c r="P453" s="357"/>
      <c r="Q453" s="357"/>
      <c r="R453" s="357"/>
      <c r="S453" s="357"/>
      <c r="T453" s="357"/>
      <c r="U453" s="357"/>
      <c r="V453" s="357"/>
      <c r="W453" s="357"/>
      <c r="X453" s="357"/>
      <c r="Y453" s="357"/>
      <c r="Z453" s="357"/>
      <c r="AA453" s="357"/>
      <c r="AB453" s="357"/>
      <c r="AC453" s="357"/>
      <c r="AD453" s="357"/>
      <c r="AE453" s="357"/>
      <c r="AF453" s="357"/>
      <c r="AG453" s="357"/>
      <c r="AH453" s="357"/>
      <c r="AI453" s="357"/>
      <c r="AJ453" s="357"/>
      <c r="AK453" s="357"/>
      <c r="AL453" s="357"/>
      <c r="AM453" s="357"/>
      <c r="AN453" s="357"/>
      <c r="AO453" s="357"/>
      <c r="AP453" s="357"/>
      <c r="AQ453" s="357"/>
      <c r="AR453" s="357"/>
      <c r="AS453" s="357"/>
      <c r="AT453" s="357"/>
      <c r="AU453" s="357"/>
      <c r="AV453" s="357"/>
      <c r="AW453" s="357"/>
      <c r="AX453" s="357"/>
      <c r="AY453" s="357"/>
      <c r="AZ453" s="357"/>
      <c r="BA453" s="357"/>
      <c r="BB453" s="357"/>
      <c r="BC453" s="357"/>
      <c r="BD453" s="357"/>
      <c r="BE453" s="357"/>
      <c r="BF453" s="357"/>
      <c r="BG453" s="357"/>
      <c r="BH453" s="357"/>
      <c r="BI453" s="357"/>
      <c r="BJ453" s="357"/>
      <c r="BK453" s="357"/>
      <c r="BL453" s="357"/>
      <c r="BM453" s="357"/>
      <c r="BN453" s="357"/>
      <c r="BO453" s="357"/>
      <c r="BP453" s="357"/>
      <c r="BQ453" s="357"/>
      <c r="BR453" s="357"/>
      <c r="BS453" s="357"/>
      <c r="BT453" s="357"/>
      <c r="BU453" s="357"/>
      <c r="BV453" s="357"/>
      <c r="BW453" s="357"/>
      <c r="BX453" s="357"/>
      <c r="BY453" s="357"/>
      <c r="BZ453" s="357"/>
      <c r="CA453" s="357"/>
      <c r="CB453" s="357"/>
      <c r="CC453" s="357"/>
      <c r="CD453" s="357"/>
      <c r="CE453" s="357"/>
      <c r="CF453" s="357"/>
      <c r="CG453" s="357"/>
      <c r="CH453" s="357"/>
      <c r="CI453" s="357"/>
      <c r="CJ453" s="357"/>
      <c r="CK453" s="357"/>
      <c r="CL453" s="357"/>
      <c r="CM453" s="357"/>
      <c r="CN453" s="357"/>
      <c r="CO453" s="357"/>
      <c r="CP453" s="357"/>
      <c r="CQ453" s="357"/>
      <c r="CR453" s="357"/>
      <c r="CS453" s="357"/>
      <c r="CT453" s="357"/>
      <c r="CU453" s="357"/>
      <c r="CV453" s="357"/>
      <c r="CW453" s="357"/>
      <c r="CX453" s="357"/>
      <c r="CY453" s="357"/>
      <c r="CZ453" s="357"/>
      <c r="DA453" s="357"/>
      <c r="DB453" s="357"/>
      <c r="DC453" s="357"/>
      <c r="DD453" s="357"/>
      <c r="DE453" s="357"/>
      <c r="DF453" s="357"/>
      <c r="DG453" s="357"/>
      <c r="DH453" s="357"/>
      <c r="DI453" s="357"/>
      <c r="DJ453" s="357"/>
      <c r="DK453" s="357"/>
      <c r="DL453" s="357"/>
      <c r="DM453" s="357"/>
      <c r="DN453" s="357"/>
      <c r="DO453" s="357"/>
      <c r="DP453" s="357"/>
      <c r="DQ453" s="357"/>
      <c r="DR453" s="357"/>
      <c r="DS453" s="357"/>
      <c r="DT453" s="357"/>
      <c r="DU453" s="357"/>
      <c r="DV453" s="357"/>
      <c r="DW453" s="357"/>
      <c r="DX453" s="357"/>
      <c r="DY453" s="357"/>
      <c r="DZ453" s="357"/>
      <c r="EA453" s="357"/>
      <c r="EB453" s="357"/>
      <c r="EC453" s="357"/>
      <c r="ED453" s="357"/>
      <c r="EE453" s="357"/>
      <c r="EF453" s="357"/>
      <c r="EG453" s="357"/>
      <c r="EH453" s="357"/>
      <c r="EI453" s="357"/>
      <c r="EJ453" s="357"/>
      <c r="EK453" s="357"/>
      <c r="EL453" s="357"/>
      <c r="EM453" s="357"/>
      <c r="EN453" s="357"/>
      <c r="EO453" s="357"/>
      <c r="EP453" s="357"/>
      <c r="EQ453" s="357"/>
      <c r="ER453" s="357"/>
      <c r="ES453" s="357"/>
      <c r="ET453" s="357"/>
      <c r="EU453" s="357"/>
    </row>
    <row r="454" ht="12.75" customHeight="1">
      <c r="A454" s="357"/>
      <c r="B454" s="357"/>
      <c r="C454" s="357"/>
      <c r="D454" s="357"/>
      <c r="E454" s="357"/>
      <c r="F454" s="357"/>
      <c r="G454" s="357"/>
      <c r="H454" s="357"/>
      <c r="I454" s="357"/>
      <c r="J454" s="357"/>
      <c r="K454" s="357"/>
      <c r="L454" s="357"/>
      <c r="M454" s="357"/>
      <c r="N454" s="357"/>
      <c r="O454" s="357"/>
      <c r="P454" s="357"/>
      <c r="Q454" s="357"/>
      <c r="R454" s="357"/>
      <c r="S454" s="357"/>
      <c r="T454" s="357"/>
      <c r="U454" s="357"/>
      <c r="V454" s="357"/>
      <c r="W454" s="357"/>
      <c r="X454" s="357"/>
      <c r="Y454" s="357"/>
      <c r="Z454" s="357"/>
      <c r="AA454" s="357"/>
      <c r="AB454" s="357"/>
      <c r="AC454" s="357"/>
      <c r="AD454" s="357"/>
      <c r="AE454" s="357"/>
      <c r="AF454" s="357"/>
      <c r="AG454" s="357"/>
      <c r="AH454" s="357"/>
      <c r="AI454" s="357"/>
      <c r="AJ454" s="357"/>
      <c r="AK454" s="357"/>
      <c r="AL454" s="357"/>
      <c r="AM454" s="357"/>
      <c r="AN454" s="357"/>
      <c r="AO454" s="357"/>
      <c r="AP454" s="357"/>
      <c r="AQ454" s="357"/>
      <c r="AR454" s="357"/>
      <c r="AS454" s="357"/>
      <c r="AT454" s="357"/>
      <c r="AU454" s="357"/>
      <c r="AV454" s="357"/>
      <c r="AW454" s="357"/>
      <c r="AX454" s="357"/>
      <c r="AY454" s="357"/>
      <c r="AZ454" s="357"/>
      <c r="BA454" s="357"/>
      <c r="BB454" s="357"/>
      <c r="BC454" s="357"/>
      <c r="BD454" s="357"/>
      <c r="BE454" s="357"/>
      <c r="BF454" s="357"/>
      <c r="BG454" s="357"/>
      <c r="BH454" s="357"/>
      <c r="BI454" s="357"/>
      <c r="BJ454" s="357"/>
      <c r="BK454" s="357"/>
      <c r="BL454" s="357"/>
      <c r="BM454" s="357"/>
      <c r="BN454" s="357"/>
      <c r="BO454" s="357"/>
      <c r="BP454" s="357"/>
      <c r="BQ454" s="357"/>
      <c r="BR454" s="357"/>
      <c r="BS454" s="357"/>
      <c r="BT454" s="357"/>
      <c r="BU454" s="357"/>
      <c r="BV454" s="357"/>
      <c r="BW454" s="357"/>
      <c r="BX454" s="357"/>
      <c r="BY454" s="357"/>
      <c r="BZ454" s="357"/>
      <c r="CA454" s="357"/>
      <c r="CB454" s="357"/>
      <c r="CC454" s="357"/>
      <c r="CD454" s="357"/>
      <c r="CE454" s="357"/>
      <c r="CF454" s="357"/>
      <c r="CG454" s="357"/>
      <c r="CH454" s="357"/>
      <c r="CI454" s="357"/>
      <c r="CJ454" s="357"/>
      <c r="CK454" s="357"/>
      <c r="CL454" s="357"/>
      <c r="CM454" s="357"/>
      <c r="CN454" s="357"/>
      <c r="CO454" s="357"/>
      <c r="CP454" s="357"/>
      <c r="CQ454" s="357"/>
      <c r="CR454" s="357"/>
      <c r="CS454" s="357"/>
      <c r="CT454" s="357"/>
      <c r="CU454" s="357"/>
      <c r="CV454" s="357"/>
      <c r="CW454" s="357"/>
      <c r="CX454" s="357"/>
      <c r="CY454" s="357"/>
      <c r="CZ454" s="357"/>
      <c r="DA454" s="357"/>
      <c r="DB454" s="357"/>
      <c r="DC454" s="357"/>
      <c r="DD454" s="357"/>
      <c r="DE454" s="357"/>
      <c r="DF454" s="357"/>
      <c r="DG454" s="357"/>
      <c r="DH454" s="357"/>
      <c r="DI454" s="357"/>
      <c r="DJ454" s="357"/>
      <c r="DK454" s="357"/>
      <c r="DL454" s="357"/>
      <c r="DM454" s="357"/>
      <c r="DN454" s="357"/>
      <c r="DO454" s="357"/>
      <c r="DP454" s="357"/>
      <c r="DQ454" s="357"/>
      <c r="DR454" s="357"/>
      <c r="DS454" s="357"/>
      <c r="DT454" s="357"/>
      <c r="DU454" s="357"/>
      <c r="DV454" s="357"/>
      <c r="DW454" s="357"/>
      <c r="DX454" s="357"/>
      <c r="DY454" s="357"/>
      <c r="DZ454" s="357"/>
      <c r="EA454" s="357"/>
      <c r="EB454" s="357"/>
      <c r="EC454" s="357"/>
      <c r="ED454" s="357"/>
      <c r="EE454" s="357"/>
      <c r="EF454" s="357"/>
      <c r="EG454" s="357"/>
      <c r="EH454" s="357"/>
      <c r="EI454" s="357"/>
      <c r="EJ454" s="357"/>
      <c r="EK454" s="357"/>
      <c r="EL454" s="357"/>
      <c r="EM454" s="357"/>
      <c r="EN454" s="357"/>
      <c r="EO454" s="357"/>
      <c r="EP454" s="357"/>
      <c r="EQ454" s="357"/>
      <c r="ER454" s="357"/>
      <c r="ES454" s="357"/>
      <c r="ET454" s="357"/>
      <c r="EU454" s="357"/>
    </row>
    <row r="455" ht="12.75" customHeight="1">
      <c r="A455" s="357"/>
      <c r="B455" s="357"/>
      <c r="C455" s="357"/>
      <c r="D455" s="357"/>
      <c r="E455" s="357"/>
      <c r="F455" s="357"/>
      <c r="G455" s="357"/>
      <c r="H455" s="357"/>
      <c r="I455" s="357"/>
      <c r="J455" s="357"/>
      <c r="K455" s="357"/>
      <c r="L455" s="357"/>
      <c r="M455" s="357"/>
      <c r="N455" s="357"/>
      <c r="O455" s="357"/>
      <c r="P455" s="357"/>
      <c r="Q455" s="357"/>
      <c r="R455" s="357"/>
      <c r="S455" s="357"/>
      <c r="T455" s="357"/>
      <c r="U455" s="357"/>
      <c r="V455" s="357"/>
      <c r="W455" s="357"/>
      <c r="X455" s="357"/>
      <c r="Y455" s="357"/>
      <c r="Z455" s="357"/>
      <c r="AA455" s="357"/>
      <c r="AB455" s="357"/>
      <c r="AC455" s="357"/>
      <c r="AD455" s="357"/>
      <c r="AE455" s="357"/>
      <c r="AF455" s="357"/>
      <c r="AG455" s="357"/>
      <c r="AH455" s="357"/>
      <c r="AI455" s="357"/>
      <c r="AJ455" s="357"/>
      <c r="AK455" s="357"/>
      <c r="AL455" s="357"/>
      <c r="AM455" s="357"/>
      <c r="AN455" s="357"/>
      <c r="AO455" s="357"/>
      <c r="AP455" s="357"/>
      <c r="AQ455" s="357"/>
      <c r="AR455" s="357"/>
      <c r="AS455" s="357"/>
      <c r="AT455" s="357"/>
      <c r="AU455" s="357"/>
      <c r="AV455" s="357"/>
      <c r="AW455" s="357"/>
      <c r="AX455" s="357"/>
      <c r="AY455" s="357"/>
      <c r="AZ455" s="357"/>
      <c r="BA455" s="357"/>
      <c r="BB455" s="357"/>
      <c r="BC455" s="357"/>
      <c r="BD455" s="357"/>
      <c r="BE455" s="357"/>
      <c r="BF455" s="357"/>
      <c r="BG455" s="357"/>
      <c r="BH455" s="357"/>
      <c r="BI455" s="357"/>
      <c r="BJ455" s="357"/>
      <c r="BK455" s="357"/>
      <c r="BL455" s="357"/>
      <c r="BM455" s="357"/>
      <c r="BN455" s="357"/>
      <c r="BO455" s="357"/>
      <c r="BP455" s="357"/>
      <c r="BQ455" s="357"/>
      <c r="BR455" s="357"/>
      <c r="BS455" s="357"/>
      <c r="BT455" s="357"/>
      <c r="BU455" s="357"/>
      <c r="BV455" s="357"/>
      <c r="BW455" s="357"/>
      <c r="BX455" s="357"/>
      <c r="BY455" s="357"/>
      <c r="BZ455" s="357"/>
      <c r="CA455" s="357"/>
      <c r="CB455" s="357"/>
      <c r="CC455" s="357"/>
      <c r="CD455" s="357"/>
      <c r="CE455" s="357"/>
      <c r="CF455" s="357"/>
      <c r="CG455" s="357"/>
      <c r="CH455" s="357"/>
      <c r="CI455" s="357"/>
      <c r="CJ455" s="357"/>
      <c r="CK455" s="357"/>
      <c r="CL455" s="357"/>
      <c r="CM455" s="357"/>
      <c r="CN455" s="357"/>
      <c r="CO455" s="357"/>
      <c r="CP455" s="357"/>
      <c r="CQ455" s="357"/>
      <c r="CR455" s="357"/>
      <c r="CS455" s="357"/>
      <c r="CT455" s="357"/>
      <c r="CU455" s="357"/>
      <c r="CV455" s="357"/>
      <c r="CW455" s="357"/>
      <c r="CX455" s="357"/>
      <c r="CY455" s="357"/>
      <c r="CZ455" s="357"/>
      <c r="DA455" s="357"/>
      <c r="DB455" s="357"/>
      <c r="DC455" s="357"/>
      <c r="DD455" s="357"/>
      <c r="DE455" s="357"/>
      <c r="DF455" s="357"/>
      <c r="DG455" s="357"/>
      <c r="DH455" s="357"/>
      <c r="DI455" s="357"/>
      <c r="DJ455" s="357"/>
      <c r="DK455" s="357"/>
      <c r="DL455" s="357"/>
      <c r="DM455" s="357"/>
      <c r="DN455" s="357"/>
      <c r="DO455" s="357"/>
      <c r="DP455" s="357"/>
      <c r="DQ455" s="357"/>
      <c r="DR455" s="357"/>
      <c r="DS455" s="357"/>
      <c r="DT455" s="357"/>
      <c r="DU455" s="357"/>
      <c r="DV455" s="357"/>
      <c r="DW455" s="357"/>
      <c r="DX455" s="357"/>
      <c r="DY455" s="357"/>
      <c r="DZ455" s="357"/>
      <c r="EA455" s="357"/>
      <c r="EB455" s="357"/>
      <c r="EC455" s="357"/>
      <c r="ED455" s="357"/>
      <c r="EE455" s="357"/>
      <c r="EF455" s="357"/>
      <c r="EG455" s="357"/>
      <c r="EH455" s="357"/>
      <c r="EI455" s="357"/>
      <c r="EJ455" s="357"/>
      <c r="EK455" s="357"/>
      <c r="EL455" s="357"/>
      <c r="EM455" s="357"/>
      <c r="EN455" s="357"/>
      <c r="EO455" s="357"/>
      <c r="EP455" s="357"/>
      <c r="EQ455" s="357"/>
      <c r="ER455" s="357"/>
      <c r="ES455" s="357"/>
      <c r="ET455" s="357"/>
      <c r="EU455" s="357"/>
    </row>
    <row r="456" ht="12.75" customHeight="1">
      <c r="A456" s="357"/>
      <c r="B456" s="357"/>
      <c r="C456" s="357"/>
      <c r="D456" s="357"/>
      <c r="E456" s="357"/>
      <c r="F456" s="357"/>
      <c r="G456" s="357"/>
      <c r="H456" s="357"/>
      <c r="I456" s="357"/>
      <c r="J456" s="357"/>
      <c r="K456" s="357"/>
      <c r="L456" s="357"/>
      <c r="M456" s="357"/>
      <c r="N456" s="357"/>
      <c r="O456" s="357"/>
      <c r="P456" s="357"/>
      <c r="Q456" s="357"/>
      <c r="R456" s="357"/>
      <c r="S456" s="357"/>
      <c r="T456" s="357"/>
      <c r="U456" s="357"/>
      <c r="V456" s="357"/>
      <c r="W456" s="357"/>
      <c r="X456" s="357"/>
      <c r="Y456" s="357"/>
      <c r="Z456" s="357"/>
      <c r="AA456" s="357"/>
      <c r="AB456" s="357"/>
      <c r="AC456" s="357"/>
      <c r="AD456" s="357"/>
      <c r="AE456" s="357"/>
      <c r="AF456" s="357"/>
      <c r="AG456" s="357"/>
      <c r="AH456" s="357"/>
      <c r="AI456" s="357"/>
      <c r="AJ456" s="357"/>
      <c r="AK456" s="357"/>
      <c r="AL456" s="357"/>
      <c r="AM456" s="357"/>
      <c r="AN456" s="357"/>
      <c r="AO456" s="357"/>
      <c r="AP456" s="357"/>
      <c r="AQ456" s="357"/>
      <c r="AR456" s="357"/>
      <c r="AS456" s="357"/>
      <c r="AT456" s="357"/>
      <c r="AU456" s="357"/>
      <c r="AV456" s="357"/>
      <c r="AW456" s="357"/>
      <c r="AX456" s="357"/>
      <c r="AY456" s="357"/>
      <c r="AZ456" s="357"/>
      <c r="BA456" s="357"/>
      <c r="BB456" s="357"/>
      <c r="BC456" s="357"/>
      <c r="BD456" s="357"/>
      <c r="BE456" s="357"/>
      <c r="BF456" s="357"/>
      <c r="BG456" s="357"/>
      <c r="BH456" s="357"/>
      <c r="BI456" s="357"/>
      <c r="BJ456" s="357"/>
      <c r="BK456" s="357"/>
      <c r="BL456" s="357"/>
      <c r="BM456" s="357"/>
      <c r="BN456" s="357"/>
      <c r="BO456" s="357"/>
      <c r="BP456" s="357"/>
      <c r="BQ456" s="357"/>
      <c r="BR456" s="357"/>
      <c r="BS456" s="357"/>
      <c r="BT456" s="357"/>
      <c r="BU456" s="357"/>
      <c r="BV456" s="357"/>
      <c r="BW456" s="357"/>
      <c r="BX456" s="357"/>
      <c r="BY456" s="357"/>
      <c r="BZ456" s="357"/>
      <c r="CA456" s="357"/>
      <c r="CB456" s="357"/>
      <c r="CC456" s="357"/>
      <c r="CD456" s="357"/>
      <c r="CE456" s="357"/>
      <c r="CF456" s="357"/>
      <c r="CG456" s="357"/>
      <c r="CH456" s="357"/>
      <c r="CI456" s="357"/>
      <c r="CJ456" s="357"/>
      <c r="CK456" s="357"/>
      <c r="CL456" s="357"/>
      <c r="CM456" s="357"/>
      <c r="CN456" s="357"/>
      <c r="CO456" s="357"/>
      <c r="CP456" s="357"/>
      <c r="CQ456" s="357"/>
      <c r="CR456" s="357"/>
      <c r="CS456" s="357"/>
      <c r="CT456" s="357"/>
      <c r="CU456" s="357"/>
      <c r="CV456" s="357"/>
      <c r="CW456" s="357"/>
      <c r="CX456" s="357"/>
      <c r="CY456" s="357"/>
      <c r="CZ456" s="357"/>
      <c r="DA456" s="357"/>
      <c r="DB456" s="357"/>
      <c r="DC456" s="357"/>
      <c r="DD456" s="357"/>
      <c r="DE456" s="357"/>
      <c r="DF456" s="357"/>
      <c r="DG456" s="357"/>
      <c r="DH456" s="357"/>
      <c r="DI456" s="357"/>
      <c r="DJ456" s="357"/>
      <c r="DK456" s="357"/>
      <c r="DL456" s="357"/>
      <c r="DM456" s="357"/>
      <c r="DN456" s="357"/>
      <c r="DO456" s="357"/>
      <c r="DP456" s="357"/>
      <c r="DQ456" s="357"/>
      <c r="DR456" s="357"/>
      <c r="DS456" s="357"/>
      <c r="DT456" s="357"/>
      <c r="DU456" s="357"/>
      <c r="DV456" s="357"/>
      <c r="DW456" s="357"/>
      <c r="DX456" s="357"/>
      <c r="DY456" s="357"/>
      <c r="DZ456" s="357"/>
      <c r="EA456" s="357"/>
      <c r="EB456" s="357"/>
      <c r="EC456" s="357"/>
      <c r="ED456" s="357"/>
      <c r="EE456" s="357"/>
      <c r="EF456" s="357"/>
      <c r="EG456" s="357"/>
      <c r="EH456" s="357"/>
      <c r="EI456" s="357"/>
      <c r="EJ456" s="357"/>
      <c r="EK456" s="357"/>
      <c r="EL456" s="357"/>
      <c r="EM456" s="357"/>
      <c r="EN456" s="357"/>
      <c r="EO456" s="357"/>
      <c r="EP456" s="357"/>
      <c r="EQ456" s="357"/>
      <c r="ER456" s="357"/>
      <c r="ES456" s="357"/>
      <c r="ET456" s="357"/>
      <c r="EU456" s="357"/>
    </row>
    <row r="457" ht="12.75" customHeight="1">
      <c r="A457" s="357"/>
      <c r="B457" s="357"/>
      <c r="C457" s="357"/>
      <c r="D457" s="357"/>
      <c r="E457" s="357"/>
      <c r="F457" s="357"/>
      <c r="G457" s="357"/>
      <c r="H457" s="357"/>
      <c r="I457" s="357"/>
      <c r="J457" s="357"/>
      <c r="K457" s="357"/>
      <c r="L457" s="357"/>
      <c r="M457" s="357"/>
      <c r="N457" s="357"/>
      <c r="O457" s="357"/>
      <c r="P457" s="357"/>
      <c r="Q457" s="357"/>
      <c r="R457" s="357"/>
      <c r="S457" s="357"/>
      <c r="T457" s="357"/>
      <c r="U457" s="357"/>
      <c r="V457" s="357"/>
      <c r="W457" s="357"/>
      <c r="X457" s="357"/>
      <c r="Y457" s="357"/>
      <c r="Z457" s="357"/>
      <c r="AA457" s="357"/>
      <c r="AB457" s="357"/>
      <c r="AC457" s="357"/>
      <c r="AD457" s="357"/>
      <c r="AE457" s="357"/>
      <c r="AF457" s="357"/>
      <c r="AG457" s="357"/>
      <c r="AH457" s="357"/>
      <c r="AI457" s="357"/>
      <c r="AJ457" s="357"/>
      <c r="AK457" s="357"/>
      <c r="AL457" s="357"/>
      <c r="AM457" s="357"/>
      <c r="AN457" s="357"/>
      <c r="AO457" s="357"/>
      <c r="AP457" s="357"/>
      <c r="AQ457" s="357"/>
      <c r="AR457" s="357"/>
      <c r="AS457" s="357"/>
      <c r="AT457" s="357"/>
      <c r="AU457" s="357"/>
      <c r="AV457" s="357"/>
      <c r="AW457" s="357"/>
      <c r="AX457" s="357"/>
      <c r="AY457" s="357"/>
      <c r="AZ457" s="357"/>
      <c r="BA457" s="357"/>
      <c r="BB457" s="357"/>
      <c r="BC457" s="357"/>
      <c r="BD457" s="357"/>
      <c r="BE457" s="357"/>
      <c r="BF457" s="357"/>
      <c r="BG457" s="357"/>
      <c r="BH457" s="357"/>
      <c r="BI457" s="357"/>
      <c r="BJ457" s="357"/>
      <c r="BK457" s="357"/>
      <c r="BL457" s="357"/>
      <c r="BM457" s="357"/>
      <c r="BN457" s="357"/>
      <c r="BO457" s="357"/>
      <c r="BP457" s="357"/>
      <c r="BQ457" s="357"/>
      <c r="BR457" s="357"/>
      <c r="BS457" s="357"/>
      <c r="BT457" s="357"/>
      <c r="BU457" s="357"/>
      <c r="BV457" s="357"/>
      <c r="BW457" s="357"/>
      <c r="BX457" s="357"/>
      <c r="BY457" s="357"/>
      <c r="BZ457" s="357"/>
      <c r="CA457" s="357"/>
      <c r="CB457" s="357"/>
      <c r="CC457" s="357"/>
      <c r="CD457" s="357"/>
      <c r="CE457" s="357"/>
      <c r="CF457" s="357"/>
      <c r="CG457" s="357"/>
      <c r="CH457" s="357"/>
      <c r="CI457" s="357"/>
      <c r="CJ457" s="357"/>
      <c r="CK457" s="357"/>
      <c r="CL457" s="357"/>
      <c r="CM457" s="357"/>
      <c r="CN457" s="357"/>
      <c r="CO457" s="357"/>
      <c r="CP457" s="357"/>
      <c r="CQ457" s="357"/>
      <c r="CR457" s="357"/>
      <c r="CS457" s="357"/>
      <c r="CT457" s="357"/>
      <c r="CU457" s="357"/>
      <c r="CV457" s="357"/>
      <c r="CW457" s="357"/>
      <c r="CX457" s="357"/>
      <c r="CY457" s="357"/>
      <c r="CZ457" s="357"/>
      <c r="DA457" s="357"/>
      <c r="DB457" s="357"/>
      <c r="DC457" s="357"/>
      <c r="DD457" s="357"/>
      <c r="DE457" s="357"/>
      <c r="DF457" s="357"/>
      <c r="DG457" s="357"/>
      <c r="DH457" s="357"/>
      <c r="DI457" s="357"/>
      <c r="DJ457" s="357"/>
      <c r="DK457" s="357"/>
      <c r="DL457" s="357"/>
      <c r="DM457" s="357"/>
      <c r="DN457" s="357"/>
      <c r="DO457" s="357"/>
      <c r="DP457" s="357"/>
      <c r="DQ457" s="357"/>
      <c r="DR457" s="357"/>
      <c r="DS457" s="357"/>
      <c r="DT457" s="357"/>
      <c r="DU457" s="357"/>
      <c r="DV457" s="357"/>
      <c r="DW457" s="357"/>
      <c r="DX457" s="357"/>
      <c r="DY457" s="357"/>
      <c r="DZ457" s="357"/>
      <c r="EA457" s="357"/>
      <c r="EB457" s="357"/>
      <c r="EC457" s="357"/>
      <c r="ED457" s="357"/>
      <c r="EE457" s="357"/>
      <c r="EF457" s="357"/>
      <c r="EG457" s="357"/>
      <c r="EH457" s="357"/>
      <c r="EI457" s="357"/>
      <c r="EJ457" s="357"/>
      <c r="EK457" s="357"/>
      <c r="EL457" s="357"/>
      <c r="EM457" s="357"/>
      <c r="EN457" s="357"/>
      <c r="EO457" s="357"/>
      <c r="EP457" s="357"/>
      <c r="EQ457" s="357"/>
      <c r="ER457" s="357"/>
      <c r="ES457" s="357"/>
      <c r="ET457" s="357"/>
      <c r="EU457" s="357"/>
    </row>
    <row r="458" ht="12.75" customHeight="1">
      <c r="A458" s="357"/>
      <c r="B458" s="357"/>
      <c r="C458" s="357"/>
      <c r="D458" s="357"/>
      <c r="E458" s="357"/>
      <c r="F458" s="357"/>
      <c r="G458" s="357"/>
      <c r="H458" s="357"/>
      <c r="I458" s="357"/>
      <c r="J458" s="357"/>
      <c r="K458" s="357"/>
      <c r="L458" s="357"/>
      <c r="M458" s="357"/>
      <c r="N458" s="357"/>
      <c r="O458" s="357"/>
      <c r="P458" s="357"/>
      <c r="Q458" s="357"/>
      <c r="R458" s="357"/>
      <c r="S458" s="357"/>
      <c r="T458" s="357"/>
      <c r="U458" s="357"/>
      <c r="V458" s="357"/>
      <c r="W458" s="357"/>
      <c r="X458" s="357"/>
      <c r="Y458" s="357"/>
      <c r="Z458" s="357"/>
      <c r="AA458" s="357"/>
      <c r="AB458" s="357"/>
      <c r="AC458" s="357"/>
      <c r="AD458" s="357"/>
      <c r="AE458" s="357"/>
      <c r="AF458" s="357"/>
      <c r="AG458" s="357"/>
      <c r="AH458" s="357"/>
      <c r="AI458" s="357"/>
      <c r="AJ458" s="357"/>
      <c r="AK458" s="357"/>
      <c r="AL458" s="357"/>
      <c r="AM458" s="357"/>
      <c r="AN458" s="357"/>
      <c r="AO458" s="357"/>
      <c r="AP458" s="357"/>
      <c r="AQ458" s="357"/>
      <c r="AR458" s="357"/>
      <c r="AS458" s="357"/>
      <c r="AT458" s="357"/>
      <c r="AU458" s="357"/>
      <c r="AV458" s="357"/>
      <c r="AW458" s="357"/>
      <c r="AX458" s="357"/>
      <c r="AY458" s="357"/>
      <c r="AZ458" s="357"/>
      <c r="BA458" s="357"/>
      <c r="BB458" s="357"/>
      <c r="BC458" s="357"/>
      <c r="BD458" s="357"/>
      <c r="BE458" s="357"/>
      <c r="BF458" s="357"/>
      <c r="BG458" s="357"/>
      <c r="BH458" s="357"/>
      <c r="BI458" s="357"/>
      <c r="BJ458" s="357"/>
      <c r="BK458" s="357"/>
      <c r="BL458" s="357"/>
      <c r="BM458" s="357"/>
      <c r="BN458" s="357"/>
      <c r="BO458" s="357"/>
      <c r="BP458" s="357"/>
      <c r="BQ458" s="357"/>
      <c r="BR458" s="357"/>
      <c r="BS458" s="357"/>
      <c r="BT458" s="357"/>
      <c r="BU458" s="357"/>
      <c r="BV458" s="357"/>
      <c r="BW458" s="357"/>
      <c r="BX458" s="357"/>
      <c r="BY458" s="357"/>
      <c r="BZ458" s="357"/>
      <c r="CA458" s="357"/>
      <c r="CB458" s="357"/>
      <c r="CC458" s="357"/>
      <c r="CD458" s="357"/>
      <c r="CE458" s="357"/>
      <c r="CF458" s="357"/>
      <c r="CG458" s="357"/>
      <c r="CH458" s="357"/>
      <c r="CI458" s="357"/>
      <c r="CJ458" s="357"/>
      <c r="CK458" s="357"/>
      <c r="CL458" s="357"/>
      <c r="CM458" s="357"/>
      <c r="CN458" s="357"/>
      <c r="CO458" s="357"/>
      <c r="CP458" s="357"/>
      <c r="CQ458" s="357"/>
      <c r="CR458" s="357"/>
      <c r="CS458" s="357"/>
      <c r="CT458" s="357"/>
      <c r="CU458" s="357"/>
      <c r="CV458" s="357"/>
      <c r="CW458" s="357"/>
      <c r="CX458" s="357"/>
      <c r="CY458" s="357"/>
      <c r="CZ458" s="357"/>
      <c r="DA458" s="357"/>
      <c r="DB458" s="357"/>
      <c r="DC458" s="357"/>
      <c r="DD458" s="357"/>
      <c r="DE458" s="357"/>
      <c r="DF458" s="357"/>
      <c r="DG458" s="357"/>
      <c r="DH458" s="357"/>
      <c r="DI458" s="357"/>
      <c r="DJ458" s="357"/>
      <c r="DK458" s="357"/>
      <c r="DL458" s="357"/>
      <c r="DM458" s="357"/>
      <c r="DN458" s="357"/>
      <c r="DO458" s="357"/>
      <c r="DP458" s="357"/>
      <c r="DQ458" s="357"/>
      <c r="DR458" s="357"/>
      <c r="DS458" s="357"/>
      <c r="DT458" s="357"/>
      <c r="DU458" s="357"/>
      <c r="DV458" s="357"/>
      <c r="DW458" s="357"/>
      <c r="DX458" s="357"/>
      <c r="DY458" s="357"/>
      <c r="DZ458" s="357"/>
      <c r="EA458" s="357"/>
      <c r="EB458" s="357"/>
      <c r="EC458" s="357"/>
      <c r="ED458" s="357"/>
      <c r="EE458" s="357"/>
      <c r="EF458" s="357"/>
      <c r="EG458" s="357"/>
      <c r="EH458" s="357"/>
      <c r="EI458" s="357"/>
      <c r="EJ458" s="357"/>
      <c r="EK458" s="357"/>
      <c r="EL458" s="357"/>
      <c r="EM458" s="357"/>
      <c r="EN458" s="357"/>
      <c r="EO458" s="357"/>
      <c r="EP458" s="357"/>
      <c r="EQ458" s="357"/>
      <c r="ER458" s="357"/>
      <c r="ES458" s="357"/>
      <c r="ET458" s="357"/>
      <c r="EU458" s="357"/>
    </row>
    <row r="459" ht="12.75" customHeight="1">
      <c r="A459" s="357"/>
      <c r="B459" s="357"/>
      <c r="C459" s="357"/>
      <c r="D459" s="357"/>
      <c r="E459" s="357"/>
      <c r="F459" s="357"/>
      <c r="G459" s="357"/>
      <c r="H459" s="357"/>
      <c r="I459" s="357"/>
      <c r="J459" s="357"/>
      <c r="K459" s="357"/>
      <c r="L459" s="357"/>
      <c r="M459" s="357"/>
      <c r="N459" s="357"/>
      <c r="O459" s="357"/>
      <c r="P459" s="357"/>
      <c r="Q459" s="357"/>
      <c r="R459" s="357"/>
      <c r="S459" s="357"/>
      <c r="T459" s="357"/>
      <c r="U459" s="357"/>
      <c r="V459" s="357"/>
      <c r="W459" s="357"/>
      <c r="X459" s="357"/>
      <c r="Y459" s="357"/>
      <c r="Z459" s="357"/>
      <c r="AA459" s="357"/>
      <c r="AB459" s="357"/>
      <c r="AC459" s="357"/>
      <c r="AD459" s="357"/>
      <c r="AE459" s="357"/>
      <c r="AF459" s="357"/>
      <c r="AG459" s="357"/>
      <c r="AH459" s="357"/>
      <c r="AI459" s="357"/>
      <c r="AJ459" s="357"/>
      <c r="AK459" s="357"/>
      <c r="AL459" s="357"/>
      <c r="AM459" s="357"/>
      <c r="AN459" s="357"/>
      <c r="AO459" s="357"/>
      <c r="AP459" s="357"/>
      <c r="AQ459" s="357"/>
      <c r="AR459" s="357"/>
      <c r="AS459" s="357"/>
      <c r="AT459" s="357"/>
      <c r="AU459" s="357"/>
      <c r="AV459" s="357"/>
      <c r="AW459" s="357"/>
      <c r="AX459" s="357"/>
      <c r="AY459" s="357"/>
      <c r="AZ459" s="357"/>
      <c r="BA459" s="357"/>
      <c r="BB459" s="357"/>
      <c r="BC459" s="357"/>
      <c r="BD459" s="357"/>
      <c r="BE459" s="357"/>
      <c r="BF459" s="357"/>
      <c r="BG459" s="357"/>
      <c r="BH459" s="357"/>
      <c r="BI459" s="357"/>
      <c r="BJ459" s="357"/>
      <c r="BK459" s="357"/>
      <c r="BL459" s="357"/>
      <c r="BM459" s="357"/>
      <c r="BN459" s="357"/>
      <c r="BO459" s="357"/>
      <c r="BP459" s="357"/>
      <c r="BQ459" s="357"/>
      <c r="BR459" s="357"/>
      <c r="BS459" s="357"/>
      <c r="BT459" s="357"/>
      <c r="BU459" s="357"/>
      <c r="BV459" s="357"/>
      <c r="BW459" s="357"/>
      <c r="BX459" s="357"/>
      <c r="BY459" s="357"/>
      <c r="BZ459" s="357"/>
      <c r="CA459" s="357"/>
      <c r="CB459" s="357"/>
      <c r="CC459" s="357"/>
      <c r="CD459" s="357"/>
      <c r="CE459" s="357"/>
      <c r="CF459" s="357"/>
      <c r="CG459" s="357"/>
      <c r="CH459" s="357"/>
      <c r="CI459" s="357"/>
      <c r="CJ459" s="357"/>
      <c r="CK459" s="357"/>
      <c r="CL459" s="357"/>
      <c r="CM459" s="357"/>
      <c r="CN459" s="357"/>
      <c r="CO459" s="357"/>
      <c r="CP459" s="357"/>
      <c r="CQ459" s="357"/>
      <c r="CR459" s="357"/>
      <c r="CS459" s="357"/>
      <c r="CT459" s="357"/>
      <c r="CU459" s="357"/>
      <c r="CV459" s="357"/>
      <c r="CW459" s="357"/>
      <c r="CX459" s="357"/>
      <c r="CY459" s="357"/>
      <c r="CZ459" s="357"/>
      <c r="DA459" s="357"/>
      <c r="DB459" s="357"/>
      <c r="DC459" s="357"/>
      <c r="DD459" s="357"/>
      <c r="DE459" s="357"/>
      <c r="DF459" s="357"/>
      <c r="DG459" s="357"/>
      <c r="DH459" s="357"/>
      <c r="DI459" s="357"/>
      <c r="DJ459" s="357"/>
      <c r="DK459" s="357"/>
      <c r="DL459" s="357"/>
      <c r="DM459" s="357"/>
      <c r="DN459" s="357"/>
      <c r="DO459" s="357"/>
      <c r="DP459" s="357"/>
      <c r="DQ459" s="357"/>
      <c r="DR459" s="357"/>
      <c r="DS459" s="357"/>
      <c r="DT459" s="357"/>
      <c r="DU459" s="357"/>
      <c r="DV459" s="357"/>
      <c r="DW459" s="357"/>
      <c r="DX459" s="357"/>
      <c r="DY459" s="357"/>
      <c r="DZ459" s="357"/>
      <c r="EA459" s="357"/>
      <c r="EB459" s="357"/>
      <c r="EC459" s="357"/>
      <c r="ED459" s="357"/>
      <c r="EE459" s="357"/>
      <c r="EF459" s="357"/>
      <c r="EG459" s="357"/>
      <c r="EH459" s="357"/>
      <c r="EI459" s="357"/>
      <c r="EJ459" s="357"/>
      <c r="EK459" s="357"/>
      <c r="EL459" s="357"/>
      <c r="EM459" s="357"/>
      <c r="EN459" s="357"/>
      <c r="EO459" s="357"/>
      <c r="EP459" s="357"/>
      <c r="EQ459" s="357"/>
      <c r="ER459" s="357"/>
      <c r="ES459" s="357"/>
      <c r="ET459" s="357"/>
      <c r="EU459" s="357"/>
    </row>
    <row r="460" ht="12.75" customHeight="1">
      <c r="A460" s="357"/>
      <c r="B460" s="357"/>
      <c r="C460" s="357"/>
      <c r="D460" s="357"/>
      <c r="E460" s="357"/>
      <c r="F460" s="357"/>
      <c r="G460" s="357"/>
      <c r="H460" s="357"/>
      <c r="I460" s="357"/>
      <c r="J460" s="357"/>
      <c r="K460" s="357"/>
      <c r="L460" s="357"/>
      <c r="M460" s="357"/>
      <c r="N460" s="357"/>
      <c r="O460" s="357"/>
      <c r="P460" s="357"/>
      <c r="Q460" s="357"/>
      <c r="R460" s="357"/>
      <c r="S460" s="357"/>
      <c r="T460" s="357"/>
      <c r="U460" s="357"/>
      <c r="V460" s="357"/>
      <c r="W460" s="357"/>
      <c r="X460" s="357"/>
      <c r="Y460" s="357"/>
      <c r="Z460" s="357"/>
      <c r="AA460" s="357"/>
      <c r="AB460" s="357"/>
      <c r="AC460" s="357"/>
      <c r="AD460" s="357"/>
      <c r="AE460" s="357"/>
      <c r="AF460" s="357"/>
      <c r="AG460" s="357"/>
      <c r="AH460" s="357"/>
      <c r="AI460" s="357"/>
      <c r="AJ460" s="357"/>
      <c r="AK460" s="357"/>
      <c r="AL460" s="357"/>
      <c r="AM460" s="357"/>
      <c r="AN460" s="357"/>
      <c r="AO460" s="357"/>
      <c r="AP460" s="357"/>
      <c r="AQ460" s="357"/>
      <c r="AR460" s="357"/>
      <c r="AS460" s="357"/>
      <c r="AT460" s="357"/>
      <c r="AU460" s="357"/>
      <c r="AV460" s="357"/>
      <c r="AW460" s="357"/>
      <c r="AX460" s="357"/>
      <c r="AY460" s="357"/>
      <c r="AZ460" s="357"/>
      <c r="BA460" s="357"/>
      <c r="BB460" s="357"/>
      <c r="BC460" s="357"/>
      <c r="BD460" s="357"/>
      <c r="BE460" s="357"/>
      <c r="BF460" s="357"/>
      <c r="BG460" s="357"/>
      <c r="BH460" s="357"/>
      <c r="BI460" s="357"/>
      <c r="BJ460" s="357"/>
      <c r="BK460" s="357"/>
      <c r="BL460" s="357"/>
      <c r="BM460" s="357"/>
      <c r="BN460" s="357"/>
      <c r="BO460" s="357"/>
      <c r="BP460" s="357"/>
      <c r="BQ460" s="357"/>
      <c r="BR460" s="357"/>
      <c r="BS460" s="357"/>
      <c r="BT460" s="357"/>
      <c r="BU460" s="357"/>
      <c r="BV460" s="357"/>
      <c r="BW460" s="357"/>
      <c r="BX460" s="357"/>
      <c r="BY460" s="357"/>
      <c r="BZ460" s="357"/>
      <c r="CA460" s="357"/>
      <c r="CB460" s="357"/>
      <c r="CC460" s="357"/>
      <c r="CD460" s="357"/>
      <c r="CE460" s="357"/>
      <c r="CF460" s="357"/>
      <c r="CG460" s="357"/>
      <c r="CH460" s="357"/>
      <c r="CI460" s="357"/>
      <c r="CJ460" s="357"/>
      <c r="CK460" s="357"/>
      <c r="CL460" s="357"/>
      <c r="CM460" s="357"/>
      <c r="CN460" s="357"/>
      <c r="CO460" s="357"/>
      <c r="CP460" s="357"/>
      <c r="CQ460" s="357"/>
      <c r="CR460" s="357"/>
      <c r="CS460" s="357"/>
      <c r="CT460" s="357"/>
      <c r="CU460" s="357"/>
      <c r="CV460" s="357"/>
      <c r="CW460" s="357"/>
      <c r="CX460" s="357"/>
      <c r="CY460" s="357"/>
      <c r="CZ460" s="357"/>
      <c r="DA460" s="357"/>
      <c r="DB460" s="357"/>
      <c r="DC460" s="357"/>
      <c r="DD460" s="357"/>
      <c r="DE460" s="357"/>
      <c r="DF460" s="357"/>
      <c r="DG460" s="357"/>
      <c r="DH460" s="357"/>
      <c r="DI460" s="357"/>
      <c r="DJ460" s="357"/>
      <c r="DK460" s="357"/>
      <c r="DL460" s="357"/>
      <c r="DM460" s="357"/>
      <c r="DN460" s="357"/>
      <c r="DO460" s="357"/>
      <c r="DP460" s="357"/>
      <c r="DQ460" s="357"/>
      <c r="DR460" s="357"/>
      <c r="DS460" s="357"/>
      <c r="DT460" s="357"/>
      <c r="DU460" s="357"/>
      <c r="DV460" s="357"/>
      <c r="DW460" s="357"/>
      <c r="DX460" s="357"/>
      <c r="DY460" s="357"/>
      <c r="DZ460" s="357"/>
      <c r="EA460" s="357"/>
      <c r="EB460" s="357"/>
      <c r="EC460" s="357"/>
      <c r="ED460" s="357"/>
      <c r="EE460" s="357"/>
      <c r="EF460" s="357"/>
      <c r="EG460" s="357"/>
      <c r="EH460" s="357"/>
      <c r="EI460" s="357"/>
      <c r="EJ460" s="357"/>
      <c r="EK460" s="357"/>
      <c r="EL460" s="357"/>
      <c r="EM460" s="357"/>
      <c r="EN460" s="357"/>
      <c r="EO460" s="357"/>
      <c r="EP460" s="357"/>
      <c r="EQ460" s="357"/>
      <c r="ER460" s="357"/>
      <c r="ES460" s="357"/>
      <c r="ET460" s="357"/>
      <c r="EU460" s="357"/>
    </row>
    <row r="461" ht="12.75" customHeight="1">
      <c r="A461" s="357"/>
      <c r="B461" s="357"/>
      <c r="C461" s="357"/>
      <c r="D461" s="357"/>
      <c r="E461" s="357"/>
      <c r="F461" s="357"/>
      <c r="G461" s="357"/>
      <c r="H461" s="357"/>
      <c r="I461" s="357"/>
      <c r="J461" s="357"/>
      <c r="K461" s="357"/>
      <c r="L461" s="357"/>
      <c r="M461" s="357"/>
      <c r="N461" s="357"/>
      <c r="O461" s="357"/>
      <c r="P461" s="357"/>
      <c r="Q461" s="357"/>
      <c r="R461" s="357"/>
      <c r="S461" s="357"/>
      <c r="T461" s="357"/>
      <c r="U461" s="357"/>
      <c r="V461" s="357"/>
      <c r="W461" s="357"/>
      <c r="X461" s="357"/>
      <c r="Y461" s="357"/>
      <c r="Z461" s="357"/>
      <c r="AA461" s="357"/>
      <c r="AB461" s="357"/>
      <c r="AC461" s="357"/>
      <c r="AD461" s="357"/>
      <c r="AE461" s="357"/>
      <c r="AF461" s="357"/>
      <c r="AG461" s="357"/>
      <c r="AH461" s="357"/>
      <c r="AI461" s="357"/>
      <c r="AJ461" s="357"/>
      <c r="AK461" s="357"/>
      <c r="AL461" s="357"/>
      <c r="AM461" s="357"/>
      <c r="AN461" s="357"/>
      <c r="AO461" s="357"/>
      <c r="AP461" s="357"/>
      <c r="AQ461" s="357"/>
      <c r="AR461" s="357"/>
      <c r="AS461" s="357"/>
      <c r="AT461" s="357"/>
      <c r="AU461" s="357"/>
      <c r="AV461" s="357"/>
      <c r="AW461" s="357"/>
      <c r="AX461" s="357"/>
      <c r="AY461" s="357"/>
      <c r="AZ461" s="357"/>
      <c r="BA461" s="357"/>
      <c r="BB461" s="357"/>
      <c r="BC461" s="357"/>
      <c r="BD461" s="357"/>
      <c r="BE461" s="357"/>
      <c r="BF461" s="357"/>
      <c r="BG461" s="357"/>
      <c r="BH461" s="357"/>
      <c r="BI461" s="357"/>
      <c r="BJ461" s="357"/>
      <c r="BK461" s="357"/>
      <c r="BL461" s="357"/>
      <c r="BM461" s="357"/>
      <c r="BN461" s="357"/>
      <c r="BO461" s="357"/>
      <c r="BP461" s="357"/>
      <c r="BQ461" s="357"/>
      <c r="BR461" s="357"/>
      <c r="BS461" s="357"/>
      <c r="BT461" s="357"/>
      <c r="BU461" s="357"/>
      <c r="BV461" s="357"/>
      <c r="BW461" s="357"/>
      <c r="BX461" s="357"/>
      <c r="BY461" s="357"/>
      <c r="BZ461" s="357"/>
      <c r="CA461" s="357"/>
      <c r="CB461" s="357"/>
      <c r="CC461" s="357"/>
      <c r="CD461" s="357"/>
      <c r="CE461" s="357"/>
      <c r="CF461" s="357"/>
      <c r="CG461" s="357"/>
      <c r="CH461" s="357"/>
      <c r="CI461" s="357"/>
      <c r="CJ461" s="357"/>
      <c r="CK461" s="357"/>
      <c r="CL461" s="357"/>
      <c r="CM461" s="357"/>
      <c r="CN461" s="357"/>
      <c r="CO461" s="357"/>
      <c r="CP461" s="357"/>
      <c r="CQ461" s="357"/>
      <c r="CR461" s="357"/>
      <c r="CS461" s="357"/>
      <c r="CT461" s="357"/>
      <c r="CU461" s="357"/>
      <c r="CV461" s="357"/>
      <c r="CW461" s="357"/>
      <c r="CX461" s="357"/>
      <c r="CY461" s="357"/>
      <c r="CZ461" s="357"/>
      <c r="DA461" s="357"/>
      <c r="DB461" s="357"/>
      <c r="DC461" s="357"/>
      <c r="DD461" s="357"/>
      <c r="DE461" s="357"/>
      <c r="DF461" s="357"/>
      <c r="DG461" s="357"/>
      <c r="DH461" s="357"/>
      <c r="DI461" s="357"/>
      <c r="DJ461" s="357"/>
      <c r="DK461" s="357"/>
      <c r="DL461" s="357"/>
      <c r="DM461" s="357"/>
      <c r="DN461" s="357"/>
      <c r="DO461" s="357"/>
      <c r="DP461" s="357"/>
      <c r="DQ461" s="357"/>
      <c r="DR461" s="357"/>
      <c r="DS461" s="357"/>
      <c r="DT461" s="357"/>
      <c r="DU461" s="357"/>
      <c r="DV461" s="357"/>
      <c r="DW461" s="357"/>
      <c r="DX461" s="357"/>
      <c r="DY461" s="357"/>
      <c r="DZ461" s="357"/>
      <c r="EA461" s="357"/>
      <c r="EB461" s="357"/>
      <c r="EC461" s="357"/>
      <c r="ED461" s="357"/>
      <c r="EE461" s="357"/>
      <c r="EF461" s="357"/>
      <c r="EG461" s="357"/>
      <c r="EH461" s="357"/>
      <c r="EI461" s="357"/>
      <c r="EJ461" s="357"/>
      <c r="EK461" s="357"/>
      <c r="EL461" s="357"/>
      <c r="EM461" s="357"/>
      <c r="EN461" s="357"/>
      <c r="EO461" s="357"/>
      <c r="EP461" s="357"/>
      <c r="EQ461" s="357"/>
      <c r="ER461" s="357"/>
      <c r="ES461" s="357"/>
      <c r="ET461" s="357"/>
      <c r="EU461" s="357"/>
    </row>
    <row r="462" ht="12.75" customHeight="1">
      <c r="A462" s="357"/>
      <c r="B462" s="357"/>
      <c r="C462" s="357"/>
      <c r="D462" s="357"/>
      <c r="E462" s="357"/>
      <c r="F462" s="357"/>
      <c r="G462" s="357"/>
      <c r="H462" s="357"/>
      <c r="I462" s="357"/>
      <c r="J462" s="357"/>
      <c r="K462" s="357"/>
      <c r="L462" s="357"/>
      <c r="M462" s="357"/>
      <c r="N462" s="357"/>
      <c r="O462" s="357"/>
      <c r="P462" s="357"/>
      <c r="Q462" s="357"/>
      <c r="R462" s="357"/>
      <c r="S462" s="357"/>
      <c r="T462" s="357"/>
      <c r="U462" s="357"/>
      <c r="V462" s="357"/>
      <c r="W462" s="357"/>
      <c r="X462" s="357"/>
      <c r="Y462" s="357"/>
      <c r="Z462" s="357"/>
      <c r="AA462" s="357"/>
      <c r="AB462" s="357"/>
      <c r="AC462" s="357"/>
      <c r="AD462" s="357"/>
      <c r="AE462" s="357"/>
      <c r="AF462" s="357"/>
      <c r="AG462" s="357"/>
      <c r="AH462" s="357"/>
      <c r="AI462" s="357"/>
      <c r="AJ462" s="357"/>
      <c r="AK462" s="357"/>
      <c r="AL462" s="357"/>
      <c r="AM462" s="357"/>
      <c r="AN462" s="357"/>
      <c r="AO462" s="357"/>
      <c r="AP462" s="357"/>
      <c r="AQ462" s="357"/>
      <c r="AR462" s="357"/>
      <c r="AS462" s="357"/>
      <c r="AT462" s="357"/>
      <c r="AU462" s="357"/>
      <c r="AV462" s="357"/>
      <c r="AW462" s="357"/>
      <c r="AX462" s="357"/>
      <c r="AY462" s="357"/>
      <c r="AZ462" s="357"/>
      <c r="BA462" s="357"/>
      <c r="BB462" s="357"/>
      <c r="BC462" s="357"/>
      <c r="BD462" s="357"/>
      <c r="BE462" s="357"/>
      <c r="BF462" s="357"/>
      <c r="BG462" s="357"/>
      <c r="BH462" s="357"/>
      <c r="BI462" s="357"/>
      <c r="BJ462" s="357"/>
      <c r="BK462" s="357"/>
      <c r="BL462" s="357"/>
      <c r="BM462" s="357"/>
      <c r="BN462" s="357"/>
      <c r="BO462" s="357"/>
      <c r="BP462" s="357"/>
      <c r="BQ462" s="357"/>
      <c r="BR462" s="357"/>
      <c r="BS462" s="357"/>
      <c r="BT462" s="357"/>
      <c r="BU462" s="357"/>
      <c r="BV462" s="357"/>
      <c r="BW462" s="357"/>
      <c r="BX462" s="357"/>
      <c r="BY462" s="357"/>
      <c r="BZ462" s="357"/>
      <c r="CA462" s="357"/>
      <c r="CB462" s="357"/>
      <c r="CC462" s="357"/>
      <c r="CD462" s="357"/>
      <c r="CE462" s="357"/>
      <c r="CF462" s="357"/>
      <c r="CG462" s="357"/>
      <c r="CH462" s="357"/>
      <c r="CI462" s="357"/>
      <c r="CJ462" s="357"/>
      <c r="CK462" s="357"/>
      <c r="CL462" s="357"/>
      <c r="CM462" s="357"/>
      <c r="CN462" s="357"/>
      <c r="CO462" s="357"/>
      <c r="CP462" s="357"/>
      <c r="CQ462" s="357"/>
      <c r="CR462" s="357"/>
      <c r="CS462" s="357"/>
      <c r="CT462" s="357"/>
      <c r="CU462" s="357"/>
      <c r="CV462" s="357"/>
      <c r="CW462" s="357"/>
      <c r="CX462" s="357"/>
      <c r="CY462" s="357"/>
      <c r="CZ462" s="357"/>
      <c r="DA462" s="357"/>
      <c r="DB462" s="357"/>
      <c r="DC462" s="357"/>
      <c r="DD462" s="357"/>
      <c r="DE462" s="357"/>
      <c r="DF462" s="357"/>
      <c r="DG462" s="357"/>
      <c r="DH462" s="357"/>
      <c r="DI462" s="357"/>
      <c r="DJ462" s="357"/>
      <c r="DK462" s="357"/>
      <c r="DL462" s="357"/>
      <c r="DM462" s="357"/>
      <c r="DN462" s="357"/>
      <c r="DO462" s="357"/>
      <c r="DP462" s="357"/>
      <c r="DQ462" s="357"/>
      <c r="DR462" s="357"/>
      <c r="DS462" s="357"/>
      <c r="DT462" s="357"/>
      <c r="DU462" s="357"/>
      <c r="DV462" s="357"/>
      <c r="DW462" s="357"/>
      <c r="DX462" s="357"/>
      <c r="DY462" s="357"/>
      <c r="DZ462" s="357"/>
      <c r="EA462" s="357"/>
      <c r="EB462" s="357"/>
      <c r="EC462" s="357"/>
      <c r="ED462" s="357"/>
      <c r="EE462" s="357"/>
      <c r="EF462" s="357"/>
      <c r="EG462" s="357"/>
      <c r="EH462" s="357"/>
      <c r="EI462" s="357"/>
      <c r="EJ462" s="357"/>
      <c r="EK462" s="357"/>
      <c r="EL462" s="357"/>
      <c r="EM462" s="357"/>
      <c r="EN462" s="357"/>
      <c r="EO462" s="357"/>
      <c r="EP462" s="357"/>
      <c r="EQ462" s="357"/>
      <c r="ER462" s="357"/>
      <c r="ES462" s="357"/>
      <c r="ET462" s="357"/>
      <c r="EU462" s="357"/>
    </row>
    <row r="463" ht="12.75" customHeight="1">
      <c r="A463" s="357"/>
      <c r="B463" s="357"/>
      <c r="C463" s="357"/>
      <c r="D463" s="357"/>
      <c r="E463" s="357"/>
      <c r="F463" s="357"/>
      <c r="G463" s="357"/>
      <c r="H463" s="357"/>
      <c r="I463" s="357"/>
      <c r="J463" s="357"/>
      <c r="K463" s="357"/>
      <c r="L463" s="357"/>
      <c r="M463" s="357"/>
      <c r="N463" s="357"/>
      <c r="O463" s="357"/>
      <c r="P463" s="357"/>
      <c r="Q463" s="357"/>
      <c r="R463" s="357"/>
      <c r="S463" s="357"/>
      <c r="T463" s="357"/>
      <c r="U463" s="357"/>
      <c r="V463" s="357"/>
      <c r="W463" s="357"/>
      <c r="X463" s="357"/>
      <c r="Y463" s="357"/>
      <c r="Z463" s="357"/>
      <c r="AA463" s="357"/>
      <c r="AB463" s="357"/>
      <c r="AC463" s="357"/>
      <c r="AD463" s="357"/>
      <c r="AE463" s="357"/>
      <c r="AF463" s="357"/>
      <c r="AG463" s="357"/>
      <c r="AH463" s="357"/>
      <c r="AI463" s="357"/>
      <c r="AJ463" s="357"/>
      <c r="AK463" s="357"/>
      <c r="AL463" s="357"/>
      <c r="AM463" s="357"/>
      <c r="AN463" s="357"/>
      <c r="AO463" s="357"/>
      <c r="AP463" s="357"/>
      <c r="AQ463" s="357"/>
      <c r="AR463" s="357"/>
      <c r="AS463" s="357"/>
      <c r="AT463" s="357"/>
      <c r="AU463" s="357"/>
      <c r="AV463" s="357"/>
      <c r="AW463" s="357"/>
      <c r="AX463" s="357"/>
      <c r="AY463" s="357"/>
      <c r="AZ463" s="357"/>
      <c r="BA463" s="357"/>
      <c r="BB463" s="357"/>
      <c r="BC463" s="357"/>
      <c r="BD463" s="357"/>
      <c r="BE463" s="357"/>
      <c r="BF463" s="357"/>
      <c r="BG463" s="357"/>
      <c r="BH463" s="357"/>
      <c r="BI463" s="357"/>
      <c r="BJ463" s="357"/>
      <c r="BK463" s="357"/>
      <c r="BL463" s="357"/>
      <c r="BM463" s="357"/>
      <c r="BN463" s="357"/>
      <c r="BO463" s="357"/>
      <c r="BP463" s="357"/>
      <c r="BQ463" s="357"/>
      <c r="BR463" s="357"/>
      <c r="BS463" s="357"/>
      <c r="BT463" s="357"/>
      <c r="BU463" s="357"/>
      <c r="BV463" s="357"/>
      <c r="BW463" s="357"/>
      <c r="BX463" s="357"/>
      <c r="BY463" s="357"/>
      <c r="BZ463" s="357"/>
      <c r="CA463" s="357"/>
      <c r="CB463" s="357"/>
      <c r="CC463" s="357"/>
      <c r="CD463" s="357"/>
      <c r="CE463" s="357"/>
      <c r="CF463" s="357"/>
      <c r="CG463" s="357"/>
      <c r="CH463" s="357"/>
      <c r="CI463" s="357"/>
      <c r="CJ463" s="357"/>
      <c r="CK463" s="357"/>
      <c r="CL463" s="357"/>
      <c r="CM463" s="357"/>
      <c r="CN463" s="357"/>
      <c r="CO463" s="357"/>
      <c r="CP463" s="357"/>
      <c r="CQ463" s="357"/>
      <c r="CR463" s="357"/>
      <c r="CS463" s="357"/>
      <c r="CT463" s="357"/>
      <c r="CU463" s="357"/>
      <c r="CV463" s="357"/>
      <c r="CW463" s="357"/>
      <c r="CX463" s="357"/>
      <c r="CY463" s="357"/>
      <c r="CZ463" s="357"/>
      <c r="DA463" s="357"/>
      <c r="DB463" s="357"/>
      <c r="DC463" s="357"/>
      <c r="DD463" s="357"/>
      <c r="DE463" s="357"/>
      <c r="DF463" s="357"/>
      <c r="DG463" s="357"/>
      <c r="DH463" s="357"/>
      <c r="DI463" s="357"/>
      <c r="DJ463" s="357"/>
      <c r="DK463" s="357"/>
      <c r="DL463" s="357"/>
      <c r="DM463" s="357"/>
      <c r="DN463" s="357"/>
      <c r="DO463" s="357"/>
      <c r="DP463" s="357"/>
      <c r="DQ463" s="357"/>
      <c r="DR463" s="357"/>
      <c r="DS463" s="357"/>
      <c r="DT463" s="357"/>
      <c r="DU463" s="357"/>
      <c r="DV463" s="357"/>
      <c r="DW463" s="357"/>
      <c r="DX463" s="357"/>
      <c r="DY463" s="357"/>
      <c r="DZ463" s="357"/>
      <c r="EA463" s="357"/>
      <c r="EB463" s="357"/>
      <c r="EC463" s="357"/>
      <c r="ED463" s="357"/>
      <c r="EE463" s="357"/>
      <c r="EF463" s="357"/>
      <c r="EG463" s="357"/>
      <c r="EH463" s="357"/>
      <c r="EI463" s="357"/>
      <c r="EJ463" s="357"/>
      <c r="EK463" s="357"/>
      <c r="EL463" s="357"/>
      <c r="EM463" s="357"/>
      <c r="EN463" s="357"/>
      <c r="EO463" s="357"/>
      <c r="EP463" s="357"/>
      <c r="EQ463" s="357"/>
      <c r="ER463" s="357"/>
      <c r="ES463" s="357"/>
      <c r="ET463" s="357"/>
      <c r="EU463" s="357"/>
    </row>
    <row r="464" ht="12.75" customHeight="1">
      <c r="A464" s="357"/>
      <c r="B464" s="357"/>
      <c r="C464" s="357"/>
      <c r="D464" s="357"/>
      <c r="E464" s="357"/>
      <c r="F464" s="357"/>
      <c r="G464" s="357"/>
      <c r="H464" s="357"/>
      <c r="I464" s="357"/>
      <c r="J464" s="357"/>
      <c r="K464" s="357"/>
      <c r="L464" s="357"/>
      <c r="M464" s="357"/>
      <c r="N464" s="357"/>
      <c r="O464" s="357"/>
      <c r="P464" s="357"/>
      <c r="Q464" s="357"/>
      <c r="R464" s="357"/>
      <c r="S464" s="357"/>
      <c r="T464" s="357"/>
      <c r="U464" s="357"/>
      <c r="V464" s="357"/>
      <c r="W464" s="357"/>
      <c r="X464" s="357"/>
      <c r="Y464" s="357"/>
      <c r="Z464" s="357"/>
      <c r="AA464" s="357"/>
      <c r="AB464" s="357"/>
      <c r="AC464" s="357"/>
      <c r="AD464" s="357"/>
      <c r="AE464" s="357"/>
      <c r="AF464" s="357"/>
      <c r="AG464" s="357"/>
      <c r="AH464" s="357"/>
      <c r="AI464" s="357"/>
      <c r="AJ464" s="357"/>
      <c r="AK464" s="357"/>
      <c r="AL464" s="357"/>
      <c r="AM464" s="357"/>
      <c r="AN464" s="357"/>
      <c r="AO464" s="357"/>
      <c r="AP464" s="357"/>
      <c r="AQ464" s="357"/>
      <c r="AR464" s="357"/>
      <c r="AS464" s="357"/>
      <c r="AT464" s="357"/>
      <c r="AU464" s="357"/>
      <c r="AV464" s="357"/>
      <c r="AW464" s="357"/>
      <c r="AX464" s="357"/>
      <c r="AY464" s="357"/>
      <c r="AZ464" s="357"/>
      <c r="BA464" s="357"/>
      <c r="BB464" s="357"/>
      <c r="BC464" s="357"/>
      <c r="BD464" s="357"/>
      <c r="BE464" s="357"/>
      <c r="BF464" s="357"/>
      <c r="BG464" s="357"/>
      <c r="BH464" s="357"/>
      <c r="BI464" s="357"/>
      <c r="BJ464" s="357"/>
      <c r="BK464" s="357"/>
      <c r="BL464" s="357"/>
      <c r="BM464" s="357"/>
      <c r="BN464" s="357"/>
      <c r="BO464" s="357"/>
      <c r="BP464" s="357"/>
      <c r="BQ464" s="357"/>
      <c r="BR464" s="357"/>
      <c r="BS464" s="357"/>
      <c r="BT464" s="357"/>
      <c r="BU464" s="357"/>
      <c r="BV464" s="357"/>
      <c r="BW464" s="357"/>
      <c r="BX464" s="357"/>
      <c r="BY464" s="357"/>
      <c r="BZ464" s="357"/>
      <c r="CA464" s="357"/>
      <c r="CB464" s="357"/>
      <c r="CC464" s="357"/>
      <c r="CD464" s="357"/>
      <c r="CE464" s="357"/>
      <c r="CF464" s="357"/>
      <c r="CG464" s="357"/>
      <c r="CH464" s="357"/>
      <c r="CI464" s="357"/>
      <c r="CJ464" s="357"/>
      <c r="CK464" s="357"/>
      <c r="CL464" s="357"/>
      <c r="CM464" s="357"/>
      <c r="CN464" s="357"/>
      <c r="CO464" s="357"/>
      <c r="CP464" s="357"/>
      <c r="CQ464" s="357"/>
      <c r="CR464" s="357"/>
      <c r="CS464" s="357"/>
      <c r="CT464" s="357"/>
      <c r="CU464" s="357"/>
      <c r="CV464" s="357"/>
      <c r="CW464" s="357"/>
      <c r="CX464" s="357"/>
      <c r="CY464" s="357"/>
      <c r="CZ464" s="357"/>
      <c r="DA464" s="357"/>
      <c r="DB464" s="357"/>
      <c r="DC464" s="357"/>
      <c r="DD464" s="357"/>
      <c r="DE464" s="357"/>
      <c r="DF464" s="357"/>
      <c r="DG464" s="357"/>
      <c r="DH464" s="357"/>
      <c r="DI464" s="357"/>
      <c r="DJ464" s="357"/>
      <c r="DK464" s="357"/>
      <c r="DL464" s="357"/>
      <c r="DM464" s="357"/>
      <c r="DN464" s="357"/>
      <c r="DO464" s="357"/>
      <c r="DP464" s="357"/>
      <c r="DQ464" s="357"/>
      <c r="DR464" s="357"/>
      <c r="DS464" s="357"/>
      <c r="DT464" s="357"/>
      <c r="DU464" s="357"/>
      <c r="DV464" s="357"/>
      <c r="DW464" s="357"/>
      <c r="DX464" s="357"/>
      <c r="DY464" s="357"/>
      <c r="DZ464" s="357"/>
      <c r="EA464" s="357"/>
      <c r="EB464" s="357"/>
      <c r="EC464" s="357"/>
      <c r="ED464" s="357"/>
      <c r="EE464" s="357"/>
      <c r="EF464" s="357"/>
      <c r="EG464" s="357"/>
      <c r="EH464" s="357"/>
      <c r="EI464" s="357"/>
      <c r="EJ464" s="357"/>
      <c r="EK464" s="357"/>
      <c r="EL464" s="357"/>
      <c r="EM464" s="357"/>
      <c r="EN464" s="357"/>
      <c r="EO464" s="357"/>
      <c r="EP464" s="357"/>
      <c r="EQ464" s="357"/>
      <c r="ER464" s="357"/>
      <c r="ES464" s="357"/>
      <c r="ET464" s="357"/>
      <c r="EU464" s="357"/>
    </row>
    <row r="465" ht="12.75" customHeight="1">
      <c r="A465" s="357"/>
      <c r="B465" s="357"/>
      <c r="C465" s="357"/>
      <c r="D465" s="357"/>
      <c r="E465" s="357"/>
      <c r="F465" s="357"/>
      <c r="G465" s="357"/>
      <c r="H465" s="357"/>
      <c r="I465" s="357"/>
      <c r="J465" s="357"/>
      <c r="K465" s="357"/>
      <c r="L465" s="357"/>
      <c r="M465" s="357"/>
      <c r="N465" s="357"/>
      <c r="O465" s="357"/>
      <c r="P465" s="357"/>
      <c r="Q465" s="357"/>
      <c r="R465" s="357"/>
      <c r="S465" s="357"/>
      <c r="T465" s="357"/>
      <c r="U465" s="357"/>
      <c r="V465" s="357"/>
      <c r="W465" s="357"/>
      <c r="X465" s="357"/>
      <c r="Y465" s="357"/>
      <c r="Z465" s="357"/>
      <c r="AA465" s="357"/>
      <c r="AB465" s="357"/>
      <c r="AC465" s="357"/>
      <c r="AD465" s="357"/>
      <c r="AE465" s="357"/>
      <c r="AF465" s="357"/>
      <c r="AG465" s="357"/>
      <c r="AH465" s="357"/>
      <c r="AI465" s="357"/>
      <c r="AJ465" s="357"/>
      <c r="AK465" s="357"/>
      <c r="AL465" s="357"/>
      <c r="AM465" s="357"/>
      <c r="AN465" s="357"/>
      <c r="AO465" s="357"/>
      <c r="AP465" s="357"/>
      <c r="AQ465" s="357"/>
      <c r="AR465" s="357"/>
      <c r="AS465" s="357"/>
      <c r="AT465" s="357"/>
      <c r="AU465" s="357"/>
      <c r="AV465" s="357"/>
      <c r="AW465" s="357"/>
      <c r="AX465" s="357"/>
      <c r="AY465" s="357"/>
      <c r="AZ465" s="357"/>
      <c r="BA465" s="357"/>
      <c r="BB465" s="357"/>
      <c r="BC465" s="357"/>
      <c r="BD465" s="357"/>
      <c r="BE465" s="357"/>
      <c r="BF465" s="357"/>
      <c r="BG465" s="357"/>
      <c r="BH465" s="357"/>
      <c r="BI465" s="357"/>
      <c r="BJ465" s="357"/>
      <c r="BK465" s="357"/>
      <c r="BL465" s="357"/>
      <c r="BM465" s="357"/>
      <c r="BN465" s="357"/>
      <c r="BO465" s="357"/>
      <c r="BP465" s="357"/>
      <c r="BQ465" s="357"/>
      <c r="BR465" s="357"/>
      <c r="BS465" s="357"/>
      <c r="BT465" s="357"/>
      <c r="BU465" s="357"/>
      <c r="BV465" s="357"/>
      <c r="BW465" s="357"/>
      <c r="BX465" s="357"/>
      <c r="BY465" s="357"/>
      <c r="BZ465" s="357"/>
      <c r="CA465" s="357"/>
      <c r="CB465" s="357"/>
      <c r="CC465" s="357"/>
      <c r="CD465" s="357"/>
      <c r="CE465" s="357"/>
      <c r="CF465" s="357"/>
      <c r="CG465" s="357"/>
      <c r="CH465" s="357"/>
      <c r="CI465" s="357"/>
      <c r="CJ465" s="357"/>
      <c r="CK465" s="357"/>
      <c r="CL465" s="357"/>
      <c r="CM465" s="357"/>
      <c r="CN465" s="357"/>
      <c r="CO465" s="357"/>
      <c r="CP465" s="357"/>
      <c r="CQ465" s="357"/>
      <c r="CR465" s="357"/>
      <c r="CS465" s="357"/>
      <c r="CT465" s="357"/>
      <c r="CU465" s="357"/>
      <c r="CV465" s="357"/>
      <c r="CW465" s="357"/>
      <c r="CX465" s="357"/>
      <c r="CY465" s="357"/>
      <c r="CZ465" s="357"/>
      <c r="DA465" s="357"/>
      <c r="DB465" s="357"/>
      <c r="DC465" s="357"/>
      <c r="DD465" s="357"/>
      <c r="DE465" s="357"/>
      <c r="DF465" s="357"/>
      <c r="DG465" s="357"/>
      <c r="DH465" s="357"/>
      <c r="DI465" s="357"/>
      <c r="DJ465" s="357"/>
      <c r="DK465" s="357"/>
      <c r="DL465" s="357"/>
      <c r="DM465" s="357"/>
      <c r="DN465" s="357"/>
      <c r="DO465" s="357"/>
      <c r="DP465" s="357"/>
      <c r="DQ465" s="357"/>
      <c r="DR465" s="357"/>
      <c r="DS465" s="357"/>
      <c r="DT465" s="357"/>
      <c r="DU465" s="357"/>
      <c r="DV465" s="357"/>
      <c r="DW465" s="357"/>
      <c r="DX465" s="357"/>
      <c r="DY465" s="357"/>
      <c r="DZ465" s="357"/>
      <c r="EA465" s="357"/>
      <c r="EB465" s="357"/>
      <c r="EC465" s="357"/>
      <c r="ED465" s="357"/>
      <c r="EE465" s="357"/>
      <c r="EF465" s="357"/>
      <c r="EG465" s="357"/>
      <c r="EH465" s="357"/>
      <c r="EI465" s="357"/>
      <c r="EJ465" s="357"/>
      <c r="EK465" s="357"/>
      <c r="EL465" s="357"/>
      <c r="EM465" s="357"/>
      <c r="EN465" s="357"/>
      <c r="EO465" s="357"/>
      <c r="EP465" s="357"/>
      <c r="EQ465" s="357"/>
      <c r="ER465" s="357"/>
      <c r="ES465" s="357"/>
      <c r="ET465" s="357"/>
      <c r="EU465" s="357"/>
    </row>
    <row r="466" ht="12.75" customHeight="1">
      <c r="A466" s="357"/>
      <c r="B466" s="357"/>
      <c r="C466" s="357"/>
      <c r="D466" s="357"/>
      <c r="E466" s="357"/>
      <c r="F466" s="357"/>
      <c r="G466" s="357"/>
      <c r="H466" s="357"/>
      <c r="I466" s="357"/>
      <c r="J466" s="357"/>
      <c r="K466" s="357"/>
      <c r="L466" s="357"/>
      <c r="M466" s="357"/>
      <c r="N466" s="357"/>
      <c r="O466" s="357"/>
      <c r="P466" s="357"/>
      <c r="Q466" s="357"/>
      <c r="R466" s="357"/>
      <c r="S466" s="357"/>
      <c r="T466" s="357"/>
      <c r="U466" s="357"/>
      <c r="V466" s="357"/>
      <c r="W466" s="357"/>
      <c r="X466" s="357"/>
      <c r="Y466" s="357"/>
      <c r="Z466" s="357"/>
      <c r="AA466" s="357"/>
      <c r="AB466" s="357"/>
      <c r="AC466" s="357"/>
      <c r="AD466" s="357"/>
      <c r="AE466" s="357"/>
      <c r="AF466" s="357"/>
      <c r="AG466" s="357"/>
      <c r="AH466" s="357"/>
      <c r="AI466" s="357"/>
      <c r="AJ466" s="357"/>
      <c r="AK466" s="357"/>
      <c r="AL466" s="357"/>
      <c r="AM466" s="357"/>
      <c r="AN466" s="357"/>
      <c r="AO466" s="357"/>
      <c r="AP466" s="357"/>
      <c r="AQ466" s="357"/>
      <c r="AR466" s="357"/>
      <c r="AS466" s="357"/>
      <c r="AT466" s="357"/>
      <c r="AU466" s="357"/>
      <c r="AV466" s="357"/>
      <c r="AW466" s="357"/>
      <c r="AX466" s="357"/>
      <c r="AY466" s="357"/>
      <c r="AZ466" s="357"/>
      <c r="BA466" s="357"/>
      <c r="BB466" s="357"/>
      <c r="BC466" s="357"/>
      <c r="BD466" s="357"/>
      <c r="BE466" s="357"/>
      <c r="BF466" s="357"/>
      <c r="BG466" s="357"/>
      <c r="BH466" s="357"/>
      <c r="BI466" s="357"/>
      <c r="BJ466" s="357"/>
      <c r="BK466" s="357"/>
      <c r="BL466" s="357"/>
      <c r="BM466" s="357"/>
      <c r="BN466" s="357"/>
      <c r="BO466" s="357"/>
      <c r="BP466" s="357"/>
      <c r="BQ466" s="357"/>
      <c r="BR466" s="357"/>
      <c r="BS466" s="357"/>
      <c r="BT466" s="357"/>
      <c r="BU466" s="357"/>
      <c r="BV466" s="357"/>
      <c r="BW466" s="357"/>
      <c r="BX466" s="357"/>
      <c r="BY466" s="357"/>
      <c r="BZ466" s="357"/>
      <c r="CA466" s="357"/>
      <c r="CB466" s="357"/>
      <c r="CC466" s="357"/>
      <c r="CD466" s="357"/>
      <c r="CE466" s="357"/>
      <c r="CF466" s="357"/>
      <c r="CG466" s="357"/>
      <c r="CH466" s="357"/>
      <c r="CI466" s="357"/>
      <c r="CJ466" s="357"/>
      <c r="CK466" s="357"/>
      <c r="CL466" s="357"/>
      <c r="CM466" s="357"/>
      <c r="CN466" s="357"/>
      <c r="CO466" s="357"/>
      <c r="CP466" s="357"/>
      <c r="CQ466" s="357"/>
      <c r="CR466" s="357"/>
      <c r="CS466" s="357"/>
      <c r="CT466" s="357"/>
      <c r="CU466" s="357"/>
      <c r="CV466" s="357"/>
      <c r="CW466" s="357"/>
      <c r="CX466" s="357"/>
      <c r="CY466" s="357"/>
      <c r="CZ466" s="357"/>
      <c r="DA466" s="357"/>
      <c r="DB466" s="357"/>
      <c r="DC466" s="357"/>
      <c r="DD466" s="357"/>
      <c r="DE466" s="357"/>
      <c r="DF466" s="357"/>
      <c r="DG466" s="357"/>
      <c r="DH466" s="357"/>
      <c r="DI466" s="357"/>
      <c r="DJ466" s="357"/>
      <c r="DK466" s="357"/>
      <c r="DL466" s="357"/>
      <c r="DM466" s="357"/>
      <c r="DN466" s="357"/>
      <c r="DO466" s="357"/>
      <c r="DP466" s="357"/>
      <c r="DQ466" s="357"/>
      <c r="DR466" s="357"/>
      <c r="DS466" s="357"/>
      <c r="DT466" s="357"/>
      <c r="DU466" s="357"/>
      <c r="DV466" s="357"/>
      <c r="DW466" s="357"/>
      <c r="DX466" s="357"/>
      <c r="DY466" s="357"/>
      <c r="DZ466" s="357"/>
      <c r="EA466" s="357"/>
      <c r="EB466" s="357"/>
      <c r="EC466" s="357"/>
      <c r="ED466" s="357"/>
      <c r="EE466" s="357"/>
      <c r="EF466" s="357"/>
      <c r="EG466" s="357"/>
      <c r="EH466" s="357"/>
      <c r="EI466" s="357"/>
      <c r="EJ466" s="357"/>
      <c r="EK466" s="357"/>
      <c r="EL466" s="357"/>
      <c r="EM466" s="357"/>
      <c r="EN466" s="357"/>
      <c r="EO466" s="357"/>
      <c r="EP466" s="357"/>
      <c r="EQ466" s="357"/>
      <c r="ER466" s="357"/>
      <c r="ES466" s="357"/>
      <c r="ET466" s="357"/>
      <c r="EU466" s="357"/>
    </row>
    <row r="467" ht="12.75" customHeight="1">
      <c r="A467" s="357"/>
      <c r="B467" s="357"/>
      <c r="C467" s="357"/>
      <c r="D467" s="357"/>
      <c r="E467" s="357"/>
      <c r="F467" s="357"/>
      <c r="G467" s="357"/>
      <c r="H467" s="357"/>
      <c r="I467" s="357"/>
      <c r="J467" s="357"/>
      <c r="K467" s="357"/>
      <c r="L467" s="357"/>
      <c r="M467" s="357"/>
      <c r="N467" s="357"/>
      <c r="O467" s="357"/>
      <c r="P467" s="357"/>
      <c r="Q467" s="357"/>
      <c r="R467" s="357"/>
      <c r="S467" s="357"/>
      <c r="T467" s="357"/>
      <c r="U467" s="357"/>
      <c r="V467" s="357"/>
      <c r="W467" s="357"/>
      <c r="X467" s="357"/>
      <c r="Y467" s="357"/>
      <c r="Z467" s="357"/>
      <c r="AA467" s="357"/>
      <c r="AB467" s="357"/>
      <c r="AC467" s="357"/>
      <c r="AD467" s="357"/>
      <c r="AE467" s="357"/>
      <c r="AF467" s="357"/>
      <c r="AG467" s="357"/>
      <c r="AH467" s="357"/>
      <c r="AI467" s="357"/>
      <c r="AJ467" s="357"/>
      <c r="AK467" s="357"/>
      <c r="AL467" s="357"/>
      <c r="AM467" s="357"/>
      <c r="AN467" s="357"/>
      <c r="AO467" s="357"/>
      <c r="AP467" s="357"/>
      <c r="AQ467" s="357"/>
      <c r="AR467" s="357"/>
      <c r="AS467" s="357"/>
      <c r="AT467" s="357"/>
      <c r="AU467" s="357"/>
      <c r="AV467" s="357"/>
      <c r="AW467" s="357"/>
      <c r="AX467" s="357"/>
      <c r="AY467" s="357"/>
      <c r="AZ467" s="357"/>
      <c r="BA467" s="357"/>
      <c r="BB467" s="357"/>
      <c r="BC467" s="357"/>
      <c r="BD467" s="357"/>
      <c r="BE467" s="357"/>
      <c r="BF467" s="357"/>
      <c r="BG467" s="357"/>
      <c r="BH467" s="357"/>
      <c r="BI467" s="357"/>
      <c r="BJ467" s="357"/>
      <c r="BK467" s="357"/>
      <c r="BL467" s="357"/>
      <c r="BM467" s="357"/>
      <c r="BN467" s="357"/>
      <c r="BO467" s="357"/>
      <c r="BP467" s="357"/>
      <c r="BQ467" s="357"/>
      <c r="BR467" s="357"/>
      <c r="BS467" s="357"/>
      <c r="BT467" s="357"/>
      <c r="BU467" s="357"/>
      <c r="BV467" s="357"/>
      <c r="BW467" s="357"/>
      <c r="BX467" s="357"/>
      <c r="BY467" s="357"/>
      <c r="BZ467" s="357"/>
      <c r="CA467" s="357"/>
      <c r="CB467" s="357"/>
      <c r="CC467" s="357"/>
      <c r="CD467" s="357"/>
      <c r="CE467" s="357"/>
      <c r="CF467" s="357"/>
      <c r="CG467" s="357"/>
      <c r="CH467" s="357"/>
      <c r="CI467" s="357"/>
      <c r="CJ467" s="357"/>
      <c r="CK467" s="357"/>
      <c r="CL467" s="357"/>
      <c r="CM467" s="357"/>
      <c r="CN467" s="357"/>
      <c r="CO467" s="357"/>
      <c r="CP467" s="357"/>
      <c r="CQ467" s="357"/>
      <c r="CR467" s="357"/>
      <c r="CS467" s="357"/>
      <c r="CT467" s="357"/>
      <c r="CU467" s="357"/>
      <c r="CV467" s="357"/>
      <c r="CW467" s="357"/>
      <c r="CX467" s="357"/>
      <c r="CY467" s="357"/>
      <c r="CZ467" s="357"/>
      <c r="DA467" s="357"/>
      <c r="DB467" s="357"/>
      <c r="DC467" s="357"/>
      <c r="DD467" s="357"/>
      <c r="DE467" s="357"/>
      <c r="DF467" s="357"/>
      <c r="DG467" s="357"/>
      <c r="DH467" s="357"/>
      <c r="DI467" s="357"/>
      <c r="DJ467" s="357"/>
      <c r="DK467" s="357"/>
      <c r="DL467" s="357"/>
      <c r="DM467" s="357"/>
      <c r="DN467" s="357"/>
      <c r="DO467" s="357"/>
      <c r="DP467" s="357"/>
      <c r="DQ467" s="357"/>
      <c r="DR467" s="357"/>
      <c r="DS467" s="357"/>
      <c r="DT467" s="357"/>
      <c r="DU467" s="357"/>
      <c r="DV467" s="357"/>
      <c r="DW467" s="357"/>
      <c r="DX467" s="357"/>
      <c r="DY467" s="357"/>
      <c r="DZ467" s="357"/>
      <c r="EA467" s="357"/>
      <c r="EB467" s="357"/>
      <c r="EC467" s="357"/>
      <c r="ED467" s="357"/>
      <c r="EE467" s="357"/>
      <c r="EF467" s="357"/>
      <c r="EG467" s="357"/>
      <c r="EH467" s="357"/>
      <c r="EI467" s="357"/>
      <c r="EJ467" s="357"/>
      <c r="EK467" s="357"/>
      <c r="EL467" s="357"/>
      <c r="EM467" s="357"/>
      <c r="EN467" s="357"/>
      <c r="EO467" s="357"/>
      <c r="EP467" s="357"/>
      <c r="EQ467" s="357"/>
      <c r="ER467" s="357"/>
      <c r="ES467" s="357"/>
      <c r="ET467" s="357"/>
      <c r="EU467" s="357"/>
    </row>
    <row r="468" ht="12.75" customHeight="1">
      <c r="A468" s="357"/>
      <c r="B468" s="357"/>
      <c r="C468" s="357"/>
      <c r="D468" s="357"/>
      <c r="E468" s="357"/>
      <c r="F468" s="357"/>
      <c r="G468" s="357"/>
      <c r="H468" s="357"/>
      <c r="I468" s="357"/>
      <c r="J468" s="357"/>
      <c r="K468" s="357"/>
      <c r="L468" s="357"/>
      <c r="M468" s="357"/>
      <c r="N468" s="357"/>
      <c r="O468" s="357"/>
      <c r="P468" s="357"/>
      <c r="Q468" s="357"/>
      <c r="R468" s="357"/>
      <c r="S468" s="357"/>
      <c r="T468" s="357"/>
      <c r="U468" s="357"/>
      <c r="V468" s="357"/>
      <c r="W468" s="357"/>
      <c r="X468" s="357"/>
      <c r="Y468" s="357"/>
      <c r="Z468" s="357"/>
      <c r="AA468" s="357"/>
      <c r="AB468" s="357"/>
      <c r="AC468" s="357"/>
      <c r="AD468" s="357"/>
      <c r="AE468" s="357"/>
      <c r="AF468" s="357"/>
      <c r="AG468" s="357"/>
      <c r="AH468" s="357"/>
      <c r="AI468" s="357"/>
      <c r="AJ468" s="357"/>
      <c r="AK468" s="357"/>
      <c r="AL468" s="357"/>
      <c r="AM468" s="357"/>
      <c r="AN468" s="357"/>
      <c r="AO468" s="357"/>
      <c r="AP468" s="357"/>
      <c r="AQ468" s="357"/>
      <c r="AR468" s="357"/>
      <c r="AS468" s="357"/>
      <c r="AT468" s="357"/>
      <c r="AU468" s="357"/>
      <c r="AV468" s="357"/>
      <c r="AW468" s="357"/>
      <c r="AX468" s="357"/>
      <c r="AY468" s="357"/>
      <c r="AZ468" s="357"/>
      <c r="BA468" s="357"/>
      <c r="BB468" s="357"/>
      <c r="BC468" s="357"/>
      <c r="BD468" s="357"/>
      <c r="BE468" s="357"/>
      <c r="BF468" s="357"/>
      <c r="BG468" s="357"/>
      <c r="BH468" s="357"/>
      <c r="BI468" s="357"/>
      <c r="BJ468" s="357"/>
      <c r="BK468" s="357"/>
      <c r="BL468" s="357"/>
      <c r="BM468" s="357"/>
      <c r="BN468" s="357"/>
      <c r="BO468" s="357"/>
      <c r="BP468" s="357"/>
      <c r="BQ468" s="357"/>
      <c r="BR468" s="357"/>
      <c r="BS468" s="357"/>
      <c r="BT468" s="357"/>
      <c r="BU468" s="357"/>
      <c r="BV468" s="357"/>
      <c r="BW468" s="357"/>
      <c r="BX468" s="357"/>
      <c r="BY468" s="357"/>
      <c r="BZ468" s="357"/>
      <c r="CA468" s="357"/>
      <c r="CB468" s="357"/>
      <c r="CC468" s="357"/>
      <c r="CD468" s="357"/>
      <c r="CE468" s="357"/>
      <c r="CF468" s="357"/>
      <c r="CG468" s="357"/>
      <c r="CH468" s="357"/>
      <c r="CI468" s="357"/>
      <c r="CJ468" s="357"/>
      <c r="CK468" s="357"/>
      <c r="CL468" s="357"/>
      <c r="CM468" s="357"/>
      <c r="CN468" s="357"/>
      <c r="CO468" s="357"/>
      <c r="CP468" s="357"/>
      <c r="CQ468" s="357"/>
      <c r="CR468" s="357"/>
      <c r="CS468" s="357"/>
      <c r="CT468" s="357"/>
      <c r="CU468" s="357"/>
      <c r="CV468" s="357"/>
      <c r="CW468" s="357"/>
      <c r="CX468" s="357"/>
      <c r="CY468" s="357"/>
      <c r="CZ468" s="357"/>
      <c r="DA468" s="357"/>
      <c r="DB468" s="357"/>
      <c r="DC468" s="357"/>
      <c r="DD468" s="357"/>
      <c r="DE468" s="357"/>
      <c r="DF468" s="357"/>
      <c r="DG468" s="357"/>
      <c r="DH468" s="357"/>
      <c r="DI468" s="357"/>
      <c r="DJ468" s="357"/>
      <c r="DK468" s="357"/>
      <c r="DL468" s="357"/>
      <c r="DM468" s="357"/>
      <c r="DN468" s="357"/>
      <c r="DO468" s="357"/>
      <c r="DP468" s="357"/>
      <c r="DQ468" s="357"/>
      <c r="DR468" s="357"/>
      <c r="DS468" s="357"/>
      <c r="DT468" s="357"/>
      <c r="DU468" s="357"/>
      <c r="DV468" s="357"/>
      <c r="DW468" s="357"/>
      <c r="DX468" s="357"/>
      <c r="DY468" s="357"/>
      <c r="DZ468" s="357"/>
      <c r="EA468" s="357"/>
      <c r="EB468" s="357"/>
      <c r="EC468" s="357"/>
      <c r="ED468" s="357"/>
      <c r="EE468" s="357"/>
      <c r="EF468" s="357"/>
      <c r="EG468" s="357"/>
      <c r="EH468" s="357"/>
      <c r="EI468" s="357"/>
      <c r="EJ468" s="357"/>
      <c r="EK468" s="357"/>
      <c r="EL468" s="357"/>
      <c r="EM468" s="357"/>
      <c r="EN468" s="357"/>
      <c r="EO468" s="357"/>
      <c r="EP468" s="357"/>
      <c r="EQ468" s="357"/>
      <c r="ER468" s="357"/>
      <c r="ES468" s="357"/>
      <c r="ET468" s="357"/>
      <c r="EU468" s="357"/>
    </row>
    <row r="469" ht="12.75" customHeight="1">
      <c r="A469" s="357"/>
      <c r="B469" s="357"/>
      <c r="C469" s="357"/>
      <c r="D469" s="357"/>
      <c r="E469" s="357"/>
      <c r="F469" s="357"/>
      <c r="G469" s="357"/>
      <c r="H469" s="357"/>
      <c r="I469" s="357"/>
      <c r="J469" s="357"/>
      <c r="K469" s="357"/>
      <c r="L469" s="357"/>
      <c r="M469" s="357"/>
      <c r="N469" s="357"/>
      <c r="O469" s="357"/>
      <c r="P469" s="357"/>
      <c r="Q469" s="357"/>
      <c r="R469" s="357"/>
      <c r="S469" s="357"/>
      <c r="T469" s="357"/>
      <c r="U469" s="357"/>
      <c r="V469" s="357"/>
      <c r="W469" s="357"/>
      <c r="X469" s="357"/>
      <c r="Y469" s="357"/>
      <c r="Z469" s="357"/>
      <c r="AA469" s="357"/>
      <c r="AB469" s="357"/>
      <c r="AC469" s="357"/>
      <c r="AD469" s="357"/>
      <c r="AE469" s="357"/>
      <c r="AF469" s="357"/>
      <c r="AG469" s="357"/>
      <c r="AH469" s="357"/>
      <c r="AI469" s="357"/>
      <c r="AJ469" s="357"/>
      <c r="AK469" s="357"/>
      <c r="AL469" s="357"/>
      <c r="AM469" s="357"/>
      <c r="AN469" s="357"/>
      <c r="AO469" s="357"/>
      <c r="AP469" s="357"/>
      <c r="AQ469" s="357"/>
      <c r="AR469" s="357"/>
      <c r="AS469" s="357"/>
      <c r="AT469" s="357"/>
      <c r="AU469" s="357"/>
      <c r="AV469" s="357"/>
      <c r="AW469" s="357"/>
      <c r="AX469" s="357"/>
      <c r="AY469" s="357"/>
      <c r="AZ469" s="357"/>
      <c r="BA469" s="357"/>
      <c r="BB469" s="357"/>
      <c r="BC469" s="357"/>
      <c r="BD469" s="357"/>
      <c r="BE469" s="357"/>
      <c r="BF469" s="357"/>
      <c r="BG469" s="357"/>
      <c r="BH469" s="357"/>
      <c r="BI469" s="357"/>
      <c r="BJ469" s="357"/>
      <c r="BK469" s="357"/>
      <c r="BL469" s="357"/>
      <c r="BM469" s="357"/>
      <c r="BN469" s="357"/>
      <c r="BO469" s="357"/>
      <c r="BP469" s="357"/>
      <c r="BQ469" s="357"/>
      <c r="BR469" s="357"/>
      <c r="BS469" s="357"/>
      <c r="BT469" s="357"/>
      <c r="BU469" s="357"/>
      <c r="BV469" s="357"/>
      <c r="BW469" s="357"/>
      <c r="BX469" s="357"/>
      <c r="BY469" s="357"/>
      <c r="BZ469" s="357"/>
      <c r="CA469" s="357"/>
      <c r="CB469" s="357"/>
      <c r="CC469" s="357"/>
      <c r="CD469" s="357"/>
      <c r="CE469" s="357"/>
      <c r="CF469" s="357"/>
      <c r="CG469" s="357"/>
      <c r="CH469" s="357"/>
      <c r="CI469" s="357"/>
      <c r="CJ469" s="357"/>
      <c r="CK469" s="357"/>
      <c r="CL469" s="357"/>
      <c r="CM469" s="357"/>
      <c r="CN469" s="357"/>
      <c r="CO469" s="357"/>
      <c r="CP469" s="357"/>
      <c r="CQ469" s="357"/>
      <c r="CR469" s="357"/>
      <c r="CS469" s="357"/>
      <c r="CT469" s="357"/>
      <c r="CU469" s="357"/>
      <c r="CV469" s="357"/>
      <c r="CW469" s="357"/>
      <c r="CX469" s="357"/>
      <c r="CY469" s="357"/>
      <c r="CZ469" s="357"/>
      <c r="DA469" s="357"/>
      <c r="DB469" s="357"/>
      <c r="DC469" s="357"/>
      <c r="DD469" s="357"/>
      <c r="DE469" s="357"/>
      <c r="DF469" s="357"/>
      <c r="DG469" s="357"/>
      <c r="DH469" s="357"/>
      <c r="DI469" s="357"/>
      <c r="DJ469" s="357"/>
      <c r="DK469" s="357"/>
      <c r="DL469" s="357"/>
      <c r="DM469" s="357"/>
      <c r="DN469" s="357"/>
      <c r="DO469" s="357"/>
      <c r="DP469" s="357"/>
      <c r="DQ469" s="357"/>
      <c r="DR469" s="357"/>
      <c r="DS469" s="357"/>
      <c r="DT469" s="357"/>
      <c r="DU469" s="357"/>
      <c r="DV469" s="357"/>
      <c r="DW469" s="357"/>
      <c r="DX469" s="357"/>
      <c r="DY469" s="357"/>
      <c r="DZ469" s="357"/>
      <c r="EA469" s="357"/>
      <c r="EB469" s="357"/>
      <c r="EC469" s="357"/>
      <c r="ED469" s="357"/>
      <c r="EE469" s="357"/>
      <c r="EF469" s="357"/>
      <c r="EG469" s="357"/>
      <c r="EH469" s="357"/>
      <c r="EI469" s="357"/>
      <c r="EJ469" s="357"/>
      <c r="EK469" s="357"/>
      <c r="EL469" s="357"/>
      <c r="EM469" s="357"/>
      <c r="EN469" s="357"/>
      <c r="EO469" s="357"/>
      <c r="EP469" s="357"/>
      <c r="EQ469" s="357"/>
      <c r="ER469" s="357"/>
      <c r="ES469" s="357"/>
      <c r="ET469" s="357"/>
      <c r="EU469" s="357"/>
    </row>
    <row r="470" ht="12.75" customHeight="1">
      <c r="A470" s="357"/>
      <c r="B470" s="357"/>
      <c r="C470" s="357"/>
      <c r="D470" s="357"/>
      <c r="E470" s="357"/>
      <c r="F470" s="357"/>
      <c r="G470" s="357"/>
      <c r="H470" s="357"/>
      <c r="I470" s="357"/>
      <c r="J470" s="357"/>
      <c r="K470" s="357"/>
      <c r="L470" s="357"/>
      <c r="M470" s="357"/>
      <c r="N470" s="357"/>
      <c r="O470" s="357"/>
      <c r="P470" s="357"/>
      <c r="Q470" s="357"/>
      <c r="R470" s="357"/>
      <c r="S470" s="357"/>
      <c r="T470" s="357"/>
      <c r="U470" s="357"/>
      <c r="V470" s="357"/>
      <c r="W470" s="357"/>
      <c r="X470" s="357"/>
      <c r="Y470" s="357"/>
      <c r="Z470" s="357"/>
      <c r="AA470" s="357"/>
      <c r="AB470" s="357"/>
      <c r="AC470" s="357"/>
      <c r="AD470" s="357"/>
      <c r="AE470" s="357"/>
      <c r="AF470" s="357"/>
      <c r="AG470" s="357"/>
      <c r="AH470" s="357"/>
      <c r="AI470" s="357"/>
      <c r="AJ470" s="357"/>
      <c r="AK470" s="357"/>
      <c r="AL470" s="357"/>
      <c r="AM470" s="357"/>
      <c r="AN470" s="357"/>
      <c r="AO470" s="357"/>
      <c r="AP470" s="357"/>
      <c r="AQ470" s="357"/>
      <c r="AR470" s="357"/>
      <c r="AS470" s="357"/>
      <c r="AT470" s="357"/>
      <c r="AU470" s="357"/>
      <c r="AV470" s="357"/>
      <c r="AW470" s="357"/>
      <c r="AX470" s="357"/>
      <c r="AY470" s="357"/>
      <c r="AZ470" s="357"/>
      <c r="BA470" s="357"/>
      <c r="BB470" s="357"/>
      <c r="BC470" s="357"/>
      <c r="BD470" s="357"/>
      <c r="BE470" s="357"/>
      <c r="BF470" s="357"/>
      <c r="BG470" s="357"/>
      <c r="BH470" s="357"/>
      <c r="BI470" s="357"/>
      <c r="BJ470" s="357"/>
      <c r="BK470" s="357"/>
      <c r="BL470" s="357"/>
      <c r="BM470" s="357"/>
      <c r="BN470" s="357"/>
      <c r="BO470" s="357"/>
      <c r="BP470" s="357"/>
      <c r="BQ470" s="357"/>
      <c r="BR470" s="357"/>
      <c r="BS470" s="357"/>
      <c r="BT470" s="357"/>
      <c r="BU470" s="357"/>
      <c r="BV470" s="357"/>
      <c r="BW470" s="357"/>
      <c r="BX470" s="357"/>
      <c r="BY470" s="357"/>
      <c r="BZ470" s="357"/>
      <c r="CA470" s="357"/>
      <c r="CB470" s="357"/>
      <c r="CC470" s="357"/>
      <c r="CD470" s="357"/>
      <c r="CE470" s="357"/>
      <c r="CF470" s="357"/>
      <c r="CG470" s="357"/>
      <c r="CH470" s="357"/>
      <c r="CI470" s="357"/>
      <c r="CJ470" s="357"/>
      <c r="CK470" s="357"/>
      <c r="CL470" s="357"/>
      <c r="CM470" s="357"/>
      <c r="CN470" s="357"/>
      <c r="CO470" s="357"/>
      <c r="CP470" s="357"/>
      <c r="CQ470" s="357"/>
      <c r="CR470" s="357"/>
      <c r="CS470" s="357"/>
      <c r="CT470" s="357"/>
      <c r="CU470" s="357"/>
      <c r="CV470" s="357"/>
      <c r="CW470" s="357"/>
      <c r="CX470" s="357"/>
      <c r="CY470" s="357"/>
      <c r="CZ470" s="357"/>
      <c r="DA470" s="357"/>
      <c r="DB470" s="357"/>
      <c r="DC470" s="357"/>
      <c r="DD470" s="357"/>
      <c r="DE470" s="357"/>
      <c r="DF470" s="357"/>
      <c r="DG470" s="357"/>
      <c r="DH470" s="357"/>
      <c r="DI470" s="357"/>
      <c r="DJ470" s="357"/>
      <c r="DK470" s="357"/>
      <c r="DL470" s="357"/>
      <c r="DM470" s="357"/>
      <c r="DN470" s="357"/>
      <c r="DO470" s="357"/>
      <c r="DP470" s="357"/>
      <c r="DQ470" s="357"/>
      <c r="DR470" s="357"/>
      <c r="DS470" s="357"/>
      <c r="DT470" s="357"/>
      <c r="DU470" s="357"/>
      <c r="DV470" s="357"/>
      <c r="DW470" s="357"/>
      <c r="DX470" s="357"/>
      <c r="DY470" s="357"/>
      <c r="DZ470" s="357"/>
      <c r="EA470" s="357"/>
      <c r="EB470" s="357"/>
      <c r="EC470" s="357"/>
      <c r="ED470" s="357"/>
      <c r="EE470" s="357"/>
      <c r="EF470" s="357"/>
      <c r="EG470" s="357"/>
      <c r="EH470" s="357"/>
      <c r="EI470" s="357"/>
      <c r="EJ470" s="357"/>
      <c r="EK470" s="357"/>
      <c r="EL470" s="357"/>
      <c r="EM470" s="357"/>
      <c r="EN470" s="357"/>
      <c r="EO470" s="357"/>
      <c r="EP470" s="357"/>
      <c r="EQ470" s="357"/>
      <c r="ER470" s="357"/>
      <c r="ES470" s="357"/>
      <c r="ET470" s="357"/>
      <c r="EU470" s="357"/>
    </row>
    <row r="471" ht="12.75" customHeight="1">
      <c r="A471" s="357"/>
      <c r="B471" s="357"/>
      <c r="C471" s="357"/>
      <c r="D471" s="357"/>
      <c r="E471" s="357"/>
      <c r="F471" s="357"/>
      <c r="G471" s="357"/>
      <c r="H471" s="357"/>
      <c r="I471" s="357"/>
      <c r="J471" s="357"/>
      <c r="K471" s="357"/>
      <c r="L471" s="357"/>
      <c r="M471" s="357"/>
      <c r="N471" s="357"/>
      <c r="O471" s="357"/>
      <c r="P471" s="357"/>
      <c r="Q471" s="357"/>
      <c r="R471" s="357"/>
      <c r="S471" s="357"/>
      <c r="T471" s="357"/>
      <c r="U471" s="357"/>
      <c r="V471" s="357"/>
      <c r="W471" s="357"/>
      <c r="X471" s="357"/>
      <c r="Y471" s="357"/>
      <c r="Z471" s="357"/>
      <c r="AA471" s="357"/>
      <c r="AB471" s="357"/>
      <c r="AC471" s="357"/>
      <c r="AD471" s="357"/>
      <c r="AE471" s="357"/>
      <c r="AF471" s="357"/>
      <c r="AG471" s="357"/>
      <c r="AH471" s="357"/>
      <c r="AI471" s="357"/>
      <c r="AJ471" s="357"/>
      <c r="AK471" s="357"/>
      <c r="AL471" s="357"/>
      <c r="AM471" s="357"/>
      <c r="AN471" s="357"/>
      <c r="AO471" s="357"/>
      <c r="AP471" s="357"/>
      <c r="AQ471" s="357"/>
      <c r="AR471" s="357"/>
      <c r="AS471" s="357"/>
      <c r="AT471" s="357"/>
      <c r="AU471" s="357"/>
      <c r="AV471" s="357"/>
      <c r="AW471" s="357"/>
      <c r="AX471" s="357"/>
      <c r="AY471" s="357"/>
      <c r="AZ471" s="357"/>
      <c r="BA471" s="357"/>
      <c r="BB471" s="357"/>
      <c r="BC471" s="357"/>
      <c r="BD471" s="357"/>
      <c r="BE471" s="357"/>
      <c r="BF471" s="357"/>
      <c r="BG471" s="357"/>
      <c r="BH471" s="357"/>
      <c r="BI471" s="357"/>
      <c r="BJ471" s="357"/>
      <c r="BK471" s="357"/>
      <c r="BL471" s="357"/>
      <c r="BM471" s="357"/>
      <c r="BN471" s="357"/>
      <c r="BO471" s="357"/>
      <c r="BP471" s="357"/>
      <c r="BQ471" s="357"/>
      <c r="BR471" s="357"/>
      <c r="BS471" s="357"/>
      <c r="BT471" s="357"/>
      <c r="BU471" s="357"/>
      <c r="BV471" s="357"/>
      <c r="BW471" s="357"/>
      <c r="BX471" s="357"/>
      <c r="BY471" s="357"/>
      <c r="BZ471" s="357"/>
      <c r="CA471" s="357"/>
      <c r="CB471" s="357"/>
      <c r="CC471" s="357"/>
      <c r="CD471" s="357"/>
      <c r="CE471" s="357"/>
      <c r="CF471" s="357"/>
      <c r="CG471" s="357"/>
      <c r="CH471" s="357"/>
      <c r="CI471" s="357"/>
      <c r="CJ471" s="357"/>
      <c r="CK471" s="357"/>
      <c r="CL471" s="357"/>
      <c r="CM471" s="357"/>
      <c r="CN471" s="357"/>
      <c r="CO471" s="357"/>
      <c r="CP471" s="357"/>
      <c r="CQ471" s="357"/>
      <c r="CR471" s="357"/>
      <c r="CS471" s="357"/>
      <c r="CT471" s="357"/>
      <c r="CU471" s="357"/>
      <c r="CV471" s="357"/>
      <c r="CW471" s="357"/>
      <c r="CX471" s="357"/>
      <c r="CY471" s="357"/>
      <c r="CZ471" s="357"/>
      <c r="DA471" s="357"/>
      <c r="DB471" s="357"/>
      <c r="DC471" s="357"/>
      <c r="DD471" s="357"/>
      <c r="DE471" s="357"/>
      <c r="DF471" s="357"/>
      <c r="DG471" s="357"/>
      <c r="DH471" s="357"/>
      <c r="DI471" s="357"/>
      <c r="DJ471" s="357"/>
      <c r="DK471" s="357"/>
      <c r="DL471" s="357"/>
      <c r="DM471" s="357"/>
      <c r="DN471" s="357"/>
      <c r="DO471" s="357"/>
      <c r="DP471" s="357"/>
      <c r="DQ471" s="357"/>
      <c r="DR471" s="357"/>
      <c r="DS471" s="357"/>
      <c r="DT471" s="357"/>
      <c r="DU471" s="357"/>
      <c r="DV471" s="357"/>
      <c r="DW471" s="357"/>
      <c r="DX471" s="357"/>
      <c r="DY471" s="357"/>
      <c r="DZ471" s="357"/>
      <c r="EA471" s="357"/>
      <c r="EB471" s="357"/>
      <c r="EC471" s="357"/>
      <c r="ED471" s="357"/>
      <c r="EE471" s="357"/>
      <c r="EF471" s="357"/>
      <c r="EG471" s="357"/>
      <c r="EH471" s="357"/>
      <c r="EI471" s="357"/>
      <c r="EJ471" s="357"/>
      <c r="EK471" s="357"/>
      <c r="EL471" s="357"/>
      <c r="EM471" s="357"/>
      <c r="EN471" s="357"/>
      <c r="EO471" s="357"/>
      <c r="EP471" s="357"/>
      <c r="EQ471" s="357"/>
      <c r="ER471" s="357"/>
      <c r="ES471" s="357"/>
      <c r="ET471" s="357"/>
      <c r="EU471" s="357"/>
    </row>
    <row r="472" ht="12.75" customHeight="1">
      <c r="A472" s="357"/>
      <c r="B472" s="357"/>
      <c r="C472" s="357"/>
      <c r="D472" s="357"/>
      <c r="E472" s="357"/>
      <c r="F472" s="357"/>
      <c r="G472" s="357"/>
      <c r="H472" s="357"/>
      <c r="I472" s="357"/>
      <c r="J472" s="357"/>
      <c r="K472" s="357"/>
      <c r="L472" s="357"/>
      <c r="M472" s="357"/>
      <c r="N472" s="357"/>
      <c r="O472" s="357"/>
      <c r="P472" s="357"/>
      <c r="Q472" s="357"/>
      <c r="R472" s="357"/>
      <c r="S472" s="357"/>
      <c r="T472" s="357"/>
      <c r="U472" s="357"/>
      <c r="V472" s="357"/>
      <c r="W472" s="357"/>
      <c r="X472" s="357"/>
      <c r="Y472" s="357"/>
      <c r="Z472" s="357"/>
      <c r="AA472" s="357"/>
      <c r="AB472" s="357"/>
      <c r="AC472" s="357"/>
      <c r="AD472" s="357"/>
      <c r="AE472" s="357"/>
      <c r="AF472" s="357"/>
      <c r="AG472" s="357"/>
      <c r="AH472" s="357"/>
      <c r="AI472" s="357"/>
      <c r="AJ472" s="357"/>
      <c r="AK472" s="357"/>
      <c r="AL472" s="357"/>
      <c r="AM472" s="357"/>
      <c r="AN472" s="357"/>
      <c r="AO472" s="357"/>
      <c r="AP472" s="357"/>
      <c r="AQ472" s="357"/>
      <c r="AR472" s="357"/>
      <c r="AS472" s="357"/>
      <c r="AT472" s="357"/>
      <c r="AU472" s="357"/>
      <c r="AV472" s="357"/>
      <c r="AW472" s="357"/>
      <c r="AX472" s="357"/>
      <c r="AY472" s="357"/>
      <c r="AZ472" s="357"/>
      <c r="BA472" s="357"/>
      <c r="BB472" s="357"/>
      <c r="BC472" s="357"/>
      <c r="BD472" s="357"/>
      <c r="BE472" s="357"/>
      <c r="BF472" s="357"/>
      <c r="BG472" s="357"/>
      <c r="BH472" s="357"/>
      <c r="BI472" s="357"/>
      <c r="BJ472" s="357"/>
      <c r="BK472" s="357"/>
      <c r="BL472" s="357"/>
      <c r="BM472" s="357"/>
      <c r="BN472" s="357"/>
      <c r="BO472" s="357"/>
      <c r="BP472" s="357"/>
      <c r="BQ472" s="357"/>
      <c r="BR472" s="357"/>
      <c r="BS472" s="357"/>
      <c r="BT472" s="357"/>
      <c r="BU472" s="357"/>
      <c r="BV472" s="357"/>
      <c r="BW472" s="357"/>
      <c r="BX472" s="357"/>
      <c r="BY472" s="357"/>
      <c r="BZ472" s="357"/>
      <c r="CA472" s="357"/>
      <c r="CB472" s="357"/>
      <c r="CC472" s="357"/>
      <c r="CD472" s="357"/>
      <c r="CE472" s="357"/>
      <c r="CF472" s="357"/>
      <c r="CG472" s="357"/>
      <c r="CH472" s="357"/>
      <c r="CI472" s="357"/>
      <c r="CJ472" s="357"/>
      <c r="CK472" s="357"/>
      <c r="CL472" s="357"/>
      <c r="CM472" s="357"/>
      <c r="CN472" s="357"/>
      <c r="CO472" s="357"/>
      <c r="CP472" s="357"/>
      <c r="CQ472" s="357"/>
      <c r="CR472" s="357"/>
      <c r="CS472" s="357"/>
      <c r="CT472" s="357"/>
      <c r="CU472" s="357"/>
      <c r="CV472" s="357"/>
      <c r="CW472" s="357"/>
      <c r="CX472" s="357"/>
      <c r="CY472" s="357"/>
      <c r="CZ472" s="357"/>
      <c r="DA472" s="357"/>
      <c r="DB472" s="357"/>
      <c r="DC472" s="357"/>
      <c r="DD472" s="357"/>
      <c r="DE472" s="357"/>
      <c r="DF472" s="357"/>
      <c r="DG472" s="357"/>
      <c r="DH472" s="357"/>
      <c r="DI472" s="357"/>
      <c r="DJ472" s="357"/>
      <c r="DK472" s="357"/>
      <c r="DL472" s="357"/>
      <c r="DM472" s="357"/>
      <c r="DN472" s="357"/>
      <c r="DO472" s="357"/>
      <c r="DP472" s="357"/>
      <c r="DQ472" s="357"/>
      <c r="DR472" s="357"/>
      <c r="DS472" s="357"/>
      <c r="DT472" s="357"/>
      <c r="DU472" s="357"/>
      <c r="DV472" s="357"/>
      <c r="DW472" s="357"/>
      <c r="DX472" s="357"/>
      <c r="DY472" s="357"/>
      <c r="DZ472" s="357"/>
      <c r="EA472" s="357"/>
      <c r="EB472" s="357"/>
      <c r="EC472" s="357"/>
      <c r="ED472" s="357"/>
      <c r="EE472" s="357"/>
      <c r="EF472" s="357"/>
      <c r="EG472" s="357"/>
      <c r="EH472" s="357"/>
      <c r="EI472" s="357"/>
      <c r="EJ472" s="357"/>
      <c r="EK472" s="357"/>
      <c r="EL472" s="357"/>
      <c r="EM472" s="357"/>
      <c r="EN472" s="357"/>
      <c r="EO472" s="357"/>
      <c r="EP472" s="357"/>
      <c r="EQ472" s="357"/>
      <c r="ER472" s="357"/>
      <c r="ES472" s="357"/>
      <c r="ET472" s="357"/>
      <c r="EU472" s="357"/>
    </row>
    <row r="473" ht="12.75" customHeight="1">
      <c r="A473" s="357"/>
      <c r="B473" s="357"/>
      <c r="C473" s="357"/>
      <c r="D473" s="357"/>
      <c r="E473" s="357"/>
      <c r="F473" s="357"/>
      <c r="G473" s="357"/>
      <c r="H473" s="357"/>
      <c r="I473" s="357"/>
      <c r="J473" s="357"/>
      <c r="K473" s="357"/>
      <c r="L473" s="357"/>
      <c r="M473" s="357"/>
      <c r="N473" s="357"/>
      <c r="O473" s="357"/>
      <c r="P473" s="357"/>
      <c r="Q473" s="357"/>
      <c r="R473" s="357"/>
      <c r="S473" s="357"/>
      <c r="T473" s="357"/>
      <c r="U473" s="357"/>
      <c r="V473" s="357"/>
      <c r="W473" s="357"/>
      <c r="X473" s="357"/>
      <c r="Y473" s="357"/>
      <c r="Z473" s="357"/>
      <c r="AA473" s="357"/>
      <c r="AB473" s="357"/>
      <c r="AC473" s="357"/>
      <c r="AD473" s="357"/>
      <c r="AE473" s="357"/>
      <c r="AF473" s="357"/>
      <c r="AG473" s="357"/>
      <c r="AH473" s="357"/>
      <c r="AI473" s="357"/>
      <c r="AJ473" s="357"/>
      <c r="AK473" s="357"/>
      <c r="AL473" s="357"/>
      <c r="AM473" s="357"/>
      <c r="AN473" s="357"/>
      <c r="AO473" s="357"/>
      <c r="AP473" s="357"/>
      <c r="AQ473" s="357"/>
      <c r="AR473" s="357"/>
      <c r="AS473" s="357"/>
      <c r="AT473" s="357"/>
      <c r="AU473" s="357"/>
      <c r="AV473" s="357"/>
      <c r="AW473" s="357"/>
      <c r="AX473" s="357"/>
      <c r="AY473" s="357"/>
      <c r="AZ473" s="357"/>
      <c r="BA473" s="357"/>
      <c r="BB473" s="357"/>
      <c r="BC473" s="357"/>
      <c r="BD473" s="357"/>
      <c r="BE473" s="357"/>
      <c r="BF473" s="357"/>
      <c r="BG473" s="357"/>
      <c r="BH473" s="357"/>
      <c r="BI473" s="357"/>
      <c r="BJ473" s="357"/>
      <c r="BK473" s="357"/>
      <c r="BL473" s="357"/>
      <c r="BM473" s="357"/>
      <c r="BN473" s="357"/>
      <c r="BO473" s="357"/>
      <c r="BP473" s="357"/>
      <c r="BQ473" s="357"/>
      <c r="BR473" s="357"/>
      <c r="BS473" s="357"/>
      <c r="BT473" s="357"/>
      <c r="BU473" s="357"/>
      <c r="BV473" s="357"/>
      <c r="BW473" s="357"/>
      <c r="BX473" s="357"/>
      <c r="BY473" s="357"/>
      <c r="BZ473" s="357"/>
      <c r="CA473" s="357"/>
      <c r="CB473" s="357"/>
      <c r="CC473" s="357"/>
      <c r="CD473" s="357"/>
      <c r="CE473" s="357"/>
      <c r="CF473" s="357"/>
      <c r="CG473" s="357"/>
      <c r="CH473" s="357"/>
      <c r="CI473" s="357"/>
      <c r="CJ473" s="357"/>
      <c r="CK473" s="357"/>
      <c r="CL473" s="357"/>
      <c r="CM473" s="357"/>
      <c r="CN473" s="357"/>
      <c r="CO473" s="357"/>
      <c r="CP473" s="357"/>
      <c r="CQ473" s="357"/>
      <c r="CR473" s="357"/>
      <c r="CS473" s="357"/>
      <c r="CT473" s="357"/>
      <c r="CU473" s="357"/>
      <c r="CV473" s="357"/>
      <c r="CW473" s="357"/>
      <c r="CX473" s="357"/>
      <c r="CY473" s="357"/>
      <c r="CZ473" s="357"/>
      <c r="DA473" s="357"/>
      <c r="DB473" s="357"/>
      <c r="DC473" s="357"/>
      <c r="DD473" s="357"/>
      <c r="DE473" s="357"/>
      <c r="DF473" s="357"/>
      <c r="DG473" s="357"/>
      <c r="DH473" s="357"/>
      <c r="DI473" s="357"/>
      <c r="DJ473" s="357"/>
      <c r="DK473" s="357"/>
      <c r="DL473" s="357"/>
      <c r="DM473" s="357"/>
      <c r="DN473" s="357"/>
      <c r="DO473" s="357"/>
      <c r="DP473" s="357"/>
      <c r="DQ473" s="357"/>
      <c r="DR473" s="357"/>
      <c r="DS473" s="357"/>
      <c r="DT473" s="357"/>
      <c r="DU473" s="357"/>
      <c r="DV473" s="357"/>
      <c r="DW473" s="357"/>
      <c r="DX473" s="357"/>
      <c r="DY473" s="357"/>
      <c r="DZ473" s="357"/>
      <c r="EA473" s="357"/>
      <c r="EB473" s="357"/>
      <c r="EC473" s="357"/>
      <c r="ED473" s="357"/>
      <c r="EE473" s="357"/>
      <c r="EF473" s="357"/>
      <c r="EG473" s="357"/>
      <c r="EH473" s="357"/>
      <c r="EI473" s="357"/>
      <c r="EJ473" s="357"/>
      <c r="EK473" s="357"/>
      <c r="EL473" s="357"/>
      <c r="EM473" s="357"/>
      <c r="EN473" s="357"/>
      <c r="EO473" s="357"/>
      <c r="EP473" s="357"/>
      <c r="EQ473" s="357"/>
      <c r="ER473" s="357"/>
      <c r="ES473" s="357"/>
      <c r="ET473" s="357"/>
      <c r="EU473" s="357"/>
    </row>
    <row r="474" ht="12.75" customHeight="1">
      <c r="A474" s="357"/>
      <c r="B474" s="357"/>
      <c r="C474" s="357"/>
      <c r="D474" s="357"/>
      <c r="E474" s="357"/>
      <c r="F474" s="357"/>
      <c r="G474" s="357"/>
      <c r="H474" s="357"/>
      <c r="I474" s="357"/>
      <c r="J474" s="357"/>
      <c r="K474" s="357"/>
      <c r="L474" s="357"/>
      <c r="M474" s="357"/>
      <c r="N474" s="357"/>
      <c r="O474" s="357"/>
      <c r="P474" s="357"/>
      <c r="Q474" s="357"/>
      <c r="R474" s="357"/>
      <c r="S474" s="357"/>
      <c r="T474" s="357"/>
      <c r="U474" s="357"/>
      <c r="V474" s="357"/>
      <c r="W474" s="357"/>
      <c r="X474" s="357"/>
      <c r="Y474" s="357"/>
      <c r="Z474" s="357"/>
      <c r="AA474" s="357"/>
      <c r="AB474" s="357"/>
      <c r="AC474" s="357"/>
      <c r="AD474" s="357"/>
      <c r="AE474" s="357"/>
      <c r="AF474" s="357"/>
      <c r="AG474" s="357"/>
      <c r="AH474" s="357"/>
      <c r="AI474" s="357"/>
      <c r="AJ474" s="357"/>
      <c r="AK474" s="357"/>
      <c r="AL474" s="357"/>
      <c r="AM474" s="357"/>
      <c r="AN474" s="357"/>
      <c r="AO474" s="357"/>
      <c r="AP474" s="357"/>
      <c r="AQ474" s="357"/>
      <c r="AR474" s="357"/>
      <c r="AS474" s="357"/>
      <c r="AT474" s="357"/>
      <c r="AU474" s="357"/>
      <c r="AV474" s="357"/>
      <c r="AW474" s="357"/>
      <c r="AX474" s="357"/>
      <c r="AY474" s="357"/>
      <c r="AZ474" s="357"/>
      <c r="BA474" s="357"/>
      <c r="BB474" s="357"/>
      <c r="BC474" s="357"/>
      <c r="BD474" s="357"/>
      <c r="BE474" s="357"/>
      <c r="BF474" s="357"/>
      <c r="BG474" s="357"/>
      <c r="BH474" s="357"/>
      <c r="BI474" s="357"/>
      <c r="BJ474" s="357"/>
      <c r="BK474" s="357"/>
      <c r="BL474" s="357"/>
      <c r="BM474" s="357"/>
      <c r="BN474" s="357"/>
      <c r="BO474" s="357"/>
      <c r="BP474" s="357"/>
      <c r="BQ474" s="357"/>
      <c r="BR474" s="357"/>
      <c r="BS474" s="357"/>
      <c r="BT474" s="357"/>
      <c r="BU474" s="357"/>
      <c r="BV474" s="357"/>
      <c r="BW474" s="357"/>
      <c r="BX474" s="357"/>
      <c r="BY474" s="357"/>
      <c r="BZ474" s="357"/>
      <c r="CA474" s="357"/>
      <c r="CB474" s="357"/>
      <c r="CC474" s="357"/>
      <c r="CD474" s="357"/>
      <c r="CE474" s="357"/>
      <c r="CF474" s="357"/>
      <c r="CG474" s="357"/>
      <c r="CH474" s="357"/>
      <c r="CI474" s="357"/>
      <c r="CJ474" s="357"/>
      <c r="CK474" s="357"/>
      <c r="CL474" s="357"/>
      <c r="CM474" s="357"/>
      <c r="CN474" s="357"/>
      <c r="CO474" s="357"/>
      <c r="CP474" s="357"/>
      <c r="CQ474" s="357"/>
      <c r="CR474" s="357"/>
      <c r="CS474" s="357"/>
      <c r="CT474" s="357"/>
      <c r="CU474" s="357"/>
      <c r="CV474" s="357"/>
      <c r="CW474" s="357"/>
      <c r="CX474" s="357"/>
      <c r="CY474" s="357"/>
      <c r="CZ474" s="357"/>
      <c r="DA474" s="357"/>
      <c r="DB474" s="357"/>
      <c r="DC474" s="357"/>
      <c r="DD474" s="357"/>
      <c r="DE474" s="357"/>
      <c r="DF474" s="357"/>
      <c r="DG474" s="357"/>
      <c r="DH474" s="357"/>
      <c r="DI474" s="357"/>
      <c r="DJ474" s="357"/>
      <c r="DK474" s="357"/>
      <c r="DL474" s="357"/>
      <c r="DM474" s="357"/>
      <c r="DN474" s="357"/>
      <c r="DO474" s="357"/>
      <c r="DP474" s="357"/>
      <c r="DQ474" s="357"/>
      <c r="DR474" s="357"/>
      <c r="DS474" s="357"/>
      <c r="DT474" s="357"/>
      <c r="DU474" s="357"/>
      <c r="DV474" s="357"/>
      <c r="DW474" s="357"/>
      <c r="DX474" s="357"/>
      <c r="DY474" s="357"/>
      <c r="DZ474" s="357"/>
      <c r="EA474" s="357"/>
      <c r="EB474" s="357"/>
      <c r="EC474" s="357"/>
      <c r="ED474" s="357"/>
      <c r="EE474" s="357"/>
      <c r="EF474" s="357"/>
      <c r="EG474" s="357"/>
      <c r="EH474" s="357"/>
      <c r="EI474" s="357"/>
      <c r="EJ474" s="357"/>
      <c r="EK474" s="357"/>
      <c r="EL474" s="357"/>
      <c r="EM474" s="357"/>
      <c r="EN474" s="357"/>
      <c r="EO474" s="357"/>
      <c r="EP474" s="357"/>
      <c r="EQ474" s="357"/>
      <c r="ER474" s="357"/>
      <c r="ES474" s="357"/>
      <c r="ET474" s="357"/>
      <c r="EU474" s="357"/>
    </row>
    <row r="475" ht="12.75" customHeight="1">
      <c r="A475" s="357"/>
      <c r="B475" s="357"/>
      <c r="C475" s="357"/>
      <c r="D475" s="357"/>
      <c r="E475" s="357"/>
      <c r="F475" s="357"/>
      <c r="G475" s="357"/>
      <c r="H475" s="357"/>
      <c r="I475" s="357"/>
      <c r="J475" s="357"/>
      <c r="K475" s="357"/>
      <c r="L475" s="357"/>
      <c r="M475" s="357"/>
      <c r="N475" s="357"/>
      <c r="O475" s="357"/>
      <c r="P475" s="357"/>
      <c r="Q475" s="357"/>
      <c r="R475" s="357"/>
      <c r="S475" s="357"/>
      <c r="T475" s="357"/>
      <c r="U475" s="357"/>
      <c r="V475" s="357"/>
      <c r="W475" s="357"/>
      <c r="X475" s="357"/>
      <c r="Y475" s="357"/>
      <c r="Z475" s="357"/>
      <c r="AA475" s="357"/>
      <c r="AB475" s="357"/>
      <c r="AC475" s="357"/>
      <c r="AD475" s="357"/>
      <c r="AE475" s="357"/>
      <c r="AF475" s="357"/>
      <c r="AG475" s="357"/>
      <c r="AH475" s="357"/>
      <c r="AI475" s="357"/>
      <c r="AJ475" s="357"/>
      <c r="AK475" s="357"/>
      <c r="AL475" s="357"/>
      <c r="AM475" s="357"/>
      <c r="AN475" s="357"/>
      <c r="AO475" s="357"/>
      <c r="AP475" s="357"/>
      <c r="AQ475" s="357"/>
      <c r="AR475" s="357"/>
      <c r="AS475" s="357"/>
      <c r="AT475" s="357"/>
      <c r="AU475" s="357"/>
      <c r="AV475" s="357"/>
      <c r="AW475" s="357"/>
      <c r="AX475" s="357"/>
      <c r="AY475" s="357"/>
      <c r="AZ475" s="357"/>
      <c r="BA475" s="357"/>
      <c r="BB475" s="357"/>
      <c r="BC475" s="357"/>
      <c r="BD475" s="357"/>
      <c r="BE475" s="357"/>
      <c r="BF475" s="357"/>
      <c r="BG475" s="357"/>
      <c r="BH475" s="357"/>
      <c r="BI475" s="357"/>
      <c r="BJ475" s="357"/>
      <c r="BK475" s="357"/>
      <c r="BL475" s="357"/>
      <c r="BM475" s="357"/>
      <c r="BN475" s="357"/>
      <c r="BO475" s="357"/>
      <c r="BP475" s="357"/>
      <c r="BQ475" s="357"/>
      <c r="BR475" s="357"/>
      <c r="BS475" s="357"/>
      <c r="BT475" s="357"/>
      <c r="BU475" s="357"/>
      <c r="BV475" s="357"/>
      <c r="BW475" s="357"/>
      <c r="BX475" s="357"/>
      <c r="BY475" s="357"/>
      <c r="BZ475" s="357"/>
      <c r="CA475" s="357"/>
      <c r="CB475" s="357"/>
      <c r="CC475" s="357"/>
      <c r="CD475" s="357"/>
      <c r="CE475" s="357"/>
      <c r="CF475" s="357"/>
      <c r="CG475" s="357"/>
      <c r="CH475" s="357"/>
      <c r="CI475" s="357"/>
      <c r="CJ475" s="357"/>
      <c r="CK475" s="357"/>
      <c r="CL475" s="357"/>
      <c r="CM475" s="357"/>
      <c r="CN475" s="357"/>
      <c r="CO475" s="357"/>
      <c r="CP475" s="357"/>
      <c r="CQ475" s="357"/>
      <c r="CR475" s="357"/>
      <c r="CS475" s="357"/>
      <c r="CT475" s="357"/>
      <c r="CU475" s="357"/>
      <c r="CV475" s="357"/>
      <c r="CW475" s="357"/>
      <c r="CX475" s="357"/>
      <c r="CY475" s="357"/>
      <c r="CZ475" s="357"/>
      <c r="DA475" s="357"/>
      <c r="DB475" s="357"/>
      <c r="DC475" s="357"/>
      <c r="DD475" s="357"/>
      <c r="DE475" s="357"/>
      <c r="DF475" s="357"/>
      <c r="DG475" s="357"/>
      <c r="DH475" s="357"/>
      <c r="DI475" s="357"/>
      <c r="DJ475" s="357"/>
      <c r="DK475" s="357"/>
      <c r="DL475" s="357"/>
      <c r="DM475" s="357"/>
      <c r="DN475" s="357"/>
      <c r="DO475" s="357"/>
      <c r="DP475" s="357"/>
      <c r="DQ475" s="357"/>
      <c r="DR475" s="357"/>
      <c r="DS475" s="357"/>
      <c r="DT475" s="357"/>
      <c r="DU475" s="357"/>
      <c r="DV475" s="357"/>
      <c r="DW475" s="357"/>
      <c r="DX475" s="357"/>
      <c r="DY475" s="357"/>
      <c r="DZ475" s="357"/>
      <c r="EA475" s="357"/>
      <c r="EB475" s="357"/>
      <c r="EC475" s="357"/>
      <c r="ED475" s="357"/>
      <c r="EE475" s="357"/>
      <c r="EF475" s="357"/>
      <c r="EG475" s="357"/>
      <c r="EH475" s="357"/>
      <c r="EI475" s="357"/>
      <c r="EJ475" s="357"/>
      <c r="EK475" s="357"/>
      <c r="EL475" s="357"/>
      <c r="EM475" s="357"/>
      <c r="EN475" s="357"/>
      <c r="EO475" s="357"/>
      <c r="EP475" s="357"/>
      <c r="EQ475" s="357"/>
      <c r="ER475" s="357"/>
      <c r="ES475" s="357"/>
      <c r="ET475" s="357"/>
      <c r="EU475" s="357"/>
    </row>
    <row r="476" ht="12.75" customHeight="1">
      <c r="A476" s="357"/>
      <c r="B476" s="357"/>
      <c r="C476" s="357"/>
      <c r="D476" s="357"/>
      <c r="E476" s="357"/>
      <c r="F476" s="357"/>
      <c r="G476" s="357"/>
      <c r="H476" s="357"/>
      <c r="I476" s="357"/>
      <c r="J476" s="357"/>
      <c r="K476" s="357"/>
      <c r="L476" s="357"/>
      <c r="M476" s="357"/>
      <c r="N476" s="357"/>
      <c r="O476" s="357"/>
      <c r="P476" s="357"/>
      <c r="Q476" s="357"/>
      <c r="R476" s="357"/>
      <c r="S476" s="357"/>
      <c r="T476" s="357"/>
      <c r="U476" s="357"/>
      <c r="V476" s="357"/>
      <c r="W476" s="357"/>
      <c r="X476" s="357"/>
      <c r="Y476" s="357"/>
      <c r="Z476" s="357"/>
      <c r="AA476" s="357"/>
      <c r="AB476" s="357"/>
      <c r="AC476" s="357"/>
      <c r="AD476" s="357"/>
      <c r="AE476" s="357"/>
      <c r="AF476" s="357"/>
      <c r="AG476" s="357"/>
      <c r="AH476" s="357"/>
      <c r="AI476" s="357"/>
      <c r="AJ476" s="357"/>
      <c r="AK476" s="357"/>
      <c r="AL476" s="357"/>
      <c r="AM476" s="357"/>
      <c r="AN476" s="357"/>
      <c r="AO476" s="357"/>
      <c r="AP476" s="357"/>
      <c r="AQ476" s="357"/>
      <c r="AR476" s="357"/>
      <c r="AS476" s="357"/>
      <c r="AT476" s="357"/>
      <c r="AU476" s="357"/>
      <c r="AV476" s="357"/>
      <c r="AW476" s="357"/>
      <c r="AX476" s="357"/>
      <c r="AY476" s="357"/>
      <c r="AZ476" s="357"/>
      <c r="BA476" s="357"/>
      <c r="BB476" s="357"/>
      <c r="BC476" s="357"/>
      <c r="BD476" s="357"/>
      <c r="BE476" s="357"/>
      <c r="BF476" s="357"/>
      <c r="BG476" s="357"/>
      <c r="BH476" s="357"/>
      <c r="BI476" s="357"/>
      <c r="BJ476" s="357"/>
      <c r="BK476" s="357"/>
      <c r="BL476" s="357"/>
      <c r="BM476" s="357"/>
      <c r="BN476" s="357"/>
      <c r="BO476" s="357"/>
      <c r="BP476" s="357"/>
      <c r="BQ476" s="357"/>
      <c r="BR476" s="357"/>
      <c r="BS476" s="357"/>
      <c r="BT476" s="357"/>
      <c r="BU476" s="357"/>
      <c r="BV476" s="357"/>
      <c r="BW476" s="357"/>
      <c r="BX476" s="357"/>
      <c r="BY476" s="357"/>
      <c r="BZ476" s="357"/>
      <c r="CA476" s="357"/>
      <c r="CB476" s="357"/>
      <c r="CC476" s="357"/>
      <c r="CD476" s="357"/>
      <c r="CE476" s="357"/>
      <c r="CF476" s="357"/>
      <c r="CG476" s="357"/>
      <c r="CH476" s="357"/>
      <c r="CI476" s="357"/>
      <c r="CJ476" s="357"/>
      <c r="CK476" s="357"/>
      <c r="CL476" s="357"/>
      <c r="CM476" s="357"/>
      <c r="CN476" s="357"/>
      <c r="CO476" s="357"/>
      <c r="CP476" s="357"/>
      <c r="CQ476" s="357"/>
      <c r="CR476" s="357"/>
      <c r="CS476" s="357"/>
      <c r="CT476" s="357"/>
      <c r="CU476" s="357"/>
      <c r="CV476" s="357"/>
      <c r="CW476" s="357"/>
      <c r="CX476" s="357"/>
      <c r="CY476" s="357"/>
      <c r="CZ476" s="357"/>
      <c r="DA476" s="357"/>
      <c r="DB476" s="357"/>
      <c r="DC476" s="357"/>
      <c r="DD476" s="357"/>
      <c r="DE476" s="357"/>
      <c r="DF476" s="357"/>
      <c r="DG476" s="357"/>
      <c r="DH476" s="357"/>
      <c r="DI476" s="357"/>
      <c r="DJ476" s="357"/>
      <c r="DK476" s="357"/>
      <c r="DL476" s="357"/>
      <c r="DM476" s="357"/>
      <c r="DN476" s="357"/>
      <c r="DO476" s="357"/>
      <c r="DP476" s="357"/>
      <c r="DQ476" s="357"/>
      <c r="DR476" s="357"/>
      <c r="DS476" s="357"/>
      <c r="DT476" s="357"/>
      <c r="DU476" s="357"/>
      <c r="DV476" s="357"/>
      <c r="DW476" s="357"/>
      <c r="DX476" s="357"/>
      <c r="DY476" s="357"/>
      <c r="DZ476" s="357"/>
      <c r="EA476" s="357"/>
      <c r="EB476" s="357"/>
      <c r="EC476" s="357"/>
      <c r="ED476" s="357"/>
      <c r="EE476" s="357"/>
      <c r="EF476" s="357"/>
      <c r="EG476" s="357"/>
      <c r="EH476" s="357"/>
      <c r="EI476" s="357"/>
      <c r="EJ476" s="357"/>
      <c r="EK476" s="357"/>
      <c r="EL476" s="357"/>
      <c r="EM476" s="357"/>
      <c r="EN476" s="357"/>
      <c r="EO476" s="357"/>
      <c r="EP476" s="357"/>
      <c r="EQ476" s="357"/>
      <c r="ER476" s="357"/>
      <c r="ES476" s="357"/>
      <c r="ET476" s="357"/>
      <c r="EU476" s="357"/>
    </row>
    <row r="477" ht="12.75" customHeight="1">
      <c r="A477" s="357"/>
      <c r="B477" s="357"/>
      <c r="C477" s="357"/>
      <c r="D477" s="357"/>
      <c r="E477" s="357"/>
      <c r="F477" s="357"/>
      <c r="G477" s="357"/>
      <c r="H477" s="357"/>
      <c r="I477" s="357"/>
      <c r="J477" s="357"/>
      <c r="K477" s="357"/>
      <c r="L477" s="357"/>
      <c r="M477" s="357"/>
      <c r="N477" s="357"/>
      <c r="O477" s="357"/>
      <c r="P477" s="357"/>
      <c r="Q477" s="357"/>
      <c r="R477" s="357"/>
      <c r="S477" s="357"/>
      <c r="T477" s="357"/>
      <c r="U477" s="357"/>
      <c r="V477" s="357"/>
      <c r="W477" s="357"/>
      <c r="X477" s="357"/>
      <c r="Y477" s="357"/>
      <c r="Z477" s="357"/>
      <c r="AA477" s="357"/>
      <c r="AB477" s="357"/>
      <c r="AC477" s="357"/>
      <c r="AD477" s="357"/>
      <c r="AE477" s="357"/>
      <c r="AF477" s="357"/>
      <c r="AG477" s="357"/>
      <c r="AH477" s="357"/>
      <c r="AI477" s="357"/>
      <c r="AJ477" s="357"/>
      <c r="AK477" s="357"/>
      <c r="AL477" s="357"/>
      <c r="AM477" s="357"/>
      <c r="AN477" s="357"/>
      <c r="AO477" s="357"/>
      <c r="AP477" s="357"/>
      <c r="AQ477" s="357"/>
      <c r="AR477" s="357"/>
      <c r="AS477" s="357"/>
      <c r="AT477" s="357"/>
      <c r="AU477" s="357"/>
      <c r="AV477" s="357"/>
      <c r="AW477" s="357"/>
      <c r="AX477" s="357"/>
      <c r="AY477" s="357"/>
      <c r="AZ477" s="357"/>
      <c r="BA477" s="357"/>
      <c r="BB477" s="357"/>
      <c r="BC477" s="357"/>
      <c r="BD477" s="357"/>
      <c r="BE477" s="357"/>
      <c r="BF477" s="357"/>
      <c r="BG477" s="357"/>
      <c r="BH477" s="357"/>
      <c r="BI477" s="357"/>
      <c r="BJ477" s="357"/>
      <c r="BK477" s="357"/>
      <c r="BL477" s="357"/>
      <c r="BM477" s="357"/>
      <c r="BN477" s="357"/>
      <c r="BO477" s="357"/>
      <c r="BP477" s="357"/>
      <c r="BQ477" s="357"/>
      <c r="BR477" s="357"/>
      <c r="BS477" s="357"/>
      <c r="BT477" s="357"/>
      <c r="BU477" s="357"/>
      <c r="BV477" s="357"/>
      <c r="BW477" s="357"/>
      <c r="BX477" s="357"/>
      <c r="BY477" s="357"/>
      <c r="BZ477" s="357"/>
      <c r="CA477" s="357"/>
      <c r="CB477" s="357"/>
      <c r="CC477" s="357"/>
      <c r="CD477" s="357"/>
      <c r="CE477" s="357"/>
      <c r="CF477" s="357"/>
      <c r="CG477" s="357"/>
      <c r="CH477" s="357"/>
      <c r="CI477" s="357"/>
      <c r="CJ477" s="357"/>
      <c r="CK477" s="357"/>
      <c r="CL477" s="357"/>
      <c r="CM477" s="357"/>
      <c r="CN477" s="357"/>
      <c r="CO477" s="357"/>
      <c r="CP477" s="357"/>
      <c r="CQ477" s="357"/>
      <c r="CR477" s="357"/>
      <c r="CS477" s="357"/>
      <c r="CT477" s="357"/>
      <c r="CU477" s="357"/>
      <c r="CV477" s="357"/>
      <c r="CW477" s="357"/>
      <c r="CX477" s="357"/>
      <c r="CY477" s="357"/>
      <c r="CZ477" s="357"/>
      <c r="DA477" s="357"/>
      <c r="DB477" s="357"/>
      <c r="DC477" s="357"/>
      <c r="DD477" s="357"/>
      <c r="DE477" s="357"/>
      <c r="DF477" s="357"/>
      <c r="DG477" s="357"/>
      <c r="DH477" s="357"/>
      <c r="DI477" s="357"/>
      <c r="DJ477" s="357"/>
      <c r="DK477" s="357"/>
      <c r="DL477" s="357"/>
      <c r="DM477" s="357"/>
      <c r="DN477" s="357"/>
      <c r="DO477" s="357"/>
      <c r="DP477" s="357"/>
      <c r="DQ477" s="357"/>
      <c r="DR477" s="357"/>
      <c r="DS477" s="357"/>
      <c r="DT477" s="357"/>
      <c r="DU477" s="357"/>
      <c r="DV477" s="357"/>
      <c r="DW477" s="357"/>
      <c r="DX477" s="357"/>
      <c r="DY477" s="357"/>
      <c r="DZ477" s="357"/>
      <c r="EA477" s="357"/>
      <c r="EB477" s="357"/>
      <c r="EC477" s="357"/>
      <c r="ED477" s="357"/>
      <c r="EE477" s="357"/>
      <c r="EF477" s="357"/>
      <c r="EG477" s="357"/>
      <c r="EH477" s="357"/>
      <c r="EI477" s="357"/>
      <c r="EJ477" s="357"/>
      <c r="EK477" s="357"/>
      <c r="EL477" s="357"/>
      <c r="EM477" s="357"/>
      <c r="EN477" s="357"/>
      <c r="EO477" s="357"/>
      <c r="EP477" s="357"/>
      <c r="EQ477" s="357"/>
      <c r="ER477" s="357"/>
      <c r="ES477" s="357"/>
      <c r="ET477" s="357"/>
      <c r="EU477" s="357"/>
    </row>
    <row r="478" ht="12.75" customHeight="1">
      <c r="A478" s="357"/>
      <c r="B478" s="357"/>
      <c r="C478" s="357"/>
      <c r="D478" s="357"/>
      <c r="E478" s="357"/>
      <c r="F478" s="357"/>
      <c r="G478" s="357"/>
      <c r="H478" s="357"/>
      <c r="I478" s="357"/>
      <c r="J478" s="357"/>
      <c r="K478" s="357"/>
      <c r="L478" s="357"/>
      <c r="M478" s="357"/>
      <c r="N478" s="357"/>
      <c r="O478" s="357"/>
      <c r="P478" s="357"/>
      <c r="Q478" s="357"/>
      <c r="R478" s="357"/>
      <c r="S478" s="357"/>
      <c r="T478" s="357"/>
      <c r="U478" s="357"/>
      <c r="V478" s="357"/>
      <c r="W478" s="357"/>
      <c r="X478" s="357"/>
      <c r="Y478" s="357"/>
      <c r="Z478" s="357"/>
      <c r="AA478" s="357"/>
      <c r="AB478" s="357"/>
      <c r="AC478" s="357"/>
      <c r="AD478" s="357"/>
      <c r="AE478" s="357"/>
      <c r="AF478" s="357"/>
      <c r="AG478" s="357"/>
      <c r="AH478" s="357"/>
      <c r="AI478" s="357"/>
      <c r="AJ478" s="357"/>
      <c r="AK478" s="357"/>
      <c r="AL478" s="357"/>
      <c r="AM478" s="357"/>
      <c r="AN478" s="357"/>
      <c r="AO478" s="357"/>
      <c r="AP478" s="357"/>
      <c r="AQ478" s="357"/>
      <c r="AR478" s="357"/>
      <c r="AS478" s="357"/>
      <c r="AT478" s="357"/>
      <c r="AU478" s="357"/>
      <c r="AV478" s="357"/>
      <c r="AW478" s="357"/>
      <c r="AX478" s="357"/>
      <c r="AY478" s="357"/>
      <c r="AZ478" s="357"/>
      <c r="BA478" s="357"/>
      <c r="BB478" s="357"/>
      <c r="BC478" s="357"/>
      <c r="BD478" s="357"/>
      <c r="BE478" s="357"/>
      <c r="BF478" s="357"/>
      <c r="BG478" s="357"/>
      <c r="BH478" s="357"/>
      <c r="BI478" s="357"/>
      <c r="BJ478" s="357"/>
      <c r="BK478" s="357"/>
      <c r="BL478" s="357"/>
      <c r="BM478" s="357"/>
      <c r="BN478" s="357"/>
      <c r="BO478" s="357"/>
      <c r="BP478" s="357"/>
      <c r="BQ478" s="357"/>
      <c r="BR478" s="357"/>
      <c r="BS478" s="357"/>
      <c r="BT478" s="357"/>
      <c r="BU478" s="357"/>
      <c r="BV478" s="357"/>
      <c r="BW478" s="357"/>
      <c r="BX478" s="357"/>
      <c r="BY478" s="357"/>
      <c r="BZ478" s="357"/>
      <c r="CA478" s="357"/>
      <c r="CB478" s="357"/>
      <c r="CC478" s="357"/>
      <c r="CD478" s="357"/>
      <c r="CE478" s="357"/>
      <c r="CF478" s="357"/>
      <c r="CG478" s="357"/>
      <c r="CH478" s="357"/>
      <c r="CI478" s="357"/>
      <c r="CJ478" s="357"/>
      <c r="CK478" s="357"/>
      <c r="CL478" s="357"/>
      <c r="CM478" s="357"/>
      <c r="CN478" s="357"/>
      <c r="CO478" s="357"/>
      <c r="CP478" s="357"/>
      <c r="CQ478" s="357"/>
      <c r="CR478" s="357"/>
      <c r="CS478" s="357"/>
      <c r="CT478" s="357"/>
      <c r="CU478" s="357"/>
      <c r="CV478" s="357"/>
      <c r="CW478" s="357"/>
      <c r="CX478" s="357"/>
      <c r="CY478" s="357"/>
      <c r="CZ478" s="357"/>
      <c r="DA478" s="357"/>
      <c r="DB478" s="357"/>
      <c r="DC478" s="357"/>
      <c r="DD478" s="357"/>
      <c r="DE478" s="357"/>
      <c r="DF478" s="357"/>
      <c r="DG478" s="357"/>
      <c r="DH478" s="357"/>
      <c r="DI478" s="357"/>
      <c r="DJ478" s="357"/>
      <c r="DK478" s="357"/>
      <c r="DL478" s="357"/>
      <c r="DM478" s="357"/>
      <c r="DN478" s="357"/>
      <c r="DO478" s="357"/>
      <c r="DP478" s="357"/>
      <c r="DQ478" s="357"/>
      <c r="DR478" s="357"/>
      <c r="DS478" s="357"/>
      <c r="DT478" s="357"/>
      <c r="DU478" s="357"/>
      <c r="DV478" s="357"/>
      <c r="DW478" s="357"/>
      <c r="DX478" s="357"/>
      <c r="DY478" s="357"/>
      <c r="DZ478" s="357"/>
      <c r="EA478" s="357"/>
      <c r="EB478" s="357"/>
      <c r="EC478" s="357"/>
      <c r="ED478" s="357"/>
      <c r="EE478" s="357"/>
      <c r="EF478" s="357"/>
      <c r="EG478" s="357"/>
      <c r="EH478" s="357"/>
      <c r="EI478" s="357"/>
      <c r="EJ478" s="357"/>
      <c r="EK478" s="357"/>
      <c r="EL478" s="357"/>
      <c r="EM478" s="357"/>
      <c r="EN478" s="357"/>
      <c r="EO478" s="357"/>
      <c r="EP478" s="357"/>
      <c r="EQ478" s="357"/>
      <c r="ER478" s="357"/>
      <c r="ES478" s="357"/>
      <c r="ET478" s="357"/>
      <c r="EU478" s="357"/>
    </row>
    <row r="479" ht="12.75" customHeight="1">
      <c r="A479" s="357"/>
      <c r="B479" s="357"/>
      <c r="C479" s="357"/>
      <c r="D479" s="357"/>
      <c r="E479" s="357"/>
      <c r="F479" s="357"/>
      <c r="G479" s="357"/>
      <c r="H479" s="357"/>
      <c r="I479" s="357"/>
      <c r="J479" s="357"/>
      <c r="K479" s="357"/>
      <c r="L479" s="357"/>
      <c r="M479" s="357"/>
      <c r="N479" s="357"/>
      <c r="O479" s="357"/>
      <c r="P479" s="357"/>
      <c r="Q479" s="357"/>
      <c r="R479" s="357"/>
      <c r="S479" s="357"/>
      <c r="T479" s="357"/>
      <c r="U479" s="357"/>
      <c r="V479" s="357"/>
      <c r="W479" s="357"/>
      <c r="X479" s="357"/>
      <c r="Y479" s="357"/>
      <c r="Z479" s="357"/>
      <c r="AA479" s="357"/>
      <c r="AB479" s="357"/>
      <c r="AC479" s="357"/>
      <c r="AD479" s="357"/>
      <c r="AE479" s="357"/>
      <c r="AF479" s="357"/>
      <c r="AG479" s="357"/>
      <c r="AH479" s="357"/>
      <c r="AI479" s="357"/>
      <c r="AJ479" s="357"/>
      <c r="AK479" s="357"/>
      <c r="AL479" s="357"/>
      <c r="AM479" s="357"/>
      <c r="AN479" s="357"/>
      <c r="AO479" s="357"/>
      <c r="AP479" s="357"/>
      <c r="AQ479" s="357"/>
      <c r="AR479" s="357"/>
      <c r="AS479" s="357"/>
      <c r="AT479" s="357"/>
      <c r="AU479" s="357"/>
      <c r="AV479" s="357"/>
      <c r="AW479" s="357"/>
      <c r="AX479" s="357"/>
      <c r="AY479" s="357"/>
      <c r="AZ479" s="357"/>
      <c r="BA479" s="357"/>
      <c r="BB479" s="357"/>
      <c r="BC479" s="357"/>
      <c r="BD479" s="357"/>
      <c r="BE479" s="357"/>
      <c r="BF479" s="357"/>
      <c r="BG479" s="357"/>
      <c r="BH479" s="357"/>
      <c r="BI479" s="357"/>
      <c r="BJ479" s="357"/>
      <c r="BK479" s="357"/>
      <c r="BL479" s="357"/>
      <c r="BM479" s="357"/>
      <c r="BN479" s="357"/>
      <c r="BO479" s="357"/>
      <c r="BP479" s="357"/>
      <c r="BQ479" s="357"/>
      <c r="BR479" s="357"/>
      <c r="BS479" s="357"/>
      <c r="BT479" s="357"/>
      <c r="BU479" s="357"/>
      <c r="BV479" s="357"/>
      <c r="BW479" s="357"/>
      <c r="BX479" s="357"/>
      <c r="BY479" s="357"/>
      <c r="BZ479" s="357"/>
      <c r="CA479" s="357"/>
      <c r="CB479" s="357"/>
      <c r="CC479" s="357"/>
      <c r="CD479" s="357"/>
      <c r="CE479" s="357"/>
      <c r="CF479" s="357"/>
      <c r="CG479" s="357"/>
      <c r="CH479" s="357"/>
      <c r="CI479" s="357"/>
      <c r="CJ479" s="357"/>
      <c r="CK479" s="357"/>
      <c r="CL479" s="357"/>
      <c r="CM479" s="357"/>
      <c r="CN479" s="357"/>
      <c r="CO479" s="357"/>
      <c r="CP479" s="357"/>
      <c r="CQ479" s="357"/>
      <c r="CR479" s="357"/>
      <c r="CS479" s="357"/>
      <c r="CT479" s="357"/>
      <c r="CU479" s="357"/>
      <c r="CV479" s="357"/>
      <c r="CW479" s="357"/>
      <c r="CX479" s="357"/>
      <c r="CY479" s="357"/>
      <c r="CZ479" s="357"/>
      <c r="DA479" s="357"/>
      <c r="DB479" s="357"/>
      <c r="DC479" s="357"/>
      <c r="DD479" s="357"/>
      <c r="DE479" s="357"/>
      <c r="DF479" s="357"/>
      <c r="DG479" s="357"/>
      <c r="DH479" s="357"/>
      <c r="DI479" s="357"/>
      <c r="DJ479" s="357"/>
      <c r="DK479" s="357"/>
      <c r="DL479" s="357"/>
      <c r="DM479" s="357"/>
      <c r="DN479" s="357"/>
      <c r="DO479" s="357"/>
      <c r="DP479" s="357"/>
      <c r="DQ479" s="357"/>
      <c r="DR479" s="357"/>
      <c r="DS479" s="357"/>
      <c r="DT479" s="357"/>
      <c r="DU479" s="357"/>
      <c r="DV479" s="357"/>
      <c r="DW479" s="357"/>
      <c r="DX479" s="357"/>
      <c r="DY479" s="357"/>
      <c r="DZ479" s="357"/>
      <c r="EA479" s="357"/>
      <c r="EB479" s="357"/>
      <c r="EC479" s="357"/>
      <c r="ED479" s="357"/>
      <c r="EE479" s="357"/>
      <c r="EF479" s="357"/>
      <c r="EG479" s="357"/>
      <c r="EH479" s="357"/>
      <c r="EI479" s="357"/>
      <c r="EJ479" s="357"/>
      <c r="EK479" s="357"/>
      <c r="EL479" s="357"/>
      <c r="EM479" s="357"/>
      <c r="EN479" s="357"/>
      <c r="EO479" s="357"/>
      <c r="EP479" s="357"/>
      <c r="EQ479" s="357"/>
      <c r="ER479" s="357"/>
      <c r="ES479" s="357"/>
      <c r="ET479" s="357"/>
      <c r="EU479" s="357"/>
    </row>
    <row r="480" ht="12.75" customHeight="1">
      <c r="A480" s="357"/>
      <c r="B480" s="357"/>
      <c r="C480" s="357"/>
      <c r="D480" s="357"/>
      <c r="E480" s="357"/>
      <c r="F480" s="357"/>
      <c r="G480" s="357"/>
      <c r="H480" s="357"/>
      <c r="I480" s="357"/>
      <c r="J480" s="357"/>
      <c r="K480" s="357"/>
      <c r="L480" s="357"/>
      <c r="M480" s="357"/>
      <c r="N480" s="357"/>
      <c r="O480" s="357"/>
      <c r="P480" s="357"/>
      <c r="Q480" s="357"/>
      <c r="R480" s="357"/>
      <c r="S480" s="357"/>
      <c r="T480" s="357"/>
      <c r="U480" s="357"/>
      <c r="V480" s="357"/>
      <c r="W480" s="357"/>
      <c r="X480" s="357"/>
      <c r="Y480" s="357"/>
      <c r="Z480" s="357"/>
      <c r="AA480" s="357"/>
      <c r="AB480" s="357"/>
      <c r="AC480" s="357"/>
      <c r="AD480" s="357"/>
      <c r="AE480" s="357"/>
      <c r="AF480" s="357"/>
      <c r="AG480" s="357"/>
      <c r="AH480" s="357"/>
      <c r="AI480" s="357"/>
      <c r="AJ480" s="357"/>
      <c r="AK480" s="357"/>
      <c r="AL480" s="357"/>
      <c r="AM480" s="357"/>
      <c r="AN480" s="357"/>
      <c r="AO480" s="357"/>
      <c r="AP480" s="357"/>
      <c r="AQ480" s="357"/>
      <c r="AR480" s="357"/>
      <c r="AS480" s="357"/>
      <c r="AT480" s="357"/>
      <c r="AU480" s="357"/>
      <c r="AV480" s="357"/>
      <c r="AW480" s="357"/>
      <c r="AX480" s="357"/>
      <c r="AY480" s="357"/>
      <c r="AZ480" s="357"/>
      <c r="BA480" s="357"/>
      <c r="BB480" s="357"/>
      <c r="BC480" s="357"/>
      <c r="BD480" s="357"/>
      <c r="BE480" s="357"/>
      <c r="BF480" s="357"/>
      <c r="BG480" s="357"/>
      <c r="BH480" s="357"/>
      <c r="BI480" s="357"/>
      <c r="BJ480" s="357"/>
      <c r="BK480" s="357"/>
      <c r="BL480" s="357"/>
      <c r="BM480" s="357"/>
      <c r="BN480" s="357"/>
      <c r="BO480" s="357"/>
      <c r="BP480" s="357"/>
      <c r="BQ480" s="357"/>
      <c r="BR480" s="357"/>
      <c r="BS480" s="357"/>
      <c r="BT480" s="357"/>
      <c r="BU480" s="357"/>
      <c r="BV480" s="357"/>
      <c r="BW480" s="357"/>
      <c r="BX480" s="357"/>
      <c r="BY480" s="357"/>
      <c r="BZ480" s="357"/>
      <c r="CA480" s="357"/>
      <c r="CB480" s="357"/>
      <c r="CC480" s="357"/>
      <c r="CD480" s="357"/>
      <c r="CE480" s="357"/>
      <c r="CF480" s="357"/>
      <c r="CG480" s="357"/>
      <c r="CH480" s="357"/>
      <c r="CI480" s="357"/>
      <c r="CJ480" s="357"/>
      <c r="CK480" s="357"/>
      <c r="CL480" s="357"/>
      <c r="CM480" s="357"/>
      <c r="CN480" s="357"/>
      <c r="CO480" s="357"/>
      <c r="CP480" s="357"/>
      <c r="CQ480" s="357"/>
      <c r="CR480" s="357"/>
      <c r="CS480" s="357"/>
      <c r="CT480" s="357"/>
      <c r="CU480" s="357"/>
      <c r="CV480" s="357"/>
      <c r="CW480" s="357"/>
      <c r="CX480" s="357"/>
      <c r="CY480" s="357"/>
      <c r="CZ480" s="357"/>
      <c r="DA480" s="357"/>
      <c r="DB480" s="357"/>
      <c r="DC480" s="357"/>
      <c r="DD480" s="357"/>
      <c r="DE480" s="357"/>
      <c r="DF480" s="357"/>
      <c r="DG480" s="357"/>
      <c r="DH480" s="357"/>
      <c r="DI480" s="357"/>
      <c r="DJ480" s="357"/>
      <c r="DK480" s="357"/>
      <c r="DL480" s="357"/>
      <c r="DM480" s="357"/>
      <c r="DN480" s="357"/>
      <c r="DO480" s="357"/>
      <c r="DP480" s="357"/>
      <c r="DQ480" s="357"/>
      <c r="DR480" s="357"/>
      <c r="DS480" s="357"/>
      <c r="DT480" s="357"/>
      <c r="DU480" s="357"/>
      <c r="DV480" s="357"/>
      <c r="DW480" s="357"/>
      <c r="DX480" s="357"/>
      <c r="DY480" s="357"/>
      <c r="DZ480" s="357"/>
      <c r="EA480" s="357"/>
      <c r="EB480" s="357"/>
      <c r="EC480" s="357"/>
      <c r="ED480" s="357"/>
      <c r="EE480" s="357"/>
      <c r="EF480" s="357"/>
      <c r="EG480" s="357"/>
      <c r="EH480" s="357"/>
      <c r="EI480" s="357"/>
      <c r="EJ480" s="357"/>
      <c r="EK480" s="357"/>
      <c r="EL480" s="357"/>
      <c r="EM480" s="357"/>
      <c r="EN480" s="357"/>
      <c r="EO480" s="357"/>
      <c r="EP480" s="357"/>
      <c r="EQ480" s="357"/>
      <c r="ER480" s="357"/>
      <c r="ES480" s="357"/>
      <c r="ET480" s="357"/>
      <c r="EU480" s="357"/>
    </row>
    <row r="481" ht="12.75" customHeight="1">
      <c r="A481" s="357"/>
      <c r="B481" s="357"/>
      <c r="C481" s="357"/>
      <c r="D481" s="357"/>
      <c r="E481" s="357"/>
      <c r="F481" s="357"/>
      <c r="G481" s="357"/>
      <c r="H481" s="357"/>
      <c r="I481" s="357"/>
      <c r="J481" s="357"/>
      <c r="K481" s="357"/>
      <c r="L481" s="357"/>
      <c r="M481" s="357"/>
      <c r="N481" s="357"/>
      <c r="O481" s="357"/>
      <c r="P481" s="357"/>
      <c r="Q481" s="357"/>
      <c r="R481" s="357"/>
      <c r="S481" s="357"/>
      <c r="T481" s="357"/>
      <c r="U481" s="357"/>
      <c r="V481" s="357"/>
      <c r="W481" s="357"/>
      <c r="X481" s="357"/>
      <c r="Y481" s="357"/>
      <c r="Z481" s="357"/>
      <c r="AA481" s="357"/>
      <c r="AB481" s="357"/>
      <c r="AC481" s="357"/>
      <c r="AD481" s="357"/>
      <c r="AE481" s="357"/>
      <c r="AF481" s="357"/>
      <c r="AG481" s="357"/>
      <c r="AH481" s="357"/>
      <c r="AI481" s="357"/>
      <c r="AJ481" s="357"/>
      <c r="AK481" s="357"/>
      <c r="AL481" s="357"/>
      <c r="AM481" s="357"/>
      <c r="AN481" s="357"/>
      <c r="AO481" s="357"/>
      <c r="AP481" s="357"/>
      <c r="AQ481" s="357"/>
      <c r="AR481" s="357"/>
      <c r="AS481" s="357"/>
      <c r="AT481" s="357"/>
      <c r="AU481" s="357"/>
      <c r="AV481" s="357"/>
      <c r="AW481" s="357"/>
      <c r="AX481" s="357"/>
      <c r="AY481" s="357"/>
      <c r="AZ481" s="357"/>
      <c r="BA481" s="357"/>
      <c r="BB481" s="357"/>
      <c r="BC481" s="357"/>
      <c r="BD481" s="357"/>
      <c r="BE481" s="357"/>
      <c r="BF481" s="357"/>
      <c r="BG481" s="357"/>
      <c r="BH481" s="357"/>
      <c r="BI481" s="357"/>
      <c r="BJ481" s="357"/>
      <c r="BK481" s="357"/>
      <c r="BL481" s="357"/>
      <c r="BM481" s="357"/>
      <c r="BN481" s="357"/>
      <c r="BO481" s="357"/>
      <c r="BP481" s="357"/>
      <c r="BQ481" s="357"/>
      <c r="BR481" s="357"/>
      <c r="BS481" s="357"/>
      <c r="BT481" s="357"/>
      <c r="BU481" s="357"/>
      <c r="BV481" s="357"/>
      <c r="BW481" s="357"/>
      <c r="BX481" s="357"/>
      <c r="BY481" s="357"/>
      <c r="BZ481" s="357"/>
      <c r="CA481" s="357"/>
      <c r="CB481" s="357"/>
      <c r="CC481" s="357"/>
      <c r="CD481" s="357"/>
      <c r="CE481" s="357"/>
      <c r="CF481" s="357"/>
      <c r="CG481" s="357"/>
      <c r="CH481" s="357"/>
      <c r="CI481" s="357"/>
      <c r="CJ481" s="357"/>
      <c r="CK481" s="357"/>
      <c r="CL481" s="357"/>
      <c r="CM481" s="357"/>
      <c r="CN481" s="357"/>
      <c r="CO481" s="357"/>
      <c r="CP481" s="357"/>
      <c r="CQ481" s="357"/>
      <c r="CR481" s="357"/>
      <c r="CS481" s="357"/>
      <c r="CT481" s="357"/>
      <c r="CU481" s="357"/>
      <c r="CV481" s="357"/>
      <c r="CW481" s="357"/>
      <c r="CX481" s="357"/>
      <c r="CY481" s="357"/>
      <c r="CZ481" s="357"/>
      <c r="DA481" s="357"/>
      <c r="DB481" s="357"/>
      <c r="DC481" s="357"/>
      <c r="DD481" s="357"/>
      <c r="DE481" s="357"/>
      <c r="DF481" s="357"/>
      <c r="DG481" s="357"/>
      <c r="DH481" s="357"/>
      <c r="DI481" s="357"/>
      <c r="DJ481" s="357"/>
      <c r="DK481" s="357"/>
      <c r="DL481" s="357"/>
      <c r="DM481" s="357"/>
      <c r="DN481" s="357"/>
      <c r="DO481" s="357"/>
      <c r="DP481" s="357"/>
      <c r="DQ481" s="357"/>
      <c r="DR481" s="357"/>
      <c r="DS481" s="357"/>
      <c r="DT481" s="357"/>
      <c r="DU481" s="357"/>
      <c r="DV481" s="357"/>
      <c r="DW481" s="357"/>
      <c r="DX481" s="357"/>
      <c r="DY481" s="357"/>
      <c r="DZ481" s="357"/>
      <c r="EA481" s="357"/>
      <c r="EB481" s="357"/>
      <c r="EC481" s="357"/>
      <c r="ED481" s="357"/>
      <c r="EE481" s="357"/>
      <c r="EF481" s="357"/>
      <c r="EG481" s="357"/>
      <c r="EH481" s="357"/>
      <c r="EI481" s="357"/>
      <c r="EJ481" s="357"/>
      <c r="EK481" s="357"/>
      <c r="EL481" s="357"/>
      <c r="EM481" s="357"/>
      <c r="EN481" s="357"/>
      <c r="EO481" s="357"/>
      <c r="EP481" s="357"/>
      <c r="EQ481" s="357"/>
      <c r="ER481" s="357"/>
      <c r="ES481" s="357"/>
      <c r="ET481" s="357"/>
      <c r="EU481" s="357"/>
    </row>
    <row r="482" ht="12.75" customHeight="1">
      <c r="A482" s="357"/>
      <c r="B482" s="357"/>
      <c r="C482" s="357"/>
      <c r="D482" s="357"/>
      <c r="E482" s="357"/>
      <c r="F482" s="357"/>
      <c r="G482" s="357"/>
      <c r="H482" s="357"/>
      <c r="I482" s="357"/>
      <c r="J482" s="357"/>
      <c r="K482" s="357"/>
      <c r="L482" s="357"/>
      <c r="M482" s="357"/>
      <c r="N482" s="357"/>
      <c r="O482" s="357"/>
      <c r="P482" s="357"/>
      <c r="Q482" s="357"/>
      <c r="R482" s="357"/>
      <c r="S482" s="357"/>
      <c r="T482" s="357"/>
      <c r="U482" s="357"/>
      <c r="V482" s="357"/>
      <c r="W482" s="357"/>
      <c r="X482" s="357"/>
      <c r="Y482" s="357"/>
      <c r="Z482" s="357"/>
      <c r="AA482" s="357"/>
      <c r="AB482" s="357"/>
      <c r="AC482" s="357"/>
      <c r="AD482" s="357"/>
      <c r="AE482" s="357"/>
      <c r="AF482" s="357"/>
      <c r="AG482" s="357"/>
      <c r="AH482" s="357"/>
      <c r="AI482" s="357"/>
      <c r="AJ482" s="357"/>
      <c r="AK482" s="357"/>
      <c r="AL482" s="357"/>
      <c r="AM482" s="357"/>
      <c r="AN482" s="357"/>
      <c r="AO482" s="357"/>
      <c r="AP482" s="357"/>
      <c r="AQ482" s="357"/>
      <c r="AR482" s="357"/>
      <c r="AS482" s="357"/>
      <c r="AT482" s="357"/>
      <c r="AU482" s="357"/>
      <c r="AV482" s="357"/>
      <c r="AW482" s="357"/>
      <c r="AX482" s="357"/>
      <c r="AY482" s="357"/>
      <c r="AZ482" s="357"/>
      <c r="BA482" s="357"/>
      <c r="BB482" s="357"/>
      <c r="BC482" s="357"/>
      <c r="BD482" s="357"/>
      <c r="BE482" s="357"/>
      <c r="BF482" s="357"/>
      <c r="BG482" s="357"/>
      <c r="BH482" s="357"/>
      <c r="BI482" s="357"/>
      <c r="BJ482" s="357"/>
      <c r="BK482" s="357"/>
      <c r="BL482" s="357"/>
      <c r="BM482" s="357"/>
      <c r="BN482" s="357"/>
      <c r="BO482" s="357"/>
      <c r="BP482" s="357"/>
      <c r="BQ482" s="357"/>
      <c r="BR482" s="357"/>
      <c r="BS482" s="357"/>
      <c r="BT482" s="357"/>
      <c r="BU482" s="357"/>
      <c r="BV482" s="357"/>
      <c r="BW482" s="357"/>
      <c r="BX482" s="357"/>
      <c r="BY482" s="357"/>
      <c r="BZ482" s="357"/>
      <c r="CA482" s="357"/>
      <c r="CB482" s="357"/>
      <c r="CC482" s="357"/>
      <c r="CD482" s="357"/>
      <c r="CE482" s="357"/>
      <c r="CF482" s="357"/>
      <c r="CG482" s="357"/>
      <c r="CH482" s="357"/>
      <c r="CI482" s="357"/>
      <c r="CJ482" s="357"/>
      <c r="CK482" s="357"/>
      <c r="CL482" s="357"/>
      <c r="CM482" s="357"/>
      <c r="CN482" s="357"/>
      <c r="CO482" s="357"/>
      <c r="CP482" s="357"/>
      <c r="CQ482" s="357"/>
      <c r="CR482" s="357"/>
      <c r="CS482" s="357"/>
      <c r="CT482" s="357"/>
      <c r="CU482" s="357"/>
      <c r="CV482" s="357"/>
      <c r="CW482" s="357"/>
      <c r="CX482" s="357"/>
      <c r="CY482" s="357"/>
      <c r="CZ482" s="357"/>
      <c r="DA482" s="357"/>
      <c r="DB482" s="357"/>
      <c r="DC482" s="357"/>
      <c r="DD482" s="357"/>
      <c r="DE482" s="357"/>
      <c r="DF482" s="357"/>
      <c r="DG482" s="357"/>
      <c r="DH482" s="357"/>
      <c r="DI482" s="357"/>
      <c r="DJ482" s="357"/>
      <c r="DK482" s="357"/>
      <c r="DL482" s="357"/>
      <c r="DM482" s="357"/>
      <c r="DN482" s="357"/>
      <c r="DO482" s="357"/>
      <c r="DP482" s="357"/>
      <c r="DQ482" s="357"/>
      <c r="DR482" s="357"/>
      <c r="DS482" s="357"/>
      <c r="DT482" s="357"/>
      <c r="DU482" s="357"/>
      <c r="DV482" s="357"/>
      <c r="DW482" s="357"/>
      <c r="DX482" s="357"/>
      <c r="DY482" s="357"/>
      <c r="DZ482" s="357"/>
      <c r="EA482" s="357"/>
      <c r="EB482" s="357"/>
      <c r="EC482" s="357"/>
      <c r="ED482" s="357"/>
      <c r="EE482" s="357"/>
      <c r="EF482" s="357"/>
      <c r="EG482" s="357"/>
      <c r="EH482" s="357"/>
      <c r="EI482" s="357"/>
      <c r="EJ482" s="357"/>
      <c r="EK482" s="357"/>
      <c r="EL482" s="357"/>
      <c r="EM482" s="357"/>
      <c r="EN482" s="357"/>
      <c r="EO482" s="357"/>
      <c r="EP482" s="357"/>
      <c r="EQ482" s="357"/>
      <c r="ER482" s="357"/>
      <c r="ES482" s="357"/>
      <c r="ET482" s="357"/>
      <c r="EU482" s="357"/>
    </row>
    <row r="483" ht="12.75" customHeight="1">
      <c r="A483" s="357"/>
      <c r="B483" s="357"/>
      <c r="C483" s="357"/>
      <c r="D483" s="357"/>
      <c r="E483" s="357"/>
      <c r="F483" s="357"/>
      <c r="G483" s="357"/>
      <c r="H483" s="357"/>
      <c r="I483" s="357"/>
      <c r="J483" s="357"/>
      <c r="K483" s="357"/>
      <c r="L483" s="357"/>
      <c r="M483" s="357"/>
      <c r="N483" s="357"/>
      <c r="O483" s="357"/>
      <c r="P483" s="357"/>
      <c r="Q483" s="357"/>
      <c r="R483" s="357"/>
      <c r="S483" s="357"/>
      <c r="T483" s="357"/>
      <c r="U483" s="357"/>
      <c r="V483" s="357"/>
      <c r="W483" s="357"/>
      <c r="X483" s="357"/>
      <c r="Y483" s="357"/>
      <c r="Z483" s="357"/>
      <c r="AA483" s="357"/>
      <c r="AB483" s="357"/>
      <c r="AC483" s="357"/>
      <c r="AD483" s="357"/>
      <c r="AE483" s="357"/>
      <c r="AF483" s="357"/>
      <c r="AG483" s="357"/>
      <c r="AH483" s="357"/>
      <c r="AI483" s="357"/>
      <c r="AJ483" s="357"/>
      <c r="AK483" s="357"/>
      <c r="AL483" s="357"/>
      <c r="AM483" s="357"/>
      <c r="AN483" s="357"/>
      <c r="AO483" s="357"/>
      <c r="AP483" s="357"/>
      <c r="AQ483" s="357"/>
      <c r="AR483" s="357"/>
      <c r="AS483" s="357"/>
      <c r="AT483" s="357"/>
      <c r="AU483" s="357"/>
      <c r="AV483" s="357"/>
      <c r="AW483" s="357"/>
      <c r="AX483" s="357"/>
      <c r="AY483" s="357"/>
      <c r="AZ483" s="357"/>
      <c r="BA483" s="357"/>
      <c r="BB483" s="357"/>
      <c r="BC483" s="357"/>
      <c r="BD483" s="357"/>
      <c r="BE483" s="357"/>
      <c r="BF483" s="357"/>
      <c r="BG483" s="357"/>
      <c r="BH483" s="357"/>
      <c r="BI483" s="357"/>
      <c r="BJ483" s="357"/>
      <c r="BK483" s="357"/>
      <c r="BL483" s="357"/>
      <c r="BM483" s="357"/>
      <c r="BN483" s="357"/>
      <c r="BO483" s="357"/>
      <c r="BP483" s="357"/>
      <c r="BQ483" s="357"/>
      <c r="BR483" s="357"/>
      <c r="BS483" s="357"/>
      <c r="BT483" s="357"/>
      <c r="BU483" s="357"/>
      <c r="BV483" s="357"/>
      <c r="BW483" s="357"/>
      <c r="BX483" s="357"/>
      <c r="BY483" s="357"/>
      <c r="BZ483" s="357"/>
      <c r="CA483" s="357"/>
      <c r="CB483" s="357"/>
      <c r="CC483" s="357"/>
      <c r="CD483" s="357"/>
      <c r="CE483" s="357"/>
      <c r="CF483" s="357"/>
      <c r="CG483" s="357"/>
      <c r="CH483" s="357"/>
      <c r="CI483" s="357"/>
      <c r="CJ483" s="357"/>
      <c r="CK483" s="357"/>
      <c r="CL483" s="357"/>
      <c r="CM483" s="357"/>
      <c r="CN483" s="357"/>
      <c r="CO483" s="357"/>
      <c r="CP483" s="357"/>
      <c r="CQ483" s="357"/>
      <c r="CR483" s="357"/>
      <c r="CS483" s="357"/>
      <c r="CT483" s="357"/>
      <c r="CU483" s="357"/>
      <c r="CV483" s="357"/>
      <c r="CW483" s="357"/>
      <c r="CX483" s="357"/>
      <c r="CY483" s="357"/>
      <c r="CZ483" s="357"/>
      <c r="DA483" s="357"/>
      <c r="DB483" s="357"/>
      <c r="DC483" s="357"/>
      <c r="DD483" s="357"/>
      <c r="DE483" s="357"/>
      <c r="DF483" s="357"/>
      <c r="DG483" s="357"/>
      <c r="DH483" s="357"/>
      <c r="DI483" s="357"/>
      <c r="DJ483" s="357"/>
      <c r="DK483" s="357"/>
      <c r="DL483" s="357"/>
      <c r="DM483" s="357"/>
      <c r="DN483" s="357"/>
      <c r="DO483" s="357"/>
      <c r="DP483" s="357"/>
      <c r="DQ483" s="357"/>
      <c r="DR483" s="357"/>
      <c r="DS483" s="357"/>
      <c r="DT483" s="357"/>
      <c r="DU483" s="357"/>
      <c r="DV483" s="357"/>
      <c r="DW483" s="357"/>
      <c r="DX483" s="357"/>
      <c r="DY483" s="357"/>
      <c r="DZ483" s="357"/>
      <c r="EA483" s="357"/>
      <c r="EB483" s="357"/>
      <c r="EC483" s="357"/>
      <c r="ED483" s="357"/>
      <c r="EE483" s="357"/>
      <c r="EF483" s="357"/>
      <c r="EG483" s="357"/>
      <c r="EH483" s="357"/>
      <c r="EI483" s="357"/>
      <c r="EJ483" s="357"/>
      <c r="EK483" s="357"/>
      <c r="EL483" s="357"/>
      <c r="EM483" s="357"/>
      <c r="EN483" s="357"/>
      <c r="EO483" s="357"/>
      <c r="EP483" s="357"/>
      <c r="EQ483" s="357"/>
      <c r="ER483" s="357"/>
      <c r="ES483" s="357"/>
      <c r="ET483" s="357"/>
      <c r="EU483" s="357"/>
    </row>
    <row r="484" ht="12.75" customHeight="1">
      <c r="A484" s="357"/>
      <c r="B484" s="357"/>
      <c r="C484" s="357"/>
      <c r="D484" s="357"/>
      <c r="E484" s="357"/>
      <c r="F484" s="357"/>
      <c r="G484" s="357"/>
      <c r="H484" s="357"/>
      <c r="I484" s="357"/>
      <c r="J484" s="357"/>
      <c r="K484" s="357"/>
      <c r="L484" s="357"/>
      <c r="M484" s="357"/>
      <c r="N484" s="357"/>
      <c r="O484" s="357"/>
      <c r="P484" s="357"/>
      <c r="Q484" s="357"/>
      <c r="R484" s="357"/>
      <c r="S484" s="357"/>
      <c r="T484" s="357"/>
      <c r="U484" s="357"/>
      <c r="V484" s="357"/>
      <c r="W484" s="357"/>
      <c r="X484" s="357"/>
      <c r="Y484" s="357"/>
      <c r="Z484" s="357"/>
      <c r="AA484" s="357"/>
      <c r="AB484" s="357"/>
      <c r="AC484" s="357"/>
      <c r="AD484" s="357"/>
      <c r="AE484" s="357"/>
      <c r="AF484" s="357"/>
      <c r="AG484" s="357"/>
      <c r="AH484" s="357"/>
      <c r="AI484" s="357"/>
      <c r="AJ484" s="357"/>
      <c r="AK484" s="357"/>
      <c r="AL484" s="357"/>
      <c r="AM484" s="357"/>
      <c r="AN484" s="357"/>
      <c r="AO484" s="357"/>
      <c r="AP484" s="357"/>
      <c r="AQ484" s="357"/>
      <c r="AR484" s="357"/>
      <c r="AS484" s="357"/>
      <c r="AT484" s="357"/>
      <c r="AU484" s="357"/>
      <c r="AV484" s="357"/>
      <c r="AW484" s="357"/>
      <c r="AX484" s="357"/>
      <c r="AY484" s="357"/>
      <c r="AZ484" s="357"/>
      <c r="BA484" s="357"/>
      <c r="BB484" s="357"/>
      <c r="BC484" s="357"/>
      <c r="BD484" s="357"/>
      <c r="BE484" s="357"/>
      <c r="BF484" s="357"/>
      <c r="BG484" s="357"/>
      <c r="BH484" s="357"/>
      <c r="BI484" s="357"/>
      <c r="BJ484" s="357"/>
      <c r="BK484" s="357"/>
      <c r="BL484" s="357"/>
      <c r="BM484" s="357"/>
      <c r="BN484" s="357"/>
      <c r="BO484" s="357"/>
      <c r="BP484" s="357"/>
      <c r="BQ484" s="357"/>
      <c r="BR484" s="357"/>
      <c r="BS484" s="357"/>
      <c r="BT484" s="357"/>
      <c r="BU484" s="357"/>
      <c r="BV484" s="357"/>
      <c r="BW484" s="357"/>
      <c r="BX484" s="357"/>
      <c r="BY484" s="357"/>
      <c r="BZ484" s="357"/>
      <c r="CA484" s="357"/>
      <c r="CB484" s="357"/>
      <c r="CC484" s="357"/>
      <c r="CD484" s="357"/>
      <c r="CE484" s="357"/>
      <c r="CF484" s="357"/>
      <c r="CG484" s="357"/>
      <c r="CH484" s="357"/>
      <c r="CI484" s="357"/>
      <c r="CJ484" s="357"/>
      <c r="CK484" s="357"/>
      <c r="CL484" s="357"/>
      <c r="CM484" s="357"/>
      <c r="CN484" s="357"/>
      <c r="CO484" s="357"/>
      <c r="CP484" s="357"/>
      <c r="CQ484" s="357"/>
      <c r="CR484" s="357"/>
      <c r="CS484" s="357"/>
      <c r="CT484" s="357"/>
      <c r="CU484" s="357"/>
      <c r="CV484" s="357"/>
      <c r="CW484" s="357"/>
      <c r="CX484" s="357"/>
      <c r="CY484" s="357"/>
      <c r="CZ484" s="357"/>
      <c r="DA484" s="357"/>
      <c r="DB484" s="357"/>
      <c r="DC484" s="357"/>
      <c r="DD484" s="357"/>
      <c r="DE484" s="357"/>
      <c r="DF484" s="357"/>
      <c r="DG484" s="357"/>
      <c r="DH484" s="357"/>
      <c r="DI484" s="357"/>
      <c r="DJ484" s="357"/>
      <c r="DK484" s="357"/>
      <c r="DL484" s="357"/>
      <c r="DM484" s="357"/>
      <c r="DN484" s="357"/>
      <c r="DO484" s="357"/>
      <c r="DP484" s="357"/>
      <c r="DQ484" s="357"/>
      <c r="DR484" s="357"/>
      <c r="DS484" s="357"/>
      <c r="DT484" s="357"/>
      <c r="DU484" s="357"/>
      <c r="DV484" s="357"/>
      <c r="DW484" s="357"/>
      <c r="DX484" s="357"/>
      <c r="DY484" s="357"/>
      <c r="DZ484" s="357"/>
      <c r="EA484" s="357"/>
      <c r="EB484" s="357"/>
      <c r="EC484" s="357"/>
      <c r="ED484" s="357"/>
      <c r="EE484" s="357"/>
      <c r="EF484" s="357"/>
      <c r="EG484" s="357"/>
      <c r="EH484" s="357"/>
      <c r="EI484" s="357"/>
      <c r="EJ484" s="357"/>
      <c r="EK484" s="357"/>
      <c r="EL484" s="357"/>
      <c r="EM484" s="357"/>
      <c r="EN484" s="357"/>
      <c r="EO484" s="357"/>
      <c r="EP484" s="357"/>
      <c r="EQ484" s="357"/>
      <c r="ER484" s="357"/>
      <c r="ES484" s="357"/>
      <c r="ET484" s="357"/>
      <c r="EU484" s="357"/>
    </row>
    <row r="485" ht="12.75" customHeight="1">
      <c r="A485" s="357"/>
      <c r="B485" s="357"/>
      <c r="C485" s="357"/>
      <c r="D485" s="357"/>
      <c r="E485" s="357"/>
      <c r="F485" s="357"/>
      <c r="G485" s="357"/>
      <c r="H485" s="357"/>
      <c r="I485" s="357"/>
      <c r="J485" s="357"/>
      <c r="K485" s="357"/>
      <c r="L485" s="357"/>
      <c r="M485" s="357"/>
      <c r="N485" s="357"/>
      <c r="O485" s="357"/>
      <c r="P485" s="357"/>
      <c r="Q485" s="357"/>
      <c r="R485" s="357"/>
      <c r="S485" s="357"/>
      <c r="T485" s="357"/>
      <c r="U485" s="357"/>
      <c r="V485" s="357"/>
      <c r="W485" s="357"/>
      <c r="X485" s="357"/>
      <c r="Y485" s="357"/>
      <c r="Z485" s="357"/>
      <c r="AA485" s="357"/>
      <c r="AB485" s="357"/>
      <c r="AC485" s="357"/>
      <c r="AD485" s="357"/>
      <c r="AE485" s="357"/>
      <c r="AF485" s="357"/>
      <c r="AG485" s="357"/>
      <c r="AH485" s="357"/>
      <c r="AI485" s="357"/>
      <c r="AJ485" s="357"/>
      <c r="AK485" s="357"/>
      <c r="AL485" s="357"/>
      <c r="AM485" s="357"/>
      <c r="AN485" s="357"/>
      <c r="AO485" s="357"/>
      <c r="AP485" s="357"/>
      <c r="AQ485" s="357"/>
      <c r="AR485" s="357"/>
      <c r="AS485" s="357"/>
      <c r="AT485" s="357"/>
      <c r="AU485" s="357"/>
      <c r="AV485" s="357"/>
      <c r="AW485" s="357"/>
      <c r="AX485" s="357"/>
      <c r="AY485" s="357"/>
      <c r="AZ485" s="357"/>
      <c r="BA485" s="357"/>
      <c r="BB485" s="357"/>
      <c r="BC485" s="357"/>
      <c r="BD485" s="357"/>
      <c r="BE485" s="357"/>
      <c r="BF485" s="357"/>
      <c r="BG485" s="357"/>
      <c r="BH485" s="357"/>
      <c r="BI485" s="357"/>
      <c r="BJ485" s="357"/>
      <c r="BK485" s="357"/>
      <c r="BL485" s="357"/>
      <c r="BM485" s="357"/>
      <c r="BN485" s="357"/>
      <c r="BO485" s="357"/>
      <c r="BP485" s="357"/>
      <c r="BQ485" s="357"/>
      <c r="BR485" s="357"/>
      <c r="BS485" s="357"/>
      <c r="BT485" s="357"/>
      <c r="BU485" s="357"/>
      <c r="BV485" s="357"/>
      <c r="BW485" s="357"/>
      <c r="BX485" s="357"/>
      <c r="BY485" s="357"/>
      <c r="BZ485" s="357"/>
      <c r="CA485" s="357"/>
      <c r="CB485" s="357"/>
      <c r="CC485" s="357"/>
      <c r="CD485" s="357"/>
      <c r="CE485" s="357"/>
      <c r="CF485" s="357"/>
      <c r="CG485" s="357"/>
      <c r="CH485" s="357"/>
      <c r="CI485" s="357"/>
      <c r="CJ485" s="357"/>
      <c r="CK485" s="357"/>
      <c r="CL485" s="357"/>
      <c r="CM485" s="357"/>
      <c r="CN485" s="357"/>
      <c r="CO485" s="357"/>
      <c r="CP485" s="357"/>
      <c r="CQ485" s="357"/>
      <c r="CR485" s="357"/>
      <c r="CS485" s="357"/>
      <c r="CT485" s="357"/>
      <c r="CU485" s="357"/>
      <c r="CV485" s="357"/>
      <c r="CW485" s="357"/>
      <c r="CX485" s="357"/>
      <c r="CY485" s="357"/>
      <c r="CZ485" s="357"/>
      <c r="DA485" s="357"/>
      <c r="DB485" s="357"/>
      <c r="DC485" s="357"/>
      <c r="DD485" s="357"/>
      <c r="DE485" s="357"/>
      <c r="DF485" s="357"/>
      <c r="DG485" s="357"/>
      <c r="DH485" s="357"/>
      <c r="DI485" s="357"/>
      <c r="DJ485" s="357"/>
      <c r="DK485" s="357"/>
      <c r="DL485" s="357"/>
      <c r="DM485" s="357"/>
      <c r="DN485" s="357"/>
      <c r="DO485" s="357"/>
      <c r="DP485" s="357"/>
      <c r="DQ485" s="357"/>
      <c r="DR485" s="357"/>
      <c r="DS485" s="357"/>
      <c r="DT485" s="357"/>
      <c r="DU485" s="357"/>
      <c r="DV485" s="357"/>
      <c r="DW485" s="357"/>
      <c r="DX485" s="357"/>
      <c r="DY485" s="357"/>
      <c r="DZ485" s="357"/>
      <c r="EA485" s="357"/>
      <c r="EB485" s="357"/>
      <c r="EC485" s="357"/>
      <c r="ED485" s="357"/>
      <c r="EE485" s="357"/>
      <c r="EF485" s="357"/>
      <c r="EG485" s="357"/>
      <c r="EH485" s="357"/>
      <c r="EI485" s="357"/>
      <c r="EJ485" s="357"/>
      <c r="EK485" s="357"/>
      <c r="EL485" s="357"/>
      <c r="EM485" s="357"/>
      <c r="EN485" s="357"/>
      <c r="EO485" s="357"/>
      <c r="EP485" s="357"/>
      <c r="EQ485" s="357"/>
      <c r="ER485" s="357"/>
      <c r="ES485" s="357"/>
      <c r="ET485" s="357"/>
      <c r="EU485" s="357"/>
    </row>
    <row r="486" ht="12.75" customHeight="1">
      <c r="A486" s="357"/>
      <c r="B486" s="357"/>
      <c r="C486" s="357"/>
      <c r="D486" s="357"/>
      <c r="E486" s="357"/>
      <c r="F486" s="357"/>
      <c r="G486" s="357"/>
      <c r="H486" s="357"/>
      <c r="I486" s="357"/>
      <c r="J486" s="357"/>
      <c r="K486" s="357"/>
      <c r="L486" s="357"/>
      <c r="M486" s="357"/>
      <c r="N486" s="357"/>
      <c r="O486" s="357"/>
      <c r="P486" s="357"/>
      <c r="Q486" s="357"/>
      <c r="R486" s="357"/>
      <c r="S486" s="357"/>
      <c r="T486" s="357"/>
      <c r="U486" s="357"/>
      <c r="V486" s="357"/>
      <c r="W486" s="357"/>
      <c r="X486" s="357"/>
      <c r="Y486" s="357"/>
      <c r="Z486" s="357"/>
      <c r="AA486" s="357"/>
      <c r="AB486" s="357"/>
      <c r="AC486" s="357"/>
      <c r="AD486" s="357"/>
      <c r="AE486" s="357"/>
      <c r="AF486" s="357"/>
      <c r="AG486" s="357"/>
      <c r="AH486" s="357"/>
      <c r="AI486" s="357"/>
      <c r="AJ486" s="357"/>
      <c r="AK486" s="357"/>
      <c r="AL486" s="357"/>
      <c r="AM486" s="357"/>
      <c r="AN486" s="357"/>
      <c r="AO486" s="357"/>
      <c r="AP486" s="357"/>
      <c r="AQ486" s="357"/>
      <c r="AR486" s="357"/>
      <c r="AS486" s="357"/>
      <c r="AT486" s="357"/>
      <c r="AU486" s="357"/>
      <c r="AV486" s="357"/>
      <c r="AW486" s="357"/>
      <c r="AX486" s="357"/>
      <c r="AY486" s="357"/>
      <c r="AZ486" s="357"/>
      <c r="BA486" s="357"/>
      <c r="BB486" s="357"/>
      <c r="BC486" s="357"/>
      <c r="BD486" s="357"/>
      <c r="BE486" s="357"/>
      <c r="BF486" s="357"/>
      <c r="BG486" s="357"/>
      <c r="BH486" s="357"/>
      <c r="BI486" s="357"/>
      <c r="BJ486" s="357"/>
      <c r="BK486" s="357"/>
      <c r="BL486" s="357"/>
      <c r="BM486" s="357"/>
      <c r="BN486" s="357"/>
      <c r="BO486" s="357"/>
      <c r="BP486" s="357"/>
      <c r="BQ486" s="357"/>
      <c r="BR486" s="357"/>
      <c r="BS486" s="357"/>
      <c r="BT486" s="357"/>
      <c r="BU486" s="357"/>
      <c r="BV486" s="357"/>
      <c r="BW486" s="357"/>
      <c r="BX486" s="357"/>
      <c r="BY486" s="357"/>
      <c r="BZ486" s="357"/>
      <c r="CA486" s="357"/>
      <c r="CB486" s="357"/>
      <c r="CC486" s="357"/>
      <c r="CD486" s="357"/>
      <c r="CE486" s="357"/>
      <c r="CF486" s="357"/>
      <c r="CG486" s="357"/>
      <c r="CH486" s="357"/>
      <c r="CI486" s="357"/>
      <c r="CJ486" s="357"/>
      <c r="CK486" s="357"/>
      <c r="CL486" s="357"/>
      <c r="CM486" s="357"/>
      <c r="CN486" s="357"/>
      <c r="CO486" s="357"/>
      <c r="CP486" s="357"/>
      <c r="CQ486" s="357"/>
      <c r="CR486" s="357"/>
      <c r="CS486" s="357"/>
      <c r="CT486" s="357"/>
      <c r="CU486" s="357"/>
      <c r="CV486" s="357"/>
      <c r="CW486" s="357"/>
      <c r="CX486" s="357"/>
      <c r="CY486" s="357"/>
      <c r="CZ486" s="357"/>
      <c r="DA486" s="357"/>
      <c r="DB486" s="357"/>
      <c r="DC486" s="357"/>
      <c r="DD486" s="357"/>
      <c r="DE486" s="357"/>
      <c r="DF486" s="357"/>
      <c r="DG486" s="357"/>
      <c r="DH486" s="357"/>
      <c r="DI486" s="357"/>
      <c r="DJ486" s="357"/>
      <c r="DK486" s="357"/>
      <c r="DL486" s="357"/>
      <c r="DM486" s="357"/>
      <c r="DN486" s="357"/>
      <c r="DO486" s="357"/>
      <c r="DP486" s="357"/>
      <c r="DQ486" s="357"/>
      <c r="DR486" s="357"/>
      <c r="DS486" s="357"/>
      <c r="DT486" s="357"/>
      <c r="DU486" s="357"/>
      <c r="DV486" s="357"/>
      <c r="DW486" s="357"/>
      <c r="DX486" s="357"/>
      <c r="DY486" s="357"/>
      <c r="DZ486" s="357"/>
      <c r="EA486" s="357"/>
      <c r="EB486" s="357"/>
      <c r="EC486" s="357"/>
      <c r="ED486" s="357"/>
      <c r="EE486" s="357"/>
      <c r="EF486" s="357"/>
      <c r="EG486" s="357"/>
      <c r="EH486" s="357"/>
      <c r="EI486" s="357"/>
      <c r="EJ486" s="357"/>
      <c r="EK486" s="357"/>
      <c r="EL486" s="357"/>
      <c r="EM486" s="357"/>
      <c r="EN486" s="357"/>
      <c r="EO486" s="357"/>
      <c r="EP486" s="357"/>
      <c r="EQ486" s="357"/>
      <c r="ER486" s="357"/>
      <c r="ES486" s="357"/>
      <c r="ET486" s="357"/>
      <c r="EU486" s="357"/>
    </row>
    <row r="487" ht="12.75" customHeight="1">
      <c r="A487" s="357"/>
      <c r="B487" s="357"/>
      <c r="C487" s="357"/>
      <c r="D487" s="357"/>
      <c r="E487" s="357"/>
      <c r="F487" s="357"/>
      <c r="G487" s="357"/>
      <c r="H487" s="357"/>
      <c r="I487" s="357"/>
      <c r="J487" s="357"/>
      <c r="K487" s="357"/>
      <c r="L487" s="357"/>
      <c r="M487" s="357"/>
      <c r="N487" s="357"/>
      <c r="O487" s="357"/>
      <c r="P487" s="357"/>
      <c r="Q487" s="357"/>
      <c r="R487" s="357"/>
      <c r="S487" s="357"/>
      <c r="T487" s="357"/>
      <c r="U487" s="357"/>
      <c r="V487" s="357"/>
      <c r="W487" s="357"/>
      <c r="X487" s="357"/>
      <c r="Y487" s="357"/>
      <c r="Z487" s="357"/>
      <c r="AA487" s="357"/>
      <c r="AB487" s="357"/>
      <c r="AC487" s="357"/>
      <c r="AD487" s="357"/>
      <c r="AE487" s="357"/>
      <c r="AF487" s="357"/>
      <c r="AG487" s="357"/>
      <c r="AH487" s="357"/>
      <c r="AI487" s="357"/>
      <c r="AJ487" s="357"/>
      <c r="AK487" s="357"/>
      <c r="AL487" s="357"/>
      <c r="AM487" s="357"/>
      <c r="AN487" s="357"/>
      <c r="AO487" s="357"/>
      <c r="AP487" s="357"/>
      <c r="AQ487" s="357"/>
      <c r="AR487" s="357"/>
      <c r="AS487" s="357"/>
      <c r="AT487" s="357"/>
      <c r="AU487" s="357"/>
      <c r="AV487" s="357"/>
      <c r="AW487" s="357"/>
      <c r="AX487" s="357"/>
      <c r="AY487" s="357"/>
      <c r="AZ487" s="357"/>
      <c r="BA487" s="357"/>
      <c r="BB487" s="357"/>
      <c r="BC487" s="357"/>
      <c r="BD487" s="357"/>
      <c r="BE487" s="357"/>
      <c r="BF487" s="357"/>
      <c r="BG487" s="357"/>
      <c r="BH487" s="357"/>
      <c r="BI487" s="357"/>
      <c r="BJ487" s="357"/>
      <c r="BK487" s="357"/>
      <c r="BL487" s="357"/>
      <c r="BM487" s="357"/>
      <c r="BN487" s="357"/>
      <c r="BO487" s="357"/>
      <c r="BP487" s="357"/>
      <c r="BQ487" s="357"/>
      <c r="BR487" s="357"/>
      <c r="BS487" s="357"/>
      <c r="BT487" s="357"/>
      <c r="BU487" s="357"/>
      <c r="BV487" s="357"/>
      <c r="BW487" s="357"/>
      <c r="BX487" s="357"/>
      <c r="BY487" s="357"/>
      <c r="BZ487" s="357"/>
      <c r="CA487" s="357"/>
      <c r="CB487" s="357"/>
      <c r="CC487" s="357"/>
      <c r="CD487" s="357"/>
      <c r="CE487" s="357"/>
      <c r="CF487" s="357"/>
      <c r="CG487" s="357"/>
      <c r="CH487" s="357"/>
      <c r="CI487" s="357"/>
      <c r="CJ487" s="357"/>
      <c r="CK487" s="357"/>
      <c r="CL487" s="357"/>
      <c r="CM487" s="357"/>
      <c r="CN487" s="357"/>
      <c r="CO487" s="357"/>
      <c r="CP487" s="357"/>
      <c r="CQ487" s="357"/>
      <c r="CR487" s="357"/>
      <c r="CS487" s="357"/>
      <c r="CT487" s="357"/>
      <c r="CU487" s="357"/>
      <c r="CV487" s="357"/>
      <c r="CW487" s="357"/>
      <c r="CX487" s="357"/>
      <c r="CY487" s="357"/>
      <c r="CZ487" s="357"/>
      <c r="DA487" s="357"/>
      <c r="DB487" s="357"/>
      <c r="DC487" s="357"/>
      <c r="DD487" s="357"/>
      <c r="DE487" s="357"/>
      <c r="DF487" s="357"/>
      <c r="DG487" s="357"/>
      <c r="DH487" s="357"/>
      <c r="DI487" s="357"/>
      <c r="DJ487" s="357"/>
      <c r="DK487" s="357"/>
      <c r="DL487" s="357"/>
      <c r="DM487" s="357"/>
      <c r="DN487" s="357"/>
      <c r="DO487" s="357"/>
      <c r="DP487" s="357"/>
      <c r="DQ487" s="357"/>
      <c r="DR487" s="357"/>
      <c r="DS487" s="357"/>
      <c r="DT487" s="357"/>
      <c r="DU487" s="357"/>
      <c r="DV487" s="357"/>
      <c r="DW487" s="357"/>
      <c r="DX487" s="357"/>
      <c r="DY487" s="357"/>
      <c r="DZ487" s="357"/>
      <c r="EA487" s="357"/>
      <c r="EB487" s="357"/>
      <c r="EC487" s="357"/>
      <c r="ED487" s="357"/>
      <c r="EE487" s="357"/>
      <c r="EF487" s="357"/>
      <c r="EG487" s="357"/>
      <c r="EH487" s="357"/>
      <c r="EI487" s="357"/>
      <c r="EJ487" s="357"/>
      <c r="EK487" s="357"/>
      <c r="EL487" s="357"/>
      <c r="EM487" s="357"/>
      <c r="EN487" s="357"/>
      <c r="EO487" s="357"/>
      <c r="EP487" s="357"/>
      <c r="EQ487" s="357"/>
      <c r="ER487" s="357"/>
      <c r="ES487" s="357"/>
      <c r="ET487" s="357"/>
      <c r="EU487" s="357"/>
    </row>
    <row r="488" ht="12.75" customHeight="1">
      <c r="A488" s="357"/>
      <c r="B488" s="357"/>
      <c r="C488" s="357"/>
      <c r="D488" s="357"/>
      <c r="E488" s="357"/>
      <c r="F488" s="357"/>
      <c r="G488" s="357"/>
      <c r="H488" s="357"/>
      <c r="I488" s="357"/>
      <c r="J488" s="357"/>
      <c r="K488" s="357"/>
      <c r="L488" s="357"/>
      <c r="M488" s="357"/>
      <c r="N488" s="357"/>
      <c r="O488" s="357"/>
      <c r="P488" s="357"/>
      <c r="Q488" s="357"/>
      <c r="R488" s="357"/>
      <c r="S488" s="357"/>
      <c r="T488" s="357"/>
      <c r="U488" s="357"/>
      <c r="V488" s="357"/>
      <c r="W488" s="357"/>
      <c r="X488" s="357"/>
      <c r="Y488" s="357"/>
      <c r="Z488" s="357"/>
      <c r="AA488" s="357"/>
      <c r="AB488" s="357"/>
      <c r="AC488" s="357"/>
      <c r="AD488" s="357"/>
      <c r="AE488" s="357"/>
      <c r="AF488" s="357"/>
      <c r="AG488" s="357"/>
      <c r="AH488" s="357"/>
      <c r="AI488" s="357"/>
      <c r="AJ488" s="357"/>
      <c r="AK488" s="357"/>
      <c r="AL488" s="357"/>
      <c r="AM488" s="357"/>
      <c r="AN488" s="357"/>
      <c r="AO488" s="357"/>
      <c r="AP488" s="357"/>
      <c r="AQ488" s="357"/>
      <c r="AR488" s="357"/>
      <c r="AS488" s="357"/>
      <c r="AT488" s="357"/>
      <c r="AU488" s="357"/>
      <c r="AV488" s="357"/>
      <c r="AW488" s="357"/>
      <c r="AX488" s="357"/>
      <c r="AY488" s="357"/>
      <c r="AZ488" s="357"/>
      <c r="BA488" s="357"/>
      <c r="BB488" s="357"/>
      <c r="BC488" s="357"/>
      <c r="BD488" s="357"/>
      <c r="BE488" s="357"/>
      <c r="BF488" s="357"/>
      <c r="BG488" s="357"/>
      <c r="BH488" s="357"/>
      <c r="BI488" s="357"/>
      <c r="BJ488" s="357"/>
      <c r="BK488" s="357"/>
      <c r="BL488" s="357"/>
      <c r="BM488" s="357"/>
      <c r="BN488" s="357"/>
      <c r="BO488" s="357"/>
      <c r="BP488" s="357"/>
      <c r="BQ488" s="357"/>
      <c r="BR488" s="357"/>
      <c r="BS488" s="357"/>
      <c r="BT488" s="357"/>
      <c r="BU488" s="357"/>
      <c r="BV488" s="357"/>
      <c r="BW488" s="357"/>
      <c r="BX488" s="357"/>
      <c r="BY488" s="357"/>
      <c r="BZ488" s="357"/>
      <c r="CA488" s="357"/>
      <c r="CB488" s="357"/>
      <c r="CC488" s="357"/>
      <c r="CD488" s="357"/>
      <c r="CE488" s="357"/>
      <c r="CF488" s="357"/>
      <c r="CG488" s="357"/>
      <c r="CH488" s="357"/>
      <c r="CI488" s="357"/>
      <c r="CJ488" s="357"/>
      <c r="CK488" s="357"/>
      <c r="CL488" s="357"/>
      <c r="CM488" s="357"/>
      <c r="CN488" s="357"/>
      <c r="CO488" s="357"/>
      <c r="CP488" s="357"/>
      <c r="CQ488" s="357"/>
      <c r="CR488" s="357"/>
      <c r="CS488" s="357"/>
      <c r="CT488" s="357"/>
      <c r="CU488" s="357"/>
      <c r="CV488" s="357"/>
      <c r="CW488" s="357"/>
      <c r="CX488" s="357"/>
      <c r="CY488" s="357"/>
      <c r="CZ488" s="357"/>
      <c r="DA488" s="357"/>
      <c r="DB488" s="357"/>
      <c r="DC488" s="357"/>
      <c r="DD488" s="357"/>
      <c r="DE488" s="357"/>
      <c r="DF488" s="357"/>
      <c r="DG488" s="357"/>
      <c r="DH488" s="357"/>
      <c r="DI488" s="357"/>
      <c r="DJ488" s="357"/>
      <c r="DK488" s="357"/>
      <c r="DL488" s="357"/>
      <c r="DM488" s="357"/>
      <c r="DN488" s="357"/>
      <c r="DO488" s="357"/>
      <c r="DP488" s="357"/>
      <c r="DQ488" s="357"/>
      <c r="DR488" s="357"/>
      <c r="DS488" s="357"/>
      <c r="DT488" s="357"/>
      <c r="DU488" s="357"/>
      <c r="DV488" s="357"/>
      <c r="DW488" s="357"/>
      <c r="DX488" s="357"/>
      <c r="DY488" s="357"/>
      <c r="DZ488" s="357"/>
      <c r="EA488" s="357"/>
      <c r="EB488" s="357"/>
      <c r="EC488" s="357"/>
      <c r="ED488" s="357"/>
      <c r="EE488" s="357"/>
      <c r="EF488" s="357"/>
      <c r="EG488" s="357"/>
      <c r="EH488" s="357"/>
      <c r="EI488" s="357"/>
      <c r="EJ488" s="357"/>
      <c r="EK488" s="357"/>
      <c r="EL488" s="357"/>
      <c r="EM488" s="357"/>
      <c r="EN488" s="357"/>
      <c r="EO488" s="357"/>
      <c r="EP488" s="357"/>
      <c r="EQ488" s="357"/>
      <c r="ER488" s="357"/>
      <c r="ES488" s="357"/>
      <c r="ET488" s="357"/>
      <c r="EU488" s="357"/>
    </row>
    <row r="489" ht="12.75" customHeight="1">
      <c r="A489" s="357"/>
      <c r="B489" s="357"/>
      <c r="C489" s="357"/>
      <c r="D489" s="357"/>
      <c r="E489" s="357"/>
      <c r="F489" s="357"/>
      <c r="G489" s="357"/>
      <c r="H489" s="357"/>
      <c r="I489" s="357"/>
      <c r="J489" s="357"/>
      <c r="K489" s="357"/>
      <c r="L489" s="357"/>
      <c r="M489" s="357"/>
      <c r="N489" s="357"/>
      <c r="O489" s="357"/>
      <c r="P489" s="357"/>
      <c r="Q489" s="357"/>
      <c r="R489" s="357"/>
      <c r="S489" s="357"/>
      <c r="T489" s="357"/>
      <c r="U489" s="357"/>
      <c r="V489" s="357"/>
      <c r="W489" s="357"/>
      <c r="X489" s="357"/>
      <c r="Y489" s="357"/>
      <c r="Z489" s="357"/>
      <c r="AA489" s="357"/>
      <c r="AB489" s="357"/>
      <c r="AC489" s="357"/>
      <c r="AD489" s="357"/>
      <c r="AE489" s="357"/>
      <c r="AF489" s="357"/>
      <c r="AG489" s="357"/>
      <c r="AH489" s="357"/>
      <c r="AI489" s="357"/>
      <c r="AJ489" s="357"/>
      <c r="AK489" s="357"/>
      <c r="AL489" s="357"/>
      <c r="AM489" s="357"/>
      <c r="AN489" s="357"/>
      <c r="AO489" s="357"/>
      <c r="AP489" s="357"/>
      <c r="AQ489" s="357"/>
      <c r="AR489" s="357"/>
      <c r="AS489" s="357"/>
      <c r="AT489" s="357"/>
      <c r="AU489" s="357"/>
      <c r="AV489" s="357"/>
      <c r="AW489" s="357"/>
      <c r="AX489" s="357"/>
      <c r="AY489" s="357"/>
      <c r="AZ489" s="357"/>
      <c r="BA489" s="357"/>
      <c r="BB489" s="357"/>
      <c r="BC489" s="357"/>
      <c r="BD489" s="357"/>
      <c r="BE489" s="357"/>
      <c r="BF489" s="357"/>
      <c r="BG489" s="357"/>
      <c r="BH489" s="357"/>
      <c r="BI489" s="357"/>
      <c r="BJ489" s="357"/>
      <c r="BK489" s="357"/>
      <c r="BL489" s="357"/>
      <c r="BM489" s="357"/>
      <c r="BN489" s="357"/>
      <c r="BO489" s="357"/>
      <c r="BP489" s="357"/>
      <c r="BQ489" s="357"/>
      <c r="BR489" s="357"/>
      <c r="BS489" s="357"/>
      <c r="BT489" s="357"/>
      <c r="BU489" s="357"/>
      <c r="BV489" s="357"/>
      <c r="BW489" s="357"/>
      <c r="BX489" s="357"/>
      <c r="BY489" s="357"/>
      <c r="BZ489" s="357"/>
      <c r="CA489" s="357"/>
      <c r="CB489" s="357"/>
      <c r="CC489" s="357"/>
      <c r="CD489" s="357"/>
      <c r="CE489" s="357"/>
      <c r="CF489" s="357"/>
      <c r="CG489" s="357"/>
      <c r="CH489" s="357"/>
      <c r="CI489" s="357"/>
      <c r="CJ489" s="357"/>
      <c r="CK489" s="357"/>
      <c r="CL489" s="357"/>
      <c r="CM489" s="357"/>
      <c r="CN489" s="357"/>
      <c r="CO489" s="357"/>
      <c r="CP489" s="357"/>
      <c r="CQ489" s="357"/>
      <c r="CR489" s="357"/>
      <c r="CS489" s="357"/>
      <c r="CT489" s="357"/>
      <c r="CU489" s="357"/>
      <c r="CV489" s="357"/>
      <c r="CW489" s="357"/>
      <c r="CX489" s="357"/>
      <c r="CY489" s="357"/>
      <c r="CZ489" s="357"/>
      <c r="DA489" s="357"/>
      <c r="DB489" s="357"/>
      <c r="DC489" s="357"/>
      <c r="DD489" s="357"/>
      <c r="DE489" s="357"/>
      <c r="DF489" s="357"/>
      <c r="DG489" s="357"/>
      <c r="DH489" s="357"/>
      <c r="DI489" s="357"/>
      <c r="DJ489" s="357"/>
      <c r="DK489" s="357"/>
      <c r="DL489" s="357"/>
      <c r="DM489" s="357"/>
      <c r="DN489" s="357"/>
      <c r="DO489" s="357"/>
      <c r="DP489" s="357"/>
      <c r="DQ489" s="357"/>
      <c r="DR489" s="357"/>
      <c r="DS489" s="357"/>
      <c r="DT489" s="357"/>
      <c r="DU489" s="357"/>
      <c r="DV489" s="357"/>
      <c r="DW489" s="357"/>
      <c r="DX489" s="357"/>
      <c r="DY489" s="357"/>
      <c r="DZ489" s="357"/>
      <c r="EA489" s="357"/>
      <c r="EB489" s="357"/>
      <c r="EC489" s="357"/>
      <c r="ED489" s="357"/>
      <c r="EE489" s="357"/>
      <c r="EF489" s="357"/>
      <c r="EG489" s="357"/>
      <c r="EH489" s="357"/>
      <c r="EI489" s="357"/>
      <c r="EJ489" s="357"/>
      <c r="EK489" s="357"/>
      <c r="EL489" s="357"/>
      <c r="EM489" s="357"/>
      <c r="EN489" s="357"/>
      <c r="EO489" s="357"/>
      <c r="EP489" s="357"/>
      <c r="EQ489" s="357"/>
      <c r="ER489" s="357"/>
      <c r="ES489" s="357"/>
      <c r="ET489" s="357"/>
      <c r="EU489" s="357"/>
    </row>
    <row r="490" ht="12.75" customHeight="1">
      <c r="A490" s="357"/>
      <c r="B490" s="357"/>
      <c r="C490" s="357"/>
      <c r="D490" s="357"/>
      <c r="E490" s="357"/>
      <c r="F490" s="357"/>
      <c r="G490" s="357"/>
      <c r="H490" s="357"/>
      <c r="I490" s="357"/>
      <c r="J490" s="357"/>
      <c r="K490" s="357"/>
      <c r="L490" s="357"/>
      <c r="M490" s="357"/>
      <c r="N490" s="357"/>
      <c r="O490" s="357"/>
      <c r="P490" s="357"/>
      <c r="Q490" s="357"/>
      <c r="R490" s="357"/>
      <c r="S490" s="357"/>
      <c r="T490" s="357"/>
      <c r="U490" s="357"/>
      <c r="V490" s="357"/>
      <c r="W490" s="357"/>
      <c r="X490" s="357"/>
      <c r="Y490" s="357"/>
      <c r="Z490" s="357"/>
      <c r="AA490" s="357"/>
      <c r="AB490" s="357"/>
      <c r="AC490" s="357"/>
      <c r="AD490" s="357"/>
      <c r="AE490" s="357"/>
      <c r="AF490" s="357"/>
      <c r="AG490" s="357"/>
      <c r="AH490" s="357"/>
      <c r="AI490" s="357"/>
      <c r="AJ490" s="357"/>
      <c r="AK490" s="357"/>
      <c r="AL490" s="357"/>
      <c r="AM490" s="357"/>
      <c r="AN490" s="357"/>
      <c r="AO490" s="357"/>
      <c r="AP490" s="357"/>
      <c r="AQ490" s="357"/>
      <c r="AR490" s="357"/>
      <c r="AS490" s="357"/>
      <c r="AT490" s="357"/>
      <c r="AU490" s="357"/>
      <c r="AV490" s="357"/>
      <c r="AW490" s="357"/>
      <c r="AX490" s="357"/>
      <c r="AY490" s="357"/>
      <c r="AZ490" s="357"/>
      <c r="BA490" s="357"/>
      <c r="BB490" s="357"/>
      <c r="BC490" s="357"/>
      <c r="BD490" s="357"/>
      <c r="BE490" s="357"/>
      <c r="BF490" s="357"/>
      <c r="BG490" s="357"/>
      <c r="BH490" s="357"/>
      <c r="BI490" s="357"/>
      <c r="BJ490" s="357"/>
      <c r="BK490" s="357"/>
      <c r="BL490" s="357"/>
      <c r="BM490" s="357"/>
      <c r="BN490" s="357"/>
      <c r="BO490" s="357"/>
      <c r="BP490" s="357"/>
      <c r="BQ490" s="357"/>
      <c r="BR490" s="357"/>
      <c r="BS490" s="357"/>
      <c r="BT490" s="357"/>
      <c r="BU490" s="357"/>
      <c r="BV490" s="357"/>
      <c r="BW490" s="357"/>
      <c r="BX490" s="357"/>
      <c r="BY490" s="357"/>
      <c r="BZ490" s="357"/>
      <c r="CA490" s="357"/>
      <c r="CB490" s="357"/>
      <c r="CC490" s="357"/>
      <c r="CD490" s="357"/>
      <c r="CE490" s="357"/>
      <c r="CF490" s="357"/>
      <c r="CG490" s="357"/>
      <c r="CH490" s="357"/>
      <c r="CI490" s="357"/>
      <c r="CJ490" s="357"/>
      <c r="CK490" s="357"/>
      <c r="CL490" s="357"/>
      <c r="CM490" s="357"/>
      <c r="CN490" s="357"/>
      <c r="CO490" s="357"/>
      <c r="CP490" s="357"/>
      <c r="CQ490" s="357"/>
      <c r="CR490" s="357"/>
      <c r="CS490" s="357"/>
      <c r="CT490" s="357"/>
      <c r="CU490" s="357"/>
      <c r="CV490" s="357"/>
      <c r="CW490" s="357"/>
      <c r="CX490" s="357"/>
      <c r="CY490" s="357"/>
      <c r="CZ490" s="357"/>
      <c r="DA490" s="357"/>
      <c r="DB490" s="357"/>
      <c r="DC490" s="357"/>
      <c r="DD490" s="357"/>
      <c r="DE490" s="357"/>
      <c r="DF490" s="357"/>
      <c r="DG490" s="357"/>
      <c r="DH490" s="357"/>
      <c r="DI490" s="357"/>
      <c r="DJ490" s="357"/>
      <c r="DK490" s="357"/>
      <c r="DL490" s="357"/>
      <c r="DM490" s="357"/>
      <c r="DN490" s="357"/>
      <c r="DO490" s="357"/>
      <c r="DP490" s="357"/>
      <c r="DQ490" s="357"/>
      <c r="DR490" s="357"/>
      <c r="DS490" s="357"/>
      <c r="DT490" s="357"/>
      <c r="DU490" s="357"/>
      <c r="DV490" s="357"/>
      <c r="DW490" s="357"/>
      <c r="DX490" s="357"/>
      <c r="DY490" s="357"/>
      <c r="DZ490" s="357"/>
      <c r="EA490" s="357"/>
      <c r="EB490" s="357"/>
      <c r="EC490" s="357"/>
      <c r="ED490" s="357"/>
      <c r="EE490" s="357"/>
      <c r="EF490" s="357"/>
      <c r="EG490" s="357"/>
      <c r="EH490" s="357"/>
      <c r="EI490" s="357"/>
      <c r="EJ490" s="357"/>
      <c r="EK490" s="357"/>
      <c r="EL490" s="357"/>
      <c r="EM490" s="357"/>
      <c r="EN490" s="357"/>
      <c r="EO490" s="357"/>
      <c r="EP490" s="357"/>
      <c r="EQ490" s="357"/>
      <c r="ER490" s="357"/>
      <c r="ES490" s="357"/>
      <c r="ET490" s="357"/>
      <c r="EU490" s="357"/>
    </row>
    <row r="491" ht="12.75" customHeight="1">
      <c r="A491" s="357"/>
      <c r="B491" s="357"/>
      <c r="C491" s="357"/>
      <c r="D491" s="357"/>
      <c r="E491" s="357"/>
      <c r="F491" s="357"/>
      <c r="G491" s="357"/>
      <c r="H491" s="357"/>
      <c r="I491" s="357"/>
      <c r="J491" s="357"/>
      <c r="K491" s="357"/>
      <c r="L491" s="357"/>
      <c r="M491" s="357"/>
      <c r="N491" s="357"/>
      <c r="O491" s="357"/>
      <c r="P491" s="357"/>
      <c r="Q491" s="357"/>
      <c r="R491" s="357"/>
      <c r="S491" s="357"/>
      <c r="T491" s="357"/>
      <c r="U491" s="357"/>
      <c r="V491" s="357"/>
      <c r="W491" s="357"/>
      <c r="X491" s="357"/>
      <c r="Y491" s="357"/>
      <c r="Z491" s="357"/>
      <c r="AA491" s="357"/>
      <c r="AB491" s="357"/>
      <c r="AC491" s="357"/>
      <c r="AD491" s="357"/>
      <c r="AE491" s="357"/>
      <c r="AF491" s="357"/>
      <c r="AG491" s="357"/>
      <c r="AH491" s="357"/>
      <c r="AI491" s="357"/>
      <c r="AJ491" s="357"/>
      <c r="AK491" s="357"/>
      <c r="AL491" s="357"/>
      <c r="AM491" s="357"/>
      <c r="AN491" s="357"/>
      <c r="AO491" s="357"/>
      <c r="AP491" s="357"/>
      <c r="AQ491" s="357"/>
      <c r="AR491" s="357"/>
      <c r="AS491" s="357"/>
      <c r="AT491" s="357"/>
      <c r="AU491" s="357"/>
      <c r="AV491" s="357"/>
      <c r="AW491" s="357"/>
      <c r="AX491" s="357"/>
      <c r="AY491" s="357"/>
      <c r="AZ491" s="357"/>
      <c r="BA491" s="357"/>
      <c r="BB491" s="357"/>
      <c r="BC491" s="357"/>
      <c r="BD491" s="357"/>
      <c r="BE491" s="357"/>
      <c r="BF491" s="357"/>
      <c r="BG491" s="357"/>
      <c r="BH491" s="357"/>
      <c r="BI491" s="357"/>
      <c r="BJ491" s="357"/>
      <c r="BK491" s="357"/>
      <c r="BL491" s="357"/>
      <c r="BM491" s="357"/>
      <c r="BN491" s="357"/>
      <c r="BO491" s="357"/>
      <c r="BP491" s="357"/>
      <c r="BQ491" s="357"/>
      <c r="BR491" s="357"/>
      <c r="BS491" s="357"/>
      <c r="BT491" s="357"/>
      <c r="BU491" s="357"/>
      <c r="BV491" s="357"/>
      <c r="BW491" s="357"/>
      <c r="BX491" s="357"/>
      <c r="BY491" s="357"/>
      <c r="BZ491" s="357"/>
      <c r="CA491" s="357"/>
      <c r="CB491" s="357"/>
      <c r="CC491" s="357"/>
      <c r="CD491" s="357"/>
      <c r="CE491" s="357"/>
      <c r="CF491" s="357"/>
      <c r="CG491" s="357"/>
      <c r="CH491" s="357"/>
      <c r="CI491" s="357"/>
      <c r="CJ491" s="357"/>
      <c r="CK491" s="357"/>
      <c r="CL491" s="357"/>
      <c r="CM491" s="357"/>
      <c r="CN491" s="357"/>
      <c r="CO491" s="357"/>
      <c r="CP491" s="357"/>
      <c r="CQ491" s="357"/>
      <c r="CR491" s="357"/>
      <c r="CS491" s="357"/>
      <c r="CT491" s="357"/>
      <c r="CU491" s="357"/>
      <c r="CV491" s="357"/>
      <c r="CW491" s="357"/>
      <c r="CX491" s="357"/>
      <c r="CY491" s="357"/>
      <c r="CZ491" s="357"/>
      <c r="DA491" s="357"/>
      <c r="DB491" s="357"/>
      <c r="DC491" s="357"/>
      <c r="DD491" s="357"/>
      <c r="DE491" s="357"/>
      <c r="DF491" s="357"/>
      <c r="DG491" s="357"/>
      <c r="DH491" s="357"/>
      <c r="DI491" s="357"/>
      <c r="DJ491" s="357"/>
      <c r="DK491" s="357"/>
      <c r="DL491" s="357"/>
      <c r="DM491" s="357"/>
      <c r="DN491" s="357"/>
      <c r="DO491" s="357"/>
      <c r="DP491" s="357"/>
      <c r="DQ491" s="357"/>
      <c r="DR491" s="357"/>
      <c r="DS491" s="357"/>
      <c r="DT491" s="357"/>
      <c r="DU491" s="357"/>
      <c r="DV491" s="357"/>
      <c r="DW491" s="357"/>
      <c r="DX491" s="357"/>
      <c r="DY491" s="357"/>
      <c r="DZ491" s="357"/>
      <c r="EA491" s="357"/>
      <c r="EB491" s="357"/>
      <c r="EC491" s="357"/>
      <c r="ED491" s="357"/>
      <c r="EE491" s="357"/>
      <c r="EF491" s="357"/>
      <c r="EG491" s="357"/>
      <c r="EH491" s="357"/>
      <c r="EI491" s="357"/>
      <c r="EJ491" s="357"/>
      <c r="EK491" s="357"/>
      <c r="EL491" s="357"/>
      <c r="EM491" s="357"/>
      <c r="EN491" s="357"/>
      <c r="EO491" s="357"/>
      <c r="EP491" s="357"/>
      <c r="EQ491" s="357"/>
      <c r="ER491" s="357"/>
      <c r="ES491" s="357"/>
      <c r="ET491" s="357"/>
      <c r="EU491" s="357"/>
    </row>
    <row r="492" ht="12.75" customHeight="1">
      <c r="A492" s="357"/>
      <c r="B492" s="357"/>
      <c r="C492" s="357"/>
      <c r="D492" s="357"/>
      <c r="E492" s="357"/>
      <c r="F492" s="357"/>
      <c r="G492" s="357"/>
      <c r="H492" s="357"/>
      <c r="I492" s="357"/>
      <c r="J492" s="357"/>
      <c r="K492" s="357"/>
      <c r="L492" s="357"/>
      <c r="M492" s="357"/>
      <c r="N492" s="357"/>
      <c r="O492" s="357"/>
      <c r="P492" s="357"/>
      <c r="Q492" s="357"/>
      <c r="R492" s="357"/>
      <c r="S492" s="357"/>
      <c r="T492" s="357"/>
      <c r="U492" s="357"/>
      <c r="V492" s="357"/>
      <c r="W492" s="357"/>
      <c r="X492" s="357"/>
      <c r="Y492" s="357"/>
      <c r="Z492" s="357"/>
      <c r="AA492" s="357"/>
      <c r="AB492" s="357"/>
      <c r="AC492" s="357"/>
      <c r="AD492" s="357"/>
      <c r="AE492" s="357"/>
      <c r="AF492" s="357"/>
      <c r="AG492" s="357"/>
      <c r="AH492" s="357"/>
      <c r="AI492" s="357"/>
      <c r="AJ492" s="357"/>
      <c r="AK492" s="357"/>
      <c r="AL492" s="357"/>
      <c r="AM492" s="357"/>
      <c r="AN492" s="357"/>
      <c r="AO492" s="357"/>
      <c r="AP492" s="357"/>
      <c r="AQ492" s="357"/>
      <c r="AR492" s="357"/>
      <c r="AS492" s="357"/>
      <c r="AT492" s="357"/>
      <c r="AU492" s="357"/>
      <c r="AV492" s="357"/>
      <c r="AW492" s="357"/>
      <c r="AX492" s="357"/>
      <c r="AY492" s="357"/>
      <c r="AZ492" s="357"/>
      <c r="BA492" s="357"/>
      <c r="BB492" s="357"/>
      <c r="BC492" s="357"/>
      <c r="BD492" s="357"/>
      <c r="BE492" s="357"/>
      <c r="BF492" s="357"/>
      <c r="BG492" s="357"/>
      <c r="BH492" s="357"/>
      <c r="BI492" s="357"/>
      <c r="BJ492" s="357"/>
      <c r="BK492" s="357"/>
      <c r="BL492" s="357"/>
      <c r="BM492" s="357"/>
      <c r="BN492" s="357"/>
      <c r="BO492" s="357"/>
      <c r="BP492" s="357"/>
      <c r="BQ492" s="357"/>
      <c r="BR492" s="357"/>
      <c r="BS492" s="357"/>
      <c r="BT492" s="357"/>
      <c r="BU492" s="357"/>
      <c r="BV492" s="357"/>
      <c r="BW492" s="357"/>
      <c r="BX492" s="357"/>
      <c r="BY492" s="357"/>
      <c r="BZ492" s="357"/>
      <c r="CA492" s="357"/>
      <c r="CB492" s="357"/>
      <c r="CC492" s="357"/>
      <c r="CD492" s="357"/>
      <c r="CE492" s="357"/>
      <c r="CF492" s="357"/>
      <c r="CG492" s="357"/>
      <c r="CH492" s="357"/>
      <c r="CI492" s="357"/>
      <c r="CJ492" s="357"/>
      <c r="CK492" s="357"/>
      <c r="CL492" s="357"/>
      <c r="CM492" s="357"/>
      <c r="CN492" s="357"/>
      <c r="CO492" s="357"/>
      <c r="CP492" s="357"/>
      <c r="CQ492" s="357"/>
      <c r="CR492" s="357"/>
      <c r="CS492" s="357"/>
      <c r="CT492" s="357"/>
      <c r="CU492" s="357"/>
      <c r="CV492" s="357"/>
      <c r="CW492" s="357"/>
      <c r="CX492" s="357"/>
      <c r="CY492" s="357"/>
      <c r="CZ492" s="357"/>
      <c r="DA492" s="357"/>
      <c r="DB492" s="357"/>
      <c r="DC492" s="357"/>
      <c r="DD492" s="357"/>
      <c r="DE492" s="357"/>
      <c r="DF492" s="357"/>
      <c r="DG492" s="357"/>
      <c r="DH492" s="357"/>
      <c r="DI492" s="357"/>
      <c r="DJ492" s="357"/>
      <c r="DK492" s="357"/>
      <c r="DL492" s="357"/>
      <c r="DM492" s="357"/>
      <c r="DN492" s="357"/>
      <c r="DO492" s="357"/>
      <c r="DP492" s="357"/>
      <c r="DQ492" s="357"/>
      <c r="DR492" s="357"/>
      <c r="DS492" s="357"/>
      <c r="DT492" s="357"/>
      <c r="DU492" s="357"/>
      <c r="DV492" s="357"/>
      <c r="DW492" s="357"/>
      <c r="DX492" s="357"/>
      <c r="DY492" s="357"/>
      <c r="DZ492" s="357"/>
      <c r="EA492" s="357"/>
      <c r="EB492" s="357"/>
      <c r="EC492" s="357"/>
      <c r="ED492" s="357"/>
      <c r="EE492" s="357"/>
      <c r="EF492" s="357"/>
      <c r="EG492" s="357"/>
      <c r="EH492" s="357"/>
      <c r="EI492" s="357"/>
      <c r="EJ492" s="357"/>
      <c r="EK492" s="357"/>
      <c r="EL492" s="357"/>
      <c r="EM492" s="357"/>
      <c r="EN492" s="357"/>
      <c r="EO492" s="357"/>
      <c r="EP492" s="357"/>
      <c r="EQ492" s="357"/>
      <c r="ER492" s="357"/>
      <c r="ES492" s="357"/>
      <c r="ET492" s="357"/>
      <c r="EU492" s="357"/>
    </row>
    <row r="493" ht="12.75" customHeight="1">
      <c r="A493" s="357"/>
      <c r="B493" s="357"/>
      <c r="C493" s="357"/>
      <c r="D493" s="357"/>
      <c r="E493" s="357"/>
      <c r="F493" s="357"/>
      <c r="G493" s="357"/>
      <c r="H493" s="357"/>
      <c r="I493" s="357"/>
      <c r="J493" s="357"/>
      <c r="K493" s="357"/>
      <c r="L493" s="357"/>
      <c r="M493" s="357"/>
      <c r="N493" s="357"/>
      <c r="O493" s="357"/>
      <c r="P493" s="357"/>
      <c r="Q493" s="357"/>
      <c r="R493" s="357"/>
      <c r="S493" s="357"/>
      <c r="T493" s="357"/>
      <c r="U493" s="357"/>
      <c r="V493" s="357"/>
      <c r="W493" s="357"/>
      <c r="X493" s="357"/>
      <c r="Y493" s="357"/>
      <c r="Z493" s="357"/>
      <c r="AA493" s="357"/>
      <c r="AB493" s="357"/>
      <c r="AC493" s="357"/>
      <c r="AD493" s="357"/>
      <c r="AE493" s="357"/>
      <c r="AF493" s="357"/>
      <c r="AG493" s="357"/>
      <c r="AH493" s="357"/>
      <c r="AI493" s="357"/>
      <c r="AJ493" s="357"/>
      <c r="AK493" s="357"/>
      <c r="AL493" s="357"/>
      <c r="AM493" s="357"/>
      <c r="AN493" s="357"/>
      <c r="AO493" s="357"/>
      <c r="AP493" s="357"/>
      <c r="AQ493" s="357"/>
      <c r="AR493" s="357"/>
      <c r="AS493" s="357"/>
      <c r="AT493" s="357"/>
      <c r="AU493" s="357"/>
      <c r="AV493" s="357"/>
      <c r="AW493" s="357"/>
      <c r="AX493" s="357"/>
      <c r="AY493" s="357"/>
      <c r="AZ493" s="357"/>
      <c r="BA493" s="357"/>
      <c r="BB493" s="357"/>
      <c r="BC493" s="357"/>
      <c r="BD493" s="357"/>
      <c r="BE493" s="357"/>
      <c r="BF493" s="357"/>
      <c r="BG493" s="357"/>
      <c r="BH493" s="357"/>
      <c r="BI493" s="357"/>
      <c r="BJ493" s="357"/>
      <c r="BK493" s="357"/>
      <c r="BL493" s="357"/>
      <c r="BM493" s="357"/>
      <c r="BN493" s="357"/>
      <c r="BO493" s="357"/>
      <c r="BP493" s="357"/>
      <c r="BQ493" s="357"/>
      <c r="BR493" s="357"/>
      <c r="BS493" s="357"/>
      <c r="BT493" s="357"/>
      <c r="BU493" s="357"/>
      <c r="BV493" s="357"/>
      <c r="BW493" s="357"/>
      <c r="BX493" s="357"/>
      <c r="BY493" s="357"/>
      <c r="BZ493" s="357"/>
      <c r="CA493" s="357"/>
      <c r="CB493" s="357"/>
      <c r="CC493" s="357"/>
      <c r="CD493" s="357"/>
      <c r="CE493" s="357"/>
      <c r="CF493" s="357"/>
      <c r="CG493" s="357"/>
      <c r="CH493" s="357"/>
      <c r="CI493" s="357"/>
      <c r="CJ493" s="357"/>
      <c r="CK493" s="357"/>
      <c r="CL493" s="357"/>
      <c r="CM493" s="357"/>
      <c r="CN493" s="357"/>
      <c r="CO493" s="357"/>
      <c r="CP493" s="357"/>
      <c r="CQ493" s="357"/>
      <c r="CR493" s="357"/>
      <c r="CS493" s="357"/>
      <c r="CT493" s="357"/>
      <c r="CU493" s="357"/>
      <c r="CV493" s="357"/>
      <c r="CW493" s="357"/>
      <c r="CX493" s="357"/>
      <c r="CY493" s="357"/>
      <c r="CZ493" s="357"/>
      <c r="DA493" s="357"/>
      <c r="DB493" s="357"/>
      <c r="DC493" s="357"/>
      <c r="DD493" s="357"/>
      <c r="DE493" s="357"/>
      <c r="DF493" s="357"/>
      <c r="DG493" s="357"/>
      <c r="DH493" s="357"/>
      <c r="DI493" s="357"/>
      <c r="DJ493" s="357"/>
      <c r="DK493" s="357"/>
      <c r="DL493" s="357"/>
      <c r="DM493" s="357"/>
      <c r="DN493" s="357"/>
      <c r="DO493" s="357"/>
      <c r="DP493" s="357"/>
      <c r="DQ493" s="357"/>
      <c r="DR493" s="357"/>
      <c r="DS493" s="357"/>
      <c r="DT493" s="357"/>
      <c r="DU493" s="357"/>
      <c r="DV493" s="357"/>
      <c r="DW493" s="357"/>
      <c r="DX493" s="357"/>
      <c r="DY493" s="357"/>
      <c r="DZ493" s="357"/>
      <c r="EA493" s="357"/>
      <c r="EB493" s="357"/>
      <c r="EC493" s="357"/>
      <c r="ED493" s="357"/>
      <c r="EE493" s="357"/>
      <c r="EF493" s="357"/>
      <c r="EG493" s="357"/>
      <c r="EH493" s="357"/>
      <c r="EI493" s="357"/>
      <c r="EJ493" s="357"/>
      <c r="EK493" s="357"/>
      <c r="EL493" s="357"/>
      <c r="EM493" s="357"/>
      <c r="EN493" s="357"/>
      <c r="EO493" s="357"/>
      <c r="EP493" s="357"/>
      <c r="EQ493" s="357"/>
      <c r="ER493" s="357"/>
      <c r="ES493" s="357"/>
      <c r="ET493" s="357"/>
      <c r="EU493" s="357"/>
    </row>
    <row r="494" ht="12.75" customHeight="1">
      <c r="A494" s="357"/>
      <c r="B494" s="357"/>
      <c r="C494" s="357"/>
      <c r="D494" s="357"/>
      <c r="E494" s="357"/>
      <c r="F494" s="357"/>
      <c r="G494" s="357"/>
      <c r="H494" s="357"/>
      <c r="I494" s="357"/>
      <c r="J494" s="357"/>
      <c r="K494" s="357"/>
      <c r="L494" s="357"/>
      <c r="M494" s="357"/>
      <c r="N494" s="357"/>
      <c r="O494" s="357"/>
      <c r="P494" s="357"/>
      <c r="Q494" s="357"/>
      <c r="R494" s="357"/>
      <c r="S494" s="357"/>
      <c r="T494" s="357"/>
      <c r="U494" s="357"/>
      <c r="V494" s="357"/>
      <c r="W494" s="357"/>
      <c r="X494" s="357"/>
      <c r="Y494" s="357"/>
      <c r="Z494" s="357"/>
      <c r="AA494" s="357"/>
      <c r="AB494" s="357"/>
      <c r="AC494" s="357"/>
      <c r="AD494" s="357"/>
      <c r="AE494" s="357"/>
      <c r="AF494" s="357"/>
      <c r="AG494" s="357"/>
      <c r="AH494" s="357"/>
      <c r="AI494" s="357"/>
      <c r="AJ494" s="357"/>
      <c r="AK494" s="357"/>
      <c r="AL494" s="357"/>
      <c r="AM494" s="357"/>
      <c r="AN494" s="357"/>
      <c r="AO494" s="357"/>
      <c r="AP494" s="357"/>
      <c r="AQ494" s="357"/>
      <c r="AR494" s="357"/>
      <c r="AS494" s="357"/>
      <c r="AT494" s="357"/>
      <c r="AU494" s="357"/>
      <c r="AV494" s="357"/>
      <c r="AW494" s="357"/>
      <c r="AX494" s="357"/>
      <c r="AY494" s="357"/>
      <c r="AZ494" s="357"/>
      <c r="BA494" s="357"/>
      <c r="BB494" s="357"/>
      <c r="BC494" s="357"/>
      <c r="BD494" s="357"/>
      <c r="BE494" s="357"/>
      <c r="BF494" s="357"/>
      <c r="BG494" s="357"/>
      <c r="BH494" s="357"/>
      <c r="BI494" s="357"/>
      <c r="BJ494" s="357"/>
      <c r="BK494" s="357"/>
      <c r="BL494" s="357"/>
      <c r="BM494" s="357"/>
      <c r="BN494" s="357"/>
      <c r="BO494" s="357"/>
      <c r="BP494" s="357"/>
      <c r="BQ494" s="357"/>
      <c r="BR494" s="357"/>
      <c r="BS494" s="357"/>
      <c r="BT494" s="357"/>
      <c r="BU494" s="357"/>
      <c r="BV494" s="357"/>
      <c r="BW494" s="357"/>
      <c r="BX494" s="357"/>
      <c r="BY494" s="357"/>
      <c r="BZ494" s="357"/>
      <c r="CA494" s="357"/>
      <c r="CB494" s="357"/>
      <c r="CC494" s="357"/>
      <c r="CD494" s="357"/>
      <c r="CE494" s="357"/>
      <c r="CF494" s="357"/>
      <c r="CG494" s="357"/>
      <c r="CH494" s="357"/>
      <c r="CI494" s="357"/>
      <c r="CJ494" s="357"/>
      <c r="CK494" s="357"/>
      <c r="CL494" s="357"/>
      <c r="CM494" s="357"/>
      <c r="CN494" s="357"/>
      <c r="CO494" s="357"/>
      <c r="CP494" s="357"/>
      <c r="CQ494" s="357"/>
      <c r="CR494" s="357"/>
      <c r="CS494" s="357"/>
      <c r="CT494" s="357"/>
      <c r="CU494" s="357"/>
      <c r="CV494" s="357"/>
      <c r="CW494" s="357"/>
      <c r="CX494" s="357"/>
      <c r="CY494" s="357"/>
      <c r="CZ494" s="357"/>
      <c r="DA494" s="357"/>
      <c r="DB494" s="357"/>
      <c r="DC494" s="357"/>
      <c r="DD494" s="357"/>
      <c r="DE494" s="357"/>
      <c r="DF494" s="357"/>
      <c r="DG494" s="357"/>
      <c r="DH494" s="357"/>
      <c r="DI494" s="357"/>
      <c r="DJ494" s="357"/>
      <c r="DK494" s="357"/>
      <c r="DL494" s="357"/>
      <c r="DM494" s="357"/>
      <c r="DN494" s="357"/>
      <c r="DO494" s="357"/>
      <c r="DP494" s="357"/>
      <c r="DQ494" s="357"/>
      <c r="DR494" s="357"/>
      <c r="DS494" s="357"/>
      <c r="DT494" s="357"/>
      <c r="DU494" s="357"/>
      <c r="DV494" s="357"/>
      <c r="DW494" s="357"/>
      <c r="DX494" s="357"/>
      <c r="DY494" s="357"/>
      <c r="DZ494" s="357"/>
      <c r="EA494" s="357"/>
      <c r="EB494" s="357"/>
      <c r="EC494" s="357"/>
      <c r="ED494" s="357"/>
      <c r="EE494" s="357"/>
      <c r="EF494" s="357"/>
      <c r="EG494" s="357"/>
      <c r="EH494" s="357"/>
      <c r="EI494" s="357"/>
      <c r="EJ494" s="357"/>
      <c r="EK494" s="357"/>
      <c r="EL494" s="357"/>
      <c r="EM494" s="357"/>
      <c r="EN494" s="357"/>
      <c r="EO494" s="357"/>
      <c r="EP494" s="357"/>
      <c r="EQ494" s="357"/>
      <c r="ER494" s="357"/>
      <c r="ES494" s="357"/>
      <c r="ET494" s="357"/>
      <c r="EU494" s="357"/>
    </row>
    <row r="495" ht="12.75" customHeight="1">
      <c r="A495" s="357"/>
      <c r="B495" s="357"/>
      <c r="C495" s="357"/>
      <c r="D495" s="357"/>
      <c r="E495" s="357"/>
      <c r="F495" s="357"/>
      <c r="G495" s="357"/>
      <c r="H495" s="357"/>
      <c r="I495" s="357"/>
      <c r="J495" s="357"/>
      <c r="K495" s="357"/>
      <c r="L495" s="357"/>
      <c r="M495" s="357"/>
      <c r="N495" s="357"/>
      <c r="O495" s="357"/>
      <c r="P495" s="357"/>
      <c r="Q495" s="357"/>
      <c r="R495" s="357"/>
      <c r="S495" s="357"/>
      <c r="T495" s="357"/>
      <c r="U495" s="357"/>
      <c r="V495" s="357"/>
      <c r="W495" s="357"/>
      <c r="X495" s="357"/>
      <c r="Y495" s="357"/>
      <c r="Z495" s="357"/>
      <c r="AA495" s="357"/>
      <c r="AB495" s="357"/>
      <c r="AC495" s="357"/>
      <c r="AD495" s="357"/>
      <c r="AE495" s="357"/>
      <c r="AF495" s="357"/>
      <c r="AG495" s="357"/>
      <c r="AH495" s="357"/>
      <c r="AI495" s="357"/>
      <c r="AJ495" s="357"/>
      <c r="AK495" s="357"/>
      <c r="AL495" s="357"/>
      <c r="AM495" s="357"/>
      <c r="AN495" s="357"/>
      <c r="AO495" s="357"/>
      <c r="AP495" s="357"/>
      <c r="AQ495" s="357"/>
      <c r="AR495" s="357"/>
      <c r="AS495" s="357"/>
      <c r="AT495" s="357"/>
      <c r="AU495" s="357"/>
      <c r="AV495" s="357"/>
      <c r="AW495" s="357"/>
      <c r="AX495" s="357"/>
      <c r="AY495" s="357"/>
      <c r="AZ495" s="357"/>
      <c r="BA495" s="357"/>
      <c r="BB495" s="357"/>
      <c r="BC495" s="357"/>
      <c r="BD495" s="357"/>
      <c r="BE495" s="357"/>
      <c r="BF495" s="357"/>
      <c r="BG495" s="357"/>
      <c r="BH495" s="357"/>
      <c r="BI495" s="357"/>
      <c r="BJ495" s="357"/>
      <c r="BK495" s="357"/>
      <c r="BL495" s="357"/>
      <c r="BM495" s="357"/>
      <c r="BN495" s="357"/>
      <c r="BO495" s="357"/>
      <c r="BP495" s="357"/>
      <c r="BQ495" s="357"/>
      <c r="BR495" s="357"/>
      <c r="BS495" s="357"/>
      <c r="BT495" s="357"/>
      <c r="BU495" s="357"/>
      <c r="BV495" s="357"/>
      <c r="BW495" s="357"/>
      <c r="BX495" s="357"/>
      <c r="BY495" s="357"/>
      <c r="BZ495" s="357"/>
      <c r="CA495" s="357"/>
      <c r="CB495" s="357"/>
      <c r="CC495" s="357"/>
      <c r="CD495" s="357"/>
      <c r="CE495" s="357"/>
      <c r="CF495" s="357"/>
      <c r="CG495" s="357"/>
      <c r="CH495" s="357"/>
      <c r="CI495" s="357"/>
      <c r="CJ495" s="357"/>
      <c r="CK495" s="357"/>
      <c r="CL495" s="357"/>
      <c r="CM495" s="357"/>
      <c r="CN495" s="357"/>
      <c r="CO495" s="357"/>
      <c r="CP495" s="357"/>
      <c r="CQ495" s="357"/>
      <c r="CR495" s="357"/>
      <c r="CS495" s="357"/>
      <c r="CT495" s="357"/>
      <c r="CU495" s="357"/>
      <c r="CV495" s="357"/>
      <c r="CW495" s="357"/>
      <c r="CX495" s="357"/>
      <c r="CY495" s="357"/>
      <c r="CZ495" s="357"/>
      <c r="DA495" s="357"/>
      <c r="DB495" s="357"/>
      <c r="DC495" s="357"/>
      <c r="DD495" s="357"/>
      <c r="DE495" s="357"/>
      <c r="DF495" s="357"/>
      <c r="DG495" s="357"/>
      <c r="DH495" s="357"/>
      <c r="DI495" s="357"/>
      <c r="DJ495" s="357"/>
      <c r="DK495" s="357"/>
      <c r="DL495" s="357"/>
      <c r="DM495" s="357"/>
      <c r="DN495" s="357"/>
      <c r="DO495" s="357"/>
      <c r="DP495" s="357"/>
      <c r="DQ495" s="357"/>
      <c r="DR495" s="357"/>
      <c r="DS495" s="357"/>
      <c r="DT495" s="357"/>
      <c r="DU495" s="357"/>
      <c r="DV495" s="357"/>
      <c r="DW495" s="357"/>
      <c r="DX495" s="357"/>
      <c r="DY495" s="357"/>
      <c r="DZ495" s="357"/>
      <c r="EA495" s="357"/>
      <c r="EB495" s="357"/>
      <c r="EC495" s="357"/>
      <c r="ED495" s="357"/>
      <c r="EE495" s="357"/>
      <c r="EF495" s="357"/>
      <c r="EG495" s="357"/>
      <c r="EH495" s="357"/>
      <c r="EI495" s="357"/>
      <c r="EJ495" s="357"/>
      <c r="EK495" s="357"/>
      <c r="EL495" s="357"/>
      <c r="EM495" s="357"/>
      <c r="EN495" s="357"/>
      <c r="EO495" s="357"/>
      <c r="EP495" s="357"/>
      <c r="EQ495" s="357"/>
      <c r="ER495" s="357"/>
      <c r="ES495" s="357"/>
      <c r="ET495" s="357"/>
      <c r="EU495" s="357"/>
    </row>
    <row r="496" ht="12.75" customHeight="1">
      <c r="A496" s="357"/>
      <c r="B496" s="357"/>
      <c r="C496" s="357"/>
      <c r="D496" s="357"/>
      <c r="E496" s="357"/>
      <c r="F496" s="357"/>
      <c r="G496" s="357"/>
      <c r="H496" s="357"/>
      <c r="I496" s="357"/>
      <c r="J496" s="357"/>
      <c r="K496" s="357"/>
      <c r="L496" s="357"/>
      <c r="M496" s="357"/>
      <c r="N496" s="357"/>
      <c r="O496" s="357"/>
      <c r="P496" s="357"/>
      <c r="Q496" s="357"/>
      <c r="R496" s="357"/>
      <c r="S496" s="357"/>
      <c r="T496" s="357"/>
      <c r="U496" s="357"/>
      <c r="V496" s="357"/>
      <c r="W496" s="357"/>
      <c r="X496" s="357"/>
      <c r="Y496" s="357"/>
      <c r="Z496" s="357"/>
      <c r="AA496" s="357"/>
      <c r="AB496" s="357"/>
      <c r="AC496" s="357"/>
      <c r="AD496" s="357"/>
      <c r="AE496" s="357"/>
      <c r="AF496" s="357"/>
      <c r="AG496" s="357"/>
      <c r="AH496" s="357"/>
      <c r="AI496" s="357"/>
      <c r="AJ496" s="357"/>
      <c r="AK496" s="357"/>
      <c r="AL496" s="357"/>
      <c r="AM496" s="357"/>
      <c r="AN496" s="357"/>
      <c r="AO496" s="357"/>
      <c r="AP496" s="357"/>
      <c r="AQ496" s="357"/>
      <c r="AR496" s="357"/>
      <c r="AS496" s="357"/>
      <c r="AT496" s="357"/>
      <c r="AU496" s="357"/>
      <c r="AV496" s="357"/>
      <c r="AW496" s="357"/>
      <c r="AX496" s="357"/>
      <c r="AY496" s="357"/>
      <c r="AZ496" s="357"/>
      <c r="BA496" s="357"/>
      <c r="BB496" s="357"/>
      <c r="BC496" s="357"/>
      <c r="BD496" s="357"/>
      <c r="BE496" s="357"/>
      <c r="BF496" s="357"/>
      <c r="BG496" s="357"/>
      <c r="BH496" s="357"/>
      <c r="BI496" s="357"/>
      <c r="BJ496" s="357"/>
      <c r="BK496" s="357"/>
      <c r="BL496" s="357"/>
      <c r="BM496" s="357"/>
      <c r="BN496" s="357"/>
      <c r="BO496" s="357"/>
      <c r="BP496" s="357"/>
      <c r="BQ496" s="357"/>
      <c r="BR496" s="357"/>
      <c r="BS496" s="357"/>
      <c r="BT496" s="357"/>
      <c r="BU496" s="357"/>
      <c r="BV496" s="357"/>
      <c r="BW496" s="357"/>
      <c r="BX496" s="357"/>
      <c r="BY496" s="357"/>
      <c r="BZ496" s="357"/>
      <c r="CA496" s="357"/>
      <c r="CB496" s="357"/>
      <c r="CC496" s="357"/>
      <c r="CD496" s="357"/>
      <c r="CE496" s="357"/>
      <c r="CF496" s="357"/>
      <c r="CG496" s="357"/>
      <c r="CH496" s="357"/>
      <c r="CI496" s="357"/>
      <c r="CJ496" s="357"/>
      <c r="CK496" s="357"/>
      <c r="CL496" s="357"/>
      <c r="CM496" s="357"/>
      <c r="CN496" s="357"/>
      <c r="CO496" s="357"/>
      <c r="CP496" s="357"/>
      <c r="CQ496" s="357"/>
      <c r="CR496" s="357"/>
      <c r="CS496" s="357"/>
      <c r="CT496" s="357"/>
      <c r="CU496" s="357"/>
      <c r="CV496" s="357"/>
      <c r="CW496" s="357"/>
      <c r="CX496" s="357"/>
      <c r="CY496" s="357"/>
      <c r="CZ496" s="357"/>
      <c r="DA496" s="357"/>
      <c r="DB496" s="357"/>
      <c r="DC496" s="357"/>
      <c r="DD496" s="357"/>
      <c r="DE496" s="357"/>
      <c r="DF496" s="357"/>
      <c r="DG496" s="357"/>
      <c r="DH496" s="357"/>
      <c r="DI496" s="357"/>
      <c r="DJ496" s="357"/>
      <c r="DK496" s="357"/>
      <c r="DL496" s="357"/>
      <c r="DM496" s="357"/>
      <c r="DN496" s="357"/>
      <c r="DO496" s="357"/>
      <c r="DP496" s="357"/>
      <c r="DQ496" s="357"/>
      <c r="DR496" s="357"/>
      <c r="DS496" s="357"/>
      <c r="DT496" s="357"/>
      <c r="DU496" s="357"/>
      <c r="DV496" s="357"/>
      <c r="DW496" s="357"/>
      <c r="DX496" s="357"/>
      <c r="DY496" s="357"/>
      <c r="DZ496" s="357"/>
      <c r="EA496" s="357"/>
      <c r="EB496" s="357"/>
      <c r="EC496" s="357"/>
      <c r="ED496" s="357"/>
      <c r="EE496" s="357"/>
      <c r="EF496" s="357"/>
      <c r="EG496" s="357"/>
      <c r="EH496" s="357"/>
      <c r="EI496" s="357"/>
      <c r="EJ496" s="357"/>
      <c r="EK496" s="357"/>
      <c r="EL496" s="357"/>
      <c r="EM496" s="357"/>
      <c r="EN496" s="357"/>
      <c r="EO496" s="357"/>
      <c r="EP496" s="357"/>
      <c r="EQ496" s="357"/>
      <c r="ER496" s="357"/>
      <c r="ES496" s="357"/>
      <c r="ET496" s="357"/>
      <c r="EU496" s="357"/>
    </row>
    <row r="497" ht="12.75" customHeight="1">
      <c r="A497" s="357"/>
      <c r="B497" s="357"/>
      <c r="C497" s="357"/>
      <c r="D497" s="357"/>
      <c r="E497" s="357"/>
      <c r="F497" s="357"/>
      <c r="G497" s="357"/>
      <c r="H497" s="357"/>
      <c r="I497" s="357"/>
      <c r="J497" s="357"/>
      <c r="K497" s="357"/>
      <c r="L497" s="357"/>
      <c r="M497" s="357"/>
      <c r="N497" s="357"/>
      <c r="O497" s="357"/>
      <c r="P497" s="357"/>
      <c r="Q497" s="357"/>
      <c r="R497" s="357"/>
      <c r="S497" s="357"/>
      <c r="T497" s="357"/>
      <c r="U497" s="357"/>
      <c r="V497" s="357"/>
      <c r="W497" s="357"/>
      <c r="X497" s="357"/>
      <c r="Y497" s="357"/>
      <c r="Z497" s="357"/>
      <c r="AA497" s="357"/>
      <c r="AB497" s="357"/>
      <c r="AC497" s="357"/>
      <c r="AD497" s="357"/>
      <c r="AE497" s="357"/>
      <c r="AF497" s="357"/>
      <c r="AG497" s="357"/>
      <c r="AH497" s="357"/>
      <c r="AI497" s="357"/>
      <c r="AJ497" s="357"/>
      <c r="AK497" s="357"/>
      <c r="AL497" s="357"/>
      <c r="AM497" s="357"/>
      <c r="AN497" s="357"/>
      <c r="AO497" s="357"/>
      <c r="AP497" s="357"/>
      <c r="AQ497" s="357"/>
      <c r="AR497" s="357"/>
      <c r="AS497" s="357"/>
      <c r="AT497" s="357"/>
      <c r="AU497" s="357"/>
      <c r="AV497" s="357"/>
      <c r="AW497" s="357"/>
      <c r="AX497" s="357"/>
      <c r="AY497" s="357"/>
      <c r="AZ497" s="357"/>
      <c r="BA497" s="357"/>
      <c r="BB497" s="357"/>
      <c r="BC497" s="357"/>
      <c r="BD497" s="357"/>
      <c r="BE497" s="357"/>
      <c r="BF497" s="357"/>
      <c r="BG497" s="357"/>
      <c r="BH497" s="357"/>
      <c r="BI497" s="357"/>
      <c r="BJ497" s="357"/>
      <c r="BK497" s="357"/>
      <c r="BL497" s="357"/>
      <c r="BM497" s="357"/>
      <c r="BN497" s="357"/>
      <c r="BO497" s="357"/>
      <c r="BP497" s="357"/>
      <c r="BQ497" s="357"/>
      <c r="BR497" s="357"/>
      <c r="BS497" s="357"/>
      <c r="BT497" s="357"/>
      <c r="BU497" s="357"/>
      <c r="BV497" s="357"/>
      <c r="BW497" s="357"/>
      <c r="BX497" s="357"/>
      <c r="BY497" s="357"/>
      <c r="BZ497" s="357"/>
      <c r="CA497" s="357"/>
      <c r="CB497" s="357"/>
      <c r="CC497" s="357"/>
      <c r="CD497" s="357"/>
      <c r="CE497" s="357"/>
      <c r="CF497" s="357"/>
      <c r="CG497" s="357"/>
      <c r="CH497" s="357"/>
      <c r="CI497" s="357"/>
      <c r="CJ497" s="357"/>
      <c r="CK497" s="357"/>
      <c r="CL497" s="357"/>
      <c r="CM497" s="357"/>
      <c r="CN497" s="357"/>
      <c r="CO497" s="357"/>
      <c r="CP497" s="357"/>
      <c r="CQ497" s="357"/>
      <c r="CR497" s="357"/>
      <c r="CS497" s="357"/>
      <c r="CT497" s="357"/>
      <c r="CU497" s="357"/>
      <c r="CV497" s="357"/>
      <c r="CW497" s="357"/>
      <c r="CX497" s="357"/>
      <c r="CY497" s="357"/>
      <c r="CZ497" s="357"/>
      <c r="DA497" s="357"/>
      <c r="DB497" s="357"/>
      <c r="DC497" s="357"/>
      <c r="DD497" s="357"/>
      <c r="DE497" s="357"/>
      <c r="DF497" s="357"/>
      <c r="DG497" s="357"/>
      <c r="DH497" s="357"/>
      <c r="DI497" s="357"/>
      <c r="DJ497" s="357"/>
      <c r="DK497" s="357"/>
      <c r="DL497" s="357"/>
      <c r="DM497" s="357"/>
      <c r="DN497" s="357"/>
      <c r="DO497" s="357"/>
      <c r="DP497" s="357"/>
      <c r="DQ497" s="357"/>
      <c r="DR497" s="357"/>
      <c r="DS497" s="357"/>
      <c r="DT497" s="357"/>
      <c r="DU497" s="357"/>
      <c r="DV497" s="357"/>
      <c r="DW497" s="357"/>
      <c r="DX497" s="357"/>
      <c r="DY497" s="357"/>
      <c r="DZ497" s="357"/>
      <c r="EA497" s="357"/>
      <c r="EB497" s="357"/>
      <c r="EC497" s="357"/>
      <c r="ED497" s="357"/>
      <c r="EE497" s="357"/>
      <c r="EF497" s="357"/>
      <c r="EG497" s="357"/>
      <c r="EH497" s="357"/>
      <c r="EI497" s="357"/>
      <c r="EJ497" s="357"/>
      <c r="EK497" s="357"/>
      <c r="EL497" s="357"/>
      <c r="EM497" s="357"/>
      <c r="EN497" s="357"/>
      <c r="EO497" s="357"/>
      <c r="EP497" s="357"/>
      <c r="EQ497" s="357"/>
      <c r="ER497" s="357"/>
      <c r="ES497" s="357"/>
      <c r="ET497" s="357"/>
      <c r="EU497" s="357"/>
    </row>
    <row r="498" ht="12.75" customHeight="1">
      <c r="A498" s="357"/>
      <c r="B498" s="357"/>
      <c r="C498" s="357"/>
      <c r="D498" s="357"/>
      <c r="E498" s="357"/>
      <c r="F498" s="357"/>
      <c r="G498" s="357"/>
      <c r="H498" s="357"/>
      <c r="I498" s="357"/>
      <c r="J498" s="357"/>
      <c r="K498" s="357"/>
      <c r="L498" s="357"/>
      <c r="M498" s="357"/>
      <c r="N498" s="357"/>
      <c r="O498" s="357"/>
      <c r="P498" s="357"/>
      <c r="Q498" s="357"/>
      <c r="R498" s="357"/>
      <c r="S498" s="357"/>
      <c r="T498" s="357"/>
      <c r="U498" s="357"/>
      <c r="V498" s="357"/>
      <c r="W498" s="357"/>
      <c r="X498" s="357"/>
      <c r="Y498" s="357"/>
      <c r="Z498" s="357"/>
      <c r="AA498" s="357"/>
      <c r="AB498" s="357"/>
      <c r="AC498" s="357"/>
      <c r="AD498" s="357"/>
      <c r="AE498" s="357"/>
      <c r="AF498" s="357"/>
      <c r="AG498" s="357"/>
      <c r="AH498" s="357"/>
      <c r="AI498" s="357"/>
      <c r="AJ498" s="357"/>
      <c r="AK498" s="357"/>
      <c r="AL498" s="357"/>
      <c r="AM498" s="357"/>
      <c r="AN498" s="357"/>
      <c r="AO498" s="357"/>
      <c r="AP498" s="357"/>
      <c r="AQ498" s="357"/>
      <c r="AR498" s="357"/>
      <c r="AS498" s="357"/>
      <c r="AT498" s="357"/>
      <c r="AU498" s="357"/>
      <c r="AV498" s="357"/>
      <c r="AW498" s="357"/>
      <c r="AX498" s="357"/>
      <c r="AY498" s="357"/>
      <c r="AZ498" s="357"/>
      <c r="BA498" s="357"/>
      <c r="BB498" s="357"/>
      <c r="BC498" s="357"/>
      <c r="BD498" s="357"/>
      <c r="BE498" s="357"/>
      <c r="BF498" s="357"/>
      <c r="BG498" s="357"/>
      <c r="BH498" s="357"/>
      <c r="BI498" s="357"/>
      <c r="BJ498" s="357"/>
      <c r="BK498" s="357"/>
      <c r="BL498" s="357"/>
      <c r="BM498" s="357"/>
      <c r="BN498" s="357"/>
      <c r="BO498" s="357"/>
      <c r="BP498" s="357"/>
      <c r="BQ498" s="357"/>
      <c r="BR498" s="357"/>
      <c r="BS498" s="357"/>
      <c r="BT498" s="357"/>
      <c r="BU498" s="357"/>
      <c r="BV498" s="357"/>
      <c r="BW498" s="357"/>
      <c r="BX498" s="357"/>
      <c r="BY498" s="357"/>
      <c r="BZ498" s="357"/>
      <c r="CA498" s="357"/>
      <c r="CB498" s="357"/>
      <c r="CC498" s="357"/>
      <c r="CD498" s="357"/>
      <c r="CE498" s="357"/>
      <c r="CF498" s="357"/>
      <c r="CG498" s="357"/>
      <c r="CH498" s="357"/>
      <c r="CI498" s="357"/>
      <c r="CJ498" s="357"/>
      <c r="CK498" s="357"/>
      <c r="CL498" s="357"/>
      <c r="CM498" s="357"/>
      <c r="CN498" s="357"/>
      <c r="CO498" s="357"/>
      <c r="CP498" s="357"/>
      <c r="CQ498" s="357"/>
      <c r="CR498" s="357"/>
      <c r="CS498" s="357"/>
      <c r="CT498" s="357"/>
      <c r="CU498" s="357"/>
      <c r="CV498" s="357"/>
      <c r="CW498" s="357"/>
      <c r="CX498" s="357"/>
      <c r="CY498" s="357"/>
      <c r="CZ498" s="357"/>
      <c r="DA498" s="357"/>
      <c r="DB498" s="357"/>
      <c r="DC498" s="357"/>
      <c r="DD498" s="357"/>
      <c r="DE498" s="357"/>
      <c r="DF498" s="357"/>
      <c r="DG498" s="357"/>
      <c r="DH498" s="357"/>
      <c r="DI498" s="357"/>
      <c r="DJ498" s="357"/>
      <c r="DK498" s="357"/>
      <c r="DL498" s="357"/>
      <c r="DM498" s="357"/>
      <c r="DN498" s="357"/>
      <c r="DO498" s="357"/>
      <c r="DP498" s="357"/>
      <c r="DQ498" s="357"/>
      <c r="DR498" s="357"/>
      <c r="DS498" s="357"/>
      <c r="DT498" s="357"/>
      <c r="DU498" s="357"/>
      <c r="DV498" s="357"/>
      <c r="DW498" s="357"/>
      <c r="DX498" s="357"/>
      <c r="DY498" s="357"/>
      <c r="DZ498" s="357"/>
      <c r="EA498" s="357"/>
      <c r="EB498" s="357"/>
      <c r="EC498" s="357"/>
      <c r="ED498" s="357"/>
      <c r="EE498" s="357"/>
      <c r="EF498" s="357"/>
      <c r="EG498" s="357"/>
      <c r="EH498" s="357"/>
      <c r="EI498" s="357"/>
      <c r="EJ498" s="357"/>
      <c r="EK498" s="357"/>
      <c r="EL498" s="357"/>
      <c r="EM498" s="357"/>
      <c r="EN498" s="357"/>
      <c r="EO498" s="357"/>
      <c r="EP498" s="357"/>
      <c r="EQ498" s="357"/>
      <c r="ER498" s="357"/>
      <c r="ES498" s="357"/>
      <c r="ET498" s="357"/>
      <c r="EU498" s="357"/>
    </row>
    <row r="499" ht="12.75" customHeight="1">
      <c r="A499" s="357"/>
      <c r="B499" s="357"/>
      <c r="C499" s="357"/>
      <c r="D499" s="357"/>
      <c r="E499" s="357"/>
      <c r="F499" s="357"/>
      <c r="G499" s="357"/>
      <c r="H499" s="357"/>
      <c r="I499" s="357"/>
      <c r="J499" s="357"/>
      <c r="K499" s="357"/>
      <c r="L499" s="357"/>
      <c r="M499" s="357"/>
      <c r="N499" s="357"/>
      <c r="O499" s="357"/>
      <c r="P499" s="357"/>
      <c r="Q499" s="357"/>
      <c r="R499" s="357"/>
      <c r="S499" s="357"/>
      <c r="T499" s="357"/>
      <c r="U499" s="357"/>
      <c r="V499" s="357"/>
      <c r="W499" s="357"/>
      <c r="X499" s="357"/>
      <c r="Y499" s="357"/>
      <c r="Z499" s="357"/>
      <c r="AA499" s="357"/>
      <c r="AB499" s="357"/>
      <c r="AC499" s="357"/>
      <c r="AD499" s="357"/>
      <c r="AE499" s="357"/>
      <c r="AF499" s="357"/>
      <c r="AG499" s="357"/>
      <c r="AH499" s="357"/>
      <c r="AI499" s="357"/>
      <c r="AJ499" s="357"/>
      <c r="AK499" s="357"/>
      <c r="AL499" s="357"/>
      <c r="AM499" s="357"/>
      <c r="AN499" s="357"/>
      <c r="AO499" s="357"/>
      <c r="AP499" s="357"/>
      <c r="AQ499" s="357"/>
      <c r="AR499" s="357"/>
      <c r="AS499" s="357"/>
      <c r="AT499" s="357"/>
      <c r="AU499" s="357"/>
      <c r="AV499" s="357"/>
      <c r="AW499" s="357"/>
      <c r="AX499" s="357"/>
      <c r="AY499" s="357"/>
      <c r="AZ499" s="357"/>
      <c r="BA499" s="357"/>
      <c r="BB499" s="357"/>
      <c r="BC499" s="357"/>
      <c r="BD499" s="357"/>
      <c r="BE499" s="357"/>
      <c r="BF499" s="357"/>
      <c r="BG499" s="357"/>
      <c r="BH499" s="357"/>
      <c r="BI499" s="357"/>
      <c r="BJ499" s="357"/>
      <c r="BK499" s="357"/>
      <c r="BL499" s="357"/>
      <c r="BM499" s="357"/>
      <c r="BN499" s="357"/>
      <c r="BO499" s="357"/>
      <c r="BP499" s="357"/>
      <c r="BQ499" s="357"/>
      <c r="BR499" s="357"/>
      <c r="BS499" s="357"/>
      <c r="BT499" s="357"/>
      <c r="BU499" s="357"/>
      <c r="BV499" s="357"/>
      <c r="BW499" s="357"/>
      <c r="BX499" s="357"/>
      <c r="BY499" s="357"/>
      <c r="BZ499" s="357"/>
      <c r="CA499" s="357"/>
      <c r="CB499" s="357"/>
      <c r="CC499" s="357"/>
      <c r="CD499" s="357"/>
      <c r="CE499" s="357"/>
      <c r="CF499" s="357"/>
      <c r="CG499" s="357"/>
      <c r="CH499" s="357"/>
      <c r="CI499" s="357"/>
      <c r="CJ499" s="357"/>
      <c r="CK499" s="357"/>
      <c r="CL499" s="357"/>
      <c r="CM499" s="357"/>
      <c r="CN499" s="357"/>
      <c r="CO499" s="357"/>
      <c r="CP499" s="357"/>
      <c r="CQ499" s="357"/>
      <c r="CR499" s="357"/>
      <c r="CS499" s="357"/>
      <c r="CT499" s="357"/>
      <c r="CU499" s="357"/>
      <c r="CV499" s="357"/>
      <c r="CW499" s="357"/>
      <c r="CX499" s="357"/>
      <c r="CY499" s="357"/>
      <c r="CZ499" s="357"/>
      <c r="DA499" s="357"/>
      <c r="DB499" s="357"/>
      <c r="DC499" s="357"/>
      <c r="DD499" s="357"/>
      <c r="DE499" s="357"/>
      <c r="DF499" s="357"/>
      <c r="DG499" s="357"/>
      <c r="DH499" s="357"/>
      <c r="DI499" s="357"/>
      <c r="DJ499" s="357"/>
      <c r="DK499" s="357"/>
      <c r="DL499" s="357"/>
      <c r="DM499" s="357"/>
      <c r="DN499" s="357"/>
      <c r="DO499" s="357"/>
      <c r="DP499" s="357"/>
      <c r="DQ499" s="357"/>
      <c r="DR499" s="357"/>
      <c r="DS499" s="357"/>
      <c r="DT499" s="357"/>
      <c r="DU499" s="357"/>
      <c r="DV499" s="357"/>
      <c r="DW499" s="357"/>
      <c r="DX499" s="357"/>
      <c r="DY499" s="357"/>
      <c r="DZ499" s="357"/>
      <c r="EA499" s="357"/>
      <c r="EB499" s="357"/>
      <c r="EC499" s="357"/>
      <c r="ED499" s="357"/>
      <c r="EE499" s="357"/>
      <c r="EF499" s="357"/>
      <c r="EG499" s="357"/>
      <c r="EH499" s="357"/>
      <c r="EI499" s="357"/>
      <c r="EJ499" s="357"/>
      <c r="EK499" s="357"/>
      <c r="EL499" s="357"/>
      <c r="EM499" s="357"/>
      <c r="EN499" s="357"/>
      <c r="EO499" s="357"/>
      <c r="EP499" s="357"/>
      <c r="EQ499" s="357"/>
      <c r="ER499" s="357"/>
      <c r="ES499" s="357"/>
      <c r="ET499" s="357"/>
      <c r="EU499" s="357"/>
    </row>
    <row r="500" ht="12.75" customHeight="1">
      <c r="A500" s="357"/>
      <c r="B500" s="357"/>
      <c r="C500" s="357"/>
      <c r="D500" s="357"/>
      <c r="E500" s="357"/>
      <c r="F500" s="357"/>
      <c r="G500" s="357"/>
      <c r="H500" s="357"/>
      <c r="I500" s="357"/>
      <c r="J500" s="357"/>
      <c r="K500" s="357"/>
      <c r="L500" s="357"/>
      <c r="M500" s="357"/>
      <c r="N500" s="357"/>
      <c r="O500" s="357"/>
      <c r="P500" s="357"/>
      <c r="Q500" s="357"/>
      <c r="R500" s="357"/>
      <c r="S500" s="357"/>
      <c r="T500" s="357"/>
      <c r="U500" s="357"/>
      <c r="V500" s="357"/>
      <c r="W500" s="357"/>
      <c r="X500" s="357"/>
      <c r="Y500" s="357"/>
      <c r="Z500" s="357"/>
      <c r="AA500" s="357"/>
      <c r="AB500" s="357"/>
      <c r="AC500" s="357"/>
      <c r="AD500" s="357"/>
      <c r="AE500" s="357"/>
      <c r="AF500" s="357"/>
      <c r="AG500" s="357"/>
      <c r="AH500" s="357"/>
      <c r="AI500" s="357"/>
      <c r="AJ500" s="357"/>
      <c r="AK500" s="357"/>
      <c r="AL500" s="357"/>
      <c r="AM500" s="357"/>
      <c r="AN500" s="357"/>
      <c r="AO500" s="357"/>
      <c r="AP500" s="357"/>
      <c r="AQ500" s="357"/>
      <c r="AR500" s="357"/>
      <c r="AS500" s="357"/>
      <c r="AT500" s="357"/>
      <c r="AU500" s="357"/>
      <c r="AV500" s="357"/>
      <c r="AW500" s="357"/>
      <c r="AX500" s="357"/>
      <c r="AY500" s="357"/>
      <c r="AZ500" s="357"/>
      <c r="BA500" s="357"/>
      <c r="BB500" s="357"/>
      <c r="BC500" s="357"/>
      <c r="BD500" s="357"/>
      <c r="BE500" s="357"/>
      <c r="BF500" s="357"/>
      <c r="BG500" s="357"/>
      <c r="BH500" s="357"/>
      <c r="BI500" s="357"/>
      <c r="BJ500" s="357"/>
      <c r="BK500" s="357"/>
      <c r="BL500" s="357"/>
      <c r="BM500" s="357"/>
      <c r="BN500" s="357"/>
      <c r="BO500" s="357"/>
      <c r="BP500" s="357"/>
      <c r="BQ500" s="357"/>
      <c r="BR500" s="357"/>
      <c r="BS500" s="357"/>
      <c r="BT500" s="357"/>
      <c r="BU500" s="357"/>
      <c r="BV500" s="357"/>
      <c r="BW500" s="357"/>
      <c r="BX500" s="357"/>
      <c r="BY500" s="357"/>
      <c r="BZ500" s="357"/>
      <c r="CA500" s="357"/>
      <c r="CB500" s="357"/>
      <c r="CC500" s="357"/>
      <c r="CD500" s="357"/>
      <c r="CE500" s="357"/>
      <c r="CF500" s="357"/>
      <c r="CG500" s="357"/>
      <c r="CH500" s="357"/>
      <c r="CI500" s="357"/>
      <c r="CJ500" s="357"/>
      <c r="CK500" s="357"/>
      <c r="CL500" s="357"/>
      <c r="CM500" s="357"/>
      <c r="CN500" s="357"/>
      <c r="CO500" s="357"/>
      <c r="CP500" s="357"/>
      <c r="CQ500" s="357"/>
      <c r="CR500" s="357"/>
      <c r="CS500" s="357"/>
      <c r="CT500" s="357"/>
      <c r="CU500" s="357"/>
      <c r="CV500" s="357"/>
      <c r="CW500" s="357"/>
      <c r="CX500" s="357"/>
      <c r="CY500" s="357"/>
      <c r="CZ500" s="357"/>
      <c r="DA500" s="357"/>
      <c r="DB500" s="357"/>
      <c r="DC500" s="357"/>
      <c r="DD500" s="357"/>
      <c r="DE500" s="357"/>
      <c r="DF500" s="357"/>
      <c r="DG500" s="357"/>
      <c r="DH500" s="357"/>
      <c r="DI500" s="357"/>
      <c r="DJ500" s="357"/>
      <c r="DK500" s="357"/>
      <c r="DL500" s="357"/>
      <c r="DM500" s="357"/>
      <c r="DN500" s="357"/>
      <c r="DO500" s="357"/>
      <c r="DP500" s="357"/>
      <c r="DQ500" s="357"/>
      <c r="DR500" s="357"/>
      <c r="DS500" s="357"/>
      <c r="DT500" s="357"/>
      <c r="DU500" s="357"/>
      <c r="DV500" s="357"/>
      <c r="DW500" s="357"/>
      <c r="DX500" s="357"/>
      <c r="DY500" s="357"/>
      <c r="DZ500" s="357"/>
      <c r="EA500" s="357"/>
      <c r="EB500" s="357"/>
      <c r="EC500" s="357"/>
      <c r="ED500" s="357"/>
      <c r="EE500" s="357"/>
      <c r="EF500" s="357"/>
      <c r="EG500" s="357"/>
      <c r="EH500" s="357"/>
      <c r="EI500" s="357"/>
      <c r="EJ500" s="357"/>
      <c r="EK500" s="357"/>
      <c r="EL500" s="357"/>
      <c r="EM500" s="357"/>
      <c r="EN500" s="357"/>
      <c r="EO500" s="357"/>
      <c r="EP500" s="357"/>
      <c r="EQ500" s="357"/>
      <c r="ER500" s="357"/>
      <c r="ES500" s="357"/>
      <c r="ET500" s="357"/>
      <c r="EU500" s="357"/>
    </row>
    <row r="501" ht="12.75" customHeight="1">
      <c r="A501" s="357"/>
      <c r="B501" s="357"/>
      <c r="C501" s="357"/>
      <c r="D501" s="357"/>
      <c r="E501" s="357"/>
      <c r="F501" s="357"/>
      <c r="G501" s="357"/>
      <c r="H501" s="357"/>
      <c r="I501" s="357"/>
      <c r="J501" s="357"/>
      <c r="K501" s="357"/>
      <c r="L501" s="357"/>
      <c r="M501" s="357"/>
      <c r="N501" s="357"/>
      <c r="O501" s="357"/>
      <c r="P501" s="357"/>
      <c r="Q501" s="357"/>
      <c r="R501" s="357"/>
      <c r="S501" s="357"/>
      <c r="T501" s="357"/>
      <c r="U501" s="357"/>
      <c r="V501" s="357"/>
      <c r="W501" s="357"/>
      <c r="X501" s="357"/>
      <c r="Y501" s="357"/>
      <c r="Z501" s="357"/>
      <c r="AA501" s="357"/>
      <c r="AB501" s="357"/>
      <c r="AC501" s="357"/>
      <c r="AD501" s="357"/>
      <c r="AE501" s="357"/>
      <c r="AF501" s="357"/>
      <c r="AG501" s="357"/>
      <c r="AH501" s="357"/>
      <c r="AI501" s="357"/>
      <c r="AJ501" s="357"/>
      <c r="AK501" s="357"/>
      <c r="AL501" s="357"/>
      <c r="AM501" s="357"/>
      <c r="AN501" s="357"/>
      <c r="AO501" s="357"/>
      <c r="AP501" s="357"/>
      <c r="AQ501" s="357"/>
      <c r="AR501" s="357"/>
      <c r="AS501" s="357"/>
      <c r="AT501" s="357"/>
      <c r="AU501" s="357"/>
      <c r="AV501" s="357"/>
      <c r="AW501" s="357"/>
      <c r="AX501" s="357"/>
      <c r="AY501" s="357"/>
      <c r="AZ501" s="357"/>
      <c r="BA501" s="357"/>
      <c r="BB501" s="357"/>
      <c r="BC501" s="357"/>
      <c r="BD501" s="357"/>
      <c r="BE501" s="357"/>
      <c r="BF501" s="357"/>
      <c r="BG501" s="357"/>
      <c r="BH501" s="357"/>
      <c r="BI501" s="357"/>
      <c r="BJ501" s="357"/>
      <c r="BK501" s="357"/>
      <c r="BL501" s="357"/>
      <c r="BM501" s="357"/>
      <c r="BN501" s="357"/>
      <c r="BO501" s="357"/>
      <c r="BP501" s="357"/>
      <c r="BQ501" s="357"/>
      <c r="BR501" s="357"/>
      <c r="BS501" s="357"/>
      <c r="BT501" s="357"/>
      <c r="BU501" s="357"/>
      <c r="BV501" s="357"/>
      <c r="BW501" s="357"/>
      <c r="BX501" s="357"/>
      <c r="BY501" s="357"/>
      <c r="BZ501" s="357"/>
      <c r="CA501" s="357"/>
      <c r="CB501" s="357"/>
      <c r="CC501" s="357"/>
      <c r="CD501" s="357"/>
      <c r="CE501" s="357"/>
      <c r="CF501" s="357"/>
      <c r="CG501" s="357"/>
      <c r="CH501" s="357"/>
      <c r="CI501" s="357"/>
      <c r="CJ501" s="357"/>
      <c r="CK501" s="357"/>
      <c r="CL501" s="357"/>
      <c r="CM501" s="357"/>
      <c r="CN501" s="357"/>
      <c r="CO501" s="357"/>
      <c r="CP501" s="357"/>
      <c r="CQ501" s="357"/>
      <c r="CR501" s="357"/>
      <c r="CS501" s="357"/>
      <c r="CT501" s="357"/>
      <c r="CU501" s="357"/>
      <c r="CV501" s="357"/>
      <c r="CW501" s="357"/>
      <c r="CX501" s="357"/>
      <c r="CY501" s="357"/>
      <c r="CZ501" s="357"/>
      <c r="DA501" s="357"/>
      <c r="DB501" s="357"/>
      <c r="DC501" s="357"/>
      <c r="DD501" s="357"/>
      <c r="DE501" s="357"/>
      <c r="DF501" s="357"/>
      <c r="DG501" s="357"/>
      <c r="DH501" s="357"/>
      <c r="DI501" s="357"/>
      <c r="DJ501" s="357"/>
      <c r="DK501" s="357"/>
      <c r="DL501" s="357"/>
      <c r="DM501" s="357"/>
      <c r="DN501" s="357"/>
      <c r="DO501" s="357"/>
      <c r="DP501" s="357"/>
      <c r="DQ501" s="357"/>
      <c r="DR501" s="357"/>
      <c r="DS501" s="357"/>
      <c r="DT501" s="357"/>
      <c r="DU501" s="357"/>
      <c r="DV501" s="357"/>
      <c r="DW501" s="357"/>
      <c r="DX501" s="357"/>
      <c r="DY501" s="357"/>
      <c r="DZ501" s="357"/>
      <c r="EA501" s="357"/>
      <c r="EB501" s="357"/>
      <c r="EC501" s="357"/>
      <c r="ED501" s="357"/>
      <c r="EE501" s="357"/>
      <c r="EF501" s="357"/>
      <c r="EG501" s="357"/>
      <c r="EH501" s="357"/>
      <c r="EI501" s="357"/>
      <c r="EJ501" s="357"/>
      <c r="EK501" s="357"/>
      <c r="EL501" s="357"/>
      <c r="EM501" s="357"/>
      <c r="EN501" s="357"/>
      <c r="EO501" s="357"/>
      <c r="EP501" s="357"/>
      <c r="EQ501" s="357"/>
      <c r="ER501" s="357"/>
      <c r="ES501" s="357"/>
      <c r="ET501" s="357"/>
      <c r="EU501" s="357"/>
    </row>
    <row r="502" ht="12.75" customHeight="1">
      <c r="A502" s="357"/>
      <c r="B502" s="357"/>
      <c r="C502" s="357"/>
      <c r="D502" s="357"/>
      <c r="E502" s="357"/>
      <c r="F502" s="357"/>
      <c r="G502" s="357"/>
      <c r="H502" s="357"/>
      <c r="I502" s="357"/>
      <c r="J502" s="357"/>
      <c r="K502" s="357"/>
      <c r="L502" s="357"/>
      <c r="M502" s="357"/>
      <c r="N502" s="357"/>
      <c r="O502" s="357"/>
      <c r="P502" s="357"/>
      <c r="Q502" s="357"/>
      <c r="R502" s="357"/>
      <c r="S502" s="357"/>
      <c r="T502" s="357"/>
      <c r="U502" s="357"/>
      <c r="V502" s="357"/>
      <c r="W502" s="357"/>
      <c r="X502" s="357"/>
      <c r="Y502" s="357"/>
      <c r="Z502" s="357"/>
      <c r="AA502" s="357"/>
      <c r="AB502" s="357"/>
      <c r="AC502" s="357"/>
      <c r="AD502" s="357"/>
      <c r="AE502" s="357"/>
      <c r="AF502" s="357"/>
      <c r="AG502" s="357"/>
      <c r="AH502" s="357"/>
      <c r="AI502" s="357"/>
      <c r="AJ502" s="357"/>
      <c r="AK502" s="357"/>
      <c r="AL502" s="357"/>
      <c r="AM502" s="357"/>
      <c r="AN502" s="357"/>
      <c r="AO502" s="357"/>
      <c r="AP502" s="357"/>
      <c r="AQ502" s="357"/>
      <c r="AR502" s="357"/>
      <c r="AS502" s="357"/>
      <c r="AT502" s="357"/>
      <c r="AU502" s="357"/>
      <c r="AV502" s="357"/>
      <c r="AW502" s="357"/>
      <c r="AX502" s="357"/>
      <c r="AY502" s="357"/>
      <c r="AZ502" s="357"/>
      <c r="BA502" s="357"/>
      <c r="BB502" s="357"/>
      <c r="BC502" s="357"/>
      <c r="BD502" s="357"/>
      <c r="BE502" s="357"/>
      <c r="BF502" s="357"/>
      <c r="BG502" s="357"/>
      <c r="BH502" s="357"/>
      <c r="BI502" s="357"/>
      <c r="BJ502" s="357"/>
      <c r="BK502" s="357"/>
      <c r="BL502" s="357"/>
      <c r="BM502" s="357"/>
      <c r="BN502" s="357"/>
      <c r="BO502" s="357"/>
      <c r="BP502" s="357"/>
      <c r="BQ502" s="357"/>
      <c r="BR502" s="357"/>
      <c r="BS502" s="357"/>
      <c r="BT502" s="357"/>
      <c r="BU502" s="357"/>
      <c r="BV502" s="357"/>
      <c r="BW502" s="357"/>
      <c r="BX502" s="357"/>
      <c r="BY502" s="357"/>
      <c r="BZ502" s="357"/>
      <c r="CA502" s="357"/>
      <c r="CB502" s="357"/>
      <c r="CC502" s="357"/>
      <c r="CD502" s="357"/>
      <c r="CE502" s="357"/>
      <c r="CF502" s="357"/>
      <c r="CG502" s="357"/>
      <c r="CH502" s="357"/>
      <c r="CI502" s="357"/>
      <c r="CJ502" s="357"/>
      <c r="CK502" s="357"/>
      <c r="CL502" s="357"/>
      <c r="CM502" s="357"/>
      <c r="CN502" s="357"/>
      <c r="CO502" s="357"/>
      <c r="CP502" s="357"/>
      <c r="CQ502" s="357"/>
      <c r="CR502" s="357"/>
      <c r="CS502" s="357"/>
      <c r="CT502" s="357"/>
      <c r="CU502" s="357"/>
      <c r="CV502" s="357"/>
      <c r="CW502" s="357"/>
      <c r="CX502" s="357"/>
      <c r="CY502" s="357"/>
      <c r="CZ502" s="357"/>
      <c r="DA502" s="357"/>
      <c r="DB502" s="357"/>
      <c r="DC502" s="357"/>
      <c r="DD502" s="357"/>
      <c r="DE502" s="357"/>
      <c r="DF502" s="357"/>
      <c r="DG502" s="357"/>
      <c r="DH502" s="357"/>
      <c r="DI502" s="357"/>
      <c r="DJ502" s="357"/>
      <c r="DK502" s="357"/>
      <c r="DL502" s="357"/>
      <c r="DM502" s="357"/>
      <c r="DN502" s="357"/>
      <c r="DO502" s="357"/>
      <c r="DP502" s="357"/>
      <c r="DQ502" s="357"/>
      <c r="DR502" s="357"/>
      <c r="DS502" s="357"/>
      <c r="DT502" s="357"/>
      <c r="DU502" s="357"/>
      <c r="DV502" s="357"/>
      <c r="DW502" s="357"/>
      <c r="DX502" s="357"/>
      <c r="DY502" s="357"/>
      <c r="DZ502" s="357"/>
      <c r="EA502" s="357"/>
      <c r="EB502" s="357"/>
      <c r="EC502" s="357"/>
      <c r="ED502" s="357"/>
      <c r="EE502" s="357"/>
      <c r="EF502" s="357"/>
      <c r="EG502" s="357"/>
      <c r="EH502" s="357"/>
      <c r="EI502" s="357"/>
      <c r="EJ502" s="357"/>
      <c r="EK502" s="357"/>
      <c r="EL502" s="357"/>
      <c r="EM502" s="357"/>
      <c r="EN502" s="357"/>
      <c r="EO502" s="357"/>
      <c r="EP502" s="357"/>
      <c r="EQ502" s="357"/>
      <c r="ER502" s="357"/>
      <c r="ES502" s="357"/>
      <c r="ET502" s="357"/>
      <c r="EU502" s="357"/>
    </row>
    <row r="503" ht="12.75" customHeight="1">
      <c r="A503" s="357"/>
      <c r="B503" s="357"/>
      <c r="C503" s="357"/>
      <c r="D503" s="357"/>
      <c r="E503" s="357"/>
      <c r="F503" s="357"/>
      <c r="G503" s="357"/>
      <c r="H503" s="357"/>
      <c r="I503" s="357"/>
      <c r="J503" s="357"/>
      <c r="K503" s="357"/>
      <c r="L503" s="357"/>
      <c r="M503" s="357"/>
      <c r="N503" s="357"/>
      <c r="O503" s="357"/>
      <c r="P503" s="357"/>
      <c r="Q503" s="357"/>
      <c r="R503" s="357"/>
      <c r="S503" s="357"/>
      <c r="T503" s="357"/>
      <c r="U503" s="357"/>
      <c r="V503" s="357"/>
      <c r="W503" s="357"/>
      <c r="X503" s="357"/>
      <c r="Y503" s="357"/>
      <c r="Z503" s="357"/>
      <c r="AA503" s="357"/>
      <c r="AB503" s="357"/>
      <c r="AC503" s="357"/>
      <c r="AD503" s="357"/>
      <c r="AE503" s="357"/>
      <c r="AF503" s="357"/>
      <c r="AG503" s="357"/>
      <c r="AH503" s="357"/>
      <c r="AI503" s="357"/>
      <c r="AJ503" s="357"/>
      <c r="AK503" s="357"/>
      <c r="AL503" s="357"/>
      <c r="AM503" s="357"/>
      <c r="AN503" s="357"/>
      <c r="AO503" s="357"/>
      <c r="AP503" s="357"/>
      <c r="AQ503" s="357"/>
      <c r="AR503" s="357"/>
      <c r="AS503" s="357"/>
      <c r="AT503" s="357"/>
      <c r="AU503" s="357"/>
      <c r="AV503" s="357"/>
      <c r="AW503" s="357"/>
      <c r="AX503" s="357"/>
      <c r="AY503" s="357"/>
      <c r="AZ503" s="357"/>
      <c r="BA503" s="357"/>
      <c r="BB503" s="357"/>
      <c r="BC503" s="357"/>
      <c r="BD503" s="357"/>
      <c r="BE503" s="357"/>
      <c r="BF503" s="357"/>
      <c r="BG503" s="357"/>
      <c r="BH503" s="357"/>
      <c r="BI503" s="357"/>
      <c r="BJ503" s="357"/>
      <c r="BK503" s="357"/>
      <c r="BL503" s="357"/>
      <c r="BM503" s="357"/>
      <c r="BN503" s="357"/>
      <c r="BO503" s="357"/>
      <c r="BP503" s="357"/>
      <c r="BQ503" s="357"/>
      <c r="BR503" s="357"/>
      <c r="BS503" s="357"/>
      <c r="BT503" s="357"/>
      <c r="BU503" s="357"/>
      <c r="BV503" s="357"/>
      <c r="BW503" s="357"/>
      <c r="BX503" s="357"/>
      <c r="BY503" s="357"/>
      <c r="BZ503" s="357"/>
      <c r="CA503" s="357"/>
      <c r="CB503" s="357"/>
      <c r="CC503" s="357"/>
      <c r="CD503" s="357"/>
      <c r="CE503" s="357"/>
      <c r="CF503" s="357"/>
      <c r="CG503" s="357"/>
      <c r="CH503" s="357"/>
      <c r="CI503" s="357"/>
      <c r="CJ503" s="357"/>
      <c r="CK503" s="357"/>
      <c r="CL503" s="357"/>
      <c r="CM503" s="357"/>
      <c r="CN503" s="357"/>
      <c r="CO503" s="357"/>
      <c r="CP503" s="357"/>
      <c r="CQ503" s="357"/>
      <c r="CR503" s="357"/>
      <c r="CS503" s="357"/>
      <c r="CT503" s="357"/>
      <c r="CU503" s="357"/>
      <c r="CV503" s="357"/>
      <c r="CW503" s="357"/>
      <c r="CX503" s="357"/>
      <c r="CY503" s="357"/>
      <c r="CZ503" s="357"/>
      <c r="DA503" s="357"/>
      <c r="DB503" s="357"/>
      <c r="DC503" s="357"/>
      <c r="DD503" s="357"/>
      <c r="DE503" s="357"/>
      <c r="DF503" s="357"/>
      <c r="DG503" s="357"/>
      <c r="DH503" s="357"/>
      <c r="DI503" s="357"/>
      <c r="DJ503" s="357"/>
      <c r="DK503" s="357"/>
      <c r="DL503" s="357"/>
      <c r="DM503" s="357"/>
      <c r="DN503" s="357"/>
      <c r="DO503" s="357"/>
      <c r="DP503" s="357"/>
      <c r="DQ503" s="357"/>
      <c r="DR503" s="357"/>
      <c r="DS503" s="357"/>
      <c r="DT503" s="357"/>
      <c r="DU503" s="357"/>
      <c r="DV503" s="357"/>
      <c r="DW503" s="357"/>
      <c r="DX503" s="357"/>
      <c r="DY503" s="357"/>
      <c r="DZ503" s="357"/>
      <c r="EA503" s="357"/>
      <c r="EB503" s="357"/>
      <c r="EC503" s="357"/>
      <c r="ED503" s="357"/>
      <c r="EE503" s="357"/>
      <c r="EF503" s="357"/>
      <c r="EG503" s="357"/>
      <c r="EH503" s="357"/>
      <c r="EI503" s="357"/>
      <c r="EJ503" s="357"/>
      <c r="EK503" s="357"/>
      <c r="EL503" s="357"/>
      <c r="EM503" s="357"/>
      <c r="EN503" s="357"/>
      <c r="EO503" s="357"/>
      <c r="EP503" s="357"/>
      <c r="EQ503" s="357"/>
      <c r="ER503" s="357"/>
      <c r="ES503" s="357"/>
      <c r="ET503" s="357"/>
      <c r="EU503" s="357"/>
    </row>
    <row r="504" ht="12.75" customHeight="1">
      <c r="A504" s="357"/>
      <c r="B504" s="357"/>
      <c r="C504" s="357"/>
      <c r="D504" s="357"/>
      <c r="E504" s="357"/>
      <c r="F504" s="357"/>
      <c r="G504" s="357"/>
      <c r="H504" s="357"/>
      <c r="I504" s="357"/>
      <c r="J504" s="357"/>
      <c r="K504" s="357"/>
      <c r="L504" s="357"/>
      <c r="M504" s="357"/>
      <c r="N504" s="357"/>
      <c r="O504" s="357"/>
      <c r="P504" s="357"/>
      <c r="Q504" s="357"/>
      <c r="R504" s="357"/>
      <c r="S504" s="357"/>
      <c r="T504" s="357"/>
      <c r="U504" s="357"/>
      <c r="V504" s="357"/>
      <c r="W504" s="357"/>
      <c r="X504" s="357"/>
      <c r="Y504" s="357"/>
      <c r="Z504" s="357"/>
      <c r="AA504" s="357"/>
      <c r="AB504" s="357"/>
      <c r="AC504" s="357"/>
      <c r="AD504" s="357"/>
      <c r="AE504" s="357"/>
      <c r="AF504" s="357"/>
      <c r="AG504" s="357"/>
      <c r="AH504" s="357"/>
      <c r="AI504" s="357"/>
      <c r="AJ504" s="357"/>
      <c r="AK504" s="357"/>
      <c r="AL504" s="357"/>
      <c r="AM504" s="357"/>
      <c r="AN504" s="357"/>
      <c r="AO504" s="357"/>
      <c r="AP504" s="357"/>
      <c r="AQ504" s="357"/>
      <c r="AR504" s="357"/>
      <c r="AS504" s="357"/>
      <c r="AT504" s="357"/>
      <c r="AU504" s="357"/>
      <c r="AV504" s="357"/>
      <c r="AW504" s="357"/>
      <c r="AX504" s="357"/>
      <c r="AY504" s="357"/>
      <c r="AZ504" s="357"/>
      <c r="BA504" s="357"/>
      <c r="BB504" s="357"/>
      <c r="BC504" s="357"/>
      <c r="BD504" s="357"/>
      <c r="BE504" s="357"/>
      <c r="BF504" s="357"/>
      <c r="BG504" s="357"/>
      <c r="BH504" s="357"/>
      <c r="BI504" s="357"/>
      <c r="BJ504" s="357"/>
      <c r="BK504" s="357"/>
      <c r="BL504" s="357"/>
      <c r="BM504" s="357"/>
      <c r="BN504" s="357"/>
      <c r="BO504" s="357"/>
      <c r="BP504" s="357"/>
      <c r="BQ504" s="357"/>
      <c r="BR504" s="357"/>
      <c r="BS504" s="357"/>
      <c r="BT504" s="357"/>
      <c r="BU504" s="357"/>
      <c r="BV504" s="357"/>
      <c r="BW504" s="357"/>
      <c r="BX504" s="357"/>
      <c r="BY504" s="357"/>
      <c r="BZ504" s="357"/>
      <c r="CA504" s="357"/>
      <c r="CB504" s="357"/>
      <c r="CC504" s="357"/>
      <c r="CD504" s="357"/>
      <c r="CE504" s="357"/>
      <c r="CF504" s="357"/>
      <c r="CG504" s="357"/>
      <c r="CH504" s="357"/>
      <c r="CI504" s="357"/>
      <c r="CJ504" s="357"/>
      <c r="CK504" s="357"/>
      <c r="CL504" s="357"/>
      <c r="CM504" s="357"/>
      <c r="CN504" s="357"/>
      <c r="CO504" s="357"/>
      <c r="CP504" s="357"/>
      <c r="CQ504" s="357"/>
      <c r="CR504" s="357"/>
      <c r="CS504" s="357"/>
      <c r="CT504" s="357"/>
      <c r="CU504" s="357"/>
      <c r="CV504" s="357"/>
      <c r="CW504" s="357"/>
      <c r="CX504" s="357"/>
      <c r="CY504" s="357"/>
      <c r="CZ504" s="357"/>
      <c r="DA504" s="357"/>
      <c r="DB504" s="357"/>
      <c r="DC504" s="357"/>
      <c r="DD504" s="357"/>
      <c r="DE504" s="357"/>
      <c r="DF504" s="357"/>
      <c r="DG504" s="357"/>
      <c r="DH504" s="357"/>
      <c r="DI504" s="357"/>
      <c r="DJ504" s="357"/>
      <c r="DK504" s="357"/>
      <c r="DL504" s="357"/>
      <c r="DM504" s="357"/>
      <c r="DN504" s="357"/>
      <c r="DO504" s="357"/>
      <c r="DP504" s="357"/>
      <c r="DQ504" s="357"/>
      <c r="DR504" s="357"/>
      <c r="DS504" s="357"/>
      <c r="DT504" s="357"/>
      <c r="DU504" s="357"/>
      <c r="DV504" s="357"/>
      <c r="DW504" s="357"/>
      <c r="DX504" s="357"/>
      <c r="DY504" s="357"/>
      <c r="DZ504" s="357"/>
      <c r="EA504" s="357"/>
      <c r="EB504" s="357"/>
      <c r="EC504" s="357"/>
      <c r="ED504" s="357"/>
      <c r="EE504" s="357"/>
      <c r="EF504" s="357"/>
      <c r="EG504" s="357"/>
      <c r="EH504" s="357"/>
      <c r="EI504" s="357"/>
      <c r="EJ504" s="357"/>
      <c r="EK504" s="357"/>
      <c r="EL504" s="357"/>
      <c r="EM504" s="357"/>
      <c r="EN504" s="357"/>
      <c r="EO504" s="357"/>
      <c r="EP504" s="357"/>
      <c r="EQ504" s="357"/>
      <c r="ER504" s="357"/>
      <c r="ES504" s="357"/>
      <c r="ET504" s="357"/>
      <c r="EU504" s="357"/>
    </row>
    <row r="505" ht="12.75" customHeight="1">
      <c r="A505" s="357"/>
      <c r="B505" s="357"/>
      <c r="C505" s="357"/>
      <c r="D505" s="357"/>
      <c r="E505" s="357"/>
      <c r="F505" s="357"/>
      <c r="G505" s="357"/>
      <c r="H505" s="357"/>
      <c r="I505" s="357"/>
      <c r="J505" s="357"/>
      <c r="K505" s="357"/>
      <c r="L505" s="357"/>
      <c r="M505" s="357"/>
      <c r="N505" s="357"/>
      <c r="O505" s="357"/>
      <c r="P505" s="357"/>
      <c r="Q505" s="357"/>
      <c r="R505" s="357"/>
      <c r="S505" s="357"/>
      <c r="T505" s="357"/>
      <c r="U505" s="357"/>
      <c r="V505" s="357"/>
      <c r="W505" s="357"/>
      <c r="X505" s="357"/>
      <c r="Y505" s="357"/>
      <c r="Z505" s="357"/>
      <c r="AA505" s="357"/>
      <c r="AB505" s="357"/>
      <c r="AC505" s="357"/>
      <c r="AD505" s="357"/>
      <c r="AE505" s="357"/>
      <c r="AF505" s="357"/>
      <c r="AG505" s="357"/>
      <c r="AH505" s="357"/>
      <c r="AI505" s="357"/>
      <c r="AJ505" s="357"/>
      <c r="AK505" s="357"/>
      <c r="AL505" s="357"/>
      <c r="AM505" s="357"/>
      <c r="AN505" s="357"/>
      <c r="AO505" s="357"/>
      <c r="AP505" s="357"/>
      <c r="AQ505" s="357"/>
      <c r="AR505" s="357"/>
      <c r="AS505" s="357"/>
      <c r="AT505" s="357"/>
      <c r="AU505" s="357"/>
      <c r="AV505" s="357"/>
      <c r="AW505" s="357"/>
      <c r="AX505" s="357"/>
      <c r="AY505" s="357"/>
      <c r="AZ505" s="357"/>
      <c r="BA505" s="357"/>
      <c r="BB505" s="357"/>
      <c r="BC505" s="357"/>
      <c r="BD505" s="357"/>
      <c r="BE505" s="357"/>
      <c r="BF505" s="357"/>
      <c r="BG505" s="357"/>
      <c r="BH505" s="357"/>
      <c r="BI505" s="357"/>
      <c r="BJ505" s="357"/>
      <c r="BK505" s="357"/>
      <c r="BL505" s="357"/>
      <c r="BM505" s="357"/>
      <c r="BN505" s="357"/>
      <c r="BO505" s="357"/>
      <c r="BP505" s="357"/>
      <c r="BQ505" s="357"/>
      <c r="BR505" s="357"/>
      <c r="BS505" s="357"/>
      <c r="BT505" s="357"/>
      <c r="BU505" s="357"/>
      <c r="BV505" s="357"/>
      <c r="BW505" s="357"/>
      <c r="BX505" s="357"/>
      <c r="BY505" s="357"/>
      <c r="BZ505" s="357"/>
      <c r="CA505" s="357"/>
      <c r="CB505" s="357"/>
      <c r="CC505" s="357"/>
      <c r="CD505" s="357"/>
      <c r="CE505" s="357"/>
      <c r="CF505" s="357"/>
      <c r="CG505" s="357"/>
      <c r="CH505" s="357"/>
      <c r="CI505" s="357"/>
      <c r="CJ505" s="357"/>
      <c r="CK505" s="357"/>
      <c r="CL505" s="357"/>
      <c r="CM505" s="357"/>
      <c r="CN505" s="357"/>
      <c r="CO505" s="357"/>
      <c r="CP505" s="357"/>
      <c r="CQ505" s="357"/>
      <c r="CR505" s="357"/>
      <c r="CS505" s="357"/>
      <c r="CT505" s="357"/>
      <c r="CU505" s="357"/>
      <c r="CV505" s="357"/>
      <c r="CW505" s="357"/>
      <c r="CX505" s="357"/>
      <c r="CY505" s="357"/>
      <c r="CZ505" s="357"/>
      <c r="DA505" s="357"/>
      <c r="DB505" s="357"/>
      <c r="DC505" s="357"/>
      <c r="DD505" s="357"/>
      <c r="DE505" s="357"/>
      <c r="DF505" s="357"/>
      <c r="DG505" s="357"/>
      <c r="DH505" s="357"/>
      <c r="DI505" s="357"/>
      <c r="DJ505" s="357"/>
      <c r="DK505" s="357"/>
      <c r="DL505" s="357"/>
      <c r="DM505" s="357"/>
      <c r="DN505" s="357"/>
      <c r="DO505" s="357"/>
      <c r="DP505" s="357"/>
      <c r="DQ505" s="357"/>
      <c r="DR505" s="357"/>
      <c r="DS505" s="357"/>
      <c r="DT505" s="357"/>
      <c r="DU505" s="357"/>
      <c r="DV505" s="357"/>
      <c r="DW505" s="357"/>
      <c r="DX505" s="357"/>
      <c r="DY505" s="357"/>
      <c r="DZ505" s="357"/>
      <c r="EA505" s="357"/>
      <c r="EB505" s="357"/>
      <c r="EC505" s="357"/>
      <c r="ED505" s="357"/>
      <c r="EE505" s="357"/>
      <c r="EF505" s="357"/>
      <c r="EG505" s="357"/>
      <c r="EH505" s="357"/>
      <c r="EI505" s="357"/>
      <c r="EJ505" s="357"/>
      <c r="EK505" s="357"/>
      <c r="EL505" s="357"/>
      <c r="EM505" s="357"/>
      <c r="EN505" s="357"/>
      <c r="EO505" s="357"/>
      <c r="EP505" s="357"/>
      <c r="EQ505" s="357"/>
      <c r="ER505" s="357"/>
      <c r="ES505" s="357"/>
      <c r="ET505" s="357"/>
      <c r="EU505" s="357"/>
    </row>
    <row r="506" ht="12.75" customHeight="1">
      <c r="A506" s="357"/>
      <c r="B506" s="357"/>
      <c r="C506" s="357"/>
      <c r="D506" s="357"/>
      <c r="E506" s="357"/>
      <c r="F506" s="357"/>
      <c r="G506" s="357"/>
      <c r="H506" s="357"/>
      <c r="I506" s="357"/>
      <c r="J506" s="357"/>
      <c r="K506" s="357"/>
      <c r="L506" s="357"/>
      <c r="M506" s="357"/>
      <c r="N506" s="357"/>
      <c r="O506" s="357"/>
      <c r="P506" s="357"/>
      <c r="Q506" s="357"/>
      <c r="R506" s="357"/>
      <c r="S506" s="357"/>
      <c r="T506" s="357"/>
      <c r="U506" s="357"/>
      <c r="V506" s="357"/>
      <c r="W506" s="357"/>
      <c r="X506" s="357"/>
      <c r="Y506" s="357"/>
      <c r="Z506" s="357"/>
      <c r="AA506" s="357"/>
      <c r="AB506" s="357"/>
      <c r="AC506" s="357"/>
      <c r="AD506" s="357"/>
      <c r="AE506" s="357"/>
      <c r="AF506" s="357"/>
      <c r="AG506" s="357"/>
      <c r="AH506" s="357"/>
      <c r="AI506" s="357"/>
      <c r="AJ506" s="357"/>
      <c r="AK506" s="357"/>
      <c r="AL506" s="357"/>
      <c r="AM506" s="357"/>
      <c r="AN506" s="357"/>
      <c r="AO506" s="357"/>
      <c r="AP506" s="357"/>
      <c r="AQ506" s="357"/>
      <c r="AR506" s="357"/>
      <c r="AS506" s="357"/>
      <c r="AT506" s="357"/>
      <c r="AU506" s="357"/>
      <c r="AV506" s="357"/>
      <c r="AW506" s="357"/>
      <c r="AX506" s="357"/>
      <c r="AY506" s="357"/>
      <c r="AZ506" s="357"/>
      <c r="BA506" s="357"/>
      <c r="BB506" s="357"/>
      <c r="BC506" s="357"/>
      <c r="BD506" s="357"/>
      <c r="BE506" s="357"/>
      <c r="BF506" s="357"/>
      <c r="BG506" s="357"/>
      <c r="BH506" s="357"/>
      <c r="BI506" s="357"/>
      <c r="BJ506" s="357"/>
      <c r="BK506" s="357"/>
      <c r="BL506" s="357"/>
      <c r="BM506" s="357"/>
      <c r="BN506" s="357"/>
      <c r="BO506" s="357"/>
      <c r="BP506" s="357"/>
      <c r="BQ506" s="357"/>
      <c r="BR506" s="357"/>
      <c r="BS506" s="357"/>
      <c r="BT506" s="357"/>
      <c r="BU506" s="357"/>
      <c r="BV506" s="357"/>
      <c r="BW506" s="357"/>
      <c r="BX506" s="357"/>
      <c r="BY506" s="357"/>
      <c r="BZ506" s="357"/>
      <c r="CA506" s="357"/>
      <c r="CB506" s="357"/>
      <c r="CC506" s="357"/>
      <c r="CD506" s="357"/>
      <c r="CE506" s="357"/>
      <c r="CF506" s="357"/>
      <c r="CG506" s="357"/>
      <c r="CH506" s="357"/>
      <c r="CI506" s="357"/>
      <c r="CJ506" s="357"/>
      <c r="CK506" s="357"/>
      <c r="CL506" s="357"/>
      <c r="CM506" s="357"/>
      <c r="CN506" s="357"/>
      <c r="CO506" s="357"/>
      <c r="CP506" s="357"/>
      <c r="CQ506" s="357"/>
      <c r="CR506" s="357"/>
      <c r="CS506" s="357"/>
      <c r="CT506" s="357"/>
      <c r="CU506" s="357"/>
      <c r="CV506" s="357"/>
      <c r="CW506" s="357"/>
      <c r="CX506" s="357"/>
      <c r="CY506" s="357"/>
      <c r="CZ506" s="357"/>
      <c r="DA506" s="357"/>
      <c r="DB506" s="357"/>
      <c r="DC506" s="357"/>
      <c r="DD506" s="357"/>
      <c r="DE506" s="357"/>
      <c r="DF506" s="357"/>
      <c r="DG506" s="357"/>
      <c r="DH506" s="357"/>
      <c r="DI506" s="357"/>
      <c r="DJ506" s="357"/>
      <c r="DK506" s="357"/>
      <c r="DL506" s="357"/>
      <c r="DM506" s="357"/>
      <c r="DN506" s="357"/>
      <c r="DO506" s="357"/>
      <c r="DP506" s="357"/>
      <c r="DQ506" s="357"/>
      <c r="DR506" s="357"/>
      <c r="DS506" s="357"/>
      <c r="DT506" s="357"/>
      <c r="DU506" s="357"/>
      <c r="DV506" s="357"/>
      <c r="DW506" s="357"/>
      <c r="DX506" s="357"/>
      <c r="DY506" s="357"/>
      <c r="DZ506" s="357"/>
      <c r="EA506" s="357"/>
      <c r="EB506" s="357"/>
      <c r="EC506" s="357"/>
      <c r="ED506" s="357"/>
      <c r="EE506" s="357"/>
      <c r="EF506" s="357"/>
      <c r="EG506" s="357"/>
      <c r="EH506" s="357"/>
      <c r="EI506" s="357"/>
      <c r="EJ506" s="357"/>
      <c r="EK506" s="357"/>
      <c r="EL506" s="357"/>
      <c r="EM506" s="357"/>
      <c r="EN506" s="357"/>
      <c r="EO506" s="357"/>
      <c r="EP506" s="357"/>
      <c r="EQ506" s="357"/>
      <c r="ER506" s="357"/>
      <c r="ES506" s="357"/>
      <c r="ET506" s="357"/>
      <c r="EU506" s="357"/>
    </row>
    <row r="507" ht="12.75" customHeight="1">
      <c r="A507" s="357"/>
      <c r="B507" s="357"/>
      <c r="C507" s="357"/>
      <c r="D507" s="357"/>
      <c r="E507" s="357"/>
      <c r="F507" s="357"/>
      <c r="G507" s="357"/>
      <c r="H507" s="357"/>
      <c r="I507" s="357"/>
      <c r="J507" s="357"/>
      <c r="K507" s="357"/>
      <c r="L507" s="357"/>
      <c r="M507" s="357"/>
      <c r="N507" s="357"/>
      <c r="O507" s="357"/>
      <c r="P507" s="357"/>
      <c r="Q507" s="357"/>
      <c r="R507" s="357"/>
      <c r="S507" s="357"/>
      <c r="T507" s="357"/>
      <c r="U507" s="357"/>
      <c r="V507" s="357"/>
      <c r="W507" s="357"/>
      <c r="X507" s="357"/>
      <c r="Y507" s="357"/>
      <c r="Z507" s="357"/>
      <c r="AA507" s="357"/>
      <c r="AB507" s="357"/>
      <c r="AC507" s="357"/>
      <c r="AD507" s="357"/>
      <c r="AE507" s="357"/>
      <c r="AF507" s="357"/>
      <c r="AG507" s="357"/>
      <c r="AH507" s="357"/>
      <c r="AI507" s="357"/>
      <c r="AJ507" s="357"/>
      <c r="AK507" s="357"/>
      <c r="AL507" s="357"/>
      <c r="AM507" s="357"/>
      <c r="AN507" s="357"/>
      <c r="AO507" s="357"/>
      <c r="AP507" s="357"/>
      <c r="AQ507" s="357"/>
      <c r="AR507" s="357"/>
      <c r="AS507" s="357"/>
      <c r="AT507" s="357"/>
      <c r="AU507" s="357"/>
      <c r="AV507" s="357"/>
      <c r="AW507" s="357"/>
      <c r="AX507" s="357"/>
      <c r="AY507" s="357"/>
      <c r="AZ507" s="357"/>
      <c r="BA507" s="357"/>
      <c r="BB507" s="357"/>
      <c r="BC507" s="357"/>
      <c r="BD507" s="357"/>
      <c r="BE507" s="357"/>
      <c r="BF507" s="357"/>
      <c r="BG507" s="357"/>
      <c r="BH507" s="357"/>
      <c r="BI507" s="357"/>
      <c r="BJ507" s="357"/>
      <c r="BK507" s="357"/>
      <c r="BL507" s="357"/>
      <c r="BM507" s="357"/>
      <c r="BN507" s="357"/>
      <c r="BO507" s="357"/>
      <c r="BP507" s="357"/>
      <c r="BQ507" s="357"/>
      <c r="BR507" s="357"/>
      <c r="BS507" s="357"/>
      <c r="BT507" s="357"/>
      <c r="BU507" s="357"/>
      <c r="BV507" s="357"/>
      <c r="BW507" s="357"/>
      <c r="BX507" s="357"/>
      <c r="BY507" s="357"/>
      <c r="BZ507" s="357"/>
      <c r="CA507" s="357"/>
      <c r="CB507" s="357"/>
      <c r="CC507" s="357"/>
      <c r="CD507" s="357"/>
      <c r="CE507" s="357"/>
      <c r="CF507" s="357"/>
      <c r="CG507" s="357"/>
      <c r="CH507" s="357"/>
      <c r="CI507" s="357"/>
      <c r="CJ507" s="357"/>
      <c r="CK507" s="357"/>
      <c r="CL507" s="357"/>
      <c r="CM507" s="357"/>
      <c r="CN507" s="357"/>
      <c r="CO507" s="357"/>
      <c r="CP507" s="357"/>
      <c r="CQ507" s="357"/>
      <c r="CR507" s="357"/>
      <c r="CS507" s="357"/>
      <c r="CT507" s="357"/>
      <c r="CU507" s="357"/>
      <c r="CV507" s="357"/>
      <c r="CW507" s="357"/>
      <c r="CX507" s="357"/>
      <c r="CY507" s="357"/>
      <c r="CZ507" s="357"/>
      <c r="DA507" s="357"/>
      <c r="DB507" s="357"/>
      <c r="DC507" s="357"/>
      <c r="DD507" s="357"/>
      <c r="DE507" s="357"/>
      <c r="DF507" s="357"/>
      <c r="DG507" s="357"/>
      <c r="DH507" s="357"/>
      <c r="DI507" s="357"/>
      <c r="DJ507" s="357"/>
      <c r="DK507" s="357"/>
      <c r="DL507" s="357"/>
      <c r="DM507" s="357"/>
      <c r="DN507" s="357"/>
      <c r="DO507" s="357"/>
      <c r="DP507" s="357"/>
      <c r="DQ507" s="357"/>
      <c r="DR507" s="357"/>
      <c r="DS507" s="357"/>
      <c r="DT507" s="357"/>
      <c r="DU507" s="357"/>
      <c r="DV507" s="357"/>
      <c r="DW507" s="357"/>
      <c r="DX507" s="357"/>
      <c r="DY507" s="357"/>
      <c r="DZ507" s="357"/>
      <c r="EA507" s="357"/>
      <c r="EB507" s="357"/>
      <c r="EC507" s="357"/>
      <c r="ED507" s="357"/>
      <c r="EE507" s="357"/>
      <c r="EF507" s="357"/>
      <c r="EG507" s="357"/>
      <c r="EH507" s="357"/>
      <c r="EI507" s="357"/>
      <c r="EJ507" s="357"/>
      <c r="EK507" s="357"/>
      <c r="EL507" s="357"/>
      <c r="EM507" s="357"/>
      <c r="EN507" s="357"/>
      <c r="EO507" s="357"/>
      <c r="EP507" s="357"/>
      <c r="EQ507" s="357"/>
      <c r="ER507" s="357"/>
      <c r="ES507" s="357"/>
      <c r="ET507" s="357"/>
      <c r="EU507" s="357"/>
    </row>
    <row r="508" ht="12.75" customHeight="1">
      <c r="A508" s="357"/>
      <c r="B508" s="357"/>
      <c r="C508" s="357"/>
      <c r="D508" s="357"/>
      <c r="E508" s="357"/>
      <c r="F508" s="357"/>
      <c r="G508" s="357"/>
      <c r="H508" s="357"/>
      <c r="I508" s="357"/>
      <c r="J508" s="357"/>
      <c r="K508" s="357"/>
      <c r="L508" s="357"/>
      <c r="M508" s="357"/>
      <c r="N508" s="357"/>
      <c r="O508" s="357"/>
      <c r="P508" s="357"/>
      <c r="Q508" s="357"/>
      <c r="R508" s="357"/>
      <c r="S508" s="357"/>
      <c r="T508" s="357"/>
      <c r="U508" s="357"/>
      <c r="V508" s="357"/>
      <c r="W508" s="357"/>
      <c r="X508" s="357"/>
      <c r="Y508" s="357"/>
      <c r="Z508" s="357"/>
      <c r="AA508" s="357"/>
      <c r="AB508" s="357"/>
      <c r="AC508" s="357"/>
      <c r="AD508" s="357"/>
      <c r="AE508" s="357"/>
      <c r="AF508" s="357"/>
      <c r="AG508" s="357"/>
      <c r="AH508" s="357"/>
      <c r="AI508" s="357"/>
      <c r="AJ508" s="357"/>
      <c r="AK508" s="357"/>
      <c r="AL508" s="357"/>
      <c r="AM508" s="357"/>
      <c r="AN508" s="357"/>
      <c r="AO508" s="357"/>
      <c r="AP508" s="357"/>
      <c r="AQ508" s="357"/>
      <c r="AR508" s="357"/>
      <c r="AS508" s="357"/>
      <c r="AT508" s="357"/>
      <c r="AU508" s="357"/>
      <c r="AV508" s="357"/>
      <c r="AW508" s="357"/>
      <c r="AX508" s="357"/>
      <c r="AY508" s="357"/>
      <c r="AZ508" s="357"/>
      <c r="BA508" s="357"/>
      <c r="BB508" s="357"/>
      <c r="BC508" s="357"/>
      <c r="BD508" s="357"/>
      <c r="BE508" s="357"/>
      <c r="BF508" s="357"/>
      <c r="BG508" s="357"/>
      <c r="BH508" s="357"/>
      <c r="BI508" s="357"/>
      <c r="BJ508" s="357"/>
      <c r="BK508" s="357"/>
      <c r="BL508" s="357"/>
      <c r="BM508" s="357"/>
      <c r="BN508" s="357"/>
      <c r="BO508" s="357"/>
      <c r="BP508" s="357"/>
      <c r="BQ508" s="357"/>
      <c r="BR508" s="357"/>
      <c r="BS508" s="357"/>
      <c r="BT508" s="357"/>
      <c r="BU508" s="357"/>
      <c r="BV508" s="357"/>
      <c r="BW508" s="357"/>
      <c r="BX508" s="357"/>
      <c r="BY508" s="357"/>
      <c r="BZ508" s="357"/>
      <c r="CA508" s="357"/>
      <c r="CB508" s="357"/>
      <c r="CC508" s="357"/>
      <c r="CD508" s="357"/>
      <c r="CE508" s="357"/>
      <c r="CF508" s="357"/>
      <c r="CG508" s="357"/>
      <c r="CH508" s="357"/>
      <c r="CI508" s="357"/>
      <c r="CJ508" s="357"/>
      <c r="CK508" s="357"/>
      <c r="CL508" s="357"/>
      <c r="CM508" s="357"/>
      <c r="CN508" s="357"/>
      <c r="CO508" s="357"/>
      <c r="CP508" s="357"/>
      <c r="CQ508" s="357"/>
      <c r="CR508" s="357"/>
      <c r="CS508" s="357"/>
      <c r="CT508" s="357"/>
      <c r="CU508" s="357"/>
      <c r="CV508" s="357"/>
      <c r="CW508" s="357"/>
      <c r="CX508" s="357"/>
      <c r="CY508" s="357"/>
      <c r="CZ508" s="357"/>
      <c r="DA508" s="357"/>
      <c r="DB508" s="357"/>
      <c r="DC508" s="357"/>
      <c r="DD508" s="357"/>
      <c r="DE508" s="357"/>
      <c r="DF508" s="357"/>
      <c r="DG508" s="357"/>
      <c r="DH508" s="357"/>
      <c r="DI508" s="357"/>
      <c r="DJ508" s="357"/>
      <c r="DK508" s="357"/>
      <c r="DL508" s="357"/>
      <c r="DM508" s="357"/>
      <c r="DN508" s="357"/>
      <c r="DO508" s="357"/>
      <c r="DP508" s="357"/>
      <c r="DQ508" s="357"/>
      <c r="DR508" s="357"/>
      <c r="DS508" s="357"/>
      <c r="DT508" s="357"/>
      <c r="DU508" s="357"/>
      <c r="DV508" s="357"/>
      <c r="DW508" s="357"/>
      <c r="DX508" s="357"/>
      <c r="DY508" s="357"/>
      <c r="DZ508" s="357"/>
      <c r="EA508" s="357"/>
      <c r="EB508" s="357"/>
      <c r="EC508" s="357"/>
      <c r="ED508" s="357"/>
      <c r="EE508" s="357"/>
      <c r="EF508" s="357"/>
      <c r="EG508" s="357"/>
      <c r="EH508" s="357"/>
      <c r="EI508" s="357"/>
      <c r="EJ508" s="357"/>
      <c r="EK508" s="357"/>
      <c r="EL508" s="357"/>
      <c r="EM508" s="357"/>
      <c r="EN508" s="357"/>
      <c r="EO508" s="357"/>
      <c r="EP508" s="357"/>
      <c r="EQ508" s="357"/>
      <c r="ER508" s="357"/>
      <c r="ES508" s="357"/>
      <c r="ET508" s="357"/>
      <c r="EU508" s="357"/>
    </row>
    <row r="509" ht="12.75" customHeight="1">
      <c r="A509" s="357"/>
      <c r="B509" s="357"/>
      <c r="C509" s="357"/>
      <c r="D509" s="357"/>
      <c r="E509" s="357"/>
      <c r="F509" s="357"/>
      <c r="G509" s="357"/>
      <c r="H509" s="357"/>
      <c r="I509" s="357"/>
      <c r="J509" s="357"/>
      <c r="K509" s="357"/>
      <c r="L509" s="357"/>
      <c r="M509" s="357"/>
      <c r="N509" s="357"/>
      <c r="O509" s="357"/>
      <c r="P509" s="357"/>
      <c r="Q509" s="357"/>
      <c r="R509" s="357"/>
      <c r="S509" s="357"/>
      <c r="T509" s="357"/>
      <c r="U509" s="357"/>
      <c r="V509" s="357"/>
      <c r="W509" s="357"/>
      <c r="X509" s="357"/>
      <c r="Y509" s="357"/>
      <c r="Z509" s="357"/>
      <c r="AA509" s="357"/>
      <c r="AB509" s="357"/>
      <c r="AC509" s="357"/>
      <c r="AD509" s="357"/>
      <c r="AE509" s="357"/>
      <c r="AF509" s="357"/>
      <c r="AG509" s="357"/>
      <c r="AH509" s="357"/>
      <c r="AI509" s="357"/>
      <c r="AJ509" s="357"/>
      <c r="AK509" s="357"/>
      <c r="AL509" s="357"/>
      <c r="AM509" s="357"/>
      <c r="AN509" s="357"/>
      <c r="AO509" s="357"/>
      <c r="AP509" s="357"/>
      <c r="AQ509" s="357"/>
      <c r="AR509" s="357"/>
      <c r="AS509" s="357"/>
      <c r="AT509" s="357"/>
      <c r="AU509" s="357"/>
      <c r="AV509" s="357"/>
      <c r="AW509" s="357"/>
      <c r="AX509" s="357"/>
      <c r="AY509" s="357"/>
      <c r="AZ509" s="357"/>
      <c r="BA509" s="357"/>
      <c r="BB509" s="357"/>
      <c r="BC509" s="357"/>
      <c r="BD509" s="357"/>
      <c r="BE509" s="357"/>
      <c r="BF509" s="357"/>
      <c r="BG509" s="357"/>
      <c r="BH509" s="357"/>
      <c r="BI509" s="357"/>
      <c r="BJ509" s="357"/>
      <c r="BK509" s="357"/>
      <c r="BL509" s="357"/>
      <c r="BM509" s="357"/>
      <c r="BN509" s="357"/>
      <c r="BO509" s="357"/>
      <c r="BP509" s="357"/>
      <c r="BQ509" s="357"/>
      <c r="BR509" s="357"/>
      <c r="BS509" s="357"/>
      <c r="BT509" s="357"/>
      <c r="BU509" s="357"/>
      <c r="BV509" s="357"/>
      <c r="BW509" s="357"/>
      <c r="BX509" s="357"/>
      <c r="BY509" s="357"/>
      <c r="BZ509" s="357"/>
      <c r="CA509" s="357"/>
      <c r="CB509" s="357"/>
      <c r="CC509" s="357"/>
      <c r="CD509" s="357"/>
      <c r="CE509" s="357"/>
      <c r="CF509" s="357"/>
      <c r="CG509" s="357"/>
      <c r="CH509" s="357"/>
      <c r="CI509" s="357"/>
      <c r="CJ509" s="357"/>
      <c r="CK509" s="357"/>
      <c r="CL509" s="357"/>
      <c r="CM509" s="357"/>
      <c r="CN509" s="357"/>
      <c r="CO509" s="357"/>
      <c r="CP509" s="357"/>
      <c r="CQ509" s="357"/>
      <c r="CR509" s="357"/>
      <c r="CS509" s="357"/>
      <c r="CT509" s="357"/>
      <c r="CU509" s="357"/>
      <c r="CV509" s="357"/>
      <c r="CW509" s="357"/>
      <c r="CX509" s="357"/>
      <c r="CY509" s="357"/>
      <c r="CZ509" s="357"/>
      <c r="DA509" s="357"/>
      <c r="DB509" s="357"/>
      <c r="DC509" s="357"/>
      <c r="DD509" s="357"/>
      <c r="DE509" s="357"/>
      <c r="DF509" s="357"/>
      <c r="DG509" s="357"/>
      <c r="DH509" s="357"/>
      <c r="DI509" s="357"/>
      <c r="DJ509" s="357"/>
      <c r="DK509" s="357"/>
      <c r="DL509" s="357"/>
      <c r="DM509" s="357"/>
      <c r="DN509" s="357"/>
      <c r="DO509" s="357"/>
      <c r="DP509" s="357"/>
      <c r="DQ509" s="357"/>
      <c r="DR509" s="357"/>
      <c r="DS509" s="357"/>
      <c r="DT509" s="357"/>
      <c r="DU509" s="357"/>
      <c r="DV509" s="357"/>
      <c r="DW509" s="357"/>
      <c r="DX509" s="357"/>
      <c r="DY509" s="357"/>
      <c r="DZ509" s="357"/>
      <c r="EA509" s="357"/>
      <c r="EB509" s="357"/>
      <c r="EC509" s="357"/>
      <c r="ED509" s="357"/>
      <c r="EE509" s="357"/>
      <c r="EF509" s="357"/>
      <c r="EG509" s="357"/>
      <c r="EH509" s="357"/>
      <c r="EI509" s="357"/>
      <c r="EJ509" s="357"/>
      <c r="EK509" s="357"/>
      <c r="EL509" s="357"/>
      <c r="EM509" s="357"/>
      <c r="EN509" s="357"/>
      <c r="EO509" s="357"/>
      <c r="EP509" s="357"/>
      <c r="EQ509" s="357"/>
      <c r="ER509" s="357"/>
      <c r="ES509" s="357"/>
      <c r="ET509" s="357"/>
      <c r="EU509" s="357"/>
    </row>
    <row r="510" ht="12.75" customHeight="1">
      <c r="A510" s="357"/>
      <c r="B510" s="357"/>
      <c r="C510" s="357"/>
      <c r="D510" s="357"/>
      <c r="E510" s="357"/>
      <c r="F510" s="357"/>
      <c r="G510" s="357"/>
      <c r="H510" s="357"/>
      <c r="I510" s="357"/>
      <c r="J510" s="357"/>
      <c r="K510" s="357"/>
      <c r="L510" s="357"/>
      <c r="M510" s="357"/>
      <c r="N510" s="357"/>
      <c r="O510" s="357"/>
      <c r="P510" s="357"/>
      <c r="Q510" s="357"/>
      <c r="R510" s="357"/>
      <c r="S510" s="357"/>
      <c r="T510" s="357"/>
      <c r="U510" s="357"/>
      <c r="V510" s="357"/>
      <c r="W510" s="357"/>
      <c r="X510" s="357"/>
      <c r="Y510" s="357"/>
      <c r="Z510" s="357"/>
      <c r="AA510" s="357"/>
      <c r="AB510" s="357"/>
      <c r="AC510" s="357"/>
      <c r="AD510" s="357"/>
      <c r="AE510" s="357"/>
      <c r="AF510" s="357"/>
      <c r="AG510" s="357"/>
      <c r="AH510" s="357"/>
      <c r="AI510" s="357"/>
      <c r="AJ510" s="357"/>
      <c r="AK510" s="357"/>
      <c r="AL510" s="357"/>
      <c r="AM510" s="357"/>
      <c r="AN510" s="357"/>
      <c r="AO510" s="357"/>
      <c r="AP510" s="357"/>
      <c r="AQ510" s="357"/>
      <c r="AR510" s="357"/>
      <c r="AS510" s="357"/>
      <c r="AT510" s="357"/>
      <c r="AU510" s="357"/>
      <c r="AV510" s="357"/>
      <c r="AW510" s="357"/>
      <c r="AX510" s="357"/>
      <c r="AY510" s="357"/>
      <c r="AZ510" s="357"/>
      <c r="BA510" s="357"/>
      <c r="BB510" s="357"/>
      <c r="BC510" s="357"/>
      <c r="BD510" s="357"/>
      <c r="BE510" s="357"/>
      <c r="BF510" s="357"/>
      <c r="BG510" s="357"/>
      <c r="BH510" s="357"/>
      <c r="BI510" s="357"/>
      <c r="BJ510" s="357"/>
      <c r="BK510" s="357"/>
      <c r="BL510" s="357"/>
      <c r="BM510" s="357"/>
      <c r="BN510" s="357"/>
      <c r="BO510" s="357"/>
      <c r="BP510" s="357"/>
      <c r="BQ510" s="357"/>
      <c r="BR510" s="357"/>
      <c r="BS510" s="357"/>
      <c r="BT510" s="357"/>
      <c r="BU510" s="357"/>
      <c r="BV510" s="357"/>
      <c r="BW510" s="357"/>
      <c r="BX510" s="357"/>
      <c r="BY510" s="357"/>
      <c r="BZ510" s="357"/>
      <c r="CA510" s="357"/>
      <c r="CB510" s="357"/>
      <c r="CC510" s="357"/>
      <c r="CD510" s="357"/>
      <c r="CE510" s="357"/>
      <c r="CF510" s="357"/>
      <c r="CG510" s="357"/>
      <c r="CH510" s="357"/>
      <c r="CI510" s="357"/>
      <c r="CJ510" s="357"/>
      <c r="CK510" s="357"/>
      <c r="CL510" s="357"/>
      <c r="CM510" s="357"/>
      <c r="CN510" s="357"/>
      <c r="CO510" s="357"/>
      <c r="CP510" s="357"/>
      <c r="CQ510" s="357"/>
      <c r="CR510" s="357"/>
      <c r="CS510" s="357"/>
      <c r="CT510" s="357"/>
      <c r="CU510" s="357"/>
      <c r="CV510" s="357"/>
      <c r="CW510" s="357"/>
      <c r="CX510" s="357"/>
      <c r="CY510" s="357"/>
      <c r="CZ510" s="357"/>
      <c r="DA510" s="357"/>
      <c r="DB510" s="357"/>
      <c r="DC510" s="357"/>
      <c r="DD510" s="357"/>
      <c r="DE510" s="357"/>
      <c r="DF510" s="357"/>
      <c r="DG510" s="357"/>
      <c r="DH510" s="357"/>
      <c r="DI510" s="357"/>
      <c r="DJ510" s="357"/>
      <c r="DK510" s="357"/>
      <c r="DL510" s="357"/>
      <c r="DM510" s="357"/>
      <c r="DN510" s="357"/>
      <c r="DO510" s="357"/>
      <c r="DP510" s="357"/>
      <c r="DQ510" s="357"/>
      <c r="DR510" s="357"/>
      <c r="DS510" s="357"/>
      <c r="DT510" s="357"/>
      <c r="DU510" s="357"/>
      <c r="DV510" s="357"/>
      <c r="DW510" s="357"/>
      <c r="DX510" s="357"/>
      <c r="DY510" s="357"/>
      <c r="DZ510" s="357"/>
      <c r="EA510" s="357"/>
      <c r="EB510" s="357"/>
      <c r="EC510" s="357"/>
      <c r="ED510" s="357"/>
      <c r="EE510" s="357"/>
      <c r="EF510" s="357"/>
      <c r="EG510" s="357"/>
      <c r="EH510" s="357"/>
      <c r="EI510" s="357"/>
      <c r="EJ510" s="357"/>
      <c r="EK510" s="357"/>
      <c r="EL510" s="357"/>
      <c r="EM510" s="357"/>
      <c r="EN510" s="357"/>
      <c r="EO510" s="357"/>
      <c r="EP510" s="357"/>
      <c r="EQ510" s="357"/>
      <c r="ER510" s="357"/>
      <c r="ES510" s="357"/>
      <c r="ET510" s="357"/>
      <c r="EU510" s="357"/>
    </row>
    <row r="511" ht="12.75" customHeight="1">
      <c r="A511" s="357"/>
      <c r="B511" s="357"/>
      <c r="C511" s="357"/>
      <c r="D511" s="357"/>
      <c r="E511" s="357"/>
      <c r="F511" s="357"/>
      <c r="G511" s="357"/>
      <c r="H511" s="357"/>
      <c r="I511" s="357"/>
      <c r="J511" s="357"/>
      <c r="K511" s="357"/>
      <c r="L511" s="357"/>
      <c r="M511" s="357"/>
      <c r="N511" s="357"/>
      <c r="O511" s="357"/>
      <c r="P511" s="357"/>
      <c r="Q511" s="357"/>
      <c r="R511" s="357"/>
      <c r="S511" s="357"/>
      <c r="T511" s="357"/>
      <c r="U511" s="357"/>
      <c r="V511" s="357"/>
      <c r="W511" s="357"/>
      <c r="X511" s="357"/>
      <c r="Y511" s="357"/>
      <c r="Z511" s="357"/>
      <c r="AA511" s="357"/>
      <c r="AB511" s="357"/>
      <c r="AC511" s="357"/>
      <c r="AD511" s="357"/>
      <c r="AE511" s="357"/>
      <c r="AF511" s="357"/>
      <c r="AG511" s="357"/>
      <c r="AH511" s="357"/>
      <c r="AI511" s="357"/>
      <c r="AJ511" s="357"/>
      <c r="AK511" s="357"/>
      <c r="AL511" s="357"/>
      <c r="AM511" s="357"/>
      <c r="AN511" s="357"/>
      <c r="AO511" s="357"/>
      <c r="AP511" s="357"/>
      <c r="AQ511" s="357"/>
      <c r="AR511" s="357"/>
      <c r="AS511" s="357"/>
      <c r="AT511" s="357"/>
      <c r="AU511" s="357"/>
      <c r="AV511" s="357"/>
      <c r="AW511" s="357"/>
      <c r="AX511" s="357"/>
      <c r="AY511" s="357"/>
      <c r="AZ511" s="357"/>
      <c r="BA511" s="357"/>
      <c r="BB511" s="357"/>
      <c r="BC511" s="357"/>
      <c r="BD511" s="357"/>
      <c r="BE511" s="357"/>
      <c r="BF511" s="357"/>
      <c r="BG511" s="357"/>
      <c r="BH511" s="357"/>
      <c r="BI511" s="357"/>
      <c r="BJ511" s="357"/>
      <c r="BK511" s="357"/>
      <c r="BL511" s="357"/>
      <c r="BM511" s="357"/>
      <c r="BN511" s="357"/>
      <c r="BO511" s="357"/>
      <c r="BP511" s="357"/>
      <c r="BQ511" s="357"/>
      <c r="BR511" s="357"/>
      <c r="BS511" s="357"/>
      <c r="BT511" s="357"/>
      <c r="BU511" s="357"/>
      <c r="BV511" s="357"/>
      <c r="BW511" s="357"/>
      <c r="BX511" s="357"/>
      <c r="BY511" s="357"/>
      <c r="BZ511" s="357"/>
      <c r="CA511" s="357"/>
      <c r="CB511" s="357"/>
      <c r="CC511" s="357"/>
      <c r="CD511" s="357"/>
      <c r="CE511" s="357"/>
      <c r="CF511" s="357"/>
      <c r="CG511" s="357"/>
      <c r="CH511" s="357"/>
      <c r="CI511" s="357"/>
      <c r="CJ511" s="357"/>
      <c r="CK511" s="357"/>
      <c r="CL511" s="357"/>
      <c r="CM511" s="357"/>
      <c r="CN511" s="357"/>
      <c r="CO511" s="357"/>
      <c r="CP511" s="357"/>
      <c r="CQ511" s="357"/>
      <c r="CR511" s="357"/>
      <c r="CS511" s="357"/>
      <c r="CT511" s="357"/>
      <c r="CU511" s="357"/>
      <c r="CV511" s="357"/>
      <c r="CW511" s="357"/>
      <c r="CX511" s="357"/>
      <c r="CY511" s="357"/>
      <c r="CZ511" s="357"/>
      <c r="DA511" s="357"/>
      <c r="DB511" s="357"/>
      <c r="DC511" s="357"/>
      <c r="DD511" s="357"/>
      <c r="DE511" s="357"/>
      <c r="DF511" s="357"/>
      <c r="DG511" s="357"/>
      <c r="DH511" s="357"/>
      <c r="DI511" s="357"/>
      <c r="DJ511" s="357"/>
      <c r="DK511" s="357"/>
      <c r="DL511" s="357"/>
      <c r="DM511" s="357"/>
      <c r="DN511" s="357"/>
      <c r="DO511" s="357"/>
      <c r="DP511" s="357"/>
      <c r="DQ511" s="357"/>
      <c r="DR511" s="357"/>
      <c r="DS511" s="357"/>
      <c r="DT511" s="357"/>
      <c r="DU511" s="357"/>
      <c r="DV511" s="357"/>
      <c r="DW511" s="357"/>
      <c r="DX511" s="357"/>
      <c r="DY511" s="357"/>
      <c r="DZ511" s="357"/>
      <c r="EA511" s="357"/>
      <c r="EB511" s="357"/>
      <c r="EC511" s="357"/>
      <c r="ED511" s="357"/>
      <c r="EE511" s="357"/>
      <c r="EF511" s="357"/>
      <c r="EG511" s="357"/>
      <c r="EH511" s="357"/>
      <c r="EI511" s="357"/>
      <c r="EJ511" s="357"/>
      <c r="EK511" s="357"/>
      <c r="EL511" s="357"/>
      <c r="EM511" s="357"/>
      <c r="EN511" s="357"/>
      <c r="EO511" s="357"/>
      <c r="EP511" s="357"/>
      <c r="EQ511" s="357"/>
      <c r="ER511" s="357"/>
      <c r="ES511" s="357"/>
      <c r="ET511" s="357"/>
      <c r="EU511" s="357"/>
    </row>
    <row r="512" ht="12.75" customHeight="1">
      <c r="A512" s="357"/>
      <c r="B512" s="357"/>
      <c r="C512" s="357"/>
      <c r="D512" s="357"/>
      <c r="E512" s="357"/>
      <c r="F512" s="357"/>
      <c r="G512" s="357"/>
      <c r="H512" s="357"/>
      <c r="I512" s="357"/>
      <c r="J512" s="357"/>
      <c r="K512" s="357"/>
      <c r="L512" s="357"/>
      <c r="M512" s="357"/>
      <c r="N512" s="357"/>
      <c r="O512" s="357"/>
      <c r="P512" s="357"/>
      <c r="Q512" s="357"/>
      <c r="R512" s="357"/>
      <c r="S512" s="357"/>
      <c r="T512" s="357"/>
      <c r="U512" s="357"/>
      <c r="V512" s="357"/>
      <c r="W512" s="357"/>
      <c r="X512" s="357"/>
      <c r="Y512" s="357"/>
      <c r="Z512" s="357"/>
      <c r="AA512" s="357"/>
      <c r="AB512" s="357"/>
      <c r="AC512" s="357"/>
      <c r="AD512" s="357"/>
      <c r="AE512" s="357"/>
      <c r="AF512" s="357"/>
      <c r="AG512" s="357"/>
      <c r="AH512" s="357"/>
      <c r="AI512" s="357"/>
      <c r="AJ512" s="357"/>
      <c r="AK512" s="357"/>
      <c r="AL512" s="357"/>
      <c r="AM512" s="357"/>
      <c r="AN512" s="357"/>
      <c r="AO512" s="357"/>
      <c r="AP512" s="357"/>
      <c r="AQ512" s="357"/>
      <c r="AR512" s="357"/>
      <c r="AS512" s="357"/>
      <c r="AT512" s="357"/>
      <c r="AU512" s="357"/>
      <c r="AV512" s="357"/>
      <c r="AW512" s="357"/>
      <c r="AX512" s="357"/>
      <c r="AY512" s="357"/>
      <c r="AZ512" s="357"/>
      <c r="BA512" s="357"/>
      <c r="BB512" s="357"/>
      <c r="BC512" s="357"/>
      <c r="BD512" s="357"/>
      <c r="BE512" s="357"/>
      <c r="BF512" s="357"/>
      <c r="BG512" s="357"/>
      <c r="BH512" s="357"/>
      <c r="BI512" s="357"/>
      <c r="BJ512" s="357"/>
      <c r="BK512" s="357"/>
      <c r="BL512" s="357"/>
      <c r="BM512" s="357"/>
      <c r="BN512" s="357"/>
      <c r="BO512" s="357"/>
      <c r="BP512" s="357"/>
      <c r="BQ512" s="357"/>
      <c r="BR512" s="357"/>
      <c r="BS512" s="357"/>
      <c r="BT512" s="357"/>
      <c r="BU512" s="357"/>
      <c r="BV512" s="357"/>
      <c r="BW512" s="357"/>
      <c r="BX512" s="357"/>
      <c r="BY512" s="357"/>
      <c r="BZ512" s="357"/>
      <c r="CA512" s="357"/>
      <c r="CB512" s="357"/>
      <c r="CC512" s="357"/>
      <c r="CD512" s="357"/>
      <c r="CE512" s="357"/>
      <c r="CF512" s="357"/>
      <c r="CG512" s="357"/>
      <c r="CH512" s="357"/>
      <c r="CI512" s="357"/>
      <c r="CJ512" s="357"/>
      <c r="CK512" s="357"/>
      <c r="CL512" s="357"/>
      <c r="CM512" s="357"/>
      <c r="CN512" s="357"/>
      <c r="CO512" s="357"/>
      <c r="CP512" s="357"/>
      <c r="CQ512" s="357"/>
      <c r="CR512" s="357"/>
      <c r="CS512" s="357"/>
      <c r="CT512" s="357"/>
      <c r="CU512" s="357"/>
      <c r="CV512" s="357"/>
      <c r="CW512" s="357"/>
      <c r="CX512" s="357"/>
      <c r="CY512" s="357"/>
      <c r="CZ512" s="357"/>
      <c r="DA512" s="357"/>
      <c r="DB512" s="357"/>
      <c r="DC512" s="357"/>
      <c r="DD512" s="357"/>
      <c r="DE512" s="357"/>
      <c r="DF512" s="357"/>
      <c r="DG512" s="357"/>
      <c r="DH512" s="357"/>
      <c r="DI512" s="357"/>
      <c r="DJ512" s="357"/>
      <c r="DK512" s="357"/>
      <c r="DL512" s="357"/>
      <c r="DM512" s="357"/>
      <c r="DN512" s="357"/>
      <c r="DO512" s="357"/>
      <c r="DP512" s="357"/>
      <c r="DQ512" s="357"/>
      <c r="DR512" s="357"/>
      <c r="DS512" s="357"/>
      <c r="DT512" s="357"/>
      <c r="DU512" s="357"/>
      <c r="DV512" s="357"/>
      <c r="DW512" s="357"/>
      <c r="DX512" s="357"/>
      <c r="DY512" s="357"/>
      <c r="DZ512" s="357"/>
      <c r="EA512" s="357"/>
      <c r="EB512" s="357"/>
      <c r="EC512" s="357"/>
      <c r="ED512" s="357"/>
      <c r="EE512" s="357"/>
      <c r="EF512" s="357"/>
      <c r="EG512" s="357"/>
      <c r="EH512" s="357"/>
      <c r="EI512" s="357"/>
      <c r="EJ512" s="357"/>
      <c r="EK512" s="357"/>
      <c r="EL512" s="357"/>
      <c r="EM512" s="357"/>
      <c r="EN512" s="357"/>
      <c r="EO512" s="357"/>
      <c r="EP512" s="357"/>
      <c r="EQ512" s="357"/>
      <c r="ER512" s="357"/>
      <c r="ES512" s="357"/>
      <c r="ET512" s="357"/>
      <c r="EU512" s="357"/>
    </row>
    <row r="513" ht="12.75" customHeight="1">
      <c r="A513" s="357"/>
      <c r="B513" s="357"/>
      <c r="C513" s="357"/>
      <c r="D513" s="357"/>
      <c r="E513" s="357"/>
      <c r="F513" s="357"/>
      <c r="G513" s="357"/>
      <c r="H513" s="357"/>
      <c r="I513" s="357"/>
      <c r="J513" s="357"/>
      <c r="K513" s="357"/>
      <c r="L513" s="357"/>
      <c r="M513" s="357"/>
      <c r="N513" s="357"/>
      <c r="O513" s="357"/>
      <c r="P513" s="357"/>
      <c r="Q513" s="357"/>
      <c r="R513" s="357"/>
      <c r="S513" s="357"/>
      <c r="T513" s="357"/>
      <c r="U513" s="357"/>
      <c r="V513" s="357"/>
      <c r="W513" s="357"/>
      <c r="X513" s="357"/>
      <c r="Y513" s="357"/>
      <c r="Z513" s="357"/>
      <c r="AA513" s="357"/>
      <c r="AB513" s="357"/>
      <c r="AC513" s="357"/>
      <c r="AD513" s="357"/>
      <c r="AE513" s="357"/>
      <c r="AF513" s="357"/>
      <c r="AG513" s="357"/>
      <c r="AH513" s="357"/>
      <c r="AI513" s="357"/>
      <c r="AJ513" s="357"/>
      <c r="AK513" s="357"/>
      <c r="AL513" s="357"/>
      <c r="AM513" s="357"/>
      <c r="AN513" s="357"/>
      <c r="AO513" s="357"/>
      <c r="AP513" s="357"/>
      <c r="AQ513" s="357"/>
      <c r="AR513" s="357"/>
      <c r="AS513" s="357"/>
      <c r="AT513" s="357"/>
      <c r="AU513" s="357"/>
      <c r="AV513" s="357"/>
      <c r="AW513" s="357"/>
      <c r="AX513" s="357"/>
      <c r="AY513" s="357"/>
      <c r="AZ513" s="357"/>
      <c r="BA513" s="357"/>
      <c r="BB513" s="357"/>
      <c r="BC513" s="357"/>
      <c r="BD513" s="357"/>
      <c r="BE513" s="357"/>
      <c r="BF513" s="357"/>
      <c r="BG513" s="357"/>
      <c r="BH513" s="357"/>
      <c r="BI513" s="357"/>
      <c r="BJ513" s="357"/>
      <c r="BK513" s="357"/>
      <c r="BL513" s="357"/>
      <c r="BM513" s="357"/>
      <c r="BN513" s="357"/>
      <c r="BO513" s="357"/>
      <c r="BP513" s="357"/>
      <c r="BQ513" s="357"/>
      <c r="BR513" s="357"/>
      <c r="BS513" s="357"/>
      <c r="BT513" s="357"/>
      <c r="BU513" s="357"/>
      <c r="BV513" s="357"/>
      <c r="BW513" s="357"/>
      <c r="BX513" s="357"/>
      <c r="BY513" s="357"/>
      <c r="BZ513" s="357"/>
      <c r="CA513" s="357"/>
      <c r="CB513" s="357"/>
      <c r="CC513" s="357"/>
      <c r="CD513" s="357"/>
      <c r="CE513" s="357"/>
      <c r="CF513" s="357"/>
      <c r="CG513" s="357"/>
      <c r="CH513" s="357"/>
      <c r="CI513" s="357"/>
      <c r="CJ513" s="357"/>
      <c r="CK513" s="357"/>
      <c r="CL513" s="357"/>
      <c r="CM513" s="357"/>
      <c r="CN513" s="357"/>
      <c r="CO513" s="357"/>
      <c r="CP513" s="357"/>
      <c r="CQ513" s="357"/>
      <c r="CR513" s="357"/>
      <c r="CS513" s="357"/>
      <c r="CT513" s="357"/>
      <c r="CU513" s="357"/>
      <c r="CV513" s="357"/>
      <c r="CW513" s="357"/>
      <c r="CX513" s="357"/>
      <c r="CY513" s="357"/>
      <c r="CZ513" s="357"/>
      <c r="DA513" s="357"/>
      <c r="DB513" s="357"/>
      <c r="DC513" s="357"/>
      <c r="DD513" s="357"/>
      <c r="DE513" s="357"/>
      <c r="DF513" s="357"/>
      <c r="DG513" s="357"/>
      <c r="DH513" s="357"/>
      <c r="DI513" s="357"/>
      <c r="DJ513" s="357"/>
      <c r="DK513" s="357"/>
      <c r="DL513" s="357"/>
      <c r="DM513" s="357"/>
      <c r="DN513" s="357"/>
      <c r="DO513" s="357"/>
      <c r="DP513" s="357"/>
      <c r="DQ513" s="357"/>
      <c r="DR513" s="357"/>
      <c r="DS513" s="357"/>
      <c r="DT513" s="357"/>
      <c r="DU513" s="357"/>
      <c r="DV513" s="357"/>
      <c r="DW513" s="357"/>
      <c r="DX513" s="357"/>
      <c r="DY513" s="357"/>
      <c r="DZ513" s="357"/>
      <c r="EA513" s="357"/>
      <c r="EB513" s="357"/>
      <c r="EC513" s="357"/>
      <c r="ED513" s="357"/>
      <c r="EE513" s="357"/>
      <c r="EF513" s="357"/>
      <c r="EG513" s="357"/>
      <c r="EH513" s="357"/>
      <c r="EI513" s="357"/>
      <c r="EJ513" s="357"/>
      <c r="EK513" s="357"/>
      <c r="EL513" s="357"/>
      <c r="EM513" s="357"/>
      <c r="EN513" s="357"/>
      <c r="EO513" s="357"/>
      <c r="EP513" s="357"/>
      <c r="EQ513" s="357"/>
      <c r="ER513" s="357"/>
      <c r="ES513" s="357"/>
      <c r="ET513" s="357"/>
      <c r="EU513" s="357"/>
    </row>
    <row r="514" ht="12.75" customHeight="1">
      <c r="A514" s="357"/>
      <c r="B514" s="357"/>
      <c r="C514" s="357"/>
      <c r="D514" s="357"/>
      <c r="E514" s="357"/>
      <c r="F514" s="357"/>
      <c r="G514" s="357"/>
      <c r="H514" s="357"/>
      <c r="I514" s="357"/>
      <c r="J514" s="357"/>
      <c r="K514" s="357"/>
      <c r="L514" s="357"/>
      <c r="M514" s="357"/>
      <c r="N514" s="357"/>
      <c r="O514" s="357"/>
      <c r="P514" s="357"/>
      <c r="Q514" s="357"/>
      <c r="R514" s="357"/>
      <c r="S514" s="357"/>
      <c r="T514" s="357"/>
      <c r="U514" s="357"/>
      <c r="V514" s="357"/>
      <c r="W514" s="357"/>
      <c r="X514" s="357"/>
      <c r="Y514" s="357"/>
      <c r="Z514" s="357"/>
      <c r="AA514" s="357"/>
      <c r="AB514" s="357"/>
      <c r="AC514" s="357"/>
      <c r="AD514" s="357"/>
      <c r="AE514" s="357"/>
      <c r="AF514" s="357"/>
      <c r="AG514" s="357"/>
      <c r="AH514" s="357"/>
      <c r="AI514" s="357"/>
      <c r="AJ514" s="357"/>
      <c r="AK514" s="357"/>
      <c r="AL514" s="357"/>
      <c r="AM514" s="357"/>
      <c r="AN514" s="357"/>
      <c r="AO514" s="357"/>
      <c r="AP514" s="357"/>
      <c r="AQ514" s="357"/>
      <c r="AR514" s="357"/>
      <c r="AS514" s="357"/>
      <c r="AT514" s="357"/>
      <c r="AU514" s="357"/>
      <c r="AV514" s="357"/>
      <c r="AW514" s="357"/>
      <c r="AX514" s="357"/>
      <c r="AY514" s="357"/>
      <c r="AZ514" s="357"/>
      <c r="BA514" s="357"/>
      <c r="BB514" s="357"/>
      <c r="BC514" s="357"/>
      <c r="BD514" s="357"/>
      <c r="BE514" s="357"/>
      <c r="BF514" s="357"/>
      <c r="BG514" s="357"/>
      <c r="BH514" s="357"/>
      <c r="BI514" s="357"/>
      <c r="BJ514" s="357"/>
      <c r="BK514" s="357"/>
      <c r="BL514" s="357"/>
      <c r="BM514" s="357"/>
      <c r="BN514" s="357"/>
      <c r="BO514" s="357"/>
      <c r="BP514" s="357"/>
      <c r="BQ514" s="357"/>
      <c r="BR514" s="357"/>
      <c r="BS514" s="357"/>
      <c r="BT514" s="357"/>
      <c r="BU514" s="357"/>
      <c r="BV514" s="357"/>
      <c r="BW514" s="357"/>
      <c r="BX514" s="357"/>
      <c r="BY514" s="357"/>
      <c r="BZ514" s="357"/>
      <c r="CA514" s="357"/>
      <c r="CB514" s="357"/>
      <c r="CC514" s="357"/>
      <c r="CD514" s="357"/>
      <c r="CE514" s="357"/>
      <c r="CF514" s="357"/>
      <c r="CG514" s="357"/>
      <c r="CH514" s="357"/>
      <c r="CI514" s="357"/>
      <c r="CJ514" s="357"/>
      <c r="CK514" s="357"/>
      <c r="CL514" s="357"/>
      <c r="CM514" s="357"/>
      <c r="CN514" s="357"/>
      <c r="CO514" s="357"/>
      <c r="CP514" s="357"/>
      <c r="CQ514" s="357"/>
      <c r="CR514" s="357"/>
      <c r="CS514" s="357"/>
      <c r="CT514" s="357"/>
      <c r="CU514" s="357"/>
      <c r="CV514" s="357"/>
      <c r="CW514" s="357"/>
      <c r="CX514" s="357"/>
      <c r="CY514" s="357"/>
      <c r="CZ514" s="357"/>
      <c r="DA514" s="357"/>
      <c r="DB514" s="357"/>
      <c r="DC514" s="357"/>
      <c r="DD514" s="357"/>
      <c r="DE514" s="357"/>
      <c r="DF514" s="357"/>
      <c r="DG514" s="357"/>
      <c r="DH514" s="357"/>
      <c r="DI514" s="357"/>
      <c r="DJ514" s="357"/>
      <c r="DK514" s="357"/>
      <c r="DL514" s="357"/>
      <c r="DM514" s="357"/>
      <c r="DN514" s="357"/>
      <c r="DO514" s="357"/>
      <c r="DP514" s="357"/>
      <c r="DQ514" s="357"/>
      <c r="DR514" s="357"/>
      <c r="DS514" s="357"/>
      <c r="DT514" s="357"/>
      <c r="DU514" s="357"/>
      <c r="DV514" s="357"/>
      <c r="DW514" s="357"/>
      <c r="DX514" s="357"/>
      <c r="DY514" s="357"/>
      <c r="DZ514" s="357"/>
      <c r="EA514" s="357"/>
      <c r="EB514" s="357"/>
      <c r="EC514" s="357"/>
      <c r="ED514" s="357"/>
      <c r="EE514" s="357"/>
      <c r="EF514" s="357"/>
      <c r="EG514" s="357"/>
      <c r="EH514" s="357"/>
      <c r="EI514" s="357"/>
      <c r="EJ514" s="357"/>
      <c r="EK514" s="357"/>
      <c r="EL514" s="357"/>
      <c r="EM514" s="357"/>
      <c r="EN514" s="357"/>
      <c r="EO514" s="357"/>
      <c r="EP514" s="357"/>
      <c r="EQ514" s="357"/>
      <c r="ER514" s="357"/>
      <c r="ES514" s="357"/>
      <c r="ET514" s="357"/>
      <c r="EU514" s="357"/>
    </row>
    <row r="515" ht="12.75" customHeight="1">
      <c r="A515" s="357"/>
      <c r="B515" s="357"/>
      <c r="C515" s="357"/>
      <c r="D515" s="357"/>
      <c r="E515" s="357"/>
      <c r="F515" s="357"/>
      <c r="G515" s="357"/>
      <c r="H515" s="357"/>
      <c r="I515" s="357"/>
      <c r="J515" s="357"/>
      <c r="K515" s="357"/>
      <c r="L515" s="357"/>
      <c r="M515" s="357"/>
      <c r="N515" s="357"/>
      <c r="O515" s="357"/>
      <c r="P515" s="357"/>
      <c r="Q515" s="357"/>
      <c r="R515" s="357"/>
      <c r="S515" s="357"/>
      <c r="T515" s="357"/>
      <c r="U515" s="357"/>
      <c r="V515" s="357"/>
      <c r="W515" s="357"/>
      <c r="X515" s="357"/>
      <c r="Y515" s="357"/>
      <c r="Z515" s="357"/>
      <c r="AA515" s="357"/>
      <c r="AB515" s="357"/>
      <c r="AC515" s="357"/>
      <c r="AD515" s="357"/>
      <c r="AE515" s="357"/>
      <c r="AF515" s="357"/>
      <c r="AG515" s="357"/>
      <c r="AH515" s="357"/>
      <c r="AI515" s="357"/>
      <c r="AJ515" s="357"/>
      <c r="AK515" s="357"/>
      <c r="AL515" s="357"/>
      <c r="AM515" s="357"/>
      <c r="AN515" s="357"/>
      <c r="AO515" s="357"/>
      <c r="AP515" s="357"/>
      <c r="AQ515" s="357"/>
      <c r="AR515" s="357"/>
      <c r="AS515" s="357"/>
      <c r="AT515" s="357"/>
      <c r="AU515" s="357"/>
      <c r="AV515" s="357"/>
      <c r="AW515" s="357"/>
      <c r="AX515" s="357"/>
      <c r="AY515" s="357"/>
      <c r="AZ515" s="357"/>
      <c r="BA515" s="357"/>
      <c r="BB515" s="357"/>
      <c r="BC515" s="357"/>
      <c r="BD515" s="357"/>
      <c r="BE515" s="357"/>
      <c r="BF515" s="357"/>
      <c r="BG515" s="357"/>
      <c r="BH515" s="357"/>
      <c r="BI515" s="357"/>
      <c r="BJ515" s="357"/>
      <c r="BK515" s="357"/>
      <c r="BL515" s="357"/>
      <c r="BM515" s="357"/>
      <c r="BN515" s="357"/>
      <c r="BO515" s="357"/>
      <c r="BP515" s="357"/>
      <c r="BQ515" s="357"/>
      <c r="BR515" s="357"/>
      <c r="BS515" s="357"/>
      <c r="BT515" s="357"/>
      <c r="BU515" s="357"/>
      <c r="BV515" s="357"/>
      <c r="BW515" s="357"/>
      <c r="BX515" s="357"/>
      <c r="BY515" s="357"/>
      <c r="BZ515" s="357"/>
      <c r="CA515" s="357"/>
      <c r="CB515" s="357"/>
      <c r="CC515" s="357"/>
      <c r="CD515" s="357"/>
      <c r="CE515" s="357"/>
      <c r="CF515" s="357"/>
      <c r="CG515" s="357"/>
      <c r="CH515" s="357"/>
      <c r="CI515" s="357"/>
      <c r="CJ515" s="357"/>
      <c r="CK515" s="357"/>
      <c r="CL515" s="357"/>
      <c r="CM515" s="357"/>
      <c r="CN515" s="357"/>
      <c r="CO515" s="357"/>
      <c r="CP515" s="357"/>
      <c r="CQ515" s="357"/>
      <c r="CR515" s="357"/>
      <c r="CS515" s="357"/>
      <c r="CT515" s="357"/>
      <c r="CU515" s="357"/>
      <c r="CV515" s="357"/>
      <c r="CW515" s="357"/>
      <c r="CX515" s="357"/>
      <c r="CY515" s="357"/>
      <c r="CZ515" s="357"/>
      <c r="DA515" s="357"/>
      <c r="DB515" s="357"/>
      <c r="DC515" s="357"/>
      <c r="DD515" s="357"/>
      <c r="DE515" s="357"/>
      <c r="DF515" s="357"/>
      <c r="DG515" s="357"/>
      <c r="DH515" s="357"/>
      <c r="DI515" s="357"/>
      <c r="DJ515" s="357"/>
      <c r="DK515" s="357"/>
      <c r="DL515" s="357"/>
      <c r="DM515" s="357"/>
      <c r="DN515" s="357"/>
      <c r="DO515" s="357"/>
      <c r="DP515" s="357"/>
      <c r="DQ515" s="357"/>
      <c r="DR515" s="357"/>
      <c r="DS515" s="357"/>
      <c r="DT515" s="357"/>
      <c r="DU515" s="357"/>
      <c r="DV515" s="357"/>
      <c r="DW515" s="357"/>
      <c r="DX515" s="357"/>
      <c r="DY515" s="357"/>
      <c r="DZ515" s="357"/>
      <c r="EA515" s="357"/>
      <c r="EB515" s="357"/>
      <c r="EC515" s="357"/>
      <c r="ED515" s="357"/>
      <c r="EE515" s="357"/>
      <c r="EF515" s="357"/>
      <c r="EG515" s="357"/>
      <c r="EH515" s="357"/>
      <c r="EI515" s="357"/>
      <c r="EJ515" s="357"/>
      <c r="EK515" s="357"/>
      <c r="EL515" s="357"/>
      <c r="EM515" s="357"/>
      <c r="EN515" s="357"/>
      <c r="EO515" s="357"/>
      <c r="EP515" s="357"/>
      <c r="EQ515" s="357"/>
      <c r="ER515" s="357"/>
      <c r="ES515" s="357"/>
      <c r="ET515" s="357"/>
      <c r="EU515" s="357"/>
    </row>
    <row r="516" ht="12.75" customHeight="1">
      <c r="A516" s="357"/>
      <c r="B516" s="357"/>
      <c r="C516" s="357"/>
      <c r="D516" s="357"/>
      <c r="E516" s="357"/>
      <c r="F516" s="357"/>
      <c r="G516" s="357"/>
      <c r="H516" s="357"/>
      <c r="I516" s="357"/>
      <c r="J516" s="357"/>
      <c r="K516" s="357"/>
      <c r="L516" s="357"/>
      <c r="M516" s="357"/>
      <c r="N516" s="357"/>
      <c r="O516" s="357"/>
      <c r="P516" s="357"/>
      <c r="Q516" s="357"/>
      <c r="R516" s="357"/>
      <c r="S516" s="357"/>
      <c r="T516" s="357"/>
      <c r="U516" s="357"/>
      <c r="V516" s="357"/>
      <c r="W516" s="357"/>
      <c r="X516" s="357"/>
      <c r="Y516" s="357"/>
      <c r="Z516" s="357"/>
      <c r="AA516" s="357"/>
      <c r="AB516" s="357"/>
      <c r="AC516" s="357"/>
      <c r="AD516" s="357"/>
      <c r="AE516" s="357"/>
      <c r="AF516" s="357"/>
      <c r="AG516" s="357"/>
      <c r="AH516" s="357"/>
      <c r="AI516" s="357"/>
      <c r="AJ516" s="357"/>
      <c r="AK516" s="357"/>
      <c r="AL516" s="357"/>
      <c r="AM516" s="357"/>
      <c r="AN516" s="357"/>
      <c r="AO516" s="357"/>
      <c r="AP516" s="357"/>
      <c r="AQ516" s="357"/>
      <c r="AR516" s="357"/>
      <c r="AS516" s="357"/>
      <c r="AT516" s="357"/>
      <c r="AU516" s="357"/>
      <c r="AV516" s="357"/>
      <c r="AW516" s="357"/>
      <c r="AX516" s="357"/>
      <c r="AY516" s="357"/>
      <c r="AZ516" s="357"/>
      <c r="BA516" s="357"/>
      <c r="BB516" s="357"/>
      <c r="BC516" s="357"/>
      <c r="BD516" s="357"/>
      <c r="BE516" s="357"/>
      <c r="BF516" s="357"/>
      <c r="BG516" s="357"/>
      <c r="BH516" s="357"/>
      <c r="BI516" s="357"/>
      <c r="BJ516" s="357"/>
      <c r="BK516" s="357"/>
      <c r="BL516" s="357"/>
      <c r="BM516" s="357"/>
      <c r="BN516" s="357"/>
      <c r="BO516" s="357"/>
      <c r="BP516" s="357"/>
      <c r="BQ516" s="357"/>
      <c r="BR516" s="357"/>
      <c r="BS516" s="357"/>
      <c r="BT516" s="357"/>
      <c r="BU516" s="357"/>
      <c r="BV516" s="357"/>
      <c r="BW516" s="357"/>
      <c r="BX516" s="357"/>
      <c r="BY516" s="357"/>
      <c r="BZ516" s="357"/>
      <c r="CA516" s="357"/>
      <c r="CB516" s="357"/>
      <c r="CC516" s="357"/>
      <c r="CD516" s="357"/>
      <c r="CE516" s="357"/>
      <c r="CF516" s="357"/>
      <c r="CG516" s="357"/>
      <c r="CH516" s="357"/>
      <c r="CI516" s="357"/>
      <c r="CJ516" s="357"/>
      <c r="CK516" s="357"/>
      <c r="CL516" s="357"/>
      <c r="CM516" s="357"/>
      <c r="CN516" s="357"/>
      <c r="CO516" s="357"/>
      <c r="CP516" s="357"/>
      <c r="CQ516" s="357"/>
      <c r="CR516" s="357"/>
      <c r="CS516" s="357"/>
      <c r="CT516" s="357"/>
      <c r="CU516" s="357"/>
      <c r="CV516" s="357"/>
      <c r="CW516" s="357"/>
      <c r="CX516" s="357"/>
      <c r="CY516" s="357"/>
      <c r="CZ516" s="357"/>
      <c r="DA516" s="357"/>
      <c r="DB516" s="357"/>
      <c r="DC516" s="357"/>
      <c r="DD516" s="357"/>
      <c r="DE516" s="357"/>
      <c r="DF516" s="357"/>
      <c r="DG516" s="357"/>
      <c r="DH516" s="357"/>
      <c r="DI516" s="357"/>
      <c r="DJ516" s="357"/>
      <c r="DK516" s="357"/>
      <c r="DL516" s="357"/>
      <c r="DM516" s="357"/>
      <c r="DN516" s="357"/>
      <c r="DO516" s="357"/>
      <c r="DP516" s="357"/>
      <c r="DQ516" s="357"/>
      <c r="DR516" s="357"/>
      <c r="DS516" s="357"/>
      <c r="DT516" s="357"/>
      <c r="DU516" s="357"/>
      <c r="DV516" s="357"/>
      <c r="DW516" s="357"/>
      <c r="DX516" s="357"/>
      <c r="DY516" s="357"/>
      <c r="DZ516" s="357"/>
      <c r="EA516" s="357"/>
      <c r="EB516" s="357"/>
      <c r="EC516" s="357"/>
      <c r="ED516" s="357"/>
      <c r="EE516" s="357"/>
      <c r="EF516" s="357"/>
      <c r="EG516" s="357"/>
      <c r="EH516" s="357"/>
      <c r="EI516" s="357"/>
      <c r="EJ516" s="357"/>
      <c r="EK516" s="357"/>
      <c r="EL516" s="357"/>
      <c r="EM516" s="357"/>
      <c r="EN516" s="357"/>
      <c r="EO516" s="357"/>
      <c r="EP516" s="357"/>
      <c r="EQ516" s="357"/>
      <c r="ER516" s="357"/>
      <c r="ES516" s="357"/>
      <c r="ET516" s="357"/>
      <c r="EU516" s="357"/>
    </row>
    <row r="517" ht="12.75" customHeight="1">
      <c r="A517" s="357"/>
      <c r="B517" s="357"/>
      <c r="C517" s="357"/>
      <c r="D517" s="357"/>
      <c r="E517" s="357"/>
      <c r="F517" s="357"/>
      <c r="G517" s="357"/>
      <c r="H517" s="357"/>
      <c r="I517" s="357"/>
      <c r="J517" s="357"/>
      <c r="K517" s="357"/>
      <c r="L517" s="357"/>
      <c r="M517" s="357"/>
      <c r="N517" s="357"/>
      <c r="O517" s="357"/>
      <c r="P517" s="357"/>
      <c r="Q517" s="357"/>
      <c r="R517" s="357"/>
      <c r="S517" s="357"/>
      <c r="T517" s="357"/>
      <c r="U517" s="357"/>
      <c r="V517" s="357"/>
      <c r="W517" s="357"/>
      <c r="X517" s="357"/>
      <c r="Y517" s="357"/>
      <c r="Z517" s="357"/>
      <c r="AA517" s="357"/>
      <c r="AB517" s="357"/>
      <c r="AC517" s="357"/>
      <c r="AD517" s="357"/>
      <c r="AE517" s="357"/>
      <c r="AF517" s="357"/>
      <c r="AG517" s="357"/>
      <c r="AH517" s="357"/>
      <c r="AI517" s="357"/>
      <c r="AJ517" s="357"/>
      <c r="AK517" s="357"/>
      <c r="AL517" s="357"/>
      <c r="AM517" s="357"/>
      <c r="AN517" s="357"/>
      <c r="AO517" s="357"/>
      <c r="AP517" s="357"/>
      <c r="AQ517" s="357"/>
      <c r="AR517" s="357"/>
      <c r="AS517" s="357"/>
      <c r="AT517" s="357"/>
      <c r="AU517" s="357"/>
      <c r="AV517" s="357"/>
      <c r="AW517" s="357"/>
      <c r="AX517" s="357"/>
      <c r="AY517" s="357"/>
      <c r="AZ517" s="357"/>
      <c r="BA517" s="357"/>
      <c r="BB517" s="357"/>
      <c r="BC517" s="357"/>
      <c r="BD517" s="357"/>
      <c r="BE517" s="357"/>
      <c r="BF517" s="357"/>
      <c r="BG517" s="357"/>
      <c r="BH517" s="357"/>
      <c r="BI517" s="357"/>
      <c r="BJ517" s="357"/>
      <c r="BK517" s="357"/>
      <c r="BL517" s="357"/>
      <c r="BM517" s="357"/>
      <c r="BN517" s="357"/>
      <c r="BO517" s="357"/>
      <c r="BP517" s="357"/>
      <c r="BQ517" s="357"/>
      <c r="BR517" s="357"/>
      <c r="BS517" s="357"/>
      <c r="BT517" s="357"/>
      <c r="BU517" s="357"/>
      <c r="BV517" s="357"/>
      <c r="BW517" s="357"/>
      <c r="BX517" s="357"/>
      <c r="BY517" s="357"/>
      <c r="BZ517" s="357"/>
      <c r="CA517" s="357"/>
      <c r="CB517" s="357"/>
      <c r="CC517" s="357"/>
      <c r="CD517" s="357"/>
      <c r="CE517" s="357"/>
      <c r="CF517" s="357"/>
      <c r="CG517" s="357"/>
      <c r="CH517" s="357"/>
      <c r="CI517" s="357"/>
      <c r="CJ517" s="357"/>
      <c r="CK517" s="357"/>
      <c r="CL517" s="357"/>
      <c r="CM517" s="357"/>
      <c r="CN517" s="357"/>
      <c r="CO517" s="357"/>
      <c r="CP517" s="357"/>
      <c r="CQ517" s="357"/>
      <c r="CR517" s="357"/>
      <c r="CS517" s="357"/>
      <c r="CT517" s="357"/>
      <c r="CU517" s="357"/>
      <c r="CV517" s="357"/>
      <c r="CW517" s="357"/>
      <c r="CX517" s="357"/>
      <c r="CY517" s="357"/>
      <c r="CZ517" s="357"/>
      <c r="DA517" s="357"/>
      <c r="DB517" s="357"/>
      <c r="DC517" s="357"/>
      <c r="DD517" s="357"/>
      <c r="DE517" s="357"/>
      <c r="DF517" s="357"/>
      <c r="DG517" s="357"/>
      <c r="DH517" s="357"/>
      <c r="DI517" s="357"/>
      <c r="DJ517" s="357"/>
      <c r="DK517" s="357"/>
      <c r="DL517" s="357"/>
      <c r="DM517" s="357"/>
      <c r="DN517" s="357"/>
      <c r="DO517" s="357"/>
      <c r="DP517" s="357"/>
      <c r="DQ517" s="357"/>
      <c r="DR517" s="357"/>
      <c r="DS517" s="357"/>
      <c r="DT517" s="357"/>
      <c r="DU517" s="357"/>
      <c r="DV517" s="357"/>
      <c r="DW517" s="357"/>
      <c r="DX517" s="357"/>
      <c r="DY517" s="357"/>
      <c r="DZ517" s="357"/>
      <c r="EA517" s="357"/>
      <c r="EB517" s="357"/>
      <c r="EC517" s="357"/>
      <c r="ED517" s="357"/>
      <c r="EE517" s="357"/>
      <c r="EF517" s="357"/>
      <c r="EG517" s="357"/>
      <c r="EH517" s="357"/>
      <c r="EI517" s="357"/>
      <c r="EJ517" s="357"/>
      <c r="EK517" s="357"/>
      <c r="EL517" s="357"/>
      <c r="EM517" s="357"/>
      <c r="EN517" s="357"/>
      <c r="EO517" s="357"/>
      <c r="EP517" s="357"/>
      <c r="EQ517" s="357"/>
      <c r="ER517" s="357"/>
      <c r="ES517" s="357"/>
      <c r="ET517" s="357"/>
      <c r="EU517" s="357"/>
    </row>
    <row r="518" ht="12.75" customHeight="1">
      <c r="A518" s="357"/>
      <c r="B518" s="357"/>
      <c r="C518" s="357"/>
      <c r="D518" s="357"/>
      <c r="E518" s="357"/>
      <c r="F518" s="357"/>
      <c r="G518" s="357"/>
      <c r="H518" s="357"/>
      <c r="I518" s="357"/>
      <c r="J518" s="357"/>
      <c r="K518" s="357"/>
      <c r="L518" s="357"/>
      <c r="M518" s="357"/>
      <c r="N518" s="357"/>
      <c r="O518" s="357"/>
      <c r="P518" s="357"/>
      <c r="Q518" s="357"/>
      <c r="R518" s="357"/>
      <c r="S518" s="357"/>
      <c r="T518" s="357"/>
      <c r="U518" s="357"/>
      <c r="V518" s="357"/>
      <c r="W518" s="357"/>
      <c r="X518" s="357"/>
      <c r="Y518" s="357"/>
      <c r="Z518" s="357"/>
      <c r="AA518" s="357"/>
      <c r="AB518" s="357"/>
      <c r="AC518" s="357"/>
      <c r="AD518" s="357"/>
      <c r="AE518" s="357"/>
      <c r="AF518" s="357"/>
      <c r="AG518" s="357"/>
      <c r="AH518" s="357"/>
      <c r="AI518" s="357"/>
      <c r="AJ518" s="357"/>
      <c r="AK518" s="357"/>
      <c r="AL518" s="357"/>
      <c r="AM518" s="357"/>
      <c r="AN518" s="357"/>
      <c r="AO518" s="357"/>
      <c r="AP518" s="357"/>
      <c r="AQ518" s="357"/>
      <c r="AR518" s="357"/>
      <c r="AS518" s="357"/>
      <c r="AT518" s="357"/>
      <c r="AU518" s="357"/>
      <c r="AV518" s="357"/>
      <c r="AW518" s="357"/>
      <c r="AX518" s="357"/>
      <c r="AY518" s="357"/>
      <c r="AZ518" s="357"/>
      <c r="BA518" s="357"/>
      <c r="BB518" s="357"/>
      <c r="BC518" s="357"/>
      <c r="BD518" s="357"/>
      <c r="BE518" s="357"/>
      <c r="BF518" s="357"/>
      <c r="BG518" s="357"/>
      <c r="BH518" s="357"/>
      <c r="BI518" s="357"/>
      <c r="BJ518" s="357"/>
      <c r="BK518" s="357"/>
      <c r="BL518" s="357"/>
      <c r="BM518" s="357"/>
      <c r="BN518" s="357"/>
      <c r="BO518" s="357"/>
      <c r="BP518" s="357"/>
      <c r="BQ518" s="357"/>
      <c r="BR518" s="357"/>
      <c r="BS518" s="357"/>
      <c r="BT518" s="357"/>
      <c r="BU518" s="357"/>
      <c r="BV518" s="357"/>
      <c r="BW518" s="357"/>
      <c r="BX518" s="357"/>
      <c r="BY518" s="357"/>
      <c r="BZ518" s="357"/>
      <c r="CA518" s="357"/>
      <c r="CB518" s="357"/>
      <c r="CC518" s="357"/>
      <c r="CD518" s="357"/>
      <c r="CE518" s="357"/>
      <c r="CF518" s="357"/>
      <c r="CG518" s="357"/>
      <c r="CH518" s="357"/>
      <c r="CI518" s="357"/>
      <c r="CJ518" s="357"/>
      <c r="CK518" s="357"/>
      <c r="CL518" s="357"/>
      <c r="CM518" s="357"/>
      <c r="CN518" s="357"/>
      <c r="CO518" s="357"/>
      <c r="CP518" s="357"/>
      <c r="CQ518" s="357"/>
      <c r="CR518" s="357"/>
      <c r="CS518" s="357"/>
      <c r="CT518" s="357"/>
      <c r="CU518" s="357"/>
      <c r="CV518" s="357"/>
      <c r="CW518" s="357"/>
      <c r="CX518" s="357"/>
      <c r="CY518" s="357"/>
      <c r="CZ518" s="357"/>
      <c r="DA518" s="357"/>
      <c r="DB518" s="357"/>
      <c r="DC518" s="357"/>
      <c r="DD518" s="357"/>
      <c r="DE518" s="357"/>
      <c r="DF518" s="357"/>
      <c r="DG518" s="357"/>
      <c r="DH518" s="357"/>
      <c r="DI518" s="357"/>
      <c r="DJ518" s="357"/>
      <c r="DK518" s="357"/>
      <c r="DL518" s="357"/>
      <c r="DM518" s="357"/>
      <c r="DN518" s="357"/>
      <c r="DO518" s="357"/>
      <c r="DP518" s="357"/>
      <c r="DQ518" s="357"/>
      <c r="DR518" s="357"/>
      <c r="DS518" s="357"/>
      <c r="DT518" s="357"/>
      <c r="DU518" s="357"/>
      <c r="DV518" s="357"/>
      <c r="DW518" s="357"/>
      <c r="DX518" s="357"/>
      <c r="DY518" s="357"/>
      <c r="DZ518" s="357"/>
      <c r="EA518" s="357"/>
      <c r="EB518" s="357"/>
      <c r="EC518" s="357"/>
      <c r="ED518" s="357"/>
      <c r="EE518" s="357"/>
      <c r="EF518" s="357"/>
      <c r="EG518" s="357"/>
      <c r="EH518" s="357"/>
      <c r="EI518" s="357"/>
      <c r="EJ518" s="357"/>
      <c r="EK518" s="357"/>
      <c r="EL518" s="357"/>
      <c r="EM518" s="357"/>
      <c r="EN518" s="357"/>
      <c r="EO518" s="357"/>
      <c r="EP518" s="357"/>
      <c r="EQ518" s="357"/>
      <c r="ER518" s="357"/>
      <c r="ES518" s="357"/>
      <c r="ET518" s="357"/>
      <c r="EU518" s="357"/>
    </row>
    <row r="519" ht="12.75" customHeight="1">
      <c r="A519" s="357"/>
      <c r="B519" s="357"/>
      <c r="C519" s="357"/>
      <c r="D519" s="357"/>
      <c r="E519" s="357"/>
      <c r="F519" s="357"/>
      <c r="G519" s="357"/>
      <c r="H519" s="357"/>
      <c r="I519" s="357"/>
      <c r="J519" s="357"/>
      <c r="K519" s="357"/>
      <c r="L519" s="357"/>
      <c r="M519" s="357"/>
      <c r="N519" s="357"/>
      <c r="O519" s="357"/>
      <c r="P519" s="357"/>
      <c r="Q519" s="357"/>
      <c r="R519" s="357"/>
      <c r="S519" s="357"/>
      <c r="T519" s="357"/>
      <c r="U519" s="357"/>
      <c r="V519" s="357"/>
      <c r="W519" s="357"/>
      <c r="X519" s="357"/>
      <c r="Y519" s="357"/>
      <c r="Z519" s="357"/>
      <c r="AA519" s="357"/>
      <c r="AB519" s="357"/>
      <c r="AC519" s="357"/>
      <c r="AD519" s="357"/>
      <c r="AE519" s="357"/>
      <c r="AF519" s="357"/>
      <c r="AG519" s="357"/>
      <c r="AH519" s="357"/>
      <c r="AI519" s="357"/>
      <c r="AJ519" s="357"/>
      <c r="AK519" s="357"/>
      <c r="AL519" s="357"/>
      <c r="AM519" s="357"/>
      <c r="AN519" s="357"/>
      <c r="AO519" s="357"/>
      <c r="AP519" s="357"/>
      <c r="AQ519" s="357"/>
      <c r="AR519" s="357"/>
      <c r="AS519" s="357"/>
      <c r="AT519" s="357"/>
      <c r="AU519" s="357"/>
      <c r="AV519" s="357"/>
      <c r="AW519" s="357"/>
      <c r="AX519" s="357"/>
      <c r="AY519" s="357"/>
      <c r="AZ519" s="357"/>
      <c r="BA519" s="357"/>
      <c r="BB519" s="357"/>
      <c r="BC519" s="357"/>
      <c r="BD519" s="357"/>
      <c r="BE519" s="357"/>
      <c r="BF519" s="357"/>
      <c r="BG519" s="357"/>
      <c r="BH519" s="357"/>
      <c r="BI519" s="357"/>
      <c r="BJ519" s="357"/>
      <c r="BK519" s="357"/>
      <c r="BL519" s="357"/>
      <c r="BM519" s="357"/>
      <c r="BN519" s="357"/>
      <c r="BO519" s="357"/>
      <c r="BP519" s="357"/>
      <c r="BQ519" s="357"/>
      <c r="BR519" s="357"/>
      <c r="BS519" s="357"/>
      <c r="BT519" s="357"/>
      <c r="BU519" s="357"/>
      <c r="BV519" s="357"/>
      <c r="BW519" s="357"/>
      <c r="BX519" s="357"/>
      <c r="BY519" s="357"/>
      <c r="BZ519" s="357"/>
      <c r="CA519" s="357"/>
      <c r="CB519" s="357"/>
      <c r="CC519" s="357"/>
      <c r="CD519" s="357"/>
      <c r="CE519" s="357"/>
      <c r="CF519" s="357"/>
      <c r="CG519" s="357"/>
      <c r="CH519" s="357"/>
      <c r="CI519" s="357"/>
      <c r="CJ519" s="357"/>
      <c r="CK519" s="357"/>
      <c r="CL519" s="357"/>
      <c r="CM519" s="357"/>
      <c r="CN519" s="357"/>
      <c r="CO519" s="357"/>
      <c r="CP519" s="357"/>
      <c r="CQ519" s="357"/>
      <c r="CR519" s="357"/>
      <c r="CS519" s="357"/>
      <c r="CT519" s="357"/>
      <c r="CU519" s="357"/>
      <c r="CV519" s="357"/>
      <c r="CW519" s="357"/>
      <c r="CX519" s="357"/>
      <c r="CY519" s="357"/>
      <c r="CZ519" s="357"/>
      <c r="DA519" s="357"/>
      <c r="DB519" s="357"/>
      <c r="DC519" s="357"/>
      <c r="DD519" s="357"/>
      <c r="DE519" s="357"/>
      <c r="DF519" s="357"/>
      <c r="DG519" s="357"/>
      <c r="DH519" s="357"/>
      <c r="DI519" s="357"/>
      <c r="DJ519" s="357"/>
      <c r="DK519" s="357"/>
      <c r="DL519" s="357"/>
      <c r="DM519" s="357"/>
      <c r="DN519" s="357"/>
      <c r="DO519" s="357"/>
      <c r="DP519" s="357"/>
      <c r="DQ519" s="357"/>
      <c r="DR519" s="357"/>
      <c r="DS519" s="357"/>
      <c r="DT519" s="357"/>
      <c r="DU519" s="357"/>
      <c r="DV519" s="357"/>
      <c r="DW519" s="357"/>
      <c r="DX519" s="357"/>
      <c r="DY519" s="357"/>
      <c r="DZ519" s="357"/>
      <c r="EA519" s="357"/>
      <c r="EB519" s="357"/>
      <c r="EC519" s="357"/>
      <c r="ED519" s="357"/>
      <c r="EE519" s="357"/>
      <c r="EF519" s="357"/>
      <c r="EG519" s="357"/>
      <c r="EH519" s="357"/>
      <c r="EI519" s="357"/>
      <c r="EJ519" s="357"/>
      <c r="EK519" s="357"/>
      <c r="EL519" s="357"/>
      <c r="EM519" s="357"/>
      <c r="EN519" s="357"/>
      <c r="EO519" s="357"/>
      <c r="EP519" s="357"/>
      <c r="EQ519" s="357"/>
      <c r="ER519" s="357"/>
      <c r="ES519" s="357"/>
      <c r="ET519" s="357"/>
      <c r="EU519" s="357"/>
    </row>
    <row r="520" ht="12.75" customHeight="1">
      <c r="A520" s="357"/>
      <c r="B520" s="357"/>
      <c r="C520" s="357"/>
      <c r="D520" s="357"/>
      <c r="E520" s="357"/>
      <c r="F520" s="357"/>
      <c r="G520" s="357"/>
      <c r="H520" s="357"/>
      <c r="I520" s="357"/>
      <c r="J520" s="357"/>
      <c r="K520" s="357"/>
      <c r="L520" s="357"/>
      <c r="M520" s="357"/>
      <c r="N520" s="357"/>
      <c r="O520" s="357"/>
      <c r="P520" s="357"/>
      <c r="Q520" s="357"/>
      <c r="R520" s="357"/>
      <c r="S520" s="357"/>
      <c r="T520" s="357"/>
      <c r="U520" s="357"/>
      <c r="V520" s="357"/>
      <c r="W520" s="357"/>
      <c r="X520" s="357"/>
      <c r="Y520" s="357"/>
      <c r="Z520" s="357"/>
      <c r="AA520" s="357"/>
      <c r="AB520" s="357"/>
      <c r="AC520" s="357"/>
      <c r="AD520" s="357"/>
      <c r="AE520" s="357"/>
      <c r="AF520" s="357"/>
      <c r="AG520" s="357"/>
      <c r="AH520" s="357"/>
      <c r="AI520" s="357"/>
      <c r="AJ520" s="357"/>
      <c r="AK520" s="357"/>
      <c r="AL520" s="357"/>
      <c r="AM520" s="357"/>
      <c r="AN520" s="357"/>
      <c r="AO520" s="357"/>
      <c r="AP520" s="357"/>
      <c r="AQ520" s="357"/>
      <c r="AR520" s="357"/>
      <c r="AS520" s="357"/>
      <c r="AT520" s="357"/>
      <c r="AU520" s="357"/>
      <c r="AV520" s="357"/>
      <c r="AW520" s="357"/>
      <c r="AX520" s="357"/>
      <c r="AY520" s="357"/>
      <c r="AZ520" s="357"/>
      <c r="BA520" s="357"/>
      <c r="BB520" s="357"/>
      <c r="BC520" s="357"/>
      <c r="BD520" s="357"/>
      <c r="BE520" s="357"/>
      <c r="BF520" s="357"/>
      <c r="BG520" s="357"/>
      <c r="BH520" s="357"/>
      <c r="BI520" s="357"/>
      <c r="BJ520" s="357"/>
      <c r="BK520" s="357"/>
      <c r="BL520" s="357"/>
      <c r="BM520" s="357"/>
      <c r="BN520" s="357"/>
      <c r="BO520" s="357"/>
      <c r="BP520" s="357"/>
      <c r="BQ520" s="357"/>
      <c r="BR520" s="357"/>
      <c r="BS520" s="357"/>
      <c r="BT520" s="357"/>
      <c r="BU520" s="357"/>
      <c r="BV520" s="357"/>
      <c r="BW520" s="357"/>
      <c r="BX520" s="357"/>
      <c r="BY520" s="357"/>
      <c r="BZ520" s="357"/>
      <c r="CA520" s="357"/>
      <c r="CB520" s="357"/>
      <c r="CC520" s="357"/>
      <c r="CD520" s="357"/>
      <c r="CE520" s="357"/>
      <c r="CF520" s="357"/>
      <c r="CG520" s="357"/>
      <c r="CH520" s="357"/>
      <c r="CI520" s="357"/>
      <c r="CJ520" s="357"/>
      <c r="CK520" s="357"/>
      <c r="CL520" s="357"/>
      <c r="CM520" s="357"/>
      <c r="CN520" s="357"/>
      <c r="CO520" s="357"/>
      <c r="CP520" s="357"/>
      <c r="CQ520" s="357"/>
      <c r="CR520" s="357"/>
      <c r="CS520" s="357"/>
      <c r="CT520" s="357"/>
      <c r="CU520" s="357"/>
      <c r="CV520" s="357"/>
      <c r="CW520" s="357"/>
      <c r="CX520" s="357"/>
      <c r="CY520" s="357"/>
      <c r="CZ520" s="357"/>
      <c r="DA520" s="357"/>
      <c r="DB520" s="357"/>
      <c r="DC520" s="357"/>
      <c r="DD520" s="357"/>
      <c r="DE520" s="357"/>
      <c r="DF520" s="357"/>
      <c r="DG520" s="357"/>
      <c r="DH520" s="357"/>
      <c r="DI520" s="357"/>
      <c r="DJ520" s="357"/>
      <c r="DK520" s="357"/>
      <c r="DL520" s="357"/>
      <c r="DM520" s="357"/>
      <c r="DN520" s="357"/>
      <c r="DO520" s="357"/>
      <c r="DP520" s="357"/>
      <c r="DQ520" s="357"/>
      <c r="DR520" s="357"/>
      <c r="DS520" s="357"/>
      <c r="DT520" s="357"/>
      <c r="DU520" s="357"/>
      <c r="DV520" s="357"/>
      <c r="DW520" s="357"/>
      <c r="DX520" s="357"/>
      <c r="DY520" s="357"/>
      <c r="DZ520" s="357"/>
      <c r="EA520" s="357"/>
      <c r="EB520" s="357"/>
      <c r="EC520" s="357"/>
      <c r="ED520" s="357"/>
      <c r="EE520" s="357"/>
      <c r="EF520" s="357"/>
      <c r="EG520" s="357"/>
      <c r="EH520" s="357"/>
      <c r="EI520" s="357"/>
      <c r="EJ520" s="357"/>
      <c r="EK520" s="357"/>
      <c r="EL520" s="357"/>
      <c r="EM520" s="357"/>
      <c r="EN520" s="357"/>
      <c r="EO520" s="357"/>
      <c r="EP520" s="357"/>
      <c r="EQ520" s="357"/>
      <c r="ER520" s="357"/>
      <c r="ES520" s="357"/>
      <c r="ET520" s="357"/>
      <c r="EU520" s="357"/>
    </row>
    <row r="521" ht="12.75" customHeight="1">
      <c r="A521" s="357"/>
      <c r="B521" s="357"/>
      <c r="C521" s="357"/>
      <c r="D521" s="357"/>
      <c r="E521" s="357"/>
      <c r="F521" s="357"/>
      <c r="G521" s="357"/>
      <c r="H521" s="357"/>
      <c r="I521" s="357"/>
      <c r="J521" s="357"/>
      <c r="K521" s="357"/>
      <c r="L521" s="357"/>
      <c r="M521" s="357"/>
      <c r="N521" s="357"/>
      <c r="O521" s="357"/>
      <c r="P521" s="357"/>
      <c r="Q521" s="357"/>
      <c r="R521" s="357"/>
      <c r="S521" s="357"/>
      <c r="T521" s="357"/>
      <c r="U521" s="357"/>
      <c r="V521" s="357"/>
      <c r="W521" s="357"/>
      <c r="X521" s="357"/>
      <c r="Y521" s="357"/>
      <c r="Z521" s="357"/>
      <c r="AA521" s="357"/>
      <c r="AB521" s="357"/>
      <c r="AC521" s="357"/>
      <c r="AD521" s="357"/>
      <c r="AE521" s="357"/>
      <c r="AF521" s="357"/>
      <c r="AG521" s="357"/>
      <c r="AH521" s="357"/>
      <c r="AI521" s="357"/>
      <c r="AJ521" s="357"/>
      <c r="AK521" s="357"/>
      <c r="AL521" s="357"/>
      <c r="AM521" s="357"/>
      <c r="AN521" s="357"/>
      <c r="AO521" s="357"/>
      <c r="AP521" s="357"/>
      <c r="AQ521" s="357"/>
      <c r="AR521" s="357"/>
      <c r="AS521" s="357"/>
      <c r="AT521" s="357"/>
      <c r="AU521" s="357"/>
      <c r="AV521" s="357"/>
      <c r="AW521" s="357"/>
      <c r="AX521" s="357"/>
      <c r="AY521" s="357"/>
      <c r="AZ521" s="357"/>
      <c r="BA521" s="357"/>
      <c r="BB521" s="357"/>
      <c r="BC521" s="357"/>
      <c r="BD521" s="357"/>
      <c r="BE521" s="357"/>
      <c r="BF521" s="357"/>
      <c r="BG521" s="357"/>
      <c r="BH521" s="357"/>
      <c r="BI521" s="357"/>
      <c r="BJ521" s="357"/>
      <c r="BK521" s="357"/>
      <c r="BL521" s="357"/>
      <c r="BM521" s="357"/>
      <c r="BN521" s="357"/>
      <c r="BO521" s="357"/>
      <c r="BP521" s="357"/>
      <c r="BQ521" s="357"/>
      <c r="BR521" s="357"/>
      <c r="BS521" s="357"/>
      <c r="BT521" s="357"/>
      <c r="BU521" s="357"/>
      <c r="BV521" s="357"/>
      <c r="BW521" s="357"/>
      <c r="BX521" s="357"/>
      <c r="BY521" s="357"/>
      <c r="BZ521" s="357"/>
      <c r="CA521" s="357"/>
      <c r="CB521" s="357"/>
      <c r="CC521" s="357"/>
      <c r="CD521" s="357"/>
      <c r="CE521" s="357"/>
      <c r="CF521" s="357"/>
      <c r="CG521" s="357"/>
      <c r="CH521" s="357"/>
      <c r="CI521" s="357"/>
      <c r="CJ521" s="357"/>
      <c r="CK521" s="357"/>
      <c r="CL521" s="357"/>
      <c r="CM521" s="357"/>
      <c r="CN521" s="357"/>
      <c r="CO521" s="357"/>
      <c r="CP521" s="357"/>
      <c r="CQ521" s="357"/>
      <c r="CR521" s="357"/>
      <c r="CS521" s="357"/>
      <c r="CT521" s="357"/>
      <c r="CU521" s="357"/>
      <c r="CV521" s="357"/>
      <c r="CW521" s="357"/>
      <c r="CX521" s="357"/>
      <c r="CY521" s="357"/>
      <c r="CZ521" s="357"/>
      <c r="DA521" s="357"/>
      <c r="DB521" s="357"/>
      <c r="DC521" s="357"/>
      <c r="DD521" s="357"/>
      <c r="DE521" s="357"/>
      <c r="DF521" s="357"/>
      <c r="DG521" s="357"/>
      <c r="DH521" s="357"/>
      <c r="DI521" s="357"/>
      <c r="DJ521" s="357"/>
      <c r="DK521" s="357"/>
      <c r="DL521" s="357"/>
      <c r="DM521" s="357"/>
      <c r="DN521" s="357"/>
      <c r="DO521" s="357"/>
      <c r="DP521" s="357"/>
      <c r="DQ521" s="357"/>
      <c r="DR521" s="357"/>
      <c r="DS521" s="357"/>
      <c r="DT521" s="357"/>
      <c r="DU521" s="357"/>
      <c r="DV521" s="357"/>
      <c r="DW521" s="357"/>
      <c r="DX521" s="357"/>
      <c r="DY521" s="357"/>
      <c r="DZ521" s="357"/>
      <c r="EA521" s="357"/>
      <c r="EB521" s="357"/>
      <c r="EC521" s="357"/>
      <c r="ED521" s="357"/>
      <c r="EE521" s="357"/>
      <c r="EF521" s="357"/>
      <c r="EG521" s="357"/>
      <c r="EH521" s="357"/>
      <c r="EI521" s="357"/>
      <c r="EJ521" s="357"/>
      <c r="EK521" s="357"/>
      <c r="EL521" s="357"/>
      <c r="EM521" s="357"/>
      <c r="EN521" s="357"/>
      <c r="EO521" s="357"/>
      <c r="EP521" s="357"/>
      <c r="EQ521" s="357"/>
      <c r="ER521" s="357"/>
      <c r="ES521" s="357"/>
      <c r="ET521" s="357"/>
      <c r="EU521" s="357"/>
    </row>
    <row r="522" ht="12.75" customHeight="1">
      <c r="A522" s="357"/>
      <c r="B522" s="357"/>
      <c r="C522" s="357"/>
      <c r="D522" s="357"/>
      <c r="E522" s="357"/>
      <c r="F522" s="357"/>
      <c r="G522" s="357"/>
      <c r="H522" s="357"/>
      <c r="I522" s="357"/>
      <c r="J522" s="357"/>
      <c r="K522" s="357"/>
      <c r="L522" s="357"/>
      <c r="M522" s="357"/>
      <c r="N522" s="357"/>
      <c r="O522" s="357"/>
      <c r="P522" s="357"/>
      <c r="Q522" s="357"/>
      <c r="R522" s="357"/>
      <c r="S522" s="357"/>
      <c r="T522" s="357"/>
      <c r="U522" s="357"/>
      <c r="V522" s="357"/>
      <c r="W522" s="357"/>
      <c r="X522" s="357"/>
      <c r="Y522" s="357"/>
      <c r="Z522" s="357"/>
      <c r="AA522" s="357"/>
      <c r="AB522" s="357"/>
      <c r="AC522" s="357"/>
      <c r="AD522" s="357"/>
      <c r="AE522" s="357"/>
      <c r="AF522" s="357"/>
      <c r="AG522" s="357"/>
      <c r="AH522" s="357"/>
      <c r="AI522" s="357"/>
      <c r="AJ522" s="357"/>
      <c r="AK522" s="357"/>
      <c r="AL522" s="357"/>
      <c r="AM522" s="357"/>
      <c r="AN522" s="357"/>
      <c r="AO522" s="357"/>
      <c r="AP522" s="357"/>
      <c r="AQ522" s="357"/>
      <c r="AR522" s="357"/>
      <c r="AS522" s="357"/>
      <c r="AT522" s="357"/>
      <c r="AU522" s="357"/>
      <c r="AV522" s="357"/>
      <c r="AW522" s="357"/>
      <c r="AX522" s="357"/>
      <c r="AY522" s="357"/>
      <c r="AZ522" s="357"/>
      <c r="BA522" s="357"/>
      <c r="BB522" s="357"/>
      <c r="BC522" s="357"/>
      <c r="BD522" s="357"/>
      <c r="BE522" s="357"/>
      <c r="BF522" s="357"/>
      <c r="BG522" s="357"/>
      <c r="BH522" s="357"/>
      <c r="BI522" s="357"/>
      <c r="BJ522" s="357"/>
      <c r="BK522" s="357"/>
      <c r="BL522" s="357"/>
      <c r="BM522" s="357"/>
      <c r="BN522" s="357"/>
      <c r="BO522" s="357"/>
      <c r="BP522" s="357"/>
      <c r="BQ522" s="357"/>
      <c r="BR522" s="357"/>
      <c r="BS522" s="357"/>
      <c r="BT522" s="357"/>
      <c r="BU522" s="357"/>
      <c r="BV522" s="357"/>
      <c r="BW522" s="357"/>
      <c r="BX522" s="357"/>
      <c r="BY522" s="357"/>
      <c r="BZ522" s="357"/>
      <c r="CA522" s="357"/>
      <c r="CB522" s="357"/>
      <c r="CC522" s="357"/>
      <c r="CD522" s="357"/>
      <c r="CE522" s="357"/>
      <c r="CF522" s="357"/>
      <c r="CG522" s="357"/>
      <c r="CH522" s="357"/>
      <c r="CI522" s="357"/>
      <c r="CJ522" s="357"/>
      <c r="CK522" s="357"/>
      <c r="CL522" s="357"/>
      <c r="CM522" s="357"/>
      <c r="CN522" s="357"/>
      <c r="CO522" s="357"/>
      <c r="CP522" s="357"/>
      <c r="CQ522" s="357"/>
      <c r="CR522" s="357"/>
      <c r="CS522" s="357"/>
      <c r="CT522" s="357"/>
      <c r="CU522" s="357"/>
      <c r="CV522" s="357"/>
      <c r="CW522" s="357"/>
      <c r="CX522" s="357"/>
      <c r="CY522" s="357"/>
      <c r="CZ522" s="357"/>
      <c r="DA522" s="357"/>
      <c r="DB522" s="357"/>
      <c r="DC522" s="357"/>
      <c r="DD522" s="357"/>
      <c r="DE522" s="357"/>
      <c r="DF522" s="357"/>
      <c r="DG522" s="357"/>
      <c r="DH522" s="357"/>
      <c r="DI522" s="357"/>
      <c r="DJ522" s="357"/>
      <c r="DK522" s="357"/>
      <c r="DL522" s="357"/>
      <c r="DM522" s="357"/>
      <c r="DN522" s="357"/>
      <c r="DO522" s="357"/>
      <c r="DP522" s="357"/>
      <c r="DQ522" s="357"/>
      <c r="DR522" s="357"/>
      <c r="DS522" s="357"/>
      <c r="DT522" s="357"/>
      <c r="DU522" s="357"/>
      <c r="DV522" s="357"/>
      <c r="DW522" s="357"/>
      <c r="DX522" s="357"/>
      <c r="DY522" s="357"/>
      <c r="DZ522" s="357"/>
      <c r="EA522" s="357"/>
      <c r="EB522" s="357"/>
      <c r="EC522" s="357"/>
      <c r="ED522" s="357"/>
      <c r="EE522" s="357"/>
      <c r="EF522" s="357"/>
      <c r="EG522" s="357"/>
      <c r="EH522" s="357"/>
      <c r="EI522" s="357"/>
      <c r="EJ522" s="357"/>
      <c r="EK522" s="357"/>
      <c r="EL522" s="357"/>
      <c r="EM522" s="357"/>
      <c r="EN522" s="357"/>
      <c r="EO522" s="357"/>
      <c r="EP522" s="357"/>
      <c r="EQ522" s="357"/>
      <c r="ER522" s="357"/>
      <c r="ES522" s="357"/>
      <c r="ET522" s="357"/>
      <c r="EU522" s="357"/>
    </row>
    <row r="523" ht="12.75" customHeight="1">
      <c r="A523" s="357"/>
      <c r="B523" s="357"/>
      <c r="C523" s="357"/>
      <c r="D523" s="357"/>
      <c r="E523" s="357"/>
      <c r="F523" s="357"/>
      <c r="G523" s="357"/>
      <c r="H523" s="357"/>
      <c r="I523" s="357"/>
      <c r="J523" s="357"/>
      <c r="K523" s="357"/>
      <c r="L523" s="357"/>
      <c r="M523" s="357"/>
      <c r="N523" s="357"/>
      <c r="O523" s="357"/>
      <c r="P523" s="357"/>
      <c r="Q523" s="357"/>
      <c r="R523" s="357"/>
      <c r="S523" s="357"/>
      <c r="T523" s="357"/>
      <c r="U523" s="357"/>
      <c r="V523" s="357"/>
      <c r="W523" s="357"/>
      <c r="X523" s="357"/>
      <c r="Y523" s="357"/>
      <c r="Z523" s="357"/>
      <c r="AA523" s="357"/>
      <c r="AB523" s="357"/>
      <c r="AC523" s="357"/>
      <c r="AD523" s="357"/>
      <c r="AE523" s="357"/>
      <c r="AF523" s="357"/>
      <c r="AG523" s="357"/>
      <c r="AH523" s="357"/>
      <c r="AI523" s="357"/>
      <c r="AJ523" s="357"/>
      <c r="AK523" s="357"/>
      <c r="AL523" s="357"/>
      <c r="AM523" s="357"/>
      <c r="AN523" s="357"/>
      <c r="AO523" s="357"/>
      <c r="AP523" s="357"/>
      <c r="AQ523" s="357"/>
      <c r="AR523" s="357"/>
      <c r="AS523" s="357"/>
      <c r="AT523" s="357"/>
      <c r="AU523" s="357"/>
      <c r="AV523" s="357"/>
      <c r="AW523" s="357"/>
      <c r="AX523" s="357"/>
      <c r="AY523" s="357"/>
      <c r="AZ523" s="357"/>
      <c r="BA523" s="357"/>
      <c r="BB523" s="357"/>
      <c r="BC523" s="357"/>
      <c r="BD523" s="357"/>
      <c r="BE523" s="357"/>
      <c r="BF523" s="357"/>
      <c r="BG523" s="357"/>
      <c r="BH523" s="357"/>
      <c r="BI523" s="357"/>
      <c r="BJ523" s="357"/>
      <c r="BK523" s="357"/>
      <c r="BL523" s="357"/>
      <c r="BM523" s="357"/>
      <c r="BN523" s="357"/>
      <c r="BO523" s="357"/>
      <c r="BP523" s="357"/>
      <c r="BQ523" s="357"/>
      <c r="BR523" s="357"/>
      <c r="BS523" s="357"/>
      <c r="BT523" s="357"/>
      <c r="BU523" s="357"/>
      <c r="BV523" s="357"/>
      <c r="BW523" s="357"/>
      <c r="BX523" s="357"/>
      <c r="BY523" s="357"/>
      <c r="BZ523" s="357"/>
      <c r="CA523" s="357"/>
      <c r="CB523" s="357"/>
      <c r="CC523" s="357"/>
      <c r="CD523" s="357"/>
      <c r="CE523" s="357"/>
      <c r="CF523" s="357"/>
      <c r="CG523" s="357"/>
      <c r="CH523" s="357"/>
      <c r="CI523" s="357"/>
      <c r="CJ523" s="357"/>
      <c r="CK523" s="357"/>
      <c r="CL523" s="357"/>
      <c r="CM523" s="357"/>
      <c r="CN523" s="357"/>
      <c r="CO523" s="357"/>
      <c r="CP523" s="357"/>
      <c r="CQ523" s="357"/>
      <c r="CR523" s="357"/>
      <c r="CS523" s="357"/>
      <c r="CT523" s="357"/>
      <c r="CU523" s="357"/>
      <c r="CV523" s="357"/>
      <c r="CW523" s="357"/>
      <c r="CX523" s="357"/>
      <c r="CY523" s="357"/>
      <c r="CZ523" s="357"/>
      <c r="DA523" s="357"/>
      <c r="DB523" s="357"/>
      <c r="DC523" s="357"/>
      <c r="DD523" s="357"/>
      <c r="DE523" s="357"/>
      <c r="DF523" s="357"/>
      <c r="DG523" s="357"/>
      <c r="DH523" s="357"/>
      <c r="DI523" s="357"/>
      <c r="DJ523" s="357"/>
      <c r="DK523" s="357"/>
      <c r="DL523" s="357"/>
      <c r="DM523" s="357"/>
      <c r="DN523" s="357"/>
      <c r="DO523" s="357"/>
      <c r="DP523" s="357"/>
      <c r="DQ523" s="357"/>
      <c r="DR523" s="357"/>
      <c r="DS523" s="357"/>
      <c r="DT523" s="357"/>
      <c r="DU523" s="357"/>
      <c r="DV523" s="357"/>
      <c r="DW523" s="357"/>
      <c r="DX523" s="357"/>
      <c r="DY523" s="357"/>
      <c r="DZ523" s="357"/>
      <c r="EA523" s="357"/>
      <c r="EB523" s="357"/>
      <c r="EC523" s="357"/>
      <c r="ED523" s="357"/>
      <c r="EE523" s="357"/>
      <c r="EF523" s="357"/>
      <c r="EG523" s="357"/>
      <c r="EH523" s="357"/>
      <c r="EI523" s="357"/>
      <c r="EJ523" s="357"/>
      <c r="EK523" s="357"/>
      <c r="EL523" s="357"/>
      <c r="EM523" s="357"/>
      <c r="EN523" s="357"/>
      <c r="EO523" s="357"/>
      <c r="EP523" s="357"/>
      <c r="EQ523" s="357"/>
      <c r="ER523" s="357"/>
      <c r="ES523" s="357"/>
      <c r="ET523" s="357"/>
      <c r="EU523" s="357"/>
    </row>
    <row r="524" ht="12.75" customHeight="1">
      <c r="A524" s="357"/>
      <c r="B524" s="357"/>
      <c r="C524" s="357"/>
      <c r="D524" s="357"/>
      <c r="E524" s="357"/>
      <c r="F524" s="357"/>
      <c r="G524" s="357"/>
      <c r="H524" s="357"/>
      <c r="I524" s="357"/>
      <c r="J524" s="357"/>
      <c r="K524" s="357"/>
      <c r="L524" s="357"/>
      <c r="M524" s="357"/>
      <c r="N524" s="357"/>
      <c r="O524" s="357"/>
      <c r="P524" s="357"/>
      <c r="Q524" s="357"/>
      <c r="R524" s="357"/>
      <c r="S524" s="357"/>
      <c r="T524" s="357"/>
      <c r="U524" s="357"/>
      <c r="V524" s="357"/>
      <c r="W524" s="357"/>
      <c r="X524" s="357"/>
      <c r="Y524" s="357"/>
      <c r="Z524" s="357"/>
      <c r="AA524" s="357"/>
      <c r="AB524" s="357"/>
      <c r="AC524" s="357"/>
      <c r="AD524" s="357"/>
      <c r="AE524" s="357"/>
      <c r="AF524" s="357"/>
      <c r="AG524" s="357"/>
      <c r="AH524" s="357"/>
      <c r="AI524" s="357"/>
      <c r="AJ524" s="357"/>
      <c r="AK524" s="357"/>
      <c r="AL524" s="357"/>
      <c r="AM524" s="357"/>
      <c r="AN524" s="357"/>
      <c r="AO524" s="357"/>
      <c r="AP524" s="357"/>
      <c r="AQ524" s="357"/>
      <c r="AR524" s="357"/>
      <c r="AS524" s="357"/>
      <c r="AT524" s="357"/>
      <c r="AU524" s="357"/>
      <c r="AV524" s="357"/>
      <c r="AW524" s="357"/>
      <c r="AX524" s="357"/>
      <c r="AY524" s="357"/>
      <c r="AZ524" s="357"/>
      <c r="BA524" s="357"/>
      <c r="BB524" s="357"/>
      <c r="BC524" s="357"/>
      <c r="BD524" s="357"/>
      <c r="BE524" s="357"/>
      <c r="BF524" s="357"/>
      <c r="BG524" s="357"/>
      <c r="BH524" s="357"/>
      <c r="BI524" s="357"/>
      <c r="BJ524" s="357"/>
      <c r="BK524" s="357"/>
      <c r="BL524" s="357"/>
      <c r="BM524" s="357"/>
      <c r="BN524" s="357"/>
      <c r="BO524" s="357"/>
      <c r="BP524" s="357"/>
      <c r="BQ524" s="357"/>
      <c r="BR524" s="357"/>
      <c r="BS524" s="357"/>
      <c r="BT524" s="357"/>
      <c r="BU524" s="357"/>
      <c r="BV524" s="357"/>
      <c r="BW524" s="357"/>
      <c r="BX524" s="357"/>
      <c r="BY524" s="357"/>
      <c r="BZ524" s="357"/>
      <c r="CA524" s="357"/>
      <c r="CB524" s="357"/>
      <c r="CC524" s="357"/>
      <c r="CD524" s="357"/>
      <c r="CE524" s="357"/>
      <c r="CF524" s="357"/>
      <c r="CG524" s="357"/>
      <c r="CH524" s="357"/>
      <c r="CI524" s="357"/>
      <c r="CJ524" s="357"/>
      <c r="CK524" s="357"/>
      <c r="CL524" s="357"/>
      <c r="CM524" s="357"/>
      <c r="CN524" s="357"/>
      <c r="CO524" s="357"/>
      <c r="CP524" s="357"/>
      <c r="CQ524" s="357"/>
      <c r="CR524" s="357"/>
      <c r="CS524" s="357"/>
      <c r="CT524" s="357"/>
      <c r="CU524" s="357"/>
      <c r="CV524" s="357"/>
      <c r="CW524" s="357"/>
      <c r="CX524" s="357"/>
      <c r="CY524" s="357"/>
      <c r="CZ524" s="357"/>
      <c r="DA524" s="357"/>
      <c r="DB524" s="357"/>
      <c r="DC524" s="357"/>
      <c r="DD524" s="357"/>
      <c r="DE524" s="357"/>
      <c r="DF524" s="357"/>
      <c r="DG524" s="357"/>
      <c r="DH524" s="357"/>
      <c r="DI524" s="357"/>
      <c r="DJ524" s="357"/>
      <c r="DK524" s="357"/>
      <c r="DL524" s="357"/>
      <c r="DM524" s="357"/>
      <c r="DN524" s="357"/>
      <c r="DO524" s="357"/>
      <c r="DP524" s="357"/>
      <c r="DQ524" s="357"/>
      <c r="DR524" s="357"/>
      <c r="DS524" s="357"/>
      <c r="DT524" s="357"/>
      <c r="DU524" s="357"/>
      <c r="DV524" s="357"/>
      <c r="DW524" s="357"/>
      <c r="DX524" s="357"/>
      <c r="DY524" s="357"/>
      <c r="DZ524" s="357"/>
      <c r="EA524" s="357"/>
      <c r="EB524" s="357"/>
      <c r="EC524" s="357"/>
      <c r="ED524" s="357"/>
      <c r="EE524" s="357"/>
      <c r="EF524" s="357"/>
      <c r="EG524" s="357"/>
      <c r="EH524" s="357"/>
      <c r="EI524" s="357"/>
      <c r="EJ524" s="357"/>
      <c r="EK524" s="357"/>
      <c r="EL524" s="357"/>
      <c r="EM524" s="357"/>
      <c r="EN524" s="357"/>
      <c r="EO524" s="357"/>
      <c r="EP524" s="357"/>
      <c r="EQ524" s="357"/>
      <c r="ER524" s="357"/>
      <c r="ES524" s="357"/>
      <c r="ET524" s="357"/>
      <c r="EU524" s="357"/>
    </row>
    <row r="525" ht="12.75" customHeight="1">
      <c r="A525" s="357"/>
      <c r="B525" s="357"/>
      <c r="C525" s="357"/>
      <c r="D525" s="357"/>
      <c r="E525" s="357"/>
      <c r="F525" s="357"/>
      <c r="G525" s="357"/>
      <c r="H525" s="357"/>
      <c r="I525" s="357"/>
      <c r="J525" s="357"/>
      <c r="K525" s="357"/>
      <c r="L525" s="357"/>
      <c r="M525" s="357"/>
      <c r="N525" s="357"/>
      <c r="O525" s="357"/>
      <c r="P525" s="357"/>
      <c r="Q525" s="357"/>
      <c r="R525" s="357"/>
      <c r="S525" s="357"/>
      <c r="T525" s="357"/>
      <c r="U525" s="357"/>
      <c r="V525" s="357"/>
      <c r="W525" s="357"/>
      <c r="X525" s="357"/>
      <c r="Y525" s="357"/>
      <c r="Z525" s="357"/>
      <c r="AA525" s="357"/>
      <c r="AB525" s="357"/>
      <c r="AC525" s="357"/>
      <c r="AD525" s="357"/>
      <c r="AE525" s="357"/>
      <c r="AF525" s="357"/>
      <c r="AG525" s="357"/>
      <c r="AH525" s="357"/>
      <c r="AI525" s="357"/>
      <c r="AJ525" s="357"/>
      <c r="AK525" s="357"/>
      <c r="AL525" s="357"/>
      <c r="AM525" s="357"/>
      <c r="AN525" s="357"/>
      <c r="AO525" s="357"/>
      <c r="AP525" s="357"/>
      <c r="AQ525" s="357"/>
      <c r="AR525" s="357"/>
      <c r="AS525" s="357"/>
      <c r="AT525" s="357"/>
      <c r="AU525" s="357"/>
      <c r="AV525" s="357"/>
      <c r="AW525" s="357"/>
      <c r="AX525" s="357"/>
      <c r="AY525" s="357"/>
      <c r="AZ525" s="357"/>
      <c r="BA525" s="357"/>
      <c r="BB525" s="357"/>
      <c r="BC525" s="357"/>
      <c r="BD525" s="357"/>
      <c r="BE525" s="357"/>
      <c r="BF525" s="357"/>
      <c r="BG525" s="357"/>
      <c r="BH525" s="357"/>
      <c r="BI525" s="357"/>
      <c r="BJ525" s="357"/>
      <c r="BK525" s="357"/>
      <c r="BL525" s="357"/>
      <c r="BM525" s="357"/>
      <c r="BN525" s="357"/>
      <c r="BO525" s="357"/>
      <c r="BP525" s="357"/>
      <c r="BQ525" s="357"/>
      <c r="BR525" s="357"/>
      <c r="BS525" s="357"/>
      <c r="BT525" s="357"/>
      <c r="BU525" s="357"/>
      <c r="BV525" s="357"/>
      <c r="BW525" s="357"/>
      <c r="BX525" s="357"/>
      <c r="BY525" s="357"/>
      <c r="BZ525" s="357"/>
      <c r="CA525" s="357"/>
      <c r="CB525" s="357"/>
      <c r="CC525" s="357"/>
      <c r="CD525" s="357"/>
      <c r="CE525" s="357"/>
      <c r="CF525" s="357"/>
      <c r="CG525" s="357"/>
      <c r="CH525" s="357"/>
      <c r="CI525" s="357"/>
      <c r="CJ525" s="357"/>
      <c r="CK525" s="357"/>
      <c r="CL525" s="357"/>
      <c r="CM525" s="357"/>
      <c r="CN525" s="357"/>
      <c r="CO525" s="357"/>
      <c r="CP525" s="357"/>
      <c r="CQ525" s="357"/>
      <c r="CR525" s="357"/>
      <c r="CS525" s="357"/>
      <c r="CT525" s="357"/>
      <c r="CU525" s="357"/>
      <c r="CV525" s="357"/>
      <c r="CW525" s="357"/>
      <c r="CX525" s="357"/>
      <c r="CY525" s="357"/>
      <c r="CZ525" s="357"/>
      <c r="DA525" s="357"/>
      <c r="DB525" s="357"/>
      <c r="DC525" s="357"/>
      <c r="DD525" s="357"/>
      <c r="DE525" s="357"/>
      <c r="DF525" s="357"/>
      <c r="DG525" s="357"/>
      <c r="DH525" s="357"/>
      <c r="DI525" s="357"/>
      <c r="DJ525" s="357"/>
      <c r="DK525" s="357"/>
      <c r="DL525" s="357"/>
      <c r="DM525" s="357"/>
      <c r="DN525" s="357"/>
      <c r="DO525" s="357"/>
      <c r="DP525" s="357"/>
      <c r="DQ525" s="357"/>
      <c r="DR525" s="357"/>
      <c r="DS525" s="357"/>
      <c r="DT525" s="357"/>
      <c r="DU525" s="357"/>
      <c r="DV525" s="357"/>
      <c r="DW525" s="357"/>
      <c r="DX525" s="357"/>
      <c r="DY525" s="357"/>
      <c r="DZ525" s="357"/>
      <c r="EA525" s="357"/>
      <c r="EB525" s="357"/>
      <c r="EC525" s="357"/>
      <c r="ED525" s="357"/>
      <c r="EE525" s="357"/>
      <c r="EF525" s="357"/>
      <c r="EG525" s="357"/>
      <c r="EH525" s="357"/>
      <c r="EI525" s="357"/>
      <c r="EJ525" s="357"/>
      <c r="EK525" s="357"/>
      <c r="EL525" s="357"/>
      <c r="EM525" s="357"/>
      <c r="EN525" s="357"/>
      <c r="EO525" s="357"/>
      <c r="EP525" s="357"/>
      <c r="EQ525" s="357"/>
      <c r="ER525" s="357"/>
      <c r="ES525" s="357"/>
      <c r="ET525" s="357"/>
      <c r="EU525" s="357"/>
    </row>
    <row r="526" ht="12.75" customHeight="1">
      <c r="A526" s="357"/>
      <c r="B526" s="357"/>
      <c r="C526" s="357"/>
      <c r="D526" s="357"/>
      <c r="E526" s="357"/>
      <c r="F526" s="357"/>
      <c r="G526" s="357"/>
      <c r="H526" s="357"/>
      <c r="I526" s="357"/>
      <c r="J526" s="357"/>
      <c r="K526" s="357"/>
      <c r="L526" s="357"/>
      <c r="M526" s="357"/>
      <c r="N526" s="357"/>
      <c r="O526" s="357"/>
      <c r="P526" s="357"/>
      <c r="Q526" s="357"/>
      <c r="R526" s="357"/>
      <c r="S526" s="357"/>
      <c r="T526" s="357"/>
      <c r="U526" s="357"/>
      <c r="V526" s="357"/>
      <c r="W526" s="357"/>
      <c r="X526" s="357"/>
      <c r="Y526" s="357"/>
      <c r="Z526" s="357"/>
      <c r="AA526" s="357"/>
      <c r="AB526" s="357"/>
      <c r="AC526" s="357"/>
      <c r="AD526" s="357"/>
      <c r="AE526" s="357"/>
      <c r="AF526" s="357"/>
      <c r="AG526" s="357"/>
      <c r="AH526" s="357"/>
      <c r="AI526" s="357"/>
      <c r="AJ526" s="357"/>
      <c r="AK526" s="357"/>
      <c r="AL526" s="357"/>
      <c r="AM526" s="357"/>
      <c r="AN526" s="357"/>
      <c r="AO526" s="357"/>
      <c r="AP526" s="357"/>
      <c r="AQ526" s="357"/>
      <c r="AR526" s="357"/>
      <c r="AS526" s="357"/>
      <c r="AT526" s="357"/>
      <c r="AU526" s="357"/>
      <c r="AV526" s="357"/>
      <c r="AW526" s="357"/>
      <c r="AX526" s="357"/>
      <c r="AY526" s="357"/>
      <c r="AZ526" s="357"/>
      <c r="BA526" s="357"/>
      <c r="BB526" s="357"/>
      <c r="BC526" s="357"/>
      <c r="BD526" s="357"/>
      <c r="BE526" s="357"/>
      <c r="BF526" s="357"/>
      <c r="BG526" s="357"/>
      <c r="BH526" s="357"/>
      <c r="BI526" s="357"/>
      <c r="BJ526" s="357"/>
      <c r="BK526" s="357"/>
      <c r="BL526" s="357"/>
      <c r="BM526" s="357"/>
      <c r="BN526" s="357"/>
      <c r="BO526" s="357"/>
      <c r="BP526" s="357"/>
      <c r="BQ526" s="357"/>
      <c r="BR526" s="357"/>
      <c r="BS526" s="357"/>
      <c r="BT526" s="357"/>
      <c r="BU526" s="357"/>
      <c r="BV526" s="357"/>
      <c r="BW526" s="357"/>
      <c r="BX526" s="357"/>
      <c r="BY526" s="357"/>
      <c r="BZ526" s="357"/>
      <c r="CA526" s="357"/>
      <c r="CB526" s="357"/>
      <c r="CC526" s="357"/>
      <c r="CD526" s="357"/>
      <c r="CE526" s="357"/>
      <c r="CF526" s="357"/>
      <c r="CG526" s="357"/>
      <c r="CH526" s="357"/>
      <c r="CI526" s="357"/>
      <c r="CJ526" s="357"/>
      <c r="CK526" s="357"/>
      <c r="CL526" s="357"/>
      <c r="CM526" s="357"/>
      <c r="CN526" s="357"/>
      <c r="CO526" s="357"/>
      <c r="CP526" s="357"/>
      <c r="CQ526" s="357"/>
      <c r="CR526" s="357"/>
      <c r="CS526" s="357"/>
      <c r="CT526" s="357"/>
      <c r="CU526" s="357"/>
      <c r="CV526" s="357"/>
      <c r="CW526" s="357"/>
      <c r="CX526" s="357"/>
      <c r="CY526" s="357"/>
      <c r="CZ526" s="357"/>
      <c r="DA526" s="357"/>
      <c r="DB526" s="357"/>
      <c r="DC526" s="357"/>
      <c r="DD526" s="357"/>
      <c r="DE526" s="357"/>
      <c r="DF526" s="357"/>
      <c r="DG526" s="357"/>
      <c r="DH526" s="357"/>
      <c r="DI526" s="357"/>
      <c r="DJ526" s="357"/>
      <c r="DK526" s="357"/>
      <c r="DL526" s="357"/>
      <c r="DM526" s="357"/>
      <c r="DN526" s="357"/>
      <c r="DO526" s="357"/>
      <c r="DP526" s="357"/>
      <c r="DQ526" s="357"/>
      <c r="DR526" s="357"/>
      <c r="DS526" s="357"/>
      <c r="DT526" s="357"/>
      <c r="DU526" s="357"/>
      <c r="DV526" s="357"/>
      <c r="DW526" s="357"/>
      <c r="DX526" s="357"/>
      <c r="DY526" s="357"/>
      <c r="DZ526" s="357"/>
      <c r="EA526" s="357"/>
      <c r="EB526" s="357"/>
      <c r="EC526" s="357"/>
      <c r="ED526" s="357"/>
      <c r="EE526" s="357"/>
      <c r="EF526" s="357"/>
      <c r="EG526" s="357"/>
      <c r="EH526" s="357"/>
      <c r="EI526" s="357"/>
      <c r="EJ526" s="357"/>
      <c r="EK526" s="357"/>
      <c r="EL526" s="357"/>
      <c r="EM526" s="357"/>
      <c r="EN526" s="357"/>
      <c r="EO526" s="357"/>
      <c r="EP526" s="357"/>
      <c r="EQ526" s="357"/>
      <c r="ER526" s="357"/>
      <c r="ES526" s="357"/>
      <c r="ET526" s="357"/>
      <c r="EU526" s="357"/>
    </row>
    <row r="527" ht="12.75" customHeight="1">
      <c r="A527" s="357"/>
      <c r="B527" s="357"/>
      <c r="C527" s="357"/>
      <c r="D527" s="357"/>
      <c r="E527" s="357"/>
      <c r="F527" s="357"/>
      <c r="G527" s="357"/>
      <c r="H527" s="357"/>
      <c r="I527" s="357"/>
      <c r="J527" s="357"/>
      <c r="K527" s="357"/>
      <c r="L527" s="357"/>
      <c r="M527" s="357"/>
      <c r="N527" s="357"/>
      <c r="O527" s="357"/>
      <c r="P527" s="357"/>
      <c r="Q527" s="357"/>
      <c r="R527" s="357"/>
      <c r="S527" s="357"/>
      <c r="T527" s="357"/>
      <c r="U527" s="357"/>
      <c r="V527" s="357"/>
      <c r="W527" s="357"/>
      <c r="X527" s="357"/>
      <c r="Y527" s="357"/>
      <c r="Z527" s="357"/>
      <c r="AA527" s="357"/>
      <c r="AB527" s="357"/>
      <c r="AC527" s="357"/>
      <c r="AD527" s="357"/>
      <c r="AE527" s="357"/>
      <c r="AF527" s="357"/>
      <c r="AG527" s="357"/>
      <c r="AH527" s="357"/>
      <c r="AI527" s="357"/>
      <c r="AJ527" s="357"/>
      <c r="AK527" s="357"/>
      <c r="AL527" s="357"/>
      <c r="AM527" s="357"/>
      <c r="AN527" s="357"/>
      <c r="AO527" s="357"/>
      <c r="AP527" s="357"/>
      <c r="AQ527" s="357"/>
      <c r="AR527" s="357"/>
      <c r="AS527" s="357"/>
      <c r="AT527" s="357"/>
      <c r="AU527" s="357"/>
      <c r="AV527" s="357"/>
      <c r="AW527" s="357"/>
      <c r="AX527" s="357"/>
      <c r="AY527" s="357"/>
      <c r="AZ527" s="357"/>
      <c r="BA527" s="357"/>
      <c r="BB527" s="357"/>
      <c r="BC527" s="357"/>
      <c r="BD527" s="357"/>
      <c r="BE527" s="357"/>
      <c r="BF527" s="357"/>
      <c r="BG527" s="357"/>
      <c r="BH527" s="357"/>
      <c r="BI527" s="357"/>
      <c r="BJ527" s="357"/>
      <c r="BK527" s="357"/>
      <c r="BL527" s="357"/>
      <c r="BM527" s="357"/>
      <c r="BN527" s="357"/>
      <c r="BO527" s="357"/>
      <c r="BP527" s="357"/>
      <c r="BQ527" s="357"/>
      <c r="BR527" s="357"/>
      <c r="BS527" s="357"/>
      <c r="BT527" s="357"/>
      <c r="BU527" s="357"/>
      <c r="BV527" s="357"/>
      <c r="BW527" s="357"/>
      <c r="BX527" s="357"/>
      <c r="BY527" s="357"/>
      <c r="BZ527" s="357"/>
      <c r="CA527" s="357"/>
      <c r="CB527" s="357"/>
      <c r="CC527" s="357"/>
      <c r="CD527" s="357"/>
      <c r="CE527" s="357"/>
      <c r="CF527" s="357"/>
      <c r="CG527" s="357"/>
      <c r="CH527" s="357"/>
      <c r="CI527" s="357"/>
      <c r="CJ527" s="357"/>
      <c r="CK527" s="357"/>
      <c r="CL527" s="357"/>
      <c r="CM527" s="357"/>
      <c r="CN527" s="357"/>
      <c r="CO527" s="357"/>
      <c r="CP527" s="357"/>
      <c r="CQ527" s="357"/>
      <c r="CR527" s="357"/>
      <c r="CS527" s="357"/>
      <c r="CT527" s="357"/>
      <c r="CU527" s="357"/>
      <c r="CV527" s="357"/>
      <c r="CW527" s="357"/>
      <c r="CX527" s="357"/>
      <c r="CY527" s="357"/>
      <c r="CZ527" s="357"/>
      <c r="DA527" s="357"/>
      <c r="DB527" s="357"/>
      <c r="DC527" s="357"/>
      <c r="DD527" s="357"/>
      <c r="DE527" s="357"/>
      <c r="DF527" s="357"/>
      <c r="DG527" s="357"/>
      <c r="DH527" s="357"/>
      <c r="DI527" s="357"/>
      <c r="DJ527" s="357"/>
      <c r="DK527" s="357"/>
      <c r="DL527" s="357"/>
      <c r="DM527" s="357"/>
      <c r="DN527" s="357"/>
      <c r="DO527" s="357"/>
      <c r="DP527" s="357"/>
      <c r="DQ527" s="357"/>
      <c r="DR527" s="357"/>
      <c r="DS527" s="357"/>
      <c r="DT527" s="357"/>
      <c r="DU527" s="357"/>
      <c r="DV527" s="357"/>
      <c r="DW527" s="357"/>
      <c r="DX527" s="357"/>
      <c r="DY527" s="357"/>
      <c r="DZ527" s="357"/>
      <c r="EA527" s="357"/>
      <c r="EB527" s="357"/>
      <c r="EC527" s="357"/>
      <c r="ED527" s="357"/>
      <c r="EE527" s="357"/>
      <c r="EF527" s="357"/>
      <c r="EG527" s="357"/>
      <c r="EH527" s="357"/>
      <c r="EI527" s="357"/>
      <c r="EJ527" s="357"/>
      <c r="EK527" s="357"/>
      <c r="EL527" s="357"/>
      <c r="EM527" s="357"/>
      <c r="EN527" s="357"/>
      <c r="EO527" s="357"/>
      <c r="EP527" s="357"/>
      <c r="EQ527" s="357"/>
      <c r="ER527" s="357"/>
      <c r="ES527" s="357"/>
      <c r="ET527" s="357"/>
      <c r="EU527" s="357"/>
    </row>
    <row r="528" ht="12.75" customHeight="1">
      <c r="A528" s="357"/>
      <c r="B528" s="357"/>
      <c r="C528" s="357"/>
      <c r="D528" s="357"/>
      <c r="E528" s="357"/>
      <c r="F528" s="357"/>
      <c r="G528" s="357"/>
      <c r="H528" s="357"/>
      <c r="I528" s="357"/>
      <c r="J528" s="357"/>
      <c r="K528" s="357"/>
      <c r="L528" s="357"/>
      <c r="M528" s="357"/>
      <c r="N528" s="357"/>
      <c r="O528" s="357"/>
      <c r="P528" s="357"/>
      <c r="Q528" s="357"/>
      <c r="R528" s="357"/>
      <c r="S528" s="357"/>
      <c r="T528" s="357"/>
      <c r="U528" s="357"/>
      <c r="V528" s="357"/>
      <c r="W528" s="357"/>
      <c r="X528" s="357"/>
      <c r="Y528" s="357"/>
      <c r="Z528" s="357"/>
      <c r="AA528" s="357"/>
      <c r="AB528" s="357"/>
      <c r="AC528" s="357"/>
      <c r="AD528" s="357"/>
      <c r="AE528" s="357"/>
      <c r="AF528" s="357"/>
      <c r="AG528" s="357"/>
      <c r="AH528" s="357"/>
      <c r="AI528" s="357"/>
      <c r="AJ528" s="357"/>
      <c r="AK528" s="357"/>
      <c r="AL528" s="357"/>
      <c r="AM528" s="357"/>
      <c r="AN528" s="357"/>
      <c r="AO528" s="357"/>
      <c r="AP528" s="357"/>
      <c r="AQ528" s="357"/>
      <c r="AR528" s="357"/>
      <c r="AS528" s="357"/>
      <c r="AT528" s="357"/>
      <c r="AU528" s="357"/>
      <c r="AV528" s="357"/>
      <c r="AW528" s="357"/>
      <c r="AX528" s="357"/>
      <c r="AY528" s="357"/>
      <c r="AZ528" s="357"/>
      <c r="BA528" s="357"/>
      <c r="BB528" s="357"/>
      <c r="BC528" s="357"/>
      <c r="BD528" s="357"/>
      <c r="BE528" s="357"/>
      <c r="BF528" s="357"/>
      <c r="BG528" s="357"/>
      <c r="BH528" s="357"/>
      <c r="BI528" s="357"/>
      <c r="BJ528" s="357"/>
      <c r="BK528" s="357"/>
      <c r="BL528" s="357"/>
      <c r="BM528" s="357"/>
      <c r="BN528" s="357"/>
      <c r="BO528" s="357"/>
      <c r="BP528" s="357"/>
      <c r="BQ528" s="357"/>
      <c r="BR528" s="357"/>
      <c r="BS528" s="357"/>
      <c r="BT528" s="357"/>
      <c r="BU528" s="357"/>
      <c r="BV528" s="357"/>
      <c r="BW528" s="357"/>
      <c r="BX528" s="357"/>
      <c r="BY528" s="357"/>
      <c r="BZ528" s="357"/>
      <c r="CA528" s="357"/>
      <c r="CB528" s="357"/>
      <c r="CC528" s="357"/>
      <c r="CD528" s="357"/>
      <c r="CE528" s="357"/>
      <c r="CF528" s="357"/>
      <c r="CG528" s="357"/>
      <c r="CH528" s="357"/>
      <c r="CI528" s="357"/>
      <c r="CJ528" s="357"/>
      <c r="CK528" s="357"/>
      <c r="CL528" s="357"/>
      <c r="CM528" s="357"/>
      <c r="CN528" s="357"/>
      <c r="CO528" s="357"/>
      <c r="CP528" s="357"/>
      <c r="CQ528" s="357"/>
      <c r="CR528" s="357"/>
      <c r="CS528" s="357"/>
      <c r="CT528" s="357"/>
      <c r="CU528" s="357"/>
      <c r="CV528" s="357"/>
      <c r="CW528" s="357"/>
      <c r="CX528" s="357"/>
      <c r="CY528" s="357"/>
      <c r="CZ528" s="357"/>
      <c r="DA528" s="357"/>
      <c r="DB528" s="357"/>
      <c r="DC528" s="357"/>
      <c r="DD528" s="357"/>
      <c r="DE528" s="357"/>
      <c r="DF528" s="357"/>
      <c r="DG528" s="357"/>
      <c r="DH528" s="357"/>
      <c r="DI528" s="357"/>
      <c r="DJ528" s="357"/>
      <c r="DK528" s="357"/>
      <c r="DL528" s="357"/>
      <c r="DM528" s="357"/>
      <c r="DN528" s="357"/>
      <c r="DO528" s="357"/>
      <c r="DP528" s="357"/>
      <c r="DQ528" s="357"/>
      <c r="DR528" s="357"/>
      <c r="DS528" s="357"/>
      <c r="DT528" s="357"/>
      <c r="DU528" s="357"/>
      <c r="DV528" s="357"/>
      <c r="DW528" s="357"/>
      <c r="DX528" s="357"/>
      <c r="DY528" s="357"/>
      <c r="DZ528" s="357"/>
      <c r="EA528" s="357"/>
      <c r="EB528" s="357"/>
      <c r="EC528" s="357"/>
      <c r="ED528" s="357"/>
      <c r="EE528" s="357"/>
      <c r="EF528" s="357"/>
      <c r="EG528" s="357"/>
      <c r="EH528" s="357"/>
      <c r="EI528" s="357"/>
      <c r="EJ528" s="357"/>
      <c r="EK528" s="357"/>
      <c r="EL528" s="357"/>
      <c r="EM528" s="357"/>
      <c r="EN528" s="357"/>
      <c r="EO528" s="357"/>
      <c r="EP528" s="357"/>
      <c r="EQ528" s="357"/>
      <c r="ER528" s="357"/>
      <c r="ES528" s="357"/>
      <c r="ET528" s="357"/>
      <c r="EU528" s="357"/>
    </row>
    <row r="529" ht="12.75" customHeight="1">
      <c r="A529" s="357"/>
      <c r="B529" s="357"/>
      <c r="C529" s="357"/>
      <c r="D529" s="357"/>
      <c r="E529" s="357"/>
      <c r="F529" s="357"/>
      <c r="G529" s="357"/>
      <c r="H529" s="357"/>
      <c r="I529" s="357"/>
      <c r="J529" s="357"/>
      <c r="K529" s="357"/>
      <c r="L529" s="357"/>
      <c r="M529" s="357"/>
      <c r="N529" s="357"/>
      <c r="O529" s="357"/>
      <c r="P529" s="357"/>
      <c r="Q529" s="357"/>
      <c r="R529" s="357"/>
      <c r="S529" s="357"/>
      <c r="T529" s="357"/>
      <c r="U529" s="357"/>
      <c r="V529" s="357"/>
      <c r="W529" s="357"/>
      <c r="X529" s="357"/>
      <c r="Y529" s="357"/>
      <c r="Z529" s="357"/>
      <c r="AA529" s="357"/>
      <c r="AB529" s="357"/>
      <c r="AC529" s="357"/>
      <c r="AD529" s="357"/>
      <c r="AE529" s="357"/>
      <c r="AF529" s="357"/>
      <c r="AG529" s="357"/>
      <c r="AH529" s="357"/>
      <c r="AI529" s="357"/>
      <c r="AJ529" s="357"/>
      <c r="AK529" s="357"/>
      <c r="AL529" s="357"/>
      <c r="AM529" s="357"/>
      <c r="AN529" s="357"/>
      <c r="AO529" s="357"/>
      <c r="AP529" s="357"/>
      <c r="AQ529" s="357"/>
      <c r="AR529" s="357"/>
      <c r="AS529" s="357"/>
      <c r="AT529" s="357"/>
      <c r="AU529" s="357"/>
      <c r="AV529" s="357"/>
      <c r="AW529" s="357"/>
      <c r="AX529" s="357"/>
      <c r="AY529" s="357"/>
      <c r="AZ529" s="357"/>
      <c r="BA529" s="357"/>
      <c r="BB529" s="357"/>
      <c r="BC529" s="357"/>
      <c r="BD529" s="357"/>
      <c r="BE529" s="357"/>
      <c r="BF529" s="357"/>
      <c r="BG529" s="357"/>
      <c r="BH529" s="357"/>
      <c r="BI529" s="357"/>
      <c r="BJ529" s="357"/>
      <c r="BK529" s="357"/>
      <c r="BL529" s="357"/>
      <c r="BM529" s="357"/>
      <c r="BN529" s="357"/>
      <c r="BO529" s="357"/>
      <c r="BP529" s="357"/>
      <c r="BQ529" s="357"/>
      <c r="BR529" s="357"/>
      <c r="BS529" s="357"/>
      <c r="BT529" s="357"/>
      <c r="BU529" s="357"/>
      <c r="BV529" s="357"/>
      <c r="BW529" s="357"/>
      <c r="BX529" s="357"/>
      <c r="BY529" s="357"/>
      <c r="BZ529" s="357"/>
      <c r="CA529" s="357"/>
      <c r="CB529" s="357"/>
      <c r="CC529" s="357"/>
      <c r="CD529" s="357"/>
      <c r="CE529" s="357"/>
      <c r="CF529" s="357"/>
      <c r="CG529" s="357"/>
      <c r="CH529" s="357"/>
      <c r="CI529" s="357"/>
      <c r="CJ529" s="357"/>
      <c r="CK529" s="357"/>
      <c r="CL529" s="357"/>
      <c r="CM529" s="357"/>
      <c r="CN529" s="357"/>
      <c r="CO529" s="357"/>
      <c r="CP529" s="357"/>
      <c r="CQ529" s="357"/>
      <c r="CR529" s="357"/>
      <c r="CS529" s="357"/>
      <c r="CT529" s="357"/>
      <c r="CU529" s="357"/>
      <c r="CV529" s="357"/>
      <c r="CW529" s="357"/>
      <c r="CX529" s="357"/>
      <c r="CY529" s="357"/>
      <c r="CZ529" s="357"/>
      <c r="DA529" s="357"/>
      <c r="DB529" s="357"/>
      <c r="DC529" s="357"/>
      <c r="DD529" s="357"/>
      <c r="DE529" s="357"/>
      <c r="DF529" s="357"/>
      <c r="DG529" s="357"/>
      <c r="DH529" s="357"/>
      <c r="DI529" s="357"/>
      <c r="DJ529" s="357"/>
      <c r="DK529" s="357"/>
      <c r="DL529" s="357"/>
      <c r="DM529" s="357"/>
      <c r="DN529" s="357"/>
      <c r="DO529" s="357"/>
      <c r="DP529" s="357"/>
      <c r="DQ529" s="357"/>
      <c r="DR529" s="357"/>
      <c r="DS529" s="357"/>
      <c r="DT529" s="357"/>
      <c r="DU529" s="357"/>
      <c r="DV529" s="357"/>
      <c r="DW529" s="357"/>
      <c r="DX529" s="357"/>
      <c r="DY529" s="357"/>
      <c r="DZ529" s="357"/>
      <c r="EA529" s="357"/>
      <c r="EB529" s="357"/>
      <c r="EC529" s="357"/>
      <c r="ED529" s="357"/>
      <c r="EE529" s="357"/>
      <c r="EF529" s="357"/>
      <c r="EG529" s="357"/>
      <c r="EH529" s="357"/>
      <c r="EI529" s="357"/>
      <c r="EJ529" s="357"/>
      <c r="EK529" s="357"/>
      <c r="EL529" s="357"/>
      <c r="EM529" s="357"/>
      <c r="EN529" s="357"/>
      <c r="EO529" s="357"/>
      <c r="EP529" s="357"/>
      <c r="EQ529" s="357"/>
      <c r="ER529" s="357"/>
      <c r="ES529" s="357"/>
      <c r="ET529" s="357"/>
      <c r="EU529" s="357"/>
    </row>
    <row r="530" ht="12.75" customHeight="1">
      <c r="A530" s="357"/>
      <c r="B530" s="357"/>
      <c r="C530" s="357"/>
      <c r="D530" s="357"/>
      <c r="E530" s="357"/>
      <c r="F530" s="357"/>
      <c r="G530" s="357"/>
      <c r="H530" s="357"/>
      <c r="I530" s="357"/>
      <c r="J530" s="357"/>
      <c r="K530" s="357"/>
      <c r="L530" s="357"/>
      <c r="M530" s="357"/>
      <c r="N530" s="357"/>
      <c r="O530" s="357"/>
      <c r="P530" s="357"/>
      <c r="Q530" s="357"/>
      <c r="R530" s="357"/>
      <c r="S530" s="357"/>
      <c r="T530" s="357"/>
      <c r="U530" s="357"/>
      <c r="V530" s="357"/>
      <c r="W530" s="357"/>
      <c r="X530" s="357"/>
      <c r="Y530" s="357"/>
      <c r="Z530" s="357"/>
      <c r="AA530" s="357"/>
      <c r="AB530" s="357"/>
      <c r="AC530" s="357"/>
      <c r="AD530" s="357"/>
      <c r="AE530" s="357"/>
      <c r="AF530" s="357"/>
      <c r="AG530" s="357"/>
      <c r="AH530" s="357"/>
      <c r="AI530" s="357"/>
      <c r="AJ530" s="357"/>
      <c r="AK530" s="357"/>
      <c r="AL530" s="357"/>
      <c r="AM530" s="357"/>
      <c r="AN530" s="357"/>
      <c r="AO530" s="357"/>
      <c r="AP530" s="357"/>
      <c r="AQ530" s="357"/>
      <c r="AR530" s="357"/>
      <c r="AS530" s="357"/>
      <c r="AT530" s="357"/>
      <c r="AU530" s="357"/>
      <c r="AV530" s="357"/>
      <c r="AW530" s="357"/>
      <c r="AX530" s="357"/>
      <c r="AY530" s="357"/>
      <c r="AZ530" s="357"/>
      <c r="BA530" s="357"/>
      <c r="BB530" s="357"/>
      <c r="BC530" s="357"/>
      <c r="BD530" s="357"/>
      <c r="BE530" s="357"/>
      <c r="BF530" s="357"/>
      <c r="BG530" s="357"/>
      <c r="BH530" s="357"/>
      <c r="BI530" s="357"/>
      <c r="BJ530" s="357"/>
      <c r="BK530" s="357"/>
      <c r="BL530" s="357"/>
      <c r="BM530" s="357"/>
      <c r="BN530" s="357"/>
      <c r="BO530" s="357"/>
      <c r="BP530" s="357"/>
      <c r="BQ530" s="357"/>
      <c r="BR530" s="357"/>
      <c r="BS530" s="357"/>
      <c r="BT530" s="357"/>
      <c r="BU530" s="357"/>
      <c r="BV530" s="357"/>
      <c r="BW530" s="357"/>
      <c r="BX530" s="357"/>
      <c r="BY530" s="357"/>
      <c r="BZ530" s="357"/>
      <c r="CA530" s="357"/>
      <c r="CB530" s="357"/>
      <c r="CC530" s="357"/>
      <c r="CD530" s="357"/>
      <c r="CE530" s="357"/>
      <c r="CF530" s="357"/>
      <c r="CG530" s="357"/>
      <c r="CH530" s="357"/>
      <c r="CI530" s="357"/>
      <c r="CJ530" s="357"/>
      <c r="CK530" s="357"/>
      <c r="CL530" s="357"/>
      <c r="CM530" s="357"/>
      <c r="CN530" s="357"/>
      <c r="CO530" s="357"/>
      <c r="CP530" s="357"/>
      <c r="CQ530" s="357"/>
      <c r="CR530" s="357"/>
      <c r="CS530" s="357"/>
      <c r="CT530" s="357"/>
      <c r="CU530" s="357"/>
      <c r="CV530" s="357"/>
      <c r="CW530" s="357"/>
      <c r="CX530" s="357"/>
      <c r="CY530" s="357"/>
      <c r="CZ530" s="357"/>
      <c r="DA530" s="357"/>
      <c r="DB530" s="357"/>
      <c r="DC530" s="357"/>
      <c r="DD530" s="357"/>
      <c r="DE530" s="357"/>
      <c r="DF530" s="357"/>
      <c r="DG530" s="357"/>
      <c r="DH530" s="357"/>
      <c r="DI530" s="357"/>
      <c r="DJ530" s="357"/>
      <c r="DK530" s="357"/>
      <c r="DL530" s="357"/>
      <c r="DM530" s="357"/>
      <c r="DN530" s="357"/>
      <c r="DO530" s="357"/>
      <c r="DP530" s="357"/>
      <c r="DQ530" s="357"/>
      <c r="DR530" s="357"/>
      <c r="DS530" s="357"/>
      <c r="DT530" s="357"/>
      <c r="DU530" s="357"/>
      <c r="DV530" s="357"/>
      <c r="DW530" s="357"/>
      <c r="DX530" s="357"/>
      <c r="DY530" s="357"/>
      <c r="DZ530" s="357"/>
      <c r="EA530" s="357"/>
      <c r="EB530" s="357"/>
      <c r="EC530" s="357"/>
      <c r="ED530" s="357"/>
      <c r="EE530" s="357"/>
      <c r="EF530" s="357"/>
      <c r="EG530" s="357"/>
      <c r="EH530" s="357"/>
      <c r="EI530" s="357"/>
      <c r="EJ530" s="357"/>
      <c r="EK530" s="357"/>
      <c r="EL530" s="357"/>
      <c r="EM530" s="357"/>
      <c r="EN530" s="357"/>
      <c r="EO530" s="357"/>
      <c r="EP530" s="357"/>
      <c r="EQ530" s="357"/>
      <c r="ER530" s="357"/>
      <c r="ES530" s="357"/>
      <c r="ET530" s="357"/>
      <c r="EU530" s="357"/>
    </row>
    <row r="531" ht="12.75" customHeight="1">
      <c r="A531" s="357"/>
      <c r="B531" s="357"/>
      <c r="C531" s="357"/>
      <c r="D531" s="357"/>
      <c r="E531" s="357"/>
      <c r="F531" s="357"/>
      <c r="G531" s="357"/>
      <c r="H531" s="357"/>
      <c r="I531" s="357"/>
      <c r="J531" s="357"/>
      <c r="K531" s="357"/>
      <c r="L531" s="357"/>
      <c r="M531" s="357"/>
      <c r="N531" s="357"/>
      <c r="O531" s="357"/>
      <c r="P531" s="357"/>
      <c r="Q531" s="357"/>
      <c r="R531" s="357"/>
      <c r="S531" s="357"/>
      <c r="T531" s="357"/>
      <c r="U531" s="357"/>
      <c r="V531" s="357"/>
      <c r="W531" s="357"/>
      <c r="X531" s="357"/>
      <c r="Y531" s="357"/>
      <c r="Z531" s="357"/>
      <c r="AA531" s="357"/>
      <c r="AB531" s="357"/>
      <c r="AC531" s="357"/>
      <c r="AD531" s="357"/>
      <c r="AE531" s="357"/>
      <c r="AF531" s="357"/>
      <c r="AG531" s="357"/>
      <c r="AH531" s="357"/>
      <c r="AI531" s="357"/>
      <c r="AJ531" s="357"/>
      <c r="AK531" s="357"/>
      <c r="AL531" s="357"/>
      <c r="AM531" s="357"/>
      <c r="AN531" s="357"/>
      <c r="AO531" s="357"/>
      <c r="AP531" s="357"/>
      <c r="AQ531" s="357"/>
      <c r="AR531" s="357"/>
      <c r="AS531" s="357"/>
      <c r="AT531" s="357"/>
      <c r="AU531" s="357"/>
      <c r="AV531" s="357"/>
      <c r="AW531" s="357"/>
      <c r="AX531" s="357"/>
      <c r="AY531" s="357"/>
      <c r="AZ531" s="357"/>
      <c r="BA531" s="357"/>
      <c r="BB531" s="357"/>
      <c r="BC531" s="357"/>
      <c r="BD531" s="357"/>
      <c r="BE531" s="357"/>
      <c r="BF531" s="357"/>
      <c r="BG531" s="357"/>
      <c r="BH531" s="357"/>
      <c r="BI531" s="357"/>
      <c r="BJ531" s="357"/>
      <c r="BK531" s="357"/>
      <c r="BL531" s="357"/>
      <c r="BM531" s="357"/>
      <c r="BN531" s="357"/>
      <c r="BO531" s="357"/>
      <c r="BP531" s="357"/>
      <c r="BQ531" s="357"/>
      <c r="BR531" s="357"/>
      <c r="BS531" s="357"/>
      <c r="BT531" s="357"/>
      <c r="BU531" s="357"/>
      <c r="BV531" s="357"/>
      <c r="BW531" s="357"/>
      <c r="BX531" s="357"/>
      <c r="BY531" s="357"/>
      <c r="BZ531" s="357"/>
      <c r="CA531" s="357"/>
      <c r="CB531" s="357"/>
      <c r="CC531" s="357"/>
      <c r="CD531" s="357"/>
      <c r="CE531" s="357"/>
      <c r="CF531" s="357"/>
      <c r="CG531" s="357"/>
      <c r="CH531" s="357"/>
      <c r="CI531" s="357"/>
      <c r="CJ531" s="357"/>
      <c r="CK531" s="357"/>
      <c r="CL531" s="357"/>
      <c r="CM531" s="357"/>
      <c r="CN531" s="357"/>
      <c r="CO531" s="357"/>
      <c r="CP531" s="357"/>
      <c r="CQ531" s="357"/>
      <c r="CR531" s="357"/>
      <c r="CS531" s="357"/>
      <c r="CT531" s="357"/>
      <c r="CU531" s="357"/>
      <c r="CV531" s="357"/>
      <c r="CW531" s="357"/>
      <c r="CX531" s="357"/>
      <c r="CY531" s="357"/>
      <c r="CZ531" s="357"/>
      <c r="DA531" s="357"/>
      <c r="DB531" s="357"/>
      <c r="DC531" s="357"/>
      <c r="DD531" s="357"/>
      <c r="DE531" s="357"/>
      <c r="DF531" s="357"/>
      <c r="DG531" s="357"/>
      <c r="DH531" s="357"/>
      <c r="DI531" s="357"/>
      <c r="DJ531" s="357"/>
      <c r="DK531" s="357"/>
      <c r="DL531" s="357"/>
      <c r="DM531" s="357"/>
      <c r="DN531" s="357"/>
      <c r="DO531" s="357"/>
      <c r="DP531" s="357"/>
      <c r="DQ531" s="357"/>
      <c r="DR531" s="357"/>
      <c r="DS531" s="357"/>
      <c r="DT531" s="357"/>
      <c r="DU531" s="357"/>
      <c r="DV531" s="357"/>
      <c r="DW531" s="357"/>
      <c r="DX531" s="357"/>
      <c r="DY531" s="357"/>
      <c r="DZ531" s="357"/>
      <c r="EA531" s="357"/>
      <c r="EB531" s="357"/>
      <c r="EC531" s="357"/>
      <c r="ED531" s="357"/>
      <c r="EE531" s="357"/>
      <c r="EF531" s="357"/>
      <c r="EG531" s="357"/>
      <c r="EH531" s="357"/>
      <c r="EI531" s="357"/>
      <c r="EJ531" s="357"/>
      <c r="EK531" s="357"/>
      <c r="EL531" s="357"/>
      <c r="EM531" s="357"/>
      <c r="EN531" s="357"/>
      <c r="EO531" s="357"/>
      <c r="EP531" s="357"/>
      <c r="EQ531" s="357"/>
      <c r="ER531" s="357"/>
      <c r="ES531" s="357"/>
      <c r="ET531" s="357"/>
      <c r="EU531" s="357"/>
    </row>
    <row r="532" ht="12.75" customHeight="1">
      <c r="A532" s="357"/>
      <c r="B532" s="357"/>
      <c r="C532" s="357"/>
      <c r="D532" s="357"/>
      <c r="E532" s="357"/>
      <c r="F532" s="357"/>
      <c r="G532" s="357"/>
      <c r="H532" s="357"/>
      <c r="I532" s="357"/>
      <c r="J532" s="357"/>
      <c r="K532" s="357"/>
      <c r="L532" s="357"/>
      <c r="M532" s="357"/>
      <c r="N532" s="357"/>
      <c r="O532" s="357"/>
      <c r="P532" s="357"/>
      <c r="Q532" s="357"/>
      <c r="R532" s="357"/>
      <c r="S532" s="357"/>
      <c r="T532" s="357"/>
      <c r="U532" s="357"/>
      <c r="V532" s="357"/>
      <c r="W532" s="357"/>
      <c r="X532" s="357"/>
      <c r="Y532" s="357"/>
      <c r="Z532" s="357"/>
      <c r="AA532" s="357"/>
      <c r="AB532" s="357"/>
      <c r="AC532" s="357"/>
      <c r="AD532" s="357"/>
      <c r="AE532" s="357"/>
      <c r="AF532" s="357"/>
      <c r="AG532" s="357"/>
      <c r="AH532" s="357"/>
      <c r="AI532" s="357"/>
      <c r="AJ532" s="357"/>
      <c r="AK532" s="357"/>
      <c r="AL532" s="357"/>
      <c r="AM532" s="357"/>
      <c r="AN532" s="357"/>
      <c r="AO532" s="357"/>
      <c r="AP532" s="357"/>
      <c r="AQ532" s="357"/>
      <c r="AR532" s="357"/>
      <c r="AS532" s="357"/>
      <c r="AT532" s="357"/>
      <c r="AU532" s="357"/>
      <c r="AV532" s="357"/>
      <c r="AW532" s="357"/>
      <c r="AX532" s="357"/>
      <c r="AY532" s="357"/>
      <c r="AZ532" s="357"/>
      <c r="BA532" s="357"/>
      <c r="BB532" s="357"/>
      <c r="BC532" s="357"/>
      <c r="BD532" s="357"/>
      <c r="BE532" s="357"/>
      <c r="BF532" s="357"/>
      <c r="BG532" s="357"/>
      <c r="BH532" s="357"/>
      <c r="BI532" s="357"/>
      <c r="BJ532" s="357"/>
      <c r="BK532" s="357"/>
      <c r="BL532" s="357"/>
      <c r="BM532" s="357"/>
      <c r="BN532" s="357"/>
      <c r="BO532" s="357"/>
      <c r="BP532" s="357"/>
      <c r="BQ532" s="357"/>
      <c r="BR532" s="357"/>
      <c r="BS532" s="357"/>
      <c r="BT532" s="357"/>
      <c r="BU532" s="357"/>
      <c r="BV532" s="357"/>
      <c r="BW532" s="357"/>
      <c r="BX532" s="357"/>
      <c r="BY532" s="357"/>
      <c r="BZ532" s="357"/>
      <c r="CA532" s="357"/>
      <c r="CB532" s="357"/>
      <c r="CC532" s="357"/>
      <c r="CD532" s="357"/>
      <c r="CE532" s="357"/>
      <c r="CF532" s="357"/>
      <c r="CG532" s="357"/>
      <c r="CH532" s="357"/>
      <c r="CI532" s="357"/>
      <c r="CJ532" s="357"/>
      <c r="CK532" s="357"/>
      <c r="CL532" s="357"/>
      <c r="CM532" s="357"/>
      <c r="CN532" s="357"/>
      <c r="CO532" s="357"/>
      <c r="CP532" s="357"/>
      <c r="CQ532" s="357"/>
      <c r="CR532" s="357"/>
      <c r="CS532" s="357"/>
      <c r="CT532" s="357"/>
      <c r="CU532" s="357"/>
      <c r="CV532" s="357"/>
      <c r="CW532" s="357"/>
      <c r="CX532" s="357"/>
      <c r="CY532" s="357"/>
      <c r="CZ532" s="357"/>
      <c r="DA532" s="357"/>
      <c r="DB532" s="357"/>
      <c r="DC532" s="357"/>
      <c r="DD532" s="357"/>
      <c r="DE532" s="357"/>
      <c r="DF532" s="357"/>
      <c r="DG532" s="357"/>
      <c r="DH532" s="357"/>
      <c r="DI532" s="357"/>
      <c r="DJ532" s="357"/>
      <c r="DK532" s="357"/>
      <c r="DL532" s="357"/>
      <c r="DM532" s="357"/>
      <c r="DN532" s="357"/>
      <c r="DO532" s="357"/>
      <c r="DP532" s="357"/>
      <c r="DQ532" s="357"/>
      <c r="DR532" s="357"/>
      <c r="DS532" s="357"/>
      <c r="DT532" s="357"/>
      <c r="DU532" s="357"/>
      <c r="DV532" s="357"/>
      <c r="DW532" s="357"/>
      <c r="DX532" s="357"/>
      <c r="DY532" s="357"/>
      <c r="DZ532" s="357"/>
      <c r="EA532" s="357"/>
      <c r="EB532" s="357"/>
      <c r="EC532" s="357"/>
      <c r="ED532" s="357"/>
      <c r="EE532" s="357"/>
      <c r="EF532" s="357"/>
      <c r="EG532" s="357"/>
      <c r="EH532" s="357"/>
      <c r="EI532" s="357"/>
      <c r="EJ532" s="357"/>
      <c r="EK532" s="357"/>
      <c r="EL532" s="357"/>
      <c r="EM532" s="357"/>
      <c r="EN532" s="357"/>
      <c r="EO532" s="357"/>
      <c r="EP532" s="357"/>
      <c r="EQ532" s="357"/>
      <c r="ER532" s="357"/>
      <c r="ES532" s="357"/>
      <c r="ET532" s="357"/>
      <c r="EU532" s="357"/>
    </row>
    <row r="533" ht="12.75" customHeight="1">
      <c r="A533" s="357"/>
      <c r="B533" s="357"/>
      <c r="C533" s="357"/>
      <c r="D533" s="357"/>
      <c r="E533" s="357"/>
      <c r="F533" s="357"/>
      <c r="G533" s="357"/>
      <c r="H533" s="357"/>
      <c r="I533" s="357"/>
      <c r="J533" s="357"/>
      <c r="K533" s="357"/>
      <c r="L533" s="357"/>
      <c r="M533" s="357"/>
      <c r="N533" s="357"/>
      <c r="O533" s="357"/>
      <c r="P533" s="357"/>
      <c r="Q533" s="357"/>
      <c r="R533" s="357"/>
      <c r="S533" s="357"/>
      <c r="T533" s="357"/>
      <c r="U533" s="357"/>
      <c r="V533" s="357"/>
      <c r="W533" s="357"/>
      <c r="X533" s="357"/>
      <c r="Y533" s="357"/>
      <c r="Z533" s="357"/>
      <c r="AA533" s="357"/>
      <c r="AB533" s="357"/>
      <c r="AC533" s="357"/>
      <c r="AD533" s="357"/>
      <c r="AE533" s="357"/>
      <c r="AF533" s="357"/>
      <c r="AG533" s="357"/>
      <c r="AH533" s="357"/>
      <c r="AI533" s="357"/>
      <c r="AJ533" s="357"/>
      <c r="AK533" s="357"/>
      <c r="AL533" s="357"/>
      <c r="AM533" s="357"/>
      <c r="AN533" s="357"/>
      <c r="AO533" s="357"/>
      <c r="AP533" s="357"/>
      <c r="AQ533" s="357"/>
      <c r="AR533" s="357"/>
      <c r="AS533" s="357"/>
      <c r="AT533" s="357"/>
      <c r="AU533" s="357"/>
      <c r="AV533" s="357"/>
      <c r="AW533" s="357"/>
      <c r="AX533" s="357"/>
      <c r="AY533" s="357"/>
      <c r="AZ533" s="357"/>
      <c r="BA533" s="357"/>
      <c r="BB533" s="357"/>
      <c r="BC533" s="357"/>
      <c r="BD533" s="357"/>
      <c r="BE533" s="357"/>
      <c r="BF533" s="357"/>
      <c r="BG533" s="357"/>
      <c r="BH533" s="357"/>
      <c r="BI533" s="357"/>
      <c r="BJ533" s="357"/>
      <c r="BK533" s="357"/>
      <c r="BL533" s="357"/>
      <c r="BM533" s="357"/>
      <c r="BN533" s="357"/>
      <c r="BO533" s="357"/>
      <c r="BP533" s="357"/>
      <c r="BQ533" s="357"/>
      <c r="BR533" s="357"/>
      <c r="BS533" s="357"/>
      <c r="BT533" s="357"/>
      <c r="BU533" s="357"/>
      <c r="BV533" s="357"/>
      <c r="BW533" s="357"/>
      <c r="BX533" s="357"/>
      <c r="BY533" s="357"/>
      <c r="BZ533" s="357"/>
      <c r="CA533" s="357"/>
      <c r="CB533" s="357"/>
      <c r="CC533" s="357"/>
      <c r="CD533" s="357"/>
      <c r="CE533" s="357"/>
      <c r="CF533" s="357"/>
      <c r="CG533" s="357"/>
      <c r="CH533" s="357"/>
      <c r="CI533" s="357"/>
      <c r="CJ533" s="357"/>
      <c r="CK533" s="357"/>
      <c r="CL533" s="357"/>
      <c r="CM533" s="357"/>
      <c r="CN533" s="357"/>
      <c r="CO533" s="357"/>
      <c r="CP533" s="357"/>
      <c r="CQ533" s="357"/>
      <c r="CR533" s="357"/>
      <c r="CS533" s="357"/>
      <c r="CT533" s="357"/>
      <c r="CU533" s="357"/>
      <c r="CV533" s="357"/>
      <c r="CW533" s="357"/>
      <c r="CX533" s="357"/>
      <c r="CY533" s="357"/>
      <c r="CZ533" s="357"/>
      <c r="DA533" s="357"/>
      <c r="DB533" s="357"/>
      <c r="DC533" s="357"/>
      <c r="DD533" s="357"/>
      <c r="DE533" s="357"/>
      <c r="DF533" s="357"/>
      <c r="DG533" s="357"/>
      <c r="DH533" s="357"/>
      <c r="DI533" s="357"/>
      <c r="DJ533" s="357"/>
      <c r="DK533" s="357"/>
      <c r="DL533" s="357"/>
      <c r="DM533" s="357"/>
      <c r="DN533" s="357"/>
      <c r="DO533" s="357"/>
      <c r="DP533" s="357"/>
      <c r="DQ533" s="357"/>
      <c r="DR533" s="357"/>
      <c r="DS533" s="357"/>
      <c r="DT533" s="357"/>
      <c r="DU533" s="357"/>
      <c r="DV533" s="357"/>
      <c r="DW533" s="357"/>
      <c r="DX533" s="357"/>
      <c r="DY533" s="357"/>
      <c r="DZ533" s="357"/>
      <c r="EA533" s="357"/>
      <c r="EB533" s="357"/>
      <c r="EC533" s="357"/>
      <c r="ED533" s="357"/>
      <c r="EE533" s="357"/>
      <c r="EF533" s="357"/>
      <c r="EG533" s="357"/>
      <c r="EH533" s="357"/>
      <c r="EI533" s="357"/>
      <c r="EJ533" s="357"/>
      <c r="EK533" s="357"/>
      <c r="EL533" s="357"/>
      <c r="EM533" s="357"/>
      <c r="EN533" s="357"/>
      <c r="EO533" s="357"/>
      <c r="EP533" s="357"/>
      <c r="EQ533" s="357"/>
      <c r="ER533" s="357"/>
      <c r="ES533" s="357"/>
      <c r="ET533" s="357"/>
      <c r="EU533" s="357"/>
    </row>
    <row r="534" ht="12.75" customHeight="1">
      <c r="A534" s="357"/>
      <c r="B534" s="357"/>
      <c r="C534" s="357"/>
      <c r="D534" s="357"/>
      <c r="E534" s="357"/>
      <c r="F534" s="357"/>
      <c r="G534" s="357"/>
      <c r="H534" s="357"/>
      <c r="I534" s="357"/>
      <c r="J534" s="357"/>
      <c r="K534" s="357"/>
      <c r="L534" s="357"/>
      <c r="M534" s="357"/>
      <c r="N534" s="357"/>
      <c r="O534" s="357"/>
      <c r="P534" s="357"/>
      <c r="Q534" s="357"/>
      <c r="R534" s="357"/>
      <c r="S534" s="357"/>
      <c r="T534" s="357"/>
      <c r="U534" s="357"/>
      <c r="V534" s="357"/>
      <c r="W534" s="357"/>
      <c r="X534" s="357"/>
      <c r="Y534" s="357"/>
      <c r="Z534" s="357"/>
      <c r="AA534" s="357"/>
      <c r="AB534" s="357"/>
      <c r="AC534" s="357"/>
      <c r="AD534" s="357"/>
      <c r="AE534" s="357"/>
      <c r="AF534" s="357"/>
      <c r="AG534" s="357"/>
      <c r="AH534" s="357"/>
      <c r="AI534" s="357"/>
      <c r="AJ534" s="357"/>
      <c r="AK534" s="357"/>
      <c r="AL534" s="357"/>
      <c r="AM534" s="357"/>
      <c r="AN534" s="357"/>
      <c r="AO534" s="357"/>
      <c r="AP534" s="357"/>
      <c r="AQ534" s="357"/>
      <c r="AR534" s="357"/>
      <c r="AS534" s="357"/>
      <c r="AT534" s="357"/>
      <c r="AU534" s="357"/>
      <c r="AV534" s="357"/>
      <c r="AW534" s="357"/>
      <c r="AX534" s="357"/>
      <c r="AY534" s="357"/>
      <c r="AZ534" s="357"/>
      <c r="BA534" s="357"/>
      <c r="BB534" s="357"/>
      <c r="BC534" s="357"/>
      <c r="BD534" s="357"/>
      <c r="BE534" s="357"/>
      <c r="BF534" s="357"/>
      <c r="BG534" s="357"/>
      <c r="BH534" s="357"/>
      <c r="BI534" s="357"/>
      <c r="BJ534" s="357"/>
      <c r="BK534" s="357"/>
      <c r="BL534" s="357"/>
      <c r="BM534" s="357"/>
      <c r="BN534" s="357"/>
      <c r="BO534" s="357"/>
      <c r="BP534" s="357"/>
      <c r="BQ534" s="357"/>
      <c r="BR534" s="357"/>
      <c r="BS534" s="357"/>
      <c r="BT534" s="357"/>
      <c r="BU534" s="357"/>
      <c r="BV534" s="357"/>
      <c r="BW534" s="357"/>
      <c r="BX534" s="357"/>
      <c r="BY534" s="357"/>
      <c r="BZ534" s="357"/>
      <c r="CA534" s="357"/>
      <c r="CB534" s="357"/>
      <c r="CC534" s="357"/>
      <c r="CD534" s="357"/>
      <c r="CE534" s="357"/>
      <c r="CF534" s="357"/>
      <c r="CG534" s="357"/>
      <c r="CH534" s="357"/>
      <c r="CI534" s="357"/>
      <c r="CJ534" s="357"/>
      <c r="CK534" s="357"/>
      <c r="CL534" s="357"/>
      <c r="CM534" s="357"/>
      <c r="CN534" s="357"/>
      <c r="CO534" s="357"/>
      <c r="CP534" s="357"/>
      <c r="CQ534" s="357"/>
      <c r="CR534" s="357"/>
      <c r="CS534" s="357"/>
      <c r="CT534" s="357"/>
      <c r="CU534" s="357"/>
      <c r="CV534" s="357"/>
      <c r="CW534" s="357"/>
      <c r="CX534" s="357"/>
      <c r="CY534" s="357"/>
      <c r="CZ534" s="357"/>
      <c r="DA534" s="357"/>
      <c r="DB534" s="357"/>
      <c r="DC534" s="357"/>
      <c r="DD534" s="357"/>
      <c r="DE534" s="357"/>
      <c r="DF534" s="357"/>
      <c r="DG534" s="357"/>
      <c r="DH534" s="357"/>
      <c r="DI534" s="357"/>
      <c r="DJ534" s="357"/>
      <c r="DK534" s="357"/>
      <c r="DL534" s="357"/>
      <c r="DM534" s="357"/>
      <c r="DN534" s="357"/>
      <c r="DO534" s="357"/>
      <c r="DP534" s="357"/>
      <c r="DQ534" s="357"/>
      <c r="DR534" s="357"/>
      <c r="DS534" s="357"/>
      <c r="DT534" s="357"/>
      <c r="DU534" s="357"/>
      <c r="DV534" s="357"/>
      <c r="DW534" s="357"/>
      <c r="DX534" s="357"/>
      <c r="DY534" s="357"/>
      <c r="DZ534" s="357"/>
      <c r="EA534" s="357"/>
      <c r="EB534" s="357"/>
      <c r="EC534" s="357"/>
      <c r="ED534" s="357"/>
      <c r="EE534" s="357"/>
      <c r="EF534" s="357"/>
      <c r="EG534" s="357"/>
      <c r="EH534" s="357"/>
      <c r="EI534" s="357"/>
      <c r="EJ534" s="357"/>
      <c r="EK534" s="357"/>
      <c r="EL534" s="357"/>
      <c r="EM534" s="357"/>
      <c r="EN534" s="357"/>
      <c r="EO534" s="357"/>
      <c r="EP534" s="357"/>
      <c r="EQ534" s="357"/>
      <c r="ER534" s="357"/>
      <c r="ES534" s="357"/>
      <c r="ET534" s="357"/>
      <c r="EU534" s="357"/>
    </row>
    <row r="535" ht="12.75" customHeight="1">
      <c r="A535" s="357"/>
      <c r="B535" s="357"/>
      <c r="C535" s="357"/>
      <c r="D535" s="357"/>
      <c r="E535" s="357"/>
      <c r="F535" s="357"/>
      <c r="G535" s="357"/>
      <c r="H535" s="357"/>
      <c r="I535" s="357"/>
      <c r="J535" s="357"/>
      <c r="K535" s="357"/>
      <c r="L535" s="357"/>
      <c r="M535" s="357"/>
      <c r="N535" s="357"/>
      <c r="O535" s="357"/>
      <c r="P535" s="357"/>
      <c r="Q535" s="357"/>
      <c r="R535" s="357"/>
      <c r="S535" s="357"/>
      <c r="T535" s="357"/>
      <c r="U535" s="357"/>
      <c r="V535" s="357"/>
      <c r="W535" s="357"/>
      <c r="X535" s="357"/>
      <c r="Y535" s="357"/>
      <c r="Z535" s="357"/>
      <c r="AA535" s="357"/>
      <c r="AB535" s="357"/>
      <c r="AC535" s="357"/>
      <c r="AD535" s="357"/>
      <c r="AE535" s="357"/>
      <c r="AF535" s="357"/>
      <c r="AG535" s="357"/>
      <c r="AH535" s="357"/>
      <c r="AI535" s="357"/>
      <c r="AJ535" s="357"/>
      <c r="AK535" s="357"/>
      <c r="AL535" s="357"/>
      <c r="AM535" s="357"/>
      <c r="AN535" s="357"/>
      <c r="AO535" s="357"/>
      <c r="AP535" s="357"/>
      <c r="AQ535" s="357"/>
      <c r="AR535" s="357"/>
      <c r="AS535" s="357"/>
      <c r="AT535" s="357"/>
      <c r="AU535" s="357"/>
      <c r="AV535" s="357"/>
      <c r="AW535" s="357"/>
      <c r="AX535" s="357"/>
      <c r="AY535" s="357"/>
      <c r="AZ535" s="357"/>
      <c r="BA535" s="357"/>
      <c r="BB535" s="357"/>
      <c r="BC535" s="357"/>
      <c r="BD535" s="357"/>
      <c r="BE535" s="357"/>
      <c r="BF535" s="357"/>
      <c r="BG535" s="357"/>
      <c r="BH535" s="357"/>
      <c r="BI535" s="357"/>
      <c r="BJ535" s="357"/>
      <c r="BK535" s="357"/>
      <c r="BL535" s="357"/>
      <c r="BM535" s="357"/>
      <c r="BN535" s="357"/>
      <c r="BO535" s="357"/>
      <c r="BP535" s="357"/>
      <c r="BQ535" s="357"/>
      <c r="BR535" s="357"/>
      <c r="BS535" s="357"/>
      <c r="BT535" s="357"/>
      <c r="BU535" s="357"/>
      <c r="BV535" s="357"/>
      <c r="BW535" s="357"/>
      <c r="BX535" s="357"/>
      <c r="BY535" s="357"/>
      <c r="BZ535" s="357"/>
      <c r="CA535" s="357"/>
      <c r="CB535" s="357"/>
      <c r="CC535" s="357"/>
      <c r="CD535" s="357"/>
      <c r="CE535" s="357"/>
      <c r="CF535" s="357"/>
      <c r="CG535" s="357"/>
      <c r="CH535" s="357"/>
      <c r="CI535" s="357"/>
      <c r="CJ535" s="357"/>
      <c r="CK535" s="357"/>
      <c r="CL535" s="357"/>
      <c r="CM535" s="357"/>
      <c r="CN535" s="357"/>
      <c r="CO535" s="357"/>
      <c r="CP535" s="357"/>
      <c r="CQ535" s="357"/>
      <c r="CR535" s="357"/>
      <c r="CS535" s="357"/>
      <c r="CT535" s="357"/>
      <c r="CU535" s="357"/>
      <c r="CV535" s="357"/>
      <c r="CW535" s="357"/>
      <c r="CX535" s="357"/>
      <c r="CY535" s="357"/>
      <c r="CZ535" s="357"/>
      <c r="DA535" s="357"/>
      <c r="DB535" s="357"/>
      <c r="DC535" s="357"/>
      <c r="DD535" s="357"/>
      <c r="DE535" s="357"/>
      <c r="DF535" s="357"/>
      <c r="DG535" s="357"/>
      <c r="DH535" s="357"/>
      <c r="DI535" s="357"/>
      <c r="DJ535" s="357"/>
      <c r="DK535" s="357"/>
      <c r="DL535" s="357"/>
      <c r="DM535" s="357"/>
      <c r="DN535" s="357"/>
      <c r="DO535" s="357"/>
      <c r="DP535" s="357"/>
      <c r="DQ535" s="357"/>
      <c r="DR535" s="357"/>
      <c r="DS535" s="357"/>
      <c r="DT535" s="357"/>
      <c r="DU535" s="357"/>
      <c r="DV535" s="357"/>
      <c r="DW535" s="357"/>
      <c r="DX535" s="357"/>
      <c r="DY535" s="357"/>
      <c r="DZ535" s="357"/>
      <c r="EA535" s="357"/>
      <c r="EB535" s="357"/>
      <c r="EC535" s="357"/>
      <c r="ED535" s="357"/>
      <c r="EE535" s="357"/>
      <c r="EF535" s="357"/>
      <c r="EG535" s="357"/>
      <c r="EH535" s="357"/>
      <c r="EI535" s="357"/>
      <c r="EJ535" s="357"/>
      <c r="EK535" s="357"/>
      <c r="EL535" s="357"/>
      <c r="EM535" s="357"/>
      <c r="EN535" s="357"/>
      <c r="EO535" s="357"/>
      <c r="EP535" s="357"/>
      <c r="EQ535" s="357"/>
      <c r="ER535" s="357"/>
      <c r="ES535" s="357"/>
      <c r="ET535" s="357"/>
      <c r="EU535" s="357"/>
    </row>
    <row r="536" ht="12.75" customHeight="1">
      <c r="A536" s="357"/>
      <c r="B536" s="357"/>
      <c r="C536" s="357"/>
      <c r="D536" s="357"/>
      <c r="E536" s="357"/>
      <c r="F536" s="357"/>
      <c r="G536" s="357"/>
      <c r="H536" s="357"/>
      <c r="I536" s="357"/>
      <c r="J536" s="357"/>
      <c r="K536" s="357"/>
      <c r="L536" s="357"/>
      <c r="M536" s="357"/>
      <c r="N536" s="357"/>
      <c r="O536" s="357"/>
      <c r="P536" s="357"/>
      <c r="Q536" s="357"/>
      <c r="R536" s="357"/>
      <c r="S536" s="357"/>
      <c r="T536" s="357"/>
      <c r="U536" s="357"/>
      <c r="V536" s="357"/>
      <c r="W536" s="357"/>
      <c r="X536" s="357"/>
      <c r="Y536" s="357"/>
      <c r="Z536" s="357"/>
      <c r="AA536" s="357"/>
      <c r="AB536" s="357"/>
      <c r="AC536" s="357"/>
      <c r="AD536" s="357"/>
      <c r="AE536" s="357"/>
      <c r="AF536" s="357"/>
      <c r="AG536" s="357"/>
      <c r="AH536" s="357"/>
      <c r="AI536" s="357"/>
      <c r="AJ536" s="357"/>
      <c r="AK536" s="357"/>
      <c r="AL536" s="357"/>
      <c r="AM536" s="357"/>
      <c r="AN536" s="357"/>
      <c r="AO536" s="357"/>
      <c r="AP536" s="357"/>
      <c r="AQ536" s="357"/>
      <c r="AR536" s="357"/>
      <c r="AS536" s="357"/>
      <c r="AT536" s="357"/>
      <c r="AU536" s="357"/>
      <c r="AV536" s="357"/>
      <c r="AW536" s="357"/>
      <c r="AX536" s="357"/>
      <c r="AY536" s="357"/>
      <c r="AZ536" s="357"/>
      <c r="BA536" s="357"/>
      <c r="BB536" s="357"/>
      <c r="BC536" s="357"/>
      <c r="BD536" s="357"/>
      <c r="BE536" s="357"/>
      <c r="BF536" s="357"/>
      <c r="BG536" s="357"/>
      <c r="BH536" s="357"/>
      <c r="BI536" s="357"/>
      <c r="BJ536" s="357"/>
      <c r="BK536" s="357"/>
      <c r="BL536" s="357"/>
      <c r="BM536" s="357"/>
      <c r="BN536" s="357"/>
      <c r="BO536" s="357"/>
      <c r="BP536" s="357"/>
      <c r="BQ536" s="357"/>
      <c r="BR536" s="357"/>
      <c r="BS536" s="357"/>
      <c r="BT536" s="357"/>
      <c r="BU536" s="357"/>
      <c r="BV536" s="357"/>
      <c r="BW536" s="357"/>
      <c r="BX536" s="357"/>
      <c r="BY536" s="357"/>
      <c r="BZ536" s="357"/>
      <c r="CA536" s="357"/>
      <c r="CB536" s="357"/>
      <c r="CC536" s="357"/>
      <c r="CD536" s="357"/>
      <c r="CE536" s="357"/>
      <c r="CF536" s="357"/>
      <c r="CG536" s="357"/>
      <c r="CH536" s="357"/>
      <c r="CI536" s="357"/>
      <c r="CJ536" s="357"/>
      <c r="CK536" s="357"/>
      <c r="CL536" s="357"/>
      <c r="CM536" s="357"/>
      <c r="CN536" s="357"/>
      <c r="CO536" s="357"/>
      <c r="CP536" s="357"/>
      <c r="CQ536" s="357"/>
      <c r="CR536" s="357"/>
      <c r="CS536" s="357"/>
      <c r="CT536" s="357"/>
      <c r="CU536" s="357"/>
      <c r="CV536" s="357"/>
      <c r="CW536" s="357"/>
      <c r="CX536" s="357"/>
      <c r="CY536" s="357"/>
      <c r="CZ536" s="357"/>
      <c r="DA536" s="357"/>
      <c r="DB536" s="357"/>
      <c r="DC536" s="357"/>
      <c r="DD536" s="357"/>
      <c r="DE536" s="357"/>
      <c r="DF536" s="357"/>
      <c r="DG536" s="357"/>
      <c r="DH536" s="357"/>
      <c r="DI536" s="357"/>
      <c r="DJ536" s="357"/>
      <c r="DK536" s="357"/>
      <c r="DL536" s="357"/>
      <c r="DM536" s="357"/>
      <c r="DN536" s="357"/>
      <c r="DO536" s="357"/>
      <c r="DP536" s="357"/>
      <c r="DQ536" s="357"/>
      <c r="DR536" s="357"/>
      <c r="DS536" s="357"/>
      <c r="DT536" s="357"/>
      <c r="DU536" s="357"/>
      <c r="DV536" s="357"/>
      <c r="DW536" s="357"/>
      <c r="DX536" s="357"/>
      <c r="DY536" s="357"/>
      <c r="DZ536" s="357"/>
      <c r="EA536" s="357"/>
      <c r="EB536" s="357"/>
      <c r="EC536" s="357"/>
      <c r="ED536" s="357"/>
      <c r="EE536" s="357"/>
      <c r="EF536" s="357"/>
      <c r="EG536" s="357"/>
      <c r="EH536" s="357"/>
      <c r="EI536" s="357"/>
      <c r="EJ536" s="357"/>
      <c r="EK536" s="357"/>
      <c r="EL536" s="357"/>
      <c r="EM536" s="357"/>
      <c r="EN536" s="357"/>
      <c r="EO536" s="357"/>
      <c r="EP536" s="357"/>
      <c r="EQ536" s="357"/>
      <c r="ER536" s="357"/>
      <c r="ES536" s="357"/>
      <c r="ET536" s="357"/>
      <c r="EU536" s="357"/>
    </row>
    <row r="537" ht="12.75" customHeight="1">
      <c r="A537" s="357"/>
      <c r="B537" s="357"/>
      <c r="C537" s="357"/>
      <c r="D537" s="357"/>
      <c r="E537" s="357"/>
      <c r="F537" s="357"/>
      <c r="G537" s="357"/>
      <c r="H537" s="357"/>
      <c r="I537" s="357"/>
      <c r="J537" s="357"/>
      <c r="K537" s="357"/>
      <c r="L537" s="357"/>
      <c r="M537" s="357"/>
      <c r="N537" s="357"/>
      <c r="O537" s="357"/>
      <c r="P537" s="357"/>
      <c r="Q537" s="357"/>
      <c r="R537" s="357"/>
      <c r="S537" s="357"/>
      <c r="T537" s="357"/>
      <c r="U537" s="357"/>
      <c r="V537" s="357"/>
      <c r="W537" s="357"/>
      <c r="X537" s="357"/>
      <c r="Y537" s="357"/>
      <c r="Z537" s="357"/>
      <c r="AA537" s="357"/>
      <c r="AB537" s="357"/>
      <c r="AC537" s="357"/>
      <c r="AD537" s="357"/>
      <c r="AE537" s="357"/>
      <c r="AF537" s="357"/>
      <c r="AG537" s="357"/>
      <c r="AH537" s="357"/>
      <c r="AI537" s="357"/>
      <c r="AJ537" s="357"/>
      <c r="AK537" s="357"/>
      <c r="AL537" s="357"/>
      <c r="AM537" s="357"/>
      <c r="AN537" s="357"/>
      <c r="AO537" s="357"/>
      <c r="AP537" s="357"/>
      <c r="AQ537" s="357"/>
      <c r="AR537" s="357"/>
      <c r="AS537" s="357"/>
      <c r="AT537" s="357"/>
      <c r="AU537" s="357"/>
      <c r="AV537" s="357"/>
      <c r="AW537" s="357"/>
      <c r="AX537" s="357"/>
      <c r="AY537" s="357"/>
      <c r="AZ537" s="357"/>
      <c r="BA537" s="357"/>
      <c r="BB537" s="357"/>
      <c r="BC537" s="357"/>
      <c r="BD537" s="357"/>
      <c r="BE537" s="357"/>
      <c r="BF537" s="357"/>
      <c r="BG537" s="357"/>
      <c r="BH537" s="357"/>
      <c r="BI537" s="357"/>
      <c r="BJ537" s="357"/>
      <c r="BK537" s="357"/>
      <c r="BL537" s="357"/>
      <c r="BM537" s="357"/>
      <c r="BN537" s="357"/>
      <c r="BO537" s="357"/>
      <c r="BP537" s="357"/>
      <c r="BQ537" s="357"/>
      <c r="BR537" s="357"/>
      <c r="BS537" s="357"/>
      <c r="BT537" s="357"/>
      <c r="BU537" s="357"/>
      <c r="BV537" s="357"/>
      <c r="BW537" s="357"/>
      <c r="BX537" s="357"/>
      <c r="BY537" s="357"/>
      <c r="BZ537" s="357"/>
      <c r="CA537" s="357"/>
      <c r="CB537" s="357"/>
      <c r="CC537" s="357"/>
      <c r="CD537" s="357"/>
      <c r="CE537" s="357"/>
      <c r="CF537" s="357"/>
      <c r="CG537" s="357"/>
      <c r="CH537" s="357"/>
      <c r="CI537" s="357"/>
      <c r="CJ537" s="357"/>
      <c r="CK537" s="357"/>
      <c r="CL537" s="357"/>
      <c r="CM537" s="357"/>
      <c r="CN537" s="357"/>
      <c r="CO537" s="357"/>
      <c r="CP537" s="357"/>
      <c r="CQ537" s="357"/>
      <c r="CR537" s="357"/>
      <c r="CS537" s="357"/>
      <c r="CT537" s="357"/>
      <c r="CU537" s="357"/>
      <c r="CV537" s="357"/>
      <c r="CW537" s="357"/>
      <c r="CX537" s="357"/>
      <c r="CY537" s="357"/>
      <c r="CZ537" s="357"/>
      <c r="DA537" s="357"/>
      <c r="DB537" s="357"/>
      <c r="DC537" s="357"/>
      <c r="DD537" s="357"/>
      <c r="DE537" s="357"/>
      <c r="DF537" s="357"/>
      <c r="DG537" s="357"/>
      <c r="DH537" s="357"/>
      <c r="DI537" s="357"/>
      <c r="DJ537" s="357"/>
      <c r="DK537" s="357"/>
      <c r="DL537" s="357"/>
      <c r="DM537" s="357"/>
      <c r="DN537" s="357"/>
      <c r="DO537" s="357"/>
      <c r="DP537" s="357"/>
      <c r="DQ537" s="357"/>
      <c r="DR537" s="357"/>
      <c r="DS537" s="357"/>
      <c r="DT537" s="357"/>
      <c r="DU537" s="357"/>
      <c r="DV537" s="357"/>
      <c r="DW537" s="357"/>
      <c r="DX537" s="357"/>
      <c r="DY537" s="357"/>
      <c r="DZ537" s="357"/>
      <c r="EA537" s="357"/>
      <c r="EB537" s="357"/>
      <c r="EC537" s="357"/>
      <c r="ED537" s="357"/>
      <c r="EE537" s="357"/>
      <c r="EF537" s="357"/>
      <c r="EG537" s="357"/>
      <c r="EH537" s="357"/>
      <c r="EI537" s="357"/>
      <c r="EJ537" s="357"/>
      <c r="EK537" s="357"/>
      <c r="EL537" s="357"/>
      <c r="EM537" s="357"/>
      <c r="EN537" s="357"/>
      <c r="EO537" s="357"/>
      <c r="EP537" s="357"/>
      <c r="EQ537" s="357"/>
      <c r="ER537" s="357"/>
      <c r="ES537" s="357"/>
      <c r="ET537" s="357"/>
      <c r="EU537" s="357"/>
    </row>
    <row r="538" ht="12.75" customHeight="1">
      <c r="A538" s="357"/>
      <c r="B538" s="357"/>
      <c r="C538" s="357"/>
      <c r="D538" s="357"/>
      <c r="E538" s="357"/>
      <c r="F538" s="357"/>
      <c r="G538" s="357"/>
      <c r="H538" s="357"/>
      <c r="I538" s="357"/>
      <c r="J538" s="357"/>
      <c r="K538" s="357"/>
      <c r="L538" s="357"/>
      <c r="M538" s="357"/>
      <c r="N538" s="357"/>
      <c r="O538" s="357"/>
      <c r="P538" s="357"/>
      <c r="Q538" s="357"/>
      <c r="R538" s="357"/>
      <c r="S538" s="357"/>
      <c r="T538" s="357"/>
      <c r="U538" s="357"/>
      <c r="V538" s="357"/>
      <c r="W538" s="357"/>
      <c r="X538" s="357"/>
      <c r="Y538" s="357"/>
      <c r="Z538" s="357"/>
      <c r="AA538" s="357"/>
      <c r="AB538" s="357"/>
      <c r="AC538" s="357"/>
      <c r="AD538" s="357"/>
      <c r="AE538" s="357"/>
      <c r="AF538" s="357"/>
      <c r="AG538" s="357"/>
      <c r="AH538" s="357"/>
      <c r="AI538" s="357"/>
      <c r="AJ538" s="357"/>
      <c r="AK538" s="357"/>
      <c r="AL538" s="357"/>
      <c r="AM538" s="357"/>
      <c r="AN538" s="357"/>
      <c r="AO538" s="357"/>
      <c r="AP538" s="357"/>
      <c r="AQ538" s="357"/>
      <c r="AR538" s="357"/>
      <c r="AS538" s="357"/>
      <c r="AT538" s="357"/>
      <c r="AU538" s="357"/>
      <c r="AV538" s="357"/>
      <c r="AW538" s="357"/>
      <c r="AX538" s="357"/>
      <c r="AY538" s="357"/>
      <c r="AZ538" s="357"/>
      <c r="BA538" s="357"/>
      <c r="BB538" s="357"/>
      <c r="BC538" s="357"/>
      <c r="BD538" s="357"/>
      <c r="BE538" s="357"/>
      <c r="BF538" s="357"/>
      <c r="BG538" s="357"/>
      <c r="BH538" s="357"/>
      <c r="BI538" s="357"/>
      <c r="BJ538" s="357"/>
      <c r="BK538" s="357"/>
      <c r="BL538" s="357"/>
      <c r="BM538" s="357"/>
      <c r="BN538" s="357"/>
      <c r="BO538" s="357"/>
      <c r="BP538" s="357"/>
      <c r="BQ538" s="357"/>
      <c r="BR538" s="357"/>
      <c r="BS538" s="357"/>
      <c r="BT538" s="357"/>
      <c r="BU538" s="357"/>
      <c r="BV538" s="357"/>
      <c r="BW538" s="357"/>
      <c r="BX538" s="357"/>
      <c r="BY538" s="357"/>
      <c r="BZ538" s="357"/>
      <c r="CA538" s="357"/>
      <c r="CB538" s="357"/>
      <c r="CC538" s="357"/>
      <c r="CD538" s="357"/>
      <c r="CE538" s="357"/>
      <c r="CF538" s="357"/>
      <c r="CG538" s="357"/>
      <c r="CH538" s="357"/>
      <c r="CI538" s="357"/>
      <c r="CJ538" s="357"/>
      <c r="CK538" s="357"/>
      <c r="CL538" s="357"/>
      <c r="CM538" s="357"/>
      <c r="CN538" s="357"/>
      <c r="CO538" s="357"/>
      <c r="CP538" s="357"/>
      <c r="CQ538" s="357"/>
      <c r="CR538" s="357"/>
      <c r="CS538" s="357"/>
      <c r="CT538" s="357"/>
      <c r="CU538" s="357"/>
      <c r="CV538" s="357"/>
      <c r="CW538" s="357"/>
      <c r="CX538" s="357"/>
      <c r="CY538" s="357"/>
      <c r="CZ538" s="357"/>
      <c r="DA538" s="357"/>
      <c r="DB538" s="357"/>
      <c r="DC538" s="357"/>
      <c r="DD538" s="357"/>
      <c r="DE538" s="357"/>
      <c r="DF538" s="357"/>
      <c r="DG538" s="357"/>
      <c r="DH538" s="357"/>
      <c r="DI538" s="357"/>
      <c r="DJ538" s="357"/>
      <c r="DK538" s="357"/>
      <c r="DL538" s="357"/>
      <c r="DM538" s="357"/>
      <c r="DN538" s="357"/>
      <c r="DO538" s="357"/>
      <c r="DP538" s="357"/>
      <c r="DQ538" s="357"/>
      <c r="DR538" s="357"/>
      <c r="DS538" s="357"/>
      <c r="DT538" s="357"/>
      <c r="DU538" s="357"/>
      <c r="DV538" s="357"/>
      <c r="DW538" s="357"/>
      <c r="DX538" s="357"/>
      <c r="DY538" s="357"/>
      <c r="DZ538" s="357"/>
      <c r="EA538" s="357"/>
      <c r="EB538" s="357"/>
      <c r="EC538" s="357"/>
      <c r="ED538" s="357"/>
      <c r="EE538" s="357"/>
      <c r="EF538" s="357"/>
      <c r="EG538" s="357"/>
      <c r="EH538" s="357"/>
      <c r="EI538" s="357"/>
      <c r="EJ538" s="357"/>
      <c r="EK538" s="357"/>
      <c r="EL538" s="357"/>
      <c r="EM538" s="357"/>
      <c r="EN538" s="357"/>
      <c r="EO538" s="357"/>
      <c r="EP538" s="357"/>
      <c r="EQ538" s="357"/>
      <c r="ER538" s="357"/>
      <c r="ES538" s="357"/>
      <c r="ET538" s="357"/>
      <c r="EU538" s="357"/>
    </row>
    <row r="539" ht="12.75" customHeight="1">
      <c r="A539" s="357"/>
      <c r="B539" s="357"/>
      <c r="C539" s="357"/>
      <c r="D539" s="357"/>
      <c r="E539" s="357"/>
      <c r="F539" s="357"/>
      <c r="G539" s="357"/>
      <c r="H539" s="357"/>
      <c r="I539" s="357"/>
      <c r="J539" s="357"/>
      <c r="K539" s="357"/>
      <c r="L539" s="357"/>
      <c r="M539" s="357"/>
      <c r="N539" s="357"/>
      <c r="O539" s="357"/>
      <c r="P539" s="357"/>
      <c r="Q539" s="357"/>
      <c r="R539" s="357"/>
      <c r="S539" s="357"/>
      <c r="T539" s="357"/>
      <c r="U539" s="357"/>
      <c r="V539" s="357"/>
      <c r="W539" s="357"/>
      <c r="X539" s="357"/>
      <c r="Y539" s="357"/>
      <c r="Z539" s="357"/>
      <c r="AA539" s="357"/>
      <c r="AB539" s="357"/>
      <c r="AC539" s="357"/>
      <c r="AD539" s="357"/>
      <c r="AE539" s="357"/>
      <c r="AF539" s="357"/>
      <c r="AG539" s="357"/>
      <c r="AH539" s="357"/>
      <c r="AI539" s="357"/>
      <c r="AJ539" s="357"/>
      <c r="AK539" s="357"/>
      <c r="AL539" s="357"/>
      <c r="AM539" s="357"/>
      <c r="AN539" s="357"/>
      <c r="AO539" s="357"/>
      <c r="AP539" s="357"/>
      <c r="AQ539" s="357"/>
      <c r="AR539" s="357"/>
      <c r="AS539" s="357"/>
      <c r="AT539" s="357"/>
      <c r="AU539" s="357"/>
      <c r="AV539" s="357"/>
      <c r="AW539" s="357"/>
      <c r="AX539" s="357"/>
      <c r="AY539" s="357"/>
      <c r="AZ539" s="357"/>
      <c r="BA539" s="357"/>
      <c r="BB539" s="357"/>
      <c r="BC539" s="357"/>
      <c r="BD539" s="357"/>
      <c r="BE539" s="357"/>
      <c r="BF539" s="357"/>
      <c r="BG539" s="357"/>
      <c r="BH539" s="357"/>
      <c r="BI539" s="357"/>
      <c r="BJ539" s="357"/>
      <c r="BK539" s="357"/>
      <c r="BL539" s="357"/>
      <c r="BM539" s="357"/>
      <c r="BN539" s="357"/>
      <c r="BO539" s="357"/>
      <c r="BP539" s="357"/>
      <c r="BQ539" s="357"/>
      <c r="BR539" s="357"/>
      <c r="BS539" s="357"/>
      <c r="BT539" s="357"/>
      <c r="BU539" s="357"/>
      <c r="BV539" s="357"/>
      <c r="BW539" s="357"/>
      <c r="BX539" s="357"/>
      <c r="BY539" s="357"/>
      <c r="BZ539" s="357"/>
      <c r="CA539" s="357"/>
      <c r="CB539" s="357"/>
      <c r="CC539" s="357"/>
      <c r="CD539" s="357"/>
      <c r="CE539" s="357"/>
      <c r="CF539" s="357"/>
      <c r="CG539" s="357"/>
      <c r="CH539" s="357"/>
      <c r="CI539" s="357"/>
      <c r="CJ539" s="357"/>
      <c r="CK539" s="357"/>
      <c r="CL539" s="357"/>
      <c r="CM539" s="357"/>
      <c r="CN539" s="357"/>
      <c r="CO539" s="357"/>
      <c r="CP539" s="357"/>
      <c r="CQ539" s="357"/>
      <c r="CR539" s="357"/>
      <c r="CS539" s="357"/>
      <c r="CT539" s="357"/>
      <c r="CU539" s="357"/>
      <c r="CV539" s="357"/>
      <c r="CW539" s="357"/>
      <c r="CX539" s="357"/>
      <c r="CY539" s="357"/>
      <c r="CZ539" s="357"/>
      <c r="DA539" s="357"/>
      <c r="DB539" s="357"/>
      <c r="DC539" s="357"/>
      <c r="DD539" s="357"/>
      <c r="DE539" s="357"/>
      <c r="DF539" s="357"/>
      <c r="DG539" s="357"/>
      <c r="DH539" s="357"/>
      <c r="DI539" s="357"/>
      <c r="DJ539" s="357"/>
      <c r="DK539" s="357"/>
      <c r="DL539" s="357"/>
      <c r="DM539" s="357"/>
      <c r="DN539" s="357"/>
      <c r="DO539" s="357"/>
      <c r="DP539" s="357"/>
      <c r="DQ539" s="357"/>
      <c r="DR539" s="357"/>
      <c r="DS539" s="357"/>
      <c r="DT539" s="357"/>
      <c r="DU539" s="357"/>
      <c r="DV539" s="357"/>
      <c r="DW539" s="357"/>
      <c r="DX539" s="357"/>
      <c r="DY539" s="357"/>
      <c r="DZ539" s="357"/>
      <c r="EA539" s="357"/>
      <c r="EB539" s="357"/>
      <c r="EC539" s="357"/>
      <c r="ED539" s="357"/>
      <c r="EE539" s="357"/>
      <c r="EF539" s="357"/>
      <c r="EG539" s="357"/>
      <c r="EH539" s="357"/>
      <c r="EI539" s="357"/>
      <c r="EJ539" s="357"/>
      <c r="EK539" s="357"/>
      <c r="EL539" s="357"/>
      <c r="EM539" s="357"/>
      <c r="EN539" s="357"/>
      <c r="EO539" s="357"/>
      <c r="EP539" s="357"/>
      <c r="EQ539" s="357"/>
      <c r="ER539" s="357"/>
      <c r="ES539" s="357"/>
      <c r="ET539" s="357"/>
      <c r="EU539" s="357"/>
    </row>
    <row r="540" ht="12.75" customHeight="1">
      <c r="A540" s="357"/>
      <c r="B540" s="357"/>
      <c r="C540" s="357"/>
      <c r="D540" s="357"/>
      <c r="E540" s="357"/>
      <c r="F540" s="357"/>
      <c r="G540" s="357"/>
      <c r="H540" s="357"/>
      <c r="I540" s="357"/>
      <c r="J540" s="357"/>
      <c r="K540" s="357"/>
      <c r="L540" s="357"/>
      <c r="M540" s="357"/>
      <c r="N540" s="357"/>
      <c r="O540" s="357"/>
      <c r="P540" s="357"/>
      <c r="Q540" s="357"/>
      <c r="R540" s="357"/>
      <c r="S540" s="357"/>
      <c r="T540" s="357"/>
      <c r="U540" s="357"/>
      <c r="V540" s="357"/>
      <c r="W540" s="357"/>
      <c r="X540" s="357"/>
      <c r="Y540" s="357"/>
      <c r="Z540" s="357"/>
      <c r="AA540" s="357"/>
      <c r="AB540" s="357"/>
      <c r="AC540" s="357"/>
      <c r="AD540" s="357"/>
      <c r="AE540" s="357"/>
      <c r="AF540" s="357"/>
      <c r="AG540" s="357"/>
      <c r="AH540" s="357"/>
      <c r="AI540" s="357"/>
      <c r="AJ540" s="357"/>
      <c r="AK540" s="357"/>
      <c r="AL540" s="357"/>
      <c r="AM540" s="357"/>
      <c r="AN540" s="357"/>
      <c r="AO540" s="357"/>
      <c r="AP540" s="357"/>
      <c r="AQ540" s="357"/>
      <c r="AR540" s="357"/>
      <c r="AS540" s="357"/>
      <c r="AT540" s="357"/>
      <c r="AU540" s="357"/>
      <c r="AV540" s="357"/>
      <c r="AW540" s="357"/>
      <c r="AX540" s="357"/>
      <c r="AY540" s="357"/>
      <c r="AZ540" s="357"/>
      <c r="BA540" s="357"/>
      <c r="BB540" s="357"/>
      <c r="BC540" s="357"/>
      <c r="BD540" s="357"/>
      <c r="BE540" s="357"/>
      <c r="BF540" s="357"/>
      <c r="BG540" s="357"/>
      <c r="BH540" s="357"/>
      <c r="BI540" s="357"/>
      <c r="BJ540" s="357"/>
      <c r="BK540" s="357"/>
      <c r="BL540" s="357"/>
      <c r="BM540" s="357"/>
      <c r="BN540" s="357"/>
      <c r="BO540" s="357"/>
      <c r="BP540" s="357"/>
      <c r="BQ540" s="357"/>
      <c r="BR540" s="357"/>
      <c r="BS540" s="357"/>
      <c r="BT540" s="357"/>
      <c r="BU540" s="357"/>
      <c r="BV540" s="357"/>
      <c r="BW540" s="357"/>
      <c r="BX540" s="357"/>
      <c r="BY540" s="357"/>
      <c r="BZ540" s="357"/>
      <c r="CA540" s="357"/>
      <c r="CB540" s="357"/>
      <c r="CC540" s="357"/>
      <c r="CD540" s="357"/>
      <c r="CE540" s="357"/>
      <c r="CF540" s="357"/>
      <c r="CG540" s="357"/>
      <c r="CH540" s="357"/>
      <c r="CI540" s="357"/>
      <c r="CJ540" s="357"/>
      <c r="CK540" s="357"/>
      <c r="CL540" s="357"/>
      <c r="CM540" s="357"/>
      <c r="CN540" s="357"/>
      <c r="CO540" s="357"/>
      <c r="CP540" s="357"/>
      <c r="CQ540" s="357"/>
      <c r="CR540" s="357"/>
      <c r="CS540" s="357"/>
      <c r="CT540" s="357"/>
      <c r="CU540" s="357"/>
      <c r="CV540" s="357"/>
      <c r="CW540" s="357"/>
      <c r="CX540" s="357"/>
      <c r="CY540" s="357"/>
      <c r="CZ540" s="357"/>
      <c r="DA540" s="357"/>
      <c r="DB540" s="357"/>
      <c r="DC540" s="357"/>
      <c r="DD540" s="357"/>
      <c r="DE540" s="357"/>
      <c r="DF540" s="357"/>
      <c r="DG540" s="357"/>
      <c r="DH540" s="357"/>
      <c r="DI540" s="357"/>
      <c r="DJ540" s="357"/>
      <c r="DK540" s="357"/>
      <c r="DL540" s="357"/>
      <c r="DM540" s="357"/>
      <c r="DN540" s="357"/>
      <c r="DO540" s="357"/>
      <c r="DP540" s="357"/>
      <c r="DQ540" s="357"/>
      <c r="DR540" s="357"/>
      <c r="DS540" s="357"/>
      <c r="DT540" s="357"/>
      <c r="DU540" s="357"/>
      <c r="DV540" s="357"/>
      <c r="DW540" s="357"/>
      <c r="DX540" s="357"/>
      <c r="DY540" s="357"/>
      <c r="DZ540" s="357"/>
      <c r="EA540" s="357"/>
      <c r="EB540" s="357"/>
      <c r="EC540" s="357"/>
      <c r="ED540" s="357"/>
      <c r="EE540" s="357"/>
      <c r="EF540" s="357"/>
      <c r="EG540" s="357"/>
      <c r="EH540" s="357"/>
      <c r="EI540" s="357"/>
      <c r="EJ540" s="357"/>
      <c r="EK540" s="357"/>
      <c r="EL540" s="357"/>
      <c r="EM540" s="357"/>
      <c r="EN540" s="357"/>
      <c r="EO540" s="357"/>
      <c r="EP540" s="357"/>
      <c r="EQ540" s="357"/>
      <c r="ER540" s="357"/>
      <c r="ES540" s="357"/>
      <c r="ET540" s="357"/>
      <c r="EU540" s="357"/>
    </row>
    <row r="541" ht="12.75" customHeight="1">
      <c r="A541" s="357"/>
      <c r="B541" s="357"/>
      <c r="C541" s="357"/>
      <c r="D541" s="357"/>
      <c r="E541" s="357"/>
      <c r="F541" s="357"/>
      <c r="G541" s="357"/>
      <c r="H541" s="357"/>
      <c r="I541" s="357"/>
      <c r="J541" s="357"/>
      <c r="K541" s="357"/>
      <c r="L541" s="357"/>
      <c r="M541" s="357"/>
      <c r="N541" s="357"/>
      <c r="O541" s="357"/>
      <c r="P541" s="357"/>
      <c r="Q541" s="357"/>
      <c r="R541" s="357"/>
      <c r="S541" s="357"/>
      <c r="T541" s="357"/>
      <c r="U541" s="357"/>
      <c r="V541" s="357"/>
      <c r="W541" s="357"/>
      <c r="X541" s="357"/>
      <c r="Y541" s="357"/>
      <c r="Z541" s="357"/>
      <c r="AA541" s="357"/>
      <c r="AB541" s="357"/>
      <c r="AC541" s="357"/>
      <c r="AD541" s="357"/>
      <c r="AE541" s="357"/>
      <c r="AF541" s="357"/>
      <c r="AG541" s="357"/>
      <c r="AH541" s="357"/>
      <c r="AI541" s="357"/>
      <c r="AJ541" s="357"/>
      <c r="AK541" s="357"/>
      <c r="AL541" s="357"/>
      <c r="AM541" s="357"/>
      <c r="AN541" s="357"/>
      <c r="AO541" s="357"/>
      <c r="AP541" s="357"/>
      <c r="AQ541" s="357"/>
      <c r="AR541" s="357"/>
      <c r="AS541" s="357"/>
      <c r="AT541" s="357"/>
      <c r="AU541" s="357"/>
      <c r="AV541" s="357"/>
      <c r="AW541" s="357"/>
      <c r="AX541" s="357"/>
      <c r="AY541" s="357"/>
      <c r="AZ541" s="357"/>
      <c r="BA541" s="357"/>
      <c r="BB541" s="357"/>
      <c r="BC541" s="357"/>
      <c r="BD541" s="357"/>
      <c r="BE541" s="357"/>
      <c r="BF541" s="357"/>
      <c r="BG541" s="357"/>
      <c r="BH541" s="357"/>
      <c r="BI541" s="357"/>
      <c r="BJ541" s="357"/>
      <c r="BK541" s="357"/>
      <c r="BL541" s="357"/>
      <c r="BM541" s="357"/>
      <c r="BN541" s="357"/>
      <c r="BO541" s="357"/>
      <c r="BP541" s="357"/>
      <c r="BQ541" s="357"/>
      <c r="BR541" s="357"/>
      <c r="BS541" s="357"/>
      <c r="BT541" s="357"/>
      <c r="BU541" s="357"/>
      <c r="BV541" s="357"/>
      <c r="BW541" s="357"/>
      <c r="BX541" s="357"/>
      <c r="BY541" s="357"/>
      <c r="BZ541" s="357"/>
      <c r="CA541" s="357"/>
      <c r="CB541" s="357"/>
      <c r="CC541" s="357"/>
      <c r="CD541" s="357"/>
      <c r="CE541" s="357"/>
      <c r="CF541" s="357"/>
      <c r="CG541" s="357"/>
      <c r="CH541" s="357"/>
      <c r="CI541" s="357"/>
      <c r="CJ541" s="357"/>
      <c r="CK541" s="357"/>
      <c r="CL541" s="357"/>
      <c r="CM541" s="357"/>
      <c r="CN541" s="357"/>
      <c r="CO541" s="357"/>
      <c r="CP541" s="357"/>
      <c r="CQ541" s="357"/>
      <c r="CR541" s="357"/>
      <c r="CS541" s="357"/>
      <c r="CT541" s="357"/>
      <c r="CU541" s="357"/>
      <c r="CV541" s="357"/>
      <c r="CW541" s="357"/>
      <c r="CX541" s="357"/>
      <c r="CY541" s="357"/>
      <c r="CZ541" s="357"/>
      <c r="DA541" s="357"/>
      <c r="DB541" s="357"/>
      <c r="DC541" s="357"/>
      <c r="DD541" s="357"/>
      <c r="DE541" s="357"/>
      <c r="DF541" s="357"/>
      <c r="DG541" s="357"/>
      <c r="DH541" s="357"/>
      <c r="DI541" s="357"/>
      <c r="DJ541" s="357"/>
      <c r="DK541" s="357"/>
      <c r="DL541" s="357"/>
      <c r="DM541" s="357"/>
      <c r="DN541" s="357"/>
      <c r="DO541" s="357"/>
      <c r="DP541" s="357"/>
      <c r="DQ541" s="357"/>
      <c r="DR541" s="357"/>
      <c r="DS541" s="357"/>
      <c r="DT541" s="357"/>
      <c r="DU541" s="357"/>
      <c r="DV541" s="357"/>
      <c r="DW541" s="357"/>
      <c r="DX541" s="357"/>
      <c r="DY541" s="357"/>
      <c r="DZ541" s="357"/>
      <c r="EA541" s="357"/>
      <c r="EB541" s="357"/>
      <c r="EC541" s="357"/>
      <c r="ED541" s="357"/>
      <c r="EE541" s="357"/>
      <c r="EF541" s="357"/>
      <c r="EG541" s="357"/>
      <c r="EH541" s="357"/>
      <c r="EI541" s="357"/>
      <c r="EJ541" s="357"/>
      <c r="EK541" s="357"/>
      <c r="EL541" s="357"/>
      <c r="EM541" s="357"/>
      <c r="EN541" s="357"/>
      <c r="EO541" s="357"/>
      <c r="EP541" s="357"/>
      <c r="EQ541" s="357"/>
      <c r="ER541" s="357"/>
      <c r="ES541" s="357"/>
      <c r="ET541" s="357"/>
      <c r="EU541" s="357"/>
    </row>
    <row r="542" ht="12.75" customHeight="1">
      <c r="A542" s="357"/>
      <c r="B542" s="357"/>
      <c r="C542" s="357"/>
      <c r="D542" s="357"/>
      <c r="E542" s="357"/>
      <c r="F542" s="357"/>
      <c r="G542" s="357"/>
      <c r="H542" s="357"/>
      <c r="I542" s="357"/>
      <c r="J542" s="357"/>
      <c r="K542" s="357"/>
      <c r="L542" s="357"/>
      <c r="M542" s="357"/>
      <c r="N542" s="357"/>
      <c r="O542" s="357"/>
      <c r="P542" s="357"/>
      <c r="Q542" s="357"/>
      <c r="R542" s="357"/>
      <c r="S542" s="357"/>
      <c r="T542" s="357"/>
      <c r="U542" s="357"/>
      <c r="V542" s="357"/>
      <c r="W542" s="357"/>
      <c r="X542" s="357"/>
      <c r="Y542" s="357"/>
      <c r="Z542" s="357"/>
      <c r="AA542" s="357"/>
      <c r="AB542" s="357"/>
      <c r="AC542" s="357"/>
      <c r="AD542" s="357"/>
      <c r="AE542" s="357"/>
      <c r="AF542" s="357"/>
      <c r="AG542" s="357"/>
      <c r="AH542" s="357"/>
      <c r="AI542" s="357"/>
      <c r="AJ542" s="357"/>
      <c r="AK542" s="357"/>
      <c r="AL542" s="357"/>
      <c r="AM542" s="357"/>
      <c r="AN542" s="357"/>
      <c r="AO542" s="357"/>
      <c r="AP542" s="357"/>
      <c r="AQ542" s="357"/>
      <c r="AR542" s="357"/>
      <c r="AS542" s="357"/>
      <c r="AT542" s="357"/>
      <c r="AU542" s="357"/>
      <c r="AV542" s="357"/>
      <c r="AW542" s="357"/>
      <c r="AX542" s="357"/>
      <c r="AY542" s="357"/>
      <c r="AZ542" s="357"/>
      <c r="BA542" s="357"/>
      <c r="BB542" s="357"/>
      <c r="BC542" s="357"/>
      <c r="BD542" s="357"/>
      <c r="BE542" s="357"/>
      <c r="BF542" s="357"/>
      <c r="BG542" s="357"/>
      <c r="BH542" s="357"/>
      <c r="BI542" s="357"/>
      <c r="BJ542" s="357"/>
      <c r="BK542" s="357"/>
      <c r="BL542" s="357"/>
      <c r="BM542" s="357"/>
      <c r="BN542" s="357"/>
      <c r="BO542" s="357"/>
      <c r="BP542" s="357"/>
      <c r="BQ542" s="357"/>
      <c r="BR542" s="357"/>
      <c r="BS542" s="357"/>
      <c r="BT542" s="357"/>
      <c r="BU542" s="357"/>
      <c r="BV542" s="357"/>
      <c r="BW542" s="357"/>
      <c r="BX542" s="357"/>
      <c r="BY542" s="357"/>
      <c r="BZ542" s="357"/>
      <c r="CA542" s="357"/>
      <c r="CB542" s="357"/>
      <c r="CC542" s="357"/>
      <c r="CD542" s="357"/>
      <c r="CE542" s="357"/>
      <c r="CF542" s="357"/>
      <c r="CG542" s="357"/>
      <c r="CH542" s="357"/>
      <c r="CI542" s="357"/>
      <c r="CJ542" s="357"/>
      <c r="CK542" s="357"/>
      <c r="CL542" s="357"/>
      <c r="CM542" s="357"/>
      <c r="CN542" s="357"/>
      <c r="CO542" s="357"/>
      <c r="CP542" s="357"/>
      <c r="CQ542" s="357"/>
      <c r="CR542" s="357"/>
      <c r="CS542" s="357"/>
      <c r="CT542" s="357"/>
      <c r="CU542" s="357"/>
      <c r="CV542" s="357"/>
      <c r="CW542" s="357"/>
      <c r="CX542" s="357"/>
      <c r="CY542" s="357"/>
      <c r="CZ542" s="357"/>
      <c r="DA542" s="357"/>
      <c r="DB542" s="357"/>
      <c r="DC542" s="357"/>
      <c r="DD542" s="357"/>
      <c r="DE542" s="357"/>
      <c r="DF542" s="357"/>
      <c r="DG542" s="357"/>
      <c r="DH542" s="357"/>
      <c r="DI542" s="357"/>
      <c r="DJ542" s="357"/>
      <c r="DK542" s="357"/>
      <c r="DL542" s="357"/>
      <c r="DM542" s="357"/>
      <c r="DN542" s="357"/>
      <c r="DO542" s="357"/>
      <c r="DP542" s="357"/>
      <c r="DQ542" s="357"/>
      <c r="DR542" s="357"/>
      <c r="DS542" s="357"/>
      <c r="DT542" s="357"/>
      <c r="DU542" s="357"/>
      <c r="DV542" s="357"/>
      <c r="DW542" s="357"/>
      <c r="DX542" s="357"/>
      <c r="DY542" s="357"/>
      <c r="DZ542" s="357"/>
      <c r="EA542" s="357"/>
      <c r="EB542" s="357"/>
      <c r="EC542" s="357"/>
      <c r="ED542" s="357"/>
      <c r="EE542" s="357"/>
      <c r="EF542" s="357"/>
      <c r="EG542" s="357"/>
      <c r="EH542" s="357"/>
      <c r="EI542" s="357"/>
      <c r="EJ542" s="357"/>
      <c r="EK542" s="357"/>
      <c r="EL542" s="357"/>
      <c r="EM542" s="357"/>
      <c r="EN542" s="357"/>
      <c r="EO542" s="357"/>
      <c r="EP542" s="357"/>
      <c r="EQ542" s="357"/>
      <c r="ER542" s="357"/>
      <c r="ES542" s="357"/>
      <c r="ET542" s="357"/>
      <c r="EU542" s="357"/>
    </row>
    <row r="543" ht="12.75" customHeight="1">
      <c r="A543" s="357"/>
      <c r="B543" s="357"/>
      <c r="C543" s="357"/>
      <c r="D543" s="357"/>
      <c r="E543" s="357"/>
      <c r="F543" s="357"/>
      <c r="G543" s="357"/>
      <c r="H543" s="357"/>
      <c r="I543" s="357"/>
      <c r="J543" s="357"/>
      <c r="K543" s="357"/>
      <c r="L543" s="357"/>
      <c r="M543" s="357"/>
      <c r="N543" s="357"/>
      <c r="O543" s="357"/>
      <c r="P543" s="357"/>
      <c r="Q543" s="357"/>
      <c r="R543" s="357"/>
      <c r="S543" s="357"/>
      <c r="T543" s="357"/>
      <c r="U543" s="357"/>
      <c r="V543" s="357"/>
      <c r="W543" s="357"/>
      <c r="X543" s="357"/>
      <c r="Y543" s="357"/>
      <c r="Z543" s="357"/>
      <c r="AA543" s="357"/>
      <c r="AB543" s="357"/>
      <c r="AC543" s="357"/>
      <c r="AD543" s="357"/>
      <c r="AE543" s="357"/>
      <c r="AF543" s="357"/>
      <c r="AG543" s="357"/>
      <c r="AH543" s="357"/>
      <c r="AI543" s="357"/>
      <c r="AJ543" s="357"/>
      <c r="AK543" s="357"/>
      <c r="AL543" s="357"/>
      <c r="AM543" s="357"/>
      <c r="AN543" s="357"/>
      <c r="AO543" s="357"/>
      <c r="AP543" s="357"/>
      <c r="AQ543" s="357"/>
      <c r="AR543" s="357"/>
      <c r="AS543" s="357"/>
      <c r="AT543" s="357"/>
      <c r="AU543" s="357"/>
      <c r="AV543" s="357"/>
      <c r="AW543" s="357"/>
      <c r="AX543" s="357"/>
      <c r="AY543" s="357"/>
      <c r="AZ543" s="357"/>
      <c r="BA543" s="357"/>
      <c r="BB543" s="357"/>
      <c r="BC543" s="357"/>
      <c r="BD543" s="357"/>
      <c r="BE543" s="357"/>
      <c r="BF543" s="357"/>
      <c r="BG543" s="357"/>
      <c r="BH543" s="357"/>
      <c r="BI543" s="357"/>
      <c r="BJ543" s="357"/>
      <c r="BK543" s="357"/>
      <c r="BL543" s="357"/>
      <c r="BM543" s="357"/>
      <c r="BN543" s="357"/>
      <c r="BO543" s="357"/>
      <c r="BP543" s="357"/>
      <c r="BQ543" s="357"/>
      <c r="BR543" s="357"/>
      <c r="BS543" s="357"/>
      <c r="BT543" s="357"/>
      <c r="BU543" s="357"/>
      <c r="BV543" s="357"/>
      <c r="BW543" s="357"/>
      <c r="BX543" s="357"/>
      <c r="BY543" s="357"/>
      <c r="BZ543" s="357"/>
      <c r="CA543" s="357"/>
      <c r="CB543" s="357"/>
      <c r="CC543" s="357"/>
      <c r="CD543" s="357"/>
      <c r="CE543" s="357"/>
      <c r="CF543" s="357"/>
      <c r="CG543" s="357"/>
      <c r="CH543" s="357"/>
      <c r="CI543" s="357"/>
      <c r="CJ543" s="357"/>
      <c r="CK543" s="357"/>
      <c r="CL543" s="357"/>
      <c r="CM543" s="357"/>
      <c r="CN543" s="357"/>
      <c r="CO543" s="357"/>
      <c r="CP543" s="357"/>
      <c r="CQ543" s="357"/>
      <c r="CR543" s="357"/>
      <c r="CS543" s="357"/>
      <c r="CT543" s="357"/>
      <c r="CU543" s="357"/>
      <c r="CV543" s="357"/>
      <c r="CW543" s="357"/>
      <c r="CX543" s="357"/>
      <c r="CY543" s="357"/>
      <c r="CZ543" s="357"/>
      <c r="DA543" s="357"/>
      <c r="DB543" s="357"/>
      <c r="DC543" s="357"/>
      <c r="DD543" s="357"/>
      <c r="DE543" s="357"/>
      <c r="DF543" s="357"/>
      <c r="DG543" s="357"/>
      <c r="DH543" s="357"/>
      <c r="DI543" s="357"/>
      <c r="DJ543" s="357"/>
      <c r="DK543" s="357"/>
      <c r="DL543" s="357"/>
      <c r="DM543" s="357"/>
      <c r="DN543" s="357"/>
      <c r="DO543" s="357"/>
      <c r="DP543" s="357"/>
      <c r="DQ543" s="357"/>
      <c r="DR543" s="357"/>
      <c r="DS543" s="357"/>
      <c r="DT543" s="357"/>
      <c r="DU543" s="357"/>
      <c r="DV543" s="357"/>
      <c r="DW543" s="357"/>
      <c r="DX543" s="357"/>
      <c r="DY543" s="357"/>
      <c r="DZ543" s="357"/>
      <c r="EA543" s="357"/>
      <c r="EB543" s="357"/>
      <c r="EC543" s="357"/>
      <c r="ED543" s="357"/>
      <c r="EE543" s="357"/>
      <c r="EF543" s="357"/>
      <c r="EG543" s="357"/>
      <c r="EH543" s="357"/>
      <c r="EI543" s="357"/>
      <c r="EJ543" s="357"/>
      <c r="EK543" s="357"/>
      <c r="EL543" s="357"/>
      <c r="EM543" s="357"/>
      <c r="EN543" s="357"/>
      <c r="EO543" s="357"/>
      <c r="EP543" s="357"/>
      <c r="EQ543" s="357"/>
      <c r="ER543" s="357"/>
      <c r="ES543" s="357"/>
      <c r="ET543" s="357"/>
      <c r="EU543" s="357"/>
    </row>
    <row r="544" ht="12.75" customHeight="1">
      <c r="A544" s="357"/>
      <c r="B544" s="357"/>
      <c r="C544" s="357"/>
      <c r="D544" s="357"/>
      <c r="E544" s="357"/>
      <c r="F544" s="357"/>
      <c r="G544" s="357"/>
      <c r="H544" s="357"/>
      <c r="I544" s="357"/>
      <c r="J544" s="357"/>
      <c r="K544" s="357"/>
      <c r="L544" s="357"/>
      <c r="M544" s="357"/>
      <c r="N544" s="357"/>
      <c r="O544" s="357"/>
      <c r="P544" s="357"/>
      <c r="Q544" s="357"/>
      <c r="R544" s="357"/>
      <c r="S544" s="357"/>
      <c r="T544" s="357"/>
      <c r="U544" s="357"/>
      <c r="V544" s="357"/>
      <c r="W544" s="357"/>
      <c r="X544" s="357"/>
      <c r="Y544" s="357"/>
      <c r="Z544" s="357"/>
      <c r="AA544" s="357"/>
      <c r="AB544" s="357"/>
      <c r="AC544" s="357"/>
      <c r="AD544" s="357"/>
      <c r="AE544" s="357"/>
      <c r="AF544" s="357"/>
      <c r="AG544" s="357"/>
      <c r="AH544" s="357"/>
      <c r="AI544" s="357"/>
      <c r="AJ544" s="357"/>
      <c r="AK544" s="357"/>
      <c r="AL544" s="357"/>
      <c r="AM544" s="357"/>
      <c r="AN544" s="357"/>
      <c r="AO544" s="357"/>
      <c r="AP544" s="357"/>
      <c r="AQ544" s="357"/>
      <c r="AR544" s="357"/>
      <c r="AS544" s="357"/>
      <c r="AT544" s="357"/>
      <c r="AU544" s="357"/>
      <c r="AV544" s="357"/>
      <c r="AW544" s="357"/>
      <c r="AX544" s="357"/>
      <c r="AY544" s="357"/>
      <c r="AZ544" s="357"/>
      <c r="BA544" s="357"/>
      <c r="BB544" s="357"/>
      <c r="BC544" s="357"/>
      <c r="BD544" s="357"/>
      <c r="BE544" s="357"/>
      <c r="BF544" s="357"/>
      <c r="BG544" s="357"/>
      <c r="BH544" s="357"/>
      <c r="BI544" s="357"/>
      <c r="BJ544" s="357"/>
      <c r="BK544" s="357"/>
      <c r="BL544" s="357"/>
      <c r="BM544" s="357"/>
      <c r="BN544" s="357"/>
      <c r="BO544" s="357"/>
      <c r="BP544" s="357"/>
      <c r="BQ544" s="357"/>
      <c r="BR544" s="357"/>
      <c r="BS544" s="357"/>
      <c r="BT544" s="357"/>
      <c r="BU544" s="357"/>
      <c r="BV544" s="357"/>
      <c r="BW544" s="357"/>
      <c r="BX544" s="357"/>
      <c r="BY544" s="357"/>
      <c r="BZ544" s="357"/>
      <c r="CA544" s="357"/>
      <c r="CB544" s="357"/>
      <c r="CC544" s="357"/>
      <c r="CD544" s="357"/>
      <c r="CE544" s="357"/>
      <c r="CF544" s="357"/>
      <c r="CG544" s="357"/>
      <c r="CH544" s="357"/>
      <c r="CI544" s="357"/>
      <c r="CJ544" s="357"/>
      <c r="CK544" s="357"/>
      <c r="CL544" s="357"/>
      <c r="CM544" s="357"/>
      <c r="CN544" s="357"/>
      <c r="CO544" s="357"/>
      <c r="CP544" s="357"/>
      <c r="CQ544" s="357"/>
      <c r="CR544" s="357"/>
      <c r="CS544" s="357"/>
      <c r="CT544" s="357"/>
      <c r="CU544" s="357"/>
      <c r="CV544" s="357"/>
      <c r="CW544" s="357"/>
      <c r="CX544" s="357"/>
      <c r="CY544" s="357"/>
      <c r="CZ544" s="357"/>
      <c r="DA544" s="357"/>
      <c r="DB544" s="357"/>
      <c r="DC544" s="357"/>
      <c r="DD544" s="357"/>
      <c r="DE544" s="357"/>
      <c r="DF544" s="357"/>
      <c r="DG544" s="357"/>
      <c r="DH544" s="357"/>
      <c r="DI544" s="357"/>
      <c r="DJ544" s="357"/>
      <c r="DK544" s="357"/>
      <c r="DL544" s="357"/>
      <c r="DM544" s="357"/>
      <c r="DN544" s="357"/>
      <c r="DO544" s="357"/>
      <c r="DP544" s="357"/>
      <c r="DQ544" s="357"/>
      <c r="DR544" s="357"/>
      <c r="DS544" s="357"/>
      <c r="DT544" s="357"/>
      <c r="DU544" s="357"/>
      <c r="DV544" s="357"/>
      <c r="DW544" s="357"/>
      <c r="DX544" s="357"/>
      <c r="DY544" s="357"/>
      <c r="DZ544" s="357"/>
      <c r="EA544" s="357"/>
      <c r="EB544" s="357"/>
      <c r="EC544" s="357"/>
      <c r="ED544" s="357"/>
      <c r="EE544" s="357"/>
      <c r="EF544" s="357"/>
      <c r="EG544" s="357"/>
      <c r="EH544" s="357"/>
      <c r="EI544" s="357"/>
      <c r="EJ544" s="357"/>
      <c r="EK544" s="357"/>
      <c r="EL544" s="357"/>
      <c r="EM544" s="357"/>
      <c r="EN544" s="357"/>
      <c r="EO544" s="357"/>
      <c r="EP544" s="357"/>
      <c r="EQ544" s="357"/>
      <c r="ER544" s="357"/>
      <c r="ES544" s="357"/>
      <c r="ET544" s="357"/>
      <c r="EU544" s="357"/>
    </row>
    <row r="545" ht="12.75" customHeight="1">
      <c r="A545" s="357"/>
      <c r="B545" s="357"/>
      <c r="C545" s="357"/>
      <c r="D545" s="357"/>
      <c r="E545" s="357"/>
      <c r="F545" s="357"/>
      <c r="G545" s="357"/>
      <c r="H545" s="357"/>
      <c r="I545" s="357"/>
      <c r="J545" s="357"/>
      <c r="K545" s="357"/>
      <c r="L545" s="357"/>
      <c r="M545" s="357"/>
      <c r="N545" s="357"/>
      <c r="O545" s="357"/>
      <c r="P545" s="357"/>
      <c r="Q545" s="357"/>
      <c r="R545" s="357"/>
      <c r="S545" s="357"/>
      <c r="T545" s="357"/>
      <c r="U545" s="357"/>
      <c r="V545" s="357"/>
      <c r="W545" s="357"/>
      <c r="X545" s="357"/>
      <c r="Y545" s="357"/>
      <c r="Z545" s="357"/>
      <c r="AA545" s="357"/>
      <c r="AB545" s="357"/>
      <c r="AC545" s="357"/>
      <c r="AD545" s="357"/>
      <c r="AE545" s="357"/>
      <c r="AF545" s="357"/>
      <c r="AG545" s="357"/>
      <c r="AH545" s="357"/>
      <c r="AI545" s="357"/>
      <c r="AJ545" s="357"/>
      <c r="AK545" s="357"/>
      <c r="AL545" s="357"/>
      <c r="AM545" s="357"/>
      <c r="AN545" s="357"/>
      <c r="AO545" s="357"/>
      <c r="AP545" s="357"/>
      <c r="AQ545" s="357"/>
      <c r="AR545" s="357"/>
      <c r="AS545" s="357"/>
      <c r="AT545" s="357"/>
      <c r="AU545" s="357"/>
      <c r="AV545" s="357"/>
      <c r="AW545" s="357"/>
      <c r="AX545" s="357"/>
      <c r="AY545" s="357"/>
      <c r="AZ545" s="357"/>
      <c r="BA545" s="357"/>
      <c r="BB545" s="357"/>
      <c r="BC545" s="357"/>
      <c r="BD545" s="357"/>
      <c r="BE545" s="357"/>
      <c r="BF545" s="357"/>
      <c r="BG545" s="357"/>
      <c r="BH545" s="357"/>
      <c r="BI545" s="357"/>
      <c r="BJ545" s="357"/>
      <c r="BK545" s="357"/>
      <c r="BL545" s="357"/>
      <c r="BM545" s="357"/>
      <c r="BN545" s="357"/>
      <c r="BO545" s="357"/>
      <c r="BP545" s="357"/>
      <c r="BQ545" s="357"/>
      <c r="BR545" s="357"/>
      <c r="BS545" s="357"/>
      <c r="BT545" s="357"/>
      <c r="BU545" s="357"/>
      <c r="BV545" s="357"/>
      <c r="BW545" s="357"/>
      <c r="BX545" s="357"/>
      <c r="BY545" s="357"/>
      <c r="BZ545" s="357"/>
      <c r="CA545" s="357"/>
      <c r="CB545" s="357"/>
      <c r="CC545" s="357"/>
      <c r="CD545" s="357"/>
      <c r="CE545" s="357"/>
      <c r="CF545" s="357"/>
      <c r="CG545" s="357"/>
      <c r="CH545" s="357"/>
      <c r="CI545" s="357"/>
      <c r="CJ545" s="357"/>
      <c r="CK545" s="357"/>
      <c r="CL545" s="357"/>
      <c r="CM545" s="357"/>
      <c r="CN545" s="357"/>
      <c r="CO545" s="357"/>
      <c r="CP545" s="357"/>
      <c r="CQ545" s="357"/>
      <c r="CR545" s="357"/>
      <c r="CS545" s="357"/>
      <c r="CT545" s="357"/>
      <c r="CU545" s="357"/>
      <c r="CV545" s="357"/>
      <c r="CW545" s="357"/>
      <c r="CX545" s="357"/>
      <c r="CY545" s="357"/>
      <c r="CZ545" s="357"/>
      <c r="DA545" s="357"/>
      <c r="DB545" s="357"/>
      <c r="DC545" s="357"/>
      <c r="DD545" s="357"/>
      <c r="DE545" s="357"/>
      <c r="DF545" s="357"/>
      <c r="DG545" s="357"/>
      <c r="DH545" s="357"/>
      <c r="DI545" s="357"/>
      <c r="DJ545" s="357"/>
      <c r="DK545" s="357"/>
      <c r="DL545" s="357"/>
      <c r="DM545" s="357"/>
      <c r="DN545" s="357"/>
      <c r="DO545" s="357"/>
      <c r="DP545" s="357"/>
      <c r="DQ545" s="357"/>
      <c r="DR545" s="357"/>
      <c r="DS545" s="357"/>
      <c r="DT545" s="357"/>
      <c r="DU545" s="357"/>
      <c r="DV545" s="357"/>
      <c r="DW545" s="357"/>
      <c r="DX545" s="357"/>
      <c r="DY545" s="357"/>
      <c r="DZ545" s="357"/>
      <c r="EA545" s="357"/>
      <c r="EB545" s="357"/>
      <c r="EC545" s="357"/>
      <c r="ED545" s="357"/>
      <c r="EE545" s="357"/>
      <c r="EF545" s="357"/>
      <c r="EG545" s="357"/>
      <c r="EH545" s="357"/>
      <c r="EI545" s="357"/>
      <c r="EJ545" s="357"/>
      <c r="EK545" s="357"/>
      <c r="EL545" s="357"/>
      <c r="EM545" s="357"/>
      <c r="EN545" s="357"/>
      <c r="EO545" s="357"/>
      <c r="EP545" s="357"/>
      <c r="EQ545" s="357"/>
      <c r="ER545" s="357"/>
      <c r="ES545" s="357"/>
      <c r="ET545" s="357"/>
      <c r="EU545" s="357"/>
    </row>
    <row r="546" ht="12.75" customHeight="1">
      <c r="A546" s="357"/>
      <c r="B546" s="357"/>
      <c r="C546" s="357"/>
      <c r="D546" s="357"/>
      <c r="E546" s="357"/>
      <c r="F546" s="357"/>
      <c r="G546" s="357"/>
      <c r="H546" s="357"/>
      <c r="I546" s="357"/>
      <c r="J546" s="357"/>
      <c r="K546" s="357"/>
      <c r="L546" s="357"/>
      <c r="M546" s="357"/>
      <c r="N546" s="357"/>
      <c r="O546" s="357"/>
      <c r="P546" s="357"/>
      <c r="Q546" s="357"/>
      <c r="R546" s="357"/>
      <c r="S546" s="357"/>
      <c r="T546" s="357"/>
      <c r="U546" s="357"/>
      <c r="V546" s="357"/>
      <c r="W546" s="357"/>
      <c r="X546" s="357"/>
      <c r="Y546" s="357"/>
      <c r="Z546" s="357"/>
      <c r="AA546" s="357"/>
      <c r="AB546" s="357"/>
      <c r="AC546" s="357"/>
      <c r="AD546" s="357"/>
      <c r="AE546" s="357"/>
      <c r="AF546" s="357"/>
      <c r="AG546" s="357"/>
      <c r="AH546" s="357"/>
      <c r="AI546" s="357"/>
      <c r="AJ546" s="357"/>
      <c r="AK546" s="357"/>
      <c r="AL546" s="357"/>
      <c r="AM546" s="357"/>
      <c r="AN546" s="357"/>
      <c r="AO546" s="357"/>
      <c r="AP546" s="357"/>
      <c r="AQ546" s="357"/>
      <c r="AR546" s="357"/>
      <c r="AS546" s="357"/>
      <c r="AT546" s="357"/>
      <c r="AU546" s="357"/>
      <c r="AV546" s="357"/>
      <c r="AW546" s="357"/>
      <c r="AX546" s="357"/>
      <c r="AY546" s="357"/>
      <c r="AZ546" s="357"/>
      <c r="BA546" s="357"/>
      <c r="BB546" s="357"/>
      <c r="BC546" s="357"/>
      <c r="BD546" s="357"/>
      <c r="BE546" s="357"/>
      <c r="BF546" s="357"/>
      <c r="BG546" s="357"/>
      <c r="BH546" s="357"/>
      <c r="BI546" s="357"/>
      <c r="BJ546" s="357"/>
      <c r="BK546" s="357"/>
      <c r="BL546" s="357"/>
      <c r="BM546" s="357"/>
      <c r="BN546" s="357"/>
      <c r="BO546" s="357"/>
      <c r="BP546" s="357"/>
      <c r="BQ546" s="357"/>
      <c r="BR546" s="357"/>
      <c r="BS546" s="357"/>
      <c r="BT546" s="357"/>
      <c r="BU546" s="357"/>
      <c r="BV546" s="357"/>
      <c r="BW546" s="357"/>
      <c r="BX546" s="357"/>
      <c r="BY546" s="357"/>
      <c r="BZ546" s="357"/>
      <c r="CA546" s="357"/>
      <c r="CB546" s="357"/>
      <c r="CC546" s="357"/>
      <c r="CD546" s="357"/>
      <c r="CE546" s="357"/>
      <c r="CF546" s="357"/>
      <c r="CG546" s="357"/>
      <c r="CH546" s="357"/>
      <c r="CI546" s="357"/>
      <c r="CJ546" s="357"/>
      <c r="CK546" s="357"/>
      <c r="CL546" s="357"/>
      <c r="CM546" s="357"/>
      <c r="CN546" s="357"/>
      <c r="CO546" s="357"/>
      <c r="CP546" s="357"/>
      <c r="CQ546" s="357"/>
      <c r="CR546" s="357"/>
      <c r="CS546" s="357"/>
      <c r="CT546" s="357"/>
      <c r="CU546" s="357"/>
      <c r="CV546" s="357"/>
      <c r="CW546" s="357"/>
      <c r="CX546" s="357"/>
      <c r="CY546" s="357"/>
      <c r="CZ546" s="357"/>
      <c r="DA546" s="357"/>
      <c r="DB546" s="357"/>
      <c r="DC546" s="357"/>
      <c r="DD546" s="357"/>
      <c r="DE546" s="357"/>
      <c r="DF546" s="357"/>
      <c r="DG546" s="357"/>
      <c r="DH546" s="357"/>
      <c r="DI546" s="357"/>
      <c r="DJ546" s="357"/>
      <c r="DK546" s="357"/>
      <c r="DL546" s="357"/>
      <c r="DM546" s="357"/>
      <c r="DN546" s="357"/>
      <c r="DO546" s="357"/>
      <c r="DP546" s="357"/>
      <c r="DQ546" s="357"/>
      <c r="DR546" s="357"/>
      <c r="DS546" s="357"/>
      <c r="DT546" s="357"/>
      <c r="DU546" s="357"/>
      <c r="DV546" s="357"/>
      <c r="DW546" s="357"/>
      <c r="DX546" s="357"/>
      <c r="DY546" s="357"/>
      <c r="DZ546" s="357"/>
      <c r="EA546" s="357"/>
      <c r="EB546" s="357"/>
      <c r="EC546" s="357"/>
      <c r="ED546" s="357"/>
      <c r="EE546" s="357"/>
      <c r="EF546" s="357"/>
      <c r="EG546" s="357"/>
      <c r="EH546" s="357"/>
      <c r="EI546" s="357"/>
      <c r="EJ546" s="357"/>
      <c r="EK546" s="357"/>
      <c r="EL546" s="357"/>
      <c r="EM546" s="357"/>
      <c r="EN546" s="357"/>
      <c r="EO546" s="357"/>
      <c r="EP546" s="357"/>
      <c r="EQ546" s="357"/>
      <c r="ER546" s="357"/>
      <c r="ES546" s="357"/>
      <c r="ET546" s="357"/>
      <c r="EU546" s="357"/>
    </row>
    <row r="547" ht="12.75" customHeight="1">
      <c r="A547" s="357"/>
      <c r="B547" s="357"/>
      <c r="C547" s="357"/>
      <c r="D547" s="357"/>
      <c r="E547" s="357"/>
      <c r="F547" s="357"/>
      <c r="G547" s="357"/>
      <c r="H547" s="357"/>
      <c r="I547" s="357"/>
      <c r="J547" s="357"/>
      <c r="K547" s="357"/>
      <c r="L547" s="357"/>
      <c r="M547" s="357"/>
      <c r="N547" s="357"/>
      <c r="O547" s="357"/>
      <c r="P547" s="357"/>
      <c r="Q547" s="357"/>
      <c r="R547" s="357"/>
      <c r="S547" s="357"/>
      <c r="T547" s="357"/>
      <c r="U547" s="357"/>
      <c r="V547" s="357"/>
      <c r="W547" s="357"/>
      <c r="X547" s="357"/>
      <c r="Y547" s="357"/>
      <c r="Z547" s="357"/>
      <c r="AA547" s="357"/>
      <c r="AB547" s="357"/>
      <c r="AC547" s="357"/>
      <c r="AD547" s="357"/>
      <c r="AE547" s="357"/>
      <c r="AF547" s="357"/>
      <c r="AG547" s="357"/>
      <c r="AH547" s="357"/>
      <c r="AI547" s="357"/>
      <c r="AJ547" s="357"/>
      <c r="AK547" s="357"/>
      <c r="AL547" s="357"/>
      <c r="AM547" s="357"/>
      <c r="AN547" s="357"/>
      <c r="AO547" s="357"/>
      <c r="AP547" s="357"/>
      <c r="AQ547" s="357"/>
      <c r="AR547" s="357"/>
      <c r="AS547" s="357"/>
      <c r="AT547" s="357"/>
      <c r="AU547" s="357"/>
      <c r="AV547" s="357"/>
      <c r="AW547" s="357"/>
      <c r="AX547" s="357"/>
      <c r="AY547" s="357"/>
      <c r="AZ547" s="357"/>
      <c r="BA547" s="357"/>
      <c r="BB547" s="357"/>
      <c r="BC547" s="357"/>
      <c r="BD547" s="357"/>
      <c r="BE547" s="357"/>
      <c r="BF547" s="357"/>
      <c r="BG547" s="357"/>
      <c r="BH547" s="357"/>
      <c r="BI547" s="357"/>
      <c r="BJ547" s="357"/>
      <c r="BK547" s="357"/>
      <c r="BL547" s="357"/>
      <c r="BM547" s="357"/>
      <c r="BN547" s="357"/>
      <c r="BO547" s="357"/>
      <c r="BP547" s="357"/>
      <c r="BQ547" s="357"/>
      <c r="BR547" s="357"/>
      <c r="BS547" s="357"/>
      <c r="BT547" s="357"/>
      <c r="BU547" s="357"/>
      <c r="BV547" s="357"/>
      <c r="BW547" s="357"/>
      <c r="BX547" s="357"/>
      <c r="BY547" s="357"/>
      <c r="BZ547" s="357"/>
      <c r="CA547" s="357"/>
      <c r="CB547" s="357"/>
      <c r="CC547" s="357"/>
      <c r="CD547" s="357"/>
      <c r="CE547" s="357"/>
      <c r="CF547" s="357"/>
      <c r="CG547" s="357"/>
      <c r="CH547" s="357"/>
      <c r="CI547" s="357"/>
      <c r="CJ547" s="357"/>
      <c r="CK547" s="357"/>
      <c r="CL547" s="357"/>
      <c r="CM547" s="357"/>
      <c r="CN547" s="357"/>
      <c r="CO547" s="357"/>
      <c r="CP547" s="357"/>
      <c r="CQ547" s="357"/>
      <c r="CR547" s="357"/>
      <c r="CS547" s="357"/>
      <c r="CT547" s="357"/>
      <c r="CU547" s="357"/>
      <c r="CV547" s="357"/>
      <c r="CW547" s="357"/>
      <c r="CX547" s="357"/>
      <c r="CY547" s="357"/>
      <c r="CZ547" s="357"/>
      <c r="DA547" s="357"/>
      <c r="DB547" s="357"/>
      <c r="DC547" s="357"/>
      <c r="DD547" s="357"/>
      <c r="DE547" s="357"/>
      <c r="DF547" s="357"/>
      <c r="DG547" s="357"/>
      <c r="DH547" s="357"/>
      <c r="DI547" s="357"/>
      <c r="DJ547" s="357"/>
      <c r="DK547" s="357"/>
      <c r="DL547" s="357"/>
      <c r="DM547" s="357"/>
      <c r="DN547" s="357"/>
      <c r="DO547" s="357"/>
      <c r="DP547" s="357"/>
      <c r="DQ547" s="357"/>
      <c r="DR547" s="357"/>
      <c r="DS547" s="357"/>
      <c r="DT547" s="357"/>
      <c r="DU547" s="357"/>
      <c r="DV547" s="357"/>
      <c r="DW547" s="357"/>
      <c r="DX547" s="357"/>
      <c r="DY547" s="357"/>
      <c r="DZ547" s="357"/>
      <c r="EA547" s="357"/>
      <c r="EB547" s="357"/>
      <c r="EC547" s="357"/>
      <c r="ED547" s="357"/>
      <c r="EE547" s="357"/>
      <c r="EF547" s="357"/>
      <c r="EG547" s="357"/>
      <c r="EH547" s="357"/>
      <c r="EI547" s="357"/>
      <c r="EJ547" s="357"/>
      <c r="EK547" s="357"/>
      <c r="EL547" s="357"/>
      <c r="EM547" s="357"/>
      <c r="EN547" s="357"/>
      <c r="EO547" s="357"/>
      <c r="EP547" s="357"/>
      <c r="EQ547" s="357"/>
      <c r="ER547" s="357"/>
      <c r="ES547" s="357"/>
      <c r="ET547" s="357"/>
      <c r="EU547" s="357"/>
    </row>
    <row r="548" ht="12.75" customHeight="1">
      <c r="A548" s="357"/>
      <c r="B548" s="357"/>
      <c r="C548" s="357"/>
      <c r="D548" s="357"/>
      <c r="E548" s="357"/>
      <c r="F548" s="357"/>
      <c r="G548" s="357"/>
      <c r="H548" s="357"/>
      <c r="I548" s="357"/>
      <c r="J548" s="357"/>
      <c r="K548" s="357"/>
      <c r="L548" s="357"/>
      <c r="M548" s="357"/>
      <c r="N548" s="357"/>
      <c r="O548" s="357"/>
      <c r="P548" s="357"/>
      <c r="Q548" s="357"/>
      <c r="R548" s="357"/>
      <c r="S548" s="357"/>
      <c r="T548" s="357"/>
      <c r="U548" s="357"/>
      <c r="V548" s="357"/>
      <c r="W548" s="357"/>
      <c r="X548" s="357"/>
      <c r="Y548" s="357"/>
      <c r="Z548" s="357"/>
      <c r="AA548" s="357"/>
      <c r="AB548" s="357"/>
      <c r="AC548" s="357"/>
      <c r="AD548" s="357"/>
      <c r="AE548" s="357"/>
      <c r="AF548" s="357"/>
      <c r="AG548" s="357"/>
      <c r="AH548" s="357"/>
      <c r="AI548" s="357"/>
      <c r="AJ548" s="357"/>
      <c r="AK548" s="357"/>
      <c r="AL548" s="357"/>
      <c r="AM548" s="357"/>
      <c r="AN548" s="357"/>
      <c r="AO548" s="357"/>
      <c r="AP548" s="357"/>
      <c r="AQ548" s="357"/>
      <c r="AR548" s="357"/>
      <c r="AS548" s="357"/>
      <c r="AT548" s="357"/>
      <c r="AU548" s="357"/>
      <c r="AV548" s="357"/>
      <c r="AW548" s="357"/>
      <c r="AX548" s="357"/>
      <c r="AY548" s="357"/>
      <c r="AZ548" s="357"/>
      <c r="BA548" s="357"/>
      <c r="BB548" s="357"/>
      <c r="BC548" s="357"/>
      <c r="BD548" s="357"/>
      <c r="BE548" s="357"/>
      <c r="BF548" s="357"/>
      <c r="BG548" s="357"/>
      <c r="BH548" s="357"/>
      <c r="BI548" s="357"/>
      <c r="BJ548" s="357"/>
      <c r="BK548" s="357"/>
      <c r="BL548" s="357"/>
      <c r="BM548" s="357"/>
      <c r="BN548" s="357"/>
      <c r="BO548" s="357"/>
      <c r="BP548" s="357"/>
      <c r="BQ548" s="357"/>
      <c r="BR548" s="357"/>
      <c r="BS548" s="357"/>
      <c r="BT548" s="357"/>
      <c r="BU548" s="357"/>
      <c r="BV548" s="357"/>
      <c r="BW548" s="357"/>
      <c r="BX548" s="357"/>
      <c r="BY548" s="357"/>
      <c r="BZ548" s="357"/>
      <c r="CA548" s="357"/>
      <c r="CB548" s="357"/>
      <c r="CC548" s="357"/>
      <c r="CD548" s="357"/>
      <c r="CE548" s="357"/>
      <c r="CF548" s="357"/>
      <c r="CG548" s="357"/>
      <c r="CH548" s="357"/>
      <c r="CI548" s="357"/>
      <c r="CJ548" s="357"/>
      <c r="CK548" s="357"/>
      <c r="CL548" s="357"/>
      <c r="CM548" s="357"/>
      <c r="CN548" s="357"/>
      <c r="CO548" s="357"/>
      <c r="CP548" s="357"/>
      <c r="CQ548" s="357"/>
      <c r="CR548" s="357"/>
      <c r="CS548" s="357"/>
      <c r="CT548" s="357"/>
      <c r="CU548" s="357"/>
      <c r="CV548" s="357"/>
      <c r="CW548" s="357"/>
      <c r="CX548" s="357"/>
      <c r="CY548" s="357"/>
      <c r="CZ548" s="357"/>
      <c r="DA548" s="357"/>
      <c r="DB548" s="357"/>
      <c r="DC548" s="357"/>
      <c r="DD548" s="357"/>
      <c r="DE548" s="357"/>
      <c r="DF548" s="357"/>
      <c r="DG548" s="357"/>
      <c r="DH548" s="357"/>
      <c r="DI548" s="357"/>
      <c r="DJ548" s="357"/>
      <c r="DK548" s="357"/>
      <c r="DL548" s="357"/>
      <c r="DM548" s="357"/>
      <c r="DN548" s="357"/>
      <c r="DO548" s="357"/>
      <c r="DP548" s="357"/>
      <c r="DQ548" s="357"/>
      <c r="DR548" s="357"/>
      <c r="DS548" s="357"/>
      <c r="DT548" s="357"/>
      <c r="DU548" s="357"/>
      <c r="DV548" s="357"/>
      <c r="DW548" s="357"/>
      <c r="DX548" s="357"/>
      <c r="DY548" s="357"/>
      <c r="DZ548" s="357"/>
      <c r="EA548" s="357"/>
      <c r="EB548" s="357"/>
      <c r="EC548" s="357"/>
      <c r="ED548" s="357"/>
      <c r="EE548" s="357"/>
      <c r="EF548" s="357"/>
      <c r="EG548" s="357"/>
      <c r="EH548" s="357"/>
      <c r="EI548" s="357"/>
      <c r="EJ548" s="357"/>
      <c r="EK548" s="357"/>
      <c r="EL548" s="357"/>
      <c r="EM548" s="357"/>
      <c r="EN548" s="357"/>
      <c r="EO548" s="357"/>
      <c r="EP548" s="357"/>
      <c r="EQ548" s="357"/>
      <c r="ER548" s="357"/>
      <c r="ES548" s="357"/>
      <c r="ET548" s="357"/>
      <c r="EU548" s="357"/>
    </row>
    <row r="549" ht="12.75" customHeight="1">
      <c r="A549" s="357"/>
      <c r="B549" s="357"/>
      <c r="C549" s="357"/>
      <c r="D549" s="357"/>
      <c r="E549" s="357"/>
      <c r="F549" s="357"/>
      <c r="G549" s="357"/>
      <c r="H549" s="357"/>
      <c r="I549" s="357"/>
      <c r="J549" s="357"/>
      <c r="K549" s="357"/>
      <c r="L549" s="357"/>
      <c r="M549" s="357"/>
      <c r="N549" s="357"/>
      <c r="O549" s="357"/>
      <c r="P549" s="357"/>
      <c r="Q549" s="357"/>
      <c r="R549" s="357"/>
      <c r="S549" s="357"/>
      <c r="T549" s="357"/>
      <c r="U549" s="357"/>
      <c r="V549" s="357"/>
      <c r="W549" s="357"/>
      <c r="X549" s="357"/>
      <c r="Y549" s="357"/>
      <c r="Z549" s="357"/>
      <c r="AA549" s="357"/>
      <c r="AB549" s="357"/>
      <c r="AC549" s="357"/>
      <c r="AD549" s="357"/>
      <c r="AE549" s="357"/>
      <c r="AF549" s="357"/>
      <c r="AG549" s="357"/>
      <c r="AH549" s="357"/>
      <c r="AI549" s="357"/>
      <c r="AJ549" s="357"/>
      <c r="AK549" s="357"/>
      <c r="AL549" s="357"/>
      <c r="AM549" s="357"/>
      <c r="AN549" s="357"/>
      <c r="AO549" s="357"/>
      <c r="AP549" s="357"/>
      <c r="AQ549" s="357"/>
      <c r="AR549" s="357"/>
      <c r="AS549" s="357"/>
      <c r="AT549" s="357"/>
      <c r="AU549" s="357"/>
      <c r="AV549" s="357"/>
      <c r="AW549" s="357"/>
      <c r="AX549" s="357"/>
      <c r="AY549" s="357"/>
      <c r="AZ549" s="357"/>
      <c r="BA549" s="357"/>
      <c r="BB549" s="357"/>
      <c r="BC549" s="357"/>
      <c r="BD549" s="357"/>
      <c r="BE549" s="357"/>
      <c r="BF549" s="357"/>
      <c r="BG549" s="357"/>
      <c r="BH549" s="357"/>
      <c r="BI549" s="357"/>
      <c r="BJ549" s="357"/>
      <c r="BK549" s="357"/>
      <c r="BL549" s="357"/>
      <c r="BM549" s="357"/>
      <c r="BN549" s="357"/>
      <c r="BO549" s="357"/>
      <c r="BP549" s="357"/>
      <c r="BQ549" s="357"/>
      <c r="BR549" s="357"/>
      <c r="BS549" s="357"/>
      <c r="BT549" s="357"/>
      <c r="BU549" s="357"/>
      <c r="BV549" s="357"/>
      <c r="BW549" s="357"/>
      <c r="BX549" s="357"/>
      <c r="BY549" s="357"/>
      <c r="BZ549" s="357"/>
      <c r="CA549" s="357"/>
      <c r="CB549" s="357"/>
      <c r="CC549" s="357"/>
      <c r="CD549" s="357"/>
      <c r="CE549" s="357"/>
      <c r="CF549" s="357"/>
      <c r="CG549" s="357"/>
      <c r="CH549" s="357"/>
      <c r="CI549" s="357"/>
      <c r="CJ549" s="357"/>
      <c r="CK549" s="357"/>
      <c r="CL549" s="357"/>
      <c r="CM549" s="357"/>
      <c r="CN549" s="357"/>
      <c r="CO549" s="357"/>
      <c r="CP549" s="357"/>
      <c r="CQ549" s="357"/>
      <c r="CR549" s="357"/>
      <c r="CS549" s="357"/>
      <c r="CT549" s="357"/>
      <c r="CU549" s="357"/>
      <c r="CV549" s="357"/>
      <c r="CW549" s="357"/>
      <c r="CX549" s="357"/>
      <c r="CY549" s="357"/>
      <c r="CZ549" s="357"/>
      <c r="DA549" s="357"/>
      <c r="DB549" s="357"/>
      <c r="DC549" s="357"/>
      <c r="DD549" s="357"/>
      <c r="DE549" s="357"/>
      <c r="DF549" s="357"/>
      <c r="DG549" s="357"/>
      <c r="DH549" s="357"/>
      <c r="DI549" s="357"/>
      <c r="DJ549" s="357"/>
      <c r="DK549" s="357"/>
      <c r="DL549" s="357"/>
      <c r="DM549" s="357"/>
      <c r="DN549" s="357"/>
      <c r="DO549" s="357"/>
      <c r="DP549" s="357"/>
      <c r="DQ549" s="357"/>
      <c r="DR549" s="357"/>
      <c r="DS549" s="357"/>
      <c r="DT549" s="357"/>
      <c r="DU549" s="357"/>
      <c r="DV549" s="357"/>
      <c r="DW549" s="357"/>
      <c r="DX549" s="357"/>
      <c r="DY549" s="357"/>
      <c r="DZ549" s="357"/>
      <c r="EA549" s="357"/>
      <c r="EB549" s="357"/>
      <c r="EC549" s="357"/>
      <c r="ED549" s="357"/>
      <c r="EE549" s="357"/>
      <c r="EF549" s="357"/>
      <c r="EG549" s="357"/>
      <c r="EH549" s="357"/>
      <c r="EI549" s="357"/>
      <c r="EJ549" s="357"/>
      <c r="EK549" s="357"/>
      <c r="EL549" s="357"/>
      <c r="EM549" s="357"/>
      <c r="EN549" s="357"/>
      <c r="EO549" s="357"/>
      <c r="EP549" s="357"/>
      <c r="EQ549" s="357"/>
      <c r="ER549" s="357"/>
      <c r="ES549" s="357"/>
      <c r="ET549" s="357"/>
      <c r="EU549" s="357"/>
    </row>
    <row r="550" ht="12.75" customHeight="1">
      <c r="A550" s="357"/>
      <c r="B550" s="357"/>
      <c r="C550" s="357"/>
      <c r="D550" s="357"/>
      <c r="E550" s="357"/>
      <c r="F550" s="357"/>
      <c r="G550" s="357"/>
      <c r="H550" s="357"/>
      <c r="I550" s="357"/>
      <c r="J550" s="357"/>
      <c r="K550" s="357"/>
      <c r="L550" s="357"/>
      <c r="M550" s="357"/>
      <c r="N550" s="357"/>
      <c r="O550" s="357"/>
      <c r="P550" s="357"/>
      <c r="Q550" s="357"/>
      <c r="R550" s="357"/>
      <c r="S550" s="357"/>
      <c r="T550" s="357"/>
      <c r="U550" s="357"/>
      <c r="V550" s="357"/>
      <c r="W550" s="357"/>
      <c r="X550" s="357"/>
      <c r="Y550" s="357"/>
      <c r="Z550" s="357"/>
      <c r="AA550" s="357"/>
      <c r="AB550" s="357"/>
      <c r="AC550" s="357"/>
      <c r="AD550" s="357"/>
      <c r="AE550" s="357"/>
      <c r="AF550" s="357"/>
      <c r="AG550" s="357"/>
      <c r="AH550" s="357"/>
      <c r="AI550" s="357"/>
      <c r="AJ550" s="357"/>
      <c r="AK550" s="357"/>
      <c r="AL550" s="357"/>
      <c r="AM550" s="357"/>
      <c r="AN550" s="357"/>
      <c r="AO550" s="357"/>
      <c r="AP550" s="357"/>
      <c r="AQ550" s="357"/>
      <c r="AR550" s="357"/>
      <c r="AS550" s="357"/>
      <c r="AT550" s="357"/>
      <c r="AU550" s="357"/>
      <c r="AV550" s="357"/>
      <c r="AW550" s="357"/>
      <c r="AX550" s="357"/>
      <c r="AY550" s="357"/>
      <c r="AZ550" s="357"/>
      <c r="BA550" s="357"/>
      <c r="BB550" s="357"/>
      <c r="BC550" s="357"/>
      <c r="BD550" s="357"/>
      <c r="BE550" s="357"/>
      <c r="BF550" s="357"/>
      <c r="BG550" s="357"/>
      <c r="BH550" s="357"/>
      <c r="BI550" s="357"/>
      <c r="BJ550" s="357"/>
      <c r="BK550" s="357"/>
      <c r="BL550" s="357"/>
      <c r="BM550" s="357"/>
      <c r="BN550" s="357"/>
      <c r="BO550" s="357"/>
      <c r="BP550" s="357"/>
      <c r="BQ550" s="357"/>
      <c r="BR550" s="357"/>
      <c r="BS550" s="357"/>
      <c r="BT550" s="357"/>
      <c r="BU550" s="357"/>
      <c r="BV550" s="357"/>
      <c r="BW550" s="357"/>
      <c r="BX550" s="357"/>
      <c r="BY550" s="357"/>
      <c r="BZ550" s="357"/>
      <c r="CA550" s="357"/>
      <c r="CB550" s="357"/>
      <c r="CC550" s="357"/>
      <c r="CD550" s="357"/>
      <c r="CE550" s="357"/>
      <c r="CF550" s="357"/>
      <c r="CG550" s="357"/>
      <c r="CH550" s="357"/>
      <c r="CI550" s="357"/>
      <c r="CJ550" s="357"/>
      <c r="CK550" s="357"/>
      <c r="CL550" s="357"/>
      <c r="CM550" s="357"/>
      <c r="CN550" s="357"/>
      <c r="CO550" s="357"/>
      <c r="CP550" s="357"/>
      <c r="CQ550" s="357"/>
      <c r="CR550" s="357"/>
      <c r="CS550" s="357"/>
      <c r="CT550" s="357"/>
      <c r="CU550" s="357"/>
      <c r="CV550" s="357"/>
      <c r="CW550" s="357"/>
      <c r="CX550" s="357"/>
      <c r="CY550" s="357"/>
      <c r="CZ550" s="357"/>
      <c r="DA550" s="357"/>
      <c r="DB550" s="357"/>
      <c r="DC550" s="357"/>
      <c r="DD550" s="357"/>
      <c r="DE550" s="357"/>
      <c r="DF550" s="357"/>
      <c r="DG550" s="357"/>
      <c r="DH550" s="357"/>
      <c r="DI550" s="357"/>
      <c r="DJ550" s="357"/>
      <c r="DK550" s="357"/>
      <c r="DL550" s="357"/>
      <c r="DM550" s="357"/>
      <c r="DN550" s="357"/>
      <c r="DO550" s="357"/>
      <c r="DP550" s="357"/>
      <c r="DQ550" s="357"/>
      <c r="DR550" s="357"/>
      <c r="DS550" s="357"/>
      <c r="DT550" s="357"/>
      <c r="DU550" s="357"/>
      <c r="DV550" s="357"/>
      <c r="DW550" s="357"/>
      <c r="DX550" s="357"/>
      <c r="DY550" s="357"/>
      <c r="DZ550" s="357"/>
      <c r="EA550" s="357"/>
      <c r="EB550" s="357"/>
      <c r="EC550" s="357"/>
      <c r="ED550" s="357"/>
      <c r="EE550" s="357"/>
      <c r="EF550" s="357"/>
      <c r="EG550" s="357"/>
      <c r="EH550" s="357"/>
      <c r="EI550" s="357"/>
      <c r="EJ550" s="357"/>
      <c r="EK550" s="357"/>
      <c r="EL550" s="357"/>
      <c r="EM550" s="357"/>
      <c r="EN550" s="357"/>
      <c r="EO550" s="357"/>
      <c r="EP550" s="357"/>
      <c r="EQ550" s="357"/>
      <c r="ER550" s="357"/>
      <c r="ES550" s="357"/>
      <c r="ET550" s="357"/>
      <c r="EU550" s="357"/>
    </row>
    <row r="551" ht="12.75" customHeight="1">
      <c r="A551" s="357"/>
      <c r="B551" s="357"/>
      <c r="C551" s="357"/>
      <c r="D551" s="357"/>
      <c r="E551" s="357"/>
      <c r="F551" s="357"/>
      <c r="G551" s="357"/>
      <c r="H551" s="357"/>
      <c r="I551" s="357"/>
      <c r="J551" s="357"/>
      <c r="K551" s="357"/>
      <c r="L551" s="357"/>
      <c r="M551" s="357"/>
      <c r="N551" s="357"/>
      <c r="O551" s="357"/>
      <c r="P551" s="357"/>
      <c r="Q551" s="357"/>
      <c r="R551" s="357"/>
      <c r="S551" s="357"/>
      <c r="T551" s="357"/>
      <c r="U551" s="357"/>
      <c r="V551" s="357"/>
      <c r="W551" s="357"/>
      <c r="X551" s="357"/>
      <c r="Y551" s="357"/>
      <c r="Z551" s="357"/>
      <c r="AA551" s="357"/>
      <c r="AB551" s="357"/>
      <c r="AC551" s="357"/>
      <c r="AD551" s="357"/>
      <c r="AE551" s="357"/>
      <c r="AF551" s="357"/>
      <c r="AG551" s="357"/>
      <c r="AH551" s="357"/>
      <c r="AI551" s="357"/>
      <c r="AJ551" s="357"/>
      <c r="AK551" s="357"/>
      <c r="AL551" s="357"/>
      <c r="AM551" s="357"/>
      <c r="AN551" s="357"/>
      <c r="AO551" s="357"/>
      <c r="AP551" s="357"/>
      <c r="AQ551" s="357"/>
      <c r="AR551" s="357"/>
      <c r="AS551" s="357"/>
      <c r="AT551" s="357"/>
      <c r="AU551" s="357"/>
      <c r="AV551" s="357"/>
      <c r="AW551" s="357"/>
      <c r="AX551" s="357"/>
      <c r="AY551" s="357"/>
      <c r="AZ551" s="357"/>
      <c r="BA551" s="357"/>
      <c r="BB551" s="357"/>
      <c r="BC551" s="357"/>
      <c r="BD551" s="357"/>
      <c r="BE551" s="357"/>
      <c r="BF551" s="357"/>
      <c r="BG551" s="357"/>
      <c r="BH551" s="357"/>
      <c r="BI551" s="357"/>
      <c r="BJ551" s="357"/>
      <c r="BK551" s="357"/>
      <c r="BL551" s="357"/>
      <c r="BM551" s="357"/>
      <c r="BN551" s="357"/>
      <c r="BO551" s="357"/>
      <c r="BP551" s="357"/>
      <c r="BQ551" s="357"/>
      <c r="BR551" s="357"/>
      <c r="BS551" s="357"/>
      <c r="BT551" s="357"/>
      <c r="BU551" s="357"/>
      <c r="BV551" s="357"/>
      <c r="BW551" s="357"/>
      <c r="BX551" s="357"/>
      <c r="BY551" s="357"/>
      <c r="BZ551" s="357"/>
      <c r="CA551" s="357"/>
      <c r="CB551" s="357"/>
      <c r="CC551" s="357"/>
      <c r="CD551" s="357"/>
      <c r="CE551" s="357"/>
      <c r="CF551" s="357"/>
      <c r="CG551" s="357"/>
      <c r="CH551" s="357"/>
      <c r="CI551" s="357"/>
      <c r="CJ551" s="357"/>
      <c r="CK551" s="357"/>
      <c r="CL551" s="357"/>
      <c r="CM551" s="357"/>
      <c r="CN551" s="357"/>
      <c r="CO551" s="357"/>
      <c r="CP551" s="357"/>
      <c r="CQ551" s="357"/>
      <c r="CR551" s="357"/>
      <c r="CS551" s="357"/>
      <c r="CT551" s="357"/>
      <c r="CU551" s="357"/>
      <c r="CV551" s="357"/>
      <c r="CW551" s="357"/>
      <c r="CX551" s="357"/>
      <c r="CY551" s="357"/>
      <c r="CZ551" s="357"/>
      <c r="DA551" s="357"/>
      <c r="DB551" s="357"/>
      <c r="DC551" s="357"/>
      <c r="DD551" s="357"/>
      <c r="DE551" s="357"/>
      <c r="DF551" s="357"/>
      <c r="DG551" s="357"/>
      <c r="DH551" s="357"/>
      <c r="DI551" s="357"/>
      <c r="DJ551" s="357"/>
      <c r="DK551" s="357"/>
      <c r="DL551" s="357"/>
      <c r="DM551" s="357"/>
      <c r="DN551" s="357"/>
      <c r="DO551" s="357"/>
      <c r="DP551" s="357"/>
      <c r="DQ551" s="357"/>
      <c r="DR551" s="357"/>
      <c r="DS551" s="357"/>
      <c r="DT551" s="357"/>
      <c r="DU551" s="357"/>
      <c r="DV551" s="357"/>
      <c r="DW551" s="357"/>
      <c r="DX551" s="357"/>
      <c r="DY551" s="357"/>
      <c r="DZ551" s="357"/>
      <c r="EA551" s="357"/>
      <c r="EB551" s="357"/>
      <c r="EC551" s="357"/>
      <c r="ED551" s="357"/>
      <c r="EE551" s="357"/>
      <c r="EF551" s="357"/>
      <c r="EG551" s="357"/>
      <c r="EH551" s="357"/>
      <c r="EI551" s="357"/>
      <c r="EJ551" s="357"/>
      <c r="EK551" s="357"/>
      <c r="EL551" s="357"/>
      <c r="EM551" s="357"/>
      <c r="EN551" s="357"/>
      <c r="EO551" s="357"/>
      <c r="EP551" s="357"/>
      <c r="EQ551" s="357"/>
      <c r="ER551" s="357"/>
      <c r="ES551" s="357"/>
      <c r="ET551" s="357"/>
      <c r="EU551" s="357"/>
    </row>
    <row r="552" ht="12.75" customHeight="1">
      <c r="A552" s="357"/>
      <c r="B552" s="357"/>
      <c r="C552" s="357"/>
      <c r="D552" s="357"/>
      <c r="E552" s="357"/>
      <c r="F552" s="357"/>
      <c r="G552" s="357"/>
      <c r="H552" s="357"/>
      <c r="I552" s="357"/>
      <c r="J552" s="357"/>
      <c r="K552" s="357"/>
      <c r="L552" s="357"/>
      <c r="M552" s="357"/>
      <c r="N552" s="357"/>
      <c r="O552" s="357"/>
      <c r="P552" s="357"/>
      <c r="Q552" s="357"/>
      <c r="R552" s="357"/>
      <c r="S552" s="357"/>
      <c r="T552" s="357"/>
      <c r="U552" s="357"/>
      <c r="V552" s="357"/>
      <c r="W552" s="357"/>
      <c r="X552" s="357"/>
      <c r="Y552" s="357"/>
      <c r="Z552" s="357"/>
      <c r="AA552" s="357"/>
      <c r="AB552" s="357"/>
      <c r="AC552" s="357"/>
      <c r="AD552" s="357"/>
      <c r="AE552" s="357"/>
      <c r="AF552" s="357"/>
      <c r="AG552" s="357"/>
      <c r="AH552" s="357"/>
      <c r="AI552" s="357"/>
      <c r="AJ552" s="357"/>
      <c r="AK552" s="357"/>
      <c r="AL552" s="357"/>
      <c r="AM552" s="357"/>
      <c r="AN552" s="357"/>
      <c r="AO552" s="357"/>
      <c r="AP552" s="357"/>
      <c r="AQ552" s="357"/>
      <c r="AR552" s="357"/>
      <c r="AS552" s="357"/>
      <c r="AT552" s="357"/>
      <c r="AU552" s="357"/>
      <c r="AV552" s="357"/>
      <c r="AW552" s="357"/>
      <c r="AX552" s="357"/>
      <c r="AY552" s="357"/>
      <c r="AZ552" s="357"/>
      <c r="BA552" s="357"/>
      <c r="BB552" s="357"/>
      <c r="BC552" s="357"/>
      <c r="BD552" s="357"/>
      <c r="BE552" s="357"/>
      <c r="BF552" s="357"/>
      <c r="BG552" s="357"/>
      <c r="BH552" s="357"/>
      <c r="BI552" s="357"/>
      <c r="BJ552" s="357"/>
      <c r="BK552" s="357"/>
      <c r="BL552" s="357"/>
      <c r="BM552" s="357"/>
      <c r="BN552" s="357"/>
      <c r="BO552" s="357"/>
      <c r="BP552" s="357"/>
      <c r="BQ552" s="357"/>
      <c r="BR552" s="357"/>
      <c r="BS552" s="357"/>
      <c r="BT552" s="357"/>
      <c r="BU552" s="357"/>
      <c r="BV552" s="357"/>
      <c r="BW552" s="357"/>
      <c r="BX552" s="357"/>
      <c r="BY552" s="357"/>
      <c r="BZ552" s="357"/>
      <c r="CA552" s="357"/>
      <c r="CB552" s="357"/>
      <c r="CC552" s="357"/>
      <c r="CD552" s="357"/>
      <c r="CE552" s="357"/>
      <c r="CF552" s="357"/>
      <c r="CG552" s="357"/>
      <c r="CH552" s="357"/>
      <c r="CI552" s="357"/>
      <c r="CJ552" s="357"/>
      <c r="CK552" s="357"/>
      <c r="CL552" s="357"/>
      <c r="CM552" s="357"/>
      <c r="CN552" s="357"/>
      <c r="CO552" s="357"/>
      <c r="CP552" s="357"/>
      <c r="CQ552" s="357"/>
      <c r="CR552" s="357"/>
      <c r="CS552" s="357"/>
      <c r="CT552" s="357"/>
      <c r="CU552" s="357"/>
      <c r="CV552" s="357"/>
      <c r="CW552" s="357"/>
      <c r="CX552" s="357"/>
      <c r="CY552" s="357"/>
      <c r="CZ552" s="357"/>
      <c r="DA552" s="357"/>
      <c r="DB552" s="357"/>
      <c r="DC552" s="357"/>
      <c r="DD552" s="357"/>
      <c r="DE552" s="357"/>
      <c r="DF552" s="357"/>
      <c r="DG552" s="357"/>
      <c r="DH552" s="357"/>
      <c r="DI552" s="357"/>
      <c r="DJ552" s="357"/>
      <c r="DK552" s="357"/>
      <c r="DL552" s="357"/>
      <c r="DM552" s="357"/>
      <c r="DN552" s="357"/>
      <c r="DO552" s="357"/>
      <c r="DP552" s="357"/>
      <c r="DQ552" s="357"/>
      <c r="DR552" s="357"/>
      <c r="DS552" s="357"/>
      <c r="DT552" s="357"/>
      <c r="DU552" s="357"/>
      <c r="DV552" s="357"/>
      <c r="DW552" s="357"/>
      <c r="DX552" s="357"/>
      <c r="DY552" s="357"/>
      <c r="DZ552" s="357"/>
      <c r="EA552" s="357"/>
      <c r="EB552" s="357"/>
      <c r="EC552" s="357"/>
      <c r="ED552" s="357"/>
      <c r="EE552" s="357"/>
      <c r="EF552" s="357"/>
      <c r="EG552" s="357"/>
      <c r="EH552" s="357"/>
      <c r="EI552" s="357"/>
      <c r="EJ552" s="357"/>
      <c r="EK552" s="357"/>
      <c r="EL552" s="357"/>
      <c r="EM552" s="357"/>
      <c r="EN552" s="357"/>
      <c r="EO552" s="357"/>
      <c r="EP552" s="357"/>
      <c r="EQ552" s="357"/>
      <c r="ER552" s="357"/>
      <c r="ES552" s="357"/>
      <c r="ET552" s="357"/>
      <c r="EU552" s="357"/>
    </row>
    <row r="553" ht="12.75" customHeight="1">
      <c r="A553" s="357"/>
      <c r="B553" s="357"/>
      <c r="C553" s="357"/>
      <c r="D553" s="357"/>
      <c r="E553" s="357"/>
      <c r="F553" s="357"/>
      <c r="G553" s="357"/>
      <c r="H553" s="357"/>
      <c r="I553" s="357"/>
      <c r="J553" s="357"/>
      <c r="K553" s="357"/>
      <c r="L553" s="357"/>
      <c r="M553" s="357"/>
      <c r="N553" s="357"/>
      <c r="O553" s="357"/>
      <c r="P553" s="357"/>
      <c r="Q553" s="357"/>
      <c r="R553" s="357"/>
      <c r="S553" s="357"/>
      <c r="T553" s="357"/>
      <c r="U553" s="357"/>
      <c r="V553" s="357"/>
      <c r="W553" s="357"/>
      <c r="X553" s="357"/>
      <c r="Y553" s="357"/>
      <c r="Z553" s="357"/>
      <c r="AA553" s="357"/>
      <c r="AB553" s="357"/>
      <c r="AC553" s="357"/>
      <c r="AD553" s="357"/>
      <c r="AE553" s="357"/>
      <c r="AF553" s="357"/>
      <c r="AG553" s="357"/>
      <c r="AH553" s="357"/>
      <c r="AI553" s="357"/>
      <c r="AJ553" s="357"/>
      <c r="AK553" s="357"/>
      <c r="AL553" s="357"/>
      <c r="AM553" s="357"/>
      <c r="AN553" s="357"/>
      <c r="AO553" s="357"/>
      <c r="AP553" s="357"/>
      <c r="AQ553" s="357"/>
      <c r="AR553" s="357"/>
      <c r="AS553" s="357"/>
      <c r="AT553" s="357"/>
      <c r="AU553" s="357"/>
      <c r="AV553" s="357"/>
      <c r="AW553" s="357"/>
      <c r="AX553" s="357"/>
      <c r="AY553" s="357"/>
      <c r="AZ553" s="357"/>
      <c r="BA553" s="357"/>
      <c r="BB553" s="357"/>
      <c r="BC553" s="357"/>
      <c r="BD553" s="357"/>
      <c r="BE553" s="357"/>
      <c r="BF553" s="357"/>
      <c r="BG553" s="357"/>
      <c r="BH553" s="357"/>
      <c r="BI553" s="357"/>
      <c r="BJ553" s="357"/>
      <c r="BK553" s="357"/>
      <c r="BL553" s="357"/>
      <c r="BM553" s="357"/>
      <c r="BN553" s="357"/>
      <c r="BO553" s="357"/>
      <c r="BP553" s="357"/>
      <c r="BQ553" s="357"/>
      <c r="BR553" s="357"/>
      <c r="BS553" s="357"/>
      <c r="BT553" s="357"/>
      <c r="BU553" s="357"/>
      <c r="BV553" s="357"/>
      <c r="BW553" s="357"/>
      <c r="BX553" s="357"/>
      <c r="BY553" s="357"/>
      <c r="BZ553" s="357"/>
      <c r="CA553" s="357"/>
      <c r="CB553" s="357"/>
      <c r="CC553" s="357"/>
      <c r="CD553" s="357"/>
      <c r="CE553" s="357"/>
      <c r="CF553" s="357"/>
      <c r="CG553" s="357"/>
      <c r="CH553" s="357"/>
      <c r="CI553" s="357"/>
      <c r="CJ553" s="357"/>
      <c r="CK553" s="357"/>
      <c r="CL553" s="357"/>
      <c r="CM553" s="357"/>
      <c r="CN553" s="357"/>
      <c r="CO553" s="357"/>
      <c r="CP553" s="357"/>
      <c r="CQ553" s="357"/>
      <c r="CR553" s="357"/>
      <c r="CS553" s="357"/>
      <c r="CT553" s="357"/>
      <c r="CU553" s="357"/>
      <c r="CV553" s="357"/>
      <c r="CW553" s="357"/>
      <c r="CX553" s="357"/>
      <c r="CY553" s="357"/>
      <c r="CZ553" s="357"/>
      <c r="DA553" s="357"/>
      <c r="DB553" s="357"/>
      <c r="DC553" s="357"/>
      <c r="DD553" s="357"/>
      <c r="DE553" s="357"/>
      <c r="DF553" s="357"/>
      <c r="DG553" s="357"/>
      <c r="DH553" s="357"/>
      <c r="DI553" s="357"/>
      <c r="DJ553" s="357"/>
      <c r="DK553" s="357"/>
      <c r="DL553" s="357"/>
      <c r="DM553" s="357"/>
      <c r="DN553" s="357"/>
      <c r="DO553" s="357"/>
      <c r="DP553" s="357"/>
      <c r="DQ553" s="357"/>
      <c r="DR553" s="357"/>
      <c r="DS553" s="357"/>
      <c r="DT553" s="357"/>
      <c r="DU553" s="357"/>
      <c r="DV553" s="357"/>
      <c r="DW553" s="357"/>
      <c r="DX553" s="357"/>
      <c r="DY553" s="357"/>
      <c r="DZ553" s="357"/>
      <c r="EA553" s="357"/>
      <c r="EB553" s="357"/>
      <c r="EC553" s="357"/>
      <c r="ED553" s="357"/>
      <c r="EE553" s="357"/>
      <c r="EF553" s="357"/>
      <c r="EG553" s="357"/>
      <c r="EH553" s="357"/>
      <c r="EI553" s="357"/>
      <c r="EJ553" s="357"/>
      <c r="EK553" s="357"/>
      <c r="EL553" s="357"/>
      <c r="EM553" s="357"/>
      <c r="EN553" s="357"/>
      <c r="EO553" s="357"/>
      <c r="EP553" s="357"/>
      <c r="EQ553" s="357"/>
      <c r="ER553" s="357"/>
      <c r="ES553" s="357"/>
      <c r="ET553" s="357"/>
      <c r="EU553" s="357"/>
    </row>
    <row r="554" ht="12.75" customHeight="1">
      <c r="A554" s="357"/>
      <c r="B554" s="357"/>
      <c r="C554" s="357"/>
      <c r="D554" s="357"/>
      <c r="E554" s="357"/>
      <c r="F554" s="357"/>
      <c r="G554" s="357"/>
      <c r="H554" s="357"/>
      <c r="I554" s="357"/>
      <c r="J554" s="357"/>
      <c r="K554" s="357"/>
      <c r="L554" s="357"/>
      <c r="M554" s="357"/>
      <c r="N554" s="357"/>
      <c r="O554" s="357"/>
      <c r="P554" s="357"/>
      <c r="Q554" s="357"/>
      <c r="R554" s="357"/>
      <c r="S554" s="357"/>
      <c r="T554" s="357"/>
      <c r="U554" s="357"/>
      <c r="V554" s="357"/>
      <c r="W554" s="357"/>
      <c r="X554" s="357"/>
      <c r="Y554" s="357"/>
      <c r="Z554" s="357"/>
      <c r="AA554" s="357"/>
      <c r="AB554" s="357"/>
      <c r="AC554" s="357"/>
      <c r="AD554" s="357"/>
      <c r="AE554" s="357"/>
      <c r="AF554" s="357"/>
      <c r="AG554" s="357"/>
      <c r="AH554" s="357"/>
      <c r="AI554" s="357"/>
      <c r="AJ554" s="357"/>
      <c r="AK554" s="357"/>
      <c r="AL554" s="357"/>
      <c r="AM554" s="357"/>
      <c r="AN554" s="357"/>
      <c r="AO554" s="357"/>
      <c r="AP554" s="357"/>
      <c r="AQ554" s="357"/>
      <c r="AR554" s="357"/>
      <c r="AS554" s="357"/>
      <c r="AT554" s="357"/>
      <c r="AU554" s="357"/>
      <c r="AV554" s="357"/>
      <c r="AW554" s="357"/>
      <c r="AX554" s="357"/>
      <c r="AY554" s="357"/>
      <c r="AZ554" s="357"/>
      <c r="BA554" s="357"/>
      <c r="BB554" s="357"/>
      <c r="BC554" s="357"/>
      <c r="BD554" s="357"/>
      <c r="BE554" s="357"/>
      <c r="BF554" s="357"/>
      <c r="BG554" s="357"/>
      <c r="BH554" s="357"/>
      <c r="BI554" s="357"/>
      <c r="BJ554" s="357"/>
      <c r="BK554" s="357"/>
      <c r="BL554" s="357"/>
      <c r="BM554" s="357"/>
      <c r="BN554" s="357"/>
      <c r="BO554" s="357"/>
      <c r="BP554" s="357"/>
      <c r="BQ554" s="357"/>
      <c r="BR554" s="357"/>
      <c r="BS554" s="357"/>
      <c r="BT554" s="357"/>
      <c r="BU554" s="357"/>
      <c r="BV554" s="357"/>
      <c r="BW554" s="357"/>
      <c r="BX554" s="357"/>
      <c r="BY554" s="357"/>
      <c r="BZ554" s="357"/>
      <c r="CA554" s="357"/>
      <c r="CB554" s="357"/>
      <c r="CC554" s="357"/>
      <c r="CD554" s="357"/>
      <c r="CE554" s="357"/>
      <c r="CF554" s="357"/>
      <c r="CG554" s="357"/>
      <c r="CH554" s="357"/>
      <c r="CI554" s="357"/>
      <c r="CJ554" s="357"/>
      <c r="CK554" s="357"/>
      <c r="CL554" s="357"/>
      <c r="CM554" s="357"/>
      <c r="CN554" s="357"/>
      <c r="CO554" s="357"/>
      <c r="CP554" s="357"/>
      <c r="CQ554" s="357"/>
      <c r="CR554" s="357"/>
      <c r="CS554" s="357"/>
      <c r="CT554" s="357"/>
      <c r="CU554" s="357"/>
      <c r="CV554" s="357"/>
      <c r="CW554" s="357"/>
      <c r="CX554" s="357"/>
      <c r="CY554" s="357"/>
      <c r="CZ554" s="357"/>
      <c r="DA554" s="357"/>
      <c r="DB554" s="357"/>
      <c r="DC554" s="357"/>
      <c r="DD554" s="357"/>
      <c r="DE554" s="357"/>
      <c r="DF554" s="357"/>
      <c r="DG554" s="357"/>
      <c r="DH554" s="357"/>
      <c r="DI554" s="357"/>
      <c r="DJ554" s="357"/>
      <c r="DK554" s="357"/>
      <c r="DL554" s="357"/>
      <c r="DM554" s="357"/>
      <c r="DN554" s="357"/>
      <c r="DO554" s="357"/>
      <c r="DP554" s="357"/>
      <c r="DQ554" s="357"/>
      <c r="DR554" s="357"/>
      <c r="DS554" s="357"/>
      <c r="DT554" s="357"/>
      <c r="DU554" s="357"/>
      <c r="DV554" s="357"/>
      <c r="DW554" s="357"/>
      <c r="DX554" s="357"/>
      <c r="DY554" s="357"/>
      <c r="DZ554" s="357"/>
      <c r="EA554" s="357"/>
      <c r="EB554" s="357"/>
      <c r="EC554" s="357"/>
      <c r="ED554" s="357"/>
      <c r="EE554" s="357"/>
      <c r="EF554" s="357"/>
      <c r="EG554" s="357"/>
      <c r="EH554" s="357"/>
      <c r="EI554" s="357"/>
      <c r="EJ554" s="357"/>
      <c r="EK554" s="357"/>
      <c r="EL554" s="357"/>
      <c r="EM554" s="357"/>
      <c r="EN554" s="357"/>
      <c r="EO554" s="357"/>
      <c r="EP554" s="357"/>
      <c r="EQ554" s="357"/>
      <c r="ER554" s="357"/>
      <c r="ES554" s="357"/>
      <c r="ET554" s="357"/>
      <c r="EU554" s="357"/>
    </row>
    <row r="555" ht="12.75" customHeight="1">
      <c r="A555" s="357"/>
      <c r="B555" s="357"/>
      <c r="C555" s="357"/>
      <c r="D555" s="357"/>
      <c r="E555" s="357"/>
      <c r="F555" s="357"/>
      <c r="G555" s="357"/>
      <c r="H555" s="357"/>
      <c r="I555" s="357"/>
      <c r="J555" s="357"/>
      <c r="K555" s="357"/>
      <c r="L555" s="357"/>
      <c r="M555" s="357"/>
      <c r="N555" s="357"/>
      <c r="O555" s="357"/>
      <c r="P555" s="357"/>
      <c r="Q555" s="357"/>
      <c r="R555" s="357"/>
      <c r="S555" s="357"/>
      <c r="T555" s="357"/>
      <c r="U555" s="357"/>
      <c r="V555" s="357"/>
      <c r="W555" s="357"/>
      <c r="X555" s="357"/>
      <c r="Y555" s="357"/>
      <c r="Z555" s="357"/>
      <c r="AA555" s="357"/>
      <c r="AB555" s="357"/>
      <c r="AC555" s="357"/>
      <c r="AD555" s="357"/>
      <c r="AE555" s="357"/>
      <c r="AF555" s="357"/>
      <c r="AG555" s="357"/>
      <c r="AH555" s="357"/>
      <c r="AI555" s="357"/>
      <c r="AJ555" s="357"/>
      <c r="AK555" s="357"/>
      <c r="AL555" s="357"/>
      <c r="AM555" s="357"/>
      <c r="AN555" s="357"/>
      <c r="AO555" s="357"/>
      <c r="AP555" s="357"/>
      <c r="AQ555" s="357"/>
      <c r="AR555" s="357"/>
      <c r="AS555" s="357"/>
      <c r="AT555" s="357"/>
      <c r="AU555" s="357"/>
      <c r="AV555" s="357"/>
      <c r="AW555" s="357"/>
      <c r="AX555" s="357"/>
      <c r="AY555" s="357"/>
      <c r="AZ555" s="357"/>
      <c r="BA555" s="357"/>
      <c r="BB555" s="357"/>
      <c r="BC555" s="357"/>
      <c r="BD555" s="357"/>
      <c r="BE555" s="357"/>
      <c r="BF555" s="357"/>
      <c r="BG555" s="357"/>
      <c r="BH555" s="357"/>
      <c r="BI555" s="357"/>
      <c r="BJ555" s="357"/>
      <c r="BK555" s="357"/>
      <c r="BL555" s="357"/>
      <c r="BM555" s="357"/>
      <c r="BN555" s="357"/>
      <c r="BO555" s="357"/>
      <c r="BP555" s="357"/>
      <c r="BQ555" s="357"/>
      <c r="BR555" s="357"/>
      <c r="BS555" s="357"/>
      <c r="BT555" s="357"/>
      <c r="BU555" s="357"/>
      <c r="BV555" s="357"/>
      <c r="BW555" s="357"/>
      <c r="BX555" s="357"/>
      <c r="BY555" s="357"/>
      <c r="BZ555" s="357"/>
      <c r="CA555" s="357"/>
      <c r="CB555" s="357"/>
      <c r="CC555" s="357"/>
      <c r="CD555" s="357"/>
      <c r="CE555" s="357"/>
      <c r="CF555" s="357"/>
      <c r="CG555" s="357"/>
      <c r="CH555" s="357"/>
      <c r="CI555" s="357"/>
      <c r="CJ555" s="357"/>
      <c r="CK555" s="357"/>
      <c r="CL555" s="357"/>
      <c r="CM555" s="357"/>
      <c r="CN555" s="357"/>
      <c r="CO555" s="357"/>
      <c r="CP555" s="357"/>
      <c r="CQ555" s="357"/>
      <c r="CR555" s="357"/>
      <c r="CS555" s="357"/>
      <c r="CT555" s="357"/>
      <c r="CU555" s="357"/>
      <c r="CV555" s="357"/>
      <c r="CW555" s="357"/>
      <c r="CX555" s="357"/>
      <c r="CY555" s="357"/>
      <c r="CZ555" s="357"/>
      <c r="DA555" s="357"/>
      <c r="DB555" s="357"/>
      <c r="DC555" s="357"/>
      <c r="DD555" s="357"/>
      <c r="DE555" s="357"/>
      <c r="DF555" s="357"/>
      <c r="DG555" s="357"/>
      <c r="DH555" s="357"/>
      <c r="DI555" s="357"/>
      <c r="DJ555" s="357"/>
      <c r="DK555" s="357"/>
      <c r="DL555" s="357"/>
      <c r="DM555" s="357"/>
      <c r="DN555" s="357"/>
      <c r="DO555" s="357"/>
      <c r="DP555" s="357"/>
      <c r="DQ555" s="357"/>
      <c r="DR555" s="357"/>
      <c r="DS555" s="357"/>
      <c r="DT555" s="357"/>
      <c r="DU555" s="357"/>
      <c r="DV555" s="357"/>
      <c r="DW555" s="357"/>
      <c r="DX555" s="357"/>
      <c r="DY555" s="357"/>
      <c r="DZ555" s="357"/>
      <c r="EA555" s="357"/>
      <c r="EB555" s="357"/>
      <c r="EC555" s="357"/>
      <c r="ED555" s="357"/>
      <c r="EE555" s="357"/>
      <c r="EF555" s="357"/>
      <c r="EG555" s="357"/>
      <c r="EH555" s="357"/>
      <c r="EI555" s="357"/>
      <c r="EJ555" s="357"/>
      <c r="EK555" s="357"/>
      <c r="EL555" s="357"/>
      <c r="EM555" s="357"/>
      <c r="EN555" s="357"/>
      <c r="EO555" s="357"/>
      <c r="EP555" s="357"/>
      <c r="EQ555" s="357"/>
      <c r="ER555" s="357"/>
      <c r="ES555" s="357"/>
      <c r="ET555" s="357"/>
      <c r="EU555" s="357"/>
    </row>
    <row r="556" ht="12.75" customHeight="1">
      <c r="A556" s="357"/>
      <c r="B556" s="357"/>
      <c r="C556" s="357"/>
      <c r="D556" s="357"/>
      <c r="E556" s="357"/>
      <c r="F556" s="357"/>
      <c r="G556" s="357"/>
      <c r="H556" s="357"/>
      <c r="I556" s="357"/>
      <c r="J556" s="357"/>
      <c r="K556" s="357"/>
      <c r="L556" s="357"/>
      <c r="M556" s="357"/>
      <c r="N556" s="357"/>
      <c r="O556" s="357"/>
      <c r="P556" s="357"/>
      <c r="Q556" s="357"/>
      <c r="R556" s="357"/>
      <c r="S556" s="357"/>
      <c r="T556" s="357"/>
      <c r="U556" s="357"/>
      <c r="V556" s="357"/>
      <c r="W556" s="357"/>
      <c r="X556" s="357"/>
      <c r="Y556" s="357"/>
      <c r="Z556" s="357"/>
      <c r="AA556" s="357"/>
      <c r="AB556" s="357"/>
      <c r="AC556" s="357"/>
      <c r="AD556" s="357"/>
      <c r="AE556" s="357"/>
      <c r="AF556" s="357"/>
      <c r="AG556" s="357"/>
      <c r="AH556" s="357"/>
      <c r="AI556" s="357"/>
      <c r="AJ556" s="357"/>
      <c r="AK556" s="357"/>
      <c r="AL556" s="357"/>
      <c r="AM556" s="357"/>
      <c r="AN556" s="357"/>
      <c r="AO556" s="357"/>
      <c r="AP556" s="357"/>
      <c r="AQ556" s="357"/>
      <c r="AR556" s="357"/>
      <c r="AS556" s="357"/>
      <c r="AT556" s="357"/>
      <c r="AU556" s="357"/>
      <c r="AV556" s="357"/>
      <c r="AW556" s="357"/>
      <c r="AX556" s="357"/>
      <c r="AY556" s="357"/>
      <c r="AZ556" s="357"/>
      <c r="BA556" s="357"/>
      <c r="BB556" s="357"/>
      <c r="BC556" s="357"/>
      <c r="BD556" s="357"/>
      <c r="BE556" s="357"/>
      <c r="BF556" s="357"/>
      <c r="BG556" s="357"/>
      <c r="BH556" s="357"/>
      <c r="BI556" s="357"/>
      <c r="BJ556" s="357"/>
      <c r="BK556" s="357"/>
      <c r="BL556" s="357"/>
      <c r="BM556" s="357"/>
      <c r="BN556" s="357"/>
      <c r="BO556" s="357"/>
      <c r="BP556" s="357"/>
      <c r="BQ556" s="357"/>
      <c r="BR556" s="357"/>
      <c r="BS556" s="357"/>
      <c r="BT556" s="357"/>
      <c r="BU556" s="357"/>
      <c r="BV556" s="357"/>
      <c r="BW556" s="357"/>
      <c r="BX556" s="357"/>
      <c r="BY556" s="357"/>
      <c r="BZ556" s="357"/>
      <c r="CA556" s="357"/>
      <c r="CB556" s="357"/>
      <c r="CC556" s="357"/>
      <c r="CD556" s="357"/>
      <c r="CE556" s="357"/>
      <c r="CF556" s="357"/>
      <c r="CG556" s="357"/>
      <c r="CH556" s="357"/>
      <c r="CI556" s="357"/>
      <c r="CJ556" s="357"/>
      <c r="CK556" s="357"/>
      <c r="CL556" s="357"/>
      <c r="CM556" s="357"/>
      <c r="CN556" s="357"/>
      <c r="CO556" s="357"/>
      <c r="CP556" s="357"/>
      <c r="CQ556" s="357"/>
      <c r="CR556" s="357"/>
      <c r="CS556" s="357"/>
      <c r="CT556" s="357"/>
      <c r="CU556" s="357"/>
      <c r="CV556" s="357"/>
      <c r="CW556" s="357"/>
      <c r="CX556" s="357"/>
      <c r="CY556" s="357"/>
      <c r="CZ556" s="357"/>
      <c r="DA556" s="357"/>
      <c r="DB556" s="357"/>
      <c r="DC556" s="357"/>
      <c r="DD556" s="357"/>
      <c r="DE556" s="357"/>
      <c r="DF556" s="357"/>
      <c r="DG556" s="357"/>
      <c r="DH556" s="357"/>
      <c r="DI556" s="357"/>
      <c r="DJ556" s="357"/>
      <c r="DK556" s="357"/>
      <c r="DL556" s="357"/>
      <c r="DM556" s="357"/>
      <c r="DN556" s="357"/>
      <c r="DO556" s="357"/>
      <c r="DP556" s="357"/>
      <c r="DQ556" s="357"/>
      <c r="DR556" s="357"/>
      <c r="DS556" s="357"/>
      <c r="DT556" s="357"/>
      <c r="DU556" s="357"/>
      <c r="DV556" s="357"/>
      <c r="DW556" s="357"/>
      <c r="DX556" s="357"/>
      <c r="DY556" s="357"/>
      <c r="DZ556" s="357"/>
      <c r="EA556" s="357"/>
      <c r="EB556" s="357"/>
      <c r="EC556" s="357"/>
      <c r="ED556" s="357"/>
      <c r="EE556" s="357"/>
      <c r="EF556" s="357"/>
      <c r="EG556" s="357"/>
      <c r="EH556" s="357"/>
      <c r="EI556" s="357"/>
      <c r="EJ556" s="357"/>
      <c r="EK556" s="357"/>
      <c r="EL556" s="357"/>
      <c r="EM556" s="357"/>
      <c r="EN556" s="357"/>
      <c r="EO556" s="357"/>
      <c r="EP556" s="357"/>
      <c r="EQ556" s="357"/>
      <c r="ER556" s="357"/>
      <c r="ES556" s="357"/>
      <c r="ET556" s="357"/>
      <c r="EU556" s="357"/>
    </row>
    <row r="557" ht="12.75" customHeight="1">
      <c r="A557" s="357"/>
      <c r="B557" s="357"/>
      <c r="C557" s="357"/>
      <c r="D557" s="357"/>
      <c r="E557" s="357"/>
      <c r="F557" s="357"/>
      <c r="G557" s="357"/>
      <c r="H557" s="357"/>
      <c r="I557" s="357"/>
      <c r="J557" s="357"/>
      <c r="K557" s="357"/>
      <c r="L557" s="357"/>
      <c r="M557" s="357"/>
      <c r="N557" s="357"/>
      <c r="O557" s="357"/>
      <c r="P557" s="357"/>
      <c r="Q557" s="357"/>
      <c r="R557" s="357"/>
      <c r="S557" s="357"/>
      <c r="T557" s="357"/>
      <c r="U557" s="357"/>
      <c r="V557" s="357"/>
      <c r="W557" s="357"/>
      <c r="X557" s="357"/>
      <c r="Y557" s="357"/>
      <c r="Z557" s="357"/>
      <c r="AA557" s="357"/>
      <c r="AB557" s="357"/>
      <c r="AC557" s="357"/>
      <c r="AD557" s="357"/>
      <c r="AE557" s="357"/>
      <c r="AF557" s="357"/>
      <c r="AG557" s="357"/>
      <c r="AH557" s="357"/>
      <c r="AI557" s="357"/>
      <c r="AJ557" s="357"/>
      <c r="AK557" s="357"/>
      <c r="AL557" s="357"/>
      <c r="AM557" s="357"/>
      <c r="AN557" s="357"/>
      <c r="AO557" s="357"/>
      <c r="AP557" s="357"/>
      <c r="AQ557" s="357"/>
      <c r="AR557" s="357"/>
      <c r="AS557" s="357"/>
      <c r="AT557" s="357"/>
      <c r="AU557" s="357"/>
      <c r="AV557" s="357"/>
      <c r="AW557" s="357"/>
      <c r="AX557" s="357"/>
      <c r="AY557" s="357"/>
      <c r="AZ557" s="357"/>
      <c r="BA557" s="357"/>
      <c r="BB557" s="357"/>
      <c r="BC557" s="357"/>
      <c r="BD557" s="357"/>
      <c r="BE557" s="357"/>
      <c r="BF557" s="357"/>
      <c r="BG557" s="357"/>
      <c r="BH557" s="357"/>
      <c r="BI557" s="357"/>
      <c r="BJ557" s="357"/>
      <c r="BK557" s="357"/>
      <c r="BL557" s="357"/>
      <c r="BM557" s="357"/>
      <c r="BN557" s="357"/>
      <c r="BO557" s="357"/>
      <c r="BP557" s="357"/>
      <c r="BQ557" s="357"/>
      <c r="BR557" s="357"/>
      <c r="BS557" s="357"/>
      <c r="BT557" s="357"/>
      <c r="BU557" s="357"/>
      <c r="BV557" s="357"/>
      <c r="BW557" s="357"/>
      <c r="BX557" s="357"/>
      <c r="BY557" s="357"/>
      <c r="BZ557" s="357"/>
      <c r="CA557" s="357"/>
      <c r="CB557" s="357"/>
      <c r="CC557" s="357"/>
      <c r="CD557" s="357"/>
      <c r="CE557" s="357"/>
      <c r="CF557" s="357"/>
      <c r="CG557" s="357"/>
      <c r="CH557" s="357"/>
      <c r="CI557" s="357"/>
      <c r="CJ557" s="357"/>
      <c r="CK557" s="357"/>
      <c r="CL557" s="357"/>
      <c r="CM557" s="357"/>
      <c r="CN557" s="357"/>
      <c r="CO557" s="357"/>
      <c r="CP557" s="357"/>
      <c r="CQ557" s="357"/>
      <c r="CR557" s="357"/>
      <c r="CS557" s="357"/>
      <c r="CT557" s="357"/>
      <c r="CU557" s="357"/>
      <c r="CV557" s="357"/>
      <c r="CW557" s="357"/>
      <c r="CX557" s="357"/>
      <c r="CY557" s="357"/>
      <c r="CZ557" s="357"/>
      <c r="DA557" s="357"/>
      <c r="DB557" s="357"/>
      <c r="DC557" s="357"/>
      <c r="DD557" s="357"/>
      <c r="DE557" s="357"/>
      <c r="DF557" s="357"/>
      <c r="DG557" s="357"/>
      <c r="DH557" s="357"/>
      <c r="DI557" s="357"/>
      <c r="DJ557" s="357"/>
      <c r="DK557" s="357"/>
      <c r="DL557" s="357"/>
      <c r="DM557" s="357"/>
      <c r="DN557" s="357"/>
      <c r="DO557" s="357"/>
      <c r="DP557" s="357"/>
      <c r="DQ557" s="357"/>
      <c r="DR557" s="357"/>
      <c r="DS557" s="357"/>
      <c r="DT557" s="357"/>
      <c r="DU557" s="357"/>
      <c r="DV557" s="357"/>
      <c r="DW557" s="357"/>
      <c r="DX557" s="357"/>
      <c r="DY557" s="357"/>
      <c r="DZ557" s="357"/>
      <c r="EA557" s="357"/>
      <c r="EB557" s="357"/>
      <c r="EC557" s="357"/>
      <c r="ED557" s="357"/>
      <c r="EE557" s="357"/>
      <c r="EF557" s="357"/>
      <c r="EG557" s="357"/>
      <c r="EH557" s="357"/>
      <c r="EI557" s="357"/>
      <c r="EJ557" s="357"/>
      <c r="EK557" s="357"/>
      <c r="EL557" s="357"/>
      <c r="EM557" s="357"/>
      <c r="EN557" s="357"/>
      <c r="EO557" s="357"/>
      <c r="EP557" s="357"/>
      <c r="EQ557" s="357"/>
      <c r="ER557" s="357"/>
      <c r="ES557" s="357"/>
      <c r="ET557" s="357"/>
      <c r="EU557" s="357"/>
    </row>
    <row r="558" ht="12.75" customHeight="1">
      <c r="A558" s="357"/>
      <c r="B558" s="357"/>
      <c r="C558" s="357"/>
      <c r="D558" s="357"/>
      <c r="E558" s="357"/>
      <c r="F558" s="357"/>
      <c r="G558" s="357"/>
      <c r="H558" s="357"/>
      <c r="I558" s="357"/>
      <c r="J558" s="357"/>
      <c r="K558" s="357"/>
      <c r="L558" s="357"/>
      <c r="M558" s="357"/>
      <c r="N558" s="357"/>
      <c r="O558" s="357"/>
      <c r="P558" s="357"/>
      <c r="Q558" s="357"/>
      <c r="R558" s="357"/>
      <c r="S558" s="357"/>
      <c r="T558" s="357"/>
      <c r="U558" s="357"/>
      <c r="V558" s="357"/>
      <c r="W558" s="357"/>
      <c r="X558" s="357"/>
      <c r="Y558" s="357"/>
      <c r="Z558" s="357"/>
      <c r="AA558" s="357"/>
      <c r="AB558" s="357"/>
      <c r="AC558" s="357"/>
      <c r="AD558" s="357"/>
      <c r="AE558" s="357"/>
      <c r="AF558" s="357"/>
      <c r="AG558" s="357"/>
      <c r="AH558" s="357"/>
      <c r="AI558" s="357"/>
      <c r="AJ558" s="357"/>
      <c r="AK558" s="357"/>
      <c r="AL558" s="357"/>
      <c r="AM558" s="357"/>
      <c r="AN558" s="357"/>
      <c r="AO558" s="357"/>
      <c r="AP558" s="357"/>
      <c r="AQ558" s="357"/>
      <c r="AR558" s="357"/>
      <c r="AS558" s="357"/>
      <c r="AT558" s="357"/>
      <c r="AU558" s="357"/>
      <c r="AV558" s="357"/>
      <c r="AW558" s="357"/>
      <c r="AX558" s="357"/>
      <c r="AY558" s="357"/>
      <c r="AZ558" s="357"/>
      <c r="BA558" s="357"/>
      <c r="BB558" s="357"/>
      <c r="BC558" s="357"/>
      <c r="BD558" s="357"/>
      <c r="BE558" s="357"/>
      <c r="BF558" s="357"/>
      <c r="BG558" s="357"/>
      <c r="BH558" s="357"/>
      <c r="BI558" s="357"/>
      <c r="BJ558" s="357"/>
      <c r="BK558" s="357"/>
      <c r="BL558" s="357"/>
      <c r="BM558" s="357"/>
      <c r="BN558" s="357"/>
      <c r="BO558" s="357"/>
      <c r="BP558" s="357"/>
      <c r="BQ558" s="357"/>
      <c r="BR558" s="357"/>
      <c r="BS558" s="357"/>
      <c r="BT558" s="357"/>
      <c r="BU558" s="357"/>
      <c r="BV558" s="357"/>
      <c r="BW558" s="357"/>
      <c r="BX558" s="357"/>
      <c r="BY558" s="357"/>
      <c r="BZ558" s="357"/>
      <c r="CA558" s="357"/>
      <c r="CB558" s="357"/>
      <c r="CC558" s="357"/>
      <c r="CD558" s="357"/>
      <c r="CE558" s="357"/>
      <c r="CF558" s="357"/>
      <c r="CG558" s="357"/>
      <c r="CH558" s="357"/>
      <c r="CI558" s="357"/>
      <c r="CJ558" s="357"/>
      <c r="CK558" s="357"/>
      <c r="CL558" s="357"/>
      <c r="CM558" s="357"/>
      <c r="CN558" s="357"/>
      <c r="CO558" s="357"/>
      <c r="CP558" s="357"/>
      <c r="CQ558" s="357"/>
      <c r="CR558" s="357"/>
      <c r="CS558" s="357"/>
      <c r="CT558" s="357"/>
      <c r="CU558" s="357"/>
      <c r="CV558" s="357"/>
      <c r="CW558" s="357"/>
      <c r="CX558" s="357"/>
      <c r="CY558" s="357"/>
      <c r="CZ558" s="357"/>
      <c r="DA558" s="357"/>
      <c r="DB558" s="357"/>
      <c r="DC558" s="357"/>
      <c r="DD558" s="357"/>
      <c r="DE558" s="357"/>
      <c r="DF558" s="357"/>
      <c r="DG558" s="357"/>
      <c r="DH558" s="357"/>
      <c r="DI558" s="357"/>
      <c r="DJ558" s="357"/>
      <c r="DK558" s="357"/>
      <c r="DL558" s="357"/>
      <c r="DM558" s="357"/>
      <c r="DN558" s="357"/>
      <c r="DO558" s="357"/>
      <c r="DP558" s="357"/>
      <c r="DQ558" s="357"/>
      <c r="DR558" s="357"/>
      <c r="DS558" s="357"/>
      <c r="DT558" s="357"/>
      <c r="DU558" s="357"/>
      <c r="DV558" s="357"/>
      <c r="DW558" s="357"/>
      <c r="DX558" s="357"/>
      <c r="DY558" s="357"/>
      <c r="DZ558" s="357"/>
      <c r="EA558" s="357"/>
      <c r="EB558" s="357"/>
      <c r="EC558" s="357"/>
      <c r="ED558" s="357"/>
      <c r="EE558" s="357"/>
      <c r="EF558" s="357"/>
      <c r="EG558" s="357"/>
      <c r="EH558" s="357"/>
      <c r="EI558" s="357"/>
      <c r="EJ558" s="357"/>
      <c r="EK558" s="357"/>
      <c r="EL558" s="357"/>
      <c r="EM558" s="357"/>
      <c r="EN558" s="357"/>
      <c r="EO558" s="357"/>
      <c r="EP558" s="357"/>
      <c r="EQ558" s="357"/>
      <c r="ER558" s="357"/>
      <c r="ES558" s="357"/>
      <c r="ET558" s="357"/>
      <c r="EU558" s="357"/>
    </row>
    <row r="559" ht="12.75" customHeight="1">
      <c r="A559" s="357"/>
      <c r="B559" s="357"/>
      <c r="C559" s="357"/>
      <c r="D559" s="357"/>
      <c r="E559" s="357"/>
      <c r="F559" s="357"/>
      <c r="G559" s="357"/>
      <c r="H559" s="357"/>
      <c r="I559" s="357"/>
      <c r="J559" s="357"/>
      <c r="K559" s="357"/>
      <c r="L559" s="357"/>
      <c r="M559" s="357"/>
      <c r="N559" s="357"/>
      <c r="O559" s="357"/>
      <c r="P559" s="357"/>
      <c r="Q559" s="357"/>
      <c r="R559" s="357"/>
      <c r="S559" s="357"/>
      <c r="T559" s="357"/>
      <c r="U559" s="357"/>
      <c r="V559" s="357"/>
      <c r="W559" s="357"/>
      <c r="X559" s="357"/>
      <c r="Y559" s="357"/>
      <c r="Z559" s="357"/>
      <c r="AA559" s="357"/>
      <c r="AB559" s="357"/>
      <c r="AC559" s="357"/>
      <c r="AD559" s="357"/>
      <c r="AE559" s="357"/>
      <c r="AF559" s="357"/>
      <c r="AG559" s="357"/>
      <c r="AH559" s="357"/>
      <c r="AI559" s="357"/>
      <c r="AJ559" s="357"/>
      <c r="AK559" s="357"/>
      <c r="AL559" s="357"/>
      <c r="AM559" s="357"/>
      <c r="AN559" s="357"/>
      <c r="AO559" s="357"/>
      <c r="AP559" s="357"/>
      <c r="AQ559" s="357"/>
      <c r="AR559" s="357"/>
      <c r="AS559" s="357"/>
      <c r="AT559" s="357"/>
      <c r="AU559" s="357"/>
      <c r="AV559" s="357"/>
      <c r="AW559" s="357"/>
      <c r="AX559" s="357"/>
      <c r="AY559" s="357"/>
      <c r="AZ559" s="357"/>
      <c r="BA559" s="357"/>
      <c r="BB559" s="357"/>
      <c r="BC559" s="357"/>
      <c r="BD559" s="357"/>
      <c r="BE559" s="357"/>
      <c r="BF559" s="357"/>
      <c r="BG559" s="357"/>
      <c r="BH559" s="357"/>
      <c r="BI559" s="357"/>
      <c r="BJ559" s="357"/>
      <c r="BK559" s="357"/>
      <c r="BL559" s="357"/>
      <c r="BM559" s="357"/>
      <c r="BN559" s="357"/>
      <c r="BO559" s="357"/>
      <c r="BP559" s="357"/>
      <c r="BQ559" s="357"/>
      <c r="BR559" s="357"/>
      <c r="BS559" s="357"/>
      <c r="BT559" s="357"/>
      <c r="BU559" s="357"/>
      <c r="BV559" s="357"/>
      <c r="BW559" s="357"/>
      <c r="BX559" s="357"/>
      <c r="BY559" s="357"/>
      <c r="BZ559" s="357"/>
      <c r="CA559" s="357"/>
      <c r="CB559" s="357"/>
      <c r="CC559" s="357"/>
      <c r="CD559" s="357"/>
      <c r="CE559" s="357"/>
      <c r="CF559" s="357"/>
      <c r="CG559" s="357"/>
      <c r="CH559" s="357"/>
      <c r="CI559" s="357"/>
      <c r="CJ559" s="357"/>
      <c r="CK559" s="357"/>
      <c r="CL559" s="357"/>
      <c r="CM559" s="357"/>
      <c r="CN559" s="357"/>
      <c r="CO559" s="357"/>
      <c r="CP559" s="357"/>
      <c r="CQ559" s="357"/>
      <c r="CR559" s="357"/>
      <c r="CS559" s="357"/>
      <c r="CT559" s="357"/>
      <c r="CU559" s="357"/>
      <c r="CV559" s="357"/>
      <c r="CW559" s="357"/>
      <c r="CX559" s="357"/>
      <c r="CY559" s="357"/>
      <c r="CZ559" s="357"/>
      <c r="DA559" s="357"/>
      <c r="DB559" s="357"/>
      <c r="DC559" s="357"/>
      <c r="DD559" s="357"/>
      <c r="DE559" s="357"/>
      <c r="DF559" s="357"/>
      <c r="DG559" s="357"/>
      <c r="DH559" s="357"/>
      <c r="DI559" s="357"/>
      <c r="DJ559" s="357"/>
      <c r="DK559" s="357"/>
      <c r="DL559" s="357"/>
      <c r="DM559" s="357"/>
      <c r="DN559" s="357"/>
      <c r="DO559" s="357"/>
      <c r="DP559" s="357"/>
      <c r="DQ559" s="357"/>
      <c r="DR559" s="357"/>
      <c r="DS559" s="357"/>
      <c r="DT559" s="357"/>
      <c r="DU559" s="357"/>
      <c r="DV559" s="357"/>
      <c r="DW559" s="357"/>
      <c r="DX559" s="357"/>
      <c r="DY559" s="357"/>
      <c r="DZ559" s="357"/>
      <c r="EA559" s="357"/>
      <c r="EB559" s="357"/>
      <c r="EC559" s="357"/>
      <c r="ED559" s="357"/>
      <c r="EE559" s="357"/>
      <c r="EF559" s="357"/>
      <c r="EG559" s="357"/>
      <c r="EH559" s="357"/>
      <c r="EI559" s="357"/>
      <c r="EJ559" s="357"/>
      <c r="EK559" s="357"/>
      <c r="EL559" s="357"/>
      <c r="EM559" s="357"/>
      <c r="EN559" s="357"/>
      <c r="EO559" s="357"/>
      <c r="EP559" s="357"/>
      <c r="EQ559" s="357"/>
      <c r="ER559" s="357"/>
      <c r="ES559" s="357"/>
      <c r="ET559" s="357"/>
      <c r="EU559" s="357"/>
    </row>
    <row r="560" ht="12.75" customHeight="1">
      <c r="A560" s="357"/>
      <c r="B560" s="357"/>
      <c r="C560" s="357"/>
      <c r="D560" s="357"/>
      <c r="E560" s="357"/>
      <c r="F560" s="357"/>
      <c r="G560" s="357"/>
      <c r="H560" s="357"/>
      <c r="I560" s="357"/>
      <c r="J560" s="357"/>
      <c r="K560" s="357"/>
      <c r="L560" s="357"/>
      <c r="M560" s="357"/>
      <c r="N560" s="357"/>
      <c r="O560" s="357"/>
      <c r="P560" s="357"/>
      <c r="Q560" s="357"/>
      <c r="R560" s="357"/>
      <c r="S560" s="357"/>
      <c r="T560" s="357"/>
      <c r="U560" s="357"/>
      <c r="V560" s="357"/>
      <c r="W560" s="357"/>
      <c r="X560" s="357"/>
      <c r="Y560" s="357"/>
      <c r="Z560" s="357"/>
      <c r="AA560" s="357"/>
      <c r="AB560" s="357"/>
      <c r="AC560" s="357"/>
      <c r="AD560" s="357"/>
      <c r="AE560" s="357"/>
      <c r="AF560" s="357"/>
      <c r="AG560" s="357"/>
      <c r="AH560" s="357"/>
      <c r="AI560" s="357"/>
      <c r="AJ560" s="357"/>
      <c r="AK560" s="357"/>
      <c r="AL560" s="357"/>
      <c r="AM560" s="357"/>
      <c r="AN560" s="357"/>
      <c r="AO560" s="357"/>
      <c r="AP560" s="357"/>
      <c r="AQ560" s="357"/>
      <c r="AR560" s="357"/>
      <c r="AS560" s="357"/>
      <c r="AT560" s="357"/>
      <c r="AU560" s="357"/>
      <c r="AV560" s="357"/>
      <c r="AW560" s="357"/>
      <c r="AX560" s="357"/>
      <c r="AY560" s="357"/>
      <c r="AZ560" s="357"/>
      <c r="BA560" s="357"/>
      <c r="BB560" s="357"/>
      <c r="BC560" s="357"/>
      <c r="BD560" s="357"/>
      <c r="BE560" s="357"/>
      <c r="BF560" s="357"/>
      <c r="BG560" s="357"/>
      <c r="BH560" s="357"/>
      <c r="BI560" s="357"/>
      <c r="BJ560" s="357"/>
      <c r="BK560" s="357"/>
      <c r="BL560" s="357"/>
      <c r="BM560" s="357"/>
      <c r="BN560" s="357"/>
      <c r="BO560" s="357"/>
      <c r="BP560" s="357"/>
      <c r="BQ560" s="357"/>
      <c r="BR560" s="357"/>
      <c r="BS560" s="357"/>
      <c r="BT560" s="357"/>
      <c r="BU560" s="357"/>
      <c r="BV560" s="357"/>
      <c r="BW560" s="357"/>
      <c r="BX560" s="357"/>
      <c r="BY560" s="357"/>
      <c r="BZ560" s="357"/>
      <c r="CA560" s="357"/>
      <c r="CB560" s="357"/>
      <c r="CC560" s="357"/>
      <c r="CD560" s="357"/>
      <c r="CE560" s="357"/>
      <c r="CF560" s="357"/>
      <c r="CG560" s="357"/>
      <c r="CH560" s="357"/>
      <c r="CI560" s="357"/>
      <c r="CJ560" s="357"/>
      <c r="CK560" s="357"/>
      <c r="CL560" s="357"/>
      <c r="CM560" s="357"/>
      <c r="CN560" s="357"/>
      <c r="CO560" s="357"/>
      <c r="CP560" s="357"/>
      <c r="CQ560" s="357"/>
      <c r="CR560" s="357"/>
      <c r="CS560" s="357"/>
      <c r="CT560" s="357"/>
      <c r="CU560" s="357"/>
      <c r="CV560" s="357"/>
      <c r="CW560" s="357"/>
      <c r="CX560" s="357"/>
      <c r="CY560" s="357"/>
      <c r="CZ560" s="357"/>
      <c r="DA560" s="357"/>
      <c r="DB560" s="357"/>
      <c r="DC560" s="357"/>
      <c r="DD560" s="357"/>
      <c r="DE560" s="357"/>
      <c r="DF560" s="357"/>
      <c r="DG560" s="357"/>
      <c r="DH560" s="357"/>
      <c r="DI560" s="357"/>
      <c r="DJ560" s="357"/>
      <c r="DK560" s="357"/>
      <c r="DL560" s="357"/>
      <c r="DM560" s="357"/>
      <c r="DN560" s="357"/>
      <c r="DO560" s="357"/>
      <c r="DP560" s="357"/>
      <c r="DQ560" s="357"/>
      <c r="DR560" s="357"/>
      <c r="DS560" s="357"/>
      <c r="DT560" s="357"/>
      <c r="DU560" s="357"/>
      <c r="DV560" s="357"/>
      <c r="DW560" s="357"/>
      <c r="DX560" s="357"/>
      <c r="DY560" s="357"/>
      <c r="DZ560" s="357"/>
      <c r="EA560" s="357"/>
      <c r="EB560" s="357"/>
      <c r="EC560" s="357"/>
      <c r="ED560" s="357"/>
      <c r="EE560" s="357"/>
      <c r="EF560" s="357"/>
      <c r="EG560" s="357"/>
      <c r="EH560" s="357"/>
      <c r="EI560" s="357"/>
      <c r="EJ560" s="357"/>
      <c r="EK560" s="357"/>
      <c r="EL560" s="357"/>
      <c r="EM560" s="357"/>
      <c r="EN560" s="357"/>
      <c r="EO560" s="357"/>
      <c r="EP560" s="357"/>
      <c r="EQ560" s="357"/>
      <c r="ER560" s="357"/>
      <c r="ES560" s="357"/>
      <c r="ET560" s="357"/>
      <c r="EU560" s="357"/>
    </row>
    <row r="561" ht="12.75" customHeight="1">
      <c r="A561" s="357"/>
      <c r="B561" s="357"/>
      <c r="C561" s="357"/>
      <c r="D561" s="357"/>
      <c r="E561" s="357"/>
      <c r="F561" s="357"/>
      <c r="G561" s="357"/>
      <c r="H561" s="357"/>
      <c r="I561" s="357"/>
      <c r="J561" s="357"/>
      <c r="K561" s="357"/>
      <c r="L561" s="357"/>
      <c r="M561" s="357"/>
      <c r="N561" s="357"/>
      <c r="O561" s="357"/>
      <c r="P561" s="357"/>
      <c r="Q561" s="357"/>
      <c r="R561" s="357"/>
      <c r="S561" s="357"/>
      <c r="T561" s="357"/>
      <c r="U561" s="357"/>
      <c r="V561" s="357"/>
      <c r="W561" s="357"/>
      <c r="X561" s="357"/>
      <c r="Y561" s="357"/>
      <c r="Z561" s="357"/>
      <c r="AA561" s="357"/>
      <c r="AB561" s="357"/>
      <c r="AC561" s="357"/>
      <c r="AD561" s="357"/>
      <c r="AE561" s="357"/>
      <c r="AF561" s="357"/>
      <c r="AG561" s="357"/>
      <c r="AH561" s="357"/>
      <c r="AI561" s="357"/>
      <c r="AJ561" s="357"/>
      <c r="AK561" s="357"/>
      <c r="AL561" s="357"/>
      <c r="AM561" s="357"/>
      <c r="AN561" s="357"/>
      <c r="AO561" s="357"/>
      <c r="AP561" s="357"/>
      <c r="AQ561" s="357"/>
      <c r="AR561" s="357"/>
      <c r="AS561" s="357"/>
      <c r="AT561" s="357"/>
      <c r="AU561" s="357"/>
      <c r="AV561" s="357"/>
      <c r="AW561" s="357"/>
      <c r="AX561" s="357"/>
      <c r="AY561" s="357"/>
      <c r="AZ561" s="357"/>
      <c r="BA561" s="357"/>
      <c r="BB561" s="357"/>
      <c r="BC561" s="357"/>
      <c r="BD561" s="357"/>
      <c r="BE561" s="357"/>
      <c r="BF561" s="357"/>
      <c r="BG561" s="357"/>
      <c r="BH561" s="357"/>
      <c r="BI561" s="357"/>
      <c r="BJ561" s="357"/>
      <c r="BK561" s="357"/>
      <c r="BL561" s="357"/>
      <c r="BM561" s="357"/>
      <c r="BN561" s="357"/>
      <c r="BO561" s="357"/>
      <c r="BP561" s="357"/>
      <c r="BQ561" s="357"/>
      <c r="BR561" s="357"/>
      <c r="BS561" s="357"/>
      <c r="BT561" s="357"/>
      <c r="BU561" s="357"/>
      <c r="BV561" s="357"/>
      <c r="BW561" s="357"/>
      <c r="BX561" s="357"/>
      <c r="BY561" s="357"/>
      <c r="BZ561" s="357"/>
      <c r="CA561" s="357"/>
      <c r="CB561" s="357"/>
      <c r="CC561" s="357"/>
      <c r="CD561" s="357"/>
      <c r="CE561" s="357"/>
      <c r="CF561" s="357"/>
      <c r="CG561" s="357"/>
      <c r="CH561" s="357"/>
      <c r="CI561" s="357"/>
      <c r="CJ561" s="357"/>
      <c r="CK561" s="357"/>
      <c r="CL561" s="357"/>
      <c r="CM561" s="357"/>
      <c r="CN561" s="357"/>
      <c r="CO561" s="357"/>
      <c r="CP561" s="357"/>
      <c r="CQ561" s="357"/>
      <c r="CR561" s="357"/>
      <c r="CS561" s="357"/>
      <c r="CT561" s="357"/>
      <c r="CU561" s="357"/>
      <c r="CV561" s="357"/>
      <c r="CW561" s="357"/>
      <c r="CX561" s="357"/>
      <c r="CY561" s="357"/>
      <c r="CZ561" s="357"/>
      <c r="DA561" s="357"/>
      <c r="DB561" s="357"/>
      <c r="DC561" s="357"/>
      <c r="DD561" s="357"/>
      <c r="DE561" s="357"/>
      <c r="DF561" s="357"/>
      <c r="DG561" s="357"/>
      <c r="DH561" s="357"/>
      <c r="DI561" s="357"/>
      <c r="DJ561" s="357"/>
      <c r="DK561" s="357"/>
      <c r="DL561" s="357"/>
      <c r="DM561" s="357"/>
      <c r="DN561" s="357"/>
      <c r="DO561" s="357"/>
      <c r="DP561" s="357"/>
      <c r="DQ561" s="357"/>
      <c r="DR561" s="357"/>
      <c r="DS561" s="357"/>
      <c r="DT561" s="357"/>
      <c r="DU561" s="357"/>
      <c r="DV561" s="357"/>
      <c r="DW561" s="357"/>
      <c r="DX561" s="357"/>
      <c r="DY561" s="357"/>
      <c r="DZ561" s="357"/>
      <c r="EA561" s="357"/>
      <c r="EB561" s="357"/>
      <c r="EC561" s="357"/>
      <c r="ED561" s="357"/>
      <c r="EE561" s="357"/>
      <c r="EF561" s="357"/>
      <c r="EG561" s="357"/>
      <c r="EH561" s="357"/>
      <c r="EI561" s="357"/>
      <c r="EJ561" s="357"/>
      <c r="EK561" s="357"/>
      <c r="EL561" s="357"/>
      <c r="EM561" s="357"/>
      <c r="EN561" s="357"/>
      <c r="EO561" s="357"/>
      <c r="EP561" s="357"/>
      <c r="EQ561" s="357"/>
      <c r="ER561" s="357"/>
      <c r="ES561" s="357"/>
      <c r="ET561" s="357"/>
      <c r="EU561" s="357"/>
    </row>
    <row r="562" ht="12.75" customHeight="1">
      <c r="A562" s="357"/>
      <c r="B562" s="357"/>
      <c r="C562" s="357"/>
      <c r="D562" s="357"/>
      <c r="E562" s="357"/>
      <c r="F562" s="357"/>
      <c r="G562" s="357"/>
      <c r="H562" s="357"/>
      <c r="I562" s="357"/>
      <c r="J562" s="357"/>
      <c r="K562" s="357"/>
      <c r="L562" s="357"/>
      <c r="M562" s="357"/>
      <c r="N562" s="357"/>
      <c r="O562" s="357"/>
      <c r="P562" s="357"/>
      <c r="Q562" s="357"/>
      <c r="R562" s="357"/>
      <c r="S562" s="357"/>
      <c r="T562" s="357"/>
      <c r="U562" s="357"/>
      <c r="V562" s="357"/>
      <c r="W562" s="357"/>
      <c r="X562" s="357"/>
      <c r="Y562" s="357"/>
      <c r="Z562" s="357"/>
      <c r="AA562" s="357"/>
      <c r="AB562" s="357"/>
      <c r="AC562" s="357"/>
      <c r="AD562" s="357"/>
      <c r="AE562" s="357"/>
      <c r="AF562" s="357"/>
      <c r="AG562" s="357"/>
      <c r="AH562" s="357"/>
      <c r="AI562" s="357"/>
      <c r="AJ562" s="357"/>
      <c r="AK562" s="357"/>
      <c r="AL562" s="357"/>
      <c r="AM562" s="357"/>
      <c r="AN562" s="357"/>
      <c r="AO562" s="357"/>
      <c r="AP562" s="357"/>
      <c r="AQ562" s="357"/>
      <c r="AR562" s="357"/>
      <c r="AS562" s="357"/>
      <c r="AT562" s="357"/>
      <c r="AU562" s="357"/>
      <c r="AV562" s="357"/>
      <c r="AW562" s="357"/>
      <c r="AX562" s="357"/>
      <c r="AY562" s="357"/>
      <c r="AZ562" s="357"/>
      <c r="BA562" s="357"/>
      <c r="BB562" s="357"/>
      <c r="BC562" s="357"/>
      <c r="BD562" s="357"/>
      <c r="BE562" s="357"/>
      <c r="BF562" s="357"/>
      <c r="BG562" s="357"/>
      <c r="BH562" s="357"/>
      <c r="BI562" s="357"/>
      <c r="BJ562" s="357"/>
      <c r="BK562" s="357"/>
      <c r="BL562" s="357"/>
      <c r="BM562" s="357"/>
      <c r="BN562" s="357"/>
      <c r="BO562" s="357"/>
      <c r="BP562" s="357"/>
      <c r="BQ562" s="357"/>
      <c r="BR562" s="357"/>
      <c r="BS562" s="357"/>
      <c r="BT562" s="357"/>
      <c r="BU562" s="357"/>
      <c r="BV562" s="357"/>
      <c r="BW562" s="357"/>
      <c r="BX562" s="357"/>
      <c r="BY562" s="357"/>
      <c r="BZ562" s="357"/>
      <c r="CA562" s="357"/>
      <c r="CB562" s="357"/>
      <c r="CC562" s="357"/>
      <c r="CD562" s="357"/>
      <c r="CE562" s="357"/>
      <c r="CF562" s="357"/>
      <c r="CG562" s="357"/>
      <c r="CH562" s="357"/>
      <c r="CI562" s="357"/>
      <c r="CJ562" s="357"/>
      <c r="CK562" s="357"/>
      <c r="CL562" s="357"/>
      <c r="CM562" s="357"/>
      <c r="CN562" s="357"/>
      <c r="CO562" s="357"/>
      <c r="CP562" s="357"/>
      <c r="CQ562" s="357"/>
      <c r="CR562" s="357"/>
      <c r="CS562" s="357"/>
      <c r="CT562" s="357"/>
      <c r="CU562" s="357"/>
      <c r="CV562" s="357"/>
      <c r="CW562" s="357"/>
      <c r="CX562" s="357"/>
      <c r="CY562" s="357"/>
      <c r="CZ562" s="357"/>
      <c r="DA562" s="357"/>
      <c r="DB562" s="357"/>
      <c r="DC562" s="357"/>
      <c r="DD562" s="357"/>
      <c r="DE562" s="357"/>
      <c r="DF562" s="357"/>
      <c r="DG562" s="357"/>
      <c r="DH562" s="357"/>
      <c r="DI562" s="357"/>
      <c r="DJ562" s="357"/>
      <c r="DK562" s="357"/>
      <c r="DL562" s="357"/>
      <c r="DM562" s="357"/>
      <c r="DN562" s="357"/>
      <c r="DO562" s="357"/>
      <c r="DP562" s="357"/>
      <c r="DQ562" s="357"/>
      <c r="DR562" s="357"/>
      <c r="DS562" s="357"/>
      <c r="DT562" s="357"/>
      <c r="DU562" s="357"/>
      <c r="DV562" s="357"/>
      <c r="DW562" s="357"/>
      <c r="DX562" s="357"/>
      <c r="DY562" s="357"/>
      <c r="DZ562" s="357"/>
      <c r="EA562" s="357"/>
      <c r="EB562" s="357"/>
      <c r="EC562" s="357"/>
      <c r="ED562" s="357"/>
      <c r="EE562" s="357"/>
      <c r="EF562" s="357"/>
      <c r="EG562" s="357"/>
      <c r="EH562" s="357"/>
      <c r="EI562" s="357"/>
      <c r="EJ562" s="357"/>
      <c r="EK562" s="357"/>
      <c r="EL562" s="357"/>
      <c r="EM562" s="357"/>
      <c r="EN562" s="357"/>
      <c r="EO562" s="357"/>
      <c r="EP562" s="357"/>
      <c r="EQ562" s="357"/>
      <c r="ER562" s="357"/>
      <c r="ES562" s="357"/>
      <c r="ET562" s="357"/>
      <c r="EU562" s="357"/>
    </row>
    <row r="563" ht="12.75" customHeight="1">
      <c r="A563" s="357"/>
      <c r="B563" s="357"/>
      <c r="C563" s="357"/>
      <c r="D563" s="357"/>
      <c r="E563" s="357"/>
      <c r="F563" s="357"/>
      <c r="G563" s="357"/>
      <c r="H563" s="357"/>
      <c r="I563" s="357"/>
      <c r="J563" s="357"/>
      <c r="K563" s="357"/>
      <c r="L563" s="357"/>
      <c r="M563" s="357"/>
      <c r="N563" s="357"/>
      <c r="O563" s="357"/>
      <c r="P563" s="357"/>
      <c r="Q563" s="357"/>
      <c r="R563" s="357"/>
      <c r="S563" s="357"/>
      <c r="T563" s="357"/>
      <c r="U563" s="357"/>
      <c r="V563" s="357"/>
      <c r="W563" s="357"/>
      <c r="X563" s="357"/>
      <c r="Y563" s="357"/>
      <c r="Z563" s="357"/>
      <c r="AA563" s="357"/>
      <c r="AB563" s="357"/>
      <c r="AC563" s="357"/>
      <c r="AD563" s="357"/>
      <c r="AE563" s="357"/>
      <c r="AF563" s="357"/>
      <c r="AG563" s="357"/>
      <c r="AH563" s="357"/>
      <c r="AI563" s="357"/>
      <c r="AJ563" s="357"/>
      <c r="AK563" s="357"/>
      <c r="AL563" s="357"/>
      <c r="AM563" s="357"/>
      <c r="AN563" s="357"/>
      <c r="AO563" s="357"/>
      <c r="AP563" s="357"/>
      <c r="AQ563" s="357"/>
      <c r="AR563" s="357"/>
      <c r="AS563" s="357"/>
      <c r="AT563" s="357"/>
      <c r="AU563" s="357"/>
      <c r="AV563" s="357"/>
      <c r="AW563" s="357"/>
      <c r="AX563" s="357"/>
      <c r="AY563" s="357"/>
      <c r="AZ563" s="357"/>
      <c r="BA563" s="357"/>
      <c r="BB563" s="357"/>
      <c r="BC563" s="357"/>
      <c r="BD563" s="357"/>
      <c r="BE563" s="357"/>
      <c r="BF563" s="357"/>
      <c r="BG563" s="357"/>
      <c r="BH563" s="357"/>
      <c r="BI563" s="357"/>
      <c r="BJ563" s="357"/>
      <c r="BK563" s="357"/>
      <c r="BL563" s="357"/>
      <c r="BM563" s="357"/>
      <c r="BN563" s="357"/>
      <c r="BO563" s="357"/>
      <c r="BP563" s="357"/>
      <c r="BQ563" s="357"/>
      <c r="BR563" s="357"/>
      <c r="BS563" s="357"/>
      <c r="BT563" s="357"/>
      <c r="BU563" s="357"/>
      <c r="BV563" s="357"/>
      <c r="BW563" s="357"/>
      <c r="BX563" s="357"/>
      <c r="BY563" s="357"/>
      <c r="BZ563" s="357"/>
      <c r="CA563" s="357"/>
      <c r="CB563" s="357"/>
      <c r="CC563" s="357"/>
      <c r="CD563" s="357"/>
      <c r="CE563" s="357"/>
      <c r="CF563" s="357"/>
      <c r="CG563" s="357"/>
      <c r="CH563" s="357"/>
      <c r="CI563" s="357"/>
      <c r="CJ563" s="357"/>
      <c r="CK563" s="357"/>
      <c r="CL563" s="357"/>
      <c r="CM563" s="357"/>
      <c r="CN563" s="357"/>
      <c r="CO563" s="357"/>
      <c r="CP563" s="357"/>
      <c r="CQ563" s="357"/>
      <c r="CR563" s="357"/>
      <c r="CS563" s="357"/>
      <c r="CT563" s="357"/>
      <c r="CU563" s="357"/>
      <c r="CV563" s="357"/>
      <c r="CW563" s="357"/>
      <c r="CX563" s="357"/>
      <c r="CY563" s="357"/>
      <c r="CZ563" s="357"/>
      <c r="DA563" s="357"/>
      <c r="DB563" s="357"/>
      <c r="DC563" s="357"/>
      <c r="DD563" s="357"/>
      <c r="DE563" s="357"/>
      <c r="DF563" s="357"/>
      <c r="DG563" s="357"/>
      <c r="DH563" s="357"/>
      <c r="DI563" s="357"/>
      <c r="DJ563" s="357"/>
      <c r="DK563" s="357"/>
      <c r="DL563" s="357"/>
      <c r="DM563" s="357"/>
      <c r="DN563" s="357"/>
      <c r="DO563" s="357"/>
      <c r="DP563" s="357"/>
      <c r="DQ563" s="357"/>
      <c r="DR563" s="357"/>
      <c r="DS563" s="357"/>
      <c r="DT563" s="357"/>
      <c r="DU563" s="357"/>
      <c r="DV563" s="357"/>
      <c r="DW563" s="357"/>
      <c r="DX563" s="357"/>
      <c r="DY563" s="357"/>
      <c r="DZ563" s="357"/>
      <c r="EA563" s="357"/>
      <c r="EB563" s="357"/>
      <c r="EC563" s="357"/>
      <c r="ED563" s="357"/>
      <c r="EE563" s="357"/>
      <c r="EF563" s="357"/>
      <c r="EG563" s="357"/>
      <c r="EH563" s="357"/>
      <c r="EI563" s="357"/>
      <c r="EJ563" s="357"/>
      <c r="EK563" s="357"/>
      <c r="EL563" s="357"/>
      <c r="EM563" s="357"/>
      <c r="EN563" s="357"/>
      <c r="EO563" s="357"/>
      <c r="EP563" s="357"/>
      <c r="EQ563" s="357"/>
      <c r="ER563" s="357"/>
      <c r="ES563" s="357"/>
      <c r="ET563" s="357"/>
      <c r="EU563" s="357"/>
    </row>
    <row r="564" ht="12.75" customHeight="1">
      <c r="A564" s="357"/>
      <c r="B564" s="357"/>
      <c r="C564" s="357"/>
      <c r="D564" s="357"/>
      <c r="E564" s="357"/>
      <c r="F564" s="357"/>
      <c r="G564" s="357"/>
      <c r="H564" s="357"/>
      <c r="I564" s="357"/>
      <c r="J564" s="357"/>
      <c r="K564" s="357"/>
      <c r="L564" s="357"/>
      <c r="M564" s="357"/>
      <c r="N564" s="357"/>
      <c r="O564" s="357"/>
      <c r="P564" s="357"/>
      <c r="Q564" s="357"/>
      <c r="R564" s="357"/>
      <c r="S564" s="357"/>
      <c r="T564" s="357"/>
      <c r="U564" s="357"/>
      <c r="V564" s="357"/>
      <c r="W564" s="357"/>
      <c r="X564" s="357"/>
      <c r="Y564" s="357"/>
      <c r="Z564" s="357"/>
      <c r="AA564" s="357"/>
      <c r="AB564" s="357"/>
      <c r="AC564" s="357"/>
      <c r="AD564" s="357"/>
      <c r="AE564" s="357"/>
      <c r="AF564" s="357"/>
      <c r="AG564" s="357"/>
      <c r="AH564" s="357"/>
      <c r="AI564" s="357"/>
      <c r="AJ564" s="357"/>
      <c r="AK564" s="357"/>
      <c r="AL564" s="357"/>
      <c r="AM564" s="357"/>
      <c r="AN564" s="357"/>
      <c r="AO564" s="357"/>
      <c r="AP564" s="357"/>
      <c r="AQ564" s="357"/>
      <c r="AR564" s="357"/>
      <c r="AS564" s="357"/>
      <c r="AT564" s="357"/>
      <c r="AU564" s="357"/>
      <c r="AV564" s="357"/>
      <c r="AW564" s="357"/>
      <c r="AX564" s="357"/>
      <c r="AY564" s="357"/>
      <c r="AZ564" s="357"/>
      <c r="BA564" s="357"/>
      <c r="BB564" s="357"/>
      <c r="BC564" s="357"/>
      <c r="BD564" s="357"/>
      <c r="BE564" s="357"/>
      <c r="BF564" s="357"/>
      <c r="BG564" s="357"/>
      <c r="BH564" s="357"/>
      <c r="BI564" s="357"/>
      <c r="BJ564" s="357"/>
      <c r="BK564" s="357"/>
      <c r="BL564" s="357"/>
      <c r="BM564" s="357"/>
      <c r="BN564" s="357"/>
      <c r="BO564" s="357"/>
      <c r="BP564" s="357"/>
      <c r="BQ564" s="357"/>
      <c r="BR564" s="357"/>
      <c r="BS564" s="357"/>
      <c r="BT564" s="357"/>
      <c r="BU564" s="357"/>
      <c r="BV564" s="357"/>
      <c r="BW564" s="357"/>
      <c r="BX564" s="357"/>
      <c r="BY564" s="357"/>
      <c r="BZ564" s="357"/>
      <c r="CA564" s="357"/>
      <c r="CB564" s="357"/>
      <c r="CC564" s="357"/>
      <c r="CD564" s="357"/>
      <c r="CE564" s="357"/>
      <c r="CF564" s="357"/>
      <c r="CG564" s="357"/>
      <c r="CH564" s="357"/>
      <c r="CI564" s="357"/>
      <c r="CJ564" s="357"/>
      <c r="CK564" s="357"/>
      <c r="CL564" s="357"/>
      <c r="CM564" s="357"/>
      <c r="CN564" s="357"/>
      <c r="CO564" s="357"/>
      <c r="CP564" s="357"/>
      <c r="CQ564" s="357"/>
      <c r="CR564" s="357"/>
      <c r="CS564" s="357"/>
      <c r="CT564" s="357"/>
      <c r="CU564" s="357"/>
      <c r="CV564" s="357"/>
      <c r="CW564" s="357"/>
      <c r="CX564" s="357"/>
      <c r="CY564" s="357"/>
      <c r="CZ564" s="357"/>
      <c r="DA564" s="357"/>
      <c r="DB564" s="357"/>
      <c r="DC564" s="357"/>
      <c r="DD564" s="357"/>
      <c r="DE564" s="357"/>
      <c r="DF564" s="357"/>
      <c r="DG564" s="357"/>
      <c r="DH564" s="357"/>
      <c r="DI564" s="357"/>
      <c r="DJ564" s="357"/>
      <c r="DK564" s="357"/>
      <c r="DL564" s="357"/>
      <c r="DM564" s="357"/>
      <c r="DN564" s="357"/>
      <c r="DO564" s="357"/>
      <c r="DP564" s="357"/>
      <c r="DQ564" s="357"/>
      <c r="DR564" s="357"/>
      <c r="DS564" s="357"/>
      <c r="DT564" s="357"/>
      <c r="DU564" s="357"/>
      <c r="DV564" s="357"/>
      <c r="DW564" s="357"/>
      <c r="DX564" s="357"/>
      <c r="DY564" s="357"/>
      <c r="DZ564" s="357"/>
      <c r="EA564" s="357"/>
      <c r="EB564" s="357"/>
      <c r="EC564" s="357"/>
      <c r="ED564" s="357"/>
      <c r="EE564" s="357"/>
      <c r="EF564" s="357"/>
      <c r="EG564" s="357"/>
      <c r="EH564" s="357"/>
      <c r="EI564" s="357"/>
      <c r="EJ564" s="357"/>
      <c r="EK564" s="357"/>
      <c r="EL564" s="357"/>
      <c r="EM564" s="357"/>
      <c r="EN564" s="357"/>
      <c r="EO564" s="357"/>
      <c r="EP564" s="357"/>
      <c r="EQ564" s="357"/>
      <c r="ER564" s="357"/>
      <c r="ES564" s="357"/>
      <c r="ET564" s="357"/>
      <c r="EU564" s="357"/>
    </row>
    <row r="565" ht="12.75" customHeight="1">
      <c r="A565" s="357"/>
      <c r="B565" s="357"/>
      <c r="C565" s="357"/>
      <c r="D565" s="357"/>
      <c r="E565" s="357"/>
      <c r="F565" s="357"/>
      <c r="G565" s="357"/>
      <c r="H565" s="357"/>
      <c r="I565" s="357"/>
      <c r="J565" s="357"/>
      <c r="K565" s="357"/>
      <c r="L565" s="357"/>
      <c r="M565" s="357"/>
      <c r="N565" s="357"/>
      <c r="O565" s="357"/>
      <c r="P565" s="357"/>
      <c r="Q565" s="357"/>
      <c r="R565" s="357"/>
      <c r="S565" s="357"/>
      <c r="T565" s="357"/>
      <c r="U565" s="357"/>
      <c r="V565" s="357"/>
      <c r="W565" s="357"/>
      <c r="X565" s="357"/>
      <c r="Y565" s="357"/>
      <c r="Z565" s="357"/>
      <c r="AA565" s="357"/>
      <c r="AB565" s="357"/>
      <c r="AC565" s="357"/>
      <c r="AD565" s="357"/>
      <c r="AE565" s="357"/>
      <c r="AF565" s="357"/>
      <c r="AG565" s="357"/>
      <c r="AH565" s="357"/>
      <c r="AI565" s="357"/>
      <c r="AJ565" s="357"/>
      <c r="AK565" s="357"/>
      <c r="AL565" s="357"/>
      <c r="AM565" s="357"/>
      <c r="AN565" s="357"/>
      <c r="AO565" s="357"/>
      <c r="AP565" s="357"/>
      <c r="AQ565" s="357"/>
      <c r="AR565" s="357"/>
      <c r="AS565" s="357"/>
      <c r="AT565" s="357"/>
      <c r="AU565" s="357"/>
      <c r="AV565" s="357"/>
      <c r="AW565" s="357"/>
      <c r="AX565" s="357"/>
      <c r="AY565" s="357"/>
      <c r="AZ565" s="357"/>
      <c r="BA565" s="357"/>
      <c r="BB565" s="357"/>
      <c r="BC565" s="357"/>
      <c r="BD565" s="357"/>
      <c r="BE565" s="357"/>
      <c r="BF565" s="357"/>
      <c r="BG565" s="357"/>
      <c r="BH565" s="357"/>
      <c r="BI565" s="357"/>
      <c r="BJ565" s="357"/>
      <c r="BK565" s="357"/>
      <c r="BL565" s="357"/>
      <c r="BM565" s="357"/>
      <c r="BN565" s="357"/>
      <c r="BO565" s="357"/>
      <c r="BP565" s="357"/>
      <c r="BQ565" s="357"/>
      <c r="BR565" s="357"/>
      <c r="BS565" s="357"/>
      <c r="BT565" s="357"/>
      <c r="BU565" s="357"/>
      <c r="BV565" s="357"/>
      <c r="BW565" s="357"/>
      <c r="BX565" s="357"/>
      <c r="BY565" s="357"/>
      <c r="BZ565" s="357"/>
      <c r="CA565" s="357"/>
      <c r="CB565" s="357"/>
      <c r="CC565" s="357"/>
      <c r="CD565" s="357"/>
      <c r="CE565" s="357"/>
      <c r="CF565" s="357"/>
      <c r="CG565" s="357"/>
      <c r="CH565" s="357"/>
      <c r="CI565" s="357"/>
      <c r="CJ565" s="357"/>
      <c r="CK565" s="357"/>
      <c r="CL565" s="357"/>
      <c r="CM565" s="357"/>
      <c r="CN565" s="357"/>
      <c r="CO565" s="357"/>
      <c r="CP565" s="357"/>
      <c r="CQ565" s="357"/>
      <c r="CR565" s="357"/>
      <c r="CS565" s="357"/>
      <c r="CT565" s="357"/>
      <c r="CU565" s="357"/>
      <c r="CV565" s="357"/>
      <c r="CW565" s="357"/>
      <c r="CX565" s="357"/>
      <c r="CY565" s="357"/>
      <c r="CZ565" s="357"/>
      <c r="DA565" s="357"/>
      <c r="DB565" s="357"/>
      <c r="DC565" s="357"/>
      <c r="DD565" s="357"/>
      <c r="DE565" s="357"/>
      <c r="DF565" s="357"/>
      <c r="DG565" s="357"/>
      <c r="DH565" s="357"/>
      <c r="DI565" s="357"/>
      <c r="DJ565" s="357"/>
      <c r="DK565" s="357"/>
      <c r="DL565" s="357"/>
      <c r="DM565" s="357"/>
      <c r="DN565" s="357"/>
      <c r="DO565" s="357"/>
      <c r="DP565" s="357"/>
      <c r="DQ565" s="357"/>
      <c r="DR565" s="357"/>
      <c r="DS565" s="357"/>
      <c r="DT565" s="357"/>
      <c r="DU565" s="357"/>
      <c r="DV565" s="357"/>
      <c r="DW565" s="357"/>
      <c r="DX565" s="357"/>
      <c r="DY565" s="357"/>
      <c r="DZ565" s="357"/>
      <c r="EA565" s="357"/>
      <c r="EB565" s="357"/>
      <c r="EC565" s="357"/>
      <c r="ED565" s="357"/>
      <c r="EE565" s="357"/>
      <c r="EF565" s="357"/>
      <c r="EG565" s="357"/>
      <c r="EH565" s="357"/>
      <c r="EI565" s="357"/>
      <c r="EJ565" s="357"/>
      <c r="EK565" s="357"/>
      <c r="EL565" s="357"/>
      <c r="EM565" s="357"/>
      <c r="EN565" s="357"/>
      <c r="EO565" s="357"/>
      <c r="EP565" s="357"/>
      <c r="EQ565" s="357"/>
      <c r="ER565" s="357"/>
      <c r="ES565" s="357"/>
      <c r="ET565" s="357"/>
      <c r="EU565" s="357"/>
    </row>
    <row r="566" ht="12.75" customHeight="1">
      <c r="A566" s="357"/>
      <c r="B566" s="357"/>
      <c r="C566" s="357"/>
      <c r="D566" s="357"/>
      <c r="E566" s="357"/>
      <c r="F566" s="357"/>
      <c r="G566" s="357"/>
      <c r="H566" s="357"/>
      <c r="I566" s="357"/>
      <c r="J566" s="357"/>
      <c r="K566" s="357"/>
      <c r="L566" s="357"/>
      <c r="M566" s="357"/>
      <c r="N566" s="357"/>
      <c r="O566" s="357"/>
      <c r="P566" s="357"/>
      <c r="Q566" s="357"/>
      <c r="R566" s="357"/>
      <c r="S566" s="357"/>
      <c r="T566" s="357"/>
      <c r="U566" s="357"/>
      <c r="V566" s="357"/>
      <c r="W566" s="357"/>
      <c r="X566" s="357"/>
      <c r="Y566" s="357"/>
      <c r="Z566" s="357"/>
      <c r="AA566" s="357"/>
      <c r="AB566" s="357"/>
      <c r="AC566" s="357"/>
      <c r="AD566" s="357"/>
      <c r="AE566" s="357"/>
      <c r="AF566" s="357"/>
      <c r="AG566" s="357"/>
      <c r="AH566" s="357"/>
      <c r="AI566" s="357"/>
      <c r="AJ566" s="357"/>
      <c r="AK566" s="357"/>
      <c r="AL566" s="357"/>
      <c r="AM566" s="357"/>
      <c r="AN566" s="357"/>
      <c r="AO566" s="357"/>
      <c r="AP566" s="357"/>
      <c r="AQ566" s="357"/>
      <c r="AR566" s="357"/>
      <c r="AS566" s="357"/>
      <c r="AT566" s="357"/>
      <c r="AU566" s="357"/>
      <c r="AV566" s="357"/>
      <c r="AW566" s="357"/>
      <c r="AX566" s="357"/>
      <c r="AY566" s="357"/>
      <c r="AZ566" s="357"/>
      <c r="BA566" s="357"/>
      <c r="BB566" s="357"/>
      <c r="BC566" s="357"/>
      <c r="BD566" s="357"/>
      <c r="BE566" s="357"/>
      <c r="BF566" s="357"/>
      <c r="BG566" s="357"/>
      <c r="BH566" s="357"/>
      <c r="BI566" s="357"/>
      <c r="BJ566" s="357"/>
      <c r="BK566" s="357"/>
      <c r="BL566" s="357"/>
      <c r="BM566" s="357"/>
      <c r="BN566" s="357"/>
      <c r="BO566" s="357"/>
      <c r="BP566" s="357"/>
      <c r="BQ566" s="357"/>
      <c r="BR566" s="357"/>
      <c r="BS566" s="357"/>
      <c r="BT566" s="357"/>
      <c r="BU566" s="357"/>
      <c r="BV566" s="357"/>
      <c r="BW566" s="357"/>
      <c r="BX566" s="357"/>
      <c r="BY566" s="357"/>
      <c r="BZ566" s="357"/>
      <c r="CA566" s="357"/>
      <c r="CB566" s="357"/>
      <c r="CC566" s="357"/>
      <c r="CD566" s="357"/>
      <c r="CE566" s="357"/>
      <c r="CF566" s="357"/>
      <c r="CG566" s="357"/>
      <c r="CH566" s="357"/>
      <c r="CI566" s="357"/>
      <c r="CJ566" s="357"/>
      <c r="CK566" s="357"/>
      <c r="CL566" s="357"/>
      <c r="CM566" s="357"/>
      <c r="CN566" s="357"/>
      <c r="CO566" s="357"/>
      <c r="CP566" s="357"/>
      <c r="CQ566" s="357"/>
      <c r="CR566" s="357"/>
      <c r="CS566" s="357"/>
      <c r="CT566" s="357"/>
      <c r="CU566" s="357"/>
      <c r="CV566" s="357"/>
      <c r="CW566" s="357"/>
      <c r="CX566" s="357"/>
      <c r="CY566" s="357"/>
      <c r="CZ566" s="357"/>
      <c r="DA566" s="357"/>
      <c r="DB566" s="357"/>
      <c r="DC566" s="357"/>
      <c r="DD566" s="357"/>
      <c r="DE566" s="357"/>
      <c r="DF566" s="357"/>
      <c r="DG566" s="357"/>
      <c r="DH566" s="357"/>
      <c r="DI566" s="357"/>
      <c r="DJ566" s="357"/>
      <c r="DK566" s="357"/>
      <c r="DL566" s="357"/>
      <c r="DM566" s="357"/>
      <c r="DN566" s="357"/>
      <c r="DO566" s="357"/>
      <c r="DP566" s="357"/>
      <c r="DQ566" s="357"/>
      <c r="DR566" s="357"/>
      <c r="DS566" s="357"/>
      <c r="DT566" s="357"/>
      <c r="DU566" s="357"/>
      <c r="DV566" s="357"/>
      <c r="DW566" s="357"/>
      <c r="DX566" s="357"/>
      <c r="DY566" s="357"/>
      <c r="DZ566" s="357"/>
      <c r="EA566" s="357"/>
      <c r="EB566" s="357"/>
      <c r="EC566" s="357"/>
      <c r="ED566" s="357"/>
      <c r="EE566" s="357"/>
      <c r="EF566" s="357"/>
      <c r="EG566" s="357"/>
      <c r="EH566" s="357"/>
      <c r="EI566" s="357"/>
      <c r="EJ566" s="357"/>
      <c r="EK566" s="357"/>
      <c r="EL566" s="357"/>
      <c r="EM566" s="357"/>
      <c r="EN566" s="357"/>
      <c r="EO566" s="357"/>
      <c r="EP566" s="357"/>
      <c r="EQ566" s="357"/>
      <c r="ER566" s="357"/>
      <c r="ES566" s="357"/>
      <c r="ET566" s="357"/>
      <c r="EU566" s="357"/>
    </row>
    <row r="567" ht="12.75" customHeight="1">
      <c r="A567" s="357"/>
      <c r="B567" s="357"/>
      <c r="C567" s="357"/>
      <c r="D567" s="357"/>
      <c r="E567" s="357"/>
      <c r="F567" s="357"/>
      <c r="G567" s="357"/>
      <c r="H567" s="357"/>
      <c r="I567" s="357"/>
      <c r="J567" s="357"/>
      <c r="K567" s="357"/>
      <c r="L567" s="357"/>
      <c r="M567" s="357"/>
      <c r="N567" s="357"/>
      <c r="O567" s="357"/>
      <c r="P567" s="357"/>
      <c r="Q567" s="357"/>
      <c r="R567" s="357"/>
      <c r="S567" s="357"/>
      <c r="T567" s="357"/>
      <c r="U567" s="357"/>
      <c r="V567" s="357"/>
      <c r="W567" s="357"/>
      <c r="X567" s="357"/>
      <c r="Y567" s="357"/>
      <c r="Z567" s="357"/>
      <c r="AA567" s="357"/>
      <c r="AB567" s="357"/>
      <c r="AC567" s="357"/>
      <c r="AD567" s="357"/>
      <c r="AE567" s="357"/>
      <c r="AF567" s="357"/>
      <c r="AG567" s="357"/>
      <c r="AH567" s="357"/>
      <c r="AI567" s="357"/>
      <c r="AJ567" s="357"/>
      <c r="AK567" s="357"/>
      <c r="AL567" s="357"/>
      <c r="AM567" s="357"/>
      <c r="AN567" s="357"/>
      <c r="AO567" s="357"/>
      <c r="AP567" s="357"/>
      <c r="AQ567" s="357"/>
      <c r="AR567" s="357"/>
      <c r="AS567" s="357"/>
      <c r="AT567" s="357"/>
      <c r="AU567" s="357"/>
      <c r="AV567" s="357"/>
      <c r="AW567" s="357"/>
      <c r="AX567" s="357"/>
      <c r="AY567" s="357"/>
      <c r="AZ567" s="357"/>
      <c r="BA567" s="357"/>
      <c r="BB567" s="357"/>
      <c r="BC567" s="357"/>
      <c r="BD567" s="357"/>
      <c r="BE567" s="357"/>
      <c r="BF567" s="357"/>
      <c r="BG567" s="357"/>
      <c r="BH567" s="357"/>
      <c r="BI567" s="357"/>
      <c r="BJ567" s="357"/>
      <c r="BK567" s="357"/>
      <c r="BL567" s="357"/>
      <c r="BM567" s="357"/>
      <c r="BN567" s="357"/>
      <c r="BO567" s="357"/>
      <c r="BP567" s="357"/>
      <c r="BQ567" s="357"/>
      <c r="BR567" s="357"/>
      <c r="BS567" s="357"/>
      <c r="BT567" s="357"/>
      <c r="BU567" s="357"/>
      <c r="BV567" s="357"/>
      <c r="BW567" s="357"/>
      <c r="BX567" s="357"/>
      <c r="BY567" s="357"/>
      <c r="BZ567" s="357"/>
      <c r="CA567" s="357"/>
      <c r="CB567" s="357"/>
      <c r="CC567" s="357"/>
      <c r="CD567" s="357"/>
      <c r="CE567" s="357"/>
      <c r="CF567" s="357"/>
      <c r="CG567" s="357"/>
      <c r="CH567" s="357"/>
      <c r="CI567" s="357"/>
      <c r="CJ567" s="357"/>
      <c r="CK567" s="357"/>
      <c r="CL567" s="357"/>
      <c r="CM567" s="357"/>
      <c r="CN567" s="357"/>
      <c r="CO567" s="357"/>
      <c r="CP567" s="357"/>
      <c r="CQ567" s="357"/>
      <c r="CR567" s="357"/>
      <c r="CS567" s="357"/>
      <c r="CT567" s="357"/>
      <c r="CU567" s="357"/>
      <c r="CV567" s="357"/>
      <c r="CW567" s="357"/>
      <c r="CX567" s="357"/>
      <c r="CY567" s="357"/>
      <c r="CZ567" s="357"/>
      <c r="DA567" s="357"/>
      <c r="DB567" s="357"/>
      <c r="DC567" s="357"/>
      <c r="DD567" s="357"/>
      <c r="DE567" s="357"/>
      <c r="DF567" s="357"/>
      <c r="DG567" s="357"/>
      <c r="DH567" s="357"/>
      <c r="DI567" s="357"/>
      <c r="DJ567" s="357"/>
      <c r="DK567" s="357"/>
      <c r="DL567" s="357"/>
      <c r="DM567" s="357"/>
      <c r="DN567" s="357"/>
      <c r="DO567" s="357"/>
      <c r="DP567" s="357"/>
      <c r="DQ567" s="357"/>
      <c r="DR567" s="357"/>
      <c r="DS567" s="357"/>
      <c r="DT567" s="357"/>
      <c r="DU567" s="357"/>
      <c r="DV567" s="357"/>
      <c r="DW567" s="357"/>
      <c r="DX567" s="357"/>
      <c r="DY567" s="357"/>
      <c r="DZ567" s="357"/>
      <c r="EA567" s="357"/>
      <c r="EB567" s="357"/>
      <c r="EC567" s="357"/>
      <c r="ED567" s="357"/>
      <c r="EE567" s="357"/>
      <c r="EF567" s="357"/>
      <c r="EG567" s="357"/>
      <c r="EH567" s="357"/>
      <c r="EI567" s="357"/>
      <c r="EJ567" s="357"/>
      <c r="EK567" s="357"/>
      <c r="EL567" s="357"/>
      <c r="EM567" s="357"/>
      <c r="EN567" s="357"/>
      <c r="EO567" s="357"/>
      <c r="EP567" s="357"/>
      <c r="EQ567" s="357"/>
      <c r="ER567" s="357"/>
      <c r="ES567" s="357"/>
      <c r="ET567" s="357"/>
      <c r="EU567" s="357"/>
    </row>
    <row r="568" ht="12.75" customHeight="1">
      <c r="A568" s="357"/>
      <c r="B568" s="357"/>
      <c r="C568" s="357"/>
      <c r="D568" s="357"/>
      <c r="E568" s="357"/>
      <c r="F568" s="357"/>
      <c r="G568" s="357"/>
      <c r="H568" s="357"/>
      <c r="I568" s="357"/>
      <c r="J568" s="357"/>
      <c r="K568" s="357"/>
      <c r="L568" s="357"/>
      <c r="M568" s="357"/>
      <c r="N568" s="357"/>
      <c r="O568" s="357"/>
      <c r="P568" s="357"/>
      <c r="Q568" s="357"/>
      <c r="R568" s="357"/>
      <c r="S568" s="357"/>
      <c r="T568" s="357"/>
      <c r="U568" s="357"/>
      <c r="V568" s="357"/>
      <c r="W568" s="357"/>
      <c r="X568" s="357"/>
      <c r="Y568" s="357"/>
      <c r="Z568" s="357"/>
      <c r="AA568" s="357"/>
      <c r="AB568" s="357"/>
      <c r="AC568" s="357"/>
      <c r="AD568" s="357"/>
      <c r="AE568" s="357"/>
      <c r="AF568" s="357"/>
      <c r="AG568" s="357"/>
      <c r="AH568" s="357"/>
      <c r="AI568" s="357"/>
      <c r="AJ568" s="357"/>
      <c r="AK568" s="357"/>
      <c r="AL568" s="357"/>
      <c r="AM568" s="357"/>
      <c r="AN568" s="357"/>
      <c r="AO568" s="357"/>
      <c r="AP568" s="357"/>
      <c r="AQ568" s="357"/>
      <c r="AR568" s="357"/>
      <c r="AS568" s="357"/>
      <c r="AT568" s="357"/>
      <c r="AU568" s="357"/>
      <c r="AV568" s="357"/>
      <c r="AW568" s="357"/>
      <c r="AX568" s="357"/>
      <c r="AY568" s="357"/>
      <c r="AZ568" s="357"/>
      <c r="BA568" s="357"/>
      <c r="BB568" s="357"/>
      <c r="BC568" s="357"/>
      <c r="BD568" s="357"/>
      <c r="BE568" s="357"/>
      <c r="BF568" s="357"/>
      <c r="BG568" s="357"/>
      <c r="BH568" s="357"/>
      <c r="BI568" s="357"/>
      <c r="BJ568" s="357"/>
      <c r="BK568" s="357"/>
      <c r="BL568" s="357"/>
      <c r="BM568" s="357"/>
      <c r="BN568" s="357"/>
      <c r="BO568" s="357"/>
      <c r="BP568" s="357"/>
      <c r="BQ568" s="357"/>
      <c r="BR568" s="357"/>
      <c r="BS568" s="357"/>
      <c r="BT568" s="357"/>
      <c r="BU568" s="357"/>
      <c r="BV568" s="357"/>
      <c r="BW568" s="357"/>
      <c r="BX568" s="357"/>
      <c r="BY568" s="357"/>
      <c r="BZ568" s="357"/>
      <c r="CA568" s="357"/>
      <c r="CB568" s="357"/>
      <c r="CC568" s="357"/>
      <c r="CD568" s="357"/>
      <c r="CE568" s="357"/>
      <c r="CF568" s="357"/>
      <c r="CG568" s="357"/>
      <c r="CH568" s="357"/>
      <c r="CI568" s="357"/>
      <c r="CJ568" s="357"/>
      <c r="CK568" s="357"/>
      <c r="CL568" s="357"/>
      <c r="CM568" s="357"/>
      <c r="CN568" s="357"/>
      <c r="CO568" s="357"/>
      <c r="CP568" s="357"/>
      <c r="CQ568" s="357"/>
      <c r="CR568" s="357"/>
      <c r="CS568" s="357"/>
      <c r="CT568" s="357"/>
      <c r="CU568" s="357"/>
      <c r="CV568" s="357"/>
      <c r="CW568" s="357"/>
      <c r="CX568" s="357"/>
      <c r="CY568" s="357"/>
      <c r="CZ568" s="357"/>
      <c r="DA568" s="357"/>
      <c r="DB568" s="357"/>
      <c r="DC568" s="357"/>
      <c r="DD568" s="357"/>
      <c r="DE568" s="357"/>
      <c r="DF568" s="357"/>
      <c r="DG568" s="357"/>
      <c r="DH568" s="357"/>
      <c r="DI568" s="357"/>
      <c r="DJ568" s="357"/>
      <c r="DK568" s="357"/>
      <c r="DL568" s="357"/>
      <c r="DM568" s="357"/>
      <c r="DN568" s="357"/>
      <c r="DO568" s="357"/>
      <c r="DP568" s="357"/>
      <c r="DQ568" s="357"/>
      <c r="DR568" s="357"/>
      <c r="DS568" s="357"/>
      <c r="DT568" s="357"/>
      <c r="DU568" s="357"/>
      <c r="DV568" s="357"/>
      <c r="DW568" s="357"/>
      <c r="DX568" s="357"/>
      <c r="DY568" s="357"/>
      <c r="DZ568" s="357"/>
      <c r="EA568" s="357"/>
      <c r="EB568" s="357"/>
      <c r="EC568" s="357"/>
      <c r="ED568" s="357"/>
      <c r="EE568" s="357"/>
      <c r="EF568" s="357"/>
      <c r="EG568" s="357"/>
      <c r="EH568" s="357"/>
      <c r="EI568" s="357"/>
      <c r="EJ568" s="357"/>
      <c r="EK568" s="357"/>
      <c r="EL568" s="357"/>
      <c r="EM568" s="357"/>
      <c r="EN568" s="357"/>
      <c r="EO568" s="357"/>
      <c r="EP568" s="357"/>
      <c r="EQ568" s="357"/>
      <c r="ER568" s="357"/>
      <c r="ES568" s="357"/>
      <c r="ET568" s="357"/>
      <c r="EU568" s="357"/>
    </row>
    <row r="569" ht="12.75" customHeight="1">
      <c r="A569" s="357"/>
      <c r="B569" s="357"/>
      <c r="C569" s="357"/>
      <c r="D569" s="357"/>
      <c r="E569" s="357"/>
      <c r="F569" s="357"/>
      <c r="G569" s="357"/>
      <c r="H569" s="357"/>
      <c r="I569" s="357"/>
      <c r="J569" s="357"/>
      <c r="K569" s="357"/>
      <c r="L569" s="357"/>
      <c r="M569" s="357"/>
      <c r="N569" s="357"/>
      <c r="O569" s="357"/>
      <c r="P569" s="357"/>
      <c r="Q569" s="357"/>
      <c r="R569" s="357"/>
      <c r="S569" s="357"/>
      <c r="T569" s="357"/>
      <c r="U569" s="357"/>
      <c r="V569" s="357"/>
      <c r="W569" s="357"/>
      <c r="X569" s="357"/>
      <c r="Y569" s="357"/>
      <c r="Z569" s="357"/>
      <c r="AA569" s="357"/>
      <c r="AB569" s="357"/>
      <c r="AC569" s="357"/>
      <c r="AD569" s="357"/>
      <c r="AE569" s="357"/>
      <c r="AF569" s="357"/>
      <c r="AG569" s="357"/>
      <c r="AH569" s="357"/>
      <c r="AI569" s="357"/>
      <c r="AJ569" s="357"/>
      <c r="AK569" s="357"/>
      <c r="AL569" s="357"/>
      <c r="AM569" s="357"/>
      <c r="AN569" s="357"/>
      <c r="AO569" s="357"/>
      <c r="AP569" s="357"/>
      <c r="AQ569" s="357"/>
      <c r="AR569" s="357"/>
      <c r="AS569" s="357"/>
      <c r="AT569" s="357"/>
      <c r="AU569" s="357"/>
      <c r="AV569" s="357"/>
      <c r="AW569" s="357"/>
      <c r="AX569" s="357"/>
      <c r="AY569" s="357"/>
      <c r="AZ569" s="357"/>
      <c r="BA569" s="357"/>
      <c r="BB569" s="357"/>
      <c r="BC569" s="357"/>
      <c r="BD569" s="357"/>
      <c r="BE569" s="357"/>
      <c r="BF569" s="357"/>
      <c r="BG569" s="357"/>
      <c r="BH569" s="357"/>
      <c r="BI569" s="357"/>
      <c r="BJ569" s="357"/>
      <c r="BK569" s="357"/>
      <c r="BL569" s="357"/>
      <c r="BM569" s="357"/>
      <c r="BN569" s="357"/>
      <c r="BO569" s="357"/>
      <c r="BP569" s="357"/>
      <c r="BQ569" s="357"/>
      <c r="BR569" s="357"/>
      <c r="BS569" s="357"/>
      <c r="BT569" s="357"/>
      <c r="BU569" s="357"/>
      <c r="BV569" s="357"/>
      <c r="BW569" s="357"/>
      <c r="BX569" s="357"/>
      <c r="BY569" s="357"/>
      <c r="BZ569" s="357"/>
      <c r="CA569" s="357"/>
      <c r="CB569" s="357"/>
      <c r="CC569" s="357"/>
      <c r="CD569" s="357"/>
      <c r="CE569" s="357"/>
      <c r="CF569" s="357"/>
      <c r="CG569" s="357"/>
      <c r="CH569" s="357"/>
      <c r="CI569" s="357"/>
      <c r="CJ569" s="357"/>
      <c r="CK569" s="357"/>
      <c r="CL569" s="357"/>
      <c r="CM569" s="357"/>
      <c r="CN569" s="357"/>
      <c r="CO569" s="357"/>
      <c r="CP569" s="357"/>
      <c r="CQ569" s="357"/>
      <c r="CR569" s="357"/>
      <c r="CS569" s="357"/>
      <c r="CT569" s="357"/>
      <c r="CU569" s="357"/>
      <c r="CV569" s="357"/>
      <c r="CW569" s="357"/>
      <c r="CX569" s="357"/>
      <c r="CY569" s="357"/>
      <c r="CZ569" s="357"/>
      <c r="DA569" s="357"/>
      <c r="DB569" s="357"/>
      <c r="DC569" s="357"/>
      <c r="DD569" s="357"/>
      <c r="DE569" s="357"/>
      <c r="DF569" s="357"/>
      <c r="DG569" s="357"/>
      <c r="DH569" s="357"/>
      <c r="DI569" s="357"/>
      <c r="DJ569" s="357"/>
      <c r="DK569" s="357"/>
      <c r="DL569" s="357"/>
      <c r="DM569" s="357"/>
      <c r="DN569" s="357"/>
      <c r="DO569" s="357"/>
      <c r="DP569" s="357"/>
      <c r="DQ569" s="357"/>
      <c r="DR569" s="357"/>
      <c r="DS569" s="357"/>
      <c r="DT569" s="357"/>
      <c r="DU569" s="357"/>
      <c r="DV569" s="357"/>
      <c r="DW569" s="357"/>
      <c r="DX569" s="357"/>
      <c r="DY569" s="357"/>
      <c r="DZ569" s="357"/>
      <c r="EA569" s="357"/>
      <c r="EB569" s="357"/>
      <c r="EC569" s="357"/>
      <c r="ED569" s="357"/>
      <c r="EE569" s="357"/>
      <c r="EF569" s="357"/>
      <c r="EG569" s="357"/>
      <c r="EH569" s="357"/>
      <c r="EI569" s="357"/>
      <c r="EJ569" s="357"/>
      <c r="EK569" s="357"/>
      <c r="EL569" s="357"/>
      <c r="EM569" s="357"/>
      <c r="EN569" s="357"/>
      <c r="EO569" s="357"/>
      <c r="EP569" s="357"/>
      <c r="EQ569" s="357"/>
      <c r="ER569" s="357"/>
      <c r="ES569" s="357"/>
      <c r="ET569" s="357"/>
      <c r="EU569" s="357"/>
    </row>
    <row r="570" ht="12.75" customHeight="1">
      <c r="A570" s="357"/>
      <c r="B570" s="357"/>
      <c r="C570" s="357"/>
      <c r="D570" s="357"/>
      <c r="E570" s="357"/>
      <c r="F570" s="357"/>
      <c r="G570" s="357"/>
      <c r="H570" s="357"/>
      <c r="I570" s="357"/>
      <c r="J570" s="357"/>
      <c r="K570" s="357"/>
      <c r="L570" s="357"/>
      <c r="M570" s="357"/>
      <c r="N570" s="357"/>
      <c r="O570" s="357"/>
      <c r="P570" s="357"/>
      <c r="Q570" s="357"/>
      <c r="R570" s="357"/>
      <c r="S570" s="357"/>
      <c r="T570" s="357"/>
      <c r="U570" s="357"/>
      <c r="V570" s="357"/>
      <c r="W570" s="357"/>
      <c r="X570" s="357"/>
      <c r="Y570" s="357"/>
      <c r="Z570" s="357"/>
      <c r="AA570" s="357"/>
      <c r="AB570" s="357"/>
      <c r="AC570" s="357"/>
      <c r="AD570" s="357"/>
      <c r="AE570" s="357"/>
      <c r="AF570" s="357"/>
      <c r="AG570" s="357"/>
      <c r="AH570" s="357"/>
      <c r="AI570" s="357"/>
      <c r="AJ570" s="357"/>
      <c r="AK570" s="357"/>
      <c r="AL570" s="357"/>
      <c r="AM570" s="357"/>
      <c r="AN570" s="357"/>
      <c r="AO570" s="357"/>
      <c r="AP570" s="357"/>
      <c r="AQ570" s="357"/>
      <c r="AR570" s="357"/>
      <c r="AS570" s="357"/>
      <c r="AT570" s="357"/>
      <c r="AU570" s="357"/>
      <c r="AV570" s="357"/>
      <c r="AW570" s="357"/>
      <c r="AX570" s="357"/>
      <c r="AY570" s="357"/>
      <c r="AZ570" s="357"/>
      <c r="BA570" s="357"/>
      <c r="BB570" s="357"/>
      <c r="BC570" s="357"/>
      <c r="BD570" s="357"/>
      <c r="BE570" s="357"/>
      <c r="BF570" s="357"/>
      <c r="BG570" s="357"/>
      <c r="BH570" s="357"/>
      <c r="BI570" s="357"/>
      <c r="BJ570" s="357"/>
      <c r="BK570" s="357"/>
      <c r="BL570" s="357"/>
      <c r="BM570" s="357"/>
      <c r="BN570" s="357"/>
      <c r="BO570" s="357"/>
      <c r="BP570" s="357"/>
      <c r="BQ570" s="357"/>
      <c r="BR570" s="357"/>
      <c r="BS570" s="357"/>
      <c r="BT570" s="357"/>
      <c r="BU570" s="357"/>
      <c r="BV570" s="357"/>
      <c r="BW570" s="357"/>
      <c r="BX570" s="357"/>
      <c r="BY570" s="357"/>
      <c r="BZ570" s="357"/>
      <c r="CA570" s="357"/>
      <c r="CB570" s="357"/>
      <c r="CC570" s="357"/>
      <c r="CD570" s="357"/>
      <c r="CE570" s="357"/>
      <c r="CF570" s="357"/>
      <c r="CG570" s="357"/>
      <c r="CH570" s="357"/>
      <c r="CI570" s="357"/>
      <c r="CJ570" s="357"/>
      <c r="CK570" s="357"/>
      <c r="CL570" s="357"/>
      <c r="CM570" s="357"/>
      <c r="CN570" s="357"/>
      <c r="CO570" s="357"/>
      <c r="CP570" s="357"/>
      <c r="CQ570" s="357"/>
      <c r="CR570" s="357"/>
      <c r="CS570" s="357"/>
      <c r="CT570" s="357"/>
      <c r="CU570" s="357"/>
      <c r="CV570" s="357"/>
      <c r="CW570" s="357"/>
      <c r="CX570" s="357"/>
      <c r="CY570" s="357"/>
      <c r="CZ570" s="357"/>
      <c r="DA570" s="357"/>
      <c r="DB570" s="357"/>
      <c r="DC570" s="357"/>
      <c r="DD570" s="357"/>
      <c r="DE570" s="357"/>
      <c r="DF570" s="357"/>
      <c r="DG570" s="357"/>
      <c r="DH570" s="357"/>
      <c r="DI570" s="357"/>
      <c r="DJ570" s="357"/>
      <c r="DK570" s="357"/>
      <c r="DL570" s="357"/>
      <c r="DM570" s="357"/>
      <c r="DN570" s="357"/>
      <c r="DO570" s="357"/>
      <c r="DP570" s="357"/>
      <c r="DQ570" s="357"/>
      <c r="DR570" s="357"/>
      <c r="DS570" s="357"/>
      <c r="DT570" s="357"/>
      <c r="DU570" s="357"/>
      <c r="DV570" s="357"/>
      <c r="DW570" s="357"/>
      <c r="DX570" s="357"/>
      <c r="DY570" s="357"/>
      <c r="DZ570" s="357"/>
      <c r="EA570" s="357"/>
      <c r="EB570" s="357"/>
      <c r="EC570" s="357"/>
      <c r="ED570" s="357"/>
      <c r="EE570" s="357"/>
      <c r="EF570" s="357"/>
      <c r="EG570" s="357"/>
      <c r="EH570" s="357"/>
      <c r="EI570" s="357"/>
      <c r="EJ570" s="357"/>
      <c r="EK570" s="357"/>
      <c r="EL570" s="357"/>
      <c r="EM570" s="357"/>
      <c r="EN570" s="357"/>
      <c r="EO570" s="357"/>
      <c r="EP570" s="357"/>
      <c r="EQ570" s="357"/>
      <c r="ER570" s="357"/>
      <c r="ES570" s="357"/>
      <c r="ET570" s="357"/>
      <c r="EU570" s="357"/>
    </row>
    <row r="571" ht="12.75" customHeight="1">
      <c r="A571" s="357"/>
      <c r="B571" s="357"/>
      <c r="C571" s="357"/>
      <c r="D571" s="357"/>
      <c r="E571" s="357"/>
      <c r="F571" s="357"/>
      <c r="G571" s="357"/>
      <c r="H571" s="357"/>
      <c r="I571" s="357"/>
      <c r="J571" s="357"/>
      <c r="K571" s="357"/>
      <c r="L571" s="357"/>
      <c r="M571" s="357"/>
      <c r="N571" s="357"/>
      <c r="O571" s="357"/>
      <c r="P571" s="357"/>
      <c r="Q571" s="357"/>
      <c r="R571" s="357"/>
      <c r="S571" s="357"/>
      <c r="T571" s="357"/>
      <c r="U571" s="357"/>
      <c r="V571" s="357"/>
      <c r="W571" s="357"/>
      <c r="X571" s="357"/>
      <c r="Y571" s="357"/>
      <c r="Z571" s="357"/>
      <c r="AA571" s="357"/>
      <c r="AB571" s="357"/>
      <c r="AC571" s="357"/>
      <c r="AD571" s="357"/>
      <c r="AE571" s="357"/>
      <c r="AF571" s="357"/>
      <c r="AG571" s="357"/>
      <c r="AH571" s="357"/>
      <c r="AI571" s="357"/>
      <c r="AJ571" s="357"/>
      <c r="AK571" s="357"/>
      <c r="AL571" s="357"/>
      <c r="AM571" s="357"/>
      <c r="AN571" s="357"/>
      <c r="AO571" s="357"/>
      <c r="AP571" s="357"/>
      <c r="AQ571" s="357"/>
      <c r="AR571" s="357"/>
      <c r="AS571" s="357"/>
      <c r="AT571" s="357"/>
      <c r="AU571" s="357"/>
      <c r="AV571" s="357"/>
      <c r="AW571" s="357"/>
      <c r="AX571" s="357"/>
      <c r="AY571" s="357"/>
      <c r="AZ571" s="357"/>
      <c r="BA571" s="357"/>
      <c r="BB571" s="357"/>
      <c r="BC571" s="357"/>
      <c r="BD571" s="357"/>
      <c r="BE571" s="357"/>
      <c r="BF571" s="357"/>
      <c r="BG571" s="357"/>
      <c r="BH571" s="357"/>
      <c r="BI571" s="357"/>
      <c r="BJ571" s="357"/>
      <c r="BK571" s="357"/>
      <c r="BL571" s="357"/>
      <c r="BM571" s="357"/>
      <c r="BN571" s="357"/>
      <c r="BO571" s="357"/>
      <c r="BP571" s="357"/>
      <c r="BQ571" s="357"/>
      <c r="BR571" s="357"/>
      <c r="BS571" s="357"/>
      <c r="BT571" s="357"/>
      <c r="BU571" s="357"/>
      <c r="BV571" s="357"/>
      <c r="BW571" s="357"/>
      <c r="BX571" s="357"/>
      <c r="BY571" s="357"/>
      <c r="BZ571" s="357"/>
      <c r="CA571" s="357"/>
      <c r="CB571" s="357"/>
      <c r="CC571" s="357"/>
      <c r="CD571" s="357"/>
      <c r="CE571" s="357"/>
      <c r="CF571" s="357"/>
      <c r="CG571" s="357"/>
      <c r="CH571" s="357"/>
      <c r="CI571" s="357"/>
      <c r="CJ571" s="357"/>
      <c r="CK571" s="357"/>
      <c r="CL571" s="357"/>
      <c r="CM571" s="357"/>
      <c r="CN571" s="357"/>
      <c r="CO571" s="357"/>
      <c r="CP571" s="357"/>
      <c r="CQ571" s="357"/>
      <c r="CR571" s="357"/>
      <c r="CS571" s="357"/>
      <c r="CT571" s="357"/>
      <c r="CU571" s="357"/>
      <c r="CV571" s="357"/>
      <c r="CW571" s="357"/>
      <c r="CX571" s="357"/>
      <c r="CY571" s="357"/>
      <c r="CZ571" s="357"/>
      <c r="DA571" s="357"/>
      <c r="DB571" s="357"/>
      <c r="DC571" s="357"/>
      <c r="DD571" s="357"/>
      <c r="DE571" s="357"/>
      <c r="DF571" s="357"/>
      <c r="DG571" s="357"/>
      <c r="DH571" s="357"/>
      <c r="DI571" s="357"/>
      <c r="DJ571" s="357"/>
      <c r="DK571" s="357"/>
      <c r="DL571" s="357"/>
      <c r="DM571" s="357"/>
      <c r="DN571" s="357"/>
      <c r="DO571" s="357"/>
      <c r="DP571" s="357"/>
      <c r="DQ571" s="357"/>
      <c r="DR571" s="357"/>
      <c r="DS571" s="357"/>
      <c r="DT571" s="357"/>
      <c r="DU571" s="357"/>
      <c r="DV571" s="357"/>
      <c r="DW571" s="357"/>
      <c r="DX571" s="357"/>
      <c r="DY571" s="357"/>
      <c r="DZ571" s="357"/>
      <c r="EA571" s="357"/>
      <c r="EB571" s="357"/>
      <c r="EC571" s="357"/>
      <c r="ED571" s="357"/>
      <c r="EE571" s="357"/>
      <c r="EF571" s="357"/>
      <c r="EG571" s="357"/>
      <c r="EH571" s="357"/>
      <c r="EI571" s="357"/>
      <c r="EJ571" s="357"/>
      <c r="EK571" s="357"/>
      <c r="EL571" s="357"/>
      <c r="EM571" s="357"/>
      <c r="EN571" s="357"/>
      <c r="EO571" s="357"/>
      <c r="EP571" s="357"/>
      <c r="EQ571" s="357"/>
      <c r="ER571" s="357"/>
      <c r="ES571" s="357"/>
      <c r="ET571" s="357"/>
      <c r="EU571" s="357"/>
    </row>
    <row r="572" ht="12.75" customHeight="1">
      <c r="A572" s="357"/>
      <c r="B572" s="357"/>
      <c r="C572" s="357"/>
      <c r="D572" s="357"/>
      <c r="E572" s="357"/>
      <c r="F572" s="357"/>
      <c r="G572" s="357"/>
      <c r="H572" s="357"/>
      <c r="I572" s="357"/>
      <c r="J572" s="357"/>
      <c r="K572" s="357"/>
      <c r="L572" s="357"/>
      <c r="M572" s="357"/>
      <c r="N572" s="357"/>
      <c r="O572" s="357"/>
      <c r="P572" s="357"/>
      <c r="Q572" s="357"/>
      <c r="R572" s="357"/>
      <c r="S572" s="357"/>
      <c r="T572" s="357"/>
      <c r="U572" s="357"/>
      <c r="V572" s="357"/>
      <c r="W572" s="357"/>
      <c r="X572" s="357"/>
      <c r="Y572" s="357"/>
      <c r="Z572" s="357"/>
      <c r="AA572" s="357"/>
      <c r="AB572" s="357"/>
      <c r="AC572" s="357"/>
      <c r="AD572" s="357"/>
      <c r="AE572" s="357"/>
      <c r="AF572" s="357"/>
      <c r="AG572" s="357"/>
      <c r="AH572" s="357"/>
      <c r="AI572" s="357"/>
      <c r="AJ572" s="357"/>
      <c r="AK572" s="357"/>
      <c r="AL572" s="357"/>
      <c r="AM572" s="357"/>
      <c r="AN572" s="357"/>
      <c r="AO572" s="357"/>
      <c r="AP572" s="357"/>
      <c r="AQ572" s="357"/>
      <c r="AR572" s="357"/>
      <c r="AS572" s="357"/>
      <c r="AT572" s="357"/>
      <c r="AU572" s="357"/>
      <c r="AV572" s="357"/>
      <c r="AW572" s="357"/>
      <c r="AX572" s="357"/>
      <c r="AY572" s="357"/>
      <c r="AZ572" s="357"/>
      <c r="BA572" s="357"/>
      <c r="BB572" s="357"/>
      <c r="BC572" s="357"/>
      <c r="BD572" s="357"/>
      <c r="BE572" s="357"/>
      <c r="BF572" s="357"/>
      <c r="BG572" s="357"/>
      <c r="BH572" s="357"/>
      <c r="BI572" s="357"/>
      <c r="BJ572" s="357"/>
      <c r="BK572" s="357"/>
      <c r="BL572" s="357"/>
      <c r="BM572" s="357"/>
      <c r="BN572" s="357"/>
      <c r="BO572" s="357"/>
      <c r="BP572" s="357"/>
      <c r="BQ572" s="357"/>
      <c r="BR572" s="357"/>
      <c r="BS572" s="357"/>
      <c r="BT572" s="357"/>
      <c r="BU572" s="357"/>
      <c r="BV572" s="357"/>
      <c r="BW572" s="357"/>
      <c r="BX572" s="357"/>
      <c r="BY572" s="357"/>
      <c r="BZ572" s="357"/>
      <c r="CA572" s="357"/>
      <c r="CB572" s="357"/>
      <c r="CC572" s="357"/>
      <c r="CD572" s="357"/>
      <c r="CE572" s="357"/>
      <c r="CF572" s="357"/>
      <c r="CG572" s="357"/>
      <c r="CH572" s="357"/>
      <c r="CI572" s="357"/>
      <c r="CJ572" s="357"/>
      <c r="CK572" s="357"/>
      <c r="CL572" s="357"/>
      <c r="CM572" s="357"/>
      <c r="CN572" s="357"/>
      <c r="CO572" s="357"/>
      <c r="CP572" s="357"/>
      <c r="CQ572" s="357"/>
      <c r="CR572" s="357"/>
      <c r="CS572" s="357"/>
      <c r="CT572" s="357"/>
      <c r="CU572" s="357"/>
      <c r="CV572" s="357"/>
      <c r="CW572" s="357"/>
      <c r="CX572" s="357"/>
      <c r="CY572" s="357"/>
      <c r="CZ572" s="357"/>
      <c r="DA572" s="357"/>
      <c r="DB572" s="357"/>
      <c r="DC572" s="357"/>
      <c r="DD572" s="357"/>
      <c r="DE572" s="357"/>
      <c r="DF572" s="357"/>
      <c r="DG572" s="357"/>
      <c r="DH572" s="357"/>
      <c r="DI572" s="357"/>
      <c r="DJ572" s="357"/>
      <c r="DK572" s="357"/>
      <c r="DL572" s="357"/>
      <c r="DM572" s="357"/>
      <c r="DN572" s="357"/>
      <c r="DO572" s="357"/>
      <c r="DP572" s="357"/>
      <c r="DQ572" s="357"/>
      <c r="DR572" s="357"/>
      <c r="DS572" s="357"/>
      <c r="DT572" s="357"/>
      <c r="DU572" s="357"/>
      <c r="DV572" s="357"/>
      <c r="DW572" s="357"/>
      <c r="DX572" s="357"/>
      <c r="DY572" s="357"/>
      <c r="DZ572" s="357"/>
      <c r="EA572" s="357"/>
      <c r="EB572" s="357"/>
      <c r="EC572" s="357"/>
      <c r="ED572" s="357"/>
      <c r="EE572" s="357"/>
      <c r="EF572" s="357"/>
      <c r="EG572" s="357"/>
      <c r="EH572" s="357"/>
      <c r="EI572" s="357"/>
      <c r="EJ572" s="357"/>
      <c r="EK572" s="357"/>
      <c r="EL572" s="357"/>
      <c r="EM572" s="357"/>
      <c r="EN572" s="357"/>
      <c r="EO572" s="357"/>
      <c r="EP572" s="357"/>
      <c r="EQ572" s="357"/>
      <c r="ER572" s="357"/>
      <c r="ES572" s="357"/>
      <c r="ET572" s="357"/>
      <c r="EU572" s="357"/>
    </row>
    <row r="573" ht="12.75" customHeight="1">
      <c r="A573" s="357"/>
      <c r="B573" s="357"/>
      <c r="C573" s="357"/>
      <c r="D573" s="357"/>
      <c r="E573" s="357"/>
      <c r="F573" s="357"/>
      <c r="G573" s="357"/>
      <c r="H573" s="357"/>
      <c r="I573" s="357"/>
      <c r="J573" s="357"/>
      <c r="K573" s="357"/>
      <c r="L573" s="357"/>
      <c r="M573" s="357"/>
      <c r="N573" s="357"/>
      <c r="O573" s="357"/>
      <c r="P573" s="357"/>
      <c r="Q573" s="357"/>
      <c r="R573" s="357"/>
      <c r="S573" s="357"/>
      <c r="T573" s="357"/>
      <c r="U573" s="357"/>
      <c r="V573" s="357"/>
      <c r="W573" s="357"/>
      <c r="X573" s="357"/>
      <c r="Y573" s="357"/>
      <c r="Z573" s="357"/>
      <c r="AA573" s="357"/>
      <c r="AB573" s="357"/>
      <c r="AC573" s="357"/>
      <c r="AD573" s="357"/>
      <c r="AE573" s="357"/>
      <c r="AF573" s="357"/>
      <c r="AG573" s="357"/>
      <c r="AH573" s="357"/>
      <c r="AI573" s="357"/>
      <c r="AJ573" s="357"/>
      <c r="AK573" s="357"/>
      <c r="AL573" s="357"/>
      <c r="AM573" s="357"/>
      <c r="AN573" s="357"/>
      <c r="AO573" s="357"/>
      <c r="AP573" s="357"/>
      <c r="AQ573" s="357"/>
      <c r="AR573" s="357"/>
      <c r="AS573" s="357"/>
      <c r="AT573" s="357"/>
      <c r="AU573" s="357"/>
      <c r="AV573" s="357"/>
      <c r="AW573" s="357"/>
      <c r="AX573" s="357"/>
      <c r="AY573" s="357"/>
      <c r="AZ573" s="357"/>
      <c r="BA573" s="357"/>
      <c r="BB573" s="357"/>
      <c r="BC573" s="357"/>
      <c r="BD573" s="357"/>
      <c r="BE573" s="357"/>
      <c r="BF573" s="357"/>
      <c r="BG573" s="357"/>
      <c r="BH573" s="357"/>
      <c r="BI573" s="357"/>
      <c r="BJ573" s="357"/>
      <c r="BK573" s="357"/>
      <c r="BL573" s="357"/>
      <c r="BM573" s="357"/>
      <c r="BN573" s="357"/>
      <c r="BO573" s="357"/>
      <c r="BP573" s="357"/>
      <c r="BQ573" s="357"/>
      <c r="BR573" s="357"/>
      <c r="BS573" s="357"/>
      <c r="BT573" s="357"/>
      <c r="BU573" s="357"/>
      <c r="BV573" s="357"/>
      <c r="BW573" s="357"/>
      <c r="BX573" s="357"/>
      <c r="BY573" s="357"/>
      <c r="BZ573" s="357"/>
      <c r="CA573" s="357"/>
      <c r="CB573" s="357"/>
      <c r="CC573" s="357"/>
      <c r="CD573" s="357"/>
      <c r="CE573" s="357"/>
      <c r="CF573" s="357"/>
      <c r="CG573" s="357"/>
      <c r="CH573" s="357"/>
      <c r="CI573" s="357"/>
      <c r="CJ573" s="357"/>
      <c r="CK573" s="357"/>
      <c r="CL573" s="357"/>
      <c r="CM573" s="357"/>
      <c r="CN573" s="357"/>
      <c r="CO573" s="357"/>
      <c r="CP573" s="357"/>
      <c r="CQ573" s="357"/>
      <c r="CR573" s="357"/>
      <c r="CS573" s="357"/>
      <c r="CT573" s="357"/>
      <c r="CU573" s="357"/>
      <c r="CV573" s="357"/>
      <c r="CW573" s="357"/>
      <c r="CX573" s="357"/>
      <c r="CY573" s="357"/>
      <c r="CZ573" s="357"/>
      <c r="DA573" s="357"/>
      <c r="DB573" s="357"/>
      <c r="DC573" s="357"/>
      <c r="DD573" s="357"/>
      <c r="DE573" s="357"/>
      <c r="DF573" s="357"/>
      <c r="DG573" s="357"/>
      <c r="DH573" s="357"/>
      <c r="DI573" s="357"/>
      <c r="DJ573" s="357"/>
      <c r="DK573" s="357"/>
      <c r="DL573" s="357"/>
      <c r="DM573" s="357"/>
      <c r="DN573" s="357"/>
      <c r="DO573" s="357"/>
      <c r="DP573" s="357"/>
      <c r="DQ573" s="357"/>
      <c r="DR573" s="357"/>
      <c r="DS573" s="357"/>
      <c r="DT573" s="357"/>
      <c r="DU573" s="357"/>
      <c r="DV573" s="357"/>
      <c r="DW573" s="357"/>
      <c r="DX573" s="357"/>
      <c r="DY573" s="357"/>
      <c r="DZ573" s="357"/>
      <c r="EA573" s="357"/>
      <c r="EB573" s="357"/>
      <c r="EC573" s="357"/>
      <c r="ED573" s="357"/>
      <c r="EE573" s="357"/>
      <c r="EF573" s="357"/>
      <c r="EG573" s="357"/>
      <c r="EH573" s="357"/>
      <c r="EI573" s="357"/>
      <c r="EJ573" s="357"/>
      <c r="EK573" s="357"/>
      <c r="EL573" s="357"/>
      <c r="EM573" s="357"/>
      <c r="EN573" s="357"/>
      <c r="EO573" s="357"/>
      <c r="EP573" s="357"/>
      <c r="EQ573" s="357"/>
      <c r="ER573" s="357"/>
      <c r="ES573" s="357"/>
      <c r="ET573" s="357"/>
      <c r="EU573" s="357"/>
    </row>
    <row r="574" ht="12.75" customHeight="1">
      <c r="A574" s="357"/>
      <c r="B574" s="357"/>
      <c r="C574" s="357"/>
      <c r="D574" s="357"/>
      <c r="E574" s="357"/>
      <c r="F574" s="357"/>
      <c r="G574" s="357"/>
      <c r="H574" s="357"/>
      <c r="I574" s="357"/>
      <c r="J574" s="357"/>
      <c r="K574" s="357"/>
      <c r="L574" s="357"/>
      <c r="M574" s="357"/>
      <c r="N574" s="357"/>
      <c r="O574" s="357"/>
      <c r="P574" s="357"/>
      <c r="Q574" s="357"/>
      <c r="R574" s="357"/>
      <c r="S574" s="357"/>
      <c r="T574" s="357"/>
      <c r="U574" s="357"/>
      <c r="V574" s="357"/>
      <c r="W574" s="357"/>
      <c r="X574" s="357"/>
      <c r="Y574" s="357"/>
      <c r="Z574" s="357"/>
      <c r="AA574" s="357"/>
      <c r="AB574" s="357"/>
      <c r="AC574" s="357"/>
      <c r="AD574" s="357"/>
      <c r="AE574" s="357"/>
      <c r="AF574" s="357"/>
      <c r="AG574" s="357"/>
      <c r="AH574" s="357"/>
      <c r="AI574" s="357"/>
      <c r="AJ574" s="357"/>
      <c r="AK574" s="357"/>
      <c r="AL574" s="357"/>
      <c r="AM574" s="357"/>
      <c r="AN574" s="357"/>
      <c r="AO574" s="357"/>
      <c r="AP574" s="357"/>
      <c r="AQ574" s="357"/>
      <c r="AR574" s="357"/>
      <c r="AS574" s="357"/>
      <c r="AT574" s="357"/>
      <c r="AU574" s="357"/>
      <c r="AV574" s="357"/>
      <c r="AW574" s="357"/>
      <c r="AX574" s="357"/>
      <c r="AY574" s="357"/>
      <c r="AZ574" s="357"/>
      <c r="BA574" s="357"/>
      <c r="BB574" s="357"/>
      <c r="BC574" s="357"/>
      <c r="BD574" s="357"/>
      <c r="BE574" s="357"/>
      <c r="BF574" s="357"/>
      <c r="BG574" s="357"/>
      <c r="BH574" s="357"/>
      <c r="BI574" s="357"/>
      <c r="BJ574" s="357"/>
      <c r="BK574" s="357"/>
      <c r="BL574" s="357"/>
      <c r="BM574" s="357"/>
      <c r="BN574" s="357"/>
      <c r="BO574" s="357"/>
      <c r="BP574" s="357"/>
      <c r="BQ574" s="357"/>
      <c r="BR574" s="357"/>
      <c r="BS574" s="357"/>
      <c r="BT574" s="357"/>
      <c r="BU574" s="357"/>
      <c r="BV574" s="357"/>
      <c r="BW574" s="357"/>
      <c r="BX574" s="357"/>
      <c r="BY574" s="357"/>
      <c r="BZ574" s="357"/>
      <c r="CA574" s="357"/>
      <c r="CB574" s="357"/>
      <c r="CC574" s="357"/>
      <c r="CD574" s="357"/>
      <c r="CE574" s="357"/>
      <c r="CF574" s="357"/>
      <c r="CG574" s="357"/>
      <c r="CH574" s="357"/>
      <c r="CI574" s="357"/>
      <c r="CJ574" s="357"/>
      <c r="CK574" s="357"/>
      <c r="CL574" s="357"/>
      <c r="CM574" s="357"/>
      <c r="CN574" s="357"/>
      <c r="CO574" s="357"/>
      <c r="CP574" s="357"/>
      <c r="CQ574" s="357"/>
      <c r="CR574" s="357"/>
      <c r="CS574" s="357"/>
      <c r="CT574" s="357"/>
      <c r="CU574" s="357"/>
      <c r="CV574" s="357"/>
      <c r="CW574" s="357"/>
      <c r="CX574" s="357"/>
      <c r="CY574" s="357"/>
      <c r="CZ574" s="357"/>
      <c r="DA574" s="357"/>
      <c r="DB574" s="357"/>
      <c r="DC574" s="357"/>
      <c r="DD574" s="357"/>
      <c r="DE574" s="357"/>
      <c r="DF574" s="357"/>
      <c r="DG574" s="357"/>
      <c r="DH574" s="357"/>
      <c r="DI574" s="357"/>
      <c r="DJ574" s="357"/>
      <c r="DK574" s="357"/>
      <c r="DL574" s="357"/>
      <c r="DM574" s="357"/>
      <c r="DN574" s="357"/>
      <c r="DO574" s="357"/>
      <c r="DP574" s="357"/>
      <c r="DQ574" s="357"/>
      <c r="DR574" s="357"/>
      <c r="DS574" s="357"/>
      <c r="DT574" s="357"/>
      <c r="DU574" s="357"/>
      <c r="DV574" s="357"/>
      <c r="DW574" s="357"/>
      <c r="DX574" s="357"/>
      <c r="DY574" s="357"/>
      <c r="DZ574" s="357"/>
      <c r="EA574" s="357"/>
      <c r="EB574" s="357"/>
      <c r="EC574" s="357"/>
      <c r="ED574" s="357"/>
      <c r="EE574" s="357"/>
      <c r="EF574" s="357"/>
      <c r="EG574" s="357"/>
      <c r="EH574" s="357"/>
      <c r="EI574" s="357"/>
      <c r="EJ574" s="357"/>
      <c r="EK574" s="357"/>
      <c r="EL574" s="357"/>
      <c r="EM574" s="357"/>
      <c r="EN574" s="357"/>
      <c r="EO574" s="357"/>
      <c r="EP574" s="357"/>
      <c r="EQ574" s="357"/>
      <c r="ER574" s="357"/>
      <c r="ES574" s="357"/>
      <c r="ET574" s="357"/>
      <c r="EU574" s="357"/>
    </row>
    <row r="575" ht="12.75" customHeight="1">
      <c r="A575" s="357"/>
      <c r="B575" s="357"/>
      <c r="C575" s="357"/>
      <c r="D575" s="357"/>
      <c r="E575" s="357"/>
      <c r="F575" s="357"/>
      <c r="G575" s="357"/>
      <c r="H575" s="357"/>
      <c r="I575" s="357"/>
      <c r="J575" s="357"/>
      <c r="K575" s="357"/>
      <c r="L575" s="357"/>
      <c r="M575" s="357"/>
      <c r="N575" s="357"/>
      <c r="O575" s="357"/>
      <c r="P575" s="357"/>
      <c r="Q575" s="357"/>
      <c r="R575" s="357"/>
      <c r="S575" s="357"/>
      <c r="T575" s="357"/>
      <c r="U575" s="357"/>
      <c r="V575" s="357"/>
      <c r="W575" s="357"/>
      <c r="X575" s="357"/>
      <c r="Y575" s="357"/>
      <c r="Z575" s="357"/>
      <c r="AA575" s="357"/>
      <c r="AB575" s="357"/>
      <c r="AC575" s="357"/>
      <c r="AD575" s="357"/>
      <c r="AE575" s="357"/>
      <c r="AF575" s="357"/>
      <c r="AG575" s="357"/>
      <c r="AH575" s="357"/>
      <c r="AI575" s="357"/>
      <c r="AJ575" s="357"/>
      <c r="AK575" s="357"/>
      <c r="AL575" s="357"/>
      <c r="AM575" s="357"/>
      <c r="AN575" s="357"/>
      <c r="AO575" s="357"/>
      <c r="AP575" s="357"/>
      <c r="AQ575" s="357"/>
      <c r="AR575" s="357"/>
      <c r="AS575" s="357"/>
      <c r="AT575" s="357"/>
      <c r="AU575" s="357"/>
      <c r="AV575" s="357"/>
      <c r="AW575" s="357"/>
      <c r="AX575" s="357"/>
      <c r="AY575" s="357"/>
      <c r="AZ575" s="357"/>
      <c r="BA575" s="357"/>
      <c r="BB575" s="357"/>
      <c r="BC575" s="357"/>
      <c r="BD575" s="357"/>
      <c r="BE575" s="357"/>
      <c r="BF575" s="357"/>
      <c r="BG575" s="357"/>
      <c r="BH575" s="357"/>
      <c r="BI575" s="357"/>
      <c r="BJ575" s="357"/>
      <c r="BK575" s="357"/>
      <c r="BL575" s="357"/>
      <c r="BM575" s="357"/>
      <c r="BN575" s="357"/>
      <c r="BO575" s="357"/>
      <c r="BP575" s="357"/>
      <c r="BQ575" s="357"/>
      <c r="BR575" s="357"/>
      <c r="BS575" s="357"/>
      <c r="BT575" s="357"/>
      <c r="BU575" s="357"/>
      <c r="BV575" s="357"/>
      <c r="BW575" s="357"/>
      <c r="BX575" s="357"/>
      <c r="BY575" s="357"/>
      <c r="BZ575" s="357"/>
      <c r="CA575" s="357"/>
      <c r="CB575" s="357"/>
      <c r="CC575" s="357"/>
      <c r="CD575" s="357"/>
      <c r="CE575" s="357"/>
      <c r="CF575" s="357"/>
      <c r="CG575" s="357"/>
      <c r="CH575" s="357"/>
      <c r="CI575" s="357"/>
      <c r="CJ575" s="357"/>
      <c r="CK575" s="357"/>
      <c r="CL575" s="357"/>
      <c r="CM575" s="357"/>
      <c r="CN575" s="357"/>
      <c r="CO575" s="357"/>
      <c r="CP575" s="357"/>
      <c r="CQ575" s="357"/>
      <c r="CR575" s="357"/>
      <c r="CS575" s="357"/>
      <c r="CT575" s="357"/>
      <c r="CU575" s="357"/>
      <c r="CV575" s="357"/>
      <c r="CW575" s="357"/>
      <c r="CX575" s="357"/>
      <c r="CY575" s="357"/>
      <c r="CZ575" s="357"/>
      <c r="DA575" s="357"/>
      <c r="DB575" s="357"/>
      <c r="DC575" s="357"/>
      <c r="DD575" s="357"/>
      <c r="DE575" s="357"/>
      <c r="DF575" s="357"/>
      <c r="DG575" s="357"/>
      <c r="DH575" s="357"/>
      <c r="DI575" s="357"/>
      <c r="DJ575" s="357"/>
      <c r="DK575" s="357"/>
      <c r="DL575" s="357"/>
      <c r="DM575" s="357"/>
      <c r="DN575" s="357"/>
      <c r="DO575" s="357"/>
      <c r="DP575" s="357"/>
      <c r="DQ575" s="357"/>
      <c r="DR575" s="357"/>
      <c r="DS575" s="357"/>
      <c r="DT575" s="357"/>
      <c r="DU575" s="357"/>
      <c r="DV575" s="357"/>
      <c r="DW575" s="357"/>
      <c r="DX575" s="357"/>
      <c r="DY575" s="357"/>
      <c r="DZ575" s="357"/>
      <c r="EA575" s="357"/>
      <c r="EB575" s="357"/>
      <c r="EC575" s="357"/>
      <c r="ED575" s="357"/>
      <c r="EE575" s="357"/>
      <c r="EF575" s="357"/>
      <c r="EG575" s="357"/>
      <c r="EH575" s="357"/>
      <c r="EI575" s="357"/>
      <c r="EJ575" s="357"/>
      <c r="EK575" s="357"/>
      <c r="EL575" s="357"/>
      <c r="EM575" s="357"/>
      <c r="EN575" s="357"/>
      <c r="EO575" s="357"/>
      <c r="EP575" s="357"/>
      <c r="EQ575" s="357"/>
      <c r="ER575" s="357"/>
      <c r="ES575" s="357"/>
      <c r="ET575" s="357"/>
      <c r="EU575" s="357"/>
    </row>
    <row r="576" ht="12.75" customHeight="1">
      <c r="A576" s="357"/>
      <c r="B576" s="357"/>
      <c r="C576" s="357"/>
      <c r="D576" s="357"/>
      <c r="E576" s="357"/>
      <c r="F576" s="357"/>
      <c r="G576" s="357"/>
      <c r="H576" s="357"/>
      <c r="I576" s="357"/>
      <c r="J576" s="357"/>
      <c r="K576" s="357"/>
      <c r="L576" s="357"/>
      <c r="M576" s="357"/>
      <c r="N576" s="357"/>
      <c r="O576" s="357"/>
      <c r="P576" s="357"/>
      <c r="Q576" s="357"/>
      <c r="R576" s="357"/>
      <c r="S576" s="357"/>
      <c r="T576" s="357"/>
      <c r="U576" s="357"/>
      <c r="V576" s="357"/>
      <c r="W576" s="357"/>
      <c r="X576" s="357"/>
      <c r="Y576" s="357"/>
      <c r="Z576" s="357"/>
      <c r="AA576" s="357"/>
      <c r="AB576" s="357"/>
      <c r="AC576" s="357"/>
      <c r="AD576" s="357"/>
      <c r="AE576" s="357"/>
      <c r="AF576" s="357"/>
      <c r="AG576" s="357"/>
      <c r="AH576" s="357"/>
      <c r="AI576" s="357"/>
      <c r="AJ576" s="357"/>
      <c r="AK576" s="357"/>
      <c r="AL576" s="357"/>
      <c r="AM576" s="357"/>
      <c r="AN576" s="357"/>
      <c r="AO576" s="357"/>
      <c r="AP576" s="357"/>
      <c r="AQ576" s="357"/>
      <c r="AR576" s="357"/>
      <c r="AS576" s="357"/>
      <c r="AT576" s="357"/>
      <c r="AU576" s="357"/>
      <c r="AV576" s="357"/>
      <c r="AW576" s="357"/>
      <c r="AX576" s="357"/>
      <c r="AY576" s="357"/>
      <c r="AZ576" s="357"/>
      <c r="BA576" s="357"/>
      <c r="BB576" s="357"/>
      <c r="BC576" s="357"/>
      <c r="BD576" s="357"/>
      <c r="BE576" s="357"/>
      <c r="BF576" s="357"/>
      <c r="BG576" s="357"/>
      <c r="BH576" s="357"/>
      <c r="BI576" s="357"/>
      <c r="BJ576" s="357"/>
      <c r="BK576" s="357"/>
      <c r="BL576" s="357"/>
      <c r="BM576" s="357"/>
      <c r="BN576" s="357"/>
      <c r="BO576" s="357"/>
      <c r="BP576" s="357"/>
      <c r="BQ576" s="357"/>
      <c r="BR576" s="357"/>
      <c r="BS576" s="357"/>
      <c r="BT576" s="357"/>
      <c r="BU576" s="357"/>
      <c r="BV576" s="357"/>
      <c r="BW576" s="357"/>
      <c r="BX576" s="357"/>
      <c r="BY576" s="357"/>
      <c r="BZ576" s="357"/>
      <c r="CA576" s="357"/>
      <c r="CB576" s="357"/>
      <c r="CC576" s="357"/>
      <c r="CD576" s="357"/>
      <c r="CE576" s="357"/>
      <c r="CF576" s="357"/>
      <c r="CG576" s="357"/>
      <c r="CH576" s="357"/>
      <c r="CI576" s="357"/>
      <c r="CJ576" s="357"/>
      <c r="CK576" s="357"/>
      <c r="CL576" s="357"/>
      <c r="CM576" s="357"/>
      <c r="CN576" s="357"/>
      <c r="CO576" s="357"/>
      <c r="CP576" s="357"/>
      <c r="CQ576" s="357"/>
      <c r="CR576" s="357"/>
      <c r="CS576" s="357"/>
      <c r="CT576" s="357"/>
      <c r="CU576" s="357"/>
      <c r="CV576" s="357"/>
      <c r="CW576" s="357"/>
      <c r="CX576" s="357"/>
      <c r="CY576" s="357"/>
      <c r="CZ576" s="357"/>
      <c r="DA576" s="357"/>
      <c r="DB576" s="357"/>
      <c r="DC576" s="357"/>
      <c r="DD576" s="357"/>
      <c r="DE576" s="357"/>
      <c r="DF576" s="357"/>
      <c r="DG576" s="357"/>
      <c r="DH576" s="357"/>
      <c r="DI576" s="357"/>
      <c r="DJ576" s="357"/>
      <c r="DK576" s="357"/>
      <c r="DL576" s="357"/>
      <c r="DM576" s="357"/>
      <c r="DN576" s="357"/>
      <c r="DO576" s="357"/>
      <c r="DP576" s="357"/>
      <c r="DQ576" s="357"/>
      <c r="DR576" s="357"/>
      <c r="DS576" s="357"/>
      <c r="DT576" s="357"/>
      <c r="DU576" s="357"/>
      <c r="DV576" s="357"/>
      <c r="DW576" s="357"/>
      <c r="DX576" s="357"/>
      <c r="DY576" s="357"/>
      <c r="DZ576" s="357"/>
      <c r="EA576" s="357"/>
      <c r="EB576" s="357"/>
      <c r="EC576" s="357"/>
      <c r="ED576" s="357"/>
      <c r="EE576" s="357"/>
      <c r="EF576" s="357"/>
      <c r="EG576" s="357"/>
      <c r="EH576" s="357"/>
      <c r="EI576" s="357"/>
      <c r="EJ576" s="357"/>
      <c r="EK576" s="357"/>
      <c r="EL576" s="357"/>
      <c r="EM576" s="357"/>
      <c r="EN576" s="357"/>
      <c r="EO576" s="357"/>
      <c r="EP576" s="357"/>
      <c r="EQ576" s="357"/>
      <c r="ER576" s="357"/>
      <c r="ES576" s="357"/>
      <c r="ET576" s="357"/>
      <c r="EU576" s="357"/>
    </row>
    <row r="577" ht="12.75" customHeight="1">
      <c r="A577" s="357"/>
      <c r="B577" s="357"/>
      <c r="C577" s="357"/>
      <c r="D577" s="357"/>
      <c r="E577" s="357"/>
      <c r="F577" s="357"/>
      <c r="G577" s="357"/>
      <c r="H577" s="357"/>
      <c r="I577" s="357"/>
      <c r="J577" s="357"/>
      <c r="K577" s="357"/>
      <c r="L577" s="357"/>
      <c r="M577" s="357"/>
      <c r="N577" s="357"/>
      <c r="O577" s="357"/>
      <c r="P577" s="357"/>
      <c r="Q577" s="357"/>
      <c r="R577" s="357"/>
      <c r="S577" s="357"/>
      <c r="T577" s="357"/>
      <c r="U577" s="357"/>
      <c r="V577" s="357"/>
      <c r="W577" s="357"/>
      <c r="X577" s="357"/>
      <c r="Y577" s="357"/>
      <c r="Z577" s="357"/>
      <c r="AA577" s="357"/>
      <c r="AB577" s="357"/>
      <c r="AC577" s="357"/>
      <c r="AD577" s="357"/>
      <c r="AE577" s="357"/>
      <c r="AF577" s="357"/>
      <c r="AG577" s="357"/>
      <c r="AH577" s="357"/>
      <c r="AI577" s="357"/>
      <c r="AJ577" s="357"/>
      <c r="AK577" s="357"/>
      <c r="AL577" s="357"/>
      <c r="AM577" s="357"/>
      <c r="AN577" s="357"/>
      <c r="AO577" s="357"/>
      <c r="AP577" s="357"/>
      <c r="AQ577" s="357"/>
      <c r="AR577" s="357"/>
      <c r="AS577" s="357"/>
      <c r="AT577" s="357"/>
      <c r="AU577" s="357"/>
      <c r="AV577" s="357"/>
      <c r="AW577" s="357"/>
      <c r="AX577" s="357"/>
      <c r="AY577" s="357"/>
      <c r="AZ577" s="357"/>
      <c r="BA577" s="357"/>
      <c r="BB577" s="357"/>
      <c r="BC577" s="357"/>
      <c r="BD577" s="357"/>
      <c r="BE577" s="357"/>
      <c r="BF577" s="357"/>
      <c r="BG577" s="357"/>
      <c r="BH577" s="357"/>
      <c r="BI577" s="357"/>
      <c r="BJ577" s="357"/>
      <c r="BK577" s="357"/>
      <c r="BL577" s="357"/>
      <c r="BM577" s="357"/>
      <c r="BN577" s="357"/>
      <c r="BO577" s="357"/>
      <c r="BP577" s="357"/>
      <c r="BQ577" s="357"/>
      <c r="BR577" s="357"/>
      <c r="BS577" s="357"/>
      <c r="BT577" s="357"/>
      <c r="BU577" s="357"/>
      <c r="BV577" s="357"/>
      <c r="BW577" s="357"/>
      <c r="BX577" s="357"/>
      <c r="BY577" s="357"/>
      <c r="BZ577" s="357"/>
      <c r="CA577" s="357"/>
      <c r="CB577" s="357"/>
      <c r="CC577" s="357"/>
      <c r="CD577" s="357"/>
      <c r="CE577" s="357"/>
      <c r="CF577" s="357"/>
      <c r="CG577" s="357"/>
      <c r="CH577" s="357"/>
      <c r="CI577" s="357"/>
      <c r="CJ577" s="357"/>
      <c r="CK577" s="357"/>
      <c r="CL577" s="357"/>
      <c r="CM577" s="357"/>
      <c r="CN577" s="357"/>
      <c r="CO577" s="357"/>
      <c r="CP577" s="357"/>
      <c r="CQ577" s="357"/>
      <c r="CR577" s="357"/>
      <c r="CS577" s="357"/>
      <c r="CT577" s="357"/>
      <c r="CU577" s="357"/>
      <c r="CV577" s="357"/>
      <c r="CW577" s="357"/>
      <c r="CX577" s="357"/>
      <c r="CY577" s="357"/>
      <c r="CZ577" s="357"/>
      <c r="DA577" s="357"/>
      <c r="DB577" s="357"/>
      <c r="DC577" s="357"/>
      <c r="DD577" s="357"/>
      <c r="DE577" s="357"/>
      <c r="DF577" s="357"/>
      <c r="DG577" s="357"/>
      <c r="DH577" s="357"/>
      <c r="DI577" s="357"/>
      <c r="DJ577" s="357"/>
      <c r="DK577" s="357"/>
      <c r="DL577" s="357"/>
      <c r="DM577" s="357"/>
      <c r="DN577" s="357"/>
      <c r="DO577" s="357"/>
      <c r="DP577" s="357"/>
      <c r="DQ577" s="357"/>
      <c r="DR577" s="357"/>
      <c r="DS577" s="357"/>
      <c r="DT577" s="357"/>
      <c r="DU577" s="357"/>
      <c r="DV577" s="357"/>
      <c r="DW577" s="357"/>
      <c r="DX577" s="357"/>
      <c r="DY577" s="357"/>
      <c r="DZ577" s="357"/>
      <c r="EA577" s="357"/>
      <c r="EB577" s="357"/>
      <c r="EC577" s="357"/>
      <c r="ED577" s="357"/>
      <c r="EE577" s="357"/>
      <c r="EF577" s="357"/>
      <c r="EG577" s="357"/>
      <c r="EH577" s="357"/>
      <c r="EI577" s="357"/>
      <c r="EJ577" s="357"/>
      <c r="EK577" s="357"/>
      <c r="EL577" s="357"/>
      <c r="EM577" s="357"/>
      <c r="EN577" s="357"/>
      <c r="EO577" s="357"/>
      <c r="EP577" s="357"/>
      <c r="EQ577" s="357"/>
      <c r="ER577" s="357"/>
      <c r="ES577" s="357"/>
      <c r="ET577" s="357"/>
      <c r="EU577" s="357"/>
    </row>
    <row r="578" ht="12.75" customHeight="1">
      <c r="A578" s="357"/>
      <c r="B578" s="357"/>
      <c r="C578" s="357"/>
      <c r="D578" s="357"/>
      <c r="E578" s="357"/>
      <c r="F578" s="357"/>
      <c r="G578" s="357"/>
      <c r="H578" s="357"/>
      <c r="I578" s="357"/>
      <c r="J578" s="357"/>
      <c r="K578" s="357"/>
      <c r="L578" s="357"/>
      <c r="M578" s="357"/>
      <c r="N578" s="357"/>
      <c r="O578" s="357"/>
      <c r="P578" s="357"/>
      <c r="Q578" s="357"/>
      <c r="R578" s="357"/>
      <c r="S578" s="357"/>
      <c r="T578" s="357"/>
      <c r="U578" s="357"/>
      <c r="V578" s="357"/>
      <c r="W578" s="357"/>
      <c r="X578" s="357"/>
      <c r="Y578" s="357"/>
      <c r="Z578" s="357"/>
      <c r="AA578" s="357"/>
      <c r="AB578" s="357"/>
      <c r="AC578" s="357"/>
      <c r="AD578" s="357"/>
      <c r="AE578" s="357"/>
      <c r="AF578" s="357"/>
      <c r="AG578" s="357"/>
      <c r="AH578" s="357"/>
      <c r="AI578" s="357"/>
      <c r="AJ578" s="357"/>
      <c r="AK578" s="357"/>
      <c r="AL578" s="357"/>
      <c r="AM578" s="357"/>
      <c r="AN578" s="357"/>
      <c r="AO578" s="357"/>
      <c r="AP578" s="357"/>
      <c r="AQ578" s="357"/>
      <c r="AR578" s="357"/>
      <c r="AS578" s="357"/>
      <c r="AT578" s="357"/>
      <c r="AU578" s="357"/>
      <c r="AV578" s="357"/>
      <c r="AW578" s="357"/>
      <c r="AX578" s="357"/>
      <c r="AY578" s="357"/>
      <c r="AZ578" s="357"/>
      <c r="BA578" s="357"/>
      <c r="BB578" s="357"/>
      <c r="BC578" s="357"/>
      <c r="BD578" s="357"/>
      <c r="BE578" s="357"/>
      <c r="BF578" s="357"/>
      <c r="BG578" s="357"/>
      <c r="BH578" s="357"/>
      <c r="BI578" s="357"/>
      <c r="BJ578" s="357"/>
      <c r="BK578" s="357"/>
      <c r="BL578" s="357"/>
      <c r="BM578" s="357"/>
      <c r="BN578" s="357"/>
      <c r="BO578" s="357"/>
      <c r="BP578" s="357"/>
      <c r="BQ578" s="357"/>
      <c r="BR578" s="357"/>
      <c r="BS578" s="357"/>
      <c r="BT578" s="357"/>
      <c r="BU578" s="357"/>
      <c r="BV578" s="357"/>
      <c r="BW578" s="357"/>
      <c r="BX578" s="357"/>
      <c r="BY578" s="357"/>
      <c r="BZ578" s="357"/>
      <c r="CA578" s="357"/>
      <c r="CB578" s="357"/>
      <c r="CC578" s="357"/>
      <c r="CD578" s="357"/>
      <c r="CE578" s="357"/>
      <c r="CF578" s="357"/>
      <c r="CG578" s="357"/>
      <c r="CH578" s="357"/>
      <c r="CI578" s="357"/>
      <c r="CJ578" s="357"/>
      <c r="CK578" s="357"/>
      <c r="CL578" s="357"/>
      <c r="CM578" s="357"/>
      <c r="CN578" s="357"/>
      <c r="CO578" s="357"/>
      <c r="CP578" s="357"/>
      <c r="CQ578" s="357"/>
      <c r="CR578" s="357"/>
      <c r="CS578" s="357"/>
      <c r="CT578" s="357"/>
      <c r="CU578" s="357"/>
      <c r="CV578" s="357"/>
      <c r="CW578" s="357"/>
      <c r="CX578" s="357"/>
      <c r="CY578" s="357"/>
      <c r="CZ578" s="357"/>
      <c r="DA578" s="357"/>
      <c r="DB578" s="357"/>
      <c r="DC578" s="357"/>
      <c r="DD578" s="357"/>
      <c r="DE578" s="357"/>
      <c r="DF578" s="357"/>
      <c r="DG578" s="357"/>
      <c r="DH578" s="357"/>
      <c r="DI578" s="357"/>
      <c r="DJ578" s="357"/>
      <c r="DK578" s="357"/>
      <c r="DL578" s="357"/>
      <c r="DM578" s="357"/>
      <c r="DN578" s="357"/>
      <c r="DO578" s="357"/>
      <c r="DP578" s="357"/>
      <c r="DQ578" s="357"/>
      <c r="DR578" s="357"/>
      <c r="DS578" s="357"/>
      <c r="DT578" s="357"/>
      <c r="DU578" s="357"/>
      <c r="DV578" s="357"/>
      <c r="DW578" s="357"/>
      <c r="DX578" s="357"/>
      <c r="DY578" s="357"/>
      <c r="DZ578" s="357"/>
      <c r="EA578" s="357"/>
      <c r="EB578" s="357"/>
      <c r="EC578" s="357"/>
      <c r="ED578" s="357"/>
      <c r="EE578" s="357"/>
      <c r="EF578" s="357"/>
      <c r="EG578" s="357"/>
      <c r="EH578" s="357"/>
      <c r="EI578" s="357"/>
      <c r="EJ578" s="357"/>
      <c r="EK578" s="357"/>
      <c r="EL578" s="357"/>
      <c r="EM578" s="357"/>
      <c r="EN578" s="357"/>
      <c r="EO578" s="357"/>
      <c r="EP578" s="357"/>
      <c r="EQ578" s="357"/>
      <c r="ER578" s="357"/>
      <c r="ES578" s="357"/>
      <c r="ET578" s="357"/>
      <c r="EU578" s="357"/>
    </row>
    <row r="579" ht="12.75" customHeight="1">
      <c r="A579" s="357"/>
      <c r="B579" s="357"/>
      <c r="C579" s="357"/>
      <c r="D579" s="357"/>
      <c r="E579" s="357"/>
      <c r="F579" s="357"/>
      <c r="G579" s="357"/>
      <c r="H579" s="357"/>
      <c r="I579" s="357"/>
      <c r="J579" s="357"/>
      <c r="K579" s="357"/>
      <c r="L579" s="357"/>
      <c r="M579" s="357"/>
      <c r="N579" s="357"/>
      <c r="O579" s="357"/>
      <c r="P579" s="357"/>
      <c r="Q579" s="357"/>
      <c r="R579" s="357"/>
      <c r="S579" s="357"/>
      <c r="T579" s="357"/>
      <c r="U579" s="357"/>
      <c r="V579" s="357"/>
      <c r="W579" s="357"/>
      <c r="X579" s="357"/>
      <c r="Y579" s="357"/>
      <c r="Z579" s="357"/>
      <c r="AA579" s="357"/>
      <c r="AB579" s="357"/>
      <c r="AC579" s="357"/>
      <c r="AD579" s="357"/>
      <c r="AE579" s="357"/>
      <c r="AF579" s="357"/>
      <c r="AG579" s="357"/>
      <c r="AH579" s="357"/>
      <c r="AI579" s="357"/>
      <c r="AJ579" s="357"/>
      <c r="AK579" s="357"/>
      <c r="AL579" s="357"/>
      <c r="AM579" s="357"/>
      <c r="AN579" s="357"/>
      <c r="AO579" s="357"/>
      <c r="AP579" s="357"/>
      <c r="AQ579" s="357"/>
      <c r="AR579" s="357"/>
      <c r="AS579" s="357"/>
      <c r="AT579" s="357"/>
      <c r="AU579" s="357"/>
      <c r="AV579" s="357"/>
      <c r="AW579" s="357"/>
      <c r="AX579" s="357"/>
      <c r="AY579" s="357"/>
      <c r="AZ579" s="357"/>
      <c r="BA579" s="357"/>
      <c r="BB579" s="357"/>
      <c r="BC579" s="357"/>
      <c r="BD579" s="357"/>
      <c r="BE579" s="357"/>
      <c r="BF579" s="357"/>
      <c r="BG579" s="357"/>
      <c r="BH579" s="357"/>
      <c r="BI579" s="357"/>
      <c r="BJ579" s="357"/>
      <c r="BK579" s="357"/>
      <c r="BL579" s="357"/>
      <c r="BM579" s="357"/>
      <c r="BN579" s="357"/>
      <c r="BO579" s="357"/>
      <c r="BP579" s="357"/>
      <c r="BQ579" s="357"/>
      <c r="BR579" s="357"/>
      <c r="BS579" s="357"/>
      <c r="BT579" s="357"/>
      <c r="BU579" s="357"/>
      <c r="BV579" s="357"/>
      <c r="BW579" s="357"/>
      <c r="BX579" s="357"/>
      <c r="BY579" s="357"/>
      <c r="BZ579" s="357"/>
      <c r="CA579" s="357"/>
      <c r="CB579" s="357"/>
      <c r="CC579" s="357"/>
      <c r="CD579" s="357"/>
      <c r="CE579" s="357"/>
      <c r="CF579" s="357"/>
      <c r="CG579" s="357"/>
      <c r="CH579" s="357"/>
      <c r="CI579" s="357"/>
      <c r="CJ579" s="357"/>
      <c r="CK579" s="357"/>
      <c r="CL579" s="357"/>
      <c r="CM579" s="357"/>
      <c r="CN579" s="357"/>
      <c r="CO579" s="357"/>
      <c r="CP579" s="357"/>
      <c r="CQ579" s="357"/>
      <c r="CR579" s="357"/>
      <c r="CS579" s="357"/>
      <c r="CT579" s="357"/>
      <c r="CU579" s="357"/>
      <c r="CV579" s="357"/>
      <c r="CW579" s="357"/>
      <c r="CX579" s="357"/>
      <c r="CY579" s="357"/>
      <c r="CZ579" s="357"/>
      <c r="DA579" s="357"/>
      <c r="DB579" s="357"/>
      <c r="DC579" s="357"/>
      <c r="DD579" s="357"/>
      <c r="DE579" s="357"/>
      <c r="DF579" s="357"/>
      <c r="DG579" s="357"/>
      <c r="DH579" s="357"/>
      <c r="DI579" s="357"/>
      <c r="DJ579" s="357"/>
      <c r="DK579" s="357"/>
      <c r="DL579" s="357"/>
      <c r="DM579" s="357"/>
      <c r="DN579" s="357"/>
      <c r="DO579" s="357"/>
      <c r="DP579" s="357"/>
      <c r="DQ579" s="357"/>
      <c r="DR579" s="357"/>
      <c r="DS579" s="357"/>
      <c r="DT579" s="357"/>
      <c r="DU579" s="357"/>
      <c r="DV579" s="357"/>
      <c r="DW579" s="357"/>
      <c r="DX579" s="357"/>
      <c r="DY579" s="357"/>
      <c r="DZ579" s="357"/>
      <c r="EA579" s="357"/>
      <c r="EB579" s="357"/>
      <c r="EC579" s="357"/>
      <c r="ED579" s="357"/>
      <c r="EE579" s="357"/>
      <c r="EF579" s="357"/>
      <c r="EG579" s="357"/>
      <c r="EH579" s="357"/>
      <c r="EI579" s="357"/>
      <c r="EJ579" s="357"/>
      <c r="EK579" s="357"/>
      <c r="EL579" s="357"/>
      <c r="EM579" s="357"/>
      <c r="EN579" s="357"/>
      <c r="EO579" s="357"/>
      <c r="EP579" s="357"/>
      <c r="EQ579" s="357"/>
      <c r="ER579" s="357"/>
      <c r="ES579" s="357"/>
      <c r="ET579" s="357"/>
      <c r="EU579" s="357"/>
    </row>
    <row r="580" ht="12.75" customHeight="1">
      <c r="A580" s="357"/>
      <c r="B580" s="357"/>
      <c r="C580" s="357"/>
      <c r="D580" s="357"/>
      <c r="E580" s="357"/>
      <c r="F580" s="357"/>
      <c r="G580" s="357"/>
      <c r="H580" s="357"/>
      <c r="I580" s="357"/>
      <c r="J580" s="357"/>
      <c r="K580" s="357"/>
      <c r="L580" s="357"/>
      <c r="M580" s="357"/>
      <c r="N580" s="357"/>
      <c r="O580" s="357"/>
      <c r="P580" s="357"/>
      <c r="Q580" s="357"/>
      <c r="R580" s="357"/>
      <c r="S580" s="357"/>
      <c r="T580" s="357"/>
      <c r="U580" s="357"/>
      <c r="V580" s="357"/>
      <c r="W580" s="357"/>
      <c r="X580" s="357"/>
      <c r="Y580" s="357"/>
      <c r="Z580" s="357"/>
      <c r="AA580" s="357"/>
      <c r="AB580" s="357"/>
      <c r="AC580" s="357"/>
      <c r="AD580" s="357"/>
      <c r="AE580" s="357"/>
      <c r="AF580" s="357"/>
      <c r="AG580" s="357"/>
      <c r="AH580" s="357"/>
      <c r="AI580" s="357"/>
      <c r="AJ580" s="357"/>
      <c r="AK580" s="357"/>
      <c r="AL580" s="357"/>
      <c r="AM580" s="357"/>
      <c r="AN580" s="357"/>
      <c r="AO580" s="357"/>
      <c r="AP580" s="357"/>
      <c r="AQ580" s="357"/>
      <c r="AR580" s="357"/>
      <c r="AS580" s="357"/>
      <c r="AT580" s="357"/>
      <c r="AU580" s="357"/>
      <c r="AV580" s="357"/>
      <c r="AW580" s="357"/>
      <c r="AX580" s="357"/>
      <c r="AY580" s="357"/>
      <c r="AZ580" s="357"/>
      <c r="BA580" s="357"/>
      <c r="BB580" s="357"/>
      <c r="BC580" s="357"/>
      <c r="BD580" s="357"/>
      <c r="BE580" s="357"/>
      <c r="BF580" s="357"/>
      <c r="BG580" s="357"/>
      <c r="BH580" s="357"/>
      <c r="BI580" s="357"/>
      <c r="BJ580" s="357"/>
      <c r="BK580" s="357"/>
      <c r="BL580" s="357"/>
      <c r="BM580" s="357"/>
      <c r="BN580" s="357"/>
      <c r="BO580" s="357"/>
      <c r="BP580" s="357"/>
      <c r="BQ580" s="357"/>
      <c r="BR580" s="357"/>
      <c r="BS580" s="357"/>
      <c r="BT580" s="357"/>
      <c r="BU580" s="357"/>
      <c r="BV580" s="357"/>
      <c r="BW580" s="357"/>
      <c r="BX580" s="357"/>
      <c r="BY580" s="357"/>
      <c r="BZ580" s="357"/>
      <c r="CA580" s="357"/>
      <c r="CB580" s="357"/>
      <c r="CC580" s="357"/>
      <c r="CD580" s="357"/>
      <c r="CE580" s="357"/>
      <c r="CF580" s="357"/>
      <c r="CG580" s="357"/>
      <c r="CH580" s="357"/>
      <c r="CI580" s="357"/>
      <c r="CJ580" s="357"/>
      <c r="CK580" s="357"/>
      <c r="CL580" s="357"/>
      <c r="CM580" s="357"/>
      <c r="CN580" s="357"/>
      <c r="CO580" s="357"/>
      <c r="CP580" s="357"/>
      <c r="CQ580" s="357"/>
      <c r="CR580" s="357"/>
      <c r="CS580" s="357"/>
      <c r="CT580" s="357"/>
      <c r="CU580" s="357"/>
      <c r="CV580" s="357"/>
      <c r="CW580" s="357"/>
      <c r="CX580" s="357"/>
      <c r="CY580" s="357"/>
      <c r="CZ580" s="357"/>
      <c r="DA580" s="357"/>
      <c r="DB580" s="357"/>
      <c r="DC580" s="357"/>
      <c r="DD580" s="357"/>
      <c r="DE580" s="357"/>
      <c r="DF580" s="357"/>
      <c r="DG580" s="357"/>
      <c r="DH580" s="357"/>
      <c r="DI580" s="357"/>
      <c r="DJ580" s="357"/>
      <c r="DK580" s="357"/>
      <c r="DL580" s="357"/>
      <c r="DM580" s="357"/>
      <c r="DN580" s="357"/>
      <c r="DO580" s="357"/>
      <c r="DP580" s="357"/>
      <c r="DQ580" s="357"/>
      <c r="DR580" s="357"/>
      <c r="DS580" s="357"/>
      <c r="DT580" s="357"/>
      <c r="DU580" s="357"/>
      <c r="DV580" s="357"/>
      <c r="DW580" s="357"/>
      <c r="DX580" s="357"/>
      <c r="DY580" s="357"/>
      <c r="DZ580" s="357"/>
      <c r="EA580" s="357"/>
      <c r="EB580" s="357"/>
      <c r="EC580" s="357"/>
      <c r="ED580" s="357"/>
      <c r="EE580" s="357"/>
      <c r="EF580" s="357"/>
      <c r="EG580" s="357"/>
      <c r="EH580" s="357"/>
      <c r="EI580" s="357"/>
      <c r="EJ580" s="357"/>
      <c r="EK580" s="357"/>
      <c r="EL580" s="357"/>
      <c r="EM580" s="357"/>
      <c r="EN580" s="357"/>
      <c r="EO580" s="357"/>
      <c r="EP580" s="357"/>
      <c r="EQ580" s="357"/>
      <c r="ER580" s="357"/>
      <c r="ES580" s="357"/>
      <c r="ET580" s="357"/>
      <c r="EU580" s="357"/>
    </row>
    <row r="581" ht="12.75" customHeight="1">
      <c r="A581" s="357"/>
      <c r="B581" s="357"/>
      <c r="C581" s="357"/>
      <c r="D581" s="357"/>
      <c r="E581" s="357"/>
      <c r="F581" s="357"/>
      <c r="G581" s="357"/>
      <c r="H581" s="357"/>
      <c r="I581" s="357"/>
      <c r="J581" s="357"/>
      <c r="K581" s="357"/>
      <c r="L581" s="357"/>
      <c r="M581" s="357"/>
      <c r="N581" s="357"/>
      <c r="O581" s="357"/>
      <c r="P581" s="357"/>
      <c r="Q581" s="357"/>
      <c r="R581" s="357"/>
      <c r="S581" s="357"/>
      <c r="T581" s="357"/>
      <c r="U581" s="357"/>
      <c r="V581" s="357"/>
      <c r="W581" s="357"/>
      <c r="X581" s="357"/>
      <c r="Y581" s="357"/>
      <c r="Z581" s="357"/>
      <c r="AA581" s="357"/>
      <c r="AB581" s="357"/>
      <c r="AC581" s="357"/>
      <c r="AD581" s="357"/>
      <c r="AE581" s="357"/>
      <c r="AF581" s="357"/>
      <c r="AG581" s="357"/>
      <c r="AH581" s="357"/>
      <c r="AI581" s="357"/>
      <c r="AJ581" s="357"/>
      <c r="AK581" s="357"/>
      <c r="AL581" s="357"/>
      <c r="AM581" s="357"/>
      <c r="AN581" s="357"/>
      <c r="AO581" s="357"/>
      <c r="AP581" s="357"/>
      <c r="AQ581" s="357"/>
      <c r="AR581" s="357"/>
      <c r="AS581" s="357"/>
      <c r="AT581" s="357"/>
      <c r="AU581" s="357"/>
      <c r="AV581" s="357"/>
      <c r="AW581" s="357"/>
      <c r="AX581" s="357"/>
      <c r="AY581" s="357"/>
      <c r="AZ581" s="357"/>
      <c r="BA581" s="357"/>
      <c r="BB581" s="357"/>
      <c r="BC581" s="357"/>
      <c r="BD581" s="357"/>
      <c r="BE581" s="357"/>
      <c r="BF581" s="357"/>
      <c r="BG581" s="357"/>
      <c r="BH581" s="357"/>
      <c r="BI581" s="357"/>
      <c r="BJ581" s="357"/>
      <c r="BK581" s="357"/>
      <c r="BL581" s="357"/>
      <c r="BM581" s="357"/>
      <c r="BN581" s="357"/>
      <c r="BO581" s="357"/>
      <c r="BP581" s="357"/>
      <c r="BQ581" s="357"/>
      <c r="BR581" s="357"/>
      <c r="BS581" s="357"/>
      <c r="BT581" s="357"/>
      <c r="BU581" s="357"/>
      <c r="BV581" s="357"/>
      <c r="BW581" s="357"/>
      <c r="BX581" s="357"/>
      <c r="BY581" s="357"/>
      <c r="BZ581" s="357"/>
      <c r="CA581" s="357"/>
      <c r="CB581" s="357"/>
      <c r="CC581" s="357"/>
      <c r="CD581" s="357"/>
      <c r="CE581" s="357"/>
      <c r="CF581" s="357"/>
      <c r="CG581" s="357"/>
      <c r="CH581" s="357"/>
      <c r="CI581" s="357"/>
      <c r="CJ581" s="357"/>
      <c r="CK581" s="357"/>
      <c r="CL581" s="357"/>
      <c r="CM581" s="357"/>
      <c r="CN581" s="357"/>
      <c r="CO581" s="357"/>
      <c r="CP581" s="357"/>
      <c r="CQ581" s="357"/>
      <c r="CR581" s="357"/>
      <c r="CS581" s="357"/>
      <c r="CT581" s="357"/>
      <c r="CU581" s="357"/>
      <c r="CV581" s="357"/>
      <c r="CW581" s="357"/>
      <c r="CX581" s="357"/>
      <c r="CY581" s="357"/>
      <c r="CZ581" s="357"/>
      <c r="DA581" s="357"/>
      <c r="DB581" s="357"/>
      <c r="DC581" s="357"/>
      <c r="DD581" s="357"/>
      <c r="DE581" s="357"/>
      <c r="DF581" s="357"/>
      <c r="DG581" s="357"/>
      <c r="DH581" s="357"/>
      <c r="DI581" s="357"/>
      <c r="DJ581" s="357"/>
      <c r="DK581" s="357"/>
      <c r="DL581" s="357"/>
      <c r="DM581" s="357"/>
      <c r="DN581" s="357"/>
      <c r="DO581" s="357"/>
      <c r="DP581" s="357"/>
      <c r="DQ581" s="357"/>
      <c r="DR581" s="357"/>
      <c r="DS581" s="357"/>
      <c r="DT581" s="357"/>
      <c r="DU581" s="357"/>
      <c r="DV581" s="357"/>
      <c r="DW581" s="357"/>
      <c r="DX581" s="357"/>
      <c r="DY581" s="357"/>
      <c r="DZ581" s="357"/>
      <c r="EA581" s="357"/>
      <c r="EB581" s="357"/>
      <c r="EC581" s="357"/>
      <c r="ED581" s="357"/>
      <c r="EE581" s="357"/>
      <c r="EF581" s="357"/>
      <c r="EG581" s="357"/>
      <c r="EH581" s="357"/>
      <c r="EI581" s="357"/>
      <c r="EJ581" s="357"/>
      <c r="EK581" s="357"/>
      <c r="EL581" s="357"/>
      <c r="EM581" s="357"/>
      <c r="EN581" s="357"/>
      <c r="EO581" s="357"/>
      <c r="EP581" s="357"/>
      <c r="EQ581" s="357"/>
      <c r="ER581" s="357"/>
      <c r="ES581" s="357"/>
      <c r="ET581" s="357"/>
      <c r="EU581" s="357"/>
    </row>
    <row r="582" ht="12.75" customHeight="1">
      <c r="A582" s="357"/>
      <c r="B582" s="357"/>
      <c r="C582" s="357"/>
      <c r="D582" s="357"/>
      <c r="E582" s="357"/>
      <c r="F582" s="357"/>
      <c r="G582" s="357"/>
      <c r="H582" s="357"/>
      <c r="I582" s="357"/>
      <c r="J582" s="357"/>
      <c r="K582" s="357"/>
      <c r="L582" s="357"/>
      <c r="M582" s="357"/>
      <c r="N582" s="357"/>
      <c r="O582" s="357"/>
      <c r="P582" s="357"/>
      <c r="Q582" s="357"/>
      <c r="R582" s="357"/>
      <c r="S582" s="357"/>
      <c r="T582" s="357"/>
      <c r="U582" s="357"/>
      <c r="V582" s="357"/>
      <c r="W582" s="357"/>
      <c r="X582" s="357"/>
      <c r="Y582" s="357"/>
      <c r="Z582" s="357"/>
      <c r="AA582" s="357"/>
      <c r="AB582" s="357"/>
      <c r="AC582" s="357"/>
      <c r="AD582" s="357"/>
      <c r="AE582" s="357"/>
      <c r="AF582" s="357"/>
      <c r="AG582" s="357"/>
      <c r="AH582" s="357"/>
      <c r="AI582" s="357"/>
      <c r="AJ582" s="357"/>
      <c r="AK582" s="357"/>
      <c r="AL582" s="357"/>
      <c r="AM582" s="357"/>
      <c r="AN582" s="357"/>
      <c r="AO582" s="357"/>
      <c r="AP582" s="357"/>
      <c r="AQ582" s="357"/>
      <c r="AR582" s="357"/>
      <c r="AS582" s="357"/>
      <c r="AT582" s="357"/>
      <c r="AU582" s="357"/>
      <c r="AV582" s="357"/>
      <c r="AW582" s="357"/>
      <c r="AX582" s="357"/>
      <c r="AY582" s="357"/>
      <c r="AZ582" s="357"/>
      <c r="BA582" s="357"/>
      <c r="BB582" s="357"/>
      <c r="BC582" s="357"/>
      <c r="BD582" s="357"/>
      <c r="BE582" s="357"/>
      <c r="BF582" s="357"/>
      <c r="BG582" s="357"/>
      <c r="BH582" s="357"/>
      <c r="BI582" s="357"/>
      <c r="BJ582" s="357"/>
      <c r="BK582" s="357"/>
      <c r="BL582" s="357"/>
      <c r="BM582" s="357"/>
      <c r="BN582" s="357"/>
      <c r="BO582" s="357"/>
      <c r="BP582" s="357"/>
      <c r="BQ582" s="357"/>
      <c r="BR582" s="357"/>
      <c r="BS582" s="357"/>
      <c r="BT582" s="357"/>
      <c r="BU582" s="357"/>
      <c r="BV582" s="357"/>
      <c r="BW582" s="357"/>
      <c r="BX582" s="357"/>
      <c r="BY582" s="357"/>
      <c r="BZ582" s="357"/>
      <c r="CA582" s="357"/>
      <c r="CB582" s="357"/>
      <c r="CC582" s="357"/>
      <c r="CD582" s="357"/>
      <c r="CE582" s="357"/>
      <c r="CF582" s="357"/>
      <c r="CG582" s="357"/>
      <c r="CH582" s="357"/>
      <c r="CI582" s="357"/>
      <c r="CJ582" s="357"/>
      <c r="CK582" s="357"/>
      <c r="CL582" s="357"/>
      <c r="CM582" s="357"/>
      <c r="CN582" s="357"/>
      <c r="CO582" s="357"/>
      <c r="CP582" s="357"/>
      <c r="CQ582" s="357"/>
      <c r="CR582" s="357"/>
      <c r="CS582" s="357"/>
      <c r="CT582" s="357"/>
      <c r="CU582" s="357"/>
      <c r="CV582" s="357"/>
      <c r="CW582" s="357"/>
      <c r="CX582" s="357"/>
      <c r="CY582" s="357"/>
      <c r="CZ582" s="357"/>
      <c r="DA582" s="357"/>
      <c r="DB582" s="357"/>
      <c r="DC582" s="357"/>
      <c r="DD582" s="357"/>
      <c r="DE582" s="357"/>
      <c r="DF582" s="357"/>
      <c r="DG582" s="357"/>
      <c r="DH582" s="357"/>
      <c r="DI582" s="357"/>
      <c r="DJ582" s="357"/>
      <c r="DK582" s="357"/>
      <c r="DL582" s="357"/>
      <c r="DM582" s="357"/>
      <c r="DN582" s="357"/>
      <c r="DO582" s="357"/>
      <c r="DP582" s="357"/>
      <c r="DQ582" s="357"/>
      <c r="DR582" s="357"/>
      <c r="DS582" s="357"/>
      <c r="DT582" s="357"/>
      <c r="DU582" s="357"/>
      <c r="DV582" s="357"/>
      <c r="DW582" s="357"/>
      <c r="DX582" s="357"/>
      <c r="DY582" s="357"/>
      <c r="DZ582" s="357"/>
      <c r="EA582" s="357"/>
      <c r="EB582" s="357"/>
      <c r="EC582" s="357"/>
      <c r="ED582" s="357"/>
      <c r="EE582" s="357"/>
      <c r="EF582" s="357"/>
      <c r="EG582" s="357"/>
      <c r="EH582" s="357"/>
      <c r="EI582" s="357"/>
      <c r="EJ582" s="357"/>
      <c r="EK582" s="357"/>
      <c r="EL582" s="357"/>
      <c r="EM582" s="357"/>
      <c r="EN582" s="357"/>
      <c r="EO582" s="357"/>
      <c r="EP582" s="357"/>
      <c r="EQ582" s="357"/>
      <c r="ER582" s="357"/>
      <c r="ES582" s="357"/>
      <c r="ET582" s="357"/>
      <c r="EU582" s="357"/>
    </row>
    <row r="583" ht="12.75" customHeight="1">
      <c r="A583" s="357"/>
      <c r="B583" s="357"/>
      <c r="C583" s="357"/>
      <c r="D583" s="357"/>
      <c r="E583" s="357"/>
      <c r="F583" s="357"/>
      <c r="G583" s="357"/>
      <c r="H583" s="357"/>
      <c r="I583" s="357"/>
      <c r="J583" s="357"/>
      <c r="K583" s="357"/>
      <c r="L583" s="357"/>
      <c r="M583" s="357"/>
      <c r="N583" s="357"/>
      <c r="O583" s="357"/>
      <c r="P583" s="357"/>
      <c r="Q583" s="357"/>
      <c r="R583" s="357"/>
      <c r="S583" s="357"/>
      <c r="T583" s="357"/>
      <c r="U583" s="357"/>
      <c r="V583" s="357"/>
      <c r="W583" s="357"/>
      <c r="X583" s="357"/>
      <c r="Y583" s="357"/>
      <c r="Z583" s="357"/>
      <c r="AA583" s="357"/>
      <c r="AB583" s="357"/>
      <c r="AC583" s="357"/>
      <c r="AD583" s="357"/>
      <c r="AE583" s="357"/>
      <c r="AF583" s="357"/>
      <c r="AG583" s="357"/>
      <c r="AH583" s="357"/>
      <c r="AI583" s="357"/>
      <c r="AJ583" s="357"/>
      <c r="AK583" s="357"/>
      <c r="AL583" s="357"/>
      <c r="AM583" s="357"/>
      <c r="AN583" s="357"/>
      <c r="AO583" s="357"/>
      <c r="AP583" s="357"/>
      <c r="AQ583" s="357"/>
      <c r="AR583" s="357"/>
      <c r="AS583" s="357"/>
      <c r="AT583" s="357"/>
      <c r="AU583" s="357"/>
      <c r="AV583" s="357"/>
      <c r="AW583" s="357"/>
      <c r="AX583" s="357"/>
      <c r="AY583" s="357"/>
      <c r="AZ583" s="357"/>
      <c r="BA583" s="357"/>
      <c r="BB583" s="357"/>
      <c r="BC583" s="357"/>
      <c r="BD583" s="357"/>
      <c r="BE583" s="357"/>
      <c r="BF583" s="357"/>
      <c r="BG583" s="357"/>
      <c r="BH583" s="357"/>
      <c r="BI583" s="357"/>
      <c r="BJ583" s="357"/>
      <c r="BK583" s="357"/>
      <c r="BL583" s="357"/>
      <c r="BM583" s="357"/>
      <c r="BN583" s="357"/>
      <c r="BO583" s="357"/>
      <c r="BP583" s="357"/>
      <c r="BQ583" s="357"/>
      <c r="BR583" s="357"/>
      <c r="BS583" s="357"/>
      <c r="BT583" s="357"/>
      <c r="BU583" s="357"/>
      <c r="BV583" s="357"/>
      <c r="BW583" s="357"/>
      <c r="BX583" s="357"/>
      <c r="BY583" s="357"/>
      <c r="BZ583" s="357"/>
      <c r="CA583" s="357"/>
      <c r="CB583" s="357"/>
      <c r="CC583" s="357"/>
      <c r="CD583" s="357"/>
      <c r="CE583" s="357"/>
      <c r="CF583" s="357"/>
      <c r="CG583" s="357"/>
      <c r="CH583" s="357"/>
      <c r="CI583" s="357"/>
      <c r="CJ583" s="357"/>
      <c r="CK583" s="357"/>
      <c r="CL583" s="357"/>
      <c r="CM583" s="357"/>
      <c r="CN583" s="357"/>
      <c r="CO583" s="357"/>
      <c r="CP583" s="357"/>
      <c r="CQ583" s="357"/>
      <c r="CR583" s="357"/>
      <c r="CS583" s="357"/>
      <c r="CT583" s="357"/>
      <c r="CU583" s="357"/>
      <c r="CV583" s="357"/>
      <c r="CW583" s="357"/>
      <c r="CX583" s="357"/>
      <c r="CY583" s="357"/>
      <c r="CZ583" s="357"/>
      <c r="DA583" s="357"/>
      <c r="DB583" s="357"/>
      <c r="DC583" s="357"/>
      <c r="DD583" s="357"/>
      <c r="DE583" s="357"/>
      <c r="DF583" s="357"/>
      <c r="DG583" s="357"/>
      <c r="DH583" s="357"/>
      <c r="DI583" s="357"/>
      <c r="DJ583" s="357"/>
      <c r="DK583" s="357"/>
      <c r="DL583" s="357"/>
      <c r="DM583" s="357"/>
      <c r="DN583" s="357"/>
      <c r="DO583" s="357"/>
      <c r="DP583" s="357"/>
      <c r="DQ583" s="357"/>
      <c r="DR583" s="357"/>
      <c r="DS583" s="357"/>
      <c r="DT583" s="357"/>
      <c r="DU583" s="357"/>
      <c r="DV583" s="357"/>
      <c r="DW583" s="357"/>
      <c r="DX583" s="357"/>
      <c r="DY583" s="357"/>
      <c r="DZ583" s="357"/>
      <c r="EA583" s="357"/>
      <c r="EB583" s="357"/>
      <c r="EC583" s="357"/>
      <c r="ED583" s="357"/>
      <c r="EE583" s="357"/>
      <c r="EF583" s="357"/>
      <c r="EG583" s="357"/>
      <c r="EH583" s="357"/>
      <c r="EI583" s="357"/>
      <c r="EJ583" s="357"/>
      <c r="EK583" s="357"/>
      <c r="EL583" s="357"/>
      <c r="EM583" s="357"/>
      <c r="EN583" s="357"/>
      <c r="EO583" s="357"/>
      <c r="EP583" s="357"/>
      <c r="EQ583" s="357"/>
      <c r="ER583" s="357"/>
      <c r="ES583" s="357"/>
      <c r="ET583" s="357"/>
      <c r="EU583" s="357"/>
    </row>
    <row r="584" ht="12.75" customHeight="1">
      <c r="A584" s="357"/>
      <c r="B584" s="357"/>
      <c r="C584" s="357"/>
      <c r="D584" s="357"/>
      <c r="E584" s="357"/>
      <c r="F584" s="357"/>
      <c r="G584" s="357"/>
      <c r="H584" s="357"/>
      <c r="I584" s="357"/>
      <c r="J584" s="357"/>
      <c r="K584" s="357"/>
      <c r="L584" s="357"/>
      <c r="M584" s="357"/>
      <c r="N584" s="357"/>
      <c r="O584" s="357"/>
      <c r="P584" s="357"/>
      <c r="Q584" s="357"/>
      <c r="R584" s="357"/>
      <c r="S584" s="357"/>
      <c r="T584" s="357"/>
      <c r="U584" s="357"/>
      <c r="V584" s="357"/>
      <c r="W584" s="357"/>
      <c r="X584" s="357"/>
      <c r="Y584" s="357"/>
      <c r="Z584" s="357"/>
      <c r="AA584" s="357"/>
      <c r="AB584" s="357"/>
      <c r="AC584" s="357"/>
      <c r="AD584" s="357"/>
      <c r="AE584" s="357"/>
      <c r="AF584" s="357"/>
      <c r="AG584" s="357"/>
      <c r="AH584" s="357"/>
      <c r="AI584" s="357"/>
      <c r="AJ584" s="357"/>
      <c r="AK584" s="357"/>
      <c r="AL584" s="357"/>
      <c r="AM584" s="357"/>
      <c r="AN584" s="357"/>
      <c r="AO584" s="357"/>
      <c r="AP584" s="357"/>
      <c r="AQ584" s="357"/>
      <c r="AR584" s="357"/>
      <c r="AS584" s="357"/>
      <c r="AT584" s="357"/>
      <c r="AU584" s="357"/>
      <c r="AV584" s="357"/>
      <c r="AW584" s="357"/>
      <c r="AX584" s="357"/>
      <c r="AY584" s="357"/>
      <c r="AZ584" s="357"/>
      <c r="BA584" s="357"/>
      <c r="BB584" s="357"/>
      <c r="BC584" s="357"/>
      <c r="BD584" s="357"/>
      <c r="BE584" s="357"/>
      <c r="BF584" s="357"/>
      <c r="BG584" s="357"/>
      <c r="BH584" s="357"/>
      <c r="BI584" s="357"/>
      <c r="BJ584" s="357"/>
      <c r="BK584" s="357"/>
      <c r="BL584" s="357"/>
      <c r="BM584" s="357"/>
      <c r="BN584" s="357"/>
      <c r="BO584" s="357"/>
      <c r="BP584" s="357"/>
      <c r="BQ584" s="357"/>
      <c r="BR584" s="357"/>
      <c r="BS584" s="357"/>
      <c r="BT584" s="357"/>
      <c r="BU584" s="357"/>
      <c r="BV584" s="357"/>
      <c r="BW584" s="357"/>
      <c r="BX584" s="357"/>
      <c r="BY584" s="357"/>
      <c r="BZ584" s="357"/>
      <c r="CA584" s="357"/>
      <c r="CB584" s="357"/>
      <c r="CC584" s="357"/>
      <c r="CD584" s="357"/>
      <c r="CE584" s="357"/>
      <c r="CF584" s="357"/>
      <c r="CG584" s="357"/>
      <c r="CH584" s="357"/>
      <c r="CI584" s="357"/>
      <c r="CJ584" s="357"/>
      <c r="CK584" s="357"/>
      <c r="CL584" s="357"/>
      <c r="CM584" s="357"/>
      <c r="CN584" s="357"/>
      <c r="CO584" s="357"/>
      <c r="CP584" s="357"/>
      <c r="CQ584" s="357"/>
      <c r="CR584" s="357"/>
      <c r="CS584" s="357"/>
      <c r="CT584" s="357"/>
      <c r="CU584" s="357"/>
      <c r="CV584" s="357"/>
      <c r="CW584" s="357"/>
      <c r="CX584" s="357"/>
      <c r="CY584" s="357"/>
      <c r="CZ584" s="357"/>
      <c r="DA584" s="357"/>
      <c r="DB584" s="357"/>
      <c r="DC584" s="357"/>
      <c r="DD584" s="357"/>
      <c r="DE584" s="357"/>
      <c r="DF584" s="357"/>
      <c r="DG584" s="357"/>
      <c r="DH584" s="357"/>
      <c r="DI584" s="357"/>
      <c r="DJ584" s="357"/>
      <c r="DK584" s="357"/>
      <c r="DL584" s="357"/>
      <c r="DM584" s="357"/>
      <c r="DN584" s="357"/>
      <c r="DO584" s="357"/>
      <c r="DP584" s="357"/>
      <c r="DQ584" s="357"/>
      <c r="DR584" s="357"/>
      <c r="DS584" s="357"/>
      <c r="DT584" s="357"/>
      <c r="DU584" s="357"/>
      <c r="DV584" s="357"/>
      <c r="DW584" s="357"/>
      <c r="DX584" s="357"/>
      <c r="DY584" s="357"/>
      <c r="DZ584" s="357"/>
      <c r="EA584" s="357"/>
      <c r="EB584" s="357"/>
      <c r="EC584" s="357"/>
      <c r="ED584" s="357"/>
      <c r="EE584" s="357"/>
      <c r="EF584" s="357"/>
      <c r="EG584" s="357"/>
      <c r="EH584" s="357"/>
      <c r="EI584" s="357"/>
      <c r="EJ584" s="357"/>
      <c r="EK584" s="357"/>
      <c r="EL584" s="357"/>
      <c r="EM584" s="357"/>
      <c r="EN584" s="357"/>
      <c r="EO584" s="357"/>
      <c r="EP584" s="357"/>
      <c r="EQ584" s="357"/>
      <c r="ER584" s="357"/>
      <c r="ES584" s="357"/>
      <c r="ET584" s="357"/>
      <c r="EU584" s="357"/>
    </row>
    <row r="585" ht="12.75" customHeight="1">
      <c r="A585" s="357"/>
      <c r="B585" s="357"/>
      <c r="C585" s="357"/>
      <c r="D585" s="357"/>
      <c r="E585" s="357"/>
      <c r="F585" s="357"/>
      <c r="G585" s="357"/>
      <c r="H585" s="357"/>
      <c r="I585" s="357"/>
      <c r="J585" s="357"/>
      <c r="K585" s="357"/>
      <c r="L585" s="357"/>
      <c r="M585" s="357"/>
      <c r="N585" s="357"/>
      <c r="O585" s="357"/>
      <c r="P585" s="357"/>
      <c r="Q585" s="357"/>
      <c r="R585" s="357"/>
      <c r="S585" s="357"/>
      <c r="T585" s="357"/>
      <c r="U585" s="357"/>
      <c r="V585" s="357"/>
      <c r="W585" s="357"/>
      <c r="X585" s="357"/>
      <c r="Y585" s="357"/>
      <c r="Z585" s="357"/>
      <c r="AA585" s="357"/>
      <c r="AB585" s="357"/>
      <c r="AC585" s="357"/>
      <c r="AD585" s="357"/>
      <c r="AE585" s="357"/>
      <c r="AF585" s="357"/>
      <c r="AG585" s="357"/>
      <c r="AH585" s="357"/>
      <c r="AI585" s="357"/>
      <c r="AJ585" s="357"/>
      <c r="AK585" s="357"/>
      <c r="AL585" s="357"/>
      <c r="AM585" s="357"/>
      <c r="AN585" s="357"/>
      <c r="AO585" s="357"/>
      <c r="AP585" s="357"/>
      <c r="AQ585" s="357"/>
      <c r="AR585" s="357"/>
      <c r="AS585" s="357"/>
      <c r="AT585" s="357"/>
      <c r="AU585" s="357"/>
      <c r="AV585" s="357"/>
      <c r="AW585" s="357"/>
      <c r="AX585" s="357"/>
      <c r="AY585" s="357"/>
      <c r="AZ585" s="357"/>
      <c r="BA585" s="357"/>
      <c r="BB585" s="357"/>
      <c r="BC585" s="357"/>
      <c r="BD585" s="357"/>
      <c r="BE585" s="357"/>
      <c r="BF585" s="357"/>
      <c r="BG585" s="357"/>
      <c r="BH585" s="357"/>
      <c r="BI585" s="357"/>
      <c r="BJ585" s="357"/>
      <c r="BK585" s="357"/>
      <c r="BL585" s="357"/>
      <c r="BM585" s="357"/>
      <c r="BN585" s="357"/>
      <c r="BO585" s="357"/>
      <c r="BP585" s="357"/>
      <c r="BQ585" s="357"/>
      <c r="BR585" s="357"/>
      <c r="BS585" s="357"/>
      <c r="BT585" s="357"/>
      <c r="BU585" s="357"/>
      <c r="BV585" s="357"/>
      <c r="BW585" s="357"/>
      <c r="BX585" s="357"/>
      <c r="BY585" s="357"/>
      <c r="BZ585" s="357"/>
      <c r="CA585" s="357"/>
      <c r="CB585" s="357"/>
      <c r="CC585" s="357"/>
      <c r="CD585" s="357"/>
      <c r="CE585" s="357"/>
      <c r="CF585" s="357"/>
      <c r="CG585" s="357"/>
      <c r="CH585" s="357"/>
      <c r="CI585" s="357"/>
      <c r="CJ585" s="357"/>
      <c r="CK585" s="357"/>
      <c r="CL585" s="357"/>
      <c r="CM585" s="357"/>
      <c r="CN585" s="357"/>
      <c r="CO585" s="357"/>
      <c r="CP585" s="357"/>
      <c r="CQ585" s="357"/>
      <c r="CR585" s="357"/>
      <c r="CS585" s="357"/>
      <c r="CT585" s="357"/>
      <c r="CU585" s="357"/>
      <c r="CV585" s="357"/>
      <c r="CW585" s="357"/>
      <c r="CX585" s="357"/>
      <c r="CY585" s="357"/>
      <c r="CZ585" s="357"/>
      <c r="DA585" s="357"/>
      <c r="DB585" s="357"/>
      <c r="DC585" s="357"/>
      <c r="DD585" s="357"/>
      <c r="DE585" s="357"/>
      <c r="DF585" s="357"/>
      <c r="DG585" s="357"/>
      <c r="DH585" s="357"/>
      <c r="DI585" s="357"/>
      <c r="DJ585" s="357"/>
      <c r="DK585" s="357"/>
      <c r="DL585" s="357"/>
      <c r="DM585" s="357"/>
      <c r="DN585" s="357"/>
      <c r="DO585" s="357"/>
      <c r="DP585" s="357"/>
      <c r="DQ585" s="357"/>
      <c r="DR585" s="357"/>
      <c r="DS585" s="357"/>
      <c r="DT585" s="357"/>
      <c r="DU585" s="357"/>
      <c r="DV585" s="357"/>
      <c r="DW585" s="357"/>
      <c r="DX585" s="357"/>
      <c r="DY585" s="357"/>
      <c r="DZ585" s="357"/>
      <c r="EA585" s="357"/>
      <c r="EB585" s="357"/>
      <c r="EC585" s="357"/>
      <c r="ED585" s="357"/>
      <c r="EE585" s="357"/>
      <c r="EF585" s="357"/>
      <c r="EG585" s="357"/>
      <c r="EH585" s="357"/>
      <c r="EI585" s="357"/>
      <c r="EJ585" s="357"/>
      <c r="EK585" s="357"/>
      <c r="EL585" s="357"/>
      <c r="EM585" s="357"/>
      <c r="EN585" s="357"/>
      <c r="EO585" s="357"/>
      <c r="EP585" s="357"/>
      <c r="EQ585" s="357"/>
      <c r="ER585" s="357"/>
      <c r="ES585" s="357"/>
      <c r="ET585" s="357"/>
      <c r="EU585" s="357"/>
    </row>
    <row r="586" ht="12.75" customHeight="1">
      <c r="A586" s="357"/>
      <c r="B586" s="357"/>
      <c r="C586" s="357"/>
      <c r="D586" s="357"/>
      <c r="E586" s="357"/>
      <c r="F586" s="357"/>
      <c r="G586" s="357"/>
      <c r="H586" s="357"/>
      <c r="I586" s="357"/>
      <c r="J586" s="357"/>
      <c r="K586" s="357"/>
      <c r="L586" s="357"/>
      <c r="M586" s="357"/>
      <c r="N586" s="357"/>
      <c r="O586" s="357"/>
      <c r="P586" s="357"/>
      <c r="Q586" s="357"/>
      <c r="R586" s="357"/>
      <c r="S586" s="357"/>
      <c r="T586" s="357"/>
      <c r="U586" s="357"/>
      <c r="V586" s="357"/>
      <c r="W586" s="357"/>
      <c r="X586" s="357"/>
      <c r="Y586" s="357"/>
      <c r="Z586" s="357"/>
      <c r="AA586" s="357"/>
      <c r="AB586" s="357"/>
      <c r="AC586" s="357"/>
      <c r="AD586" s="357"/>
      <c r="AE586" s="357"/>
      <c r="AF586" s="357"/>
      <c r="AG586" s="357"/>
      <c r="AH586" s="357"/>
      <c r="AI586" s="357"/>
      <c r="AJ586" s="357"/>
      <c r="AK586" s="357"/>
      <c r="AL586" s="357"/>
      <c r="AM586" s="357"/>
      <c r="AN586" s="357"/>
      <c r="AO586" s="357"/>
      <c r="AP586" s="357"/>
      <c r="AQ586" s="357"/>
      <c r="AR586" s="357"/>
      <c r="AS586" s="357"/>
      <c r="AT586" s="357"/>
      <c r="AU586" s="357"/>
      <c r="AV586" s="357"/>
      <c r="AW586" s="357"/>
      <c r="AX586" s="357"/>
      <c r="AY586" s="357"/>
      <c r="AZ586" s="357"/>
      <c r="BA586" s="357"/>
      <c r="BB586" s="357"/>
      <c r="BC586" s="357"/>
      <c r="BD586" s="357"/>
      <c r="BE586" s="357"/>
      <c r="BF586" s="357"/>
      <c r="BG586" s="357"/>
      <c r="BH586" s="357"/>
      <c r="BI586" s="357"/>
      <c r="BJ586" s="357"/>
      <c r="BK586" s="357"/>
      <c r="BL586" s="357"/>
      <c r="BM586" s="357"/>
      <c r="BN586" s="357"/>
      <c r="BO586" s="357"/>
      <c r="BP586" s="357"/>
      <c r="BQ586" s="357"/>
      <c r="BR586" s="357"/>
      <c r="BS586" s="357"/>
      <c r="BT586" s="357"/>
      <c r="BU586" s="357"/>
      <c r="BV586" s="357"/>
      <c r="BW586" s="357"/>
      <c r="BX586" s="357"/>
      <c r="BY586" s="357"/>
      <c r="BZ586" s="357"/>
      <c r="CA586" s="357"/>
      <c r="CB586" s="357"/>
      <c r="CC586" s="357"/>
      <c r="CD586" s="357"/>
      <c r="CE586" s="357"/>
      <c r="CF586" s="357"/>
      <c r="CG586" s="357"/>
      <c r="CH586" s="357"/>
      <c r="CI586" s="357"/>
      <c r="CJ586" s="357"/>
      <c r="CK586" s="357"/>
      <c r="CL586" s="357"/>
      <c r="CM586" s="357"/>
      <c r="CN586" s="357"/>
      <c r="CO586" s="357"/>
      <c r="CP586" s="357"/>
      <c r="CQ586" s="357"/>
      <c r="CR586" s="357"/>
      <c r="CS586" s="357"/>
      <c r="CT586" s="357"/>
      <c r="CU586" s="357"/>
      <c r="CV586" s="357"/>
      <c r="CW586" s="357"/>
      <c r="CX586" s="357"/>
      <c r="CY586" s="357"/>
      <c r="CZ586" s="357"/>
      <c r="DA586" s="357"/>
      <c r="DB586" s="357"/>
      <c r="DC586" s="357"/>
      <c r="DD586" s="357"/>
      <c r="DE586" s="357"/>
      <c r="DF586" s="357"/>
      <c r="DG586" s="357"/>
      <c r="DH586" s="357"/>
      <c r="DI586" s="357"/>
      <c r="DJ586" s="357"/>
      <c r="DK586" s="357"/>
      <c r="DL586" s="357"/>
      <c r="DM586" s="357"/>
      <c r="DN586" s="357"/>
      <c r="DO586" s="357"/>
      <c r="DP586" s="357"/>
      <c r="DQ586" s="357"/>
      <c r="DR586" s="357"/>
      <c r="DS586" s="357"/>
      <c r="DT586" s="357"/>
      <c r="DU586" s="357"/>
      <c r="DV586" s="357"/>
      <c r="DW586" s="357"/>
      <c r="DX586" s="357"/>
      <c r="DY586" s="357"/>
      <c r="DZ586" s="357"/>
      <c r="EA586" s="357"/>
      <c r="EB586" s="357"/>
      <c r="EC586" s="357"/>
      <c r="ED586" s="357"/>
      <c r="EE586" s="357"/>
      <c r="EF586" s="357"/>
      <c r="EG586" s="357"/>
      <c r="EH586" s="357"/>
      <c r="EI586" s="357"/>
      <c r="EJ586" s="357"/>
      <c r="EK586" s="357"/>
      <c r="EL586" s="357"/>
      <c r="EM586" s="357"/>
      <c r="EN586" s="357"/>
      <c r="EO586" s="357"/>
      <c r="EP586" s="357"/>
      <c r="EQ586" s="357"/>
      <c r="ER586" s="357"/>
      <c r="ES586" s="357"/>
      <c r="ET586" s="357"/>
      <c r="EU586" s="357"/>
    </row>
    <row r="587" ht="12.75" customHeight="1">
      <c r="A587" s="357"/>
      <c r="B587" s="357"/>
      <c r="C587" s="357"/>
      <c r="D587" s="357"/>
      <c r="E587" s="357"/>
      <c r="F587" s="357"/>
      <c r="G587" s="357"/>
      <c r="H587" s="357"/>
      <c r="I587" s="357"/>
      <c r="J587" s="357"/>
      <c r="K587" s="357"/>
      <c r="L587" s="357"/>
      <c r="M587" s="357"/>
      <c r="N587" s="357"/>
      <c r="O587" s="357"/>
      <c r="P587" s="357"/>
      <c r="Q587" s="357"/>
      <c r="R587" s="357"/>
      <c r="S587" s="357"/>
      <c r="T587" s="357"/>
      <c r="U587" s="357"/>
      <c r="V587" s="357"/>
      <c r="W587" s="357"/>
      <c r="X587" s="357"/>
      <c r="Y587" s="357"/>
      <c r="Z587" s="357"/>
      <c r="AA587" s="357"/>
      <c r="AB587" s="357"/>
      <c r="AC587" s="357"/>
      <c r="AD587" s="357"/>
      <c r="AE587" s="357"/>
      <c r="AF587" s="357"/>
      <c r="AG587" s="357"/>
      <c r="AH587" s="357"/>
      <c r="AI587" s="357"/>
      <c r="AJ587" s="357"/>
      <c r="AK587" s="357"/>
      <c r="AL587" s="357"/>
      <c r="AM587" s="357"/>
      <c r="AN587" s="357"/>
      <c r="AO587" s="357"/>
      <c r="AP587" s="357"/>
      <c r="AQ587" s="357"/>
      <c r="AR587" s="357"/>
      <c r="AS587" s="357"/>
      <c r="AT587" s="357"/>
      <c r="AU587" s="357"/>
      <c r="AV587" s="357"/>
      <c r="AW587" s="357"/>
      <c r="AX587" s="357"/>
      <c r="AY587" s="357"/>
      <c r="AZ587" s="357"/>
      <c r="BA587" s="357"/>
      <c r="BB587" s="357"/>
      <c r="BC587" s="357"/>
      <c r="BD587" s="357"/>
      <c r="BE587" s="357"/>
      <c r="BF587" s="357"/>
      <c r="BG587" s="357"/>
      <c r="BH587" s="357"/>
      <c r="BI587" s="357"/>
      <c r="BJ587" s="357"/>
      <c r="BK587" s="357"/>
      <c r="BL587" s="357"/>
      <c r="BM587" s="357"/>
      <c r="BN587" s="357"/>
      <c r="BO587" s="357"/>
      <c r="BP587" s="357"/>
      <c r="BQ587" s="357"/>
      <c r="BR587" s="357"/>
      <c r="BS587" s="357"/>
      <c r="BT587" s="357"/>
      <c r="BU587" s="357"/>
      <c r="BV587" s="357"/>
      <c r="BW587" s="357"/>
      <c r="BX587" s="357"/>
      <c r="BY587" s="357"/>
      <c r="BZ587" s="357"/>
      <c r="CA587" s="357"/>
      <c r="CB587" s="357"/>
      <c r="CC587" s="357"/>
      <c r="CD587" s="357"/>
      <c r="CE587" s="357"/>
      <c r="CF587" s="357"/>
      <c r="CG587" s="357"/>
      <c r="CH587" s="357"/>
      <c r="CI587" s="357"/>
      <c r="CJ587" s="357"/>
      <c r="CK587" s="357"/>
      <c r="CL587" s="357"/>
      <c r="CM587" s="357"/>
      <c r="CN587" s="357"/>
      <c r="CO587" s="357"/>
      <c r="CP587" s="357"/>
      <c r="CQ587" s="357"/>
      <c r="CR587" s="357"/>
      <c r="CS587" s="357"/>
      <c r="CT587" s="357"/>
      <c r="CU587" s="357"/>
      <c r="CV587" s="357"/>
      <c r="CW587" s="357"/>
      <c r="CX587" s="357"/>
      <c r="CY587" s="357"/>
      <c r="CZ587" s="357"/>
      <c r="DA587" s="357"/>
      <c r="DB587" s="357"/>
      <c r="DC587" s="357"/>
      <c r="DD587" s="357"/>
      <c r="DE587" s="357"/>
      <c r="DF587" s="357"/>
      <c r="DG587" s="357"/>
      <c r="DH587" s="357"/>
      <c r="DI587" s="357"/>
      <c r="DJ587" s="357"/>
      <c r="DK587" s="357"/>
      <c r="DL587" s="357"/>
      <c r="DM587" s="357"/>
      <c r="DN587" s="357"/>
      <c r="DO587" s="357"/>
      <c r="DP587" s="357"/>
      <c r="DQ587" s="357"/>
      <c r="DR587" s="357"/>
      <c r="DS587" s="357"/>
      <c r="DT587" s="357"/>
      <c r="DU587" s="357"/>
      <c r="DV587" s="357"/>
      <c r="DW587" s="357"/>
      <c r="DX587" s="357"/>
      <c r="DY587" s="357"/>
      <c r="DZ587" s="357"/>
      <c r="EA587" s="357"/>
      <c r="EB587" s="357"/>
      <c r="EC587" s="357"/>
      <c r="ED587" s="357"/>
      <c r="EE587" s="357"/>
      <c r="EF587" s="357"/>
      <c r="EG587" s="357"/>
      <c r="EH587" s="357"/>
      <c r="EI587" s="357"/>
      <c r="EJ587" s="357"/>
      <c r="EK587" s="357"/>
      <c r="EL587" s="357"/>
      <c r="EM587" s="357"/>
      <c r="EN587" s="357"/>
      <c r="EO587" s="357"/>
      <c r="EP587" s="357"/>
      <c r="EQ587" s="357"/>
      <c r="ER587" s="357"/>
      <c r="ES587" s="357"/>
      <c r="ET587" s="357"/>
      <c r="EU587" s="357"/>
    </row>
    <row r="588" ht="12.75" customHeight="1">
      <c r="A588" s="357"/>
      <c r="B588" s="357"/>
      <c r="C588" s="357"/>
      <c r="D588" s="357"/>
      <c r="E588" s="357"/>
      <c r="F588" s="357"/>
      <c r="G588" s="357"/>
      <c r="H588" s="357"/>
      <c r="I588" s="357"/>
      <c r="J588" s="357"/>
      <c r="K588" s="357"/>
      <c r="L588" s="357"/>
      <c r="M588" s="357"/>
      <c r="N588" s="357"/>
      <c r="O588" s="357"/>
      <c r="P588" s="357"/>
      <c r="Q588" s="357"/>
      <c r="R588" s="357"/>
      <c r="S588" s="357"/>
      <c r="T588" s="357"/>
      <c r="U588" s="357"/>
      <c r="V588" s="357"/>
      <c r="W588" s="357"/>
      <c r="X588" s="357"/>
      <c r="Y588" s="357"/>
      <c r="Z588" s="357"/>
      <c r="AA588" s="357"/>
      <c r="AB588" s="357"/>
      <c r="AC588" s="357"/>
      <c r="AD588" s="357"/>
      <c r="AE588" s="357"/>
      <c r="AF588" s="357"/>
      <c r="AG588" s="357"/>
      <c r="AH588" s="357"/>
      <c r="AI588" s="357"/>
      <c r="AJ588" s="357"/>
      <c r="AK588" s="357"/>
      <c r="AL588" s="357"/>
      <c r="AM588" s="357"/>
      <c r="AN588" s="357"/>
      <c r="AO588" s="357"/>
      <c r="AP588" s="357"/>
      <c r="AQ588" s="357"/>
      <c r="AR588" s="357"/>
      <c r="AS588" s="357"/>
      <c r="AT588" s="357"/>
      <c r="AU588" s="357"/>
      <c r="AV588" s="357"/>
      <c r="AW588" s="357"/>
      <c r="AX588" s="357"/>
      <c r="AY588" s="357"/>
      <c r="AZ588" s="357"/>
      <c r="BA588" s="357"/>
      <c r="BB588" s="357"/>
      <c r="BC588" s="357"/>
      <c r="BD588" s="357"/>
      <c r="BE588" s="357"/>
      <c r="BF588" s="357"/>
      <c r="BG588" s="357"/>
      <c r="BH588" s="357"/>
      <c r="BI588" s="357"/>
      <c r="BJ588" s="357"/>
      <c r="BK588" s="357"/>
      <c r="BL588" s="357"/>
      <c r="BM588" s="357"/>
      <c r="BN588" s="357"/>
      <c r="BO588" s="357"/>
      <c r="BP588" s="357"/>
      <c r="BQ588" s="357"/>
      <c r="BR588" s="357"/>
      <c r="BS588" s="357"/>
      <c r="BT588" s="357"/>
      <c r="BU588" s="357"/>
      <c r="BV588" s="357"/>
      <c r="BW588" s="357"/>
      <c r="BX588" s="357"/>
      <c r="BY588" s="357"/>
      <c r="BZ588" s="357"/>
      <c r="CA588" s="357"/>
      <c r="CB588" s="357"/>
      <c r="CC588" s="357"/>
      <c r="CD588" s="357"/>
      <c r="CE588" s="357"/>
      <c r="CF588" s="357"/>
      <c r="CG588" s="357"/>
      <c r="CH588" s="357"/>
      <c r="CI588" s="357"/>
      <c r="CJ588" s="357"/>
      <c r="CK588" s="357"/>
      <c r="CL588" s="357"/>
      <c r="CM588" s="357"/>
      <c r="CN588" s="357"/>
      <c r="CO588" s="357"/>
      <c r="CP588" s="357"/>
      <c r="CQ588" s="357"/>
      <c r="CR588" s="357"/>
      <c r="CS588" s="357"/>
      <c r="CT588" s="357"/>
      <c r="CU588" s="357"/>
      <c r="CV588" s="357"/>
      <c r="CW588" s="357"/>
      <c r="CX588" s="357"/>
      <c r="CY588" s="357"/>
      <c r="CZ588" s="357"/>
      <c r="DA588" s="357"/>
      <c r="DB588" s="357"/>
      <c r="DC588" s="357"/>
      <c r="DD588" s="357"/>
      <c r="DE588" s="357"/>
      <c r="DF588" s="357"/>
      <c r="DG588" s="357"/>
      <c r="DH588" s="357"/>
      <c r="DI588" s="357"/>
      <c r="DJ588" s="357"/>
      <c r="DK588" s="357"/>
      <c r="DL588" s="357"/>
      <c r="DM588" s="357"/>
      <c r="DN588" s="357"/>
      <c r="DO588" s="357"/>
      <c r="DP588" s="357"/>
      <c r="DQ588" s="357"/>
      <c r="DR588" s="357"/>
      <c r="DS588" s="357"/>
      <c r="DT588" s="357"/>
      <c r="DU588" s="357"/>
      <c r="DV588" s="357"/>
      <c r="DW588" s="357"/>
      <c r="DX588" s="357"/>
      <c r="DY588" s="357"/>
      <c r="DZ588" s="357"/>
      <c r="EA588" s="357"/>
      <c r="EB588" s="357"/>
      <c r="EC588" s="357"/>
      <c r="ED588" s="357"/>
      <c r="EE588" s="357"/>
      <c r="EF588" s="357"/>
      <c r="EG588" s="357"/>
      <c r="EH588" s="357"/>
      <c r="EI588" s="357"/>
      <c r="EJ588" s="357"/>
      <c r="EK588" s="357"/>
      <c r="EL588" s="357"/>
      <c r="EM588" s="357"/>
      <c r="EN588" s="357"/>
      <c r="EO588" s="357"/>
      <c r="EP588" s="357"/>
      <c r="EQ588" s="357"/>
      <c r="ER588" s="357"/>
      <c r="ES588" s="357"/>
      <c r="ET588" s="357"/>
      <c r="EU588" s="357"/>
    </row>
    <row r="589" ht="12.75" customHeight="1">
      <c r="A589" s="357"/>
      <c r="B589" s="357"/>
      <c r="C589" s="357"/>
      <c r="D589" s="357"/>
      <c r="E589" s="357"/>
      <c r="F589" s="357"/>
      <c r="G589" s="357"/>
      <c r="H589" s="357"/>
      <c r="I589" s="357"/>
      <c r="J589" s="357"/>
      <c r="K589" s="357"/>
      <c r="L589" s="357"/>
      <c r="M589" s="357"/>
      <c r="N589" s="357"/>
      <c r="O589" s="357"/>
      <c r="P589" s="357"/>
      <c r="Q589" s="357"/>
      <c r="R589" s="357"/>
      <c r="S589" s="357"/>
      <c r="T589" s="357"/>
      <c r="U589" s="357"/>
      <c r="V589" s="357"/>
      <c r="W589" s="357"/>
      <c r="X589" s="357"/>
      <c r="Y589" s="357"/>
      <c r="Z589" s="357"/>
      <c r="AA589" s="357"/>
      <c r="AB589" s="357"/>
      <c r="AC589" s="357"/>
      <c r="AD589" s="357"/>
      <c r="AE589" s="357"/>
      <c r="AF589" s="357"/>
      <c r="AG589" s="357"/>
      <c r="AH589" s="357"/>
      <c r="AI589" s="357"/>
      <c r="AJ589" s="357"/>
      <c r="AK589" s="357"/>
      <c r="AL589" s="357"/>
      <c r="AM589" s="357"/>
      <c r="AN589" s="357"/>
      <c r="AO589" s="357"/>
      <c r="AP589" s="357"/>
      <c r="AQ589" s="357"/>
      <c r="AR589" s="357"/>
      <c r="AS589" s="357"/>
      <c r="AT589" s="357"/>
      <c r="AU589" s="357"/>
      <c r="AV589" s="357"/>
      <c r="AW589" s="357"/>
      <c r="AX589" s="357"/>
      <c r="AY589" s="357"/>
      <c r="AZ589" s="357"/>
      <c r="BA589" s="357"/>
      <c r="BB589" s="357"/>
      <c r="BC589" s="357"/>
      <c r="BD589" s="357"/>
      <c r="BE589" s="357"/>
      <c r="BF589" s="357"/>
      <c r="BG589" s="357"/>
      <c r="BH589" s="357"/>
      <c r="BI589" s="357"/>
      <c r="BJ589" s="357"/>
      <c r="BK589" s="357"/>
      <c r="BL589" s="357"/>
      <c r="BM589" s="357"/>
      <c r="BN589" s="357"/>
      <c r="BO589" s="357"/>
      <c r="BP589" s="357"/>
      <c r="BQ589" s="357"/>
      <c r="BR589" s="357"/>
      <c r="BS589" s="357"/>
      <c r="BT589" s="357"/>
      <c r="BU589" s="357"/>
      <c r="BV589" s="357"/>
      <c r="BW589" s="357"/>
      <c r="BX589" s="357"/>
      <c r="BY589" s="357"/>
      <c r="BZ589" s="357"/>
      <c r="CA589" s="357"/>
      <c r="CB589" s="357"/>
      <c r="CC589" s="357"/>
      <c r="CD589" s="357"/>
      <c r="CE589" s="357"/>
      <c r="CF589" s="357"/>
      <c r="CG589" s="357"/>
      <c r="CH589" s="357"/>
      <c r="CI589" s="357"/>
      <c r="CJ589" s="357"/>
      <c r="CK589" s="357"/>
      <c r="CL589" s="357"/>
      <c r="CM589" s="357"/>
      <c r="CN589" s="357"/>
      <c r="CO589" s="357"/>
      <c r="CP589" s="357"/>
      <c r="CQ589" s="357"/>
      <c r="CR589" s="357"/>
      <c r="CS589" s="357"/>
      <c r="CT589" s="357"/>
      <c r="CU589" s="357"/>
      <c r="CV589" s="357"/>
      <c r="CW589" s="357"/>
      <c r="CX589" s="357"/>
      <c r="CY589" s="357"/>
      <c r="CZ589" s="357"/>
      <c r="DA589" s="357"/>
      <c r="DB589" s="357"/>
      <c r="DC589" s="357"/>
      <c r="DD589" s="357"/>
      <c r="DE589" s="357"/>
      <c r="DF589" s="357"/>
      <c r="DG589" s="357"/>
      <c r="DH589" s="357"/>
      <c r="DI589" s="357"/>
      <c r="DJ589" s="357"/>
      <c r="DK589" s="357"/>
      <c r="DL589" s="357"/>
      <c r="DM589" s="357"/>
      <c r="DN589" s="357"/>
      <c r="DO589" s="357"/>
      <c r="DP589" s="357"/>
      <c r="DQ589" s="357"/>
      <c r="DR589" s="357"/>
      <c r="DS589" s="357"/>
      <c r="DT589" s="357"/>
      <c r="DU589" s="357"/>
      <c r="DV589" s="357"/>
      <c r="DW589" s="357"/>
      <c r="DX589" s="357"/>
      <c r="DY589" s="357"/>
      <c r="DZ589" s="357"/>
      <c r="EA589" s="357"/>
      <c r="EB589" s="357"/>
      <c r="EC589" s="357"/>
      <c r="ED589" s="357"/>
      <c r="EE589" s="357"/>
      <c r="EF589" s="357"/>
      <c r="EG589" s="357"/>
      <c r="EH589" s="357"/>
      <c r="EI589" s="357"/>
      <c r="EJ589" s="357"/>
      <c r="EK589" s="357"/>
      <c r="EL589" s="357"/>
      <c r="EM589" s="357"/>
      <c r="EN589" s="357"/>
      <c r="EO589" s="357"/>
      <c r="EP589" s="357"/>
      <c r="EQ589" s="357"/>
      <c r="ER589" s="357"/>
      <c r="ES589" s="357"/>
      <c r="ET589" s="357"/>
      <c r="EU589" s="357"/>
    </row>
    <row r="590" ht="12.75" customHeight="1">
      <c r="A590" s="357"/>
      <c r="B590" s="357"/>
      <c r="C590" s="357"/>
      <c r="D590" s="357"/>
      <c r="E590" s="357"/>
      <c r="F590" s="357"/>
      <c r="G590" s="357"/>
      <c r="H590" s="357"/>
      <c r="I590" s="357"/>
      <c r="J590" s="357"/>
      <c r="K590" s="357"/>
      <c r="L590" s="357"/>
      <c r="M590" s="357"/>
      <c r="N590" s="357"/>
      <c r="O590" s="357"/>
      <c r="P590" s="357"/>
      <c r="Q590" s="357"/>
      <c r="R590" s="357"/>
      <c r="S590" s="357"/>
      <c r="T590" s="357"/>
      <c r="U590" s="357"/>
      <c r="V590" s="357"/>
      <c r="W590" s="357"/>
      <c r="X590" s="357"/>
      <c r="Y590" s="357"/>
      <c r="Z590" s="357"/>
      <c r="AA590" s="357"/>
      <c r="AB590" s="357"/>
      <c r="AC590" s="357"/>
      <c r="AD590" s="357"/>
      <c r="AE590" s="357"/>
      <c r="AF590" s="357"/>
      <c r="AG590" s="357"/>
      <c r="AH590" s="357"/>
      <c r="AI590" s="357"/>
      <c r="AJ590" s="357"/>
      <c r="AK590" s="357"/>
      <c r="AL590" s="357"/>
      <c r="AM590" s="357"/>
      <c r="AN590" s="357"/>
      <c r="AO590" s="357"/>
      <c r="AP590" s="357"/>
      <c r="AQ590" s="357"/>
      <c r="AR590" s="357"/>
      <c r="AS590" s="357"/>
      <c r="AT590" s="357"/>
      <c r="AU590" s="357"/>
      <c r="AV590" s="357"/>
      <c r="AW590" s="357"/>
      <c r="AX590" s="357"/>
      <c r="AY590" s="357"/>
      <c r="AZ590" s="357"/>
      <c r="BA590" s="357"/>
      <c r="BB590" s="357"/>
      <c r="BC590" s="357"/>
      <c r="BD590" s="357"/>
      <c r="BE590" s="357"/>
      <c r="BF590" s="357"/>
      <c r="BG590" s="357"/>
      <c r="BH590" s="357"/>
      <c r="BI590" s="357"/>
      <c r="BJ590" s="357"/>
      <c r="BK590" s="357"/>
      <c r="BL590" s="357"/>
      <c r="BM590" s="357"/>
      <c r="BN590" s="357"/>
      <c r="BO590" s="357"/>
      <c r="BP590" s="357"/>
      <c r="BQ590" s="357"/>
      <c r="BR590" s="357"/>
      <c r="BS590" s="357"/>
      <c r="BT590" s="357"/>
      <c r="BU590" s="357"/>
      <c r="BV590" s="357"/>
      <c r="BW590" s="357"/>
      <c r="BX590" s="357"/>
      <c r="BY590" s="357"/>
      <c r="BZ590" s="357"/>
      <c r="CA590" s="357"/>
      <c r="CB590" s="357"/>
      <c r="CC590" s="357"/>
      <c r="CD590" s="357"/>
      <c r="CE590" s="357"/>
      <c r="CF590" s="357"/>
      <c r="CG590" s="357"/>
      <c r="CH590" s="357"/>
      <c r="CI590" s="357"/>
      <c r="CJ590" s="357"/>
      <c r="CK590" s="357"/>
      <c r="CL590" s="357"/>
      <c r="CM590" s="357"/>
      <c r="CN590" s="357"/>
      <c r="CO590" s="357"/>
      <c r="CP590" s="357"/>
      <c r="CQ590" s="357"/>
      <c r="CR590" s="357"/>
      <c r="CS590" s="357"/>
      <c r="CT590" s="357"/>
      <c r="CU590" s="357"/>
      <c r="CV590" s="357"/>
      <c r="CW590" s="357"/>
      <c r="CX590" s="357"/>
      <c r="CY590" s="357"/>
      <c r="CZ590" s="357"/>
      <c r="DA590" s="357"/>
      <c r="DB590" s="357"/>
      <c r="DC590" s="357"/>
      <c r="DD590" s="357"/>
      <c r="DE590" s="357"/>
      <c r="DF590" s="357"/>
      <c r="DG590" s="357"/>
      <c r="DH590" s="357"/>
      <c r="DI590" s="357"/>
      <c r="DJ590" s="357"/>
      <c r="DK590" s="357"/>
      <c r="DL590" s="357"/>
      <c r="DM590" s="357"/>
      <c r="DN590" s="357"/>
      <c r="DO590" s="357"/>
      <c r="DP590" s="357"/>
      <c r="DQ590" s="357"/>
      <c r="DR590" s="357"/>
      <c r="DS590" s="357"/>
      <c r="DT590" s="357"/>
      <c r="DU590" s="357"/>
      <c r="DV590" s="357"/>
      <c r="DW590" s="357"/>
      <c r="DX590" s="357"/>
      <c r="DY590" s="357"/>
      <c r="DZ590" s="357"/>
      <c r="EA590" s="357"/>
      <c r="EB590" s="357"/>
      <c r="EC590" s="357"/>
      <c r="ED590" s="357"/>
      <c r="EE590" s="357"/>
      <c r="EF590" s="357"/>
      <c r="EG590" s="357"/>
      <c r="EH590" s="357"/>
      <c r="EI590" s="357"/>
      <c r="EJ590" s="357"/>
      <c r="EK590" s="357"/>
      <c r="EL590" s="357"/>
      <c r="EM590" s="357"/>
      <c r="EN590" s="357"/>
      <c r="EO590" s="357"/>
      <c r="EP590" s="357"/>
      <c r="EQ590" s="357"/>
      <c r="ER590" s="357"/>
      <c r="ES590" s="357"/>
      <c r="ET590" s="357"/>
      <c r="EU590" s="357"/>
    </row>
    <row r="591" ht="12.75" customHeight="1">
      <c r="A591" s="357"/>
      <c r="B591" s="357"/>
      <c r="C591" s="357"/>
      <c r="D591" s="357"/>
      <c r="E591" s="357"/>
      <c r="F591" s="357"/>
      <c r="G591" s="357"/>
      <c r="H591" s="357"/>
      <c r="I591" s="357"/>
      <c r="J591" s="357"/>
      <c r="K591" s="357"/>
      <c r="L591" s="357"/>
      <c r="M591" s="357"/>
      <c r="N591" s="357"/>
      <c r="O591" s="357"/>
      <c r="P591" s="357"/>
      <c r="Q591" s="357"/>
      <c r="R591" s="357"/>
      <c r="S591" s="357"/>
      <c r="T591" s="357"/>
      <c r="U591" s="357"/>
      <c r="V591" s="357"/>
      <c r="W591" s="357"/>
      <c r="X591" s="357"/>
      <c r="Y591" s="357"/>
      <c r="Z591" s="357"/>
      <c r="AA591" s="357"/>
      <c r="AB591" s="357"/>
      <c r="AC591" s="357"/>
      <c r="AD591" s="357"/>
      <c r="AE591" s="357"/>
      <c r="AF591" s="357"/>
      <c r="AG591" s="357"/>
      <c r="AH591" s="357"/>
      <c r="AI591" s="357"/>
      <c r="AJ591" s="357"/>
      <c r="AK591" s="357"/>
      <c r="AL591" s="357"/>
      <c r="AM591" s="357"/>
      <c r="AN591" s="357"/>
      <c r="AO591" s="357"/>
      <c r="AP591" s="357"/>
      <c r="AQ591" s="357"/>
      <c r="AR591" s="357"/>
      <c r="AS591" s="357"/>
      <c r="AT591" s="357"/>
      <c r="AU591" s="357"/>
      <c r="AV591" s="357"/>
      <c r="AW591" s="357"/>
      <c r="AX591" s="357"/>
      <c r="AY591" s="357"/>
      <c r="AZ591" s="357"/>
      <c r="BA591" s="357"/>
      <c r="BB591" s="357"/>
      <c r="BC591" s="357"/>
      <c r="BD591" s="357"/>
      <c r="BE591" s="357"/>
      <c r="BF591" s="357"/>
      <c r="BG591" s="357"/>
      <c r="BH591" s="357"/>
      <c r="BI591" s="357"/>
      <c r="BJ591" s="357"/>
      <c r="BK591" s="357"/>
      <c r="BL591" s="357"/>
      <c r="BM591" s="357"/>
      <c r="BN591" s="357"/>
      <c r="BO591" s="357"/>
      <c r="BP591" s="357"/>
      <c r="BQ591" s="357"/>
      <c r="BR591" s="357"/>
      <c r="BS591" s="357"/>
      <c r="BT591" s="357"/>
      <c r="BU591" s="357"/>
      <c r="BV591" s="357"/>
      <c r="BW591" s="357"/>
      <c r="BX591" s="357"/>
      <c r="BY591" s="357"/>
      <c r="BZ591" s="357"/>
      <c r="CA591" s="357"/>
      <c r="CB591" s="357"/>
      <c r="CC591" s="357"/>
      <c r="CD591" s="357"/>
      <c r="CE591" s="357"/>
      <c r="CF591" s="357"/>
      <c r="CG591" s="357"/>
      <c r="CH591" s="357"/>
      <c r="CI591" s="357"/>
      <c r="CJ591" s="357"/>
      <c r="CK591" s="357"/>
      <c r="CL591" s="357"/>
      <c r="CM591" s="357"/>
      <c r="CN591" s="357"/>
      <c r="CO591" s="357"/>
      <c r="CP591" s="357"/>
      <c r="CQ591" s="357"/>
      <c r="CR591" s="357"/>
      <c r="CS591" s="357"/>
      <c r="CT591" s="357"/>
      <c r="CU591" s="357"/>
      <c r="CV591" s="357"/>
      <c r="CW591" s="357"/>
      <c r="CX591" s="357"/>
      <c r="CY591" s="357"/>
      <c r="CZ591" s="357"/>
      <c r="DA591" s="357"/>
      <c r="DB591" s="357"/>
      <c r="DC591" s="357"/>
      <c r="DD591" s="357"/>
      <c r="DE591" s="357"/>
      <c r="DF591" s="357"/>
      <c r="DG591" s="357"/>
      <c r="DH591" s="357"/>
      <c r="DI591" s="357"/>
      <c r="DJ591" s="357"/>
      <c r="DK591" s="357"/>
      <c r="DL591" s="357"/>
      <c r="DM591" s="357"/>
      <c r="DN591" s="357"/>
      <c r="DO591" s="357"/>
      <c r="DP591" s="357"/>
      <c r="DQ591" s="357"/>
      <c r="DR591" s="357"/>
      <c r="DS591" s="357"/>
      <c r="DT591" s="357"/>
      <c r="DU591" s="357"/>
      <c r="DV591" s="357"/>
      <c r="DW591" s="357"/>
      <c r="DX591" s="357"/>
      <c r="DY591" s="357"/>
      <c r="DZ591" s="357"/>
      <c r="EA591" s="357"/>
      <c r="EB591" s="357"/>
      <c r="EC591" s="357"/>
      <c r="ED591" s="357"/>
      <c r="EE591" s="357"/>
      <c r="EF591" s="357"/>
      <c r="EG591" s="357"/>
      <c r="EH591" s="357"/>
      <c r="EI591" s="357"/>
      <c r="EJ591" s="357"/>
      <c r="EK591" s="357"/>
      <c r="EL591" s="357"/>
      <c r="EM591" s="357"/>
      <c r="EN591" s="357"/>
      <c r="EO591" s="357"/>
      <c r="EP591" s="357"/>
      <c r="EQ591" s="357"/>
      <c r="ER591" s="357"/>
      <c r="ES591" s="357"/>
      <c r="ET591" s="357"/>
      <c r="EU591" s="357"/>
    </row>
    <row r="592" ht="12.75" customHeight="1">
      <c r="A592" s="357"/>
      <c r="B592" s="357"/>
      <c r="C592" s="357"/>
      <c r="D592" s="357"/>
      <c r="E592" s="357"/>
      <c r="F592" s="357"/>
      <c r="G592" s="357"/>
      <c r="H592" s="357"/>
      <c r="I592" s="357"/>
      <c r="J592" s="357"/>
      <c r="K592" s="357"/>
      <c r="L592" s="357"/>
      <c r="M592" s="357"/>
      <c r="N592" s="357"/>
      <c r="O592" s="357"/>
      <c r="P592" s="357"/>
      <c r="Q592" s="357"/>
      <c r="R592" s="357"/>
      <c r="S592" s="357"/>
      <c r="T592" s="357"/>
      <c r="U592" s="357"/>
      <c r="V592" s="357"/>
      <c r="W592" s="357"/>
      <c r="X592" s="357"/>
      <c r="Y592" s="357"/>
      <c r="Z592" s="357"/>
      <c r="AA592" s="357"/>
      <c r="AB592" s="357"/>
      <c r="AC592" s="357"/>
      <c r="AD592" s="357"/>
      <c r="AE592" s="357"/>
      <c r="AF592" s="357"/>
      <c r="AG592" s="357"/>
      <c r="AH592" s="357"/>
      <c r="AI592" s="357"/>
      <c r="AJ592" s="357"/>
      <c r="AK592" s="357"/>
      <c r="AL592" s="357"/>
      <c r="AM592" s="357"/>
      <c r="AN592" s="357"/>
      <c r="AO592" s="357"/>
      <c r="AP592" s="357"/>
      <c r="AQ592" s="357"/>
      <c r="AR592" s="357"/>
      <c r="AS592" s="357"/>
      <c r="AT592" s="357"/>
      <c r="AU592" s="357"/>
      <c r="AV592" s="357"/>
      <c r="AW592" s="357"/>
      <c r="AX592" s="357"/>
      <c r="AY592" s="357"/>
      <c r="AZ592" s="357"/>
      <c r="BA592" s="357"/>
      <c r="BB592" s="357"/>
      <c r="BC592" s="357"/>
      <c r="BD592" s="357"/>
      <c r="BE592" s="357"/>
      <c r="BF592" s="357"/>
      <c r="BG592" s="357"/>
      <c r="BH592" s="357"/>
      <c r="BI592" s="357"/>
      <c r="BJ592" s="357"/>
      <c r="BK592" s="357"/>
      <c r="BL592" s="357"/>
      <c r="BM592" s="357"/>
      <c r="BN592" s="357"/>
      <c r="BO592" s="357"/>
      <c r="BP592" s="357"/>
      <c r="BQ592" s="357"/>
      <c r="BR592" s="357"/>
      <c r="BS592" s="357"/>
      <c r="BT592" s="357"/>
      <c r="BU592" s="357"/>
      <c r="BV592" s="357"/>
      <c r="BW592" s="357"/>
      <c r="BX592" s="357"/>
      <c r="BY592" s="357"/>
      <c r="BZ592" s="357"/>
      <c r="CA592" s="357"/>
      <c r="CB592" s="357"/>
      <c r="CC592" s="357"/>
      <c r="CD592" s="357"/>
      <c r="CE592" s="357"/>
      <c r="CF592" s="357"/>
      <c r="CG592" s="357"/>
      <c r="CH592" s="357"/>
      <c r="CI592" s="357"/>
      <c r="CJ592" s="357"/>
      <c r="CK592" s="357"/>
      <c r="CL592" s="357"/>
      <c r="CM592" s="357"/>
      <c r="CN592" s="357"/>
      <c r="CO592" s="357"/>
      <c r="CP592" s="357"/>
      <c r="CQ592" s="357"/>
      <c r="CR592" s="357"/>
      <c r="CS592" s="357"/>
      <c r="CT592" s="357"/>
      <c r="CU592" s="357"/>
      <c r="CV592" s="357"/>
      <c r="CW592" s="357"/>
      <c r="CX592" s="357"/>
      <c r="CY592" s="357"/>
      <c r="CZ592" s="357"/>
      <c r="DA592" s="357"/>
      <c r="DB592" s="357"/>
      <c r="DC592" s="357"/>
      <c r="DD592" s="357"/>
      <c r="DE592" s="357"/>
      <c r="DF592" s="357"/>
      <c r="DG592" s="357"/>
      <c r="DH592" s="357"/>
      <c r="DI592" s="357"/>
      <c r="DJ592" s="357"/>
      <c r="DK592" s="357"/>
      <c r="DL592" s="357"/>
      <c r="DM592" s="357"/>
      <c r="DN592" s="357"/>
      <c r="DO592" s="357"/>
      <c r="DP592" s="357"/>
      <c r="DQ592" s="357"/>
      <c r="DR592" s="357"/>
      <c r="DS592" s="357"/>
      <c r="DT592" s="357"/>
      <c r="DU592" s="357"/>
      <c r="DV592" s="357"/>
      <c r="DW592" s="357"/>
      <c r="DX592" s="357"/>
      <c r="DY592" s="357"/>
      <c r="DZ592" s="357"/>
      <c r="EA592" s="357"/>
      <c r="EB592" s="357"/>
      <c r="EC592" s="357"/>
      <c r="ED592" s="357"/>
      <c r="EE592" s="357"/>
      <c r="EF592" s="357"/>
      <c r="EG592" s="357"/>
      <c r="EH592" s="357"/>
      <c r="EI592" s="357"/>
      <c r="EJ592" s="357"/>
      <c r="EK592" s="357"/>
      <c r="EL592" s="357"/>
      <c r="EM592" s="357"/>
      <c r="EN592" s="357"/>
      <c r="EO592" s="357"/>
      <c r="EP592" s="357"/>
      <c r="EQ592" s="357"/>
      <c r="ER592" s="357"/>
      <c r="ES592" s="357"/>
      <c r="ET592" s="357"/>
      <c r="EU592" s="357"/>
    </row>
    <row r="593" ht="12.75" customHeight="1">
      <c r="A593" s="357"/>
      <c r="B593" s="357"/>
      <c r="C593" s="357"/>
      <c r="D593" s="357"/>
      <c r="E593" s="357"/>
      <c r="F593" s="357"/>
      <c r="G593" s="357"/>
      <c r="H593" s="357"/>
      <c r="I593" s="357"/>
      <c r="J593" s="357"/>
      <c r="K593" s="357"/>
      <c r="L593" s="357"/>
      <c r="M593" s="357"/>
      <c r="N593" s="357"/>
      <c r="O593" s="357"/>
      <c r="P593" s="357"/>
      <c r="Q593" s="357"/>
      <c r="R593" s="357"/>
      <c r="S593" s="357"/>
      <c r="T593" s="357"/>
      <c r="U593" s="357"/>
      <c r="V593" s="357"/>
      <c r="W593" s="357"/>
      <c r="X593" s="357"/>
      <c r="Y593" s="357"/>
      <c r="Z593" s="357"/>
      <c r="AA593" s="357"/>
      <c r="AB593" s="357"/>
      <c r="AC593" s="357"/>
      <c r="AD593" s="357"/>
      <c r="AE593" s="357"/>
      <c r="AF593" s="357"/>
      <c r="AG593" s="357"/>
      <c r="AH593" s="357"/>
      <c r="AI593" s="357"/>
      <c r="AJ593" s="357"/>
      <c r="AK593" s="357"/>
      <c r="AL593" s="357"/>
      <c r="AM593" s="357"/>
      <c r="AN593" s="357"/>
      <c r="AO593" s="357"/>
      <c r="AP593" s="357"/>
      <c r="AQ593" s="357"/>
      <c r="AR593" s="357"/>
      <c r="AS593" s="357"/>
      <c r="AT593" s="357"/>
      <c r="AU593" s="357"/>
      <c r="AV593" s="357"/>
      <c r="AW593" s="357"/>
      <c r="AX593" s="357"/>
      <c r="AY593" s="357"/>
      <c r="AZ593" s="357"/>
      <c r="BA593" s="357"/>
      <c r="BB593" s="357"/>
      <c r="BC593" s="357"/>
      <c r="BD593" s="357"/>
      <c r="BE593" s="357"/>
      <c r="BF593" s="357"/>
      <c r="BG593" s="357"/>
      <c r="BH593" s="357"/>
      <c r="BI593" s="357"/>
      <c r="BJ593" s="357"/>
      <c r="BK593" s="357"/>
      <c r="BL593" s="357"/>
      <c r="BM593" s="357"/>
      <c r="BN593" s="357"/>
      <c r="BO593" s="357"/>
      <c r="BP593" s="357"/>
      <c r="BQ593" s="357"/>
      <c r="BR593" s="357"/>
      <c r="BS593" s="357"/>
      <c r="BT593" s="357"/>
      <c r="BU593" s="357"/>
      <c r="BV593" s="357"/>
      <c r="BW593" s="357"/>
      <c r="BX593" s="357"/>
      <c r="BY593" s="357"/>
      <c r="BZ593" s="357"/>
      <c r="CA593" s="357"/>
      <c r="CB593" s="357"/>
      <c r="CC593" s="357"/>
      <c r="CD593" s="357"/>
      <c r="CE593" s="357"/>
      <c r="CF593" s="357"/>
      <c r="CG593" s="357"/>
      <c r="CH593" s="357"/>
      <c r="CI593" s="357"/>
      <c r="CJ593" s="357"/>
      <c r="CK593" s="357"/>
      <c r="CL593" s="357"/>
      <c r="CM593" s="357"/>
      <c r="CN593" s="357"/>
      <c r="CO593" s="357"/>
      <c r="CP593" s="357"/>
      <c r="CQ593" s="357"/>
      <c r="CR593" s="357"/>
      <c r="CS593" s="357"/>
      <c r="CT593" s="357"/>
      <c r="CU593" s="357"/>
      <c r="CV593" s="357"/>
      <c r="CW593" s="357"/>
      <c r="CX593" s="357"/>
      <c r="CY593" s="357"/>
      <c r="CZ593" s="357"/>
      <c r="DA593" s="357"/>
      <c r="DB593" s="357"/>
      <c r="DC593" s="357"/>
      <c r="DD593" s="357"/>
      <c r="DE593" s="357"/>
      <c r="DF593" s="357"/>
      <c r="DG593" s="357"/>
      <c r="DH593" s="357"/>
      <c r="DI593" s="357"/>
      <c r="DJ593" s="357"/>
      <c r="DK593" s="357"/>
      <c r="DL593" s="357"/>
      <c r="DM593" s="357"/>
      <c r="DN593" s="357"/>
      <c r="DO593" s="357"/>
      <c r="DP593" s="357"/>
      <c r="DQ593" s="357"/>
      <c r="DR593" s="357"/>
      <c r="DS593" s="357"/>
      <c r="DT593" s="357"/>
      <c r="DU593" s="357"/>
      <c r="DV593" s="357"/>
      <c r="DW593" s="357"/>
      <c r="DX593" s="357"/>
      <c r="DY593" s="357"/>
      <c r="DZ593" s="357"/>
      <c r="EA593" s="357"/>
      <c r="EB593" s="357"/>
      <c r="EC593" s="357"/>
      <c r="ED593" s="357"/>
      <c r="EE593" s="357"/>
      <c r="EF593" s="357"/>
      <c r="EG593" s="357"/>
      <c r="EH593" s="357"/>
      <c r="EI593" s="357"/>
      <c r="EJ593" s="357"/>
      <c r="EK593" s="357"/>
      <c r="EL593" s="357"/>
      <c r="EM593" s="357"/>
      <c r="EN593" s="357"/>
      <c r="EO593" s="357"/>
      <c r="EP593" s="357"/>
      <c r="EQ593" s="357"/>
      <c r="ER593" s="357"/>
      <c r="ES593" s="357"/>
      <c r="ET593" s="357"/>
      <c r="EU593" s="357"/>
    </row>
    <row r="594" ht="12.75" customHeight="1">
      <c r="A594" s="357"/>
      <c r="B594" s="357"/>
      <c r="C594" s="357"/>
      <c r="D594" s="357"/>
      <c r="E594" s="357"/>
      <c r="F594" s="357"/>
      <c r="G594" s="357"/>
      <c r="H594" s="357"/>
      <c r="I594" s="357"/>
      <c r="J594" s="357"/>
      <c r="K594" s="357"/>
      <c r="L594" s="357"/>
      <c r="M594" s="357"/>
      <c r="N594" s="357"/>
      <c r="O594" s="357"/>
      <c r="P594" s="357"/>
      <c r="Q594" s="357"/>
      <c r="R594" s="357"/>
      <c r="S594" s="357"/>
      <c r="T594" s="357"/>
      <c r="U594" s="357"/>
      <c r="V594" s="357"/>
      <c r="W594" s="357"/>
      <c r="X594" s="357"/>
      <c r="Y594" s="357"/>
      <c r="Z594" s="357"/>
      <c r="AA594" s="357"/>
      <c r="AB594" s="357"/>
      <c r="AC594" s="357"/>
      <c r="AD594" s="357"/>
      <c r="AE594" s="357"/>
      <c r="AF594" s="357"/>
      <c r="AG594" s="357"/>
      <c r="AH594" s="357"/>
      <c r="AI594" s="357"/>
      <c r="AJ594" s="357"/>
      <c r="AK594" s="357"/>
      <c r="AL594" s="357"/>
      <c r="AM594" s="357"/>
      <c r="AN594" s="357"/>
      <c r="AO594" s="357"/>
      <c r="AP594" s="357"/>
      <c r="AQ594" s="357"/>
      <c r="AR594" s="357"/>
      <c r="AS594" s="357"/>
      <c r="AT594" s="357"/>
      <c r="AU594" s="357"/>
      <c r="AV594" s="357"/>
      <c r="AW594" s="357"/>
      <c r="AX594" s="357"/>
      <c r="AY594" s="357"/>
      <c r="AZ594" s="357"/>
      <c r="BA594" s="357"/>
      <c r="BB594" s="357"/>
      <c r="BC594" s="357"/>
      <c r="BD594" s="357"/>
      <c r="BE594" s="357"/>
      <c r="BF594" s="357"/>
      <c r="BG594" s="357"/>
      <c r="BH594" s="357"/>
      <c r="BI594" s="357"/>
      <c r="BJ594" s="357"/>
      <c r="BK594" s="357"/>
      <c r="BL594" s="357"/>
      <c r="BM594" s="357"/>
      <c r="BN594" s="357"/>
      <c r="BO594" s="357"/>
      <c r="BP594" s="357"/>
      <c r="BQ594" s="357"/>
      <c r="BR594" s="357"/>
      <c r="BS594" s="357"/>
      <c r="BT594" s="357"/>
      <c r="BU594" s="357"/>
      <c r="BV594" s="357"/>
      <c r="BW594" s="357"/>
      <c r="BX594" s="357"/>
      <c r="BY594" s="357"/>
      <c r="BZ594" s="357"/>
      <c r="CA594" s="357"/>
      <c r="CB594" s="357"/>
      <c r="CC594" s="357"/>
      <c r="CD594" s="357"/>
      <c r="CE594" s="357"/>
      <c r="CF594" s="357"/>
      <c r="CG594" s="357"/>
      <c r="CH594" s="357"/>
      <c r="CI594" s="357"/>
      <c r="CJ594" s="357"/>
      <c r="CK594" s="357"/>
      <c r="CL594" s="357"/>
      <c r="CM594" s="357"/>
      <c r="CN594" s="357"/>
      <c r="CO594" s="357"/>
      <c r="CP594" s="357"/>
      <c r="CQ594" s="357"/>
      <c r="CR594" s="357"/>
      <c r="CS594" s="357"/>
      <c r="CT594" s="357"/>
      <c r="CU594" s="357"/>
      <c r="CV594" s="357"/>
      <c r="CW594" s="357"/>
      <c r="CX594" s="357"/>
      <c r="CY594" s="357"/>
      <c r="CZ594" s="357"/>
      <c r="DA594" s="357"/>
      <c r="DB594" s="357"/>
      <c r="DC594" s="357"/>
      <c r="DD594" s="357"/>
      <c r="DE594" s="357"/>
      <c r="DF594" s="357"/>
      <c r="DG594" s="357"/>
      <c r="DH594" s="357"/>
      <c r="DI594" s="357"/>
      <c r="DJ594" s="357"/>
      <c r="DK594" s="357"/>
      <c r="DL594" s="357"/>
      <c r="DM594" s="357"/>
      <c r="DN594" s="357"/>
      <c r="DO594" s="357"/>
      <c r="DP594" s="357"/>
      <c r="DQ594" s="357"/>
      <c r="DR594" s="357"/>
      <c r="DS594" s="357"/>
      <c r="DT594" s="357"/>
      <c r="DU594" s="357"/>
      <c r="DV594" s="357"/>
      <c r="DW594" s="357"/>
      <c r="DX594" s="357"/>
      <c r="DY594" s="357"/>
      <c r="DZ594" s="357"/>
      <c r="EA594" s="357"/>
      <c r="EB594" s="357"/>
      <c r="EC594" s="357"/>
      <c r="ED594" s="357"/>
      <c r="EE594" s="357"/>
      <c r="EF594" s="357"/>
      <c r="EG594" s="357"/>
      <c r="EH594" s="357"/>
      <c r="EI594" s="357"/>
      <c r="EJ594" s="357"/>
      <c r="EK594" s="357"/>
      <c r="EL594" s="357"/>
      <c r="EM594" s="357"/>
      <c r="EN594" s="357"/>
      <c r="EO594" s="357"/>
      <c r="EP594" s="357"/>
      <c r="EQ594" s="357"/>
      <c r="ER594" s="357"/>
      <c r="ES594" s="357"/>
      <c r="ET594" s="357"/>
      <c r="EU594" s="357"/>
    </row>
    <row r="595" ht="12.75" customHeight="1">
      <c r="A595" s="357"/>
      <c r="B595" s="357"/>
      <c r="C595" s="357"/>
      <c r="D595" s="357"/>
      <c r="E595" s="357"/>
      <c r="F595" s="357"/>
      <c r="G595" s="357"/>
      <c r="H595" s="357"/>
      <c r="I595" s="357"/>
      <c r="J595" s="357"/>
      <c r="K595" s="357"/>
      <c r="L595" s="357"/>
      <c r="M595" s="357"/>
      <c r="N595" s="357"/>
      <c r="O595" s="357"/>
      <c r="P595" s="357"/>
      <c r="Q595" s="357"/>
      <c r="R595" s="357"/>
      <c r="S595" s="357"/>
      <c r="T595" s="357"/>
      <c r="U595" s="357"/>
      <c r="V595" s="357"/>
      <c r="W595" s="357"/>
      <c r="X595" s="357"/>
      <c r="Y595" s="357"/>
      <c r="Z595" s="357"/>
      <c r="AA595" s="357"/>
      <c r="AB595" s="357"/>
      <c r="AC595" s="357"/>
      <c r="AD595" s="357"/>
      <c r="AE595" s="357"/>
      <c r="AF595" s="357"/>
      <c r="AG595" s="357"/>
      <c r="AH595" s="357"/>
      <c r="AI595" s="357"/>
      <c r="AJ595" s="357"/>
      <c r="AK595" s="357"/>
      <c r="AL595" s="357"/>
      <c r="AM595" s="357"/>
      <c r="AN595" s="357"/>
      <c r="AO595" s="357"/>
      <c r="AP595" s="357"/>
      <c r="AQ595" s="357"/>
      <c r="AR595" s="357"/>
      <c r="AS595" s="357"/>
      <c r="AT595" s="357"/>
      <c r="AU595" s="357"/>
      <c r="AV595" s="357"/>
      <c r="AW595" s="357"/>
      <c r="AX595" s="357"/>
      <c r="AY595" s="357"/>
      <c r="AZ595" s="357"/>
      <c r="BA595" s="357"/>
      <c r="BB595" s="357"/>
      <c r="BC595" s="357"/>
      <c r="BD595" s="357"/>
      <c r="BE595" s="357"/>
      <c r="BF595" s="357"/>
      <c r="BG595" s="357"/>
      <c r="BH595" s="357"/>
      <c r="BI595" s="357"/>
      <c r="BJ595" s="357"/>
      <c r="BK595" s="357"/>
      <c r="BL595" s="357"/>
      <c r="BM595" s="357"/>
      <c r="BN595" s="357"/>
      <c r="BO595" s="357"/>
      <c r="BP595" s="357"/>
      <c r="BQ595" s="357"/>
      <c r="BR595" s="357"/>
      <c r="BS595" s="357"/>
      <c r="BT595" s="357"/>
      <c r="BU595" s="357"/>
      <c r="BV595" s="357"/>
      <c r="BW595" s="357"/>
      <c r="BX595" s="357"/>
      <c r="BY595" s="357"/>
      <c r="BZ595" s="357"/>
      <c r="CA595" s="357"/>
      <c r="CB595" s="357"/>
      <c r="CC595" s="357"/>
      <c r="CD595" s="357"/>
      <c r="CE595" s="357"/>
      <c r="CF595" s="357"/>
      <c r="CG595" s="357"/>
      <c r="CH595" s="357"/>
      <c r="CI595" s="357"/>
      <c r="CJ595" s="357"/>
      <c r="CK595" s="357"/>
      <c r="CL595" s="357"/>
      <c r="CM595" s="357"/>
      <c r="CN595" s="357"/>
      <c r="CO595" s="357"/>
      <c r="CP595" s="357"/>
      <c r="CQ595" s="357"/>
      <c r="CR595" s="357"/>
      <c r="CS595" s="357"/>
      <c r="CT595" s="357"/>
      <c r="CU595" s="357"/>
      <c r="CV595" s="357"/>
      <c r="CW595" s="357"/>
      <c r="CX595" s="357"/>
      <c r="CY595" s="357"/>
      <c r="CZ595" s="357"/>
      <c r="DA595" s="357"/>
      <c r="DB595" s="357"/>
      <c r="DC595" s="357"/>
      <c r="DD595" s="357"/>
      <c r="DE595" s="357"/>
      <c r="DF595" s="357"/>
      <c r="DG595" s="357"/>
      <c r="DH595" s="357"/>
      <c r="DI595" s="357"/>
      <c r="DJ595" s="357"/>
      <c r="DK595" s="357"/>
      <c r="DL595" s="357"/>
      <c r="DM595" s="357"/>
      <c r="DN595" s="357"/>
      <c r="DO595" s="357"/>
      <c r="DP595" s="357"/>
      <c r="DQ595" s="357"/>
      <c r="DR595" s="357"/>
      <c r="DS595" s="357"/>
      <c r="DT595" s="357"/>
      <c r="DU595" s="357"/>
      <c r="DV595" s="357"/>
      <c r="DW595" s="357"/>
      <c r="DX595" s="357"/>
      <c r="DY595" s="357"/>
      <c r="DZ595" s="357"/>
      <c r="EA595" s="357"/>
      <c r="EB595" s="357"/>
      <c r="EC595" s="357"/>
      <c r="ED595" s="357"/>
      <c r="EE595" s="357"/>
      <c r="EF595" s="357"/>
      <c r="EG595" s="357"/>
      <c r="EH595" s="357"/>
      <c r="EI595" s="357"/>
      <c r="EJ595" s="357"/>
      <c r="EK595" s="357"/>
      <c r="EL595" s="357"/>
      <c r="EM595" s="357"/>
      <c r="EN595" s="357"/>
      <c r="EO595" s="357"/>
      <c r="EP595" s="357"/>
      <c r="EQ595" s="357"/>
      <c r="ER595" s="357"/>
      <c r="ES595" s="357"/>
      <c r="ET595" s="357"/>
      <c r="EU595" s="357"/>
    </row>
    <row r="596" ht="12.75" customHeight="1">
      <c r="A596" s="357"/>
      <c r="B596" s="357"/>
      <c r="C596" s="357"/>
      <c r="D596" s="357"/>
      <c r="E596" s="357"/>
      <c r="F596" s="357"/>
      <c r="G596" s="357"/>
      <c r="H596" s="357"/>
      <c r="I596" s="357"/>
      <c r="J596" s="357"/>
      <c r="K596" s="357"/>
      <c r="L596" s="357"/>
      <c r="M596" s="357"/>
      <c r="N596" s="357"/>
      <c r="O596" s="357"/>
      <c r="P596" s="357"/>
      <c r="Q596" s="357"/>
      <c r="R596" s="357"/>
      <c r="S596" s="357"/>
      <c r="T596" s="357"/>
      <c r="U596" s="357"/>
      <c r="V596" s="357"/>
      <c r="W596" s="357"/>
      <c r="X596" s="357"/>
      <c r="Y596" s="357"/>
      <c r="Z596" s="357"/>
      <c r="AA596" s="357"/>
      <c r="AB596" s="357"/>
      <c r="AC596" s="357"/>
      <c r="AD596" s="357"/>
      <c r="AE596" s="357"/>
      <c r="AF596" s="357"/>
      <c r="AG596" s="357"/>
      <c r="AH596" s="357"/>
      <c r="AI596" s="357"/>
      <c r="AJ596" s="357"/>
      <c r="AK596" s="357"/>
      <c r="AL596" s="357"/>
      <c r="AM596" s="357"/>
      <c r="AN596" s="357"/>
      <c r="AO596" s="357"/>
      <c r="AP596" s="357"/>
      <c r="AQ596" s="357"/>
      <c r="AR596" s="357"/>
      <c r="AS596" s="357"/>
      <c r="AT596" s="357"/>
      <c r="AU596" s="357"/>
      <c r="AV596" s="357"/>
      <c r="AW596" s="357"/>
      <c r="AX596" s="357"/>
      <c r="AY596" s="357"/>
      <c r="AZ596" s="357"/>
      <c r="BA596" s="357"/>
      <c r="BB596" s="357"/>
      <c r="BC596" s="357"/>
      <c r="BD596" s="357"/>
      <c r="BE596" s="357"/>
      <c r="BF596" s="357"/>
      <c r="BG596" s="357"/>
      <c r="BH596" s="357"/>
      <c r="BI596" s="357"/>
      <c r="BJ596" s="357"/>
      <c r="BK596" s="357"/>
      <c r="BL596" s="357"/>
      <c r="BM596" s="357"/>
      <c r="BN596" s="357"/>
      <c r="BO596" s="357"/>
      <c r="BP596" s="357"/>
      <c r="BQ596" s="357"/>
      <c r="BR596" s="357"/>
      <c r="BS596" s="357"/>
      <c r="BT596" s="357"/>
      <c r="BU596" s="357"/>
      <c r="BV596" s="357"/>
      <c r="BW596" s="357"/>
      <c r="BX596" s="357"/>
      <c r="BY596" s="357"/>
      <c r="BZ596" s="357"/>
      <c r="CA596" s="357"/>
      <c r="CB596" s="357"/>
      <c r="CC596" s="357"/>
      <c r="CD596" s="357"/>
      <c r="CE596" s="357"/>
      <c r="CF596" s="357"/>
      <c r="CG596" s="357"/>
      <c r="CH596" s="357"/>
      <c r="CI596" s="357"/>
      <c r="CJ596" s="357"/>
      <c r="CK596" s="357"/>
      <c r="CL596" s="357"/>
      <c r="CM596" s="357"/>
      <c r="CN596" s="357"/>
      <c r="CO596" s="357"/>
      <c r="CP596" s="357"/>
      <c r="CQ596" s="357"/>
      <c r="CR596" s="357"/>
      <c r="CS596" s="357"/>
      <c r="CT596" s="357"/>
      <c r="CU596" s="357"/>
      <c r="CV596" s="357"/>
      <c r="CW596" s="357"/>
      <c r="CX596" s="357"/>
      <c r="CY596" s="357"/>
      <c r="CZ596" s="357"/>
      <c r="DA596" s="357"/>
      <c r="DB596" s="357"/>
      <c r="DC596" s="357"/>
      <c r="DD596" s="357"/>
      <c r="DE596" s="357"/>
      <c r="DF596" s="357"/>
      <c r="DG596" s="357"/>
      <c r="DH596" s="357"/>
      <c r="DI596" s="357"/>
      <c r="DJ596" s="357"/>
      <c r="DK596" s="357"/>
      <c r="DL596" s="357"/>
      <c r="DM596" s="357"/>
      <c r="DN596" s="357"/>
      <c r="DO596" s="357"/>
      <c r="DP596" s="357"/>
      <c r="DQ596" s="357"/>
      <c r="DR596" s="357"/>
      <c r="DS596" s="357"/>
      <c r="DT596" s="357"/>
      <c r="DU596" s="357"/>
      <c r="DV596" s="357"/>
      <c r="DW596" s="357"/>
      <c r="DX596" s="357"/>
      <c r="DY596" s="357"/>
      <c r="DZ596" s="357"/>
      <c r="EA596" s="357"/>
      <c r="EB596" s="357"/>
      <c r="EC596" s="357"/>
      <c r="ED596" s="357"/>
      <c r="EE596" s="357"/>
      <c r="EF596" s="357"/>
      <c r="EG596" s="357"/>
      <c r="EH596" s="357"/>
      <c r="EI596" s="357"/>
      <c r="EJ596" s="357"/>
      <c r="EK596" s="357"/>
      <c r="EL596" s="357"/>
      <c r="EM596" s="357"/>
      <c r="EN596" s="357"/>
      <c r="EO596" s="357"/>
      <c r="EP596" s="357"/>
      <c r="EQ596" s="357"/>
      <c r="ER596" s="357"/>
      <c r="ES596" s="357"/>
      <c r="ET596" s="357"/>
      <c r="EU596" s="357"/>
    </row>
    <row r="597" ht="12.75" customHeight="1">
      <c r="A597" s="357"/>
      <c r="B597" s="357"/>
      <c r="C597" s="357"/>
      <c r="D597" s="357"/>
      <c r="E597" s="357"/>
      <c r="F597" s="357"/>
      <c r="G597" s="357"/>
      <c r="H597" s="357"/>
      <c r="I597" s="357"/>
      <c r="J597" s="357"/>
      <c r="K597" s="357"/>
      <c r="L597" s="357"/>
      <c r="M597" s="357"/>
      <c r="N597" s="357"/>
      <c r="O597" s="357"/>
      <c r="P597" s="357"/>
      <c r="Q597" s="357"/>
      <c r="R597" s="357"/>
      <c r="S597" s="357"/>
      <c r="T597" s="357"/>
      <c r="U597" s="357"/>
      <c r="V597" s="357"/>
      <c r="W597" s="357"/>
      <c r="X597" s="357"/>
      <c r="Y597" s="357"/>
      <c r="Z597" s="357"/>
      <c r="AA597" s="357"/>
      <c r="AB597" s="357"/>
      <c r="AC597" s="357"/>
      <c r="AD597" s="357"/>
      <c r="AE597" s="357"/>
      <c r="AF597" s="357"/>
      <c r="AG597" s="357"/>
      <c r="AH597" s="357"/>
      <c r="AI597" s="357"/>
      <c r="AJ597" s="357"/>
      <c r="AK597" s="357"/>
      <c r="AL597" s="357"/>
      <c r="AM597" s="357"/>
      <c r="AN597" s="357"/>
      <c r="AO597" s="357"/>
      <c r="AP597" s="357"/>
      <c r="AQ597" s="357"/>
      <c r="AR597" s="357"/>
      <c r="AS597" s="357"/>
      <c r="AT597" s="357"/>
      <c r="AU597" s="357"/>
      <c r="AV597" s="357"/>
      <c r="AW597" s="357"/>
      <c r="AX597" s="357"/>
      <c r="AY597" s="357"/>
      <c r="AZ597" s="357"/>
      <c r="BA597" s="357"/>
      <c r="BB597" s="357"/>
      <c r="BC597" s="357"/>
      <c r="BD597" s="357"/>
      <c r="BE597" s="357"/>
      <c r="BF597" s="357"/>
      <c r="BG597" s="357"/>
      <c r="BH597" s="357"/>
      <c r="BI597" s="357"/>
      <c r="BJ597" s="357"/>
      <c r="BK597" s="357"/>
      <c r="BL597" s="357"/>
      <c r="BM597" s="357"/>
      <c r="BN597" s="357"/>
      <c r="BO597" s="357"/>
      <c r="BP597" s="357"/>
      <c r="BQ597" s="357"/>
      <c r="BR597" s="357"/>
      <c r="BS597" s="357"/>
      <c r="BT597" s="357"/>
      <c r="BU597" s="357"/>
      <c r="BV597" s="357"/>
      <c r="BW597" s="357"/>
      <c r="BX597" s="357"/>
      <c r="BY597" s="357"/>
      <c r="BZ597" s="357"/>
      <c r="CA597" s="357"/>
      <c r="CB597" s="357"/>
      <c r="CC597" s="357"/>
      <c r="CD597" s="357"/>
      <c r="CE597" s="357"/>
      <c r="CF597" s="357"/>
      <c r="CG597" s="357"/>
      <c r="CH597" s="357"/>
      <c r="CI597" s="357"/>
      <c r="CJ597" s="357"/>
      <c r="CK597" s="357"/>
      <c r="CL597" s="357"/>
      <c r="CM597" s="357"/>
      <c r="CN597" s="357"/>
      <c r="CO597" s="357"/>
      <c r="CP597" s="357"/>
      <c r="CQ597" s="357"/>
      <c r="CR597" s="357"/>
      <c r="CS597" s="357"/>
      <c r="CT597" s="357"/>
      <c r="CU597" s="357"/>
      <c r="CV597" s="357"/>
      <c r="CW597" s="357"/>
      <c r="CX597" s="357"/>
      <c r="CY597" s="357"/>
      <c r="CZ597" s="357"/>
      <c r="DA597" s="357"/>
      <c r="DB597" s="357"/>
      <c r="DC597" s="357"/>
      <c r="DD597" s="357"/>
      <c r="DE597" s="357"/>
      <c r="DF597" s="357"/>
      <c r="DG597" s="357"/>
      <c r="DH597" s="357"/>
      <c r="DI597" s="357"/>
      <c r="DJ597" s="357"/>
      <c r="DK597" s="357"/>
      <c r="DL597" s="357"/>
      <c r="DM597" s="357"/>
      <c r="DN597" s="357"/>
      <c r="DO597" s="357"/>
      <c r="DP597" s="357"/>
      <c r="DQ597" s="357"/>
      <c r="DR597" s="357"/>
      <c r="DS597" s="357"/>
      <c r="DT597" s="357"/>
      <c r="DU597" s="357"/>
      <c r="DV597" s="357"/>
      <c r="DW597" s="357"/>
      <c r="DX597" s="357"/>
      <c r="DY597" s="357"/>
      <c r="DZ597" s="357"/>
      <c r="EA597" s="357"/>
      <c r="EB597" s="357"/>
      <c r="EC597" s="357"/>
      <c r="ED597" s="357"/>
      <c r="EE597" s="357"/>
      <c r="EF597" s="357"/>
      <c r="EG597" s="357"/>
      <c r="EH597" s="357"/>
      <c r="EI597" s="357"/>
      <c r="EJ597" s="357"/>
      <c r="EK597" s="357"/>
      <c r="EL597" s="357"/>
      <c r="EM597" s="357"/>
      <c r="EN597" s="357"/>
      <c r="EO597" s="357"/>
      <c r="EP597" s="357"/>
      <c r="EQ597" s="357"/>
      <c r="ER597" s="357"/>
      <c r="ES597" s="357"/>
      <c r="ET597" s="357"/>
      <c r="EU597" s="357"/>
    </row>
    <row r="598" ht="12.75" customHeight="1">
      <c r="A598" s="357"/>
      <c r="B598" s="357"/>
      <c r="C598" s="357"/>
      <c r="D598" s="357"/>
      <c r="E598" s="357"/>
      <c r="F598" s="357"/>
      <c r="G598" s="357"/>
      <c r="H598" s="357"/>
      <c r="I598" s="357"/>
      <c r="J598" s="357"/>
      <c r="K598" s="357"/>
      <c r="L598" s="357"/>
      <c r="M598" s="357"/>
      <c r="N598" s="357"/>
      <c r="O598" s="357"/>
      <c r="P598" s="357"/>
      <c r="Q598" s="357"/>
      <c r="R598" s="357"/>
      <c r="S598" s="357"/>
      <c r="T598" s="357"/>
      <c r="U598" s="357"/>
      <c r="V598" s="357"/>
      <c r="W598" s="357"/>
      <c r="X598" s="357"/>
      <c r="Y598" s="357"/>
      <c r="Z598" s="357"/>
      <c r="AA598" s="357"/>
      <c r="AB598" s="357"/>
      <c r="AC598" s="357"/>
      <c r="AD598" s="357"/>
      <c r="AE598" s="357"/>
      <c r="AF598" s="357"/>
      <c r="AG598" s="357"/>
      <c r="AH598" s="357"/>
      <c r="AI598" s="357"/>
      <c r="AJ598" s="357"/>
      <c r="AK598" s="357"/>
      <c r="AL598" s="357"/>
      <c r="AM598" s="357"/>
      <c r="AN598" s="357"/>
      <c r="AO598" s="357"/>
      <c r="AP598" s="357"/>
      <c r="AQ598" s="357"/>
      <c r="AR598" s="357"/>
      <c r="AS598" s="357"/>
      <c r="AT598" s="357"/>
      <c r="AU598" s="357"/>
      <c r="AV598" s="357"/>
      <c r="AW598" s="357"/>
      <c r="AX598" s="357"/>
      <c r="AY598" s="357"/>
      <c r="AZ598" s="357"/>
      <c r="BA598" s="357"/>
      <c r="BB598" s="357"/>
      <c r="BC598" s="357"/>
      <c r="BD598" s="357"/>
      <c r="BE598" s="357"/>
      <c r="BF598" s="357"/>
      <c r="BG598" s="357"/>
      <c r="BH598" s="357"/>
      <c r="BI598" s="357"/>
      <c r="BJ598" s="357"/>
      <c r="BK598" s="357"/>
      <c r="BL598" s="357"/>
      <c r="BM598" s="357"/>
      <c r="BN598" s="357"/>
      <c r="BO598" s="357"/>
      <c r="BP598" s="357"/>
      <c r="BQ598" s="357"/>
      <c r="BR598" s="357"/>
      <c r="BS598" s="357"/>
      <c r="BT598" s="357"/>
      <c r="BU598" s="357"/>
      <c r="BV598" s="357"/>
      <c r="BW598" s="357"/>
      <c r="BX598" s="357"/>
      <c r="BY598" s="357"/>
      <c r="BZ598" s="357"/>
      <c r="CA598" s="357"/>
      <c r="CB598" s="357"/>
      <c r="CC598" s="357"/>
      <c r="CD598" s="357"/>
      <c r="CE598" s="357"/>
      <c r="CF598" s="357"/>
      <c r="CG598" s="357"/>
      <c r="CH598" s="357"/>
      <c r="CI598" s="357"/>
      <c r="CJ598" s="357"/>
      <c r="CK598" s="357"/>
      <c r="CL598" s="357"/>
      <c r="CM598" s="357"/>
      <c r="CN598" s="357"/>
      <c r="CO598" s="357"/>
      <c r="CP598" s="357"/>
      <c r="CQ598" s="357"/>
      <c r="CR598" s="357"/>
      <c r="CS598" s="357"/>
      <c r="CT598" s="357"/>
      <c r="CU598" s="357"/>
      <c r="CV598" s="357"/>
      <c r="CW598" s="357"/>
      <c r="CX598" s="357"/>
      <c r="CY598" s="357"/>
      <c r="CZ598" s="357"/>
      <c r="DA598" s="357"/>
      <c r="DB598" s="357"/>
      <c r="DC598" s="357"/>
      <c r="DD598" s="357"/>
      <c r="DE598" s="357"/>
      <c r="DF598" s="357"/>
      <c r="DG598" s="357"/>
      <c r="DH598" s="357"/>
      <c r="DI598" s="357"/>
      <c r="DJ598" s="357"/>
      <c r="DK598" s="357"/>
      <c r="DL598" s="357"/>
      <c r="DM598" s="357"/>
      <c r="DN598" s="357"/>
      <c r="DO598" s="357"/>
      <c r="DP598" s="357"/>
      <c r="DQ598" s="357"/>
      <c r="DR598" s="357"/>
      <c r="DS598" s="357"/>
      <c r="DT598" s="357"/>
      <c r="DU598" s="357"/>
      <c r="DV598" s="357"/>
      <c r="DW598" s="357"/>
      <c r="DX598" s="357"/>
      <c r="DY598" s="357"/>
      <c r="DZ598" s="357"/>
      <c r="EA598" s="357"/>
      <c r="EB598" s="357"/>
      <c r="EC598" s="357"/>
      <c r="ED598" s="357"/>
      <c r="EE598" s="357"/>
      <c r="EF598" s="357"/>
      <c r="EG598" s="357"/>
      <c r="EH598" s="357"/>
      <c r="EI598" s="357"/>
      <c r="EJ598" s="357"/>
      <c r="EK598" s="357"/>
      <c r="EL598" s="357"/>
      <c r="EM598" s="357"/>
      <c r="EN598" s="357"/>
      <c r="EO598" s="357"/>
      <c r="EP598" s="357"/>
      <c r="EQ598" s="357"/>
      <c r="ER598" s="357"/>
      <c r="ES598" s="357"/>
      <c r="ET598" s="357"/>
      <c r="EU598" s="357"/>
    </row>
    <row r="599" ht="12.75" customHeight="1">
      <c r="A599" s="357"/>
      <c r="B599" s="357"/>
      <c r="C599" s="357"/>
      <c r="D599" s="357"/>
      <c r="E599" s="357"/>
      <c r="F599" s="357"/>
      <c r="G599" s="357"/>
      <c r="H599" s="357"/>
      <c r="I599" s="357"/>
      <c r="J599" s="357"/>
      <c r="K599" s="357"/>
      <c r="L599" s="357"/>
      <c r="M599" s="357"/>
      <c r="N599" s="357"/>
      <c r="O599" s="357"/>
      <c r="P599" s="357"/>
      <c r="Q599" s="357"/>
      <c r="R599" s="357"/>
      <c r="S599" s="357"/>
      <c r="T599" s="357"/>
      <c r="U599" s="357"/>
      <c r="V599" s="357"/>
      <c r="W599" s="357"/>
      <c r="X599" s="357"/>
      <c r="Y599" s="357"/>
      <c r="Z599" s="357"/>
      <c r="AA599" s="357"/>
      <c r="AB599" s="357"/>
      <c r="AC599" s="357"/>
      <c r="AD599" s="357"/>
      <c r="AE599" s="357"/>
      <c r="AF599" s="357"/>
      <c r="AG599" s="357"/>
      <c r="AH599" s="357"/>
      <c r="AI599" s="357"/>
      <c r="AJ599" s="357"/>
      <c r="AK599" s="357"/>
      <c r="AL599" s="357"/>
      <c r="AM599" s="357"/>
      <c r="AN599" s="357"/>
      <c r="AO599" s="357"/>
      <c r="AP599" s="357"/>
      <c r="AQ599" s="357"/>
      <c r="AR599" s="357"/>
      <c r="AS599" s="357"/>
      <c r="AT599" s="357"/>
      <c r="AU599" s="357"/>
      <c r="AV599" s="357"/>
      <c r="AW599" s="357"/>
      <c r="AX599" s="357"/>
      <c r="AY599" s="357"/>
      <c r="AZ599" s="357"/>
      <c r="BA599" s="357"/>
      <c r="BB599" s="357"/>
      <c r="BC599" s="357"/>
      <c r="BD599" s="357"/>
      <c r="BE599" s="357"/>
      <c r="BF599" s="357"/>
      <c r="BG599" s="357"/>
      <c r="BH599" s="357"/>
      <c r="BI599" s="357"/>
      <c r="BJ599" s="357"/>
      <c r="BK599" s="357"/>
      <c r="BL599" s="357"/>
      <c r="BM599" s="357"/>
      <c r="BN599" s="357"/>
      <c r="BO599" s="357"/>
      <c r="BP599" s="357"/>
      <c r="BQ599" s="357"/>
      <c r="BR599" s="357"/>
      <c r="BS599" s="357"/>
      <c r="BT599" s="357"/>
      <c r="BU599" s="357"/>
      <c r="BV599" s="357"/>
      <c r="BW599" s="357"/>
      <c r="BX599" s="357"/>
      <c r="BY599" s="357"/>
      <c r="BZ599" s="357"/>
      <c r="CA599" s="357"/>
      <c r="CB599" s="357"/>
      <c r="CC599" s="357"/>
      <c r="CD599" s="357"/>
      <c r="CE599" s="357"/>
      <c r="CF599" s="357"/>
      <c r="CG599" s="357"/>
      <c r="CH599" s="357"/>
      <c r="CI599" s="357"/>
      <c r="CJ599" s="357"/>
      <c r="CK599" s="357"/>
      <c r="CL599" s="357"/>
      <c r="CM599" s="357"/>
      <c r="CN599" s="357"/>
      <c r="CO599" s="357"/>
      <c r="CP599" s="357"/>
      <c r="CQ599" s="357"/>
      <c r="CR599" s="357"/>
      <c r="CS599" s="357"/>
      <c r="CT599" s="357"/>
      <c r="CU599" s="357"/>
      <c r="CV599" s="357"/>
      <c r="CW599" s="357"/>
      <c r="CX599" s="357"/>
      <c r="CY599" s="357"/>
      <c r="CZ599" s="357"/>
      <c r="DA599" s="357"/>
      <c r="DB599" s="357"/>
      <c r="DC599" s="357"/>
      <c r="DD599" s="357"/>
      <c r="DE599" s="357"/>
      <c r="DF599" s="357"/>
      <c r="DG599" s="357"/>
      <c r="DH599" s="357"/>
      <c r="DI599" s="357"/>
      <c r="DJ599" s="357"/>
      <c r="DK599" s="357"/>
      <c r="DL599" s="357"/>
      <c r="DM599" s="357"/>
      <c r="DN599" s="357"/>
      <c r="DO599" s="357"/>
      <c r="DP599" s="357"/>
      <c r="DQ599" s="357"/>
      <c r="DR599" s="357"/>
      <c r="DS599" s="357"/>
      <c r="DT599" s="357"/>
      <c r="DU599" s="357"/>
      <c r="DV599" s="357"/>
      <c r="DW599" s="357"/>
      <c r="DX599" s="357"/>
      <c r="DY599" s="357"/>
      <c r="DZ599" s="357"/>
      <c r="EA599" s="357"/>
      <c r="EB599" s="357"/>
      <c r="EC599" s="357"/>
      <c r="ED599" s="357"/>
      <c r="EE599" s="357"/>
      <c r="EF599" s="357"/>
      <c r="EG599" s="357"/>
      <c r="EH599" s="357"/>
      <c r="EI599" s="357"/>
      <c r="EJ599" s="357"/>
      <c r="EK599" s="357"/>
      <c r="EL599" s="357"/>
      <c r="EM599" s="357"/>
      <c r="EN599" s="357"/>
      <c r="EO599" s="357"/>
      <c r="EP599" s="357"/>
      <c r="EQ599" s="357"/>
      <c r="ER599" s="357"/>
      <c r="ES599" s="357"/>
      <c r="ET599" s="357"/>
      <c r="EU599" s="357"/>
    </row>
    <row r="600" ht="12.75" customHeight="1">
      <c r="A600" s="357"/>
      <c r="B600" s="357"/>
      <c r="C600" s="357"/>
      <c r="D600" s="357"/>
      <c r="E600" s="357"/>
      <c r="F600" s="357"/>
      <c r="G600" s="357"/>
      <c r="H600" s="357"/>
      <c r="I600" s="357"/>
      <c r="J600" s="357"/>
      <c r="K600" s="357"/>
      <c r="L600" s="357"/>
      <c r="M600" s="357"/>
      <c r="N600" s="357"/>
      <c r="O600" s="357"/>
      <c r="P600" s="357"/>
      <c r="Q600" s="357"/>
      <c r="R600" s="357"/>
      <c r="S600" s="357"/>
      <c r="T600" s="357"/>
      <c r="U600" s="357"/>
      <c r="V600" s="357"/>
      <c r="W600" s="357"/>
      <c r="X600" s="357"/>
      <c r="Y600" s="357"/>
      <c r="Z600" s="357"/>
      <c r="AA600" s="357"/>
      <c r="AB600" s="357"/>
      <c r="AC600" s="357"/>
      <c r="AD600" s="357"/>
      <c r="AE600" s="357"/>
      <c r="AF600" s="357"/>
      <c r="AG600" s="357"/>
      <c r="AH600" s="357"/>
      <c r="AI600" s="357"/>
      <c r="AJ600" s="357"/>
      <c r="AK600" s="357"/>
      <c r="AL600" s="357"/>
      <c r="AM600" s="357"/>
      <c r="AN600" s="357"/>
      <c r="AO600" s="357"/>
      <c r="AP600" s="357"/>
      <c r="AQ600" s="357"/>
      <c r="AR600" s="357"/>
      <c r="AS600" s="357"/>
      <c r="AT600" s="357"/>
      <c r="AU600" s="357"/>
      <c r="AV600" s="357"/>
      <c r="AW600" s="357"/>
      <c r="AX600" s="357"/>
      <c r="AY600" s="357"/>
      <c r="AZ600" s="357"/>
      <c r="BA600" s="357"/>
      <c r="BB600" s="357"/>
      <c r="BC600" s="357"/>
      <c r="BD600" s="357"/>
      <c r="BE600" s="357"/>
      <c r="BF600" s="357"/>
      <c r="BG600" s="357"/>
      <c r="BH600" s="357"/>
      <c r="BI600" s="357"/>
      <c r="BJ600" s="357"/>
      <c r="BK600" s="357"/>
      <c r="BL600" s="357"/>
      <c r="BM600" s="357"/>
      <c r="BN600" s="357"/>
      <c r="BO600" s="357"/>
      <c r="BP600" s="357"/>
      <c r="BQ600" s="357"/>
      <c r="BR600" s="357"/>
      <c r="BS600" s="357"/>
      <c r="BT600" s="357"/>
      <c r="BU600" s="357"/>
      <c r="BV600" s="357"/>
      <c r="BW600" s="357"/>
      <c r="BX600" s="357"/>
      <c r="BY600" s="357"/>
      <c r="BZ600" s="357"/>
      <c r="CA600" s="357"/>
      <c r="CB600" s="357"/>
      <c r="CC600" s="357"/>
      <c r="CD600" s="357"/>
      <c r="CE600" s="357"/>
      <c r="CF600" s="357"/>
      <c r="CG600" s="357"/>
      <c r="CH600" s="357"/>
      <c r="CI600" s="357"/>
      <c r="CJ600" s="357"/>
      <c r="CK600" s="357"/>
      <c r="CL600" s="357"/>
      <c r="CM600" s="357"/>
      <c r="CN600" s="357"/>
      <c r="CO600" s="357"/>
      <c r="CP600" s="357"/>
      <c r="CQ600" s="357"/>
      <c r="CR600" s="357"/>
      <c r="CS600" s="357"/>
      <c r="CT600" s="357"/>
      <c r="CU600" s="357"/>
      <c r="CV600" s="357"/>
      <c r="CW600" s="357"/>
      <c r="CX600" s="357"/>
      <c r="CY600" s="357"/>
      <c r="CZ600" s="357"/>
      <c r="DA600" s="357"/>
      <c r="DB600" s="357"/>
      <c r="DC600" s="357"/>
      <c r="DD600" s="357"/>
      <c r="DE600" s="357"/>
      <c r="DF600" s="357"/>
      <c r="DG600" s="357"/>
      <c r="DH600" s="357"/>
      <c r="DI600" s="357"/>
      <c r="DJ600" s="357"/>
      <c r="DK600" s="357"/>
      <c r="DL600" s="357"/>
      <c r="DM600" s="357"/>
      <c r="DN600" s="357"/>
      <c r="DO600" s="357"/>
      <c r="DP600" s="357"/>
      <c r="DQ600" s="357"/>
      <c r="DR600" s="357"/>
      <c r="DS600" s="357"/>
      <c r="DT600" s="357"/>
      <c r="DU600" s="357"/>
      <c r="DV600" s="357"/>
      <c r="DW600" s="357"/>
      <c r="DX600" s="357"/>
      <c r="DY600" s="357"/>
      <c r="DZ600" s="357"/>
      <c r="EA600" s="357"/>
      <c r="EB600" s="357"/>
      <c r="EC600" s="357"/>
      <c r="ED600" s="357"/>
      <c r="EE600" s="357"/>
      <c r="EF600" s="357"/>
      <c r="EG600" s="357"/>
      <c r="EH600" s="357"/>
      <c r="EI600" s="357"/>
      <c r="EJ600" s="357"/>
      <c r="EK600" s="357"/>
      <c r="EL600" s="357"/>
      <c r="EM600" s="357"/>
      <c r="EN600" s="357"/>
      <c r="EO600" s="357"/>
      <c r="EP600" s="357"/>
      <c r="EQ600" s="357"/>
      <c r="ER600" s="357"/>
      <c r="ES600" s="357"/>
      <c r="ET600" s="357"/>
      <c r="EU600" s="357"/>
    </row>
    <row r="601" ht="12.75" customHeight="1">
      <c r="A601" s="357"/>
      <c r="B601" s="357"/>
      <c r="C601" s="357"/>
      <c r="D601" s="357"/>
      <c r="E601" s="357"/>
      <c r="F601" s="357"/>
      <c r="G601" s="357"/>
      <c r="H601" s="357"/>
      <c r="I601" s="357"/>
      <c r="J601" s="357"/>
      <c r="K601" s="357"/>
      <c r="L601" s="357"/>
      <c r="M601" s="357"/>
      <c r="N601" s="357"/>
      <c r="O601" s="357"/>
      <c r="P601" s="357"/>
      <c r="Q601" s="357"/>
      <c r="R601" s="357"/>
      <c r="S601" s="357"/>
      <c r="T601" s="357"/>
      <c r="U601" s="357"/>
      <c r="V601" s="357"/>
      <c r="W601" s="357"/>
      <c r="X601" s="357"/>
      <c r="Y601" s="357"/>
      <c r="Z601" s="357"/>
      <c r="AA601" s="357"/>
      <c r="AB601" s="357"/>
      <c r="AC601" s="357"/>
      <c r="AD601" s="357"/>
      <c r="AE601" s="357"/>
      <c r="AF601" s="357"/>
      <c r="AG601" s="357"/>
      <c r="AH601" s="357"/>
      <c r="AI601" s="357"/>
      <c r="AJ601" s="357"/>
      <c r="AK601" s="357"/>
      <c r="AL601" s="357"/>
      <c r="AM601" s="357"/>
      <c r="AN601" s="357"/>
      <c r="AO601" s="357"/>
      <c r="AP601" s="357"/>
      <c r="AQ601" s="357"/>
      <c r="AR601" s="357"/>
      <c r="AS601" s="357"/>
      <c r="AT601" s="357"/>
      <c r="AU601" s="357"/>
      <c r="AV601" s="357"/>
      <c r="AW601" s="357"/>
      <c r="AX601" s="357"/>
      <c r="AY601" s="357"/>
      <c r="AZ601" s="357"/>
      <c r="BA601" s="357"/>
      <c r="BB601" s="357"/>
      <c r="BC601" s="357"/>
      <c r="BD601" s="357"/>
      <c r="BE601" s="357"/>
      <c r="BF601" s="357"/>
      <c r="BG601" s="357"/>
      <c r="BH601" s="357"/>
      <c r="BI601" s="357"/>
      <c r="BJ601" s="357"/>
      <c r="BK601" s="357"/>
      <c r="BL601" s="357"/>
      <c r="BM601" s="357"/>
      <c r="BN601" s="357"/>
      <c r="BO601" s="357"/>
      <c r="BP601" s="357"/>
      <c r="BQ601" s="357"/>
      <c r="BR601" s="357"/>
      <c r="BS601" s="357"/>
      <c r="BT601" s="357"/>
      <c r="BU601" s="357"/>
      <c r="BV601" s="357"/>
      <c r="BW601" s="357"/>
      <c r="BX601" s="357"/>
      <c r="BY601" s="357"/>
      <c r="BZ601" s="357"/>
      <c r="CA601" s="357"/>
      <c r="CB601" s="357"/>
      <c r="CC601" s="357"/>
      <c r="CD601" s="357"/>
      <c r="CE601" s="357"/>
      <c r="CF601" s="357"/>
      <c r="CG601" s="357"/>
      <c r="CH601" s="357"/>
      <c r="CI601" s="357"/>
      <c r="CJ601" s="357"/>
      <c r="CK601" s="357"/>
      <c r="CL601" s="357"/>
      <c r="CM601" s="357"/>
      <c r="CN601" s="357"/>
      <c r="CO601" s="357"/>
      <c r="CP601" s="357"/>
      <c r="CQ601" s="357"/>
      <c r="CR601" s="357"/>
      <c r="CS601" s="357"/>
      <c r="CT601" s="357"/>
      <c r="CU601" s="357"/>
      <c r="CV601" s="357"/>
      <c r="CW601" s="357"/>
      <c r="CX601" s="357"/>
      <c r="CY601" s="357"/>
      <c r="CZ601" s="357"/>
      <c r="DA601" s="357"/>
      <c r="DB601" s="357"/>
      <c r="DC601" s="357"/>
      <c r="DD601" s="357"/>
      <c r="DE601" s="357"/>
      <c r="DF601" s="357"/>
      <c r="DG601" s="357"/>
      <c r="DH601" s="357"/>
      <c r="DI601" s="357"/>
      <c r="DJ601" s="357"/>
      <c r="DK601" s="357"/>
      <c r="DL601" s="357"/>
      <c r="DM601" s="357"/>
      <c r="DN601" s="357"/>
      <c r="DO601" s="357"/>
      <c r="DP601" s="357"/>
      <c r="DQ601" s="357"/>
      <c r="DR601" s="357"/>
      <c r="DS601" s="357"/>
      <c r="DT601" s="357"/>
      <c r="DU601" s="357"/>
      <c r="DV601" s="357"/>
      <c r="DW601" s="357"/>
      <c r="DX601" s="357"/>
      <c r="DY601" s="357"/>
      <c r="DZ601" s="357"/>
      <c r="EA601" s="357"/>
      <c r="EB601" s="357"/>
      <c r="EC601" s="357"/>
      <c r="ED601" s="357"/>
      <c r="EE601" s="357"/>
      <c r="EF601" s="357"/>
      <c r="EG601" s="357"/>
      <c r="EH601" s="357"/>
      <c r="EI601" s="357"/>
      <c r="EJ601" s="357"/>
      <c r="EK601" s="357"/>
      <c r="EL601" s="357"/>
      <c r="EM601" s="357"/>
      <c r="EN601" s="357"/>
      <c r="EO601" s="357"/>
      <c r="EP601" s="357"/>
      <c r="EQ601" s="357"/>
      <c r="ER601" s="357"/>
      <c r="ES601" s="357"/>
      <c r="ET601" s="357"/>
      <c r="EU601" s="357"/>
    </row>
    <row r="602" ht="12.75" customHeight="1">
      <c r="A602" s="357"/>
      <c r="B602" s="357"/>
      <c r="C602" s="357"/>
      <c r="D602" s="357"/>
      <c r="E602" s="357"/>
      <c r="F602" s="357"/>
      <c r="G602" s="357"/>
      <c r="H602" s="357"/>
      <c r="I602" s="357"/>
      <c r="J602" s="357"/>
      <c r="K602" s="357"/>
      <c r="L602" s="357"/>
      <c r="M602" s="357"/>
      <c r="N602" s="357"/>
      <c r="O602" s="357"/>
      <c r="P602" s="357"/>
      <c r="Q602" s="357"/>
      <c r="R602" s="357"/>
      <c r="S602" s="357"/>
      <c r="T602" s="357"/>
      <c r="U602" s="357"/>
      <c r="V602" s="357"/>
      <c r="W602" s="357"/>
      <c r="X602" s="357"/>
      <c r="Y602" s="357"/>
      <c r="Z602" s="357"/>
      <c r="AA602" s="357"/>
      <c r="AB602" s="357"/>
      <c r="AC602" s="357"/>
      <c r="AD602" s="357"/>
      <c r="AE602" s="357"/>
      <c r="AF602" s="357"/>
      <c r="AG602" s="357"/>
      <c r="AH602" s="357"/>
      <c r="AI602" s="357"/>
      <c r="AJ602" s="357"/>
      <c r="AK602" s="357"/>
      <c r="AL602" s="357"/>
      <c r="AM602" s="357"/>
      <c r="AN602" s="357"/>
      <c r="AO602" s="357"/>
      <c r="AP602" s="357"/>
      <c r="AQ602" s="357"/>
      <c r="AR602" s="357"/>
      <c r="AS602" s="357"/>
      <c r="AT602" s="357"/>
      <c r="AU602" s="357"/>
      <c r="AV602" s="357"/>
      <c r="AW602" s="357"/>
      <c r="AX602" s="357"/>
      <c r="AY602" s="357"/>
      <c r="AZ602" s="357"/>
      <c r="BA602" s="357"/>
      <c r="BB602" s="357"/>
      <c r="BC602" s="357"/>
      <c r="BD602" s="357"/>
      <c r="BE602" s="357"/>
      <c r="BF602" s="357"/>
      <c r="BG602" s="357"/>
      <c r="BH602" s="357"/>
      <c r="BI602" s="357"/>
      <c r="BJ602" s="357"/>
      <c r="BK602" s="357"/>
      <c r="BL602" s="357"/>
      <c r="BM602" s="357"/>
      <c r="BN602" s="357"/>
      <c r="BO602" s="357"/>
      <c r="BP602" s="357"/>
      <c r="BQ602" s="357"/>
      <c r="BR602" s="357"/>
      <c r="BS602" s="357"/>
      <c r="BT602" s="357"/>
      <c r="BU602" s="357"/>
      <c r="BV602" s="357"/>
      <c r="BW602" s="357"/>
      <c r="BX602" s="357"/>
      <c r="BY602" s="357"/>
      <c r="BZ602" s="357"/>
      <c r="CA602" s="357"/>
      <c r="CB602" s="357"/>
      <c r="CC602" s="357"/>
      <c r="CD602" s="357"/>
      <c r="CE602" s="357"/>
      <c r="CF602" s="357"/>
      <c r="CG602" s="357"/>
      <c r="CH602" s="357"/>
      <c r="CI602" s="357"/>
      <c r="CJ602" s="357"/>
      <c r="CK602" s="357"/>
      <c r="CL602" s="357"/>
      <c r="CM602" s="357"/>
      <c r="CN602" s="357"/>
      <c r="CO602" s="357"/>
      <c r="CP602" s="357"/>
      <c r="CQ602" s="357"/>
      <c r="CR602" s="357"/>
      <c r="CS602" s="357"/>
      <c r="CT602" s="357"/>
      <c r="CU602" s="357"/>
      <c r="CV602" s="357"/>
      <c r="CW602" s="357"/>
      <c r="CX602" s="357"/>
      <c r="CY602" s="357"/>
      <c r="CZ602" s="357"/>
      <c r="DA602" s="357"/>
      <c r="DB602" s="357"/>
      <c r="DC602" s="357"/>
      <c r="DD602" s="357"/>
      <c r="DE602" s="357"/>
      <c r="DF602" s="357"/>
      <c r="DG602" s="357"/>
      <c r="DH602" s="357"/>
      <c r="DI602" s="357"/>
      <c r="DJ602" s="357"/>
      <c r="DK602" s="357"/>
      <c r="DL602" s="357"/>
      <c r="DM602" s="357"/>
      <c r="DN602" s="357"/>
      <c r="DO602" s="357"/>
      <c r="DP602" s="357"/>
      <c r="DQ602" s="357"/>
      <c r="DR602" s="357"/>
      <c r="DS602" s="357"/>
      <c r="DT602" s="357"/>
      <c r="DU602" s="357"/>
      <c r="DV602" s="357"/>
      <c r="DW602" s="357"/>
      <c r="DX602" s="357"/>
      <c r="DY602" s="357"/>
      <c r="DZ602" s="357"/>
      <c r="EA602" s="357"/>
      <c r="EB602" s="357"/>
      <c r="EC602" s="357"/>
      <c r="ED602" s="357"/>
      <c r="EE602" s="357"/>
      <c r="EF602" s="357"/>
      <c r="EG602" s="357"/>
      <c r="EH602" s="357"/>
      <c r="EI602" s="357"/>
      <c r="EJ602" s="357"/>
      <c r="EK602" s="357"/>
      <c r="EL602" s="357"/>
      <c r="EM602" s="357"/>
      <c r="EN602" s="357"/>
      <c r="EO602" s="357"/>
      <c r="EP602" s="357"/>
      <c r="EQ602" s="357"/>
      <c r="ER602" s="357"/>
      <c r="ES602" s="357"/>
      <c r="ET602" s="357"/>
      <c r="EU602" s="357"/>
    </row>
    <row r="603" ht="12.75" customHeight="1">
      <c r="A603" s="357"/>
      <c r="B603" s="357"/>
      <c r="C603" s="357"/>
      <c r="D603" s="357"/>
      <c r="E603" s="357"/>
      <c r="F603" s="357"/>
      <c r="G603" s="357"/>
      <c r="H603" s="357"/>
      <c r="I603" s="357"/>
      <c r="J603" s="357"/>
      <c r="K603" s="357"/>
      <c r="L603" s="357"/>
      <c r="M603" s="357"/>
      <c r="N603" s="357"/>
      <c r="O603" s="357"/>
      <c r="P603" s="357"/>
      <c r="Q603" s="357"/>
      <c r="R603" s="357"/>
      <c r="S603" s="357"/>
      <c r="T603" s="357"/>
      <c r="U603" s="357"/>
      <c r="V603" s="357"/>
      <c r="W603" s="357"/>
      <c r="X603" s="357"/>
      <c r="Y603" s="357"/>
      <c r="Z603" s="357"/>
      <c r="AA603" s="357"/>
      <c r="AB603" s="357"/>
      <c r="AC603" s="357"/>
      <c r="AD603" s="357"/>
      <c r="AE603" s="357"/>
      <c r="AF603" s="357"/>
      <c r="AG603" s="357"/>
      <c r="AH603" s="357"/>
      <c r="AI603" s="357"/>
      <c r="AJ603" s="357"/>
      <c r="AK603" s="357"/>
      <c r="AL603" s="357"/>
      <c r="AM603" s="357"/>
      <c r="AN603" s="357"/>
      <c r="AO603" s="357"/>
      <c r="AP603" s="357"/>
      <c r="AQ603" s="357"/>
      <c r="AR603" s="357"/>
      <c r="AS603" s="357"/>
      <c r="AT603" s="357"/>
      <c r="AU603" s="357"/>
      <c r="AV603" s="357"/>
      <c r="AW603" s="357"/>
      <c r="AX603" s="357"/>
      <c r="AY603" s="357"/>
      <c r="AZ603" s="357"/>
      <c r="BA603" s="357"/>
      <c r="BB603" s="357"/>
      <c r="BC603" s="357"/>
      <c r="BD603" s="357"/>
      <c r="BE603" s="357"/>
      <c r="BF603" s="357"/>
      <c r="BG603" s="357"/>
      <c r="BH603" s="357"/>
      <c r="BI603" s="357"/>
      <c r="BJ603" s="357"/>
      <c r="BK603" s="357"/>
      <c r="BL603" s="357"/>
      <c r="BM603" s="357"/>
      <c r="BN603" s="357"/>
      <c r="BO603" s="357"/>
      <c r="BP603" s="357"/>
      <c r="BQ603" s="357"/>
      <c r="BR603" s="357"/>
      <c r="BS603" s="357"/>
      <c r="BT603" s="357"/>
      <c r="BU603" s="357"/>
      <c r="BV603" s="357"/>
      <c r="BW603" s="357"/>
      <c r="BX603" s="357"/>
      <c r="BY603" s="357"/>
      <c r="BZ603" s="357"/>
      <c r="CA603" s="357"/>
      <c r="CB603" s="357"/>
      <c r="CC603" s="357"/>
      <c r="CD603" s="357"/>
      <c r="CE603" s="357"/>
      <c r="CF603" s="357"/>
      <c r="CG603" s="357"/>
      <c r="CH603" s="357"/>
      <c r="CI603" s="357"/>
      <c r="CJ603" s="357"/>
      <c r="CK603" s="357"/>
      <c r="CL603" s="357"/>
      <c r="CM603" s="357"/>
      <c r="CN603" s="357"/>
      <c r="CO603" s="357"/>
      <c r="CP603" s="357"/>
      <c r="CQ603" s="357"/>
      <c r="CR603" s="357"/>
      <c r="CS603" s="357"/>
      <c r="CT603" s="357"/>
      <c r="CU603" s="357"/>
      <c r="CV603" s="357"/>
      <c r="CW603" s="357"/>
      <c r="CX603" s="357"/>
      <c r="CY603" s="357"/>
      <c r="CZ603" s="357"/>
      <c r="DA603" s="357"/>
      <c r="DB603" s="357"/>
      <c r="DC603" s="357"/>
      <c r="DD603" s="357"/>
      <c r="DE603" s="357"/>
      <c r="DF603" s="357"/>
      <c r="DG603" s="357"/>
      <c r="DH603" s="357"/>
      <c r="DI603" s="357"/>
      <c r="DJ603" s="357"/>
      <c r="DK603" s="357"/>
      <c r="DL603" s="357"/>
      <c r="DM603" s="357"/>
      <c r="DN603" s="357"/>
      <c r="DO603" s="357"/>
      <c r="DP603" s="357"/>
      <c r="DQ603" s="357"/>
      <c r="DR603" s="357"/>
      <c r="DS603" s="357"/>
      <c r="DT603" s="357"/>
      <c r="DU603" s="357"/>
      <c r="DV603" s="357"/>
      <c r="DW603" s="357"/>
      <c r="DX603" s="357"/>
      <c r="DY603" s="357"/>
      <c r="DZ603" s="357"/>
      <c r="EA603" s="357"/>
      <c r="EB603" s="357"/>
      <c r="EC603" s="357"/>
      <c r="ED603" s="357"/>
      <c r="EE603" s="357"/>
      <c r="EF603" s="357"/>
      <c r="EG603" s="357"/>
      <c r="EH603" s="357"/>
      <c r="EI603" s="357"/>
      <c r="EJ603" s="357"/>
      <c r="EK603" s="357"/>
      <c r="EL603" s="357"/>
      <c r="EM603" s="357"/>
      <c r="EN603" s="357"/>
      <c r="EO603" s="357"/>
      <c r="EP603" s="357"/>
      <c r="EQ603" s="357"/>
      <c r="ER603" s="357"/>
      <c r="ES603" s="357"/>
      <c r="ET603" s="357"/>
      <c r="EU603" s="357"/>
    </row>
    <row r="604" ht="12.75" customHeight="1">
      <c r="A604" s="357"/>
      <c r="B604" s="357"/>
      <c r="C604" s="357"/>
      <c r="D604" s="357"/>
      <c r="E604" s="357"/>
      <c r="F604" s="357"/>
      <c r="G604" s="357"/>
      <c r="H604" s="357"/>
      <c r="I604" s="357"/>
      <c r="J604" s="357"/>
      <c r="K604" s="357"/>
      <c r="L604" s="357"/>
      <c r="M604" s="357"/>
      <c r="N604" s="357"/>
      <c r="O604" s="357"/>
      <c r="P604" s="357"/>
      <c r="Q604" s="357"/>
      <c r="R604" s="357"/>
      <c r="S604" s="357"/>
      <c r="T604" s="357"/>
      <c r="U604" s="357"/>
      <c r="V604" s="357"/>
      <c r="W604" s="357"/>
      <c r="X604" s="357"/>
      <c r="Y604" s="357"/>
      <c r="Z604" s="357"/>
      <c r="AA604" s="357"/>
      <c r="AB604" s="357"/>
      <c r="AC604" s="357"/>
      <c r="AD604" s="357"/>
      <c r="AE604" s="357"/>
      <c r="AF604" s="357"/>
      <c r="AG604" s="357"/>
      <c r="AH604" s="357"/>
      <c r="AI604" s="357"/>
      <c r="AJ604" s="357"/>
      <c r="AK604" s="357"/>
      <c r="AL604" s="357"/>
      <c r="AM604" s="357"/>
      <c r="AN604" s="357"/>
      <c r="AO604" s="357"/>
      <c r="AP604" s="357"/>
      <c r="AQ604" s="357"/>
      <c r="AR604" s="357"/>
      <c r="AS604" s="357"/>
      <c r="AT604" s="357"/>
      <c r="AU604" s="357"/>
      <c r="AV604" s="357"/>
      <c r="AW604" s="357"/>
      <c r="AX604" s="357"/>
      <c r="AY604" s="357"/>
      <c r="AZ604" s="357"/>
      <c r="BA604" s="357"/>
      <c r="BB604" s="357"/>
      <c r="BC604" s="357"/>
      <c r="BD604" s="357"/>
      <c r="BE604" s="357"/>
      <c r="BF604" s="357"/>
      <c r="BG604" s="357"/>
      <c r="BH604" s="357"/>
      <c r="BI604" s="357"/>
      <c r="BJ604" s="357"/>
      <c r="BK604" s="357"/>
      <c r="BL604" s="357"/>
      <c r="BM604" s="357"/>
      <c r="BN604" s="357"/>
      <c r="BO604" s="357"/>
      <c r="BP604" s="357"/>
      <c r="BQ604" s="357"/>
      <c r="BR604" s="357"/>
      <c r="BS604" s="357"/>
      <c r="BT604" s="357"/>
      <c r="BU604" s="357"/>
      <c r="BV604" s="357"/>
      <c r="BW604" s="357"/>
      <c r="BX604" s="357"/>
      <c r="BY604" s="357"/>
      <c r="BZ604" s="357"/>
      <c r="CA604" s="357"/>
      <c r="CB604" s="357"/>
      <c r="CC604" s="357"/>
      <c r="CD604" s="357"/>
      <c r="CE604" s="357"/>
      <c r="CF604" s="357"/>
      <c r="CG604" s="357"/>
      <c r="CH604" s="357"/>
      <c r="CI604" s="357"/>
      <c r="CJ604" s="357"/>
      <c r="CK604" s="357"/>
      <c r="CL604" s="357"/>
      <c r="CM604" s="357"/>
      <c r="CN604" s="357"/>
      <c r="CO604" s="357"/>
      <c r="CP604" s="357"/>
      <c r="CQ604" s="357"/>
      <c r="CR604" s="357"/>
      <c r="CS604" s="357"/>
      <c r="CT604" s="357"/>
      <c r="CU604" s="357"/>
      <c r="CV604" s="357"/>
      <c r="CW604" s="357"/>
      <c r="CX604" s="357"/>
      <c r="CY604" s="357"/>
      <c r="CZ604" s="357"/>
      <c r="DA604" s="357"/>
      <c r="DB604" s="357"/>
      <c r="DC604" s="357"/>
      <c r="DD604" s="357"/>
      <c r="DE604" s="357"/>
      <c r="DF604" s="357"/>
      <c r="DG604" s="357"/>
      <c r="DH604" s="357"/>
      <c r="DI604" s="357"/>
      <c r="DJ604" s="357"/>
      <c r="DK604" s="357"/>
      <c r="DL604" s="357"/>
      <c r="DM604" s="357"/>
      <c r="DN604" s="357"/>
      <c r="DO604" s="357"/>
      <c r="DP604" s="357"/>
      <c r="DQ604" s="357"/>
      <c r="DR604" s="357"/>
      <c r="DS604" s="357"/>
      <c r="DT604" s="357"/>
      <c r="DU604" s="357"/>
      <c r="DV604" s="357"/>
      <c r="DW604" s="357"/>
      <c r="DX604" s="357"/>
      <c r="DY604" s="357"/>
      <c r="DZ604" s="357"/>
      <c r="EA604" s="357"/>
      <c r="EB604" s="357"/>
      <c r="EC604" s="357"/>
      <c r="ED604" s="357"/>
      <c r="EE604" s="357"/>
      <c r="EF604" s="357"/>
      <c r="EG604" s="357"/>
      <c r="EH604" s="357"/>
      <c r="EI604" s="357"/>
      <c r="EJ604" s="357"/>
      <c r="EK604" s="357"/>
      <c r="EL604" s="357"/>
      <c r="EM604" s="357"/>
      <c r="EN604" s="357"/>
      <c r="EO604" s="357"/>
      <c r="EP604" s="357"/>
      <c r="EQ604" s="357"/>
      <c r="ER604" s="357"/>
      <c r="ES604" s="357"/>
      <c r="ET604" s="357"/>
      <c r="EU604" s="357"/>
    </row>
    <row r="605" ht="12.75" customHeight="1">
      <c r="A605" s="357"/>
      <c r="B605" s="357"/>
      <c r="C605" s="357"/>
      <c r="D605" s="357"/>
      <c r="E605" s="357"/>
      <c r="F605" s="357"/>
      <c r="G605" s="357"/>
      <c r="H605" s="357"/>
      <c r="I605" s="357"/>
      <c r="J605" s="357"/>
      <c r="K605" s="357"/>
      <c r="L605" s="357"/>
      <c r="M605" s="357"/>
      <c r="N605" s="357"/>
      <c r="O605" s="357"/>
      <c r="P605" s="357"/>
      <c r="Q605" s="357"/>
      <c r="R605" s="357"/>
      <c r="S605" s="357"/>
      <c r="T605" s="357"/>
      <c r="U605" s="357"/>
      <c r="V605" s="357"/>
      <c r="W605" s="357"/>
      <c r="X605" s="357"/>
      <c r="Y605" s="357"/>
      <c r="Z605" s="357"/>
      <c r="AA605" s="357"/>
      <c r="AB605" s="357"/>
      <c r="AC605" s="357"/>
      <c r="AD605" s="357"/>
      <c r="AE605" s="357"/>
      <c r="AF605" s="357"/>
      <c r="AG605" s="357"/>
      <c r="AH605" s="357"/>
      <c r="AI605" s="357"/>
      <c r="AJ605" s="357"/>
      <c r="AK605" s="357"/>
      <c r="AL605" s="357"/>
      <c r="AM605" s="357"/>
      <c r="AN605" s="357"/>
      <c r="AO605" s="357"/>
      <c r="AP605" s="357"/>
      <c r="AQ605" s="357"/>
      <c r="AR605" s="357"/>
      <c r="AS605" s="357"/>
      <c r="AT605" s="357"/>
      <c r="AU605" s="357"/>
      <c r="AV605" s="357"/>
      <c r="AW605" s="357"/>
      <c r="AX605" s="357"/>
      <c r="AY605" s="357"/>
      <c r="AZ605" s="357"/>
      <c r="BA605" s="357"/>
      <c r="BB605" s="357"/>
      <c r="BC605" s="357"/>
      <c r="BD605" s="357"/>
      <c r="BE605" s="357"/>
      <c r="BF605" s="357"/>
      <c r="BG605" s="357"/>
      <c r="BH605" s="357"/>
      <c r="BI605" s="357"/>
      <c r="BJ605" s="357"/>
      <c r="BK605" s="357"/>
      <c r="BL605" s="357"/>
      <c r="BM605" s="357"/>
      <c r="BN605" s="357"/>
      <c r="BO605" s="357"/>
      <c r="BP605" s="357"/>
      <c r="BQ605" s="357"/>
      <c r="BR605" s="357"/>
      <c r="BS605" s="357"/>
      <c r="BT605" s="357"/>
      <c r="BU605" s="357"/>
      <c r="BV605" s="357"/>
      <c r="BW605" s="357"/>
      <c r="BX605" s="357"/>
      <c r="BY605" s="357"/>
      <c r="BZ605" s="357"/>
      <c r="CA605" s="357"/>
      <c r="CB605" s="357"/>
      <c r="CC605" s="357"/>
      <c r="CD605" s="357"/>
      <c r="CE605" s="357"/>
      <c r="CF605" s="357"/>
      <c r="CG605" s="357"/>
      <c r="CH605" s="357"/>
      <c r="CI605" s="357"/>
      <c r="CJ605" s="357"/>
      <c r="CK605" s="357"/>
      <c r="CL605" s="357"/>
      <c r="CM605" s="357"/>
      <c r="CN605" s="357"/>
      <c r="CO605" s="357"/>
      <c r="CP605" s="357"/>
      <c r="CQ605" s="357"/>
      <c r="CR605" s="357"/>
      <c r="CS605" s="357"/>
      <c r="CT605" s="357"/>
      <c r="CU605" s="357"/>
      <c r="CV605" s="357"/>
      <c r="CW605" s="357"/>
      <c r="CX605" s="357"/>
      <c r="CY605" s="357"/>
      <c r="CZ605" s="357"/>
      <c r="DA605" s="357"/>
      <c r="DB605" s="357"/>
      <c r="DC605" s="357"/>
      <c r="DD605" s="357"/>
      <c r="DE605" s="357"/>
      <c r="DF605" s="357"/>
      <c r="DG605" s="357"/>
      <c r="DH605" s="357"/>
      <c r="DI605" s="357"/>
      <c r="DJ605" s="357"/>
      <c r="DK605" s="357"/>
      <c r="DL605" s="357"/>
      <c r="DM605" s="357"/>
      <c r="DN605" s="357"/>
      <c r="DO605" s="357"/>
      <c r="DP605" s="357"/>
      <c r="DQ605" s="357"/>
      <c r="DR605" s="357"/>
      <c r="DS605" s="357"/>
      <c r="DT605" s="357"/>
      <c r="DU605" s="357"/>
      <c r="DV605" s="357"/>
      <c r="DW605" s="357"/>
      <c r="DX605" s="357"/>
      <c r="DY605" s="357"/>
      <c r="DZ605" s="357"/>
      <c r="EA605" s="357"/>
      <c r="EB605" s="357"/>
      <c r="EC605" s="357"/>
      <c r="ED605" s="357"/>
      <c r="EE605" s="357"/>
      <c r="EF605" s="357"/>
      <c r="EG605" s="357"/>
      <c r="EH605" s="357"/>
      <c r="EI605" s="357"/>
      <c r="EJ605" s="357"/>
      <c r="EK605" s="357"/>
      <c r="EL605" s="357"/>
      <c r="EM605" s="357"/>
      <c r="EN605" s="357"/>
      <c r="EO605" s="357"/>
      <c r="EP605" s="357"/>
      <c r="EQ605" s="357"/>
      <c r="ER605" s="357"/>
      <c r="ES605" s="357"/>
      <c r="ET605" s="357"/>
      <c r="EU605" s="357"/>
    </row>
    <row r="606" ht="12.75" customHeight="1">
      <c r="A606" s="357"/>
      <c r="B606" s="357"/>
      <c r="C606" s="357"/>
      <c r="D606" s="357"/>
      <c r="E606" s="357"/>
      <c r="F606" s="357"/>
      <c r="G606" s="357"/>
      <c r="H606" s="357"/>
      <c r="I606" s="357"/>
      <c r="J606" s="357"/>
      <c r="K606" s="357"/>
      <c r="L606" s="357"/>
      <c r="M606" s="357"/>
      <c r="N606" s="357"/>
      <c r="O606" s="357"/>
      <c r="P606" s="357"/>
      <c r="Q606" s="357"/>
      <c r="R606" s="357"/>
      <c r="S606" s="357"/>
      <c r="T606" s="357"/>
      <c r="U606" s="357"/>
      <c r="V606" s="357"/>
      <c r="W606" s="357"/>
      <c r="X606" s="357"/>
      <c r="Y606" s="357"/>
      <c r="Z606" s="357"/>
      <c r="AA606" s="357"/>
      <c r="AB606" s="357"/>
      <c r="AC606" s="357"/>
      <c r="AD606" s="357"/>
      <c r="AE606" s="357"/>
      <c r="AF606" s="357"/>
      <c r="AG606" s="357"/>
      <c r="AH606" s="357"/>
      <c r="AI606" s="357"/>
      <c r="AJ606" s="357"/>
      <c r="AK606" s="357"/>
      <c r="AL606" s="357"/>
      <c r="AM606" s="357"/>
      <c r="AN606" s="357"/>
      <c r="AO606" s="357"/>
      <c r="AP606" s="357"/>
      <c r="AQ606" s="357"/>
      <c r="AR606" s="357"/>
      <c r="AS606" s="357"/>
      <c r="AT606" s="357"/>
      <c r="AU606" s="357"/>
      <c r="AV606" s="357"/>
      <c r="AW606" s="357"/>
      <c r="AX606" s="357"/>
      <c r="AY606" s="357"/>
      <c r="AZ606" s="357"/>
      <c r="BA606" s="357"/>
      <c r="BB606" s="357"/>
      <c r="BC606" s="357"/>
      <c r="BD606" s="357"/>
      <c r="BE606" s="357"/>
      <c r="BF606" s="357"/>
      <c r="BG606" s="357"/>
      <c r="BH606" s="357"/>
      <c r="BI606" s="357"/>
      <c r="BJ606" s="357"/>
      <c r="BK606" s="357"/>
      <c r="BL606" s="357"/>
      <c r="BM606" s="357"/>
      <c r="BN606" s="357"/>
      <c r="BO606" s="357"/>
      <c r="BP606" s="357"/>
      <c r="BQ606" s="357"/>
      <c r="BR606" s="357"/>
      <c r="BS606" s="357"/>
      <c r="BT606" s="357"/>
      <c r="BU606" s="357"/>
      <c r="BV606" s="357"/>
      <c r="BW606" s="357"/>
      <c r="BX606" s="357"/>
      <c r="BY606" s="357"/>
      <c r="BZ606" s="357"/>
      <c r="CA606" s="357"/>
      <c r="CB606" s="357"/>
      <c r="CC606" s="357"/>
      <c r="CD606" s="357"/>
      <c r="CE606" s="357"/>
      <c r="CF606" s="357"/>
      <c r="CG606" s="357"/>
      <c r="CH606" s="357"/>
      <c r="CI606" s="357"/>
      <c r="CJ606" s="357"/>
      <c r="CK606" s="357"/>
      <c r="CL606" s="357"/>
      <c r="CM606" s="357"/>
      <c r="CN606" s="357"/>
      <c r="CO606" s="357"/>
      <c r="CP606" s="357"/>
      <c r="CQ606" s="357"/>
      <c r="CR606" s="357"/>
      <c r="CS606" s="357"/>
      <c r="CT606" s="357"/>
      <c r="CU606" s="357"/>
      <c r="CV606" s="357"/>
      <c r="CW606" s="357"/>
      <c r="CX606" s="357"/>
      <c r="CY606" s="357"/>
      <c r="CZ606" s="357"/>
      <c r="DA606" s="357"/>
      <c r="DB606" s="357"/>
      <c r="DC606" s="357"/>
      <c r="DD606" s="357"/>
      <c r="DE606" s="357"/>
      <c r="DF606" s="357"/>
      <c r="DG606" s="357"/>
      <c r="DH606" s="357"/>
      <c r="DI606" s="357"/>
      <c r="DJ606" s="357"/>
      <c r="DK606" s="357"/>
      <c r="DL606" s="357"/>
      <c r="DM606" s="357"/>
      <c r="DN606" s="357"/>
      <c r="DO606" s="357"/>
      <c r="DP606" s="357"/>
      <c r="DQ606" s="357"/>
      <c r="DR606" s="357"/>
      <c r="DS606" s="357"/>
      <c r="DT606" s="357"/>
      <c r="DU606" s="357"/>
      <c r="DV606" s="357"/>
      <c r="DW606" s="357"/>
      <c r="DX606" s="357"/>
      <c r="DY606" s="357"/>
      <c r="DZ606" s="357"/>
      <c r="EA606" s="357"/>
      <c r="EB606" s="357"/>
      <c r="EC606" s="357"/>
      <c r="ED606" s="357"/>
      <c r="EE606" s="357"/>
      <c r="EF606" s="357"/>
      <c r="EG606" s="357"/>
      <c r="EH606" s="357"/>
      <c r="EI606" s="357"/>
      <c r="EJ606" s="357"/>
      <c r="EK606" s="357"/>
      <c r="EL606" s="357"/>
      <c r="EM606" s="357"/>
      <c r="EN606" s="357"/>
      <c r="EO606" s="357"/>
      <c r="EP606" s="357"/>
      <c r="EQ606" s="357"/>
      <c r="ER606" s="357"/>
      <c r="ES606" s="357"/>
      <c r="ET606" s="357"/>
      <c r="EU606" s="357"/>
    </row>
    <row r="607" ht="12.75" customHeight="1">
      <c r="A607" s="357"/>
      <c r="B607" s="357"/>
      <c r="C607" s="357"/>
      <c r="D607" s="357"/>
      <c r="E607" s="357"/>
      <c r="F607" s="357"/>
      <c r="G607" s="357"/>
      <c r="H607" s="357"/>
      <c r="I607" s="357"/>
      <c r="J607" s="357"/>
      <c r="K607" s="357"/>
      <c r="L607" s="357"/>
      <c r="M607" s="357"/>
      <c r="N607" s="357"/>
      <c r="O607" s="357"/>
      <c r="P607" s="357"/>
      <c r="Q607" s="357"/>
      <c r="R607" s="357"/>
      <c r="S607" s="357"/>
      <c r="T607" s="357"/>
      <c r="U607" s="357"/>
      <c r="V607" s="357"/>
      <c r="W607" s="357"/>
      <c r="X607" s="357"/>
      <c r="Y607" s="357"/>
      <c r="Z607" s="357"/>
      <c r="AA607" s="357"/>
      <c r="AB607" s="357"/>
      <c r="AC607" s="357"/>
      <c r="AD607" s="357"/>
      <c r="AE607" s="357"/>
      <c r="AF607" s="357"/>
      <c r="AG607" s="357"/>
      <c r="AH607" s="357"/>
      <c r="AI607" s="357"/>
      <c r="AJ607" s="357"/>
      <c r="AK607" s="357"/>
      <c r="AL607" s="357"/>
      <c r="AM607" s="357"/>
      <c r="AN607" s="357"/>
      <c r="AO607" s="357"/>
      <c r="AP607" s="357"/>
      <c r="AQ607" s="357"/>
      <c r="AR607" s="357"/>
      <c r="AS607" s="357"/>
      <c r="AT607" s="357"/>
      <c r="AU607" s="357"/>
      <c r="AV607" s="357"/>
      <c r="AW607" s="357"/>
      <c r="AX607" s="357"/>
      <c r="AY607" s="357"/>
      <c r="AZ607" s="357"/>
      <c r="BA607" s="357"/>
      <c r="BB607" s="357"/>
      <c r="BC607" s="357"/>
      <c r="BD607" s="357"/>
      <c r="BE607" s="357"/>
      <c r="BF607" s="357"/>
      <c r="BG607" s="357"/>
      <c r="BH607" s="357"/>
      <c r="BI607" s="357"/>
      <c r="BJ607" s="357"/>
      <c r="BK607" s="357"/>
      <c r="BL607" s="357"/>
      <c r="BM607" s="357"/>
      <c r="BN607" s="357"/>
      <c r="BO607" s="357"/>
      <c r="BP607" s="357"/>
      <c r="BQ607" s="357"/>
      <c r="BR607" s="357"/>
      <c r="BS607" s="357"/>
      <c r="BT607" s="357"/>
      <c r="BU607" s="357"/>
      <c r="BV607" s="357"/>
      <c r="BW607" s="357"/>
      <c r="BX607" s="357"/>
      <c r="BY607" s="357"/>
      <c r="BZ607" s="357"/>
      <c r="CA607" s="357"/>
      <c r="CB607" s="357"/>
      <c r="CC607" s="357"/>
      <c r="CD607" s="357"/>
      <c r="CE607" s="357"/>
      <c r="CF607" s="357"/>
      <c r="CG607" s="357"/>
      <c r="CH607" s="357"/>
      <c r="CI607" s="357"/>
      <c r="CJ607" s="357"/>
      <c r="CK607" s="357"/>
      <c r="CL607" s="357"/>
      <c r="CM607" s="357"/>
      <c r="CN607" s="357"/>
      <c r="CO607" s="357"/>
      <c r="CP607" s="357"/>
      <c r="CQ607" s="357"/>
      <c r="CR607" s="357"/>
      <c r="CS607" s="357"/>
      <c r="CT607" s="357"/>
      <c r="CU607" s="357"/>
      <c r="CV607" s="357"/>
      <c r="CW607" s="357"/>
      <c r="CX607" s="357"/>
      <c r="CY607" s="357"/>
      <c r="CZ607" s="357"/>
      <c r="DA607" s="357"/>
      <c r="DB607" s="357"/>
      <c r="DC607" s="357"/>
      <c r="DD607" s="357"/>
      <c r="DE607" s="357"/>
      <c r="DF607" s="357"/>
      <c r="DG607" s="357"/>
      <c r="DH607" s="357"/>
      <c r="DI607" s="357"/>
      <c r="DJ607" s="357"/>
      <c r="DK607" s="357"/>
      <c r="DL607" s="357"/>
      <c r="DM607" s="357"/>
      <c r="DN607" s="357"/>
      <c r="DO607" s="357"/>
      <c r="DP607" s="357"/>
      <c r="DQ607" s="357"/>
      <c r="DR607" s="357"/>
      <c r="DS607" s="357"/>
      <c r="DT607" s="357"/>
      <c r="DU607" s="357"/>
      <c r="DV607" s="357"/>
      <c r="DW607" s="357"/>
      <c r="DX607" s="357"/>
      <c r="DY607" s="357"/>
      <c r="DZ607" s="357"/>
      <c r="EA607" s="357"/>
      <c r="EB607" s="357"/>
      <c r="EC607" s="357"/>
      <c r="ED607" s="357"/>
      <c r="EE607" s="357"/>
      <c r="EF607" s="357"/>
      <c r="EG607" s="357"/>
      <c r="EH607" s="357"/>
      <c r="EI607" s="357"/>
      <c r="EJ607" s="357"/>
      <c r="EK607" s="357"/>
      <c r="EL607" s="357"/>
      <c r="EM607" s="357"/>
      <c r="EN607" s="357"/>
      <c r="EO607" s="357"/>
      <c r="EP607" s="357"/>
      <c r="EQ607" s="357"/>
      <c r="ER607" s="357"/>
      <c r="ES607" s="357"/>
      <c r="ET607" s="357"/>
      <c r="EU607" s="357"/>
    </row>
    <row r="608" ht="12.75" customHeight="1">
      <c r="A608" s="357"/>
      <c r="B608" s="357"/>
      <c r="C608" s="357"/>
      <c r="D608" s="357"/>
      <c r="E608" s="357"/>
      <c r="F608" s="357"/>
      <c r="G608" s="357"/>
      <c r="H608" s="357"/>
      <c r="I608" s="357"/>
      <c r="J608" s="357"/>
      <c r="K608" s="357"/>
      <c r="L608" s="357"/>
      <c r="M608" s="357"/>
      <c r="N608" s="357"/>
      <c r="O608" s="357"/>
      <c r="P608" s="357"/>
      <c r="Q608" s="357"/>
      <c r="R608" s="357"/>
      <c r="S608" s="357"/>
      <c r="T608" s="357"/>
      <c r="U608" s="357"/>
      <c r="V608" s="357"/>
      <c r="W608" s="357"/>
      <c r="X608" s="357"/>
      <c r="Y608" s="357"/>
      <c r="Z608" s="357"/>
      <c r="AA608" s="357"/>
      <c r="AB608" s="357"/>
      <c r="AC608" s="357"/>
      <c r="AD608" s="357"/>
      <c r="AE608" s="357"/>
      <c r="AF608" s="357"/>
      <c r="AG608" s="357"/>
      <c r="AH608" s="357"/>
      <c r="AI608" s="357"/>
      <c r="AJ608" s="357"/>
      <c r="AK608" s="357"/>
      <c r="AL608" s="357"/>
      <c r="AM608" s="357"/>
      <c r="AN608" s="357"/>
      <c r="AO608" s="357"/>
      <c r="AP608" s="357"/>
      <c r="AQ608" s="357"/>
      <c r="AR608" s="357"/>
      <c r="AS608" s="357"/>
      <c r="AT608" s="357"/>
      <c r="AU608" s="357"/>
      <c r="AV608" s="357"/>
      <c r="AW608" s="357"/>
      <c r="AX608" s="357"/>
      <c r="AY608" s="357"/>
      <c r="AZ608" s="357"/>
      <c r="BA608" s="357"/>
      <c r="BB608" s="357"/>
      <c r="BC608" s="357"/>
      <c r="BD608" s="357"/>
      <c r="BE608" s="357"/>
      <c r="BF608" s="357"/>
      <c r="BG608" s="357"/>
      <c r="BH608" s="357"/>
      <c r="BI608" s="357"/>
      <c r="BJ608" s="357"/>
      <c r="BK608" s="357"/>
      <c r="BL608" s="357"/>
      <c r="BM608" s="357"/>
      <c r="BN608" s="357"/>
      <c r="BO608" s="357"/>
      <c r="BP608" s="357"/>
      <c r="BQ608" s="357"/>
      <c r="BR608" s="357"/>
      <c r="BS608" s="357"/>
      <c r="BT608" s="357"/>
      <c r="BU608" s="357"/>
      <c r="BV608" s="357"/>
      <c r="BW608" s="357"/>
      <c r="BX608" s="357"/>
      <c r="BY608" s="357"/>
      <c r="BZ608" s="357"/>
      <c r="CA608" s="357"/>
      <c r="CB608" s="357"/>
      <c r="CC608" s="357"/>
      <c r="CD608" s="357"/>
      <c r="CE608" s="357"/>
      <c r="CF608" s="357"/>
      <c r="CG608" s="357"/>
      <c r="CH608" s="357"/>
      <c r="CI608" s="357"/>
      <c r="CJ608" s="357"/>
      <c r="CK608" s="357"/>
      <c r="CL608" s="357"/>
      <c r="CM608" s="357"/>
      <c r="CN608" s="357"/>
      <c r="CO608" s="357"/>
      <c r="CP608" s="357"/>
      <c r="CQ608" s="357"/>
      <c r="CR608" s="357"/>
      <c r="CS608" s="357"/>
      <c r="CT608" s="357"/>
      <c r="CU608" s="357"/>
      <c r="CV608" s="357"/>
      <c r="CW608" s="357"/>
      <c r="CX608" s="357"/>
      <c r="CY608" s="357"/>
      <c r="CZ608" s="357"/>
      <c r="DA608" s="357"/>
      <c r="DB608" s="357"/>
      <c r="DC608" s="357"/>
      <c r="DD608" s="357"/>
      <c r="DE608" s="357"/>
      <c r="DF608" s="357"/>
      <c r="DG608" s="357"/>
      <c r="DH608" s="357"/>
      <c r="DI608" s="357"/>
      <c r="DJ608" s="357"/>
      <c r="DK608" s="357"/>
      <c r="DL608" s="357"/>
      <c r="DM608" s="357"/>
      <c r="DN608" s="357"/>
      <c r="DO608" s="357"/>
      <c r="DP608" s="357"/>
      <c r="DQ608" s="357"/>
      <c r="DR608" s="357"/>
      <c r="DS608" s="357"/>
      <c r="DT608" s="357"/>
      <c r="DU608" s="357"/>
      <c r="DV608" s="357"/>
      <c r="DW608" s="357"/>
      <c r="DX608" s="357"/>
      <c r="DY608" s="357"/>
      <c r="DZ608" s="357"/>
      <c r="EA608" s="357"/>
      <c r="EB608" s="357"/>
      <c r="EC608" s="357"/>
      <c r="ED608" s="357"/>
      <c r="EE608" s="357"/>
      <c r="EF608" s="357"/>
      <c r="EG608" s="357"/>
      <c r="EH608" s="357"/>
      <c r="EI608" s="357"/>
      <c r="EJ608" s="357"/>
      <c r="EK608" s="357"/>
      <c r="EL608" s="357"/>
      <c r="EM608" s="357"/>
      <c r="EN608" s="357"/>
      <c r="EO608" s="357"/>
      <c r="EP608" s="357"/>
      <c r="EQ608" s="357"/>
      <c r="ER608" s="357"/>
      <c r="ES608" s="357"/>
      <c r="ET608" s="357"/>
      <c r="EU608" s="357"/>
    </row>
    <row r="609" ht="12.75" customHeight="1">
      <c r="A609" s="357"/>
      <c r="B609" s="357"/>
      <c r="C609" s="357"/>
      <c r="D609" s="357"/>
      <c r="E609" s="357"/>
      <c r="F609" s="357"/>
      <c r="G609" s="357"/>
      <c r="H609" s="357"/>
      <c r="I609" s="357"/>
      <c r="J609" s="357"/>
      <c r="K609" s="357"/>
      <c r="L609" s="357"/>
      <c r="M609" s="357"/>
      <c r="N609" s="357"/>
      <c r="O609" s="357"/>
      <c r="P609" s="357"/>
      <c r="Q609" s="357"/>
      <c r="R609" s="357"/>
      <c r="S609" s="357"/>
      <c r="T609" s="357"/>
      <c r="U609" s="357"/>
      <c r="V609" s="357"/>
      <c r="W609" s="357"/>
      <c r="X609" s="357"/>
      <c r="Y609" s="357"/>
      <c r="Z609" s="357"/>
      <c r="AA609" s="357"/>
      <c r="AB609" s="357"/>
      <c r="AC609" s="357"/>
      <c r="AD609" s="357"/>
      <c r="AE609" s="357"/>
      <c r="AF609" s="357"/>
      <c r="AG609" s="357"/>
      <c r="AH609" s="357"/>
      <c r="AI609" s="357"/>
      <c r="AJ609" s="357"/>
      <c r="AK609" s="357"/>
      <c r="AL609" s="357"/>
      <c r="AM609" s="357"/>
      <c r="AN609" s="357"/>
      <c r="AO609" s="357"/>
      <c r="AP609" s="357"/>
      <c r="AQ609" s="357"/>
      <c r="AR609" s="357"/>
      <c r="AS609" s="357"/>
      <c r="AT609" s="357"/>
      <c r="AU609" s="357"/>
      <c r="AV609" s="357"/>
      <c r="AW609" s="357"/>
      <c r="AX609" s="357"/>
      <c r="AY609" s="357"/>
      <c r="AZ609" s="357"/>
      <c r="BA609" s="357"/>
      <c r="BB609" s="357"/>
      <c r="BC609" s="357"/>
      <c r="BD609" s="357"/>
      <c r="BE609" s="357"/>
      <c r="BF609" s="357"/>
      <c r="BG609" s="357"/>
      <c r="BH609" s="357"/>
      <c r="BI609" s="357"/>
      <c r="BJ609" s="357"/>
      <c r="BK609" s="357"/>
      <c r="BL609" s="357"/>
      <c r="BM609" s="357"/>
      <c r="BN609" s="357"/>
      <c r="BO609" s="357"/>
      <c r="BP609" s="357"/>
      <c r="BQ609" s="357"/>
      <c r="BR609" s="357"/>
      <c r="BS609" s="357"/>
      <c r="BT609" s="357"/>
      <c r="BU609" s="357"/>
      <c r="BV609" s="357"/>
      <c r="BW609" s="357"/>
      <c r="BX609" s="357"/>
      <c r="BY609" s="357"/>
      <c r="BZ609" s="357"/>
      <c r="CA609" s="357"/>
      <c r="CB609" s="357"/>
      <c r="CC609" s="357"/>
      <c r="CD609" s="357"/>
      <c r="CE609" s="357"/>
      <c r="CF609" s="357"/>
      <c r="CG609" s="357"/>
      <c r="CH609" s="357"/>
      <c r="CI609" s="357"/>
      <c r="CJ609" s="357"/>
      <c r="CK609" s="357"/>
      <c r="CL609" s="357"/>
      <c r="CM609" s="357"/>
      <c r="CN609" s="357"/>
      <c r="CO609" s="357"/>
      <c r="CP609" s="357"/>
      <c r="CQ609" s="357"/>
      <c r="CR609" s="357"/>
      <c r="CS609" s="357"/>
      <c r="CT609" s="357"/>
      <c r="CU609" s="357"/>
      <c r="CV609" s="357"/>
      <c r="CW609" s="357"/>
      <c r="CX609" s="357"/>
      <c r="CY609" s="357"/>
      <c r="CZ609" s="357"/>
      <c r="DA609" s="357"/>
      <c r="DB609" s="357"/>
      <c r="DC609" s="357"/>
      <c r="DD609" s="357"/>
      <c r="DE609" s="357"/>
      <c r="DF609" s="357"/>
      <c r="DG609" s="357"/>
      <c r="DH609" s="357"/>
      <c r="DI609" s="357"/>
      <c r="DJ609" s="357"/>
      <c r="DK609" s="357"/>
      <c r="DL609" s="357"/>
      <c r="DM609" s="357"/>
      <c r="DN609" s="357"/>
      <c r="DO609" s="357"/>
      <c r="DP609" s="357"/>
      <c r="DQ609" s="357"/>
      <c r="DR609" s="357"/>
      <c r="DS609" s="357"/>
      <c r="DT609" s="357"/>
      <c r="DU609" s="357"/>
      <c r="DV609" s="357"/>
      <c r="DW609" s="357"/>
      <c r="DX609" s="357"/>
      <c r="DY609" s="357"/>
      <c r="DZ609" s="357"/>
      <c r="EA609" s="357"/>
      <c r="EB609" s="357"/>
      <c r="EC609" s="357"/>
      <c r="ED609" s="357"/>
      <c r="EE609" s="357"/>
      <c r="EF609" s="357"/>
      <c r="EG609" s="357"/>
      <c r="EH609" s="357"/>
      <c r="EI609" s="357"/>
      <c r="EJ609" s="357"/>
      <c r="EK609" s="357"/>
      <c r="EL609" s="357"/>
      <c r="EM609" s="357"/>
      <c r="EN609" s="357"/>
      <c r="EO609" s="357"/>
      <c r="EP609" s="357"/>
      <c r="EQ609" s="357"/>
      <c r="ER609" s="357"/>
      <c r="ES609" s="357"/>
      <c r="ET609" s="357"/>
      <c r="EU609" s="357"/>
    </row>
    <row r="610" ht="12.75" customHeight="1">
      <c r="A610" s="357"/>
      <c r="B610" s="357"/>
      <c r="C610" s="357"/>
      <c r="D610" s="357"/>
      <c r="E610" s="357"/>
      <c r="F610" s="357"/>
      <c r="G610" s="357"/>
      <c r="H610" s="357"/>
      <c r="I610" s="357"/>
      <c r="J610" s="357"/>
      <c r="K610" s="357"/>
      <c r="L610" s="357"/>
      <c r="M610" s="357"/>
      <c r="N610" s="357"/>
      <c r="O610" s="357"/>
      <c r="P610" s="357"/>
      <c r="Q610" s="357"/>
      <c r="R610" s="357"/>
      <c r="S610" s="357"/>
      <c r="T610" s="357"/>
      <c r="U610" s="357"/>
      <c r="V610" s="357"/>
      <c r="W610" s="357"/>
      <c r="X610" s="357"/>
      <c r="Y610" s="357"/>
      <c r="Z610" s="357"/>
      <c r="AA610" s="357"/>
      <c r="AB610" s="357"/>
      <c r="AC610" s="357"/>
      <c r="AD610" s="357"/>
      <c r="AE610" s="357"/>
      <c r="AF610" s="357"/>
      <c r="AG610" s="357"/>
      <c r="AH610" s="357"/>
      <c r="AI610" s="357"/>
      <c r="AJ610" s="357"/>
      <c r="AK610" s="357"/>
      <c r="AL610" s="357"/>
      <c r="AM610" s="357"/>
      <c r="AN610" s="357"/>
      <c r="AO610" s="357"/>
      <c r="AP610" s="357"/>
      <c r="AQ610" s="357"/>
      <c r="AR610" s="357"/>
      <c r="AS610" s="357"/>
      <c r="AT610" s="357"/>
      <c r="AU610" s="357"/>
      <c r="AV610" s="357"/>
      <c r="AW610" s="357"/>
      <c r="AX610" s="357"/>
      <c r="AY610" s="357"/>
      <c r="AZ610" s="357"/>
      <c r="BA610" s="357"/>
      <c r="BB610" s="357"/>
      <c r="BC610" s="357"/>
      <c r="BD610" s="357"/>
      <c r="BE610" s="357"/>
      <c r="BF610" s="357"/>
      <c r="BG610" s="357"/>
      <c r="BH610" s="357"/>
      <c r="BI610" s="357"/>
      <c r="BJ610" s="357"/>
      <c r="BK610" s="357"/>
      <c r="BL610" s="357"/>
      <c r="BM610" s="357"/>
      <c r="BN610" s="357"/>
      <c r="BO610" s="357"/>
      <c r="BP610" s="357"/>
      <c r="BQ610" s="357"/>
      <c r="BR610" s="357"/>
      <c r="BS610" s="357"/>
      <c r="BT610" s="357"/>
      <c r="BU610" s="357"/>
      <c r="BV610" s="357"/>
      <c r="BW610" s="357"/>
      <c r="BX610" s="357"/>
      <c r="BY610" s="357"/>
      <c r="BZ610" s="357"/>
      <c r="CA610" s="357"/>
      <c r="CB610" s="357"/>
      <c r="CC610" s="357"/>
      <c r="CD610" s="357"/>
      <c r="CE610" s="357"/>
      <c r="CF610" s="357"/>
      <c r="CG610" s="357"/>
      <c r="CH610" s="357"/>
      <c r="CI610" s="357"/>
      <c r="CJ610" s="357"/>
      <c r="CK610" s="357"/>
      <c r="CL610" s="357"/>
      <c r="CM610" s="357"/>
      <c r="CN610" s="357"/>
      <c r="CO610" s="357"/>
      <c r="CP610" s="357"/>
      <c r="CQ610" s="357"/>
      <c r="CR610" s="357"/>
      <c r="CS610" s="357"/>
      <c r="CT610" s="357"/>
      <c r="CU610" s="357"/>
      <c r="CV610" s="357"/>
      <c r="CW610" s="357"/>
      <c r="CX610" s="357"/>
      <c r="CY610" s="357"/>
      <c r="CZ610" s="357"/>
      <c r="DA610" s="357"/>
      <c r="DB610" s="357"/>
      <c r="DC610" s="357"/>
      <c r="DD610" s="357"/>
      <c r="DE610" s="357"/>
      <c r="DF610" s="357"/>
      <c r="DG610" s="357"/>
      <c r="DH610" s="357"/>
      <c r="DI610" s="357"/>
      <c r="DJ610" s="357"/>
      <c r="DK610" s="357"/>
      <c r="DL610" s="357"/>
      <c r="DM610" s="357"/>
      <c r="DN610" s="357"/>
      <c r="DO610" s="357"/>
      <c r="DP610" s="357"/>
      <c r="DQ610" s="357"/>
      <c r="DR610" s="357"/>
      <c r="DS610" s="357"/>
      <c r="DT610" s="357"/>
      <c r="DU610" s="357"/>
      <c r="DV610" s="357"/>
      <c r="DW610" s="357"/>
      <c r="DX610" s="357"/>
      <c r="DY610" s="357"/>
      <c r="DZ610" s="357"/>
      <c r="EA610" s="357"/>
      <c r="EB610" s="357"/>
      <c r="EC610" s="357"/>
      <c r="ED610" s="357"/>
      <c r="EE610" s="357"/>
      <c r="EF610" s="357"/>
      <c r="EG610" s="357"/>
      <c r="EH610" s="357"/>
      <c r="EI610" s="357"/>
      <c r="EJ610" s="357"/>
      <c r="EK610" s="357"/>
      <c r="EL610" s="357"/>
      <c r="EM610" s="357"/>
      <c r="EN610" s="357"/>
      <c r="EO610" s="357"/>
      <c r="EP610" s="357"/>
      <c r="EQ610" s="357"/>
      <c r="ER610" s="357"/>
      <c r="ES610" s="357"/>
      <c r="ET610" s="357"/>
      <c r="EU610" s="357"/>
    </row>
    <row r="611" ht="12.75" customHeight="1">
      <c r="A611" s="357"/>
      <c r="B611" s="357"/>
      <c r="C611" s="357"/>
      <c r="D611" s="357"/>
      <c r="E611" s="357"/>
      <c r="F611" s="357"/>
      <c r="G611" s="357"/>
      <c r="H611" s="357"/>
      <c r="I611" s="357"/>
      <c r="J611" s="357"/>
      <c r="K611" s="357"/>
      <c r="L611" s="357"/>
      <c r="M611" s="357"/>
      <c r="N611" s="357"/>
      <c r="O611" s="357"/>
      <c r="P611" s="357"/>
      <c r="Q611" s="357"/>
      <c r="R611" s="357"/>
      <c r="S611" s="357"/>
      <c r="T611" s="357"/>
      <c r="U611" s="357"/>
      <c r="V611" s="357"/>
      <c r="W611" s="357"/>
      <c r="X611" s="357"/>
      <c r="Y611" s="357"/>
      <c r="Z611" s="357"/>
      <c r="AA611" s="357"/>
      <c r="AB611" s="357"/>
      <c r="AC611" s="357"/>
      <c r="AD611" s="357"/>
      <c r="AE611" s="357"/>
      <c r="AF611" s="357"/>
      <c r="AG611" s="357"/>
      <c r="AH611" s="357"/>
      <c r="AI611" s="357"/>
      <c r="AJ611" s="357"/>
      <c r="AK611" s="357"/>
      <c r="AL611" s="357"/>
      <c r="AM611" s="357"/>
      <c r="AN611" s="357"/>
      <c r="AO611" s="357"/>
      <c r="AP611" s="357"/>
      <c r="AQ611" s="357"/>
      <c r="AR611" s="357"/>
      <c r="AS611" s="357"/>
      <c r="AT611" s="357"/>
      <c r="AU611" s="357"/>
      <c r="AV611" s="357"/>
      <c r="AW611" s="357"/>
      <c r="AX611" s="357"/>
      <c r="AY611" s="357"/>
      <c r="AZ611" s="357"/>
      <c r="BA611" s="357"/>
      <c r="BB611" s="357"/>
      <c r="BC611" s="357"/>
      <c r="BD611" s="357"/>
      <c r="BE611" s="357"/>
      <c r="BF611" s="357"/>
      <c r="BG611" s="357"/>
      <c r="BH611" s="357"/>
      <c r="BI611" s="357"/>
      <c r="BJ611" s="357"/>
      <c r="BK611" s="357"/>
      <c r="BL611" s="357"/>
      <c r="BM611" s="357"/>
      <c r="BN611" s="357"/>
      <c r="BO611" s="357"/>
      <c r="BP611" s="357"/>
      <c r="BQ611" s="357"/>
      <c r="BR611" s="357"/>
      <c r="BS611" s="357"/>
      <c r="BT611" s="357"/>
      <c r="BU611" s="357"/>
      <c r="BV611" s="357"/>
      <c r="BW611" s="357"/>
      <c r="BX611" s="357"/>
      <c r="BY611" s="357"/>
      <c r="BZ611" s="357"/>
      <c r="CA611" s="357"/>
      <c r="CB611" s="357"/>
      <c r="CC611" s="357"/>
      <c r="CD611" s="357"/>
      <c r="CE611" s="357"/>
      <c r="CF611" s="357"/>
      <c r="CG611" s="357"/>
      <c r="CH611" s="357"/>
      <c r="CI611" s="357"/>
      <c r="CJ611" s="357"/>
      <c r="CK611" s="357"/>
      <c r="CL611" s="357"/>
      <c r="CM611" s="357"/>
      <c r="CN611" s="357"/>
      <c r="CO611" s="357"/>
      <c r="CP611" s="357"/>
      <c r="CQ611" s="357"/>
      <c r="CR611" s="357"/>
      <c r="CS611" s="357"/>
      <c r="CT611" s="357"/>
      <c r="CU611" s="357"/>
      <c r="CV611" s="357"/>
      <c r="CW611" s="357"/>
      <c r="CX611" s="357"/>
      <c r="CY611" s="357"/>
      <c r="CZ611" s="357"/>
      <c r="DA611" s="357"/>
      <c r="DB611" s="357"/>
      <c r="DC611" s="357"/>
      <c r="DD611" s="357"/>
      <c r="DE611" s="357"/>
      <c r="DF611" s="357"/>
      <c r="DG611" s="357"/>
      <c r="DH611" s="357"/>
      <c r="DI611" s="357"/>
      <c r="DJ611" s="357"/>
      <c r="DK611" s="357"/>
      <c r="DL611" s="357"/>
      <c r="DM611" s="357"/>
      <c r="DN611" s="357"/>
      <c r="DO611" s="357"/>
      <c r="DP611" s="357"/>
      <c r="DQ611" s="357"/>
      <c r="DR611" s="357"/>
      <c r="DS611" s="357"/>
      <c r="DT611" s="357"/>
      <c r="DU611" s="357"/>
      <c r="DV611" s="357"/>
      <c r="DW611" s="357"/>
      <c r="DX611" s="357"/>
      <c r="DY611" s="357"/>
      <c r="DZ611" s="357"/>
      <c r="EA611" s="357"/>
      <c r="EB611" s="357"/>
      <c r="EC611" s="357"/>
      <c r="ED611" s="357"/>
      <c r="EE611" s="357"/>
      <c r="EF611" s="357"/>
      <c r="EG611" s="357"/>
      <c r="EH611" s="357"/>
      <c r="EI611" s="357"/>
      <c r="EJ611" s="357"/>
      <c r="EK611" s="357"/>
      <c r="EL611" s="357"/>
      <c r="EM611" s="357"/>
      <c r="EN611" s="357"/>
      <c r="EO611" s="357"/>
      <c r="EP611" s="357"/>
      <c r="EQ611" s="357"/>
      <c r="ER611" s="357"/>
      <c r="ES611" s="357"/>
      <c r="ET611" s="357"/>
      <c r="EU611" s="357"/>
    </row>
    <row r="612" ht="12.75" customHeight="1">
      <c r="A612" s="357"/>
      <c r="B612" s="357"/>
      <c r="C612" s="357"/>
      <c r="D612" s="357"/>
      <c r="E612" s="357"/>
      <c r="F612" s="357"/>
      <c r="G612" s="357"/>
      <c r="H612" s="357"/>
      <c r="I612" s="357"/>
      <c r="J612" s="357"/>
      <c r="K612" s="357"/>
      <c r="L612" s="357"/>
      <c r="M612" s="357"/>
      <c r="N612" s="357"/>
      <c r="O612" s="357"/>
      <c r="P612" s="357"/>
      <c r="Q612" s="357"/>
      <c r="R612" s="357"/>
      <c r="S612" s="357"/>
      <c r="T612" s="357"/>
      <c r="U612" s="357"/>
      <c r="V612" s="357"/>
      <c r="W612" s="357"/>
      <c r="X612" s="357"/>
      <c r="Y612" s="357"/>
      <c r="Z612" s="357"/>
      <c r="AA612" s="357"/>
      <c r="AB612" s="357"/>
      <c r="AC612" s="357"/>
      <c r="AD612" s="357"/>
      <c r="AE612" s="357"/>
      <c r="AF612" s="357"/>
      <c r="AG612" s="357"/>
      <c r="AH612" s="357"/>
      <c r="AI612" s="357"/>
      <c r="AJ612" s="357"/>
      <c r="AK612" s="357"/>
      <c r="AL612" s="357"/>
      <c r="AM612" s="357"/>
      <c r="AN612" s="357"/>
      <c r="AO612" s="357"/>
      <c r="AP612" s="357"/>
      <c r="AQ612" s="357"/>
      <c r="AR612" s="357"/>
      <c r="AS612" s="357"/>
      <c r="AT612" s="357"/>
      <c r="AU612" s="357"/>
      <c r="AV612" s="357"/>
      <c r="AW612" s="357"/>
      <c r="AX612" s="357"/>
      <c r="AY612" s="357"/>
      <c r="AZ612" s="357"/>
      <c r="BA612" s="357"/>
      <c r="BB612" s="357"/>
      <c r="BC612" s="357"/>
      <c r="BD612" s="357"/>
      <c r="BE612" s="357"/>
      <c r="BF612" s="357"/>
      <c r="BG612" s="357"/>
      <c r="BH612" s="357"/>
      <c r="BI612" s="357"/>
      <c r="BJ612" s="357"/>
      <c r="BK612" s="357"/>
      <c r="BL612" s="357"/>
      <c r="BM612" s="357"/>
      <c r="BN612" s="357"/>
      <c r="BO612" s="357"/>
      <c r="BP612" s="357"/>
      <c r="BQ612" s="357"/>
      <c r="BR612" s="357"/>
      <c r="BS612" s="357"/>
      <c r="BT612" s="357"/>
      <c r="BU612" s="357"/>
      <c r="BV612" s="357"/>
      <c r="BW612" s="357"/>
      <c r="BX612" s="357"/>
      <c r="BY612" s="357"/>
      <c r="BZ612" s="357"/>
      <c r="CA612" s="357"/>
      <c r="CB612" s="357"/>
      <c r="CC612" s="357"/>
      <c r="CD612" s="357"/>
      <c r="CE612" s="357"/>
      <c r="CF612" s="357"/>
      <c r="CG612" s="357"/>
      <c r="CH612" s="357"/>
      <c r="CI612" s="357"/>
      <c r="CJ612" s="357"/>
      <c r="CK612" s="357"/>
      <c r="CL612" s="357"/>
      <c r="CM612" s="357"/>
      <c r="CN612" s="357"/>
      <c r="CO612" s="357"/>
      <c r="CP612" s="357"/>
      <c r="CQ612" s="357"/>
      <c r="CR612" s="357"/>
      <c r="CS612" s="357"/>
      <c r="CT612" s="357"/>
      <c r="CU612" s="357"/>
      <c r="CV612" s="357"/>
      <c r="CW612" s="357"/>
      <c r="CX612" s="357"/>
      <c r="CY612" s="357"/>
      <c r="CZ612" s="357"/>
      <c r="DA612" s="357"/>
      <c r="DB612" s="357"/>
      <c r="DC612" s="357"/>
      <c r="DD612" s="357"/>
      <c r="DE612" s="357"/>
      <c r="DF612" s="357"/>
      <c r="DG612" s="357"/>
      <c r="DH612" s="357"/>
      <c r="DI612" s="357"/>
      <c r="DJ612" s="357"/>
      <c r="DK612" s="357"/>
      <c r="DL612" s="357"/>
      <c r="DM612" s="357"/>
      <c r="DN612" s="357"/>
      <c r="DO612" s="357"/>
      <c r="DP612" s="357"/>
      <c r="DQ612" s="357"/>
      <c r="DR612" s="357"/>
      <c r="DS612" s="357"/>
      <c r="DT612" s="357"/>
      <c r="DU612" s="357"/>
      <c r="DV612" s="357"/>
      <c r="DW612" s="357"/>
      <c r="DX612" s="357"/>
      <c r="DY612" s="357"/>
      <c r="DZ612" s="357"/>
      <c r="EA612" s="357"/>
      <c r="EB612" s="357"/>
      <c r="EC612" s="357"/>
      <c r="ED612" s="357"/>
      <c r="EE612" s="357"/>
      <c r="EF612" s="357"/>
      <c r="EG612" s="357"/>
      <c r="EH612" s="357"/>
      <c r="EI612" s="357"/>
      <c r="EJ612" s="357"/>
      <c r="EK612" s="357"/>
      <c r="EL612" s="357"/>
      <c r="EM612" s="357"/>
      <c r="EN612" s="357"/>
      <c r="EO612" s="357"/>
      <c r="EP612" s="357"/>
      <c r="EQ612" s="357"/>
      <c r="ER612" s="357"/>
      <c r="ES612" s="357"/>
      <c r="ET612" s="357"/>
      <c r="EU612" s="357"/>
    </row>
    <row r="613" ht="12.75" customHeight="1">
      <c r="A613" s="357"/>
      <c r="B613" s="357"/>
      <c r="C613" s="357"/>
      <c r="D613" s="357"/>
      <c r="E613" s="357"/>
      <c r="F613" s="357"/>
      <c r="G613" s="357"/>
      <c r="H613" s="357"/>
      <c r="I613" s="357"/>
      <c r="J613" s="357"/>
      <c r="K613" s="357"/>
      <c r="L613" s="357"/>
      <c r="M613" s="357"/>
      <c r="N613" s="357"/>
      <c r="O613" s="357"/>
      <c r="P613" s="357"/>
      <c r="Q613" s="357"/>
      <c r="R613" s="357"/>
      <c r="S613" s="357"/>
      <c r="T613" s="357"/>
      <c r="U613" s="357"/>
      <c r="V613" s="357"/>
      <c r="W613" s="357"/>
      <c r="X613" s="357"/>
      <c r="Y613" s="357"/>
      <c r="Z613" s="357"/>
      <c r="AA613" s="357"/>
      <c r="AB613" s="357"/>
      <c r="AC613" s="357"/>
      <c r="AD613" s="357"/>
      <c r="AE613" s="357"/>
      <c r="AF613" s="357"/>
      <c r="AG613" s="357"/>
      <c r="AH613" s="357"/>
      <c r="AI613" s="357"/>
      <c r="AJ613" s="357"/>
      <c r="AK613" s="357"/>
      <c r="AL613" s="357"/>
      <c r="AM613" s="357"/>
      <c r="AN613" s="357"/>
      <c r="AO613" s="357"/>
      <c r="AP613" s="357"/>
      <c r="AQ613" s="357"/>
      <c r="AR613" s="357"/>
      <c r="AS613" s="357"/>
      <c r="AT613" s="357"/>
      <c r="AU613" s="357"/>
      <c r="AV613" s="357"/>
      <c r="AW613" s="357"/>
      <c r="AX613" s="357"/>
      <c r="AY613" s="357"/>
      <c r="AZ613" s="357"/>
      <c r="BA613" s="357"/>
      <c r="BB613" s="357"/>
      <c r="BC613" s="357"/>
      <c r="BD613" s="357"/>
      <c r="BE613" s="357"/>
      <c r="BF613" s="357"/>
      <c r="BG613" s="357"/>
      <c r="BH613" s="357"/>
      <c r="BI613" s="357"/>
      <c r="BJ613" s="357"/>
      <c r="BK613" s="357"/>
      <c r="BL613" s="357"/>
      <c r="BM613" s="357"/>
      <c r="BN613" s="357"/>
      <c r="BO613" s="357"/>
      <c r="BP613" s="357"/>
      <c r="BQ613" s="357"/>
      <c r="BR613" s="357"/>
      <c r="BS613" s="357"/>
      <c r="BT613" s="357"/>
      <c r="BU613" s="357"/>
      <c r="BV613" s="357"/>
      <c r="BW613" s="357"/>
      <c r="BX613" s="357"/>
      <c r="BY613" s="357"/>
      <c r="BZ613" s="357"/>
      <c r="CA613" s="357"/>
      <c r="CB613" s="357"/>
      <c r="CC613" s="357"/>
      <c r="CD613" s="357"/>
      <c r="CE613" s="357"/>
      <c r="CF613" s="357"/>
      <c r="CG613" s="357"/>
      <c r="CH613" s="357"/>
      <c r="CI613" s="357"/>
      <c r="CJ613" s="357"/>
      <c r="CK613" s="357"/>
      <c r="CL613" s="357"/>
      <c r="CM613" s="357"/>
      <c r="CN613" s="357"/>
      <c r="CO613" s="357"/>
      <c r="CP613" s="357"/>
      <c r="CQ613" s="357"/>
      <c r="CR613" s="357"/>
      <c r="CS613" s="357"/>
      <c r="CT613" s="357"/>
      <c r="CU613" s="357"/>
      <c r="CV613" s="357"/>
      <c r="CW613" s="357"/>
      <c r="CX613" s="357"/>
      <c r="CY613" s="357"/>
      <c r="CZ613" s="357"/>
      <c r="DA613" s="357"/>
      <c r="DB613" s="357"/>
      <c r="DC613" s="357"/>
      <c r="DD613" s="357"/>
      <c r="DE613" s="357"/>
      <c r="DF613" s="357"/>
      <c r="DG613" s="357"/>
      <c r="DH613" s="357"/>
      <c r="DI613" s="357"/>
      <c r="DJ613" s="357"/>
      <c r="DK613" s="357"/>
      <c r="DL613" s="357"/>
      <c r="DM613" s="357"/>
      <c r="DN613" s="357"/>
      <c r="DO613" s="357"/>
      <c r="DP613" s="357"/>
      <c r="DQ613" s="357"/>
      <c r="DR613" s="357"/>
      <c r="DS613" s="357"/>
      <c r="DT613" s="357"/>
      <c r="DU613" s="357"/>
      <c r="DV613" s="357"/>
      <c r="DW613" s="357"/>
      <c r="DX613" s="357"/>
      <c r="DY613" s="357"/>
      <c r="DZ613" s="357"/>
      <c r="EA613" s="357"/>
      <c r="EB613" s="357"/>
      <c r="EC613" s="357"/>
      <c r="ED613" s="357"/>
      <c r="EE613" s="357"/>
      <c r="EF613" s="357"/>
      <c r="EG613" s="357"/>
      <c r="EH613" s="357"/>
      <c r="EI613" s="357"/>
      <c r="EJ613" s="357"/>
      <c r="EK613" s="357"/>
      <c r="EL613" s="357"/>
      <c r="EM613" s="357"/>
      <c r="EN613" s="357"/>
      <c r="EO613" s="357"/>
      <c r="EP613" s="357"/>
      <c r="EQ613" s="357"/>
      <c r="ER613" s="357"/>
      <c r="ES613" s="357"/>
      <c r="ET613" s="357"/>
      <c r="EU613" s="357"/>
    </row>
    <row r="614" ht="12.75" customHeight="1">
      <c r="A614" s="357"/>
      <c r="B614" s="357"/>
      <c r="C614" s="357"/>
      <c r="D614" s="357"/>
      <c r="E614" s="357"/>
      <c r="F614" s="357"/>
      <c r="G614" s="357"/>
      <c r="H614" s="357"/>
      <c r="I614" s="357"/>
      <c r="J614" s="357"/>
      <c r="K614" s="357"/>
      <c r="L614" s="357"/>
      <c r="M614" s="357"/>
      <c r="N614" s="357"/>
      <c r="O614" s="357"/>
      <c r="P614" s="357"/>
      <c r="Q614" s="357"/>
      <c r="R614" s="357"/>
      <c r="S614" s="357"/>
      <c r="T614" s="357"/>
      <c r="U614" s="357"/>
      <c r="V614" s="357"/>
      <c r="W614" s="357"/>
      <c r="X614" s="357"/>
      <c r="Y614" s="357"/>
      <c r="Z614" s="357"/>
      <c r="AA614" s="357"/>
      <c r="AB614" s="357"/>
      <c r="AC614" s="357"/>
      <c r="AD614" s="357"/>
      <c r="AE614" s="357"/>
      <c r="AF614" s="357"/>
      <c r="AG614" s="357"/>
      <c r="AH614" s="357"/>
      <c r="AI614" s="357"/>
      <c r="AJ614" s="357"/>
      <c r="AK614" s="357"/>
      <c r="AL614" s="357"/>
      <c r="AM614" s="357"/>
      <c r="AN614" s="357"/>
      <c r="AO614" s="357"/>
      <c r="AP614" s="357"/>
      <c r="AQ614" s="357"/>
      <c r="AR614" s="357"/>
      <c r="AS614" s="357"/>
      <c r="AT614" s="357"/>
      <c r="AU614" s="357"/>
      <c r="AV614" s="357"/>
      <c r="AW614" s="357"/>
      <c r="AX614" s="357"/>
      <c r="AY614" s="357"/>
      <c r="AZ614" s="357"/>
      <c r="BA614" s="357"/>
      <c r="BB614" s="357"/>
      <c r="BC614" s="357"/>
      <c r="BD614" s="357"/>
      <c r="BE614" s="357"/>
      <c r="BF614" s="357"/>
      <c r="BG614" s="357"/>
      <c r="BH614" s="357"/>
      <c r="BI614" s="357"/>
      <c r="BJ614" s="357"/>
      <c r="BK614" s="357"/>
      <c r="BL614" s="357"/>
      <c r="BM614" s="357"/>
      <c r="BN614" s="357"/>
      <c r="BO614" s="357"/>
      <c r="BP614" s="357"/>
      <c r="BQ614" s="357"/>
      <c r="BR614" s="357"/>
      <c r="BS614" s="357"/>
      <c r="BT614" s="357"/>
      <c r="BU614" s="357"/>
      <c r="BV614" s="357"/>
      <c r="BW614" s="357"/>
      <c r="BX614" s="357"/>
      <c r="BY614" s="357"/>
      <c r="BZ614" s="357"/>
      <c r="CA614" s="357"/>
      <c r="CB614" s="357"/>
      <c r="CC614" s="357"/>
      <c r="CD614" s="357"/>
      <c r="CE614" s="357"/>
      <c r="CF614" s="357"/>
      <c r="CG614" s="357"/>
      <c r="CH614" s="357"/>
      <c r="CI614" s="357"/>
      <c r="CJ614" s="357"/>
      <c r="CK614" s="357"/>
      <c r="CL614" s="357"/>
      <c r="CM614" s="357"/>
      <c r="CN614" s="357"/>
      <c r="CO614" s="357"/>
      <c r="CP614" s="357"/>
      <c r="CQ614" s="357"/>
      <c r="CR614" s="357"/>
      <c r="CS614" s="357"/>
      <c r="CT614" s="357"/>
      <c r="CU614" s="357"/>
      <c r="CV614" s="357"/>
      <c r="CW614" s="357"/>
      <c r="CX614" s="357"/>
      <c r="CY614" s="357"/>
      <c r="CZ614" s="357"/>
      <c r="DA614" s="357"/>
      <c r="DB614" s="357"/>
      <c r="DC614" s="357"/>
      <c r="DD614" s="357"/>
      <c r="DE614" s="357"/>
      <c r="DF614" s="357"/>
      <c r="DG614" s="357"/>
      <c r="DH614" s="357"/>
      <c r="DI614" s="357"/>
      <c r="DJ614" s="357"/>
      <c r="DK614" s="357"/>
      <c r="DL614" s="357"/>
      <c r="DM614" s="357"/>
      <c r="DN614" s="357"/>
      <c r="DO614" s="357"/>
      <c r="DP614" s="357"/>
      <c r="DQ614" s="357"/>
      <c r="DR614" s="357"/>
      <c r="DS614" s="357"/>
      <c r="DT614" s="357"/>
      <c r="DU614" s="357"/>
      <c r="DV614" s="357"/>
      <c r="DW614" s="357"/>
      <c r="DX614" s="357"/>
      <c r="DY614" s="357"/>
      <c r="DZ614" s="357"/>
      <c r="EA614" s="357"/>
      <c r="EB614" s="357"/>
      <c r="EC614" s="357"/>
      <c r="ED614" s="357"/>
      <c r="EE614" s="357"/>
      <c r="EF614" s="357"/>
      <c r="EG614" s="357"/>
      <c r="EH614" s="357"/>
      <c r="EI614" s="357"/>
      <c r="EJ614" s="357"/>
      <c r="EK614" s="357"/>
      <c r="EL614" s="357"/>
      <c r="EM614" s="357"/>
      <c r="EN614" s="357"/>
      <c r="EO614" s="357"/>
      <c r="EP614" s="357"/>
      <c r="EQ614" s="357"/>
      <c r="ER614" s="357"/>
      <c r="ES614" s="357"/>
      <c r="ET614" s="357"/>
      <c r="EU614" s="357"/>
    </row>
    <row r="615" ht="12.75" customHeight="1">
      <c r="A615" s="357"/>
      <c r="B615" s="357"/>
      <c r="C615" s="357"/>
      <c r="D615" s="357"/>
      <c r="E615" s="357"/>
      <c r="F615" s="357"/>
      <c r="G615" s="357"/>
      <c r="H615" s="357"/>
      <c r="I615" s="357"/>
      <c r="J615" s="357"/>
      <c r="K615" s="357"/>
      <c r="L615" s="357"/>
      <c r="M615" s="357"/>
      <c r="N615" s="357"/>
      <c r="O615" s="357"/>
      <c r="P615" s="357"/>
      <c r="Q615" s="357"/>
      <c r="R615" s="357"/>
      <c r="S615" s="357"/>
      <c r="T615" s="357"/>
      <c r="U615" s="357"/>
      <c r="V615" s="357"/>
      <c r="W615" s="357"/>
      <c r="X615" s="357"/>
      <c r="Y615" s="357"/>
      <c r="Z615" s="357"/>
      <c r="AA615" s="357"/>
      <c r="AB615" s="357"/>
      <c r="AC615" s="357"/>
      <c r="AD615" s="357"/>
      <c r="AE615" s="357"/>
      <c r="AF615" s="357"/>
      <c r="AG615" s="357"/>
      <c r="AH615" s="357"/>
      <c r="AI615" s="357"/>
      <c r="AJ615" s="357"/>
      <c r="AK615" s="357"/>
      <c r="AL615" s="357"/>
      <c r="AM615" s="357"/>
      <c r="AN615" s="357"/>
      <c r="AO615" s="357"/>
      <c r="AP615" s="357"/>
      <c r="AQ615" s="357"/>
      <c r="AR615" s="357"/>
      <c r="AS615" s="357"/>
      <c r="AT615" s="357"/>
      <c r="AU615" s="357"/>
      <c r="AV615" s="357"/>
      <c r="AW615" s="357"/>
      <c r="AX615" s="357"/>
      <c r="AY615" s="357"/>
      <c r="AZ615" s="357"/>
      <c r="BA615" s="357"/>
      <c r="BB615" s="357"/>
      <c r="BC615" s="357"/>
      <c r="BD615" s="357"/>
      <c r="BE615" s="357"/>
      <c r="BF615" s="357"/>
      <c r="BG615" s="357"/>
      <c r="BH615" s="357"/>
      <c r="BI615" s="357"/>
      <c r="BJ615" s="357"/>
      <c r="BK615" s="357"/>
      <c r="BL615" s="357"/>
      <c r="BM615" s="357"/>
      <c r="BN615" s="357"/>
      <c r="BO615" s="357"/>
      <c r="BP615" s="357"/>
      <c r="BQ615" s="357"/>
      <c r="BR615" s="357"/>
      <c r="BS615" s="357"/>
      <c r="BT615" s="357"/>
      <c r="BU615" s="357"/>
      <c r="BV615" s="357"/>
      <c r="BW615" s="357"/>
      <c r="BX615" s="357"/>
      <c r="BY615" s="357"/>
      <c r="BZ615" s="357"/>
      <c r="CA615" s="357"/>
      <c r="CB615" s="357"/>
      <c r="CC615" s="357"/>
      <c r="CD615" s="357"/>
      <c r="CE615" s="357"/>
      <c r="CF615" s="357"/>
      <c r="CG615" s="357"/>
      <c r="CH615" s="357"/>
      <c r="CI615" s="357"/>
      <c r="CJ615" s="357"/>
      <c r="CK615" s="357"/>
      <c r="CL615" s="357"/>
      <c r="CM615" s="357"/>
      <c r="CN615" s="357"/>
      <c r="CO615" s="357"/>
      <c r="CP615" s="357"/>
      <c r="CQ615" s="357"/>
      <c r="CR615" s="357"/>
      <c r="CS615" s="357"/>
      <c r="CT615" s="357"/>
      <c r="CU615" s="357"/>
      <c r="CV615" s="357"/>
      <c r="CW615" s="357"/>
      <c r="CX615" s="357"/>
      <c r="CY615" s="357"/>
      <c r="CZ615" s="357"/>
      <c r="DA615" s="357"/>
      <c r="DB615" s="357"/>
      <c r="DC615" s="357"/>
      <c r="DD615" s="357"/>
      <c r="DE615" s="357"/>
      <c r="DF615" s="357"/>
      <c r="DG615" s="357"/>
      <c r="DH615" s="357"/>
      <c r="DI615" s="357"/>
      <c r="DJ615" s="357"/>
      <c r="DK615" s="357"/>
      <c r="DL615" s="357"/>
      <c r="DM615" s="357"/>
      <c r="DN615" s="357"/>
      <c r="DO615" s="357"/>
      <c r="DP615" s="357"/>
      <c r="DQ615" s="357"/>
      <c r="DR615" s="357"/>
      <c r="DS615" s="357"/>
      <c r="DT615" s="357"/>
      <c r="DU615" s="357"/>
      <c r="DV615" s="357"/>
      <c r="DW615" s="357"/>
      <c r="DX615" s="357"/>
      <c r="DY615" s="357"/>
      <c r="DZ615" s="357"/>
      <c r="EA615" s="357"/>
      <c r="EB615" s="357"/>
      <c r="EC615" s="357"/>
      <c r="ED615" s="357"/>
      <c r="EE615" s="357"/>
      <c r="EF615" s="357"/>
      <c r="EG615" s="357"/>
      <c r="EH615" s="357"/>
      <c r="EI615" s="357"/>
      <c r="EJ615" s="357"/>
      <c r="EK615" s="357"/>
      <c r="EL615" s="357"/>
      <c r="EM615" s="357"/>
      <c r="EN615" s="357"/>
      <c r="EO615" s="357"/>
      <c r="EP615" s="357"/>
      <c r="EQ615" s="357"/>
      <c r="ER615" s="357"/>
      <c r="ES615" s="357"/>
      <c r="ET615" s="357"/>
      <c r="EU615" s="357"/>
    </row>
    <row r="616" ht="12.75" customHeight="1">
      <c r="A616" s="357"/>
      <c r="B616" s="357"/>
      <c r="C616" s="357"/>
      <c r="D616" s="357"/>
      <c r="E616" s="357"/>
      <c r="F616" s="357"/>
      <c r="G616" s="357"/>
      <c r="H616" s="357"/>
      <c r="I616" s="357"/>
      <c r="J616" s="357"/>
      <c r="K616" s="357"/>
      <c r="L616" s="357"/>
      <c r="M616" s="357"/>
      <c r="N616" s="357"/>
      <c r="O616" s="357"/>
      <c r="P616" s="357"/>
      <c r="Q616" s="357"/>
      <c r="R616" s="357"/>
      <c r="S616" s="357"/>
      <c r="T616" s="357"/>
      <c r="U616" s="357"/>
      <c r="V616" s="357"/>
      <c r="W616" s="357"/>
      <c r="X616" s="357"/>
      <c r="Y616" s="357"/>
      <c r="Z616" s="357"/>
      <c r="AA616" s="357"/>
      <c r="AB616" s="357"/>
      <c r="AC616" s="357"/>
      <c r="AD616" s="357"/>
      <c r="AE616" s="357"/>
      <c r="AF616" s="357"/>
      <c r="AG616" s="357"/>
      <c r="AH616" s="357"/>
      <c r="AI616" s="357"/>
      <c r="AJ616" s="357"/>
      <c r="AK616" s="357"/>
      <c r="AL616" s="357"/>
      <c r="AM616" s="357"/>
      <c r="AN616" s="357"/>
      <c r="AO616" s="357"/>
      <c r="AP616" s="357"/>
      <c r="AQ616" s="357"/>
      <c r="AR616" s="357"/>
      <c r="AS616" s="357"/>
      <c r="AT616" s="357"/>
      <c r="AU616" s="357"/>
      <c r="AV616" s="357"/>
      <c r="AW616" s="357"/>
      <c r="AX616" s="357"/>
      <c r="AY616" s="357"/>
      <c r="AZ616" s="357"/>
      <c r="BA616" s="357"/>
      <c r="BB616" s="357"/>
      <c r="BC616" s="357"/>
      <c r="BD616" s="357"/>
      <c r="BE616" s="357"/>
      <c r="BF616" s="357"/>
      <c r="BG616" s="357"/>
      <c r="BH616" s="357"/>
      <c r="BI616" s="357"/>
      <c r="BJ616" s="357"/>
      <c r="BK616" s="357"/>
      <c r="BL616" s="357"/>
      <c r="BM616" s="357"/>
      <c r="BN616" s="357"/>
      <c r="BO616" s="357"/>
      <c r="BP616" s="357"/>
      <c r="BQ616" s="357"/>
      <c r="BR616" s="357"/>
      <c r="BS616" s="357"/>
      <c r="BT616" s="357"/>
      <c r="BU616" s="357"/>
      <c r="BV616" s="357"/>
      <c r="BW616" s="357"/>
      <c r="BX616" s="357"/>
      <c r="BY616" s="357"/>
      <c r="BZ616" s="357"/>
      <c r="CA616" s="357"/>
      <c r="CB616" s="357"/>
      <c r="CC616" s="357"/>
      <c r="CD616" s="357"/>
      <c r="CE616" s="357"/>
      <c r="CF616" s="357"/>
      <c r="CG616" s="357"/>
      <c r="CH616" s="357"/>
      <c r="CI616" s="357"/>
      <c r="CJ616" s="357"/>
      <c r="CK616" s="357"/>
      <c r="CL616" s="357"/>
      <c r="CM616" s="357"/>
      <c r="CN616" s="357"/>
      <c r="CO616" s="357"/>
      <c r="CP616" s="357"/>
      <c r="CQ616" s="357"/>
      <c r="CR616" s="357"/>
      <c r="CS616" s="357"/>
      <c r="CT616" s="357"/>
      <c r="CU616" s="357"/>
      <c r="CV616" s="357"/>
      <c r="CW616" s="357"/>
      <c r="CX616" s="357"/>
      <c r="CY616" s="357"/>
      <c r="CZ616" s="357"/>
      <c r="DA616" s="357"/>
      <c r="DB616" s="357"/>
      <c r="DC616" s="357"/>
      <c r="DD616" s="357"/>
      <c r="DE616" s="357"/>
      <c r="DF616" s="357"/>
      <c r="DG616" s="357"/>
      <c r="DH616" s="357"/>
      <c r="DI616" s="357"/>
      <c r="DJ616" s="357"/>
      <c r="DK616" s="357"/>
      <c r="DL616" s="357"/>
      <c r="DM616" s="357"/>
      <c r="DN616" s="357"/>
      <c r="DO616" s="357"/>
      <c r="DP616" s="357"/>
      <c r="DQ616" s="357"/>
      <c r="DR616" s="357"/>
      <c r="DS616" s="357"/>
      <c r="DT616" s="357"/>
      <c r="DU616" s="357"/>
      <c r="DV616" s="357"/>
      <c r="DW616" s="357"/>
      <c r="DX616" s="357"/>
      <c r="DY616" s="357"/>
      <c r="DZ616" s="357"/>
      <c r="EA616" s="357"/>
      <c r="EB616" s="357"/>
      <c r="EC616" s="357"/>
      <c r="ED616" s="357"/>
      <c r="EE616" s="357"/>
      <c r="EF616" s="357"/>
      <c r="EG616" s="357"/>
      <c r="EH616" s="357"/>
      <c r="EI616" s="357"/>
      <c r="EJ616" s="357"/>
      <c r="EK616" s="357"/>
      <c r="EL616" s="357"/>
      <c r="EM616" s="357"/>
      <c r="EN616" s="357"/>
      <c r="EO616" s="357"/>
      <c r="EP616" s="357"/>
      <c r="EQ616" s="357"/>
      <c r="ER616" s="357"/>
      <c r="ES616" s="357"/>
      <c r="ET616" s="357"/>
      <c r="EU616" s="357"/>
    </row>
    <row r="617" ht="12.75" customHeight="1">
      <c r="A617" s="357"/>
      <c r="B617" s="357"/>
      <c r="C617" s="357"/>
      <c r="D617" s="357"/>
      <c r="E617" s="357"/>
      <c r="F617" s="357"/>
      <c r="G617" s="357"/>
      <c r="H617" s="357"/>
      <c r="I617" s="357"/>
      <c r="J617" s="357"/>
      <c r="K617" s="357"/>
      <c r="L617" s="357"/>
      <c r="M617" s="357"/>
      <c r="N617" s="357"/>
      <c r="O617" s="357"/>
      <c r="P617" s="357"/>
      <c r="Q617" s="357"/>
      <c r="R617" s="357"/>
      <c r="S617" s="357"/>
      <c r="T617" s="357"/>
      <c r="U617" s="357"/>
      <c r="V617" s="357"/>
      <c r="W617" s="357"/>
      <c r="X617" s="357"/>
      <c r="Y617" s="357"/>
      <c r="Z617" s="357"/>
      <c r="AA617" s="357"/>
      <c r="AB617" s="357"/>
      <c r="AC617" s="357"/>
      <c r="AD617" s="357"/>
      <c r="AE617" s="357"/>
      <c r="AF617" s="357"/>
      <c r="AG617" s="357"/>
      <c r="AH617" s="357"/>
      <c r="AI617" s="357"/>
      <c r="AJ617" s="357"/>
      <c r="AK617" s="357"/>
      <c r="AL617" s="357"/>
      <c r="AM617" s="357"/>
      <c r="AN617" s="357"/>
      <c r="AO617" s="357"/>
      <c r="AP617" s="357"/>
      <c r="AQ617" s="357"/>
      <c r="AR617" s="357"/>
      <c r="AS617" s="357"/>
      <c r="AT617" s="357"/>
      <c r="AU617" s="357"/>
      <c r="AV617" s="357"/>
      <c r="AW617" s="357"/>
      <c r="AX617" s="357"/>
      <c r="AY617" s="357"/>
      <c r="AZ617" s="357"/>
      <c r="BA617" s="357"/>
      <c r="BB617" s="357"/>
      <c r="BC617" s="357"/>
      <c r="BD617" s="357"/>
      <c r="BE617" s="357"/>
      <c r="BF617" s="357"/>
      <c r="BG617" s="357"/>
      <c r="BH617" s="357"/>
      <c r="BI617" s="357"/>
      <c r="BJ617" s="357"/>
      <c r="BK617" s="357"/>
      <c r="BL617" s="357"/>
      <c r="BM617" s="357"/>
      <c r="BN617" s="357"/>
      <c r="BO617" s="357"/>
      <c r="BP617" s="357"/>
      <c r="BQ617" s="357"/>
      <c r="BR617" s="357"/>
      <c r="BS617" s="357"/>
      <c r="BT617" s="357"/>
      <c r="BU617" s="357"/>
      <c r="BV617" s="357"/>
      <c r="BW617" s="357"/>
      <c r="BX617" s="357"/>
      <c r="BY617" s="357"/>
      <c r="BZ617" s="357"/>
      <c r="CA617" s="357"/>
      <c r="CB617" s="357"/>
      <c r="CC617" s="357"/>
      <c r="CD617" s="357"/>
      <c r="CE617" s="357"/>
      <c r="CF617" s="357"/>
      <c r="CG617" s="357"/>
      <c r="CH617" s="357"/>
      <c r="CI617" s="357"/>
      <c r="CJ617" s="357"/>
      <c r="CK617" s="357"/>
      <c r="CL617" s="357"/>
      <c r="CM617" s="357"/>
      <c r="CN617" s="357"/>
      <c r="CO617" s="357"/>
      <c r="CP617" s="357"/>
      <c r="CQ617" s="357"/>
      <c r="CR617" s="357"/>
      <c r="CS617" s="357"/>
      <c r="CT617" s="357"/>
      <c r="CU617" s="357"/>
      <c r="CV617" s="357"/>
      <c r="CW617" s="357"/>
      <c r="CX617" s="357"/>
      <c r="CY617" s="357"/>
      <c r="CZ617" s="357"/>
      <c r="DA617" s="357"/>
      <c r="DB617" s="357"/>
      <c r="DC617" s="357"/>
      <c r="DD617" s="357"/>
      <c r="DE617" s="357"/>
      <c r="DF617" s="357"/>
      <c r="DG617" s="357"/>
      <c r="DH617" s="357"/>
      <c r="DI617" s="357"/>
      <c r="DJ617" s="357"/>
      <c r="DK617" s="357"/>
      <c r="DL617" s="357"/>
      <c r="DM617" s="357"/>
      <c r="DN617" s="357"/>
      <c r="DO617" s="357"/>
      <c r="DP617" s="357"/>
      <c r="DQ617" s="357"/>
      <c r="DR617" s="357"/>
      <c r="DS617" s="357"/>
      <c r="DT617" s="357"/>
      <c r="DU617" s="357"/>
      <c r="DV617" s="357"/>
      <c r="DW617" s="357"/>
      <c r="DX617" s="357"/>
      <c r="DY617" s="357"/>
      <c r="DZ617" s="357"/>
      <c r="EA617" s="357"/>
      <c r="EB617" s="357"/>
      <c r="EC617" s="357"/>
      <c r="ED617" s="357"/>
      <c r="EE617" s="357"/>
      <c r="EF617" s="357"/>
      <c r="EG617" s="357"/>
      <c r="EH617" s="357"/>
      <c r="EI617" s="357"/>
      <c r="EJ617" s="357"/>
      <c r="EK617" s="357"/>
      <c r="EL617" s="357"/>
      <c r="EM617" s="357"/>
      <c r="EN617" s="357"/>
      <c r="EO617" s="357"/>
      <c r="EP617" s="357"/>
      <c r="EQ617" s="357"/>
      <c r="ER617" s="357"/>
      <c r="ES617" s="357"/>
      <c r="ET617" s="357"/>
      <c r="EU617" s="357"/>
    </row>
    <row r="618" ht="12.75" customHeight="1">
      <c r="A618" s="357"/>
      <c r="B618" s="357"/>
      <c r="C618" s="357"/>
      <c r="D618" s="357"/>
      <c r="E618" s="357"/>
      <c r="F618" s="357"/>
      <c r="G618" s="357"/>
      <c r="H618" s="357"/>
      <c r="I618" s="357"/>
      <c r="J618" s="357"/>
      <c r="K618" s="357"/>
      <c r="L618" s="357"/>
      <c r="M618" s="357"/>
      <c r="N618" s="357"/>
      <c r="O618" s="357"/>
      <c r="P618" s="357"/>
      <c r="Q618" s="357"/>
      <c r="R618" s="357"/>
      <c r="S618" s="357"/>
      <c r="T618" s="357"/>
      <c r="U618" s="357"/>
      <c r="V618" s="357"/>
      <c r="W618" s="357"/>
      <c r="X618" s="357"/>
      <c r="Y618" s="357"/>
      <c r="Z618" s="357"/>
      <c r="AA618" s="357"/>
      <c r="AB618" s="357"/>
      <c r="AC618" s="357"/>
      <c r="AD618" s="357"/>
      <c r="AE618" s="357"/>
      <c r="AF618" s="357"/>
      <c r="AG618" s="357"/>
      <c r="AH618" s="357"/>
      <c r="AI618" s="357"/>
      <c r="AJ618" s="357"/>
      <c r="AK618" s="357"/>
      <c r="AL618" s="357"/>
      <c r="AM618" s="357"/>
      <c r="AN618" s="357"/>
      <c r="AO618" s="357"/>
      <c r="AP618" s="357"/>
      <c r="AQ618" s="357"/>
      <c r="AR618" s="357"/>
      <c r="AS618" s="357"/>
      <c r="AT618" s="357"/>
      <c r="AU618" s="357"/>
      <c r="AV618" s="357"/>
      <c r="AW618" s="357"/>
      <c r="AX618" s="357"/>
      <c r="AY618" s="357"/>
      <c r="AZ618" s="357"/>
      <c r="BA618" s="357"/>
      <c r="BB618" s="357"/>
      <c r="BC618" s="357"/>
      <c r="BD618" s="357"/>
      <c r="BE618" s="357"/>
      <c r="BF618" s="357"/>
      <c r="BG618" s="357"/>
      <c r="BH618" s="357"/>
      <c r="BI618" s="357"/>
      <c r="BJ618" s="357"/>
      <c r="BK618" s="357"/>
      <c r="BL618" s="357"/>
      <c r="BM618" s="357"/>
      <c r="BN618" s="357"/>
      <c r="BO618" s="357"/>
      <c r="BP618" s="357"/>
      <c r="BQ618" s="357"/>
      <c r="BR618" s="357"/>
      <c r="BS618" s="357"/>
      <c r="BT618" s="357"/>
      <c r="BU618" s="357"/>
      <c r="BV618" s="357"/>
      <c r="BW618" s="357"/>
      <c r="BX618" s="357"/>
      <c r="BY618" s="357"/>
      <c r="BZ618" s="357"/>
      <c r="CA618" s="357"/>
      <c r="CB618" s="357"/>
      <c r="CC618" s="357"/>
      <c r="CD618" s="357"/>
      <c r="CE618" s="357"/>
      <c r="CF618" s="357"/>
      <c r="CG618" s="357"/>
      <c r="CH618" s="357"/>
      <c r="CI618" s="357"/>
      <c r="CJ618" s="357"/>
      <c r="CK618" s="357"/>
      <c r="CL618" s="357"/>
      <c r="CM618" s="357"/>
      <c r="CN618" s="357"/>
      <c r="CO618" s="357"/>
      <c r="CP618" s="357"/>
      <c r="CQ618" s="357"/>
      <c r="CR618" s="357"/>
      <c r="CS618" s="357"/>
      <c r="CT618" s="357"/>
      <c r="CU618" s="357"/>
      <c r="CV618" s="357"/>
      <c r="CW618" s="357"/>
      <c r="CX618" s="357"/>
      <c r="CY618" s="357"/>
      <c r="CZ618" s="357"/>
      <c r="DA618" s="357"/>
      <c r="DB618" s="357"/>
      <c r="DC618" s="357"/>
      <c r="DD618" s="357"/>
      <c r="DE618" s="357"/>
      <c r="DF618" s="357"/>
      <c r="DG618" s="357"/>
      <c r="DH618" s="357"/>
      <c r="DI618" s="357"/>
      <c r="DJ618" s="357"/>
      <c r="DK618" s="357"/>
      <c r="DL618" s="357"/>
      <c r="DM618" s="357"/>
      <c r="DN618" s="357"/>
      <c r="DO618" s="357"/>
      <c r="DP618" s="357"/>
      <c r="DQ618" s="357"/>
      <c r="DR618" s="357"/>
      <c r="DS618" s="357"/>
      <c r="DT618" s="357"/>
      <c r="DU618" s="357"/>
      <c r="DV618" s="357"/>
      <c r="DW618" s="357"/>
      <c r="DX618" s="357"/>
      <c r="DY618" s="357"/>
      <c r="DZ618" s="357"/>
      <c r="EA618" s="357"/>
      <c r="EB618" s="357"/>
      <c r="EC618" s="357"/>
      <c r="ED618" s="357"/>
      <c r="EE618" s="357"/>
      <c r="EF618" s="357"/>
      <c r="EG618" s="357"/>
      <c r="EH618" s="357"/>
      <c r="EI618" s="357"/>
      <c r="EJ618" s="357"/>
      <c r="EK618" s="357"/>
      <c r="EL618" s="357"/>
      <c r="EM618" s="357"/>
      <c r="EN618" s="357"/>
      <c r="EO618" s="357"/>
      <c r="EP618" s="357"/>
      <c r="EQ618" s="357"/>
      <c r="ER618" s="357"/>
      <c r="ES618" s="357"/>
      <c r="ET618" s="357"/>
      <c r="EU618" s="357"/>
    </row>
    <row r="619" ht="12.75" customHeight="1">
      <c r="A619" s="357"/>
      <c r="B619" s="357"/>
      <c r="C619" s="357"/>
      <c r="D619" s="357"/>
      <c r="E619" s="357"/>
      <c r="F619" s="357"/>
      <c r="G619" s="357"/>
      <c r="H619" s="357"/>
      <c r="I619" s="357"/>
      <c r="J619" s="357"/>
      <c r="K619" s="357"/>
      <c r="L619" s="357"/>
      <c r="M619" s="357"/>
      <c r="N619" s="357"/>
      <c r="O619" s="357"/>
      <c r="P619" s="357"/>
      <c r="Q619" s="357"/>
      <c r="R619" s="357"/>
      <c r="S619" s="357"/>
      <c r="T619" s="357"/>
      <c r="U619" s="357"/>
      <c r="V619" s="357"/>
      <c r="W619" s="357"/>
      <c r="X619" s="357"/>
      <c r="Y619" s="357"/>
      <c r="Z619" s="357"/>
      <c r="AA619" s="357"/>
      <c r="AB619" s="357"/>
      <c r="AC619" s="357"/>
      <c r="AD619" s="357"/>
      <c r="AE619" s="357"/>
      <c r="AF619" s="357"/>
      <c r="AG619" s="357"/>
      <c r="AH619" s="357"/>
      <c r="AI619" s="357"/>
      <c r="AJ619" s="357"/>
      <c r="AK619" s="357"/>
      <c r="AL619" s="357"/>
      <c r="AM619" s="357"/>
      <c r="AN619" s="357"/>
      <c r="AO619" s="357"/>
      <c r="AP619" s="357"/>
      <c r="AQ619" s="357"/>
      <c r="AR619" s="357"/>
      <c r="AS619" s="357"/>
      <c r="AT619" s="357"/>
      <c r="AU619" s="357"/>
      <c r="AV619" s="357"/>
      <c r="AW619" s="357"/>
      <c r="AX619" s="357"/>
      <c r="AY619" s="357"/>
      <c r="AZ619" s="357"/>
      <c r="BA619" s="357"/>
      <c r="BB619" s="357"/>
      <c r="BC619" s="357"/>
      <c r="BD619" s="357"/>
      <c r="BE619" s="357"/>
      <c r="BF619" s="357"/>
      <c r="BG619" s="357"/>
      <c r="BH619" s="357"/>
      <c r="BI619" s="357"/>
      <c r="BJ619" s="357"/>
      <c r="BK619" s="357"/>
      <c r="BL619" s="357"/>
      <c r="BM619" s="357"/>
      <c r="BN619" s="357"/>
      <c r="BO619" s="357"/>
      <c r="BP619" s="357"/>
      <c r="BQ619" s="357"/>
      <c r="BR619" s="357"/>
      <c r="BS619" s="357"/>
      <c r="BT619" s="357"/>
      <c r="BU619" s="357"/>
      <c r="BV619" s="357"/>
      <c r="BW619" s="357"/>
      <c r="BX619" s="357"/>
      <c r="BY619" s="357"/>
      <c r="BZ619" s="357"/>
      <c r="CA619" s="357"/>
      <c r="CB619" s="357"/>
      <c r="CC619" s="357"/>
      <c r="CD619" s="357"/>
      <c r="CE619" s="357"/>
      <c r="CF619" s="357"/>
      <c r="CG619" s="357"/>
      <c r="CH619" s="357"/>
      <c r="CI619" s="357"/>
      <c r="CJ619" s="357"/>
      <c r="CK619" s="357"/>
      <c r="CL619" s="357"/>
      <c r="CM619" s="357"/>
      <c r="CN619" s="357"/>
      <c r="CO619" s="357"/>
      <c r="CP619" s="357"/>
      <c r="CQ619" s="357"/>
      <c r="CR619" s="357"/>
      <c r="CS619" s="357"/>
      <c r="CT619" s="357"/>
      <c r="CU619" s="357"/>
      <c r="CV619" s="357"/>
      <c r="CW619" s="357"/>
      <c r="CX619" s="357"/>
      <c r="CY619" s="357"/>
      <c r="CZ619" s="357"/>
      <c r="DA619" s="357"/>
      <c r="DB619" s="357"/>
      <c r="DC619" s="357"/>
      <c r="DD619" s="357"/>
      <c r="DE619" s="357"/>
      <c r="DF619" s="357"/>
      <c r="DG619" s="357"/>
      <c r="DH619" s="357"/>
      <c r="DI619" s="357"/>
      <c r="DJ619" s="357"/>
      <c r="DK619" s="357"/>
      <c r="DL619" s="357"/>
      <c r="DM619" s="357"/>
      <c r="DN619" s="357"/>
      <c r="DO619" s="357"/>
      <c r="DP619" s="357"/>
      <c r="DQ619" s="357"/>
      <c r="DR619" s="357"/>
      <c r="DS619" s="357"/>
      <c r="DT619" s="357"/>
      <c r="DU619" s="357"/>
      <c r="DV619" s="357"/>
      <c r="DW619" s="357"/>
      <c r="DX619" s="357"/>
      <c r="DY619" s="357"/>
      <c r="DZ619" s="357"/>
      <c r="EA619" s="357"/>
      <c r="EB619" s="357"/>
      <c r="EC619" s="357"/>
      <c r="ED619" s="357"/>
      <c r="EE619" s="357"/>
      <c r="EF619" s="357"/>
      <c r="EG619" s="357"/>
      <c r="EH619" s="357"/>
      <c r="EI619" s="357"/>
      <c r="EJ619" s="357"/>
      <c r="EK619" s="357"/>
      <c r="EL619" s="357"/>
      <c r="EM619" s="357"/>
      <c r="EN619" s="357"/>
      <c r="EO619" s="357"/>
      <c r="EP619" s="357"/>
      <c r="EQ619" s="357"/>
      <c r="ER619" s="357"/>
      <c r="ES619" s="357"/>
      <c r="ET619" s="357"/>
      <c r="EU619" s="357"/>
    </row>
    <row r="620" ht="12.75" customHeight="1">
      <c r="A620" s="357"/>
      <c r="B620" s="357"/>
      <c r="C620" s="357"/>
      <c r="D620" s="357"/>
      <c r="E620" s="357"/>
      <c r="F620" s="357"/>
      <c r="G620" s="357"/>
      <c r="H620" s="357"/>
      <c r="I620" s="357"/>
      <c r="J620" s="357"/>
      <c r="K620" s="357"/>
      <c r="L620" s="357"/>
      <c r="M620" s="357"/>
      <c r="N620" s="357"/>
      <c r="O620" s="357"/>
      <c r="P620" s="357"/>
      <c r="Q620" s="357"/>
      <c r="R620" s="357"/>
      <c r="S620" s="357"/>
      <c r="T620" s="357"/>
      <c r="U620" s="357"/>
      <c r="V620" s="357"/>
      <c r="W620" s="357"/>
      <c r="X620" s="357"/>
      <c r="Y620" s="357"/>
      <c r="Z620" s="357"/>
      <c r="AA620" s="357"/>
      <c r="AB620" s="357"/>
      <c r="AC620" s="357"/>
      <c r="AD620" s="357"/>
      <c r="AE620" s="357"/>
      <c r="AF620" s="357"/>
      <c r="AG620" s="357"/>
      <c r="AH620" s="357"/>
      <c r="AI620" s="357"/>
      <c r="AJ620" s="357"/>
      <c r="AK620" s="357"/>
      <c r="AL620" s="357"/>
      <c r="AM620" s="357"/>
      <c r="AN620" s="357"/>
      <c r="AO620" s="357"/>
      <c r="AP620" s="357"/>
      <c r="AQ620" s="357"/>
      <c r="AR620" s="357"/>
      <c r="AS620" s="357"/>
      <c r="AT620" s="357"/>
      <c r="AU620" s="357"/>
      <c r="AV620" s="357"/>
      <c r="AW620" s="357"/>
      <c r="AX620" s="357"/>
      <c r="AY620" s="357"/>
      <c r="AZ620" s="357"/>
      <c r="BA620" s="357"/>
      <c r="BB620" s="357"/>
      <c r="BC620" s="357"/>
      <c r="BD620" s="357"/>
      <c r="BE620" s="357"/>
      <c r="BF620" s="357"/>
      <c r="BG620" s="357"/>
      <c r="BH620" s="357"/>
      <c r="BI620" s="357"/>
      <c r="BJ620" s="357"/>
      <c r="BK620" s="357"/>
      <c r="BL620" s="357"/>
      <c r="BM620" s="357"/>
      <c r="BN620" s="357"/>
      <c r="BO620" s="357"/>
      <c r="BP620" s="357"/>
      <c r="BQ620" s="357"/>
      <c r="BR620" s="357"/>
      <c r="BS620" s="357"/>
      <c r="BT620" s="357"/>
      <c r="BU620" s="357"/>
      <c r="BV620" s="357"/>
      <c r="BW620" s="357"/>
      <c r="BX620" s="357"/>
      <c r="BY620" s="357"/>
      <c r="BZ620" s="357"/>
      <c r="CA620" s="357"/>
      <c r="CB620" s="357"/>
      <c r="CC620" s="357"/>
      <c r="CD620" s="357"/>
      <c r="CE620" s="357"/>
      <c r="CF620" s="357"/>
      <c r="CG620" s="357"/>
      <c r="CH620" s="357"/>
      <c r="CI620" s="357"/>
      <c r="CJ620" s="357"/>
      <c r="CK620" s="357"/>
      <c r="CL620" s="357"/>
      <c r="CM620" s="357"/>
      <c r="CN620" s="357"/>
      <c r="CO620" s="357"/>
      <c r="CP620" s="357"/>
      <c r="CQ620" s="357"/>
      <c r="CR620" s="357"/>
      <c r="CS620" s="357"/>
      <c r="CT620" s="357"/>
      <c r="CU620" s="357"/>
      <c r="CV620" s="357"/>
      <c r="CW620" s="357"/>
      <c r="CX620" s="357"/>
      <c r="CY620" s="357"/>
      <c r="CZ620" s="357"/>
      <c r="DA620" s="357"/>
      <c r="DB620" s="357"/>
      <c r="DC620" s="357"/>
      <c r="DD620" s="357"/>
      <c r="DE620" s="357"/>
      <c r="DF620" s="357"/>
      <c r="DG620" s="357"/>
      <c r="DH620" s="357"/>
      <c r="DI620" s="357"/>
      <c r="DJ620" s="357"/>
      <c r="DK620" s="357"/>
      <c r="DL620" s="357"/>
      <c r="DM620" s="357"/>
      <c r="DN620" s="357"/>
      <c r="DO620" s="357"/>
      <c r="DP620" s="357"/>
      <c r="DQ620" s="357"/>
      <c r="DR620" s="357"/>
      <c r="DS620" s="357"/>
      <c r="DT620" s="357"/>
      <c r="DU620" s="357"/>
      <c r="DV620" s="357"/>
      <c r="DW620" s="357"/>
      <c r="DX620" s="357"/>
      <c r="DY620" s="357"/>
      <c r="DZ620" s="357"/>
      <c r="EA620" s="357"/>
      <c r="EB620" s="357"/>
      <c r="EC620" s="357"/>
      <c r="ED620" s="357"/>
      <c r="EE620" s="357"/>
      <c r="EF620" s="357"/>
      <c r="EG620" s="357"/>
      <c r="EH620" s="357"/>
      <c r="EI620" s="357"/>
      <c r="EJ620" s="357"/>
      <c r="EK620" s="357"/>
      <c r="EL620" s="357"/>
      <c r="EM620" s="357"/>
      <c r="EN620" s="357"/>
      <c r="EO620" s="357"/>
      <c r="EP620" s="357"/>
      <c r="EQ620" s="357"/>
      <c r="ER620" s="357"/>
      <c r="ES620" s="357"/>
      <c r="ET620" s="357"/>
      <c r="EU620" s="357"/>
    </row>
    <row r="621" ht="12.75" customHeight="1">
      <c r="A621" s="357"/>
      <c r="B621" s="357"/>
      <c r="C621" s="357"/>
      <c r="D621" s="357"/>
      <c r="E621" s="357"/>
      <c r="F621" s="357"/>
      <c r="G621" s="357"/>
      <c r="H621" s="357"/>
      <c r="I621" s="357"/>
      <c r="J621" s="357"/>
      <c r="K621" s="357"/>
      <c r="L621" s="357"/>
      <c r="M621" s="357"/>
      <c r="N621" s="357"/>
      <c r="O621" s="357"/>
      <c r="P621" s="357"/>
      <c r="Q621" s="357"/>
      <c r="R621" s="357"/>
      <c r="S621" s="357"/>
      <c r="T621" s="357"/>
      <c r="U621" s="357"/>
      <c r="V621" s="357"/>
      <c r="W621" s="357"/>
      <c r="X621" s="357"/>
      <c r="Y621" s="357"/>
      <c r="Z621" s="357"/>
      <c r="AA621" s="357"/>
      <c r="AB621" s="357"/>
      <c r="AC621" s="357"/>
      <c r="AD621" s="357"/>
      <c r="AE621" s="357"/>
      <c r="AF621" s="357"/>
      <c r="AG621" s="357"/>
      <c r="AH621" s="357"/>
      <c r="AI621" s="357"/>
      <c r="AJ621" s="357"/>
      <c r="AK621" s="357"/>
      <c r="AL621" s="357"/>
      <c r="AM621" s="357"/>
      <c r="AN621" s="357"/>
      <c r="AO621" s="357"/>
      <c r="AP621" s="357"/>
      <c r="AQ621" s="357"/>
      <c r="AR621" s="357"/>
      <c r="AS621" s="357"/>
      <c r="AT621" s="357"/>
      <c r="AU621" s="357"/>
      <c r="AV621" s="357"/>
      <c r="AW621" s="357"/>
      <c r="AX621" s="357"/>
      <c r="AY621" s="357"/>
      <c r="AZ621" s="357"/>
      <c r="BA621" s="357"/>
      <c r="BB621" s="357"/>
      <c r="BC621" s="357"/>
      <c r="BD621" s="357"/>
      <c r="BE621" s="357"/>
      <c r="BF621" s="357"/>
      <c r="BG621" s="357"/>
      <c r="BH621" s="357"/>
      <c r="BI621" s="357"/>
      <c r="BJ621" s="357"/>
      <c r="BK621" s="357"/>
      <c r="BL621" s="357"/>
      <c r="BM621" s="357"/>
      <c r="BN621" s="357"/>
      <c r="BO621" s="357"/>
      <c r="BP621" s="357"/>
      <c r="BQ621" s="357"/>
      <c r="BR621" s="357"/>
      <c r="BS621" s="357"/>
      <c r="BT621" s="357"/>
      <c r="BU621" s="357"/>
      <c r="BV621" s="357"/>
      <c r="BW621" s="357"/>
      <c r="BX621" s="357"/>
      <c r="BY621" s="357"/>
      <c r="BZ621" s="357"/>
      <c r="CA621" s="357"/>
      <c r="CB621" s="357"/>
      <c r="CC621" s="357"/>
      <c r="CD621" s="357"/>
      <c r="CE621" s="357"/>
      <c r="CF621" s="357"/>
      <c r="CG621" s="357"/>
      <c r="CH621" s="357"/>
      <c r="CI621" s="357"/>
      <c r="CJ621" s="357"/>
      <c r="CK621" s="357"/>
      <c r="CL621" s="357"/>
      <c r="CM621" s="357"/>
      <c r="CN621" s="357"/>
      <c r="CO621" s="357"/>
      <c r="CP621" s="357"/>
      <c r="CQ621" s="357"/>
      <c r="CR621" s="357"/>
      <c r="CS621" s="357"/>
      <c r="CT621" s="357"/>
      <c r="CU621" s="357"/>
      <c r="CV621" s="357"/>
      <c r="CW621" s="357"/>
      <c r="CX621" s="357"/>
      <c r="CY621" s="357"/>
      <c r="CZ621" s="357"/>
      <c r="DA621" s="357"/>
      <c r="DB621" s="357"/>
      <c r="DC621" s="357"/>
      <c r="DD621" s="357"/>
      <c r="DE621" s="357"/>
      <c r="DF621" s="357"/>
      <c r="DG621" s="357"/>
      <c r="DH621" s="357"/>
      <c r="DI621" s="357"/>
      <c r="DJ621" s="357"/>
      <c r="DK621" s="357"/>
      <c r="DL621" s="357"/>
      <c r="DM621" s="357"/>
      <c r="DN621" s="357"/>
      <c r="DO621" s="357"/>
      <c r="DP621" s="357"/>
      <c r="DQ621" s="357"/>
      <c r="DR621" s="357"/>
      <c r="DS621" s="357"/>
      <c r="DT621" s="357"/>
      <c r="DU621" s="357"/>
      <c r="DV621" s="357"/>
      <c r="DW621" s="357"/>
      <c r="DX621" s="357"/>
      <c r="DY621" s="357"/>
      <c r="DZ621" s="357"/>
      <c r="EA621" s="357"/>
      <c r="EB621" s="357"/>
      <c r="EC621" s="357"/>
      <c r="ED621" s="357"/>
      <c r="EE621" s="357"/>
      <c r="EF621" s="357"/>
      <c r="EG621" s="357"/>
      <c r="EH621" s="357"/>
      <c r="EI621" s="357"/>
      <c r="EJ621" s="357"/>
      <c r="EK621" s="357"/>
      <c r="EL621" s="357"/>
      <c r="EM621" s="357"/>
      <c r="EN621" s="357"/>
      <c r="EO621" s="357"/>
      <c r="EP621" s="357"/>
      <c r="EQ621" s="357"/>
      <c r="ER621" s="357"/>
      <c r="ES621" s="357"/>
      <c r="ET621" s="357"/>
      <c r="EU621" s="357"/>
    </row>
    <row r="622" ht="12.75" customHeight="1">
      <c r="A622" s="357"/>
      <c r="B622" s="357"/>
      <c r="C622" s="357"/>
      <c r="D622" s="357"/>
      <c r="E622" s="357"/>
      <c r="F622" s="357"/>
      <c r="G622" s="357"/>
      <c r="H622" s="357"/>
      <c r="I622" s="357"/>
      <c r="J622" s="357"/>
      <c r="K622" s="357"/>
      <c r="L622" s="357"/>
      <c r="M622" s="357"/>
      <c r="N622" s="357"/>
      <c r="O622" s="357"/>
      <c r="P622" s="357"/>
      <c r="Q622" s="357"/>
      <c r="R622" s="357"/>
      <c r="S622" s="357"/>
      <c r="T622" s="357"/>
      <c r="U622" s="357"/>
      <c r="V622" s="357"/>
      <c r="W622" s="357"/>
      <c r="X622" s="357"/>
      <c r="Y622" s="357"/>
      <c r="Z622" s="357"/>
      <c r="AA622" s="357"/>
      <c r="AB622" s="357"/>
      <c r="AC622" s="357"/>
      <c r="AD622" s="357"/>
      <c r="AE622" s="357"/>
      <c r="AF622" s="357"/>
      <c r="AG622" s="357"/>
      <c r="AH622" s="357"/>
      <c r="AI622" s="357"/>
      <c r="AJ622" s="357"/>
      <c r="AK622" s="357"/>
      <c r="AL622" s="357"/>
      <c r="AM622" s="357"/>
      <c r="AN622" s="357"/>
      <c r="AO622" s="357"/>
      <c r="AP622" s="357"/>
      <c r="AQ622" s="357"/>
      <c r="AR622" s="357"/>
      <c r="AS622" s="357"/>
      <c r="AT622" s="357"/>
      <c r="AU622" s="357"/>
      <c r="AV622" s="357"/>
      <c r="AW622" s="357"/>
      <c r="AX622" s="357"/>
      <c r="AY622" s="357"/>
      <c r="AZ622" s="357"/>
      <c r="BA622" s="357"/>
      <c r="BB622" s="357"/>
      <c r="BC622" s="357"/>
      <c r="BD622" s="357"/>
      <c r="BE622" s="357"/>
      <c r="BF622" s="357"/>
      <c r="BG622" s="357"/>
      <c r="BH622" s="357"/>
      <c r="BI622" s="357"/>
      <c r="BJ622" s="357"/>
      <c r="BK622" s="357"/>
      <c r="BL622" s="357"/>
      <c r="BM622" s="357"/>
      <c r="BN622" s="357"/>
      <c r="BO622" s="357"/>
      <c r="BP622" s="357"/>
      <c r="BQ622" s="357"/>
      <c r="BR622" s="357"/>
      <c r="BS622" s="357"/>
      <c r="BT622" s="357"/>
      <c r="BU622" s="357"/>
      <c r="BV622" s="357"/>
      <c r="BW622" s="357"/>
      <c r="BX622" s="357"/>
      <c r="BY622" s="357"/>
      <c r="BZ622" s="357"/>
      <c r="CA622" s="357"/>
      <c r="CB622" s="357"/>
      <c r="CC622" s="357"/>
      <c r="CD622" s="357"/>
      <c r="CE622" s="357"/>
      <c r="CF622" s="357"/>
      <c r="CG622" s="357"/>
      <c r="CH622" s="357"/>
      <c r="CI622" s="357"/>
      <c r="CJ622" s="357"/>
      <c r="CK622" s="357"/>
      <c r="CL622" s="357"/>
      <c r="CM622" s="357"/>
      <c r="CN622" s="357"/>
      <c r="CO622" s="357"/>
      <c r="CP622" s="357"/>
      <c r="CQ622" s="357"/>
      <c r="CR622" s="357"/>
      <c r="CS622" s="357"/>
      <c r="CT622" s="357"/>
      <c r="CU622" s="357"/>
      <c r="CV622" s="357"/>
      <c r="CW622" s="357"/>
      <c r="CX622" s="357"/>
      <c r="CY622" s="357"/>
      <c r="CZ622" s="357"/>
      <c r="DA622" s="357"/>
      <c r="DB622" s="357"/>
      <c r="DC622" s="357"/>
      <c r="DD622" s="357"/>
      <c r="DE622" s="357"/>
      <c r="DF622" s="357"/>
      <c r="DG622" s="357"/>
      <c r="DH622" s="357"/>
      <c r="DI622" s="357"/>
      <c r="DJ622" s="357"/>
      <c r="DK622" s="357"/>
      <c r="DL622" s="357"/>
      <c r="DM622" s="357"/>
      <c r="DN622" s="357"/>
      <c r="DO622" s="357"/>
      <c r="DP622" s="357"/>
      <c r="DQ622" s="357"/>
      <c r="DR622" s="357"/>
      <c r="DS622" s="357"/>
      <c r="DT622" s="357"/>
      <c r="DU622" s="357"/>
      <c r="DV622" s="357"/>
      <c r="DW622" s="357"/>
      <c r="DX622" s="357"/>
      <c r="DY622" s="357"/>
      <c r="DZ622" s="357"/>
      <c r="EA622" s="357"/>
      <c r="EB622" s="357"/>
      <c r="EC622" s="357"/>
      <c r="ED622" s="357"/>
      <c r="EE622" s="357"/>
      <c r="EF622" s="357"/>
      <c r="EG622" s="357"/>
      <c r="EH622" s="357"/>
      <c r="EI622" s="357"/>
      <c r="EJ622" s="357"/>
      <c r="EK622" s="357"/>
      <c r="EL622" s="357"/>
      <c r="EM622" s="357"/>
      <c r="EN622" s="357"/>
      <c r="EO622" s="357"/>
      <c r="EP622" s="357"/>
      <c r="EQ622" s="357"/>
      <c r="ER622" s="357"/>
      <c r="ES622" s="357"/>
      <c r="ET622" s="357"/>
      <c r="EU622" s="357"/>
    </row>
    <row r="623" ht="12.75" customHeight="1">
      <c r="A623" s="357"/>
      <c r="B623" s="357"/>
      <c r="C623" s="357"/>
      <c r="D623" s="357"/>
      <c r="E623" s="357"/>
      <c r="F623" s="357"/>
      <c r="G623" s="357"/>
      <c r="H623" s="357"/>
      <c r="I623" s="357"/>
      <c r="J623" s="357"/>
      <c r="K623" s="357"/>
      <c r="L623" s="357"/>
      <c r="M623" s="357"/>
      <c r="N623" s="357"/>
      <c r="O623" s="357"/>
      <c r="P623" s="357"/>
      <c r="Q623" s="357"/>
      <c r="R623" s="357"/>
      <c r="S623" s="357"/>
      <c r="T623" s="357"/>
      <c r="U623" s="357"/>
      <c r="V623" s="357"/>
      <c r="W623" s="357"/>
      <c r="X623" s="357"/>
      <c r="Y623" s="357"/>
      <c r="Z623" s="357"/>
      <c r="AA623" s="357"/>
      <c r="AB623" s="357"/>
      <c r="AC623" s="357"/>
      <c r="AD623" s="357"/>
      <c r="AE623" s="357"/>
      <c r="AF623" s="357"/>
      <c r="AG623" s="357"/>
      <c r="AH623" s="357"/>
      <c r="AI623" s="357"/>
      <c r="AJ623" s="357"/>
      <c r="AK623" s="357"/>
      <c r="AL623" s="357"/>
      <c r="AM623" s="357"/>
      <c r="AN623" s="357"/>
      <c r="AO623" s="357"/>
      <c r="AP623" s="357"/>
      <c r="AQ623" s="357"/>
      <c r="AR623" s="357"/>
      <c r="AS623" s="357"/>
      <c r="AT623" s="357"/>
      <c r="AU623" s="357"/>
      <c r="AV623" s="357"/>
      <c r="AW623" s="357"/>
      <c r="AX623" s="357"/>
      <c r="AY623" s="357"/>
      <c r="AZ623" s="357"/>
      <c r="BA623" s="357"/>
      <c r="BB623" s="357"/>
      <c r="BC623" s="357"/>
      <c r="BD623" s="357"/>
      <c r="BE623" s="357"/>
      <c r="BF623" s="357"/>
      <c r="BG623" s="357"/>
      <c r="BH623" s="357"/>
      <c r="BI623" s="357"/>
      <c r="BJ623" s="357"/>
      <c r="BK623" s="357"/>
      <c r="BL623" s="357"/>
      <c r="BM623" s="357"/>
      <c r="BN623" s="357"/>
      <c r="BO623" s="357"/>
      <c r="BP623" s="357"/>
      <c r="BQ623" s="357"/>
      <c r="BR623" s="357"/>
      <c r="BS623" s="357"/>
      <c r="BT623" s="357"/>
      <c r="BU623" s="357"/>
      <c r="BV623" s="357"/>
      <c r="BW623" s="357"/>
      <c r="BX623" s="357"/>
      <c r="BY623" s="357"/>
      <c r="BZ623" s="357"/>
      <c r="CA623" s="357"/>
      <c r="CB623" s="357"/>
      <c r="CC623" s="357"/>
      <c r="CD623" s="357"/>
      <c r="CE623" s="357"/>
      <c r="CF623" s="357"/>
      <c r="CG623" s="357"/>
      <c r="CH623" s="357"/>
      <c r="CI623" s="357"/>
      <c r="CJ623" s="357"/>
      <c r="CK623" s="357"/>
      <c r="CL623" s="357"/>
      <c r="CM623" s="357"/>
      <c r="CN623" s="357"/>
      <c r="CO623" s="357"/>
      <c r="CP623" s="357"/>
      <c r="CQ623" s="357"/>
      <c r="CR623" s="357"/>
      <c r="CS623" s="357"/>
      <c r="CT623" s="357"/>
      <c r="CU623" s="357"/>
      <c r="CV623" s="357"/>
      <c r="CW623" s="357"/>
      <c r="CX623" s="357"/>
      <c r="CY623" s="357"/>
      <c r="CZ623" s="357"/>
      <c r="DA623" s="357"/>
      <c r="DB623" s="357"/>
      <c r="DC623" s="357"/>
      <c r="DD623" s="357"/>
      <c r="DE623" s="357"/>
      <c r="DF623" s="357"/>
      <c r="DG623" s="357"/>
      <c r="DH623" s="357"/>
      <c r="DI623" s="357"/>
      <c r="DJ623" s="357"/>
      <c r="DK623" s="357"/>
      <c r="DL623" s="357"/>
      <c r="DM623" s="357"/>
      <c r="DN623" s="357"/>
      <c r="DO623" s="357"/>
      <c r="DP623" s="357"/>
      <c r="DQ623" s="357"/>
      <c r="DR623" s="357"/>
      <c r="DS623" s="357"/>
      <c r="DT623" s="357"/>
      <c r="DU623" s="357"/>
      <c r="DV623" s="357"/>
      <c r="DW623" s="357"/>
      <c r="DX623" s="357"/>
      <c r="DY623" s="357"/>
      <c r="DZ623" s="357"/>
      <c r="EA623" s="357"/>
      <c r="EB623" s="357"/>
      <c r="EC623" s="357"/>
      <c r="ED623" s="357"/>
      <c r="EE623" s="357"/>
      <c r="EF623" s="357"/>
      <c r="EG623" s="357"/>
      <c r="EH623" s="357"/>
      <c r="EI623" s="357"/>
      <c r="EJ623" s="357"/>
      <c r="EK623" s="357"/>
      <c r="EL623" s="357"/>
      <c r="EM623" s="357"/>
      <c r="EN623" s="357"/>
      <c r="EO623" s="357"/>
      <c r="EP623" s="357"/>
      <c r="EQ623" s="357"/>
      <c r="ER623" s="357"/>
      <c r="ES623" s="357"/>
      <c r="ET623" s="357"/>
      <c r="EU623" s="357"/>
    </row>
    <row r="624" ht="12.75" customHeight="1">
      <c r="A624" s="357"/>
      <c r="B624" s="357"/>
      <c r="C624" s="357"/>
      <c r="D624" s="357"/>
      <c r="E624" s="357"/>
      <c r="F624" s="357"/>
      <c r="G624" s="357"/>
      <c r="H624" s="357"/>
      <c r="I624" s="357"/>
      <c r="J624" s="357"/>
      <c r="K624" s="357"/>
      <c r="L624" s="357"/>
      <c r="M624" s="357"/>
      <c r="N624" s="357"/>
      <c r="O624" s="357"/>
      <c r="P624" s="357"/>
      <c r="Q624" s="357"/>
      <c r="R624" s="357"/>
      <c r="S624" s="357"/>
      <c r="T624" s="357"/>
      <c r="U624" s="357"/>
      <c r="V624" s="357"/>
      <c r="W624" s="357"/>
      <c r="X624" s="357"/>
      <c r="Y624" s="357"/>
      <c r="Z624" s="357"/>
      <c r="AA624" s="357"/>
      <c r="AB624" s="357"/>
      <c r="AC624" s="357"/>
      <c r="AD624" s="357"/>
      <c r="AE624" s="357"/>
      <c r="AF624" s="357"/>
      <c r="AG624" s="357"/>
      <c r="AH624" s="357"/>
      <c r="AI624" s="357"/>
      <c r="AJ624" s="357"/>
      <c r="AK624" s="357"/>
      <c r="AL624" s="357"/>
      <c r="AM624" s="357"/>
      <c r="AN624" s="357"/>
      <c r="AO624" s="357"/>
      <c r="AP624" s="357"/>
      <c r="AQ624" s="357"/>
      <c r="AR624" s="357"/>
      <c r="AS624" s="357"/>
      <c r="AT624" s="357"/>
      <c r="AU624" s="357"/>
      <c r="AV624" s="357"/>
      <c r="AW624" s="357"/>
      <c r="AX624" s="357"/>
      <c r="AY624" s="357"/>
      <c r="AZ624" s="357"/>
      <c r="BA624" s="357"/>
      <c r="BB624" s="357"/>
      <c r="BC624" s="357"/>
      <c r="BD624" s="357"/>
      <c r="BE624" s="357"/>
      <c r="BF624" s="357"/>
      <c r="BG624" s="357"/>
      <c r="BH624" s="357"/>
      <c r="BI624" s="357"/>
      <c r="BJ624" s="357"/>
      <c r="BK624" s="357"/>
      <c r="BL624" s="357"/>
      <c r="BM624" s="357"/>
      <c r="BN624" s="357"/>
      <c r="BO624" s="357"/>
      <c r="BP624" s="357"/>
      <c r="BQ624" s="357"/>
      <c r="BR624" s="357"/>
      <c r="BS624" s="357"/>
      <c r="BT624" s="357"/>
      <c r="BU624" s="357"/>
      <c r="BV624" s="357"/>
      <c r="BW624" s="357"/>
      <c r="BX624" s="357"/>
      <c r="BY624" s="357"/>
      <c r="BZ624" s="357"/>
      <c r="CA624" s="357"/>
      <c r="CB624" s="357"/>
      <c r="CC624" s="357"/>
      <c r="CD624" s="357"/>
      <c r="CE624" s="357"/>
      <c r="CF624" s="357"/>
      <c r="CG624" s="357"/>
      <c r="CH624" s="357"/>
      <c r="CI624" s="357"/>
      <c r="CJ624" s="357"/>
      <c r="CK624" s="357"/>
      <c r="CL624" s="357"/>
      <c r="CM624" s="357"/>
      <c r="CN624" s="357"/>
      <c r="CO624" s="357"/>
      <c r="CP624" s="357"/>
      <c r="CQ624" s="357"/>
      <c r="CR624" s="357"/>
      <c r="CS624" s="357"/>
      <c r="CT624" s="357"/>
      <c r="CU624" s="357"/>
      <c r="CV624" s="357"/>
      <c r="CW624" s="357"/>
      <c r="CX624" s="357"/>
      <c r="CY624" s="357"/>
      <c r="CZ624" s="357"/>
      <c r="DA624" s="357"/>
      <c r="DB624" s="357"/>
      <c r="DC624" s="357"/>
      <c r="DD624" s="357"/>
      <c r="DE624" s="357"/>
      <c r="DF624" s="357"/>
      <c r="DG624" s="357"/>
      <c r="DH624" s="357"/>
      <c r="DI624" s="357"/>
      <c r="DJ624" s="357"/>
      <c r="DK624" s="357"/>
      <c r="DL624" s="357"/>
      <c r="DM624" s="357"/>
      <c r="DN624" s="357"/>
      <c r="DO624" s="357"/>
      <c r="DP624" s="357"/>
      <c r="DQ624" s="357"/>
      <c r="DR624" s="357"/>
      <c r="DS624" s="357"/>
      <c r="DT624" s="357"/>
      <c r="DU624" s="357"/>
      <c r="DV624" s="357"/>
      <c r="DW624" s="357"/>
      <c r="DX624" s="357"/>
      <c r="DY624" s="357"/>
      <c r="DZ624" s="357"/>
      <c r="EA624" s="357"/>
      <c r="EB624" s="357"/>
      <c r="EC624" s="357"/>
      <c r="ED624" s="357"/>
      <c r="EE624" s="357"/>
      <c r="EF624" s="357"/>
      <c r="EG624" s="357"/>
      <c r="EH624" s="357"/>
      <c r="EI624" s="357"/>
      <c r="EJ624" s="357"/>
      <c r="EK624" s="357"/>
      <c r="EL624" s="357"/>
      <c r="EM624" s="357"/>
      <c r="EN624" s="357"/>
      <c r="EO624" s="357"/>
      <c r="EP624" s="357"/>
      <c r="EQ624" s="357"/>
      <c r="ER624" s="357"/>
      <c r="ES624" s="357"/>
      <c r="ET624" s="357"/>
      <c r="EU624" s="357"/>
    </row>
    <row r="625" ht="12.75" customHeight="1">
      <c r="A625" s="357"/>
      <c r="B625" s="357"/>
      <c r="C625" s="357"/>
      <c r="D625" s="357"/>
      <c r="E625" s="357"/>
      <c r="F625" s="357"/>
      <c r="G625" s="357"/>
      <c r="H625" s="357"/>
      <c r="I625" s="357"/>
      <c r="J625" s="357"/>
      <c r="K625" s="357"/>
      <c r="L625" s="357"/>
      <c r="M625" s="357"/>
      <c r="N625" s="357"/>
      <c r="O625" s="357"/>
      <c r="P625" s="357"/>
      <c r="Q625" s="357"/>
      <c r="R625" s="357"/>
      <c r="S625" s="357"/>
      <c r="T625" s="357"/>
      <c r="U625" s="357"/>
      <c r="V625" s="357"/>
      <c r="W625" s="357"/>
      <c r="X625" s="357"/>
      <c r="Y625" s="357"/>
      <c r="Z625" s="357"/>
      <c r="AA625" s="357"/>
      <c r="AB625" s="357"/>
      <c r="AC625" s="357"/>
      <c r="AD625" s="357"/>
      <c r="AE625" s="357"/>
      <c r="AF625" s="357"/>
      <c r="AG625" s="357"/>
      <c r="AH625" s="357"/>
      <c r="AI625" s="357"/>
      <c r="AJ625" s="357"/>
      <c r="AK625" s="357"/>
      <c r="AL625" s="357"/>
      <c r="AM625" s="357"/>
      <c r="AN625" s="357"/>
      <c r="AO625" s="357"/>
      <c r="AP625" s="357"/>
      <c r="AQ625" s="357"/>
      <c r="AR625" s="357"/>
      <c r="AS625" s="357"/>
      <c r="AT625" s="357"/>
      <c r="AU625" s="357"/>
      <c r="AV625" s="357"/>
      <c r="AW625" s="357"/>
      <c r="AX625" s="357"/>
      <c r="AY625" s="357"/>
      <c r="AZ625" s="357"/>
      <c r="BA625" s="357"/>
      <c r="BB625" s="357"/>
      <c r="BC625" s="357"/>
      <c r="BD625" s="357"/>
      <c r="BE625" s="357"/>
      <c r="BF625" s="357"/>
      <c r="BG625" s="357"/>
      <c r="BH625" s="357"/>
      <c r="BI625" s="357"/>
      <c r="BJ625" s="357"/>
      <c r="BK625" s="357"/>
      <c r="BL625" s="357"/>
      <c r="BM625" s="357"/>
      <c r="BN625" s="357"/>
      <c r="BO625" s="357"/>
      <c r="BP625" s="357"/>
      <c r="BQ625" s="357"/>
      <c r="BR625" s="357"/>
      <c r="BS625" s="357"/>
      <c r="BT625" s="357"/>
      <c r="BU625" s="357"/>
      <c r="BV625" s="357"/>
      <c r="BW625" s="357"/>
      <c r="BX625" s="357"/>
      <c r="BY625" s="357"/>
      <c r="BZ625" s="357"/>
      <c r="CA625" s="357"/>
      <c r="CB625" s="357"/>
      <c r="CC625" s="357"/>
      <c r="CD625" s="357"/>
      <c r="CE625" s="357"/>
      <c r="CF625" s="357"/>
      <c r="CG625" s="357"/>
      <c r="CH625" s="357"/>
      <c r="CI625" s="357"/>
      <c r="CJ625" s="357"/>
      <c r="CK625" s="357"/>
      <c r="CL625" s="357"/>
      <c r="CM625" s="357"/>
      <c r="CN625" s="357"/>
      <c r="CO625" s="357"/>
      <c r="CP625" s="357"/>
      <c r="CQ625" s="357"/>
      <c r="CR625" s="357"/>
      <c r="CS625" s="357"/>
      <c r="CT625" s="357"/>
      <c r="CU625" s="357"/>
      <c r="CV625" s="357"/>
      <c r="CW625" s="357"/>
      <c r="CX625" s="357"/>
      <c r="CY625" s="357"/>
      <c r="CZ625" s="357"/>
      <c r="DA625" s="357"/>
      <c r="DB625" s="357"/>
      <c r="DC625" s="357"/>
      <c r="DD625" s="357"/>
      <c r="DE625" s="357"/>
      <c r="DF625" s="357"/>
      <c r="DG625" s="357"/>
      <c r="DH625" s="357"/>
      <c r="DI625" s="357"/>
      <c r="DJ625" s="357"/>
      <c r="DK625" s="357"/>
      <c r="DL625" s="357"/>
      <c r="DM625" s="357"/>
      <c r="DN625" s="357"/>
      <c r="DO625" s="357"/>
      <c r="DP625" s="357"/>
      <c r="DQ625" s="357"/>
      <c r="DR625" s="357"/>
      <c r="DS625" s="357"/>
      <c r="DT625" s="357"/>
      <c r="DU625" s="357"/>
      <c r="DV625" s="357"/>
      <c r="DW625" s="357"/>
      <c r="DX625" s="357"/>
      <c r="DY625" s="357"/>
      <c r="DZ625" s="357"/>
      <c r="EA625" s="357"/>
      <c r="EB625" s="357"/>
      <c r="EC625" s="357"/>
      <c r="ED625" s="357"/>
      <c r="EE625" s="357"/>
      <c r="EF625" s="357"/>
      <c r="EG625" s="357"/>
      <c r="EH625" s="357"/>
      <c r="EI625" s="357"/>
      <c r="EJ625" s="357"/>
      <c r="EK625" s="357"/>
      <c r="EL625" s="357"/>
      <c r="EM625" s="357"/>
      <c r="EN625" s="357"/>
      <c r="EO625" s="357"/>
      <c r="EP625" s="357"/>
      <c r="EQ625" s="357"/>
      <c r="ER625" s="357"/>
      <c r="ES625" s="357"/>
      <c r="ET625" s="357"/>
      <c r="EU625" s="357"/>
    </row>
    <row r="626" ht="12.75" customHeight="1">
      <c r="A626" s="357"/>
      <c r="B626" s="357"/>
      <c r="C626" s="357"/>
      <c r="D626" s="357"/>
      <c r="E626" s="357"/>
      <c r="F626" s="357"/>
      <c r="G626" s="357"/>
      <c r="H626" s="357"/>
      <c r="I626" s="357"/>
      <c r="J626" s="357"/>
      <c r="K626" s="357"/>
      <c r="L626" s="357"/>
      <c r="M626" s="357"/>
      <c r="N626" s="357"/>
      <c r="O626" s="357"/>
      <c r="P626" s="357"/>
      <c r="Q626" s="357"/>
      <c r="R626" s="357"/>
      <c r="S626" s="357"/>
      <c r="T626" s="357"/>
      <c r="U626" s="357"/>
      <c r="V626" s="357"/>
      <c r="W626" s="357"/>
      <c r="X626" s="357"/>
      <c r="Y626" s="357"/>
      <c r="Z626" s="357"/>
      <c r="AA626" s="357"/>
      <c r="AB626" s="357"/>
      <c r="AC626" s="357"/>
      <c r="AD626" s="357"/>
      <c r="AE626" s="357"/>
      <c r="AF626" s="357"/>
      <c r="AG626" s="357"/>
      <c r="AH626" s="357"/>
      <c r="AI626" s="357"/>
      <c r="AJ626" s="357"/>
      <c r="AK626" s="357"/>
      <c r="AL626" s="357"/>
      <c r="AM626" s="357"/>
      <c r="AN626" s="357"/>
      <c r="AO626" s="357"/>
      <c r="AP626" s="357"/>
      <c r="AQ626" s="357"/>
      <c r="AR626" s="357"/>
      <c r="AS626" s="357"/>
      <c r="AT626" s="357"/>
      <c r="AU626" s="357"/>
      <c r="AV626" s="357"/>
      <c r="AW626" s="357"/>
      <c r="AX626" s="357"/>
      <c r="AY626" s="357"/>
      <c r="AZ626" s="357"/>
      <c r="BA626" s="357"/>
      <c r="BB626" s="357"/>
      <c r="BC626" s="357"/>
      <c r="BD626" s="357"/>
      <c r="BE626" s="357"/>
      <c r="BF626" s="357"/>
      <c r="BG626" s="357"/>
      <c r="BH626" s="357"/>
      <c r="BI626" s="357"/>
      <c r="BJ626" s="357"/>
      <c r="BK626" s="357"/>
      <c r="BL626" s="357"/>
      <c r="BM626" s="357"/>
      <c r="BN626" s="357"/>
      <c r="BO626" s="357"/>
      <c r="BP626" s="357"/>
      <c r="BQ626" s="357"/>
      <c r="BR626" s="357"/>
      <c r="BS626" s="357"/>
      <c r="BT626" s="357"/>
      <c r="BU626" s="357"/>
      <c r="BV626" s="357"/>
      <c r="BW626" s="357"/>
      <c r="BX626" s="357"/>
      <c r="BY626" s="357"/>
      <c r="BZ626" s="357"/>
      <c r="CA626" s="357"/>
      <c r="CB626" s="357"/>
      <c r="CC626" s="357"/>
      <c r="CD626" s="357"/>
      <c r="CE626" s="357"/>
      <c r="CF626" s="357"/>
      <c r="CG626" s="357"/>
      <c r="CH626" s="357"/>
      <c r="CI626" s="357"/>
      <c r="CJ626" s="357"/>
      <c r="CK626" s="357"/>
      <c r="CL626" s="357"/>
      <c r="CM626" s="357"/>
      <c r="CN626" s="357"/>
      <c r="CO626" s="357"/>
      <c r="CP626" s="357"/>
      <c r="CQ626" s="357"/>
      <c r="CR626" s="357"/>
      <c r="CS626" s="357"/>
      <c r="CT626" s="357"/>
      <c r="CU626" s="357"/>
      <c r="CV626" s="357"/>
      <c r="CW626" s="357"/>
      <c r="CX626" s="357"/>
      <c r="CY626" s="357"/>
      <c r="CZ626" s="357"/>
      <c r="DA626" s="357"/>
      <c r="DB626" s="357"/>
      <c r="DC626" s="357"/>
      <c r="DD626" s="357"/>
      <c r="DE626" s="357"/>
      <c r="DF626" s="357"/>
      <c r="DG626" s="357"/>
      <c r="DH626" s="357"/>
      <c r="DI626" s="357"/>
      <c r="DJ626" s="357"/>
      <c r="DK626" s="357"/>
      <c r="DL626" s="357"/>
      <c r="DM626" s="357"/>
      <c r="DN626" s="357"/>
      <c r="DO626" s="357"/>
      <c r="DP626" s="357"/>
      <c r="DQ626" s="357"/>
      <c r="DR626" s="357"/>
      <c r="DS626" s="357"/>
      <c r="DT626" s="357"/>
      <c r="DU626" s="357"/>
      <c r="DV626" s="357"/>
      <c r="DW626" s="357"/>
      <c r="DX626" s="357"/>
      <c r="DY626" s="357"/>
      <c r="DZ626" s="357"/>
      <c r="EA626" s="357"/>
      <c r="EB626" s="357"/>
      <c r="EC626" s="357"/>
      <c r="ED626" s="357"/>
      <c r="EE626" s="357"/>
      <c r="EF626" s="357"/>
      <c r="EG626" s="357"/>
      <c r="EH626" s="357"/>
      <c r="EI626" s="357"/>
      <c r="EJ626" s="357"/>
      <c r="EK626" s="357"/>
      <c r="EL626" s="357"/>
      <c r="EM626" s="357"/>
      <c r="EN626" s="357"/>
      <c r="EO626" s="357"/>
      <c r="EP626" s="357"/>
      <c r="EQ626" s="357"/>
      <c r="ER626" s="357"/>
      <c r="ES626" s="357"/>
      <c r="ET626" s="357"/>
      <c r="EU626" s="357"/>
    </row>
    <row r="627" ht="12.75" customHeight="1">
      <c r="A627" s="357"/>
      <c r="B627" s="357"/>
      <c r="C627" s="357"/>
      <c r="D627" s="357"/>
      <c r="E627" s="357"/>
      <c r="F627" s="357"/>
      <c r="G627" s="357"/>
      <c r="H627" s="357"/>
      <c r="I627" s="357"/>
      <c r="J627" s="357"/>
      <c r="K627" s="357"/>
      <c r="L627" s="357"/>
      <c r="M627" s="357"/>
      <c r="N627" s="357"/>
      <c r="O627" s="357"/>
      <c r="P627" s="357"/>
      <c r="Q627" s="357"/>
      <c r="R627" s="357"/>
      <c r="S627" s="357"/>
      <c r="T627" s="357"/>
      <c r="U627" s="357"/>
      <c r="V627" s="357"/>
      <c r="W627" s="357"/>
      <c r="X627" s="357"/>
      <c r="Y627" s="357"/>
      <c r="Z627" s="357"/>
      <c r="AA627" s="357"/>
      <c r="AB627" s="357"/>
      <c r="AC627" s="357"/>
      <c r="AD627" s="357"/>
      <c r="AE627" s="357"/>
      <c r="AF627" s="357"/>
      <c r="AG627" s="357"/>
      <c r="AH627" s="357"/>
      <c r="AI627" s="357"/>
      <c r="AJ627" s="357"/>
      <c r="AK627" s="357"/>
      <c r="AL627" s="357"/>
      <c r="AM627" s="357"/>
      <c r="AN627" s="357"/>
      <c r="AO627" s="357"/>
      <c r="AP627" s="357"/>
      <c r="AQ627" s="357"/>
      <c r="AR627" s="357"/>
      <c r="AS627" s="357"/>
      <c r="AT627" s="357"/>
      <c r="AU627" s="357"/>
      <c r="AV627" s="357"/>
      <c r="AW627" s="357"/>
      <c r="AX627" s="357"/>
      <c r="AY627" s="357"/>
      <c r="AZ627" s="357"/>
      <c r="BA627" s="357"/>
      <c r="BB627" s="357"/>
      <c r="BC627" s="357"/>
      <c r="BD627" s="357"/>
      <c r="BE627" s="357"/>
      <c r="BF627" s="357"/>
      <c r="BG627" s="357"/>
      <c r="BH627" s="357"/>
      <c r="BI627" s="357"/>
      <c r="BJ627" s="357"/>
      <c r="BK627" s="357"/>
      <c r="BL627" s="357"/>
      <c r="BM627" s="357"/>
      <c r="BN627" s="357"/>
      <c r="BO627" s="357"/>
      <c r="BP627" s="357"/>
      <c r="BQ627" s="357"/>
      <c r="BR627" s="357"/>
      <c r="BS627" s="357"/>
      <c r="BT627" s="357"/>
      <c r="BU627" s="357"/>
      <c r="BV627" s="357"/>
      <c r="BW627" s="357"/>
      <c r="BX627" s="357"/>
      <c r="BY627" s="357"/>
      <c r="BZ627" s="357"/>
      <c r="CA627" s="357"/>
      <c r="CB627" s="357"/>
      <c r="CC627" s="357"/>
      <c r="CD627" s="357"/>
      <c r="CE627" s="357"/>
      <c r="CF627" s="357"/>
      <c r="CG627" s="357"/>
      <c r="CH627" s="357"/>
      <c r="CI627" s="357"/>
      <c r="CJ627" s="357"/>
      <c r="CK627" s="357"/>
      <c r="CL627" s="357"/>
      <c r="CM627" s="357"/>
      <c r="CN627" s="357"/>
      <c r="CO627" s="357"/>
      <c r="CP627" s="357"/>
      <c r="CQ627" s="357"/>
      <c r="CR627" s="357"/>
      <c r="CS627" s="357"/>
      <c r="CT627" s="357"/>
      <c r="CU627" s="357"/>
      <c r="CV627" s="357"/>
      <c r="CW627" s="357"/>
      <c r="CX627" s="357"/>
      <c r="CY627" s="357"/>
      <c r="CZ627" s="357"/>
      <c r="DA627" s="357"/>
      <c r="DB627" s="357"/>
      <c r="DC627" s="357"/>
      <c r="DD627" s="357"/>
      <c r="DE627" s="357"/>
      <c r="DF627" s="357"/>
      <c r="DG627" s="357"/>
      <c r="DH627" s="357"/>
      <c r="DI627" s="357"/>
      <c r="DJ627" s="357"/>
      <c r="DK627" s="357"/>
      <c r="DL627" s="357"/>
      <c r="DM627" s="357"/>
      <c r="DN627" s="357"/>
      <c r="DO627" s="357"/>
      <c r="DP627" s="357"/>
      <c r="DQ627" s="357"/>
      <c r="DR627" s="357"/>
      <c r="DS627" s="357"/>
      <c r="DT627" s="357"/>
      <c r="DU627" s="357"/>
      <c r="DV627" s="357"/>
      <c r="DW627" s="357"/>
      <c r="DX627" s="357"/>
      <c r="DY627" s="357"/>
      <c r="DZ627" s="357"/>
      <c r="EA627" s="357"/>
      <c r="EB627" s="357"/>
      <c r="EC627" s="357"/>
      <c r="ED627" s="357"/>
      <c r="EE627" s="357"/>
      <c r="EF627" s="357"/>
      <c r="EG627" s="357"/>
      <c r="EH627" s="357"/>
      <c r="EI627" s="357"/>
      <c r="EJ627" s="357"/>
      <c r="EK627" s="357"/>
      <c r="EL627" s="357"/>
      <c r="EM627" s="357"/>
      <c r="EN627" s="357"/>
      <c r="EO627" s="357"/>
      <c r="EP627" s="357"/>
      <c r="EQ627" s="357"/>
      <c r="ER627" s="357"/>
      <c r="ES627" s="357"/>
      <c r="ET627" s="357"/>
      <c r="EU627" s="357"/>
    </row>
    <row r="628" ht="12.75" customHeight="1">
      <c r="A628" s="357"/>
      <c r="B628" s="357"/>
      <c r="C628" s="357"/>
      <c r="D628" s="357"/>
      <c r="E628" s="357"/>
      <c r="F628" s="357"/>
      <c r="G628" s="357"/>
      <c r="H628" s="357"/>
      <c r="I628" s="357"/>
      <c r="J628" s="357"/>
      <c r="K628" s="357"/>
      <c r="L628" s="357"/>
      <c r="M628" s="357"/>
      <c r="N628" s="357"/>
      <c r="O628" s="357"/>
      <c r="P628" s="357"/>
      <c r="Q628" s="357"/>
      <c r="R628" s="357"/>
      <c r="S628" s="357"/>
      <c r="T628" s="357"/>
      <c r="U628" s="357"/>
      <c r="V628" s="357"/>
      <c r="W628" s="357"/>
      <c r="X628" s="357"/>
      <c r="Y628" s="357"/>
      <c r="Z628" s="357"/>
      <c r="AA628" s="357"/>
      <c r="AB628" s="357"/>
      <c r="AC628" s="357"/>
      <c r="AD628" s="357"/>
      <c r="AE628" s="357"/>
      <c r="AF628" s="357"/>
      <c r="AG628" s="357"/>
      <c r="AH628" s="357"/>
      <c r="AI628" s="357"/>
      <c r="AJ628" s="357"/>
      <c r="AK628" s="357"/>
      <c r="AL628" s="357"/>
      <c r="AM628" s="357"/>
      <c r="AN628" s="357"/>
      <c r="AO628" s="357"/>
      <c r="AP628" s="357"/>
      <c r="AQ628" s="357"/>
      <c r="AR628" s="357"/>
      <c r="AS628" s="357"/>
      <c r="AT628" s="357"/>
      <c r="AU628" s="357"/>
      <c r="AV628" s="357"/>
      <c r="AW628" s="357"/>
      <c r="AX628" s="357"/>
      <c r="AY628" s="357"/>
      <c r="AZ628" s="357"/>
      <c r="BA628" s="357"/>
      <c r="BB628" s="357"/>
      <c r="BC628" s="357"/>
      <c r="BD628" s="357"/>
      <c r="BE628" s="357"/>
      <c r="BF628" s="357"/>
      <c r="BG628" s="357"/>
      <c r="BH628" s="357"/>
      <c r="BI628" s="357"/>
      <c r="BJ628" s="357"/>
      <c r="BK628" s="357"/>
      <c r="BL628" s="357"/>
      <c r="BM628" s="357"/>
      <c r="BN628" s="357"/>
      <c r="BO628" s="357"/>
      <c r="BP628" s="357"/>
      <c r="BQ628" s="357"/>
      <c r="BR628" s="357"/>
      <c r="BS628" s="357"/>
      <c r="BT628" s="357"/>
      <c r="BU628" s="357"/>
      <c r="BV628" s="357"/>
      <c r="BW628" s="357"/>
      <c r="BX628" s="357"/>
      <c r="BY628" s="357"/>
      <c r="BZ628" s="357"/>
      <c r="CA628" s="357"/>
      <c r="CB628" s="357"/>
      <c r="CC628" s="357"/>
      <c r="CD628" s="357"/>
      <c r="CE628" s="357"/>
      <c r="CF628" s="357"/>
      <c r="CG628" s="357"/>
      <c r="CH628" s="357"/>
      <c r="CI628" s="357"/>
      <c r="CJ628" s="357"/>
      <c r="CK628" s="357"/>
      <c r="CL628" s="357"/>
      <c r="CM628" s="357"/>
      <c r="CN628" s="357"/>
      <c r="CO628" s="357"/>
      <c r="CP628" s="357"/>
      <c r="CQ628" s="357"/>
      <c r="CR628" s="357"/>
      <c r="CS628" s="357"/>
      <c r="CT628" s="357"/>
      <c r="CU628" s="357"/>
      <c r="CV628" s="357"/>
      <c r="CW628" s="357"/>
      <c r="CX628" s="357"/>
      <c r="CY628" s="357"/>
      <c r="CZ628" s="357"/>
      <c r="DA628" s="357"/>
      <c r="DB628" s="357"/>
      <c r="DC628" s="357"/>
      <c r="DD628" s="357"/>
      <c r="DE628" s="357"/>
      <c r="DF628" s="357"/>
      <c r="DG628" s="357"/>
      <c r="DH628" s="357"/>
      <c r="DI628" s="357"/>
      <c r="DJ628" s="357"/>
      <c r="DK628" s="357"/>
      <c r="DL628" s="357"/>
      <c r="DM628" s="357"/>
      <c r="DN628" s="357"/>
      <c r="DO628" s="357"/>
      <c r="DP628" s="357"/>
      <c r="DQ628" s="357"/>
      <c r="DR628" s="357"/>
      <c r="DS628" s="357"/>
      <c r="DT628" s="357"/>
      <c r="DU628" s="357"/>
      <c r="DV628" s="357"/>
      <c r="DW628" s="357"/>
      <c r="DX628" s="357"/>
      <c r="DY628" s="357"/>
      <c r="DZ628" s="357"/>
      <c r="EA628" s="357"/>
      <c r="EB628" s="357"/>
      <c r="EC628" s="357"/>
      <c r="ED628" s="357"/>
      <c r="EE628" s="357"/>
      <c r="EF628" s="357"/>
      <c r="EG628" s="357"/>
      <c r="EH628" s="357"/>
      <c r="EI628" s="357"/>
      <c r="EJ628" s="357"/>
      <c r="EK628" s="357"/>
      <c r="EL628" s="357"/>
      <c r="EM628" s="357"/>
      <c r="EN628" s="357"/>
      <c r="EO628" s="357"/>
      <c r="EP628" s="357"/>
      <c r="EQ628" s="357"/>
      <c r="ER628" s="357"/>
      <c r="ES628" s="357"/>
      <c r="ET628" s="357"/>
      <c r="EU628" s="357"/>
    </row>
    <row r="629" ht="12.75" customHeight="1">
      <c r="A629" s="357"/>
      <c r="B629" s="357"/>
      <c r="C629" s="357"/>
      <c r="D629" s="357"/>
      <c r="E629" s="357"/>
      <c r="F629" s="357"/>
      <c r="G629" s="357"/>
      <c r="H629" s="357"/>
      <c r="I629" s="357"/>
      <c r="J629" s="357"/>
      <c r="K629" s="357"/>
      <c r="L629" s="357"/>
      <c r="M629" s="357"/>
      <c r="N629" s="357"/>
      <c r="O629" s="357"/>
      <c r="P629" s="357"/>
      <c r="Q629" s="357"/>
      <c r="R629" s="357"/>
      <c r="S629" s="357"/>
      <c r="T629" s="357"/>
      <c r="U629" s="357"/>
      <c r="V629" s="357"/>
      <c r="W629" s="357"/>
      <c r="X629" s="357"/>
      <c r="Y629" s="357"/>
      <c r="Z629" s="357"/>
      <c r="AA629" s="357"/>
      <c r="AB629" s="357"/>
      <c r="AC629" s="357"/>
      <c r="AD629" s="357"/>
      <c r="AE629" s="357"/>
      <c r="AF629" s="357"/>
      <c r="AG629" s="357"/>
      <c r="AH629" s="357"/>
      <c r="AI629" s="357"/>
      <c r="AJ629" s="357"/>
      <c r="AK629" s="357"/>
      <c r="AL629" s="357"/>
      <c r="AM629" s="357"/>
      <c r="AN629" s="357"/>
      <c r="AO629" s="357"/>
      <c r="AP629" s="357"/>
      <c r="AQ629" s="357"/>
      <c r="AR629" s="357"/>
      <c r="AS629" s="357"/>
      <c r="AT629" s="357"/>
      <c r="AU629" s="357"/>
      <c r="AV629" s="357"/>
      <c r="AW629" s="357"/>
      <c r="AX629" s="357"/>
      <c r="AY629" s="357"/>
      <c r="AZ629" s="357"/>
      <c r="BA629" s="357"/>
      <c r="BB629" s="357"/>
      <c r="BC629" s="357"/>
      <c r="BD629" s="357"/>
      <c r="BE629" s="357"/>
      <c r="BF629" s="357"/>
      <c r="BG629" s="357"/>
      <c r="BH629" s="357"/>
      <c r="BI629" s="357"/>
      <c r="BJ629" s="357"/>
      <c r="BK629" s="357"/>
      <c r="BL629" s="357"/>
      <c r="BM629" s="357"/>
      <c r="BN629" s="357"/>
      <c r="BO629" s="357"/>
      <c r="BP629" s="357"/>
      <c r="BQ629" s="357"/>
      <c r="BR629" s="357"/>
      <c r="BS629" s="357"/>
      <c r="BT629" s="357"/>
      <c r="BU629" s="357"/>
      <c r="BV629" s="357"/>
      <c r="BW629" s="357"/>
      <c r="BX629" s="357"/>
      <c r="BY629" s="357"/>
      <c r="BZ629" s="357"/>
      <c r="CA629" s="357"/>
      <c r="CB629" s="357"/>
      <c r="CC629" s="357"/>
      <c r="CD629" s="357"/>
      <c r="CE629" s="357"/>
      <c r="CF629" s="357"/>
      <c r="CG629" s="357"/>
      <c r="CH629" s="357"/>
      <c r="CI629" s="357"/>
      <c r="CJ629" s="357"/>
      <c r="CK629" s="357"/>
      <c r="CL629" s="357"/>
      <c r="CM629" s="357"/>
      <c r="CN629" s="357"/>
      <c r="CO629" s="357"/>
      <c r="CP629" s="357"/>
      <c r="CQ629" s="357"/>
      <c r="CR629" s="357"/>
      <c r="CS629" s="357"/>
      <c r="CT629" s="357"/>
      <c r="CU629" s="357"/>
      <c r="CV629" s="357"/>
      <c r="CW629" s="357"/>
      <c r="CX629" s="357"/>
      <c r="CY629" s="357"/>
      <c r="CZ629" s="357"/>
      <c r="DA629" s="357"/>
      <c r="DB629" s="357"/>
      <c r="DC629" s="357"/>
      <c r="DD629" s="357"/>
      <c r="DE629" s="357"/>
      <c r="DF629" s="357"/>
      <c r="DG629" s="357"/>
      <c r="DH629" s="357"/>
      <c r="DI629" s="357"/>
      <c r="DJ629" s="357"/>
      <c r="DK629" s="357"/>
      <c r="DL629" s="357"/>
      <c r="DM629" s="357"/>
      <c r="DN629" s="357"/>
      <c r="DO629" s="357"/>
      <c r="DP629" s="357"/>
      <c r="DQ629" s="357"/>
      <c r="DR629" s="357"/>
      <c r="DS629" s="357"/>
      <c r="DT629" s="357"/>
      <c r="DU629" s="357"/>
      <c r="DV629" s="357"/>
      <c r="DW629" s="357"/>
      <c r="DX629" s="357"/>
      <c r="DY629" s="357"/>
      <c r="DZ629" s="357"/>
      <c r="EA629" s="357"/>
      <c r="EB629" s="357"/>
      <c r="EC629" s="357"/>
      <c r="ED629" s="357"/>
      <c r="EE629" s="357"/>
      <c r="EF629" s="357"/>
      <c r="EG629" s="357"/>
      <c r="EH629" s="357"/>
      <c r="EI629" s="357"/>
      <c r="EJ629" s="357"/>
      <c r="EK629" s="357"/>
      <c r="EL629" s="357"/>
      <c r="EM629" s="357"/>
      <c r="EN629" s="357"/>
      <c r="EO629" s="357"/>
      <c r="EP629" s="357"/>
      <c r="EQ629" s="357"/>
      <c r="ER629" s="357"/>
      <c r="ES629" s="357"/>
      <c r="ET629" s="357"/>
      <c r="EU629" s="357"/>
    </row>
    <row r="630" ht="12.75" customHeight="1">
      <c r="A630" s="357"/>
      <c r="B630" s="357"/>
      <c r="C630" s="357"/>
      <c r="D630" s="357"/>
      <c r="E630" s="357"/>
      <c r="F630" s="357"/>
      <c r="G630" s="357"/>
      <c r="H630" s="357"/>
      <c r="I630" s="357"/>
      <c r="J630" s="357"/>
      <c r="K630" s="357"/>
      <c r="L630" s="357"/>
      <c r="M630" s="357"/>
      <c r="N630" s="357"/>
      <c r="O630" s="357"/>
      <c r="P630" s="357"/>
      <c r="Q630" s="357"/>
      <c r="R630" s="357"/>
      <c r="S630" s="357"/>
      <c r="T630" s="357"/>
      <c r="U630" s="357"/>
      <c r="V630" s="357"/>
      <c r="W630" s="357"/>
      <c r="X630" s="357"/>
      <c r="Y630" s="357"/>
      <c r="Z630" s="357"/>
      <c r="AA630" s="357"/>
      <c r="AB630" s="357"/>
      <c r="AC630" s="357"/>
      <c r="AD630" s="357"/>
      <c r="AE630" s="357"/>
      <c r="AF630" s="357"/>
      <c r="AG630" s="357"/>
      <c r="AH630" s="357"/>
      <c r="AI630" s="357"/>
      <c r="AJ630" s="357"/>
      <c r="AK630" s="357"/>
      <c r="AL630" s="357"/>
      <c r="AM630" s="357"/>
      <c r="AN630" s="357"/>
      <c r="AO630" s="357"/>
      <c r="AP630" s="357"/>
      <c r="AQ630" s="357"/>
      <c r="AR630" s="357"/>
      <c r="AS630" s="357"/>
      <c r="AT630" s="357"/>
      <c r="AU630" s="357"/>
      <c r="AV630" s="357"/>
      <c r="AW630" s="357"/>
      <c r="AX630" s="357"/>
      <c r="AY630" s="357"/>
      <c r="AZ630" s="357"/>
      <c r="BA630" s="357"/>
      <c r="BB630" s="357"/>
      <c r="BC630" s="357"/>
      <c r="BD630" s="357"/>
      <c r="BE630" s="357"/>
      <c r="BF630" s="357"/>
      <c r="BG630" s="357"/>
      <c r="BH630" s="357"/>
      <c r="BI630" s="357"/>
      <c r="BJ630" s="357"/>
      <c r="BK630" s="357"/>
      <c r="BL630" s="357"/>
      <c r="BM630" s="357"/>
      <c r="BN630" s="357"/>
      <c r="BO630" s="357"/>
      <c r="BP630" s="357"/>
      <c r="BQ630" s="357"/>
      <c r="BR630" s="357"/>
      <c r="BS630" s="357"/>
      <c r="BT630" s="357"/>
      <c r="BU630" s="357"/>
      <c r="BV630" s="357"/>
      <c r="BW630" s="357"/>
      <c r="BX630" s="357"/>
      <c r="BY630" s="357"/>
      <c r="BZ630" s="357"/>
      <c r="CA630" s="357"/>
      <c r="CB630" s="357"/>
      <c r="CC630" s="357"/>
      <c r="CD630" s="357"/>
      <c r="CE630" s="357"/>
      <c r="CF630" s="357"/>
      <c r="CG630" s="357"/>
      <c r="CH630" s="357"/>
      <c r="CI630" s="357"/>
      <c r="CJ630" s="357"/>
      <c r="CK630" s="357"/>
      <c r="CL630" s="357"/>
      <c r="CM630" s="357"/>
      <c r="CN630" s="357"/>
      <c r="CO630" s="357"/>
      <c r="CP630" s="357"/>
      <c r="CQ630" s="357"/>
      <c r="CR630" s="357"/>
      <c r="CS630" s="357"/>
      <c r="CT630" s="357"/>
      <c r="CU630" s="357"/>
      <c r="CV630" s="357"/>
      <c r="CW630" s="357"/>
      <c r="CX630" s="357"/>
      <c r="CY630" s="357"/>
      <c r="CZ630" s="357"/>
      <c r="DA630" s="357"/>
      <c r="DB630" s="357"/>
      <c r="DC630" s="357"/>
      <c r="DD630" s="357"/>
      <c r="DE630" s="357"/>
      <c r="DF630" s="357"/>
      <c r="DG630" s="357"/>
      <c r="DH630" s="357"/>
      <c r="DI630" s="357"/>
      <c r="DJ630" s="357"/>
      <c r="DK630" s="357"/>
      <c r="DL630" s="357"/>
      <c r="DM630" s="357"/>
      <c r="DN630" s="357"/>
      <c r="DO630" s="357"/>
      <c r="DP630" s="357"/>
      <c r="DQ630" s="357"/>
      <c r="DR630" s="357"/>
      <c r="DS630" s="357"/>
      <c r="DT630" s="357"/>
      <c r="DU630" s="357"/>
      <c r="DV630" s="357"/>
      <c r="DW630" s="357"/>
      <c r="DX630" s="357"/>
      <c r="DY630" s="357"/>
      <c r="DZ630" s="357"/>
      <c r="EA630" s="357"/>
      <c r="EB630" s="357"/>
      <c r="EC630" s="357"/>
      <c r="ED630" s="357"/>
      <c r="EE630" s="357"/>
      <c r="EF630" s="357"/>
      <c r="EG630" s="357"/>
      <c r="EH630" s="357"/>
      <c r="EI630" s="357"/>
      <c r="EJ630" s="357"/>
      <c r="EK630" s="357"/>
      <c r="EL630" s="357"/>
      <c r="EM630" s="357"/>
      <c r="EN630" s="357"/>
      <c r="EO630" s="357"/>
      <c r="EP630" s="357"/>
      <c r="EQ630" s="357"/>
      <c r="ER630" s="357"/>
      <c r="ES630" s="357"/>
      <c r="ET630" s="357"/>
      <c r="EU630" s="357"/>
    </row>
    <row r="631" ht="12.75" customHeight="1">
      <c r="A631" s="357"/>
      <c r="B631" s="357"/>
      <c r="C631" s="357"/>
      <c r="D631" s="357"/>
      <c r="E631" s="357"/>
      <c r="F631" s="357"/>
      <c r="G631" s="357"/>
      <c r="H631" s="357"/>
      <c r="I631" s="357"/>
      <c r="J631" s="357"/>
      <c r="K631" s="357"/>
      <c r="L631" s="357"/>
      <c r="M631" s="357"/>
      <c r="N631" s="357"/>
      <c r="O631" s="357"/>
      <c r="P631" s="357"/>
      <c r="Q631" s="357"/>
      <c r="R631" s="357"/>
      <c r="S631" s="357"/>
      <c r="T631" s="357"/>
      <c r="U631" s="357"/>
      <c r="V631" s="357"/>
      <c r="W631" s="357"/>
      <c r="X631" s="357"/>
      <c r="Y631" s="357"/>
      <c r="Z631" s="357"/>
      <c r="AA631" s="357"/>
      <c r="AB631" s="357"/>
      <c r="AC631" s="357"/>
      <c r="AD631" s="357"/>
      <c r="AE631" s="357"/>
      <c r="AF631" s="357"/>
      <c r="AG631" s="357"/>
      <c r="AH631" s="357"/>
      <c r="AI631" s="357"/>
      <c r="AJ631" s="357"/>
      <c r="AK631" s="357"/>
      <c r="AL631" s="357"/>
      <c r="AM631" s="357"/>
      <c r="AN631" s="357"/>
      <c r="AO631" s="357"/>
      <c r="AP631" s="357"/>
      <c r="AQ631" s="357"/>
      <c r="AR631" s="357"/>
      <c r="AS631" s="357"/>
      <c r="AT631" s="357"/>
      <c r="AU631" s="357"/>
      <c r="AV631" s="357"/>
      <c r="AW631" s="357"/>
      <c r="AX631" s="357"/>
      <c r="AY631" s="357"/>
      <c r="AZ631" s="357"/>
      <c r="BA631" s="357"/>
      <c r="BB631" s="357"/>
      <c r="BC631" s="357"/>
      <c r="BD631" s="357"/>
      <c r="BE631" s="357"/>
      <c r="BF631" s="357"/>
      <c r="BG631" s="357"/>
      <c r="BH631" s="357"/>
      <c r="BI631" s="357"/>
      <c r="BJ631" s="357"/>
      <c r="BK631" s="357"/>
      <c r="BL631" s="357"/>
      <c r="BM631" s="357"/>
      <c r="BN631" s="357"/>
      <c r="BO631" s="357"/>
      <c r="BP631" s="357"/>
      <c r="BQ631" s="357"/>
      <c r="BR631" s="357"/>
      <c r="BS631" s="357"/>
      <c r="BT631" s="357"/>
      <c r="BU631" s="357"/>
      <c r="BV631" s="357"/>
      <c r="BW631" s="357"/>
      <c r="BX631" s="357"/>
      <c r="BY631" s="357"/>
      <c r="BZ631" s="357"/>
      <c r="CA631" s="357"/>
      <c r="CB631" s="357"/>
      <c r="CC631" s="357"/>
      <c r="CD631" s="357"/>
      <c r="CE631" s="357"/>
      <c r="CF631" s="357"/>
      <c r="CG631" s="357"/>
      <c r="CH631" s="357"/>
      <c r="CI631" s="357"/>
      <c r="CJ631" s="357"/>
      <c r="CK631" s="357"/>
      <c r="CL631" s="357"/>
      <c r="CM631" s="357"/>
      <c r="CN631" s="357"/>
      <c r="CO631" s="357"/>
      <c r="CP631" s="357"/>
      <c r="CQ631" s="357"/>
      <c r="CR631" s="357"/>
      <c r="CS631" s="357"/>
      <c r="CT631" s="357"/>
      <c r="CU631" s="357"/>
      <c r="CV631" s="357"/>
      <c r="CW631" s="357"/>
      <c r="CX631" s="357"/>
      <c r="CY631" s="357"/>
      <c r="CZ631" s="357"/>
      <c r="DA631" s="357"/>
      <c r="DB631" s="357"/>
      <c r="DC631" s="357"/>
      <c r="DD631" s="357"/>
      <c r="DE631" s="357"/>
      <c r="DF631" s="357"/>
      <c r="DG631" s="357"/>
      <c r="DH631" s="357"/>
      <c r="DI631" s="357"/>
      <c r="DJ631" s="357"/>
      <c r="DK631" s="357"/>
      <c r="DL631" s="357"/>
      <c r="DM631" s="357"/>
      <c r="DN631" s="357"/>
      <c r="DO631" s="357"/>
      <c r="DP631" s="357"/>
      <c r="DQ631" s="357"/>
      <c r="DR631" s="357"/>
      <c r="DS631" s="357"/>
      <c r="DT631" s="357"/>
      <c r="DU631" s="357"/>
      <c r="DV631" s="357"/>
      <c r="DW631" s="357"/>
      <c r="DX631" s="357"/>
      <c r="DY631" s="357"/>
      <c r="DZ631" s="357"/>
      <c r="EA631" s="357"/>
      <c r="EB631" s="357"/>
      <c r="EC631" s="357"/>
      <c r="ED631" s="357"/>
      <c r="EE631" s="357"/>
      <c r="EF631" s="357"/>
      <c r="EG631" s="357"/>
      <c r="EH631" s="357"/>
      <c r="EI631" s="357"/>
      <c r="EJ631" s="357"/>
      <c r="EK631" s="357"/>
      <c r="EL631" s="357"/>
      <c r="EM631" s="357"/>
      <c r="EN631" s="357"/>
      <c r="EO631" s="357"/>
      <c r="EP631" s="357"/>
      <c r="EQ631" s="357"/>
      <c r="ER631" s="357"/>
      <c r="ES631" s="357"/>
      <c r="ET631" s="357"/>
      <c r="EU631" s="357"/>
    </row>
    <row r="632" ht="12.75" customHeight="1">
      <c r="A632" s="357"/>
      <c r="B632" s="357"/>
      <c r="C632" s="357"/>
      <c r="D632" s="357"/>
      <c r="E632" s="357"/>
      <c r="F632" s="357"/>
      <c r="G632" s="357"/>
      <c r="H632" s="357"/>
      <c r="I632" s="357"/>
      <c r="J632" s="357"/>
      <c r="K632" s="357"/>
      <c r="L632" s="357"/>
      <c r="M632" s="357"/>
      <c r="N632" s="357"/>
      <c r="O632" s="357"/>
      <c r="P632" s="357"/>
      <c r="Q632" s="357"/>
      <c r="R632" s="357"/>
      <c r="S632" s="357"/>
      <c r="T632" s="357"/>
      <c r="U632" s="357"/>
      <c r="V632" s="357"/>
      <c r="W632" s="357"/>
      <c r="X632" s="357"/>
      <c r="Y632" s="357"/>
      <c r="Z632" s="357"/>
      <c r="AA632" s="357"/>
      <c r="AB632" s="357"/>
      <c r="AC632" s="357"/>
      <c r="AD632" s="357"/>
      <c r="AE632" s="357"/>
      <c r="AF632" s="357"/>
      <c r="AG632" s="357"/>
      <c r="AH632" s="357"/>
      <c r="AI632" s="357"/>
      <c r="AJ632" s="357"/>
      <c r="AK632" s="357"/>
      <c r="AL632" s="357"/>
      <c r="AM632" s="357"/>
      <c r="AN632" s="357"/>
      <c r="AO632" s="357"/>
      <c r="AP632" s="357"/>
      <c r="AQ632" s="357"/>
      <c r="AR632" s="357"/>
      <c r="AS632" s="357"/>
      <c r="AT632" s="357"/>
      <c r="AU632" s="357"/>
      <c r="AV632" s="357"/>
      <c r="AW632" s="357"/>
      <c r="AX632" s="357"/>
      <c r="AY632" s="357"/>
      <c r="AZ632" s="357"/>
      <c r="BA632" s="357"/>
      <c r="BB632" s="357"/>
      <c r="BC632" s="357"/>
      <c r="BD632" s="357"/>
      <c r="BE632" s="357"/>
      <c r="BF632" s="357"/>
      <c r="BG632" s="357"/>
      <c r="BH632" s="357"/>
      <c r="BI632" s="357"/>
      <c r="BJ632" s="357"/>
      <c r="BK632" s="357"/>
      <c r="BL632" s="357"/>
      <c r="BM632" s="357"/>
      <c r="BN632" s="357"/>
      <c r="BO632" s="357"/>
      <c r="BP632" s="357"/>
      <c r="BQ632" s="357"/>
      <c r="BR632" s="357"/>
      <c r="BS632" s="357"/>
      <c r="BT632" s="357"/>
      <c r="BU632" s="357"/>
      <c r="BV632" s="357"/>
      <c r="BW632" s="357"/>
      <c r="BX632" s="357"/>
      <c r="BY632" s="357"/>
      <c r="BZ632" s="357"/>
      <c r="CA632" s="357"/>
      <c r="CB632" s="357"/>
      <c r="CC632" s="357"/>
      <c r="CD632" s="357"/>
      <c r="CE632" s="357"/>
      <c r="CF632" s="357"/>
      <c r="CG632" s="357"/>
      <c r="CH632" s="357"/>
      <c r="CI632" s="357"/>
      <c r="CJ632" s="357"/>
      <c r="CK632" s="357"/>
      <c r="CL632" s="357"/>
      <c r="CM632" s="357"/>
      <c r="CN632" s="357"/>
      <c r="CO632" s="357"/>
      <c r="CP632" s="357"/>
      <c r="CQ632" s="357"/>
      <c r="CR632" s="357"/>
      <c r="CS632" s="357"/>
      <c r="CT632" s="357"/>
      <c r="CU632" s="357"/>
      <c r="CV632" s="357"/>
      <c r="CW632" s="357"/>
      <c r="CX632" s="357"/>
      <c r="CY632" s="357"/>
      <c r="CZ632" s="357"/>
      <c r="DA632" s="357"/>
      <c r="DB632" s="357"/>
      <c r="DC632" s="357"/>
      <c r="DD632" s="357"/>
      <c r="DE632" s="357"/>
      <c r="DF632" s="357"/>
      <c r="DG632" s="357"/>
      <c r="DH632" s="357"/>
      <c r="DI632" s="357"/>
      <c r="DJ632" s="357"/>
      <c r="DK632" s="357"/>
      <c r="DL632" s="357"/>
      <c r="DM632" s="357"/>
      <c r="DN632" s="357"/>
      <c r="DO632" s="357"/>
      <c r="DP632" s="357"/>
      <c r="DQ632" s="357"/>
      <c r="DR632" s="357"/>
      <c r="DS632" s="357"/>
      <c r="DT632" s="357"/>
      <c r="DU632" s="357"/>
      <c r="DV632" s="357"/>
      <c r="DW632" s="357"/>
      <c r="DX632" s="357"/>
      <c r="DY632" s="357"/>
      <c r="DZ632" s="357"/>
      <c r="EA632" s="357"/>
      <c r="EB632" s="357"/>
      <c r="EC632" s="357"/>
      <c r="ED632" s="357"/>
      <c r="EE632" s="357"/>
      <c r="EF632" s="357"/>
      <c r="EG632" s="357"/>
      <c r="EH632" s="357"/>
      <c r="EI632" s="357"/>
      <c r="EJ632" s="357"/>
      <c r="EK632" s="357"/>
      <c r="EL632" s="357"/>
      <c r="EM632" s="357"/>
      <c r="EN632" s="357"/>
      <c r="EO632" s="357"/>
      <c r="EP632" s="357"/>
      <c r="EQ632" s="357"/>
      <c r="ER632" s="357"/>
      <c r="ES632" s="357"/>
      <c r="ET632" s="357"/>
      <c r="EU632" s="357"/>
    </row>
    <row r="633" ht="12.75" customHeight="1">
      <c r="A633" s="357"/>
      <c r="B633" s="357"/>
      <c r="C633" s="357"/>
      <c r="D633" s="357"/>
      <c r="E633" s="357"/>
      <c r="F633" s="357"/>
      <c r="G633" s="357"/>
      <c r="H633" s="357"/>
      <c r="I633" s="357"/>
      <c r="J633" s="357"/>
      <c r="K633" s="357"/>
      <c r="L633" s="357"/>
      <c r="M633" s="357"/>
      <c r="N633" s="357"/>
      <c r="O633" s="357"/>
      <c r="P633" s="357"/>
      <c r="Q633" s="357"/>
      <c r="R633" s="357"/>
      <c r="S633" s="357"/>
      <c r="T633" s="357"/>
      <c r="U633" s="357"/>
      <c r="V633" s="357"/>
      <c r="W633" s="357"/>
      <c r="X633" s="357"/>
      <c r="Y633" s="357"/>
      <c r="Z633" s="357"/>
      <c r="AA633" s="357"/>
      <c r="AB633" s="357"/>
      <c r="AC633" s="357"/>
      <c r="AD633" s="357"/>
      <c r="AE633" s="357"/>
      <c r="AF633" s="357"/>
      <c r="AG633" s="357"/>
      <c r="AH633" s="357"/>
      <c r="AI633" s="357"/>
      <c r="AJ633" s="357"/>
      <c r="AK633" s="357"/>
      <c r="AL633" s="357"/>
      <c r="AM633" s="357"/>
      <c r="AN633" s="357"/>
      <c r="AO633" s="357"/>
      <c r="AP633" s="357"/>
      <c r="AQ633" s="357"/>
      <c r="AR633" s="357"/>
      <c r="AS633" s="357"/>
      <c r="AT633" s="357"/>
      <c r="AU633" s="357"/>
      <c r="AV633" s="357"/>
      <c r="AW633" s="357"/>
      <c r="AX633" s="357"/>
      <c r="AY633" s="357"/>
      <c r="AZ633" s="357"/>
      <c r="BA633" s="357"/>
      <c r="BB633" s="357"/>
      <c r="BC633" s="357"/>
      <c r="BD633" s="357"/>
      <c r="BE633" s="357"/>
      <c r="BF633" s="357"/>
      <c r="BG633" s="357"/>
      <c r="BH633" s="357"/>
      <c r="BI633" s="357"/>
      <c r="BJ633" s="357"/>
      <c r="BK633" s="357"/>
      <c r="BL633" s="357"/>
      <c r="BM633" s="357"/>
      <c r="BN633" s="357"/>
      <c r="BO633" s="357"/>
      <c r="BP633" s="357"/>
      <c r="BQ633" s="357"/>
      <c r="BR633" s="357"/>
      <c r="BS633" s="357"/>
      <c r="BT633" s="357"/>
      <c r="BU633" s="357"/>
      <c r="BV633" s="357"/>
      <c r="BW633" s="357"/>
      <c r="BX633" s="357"/>
      <c r="BY633" s="357"/>
      <c r="BZ633" s="357"/>
      <c r="CA633" s="357"/>
      <c r="CB633" s="357"/>
      <c r="CC633" s="357"/>
      <c r="CD633" s="357"/>
      <c r="CE633" s="357"/>
      <c r="CF633" s="357"/>
      <c r="CG633" s="357"/>
      <c r="CH633" s="357"/>
      <c r="CI633" s="357"/>
      <c r="CJ633" s="357"/>
      <c r="CK633" s="357"/>
      <c r="CL633" s="357"/>
      <c r="CM633" s="357"/>
      <c r="CN633" s="357"/>
      <c r="CO633" s="357"/>
      <c r="CP633" s="357"/>
      <c r="CQ633" s="357"/>
      <c r="CR633" s="357"/>
      <c r="CS633" s="357"/>
      <c r="CT633" s="357"/>
      <c r="CU633" s="357"/>
      <c r="CV633" s="357"/>
      <c r="CW633" s="357"/>
      <c r="CX633" s="357"/>
      <c r="CY633" s="357"/>
      <c r="CZ633" s="357"/>
      <c r="DA633" s="357"/>
      <c r="DB633" s="357"/>
      <c r="DC633" s="357"/>
      <c r="DD633" s="357"/>
      <c r="DE633" s="357"/>
      <c r="DF633" s="357"/>
      <c r="DG633" s="357"/>
      <c r="DH633" s="357"/>
      <c r="DI633" s="357"/>
      <c r="DJ633" s="357"/>
      <c r="DK633" s="357"/>
      <c r="DL633" s="357"/>
      <c r="DM633" s="357"/>
      <c r="DN633" s="357"/>
      <c r="DO633" s="357"/>
      <c r="DP633" s="357"/>
      <c r="DQ633" s="357"/>
      <c r="DR633" s="357"/>
      <c r="DS633" s="357"/>
      <c r="DT633" s="357"/>
      <c r="DU633" s="357"/>
      <c r="DV633" s="357"/>
      <c r="DW633" s="357"/>
      <c r="DX633" s="357"/>
      <c r="DY633" s="357"/>
      <c r="DZ633" s="357"/>
      <c r="EA633" s="357"/>
      <c r="EB633" s="357"/>
      <c r="EC633" s="357"/>
      <c r="ED633" s="357"/>
      <c r="EE633" s="357"/>
      <c r="EF633" s="357"/>
      <c r="EG633" s="357"/>
      <c r="EH633" s="357"/>
      <c r="EI633" s="357"/>
      <c r="EJ633" s="357"/>
      <c r="EK633" s="357"/>
      <c r="EL633" s="357"/>
      <c r="EM633" s="357"/>
      <c r="EN633" s="357"/>
      <c r="EO633" s="357"/>
      <c r="EP633" s="357"/>
      <c r="EQ633" s="357"/>
      <c r="ER633" s="357"/>
      <c r="ES633" s="357"/>
      <c r="ET633" s="357"/>
      <c r="EU633" s="357"/>
    </row>
    <row r="634" ht="12.75" customHeight="1">
      <c r="A634" s="357"/>
      <c r="B634" s="357"/>
      <c r="C634" s="357"/>
      <c r="D634" s="357"/>
      <c r="E634" s="357"/>
      <c r="F634" s="357"/>
      <c r="G634" s="357"/>
      <c r="H634" s="357"/>
      <c r="I634" s="357"/>
      <c r="J634" s="357"/>
      <c r="K634" s="357"/>
      <c r="L634" s="357"/>
      <c r="M634" s="357"/>
      <c r="N634" s="357"/>
      <c r="O634" s="357"/>
      <c r="P634" s="357"/>
      <c r="Q634" s="357"/>
      <c r="R634" s="357"/>
      <c r="S634" s="357"/>
      <c r="T634" s="357"/>
      <c r="U634" s="357"/>
      <c r="V634" s="357"/>
      <c r="W634" s="357"/>
      <c r="X634" s="357"/>
      <c r="Y634" s="357"/>
      <c r="Z634" s="357"/>
      <c r="AA634" s="357"/>
      <c r="AB634" s="357"/>
      <c r="AC634" s="357"/>
      <c r="AD634" s="357"/>
      <c r="AE634" s="357"/>
      <c r="AF634" s="357"/>
      <c r="AG634" s="357"/>
      <c r="AH634" s="357"/>
      <c r="AI634" s="357"/>
      <c r="AJ634" s="357"/>
      <c r="AK634" s="357"/>
      <c r="AL634" s="357"/>
      <c r="AM634" s="357"/>
      <c r="AN634" s="357"/>
      <c r="AO634" s="357"/>
      <c r="AP634" s="357"/>
      <c r="AQ634" s="357"/>
      <c r="AR634" s="357"/>
      <c r="AS634" s="357"/>
      <c r="AT634" s="357"/>
      <c r="AU634" s="357"/>
      <c r="AV634" s="357"/>
      <c r="AW634" s="357"/>
      <c r="AX634" s="357"/>
      <c r="AY634" s="357"/>
      <c r="AZ634" s="357"/>
      <c r="BA634" s="357"/>
      <c r="BB634" s="357"/>
      <c r="BC634" s="357"/>
      <c r="BD634" s="357"/>
      <c r="BE634" s="357"/>
      <c r="BF634" s="357"/>
      <c r="BG634" s="357"/>
      <c r="BH634" s="357"/>
      <c r="BI634" s="357"/>
      <c r="BJ634" s="357"/>
      <c r="BK634" s="357"/>
      <c r="BL634" s="357"/>
      <c r="BM634" s="357"/>
      <c r="BN634" s="357"/>
      <c r="BO634" s="357"/>
      <c r="BP634" s="357"/>
      <c r="BQ634" s="357"/>
      <c r="BR634" s="357"/>
      <c r="BS634" s="357"/>
      <c r="BT634" s="357"/>
      <c r="BU634" s="357"/>
      <c r="BV634" s="357"/>
      <c r="BW634" s="357"/>
      <c r="BX634" s="357"/>
      <c r="BY634" s="357"/>
      <c r="BZ634" s="357"/>
      <c r="CA634" s="357"/>
      <c r="CB634" s="357"/>
      <c r="CC634" s="357"/>
      <c r="CD634" s="357"/>
      <c r="CE634" s="357"/>
      <c r="CF634" s="357"/>
      <c r="CG634" s="357"/>
      <c r="CH634" s="357"/>
      <c r="CI634" s="357"/>
      <c r="CJ634" s="357"/>
      <c r="CK634" s="357"/>
      <c r="CL634" s="357"/>
      <c r="CM634" s="357"/>
      <c r="CN634" s="357"/>
      <c r="CO634" s="357"/>
      <c r="CP634" s="357"/>
      <c r="CQ634" s="357"/>
      <c r="CR634" s="357"/>
      <c r="CS634" s="357"/>
      <c r="CT634" s="357"/>
      <c r="CU634" s="357"/>
      <c r="CV634" s="357"/>
      <c r="CW634" s="357"/>
      <c r="CX634" s="357"/>
      <c r="CY634" s="357"/>
      <c r="CZ634" s="357"/>
      <c r="DA634" s="357"/>
      <c r="DB634" s="357"/>
      <c r="DC634" s="357"/>
      <c r="DD634" s="357"/>
      <c r="DE634" s="357"/>
      <c r="DF634" s="357"/>
      <c r="DG634" s="357"/>
      <c r="DH634" s="357"/>
      <c r="DI634" s="357"/>
      <c r="DJ634" s="357"/>
      <c r="DK634" s="357"/>
      <c r="DL634" s="357"/>
      <c r="DM634" s="357"/>
      <c r="DN634" s="357"/>
      <c r="DO634" s="357"/>
      <c r="DP634" s="357"/>
      <c r="DQ634" s="357"/>
      <c r="DR634" s="357"/>
      <c r="DS634" s="357"/>
      <c r="DT634" s="357"/>
      <c r="DU634" s="357"/>
      <c r="DV634" s="357"/>
      <c r="DW634" s="357"/>
      <c r="DX634" s="357"/>
      <c r="DY634" s="357"/>
      <c r="DZ634" s="357"/>
      <c r="EA634" s="357"/>
      <c r="EB634" s="357"/>
      <c r="EC634" s="357"/>
      <c r="ED634" s="357"/>
      <c r="EE634" s="357"/>
      <c r="EF634" s="357"/>
      <c r="EG634" s="357"/>
      <c r="EH634" s="357"/>
      <c r="EI634" s="357"/>
      <c r="EJ634" s="357"/>
      <c r="EK634" s="357"/>
      <c r="EL634" s="357"/>
      <c r="EM634" s="357"/>
      <c r="EN634" s="357"/>
      <c r="EO634" s="357"/>
      <c r="EP634" s="357"/>
      <c r="EQ634" s="357"/>
      <c r="ER634" s="357"/>
      <c r="ES634" s="357"/>
      <c r="ET634" s="357"/>
      <c r="EU634" s="357"/>
    </row>
    <row r="635" ht="12.75" customHeight="1">
      <c r="A635" s="357"/>
      <c r="B635" s="357"/>
      <c r="C635" s="357"/>
      <c r="D635" s="357"/>
      <c r="E635" s="357"/>
      <c r="F635" s="357"/>
      <c r="G635" s="357"/>
      <c r="H635" s="357"/>
      <c r="I635" s="357"/>
      <c r="J635" s="357"/>
      <c r="K635" s="357"/>
      <c r="L635" s="357"/>
      <c r="M635" s="357"/>
      <c r="N635" s="357"/>
      <c r="O635" s="357"/>
      <c r="P635" s="357"/>
      <c r="Q635" s="357"/>
      <c r="R635" s="357"/>
      <c r="S635" s="357"/>
      <c r="T635" s="357"/>
      <c r="U635" s="357"/>
      <c r="V635" s="357"/>
      <c r="W635" s="357"/>
      <c r="X635" s="357"/>
      <c r="Y635" s="357"/>
      <c r="Z635" s="357"/>
      <c r="AA635" s="357"/>
      <c r="AB635" s="357"/>
      <c r="AC635" s="357"/>
      <c r="AD635" s="357"/>
      <c r="AE635" s="357"/>
      <c r="AF635" s="357"/>
      <c r="AG635" s="357"/>
      <c r="AH635" s="357"/>
      <c r="AI635" s="357"/>
      <c r="AJ635" s="357"/>
      <c r="AK635" s="357"/>
      <c r="AL635" s="357"/>
      <c r="AM635" s="357"/>
      <c r="AN635" s="357"/>
      <c r="AO635" s="357"/>
      <c r="AP635" s="357"/>
      <c r="AQ635" s="357"/>
      <c r="AR635" s="357"/>
      <c r="AS635" s="357"/>
      <c r="AT635" s="357"/>
      <c r="AU635" s="357"/>
      <c r="AV635" s="357"/>
      <c r="AW635" s="357"/>
      <c r="AX635" s="357"/>
      <c r="AY635" s="357"/>
      <c r="AZ635" s="357"/>
      <c r="BA635" s="357"/>
      <c r="BB635" s="357"/>
      <c r="BC635" s="357"/>
      <c r="BD635" s="357"/>
      <c r="BE635" s="357"/>
      <c r="BF635" s="357"/>
      <c r="BG635" s="357"/>
      <c r="BH635" s="357"/>
      <c r="BI635" s="357"/>
      <c r="BJ635" s="357"/>
      <c r="BK635" s="357"/>
      <c r="BL635" s="357"/>
      <c r="BM635" s="357"/>
      <c r="BN635" s="357"/>
      <c r="BO635" s="357"/>
      <c r="BP635" s="357"/>
      <c r="BQ635" s="357"/>
      <c r="BR635" s="357"/>
      <c r="BS635" s="357"/>
      <c r="BT635" s="357"/>
      <c r="BU635" s="357"/>
      <c r="BV635" s="357"/>
      <c r="BW635" s="357"/>
      <c r="BX635" s="357"/>
      <c r="BY635" s="357"/>
      <c r="BZ635" s="357"/>
      <c r="CA635" s="357"/>
      <c r="CB635" s="357"/>
      <c r="CC635" s="357"/>
      <c r="CD635" s="357"/>
      <c r="CE635" s="357"/>
      <c r="CF635" s="357"/>
      <c r="CG635" s="357"/>
      <c r="CH635" s="357"/>
      <c r="CI635" s="357"/>
      <c r="CJ635" s="357"/>
      <c r="CK635" s="357"/>
      <c r="CL635" s="357"/>
      <c r="CM635" s="357"/>
      <c r="CN635" s="357"/>
      <c r="CO635" s="357"/>
      <c r="CP635" s="357"/>
      <c r="CQ635" s="357"/>
      <c r="CR635" s="357"/>
      <c r="CS635" s="357"/>
      <c r="CT635" s="357"/>
      <c r="CU635" s="357"/>
      <c r="CV635" s="357"/>
      <c r="CW635" s="357"/>
      <c r="CX635" s="357"/>
      <c r="CY635" s="357"/>
      <c r="CZ635" s="357"/>
      <c r="DA635" s="357"/>
      <c r="DB635" s="357"/>
      <c r="DC635" s="357"/>
      <c r="DD635" s="357"/>
      <c r="DE635" s="357"/>
      <c r="DF635" s="357"/>
      <c r="DG635" s="357"/>
      <c r="DH635" s="357"/>
      <c r="DI635" s="357"/>
      <c r="DJ635" s="357"/>
      <c r="DK635" s="357"/>
      <c r="DL635" s="357"/>
      <c r="DM635" s="357"/>
      <c r="DN635" s="357"/>
      <c r="DO635" s="357"/>
      <c r="DP635" s="357"/>
      <c r="DQ635" s="357"/>
      <c r="DR635" s="357"/>
      <c r="DS635" s="357"/>
      <c r="DT635" s="357"/>
      <c r="DU635" s="357"/>
      <c r="DV635" s="357"/>
      <c r="DW635" s="357"/>
      <c r="DX635" s="357"/>
      <c r="DY635" s="357"/>
      <c r="DZ635" s="357"/>
      <c r="EA635" s="357"/>
      <c r="EB635" s="357"/>
      <c r="EC635" s="357"/>
      <c r="ED635" s="357"/>
      <c r="EE635" s="357"/>
      <c r="EF635" s="357"/>
      <c r="EG635" s="357"/>
      <c r="EH635" s="357"/>
      <c r="EI635" s="357"/>
      <c r="EJ635" s="357"/>
      <c r="EK635" s="357"/>
      <c r="EL635" s="357"/>
      <c r="EM635" s="357"/>
      <c r="EN635" s="357"/>
      <c r="EO635" s="357"/>
      <c r="EP635" s="357"/>
      <c r="EQ635" s="357"/>
      <c r="ER635" s="357"/>
      <c r="ES635" s="357"/>
      <c r="ET635" s="357"/>
      <c r="EU635" s="357"/>
    </row>
    <row r="636" ht="12.75" customHeight="1">
      <c r="A636" s="357"/>
      <c r="B636" s="357"/>
      <c r="C636" s="357"/>
      <c r="D636" s="357"/>
      <c r="E636" s="357"/>
      <c r="F636" s="357"/>
      <c r="G636" s="357"/>
      <c r="H636" s="357"/>
      <c r="I636" s="357"/>
      <c r="J636" s="357"/>
      <c r="K636" s="357"/>
      <c r="L636" s="357"/>
      <c r="M636" s="357"/>
      <c r="N636" s="357"/>
      <c r="O636" s="357"/>
      <c r="P636" s="357"/>
      <c r="Q636" s="357"/>
      <c r="R636" s="357"/>
      <c r="S636" s="357"/>
      <c r="T636" s="357"/>
      <c r="U636" s="357"/>
      <c r="V636" s="357"/>
      <c r="W636" s="357"/>
      <c r="X636" s="357"/>
      <c r="Y636" s="357"/>
      <c r="Z636" s="357"/>
      <c r="AA636" s="357"/>
      <c r="AB636" s="357"/>
      <c r="AC636" s="357"/>
      <c r="AD636" s="357"/>
      <c r="AE636" s="357"/>
      <c r="AF636" s="357"/>
      <c r="AG636" s="357"/>
      <c r="AH636" s="357"/>
      <c r="AI636" s="357"/>
      <c r="AJ636" s="357"/>
      <c r="AK636" s="357"/>
      <c r="AL636" s="357"/>
      <c r="AM636" s="357"/>
      <c r="AN636" s="357"/>
      <c r="AO636" s="357"/>
      <c r="AP636" s="357"/>
      <c r="AQ636" s="357"/>
      <c r="AR636" s="357"/>
      <c r="AS636" s="357"/>
      <c r="AT636" s="357"/>
      <c r="AU636" s="357"/>
      <c r="AV636" s="357"/>
      <c r="AW636" s="357"/>
      <c r="AX636" s="357"/>
      <c r="AY636" s="357"/>
      <c r="AZ636" s="357"/>
      <c r="BA636" s="357"/>
      <c r="BB636" s="357"/>
      <c r="BC636" s="357"/>
      <c r="BD636" s="357"/>
      <c r="BE636" s="357"/>
      <c r="BF636" s="357"/>
      <c r="BG636" s="357"/>
      <c r="BH636" s="357"/>
      <c r="BI636" s="357"/>
      <c r="BJ636" s="357"/>
      <c r="BK636" s="357"/>
      <c r="BL636" s="357"/>
      <c r="BM636" s="357"/>
      <c r="BN636" s="357"/>
      <c r="BO636" s="357"/>
      <c r="BP636" s="357"/>
      <c r="BQ636" s="357"/>
      <c r="BR636" s="357"/>
      <c r="BS636" s="357"/>
      <c r="BT636" s="357"/>
      <c r="BU636" s="357"/>
      <c r="BV636" s="357"/>
      <c r="BW636" s="357"/>
      <c r="BX636" s="357"/>
      <c r="BY636" s="357"/>
      <c r="BZ636" s="357"/>
      <c r="CA636" s="357"/>
      <c r="CB636" s="357"/>
      <c r="CC636" s="357"/>
      <c r="CD636" s="357"/>
      <c r="CE636" s="357"/>
      <c r="CF636" s="357"/>
      <c r="CG636" s="357"/>
      <c r="CH636" s="357"/>
      <c r="CI636" s="357"/>
      <c r="CJ636" s="357"/>
      <c r="CK636" s="357"/>
      <c r="CL636" s="357"/>
      <c r="CM636" s="357"/>
      <c r="CN636" s="357"/>
      <c r="CO636" s="357"/>
      <c r="CP636" s="357"/>
      <c r="CQ636" s="357"/>
      <c r="CR636" s="357"/>
      <c r="CS636" s="357"/>
      <c r="CT636" s="357"/>
      <c r="CU636" s="357"/>
      <c r="CV636" s="357"/>
      <c r="CW636" s="357"/>
      <c r="CX636" s="357"/>
      <c r="CY636" s="357"/>
      <c r="CZ636" s="357"/>
      <c r="DA636" s="357"/>
      <c r="DB636" s="357"/>
      <c r="DC636" s="357"/>
      <c r="DD636" s="357"/>
      <c r="DE636" s="357"/>
      <c r="DF636" s="357"/>
      <c r="DG636" s="357"/>
      <c r="DH636" s="357"/>
      <c r="DI636" s="357"/>
      <c r="DJ636" s="357"/>
      <c r="DK636" s="357"/>
      <c r="DL636" s="357"/>
      <c r="DM636" s="357"/>
      <c r="DN636" s="357"/>
      <c r="DO636" s="357"/>
      <c r="DP636" s="357"/>
      <c r="DQ636" s="357"/>
      <c r="DR636" s="357"/>
      <c r="DS636" s="357"/>
      <c r="DT636" s="357"/>
      <c r="DU636" s="357"/>
      <c r="DV636" s="357"/>
      <c r="DW636" s="357"/>
      <c r="DX636" s="357"/>
      <c r="DY636" s="357"/>
      <c r="DZ636" s="357"/>
      <c r="EA636" s="357"/>
      <c r="EB636" s="357"/>
      <c r="EC636" s="357"/>
      <c r="ED636" s="357"/>
      <c r="EE636" s="357"/>
      <c r="EF636" s="357"/>
      <c r="EG636" s="357"/>
      <c r="EH636" s="357"/>
      <c r="EI636" s="357"/>
      <c r="EJ636" s="357"/>
      <c r="EK636" s="357"/>
      <c r="EL636" s="357"/>
      <c r="EM636" s="357"/>
      <c r="EN636" s="357"/>
      <c r="EO636" s="357"/>
      <c r="EP636" s="357"/>
      <c r="EQ636" s="357"/>
      <c r="ER636" s="357"/>
      <c r="ES636" s="357"/>
      <c r="ET636" s="357"/>
      <c r="EU636" s="357"/>
    </row>
    <row r="637" ht="12.75" customHeight="1">
      <c r="A637" s="357"/>
      <c r="B637" s="357"/>
      <c r="C637" s="357"/>
      <c r="D637" s="357"/>
      <c r="E637" s="357"/>
      <c r="F637" s="357"/>
      <c r="G637" s="357"/>
      <c r="H637" s="357"/>
      <c r="I637" s="357"/>
      <c r="J637" s="357"/>
      <c r="K637" s="357"/>
      <c r="L637" s="357"/>
      <c r="M637" s="357"/>
      <c r="N637" s="357"/>
      <c r="O637" s="357"/>
      <c r="P637" s="357"/>
      <c r="Q637" s="357"/>
      <c r="R637" s="357"/>
      <c r="S637" s="357"/>
      <c r="T637" s="357"/>
      <c r="U637" s="357"/>
      <c r="V637" s="357"/>
      <c r="W637" s="357"/>
      <c r="X637" s="357"/>
      <c r="Y637" s="357"/>
      <c r="Z637" s="357"/>
      <c r="AA637" s="357"/>
      <c r="AB637" s="357"/>
      <c r="AC637" s="357"/>
      <c r="AD637" s="357"/>
      <c r="AE637" s="357"/>
      <c r="AF637" s="357"/>
      <c r="AG637" s="357"/>
      <c r="AH637" s="357"/>
      <c r="AI637" s="357"/>
      <c r="AJ637" s="357"/>
      <c r="AK637" s="357"/>
      <c r="AL637" s="357"/>
      <c r="AM637" s="357"/>
      <c r="AN637" s="357"/>
      <c r="AO637" s="357"/>
      <c r="AP637" s="357"/>
      <c r="AQ637" s="357"/>
      <c r="AR637" s="357"/>
      <c r="AS637" s="357"/>
      <c r="AT637" s="357"/>
      <c r="AU637" s="357"/>
      <c r="AV637" s="357"/>
      <c r="AW637" s="357"/>
      <c r="AX637" s="357"/>
      <c r="AY637" s="357"/>
      <c r="AZ637" s="357"/>
      <c r="BA637" s="357"/>
      <c r="BB637" s="357"/>
      <c r="BC637" s="357"/>
      <c r="BD637" s="357"/>
      <c r="BE637" s="357"/>
      <c r="BF637" s="357"/>
      <c r="BG637" s="357"/>
      <c r="BH637" s="357"/>
      <c r="BI637" s="357"/>
      <c r="BJ637" s="357"/>
      <c r="BK637" s="357"/>
      <c r="BL637" s="357"/>
      <c r="BM637" s="357"/>
      <c r="BN637" s="357"/>
      <c r="BO637" s="357"/>
      <c r="BP637" s="357"/>
      <c r="BQ637" s="357"/>
      <c r="BR637" s="357"/>
      <c r="BS637" s="357"/>
      <c r="BT637" s="357"/>
      <c r="BU637" s="357"/>
      <c r="BV637" s="357"/>
      <c r="BW637" s="357"/>
      <c r="BX637" s="357"/>
      <c r="BY637" s="357"/>
      <c r="BZ637" s="357"/>
      <c r="CA637" s="357"/>
      <c r="CB637" s="357"/>
      <c r="CC637" s="357"/>
      <c r="CD637" s="357"/>
      <c r="CE637" s="357"/>
      <c r="CF637" s="357"/>
      <c r="CG637" s="357"/>
      <c r="CH637" s="357"/>
      <c r="CI637" s="357"/>
      <c r="CJ637" s="357"/>
      <c r="CK637" s="357"/>
      <c r="CL637" s="357"/>
      <c r="CM637" s="357"/>
      <c r="CN637" s="357"/>
      <c r="CO637" s="357"/>
      <c r="CP637" s="357"/>
      <c r="CQ637" s="357"/>
      <c r="CR637" s="357"/>
      <c r="CS637" s="357"/>
      <c r="CT637" s="357"/>
      <c r="CU637" s="357"/>
      <c r="CV637" s="357"/>
      <c r="CW637" s="357"/>
      <c r="CX637" s="357"/>
      <c r="CY637" s="357"/>
      <c r="CZ637" s="357"/>
      <c r="DA637" s="357"/>
      <c r="DB637" s="357"/>
      <c r="DC637" s="357"/>
      <c r="DD637" s="357"/>
      <c r="DE637" s="357"/>
      <c r="DF637" s="357"/>
      <c r="DG637" s="357"/>
      <c r="DH637" s="357"/>
      <c r="DI637" s="357"/>
      <c r="DJ637" s="357"/>
      <c r="DK637" s="357"/>
      <c r="DL637" s="357"/>
      <c r="DM637" s="357"/>
      <c r="DN637" s="357"/>
      <c r="DO637" s="357"/>
      <c r="DP637" s="357"/>
      <c r="DQ637" s="357"/>
      <c r="DR637" s="357"/>
      <c r="DS637" s="357"/>
      <c r="DT637" s="357"/>
      <c r="DU637" s="357"/>
      <c r="DV637" s="357"/>
      <c r="DW637" s="357"/>
      <c r="DX637" s="357"/>
      <c r="DY637" s="357"/>
      <c r="DZ637" s="357"/>
      <c r="EA637" s="357"/>
      <c r="EB637" s="357"/>
      <c r="EC637" s="357"/>
      <c r="ED637" s="357"/>
      <c r="EE637" s="357"/>
      <c r="EF637" s="357"/>
      <c r="EG637" s="357"/>
      <c r="EH637" s="357"/>
      <c r="EI637" s="357"/>
      <c r="EJ637" s="357"/>
      <c r="EK637" s="357"/>
      <c r="EL637" s="357"/>
      <c r="EM637" s="357"/>
      <c r="EN637" s="357"/>
      <c r="EO637" s="357"/>
      <c r="EP637" s="357"/>
      <c r="EQ637" s="357"/>
      <c r="ER637" s="357"/>
      <c r="ES637" s="357"/>
      <c r="ET637" s="357"/>
      <c r="EU637" s="357"/>
    </row>
    <row r="638" ht="12.75" customHeight="1">
      <c r="A638" s="357"/>
      <c r="B638" s="357"/>
      <c r="C638" s="357"/>
      <c r="D638" s="357"/>
      <c r="E638" s="357"/>
      <c r="F638" s="357"/>
      <c r="G638" s="357"/>
      <c r="H638" s="357"/>
      <c r="I638" s="357"/>
      <c r="J638" s="357"/>
      <c r="K638" s="357"/>
      <c r="L638" s="357"/>
      <c r="M638" s="357"/>
      <c r="N638" s="357"/>
      <c r="O638" s="357"/>
      <c r="P638" s="357"/>
      <c r="Q638" s="357"/>
      <c r="R638" s="357"/>
      <c r="S638" s="357"/>
      <c r="T638" s="357"/>
      <c r="U638" s="357"/>
      <c r="V638" s="357"/>
      <c r="W638" s="357"/>
      <c r="X638" s="357"/>
      <c r="Y638" s="357"/>
      <c r="Z638" s="357"/>
      <c r="AA638" s="357"/>
      <c r="AB638" s="357"/>
      <c r="AC638" s="357"/>
      <c r="AD638" s="357"/>
      <c r="AE638" s="357"/>
      <c r="AF638" s="357"/>
      <c r="AG638" s="357"/>
      <c r="AH638" s="357"/>
      <c r="AI638" s="357"/>
      <c r="AJ638" s="357"/>
      <c r="AK638" s="357"/>
      <c r="AL638" s="357"/>
      <c r="AM638" s="357"/>
      <c r="AN638" s="357"/>
      <c r="AO638" s="357"/>
      <c r="AP638" s="357"/>
      <c r="AQ638" s="357"/>
      <c r="AR638" s="357"/>
      <c r="AS638" s="357"/>
      <c r="AT638" s="357"/>
      <c r="AU638" s="357"/>
      <c r="AV638" s="357"/>
      <c r="AW638" s="357"/>
      <c r="AX638" s="357"/>
      <c r="AY638" s="357"/>
      <c r="AZ638" s="357"/>
      <c r="BA638" s="357"/>
      <c r="BB638" s="357"/>
      <c r="BC638" s="357"/>
      <c r="BD638" s="357"/>
      <c r="BE638" s="357"/>
      <c r="BF638" s="357"/>
      <c r="BG638" s="357"/>
      <c r="BH638" s="357"/>
      <c r="BI638" s="357"/>
      <c r="BJ638" s="357"/>
      <c r="BK638" s="357"/>
      <c r="BL638" s="357"/>
      <c r="BM638" s="357"/>
      <c r="BN638" s="357"/>
      <c r="BO638" s="357"/>
      <c r="BP638" s="357"/>
      <c r="BQ638" s="357"/>
      <c r="BR638" s="357"/>
      <c r="BS638" s="357"/>
      <c r="BT638" s="357"/>
      <c r="BU638" s="357"/>
      <c r="BV638" s="357"/>
      <c r="BW638" s="357"/>
      <c r="BX638" s="357"/>
      <c r="BY638" s="357"/>
      <c r="BZ638" s="357"/>
      <c r="CA638" s="357"/>
      <c r="CB638" s="357"/>
      <c r="CC638" s="357"/>
      <c r="CD638" s="357"/>
      <c r="CE638" s="357"/>
      <c r="CF638" s="357"/>
      <c r="CG638" s="357"/>
      <c r="CH638" s="357"/>
      <c r="CI638" s="357"/>
      <c r="CJ638" s="357"/>
      <c r="CK638" s="357"/>
      <c r="CL638" s="357"/>
      <c r="CM638" s="357"/>
      <c r="CN638" s="357"/>
      <c r="CO638" s="357"/>
      <c r="CP638" s="357"/>
      <c r="CQ638" s="357"/>
      <c r="CR638" s="357"/>
      <c r="CS638" s="357"/>
      <c r="CT638" s="357"/>
      <c r="CU638" s="357"/>
      <c r="CV638" s="357"/>
      <c r="CW638" s="357"/>
      <c r="CX638" s="357"/>
      <c r="CY638" s="357"/>
      <c r="CZ638" s="357"/>
      <c r="DA638" s="357"/>
      <c r="DB638" s="357"/>
      <c r="DC638" s="357"/>
      <c r="DD638" s="357"/>
      <c r="DE638" s="357"/>
      <c r="DF638" s="357"/>
      <c r="DG638" s="357"/>
      <c r="DH638" s="357"/>
      <c r="DI638" s="357"/>
      <c r="DJ638" s="357"/>
      <c r="DK638" s="357"/>
      <c r="DL638" s="357"/>
      <c r="DM638" s="357"/>
      <c r="DN638" s="357"/>
      <c r="DO638" s="357"/>
      <c r="DP638" s="357"/>
      <c r="DQ638" s="357"/>
      <c r="DR638" s="357"/>
      <c r="DS638" s="357"/>
      <c r="DT638" s="357"/>
      <c r="DU638" s="357"/>
      <c r="DV638" s="357"/>
      <c r="DW638" s="357"/>
      <c r="DX638" s="357"/>
      <c r="DY638" s="357"/>
      <c r="DZ638" s="357"/>
      <c r="EA638" s="357"/>
      <c r="EB638" s="357"/>
      <c r="EC638" s="357"/>
      <c r="ED638" s="357"/>
      <c r="EE638" s="357"/>
      <c r="EF638" s="357"/>
      <c r="EG638" s="357"/>
      <c r="EH638" s="357"/>
      <c r="EI638" s="357"/>
      <c r="EJ638" s="357"/>
      <c r="EK638" s="357"/>
      <c r="EL638" s="357"/>
      <c r="EM638" s="357"/>
      <c r="EN638" s="357"/>
      <c r="EO638" s="357"/>
      <c r="EP638" s="357"/>
      <c r="EQ638" s="357"/>
      <c r="ER638" s="357"/>
      <c r="ES638" s="357"/>
      <c r="ET638" s="357"/>
      <c r="EU638" s="357"/>
    </row>
    <row r="639" ht="12.75" customHeight="1">
      <c r="A639" s="357"/>
      <c r="B639" s="357"/>
      <c r="C639" s="357"/>
      <c r="D639" s="357"/>
      <c r="E639" s="357"/>
      <c r="F639" s="357"/>
      <c r="G639" s="357"/>
      <c r="H639" s="357"/>
      <c r="I639" s="357"/>
      <c r="J639" s="357"/>
      <c r="K639" s="357"/>
      <c r="L639" s="357"/>
      <c r="M639" s="357"/>
      <c r="N639" s="357"/>
      <c r="O639" s="357"/>
      <c r="P639" s="357"/>
      <c r="Q639" s="357"/>
      <c r="R639" s="357"/>
      <c r="S639" s="357"/>
      <c r="T639" s="357"/>
      <c r="U639" s="357"/>
      <c r="V639" s="357"/>
      <c r="W639" s="357"/>
      <c r="X639" s="357"/>
      <c r="Y639" s="357"/>
      <c r="Z639" s="357"/>
      <c r="AA639" s="357"/>
      <c r="AB639" s="357"/>
      <c r="AC639" s="357"/>
      <c r="AD639" s="357"/>
      <c r="AE639" s="357"/>
      <c r="AF639" s="357"/>
      <c r="AG639" s="357"/>
      <c r="AH639" s="357"/>
      <c r="AI639" s="357"/>
      <c r="AJ639" s="357"/>
      <c r="AK639" s="357"/>
      <c r="AL639" s="357"/>
      <c r="AM639" s="357"/>
      <c r="AN639" s="357"/>
      <c r="AO639" s="357"/>
      <c r="AP639" s="357"/>
      <c r="AQ639" s="357"/>
      <c r="AR639" s="357"/>
      <c r="AS639" s="357"/>
      <c r="AT639" s="357"/>
      <c r="AU639" s="357"/>
      <c r="AV639" s="357"/>
      <c r="AW639" s="357"/>
      <c r="AX639" s="357"/>
      <c r="AY639" s="357"/>
      <c r="AZ639" s="357"/>
      <c r="BA639" s="357"/>
      <c r="BB639" s="357"/>
      <c r="BC639" s="357"/>
      <c r="BD639" s="357"/>
      <c r="BE639" s="357"/>
      <c r="BF639" s="357"/>
      <c r="BG639" s="357"/>
      <c r="BH639" s="357"/>
      <c r="BI639" s="357"/>
      <c r="BJ639" s="357"/>
      <c r="BK639" s="357"/>
      <c r="BL639" s="357"/>
      <c r="BM639" s="357"/>
      <c r="BN639" s="357"/>
      <c r="BO639" s="357"/>
      <c r="BP639" s="357"/>
      <c r="BQ639" s="357"/>
      <c r="BR639" s="357"/>
      <c r="BS639" s="357"/>
      <c r="BT639" s="357"/>
      <c r="BU639" s="357"/>
      <c r="BV639" s="357"/>
      <c r="BW639" s="357"/>
      <c r="BX639" s="357"/>
      <c r="BY639" s="357"/>
      <c r="BZ639" s="357"/>
      <c r="CA639" s="357"/>
      <c r="CB639" s="357"/>
      <c r="CC639" s="357"/>
      <c r="CD639" s="357"/>
      <c r="CE639" s="357"/>
      <c r="CF639" s="357"/>
      <c r="CG639" s="357"/>
      <c r="CH639" s="357"/>
      <c r="CI639" s="357"/>
      <c r="CJ639" s="357"/>
      <c r="CK639" s="357"/>
      <c r="CL639" s="357"/>
      <c r="CM639" s="357"/>
      <c r="CN639" s="357"/>
      <c r="CO639" s="357"/>
      <c r="CP639" s="357"/>
      <c r="CQ639" s="357"/>
      <c r="CR639" s="357"/>
      <c r="CS639" s="357"/>
      <c r="CT639" s="357"/>
      <c r="CU639" s="357"/>
      <c r="CV639" s="357"/>
      <c r="CW639" s="357"/>
      <c r="CX639" s="357"/>
      <c r="CY639" s="357"/>
      <c r="CZ639" s="357"/>
      <c r="DA639" s="357"/>
      <c r="DB639" s="357"/>
      <c r="DC639" s="357"/>
      <c r="DD639" s="357"/>
      <c r="DE639" s="357"/>
      <c r="DF639" s="357"/>
      <c r="DG639" s="357"/>
      <c r="DH639" s="357"/>
      <c r="DI639" s="357"/>
      <c r="DJ639" s="357"/>
      <c r="DK639" s="357"/>
      <c r="DL639" s="357"/>
      <c r="DM639" s="357"/>
      <c r="DN639" s="357"/>
      <c r="DO639" s="357"/>
      <c r="DP639" s="357"/>
      <c r="DQ639" s="357"/>
      <c r="DR639" s="357"/>
      <c r="DS639" s="357"/>
      <c r="DT639" s="357"/>
      <c r="DU639" s="357"/>
      <c r="DV639" s="357"/>
      <c r="DW639" s="357"/>
      <c r="DX639" s="357"/>
      <c r="DY639" s="357"/>
      <c r="DZ639" s="357"/>
      <c r="EA639" s="357"/>
      <c r="EB639" s="357"/>
      <c r="EC639" s="357"/>
      <c r="ED639" s="357"/>
      <c r="EE639" s="357"/>
      <c r="EF639" s="357"/>
      <c r="EG639" s="357"/>
      <c r="EH639" s="357"/>
      <c r="EI639" s="357"/>
      <c r="EJ639" s="357"/>
      <c r="EK639" s="357"/>
      <c r="EL639" s="357"/>
      <c r="EM639" s="357"/>
      <c r="EN639" s="357"/>
      <c r="EO639" s="357"/>
      <c r="EP639" s="357"/>
      <c r="EQ639" s="357"/>
      <c r="ER639" s="357"/>
      <c r="ES639" s="357"/>
      <c r="ET639" s="357"/>
      <c r="EU639" s="357"/>
    </row>
    <row r="640" ht="12.75" customHeight="1">
      <c r="A640" s="357"/>
      <c r="B640" s="357"/>
      <c r="C640" s="357"/>
      <c r="D640" s="357"/>
      <c r="E640" s="357"/>
      <c r="F640" s="357"/>
      <c r="G640" s="357"/>
      <c r="H640" s="357"/>
      <c r="I640" s="357"/>
      <c r="J640" s="357"/>
      <c r="K640" s="357"/>
      <c r="L640" s="357"/>
      <c r="M640" s="357"/>
      <c r="N640" s="357"/>
      <c r="O640" s="357"/>
      <c r="P640" s="357"/>
      <c r="Q640" s="357"/>
      <c r="R640" s="357"/>
      <c r="S640" s="357"/>
      <c r="T640" s="357"/>
      <c r="U640" s="357"/>
      <c r="V640" s="357"/>
      <c r="W640" s="357"/>
      <c r="X640" s="357"/>
      <c r="Y640" s="357"/>
      <c r="Z640" s="357"/>
      <c r="AA640" s="357"/>
      <c r="AB640" s="357"/>
      <c r="AC640" s="357"/>
      <c r="AD640" s="357"/>
      <c r="AE640" s="357"/>
      <c r="AF640" s="357"/>
      <c r="AG640" s="357"/>
      <c r="AH640" s="357"/>
      <c r="AI640" s="357"/>
      <c r="AJ640" s="357"/>
      <c r="AK640" s="357"/>
      <c r="AL640" s="357"/>
      <c r="AM640" s="357"/>
      <c r="AN640" s="357"/>
      <c r="AO640" s="357"/>
      <c r="AP640" s="357"/>
      <c r="AQ640" s="357"/>
      <c r="AR640" s="357"/>
      <c r="AS640" s="357"/>
      <c r="AT640" s="357"/>
      <c r="AU640" s="357"/>
      <c r="AV640" s="357"/>
      <c r="AW640" s="357"/>
      <c r="AX640" s="357"/>
      <c r="AY640" s="357"/>
      <c r="AZ640" s="357"/>
      <c r="BA640" s="357"/>
      <c r="BB640" s="357"/>
      <c r="BC640" s="357"/>
      <c r="BD640" s="357"/>
      <c r="BE640" s="357"/>
      <c r="BF640" s="357"/>
      <c r="BG640" s="357"/>
      <c r="BH640" s="357"/>
      <c r="BI640" s="357"/>
      <c r="BJ640" s="357"/>
      <c r="BK640" s="357"/>
      <c r="BL640" s="357"/>
      <c r="BM640" s="357"/>
      <c r="BN640" s="357"/>
      <c r="BO640" s="357"/>
      <c r="BP640" s="357"/>
      <c r="BQ640" s="357"/>
      <c r="BR640" s="357"/>
      <c r="BS640" s="357"/>
      <c r="BT640" s="357"/>
      <c r="BU640" s="357"/>
      <c r="BV640" s="357"/>
      <c r="BW640" s="357"/>
      <c r="BX640" s="357"/>
      <c r="BY640" s="357"/>
      <c r="BZ640" s="357"/>
      <c r="CA640" s="357"/>
      <c r="CB640" s="357"/>
      <c r="CC640" s="357"/>
      <c r="CD640" s="357"/>
      <c r="CE640" s="357"/>
      <c r="CF640" s="357"/>
      <c r="CG640" s="357"/>
      <c r="CH640" s="357"/>
      <c r="CI640" s="357"/>
      <c r="CJ640" s="357"/>
      <c r="CK640" s="357"/>
      <c r="CL640" s="357"/>
      <c r="CM640" s="357"/>
      <c r="CN640" s="357"/>
      <c r="CO640" s="357"/>
      <c r="CP640" s="357"/>
      <c r="CQ640" s="357"/>
      <c r="CR640" s="357"/>
      <c r="CS640" s="357"/>
      <c r="CT640" s="357"/>
      <c r="CU640" s="357"/>
      <c r="CV640" s="357"/>
      <c r="CW640" s="357"/>
      <c r="CX640" s="357"/>
      <c r="CY640" s="357"/>
      <c r="CZ640" s="357"/>
      <c r="DA640" s="357"/>
      <c r="DB640" s="357"/>
      <c r="DC640" s="357"/>
      <c r="DD640" s="357"/>
      <c r="DE640" s="357"/>
      <c r="DF640" s="357"/>
      <c r="DG640" s="357"/>
      <c r="DH640" s="357"/>
      <c r="DI640" s="357"/>
      <c r="DJ640" s="357"/>
      <c r="DK640" s="357"/>
      <c r="DL640" s="357"/>
      <c r="DM640" s="357"/>
      <c r="DN640" s="357"/>
      <c r="DO640" s="357"/>
      <c r="DP640" s="357"/>
      <c r="DQ640" s="357"/>
      <c r="DR640" s="357"/>
      <c r="DS640" s="357"/>
      <c r="DT640" s="357"/>
      <c r="DU640" s="357"/>
      <c r="DV640" s="357"/>
      <c r="DW640" s="357"/>
      <c r="DX640" s="357"/>
      <c r="DY640" s="357"/>
      <c r="DZ640" s="357"/>
      <c r="EA640" s="357"/>
      <c r="EB640" s="357"/>
      <c r="EC640" s="357"/>
      <c r="ED640" s="357"/>
      <c r="EE640" s="357"/>
      <c r="EF640" s="357"/>
      <c r="EG640" s="357"/>
      <c r="EH640" s="357"/>
      <c r="EI640" s="357"/>
      <c r="EJ640" s="357"/>
      <c r="EK640" s="357"/>
      <c r="EL640" s="357"/>
      <c r="EM640" s="357"/>
      <c r="EN640" s="357"/>
      <c r="EO640" s="357"/>
      <c r="EP640" s="357"/>
      <c r="EQ640" s="357"/>
      <c r="ER640" s="357"/>
      <c r="ES640" s="357"/>
      <c r="ET640" s="357"/>
      <c r="EU640" s="357"/>
    </row>
    <row r="641" ht="12.75" customHeight="1">
      <c r="A641" s="357"/>
      <c r="B641" s="357"/>
      <c r="C641" s="357"/>
      <c r="D641" s="357"/>
      <c r="E641" s="357"/>
      <c r="F641" s="357"/>
      <c r="G641" s="357"/>
      <c r="H641" s="357"/>
      <c r="I641" s="357"/>
      <c r="J641" s="357"/>
      <c r="K641" s="357"/>
      <c r="L641" s="357"/>
      <c r="M641" s="357"/>
      <c r="N641" s="357"/>
      <c r="O641" s="357"/>
      <c r="P641" s="357"/>
      <c r="Q641" s="357"/>
      <c r="R641" s="357"/>
      <c r="S641" s="357"/>
      <c r="T641" s="357"/>
      <c r="U641" s="357"/>
      <c r="V641" s="357"/>
      <c r="W641" s="357"/>
      <c r="X641" s="357"/>
      <c r="Y641" s="357"/>
      <c r="Z641" s="357"/>
      <c r="AA641" s="357"/>
      <c r="AB641" s="357"/>
      <c r="AC641" s="357"/>
      <c r="AD641" s="357"/>
      <c r="AE641" s="357"/>
      <c r="AF641" s="357"/>
      <c r="AG641" s="357"/>
      <c r="AH641" s="357"/>
      <c r="AI641" s="357"/>
      <c r="AJ641" s="357"/>
      <c r="AK641" s="357"/>
      <c r="AL641" s="357"/>
      <c r="AM641" s="357"/>
      <c r="AN641" s="357"/>
      <c r="AO641" s="357"/>
      <c r="AP641" s="357"/>
      <c r="AQ641" s="357"/>
      <c r="AR641" s="357"/>
      <c r="AS641" s="357"/>
      <c r="AT641" s="357"/>
      <c r="AU641" s="357"/>
      <c r="AV641" s="357"/>
      <c r="AW641" s="357"/>
      <c r="AX641" s="357"/>
      <c r="AY641" s="357"/>
      <c r="AZ641" s="357"/>
      <c r="BA641" s="357"/>
      <c r="BB641" s="357"/>
      <c r="BC641" s="357"/>
      <c r="BD641" s="357"/>
      <c r="BE641" s="357"/>
      <c r="BF641" s="357"/>
      <c r="BG641" s="357"/>
      <c r="BH641" s="357"/>
      <c r="BI641" s="357"/>
      <c r="BJ641" s="357"/>
      <c r="BK641" s="357"/>
      <c r="BL641" s="357"/>
      <c r="BM641" s="357"/>
      <c r="BN641" s="357"/>
      <c r="BO641" s="357"/>
      <c r="BP641" s="357"/>
      <c r="BQ641" s="357"/>
      <c r="BR641" s="357"/>
      <c r="BS641" s="357"/>
      <c r="BT641" s="357"/>
      <c r="BU641" s="357"/>
      <c r="BV641" s="357"/>
      <c r="BW641" s="357"/>
      <c r="BX641" s="357"/>
      <c r="BY641" s="357"/>
      <c r="BZ641" s="357"/>
      <c r="CA641" s="357"/>
      <c r="CB641" s="357"/>
      <c r="CC641" s="357"/>
      <c r="CD641" s="357"/>
      <c r="CE641" s="357"/>
      <c r="CF641" s="357"/>
      <c r="CG641" s="357"/>
      <c r="CH641" s="357"/>
      <c r="CI641" s="357"/>
      <c r="CJ641" s="357"/>
      <c r="CK641" s="357"/>
      <c r="CL641" s="357"/>
      <c r="CM641" s="357"/>
      <c r="CN641" s="357"/>
      <c r="CO641" s="357"/>
      <c r="CP641" s="357"/>
      <c r="CQ641" s="357"/>
      <c r="CR641" s="357"/>
      <c r="CS641" s="357"/>
      <c r="CT641" s="357"/>
      <c r="CU641" s="357"/>
      <c r="CV641" s="357"/>
      <c r="CW641" s="357"/>
      <c r="CX641" s="357"/>
      <c r="CY641" s="357"/>
      <c r="CZ641" s="357"/>
      <c r="DA641" s="357"/>
      <c r="DB641" s="357"/>
      <c r="DC641" s="357"/>
      <c r="DD641" s="357"/>
      <c r="DE641" s="357"/>
      <c r="DF641" s="357"/>
      <c r="DG641" s="357"/>
      <c r="DH641" s="357"/>
      <c r="DI641" s="357"/>
      <c r="DJ641" s="357"/>
      <c r="DK641" s="357"/>
      <c r="DL641" s="357"/>
      <c r="DM641" s="357"/>
      <c r="DN641" s="357"/>
      <c r="DO641" s="357"/>
      <c r="DP641" s="357"/>
      <c r="DQ641" s="357"/>
      <c r="DR641" s="357"/>
      <c r="DS641" s="357"/>
      <c r="DT641" s="357"/>
      <c r="DU641" s="357"/>
      <c r="DV641" s="357"/>
      <c r="DW641" s="357"/>
      <c r="DX641" s="357"/>
      <c r="DY641" s="357"/>
      <c r="DZ641" s="357"/>
      <c r="EA641" s="357"/>
      <c r="EB641" s="357"/>
      <c r="EC641" s="357"/>
      <c r="ED641" s="357"/>
      <c r="EE641" s="357"/>
      <c r="EF641" s="357"/>
      <c r="EG641" s="357"/>
      <c r="EH641" s="357"/>
      <c r="EI641" s="357"/>
      <c r="EJ641" s="357"/>
      <c r="EK641" s="357"/>
      <c r="EL641" s="357"/>
      <c r="EM641" s="357"/>
      <c r="EN641" s="357"/>
      <c r="EO641" s="357"/>
      <c r="EP641" s="357"/>
      <c r="EQ641" s="357"/>
      <c r="ER641" s="357"/>
      <c r="ES641" s="357"/>
      <c r="ET641" s="357"/>
      <c r="EU641" s="357"/>
    </row>
    <row r="642" ht="12.75" customHeight="1">
      <c r="A642" s="357"/>
      <c r="B642" s="357"/>
      <c r="C642" s="357"/>
      <c r="D642" s="357"/>
      <c r="E642" s="357"/>
      <c r="F642" s="357"/>
      <c r="G642" s="357"/>
      <c r="H642" s="357"/>
      <c r="I642" s="357"/>
      <c r="J642" s="357"/>
      <c r="K642" s="357"/>
      <c r="L642" s="357"/>
      <c r="M642" s="357"/>
      <c r="N642" s="357"/>
      <c r="O642" s="357"/>
      <c r="P642" s="357"/>
      <c r="Q642" s="357"/>
      <c r="R642" s="357"/>
      <c r="S642" s="357"/>
      <c r="T642" s="357"/>
      <c r="U642" s="357"/>
      <c r="V642" s="357"/>
      <c r="W642" s="357"/>
      <c r="X642" s="357"/>
      <c r="Y642" s="357"/>
      <c r="Z642" s="357"/>
      <c r="AA642" s="357"/>
      <c r="AB642" s="357"/>
      <c r="AC642" s="357"/>
      <c r="AD642" s="357"/>
      <c r="AE642" s="357"/>
      <c r="AF642" s="357"/>
      <c r="AG642" s="357"/>
      <c r="AH642" s="357"/>
      <c r="AI642" s="357"/>
      <c r="AJ642" s="357"/>
      <c r="AK642" s="357"/>
      <c r="AL642" s="357"/>
      <c r="AM642" s="357"/>
      <c r="AN642" s="357"/>
      <c r="AO642" s="357"/>
      <c r="AP642" s="357"/>
      <c r="AQ642" s="357"/>
      <c r="AR642" s="357"/>
      <c r="AS642" s="357"/>
      <c r="AT642" s="357"/>
      <c r="AU642" s="357"/>
      <c r="AV642" s="357"/>
      <c r="AW642" s="357"/>
      <c r="AX642" s="357"/>
      <c r="AY642" s="357"/>
      <c r="AZ642" s="357"/>
      <c r="BA642" s="357"/>
      <c r="BB642" s="357"/>
      <c r="BC642" s="357"/>
      <c r="BD642" s="357"/>
      <c r="BE642" s="357"/>
      <c r="BF642" s="357"/>
      <c r="BG642" s="357"/>
      <c r="BH642" s="357"/>
      <c r="BI642" s="357"/>
      <c r="BJ642" s="357"/>
      <c r="BK642" s="357"/>
      <c r="BL642" s="357"/>
      <c r="BM642" s="357"/>
      <c r="BN642" s="357"/>
      <c r="BO642" s="357"/>
      <c r="BP642" s="357"/>
      <c r="BQ642" s="357"/>
      <c r="BR642" s="357"/>
      <c r="BS642" s="357"/>
      <c r="BT642" s="357"/>
      <c r="BU642" s="357"/>
      <c r="BV642" s="357"/>
      <c r="BW642" s="357"/>
      <c r="BX642" s="357"/>
      <c r="BY642" s="357"/>
      <c r="BZ642" s="357"/>
      <c r="CA642" s="357"/>
      <c r="CB642" s="357"/>
      <c r="CC642" s="357"/>
      <c r="CD642" s="357"/>
      <c r="CE642" s="357"/>
      <c r="CF642" s="357"/>
      <c r="CG642" s="357"/>
      <c r="CH642" s="357"/>
      <c r="CI642" s="357"/>
      <c r="CJ642" s="357"/>
      <c r="CK642" s="357"/>
      <c r="CL642" s="357"/>
      <c r="CM642" s="357"/>
      <c r="CN642" s="357"/>
      <c r="CO642" s="357"/>
      <c r="CP642" s="357"/>
      <c r="CQ642" s="357"/>
      <c r="CR642" s="357"/>
      <c r="CS642" s="357"/>
      <c r="CT642" s="357"/>
      <c r="CU642" s="357"/>
      <c r="CV642" s="357"/>
      <c r="CW642" s="357"/>
      <c r="CX642" s="357"/>
      <c r="CY642" s="357"/>
      <c r="CZ642" s="357"/>
      <c r="DA642" s="357"/>
      <c r="DB642" s="357"/>
      <c r="DC642" s="357"/>
      <c r="DD642" s="357"/>
      <c r="DE642" s="357"/>
      <c r="DF642" s="357"/>
      <c r="DG642" s="357"/>
      <c r="DH642" s="357"/>
      <c r="DI642" s="357"/>
      <c r="DJ642" s="357"/>
      <c r="DK642" s="357"/>
      <c r="DL642" s="357"/>
      <c r="DM642" s="357"/>
      <c r="DN642" s="357"/>
      <c r="DO642" s="357"/>
      <c r="DP642" s="357"/>
      <c r="DQ642" s="357"/>
      <c r="DR642" s="357"/>
      <c r="DS642" s="357"/>
      <c r="DT642" s="357"/>
      <c r="DU642" s="357"/>
      <c r="DV642" s="357"/>
      <c r="DW642" s="357"/>
      <c r="DX642" s="357"/>
      <c r="DY642" s="357"/>
      <c r="DZ642" s="357"/>
      <c r="EA642" s="357"/>
      <c r="EB642" s="357"/>
      <c r="EC642" s="357"/>
      <c r="ED642" s="357"/>
      <c r="EE642" s="357"/>
      <c r="EF642" s="357"/>
      <c r="EG642" s="357"/>
      <c r="EH642" s="357"/>
      <c r="EI642" s="357"/>
      <c r="EJ642" s="357"/>
      <c r="EK642" s="357"/>
      <c r="EL642" s="357"/>
      <c r="EM642" s="357"/>
      <c r="EN642" s="357"/>
      <c r="EO642" s="357"/>
      <c r="EP642" s="357"/>
      <c r="EQ642" s="357"/>
      <c r="ER642" s="357"/>
      <c r="ES642" s="357"/>
      <c r="ET642" s="357"/>
      <c r="EU642" s="357"/>
    </row>
    <row r="643" ht="12.75" customHeight="1">
      <c r="A643" s="357"/>
      <c r="B643" s="357"/>
      <c r="C643" s="357"/>
      <c r="D643" s="357"/>
      <c r="E643" s="357"/>
      <c r="F643" s="357"/>
      <c r="G643" s="357"/>
      <c r="H643" s="357"/>
      <c r="I643" s="357"/>
      <c r="J643" s="357"/>
      <c r="K643" s="357"/>
      <c r="L643" s="357"/>
      <c r="M643" s="357"/>
      <c r="N643" s="357"/>
      <c r="O643" s="357"/>
      <c r="P643" s="357"/>
      <c r="Q643" s="357"/>
      <c r="R643" s="357"/>
      <c r="S643" s="357"/>
      <c r="T643" s="357"/>
      <c r="U643" s="357"/>
      <c r="V643" s="357"/>
      <c r="W643" s="357"/>
      <c r="X643" s="357"/>
      <c r="Y643" s="357"/>
      <c r="Z643" s="357"/>
      <c r="AA643" s="357"/>
      <c r="AB643" s="357"/>
      <c r="AC643" s="357"/>
      <c r="AD643" s="357"/>
      <c r="AE643" s="357"/>
      <c r="AF643" s="357"/>
      <c r="AG643" s="357"/>
      <c r="AH643" s="357"/>
      <c r="AI643" s="357"/>
      <c r="AJ643" s="357"/>
      <c r="AK643" s="357"/>
      <c r="AL643" s="357"/>
      <c r="AM643" s="357"/>
      <c r="AN643" s="357"/>
      <c r="AO643" s="357"/>
      <c r="AP643" s="357"/>
      <c r="AQ643" s="357"/>
      <c r="AR643" s="357"/>
      <c r="AS643" s="357"/>
      <c r="AT643" s="357"/>
      <c r="AU643" s="357"/>
      <c r="AV643" s="357"/>
      <c r="AW643" s="357"/>
      <c r="AX643" s="357"/>
      <c r="AY643" s="357"/>
      <c r="AZ643" s="357"/>
      <c r="BA643" s="357"/>
      <c r="BB643" s="357"/>
      <c r="BC643" s="357"/>
      <c r="BD643" s="357"/>
      <c r="BE643" s="357"/>
      <c r="BF643" s="357"/>
      <c r="BG643" s="357"/>
      <c r="BH643" s="357"/>
      <c r="BI643" s="357"/>
      <c r="BJ643" s="357"/>
      <c r="BK643" s="357"/>
      <c r="BL643" s="357"/>
      <c r="BM643" s="357"/>
      <c r="BN643" s="357"/>
      <c r="BO643" s="357"/>
      <c r="BP643" s="357"/>
      <c r="BQ643" s="357"/>
      <c r="BR643" s="357"/>
      <c r="BS643" s="357"/>
      <c r="BT643" s="357"/>
      <c r="BU643" s="357"/>
      <c r="BV643" s="357"/>
      <c r="BW643" s="357"/>
      <c r="BX643" s="357"/>
      <c r="BY643" s="357"/>
      <c r="BZ643" s="357"/>
      <c r="CA643" s="357"/>
      <c r="CB643" s="357"/>
      <c r="CC643" s="357"/>
      <c r="CD643" s="357"/>
      <c r="CE643" s="357"/>
      <c r="CF643" s="357"/>
      <c r="CG643" s="357"/>
      <c r="CH643" s="357"/>
      <c r="CI643" s="357"/>
      <c r="CJ643" s="357"/>
      <c r="CK643" s="357"/>
      <c r="CL643" s="357"/>
      <c r="CM643" s="357"/>
      <c r="CN643" s="357"/>
      <c r="CO643" s="357"/>
      <c r="CP643" s="357"/>
      <c r="CQ643" s="357"/>
      <c r="CR643" s="357"/>
      <c r="CS643" s="357"/>
      <c r="CT643" s="357"/>
      <c r="CU643" s="357"/>
      <c r="CV643" s="357"/>
      <c r="CW643" s="357"/>
      <c r="CX643" s="357"/>
      <c r="CY643" s="357"/>
      <c r="CZ643" s="357"/>
      <c r="DA643" s="357"/>
      <c r="DB643" s="357"/>
      <c r="DC643" s="357"/>
      <c r="DD643" s="357"/>
      <c r="DE643" s="357"/>
      <c r="DF643" s="357"/>
      <c r="DG643" s="357"/>
      <c r="DH643" s="357"/>
      <c r="DI643" s="357"/>
      <c r="DJ643" s="357"/>
      <c r="DK643" s="357"/>
      <c r="DL643" s="357"/>
      <c r="DM643" s="357"/>
      <c r="DN643" s="357"/>
      <c r="DO643" s="357"/>
      <c r="DP643" s="357"/>
      <c r="DQ643" s="357"/>
      <c r="DR643" s="357"/>
      <c r="DS643" s="357"/>
      <c r="DT643" s="357"/>
      <c r="DU643" s="357"/>
      <c r="DV643" s="357"/>
      <c r="DW643" s="357"/>
      <c r="DX643" s="357"/>
      <c r="DY643" s="357"/>
      <c r="DZ643" s="357"/>
      <c r="EA643" s="357"/>
      <c r="EB643" s="357"/>
      <c r="EC643" s="357"/>
      <c r="ED643" s="357"/>
      <c r="EE643" s="357"/>
      <c r="EF643" s="357"/>
      <c r="EG643" s="357"/>
      <c r="EH643" s="357"/>
      <c r="EI643" s="357"/>
      <c r="EJ643" s="357"/>
      <c r="EK643" s="357"/>
      <c r="EL643" s="357"/>
      <c r="EM643" s="357"/>
      <c r="EN643" s="357"/>
      <c r="EO643" s="357"/>
      <c r="EP643" s="357"/>
      <c r="EQ643" s="357"/>
      <c r="ER643" s="357"/>
      <c r="ES643" s="357"/>
      <c r="ET643" s="357"/>
      <c r="EU643" s="357"/>
    </row>
    <row r="644" ht="12.75" customHeight="1">
      <c r="A644" s="357"/>
      <c r="B644" s="357"/>
      <c r="C644" s="357"/>
      <c r="D644" s="357"/>
      <c r="E644" s="357"/>
      <c r="F644" s="357"/>
      <c r="G644" s="357"/>
      <c r="H644" s="357"/>
      <c r="I644" s="357"/>
      <c r="J644" s="357"/>
      <c r="K644" s="357"/>
      <c r="L644" s="357"/>
      <c r="M644" s="357"/>
      <c r="N644" s="357"/>
      <c r="O644" s="357"/>
      <c r="P644" s="357"/>
      <c r="Q644" s="357"/>
      <c r="R644" s="357"/>
      <c r="S644" s="357"/>
      <c r="T644" s="357"/>
      <c r="U644" s="357"/>
      <c r="V644" s="357"/>
      <c r="W644" s="357"/>
      <c r="X644" s="357"/>
      <c r="Y644" s="357"/>
      <c r="Z644" s="357"/>
      <c r="AA644" s="357"/>
      <c r="AB644" s="357"/>
      <c r="AC644" s="357"/>
      <c r="AD644" s="357"/>
      <c r="AE644" s="357"/>
      <c r="AF644" s="357"/>
      <c r="AG644" s="357"/>
      <c r="AH644" s="357"/>
      <c r="AI644" s="357"/>
      <c r="AJ644" s="357"/>
      <c r="AK644" s="357"/>
      <c r="AL644" s="357"/>
      <c r="AM644" s="357"/>
      <c r="AN644" s="357"/>
      <c r="AO644" s="357"/>
      <c r="AP644" s="357"/>
      <c r="AQ644" s="357"/>
      <c r="AR644" s="357"/>
      <c r="AS644" s="357"/>
      <c r="AT644" s="357"/>
      <c r="AU644" s="357"/>
      <c r="AV644" s="357"/>
      <c r="AW644" s="357"/>
      <c r="AX644" s="357"/>
      <c r="AY644" s="357"/>
      <c r="AZ644" s="357"/>
      <c r="BA644" s="357"/>
      <c r="BB644" s="357"/>
      <c r="BC644" s="357"/>
      <c r="BD644" s="357"/>
      <c r="BE644" s="357"/>
      <c r="BF644" s="357"/>
      <c r="BG644" s="357"/>
      <c r="BH644" s="357"/>
      <c r="BI644" s="357"/>
      <c r="BJ644" s="357"/>
      <c r="BK644" s="357"/>
      <c r="BL644" s="357"/>
      <c r="BM644" s="357"/>
      <c r="BN644" s="357"/>
      <c r="BO644" s="357"/>
      <c r="BP644" s="357"/>
      <c r="BQ644" s="357"/>
      <c r="BR644" s="357"/>
      <c r="BS644" s="357"/>
      <c r="BT644" s="357"/>
      <c r="BU644" s="357"/>
      <c r="BV644" s="357"/>
      <c r="BW644" s="357"/>
      <c r="BX644" s="357"/>
      <c r="BY644" s="357"/>
      <c r="BZ644" s="357"/>
      <c r="CA644" s="357"/>
      <c r="CB644" s="357"/>
      <c r="CC644" s="357"/>
      <c r="CD644" s="357"/>
      <c r="CE644" s="357"/>
      <c r="CF644" s="357"/>
      <c r="CG644" s="357"/>
      <c r="CH644" s="357"/>
      <c r="CI644" s="357"/>
      <c r="CJ644" s="357"/>
      <c r="CK644" s="357"/>
      <c r="CL644" s="357"/>
      <c r="CM644" s="357"/>
      <c r="CN644" s="357"/>
      <c r="CO644" s="357"/>
      <c r="CP644" s="357"/>
      <c r="CQ644" s="357"/>
      <c r="CR644" s="357"/>
      <c r="CS644" s="357"/>
      <c r="CT644" s="357"/>
      <c r="CU644" s="357"/>
      <c r="CV644" s="357"/>
      <c r="CW644" s="357"/>
      <c r="CX644" s="357"/>
      <c r="CY644" s="357"/>
      <c r="CZ644" s="357"/>
      <c r="DA644" s="357"/>
      <c r="DB644" s="357"/>
      <c r="DC644" s="357"/>
      <c r="DD644" s="357"/>
      <c r="DE644" s="357"/>
      <c r="DF644" s="357"/>
      <c r="DG644" s="357"/>
      <c r="DH644" s="357"/>
      <c r="DI644" s="357"/>
      <c r="DJ644" s="357"/>
      <c r="DK644" s="357"/>
      <c r="DL644" s="357"/>
      <c r="DM644" s="357"/>
      <c r="DN644" s="357"/>
      <c r="DO644" s="357"/>
      <c r="DP644" s="357"/>
      <c r="DQ644" s="357"/>
      <c r="DR644" s="357"/>
      <c r="DS644" s="357"/>
      <c r="DT644" s="357"/>
      <c r="DU644" s="357"/>
      <c r="DV644" s="357"/>
      <c r="DW644" s="357"/>
      <c r="DX644" s="357"/>
      <c r="DY644" s="357"/>
      <c r="DZ644" s="357"/>
      <c r="EA644" s="357"/>
      <c r="EB644" s="357"/>
      <c r="EC644" s="357"/>
      <c r="ED644" s="357"/>
      <c r="EE644" s="357"/>
      <c r="EF644" s="357"/>
      <c r="EG644" s="357"/>
      <c r="EH644" s="357"/>
      <c r="EI644" s="357"/>
      <c r="EJ644" s="357"/>
      <c r="EK644" s="357"/>
      <c r="EL644" s="357"/>
      <c r="EM644" s="357"/>
      <c r="EN644" s="357"/>
      <c r="EO644" s="357"/>
      <c r="EP644" s="357"/>
      <c r="EQ644" s="357"/>
      <c r="ER644" s="357"/>
      <c r="ES644" s="357"/>
      <c r="ET644" s="357"/>
      <c r="EU644" s="357"/>
    </row>
    <row r="645" ht="12.75" customHeight="1">
      <c r="A645" s="357"/>
      <c r="B645" s="357"/>
      <c r="C645" s="357"/>
      <c r="D645" s="357"/>
      <c r="E645" s="357"/>
      <c r="F645" s="357"/>
      <c r="G645" s="357"/>
      <c r="H645" s="357"/>
      <c r="I645" s="357"/>
      <c r="J645" s="357"/>
      <c r="K645" s="357"/>
      <c r="L645" s="357"/>
      <c r="M645" s="357"/>
      <c r="N645" s="357"/>
      <c r="O645" s="357"/>
      <c r="P645" s="357"/>
      <c r="Q645" s="357"/>
      <c r="R645" s="357"/>
      <c r="S645" s="357"/>
      <c r="T645" s="357"/>
      <c r="U645" s="357"/>
      <c r="V645" s="357"/>
      <c r="W645" s="357"/>
      <c r="X645" s="357"/>
      <c r="Y645" s="357"/>
      <c r="Z645" s="357"/>
      <c r="AA645" s="357"/>
      <c r="AB645" s="357"/>
      <c r="AC645" s="357"/>
      <c r="AD645" s="357"/>
      <c r="AE645" s="357"/>
      <c r="AF645" s="357"/>
      <c r="AG645" s="357"/>
      <c r="AH645" s="357"/>
      <c r="AI645" s="357"/>
      <c r="AJ645" s="357"/>
      <c r="AK645" s="357"/>
      <c r="AL645" s="357"/>
      <c r="AM645" s="357"/>
      <c r="AN645" s="357"/>
      <c r="AO645" s="357"/>
      <c r="AP645" s="357"/>
      <c r="AQ645" s="357"/>
      <c r="AR645" s="357"/>
      <c r="AS645" s="357"/>
      <c r="AT645" s="357"/>
      <c r="AU645" s="357"/>
      <c r="AV645" s="357"/>
      <c r="AW645" s="357"/>
      <c r="AX645" s="357"/>
      <c r="AY645" s="357"/>
      <c r="AZ645" s="357"/>
      <c r="BA645" s="357"/>
      <c r="BB645" s="357"/>
      <c r="BC645" s="357"/>
      <c r="BD645" s="357"/>
      <c r="BE645" s="357"/>
      <c r="BF645" s="357"/>
      <c r="BG645" s="357"/>
      <c r="BH645" s="357"/>
      <c r="BI645" s="357"/>
      <c r="BJ645" s="357"/>
      <c r="BK645" s="357"/>
      <c r="BL645" s="357"/>
      <c r="BM645" s="357"/>
      <c r="BN645" s="357"/>
      <c r="BO645" s="357"/>
      <c r="BP645" s="357"/>
      <c r="BQ645" s="357"/>
      <c r="BR645" s="357"/>
      <c r="BS645" s="357"/>
      <c r="BT645" s="357"/>
      <c r="BU645" s="357"/>
      <c r="BV645" s="357"/>
      <c r="BW645" s="357"/>
      <c r="BX645" s="357"/>
      <c r="BY645" s="357"/>
      <c r="BZ645" s="357"/>
      <c r="CA645" s="357"/>
      <c r="CB645" s="357"/>
      <c r="CC645" s="357"/>
      <c r="CD645" s="357"/>
      <c r="CE645" s="357"/>
      <c r="CF645" s="357"/>
      <c r="CG645" s="357"/>
      <c r="CH645" s="357"/>
      <c r="CI645" s="357"/>
      <c r="CJ645" s="357"/>
      <c r="CK645" s="357"/>
      <c r="CL645" s="357"/>
      <c r="CM645" s="357"/>
      <c r="CN645" s="357"/>
      <c r="CO645" s="357"/>
      <c r="CP645" s="357"/>
      <c r="CQ645" s="357"/>
      <c r="CR645" s="357"/>
      <c r="CS645" s="357"/>
      <c r="CT645" s="357"/>
      <c r="CU645" s="357"/>
      <c r="CV645" s="357"/>
      <c r="CW645" s="357"/>
      <c r="CX645" s="357"/>
      <c r="CY645" s="357"/>
      <c r="CZ645" s="357"/>
      <c r="DA645" s="357"/>
      <c r="DB645" s="357"/>
      <c r="DC645" s="357"/>
      <c r="DD645" s="357"/>
      <c r="DE645" s="357"/>
      <c r="DF645" s="357"/>
      <c r="DG645" s="357"/>
      <c r="DH645" s="357"/>
      <c r="DI645" s="357"/>
      <c r="DJ645" s="357"/>
      <c r="DK645" s="357"/>
      <c r="DL645" s="357"/>
      <c r="DM645" s="357"/>
      <c r="DN645" s="357"/>
      <c r="DO645" s="357"/>
      <c r="DP645" s="357"/>
      <c r="DQ645" s="357"/>
      <c r="DR645" s="357"/>
      <c r="DS645" s="357"/>
      <c r="DT645" s="357"/>
      <c r="DU645" s="357"/>
      <c r="DV645" s="357"/>
      <c r="DW645" s="357"/>
      <c r="DX645" s="357"/>
      <c r="DY645" s="357"/>
      <c r="DZ645" s="357"/>
      <c r="EA645" s="357"/>
      <c r="EB645" s="357"/>
      <c r="EC645" s="357"/>
      <c r="ED645" s="357"/>
      <c r="EE645" s="357"/>
      <c r="EF645" s="357"/>
      <c r="EG645" s="357"/>
      <c r="EH645" s="357"/>
      <c r="EI645" s="357"/>
      <c r="EJ645" s="357"/>
      <c r="EK645" s="357"/>
      <c r="EL645" s="357"/>
      <c r="EM645" s="357"/>
      <c r="EN645" s="357"/>
      <c r="EO645" s="357"/>
      <c r="EP645" s="357"/>
      <c r="EQ645" s="357"/>
      <c r="ER645" s="357"/>
      <c r="ES645" s="357"/>
      <c r="ET645" s="357"/>
      <c r="EU645" s="357"/>
    </row>
    <row r="646" ht="12.75" customHeight="1">
      <c r="A646" s="357"/>
      <c r="B646" s="357"/>
      <c r="C646" s="357"/>
      <c r="D646" s="357"/>
      <c r="E646" s="357"/>
      <c r="F646" s="357"/>
      <c r="G646" s="357"/>
      <c r="H646" s="357"/>
      <c r="I646" s="357"/>
      <c r="J646" s="357"/>
      <c r="K646" s="357"/>
      <c r="L646" s="357"/>
      <c r="M646" s="357"/>
      <c r="N646" s="357"/>
      <c r="O646" s="357"/>
      <c r="P646" s="357"/>
      <c r="Q646" s="357"/>
      <c r="R646" s="357"/>
      <c r="S646" s="357"/>
      <c r="T646" s="357"/>
      <c r="U646" s="357"/>
      <c r="V646" s="357"/>
      <c r="W646" s="357"/>
      <c r="X646" s="357"/>
      <c r="Y646" s="357"/>
      <c r="Z646" s="357"/>
      <c r="AA646" s="357"/>
      <c r="AB646" s="357"/>
      <c r="AC646" s="357"/>
      <c r="AD646" s="357"/>
      <c r="AE646" s="357"/>
      <c r="AF646" s="357"/>
      <c r="AG646" s="357"/>
      <c r="AH646" s="357"/>
      <c r="AI646" s="357"/>
      <c r="AJ646" s="357"/>
      <c r="AK646" s="357"/>
      <c r="AL646" s="357"/>
      <c r="AM646" s="357"/>
      <c r="AN646" s="357"/>
      <c r="AO646" s="357"/>
      <c r="AP646" s="357"/>
      <c r="AQ646" s="357"/>
      <c r="AR646" s="357"/>
      <c r="AS646" s="357"/>
      <c r="AT646" s="357"/>
      <c r="AU646" s="357"/>
      <c r="AV646" s="357"/>
      <c r="AW646" s="357"/>
      <c r="AX646" s="357"/>
      <c r="AY646" s="357"/>
      <c r="AZ646" s="357"/>
      <c r="BA646" s="357"/>
      <c r="BB646" s="357"/>
      <c r="BC646" s="357"/>
      <c r="BD646" s="357"/>
      <c r="BE646" s="357"/>
      <c r="BF646" s="357"/>
      <c r="BG646" s="357"/>
      <c r="BH646" s="357"/>
      <c r="BI646" s="357"/>
      <c r="BJ646" s="357"/>
      <c r="BK646" s="357"/>
      <c r="BL646" s="357"/>
      <c r="BM646" s="357"/>
      <c r="BN646" s="357"/>
      <c r="BO646" s="357"/>
      <c r="BP646" s="357"/>
      <c r="BQ646" s="357"/>
      <c r="BR646" s="357"/>
      <c r="BS646" s="357"/>
      <c r="BT646" s="357"/>
      <c r="BU646" s="357"/>
      <c r="BV646" s="357"/>
      <c r="BW646" s="357"/>
      <c r="BX646" s="357"/>
      <c r="BY646" s="357"/>
      <c r="BZ646" s="357"/>
      <c r="CA646" s="357"/>
      <c r="CB646" s="357"/>
      <c r="CC646" s="357"/>
      <c r="CD646" s="357"/>
      <c r="CE646" s="357"/>
      <c r="CF646" s="357"/>
      <c r="CG646" s="357"/>
      <c r="CH646" s="357"/>
      <c r="CI646" s="357"/>
      <c r="CJ646" s="357"/>
      <c r="CK646" s="357"/>
      <c r="CL646" s="357"/>
      <c r="CM646" s="357"/>
      <c r="CN646" s="357"/>
      <c r="CO646" s="357"/>
      <c r="CP646" s="357"/>
      <c r="CQ646" s="357"/>
      <c r="CR646" s="357"/>
      <c r="CS646" s="357"/>
      <c r="CT646" s="357"/>
      <c r="CU646" s="357"/>
      <c r="CV646" s="357"/>
      <c r="CW646" s="357"/>
      <c r="CX646" s="357"/>
      <c r="CY646" s="357"/>
      <c r="CZ646" s="357"/>
      <c r="DA646" s="357"/>
      <c r="DB646" s="357"/>
      <c r="DC646" s="357"/>
      <c r="DD646" s="357"/>
      <c r="DE646" s="357"/>
      <c r="DF646" s="357"/>
      <c r="DG646" s="357"/>
      <c r="DH646" s="357"/>
      <c r="DI646" s="357"/>
      <c r="DJ646" s="357"/>
      <c r="DK646" s="357"/>
      <c r="DL646" s="357"/>
      <c r="DM646" s="357"/>
      <c r="DN646" s="357"/>
      <c r="DO646" s="357"/>
      <c r="DP646" s="357"/>
      <c r="DQ646" s="357"/>
      <c r="DR646" s="357"/>
      <c r="DS646" s="357"/>
      <c r="DT646" s="357"/>
      <c r="DU646" s="357"/>
      <c r="DV646" s="357"/>
      <c r="DW646" s="357"/>
      <c r="DX646" s="357"/>
      <c r="DY646" s="357"/>
      <c r="DZ646" s="357"/>
      <c r="EA646" s="357"/>
      <c r="EB646" s="357"/>
      <c r="EC646" s="357"/>
      <c r="ED646" s="357"/>
      <c r="EE646" s="357"/>
      <c r="EF646" s="357"/>
      <c r="EG646" s="357"/>
      <c r="EH646" s="357"/>
      <c r="EI646" s="357"/>
      <c r="EJ646" s="357"/>
      <c r="EK646" s="357"/>
      <c r="EL646" s="357"/>
      <c r="EM646" s="357"/>
      <c r="EN646" s="357"/>
      <c r="EO646" s="357"/>
      <c r="EP646" s="357"/>
      <c r="EQ646" s="357"/>
      <c r="ER646" s="357"/>
      <c r="ES646" s="357"/>
      <c r="ET646" s="357"/>
      <c r="EU646" s="357"/>
    </row>
    <row r="647" ht="12.75" customHeight="1">
      <c r="A647" s="357"/>
      <c r="B647" s="357"/>
      <c r="C647" s="357"/>
      <c r="D647" s="357"/>
      <c r="E647" s="357"/>
      <c r="F647" s="357"/>
      <c r="G647" s="357"/>
      <c r="H647" s="357"/>
      <c r="I647" s="357"/>
      <c r="J647" s="357"/>
      <c r="K647" s="357"/>
      <c r="L647" s="357"/>
      <c r="M647" s="357"/>
      <c r="N647" s="357"/>
      <c r="O647" s="357"/>
      <c r="P647" s="357"/>
      <c r="Q647" s="357"/>
      <c r="R647" s="357"/>
      <c r="S647" s="357"/>
      <c r="T647" s="357"/>
      <c r="U647" s="357"/>
      <c r="V647" s="357"/>
      <c r="W647" s="357"/>
      <c r="X647" s="357"/>
      <c r="Y647" s="357"/>
      <c r="Z647" s="357"/>
      <c r="AA647" s="357"/>
      <c r="AB647" s="357"/>
      <c r="AC647" s="357"/>
      <c r="AD647" s="357"/>
      <c r="AE647" s="357"/>
      <c r="AF647" s="357"/>
      <c r="AG647" s="357"/>
      <c r="AH647" s="357"/>
      <c r="AI647" s="357"/>
      <c r="AJ647" s="357"/>
      <c r="AK647" s="357"/>
      <c r="AL647" s="357"/>
      <c r="AM647" s="357"/>
      <c r="AN647" s="357"/>
      <c r="AO647" s="357"/>
      <c r="AP647" s="357"/>
      <c r="AQ647" s="357"/>
      <c r="AR647" s="357"/>
      <c r="AS647" s="357"/>
      <c r="AT647" s="357"/>
      <c r="AU647" s="357"/>
      <c r="AV647" s="357"/>
      <c r="AW647" s="357"/>
      <c r="AX647" s="357"/>
      <c r="AY647" s="357"/>
      <c r="AZ647" s="357"/>
      <c r="BA647" s="357"/>
      <c r="BB647" s="357"/>
      <c r="BC647" s="357"/>
      <c r="BD647" s="357"/>
      <c r="BE647" s="357"/>
      <c r="BF647" s="357"/>
      <c r="BG647" s="357"/>
      <c r="BH647" s="357"/>
      <c r="BI647" s="357"/>
      <c r="BJ647" s="357"/>
      <c r="BK647" s="357"/>
      <c r="BL647" s="357"/>
      <c r="BM647" s="357"/>
      <c r="BN647" s="357"/>
      <c r="BO647" s="357"/>
      <c r="BP647" s="357"/>
      <c r="BQ647" s="357"/>
      <c r="BR647" s="357"/>
      <c r="BS647" s="357"/>
      <c r="BT647" s="357"/>
      <c r="BU647" s="357"/>
      <c r="BV647" s="357"/>
      <c r="BW647" s="357"/>
      <c r="BX647" s="357"/>
      <c r="BY647" s="357"/>
      <c r="BZ647" s="357"/>
      <c r="CA647" s="357"/>
      <c r="CB647" s="357"/>
      <c r="CC647" s="357"/>
      <c r="CD647" s="357"/>
      <c r="CE647" s="357"/>
      <c r="CF647" s="357"/>
      <c r="CG647" s="357"/>
      <c r="CH647" s="357"/>
      <c r="CI647" s="357"/>
      <c r="CJ647" s="357"/>
      <c r="CK647" s="357"/>
      <c r="CL647" s="357"/>
      <c r="CM647" s="357"/>
      <c r="CN647" s="357"/>
      <c r="CO647" s="357"/>
      <c r="CP647" s="357"/>
      <c r="CQ647" s="357"/>
      <c r="CR647" s="357"/>
      <c r="CS647" s="357"/>
      <c r="CT647" s="357"/>
      <c r="CU647" s="357"/>
      <c r="CV647" s="357"/>
      <c r="CW647" s="357"/>
      <c r="CX647" s="357"/>
      <c r="CY647" s="357"/>
      <c r="CZ647" s="357"/>
      <c r="DA647" s="357"/>
      <c r="DB647" s="357"/>
      <c r="DC647" s="357"/>
      <c r="DD647" s="357"/>
      <c r="DE647" s="357"/>
      <c r="DF647" s="357"/>
      <c r="DG647" s="357"/>
      <c r="DH647" s="357"/>
      <c r="DI647" s="357"/>
      <c r="DJ647" s="357"/>
      <c r="DK647" s="357"/>
      <c r="DL647" s="357"/>
      <c r="DM647" s="357"/>
      <c r="DN647" s="357"/>
      <c r="DO647" s="357"/>
      <c r="DP647" s="357"/>
      <c r="DQ647" s="357"/>
      <c r="DR647" s="357"/>
      <c r="DS647" s="357"/>
      <c r="DT647" s="357"/>
      <c r="DU647" s="357"/>
      <c r="DV647" s="357"/>
      <c r="DW647" s="357"/>
      <c r="DX647" s="357"/>
      <c r="DY647" s="357"/>
      <c r="DZ647" s="357"/>
      <c r="EA647" s="357"/>
      <c r="EB647" s="357"/>
      <c r="EC647" s="357"/>
      <c r="ED647" s="357"/>
      <c r="EE647" s="357"/>
      <c r="EF647" s="357"/>
      <c r="EG647" s="357"/>
      <c r="EH647" s="357"/>
      <c r="EI647" s="357"/>
      <c r="EJ647" s="357"/>
      <c r="EK647" s="357"/>
      <c r="EL647" s="357"/>
      <c r="EM647" s="357"/>
      <c r="EN647" s="357"/>
      <c r="EO647" s="357"/>
      <c r="EP647" s="357"/>
      <c r="EQ647" s="357"/>
      <c r="ER647" s="357"/>
      <c r="ES647" s="357"/>
      <c r="ET647" s="357"/>
      <c r="EU647" s="357"/>
    </row>
    <row r="648" ht="12.75" customHeight="1">
      <c r="A648" s="357"/>
      <c r="B648" s="357"/>
      <c r="C648" s="357"/>
      <c r="D648" s="357"/>
      <c r="E648" s="357"/>
      <c r="F648" s="357"/>
      <c r="G648" s="357"/>
      <c r="H648" s="357"/>
      <c r="I648" s="357"/>
      <c r="J648" s="357"/>
      <c r="K648" s="357"/>
      <c r="L648" s="357"/>
      <c r="M648" s="357"/>
      <c r="N648" s="357"/>
      <c r="O648" s="357"/>
      <c r="P648" s="357"/>
      <c r="Q648" s="357"/>
      <c r="R648" s="357"/>
      <c r="S648" s="357"/>
      <c r="T648" s="357"/>
      <c r="U648" s="357"/>
      <c r="V648" s="357"/>
      <c r="W648" s="357"/>
      <c r="X648" s="357"/>
      <c r="Y648" s="357"/>
      <c r="Z648" s="357"/>
      <c r="AA648" s="357"/>
      <c r="AB648" s="357"/>
      <c r="AC648" s="357"/>
      <c r="AD648" s="357"/>
      <c r="AE648" s="357"/>
      <c r="AF648" s="357"/>
      <c r="AG648" s="357"/>
      <c r="AH648" s="357"/>
      <c r="AI648" s="357"/>
      <c r="AJ648" s="357"/>
      <c r="AK648" s="357"/>
      <c r="AL648" s="357"/>
      <c r="AM648" s="357"/>
      <c r="AN648" s="357"/>
      <c r="AO648" s="357"/>
      <c r="AP648" s="357"/>
      <c r="AQ648" s="357"/>
      <c r="AR648" s="357"/>
      <c r="AS648" s="357"/>
      <c r="AT648" s="357"/>
      <c r="AU648" s="357"/>
      <c r="AV648" s="357"/>
      <c r="AW648" s="357"/>
      <c r="AX648" s="357"/>
      <c r="AY648" s="357"/>
      <c r="AZ648" s="357"/>
      <c r="BA648" s="357"/>
      <c r="BB648" s="357"/>
      <c r="BC648" s="357"/>
      <c r="BD648" s="357"/>
      <c r="BE648" s="357"/>
      <c r="BF648" s="357"/>
      <c r="BG648" s="357"/>
      <c r="BH648" s="357"/>
      <c r="BI648" s="357"/>
      <c r="BJ648" s="357"/>
      <c r="BK648" s="357"/>
      <c r="BL648" s="357"/>
      <c r="BM648" s="357"/>
      <c r="BN648" s="357"/>
      <c r="BO648" s="357"/>
      <c r="BP648" s="357"/>
      <c r="BQ648" s="357"/>
      <c r="BR648" s="357"/>
      <c r="BS648" s="357"/>
      <c r="BT648" s="357"/>
      <c r="BU648" s="357"/>
      <c r="BV648" s="357"/>
      <c r="BW648" s="357"/>
      <c r="BX648" s="357"/>
      <c r="BY648" s="357"/>
      <c r="BZ648" s="357"/>
      <c r="CA648" s="357"/>
      <c r="CB648" s="357"/>
      <c r="CC648" s="357"/>
      <c r="CD648" s="357"/>
      <c r="CE648" s="357"/>
      <c r="CF648" s="357"/>
      <c r="CG648" s="357"/>
      <c r="CH648" s="357"/>
      <c r="CI648" s="357"/>
      <c r="CJ648" s="357"/>
      <c r="CK648" s="357"/>
      <c r="CL648" s="357"/>
      <c r="CM648" s="357"/>
      <c r="CN648" s="357"/>
      <c r="CO648" s="357"/>
      <c r="CP648" s="357"/>
      <c r="CQ648" s="357"/>
      <c r="CR648" s="357"/>
      <c r="CS648" s="357"/>
      <c r="CT648" s="357"/>
      <c r="CU648" s="357"/>
      <c r="CV648" s="357"/>
      <c r="CW648" s="357"/>
      <c r="CX648" s="357"/>
      <c r="CY648" s="357"/>
      <c r="CZ648" s="357"/>
      <c r="DA648" s="357"/>
      <c r="DB648" s="357"/>
      <c r="DC648" s="357"/>
      <c r="DD648" s="357"/>
      <c r="DE648" s="357"/>
      <c r="DF648" s="357"/>
      <c r="DG648" s="357"/>
      <c r="DH648" s="357"/>
      <c r="DI648" s="357"/>
      <c r="DJ648" s="357"/>
      <c r="DK648" s="357"/>
      <c r="DL648" s="357"/>
      <c r="DM648" s="357"/>
      <c r="DN648" s="357"/>
      <c r="DO648" s="357"/>
      <c r="DP648" s="357"/>
      <c r="DQ648" s="357"/>
      <c r="DR648" s="357"/>
      <c r="DS648" s="357"/>
      <c r="DT648" s="357"/>
      <c r="DU648" s="357"/>
      <c r="DV648" s="357"/>
      <c r="DW648" s="357"/>
      <c r="DX648" s="357"/>
      <c r="DY648" s="357"/>
      <c r="DZ648" s="357"/>
      <c r="EA648" s="357"/>
      <c r="EB648" s="357"/>
      <c r="EC648" s="357"/>
      <c r="ED648" s="357"/>
      <c r="EE648" s="357"/>
      <c r="EF648" s="357"/>
      <c r="EG648" s="357"/>
      <c r="EH648" s="357"/>
      <c r="EI648" s="357"/>
      <c r="EJ648" s="357"/>
      <c r="EK648" s="357"/>
      <c r="EL648" s="357"/>
      <c r="EM648" s="357"/>
      <c r="EN648" s="357"/>
      <c r="EO648" s="357"/>
      <c r="EP648" s="357"/>
      <c r="EQ648" s="357"/>
      <c r="ER648" s="357"/>
      <c r="ES648" s="357"/>
      <c r="ET648" s="357"/>
      <c r="EU648" s="357"/>
    </row>
    <row r="649" ht="12.75" customHeight="1">
      <c r="A649" s="357"/>
      <c r="B649" s="357"/>
      <c r="C649" s="357"/>
      <c r="D649" s="357"/>
      <c r="E649" s="357"/>
      <c r="F649" s="357"/>
      <c r="G649" s="357"/>
      <c r="H649" s="357"/>
      <c r="I649" s="357"/>
      <c r="J649" s="357"/>
      <c r="K649" s="357"/>
      <c r="L649" s="357"/>
      <c r="M649" s="357"/>
      <c r="N649" s="357"/>
      <c r="O649" s="357"/>
      <c r="P649" s="357"/>
      <c r="Q649" s="357"/>
      <c r="R649" s="357"/>
      <c r="S649" s="357"/>
      <c r="T649" s="357"/>
      <c r="U649" s="357"/>
      <c r="V649" s="357"/>
      <c r="W649" s="357"/>
      <c r="X649" s="357"/>
      <c r="Y649" s="357"/>
      <c r="Z649" s="357"/>
      <c r="AA649" s="357"/>
      <c r="AB649" s="357"/>
      <c r="AC649" s="357"/>
      <c r="AD649" s="357"/>
      <c r="AE649" s="357"/>
      <c r="AF649" s="357"/>
      <c r="AG649" s="357"/>
      <c r="AH649" s="357"/>
      <c r="AI649" s="357"/>
      <c r="AJ649" s="357"/>
      <c r="AK649" s="357"/>
      <c r="AL649" s="357"/>
      <c r="AM649" s="357"/>
      <c r="AN649" s="357"/>
      <c r="AO649" s="357"/>
      <c r="AP649" s="357"/>
      <c r="AQ649" s="357"/>
      <c r="AR649" s="357"/>
      <c r="AS649" s="357"/>
      <c r="AT649" s="357"/>
      <c r="AU649" s="357"/>
      <c r="AV649" s="357"/>
      <c r="AW649" s="357"/>
      <c r="AX649" s="357"/>
      <c r="AY649" s="357"/>
      <c r="AZ649" s="357"/>
      <c r="BA649" s="357"/>
      <c r="BB649" s="357"/>
      <c r="BC649" s="357"/>
      <c r="BD649" s="357"/>
      <c r="BE649" s="357"/>
      <c r="BF649" s="357"/>
      <c r="BG649" s="357"/>
      <c r="BH649" s="357"/>
      <c r="BI649" s="357"/>
      <c r="BJ649" s="357"/>
      <c r="BK649" s="357"/>
      <c r="BL649" s="357"/>
      <c r="BM649" s="357"/>
      <c r="BN649" s="357"/>
      <c r="BO649" s="357"/>
      <c r="BP649" s="357"/>
      <c r="BQ649" s="357"/>
      <c r="BR649" s="357"/>
      <c r="BS649" s="357"/>
      <c r="BT649" s="357"/>
      <c r="BU649" s="357"/>
      <c r="BV649" s="357"/>
      <c r="BW649" s="357"/>
      <c r="BX649" s="357"/>
      <c r="BY649" s="357"/>
      <c r="BZ649" s="357"/>
      <c r="CA649" s="357"/>
      <c r="CB649" s="357"/>
      <c r="CC649" s="357"/>
      <c r="CD649" s="357"/>
      <c r="CE649" s="357"/>
      <c r="CF649" s="357"/>
      <c r="CG649" s="357"/>
      <c r="CH649" s="357"/>
      <c r="CI649" s="357"/>
      <c r="CJ649" s="357"/>
      <c r="CK649" s="357"/>
      <c r="CL649" s="357"/>
      <c r="CM649" s="357"/>
      <c r="CN649" s="357"/>
      <c r="CO649" s="357"/>
      <c r="CP649" s="357"/>
      <c r="CQ649" s="357"/>
      <c r="CR649" s="357"/>
      <c r="CS649" s="357"/>
      <c r="CT649" s="357"/>
      <c r="CU649" s="357"/>
      <c r="CV649" s="357"/>
      <c r="CW649" s="357"/>
      <c r="CX649" s="357"/>
      <c r="CY649" s="357"/>
      <c r="CZ649" s="357"/>
      <c r="DA649" s="357"/>
      <c r="DB649" s="357"/>
      <c r="DC649" s="357"/>
      <c r="DD649" s="357"/>
      <c r="DE649" s="357"/>
      <c r="DF649" s="357"/>
      <c r="DG649" s="357"/>
      <c r="DH649" s="357"/>
      <c r="DI649" s="357"/>
      <c r="DJ649" s="357"/>
      <c r="DK649" s="357"/>
      <c r="DL649" s="357"/>
      <c r="DM649" s="357"/>
      <c r="DN649" s="357"/>
      <c r="DO649" s="357"/>
      <c r="DP649" s="357"/>
      <c r="DQ649" s="357"/>
      <c r="DR649" s="357"/>
      <c r="DS649" s="357"/>
      <c r="DT649" s="357"/>
      <c r="DU649" s="357"/>
      <c r="DV649" s="357"/>
      <c r="DW649" s="357"/>
      <c r="DX649" s="357"/>
      <c r="DY649" s="357"/>
      <c r="DZ649" s="357"/>
      <c r="EA649" s="357"/>
      <c r="EB649" s="357"/>
      <c r="EC649" s="357"/>
      <c r="ED649" s="357"/>
      <c r="EE649" s="357"/>
      <c r="EF649" s="357"/>
      <c r="EG649" s="357"/>
      <c r="EH649" s="357"/>
      <c r="EI649" s="357"/>
      <c r="EJ649" s="357"/>
      <c r="EK649" s="357"/>
      <c r="EL649" s="357"/>
      <c r="EM649" s="357"/>
      <c r="EN649" s="357"/>
      <c r="EO649" s="357"/>
      <c r="EP649" s="357"/>
      <c r="EQ649" s="357"/>
      <c r="ER649" s="357"/>
      <c r="ES649" s="357"/>
      <c r="ET649" s="357"/>
      <c r="EU649" s="357"/>
    </row>
    <row r="650" ht="12.75" customHeight="1">
      <c r="A650" s="357"/>
      <c r="B650" s="357"/>
      <c r="C650" s="357"/>
      <c r="D650" s="357"/>
      <c r="E650" s="357"/>
      <c r="F650" s="357"/>
      <c r="G650" s="357"/>
      <c r="H650" s="357"/>
      <c r="I650" s="357"/>
      <c r="J650" s="357"/>
      <c r="K650" s="357"/>
      <c r="L650" s="357"/>
      <c r="M650" s="357"/>
      <c r="N650" s="357"/>
      <c r="O650" s="357"/>
      <c r="P650" s="357"/>
      <c r="Q650" s="357"/>
      <c r="R650" s="357"/>
      <c r="S650" s="357"/>
      <c r="T650" s="357"/>
      <c r="U650" s="357"/>
      <c r="V650" s="357"/>
      <c r="W650" s="357"/>
      <c r="X650" s="357"/>
      <c r="Y650" s="357"/>
      <c r="Z650" s="357"/>
      <c r="AA650" s="357"/>
      <c r="AB650" s="357"/>
      <c r="AC650" s="357"/>
      <c r="AD650" s="357"/>
      <c r="AE650" s="357"/>
      <c r="AF650" s="357"/>
      <c r="AG650" s="357"/>
      <c r="AH650" s="357"/>
      <c r="AI650" s="357"/>
      <c r="AJ650" s="357"/>
      <c r="AK650" s="357"/>
      <c r="AL650" s="357"/>
      <c r="AM650" s="357"/>
      <c r="AN650" s="357"/>
      <c r="AO650" s="357"/>
      <c r="AP650" s="357"/>
      <c r="AQ650" s="357"/>
      <c r="AR650" s="357"/>
      <c r="AS650" s="357"/>
      <c r="AT650" s="357"/>
      <c r="AU650" s="357"/>
      <c r="AV650" s="357"/>
      <c r="AW650" s="357"/>
      <c r="AX650" s="357"/>
      <c r="AY650" s="357"/>
      <c r="AZ650" s="357"/>
      <c r="BA650" s="357"/>
      <c r="BB650" s="357"/>
      <c r="BC650" s="357"/>
      <c r="BD650" s="357"/>
      <c r="BE650" s="357"/>
      <c r="BF650" s="357"/>
      <c r="BG650" s="357"/>
      <c r="BH650" s="357"/>
      <c r="BI650" s="357"/>
      <c r="BJ650" s="357"/>
      <c r="BK650" s="357"/>
      <c r="BL650" s="357"/>
      <c r="BM650" s="357"/>
      <c r="BN650" s="357"/>
      <c r="BO650" s="357"/>
      <c r="BP650" s="357"/>
      <c r="BQ650" s="357"/>
      <c r="BR650" s="357"/>
      <c r="BS650" s="357"/>
      <c r="BT650" s="357"/>
      <c r="BU650" s="357"/>
      <c r="BV650" s="357"/>
      <c r="BW650" s="357"/>
      <c r="BX650" s="357"/>
      <c r="BY650" s="357"/>
      <c r="BZ650" s="357"/>
      <c r="CA650" s="357"/>
      <c r="CB650" s="357"/>
      <c r="CC650" s="357"/>
      <c r="CD650" s="357"/>
      <c r="CE650" s="357"/>
      <c r="CF650" s="357"/>
      <c r="CG650" s="357"/>
      <c r="CH650" s="357"/>
      <c r="CI650" s="357"/>
      <c r="CJ650" s="357"/>
      <c r="CK650" s="357"/>
      <c r="CL650" s="357"/>
      <c r="CM650" s="357"/>
      <c r="CN650" s="357"/>
      <c r="CO650" s="357"/>
      <c r="CP650" s="357"/>
      <c r="CQ650" s="357"/>
      <c r="CR650" s="357"/>
      <c r="CS650" s="357"/>
      <c r="CT650" s="357"/>
      <c r="CU650" s="357"/>
      <c r="CV650" s="357"/>
      <c r="CW650" s="357"/>
      <c r="CX650" s="357"/>
      <c r="CY650" s="357"/>
      <c r="CZ650" s="357"/>
      <c r="DA650" s="357"/>
      <c r="DB650" s="357"/>
      <c r="DC650" s="357"/>
      <c r="DD650" s="357"/>
      <c r="DE650" s="357"/>
      <c r="DF650" s="357"/>
      <c r="DG650" s="357"/>
      <c r="DH650" s="357"/>
      <c r="DI650" s="357"/>
      <c r="DJ650" s="357"/>
      <c r="DK650" s="357"/>
      <c r="DL650" s="357"/>
      <c r="DM650" s="357"/>
      <c r="DN650" s="357"/>
      <c r="DO650" s="357"/>
      <c r="DP650" s="357"/>
      <c r="DQ650" s="357"/>
      <c r="DR650" s="357"/>
      <c r="DS650" s="357"/>
      <c r="DT650" s="357"/>
      <c r="DU650" s="357"/>
      <c r="DV650" s="357"/>
      <c r="DW650" s="357"/>
      <c r="DX650" s="357"/>
      <c r="DY650" s="357"/>
      <c r="DZ650" s="357"/>
      <c r="EA650" s="357"/>
      <c r="EB650" s="357"/>
      <c r="EC650" s="357"/>
      <c r="ED650" s="357"/>
      <c r="EE650" s="357"/>
      <c r="EF650" s="357"/>
      <c r="EG650" s="357"/>
      <c r="EH650" s="357"/>
      <c r="EI650" s="357"/>
      <c r="EJ650" s="357"/>
      <c r="EK650" s="357"/>
      <c r="EL650" s="357"/>
      <c r="EM650" s="357"/>
      <c r="EN650" s="357"/>
      <c r="EO650" s="357"/>
      <c r="EP650" s="357"/>
      <c r="EQ650" s="357"/>
      <c r="ER650" s="357"/>
      <c r="ES650" s="357"/>
      <c r="ET650" s="357"/>
      <c r="EU650" s="357"/>
    </row>
    <row r="651" ht="12.75" customHeight="1">
      <c r="A651" s="357"/>
      <c r="B651" s="357"/>
      <c r="C651" s="357"/>
      <c r="D651" s="357"/>
      <c r="E651" s="357"/>
      <c r="F651" s="357"/>
      <c r="G651" s="357"/>
      <c r="H651" s="357"/>
      <c r="I651" s="357"/>
      <c r="J651" s="357"/>
      <c r="K651" s="357"/>
      <c r="L651" s="357"/>
      <c r="M651" s="357"/>
      <c r="N651" s="357"/>
      <c r="O651" s="357"/>
      <c r="P651" s="357"/>
      <c r="Q651" s="357"/>
      <c r="R651" s="357"/>
      <c r="S651" s="357"/>
      <c r="T651" s="357"/>
      <c r="U651" s="357"/>
      <c r="V651" s="357"/>
      <c r="W651" s="357"/>
      <c r="X651" s="357"/>
      <c r="Y651" s="357"/>
      <c r="Z651" s="357"/>
      <c r="AA651" s="357"/>
      <c r="AB651" s="357"/>
      <c r="AC651" s="357"/>
      <c r="AD651" s="357"/>
      <c r="AE651" s="357"/>
      <c r="AF651" s="357"/>
      <c r="AG651" s="357"/>
      <c r="AH651" s="357"/>
      <c r="AI651" s="357"/>
      <c r="AJ651" s="357"/>
      <c r="AK651" s="357"/>
      <c r="AL651" s="357"/>
      <c r="AM651" s="357"/>
      <c r="AN651" s="357"/>
      <c r="AO651" s="357"/>
      <c r="AP651" s="357"/>
      <c r="AQ651" s="357"/>
      <c r="AR651" s="357"/>
      <c r="AS651" s="357"/>
      <c r="AT651" s="357"/>
      <c r="AU651" s="357"/>
      <c r="AV651" s="357"/>
      <c r="AW651" s="357"/>
      <c r="AX651" s="357"/>
      <c r="AY651" s="357"/>
      <c r="AZ651" s="357"/>
      <c r="BA651" s="357"/>
      <c r="BB651" s="357"/>
      <c r="BC651" s="357"/>
      <c r="BD651" s="357"/>
      <c r="BE651" s="357"/>
      <c r="BF651" s="357"/>
      <c r="BG651" s="357"/>
      <c r="BH651" s="357"/>
      <c r="BI651" s="357"/>
      <c r="BJ651" s="357"/>
      <c r="BK651" s="357"/>
      <c r="BL651" s="357"/>
      <c r="BM651" s="357"/>
      <c r="BN651" s="357"/>
      <c r="BO651" s="357"/>
      <c r="BP651" s="357"/>
      <c r="BQ651" s="357"/>
      <c r="BR651" s="357"/>
      <c r="BS651" s="357"/>
      <c r="BT651" s="357"/>
      <c r="BU651" s="357"/>
      <c r="BV651" s="357"/>
      <c r="BW651" s="357"/>
      <c r="BX651" s="357"/>
      <c r="BY651" s="357"/>
      <c r="BZ651" s="357"/>
      <c r="CA651" s="357"/>
      <c r="CB651" s="357"/>
      <c r="CC651" s="357"/>
      <c r="CD651" s="357"/>
      <c r="CE651" s="357"/>
      <c r="CF651" s="357"/>
      <c r="CG651" s="357"/>
      <c r="CH651" s="357"/>
      <c r="CI651" s="357"/>
      <c r="CJ651" s="357"/>
      <c r="CK651" s="357"/>
      <c r="CL651" s="357"/>
      <c r="CM651" s="357"/>
      <c r="CN651" s="357"/>
      <c r="CO651" s="357"/>
      <c r="CP651" s="357"/>
      <c r="CQ651" s="357"/>
      <c r="CR651" s="357"/>
      <c r="CS651" s="357"/>
      <c r="CT651" s="357"/>
      <c r="CU651" s="357"/>
      <c r="CV651" s="357"/>
      <c r="CW651" s="357"/>
      <c r="CX651" s="357"/>
      <c r="CY651" s="357"/>
      <c r="CZ651" s="357"/>
      <c r="DA651" s="357"/>
      <c r="DB651" s="357"/>
      <c r="DC651" s="357"/>
      <c r="DD651" s="357"/>
      <c r="DE651" s="357"/>
      <c r="DF651" s="357"/>
      <c r="DG651" s="357"/>
      <c r="DH651" s="357"/>
      <c r="DI651" s="357"/>
      <c r="DJ651" s="357"/>
      <c r="DK651" s="357"/>
      <c r="DL651" s="357"/>
      <c r="DM651" s="357"/>
      <c r="DN651" s="357"/>
      <c r="DO651" s="357"/>
      <c r="DP651" s="357"/>
      <c r="DQ651" s="357"/>
      <c r="DR651" s="357"/>
      <c r="DS651" s="357"/>
      <c r="DT651" s="357"/>
      <c r="DU651" s="357"/>
      <c r="DV651" s="357"/>
      <c r="DW651" s="357"/>
      <c r="DX651" s="357"/>
      <c r="DY651" s="357"/>
      <c r="DZ651" s="357"/>
      <c r="EA651" s="357"/>
      <c r="EB651" s="357"/>
      <c r="EC651" s="357"/>
      <c r="ED651" s="357"/>
      <c r="EE651" s="357"/>
      <c r="EF651" s="357"/>
      <c r="EG651" s="357"/>
      <c r="EH651" s="357"/>
      <c r="EI651" s="357"/>
      <c r="EJ651" s="357"/>
      <c r="EK651" s="357"/>
      <c r="EL651" s="357"/>
      <c r="EM651" s="357"/>
      <c r="EN651" s="357"/>
      <c r="EO651" s="357"/>
      <c r="EP651" s="357"/>
      <c r="EQ651" s="357"/>
      <c r="ER651" s="357"/>
      <c r="ES651" s="357"/>
      <c r="ET651" s="357"/>
      <c r="EU651" s="357"/>
    </row>
    <row r="652" ht="12.75" customHeight="1">
      <c r="A652" s="357"/>
      <c r="B652" s="357"/>
      <c r="C652" s="357"/>
      <c r="D652" s="357"/>
      <c r="E652" s="357"/>
      <c r="F652" s="357"/>
      <c r="G652" s="357"/>
      <c r="H652" s="357"/>
      <c r="I652" s="357"/>
      <c r="J652" s="357"/>
      <c r="K652" s="357"/>
      <c r="L652" s="357"/>
      <c r="M652" s="357"/>
      <c r="N652" s="357"/>
      <c r="O652" s="357"/>
      <c r="P652" s="357"/>
      <c r="Q652" s="357"/>
      <c r="R652" s="357"/>
      <c r="S652" s="357"/>
      <c r="T652" s="357"/>
      <c r="U652" s="357"/>
      <c r="V652" s="357"/>
      <c r="W652" s="357"/>
      <c r="X652" s="357"/>
      <c r="Y652" s="357"/>
      <c r="Z652" s="357"/>
      <c r="AA652" s="357"/>
      <c r="AB652" s="357"/>
      <c r="AC652" s="357"/>
      <c r="AD652" s="357"/>
      <c r="AE652" s="357"/>
      <c r="AF652" s="357"/>
      <c r="AG652" s="357"/>
      <c r="AH652" s="357"/>
      <c r="AI652" s="357"/>
      <c r="AJ652" s="357"/>
      <c r="AK652" s="357"/>
      <c r="AL652" s="357"/>
      <c r="AM652" s="357"/>
      <c r="AN652" s="357"/>
      <c r="AO652" s="357"/>
      <c r="AP652" s="357"/>
      <c r="AQ652" s="357"/>
      <c r="AR652" s="357"/>
      <c r="AS652" s="357"/>
      <c r="AT652" s="357"/>
      <c r="AU652" s="357"/>
      <c r="AV652" s="357"/>
      <c r="AW652" s="357"/>
      <c r="AX652" s="357"/>
      <c r="AY652" s="357"/>
      <c r="AZ652" s="357"/>
      <c r="BA652" s="357"/>
      <c r="BB652" s="357"/>
      <c r="BC652" s="357"/>
      <c r="BD652" s="357"/>
      <c r="BE652" s="357"/>
      <c r="BF652" s="357"/>
      <c r="BG652" s="357"/>
      <c r="BH652" s="357"/>
      <c r="BI652" s="357"/>
      <c r="BJ652" s="357"/>
      <c r="BK652" s="357"/>
      <c r="BL652" s="357"/>
      <c r="BM652" s="357"/>
      <c r="BN652" s="357"/>
      <c r="BO652" s="357"/>
      <c r="BP652" s="357"/>
      <c r="BQ652" s="357"/>
      <c r="BR652" s="357"/>
      <c r="BS652" s="357"/>
      <c r="BT652" s="357"/>
      <c r="BU652" s="357"/>
      <c r="BV652" s="357"/>
      <c r="BW652" s="357"/>
      <c r="BX652" s="357"/>
      <c r="BY652" s="357"/>
      <c r="BZ652" s="357"/>
      <c r="CA652" s="357"/>
      <c r="CB652" s="357"/>
      <c r="CC652" s="357"/>
      <c r="CD652" s="357"/>
      <c r="CE652" s="357"/>
      <c r="CF652" s="357"/>
      <c r="CG652" s="357"/>
      <c r="CH652" s="357"/>
      <c r="CI652" s="357"/>
      <c r="CJ652" s="357"/>
      <c r="CK652" s="357"/>
      <c r="CL652" s="357"/>
      <c r="CM652" s="357"/>
      <c r="CN652" s="357"/>
      <c r="CO652" s="357"/>
      <c r="CP652" s="357"/>
      <c r="CQ652" s="357"/>
      <c r="CR652" s="357"/>
      <c r="CS652" s="357"/>
      <c r="CT652" s="357"/>
      <c r="CU652" s="357"/>
      <c r="CV652" s="357"/>
      <c r="CW652" s="357"/>
      <c r="CX652" s="357"/>
      <c r="CY652" s="357"/>
      <c r="CZ652" s="357"/>
      <c r="DA652" s="357"/>
      <c r="DB652" s="357"/>
      <c r="DC652" s="357"/>
      <c r="DD652" s="357"/>
      <c r="DE652" s="357"/>
      <c r="DF652" s="357"/>
      <c r="DG652" s="357"/>
      <c r="DH652" s="357"/>
      <c r="DI652" s="357"/>
      <c r="DJ652" s="357"/>
      <c r="DK652" s="357"/>
      <c r="DL652" s="357"/>
      <c r="DM652" s="357"/>
      <c r="DN652" s="357"/>
      <c r="DO652" s="357"/>
      <c r="DP652" s="357"/>
      <c r="DQ652" s="357"/>
      <c r="DR652" s="357"/>
      <c r="DS652" s="357"/>
      <c r="DT652" s="357"/>
      <c r="DU652" s="357"/>
      <c r="DV652" s="357"/>
      <c r="DW652" s="357"/>
      <c r="DX652" s="357"/>
      <c r="DY652" s="357"/>
      <c r="DZ652" s="357"/>
      <c r="EA652" s="357"/>
      <c r="EB652" s="357"/>
      <c r="EC652" s="357"/>
      <c r="ED652" s="357"/>
      <c r="EE652" s="357"/>
      <c r="EF652" s="357"/>
      <c r="EG652" s="357"/>
      <c r="EH652" s="357"/>
      <c r="EI652" s="357"/>
      <c r="EJ652" s="357"/>
      <c r="EK652" s="357"/>
      <c r="EL652" s="357"/>
      <c r="EM652" s="357"/>
      <c r="EN652" s="357"/>
      <c r="EO652" s="357"/>
      <c r="EP652" s="357"/>
      <c r="EQ652" s="357"/>
      <c r="ER652" s="357"/>
      <c r="ES652" s="357"/>
      <c r="ET652" s="357"/>
      <c r="EU652" s="357"/>
    </row>
    <row r="653" ht="12.75" customHeight="1">
      <c r="A653" s="357"/>
      <c r="B653" s="357"/>
      <c r="C653" s="357"/>
      <c r="D653" s="357"/>
      <c r="E653" s="357"/>
      <c r="F653" s="357"/>
      <c r="G653" s="357"/>
      <c r="H653" s="357"/>
      <c r="I653" s="357"/>
      <c r="J653" s="357"/>
      <c r="K653" s="357"/>
      <c r="L653" s="357"/>
      <c r="M653" s="357"/>
      <c r="N653" s="357"/>
      <c r="O653" s="357"/>
      <c r="P653" s="357"/>
      <c r="Q653" s="357"/>
      <c r="R653" s="357"/>
      <c r="S653" s="357"/>
      <c r="T653" s="357"/>
      <c r="U653" s="357"/>
      <c r="V653" s="357"/>
      <c r="W653" s="357"/>
      <c r="X653" s="357"/>
      <c r="Y653" s="357"/>
      <c r="Z653" s="357"/>
      <c r="AA653" s="357"/>
      <c r="AB653" s="357"/>
      <c r="AC653" s="357"/>
      <c r="AD653" s="357"/>
      <c r="AE653" s="357"/>
      <c r="AF653" s="357"/>
      <c r="AG653" s="357"/>
      <c r="AH653" s="357"/>
      <c r="AI653" s="357"/>
      <c r="AJ653" s="357"/>
      <c r="AK653" s="357"/>
      <c r="AL653" s="357"/>
      <c r="AM653" s="357"/>
      <c r="AN653" s="357"/>
      <c r="AO653" s="357"/>
      <c r="AP653" s="357"/>
      <c r="AQ653" s="357"/>
      <c r="AR653" s="357"/>
      <c r="AS653" s="357"/>
      <c r="AT653" s="357"/>
      <c r="AU653" s="357"/>
      <c r="AV653" s="357"/>
      <c r="AW653" s="357"/>
      <c r="AX653" s="357"/>
      <c r="AY653" s="357"/>
      <c r="AZ653" s="357"/>
      <c r="BA653" s="357"/>
      <c r="BB653" s="357"/>
      <c r="BC653" s="357"/>
      <c r="BD653" s="357"/>
      <c r="BE653" s="357"/>
      <c r="BF653" s="357"/>
      <c r="BG653" s="357"/>
      <c r="BH653" s="357"/>
      <c r="BI653" s="357"/>
      <c r="BJ653" s="357"/>
      <c r="BK653" s="357"/>
      <c r="BL653" s="357"/>
      <c r="BM653" s="357"/>
      <c r="BN653" s="357"/>
      <c r="BO653" s="357"/>
      <c r="BP653" s="357"/>
      <c r="BQ653" s="357"/>
      <c r="BR653" s="357"/>
      <c r="BS653" s="357"/>
      <c r="BT653" s="357"/>
      <c r="BU653" s="357"/>
      <c r="BV653" s="357"/>
      <c r="BW653" s="357"/>
      <c r="BX653" s="357"/>
      <c r="BY653" s="357"/>
      <c r="BZ653" s="357"/>
      <c r="CA653" s="357"/>
      <c r="CB653" s="357"/>
      <c r="CC653" s="357"/>
      <c r="CD653" s="357"/>
      <c r="CE653" s="357"/>
      <c r="CF653" s="357"/>
      <c r="CG653" s="357"/>
      <c r="CH653" s="357"/>
      <c r="CI653" s="357"/>
      <c r="CJ653" s="357"/>
      <c r="CK653" s="357"/>
      <c r="CL653" s="357"/>
      <c r="CM653" s="357"/>
      <c r="CN653" s="357"/>
      <c r="CO653" s="357"/>
      <c r="CP653" s="357"/>
      <c r="CQ653" s="357"/>
      <c r="CR653" s="357"/>
      <c r="CS653" s="357"/>
      <c r="CT653" s="357"/>
      <c r="CU653" s="357"/>
      <c r="CV653" s="357"/>
      <c r="CW653" s="357"/>
      <c r="CX653" s="357"/>
      <c r="CY653" s="357"/>
      <c r="CZ653" s="357"/>
      <c r="DA653" s="357"/>
      <c r="DB653" s="357"/>
      <c r="DC653" s="357"/>
      <c r="DD653" s="357"/>
      <c r="DE653" s="357"/>
      <c r="DF653" s="357"/>
      <c r="DG653" s="357"/>
      <c r="DH653" s="357"/>
      <c r="DI653" s="357"/>
      <c r="DJ653" s="357"/>
      <c r="DK653" s="357"/>
      <c r="DL653" s="357"/>
      <c r="DM653" s="357"/>
      <c r="DN653" s="357"/>
      <c r="DO653" s="357"/>
      <c r="DP653" s="357"/>
      <c r="DQ653" s="357"/>
      <c r="DR653" s="357"/>
      <c r="DS653" s="357"/>
      <c r="DT653" s="357"/>
      <c r="DU653" s="357"/>
      <c r="DV653" s="357"/>
      <c r="DW653" s="357"/>
      <c r="DX653" s="357"/>
      <c r="DY653" s="357"/>
      <c r="DZ653" s="357"/>
      <c r="EA653" s="357"/>
      <c r="EB653" s="357"/>
      <c r="EC653" s="357"/>
      <c r="ED653" s="357"/>
      <c r="EE653" s="357"/>
      <c r="EF653" s="357"/>
      <c r="EG653" s="357"/>
      <c r="EH653" s="357"/>
      <c r="EI653" s="357"/>
      <c r="EJ653" s="357"/>
      <c r="EK653" s="357"/>
      <c r="EL653" s="357"/>
      <c r="EM653" s="357"/>
      <c r="EN653" s="357"/>
      <c r="EO653" s="357"/>
      <c r="EP653" s="357"/>
      <c r="EQ653" s="357"/>
      <c r="ER653" s="357"/>
      <c r="ES653" s="357"/>
      <c r="ET653" s="357"/>
      <c r="EU653" s="357"/>
    </row>
    <row r="654" ht="12.75" customHeight="1">
      <c r="A654" s="357"/>
      <c r="B654" s="357"/>
      <c r="C654" s="357"/>
      <c r="D654" s="357"/>
      <c r="E654" s="357"/>
      <c r="F654" s="357"/>
      <c r="G654" s="357"/>
      <c r="H654" s="357"/>
      <c r="I654" s="357"/>
      <c r="J654" s="357"/>
      <c r="K654" s="357"/>
      <c r="L654" s="357"/>
      <c r="M654" s="357"/>
      <c r="N654" s="357"/>
      <c r="O654" s="357"/>
      <c r="P654" s="357"/>
      <c r="Q654" s="357"/>
      <c r="R654" s="357"/>
      <c r="S654" s="357"/>
      <c r="T654" s="357"/>
      <c r="U654" s="357"/>
      <c r="V654" s="357"/>
      <c r="W654" s="357"/>
      <c r="X654" s="357"/>
      <c r="Y654" s="357"/>
      <c r="Z654" s="357"/>
      <c r="AA654" s="357"/>
      <c r="AB654" s="357"/>
      <c r="AC654" s="357"/>
      <c r="AD654" s="357"/>
      <c r="AE654" s="357"/>
      <c r="AF654" s="357"/>
      <c r="AG654" s="357"/>
      <c r="AH654" s="357"/>
      <c r="AI654" s="357"/>
      <c r="AJ654" s="357"/>
      <c r="AK654" s="357"/>
      <c r="AL654" s="357"/>
      <c r="AM654" s="357"/>
      <c r="AN654" s="357"/>
      <c r="AO654" s="357"/>
      <c r="AP654" s="357"/>
      <c r="AQ654" s="357"/>
      <c r="AR654" s="357"/>
      <c r="AS654" s="357"/>
      <c r="AT654" s="357"/>
      <c r="AU654" s="357"/>
      <c r="AV654" s="357"/>
      <c r="AW654" s="357"/>
      <c r="AX654" s="357"/>
      <c r="AY654" s="357"/>
      <c r="AZ654" s="357"/>
      <c r="BA654" s="357"/>
      <c r="BB654" s="357"/>
      <c r="BC654" s="357"/>
      <c r="BD654" s="357"/>
      <c r="BE654" s="357"/>
      <c r="BF654" s="357"/>
      <c r="BG654" s="357"/>
      <c r="BH654" s="357"/>
      <c r="BI654" s="357"/>
      <c r="BJ654" s="357"/>
      <c r="BK654" s="357"/>
      <c r="BL654" s="357"/>
      <c r="BM654" s="357"/>
      <c r="BN654" s="357"/>
      <c r="BO654" s="357"/>
      <c r="BP654" s="357"/>
      <c r="BQ654" s="357"/>
      <c r="BR654" s="357"/>
      <c r="BS654" s="357"/>
      <c r="BT654" s="357"/>
      <c r="BU654" s="357"/>
      <c r="BV654" s="357"/>
      <c r="BW654" s="357"/>
      <c r="BX654" s="357"/>
      <c r="BY654" s="357"/>
      <c r="BZ654" s="357"/>
      <c r="CA654" s="357"/>
      <c r="CB654" s="357"/>
      <c r="CC654" s="357"/>
      <c r="CD654" s="357"/>
      <c r="CE654" s="357"/>
      <c r="CF654" s="357"/>
      <c r="CG654" s="357"/>
      <c r="CH654" s="357"/>
      <c r="CI654" s="357"/>
      <c r="CJ654" s="357"/>
      <c r="CK654" s="357"/>
      <c r="CL654" s="357"/>
      <c r="CM654" s="357"/>
      <c r="CN654" s="357"/>
      <c r="CO654" s="357"/>
      <c r="CP654" s="357"/>
      <c r="CQ654" s="357"/>
      <c r="CR654" s="357"/>
      <c r="CS654" s="357"/>
      <c r="CT654" s="357"/>
      <c r="CU654" s="357"/>
      <c r="CV654" s="357"/>
      <c r="CW654" s="357"/>
      <c r="CX654" s="357"/>
      <c r="CY654" s="357"/>
      <c r="CZ654" s="357"/>
      <c r="DA654" s="357"/>
      <c r="DB654" s="357"/>
      <c r="DC654" s="357"/>
      <c r="DD654" s="357"/>
      <c r="DE654" s="357"/>
      <c r="DF654" s="357"/>
      <c r="DG654" s="357"/>
      <c r="DH654" s="357"/>
      <c r="DI654" s="357"/>
      <c r="DJ654" s="357"/>
      <c r="DK654" s="357"/>
      <c r="DL654" s="357"/>
      <c r="DM654" s="357"/>
      <c r="DN654" s="357"/>
      <c r="DO654" s="357"/>
      <c r="DP654" s="357"/>
      <c r="DQ654" s="357"/>
      <c r="DR654" s="357"/>
      <c r="DS654" s="357"/>
      <c r="DT654" s="357"/>
      <c r="DU654" s="357"/>
      <c r="DV654" s="357"/>
      <c r="DW654" s="357"/>
      <c r="DX654" s="357"/>
      <c r="DY654" s="357"/>
      <c r="DZ654" s="357"/>
      <c r="EA654" s="357"/>
      <c r="EB654" s="357"/>
      <c r="EC654" s="357"/>
      <c r="ED654" s="357"/>
      <c r="EE654" s="357"/>
      <c r="EF654" s="357"/>
      <c r="EG654" s="357"/>
      <c r="EH654" s="357"/>
      <c r="EI654" s="357"/>
      <c r="EJ654" s="357"/>
      <c r="EK654" s="357"/>
      <c r="EL654" s="357"/>
      <c r="EM654" s="357"/>
      <c r="EN654" s="357"/>
      <c r="EO654" s="357"/>
      <c r="EP654" s="357"/>
      <c r="EQ654" s="357"/>
      <c r="ER654" s="357"/>
      <c r="ES654" s="357"/>
      <c r="ET654" s="357"/>
      <c r="EU654" s="357"/>
    </row>
    <row r="655" ht="12.75" customHeight="1">
      <c r="A655" s="357"/>
      <c r="B655" s="357"/>
      <c r="C655" s="357"/>
      <c r="D655" s="357"/>
      <c r="E655" s="357"/>
      <c r="F655" s="357"/>
      <c r="G655" s="357"/>
      <c r="H655" s="357"/>
      <c r="I655" s="357"/>
      <c r="J655" s="357"/>
      <c r="K655" s="357"/>
      <c r="L655" s="357"/>
      <c r="M655" s="357"/>
      <c r="N655" s="357"/>
      <c r="O655" s="357"/>
      <c r="P655" s="357"/>
      <c r="Q655" s="357"/>
      <c r="R655" s="357"/>
      <c r="S655" s="357"/>
      <c r="T655" s="357"/>
      <c r="U655" s="357"/>
      <c r="V655" s="357"/>
      <c r="W655" s="357"/>
      <c r="X655" s="357"/>
      <c r="Y655" s="357"/>
      <c r="Z655" s="357"/>
      <c r="AA655" s="357"/>
      <c r="AB655" s="357"/>
      <c r="AC655" s="357"/>
      <c r="AD655" s="357"/>
      <c r="AE655" s="357"/>
      <c r="AF655" s="357"/>
      <c r="AG655" s="357"/>
      <c r="AH655" s="357"/>
      <c r="AI655" s="357"/>
      <c r="AJ655" s="357"/>
      <c r="AK655" s="357"/>
      <c r="AL655" s="357"/>
      <c r="AM655" s="357"/>
      <c r="AN655" s="357"/>
      <c r="AO655" s="357"/>
      <c r="AP655" s="357"/>
      <c r="AQ655" s="357"/>
      <c r="AR655" s="357"/>
      <c r="AS655" s="357"/>
      <c r="AT655" s="357"/>
      <c r="AU655" s="357"/>
      <c r="AV655" s="357"/>
      <c r="AW655" s="357"/>
      <c r="AX655" s="357"/>
      <c r="AY655" s="357"/>
      <c r="AZ655" s="357"/>
      <c r="BA655" s="357"/>
      <c r="BB655" s="357"/>
      <c r="BC655" s="357"/>
      <c r="BD655" s="357"/>
      <c r="BE655" s="357"/>
      <c r="BF655" s="357"/>
      <c r="BG655" s="357"/>
      <c r="BH655" s="357"/>
      <c r="BI655" s="357"/>
      <c r="BJ655" s="357"/>
      <c r="BK655" s="357"/>
      <c r="BL655" s="357"/>
      <c r="BM655" s="357"/>
      <c r="BN655" s="357"/>
      <c r="BO655" s="357"/>
      <c r="BP655" s="357"/>
      <c r="BQ655" s="357"/>
      <c r="BR655" s="357"/>
      <c r="BS655" s="357"/>
      <c r="BT655" s="357"/>
      <c r="BU655" s="357"/>
      <c r="BV655" s="357"/>
      <c r="BW655" s="357"/>
      <c r="BX655" s="357"/>
      <c r="BY655" s="357"/>
      <c r="BZ655" s="357"/>
      <c r="CA655" s="357"/>
      <c r="CB655" s="357"/>
      <c r="CC655" s="357"/>
      <c r="CD655" s="357"/>
      <c r="CE655" s="357"/>
      <c r="CF655" s="357"/>
      <c r="CG655" s="357"/>
      <c r="CH655" s="357"/>
      <c r="CI655" s="357"/>
      <c r="CJ655" s="357"/>
      <c r="CK655" s="357"/>
      <c r="CL655" s="357"/>
      <c r="CM655" s="357"/>
      <c r="CN655" s="357"/>
      <c r="CO655" s="357"/>
      <c r="CP655" s="357"/>
      <c r="CQ655" s="357"/>
      <c r="CR655" s="357"/>
      <c r="CS655" s="357"/>
      <c r="CT655" s="357"/>
      <c r="CU655" s="357"/>
      <c r="CV655" s="357"/>
      <c r="CW655" s="357"/>
      <c r="CX655" s="357"/>
      <c r="CY655" s="357"/>
      <c r="CZ655" s="357"/>
      <c r="DA655" s="357"/>
      <c r="DB655" s="357"/>
      <c r="DC655" s="357"/>
      <c r="DD655" s="357"/>
      <c r="DE655" s="357"/>
      <c r="DF655" s="357"/>
      <c r="DG655" s="357"/>
      <c r="DH655" s="357"/>
      <c r="DI655" s="357"/>
      <c r="DJ655" s="357"/>
      <c r="DK655" s="357"/>
      <c r="DL655" s="357"/>
      <c r="DM655" s="357"/>
      <c r="DN655" s="357"/>
      <c r="DO655" s="357"/>
      <c r="DP655" s="357"/>
      <c r="DQ655" s="357"/>
      <c r="DR655" s="357"/>
      <c r="DS655" s="357"/>
      <c r="DT655" s="357"/>
      <c r="DU655" s="357"/>
      <c r="DV655" s="357"/>
      <c r="DW655" s="357"/>
      <c r="DX655" s="357"/>
      <c r="DY655" s="357"/>
      <c r="DZ655" s="357"/>
      <c r="EA655" s="357"/>
      <c r="EB655" s="357"/>
      <c r="EC655" s="357"/>
      <c r="ED655" s="357"/>
      <c r="EE655" s="357"/>
      <c r="EF655" s="357"/>
      <c r="EG655" s="357"/>
      <c r="EH655" s="357"/>
      <c r="EI655" s="357"/>
      <c r="EJ655" s="357"/>
      <c r="EK655" s="357"/>
      <c r="EL655" s="357"/>
      <c r="EM655" s="357"/>
      <c r="EN655" s="357"/>
      <c r="EO655" s="357"/>
      <c r="EP655" s="357"/>
      <c r="EQ655" s="357"/>
      <c r="ER655" s="357"/>
      <c r="ES655" s="357"/>
      <c r="ET655" s="357"/>
      <c r="EU655" s="357"/>
    </row>
    <row r="656" ht="12.75" customHeight="1">
      <c r="A656" s="357"/>
      <c r="B656" s="357"/>
      <c r="C656" s="357"/>
      <c r="D656" s="357"/>
      <c r="E656" s="357"/>
      <c r="F656" s="357"/>
      <c r="G656" s="357"/>
      <c r="H656" s="357"/>
      <c r="I656" s="357"/>
      <c r="J656" s="357"/>
      <c r="K656" s="357"/>
      <c r="L656" s="357"/>
      <c r="M656" s="357"/>
      <c r="N656" s="357"/>
      <c r="O656" s="357"/>
      <c r="P656" s="357"/>
      <c r="Q656" s="357"/>
      <c r="R656" s="357"/>
      <c r="S656" s="357"/>
      <c r="T656" s="357"/>
      <c r="U656" s="357"/>
      <c r="V656" s="357"/>
      <c r="W656" s="357"/>
      <c r="X656" s="357"/>
      <c r="Y656" s="357"/>
      <c r="Z656" s="357"/>
      <c r="AA656" s="357"/>
      <c r="AB656" s="357"/>
      <c r="AC656" s="357"/>
      <c r="AD656" s="357"/>
      <c r="AE656" s="357"/>
      <c r="AF656" s="357"/>
      <c r="AG656" s="357"/>
      <c r="AH656" s="357"/>
      <c r="AI656" s="357"/>
      <c r="AJ656" s="357"/>
      <c r="AK656" s="357"/>
      <c r="AL656" s="357"/>
      <c r="AM656" s="357"/>
      <c r="AN656" s="357"/>
      <c r="AO656" s="357"/>
      <c r="AP656" s="357"/>
      <c r="AQ656" s="357"/>
      <c r="AR656" s="357"/>
      <c r="AS656" s="357"/>
      <c r="AT656" s="357"/>
      <c r="AU656" s="357"/>
      <c r="AV656" s="357"/>
      <c r="AW656" s="357"/>
      <c r="AX656" s="357"/>
      <c r="AY656" s="357"/>
      <c r="AZ656" s="357"/>
      <c r="BA656" s="357"/>
      <c r="BB656" s="357"/>
      <c r="BC656" s="357"/>
      <c r="BD656" s="357"/>
      <c r="BE656" s="357"/>
      <c r="BF656" s="357"/>
      <c r="BG656" s="357"/>
      <c r="BH656" s="357"/>
      <c r="BI656" s="357"/>
      <c r="BJ656" s="357"/>
      <c r="BK656" s="357"/>
      <c r="BL656" s="357"/>
      <c r="BM656" s="357"/>
      <c r="BN656" s="357"/>
      <c r="BO656" s="357"/>
      <c r="BP656" s="357"/>
      <c r="BQ656" s="357"/>
      <c r="BR656" s="357"/>
      <c r="BS656" s="357"/>
      <c r="BT656" s="357"/>
      <c r="BU656" s="357"/>
      <c r="BV656" s="357"/>
      <c r="BW656" s="357"/>
      <c r="BX656" s="357"/>
      <c r="BY656" s="357"/>
      <c r="BZ656" s="357"/>
      <c r="CA656" s="357"/>
      <c r="CB656" s="357"/>
      <c r="CC656" s="357"/>
      <c r="CD656" s="357"/>
      <c r="CE656" s="357"/>
      <c r="CF656" s="357"/>
      <c r="CG656" s="357"/>
      <c r="CH656" s="357"/>
      <c r="CI656" s="357"/>
      <c r="CJ656" s="357"/>
      <c r="CK656" s="357"/>
      <c r="CL656" s="357"/>
      <c r="CM656" s="357"/>
      <c r="CN656" s="357"/>
      <c r="CO656" s="357"/>
      <c r="CP656" s="357"/>
      <c r="CQ656" s="357"/>
      <c r="CR656" s="357"/>
      <c r="CS656" s="357"/>
      <c r="CT656" s="357"/>
      <c r="CU656" s="357"/>
      <c r="CV656" s="357"/>
      <c r="CW656" s="357"/>
      <c r="CX656" s="357"/>
      <c r="CY656" s="357"/>
      <c r="CZ656" s="357"/>
      <c r="DA656" s="357"/>
      <c r="DB656" s="357"/>
      <c r="DC656" s="357"/>
      <c r="DD656" s="357"/>
      <c r="DE656" s="357"/>
      <c r="DF656" s="357"/>
      <c r="DG656" s="357"/>
      <c r="DH656" s="357"/>
      <c r="DI656" s="357"/>
      <c r="DJ656" s="357"/>
      <c r="DK656" s="357"/>
      <c r="DL656" s="357"/>
      <c r="DM656" s="357"/>
      <c r="DN656" s="357"/>
      <c r="DO656" s="357"/>
      <c r="DP656" s="357"/>
      <c r="DQ656" s="357"/>
      <c r="DR656" s="357"/>
      <c r="DS656" s="357"/>
      <c r="DT656" s="357"/>
      <c r="DU656" s="357"/>
      <c r="DV656" s="357"/>
      <c r="DW656" s="357"/>
      <c r="DX656" s="357"/>
      <c r="DY656" s="357"/>
      <c r="DZ656" s="357"/>
      <c r="EA656" s="357"/>
      <c r="EB656" s="357"/>
      <c r="EC656" s="357"/>
      <c r="ED656" s="357"/>
      <c r="EE656" s="357"/>
      <c r="EF656" s="357"/>
      <c r="EG656" s="357"/>
      <c r="EH656" s="357"/>
      <c r="EI656" s="357"/>
      <c r="EJ656" s="357"/>
      <c r="EK656" s="357"/>
      <c r="EL656" s="357"/>
      <c r="EM656" s="357"/>
      <c r="EN656" s="357"/>
      <c r="EO656" s="357"/>
      <c r="EP656" s="357"/>
      <c r="EQ656" s="357"/>
      <c r="ER656" s="357"/>
      <c r="ES656" s="357"/>
      <c r="ET656" s="357"/>
      <c r="EU656" s="357"/>
    </row>
    <row r="657" ht="12.75" customHeight="1">
      <c r="A657" s="357"/>
      <c r="B657" s="357"/>
      <c r="C657" s="357"/>
      <c r="D657" s="357"/>
      <c r="E657" s="357"/>
      <c r="F657" s="357"/>
      <c r="G657" s="357"/>
      <c r="H657" s="357"/>
      <c r="I657" s="357"/>
      <c r="J657" s="357"/>
      <c r="K657" s="357"/>
      <c r="L657" s="357"/>
      <c r="M657" s="357"/>
      <c r="N657" s="357"/>
      <c r="O657" s="357"/>
      <c r="P657" s="357"/>
      <c r="Q657" s="357"/>
      <c r="R657" s="357"/>
      <c r="S657" s="357"/>
      <c r="T657" s="357"/>
      <c r="U657" s="357"/>
      <c r="V657" s="357"/>
      <c r="W657" s="357"/>
      <c r="X657" s="357"/>
      <c r="Y657" s="357"/>
      <c r="Z657" s="357"/>
      <c r="AA657" s="357"/>
      <c r="AB657" s="357"/>
      <c r="AC657" s="357"/>
      <c r="AD657" s="357"/>
      <c r="AE657" s="357"/>
      <c r="AF657" s="357"/>
      <c r="AG657" s="357"/>
      <c r="AH657" s="357"/>
      <c r="AI657" s="357"/>
      <c r="AJ657" s="357"/>
      <c r="AK657" s="357"/>
      <c r="AL657" s="357"/>
      <c r="AM657" s="357"/>
      <c r="AN657" s="357"/>
      <c r="AO657" s="357"/>
      <c r="AP657" s="357"/>
      <c r="AQ657" s="357"/>
      <c r="AR657" s="357"/>
      <c r="AS657" s="357"/>
      <c r="AT657" s="357"/>
      <c r="AU657" s="357"/>
      <c r="AV657" s="357"/>
      <c r="AW657" s="357"/>
      <c r="AX657" s="357"/>
      <c r="AY657" s="357"/>
      <c r="AZ657" s="357"/>
      <c r="BA657" s="357"/>
      <c r="BB657" s="357"/>
      <c r="BC657" s="357"/>
      <c r="BD657" s="357"/>
      <c r="BE657" s="357"/>
      <c r="BF657" s="357"/>
      <c r="BG657" s="357"/>
      <c r="BH657" s="357"/>
      <c r="BI657" s="357"/>
      <c r="BJ657" s="357"/>
      <c r="BK657" s="357"/>
      <c r="BL657" s="357"/>
      <c r="BM657" s="357"/>
      <c r="BN657" s="357"/>
      <c r="BO657" s="357"/>
      <c r="BP657" s="357"/>
      <c r="BQ657" s="357"/>
      <c r="BR657" s="357"/>
      <c r="BS657" s="357"/>
      <c r="BT657" s="357"/>
      <c r="BU657" s="357"/>
      <c r="BV657" s="357"/>
      <c r="BW657" s="357"/>
      <c r="BX657" s="357"/>
      <c r="BY657" s="357"/>
      <c r="BZ657" s="357"/>
      <c r="CA657" s="357"/>
      <c r="CB657" s="357"/>
      <c r="CC657" s="357"/>
      <c r="CD657" s="357"/>
      <c r="CE657" s="357"/>
      <c r="CF657" s="357"/>
      <c r="CG657" s="357"/>
      <c r="CH657" s="357"/>
      <c r="CI657" s="357"/>
      <c r="CJ657" s="357"/>
      <c r="CK657" s="357"/>
      <c r="CL657" s="357"/>
      <c r="CM657" s="357"/>
      <c r="CN657" s="357"/>
      <c r="CO657" s="357"/>
      <c r="CP657" s="357"/>
      <c r="CQ657" s="357"/>
      <c r="CR657" s="357"/>
      <c r="CS657" s="357"/>
      <c r="CT657" s="357"/>
      <c r="CU657" s="357"/>
      <c r="CV657" s="357"/>
      <c r="CW657" s="357"/>
      <c r="CX657" s="357"/>
      <c r="CY657" s="357"/>
      <c r="CZ657" s="357"/>
      <c r="DA657" s="357"/>
      <c r="DB657" s="357"/>
      <c r="DC657" s="357"/>
      <c r="DD657" s="357"/>
      <c r="DE657" s="357"/>
      <c r="DF657" s="357"/>
      <c r="DG657" s="357"/>
      <c r="DH657" s="357"/>
      <c r="DI657" s="357"/>
      <c r="DJ657" s="357"/>
      <c r="DK657" s="357"/>
      <c r="DL657" s="357"/>
      <c r="DM657" s="357"/>
      <c r="DN657" s="357"/>
      <c r="DO657" s="357"/>
      <c r="DP657" s="357"/>
      <c r="DQ657" s="357"/>
      <c r="DR657" s="357"/>
      <c r="DS657" s="357"/>
      <c r="DT657" s="357"/>
      <c r="DU657" s="357"/>
      <c r="DV657" s="357"/>
      <c r="DW657" s="357"/>
      <c r="DX657" s="357"/>
      <c r="DY657" s="357"/>
      <c r="DZ657" s="357"/>
      <c r="EA657" s="357"/>
      <c r="EB657" s="357"/>
      <c r="EC657" s="357"/>
      <c r="ED657" s="357"/>
      <c r="EE657" s="357"/>
      <c r="EF657" s="357"/>
      <c r="EG657" s="357"/>
      <c r="EH657" s="357"/>
      <c r="EI657" s="357"/>
      <c r="EJ657" s="357"/>
      <c r="EK657" s="357"/>
      <c r="EL657" s="357"/>
      <c r="EM657" s="357"/>
      <c r="EN657" s="357"/>
      <c r="EO657" s="357"/>
      <c r="EP657" s="357"/>
      <c r="EQ657" s="357"/>
      <c r="ER657" s="357"/>
      <c r="ES657" s="357"/>
      <c r="ET657" s="357"/>
      <c r="EU657" s="357"/>
    </row>
    <row r="658" ht="12.75" customHeight="1">
      <c r="A658" s="357"/>
      <c r="B658" s="357"/>
      <c r="C658" s="357"/>
      <c r="D658" s="357"/>
      <c r="E658" s="357"/>
      <c r="F658" s="357"/>
      <c r="G658" s="357"/>
      <c r="H658" s="357"/>
      <c r="I658" s="357"/>
      <c r="J658" s="357"/>
      <c r="K658" s="357"/>
      <c r="L658" s="357"/>
      <c r="M658" s="357"/>
      <c r="N658" s="357"/>
      <c r="O658" s="357"/>
      <c r="P658" s="357"/>
      <c r="Q658" s="357"/>
      <c r="R658" s="357"/>
      <c r="S658" s="357"/>
      <c r="T658" s="357"/>
      <c r="U658" s="357"/>
      <c r="V658" s="357"/>
      <c r="W658" s="357"/>
      <c r="X658" s="357"/>
      <c r="Y658" s="357"/>
      <c r="Z658" s="357"/>
      <c r="AA658" s="357"/>
      <c r="AB658" s="357"/>
      <c r="AC658" s="357"/>
      <c r="AD658" s="357"/>
      <c r="AE658" s="357"/>
      <c r="AF658" s="357"/>
      <c r="AG658" s="357"/>
      <c r="AH658" s="357"/>
      <c r="AI658" s="357"/>
      <c r="AJ658" s="357"/>
      <c r="AK658" s="357"/>
      <c r="AL658" s="357"/>
      <c r="AM658" s="357"/>
      <c r="AN658" s="357"/>
      <c r="AO658" s="357"/>
      <c r="AP658" s="357"/>
      <c r="AQ658" s="357"/>
      <c r="AR658" s="357"/>
      <c r="AS658" s="357"/>
      <c r="AT658" s="357"/>
      <c r="AU658" s="357"/>
      <c r="AV658" s="357"/>
      <c r="AW658" s="357"/>
      <c r="AX658" s="357"/>
      <c r="AY658" s="357"/>
      <c r="AZ658" s="357"/>
      <c r="BA658" s="357"/>
      <c r="BB658" s="357"/>
      <c r="BC658" s="357"/>
      <c r="BD658" s="357"/>
      <c r="BE658" s="357"/>
      <c r="BF658" s="357"/>
      <c r="BG658" s="357"/>
      <c r="BH658" s="357"/>
      <c r="BI658" s="357"/>
      <c r="BJ658" s="357"/>
      <c r="BK658" s="357"/>
      <c r="BL658" s="357"/>
      <c r="BM658" s="357"/>
      <c r="BN658" s="357"/>
      <c r="BO658" s="357"/>
      <c r="BP658" s="357"/>
      <c r="BQ658" s="357"/>
      <c r="BR658" s="357"/>
      <c r="BS658" s="357"/>
      <c r="BT658" s="357"/>
      <c r="BU658" s="357"/>
      <c r="BV658" s="357"/>
      <c r="BW658" s="357"/>
      <c r="BX658" s="357"/>
      <c r="BY658" s="357"/>
      <c r="BZ658" s="357"/>
      <c r="CA658" s="357"/>
      <c r="CB658" s="357"/>
      <c r="CC658" s="357"/>
      <c r="CD658" s="357"/>
      <c r="CE658" s="357"/>
      <c r="CF658" s="357"/>
      <c r="CG658" s="357"/>
      <c r="CH658" s="357"/>
      <c r="CI658" s="357"/>
      <c r="CJ658" s="357"/>
      <c r="CK658" s="357"/>
      <c r="CL658" s="357"/>
      <c r="CM658" s="357"/>
      <c r="CN658" s="357"/>
      <c r="CO658" s="357"/>
      <c r="CP658" s="357"/>
      <c r="CQ658" s="357"/>
      <c r="CR658" s="357"/>
      <c r="CS658" s="357"/>
      <c r="CT658" s="357"/>
      <c r="CU658" s="357"/>
      <c r="CV658" s="357"/>
      <c r="CW658" s="357"/>
      <c r="CX658" s="357"/>
      <c r="CY658" s="357"/>
      <c r="CZ658" s="357"/>
      <c r="DA658" s="357"/>
      <c r="DB658" s="357"/>
      <c r="DC658" s="357"/>
      <c r="DD658" s="357"/>
      <c r="DE658" s="357"/>
      <c r="DF658" s="357"/>
      <c r="DG658" s="357"/>
      <c r="DH658" s="357"/>
      <c r="DI658" s="357"/>
      <c r="DJ658" s="357"/>
      <c r="DK658" s="357"/>
      <c r="DL658" s="357"/>
      <c r="DM658" s="357"/>
      <c r="DN658" s="357"/>
      <c r="DO658" s="357"/>
      <c r="DP658" s="357"/>
      <c r="DQ658" s="357"/>
      <c r="DR658" s="357"/>
      <c r="DS658" s="357"/>
      <c r="DT658" s="357"/>
      <c r="DU658" s="357"/>
      <c r="DV658" s="357"/>
      <c r="DW658" s="357"/>
      <c r="DX658" s="357"/>
      <c r="DY658" s="357"/>
      <c r="DZ658" s="357"/>
      <c r="EA658" s="357"/>
      <c r="EB658" s="357"/>
      <c r="EC658" s="357"/>
      <c r="ED658" s="357"/>
      <c r="EE658" s="357"/>
      <c r="EF658" s="357"/>
      <c r="EG658" s="357"/>
      <c r="EH658" s="357"/>
      <c r="EI658" s="357"/>
      <c r="EJ658" s="357"/>
      <c r="EK658" s="357"/>
      <c r="EL658" s="357"/>
      <c r="EM658" s="357"/>
      <c r="EN658" s="357"/>
      <c r="EO658" s="357"/>
      <c r="EP658" s="357"/>
      <c r="EQ658" s="357"/>
      <c r="ER658" s="357"/>
      <c r="ES658" s="357"/>
      <c r="ET658" s="357"/>
      <c r="EU658" s="357"/>
    </row>
    <row r="659" ht="12.75" customHeight="1">
      <c r="A659" s="357"/>
      <c r="B659" s="357"/>
      <c r="C659" s="357"/>
      <c r="D659" s="357"/>
      <c r="E659" s="357"/>
      <c r="F659" s="357"/>
      <c r="G659" s="357"/>
      <c r="H659" s="357"/>
      <c r="I659" s="357"/>
      <c r="J659" s="357"/>
      <c r="K659" s="357"/>
      <c r="L659" s="357"/>
      <c r="M659" s="357"/>
      <c r="N659" s="357"/>
      <c r="O659" s="357"/>
      <c r="P659" s="357"/>
      <c r="Q659" s="357"/>
      <c r="R659" s="357"/>
      <c r="S659" s="357"/>
      <c r="T659" s="357"/>
      <c r="U659" s="357"/>
      <c r="V659" s="357"/>
      <c r="W659" s="357"/>
      <c r="X659" s="357"/>
      <c r="Y659" s="357"/>
      <c r="Z659" s="357"/>
      <c r="AA659" s="357"/>
      <c r="AB659" s="357"/>
      <c r="AC659" s="357"/>
      <c r="AD659" s="357"/>
      <c r="AE659" s="357"/>
      <c r="AF659" s="357"/>
      <c r="AG659" s="357"/>
      <c r="AH659" s="357"/>
      <c r="AI659" s="357"/>
      <c r="AJ659" s="357"/>
      <c r="AK659" s="357"/>
      <c r="AL659" s="357"/>
      <c r="AM659" s="357"/>
      <c r="AN659" s="357"/>
      <c r="AO659" s="357"/>
      <c r="AP659" s="357"/>
      <c r="AQ659" s="357"/>
      <c r="AR659" s="357"/>
      <c r="AS659" s="357"/>
      <c r="AT659" s="357"/>
      <c r="AU659" s="357"/>
      <c r="AV659" s="357"/>
      <c r="AW659" s="357"/>
      <c r="AX659" s="357"/>
      <c r="AY659" s="357"/>
      <c r="AZ659" s="357"/>
      <c r="BA659" s="357"/>
      <c r="BB659" s="357"/>
      <c r="BC659" s="357"/>
      <c r="BD659" s="357"/>
      <c r="BE659" s="357"/>
      <c r="BF659" s="357"/>
      <c r="BG659" s="357"/>
      <c r="BH659" s="357"/>
      <c r="BI659" s="357"/>
      <c r="BJ659" s="357"/>
      <c r="BK659" s="357"/>
      <c r="BL659" s="357"/>
      <c r="BM659" s="357"/>
      <c r="BN659" s="357"/>
      <c r="BO659" s="357"/>
      <c r="BP659" s="357"/>
      <c r="BQ659" s="357"/>
      <c r="BR659" s="357"/>
      <c r="BS659" s="357"/>
      <c r="BT659" s="357"/>
      <c r="BU659" s="357"/>
      <c r="BV659" s="357"/>
      <c r="BW659" s="357"/>
      <c r="BX659" s="357"/>
      <c r="BY659" s="357"/>
      <c r="BZ659" s="357"/>
      <c r="CA659" s="357"/>
      <c r="CB659" s="357"/>
      <c r="CC659" s="357"/>
      <c r="CD659" s="357"/>
      <c r="CE659" s="357"/>
      <c r="CF659" s="357"/>
      <c r="CG659" s="357"/>
      <c r="CH659" s="357"/>
      <c r="CI659" s="357"/>
      <c r="CJ659" s="357"/>
      <c r="CK659" s="357"/>
      <c r="CL659" s="357"/>
      <c r="CM659" s="357"/>
      <c r="CN659" s="357"/>
      <c r="CO659" s="357"/>
      <c r="CP659" s="357"/>
      <c r="CQ659" s="357"/>
      <c r="CR659" s="357"/>
      <c r="CS659" s="357"/>
      <c r="CT659" s="357"/>
      <c r="CU659" s="357"/>
      <c r="CV659" s="357"/>
      <c r="CW659" s="357"/>
      <c r="CX659" s="357"/>
      <c r="CY659" s="357"/>
      <c r="CZ659" s="357"/>
      <c r="DA659" s="357"/>
      <c r="DB659" s="357"/>
      <c r="DC659" s="357"/>
      <c r="DD659" s="357"/>
      <c r="DE659" s="357"/>
      <c r="DF659" s="357"/>
      <c r="DG659" s="357"/>
      <c r="DH659" s="357"/>
      <c r="DI659" s="357"/>
      <c r="DJ659" s="357"/>
      <c r="DK659" s="357"/>
      <c r="DL659" s="357"/>
      <c r="DM659" s="357"/>
      <c r="DN659" s="357"/>
      <c r="DO659" s="357"/>
      <c r="DP659" s="357"/>
      <c r="DQ659" s="357"/>
      <c r="DR659" s="357"/>
      <c r="DS659" s="357"/>
      <c r="DT659" s="357"/>
      <c r="DU659" s="357"/>
      <c r="DV659" s="357"/>
      <c r="DW659" s="357"/>
      <c r="DX659" s="357"/>
      <c r="DY659" s="357"/>
      <c r="DZ659" s="357"/>
      <c r="EA659" s="357"/>
      <c r="EB659" s="357"/>
      <c r="EC659" s="357"/>
      <c r="ED659" s="357"/>
      <c r="EE659" s="357"/>
      <c r="EF659" s="357"/>
      <c r="EG659" s="357"/>
      <c r="EH659" s="357"/>
      <c r="EI659" s="357"/>
      <c r="EJ659" s="357"/>
      <c r="EK659" s="357"/>
      <c r="EL659" s="357"/>
      <c r="EM659" s="357"/>
      <c r="EN659" s="357"/>
      <c r="EO659" s="357"/>
      <c r="EP659" s="357"/>
      <c r="EQ659" s="357"/>
      <c r="ER659" s="357"/>
      <c r="ES659" s="357"/>
      <c r="ET659" s="357"/>
      <c r="EU659" s="357"/>
    </row>
    <row r="660" ht="12.75" customHeight="1">
      <c r="A660" s="357"/>
      <c r="B660" s="357"/>
      <c r="C660" s="357"/>
      <c r="D660" s="357"/>
      <c r="E660" s="357"/>
      <c r="F660" s="357"/>
      <c r="G660" s="357"/>
      <c r="H660" s="357"/>
      <c r="I660" s="357"/>
      <c r="J660" s="357"/>
      <c r="K660" s="357"/>
      <c r="L660" s="357"/>
      <c r="M660" s="357"/>
      <c r="N660" s="357"/>
      <c r="O660" s="357"/>
      <c r="P660" s="357"/>
      <c r="Q660" s="357"/>
      <c r="R660" s="357"/>
      <c r="S660" s="357"/>
      <c r="T660" s="357"/>
      <c r="U660" s="357"/>
      <c r="V660" s="357"/>
      <c r="W660" s="357"/>
      <c r="X660" s="357"/>
      <c r="Y660" s="357"/>
      <c r="Z660" s="357"/>
      <c r="AA660" s="357"/>
      <c r="AB660" s="357"/>
      <c r="AC660" s="357"/>
      <c r="AD660" s="357"/>
      <c r="AE660" s="357"/>
      <c r="AF660" s="357"/>
      <c r="AG660" s="357"/>
      <c r="AH660" s="357"/>
      <c r="AI660" s="357"/>
      <c r="AJ660" s="357"/>
      <c r="AK660" s="357"/>
      <c r="AL660" s="357"/>
      <c r="AM660" s="357"/>
      <c r="AN660" s="357"/>
      <c r="AO660" s="357"/>
      <c r="AP660" s="357"/>
      <c r="AQ660" s="357"/>
      <c r="AR660" s="357"/>
      <c r="AS660" s="357"/>
      <c r="AT660" s="357"/>
      <c r="AU660" s="357"/>
      <c r="AV660" s="357"/>
      <c r="AW660" s="357"/>
      <c r="AX660" s="357"/>
      <c r="AY660" s="357"/>
      <c r="AZ660" s="357"/>
      <c r="BA660" s="357"/>
      <c r="BB660" s="357"/>
      <c r="BC660" s="357"/>
      <c r="BD660" s="357"/>
      <c r="BE660" s="357"/>
      <c r="BF660" s="357"/>
      <c r="BG660" s="357"/>
      <c r="BH660" s="357"/>
      <c r="BI660" s="357"/>
      <c r="BJ660" s="357"/>
      <c r="BK660" s="357"/>
      <c r="BL660" s="357"/>
      <c r="BM660" s="357"/>
      <c r="BN660" s="357"/>
      <c r="BO660" s="357"/>
      <c r="BP660" s="357"/>
      <c r="BQ660" s="357"/>
      <c r="BR660" s="357"/>
      <c r="BS660" s="357"/>
      <c r="BT660" s="357"/>
      <c r="BU660" s="357"/>
      <c r="BV660" s="357"/>
      <c r="BW660" s="357"/>
      <c r="BX660" s="357"/>
      <c r="BY660" s="357"/>
      <c r="BZ660" s="357"/>
      <c r="CA660" s="357"/>
      <c r="CB660" s="357"/>
      <c r="CC660" s="357"/>
      <c r="CD660" s="357"/>
      <c r="CE660" s="357"/>
      <c r="CF660" s="357"/>
      <c r="CG660" s="357"/>
      <c r="CH660" s="357"/>
      <c r="CI660" s="357"/>
      <c r="CJ660" s="357"/>
      <c r="CK660" s="357"/>
      <c r="CL660" s="357"/>
      <c r="CM660" s="357"/>
      <c r="CN660" s="357"/>
      <c r="CO660" s="357"/>
      <c r="CP660" s="357"/>
      <c r="CQ660" s="357"/>
      <c r="CR660" s="357"/>
      <c r="CS660" s="357"/>
      <c r="CT660" s="357"/>
      <c r="CU660" s="357"/>
      <c r="CV660" s="357"/>
      <c r="CW660" s="357"/>
      <c r="CX660" s="357"/>
      <c r="CY660" s="357"/>
      <c r="CZ660" s="357"/>
      <c r="DA660" s="357"/>
      <c r="DB660" s="357"/>
      <c r="DC660" s="357"/>
      <c r="DD660" s="357"/>
      <c r="DE660" s="357"/>
      <c r="DF660" s="357"/>
      <c r="DG660" s="357"/>
      <c r="DH660" s="357"/>
      <c r="DI660" s="357"/>
      <c r="DJ660" s="357"/>
      <c r="DK660" s="357"/>
      <c r="DL660" s="357"/>
      <c r="DM660" s="357"/>
      <c r="DN660" s="357"/>
      <c r="DO660" s="357"/>
      <c r="DP660" s="357"/>
      <c r="DQ660" s="357"/>
      <c r="DR660" s="357"/>
      <c r="DS660" s="357"/>
      <c r="DT660" s="357"/>
      <c r="DU660" s="357"/>
      <c r="DV660" s="357"/>
      <c r="DW660" s="357"/>
      <c r="DX660" s="357"/>
      <c r="DY660" s="357"/>
      <c r="DZ660" s="357"/>
      <c r="EA660" s="357"/>
      <c r="EB660" s="357"/>
      <c r="EC660" s="357"/>
      <c r="ED660" s="357"/>
      <c r="EE660" s="357"/>
      <c r="EF660" s="357"/>
      <c r="EG660" s="357"/>
      <c r="EH660" s="357"/>
      <c r="EI660" s="357"/>
      <c r="EJ660" s="357"/>
      <c r="EK660" s="357"/>
      <c r="EL660" s="357"/>
      <c r="EM660" s="357"/>
      <c r="EN660" s="357"/>
      <c r="EO660" s="357"/>
      <c r="EP660" s="357"/>
      <c r="EQ660" s="357"/>
      <c r="ER660" s="357"/>
      <c r="ES660" s="357"/>
      <c r="ET660" s="357"/>
      <c r="EU660" s="357"/>
    </row>
    <row r="661" ht="12.75" customHeight="1">
      <c r="A661" s="357"/>
      <c r="B661" s="357"/>
      <c r="C661" s="357"/>
      <c r="D661" s="357"/>
      <c r="E661" s="357"/>
      <c r="F661" s="357"/>
      <c r="G661" s="357"/>
      <c r="H661" s="357"/>
      <c r="I661" s="357"/>
      <c r="J661" s="357"/>
      <c r="K661" s="357"/>
      <c r="L661" s="357"/>
      <c r="M661" s="357"/>
      <c r="N661" s="357"/>
      <c r="O661" s="357"/>
      <c r="P661" s="357"/>
      <c r="Q661" s="357"/>
      <c r="R661" s="357"/>
      <c r="S661" s="357"/>
      <c r="T661" s="357"/>
      <c r="U661" s="357"/>
      <c r="V661" s="357"/>
      <c r="W661" s="357"/>
      <c r="X661" s="357"/>
      <c r="Y661" s="357"/>
      <c r="Z661" s="357"/>
      <c r="AA661" s="357"/>
      <c r="AB661" s="357"/>
      <c r="AC661" s="357"/>
      <c r="AD661" s="357"/>
      <c r="AE661" s="357"/>
      <c r="AF661" s="357"/>
      <c r="AG661" s="357"/>
      <c r="AH661" s="357"/>
      <c r="AI661" s="357"/>
      <c r="AJ661" s="357"/>
      <c r="AK661" s="357"/>
      <c r="AL661" s="357"/>
      <c r="AM661" s="357"/>
      <c r="AN661" s="357"/>
      <c r="AO661" s="357"/>
      <c r="AP661" s="357"/>
      <c r="AQ661" s="357"/>
      <c r="AR661" s="357"/>
      <c r="AS661" s="357"/>
      <c r="AT661" s="357"/>
      <c r="AU661" s="357"/>
      <c r="AV661" s="357"/>
      <c r="AW661" s="357"/>
      <c r="AX661" s="357"/>
      <c r="AY661" s="357"/>
      <c r="AZ661" s="357"/>
      <c r="BA661" s="357"/>
      <c r="BB661" s="357"/>
      <c r="BC661" s="357"/>
      <c r="BD661" s="357"/>
      <c r="BE661" s="357"/>
      <c r="BF661" s="357"/>
      <c r="BG661" s="357"/>
      <c r="BH661" s="357"/>
      <c r="BI661" s="357"/>
      <c r="BJ661" s="357"/>
      <c r="BK661" s="357"/>
      <c r="BL661" s="357"/>
      <c r="BM661" s="357"/>
      <c r="BN661" s="357"/>
      <c r="BO661" s="357"/>
      <c r="BP661" s="357"/>
      <c r="BQ661" s="357"/>
      <c r="BR661" s="357"/>
      <c r="BS661" s="357"/>
      <c r="BT661" s="357"/>
      <c r="BU661" s="357"/>
      <c r="BV661" s="357"/>
      <c r="BW661" s="357"/>
      <c r="BX661" s="357"/>
      <c r="BY661" s="357"/>
      <c r="BZ661" s="357"/>
      <c r="CA661" s="357"/>
      <c r="CB661" s="357"/>
      <c r="CC661" s="357"/>
      <c r="CD661" s="357"/>
      <c r="CE661" s="357"/>
      <c r="CF661" s="357"/>
      <c r="CG661" s="357"/>
      <c r="CH661" s="357"/>
      <c r="CI661" s="357"/>
      <c r="CJ661" s="357"/>
      <c r="CK661" s="357"/>
      <c r="CL661" s="357"/>
      <c r="CM661" s="357"/>
      <c r="CN661" s="357"/>
      <c r="CO661" s="357"/>
      <c r="CP661" s="357"/>
      <c r="CQ661" s="357"/>
      <c r="CR661" s="357"/>
      <c r="CS661" s="357"/>
      <c r="CT661" s="357"/>
      <c r="CU661" s="357"/>
      <c r="CV661" s="357"/>
      <c r="CW661" s="357"/>
      <c r="CX661" s="357"/>
      <c r="CY661" s="357"/>
      <c r="CZ661" s="357"/>
      <c r="DA661" s="357"/>
      <c r="DB661" s="357"/>
      <c r="DC661" s="357"/>
      <c r="DD661" s="357"/>
      <c r="DE661" s="357"/>
      <c r="DF661" s="357"/>
      <c r="DG661" s="357"/>
      <c r="DH661" s="357"/>
      <c r="DI661" s="357"/>
      <c r="DJ661" s="357"/>
      <c r="DK661" s="357"/>
      <c r="DL661" s="357"/>
      <c r="DM661" s="357"/>
      <c r="DN661" s="357"/>
      <c r="DO661" s="357"/>
      <c r="DP661" s="357"/>
      <c r="DQ661" s="357"/>
      <c r="DR661" s="357"/>
      <c r="DS661" s="357"/>
      <c r="DT661" s="357"/>
      <c r="DU661" s="357"/>
      <c r="DV661" s="357"/>
      <c r="DW661" s="357"/>
      <c r="DX661" s="357"/>
      <c r="DY661" s="357"/>
      <c r="DZ661" s="357"/>
      <c r="EA661" s="357"/>
      <c r="EB661" s="357"/>
      <c r="EC661" s="357"/>
      <c r="ED661" s="357"/>
      <c r="EE661" s="357"/>
      <c r="EF661" s="357"/>
      <c r="EG661" s="357"/>
      <c r="EH661" s="357"/>
      <c r="EI661" s="357"/>
      <c r="EJ661" s="357"/>
      <c r="EK661" s="357"/>
      <c r="EL661" s="357"/>
      <c r="EM661" s="357"/>
      <c r="EN661" s="357"/>
      <c r="EO661" s="357"/>
      <c r="EP661" s="357"/>
      <c r="EQ661" s="357"/>
      <c r="ER661" s="357"/>
      <c r="ES661" s="357"/>
      <c r="ET661" s="357"/>
      <c r="EU661" s="357"/>
    </row>
    <row r="662" ht="12.75" customHeight="1">
      <c r="A662" s="357"/>
      <c r="B662" s="357"/>
      <c r="C662" s="357"/>
      <c r="D662" s="357"/>
      <c r="E662" s="357"/>
      <c r="F662" s="357"/>
      <c r="G662" s="357"/>
      <c r="H662" s="357"/>
      <c r="I662" s="357"/>
      <c r="J662" s="357"/>
      <c r="K662" s="357"/>
      <c r="L662" s="357"/>
      <c r="M662" s="357"/>
      <c r="N662" s="357"/>
      <c r="O662" s="357"/>
      <c r="P662" s="357"/>
      <c r="Q662" s="357"/>
      <c r="R662" s="357"/>
      <c r="S662" s="357"/>
      <c r="T662" s="357"/>
      <c r="U662" s="357"/>
      <c r="V662" s="357"/>
      <c r="W662" s="357"/>
      <c r="X662" s="357"/>
      <c r="Y662" s="357"/>
      <c r="Z662" s="357"/>
      <c r="AA662" s="357"/>
      <c r="AB662" s="357"/>
      <c r="AC662" s="357"/>
      <c r="AD662" s="357"/>
      <c r="AE662" s="357"/>
      <c r="AF662" s="357"/>
      <c r="AG662" s="357"/>
      <c r="AH662" s="357"/>
      <c r="AI662" s="357"/>
      <c r="AJ662" s="357"/>
      <c r="AK662" s="357"/>
      <c r="AL662" s="357"/>
      <c r="AM662" s="357"/>
      <c r="AN662" s="357"/>
      <c r="AO662" s="357"/>
      <c r="AP662" s="357"/>
      <c r="AQ662" s="357"/>
      <c r="AR662" s="357"/>
      <c r="AS662" s="357"/>
      <c r="AT662" s="357"/>
      <c r="AU662" s="357"/>
      <c r="AV662" s="357"/>
      <c r="AW662" s="357"/>
      <c r="AX662" s="357"/>
      <c r="AY662" s="357"/>
      <c r="AZ662" s="357"/>
      <c r="BA662" s="357"/>
      <c r="BB662" s="357"/>
      <c r="BC662" s="357"/>
      <c r="BD662" s="357"/>
      <c r="BE662" s="357"/>
      <c r="BF662" s="357"/>
      <c r="BG662" s="357"/>
      <c r="BH662" s="357"/>
      <c r="BI662" s="357"/>
      <c r="BJ662" s="357"/>
      <c r="BK662" s="357"/>
      <c r="BL662" s="357"/>
      <c r="BM662" s="357"/>
      <c r="BN662" s="357"/>
      <c r="BO662" s="357"/>
      <c r="BP662" s="357"/>
      <c r="BQ662" s="357"/>
      <c r="BR662" s="357"/>
      <c r="BS662" s="357"/>
      <c r="BT662" s="357"/>
      <c r="BU662" s="357"/>
      <c r="BV662" s="357"/>
      <c r="BW662" s="357"/>
      <c r="BX662" s="357"/>
      <c r="BY662" s="357"/>
      <c r="BZ662" s="357"/>
      <c r="CA662" s="357"/>
      <c r="CB662" s="357"/>
      <c r="CC662" s="357"/>
      <c r="CD662" s="357"/>
      <c r="CE662" s="357"/>
      <c r="CF662" s="357"/>
      <c r="CG662" s="357"/>
      <c r="CH662" s="357"/>
      <c r="CI662" s="357"/>
      <c r="CJ662" s="357"/>
      <c r="CK662" s="357"/>
      <c r="CL662" s="357"/>
      <c r="CM662" s="357"/>
      <c r="CN662" s="357"/>
      <c r="CO662" s="357"/>
      <c r="CP662" s="357"/>
      <c r="CQ662" s="357"/>
      <c r="CR662" s="357"/>
      <c r="CS662" s="357"/>
      <c r="CT662" s="357"/>
      <c r="CU662" s="357"/>
      <c r="CV662" s="357"/>
      <c r="CW662" s="357"/>
      <c r="CX662" s="357"/>
      <c r="CY662" s="357"/>
      <c r="CZ662" s="357"/>
      <c r="DA662" s="357"/>
      <c r="DB662" s="357"/>
      <c r="DC662" s="357"/>
      <c r="DD662" s="357"/>
      <c r="DE662" s="357"/>
      <c r="DF662" s="357"/>
      <c r="DG662" s="357"/>
      <c r="DH662" s="357"/>
      <c r="DI662" s="357"/>
      <c r="DJ662" s="357"/>
      <c r="DK662" s="357"/>
      <c r="DL662" s="357"/>
      <c r="DM662" s="357"/>
      <c r="DN662" s="357"/>
      <c r="DO662" s="357"/>
      <c r="DP662" s="357"/>
      <c r="DQ662" s="357"/>
      <c r="DR662" s="357"/>
      <c r="DS662" s="357"/>
      <c r="DT662" s="357"/>
      <c r="DU662" s="357"/>
      <c r="DV662" s="357"/>
      <c r="DW662" s="357"/>
      <c r="DX662" s="357"/>
      <c r="DY662" s="357"/>
      <c r="DZ662" s="357"/>
      <c r="EA662" s="357"/>
      <c r="EB662" s="357"/>
      <c r="EC662" s="357"/>
      <c r="ED662" s="357"/>
      <c r="EE662" s="357"/>
      <c r="EF662" s="357"/>
      <c r="EG662" s="357"/>
      <c r="EH662" s="357"/>
      <c r="EI662" s="357"/>
      <c r="EJ662" s="357"/>
      <c r="EK662" s="357"/>
      <c r="EL662" s="357"/>
      <c r="EM662" s="357"/>
      <c r="EN662" s="357"/>
      <c r="EO662" s="357"/>
      <c r="EP662" s="357"/>
      <c r="EQ662" s="357"/>
      <c r="ER662" s="357"/>
      <c r="ES662" s="357"/>
      <c r="ET662" s="357"/>
      <c r="EU662" s="357"/>
    </row>
    <row r="663" ht="12.75" customHeight="1">
      <c r="A663" s="357"/>
      <c r="B663" s="357"/>
      <c r="C663" s="357"/>
      <c r="D663" s="357"/>
      <c r="E663" s="357"/>
      <c r="F663" s="357"/>
      <c r="G663" s="357"/>
      <c r="H663" s="357"/>
      <c r="I663" s="357"/>
      <c r="J663" s="357"/>
      <c r="K663" s="357"/>
      <c r="L663" s="357"/>
      <c r="M663" s="357"/>
      <c r="N663" s="357"/>
      <c r="O663" s="357"/>
      <c r="P663" s="357"/>
      <c r="Q663" s="357"/>
      <c r="R663" s="357"/>
      <c r="S663" s="357"/>
      <c r="T663" s="357"/>
      <c r="U663" s="357"/>
      <c r="V663" s="357"/>
      <c r="W663" s="357"/>
      <c r="X663" s="357"/>
      <c r="Y663" s="357"/>
      <c r="Z663" s="357"/>
      <c r="AA663" s="357"/>
      <c r="AB663" s="357"/>
      <c r="AC663" s="357"/>
      <c r="AD663" s="357"/>
      <c r="AE663" s="357"/>
      <c r="AF663" s="357"/>
      <c r="AG663" s="357"/>
      <c r="AH663" s="357"/>
      <c r="AI663" s="357"/>
      <c r="AJ663" s="357"/>
      <c r="AK663" s="357"/>
      <c r="AL663" s="357"/>
      <c r="AM663" s="357"/>
      <c r="AN663" s="357"/>
      <c r="AO663" s="357"/>
      <c r="AP663" s="357"/>
      <c r="AQ663" s="357"/>
      <c r="AR663" s="357"/>
      <c r="AS663" s="357"/>
      <c r="AT663" s="357"/>
      <c r="AU663" s="357"/>
      <c r="AV663" s="357"/>
      <c r="AW663" s="357"/>
      <c r="AX663" s="357"/>
      <c r="AY663" s="357"/>
      <c r="AZ663" s="357"/>
      <c r="BA663" s="357"/>
      <c r="BB663" s="357"/>
      <c r="BC663" s="357"/>
      <c r="BD663" s="357"/>
      <c r="BE663" s="357"/>
      <c r="BF663" s="357"/>
      <c r="BG663" s="357"/>
      <c r="BH663" s="357"/>
      <c r="BI663" s="357"/>
      <c r="BJ663" s="357"/>
      <c r="BK663" s="357"/>
      <c r="BL663" s="357"/>
      <c r="BM663" s="357"/>
      <c r="BN663" s="357"/>
      <c r="BO663" s="357"/>
      <c r="BP663" s="357"/>
      <c r="BQ663" s="357"/>
      <c r="BR663" s="357"/>
      <c r="BS663" s="357"/>
      <c r="BT663" s="357"/>
      <c r="BU663" s="357"/>
      <c r="BV663" s="357"/>
      <c r="BW663" s="357"/>
      <c r="BX663" s="357"/>
      <c r="BY663" s="357"/>
      <c r="BZ663" s="357"/>
      <c r="CA663" s="357"/>
      <c r="CB663" s="357"/>
      <c r="CC663" s="357"/>
      <c r="CD663" s="357"/>
      <c r="CE663" s="357"/>
      <c r="CF663" s="357"/>
      <c r="CG663" s="357"/>
      <c r="CH663" s="357"/>
      <c r="CI663" s="357"/>
      <c r="CJ663" s="357"/>
      <c r="CK663" s="357"/>
      <c r="CL663" s="357"/>
      <c r="CM663" s="357"/>
      <c r="CN663" s="357"/>
      <c r="CO663" s="357"/>
      <c r="CP663" s="357"/>
      <c r="CQ663" s="357"/>
      <c r="CR663" s="357"/>
      <c r="CS663" s="357"/>
      <c r="CT663" s="357"/>
      <c r="CU663" s="357"/>
      <c r="CV663" s="357"/>
      <c r="CW663" s="357"/>
      <c r="CX663" s="357"/>
      <c r="CY663" s="357"/>
      <c r="CZ663" s="357"/>
      <c r="DA663" s="357"/>
      <c r="DB663" s="357"/>
      <c r="DC663" s="357"/>
      <c r="DD663" s="357"/>
      <c r="DE663" s="357"/>
      <c r="DF663" s="357"/>
      <c r="DG663" s="357"/>
      <c r="DH663" s="357"/>
      <c r="DI663" s="357"/>
      <c r="DJ663" s="357"/>
      <c r="DK663" s="357"/>
      <c r="DL663" s="357"/>
      <c r="DM663" s="357"/>
      <c r="DN663" s="357"/>
      <c r="DO663" s="357"/>
      <c r="DP663" s="357"/>
      <c r="DQ663" s="357"/>
      <c r="DR663" s="357"/>
      <c r="DS663" s="357"/>
      <c r="DT663" s="357"/>
      <c r="DU663" s="357"/>
      <c r="DV663" s="357"/>
      <c r="DW663" s="357"/>
      <c r="DX663" s="357"/>
      <c r="DY663" s="357"/>
      <c r="DZ663" s="357"/>
      <c r="EA663" s="357"/>
      <c r="EB663" s="357"/>
      <c r="EC663" s="357"/>
      <c r="ED663" s="357"/>
      <c r="EE663" s="357"/>
      <c r="EF663" s="357"/>
      <c r="EG663" s="357"/>
      <c r="EH663" s="357"/>
      <c r="EI663" s="357"/>
      <c r="EJ663" s="357"/>
      <c r="EK663" s="357"/>
      <c r="EL663" s="357"/>
      <c r="EM663" s="357"/>
      <c r="EN663" s="357"/>
      <c r="EO663" s="357"/>
      <c r="EP663" s="357"/>
      <c r="EQ663" s="357"/>
      <c r="ER663" s="357"/>
      <c r="ES663" s="357"/>
      <c r="ET663" s="357"/>
      <c r="EU663" s="357"/>
    </row>
    <row r="664" ht="12.75" customHeight="1">
      <c r="A664" s="357"/>
      <c r="B664" s="357"/>
      <c r="C664" s="357"/>
      <c r="D664" s="357"/>
      <c r="E664" s="357"/>
      <c r="F664" s="357"/>
      <c r="G664" s="357"/>
      <c r="H664" s="357"/>
      <c r="I664" s="357"/>
      <c r="J664" s="357"/>
      <c r="K664" s="357"/>
      <c r="L664" s="357"/>
      <c r="M664" s="357"/>
      <c r="N664" s="357"/>
      <c r="O664" s="357"/>
      <c r="P664" s="357"/>
      <c r="Q664" s="357"/>
      <c r="R664" s="357"/>
      <c r="S664" s="357"/>
      <c r="T664" s="357"/>
      <c r="U664" s="357"/>
      <c r="V664" s="357"/>
      <c r="W664" s="357"/>
      <c r="X664" s="357"/>
      <c r="Y664" s="357"/>
      <c r="Z664" s="357"/>
      <c r="AA664" s="357"/>
      <c r="AB664" s="357"/>
      <c r="AC664" s="357"/>
      <c r="AD664" s="357"/>
      <c r="AE664" s="357"/>
      <c r="AF664" s="357"/>
      <c r="AG664" s="357"/>
      <c r="AH664" s="357"/>
      <c r="AI664" s="357"/>
      <c r="AJ664" s="357"/>
      <c r="AK664" s="357"/>
      <c r="AL664" s="357"/>
      <c r="AM664" s="357"/>
      <c r="AN664" s="357"/>
      <c r="AO664" s="357"/>
      <c r="AP664" s="357"/>
      <c r="AQ664" s="357"/>
      <c r="AR664" s="357"/>
      <c r="AS664" s="357"/>
      <c r="AT664" s="357"/>
      <c r="AU664" s="357"/>
      <c r="AV664" s="357"/>
      <c r="AW664" s="357"/>
      <c r="AX664" s="357"/>
      <c r="AY664" s="357"/>
      <c r="AZ664" s="357"/>
      <c r="BA664" s="357"/>
      <c r="BB664" s="357"/>
      <c r="BC664" s="357"/>
      <c r="BD664" s="357"/>
      <c r="BE664" s="357"/>
      <c r="BF664" s="357"/>
      <c r="BG664" s="357"/>
      <c r="BH664" s="357"/>
      <c r="BI664" s="357"/>
      <c r="BJ664" s="357"/>
      <c r="BK664" s="357"/>
      <c r="BL664" s="357"/>
      <c r="BM664" s="357"/>
      <c r="BN664" s="357"/>
      <c r="BO664" s="357"/>
      <c r="BP664" s="357"/>
      <c r="BQ664" s="357"/>
      <c r="BR664" s="357"/>
      <c r="BS664" s="357"/>
      <c r="BT664" s="357"/>
      <c r="BU664" s="357"/>
      <c r="BV664" s="357"/>
      <c r="BW664" s="357"/>
      <c r="BX664" s="357"/>
      <c r="BY664" s="357"/>
      <c r="BZ664" s="357"/>
      <c r="CA664" s="357"/>
      <c r="CB664" s="357"/>
      <c r="CC664" s="357"/>
      <c r="CD664" s="357"/>
      <c r="CE664" s="357"/>
      <c r="CF664" s="357"/>
      <c r="CG664" s="357"/>
      <c r="CH664" s="357"/>
      <c r="CI664" s="357"/>
      <c r="CJ664" s="357"/>
      <c r="CK664" s="357"/>
      <c r="CL664" s="357"/>
      <c r="CM664" s="357"/>
      <c r="CN664" s="357"/>
      <c r="CO664" s="357"/>
      <c r="CP664" s="357"/>
      <c r="CQ664" s="357"/>
      <c r="CR664" s="357"/>
      <c r="CS664" s="357"/>
      <c r="CT664" s="357"/>
      <c r="CU664" s="357"/>
      <c r="CV664" s="357"/>
      <c r="CW664" s="357"/>
      <c r="CX664" s="357"/>
      <c r="CY664" s="357"/>
      <c r="CZ664" s="357"/>
      <c r="DA664" s="357"/>
      <c r="DB664" s="357"/>
      <c r="DC664" s="357"/>
      <c r="DD664" s="357"/>
      <c r="DE664" s="357"/>
      <c r="DF664" s="357"/>
      <c r="DG664" s="357"/>
      <c r="DH664" s="357"/>
      <c r="DI664" s="357"/>
      <c r="DJ664" s="357"/>
      <c r="DK664" s="357"/>
      <c r="DL664" s="357"/>
      <c r="DM664" s="357"/>
      <c r="DN664" s="357"/>
      <c r="DO664" s="357"/>
      <c r="DP664" s="357"/>
      <c r="DQ664" s="357"/>
      <c r="DR664" s="357"/>
      <c r="DS664" s="357"/>
      <c r="DT664" s="357"/>
      <c r="DU664" s="357"/>
      <c r="DV664" s="357"/>
      <c r="DW664" s="357"/>
      <c r="DX664" s="357"/>
      <c r="DY664" s="357"/>
      <c r="DZ664" s="357"/>
      <c r="EA664" s="357"/>
      <c r="EB664" s="357"/>
      <c r="EC664" s="357"/>
      <c r="ED664" s="357"/>
      <c r="EE664" s="357"/>
      <c r="EF664" s="357"/>
      <c r="EG664" s="357"/>
      <c r="EH664" s="357"/>
      <c r="EI664" s="357"/>
      <c r="EJ664" s="357"/>
      <c r="EK664" s="357"/>
      <c r="EL664" s="357"/>
      <c r="EM664" s="357"/>
      <c r="EN664" s="357"/>
      <c r="EO664" s="357"/>
      <c r="EP664" s="357"/>
      <c r="EQ664" s="357"/>
      <c r="ER664" s="357"/>
      <c r="ES664" s="357"/>
      <c r="ET664" s="357"/>
      <c r="EU664" s="357"/>
    </row>
    <row r="665" ht="12.75" customHeight="1">
      <c r="A665" s="357"/>
      <c r="B665" s="357"/>
      <c r="C665" s="357"/>
      <c r="D665" s="357"/>
      <c r="E665" s="357"/>
      <c r="F665" s="357"/>
      <c r="G665" s="357"/>
      <c r="H665" s="357"/>
      <c r="I665" s="357"/>
      <c r="J665" s="357"/>
      <c r="K665" s="357"/>
      <c r="L665" s="357"/>
      <c r="M665" s="357"/>
      <c r="N665" s="357"/>
      <c r="O665" s="357"/>
      <c r="P665" s="357"/>
      <c r="Q665" s="357"/>
      <c r="R665" s="357"/>
      <c r="S665" s="357"/>
      <c r="T665" s="357"/>
      <c r="U665" s="357"/>
      <c r="V665" s="357"/>
      <c r="W665" s="357"/>
      <c r="X665" s="357"/>
      <c r="Y665" s="357"/>
      <c r="Z665" s="357"/>
      <c r="AA665" s="357"/>
      <c r="AB665" s="357"/>
      <c r="AC665" s="357"/>
      <c r="AD665" s="357"/>
      <c r="AE665" s="357"/>
      <c r="AF665" s="357"/>
      <c r="AG665" s="357"/>
      <c r="AH665" s="357"/>
      <c r="AI665" s="357"/>
      <c r="AJ665" s="357"/>
      <c r="AK665" s="357"/>
      <c r="AL665" s="357"/>
      <c r="AM665" s="357"/>
      <c r="AN665" s="357"/>
      <c r="AO665" s="357"/>
      <c r="AP665" s="357"/>
      <c r="AQ665" s="357"/>
      <c r="AR665" s="357"/>
      <c r="AS665" s="357"/>
      <c r="AT665" s="357"/>
      <c r="AU665" s="357"/>
      <c r="AV665" s="357"/>
      <c r="AW665" s="357"/>
      <c r="AX665" s="357"/>
      <c r="AY665" s="357"/>
      <c r="AZ665" s="357"/>
      <c r="BA665" s="357"/>
      <c r="BB665" s="357"/>
      <c r="BC665" s="357"/>
      <c r="BD665" s="357"/>
      <c r="BE665" s="357"/>
      <c r="BF665" s="357"/>
      <c r="BG665" s="357"/>
      <c r="BH665" s="357"/>
      <c r="BI665" s="357"/>
      <c r="BJ665" s="357"/>
      <c r="BK665" s="357"/>
      <c r="BL665" s="357"/>
      <c r="BM665" s="357"/>
      <c r="BN665" s="357"/>
      <c r="BO665" s="357"/>
      <c r="BP665" s="357"/>
      <c r="BQ665" s="357"/>
      <c r="BR665" s="357"/>
      <c r="BS665" s="357"/>
      <c r="BT665" s="357"/>
      <c r="BU665" s="357"/>
      <c r="BV665" s="357"/>
      <c r="BW665" s="357"/>
      <c r="BX665" s="357"/>
      <c r="BY665" s="357"/>
      <c r="BZ665" s="357"/>
      <c r="CA665" s="357"/>
      <c r="CB665" s="357"/>
      <c r="CC665" s="357"/>
      <c r="CD665" s="357"/>
      <c r="CE665" s="357"/>
      <c r="CF665" s="357"/>
      <c r="CG665" s="357"/>
      <c r="CH665" s="357"/>
      <c r="CI665" s="357"/>
      <c r="CJ665" s="357"/>
      <c r="CK665" s="357"/>
      <c r="CL665" s="357"/>
      <c r="CM665" s="357"/>
      <c r="CN665" s="357"/>
      <c r="CO665" s="357"/>
      <c r="CP665" s="357"/>
      <c r="CQ665" s="357"/>
      <c r="CR665" s="357"/>
      <c r="CS665" s="357"/>
      <c r="CT665" s="357"/>
      <c r="CU665" s="357"/>
      <c r="CV665" s="357"/>
      <c r="CW665" s="357"/>
      <c r="CX665" s="357"/>
      <c r="CY665" s="357"/>
      <c r="CZ665" s="357"/>
      <c r="DA665" s="357"/>
      <c r="DB665" s="357"/>
      <c r="DC665" s="357"/>
      <c r="DD665" s="357"/>
      <c r="DE665" s="357"/>
      <c r="DF665" s="357"/>
      <c r="DG665" s="357"/>
      <c r="DH665" s="357"/>
      <c r="DI665" s="357"/>
      <c r="DJ665" s="357"/>
      <c r="DK665" s="357"/>
      <c r="DL665" s="357"/>
      <c r="DM665" s="357"/>
      <c r="DN665" s="357"/>
      <c r="DO665" s="357"/>
      <c r="DP665" s="357"/>
      <c r="DQ665" s="357"/>
      <c r="DR665" s="357"/>
      <c r="DS665" s="357"/>
      <c r="DT665" s="357"/>
      <c r="DU665" s="357"/>
      <c r="DV665" s="357"/>
      <c r="DW665" s="357"/>
      <c r="DX665" s="357"/>
      <c r="DY665" s="357"/>
      <c r="DZ665" s="357"/>
      <c r="EA665" s="357"/>
      <c r="EB665" s="357"/>
      <c r="EC665" s="357"/>
      <c r="ED665" s="357"/>
      <c r="EE665" s="357"/>
      <c r="EF665" s="357"/>
      <c r="EG665" s="357"/>
      <c r="EH665" s="357"/>
      <c r="EI665" s="357"/>
      <c r="EJ665" s="357"/>
      <c r="EK665" s="357"/>
      <c r="EL665" s="357"/>
      <c r="EM665" s="357"/>
      <c r="EN665" s="357"/>
      <c r="EO665" s="357"/>
      <c r="EP665" s="357"/>
      <c r="EQ665" s="357"/>
      <c r="ER665" s="357"/>
      <c r="ES665" s="357"/>
      <c r="ET665" s="357"/>
      <c r="EU665" s="357"/>
    </row>
    <row r="666" ht="12.75" customHeight="1">
      <c r="A666" s="357"/>
      <c r="B666" s="357"/>
      <c r="C666" s="357"/>
      <c r="D666" s="357"/>
      <c r="E666" s="357"/>
      <c r="F666" s="357"/>
      <c r="G666" s="357"/>
      <c r="H666" s="357"/>
      <c r="I666" s="357"/>
      <c r="J666" s="357"/>
      <c r="K666" s="357"/>
      <c r="L666" s="357"/>
      <c r="M666" s="357"/>
      <c r="N666" s="357"/>
      <c r="O666" s="357"/>
      <c r="P666" s="357"/>
      <c r="Q666" s="357"/>
      <c r="R666" s="357"/>
      <c r="S666" s="357"/>
      <c r="T666" s="357"/>
      <c r="U666" s="357"/>
      <c r="V666" s="357"/>
      <c r="W666" s="357"/>
      <c r="X666" s="357"/>
      <c r="Y666" s="357"/>
      <c r="Z666" s="357"/>
      <c r="AA666" s="357"/>
      <c r="AB666" s="357"/>
      <c r="AC666" s="357"/>
      <c r="AD666" s="357"/>
      <c r="AE666" s="357"/>
      <c r="AF666" s="357"/>
      <c r="AG666" s="357"/>
      <c r="AH666" s="357"/>
      <c r="AI666" s="357"/>
      <c r="AJ666" s="357"/>
      <c r="AK666" s="357"/>
      <c r="AL666" s="357"/>
      <c r="AM666" s="357"/>
      <c r="AN666" s="357"/>
      <c r="AO666" s="357"/>
      <c r="AP666" s="357"/>
      <c r="AQ666" s="357"/>
      <c r="AR666" s="357"/>
      <c r="AS666" s="357"/>
      <c r="AT666" s="357"/>
      <c r="AU666" s="357"/>
      <c r="AV666" s="357"/>
      <c r="AW666" s="357"/>
      <c r="AX666" s="357"/>
      <c r="AY666" s="357"/>
      <c r="AZ666" s="357"/>
      <c r="BA666" s="357"/>
      <c r="BB666" s="357"/>
      <c r="BC666" s="357"/>
      <c r="BD666" s="357"/>
      <c r="BE666" s="357"/>
      <c r="BF666" s="357"/>
      <c r="BG666" s="357"/>
      <c r="BH666" s="357"/>
      <c r="BI666" s="357"/>
      <c r="BJ666" s="357"/>
      <c r="BK666" s="357"/>
      <c r="BL666" s="357"/>
      <c r="BM666" s="357"/>
      <c r="BN666" s="357"/>
      <c r="BO666" s="357"/>
      <c r="BP666" s="357"/>
      <c r="BQ666" s="357"/>
      <c r="BR666" s="357"/>
      <c r="BS666" s="357"/>
      <c r="BT666" s="357"/>
      <c r="BU666" s="357"/>
      <c r="BV666" s="357"/>
      <c r="BW666" s="357"/>
      <c r="BX666" s="357"/>
      <c r="BY666" s="357"/>
      <c r="BZ666" s="357"/>
      <c r="CA666" s="357"/>
      <c r="CB666" s="357"/>
      <c r="CC666" s="357"/>
      <c r="CD666" s="357"/>
      <c r="CE666" s="357"/>
      <c r="CF666" s="357"/>
      <c r="CG666" s="357"/>
      <c r="CH666" s="357"/>
      <c r="CI666" s="357"/>
      <c r="CJ666" s="357"/>
      <c r="CK666" s="357"/>
      <c r="CL666" s="357"/>
      <c r="CM666" s="357"/>
      <c r="CN666" s="357"/>
      <c r="CO666" s="357"/>
      <c r="CP666" s="357"/>
      <c r="CQ666" s="357"/>
      <c r="CR666" s="357"/>
      <c r="CS666" s="357"/>
      <c r="CT666" s="357"/>
      <c r="CU666" s="357"/>
      <c r="CV666" s="357"/>
      <c r="CW666" s="357"/>
      <c r="CX666" s="357"/>
      <c r="CY666" s="357"/>
      <c r="CZ666" s="357"/>
      <c r="DA666" s="357"/>
      <c r="DB666" s="357"/>
      <c r="DC666" s="357"/>
      <c r="DD666" s="357"/>
      <c r="DE666" s="357"/>
      <c r="DF666" s="357"/>
      <c r="DG666" s="357"/>
      <c r="DH666" s="357"/>
      <c r="DI666" s="357"/>
      <c r="DJ666" s="357"/>
      <c r="DK666" s="357"/>
      <c r="DL666" s="357"/>
      <c r="DM666" s="357"/>
      <c r="DN666" s="357"/>
      <c r="DO666" s="357"/>
      <c r="DP666" s="357"/>
      <c r="DQ666" s="357"/>
      <c r="DR666" s="357"/>
      <c r="DS666" s="357"/>
      <c r="DT666" s="357"/>
      <c r="DU666" s="357"/>
      <c r="DV666" s="357"/>
      <c r="DW666" s="357"/>
      <c r="DX666" s="357"/>
      <c r="DY666" s="357"/>
      <c r="DZ666" s="357"/>
      <c r="EA666" s="357"/>
      <c r="EB666" s="357"/>
      <c r="EC666" s="357"/>
      <c r="ED666" s="357"/>
      <c r="EE666" s="357"/>
      <c r="EF666" s="357"/>
      <c r="EG666" s="357"/>
      <c r="EH666" s="357"/>
      <c r="EI666" s="357"/>
      <c r="EJ666" s="357"/>
      <c r="EK666" s="357"/>
      <c r="EL666" s="357"/>
      <c r="EM666" s="357"/>
      <c r="EN666" s="357"/>
      <c r="EO666" s="357"/>
      <c r="EP666" s="357"/>
      <c r="EQ666" s="357"/>
      <c r="ER666" s="357"/>
      <c r="ES666" s="357"/>
      <c r="ET666" s="357"/>
      <c r="EU666" s="357"/>
    </row>
    <row r="667" ht="12.75" customHeight="1">
      <c r="A667" s="357"/>
      <c r="B667" s="357"/>
      <c r="C667" s="357"/>
      <c r="D667" s="357"/>
      <c r="E667" s="357"/>
      <c r="F667" s="357"/>
      <c r="G667" s="357"/>
      <c r="H667" s="357"/>
      <c r="I667" s="357"/>
      <c r="J667" s="357"/>
      <c r="K667" s="357"/>
      <c r="L667" s="357"/>
      <c r="M667" s="357"/>
      <c r="N667" s="357"/>
      <c r="O667" s="357"/>
      <c r="P667" s="357"/>
      <c r="Q667" s="357"/>
      <c r="R667" s="357"/>
      <c r="S667" s="357"/>
      <c r="T667" s="357"/>
      <c r="U667" s="357"/>
      <c r="V667" s="357"/>
      <c r="W667" s="357"/>
      <c r="X667" s="357"/>
      <c r="Y667" s="357"/>
      <c r="Z667" s="357"/>
      <c r="AA667" s="357"/>
      <c r="AB667" s="357"/>
      <c r="AC667" s="357"/>
      <c r="AD667" s="357"/>
      <c r="AE667" s="357"/>
      <c r="AF667" s="357"/>
      <c r="AG667" s="357"/>
      <c r="AH667" s="357"/>
      <c r="AI667" s="357"/>
      <c r="AJ667" s="357"/>
      <c r="AK667" s="357"/>
      <c r="AL667" s="357"/>
      <c r="AM667" s="357"/>
      <c r="AN667" s="357"/>
      <c r="AO667" s="357"/>
      <c r="AP667" s="357"/>
      <c r="AQ667" s="357"/>
      <c r="AR667" s="357"/>
      <c r="AS667" s="357"/>
      <c r="AT667" s="357"/>
      <c r="AU667" s="357"/>
      <c r="AV667" s="357"/>
      <c r="AW667" s="357"/>
      <c r="AX667" s="357"/>
      <c r="AY667" s="357"/>
      <c r="AZ667" s="357"/>
      <c r="BA667" s="357"/>
      <c r="BB667" s="357"/>
      <c r="BC667" s="357"/>
      <c r="BD667" s="357"/>
      <c r="BE667" s="357"/>
      <c r="BF667" s="357"/>
      <c r="BG667" s="357"/>
      <c r="BH667" s="357"/>
      <c r="BI667" s="357"/>
      <c r="BJ667" s="357"/>
      <c r="BK667" s="357"/>
      <c r="BL667" s="357"/>
      <c r="BM667" s="357"/>
      <c r="BN667" s="357"/>
      <c r="BO667" s="357"/>
      <c r="BP667" s="357"/>
      <c r="BQ667" s="357"/>
      <c r="BR667" s="357"/>
      <c r="BS667" s="357"/>
      <c r="BT667" s="357"/>
      <c r="BU667" s="357"/>
      <c r="BV667" s="357"/>
      <c r="BW667" s="357"/>
      <c r="BX667" s="357"/>
      <c r="BY667" s="357"/>
      <c r="BZ667" s="357"/>
      <c r="CA667" s="357"/>
      <c r="CB667" s="357"/>
      <c r="CC667" s="357"/>
      <c r="CD667" s="357"/>
      <c r="CE667" s="357"/>
      <c r="CF667" s="357"/>
      <c r="CG667" s="357"/>
      <c r="CH667" s="357"/>
      <c r="CI667" s="357"/>
      <c r="CJ667" s="357"/>
      <c r="CK667" s="357"/>
      <c r="CL667" s="357"/>
      <c r="CM667" s="357"/>
      <c r="CN667" s="357"/>
      <c r="CO667" s="357"/>
      <c r="CP667" s="357"/>
      <c r="CQ667" s="357"/>
      <c r="CR667" s="357"/>
      <c r="CS667" s="357"/>
      <c r="CT667" s="357"/>
      <c r="CU667" s="357"/>
      <c r="CV667" s="357"/>
      <c r="CW667" s="357"/>
      <c r="CX667" s="357"/>
      <c r="CY667" s="357"/>
      <c r="CZ667" s="357"/>
      <c r="DA667" s="357"/>
      <c r="DB667" s="357"/>
      <c r="DC667" s="357"/>
      <c r="DD667" s="357"/>
      <c r="DE667" s="357"/>
      <c r="DF667" s="357"/>
      <c r="DG667" s="357"/>
      <c r="DH667" s="357"/>
      <c r="DI667" s="357"/>
      <c r="DJ667" s="357"/>
      <c r="DK667" s="357"/>
      <c r="DL667" s="357"/>
      <c r="DM667" s="357"/>
      <c r="DN667" s="357"/>
      <c r="DO667" s="357"/>
      <c r="DP667" s="357"/>
      <c r="DQ667" s="357"/>
      <c r="DR667" s="357"/>
      <c r="DS667" s="357"/>
      <c r="DT667" s="357"/>
      <c r="DU667" s="357"/>
      <c r="DV667" s="357"/>
      <c r="DW667" s="357"/>
      <c r="DX667" s="357"/>
      <c r="DY667" s="357"/>
      <c r="DZ667" s="357"/>
      <c r="EA667" s="357"/>
      <c r="EB667" s="357"/>
      <c r="EC667" s="357"/>
      <c r="ED667" s="357"/>
      <c r="EE667" s="357"/>
      <c r="EF667" s="357"/>
      <c r="EG667" s="357"/>
      <c r="EH667" s="357"/>
      <c r="EI667" s="357"/>
      <c r="EJ667" s="357"/>
      <c r="EK667" s="357"/>
      <c r="EL667" s="357"/>
      <c r="EM667" s="357"/>
      <c r="EN667" s="357"/>
      <c r="EO667" s="357"/>
      <c r="EP667" s="357"/>
      <c r="EQ667" s="357"/>
      <c r="ER667" s="357"/>
      <c r="ES667" s="357"/>
      <c r="ET667" s="357"/>
      <c r="EU667" s="357"/>
    </row>
    <row r="668" ht="12.75" customHeight="1">
      <c r="A668" s="357"/>
      <c r="B668" s="357"/>
      <c r="C668" s="357"/>
      <c r="D668" s="357"/>
      <c r="E668" s="357"/>
      <c r="F668" s="357"/>
      <c r="G668" s="357"/>
      <c r="H668" s="357"/>
      <c r="I668" s="357"/>
      <c r="J668" s="357"/>
      <c r="K668" s="357"/>
      <c r="L668" s="357"/>
      <c r="M668" s="357"/>
      <c r="N668" s="357"/>
      <c r="O668" s="357"/>
      <c r="P668" s="357"/>
      <c r="Q668" s="357"/>
      <c r="R668" s="357"/>
      <c r="S668" s="357"/>
      <c r="T668" s="357"/>
      <c r="U668" s="357"/>
      <c r="V668" s="357"/>
      <c r="W668" s="357"/>
      <c r="X668" s="357"/>
      <c r="Y668" s="357"/>
      <c r="Z668" s="357"/>
      <c r="AA668" s="357"/>
      <c r="AB668" s="357"/>
      <c r="AC668" s="357"/>
      <c r="AD668" s="357"/>
      <c r="AE668" s="357"/>
      <c r="AF668" s="357"/>
      <c r="AG668" s="357"/>
      <c r="AH668" s="357"/>
      <c r="AI668" s="357"/>
      <c r="AJ668" s="357"/>
      <c r="AK668" s="357"/>
      <c r="AL668" s="357"/>
      <c r="AM668" s="357"/>
      <c r="AN668" s="357"/>
      <c r="AO668" s="357"/>
      <c r="AP668" s="357"/>
      <c r="AQ668" s="357"/>
      <c r="AR668" s="357"/>
      <c r="AS668" s="357"/>
      <c r="AT668" s="357"/>
      <c r="AU668" s="357"/>
      <c r="AV668" s="357"/>
      <c r="AW668" s="357"/>
      <c r="AX668" s="357"/>
      <c r="AY668" s="357"/>
      <c r="AZ668" s="357"/>
      <c r="BA668" s="357"/>
      <c r="BB668" s="357"/>
      <c r="BC668" s="357"/>
      <c r="BD668" s="357"/>
      <c r="BE668" s="357"/>
      <c r="BF668" s="357"/>
      <c r="BG668" s="357"/>
      <c r="BH668" s="357"/>
      <c r="BI668" s="357"/>
      <c r="BJ668" s="357"/>
      <c r="BK668" s="357"/>
      <c r="BL668" s="357"/>
      <c r="BM668" s="357"/>
      <c r="BN668" s="357"/>
      <c r="BO668" s="357"/>
      <c r="BP668" s="357"/>
      <c r="BQ668" s="357"/>
      <c r="BR668" s="357"/>
      <c r="BS668" s="357"/>
      <c r="BT668" s="357"/>
      <c r="BU668" s="357"/>
      <c r="BV668" s="357"/>
      <c r="BW668" s="357"/>
      <c r="BX668" s="357"/>
      <c r="BY668" s="357"/>
      <c r="BZ668" s="357"/>
      <c r="CA668" s="357"/>
      <c r="CB668" s="357"/>
      <c r="CC668" s="357"/>
      <c r="CD668" s="357"/>
      <c r="CE668" s="357"/>
      <c r="CF668" s="357"/>
      <c r="CG668" s="357"/>
      <c r="CH668" s="357"/>
      <c r="CI668" s="357"/>
      <c r="CJ668" s="357"/>
      <c r="CK668" s="357"/>
      <c r="CL668" s="357"/>
      <c r="CM668" s="357"/>
      <c r="CN668" s="357"/>
      <c r="CO668" s="357"/>
      <c r="CP668" s="357"/>
      <c r="CQ668" s="357"/>
      <c r="CR668" s="357"/>
      <c r="CS668" s="357"/>
      <c r="CT668" s="357"/>
      <c r="CU668" s="357"/>
      <c r="CV668" s="357"/>
      <c r="CW668" s="357"/>
      <c r="CX668" s="357"/>
      <c r="CY668" s="357"/>
      <c r="CZ668" s="357"/>
      <c r="DA668" s="357"/>
      <c r="DB668" s="357"/>
      <c r="DC668" s="357"/>
      <c r="DD668" s="357"/>
      <c r="DE668" s="357"/>
      <c r="DF668" s="357"/>
      <c r="DG668" s="357"/>
      <c r="DH668" s="357"/>
      <c r="DI668" s="357"/>
      <c r="DJ668" s="357"/>
      <c r="DK668" s="357"/>
      <c r="DL668" s="357"/>
      <c r="DM668" s="357"/>
      <c r="DN668" s="357"/>
      <c r="DO668" s="357"/>
      <c r="DP668" s="357"/>
      <c r="DQ668" s="357"/>
      <c r="DR668" s="357"/>
      <c r="DS668" s="357"/>
      <c r="DT668" s="357"/>
      <c r="DU668" s="357"/>
      <c r="DV668" s="357"/>
      <c r="DW668" s="357"/>
      <c r="DX668" s="357"/>
      <c r="DY668" s="357"/>
      <c r="DZ668" s="357"/>
      <c r="EA668" s="357"/>
      <c r="EB668" s="357"/>
      <c r="EC668" s="357"/>
      <c r="ED668" s="357"/>
      <c r="EE668" s="357"/>
      <c r="EF668" s="357"/>
      <c r="EG668" s="357"/>
      <c r="EH668" s="357"/>
      <c r="EI668" s="357"/>
      <c r="EJ668" s="357"/>
      <c r="EK668" s="357"/>
      <c r="EL668" s="357"/>
      <c r="EM668" s="357"/>
      <c r="EN668" s="357"/>
      <c r="EO668" s="357"/>
      <c r="EP668" s="357"/>
      <c r="EQ668" s="357"/>
      <c r="ER668" s="357"/>
      <c r="ES668" s="357"/>
      <c r="ET668" s="357"/>
      <c r="EU668" s="357"/>
    </row>
    <row r="669" ht="12.75" customHeight="1">
      <c r="A669" s="357"/>
      <c r="B669" s="357"/>
      <c r="C669" s="357"/>
      <c r="D669" s="357"/>
      <c r="E669" s="357"/>
      <c r="F669" s="357"/>
      <c r="G669" s="357"/>
      <c r="H669" s="357"/>
      <c r="I669" s="357"/>
      <c r="J669" s="357"/>
      <c r="K669" s="357"/>
      <c r="L669" s="357"/>
      <c r="M669" s="357"/>
      <c r="N669" s="357"/>
      <c r="O669" s="357"/>
      <c r="P669" s="357"/>
      <c r="Q669" s="357"/>
      <c r="R669" s="357"/>
      <c r="S669" s="357"/>
      <c r="T669" s="357"/>
      <c r="U669" s="357"/>
      <c r="V669" s="357"/>
      <c r="W669" s="357"/>
      <c r="X669" s="357"/>
      <c r="Y669" s="357"/>
      <c r="Z669" s="357"/>
      <c r="AA669" s="357"/>
      <c r="AB669" s="357"/>
      <c r="AC669" s="357"/>
      <c r="AD669" s="357"/>
      <c r="AE669" s="357"/>
      <c r="AF669" s="357"/>
      <c r="AG669" s="357"/>
      <c r="AH669" s="357"/>
      <c r="AI669" s="357"/>
      <c r="AJ669" s="357"/>
      <c r="AK669" s="357"/>
      <c r="AL669" s="357"/>
      <c r="AM669" s="357"/>
      <c r="AN669" s="357"/>
      <c r="AO669" s="357"/>
      <c r="AP669" s="357"/>
      <c r="AQ669" s="357"/>
      <c r="AR669" s="357"/>
      <c r="AS669" s="357"/>
      <c r="AT669" s="357"/>
      <c r="AU669" s="357"/>
      <c r="AV669" s="357"/>
      <c r="AW669" s="357"/>
      <c r="AX669" s="357"/>
      <c r="AY669" s="357"/>
      <c r="AZ669" s="357"/>
      <c r="BA669" s="357"/>
      <c r="BB669" s="357"/>
      <c r="BC669" s="357"/>
      <c r="BD669" s="357"/>
      <c r="BE669" s="357"/>
      <c r="BF669" s="357"/>
      <c r="BG669" s="357"/>
      <c r="BH669" s="357"/>
      <c r="BI669" s="357"/>
      <c r="BJ669" s="357"/>
      <c r="BK669" s="357"/>
      <c r="BL669" s="357"/>
      <c r="BM669" s="357"/>
      <c r="BN669" s="357"/>
      <c r="BO669" s="357"/>
      <c r="BP669" s="357"/>
      <c r="BQ669" s="357"/>
      <c r="BR669" s="357"/>
      <c r="BS669" s="357"/>
      <c r="BT669" s="357"/>
      <c r="BU669" s="357"/>
      <c r="BV669" s="357"/>
      <c r="BW669" s="357"/>
      <c r="BX669" s="357"/>
      <c r="BY669" s="357"/>
      <c r="BZ669" s="357"/>
      <c r="CA669" s="357"/>
      <c r="CB669" s="357"/>
      <c r="CC669" s="357"/>
      <c r="CD669" s="357"/>
      <c r="CE669" s="357"/>
      <c r="CF669" s="357"/>
      <c r="CG669" s="357"/>
      <c r="CH669" s="357"/>
      <c r="CI669" s="357"/>
      <c r="CJ669" s="357"/>
      <c r="CK669" s="357"/>
      <c r="CL669" s="357"/>
      <c r="CM669" s="357"/>
      <c r="CN669" s="357"/>
      <c r="CO669" s="357"/>
      <c r="CP669" s="357"/>
      <c r="CQ669" s="357"/>
      <c r="CR669" s="357"/>
      <c r="CS669" s="357"/>
      <c r="CT669" s="357"/>
      <c r="CU669" s="357"/>
      <c r="CV669" s="357"/>
      <c r="CW669" s="357"/>
      <c r="CX669" s="357"/>
      <c r="CY669" s="357"/>
      <c r="CZ669" s="357"/>
      <c r="DA669" s="357"/>
      <c r="DB669" s="357"/>
      <c r="DC669" s="357"/>
      <c r="DD669" s="357"/>
      <c r="DE669" s="357"/>
      <c r="DF669" s="357"/>
      <c r="DG669" s="357"/>
      <c r="DH669" s="357"/>
      <c r="DI669" s="357"/>
      <c r="DJ669" s="357"/>
      <c r="DK669" s="357"/>
      <c r="DL669" s="357"/>
      <c r="DM669" s="357"/>
      <c r="DN669" s="357"/>
      <c r="DO669" s="357"/>
      <c r="DP669" s="357"/>
      <c r="DQ669" s="357"/>
      <c r="DR669" s="357"/>
      <c r="DS669" s="357"/>
      <c r="DT669" s="357"/>
      <c r="DU669" s="357"/>
      <c r="DV669" s="357"/>
      <c r="DW669" s="357"/>
      <c r="DX669" s="357"/>
      <c r="DY669" s="357"/>
      <c r="DZ669" s="357"/>
      <c r="EA669" s="357"/>
      <c r="EB669" s="357"/>
      <c r="EC669" s="357"/>
      <c r="ED669" s="357"/>
      <c r="EE669" s="357"/>
      <c r="EF669" s="357"/>
      <c r="EG669" s="357"/>
      <c r="EH669" s="357"/>
      <c r="EI669" s="357"/>
      <c r="EJ669" s="357"/>
      <c r="EK669" s="357"/>
      <c r="EL669" s="357"/>
      <c r="EM669" s="357"/>
      <c r="EN669" s="357"/>
      <c r="EO669" s="357"/>
      <c r="EP669" s="357"/>
      <c r="EQ669" s="357"/>
      <c r="ER669" s="357"/>
      <c r="ES669" s="357"/>
      <c r="ET669" s="357"/>
      <c r="EU669" s="357"/>
    </row>
    <row r="670" ht="12.75" customHeight="1">
      <c r="A670" s="357"/>
      <c r="B670" s="357"/>
      <c r="C670" s="357"/>
      <c r="D670" s="357"/>
      <c r="E670" s="357"/>
      <c r="F670" s="357"/>
      <c r="G670" s="357"/>
      <c r="H670" s="357"/>
      <c r="I670" s="357"/>
      <c r="J670" s="357"/>
      <c r="K670" s="357"/>
      <c r="L670" s="357"/>
      <c r="M670" s="357"/>
      <c r="N670" s="357"/>
      <c r="O670" s="357"/>
      <c r="P670" s="357"/>
      <c r="Q670" s="357"/>
      <c r="R670" s="357"/>
      <c r="S670" s="357"/>
      <c r="T670" s="357"/>
      <c r="U670" s="357"/>
      <c r="V670" s="357"/>
      <c r="W670" s="357"/>
      <c r="X670" s="357"/>
      <c r="Y670" s="357"/>
      <c r="Z670" s="357"/>
      <c r="AA670" s="357"/>
      <c r="AB670" s="357"/>
      <c r="AC670" s="357"/>
      <c r="AD670" s="357"/>
      <c r="AE670" s="357"/>
      <c r="AF670" s="357"/>
      <c r="AG670" s="357"/>
      <c r="AH670" s="357"/>
      <c r="AI670" s="357"/>
      <c r="AJ670" s="357"/>
      <c r="AK670" s="357"/>
      <c r="AL670" s="357"/>
      <c r="AM670" s="357"/>
      <c r="AN670" s="357"/>
      <c r="AO670" s="357"/>
      <c r="AP670" s="357"/>
      <c r="AQ670" s="357"/>
      <c r="AR670" s="357"/>
      <c r="AS670" s="357"/>
      <c r="AT670" s="357"/>
      <c r="AU670" s="357"/>
      <c r="AV670" s="357"/>
      <c r="AW670" s="357"/>
      <c r="AX670" s="357"/>
      <c r="AY670" s="357"/>
      <c r="AZ670" s="357"/>
      <c r="BA670" s="357"/>
      <c r="BB670" s="357"/>
      <c r="BC670" s="357"/>
      <c r="BD670" s="357"/>
      <c r="BE670" s="357"/>
      <c r="BF670" s="357"/>
      <c r="BG670" s="357"/>
      <c r="BH670" s="357"/>
      <c r="BI670" s="357"/>
      <c r="BJ670" s="357"/>
      <c r="BK670" s="357"/>
      <c r="BL670" s="357"/>
      <c r="BM670" s="357"/>
      <c r="BN670" s="357"/>
      <c r="BO670" s="357"/>
      <c r="BP670" s="357"/>
      <c r="BQ670" s="357"/>
      <c r="BR670" s="357"/>
      <c r="BS670" s="357"/>
      <c r="BT670" s="357"/>
      <c r="BU670" s="357"/>
      <c r="BV670" s="357"/>
      <c r="BW670" s="357"/>
      <c r="BX670" s="357"/>
      <c r="BY670" s="357"/>
      <c r="BZ670" s="357"/>
      <c r="CA670" s="357"/>
      <c r="CB670" s="357"/>
      <c r="CC670" s="357"/>
      <c r="CD670" s="357"/>
      <c r="CE670" s="357"/>
      <c r="CF670" s="357"/>
      <c r="CG670" s="357"/>
      <c r="CH670" s="357"/>
      <c r="CI670" s="357"/>
      <c r="CJ670" s="357"/>
      <c r="CK670" s="357"/>
      <c r="CL670" s="357"/>
      <c r="CM670" s="357"/>
      <c r="CN670" s="357"/>
      <c r="CO670" s="357"/>
      <c r="CP670" s="357"/>
      <c r="CQ670" s="357"/>
      <c r="CR670" s="357"/>
      <c r="CS670" s="357"/>
      <c r="CT670" s="357"/>
      <c r="CU670" s="357"/>
      <c r="CV670" s="357"/>
      <c r="CW670" s="357"/>
      <c r="CX670" s="357"/>
      <c r="CY670" s="357"/>
      <c r="CZ670" s="357"/>
      <c r="DA670" s="357"/>
      <c r="DB670" s="357"/>
      <c r="DC670" s="357"/>
      <c r="DD670" s="357"/>
      <c r="DE670" s="357"/>
      <c r="DF670" s="357"/>
      <c r="DG670" s="357"/>
      <c r="DH670" s="357"/>
      <c r="DI670" s="357"/>
      <c r="DJ670" s="357"/>
      <c r="DK670" s="357"/>
      <c r="DL670" s="357"/>
      <c r="DM670" s="357"/>
      <c r="DN670" s="357"/>
      <c r="DO670" s="357"/>
      <c r="DP670" s="357"/>
      <c r="DQ670" s="357"/>
      <c r="DR670" s="357"/>
      <c r="DS670" s="357"/>
      <c r="DT670" s="357"/>
      <c r="DU670" s="357"/>
      <c r="DV670" s="357"/>
      <c r="DW670" s="357"/>
      <c r="DX670" s="357"/>
      <c r="DY670" s="357"/>
      <c r="DZ670" s="357"/>
      <c r="EA670" s="357"/>
      <c r="EB670" s="357"/>
      <c r="EC670" s="357"/>
      <c r="ED670" s="357"/>
      <c r="EE670" s="357"/>
      <c r="EF670" s="357"/>
      <c r="EG670" s="357"/>
      <c r="EH670" s="357"/>
      <c r="EI670" s="357"/>
      <c r="EJ670" s="357"/>
      <c r="EK670" s="357"/>
      <c r="EL670" s="357"/>
      <c r="EM670" s="357"/>
      <c r="EN670" s="357"/>
      <c r="EO670" s="357"/>
      <c r="EP670" s="357"/>
      <c r="EQ670" s="357"/>
      <c r="ER670" s="357"/>
      <c r="ES670" s="357"/>
      <c r="ET670" s="357"/>
      <c r="EU670" s="357"/>
    </row>
    <row r="671" ht="12.75" customHeight="1">
      <c r="A671" s="357"/>
      <c r="B671" s="357"/>
      <c r="C671" s="357"/>
      <c r="D671" s="357"/>
      <c r="E671" s="357"/>
      <c r="F671" s="357"/>
      <c r="G671" s="357"/>
      <c r="H671" s="357"/>
      <c r="I671" s="357"/>
      <c r="J671" s="357"/>
      <c r="K671" s="357"/>
      <c r="L671" s="357"/>
      <c r="M671" s="357"/>
      <c r="N671" s="357"/>
      <c r="O671" s="357"/>
      <c r="P671" s="357"/>
      <c r="Q671" s="357"/>
      <c r="R671" s="357"/>
      <c r="S671" s="357"/>
      <c r="T671" s="357"/>
      <c r="U671" s="357"/>
      <c r="V671" s="357"/>
      <c r="W671" s="357"/>
      <c r="X671" s="357"/>
      <c r="Y671" s="357"/>
      <c r="Z671" s="357"/>
      <c r="AA671" s="357"/>
      <c r="AB671" s="357"/>
      <c r="AC671" s="357"/>
      <c r="AD671" s="357"/>
      <c r="AE671" s="357"/>
      <c r="AF671" s="357"/>
      <c r="AG671" s="357"/>
      <c r="AH671" s="357"/>
      <c r="AI671" s="357"/>
      <c r="AJ671" s="357"/>
      <c r="AK671" s="357"/>
      <c r="AL671" s="357"/>
      <c r="AM671" s="357"/>
      <c r="AN671" s="357"/>
      <c r="AO671" s="357"/>
      <c r="AP671" s="357"/>
      <c r="AQ671" s="357"/>
      <c r="AR671" s="357"/>
      <c r="AS671" s="357"/>
      <c r="AT671" s="357"/>
      <c r="AU671" s="357"/>
      <c r="AV671" s="357"/>
      <c r="AW671" s="357"/>
      <c r="AX671" s="357"/>
      <c r="AY671" s="357"/>
      <c r="AZ671" s="357"/>
      <c r="BA671" s="357"/>
      <c r="BB671" s="357"/>
      <c r="BC671" s="357"/>
      <c r="BD671" s="357"/>
      <c r="BE671" s="357"/>
      <c r="BF671" s="357"/>
      <c r="BG671" s="357"/>
      <c r="BH671" s="357"/>
      <c r="BI671" s="357"/>
      <c r="BJ671" s="357"/>
      <c r="BK671" s="357"/>
      <c r="BL671" s="357"/>
      <c r="BM671" s="357"/>
      <c r="BN671" s="357"/>
      <c r="BO671" s="357"/>
      <c r="BP671" s="357"/>
      <c r="BQ671" s="357"/>
      <c r="BR671" s="357"/>
      <c r="BS671" s="357"/>
      <c r="BT671" s="357"/>
      <c r="BU671" s="357"/>
      <c r="BV671" s="357"/>
      <c r="BW671" s="357"/>
      <c r="BX671" s="357"/>
      <c r="BY671" s="357"/>
      <c r="BZ671" s="357"/>
      <c r="CA671" s="357"/>
      <c r="CB671" s="357"/>
      <c r="CC671" s="357"/>
      <c r="CD671" s="357"/>
      <c r="CE671" s="357"/>
      <c r="CF671" s="357"/>
      <c r="CG671" s="357"/>
      <c r="CH671" s="357"/>
      <c r="CI671" s="357"/>
      <c r="CJ671" s="357"/>
      <c r="CK671" s="357"/>
      <c r="CL671" s="357"/>
      <c r="CM671" s="357"/>
      <c r="CN671" s="357"/>
      <c r="CO671" s="357"/>
      <c r="CP671" s="357"/>
      <c r="CQ671" s="357"/>
      <c r="CR671" s="357"/>
      <c r="CS671" s="357"/>
      <c r="CT671" s="357"/>
      <c r="CU671" s="357"/>
      <c r="CV671" s="357"/>
      <c r="CW671" s="357"/>
      <c r="CX671" s="357"/>
      <c r="CY671" s="357"/>
      <c r="CZ671" s="357"/>
      <c r="DA671" s="357"/>
      <c r="DB671" s="357"/>
      <c r="DC671" s="357"/>
      <c r="DD671" s="357"/>
      <c r="DE671" s="357"/>
      <c r="DF671" s="357"/>
      <c r="DG671" s="357"/>
      <c r="DH671" s="357"/>
      <c r="DI671" s="357"/>
      <c r="DJ671" s="357"/>
      <c r="DK671" s="357"/>
      <c r="DL671" s="357"/>
      <c r="DM671" s="357"/>
      <c r="DN671" s="357"/>
      <c r="DO671" s="357"/>
      <c r="DP671" s="357"/>
      <c r="DQ671" s="357"/>
      <c r="DR671" s="357"/>
      <c r="DS671" s="357"/>
      <c r="DT671" s="357"/>
      <c r="DU671" s="357"/>
      <c r="DV671" s="357"/>
      <c r="DW671" s="357"/>
      <c r="DX671" s="357"/>
      <c r="DY671" s="357"/>
      <c r="DZ671" s="357"/>
      <c r="EA671" s="357"/>
      <c r="EB671" s="357"/>
      <c r="EC671" s="357"/>
      <c r="ED671" s="357"/>
      <c r="EE671" s="357"/>
      <c r="EF671" s="357"/>
      <c r="EG671" s="357"/>
      <c r="EH671" s="357"/>
      <c r="EI671" s="357"/>
      <c r="EJ671" s="357"/>
      <c r="EK671" s="357"/>
      <c r="EL671" s="357"/>
      <c r="EM671" s="357"/>
      <c r="EN671" s="357"/>
      <c r="EO671" s="357"/>
      <c r="EP671" s="357"/>
      <c r="EQ671" s="357"/>
      <c r="ER671" s="357"/>
      <c r="ES671" s="357"/>
      <c r="ET671" s="357"/>
      <c r="EU671" s="357"/>
    </row>
    <row r="672" ht="12.75" customHeight="1">
      <c r="A672" s="357"/>
      <c r="B672" s="357"/>
      <c r="C672" s="357"/>
      <c r="D672" s="357"/>
      <c r="E672" s="357"/>
      <c r="F672" s="357"/>
      <c r="G672" s="357"/>
      <c r="H672" s="357"/>
      <c r="I672" s="357"/>
      <c r="J672" s="357"/>
      <c r="K672" s="357"/>
      <c r="L672" s="357"/>
      <c r="M672" s="357"/>
      <c r="N672" s="357"/>
      <c r="O672" s="357"/>
      <c r="P672" s="357"/>
      <c r="Q672" s="357"/>
      <c r="R672" s="357"/>
      <c r="S672" s="357"/>
      <c r="T672" s="357"/>
      <c r="U672" s="357"/>
      <c r="V672" s="357"/>
      <c r="W672" s="357"/>
      <c r="X672" s="357"/>
      <c r="Y672" s="357"/>
      <c r="Z672" s="357"/>
      <c r="AA672" s="357"/>
      <c r="AB672" s="357"/>
      <c r="AC672" s="357"/>
      <c r="AD672" s="357"/>
      <c r="AE672" s="357"/>
      <c r="AF672" s="357"/>
      <c r="AG672" s="357"/>
      <c r="AH672" s="357"/>
      <c r="AI672" s="357"/>
      <c r="AJ672" s="357"/>
      <c r="AK672" s="357"/>
      <c r="AL672" s="357"/>
      <c r="AM672" s="357"/>
      <c r="AN672" s="357"/>
      <c r="AO672" s="357"/>
      <c r="AP672" s="357"/>
      <c r="AQ672" s="357"/>
      <c r="AR672" s="357"/>
      <c r="AS672" s="357"/>
      <c r="AT672" s="357"/>
      <c r="AU672" s="357"/>
      <c r="AV672" s="357"/>
      <c r="AW672" s="357"/>
      <c r="AX672" s="357"/>
      <c r="AY672" s="357"/>
      <c r="AZ672" s="357"/>
      <c r="BA672" s="357"/>
      <c r="BB672" s="357"/>
      <c r="BC672" s="357"/>
      <c r="BD672" s="357"/>
      <c r="BE672" s="357"/>
      <c r="BF672" s="357"/>
      <c r="BG672" s="357"/>
      <c r="BH672" s="357"/>
      <c r="BI672" s="357"/>
      <c r="BJ672" s="357"/>
      <c r="BK672" s="357"/>
      <c r="BL672" s="357"/>
      <c r="BM672" s="357"/>
      <c r="BN672" s="357"/>
      <c r="BO672" s="357"/>
      <c r="BP672" s="357"/>
      <c r="BQ672" s="357"/>
      <c r="BR672" s="357"/>
      <c r="BS672" s="357"/>
      <c r="BT672" s="357"/>
      <c r="BU672" s="357"/>
      <c r="BV672" s="357"/>
      <c r="BW672" s="357"/>
      <c r="BX672" s="357"/>
      <c r="BY672" s="357"/>
      <c r="BZ672" s="357"/>
      <c r="CA672" s="357"/>
      <c r="CB672" s="357"/>
      <c r="CC672" s="357"/>
      <c r="CD672" s="357"/>
      <c r="CE672" s="357"/>
      <c r="CF672" s="357"/>
      <c r="CG672" s="357"/>
      <c r="CH672" s="357"/>
      <c r="CI672" s="357"/>
      <c r="CJ672" s="357"/>
      <c r="CK672" s="357"/>
      <c r="CL672" s="357"/>
      <c r="CM672" s="357"/>
      <c r="CN672" s="357"/>
      <c r="CO672" s="357"/>
      <c r="CP672" s="357"/>
      <c r="CQ672" s="357"/>
      <c r="CR672" s="357"/>
      <c r="CS672" s="357"/>
      <c r="CT672" s="357"/>
      <c r="CU672" s="357"/>
      <c r="CV672" s="357"/>
      <c r="CW672" s="357"/>
      <c r="CX672" s="357"/>
      <c r="CY672" s="357"/>
      <c r="CZ672" s="357"/>
      <c r="DA672" s="357"/>
      <c r="DB672" s="357"/>
      <c r="DC672" s="357"/>
      <c r="DD672" s="357"/>
      <c r="DE672" s="357"/>
      <c r="DF672" s="357"/>
      <c r="DG672" s="357"/>
      <c r="DH672" s="357"/>
      <c r="DI672" s="357"/>
      <c r="DJ672" s="357"/>
      <c r="DK672" s="357"/>
      <c r="DL672" s="357"/>
      <c r="DM672" s="357"/>
      <c r="DN672" s="357"/>
      <c r="DO672" s="357"/>
      <c r="DP672" s="357"/>
      <c r="DQ672" s="357"/>
      <c r="DR672" s="357"/>
      <c r="DS672" s="357"/>
      <c r="DT672" s="357"/>
      <c r="DU672" s="357"/>
      <c r="DV672" s="357"/>
      <c r="DW672" s="357"/>
      <c r="DX672" s="357"/>
      <c r="DY672" s="357"/>
      <c r="DZ672" s="357"/>
      <c r="EA672" s="357"/>
      <c r="EB672" s="357"/>
      <c r="EC672" s="357"/>
      <c r="ED672" s="357"/>
      <c r="EE672" s="357"/>
      <c r="EF672" s="357"/>
      <c r="EG672" s="357"/>
      <c r="EH672" s="357"/>
      <c r="EI672" s="357"/>
      <c r="EJ672" s="357"/>
      <c r="EK672" s="357"/>
      <c r="EL672" s="357"/>
      <c r="EM672" s="357"/>
      <c r="EN672" s="357"/>
      <c r="EO672" s="357"/>
      <c r="EP672" s="357"/>
      <c r="EQ672" s="357"/>
      <c r="ER672" s="357"/>
      <c r="ES672" s="357"/>
      <c r="ET672" s="357"/>
      <c r="EU672" s="357"/>
    </row>
    <row r="673" ht="12.75" customHeight="1">
      <c r="A673" s="357"/>
      <c r="B673" s="357"/>
      <c r="C673" s="357"/>
      <c r="D673" s="357"/>
      <c r="E673" s="357"/>
      <c r="F673" s="357"/>
      <c r="G673" s="357"/>
      <c r="H673" s="357"/>
      <c r="I673" s="357"/>
      <c r="J673" s="357"/>
      <c r="K673" s="357"/>
      <c r="L673" s="357"/>
      <c r="M673" s="357"/>
      <c r="N673" s="357"/>
      <c r="O673" s="357"/>
      <c r="P673" s="357"/>
      <c r="Q673" s="357"/>
      <c r="R673" s="357"/>
      <c r="S673" s="357"/>
      <c r="T673" s="357"/>
      <c r="U673" s="357"/>
      <c r="V673" s="357"/>
      <c r="W673" s="357"/>
      <c r="X673" s="357"/>
      <c r="Y673" s="357"/>
      <c r="Z673" s="357"/>
      <c r="AA673" s="357"/>
      <c r="AB673" s="357"/>
      <c r="AC673" s="357"/>
      <c r="AD673" s="357"/>
      <c r="AE673" s="357"/>
      <c r="AF673" s="357"/>
      <c r="AG673" s="357"/>
      <c r="AH673" s="357"/>
      <c r="AI673" s="357"/>
      <c r="AJ673" s="357"/>
      <c r="AK673" s="357"/>
      <c r="AL673" s="357"/>
      <c r="AM673" s="357"/>
      <c r="AN673" s="357"/>
      <c r="AO673" s="357"/>
      <c r="AP673" s="357"/>
      <c r="AQ673" s="357"/>
      <c r="AR673" s="357"/>
      <c r="AS673" s="357"/>
      <c r="AT673" s="357"/>
      <c r="AU673" s="357"/>
      <c r="AV673" s="357"/>
      <c r="AW673" s="357"/>
      <c r="AX673" s="357"/>
      <c r="AY673" s="357"/>
      <c r="AZ673" s="357"/>
      <c r="BA673" s="357"/>
      <c r="BB673" s="357"/>
      <c r="BC673" s="357"/>
      <c r="BD673" s="357"/>
      <c r="BE673" s="357"/>
      <c r="BF673" s="357"/>
      <c r="BG673" s="357"/>
      <c r="BH673" s="357"/>
      <c r="BI673" s="357"/>
      <c r="BJ673" s="357"/>
      <c r="BK673" s="357"/>
      <c r="BL673" s="357"/>
      <c r="BM673" s="357"/>
      <c r="BN673" s="357"/>
      <c r="BO673" s="357"/>
      <c r="BP673" s="357"/>
      <c r="BQ673" s="357"/>
      <c r="BR673" s="357"/>
      <c r="BS673" s="357"/>
      <c r="BT673" s="357"/>
      <c r="BU673" s="357"/>
      <c r="BV673" s="357"/>
      <c r="BW673" s="357"/>
      <c r="BX673" s="357"/>
      <c r="BY673" s="357"/>
      <c r="BZ673" s="357"/>
      <c r="CA673" s="357"/>
      <c r="CB673" s="357"/>
      <c r="CC673" s="357"/>
      <c r="CD673" s="357"/>
      <c r="CE673" s="357"/>
      <c r="CF673" s="357"/>
      <c r="CG673" s="357"/>
      <c r="CH673" s="357"/>
      <c r="CI673" s="357"/>
      <c r="CJ673" s="357"/>
      <c r="CK673" s="357"/>
      <c r="CL673" s="357"/>
      <c r="CM673" s="357"/>
      <c r="CN673" s="357"/>
      <c r="CO673" s="357"/>
      <c r="CP673" s="357"/>
      <c r="CQ673" s="357"/>
      <c r="CR673" s="357"/>
      <c r="CS673" s="357"/>
      <c r="CT673" s="357"/>
      <c r="CU673" s="357"/>
      <c r="CV673" s="357"/>
      <c r="CW673" s="357"/>
      <c r="CX673" s="357"/>
      <c r="CY673" s="357"/>
      <c r="CZ673" s="357"/>
      <c r="DA673" s="357"/>
      <c r="DB673" s="357"/>
      <c r="DC673" s="357"/>
      <c r="DD673" s="357"/>
      <c r="DE673" s="357"/>
      <c r="DF673" s="357"/>
      <c r="DG673" s="357"/>
      <c r="DH673" s="357"/>
      <c r="DI673" s="357"/>
      <c r="DJ673" s="357"/>
      <c r="DK673" s="357"/>
      <c r="DL673" s="357"/>
      <c r="DM673" s="357"/>
      <c r="DN673" s="357"/>
      <c r="DO673" s="357"/>
      <c r="DP673" s="357"/>
      <c r="DQ673" s="357"/>
      <c r="DR673" s="357"/>
      <c r="DS673" s="357"/>
      <c r="DT673" s="357"/>
      <c r="DU673" s="357"/>
      <c r="DV673" s="357"/>
      <c r="DW673" s="357"/>
      <c r="DX673" s="357"/>
      <c r="DY673" s="357"/>
      <c r="DZ673" s="357"/>
      <c r="EA673" s="357"/>
      <c r="EB673" s="357"/>
      <c r="EC673" s="357"/>
      <c r="ED673" s="357"/>
      <c r="EE673" s="357"/>
      <c r="EF673" s="357"/>
      <c r="EG673" s="357"/>
      <c r="EH673" s="357"/>
      <c r="EI673" s="357"/>
      <c r="EJ673" s="357"/>
      <c r="EK673" s="357"/>
      <c r="EL673" s="357"/>
      <c r="EM673" s="357"/>
      <c r="EN673" s="357"/>
      <c r="EO673" s="357"/>
      <c r="EP673" s="357"/>
      <c r="EQ673" s="357"/>
      <c r="ER673" s="357"/>
      <c r="ES673" s="357"/>
      <c r="ET673" s="357"/>
      <c r="EU673" s="357"/>
    </row>
    <row r="674" ht="12.75" customHeight="1">
      <c r="A674" s="357"/>
      <c r="B674" s="357"/>
      <c r="C674" s="357"/>
      <c r="D674" s="357"/>
      <c r="E674" s="357"/>
      <c r="F674" s="357"/>
      <c r="G674" s="357"/>
      <c r="H674" s="357"/>
      <c r="I674" s="357"/>
      <c r="J674" s="357"/>
      <c r="K674" s="357"/>
      <c r="L674" s="357"/>
      <c r="M674" s="357"/>
      <c r="N674" s="357"/>
      <c r="O674" s="357"/>
      <c r="P674" s="357"/>
      <c r="Q674" s="357"/>
      <c r="R674" s="357"/>
      <c r="S674" s="357"/>
      <c r="T674" s="357"/>
      <c r="U674" s="357"/>
      <c r="V674" s="357"/>
      <c r="W674" s="357"/>
      <c r="X674" s="357"/>
      <c r="Y674" s="357"/>
      <c r="Z674" s="357"/>
      <c r="AA674" s="357"/>
      <c r="AB674" s="357"/>
      <c r="AC674" s="357"/>
      <c r="AD674" s="357"/>
      <c r="AE674" s="357"/>
      <c r="AF674" s="357"/>
      <c r="AG674" s="357"/>
      <c r="AH674" s="357"/>
      <c r="AI674" s="357"/>
      <c r="AJ674" s="357"/>
      <c r="AK674" s="357"/>
      <c r="AL674" s="357"/>
      <c r="AM674" s="357"/>
      <c r="AN674" s="357"/>
      <c r="AO674" s="357"/>
      <c r="AP674" s="357"/>
      <c r="AQ674" s="357"/>
      <c r="AR674" s="357"/>
      <c r="AS674" s="357"/>
      <c r="AT674" s="357"/>
      <c r="AU674" s="357"/>
      <c r="AV674" s="357"/>
      <c r="AW674" s="357"/>
      <c r="AX674" s="357"/>
      <c r="AY674" s="357"/>
      <c r="AZ674" s="357"/>
      <c r="BA674" s="357"/>
      <c r="BB674" s="357"/>
      <c r="BC674" s="357"/>
      <c r="BD674" s="357"/>
      <c r="BE674" s="357"/>
      <c r="BF674" s="357"/>
      <c r="BG674" s="357"/>
      <c r="BH674" s="357"/>
      <c r="BI674" s="357"/>
      <c r="BJ674" s="357"/>
      <c r="BK674" s="357"/>
      <c r="BL674" s="357"/>
      <c r="BM674" s="357"/>
      <c r="BN674" s="357"/>
      <c r="BO674" s="357"/>
      <c r="BP674" s="357"/>
      <c r="BQ674" s="357"/>
      <c r="BR674" s="357"/>
      <c r="BS674" s="357"/>
      <c r="BT674" s="357"/>
      <c r="BU674" s="357"/>
      <c r="BV674" s="357"/>
      <c r="BW674" s="357"/>
      <c r="BX674" s="357"/>
      <c r="BY674" s="357"/>
      <c r="BZ674" s="357"/>
      <c r="CA674" s="357"/>
      <c r="CB674" s="357"/>
      <c r="CC674" s="357"/>
      <c r="CD674" s="357"/>
      <c r="CE674" s="357"/>
      <c r="CF674" s="357"/>
      <c r="CG674" s="357"/>
      <c r="CH674" s="357"/>
      <c r="CI674" s="357"/>
      <c r="CJ674" s="357"/>
      <c r="CK674" s="357"/>
      <c r="CL674" s="357"/>
      <c r="CM674" s="357"/>
      <c r="CN674" s="357"/>
      <c r="CO674" s="357"/>
      <c r="CP674" s="357"/>
      <c r="CQ674" s="357"/>
      <c r="CR674" s="357"/>
      <c r="CS674" s="357"/>
      <c r="CT674" s="357"/>
      <c r="CU674" s="357"/>
      <c r="CV674" s="357"/>
      <c r="CW674" s="357"/>
      <c r="CX674" s="357"/>
      <c r="CY674" s="357"/>
      <c r="CZ674" s="357"/>
      <c r="DA674" s="357"/>
      <c r="DB674" s="357"/>
      <c r="DC674" s="357"/>
      <c r="DD674" s="357"/>
      <c r="DE674" s="357"/>
      <c r="DF674" s="357"/>
      <c r="DG674" s="357"/>
      <c r="DH674" s="357"/>
      <c r="DI674" s="357"/>
      <c r="DJ674" s="357"/>
      <c r="DK674" s="357"/>
      <c r="DL674" s="357"/>
      <c r="DM674" s="357"/>
      <c r="DN674" s="357"/>
      <c r="DO674" s="357"/>
      <c r="DP674" s="357"/>
      <c r="DQ674" s="357"/>
      <c r="DR674" s="357"/>
      <c r="DS674" s="357"/>
      <c r="DT674" s="357"/>
      <c r="DU674" s="357"/>
      <c r="DV674" s="357"/>
      <c r="DW674" s="357"/>
      <c r="DX674" s="357"/>
      <c r="DY674" s="357"/>
      <c r="DZ674" s="357"/>
      <c r="EA674" s="357"/>
      <c r="EB674" s="357"/>
      <c r="EC674" s="357"/>
      <c r="ED674" s="357"/>
      <c r="EE674" s="357"/>
      <c r="EF674" s="357"/>
      <c r="EG674" s="357"/>
      <c r="EH674" s="357"/>
      <c r="EI674" s="357"/>
      <c r="EJ674" s="357"/>
      <c r="EK674" s="357"/>
      <c r="EL674" s="357"/>
      <c r="EM674" s="357"/>
      <c r="EN674" s="357"/>
      <c r="EO674" s="357"/>
      <c r="EP674" s="357"/>
      <c r="EQ674" s="357"/>
      <c r="ER674" s="357"/>
      <c r="ES674" s="357"/>
      <c r="ET674" s="357"/>
      <c r="EU674" s="357"/>
    </row>
    <row r="675" ht="12.75" customHeight="1">
      <c r="A675" s="357"/>
      <c r="B675" s="357"/>
      <c r="C675" s="357"/>
      <c r="D675" s="357"/>
      <c r="E675" s="357"/>
      <c r="F675" s="357"/>
      <c r="G675" s="357"/>
      <c r="H675" s="357"/>
      <c r="I675" s="357"/>
      <c r="J675" s="357"/>
      <c r="K675" s="357"/>
      <c r="L675" s="357"/>
      <c r="M675" s="357"/>
      <c r="N675" s="357"/>
      <c r="O675" s="357"/>
      <c r="P675" s="357"/>
      <c r="Q675" s="357"/>
      <c r="R675" s="357"/>
      <c r="S675" s="357"/>
      <c r="T675" s="357"/>
      <c r="U675" s="357"/>
      <c r="V675" s="357"/>
      <c r="W675" s="357"/>
      <c r="X675" s="357"/>
      <c r="Y675" s="357"/>
      <c r="Z675" s="357"/>
      <c r="AA675" s="357"/>
      <c r="AB675" s="357"/>
      <c r="AC675" s="357"/>
      <c r="AD675" s="357"/>
      <c r="AE675" s="357"/>
      <c r="AF675" s="357"/>
      <c r="AG675" s="357"/>
      <c r="AH675" s="357"/>
      <c r="AI675" s="357"/>
      <c r="AJ675" s="357"/>
      <c r="AK675" s="357"/>
      <c r="AL675" s="357"/>
      <c r="AM675" s="357"/>
      <c r="AN675" s="357"/>
      <c r="AO675" s="357"/>
      <c r="AP675" s="357"/>
      <c r="AQ675" s="357"/>
      <c r="AR675" s="357"/>
      <c r="AS675" s="357"/>
      <c r="AT675" s="357"/>
      <c r="AU675" s="357"/>
      <c r="AV675" s="357"/>
      <c r="AW675" s="357"/>
      <c r="AX675" s="357"/>
      <c r="AY675" s="357"/>
      <c r="AZ675" s="357"/>
      <c r="BA675" s="357"/>
      <c r="BB675" s="357"/>
      <c r="BC675" s="357"/>
      <c r="BD675" s="357"/>
      <c r="BE675" s="357"/>
      <c r="BF675" s="357"/>
      <c r="BG675" s="357"/>
      <c r="BH675" s="357"/>
      <c r="BI675" s="357"/>
      <c r="BJ675" s="357"/>
      <c r="BK675" s="357"/>
      <c r="BL675" s="357"/>
      <c r="BM675" s="357"/>
      <c r="BN675" s="357"/>
      <c r="BO675" s="357"/>
      <c r="BP675" s="357"/>
      <c r="BQ675" s="357"/>
      <c r="BR675" s="357"/>
      <c r="BS675" s="357"/>
      <c r="BT675" s="357"/>
      <c r="BU675" s="357"/>
      <c r="BV675" s="357"/>
      <c r="BW675" s="357"/>
      <c r="BX675" s="357"/>
      <c r="BY675" s="357"/>
      <c r="BZ675" s="357"/>
      <c r="CA675" s="357"/>
      <c r="CB675" s="357"/>
      <c r="CC675" s="357"/>
      <c r="CD675" s="357"/>
      <c r="CE675" s="357"/>
      <c r="CF675" s="357"/>
      <c r="CG675" s="357"/>
      <c r="CH675" s="357"/>
      <c r="CI675" s="357"/>
      <c r="CJ675" s="357"/>
      <c r="CK675" s="357"/>
      <c r="CL675" s="357"/>
      <c r="CM675" s="357"/>
      <c r="CN675" s="357"/>
      <c r="CO675" s="357"/>
      <c r="CP675" s="357"/>
      <c r="CQ675" s="357"/>
      <c r="CR675" s="357"/>
      <c r="CS675" s="357"/>
      <c r="CT675" s="357"/>
      <c r="CU675" s="357"/>
      <c r="CV675" s="357"/>
      <c r="CW675" s="357"/>
      <c r="CX675" s="357"/>
      <c r="CY675" s="357"/>
      <c r="CZ675" s="357"/>
      <c r="DA675" s="357"/>
      <c r="DB675" s="357"/>
      <c r="DC675" s="357"/>
      <c r="DD675" s="357"/>
      <c r="DE675" s="357"/>
      <c r="DF675" s="357"/>
      <c r="DG675" s="357"/>
      <c r="DH675" s="357"/>
      <c r="DI675" s="357"/>
      <c r="DJ675" s="357"/>
      <c r="DK675" s="357"/>
      <c r="DL675" s="357"/>
      <c r="DM675" s="357"/>
      <c r="DN675" s="357"/>
      <c r="DO675" s="357"/>
      <c r="DP675" s="357"/>
      <c r="DQ675" s="357"/>
      <c r="DR675" s="357"/>
      <c r="DS675" s="357"/>
      <c r="DT675" s="357"/>
      <c r="DU675" s="357"/>
      <c r="DV675" s="357"/>
      <c r="DW675" s="357"/>
      <c r="DX675" s="357"/>
      <c r="DY675" s="357"/>
      <c r="DZ675" s="357"/>
      <c r="EA675" s="357"/>
      <c r="EB675" s="357"/>
      <c r="EC675" s="357"/>
      <c r="ED675" s="357"/>
      <c r="EE675" s="357"/>
      <c r="EF675" s="357"/>
      <c r="EG675" s="357"/>
      <c r="EH675" s="357"/>
      <c r="EI675" s="357"/>
      <c r="EJ675" s="357"/>
      <c r="EK675" s="357"/>
      <c r="EL675" s="357"/>
      <c r="EM675" s="357"/>
      <c r="EN675" s="357"/>
      <c r="EO675" s="357"/>
      <c r="EP675" s="357"/>
      <c r="EQ675" s="357"/>
      <c r="ER675" s="357"/>
      <c r="ES675" s="357"/>
      <c r="ET675" s="357"/>
      <c r="EU675" s="357"/>
    </row>
    <row r="676" ht="12.75" customHeight="1">
      <c r="A676" s="357"/>
      <c r="B676" s="357"/>
      <c r="C676" s="357"/>
      <c r="D676" s="357"/>
      <c r="E676" s="357"/>
      <c r="F676" s="357"/>
      <c r="G676" s="357"/>
      <c r="H676" s="357"/>
      <c r="I676" s="357"/>
      <c r="J676" s="357"/>
      <c r="K676" s="357"/>
      <c r="L676" s="357"/>
      <c r="M676" s="357"/>
      <c r="N676" s="357"/>
      <c r="O676" s="357"/>
      <c r="P676" s="357"/>
      <c r="Q676" s="357"/>
      <c r="R676" s="357"/>
      <c r="S676" s="357"/>
      <c r="T676" s="357"/>
      <c r="U676" s="357"/>
      <c r="V676" s="357"/>
      <c r="W676" s="357"/>
      <c r="X676" s="357"/>
      <c r="Y676" s="357"/>
      <c r="Z676" s="357"/>
      <c r="AA676" s="357"/>
      <c r="AB676" s="357"/>
      <c r="AC676" s="357"/>
      <c r="AD676" s="357"/>
      <c r="AE676" s="357"/>
      <c r="AF676" s="357"/>
      <c r="AG676" s="357"/>
      <c r="AH676" s="357"/>
      <c r="AI676" s="357"/>
      <c r="AJ676" s="357"/>
      <c r="AK676" s="357"/>
      <c r="AL676" s="357"/>
      <c r="AM676" s="357"/>
      <c r="AN676" s="357"/>
      <c r="AO676" s="357"/>
      <c r="AP676" s="357"/>
      <c r="AQ676" s="357"/>
      <c r="AR676" s="357"/>
      <c r="AS676" s="357"/>
      <c r="AT676" s="357"/>
      <c r="AU676" s="357"/>
      <c r="AV676" s="357"/>
      <c r="AW676" s="357"/>
      <c r="AX676" s="357"/>
      <c r="AY676" s="357"/>
      <c r="AZ676" s="357"/>
      <c r="BA676" s="357"/>
      <c r="BB676" s="357"/>
      <c r="BC676" s="357"/>
      <c r="BD676" s="357"/>
      <c r="BE676" s="357"/>
      <c r="BF676" s="357"/>
      <c r="BG676" s="357"/>
      <c r="BH676" s="357"/>
      <c r="BI676" s="357"/>
      <c r="BJ676" s="357"/>
      <c r="BK676" s="357"/>
      <c r="BL676" s="357"/>
      <c r="BM676" s="357"/>
      <c r="BN676" s="357"/>
      <c r="BO676" s="357"/>
      <c r="BP676" s="357"/>
      <c r="BQ676" s="357"/>
      <c r="BR676" s="357"/>
      <c r="BS676" s="357"/>
      <c r="BT676" s="357"/>
      <c r="BU676" s="357"/>
      <c r="BV676" s="357"/>
      <c r="BW676" s="357"/>
      <c r="BX676" s="357"/>
      <c r="BY676" s="357"/>
      <c r="BZ676" s="357"/>
      <c r="CA676" s="357"/>
      <c r="CB676" s="357"/>
      <c r="CC676" s="357"/>
      <c r="CD676" s="357"/>
      <c r="CE676" s="357"/>
      <c r="CF676" s="357"/>
      <c r="CG676" s="357"/>
      <c r="CH676" s="357"/>
      <c r="CI676" s="357"/>
      <c r="CJ676" s="357"/>
      <c r="CK676" s="357"/>
      <c r="CL676" s="357"/>
      <c r="CM676" s="357"/>
      <c r="CN676" s="357"/>
      <c r="CO676" s="357"/>
      <c r="CP676" s="357"/>
      <c r="CQ676" s="357"/>
      <c r="CR676" s="357"/>
      <c r="CS676" s="357"/>
      <c r="CT676" s="357"/>
      <c r="CU676" s="357"/>
      <c r="CV676" s="357"/>
      <c r="CW676" s="357"/>
      <c r="CX676" s="357"/>
      <c r="CY676" s="357"/>
      <c r="CZ676" s="357"/>
      <c r="DA676" s="357"/>
      <c r="DB676" s="357"/>
      <c r="DC676" s="357"/>
      <c r="DD676" s="357"/>
      <c r="DE676" s="357"/>
      <c r="DF676" s="357"/>
      <c r="DG676" s="357"/>
      <c r="DH676" s="357"/>
      <c r="DI676" s="357"/>
      <c r="DJ676" s="357"/>
      <c r="DK676" s="357"/>
      <c r="DL676" s="357"/>
      <c r="DM676" s="357"/>
      <c r="DN676" s="357"/>
      <c r="DO676" s="357"/>
      <c r="DP676" s="357"/>
      <c r="DQ676" s="357"/>
      <c r="DR676" s="357"/>
      <c r="DS676" s="357"/>
      <c r="DT676" s="357"/>
      <c r="DU676" s="357"/>
      <c r="DV676" s="357"/>
      <c r="DW676" s="357"/>
      <c r="DX676" s="357"/>
      <c r="DY676" s="357"/>
      <c r="DZ676" s="357"/>
      <c r="EA676" s="357"/>
      <c r="EB676" s="357"/>
      <c r="EC676" s="357"/>
      <c r="ED676" s="357"/>
      <c r="EE676" s="357"/>
      <c r="EF676" s="357"/>
      <c r="EG676" s="357"/>
      <c r="EH676" s="357"/>
      <c r="EI676" s="357"/>
      <c r="EJ676" s="357"/>
      <c r="EK676" s="357"/>
      <c r="EL676" s="357"/>
      <c r="EM676" s="357"/>
      <c r="EN676" s="357"/>
      <c r="EO676" s="357"/>
      <c r="EP676" s="357"/>
      <c r="EQ676" s="357"/>
      <c r="ER676" s="357"/>
      <c r="ES676" s="357"/>
      <c r="ET676" s="357"/>
      <c r="EU676" s="357"/>
    </row>
    <row r="677" ht="12.75" customHeight="1">
      <c r="A677" s="357"/>
      <c r="B677" s="357"/>
      <c r="C677" s="357"/>
      <c r="D677" s="357"/>
      <c r="E677" s="357"/>
      <c r="F677" s="357"/>
      <c r="G677" s="357"/>
      <c r="H677" s="357"/>
      <c r="I677" s="357"/>
      <c r="J677" s="357"/>
      <c r="K677" s="357"/>
      <c r="L677" s="357"/>
      <c r="M677" s="357"/>
      <c r="N677" s="357"/>
      <c r="O677" s="357"/>
      <c r="P677" s="357"/>
      <c r="Q677" s="357"/>
      <c r="R677" s="357"/>
      <c r="S677" s="357"/>
      <c r="T677" s="357"/>
      <c r="U677" s="357"/>
      <c r="V677" s="357"/>
      <c r="W677" s="357"/>
      <c r="X677" s="357"/>
      <c r="Y677" s="357"/>
      <c r="Z677" s="357"/>
      <c r="AA677" s="357"/>
      <c r="AB677" s="357"/>
      <c r="AC677" s="357"/>
      <c r="AD677" s="357"/>
      <c r="AE677" s="357"/>
      <c r="AF677" s="357"/>
      <c r="AG677" s="357"/>
      <c r="AH677" s="357"/>
      <c r="AI677" s="357"/>
      <c r="AJ677" s="357"/>
      <c r="AK677" s="357"/>
      <c r="AL677" s="357"/>
      <c r="AM677" s="357"/>
      <c r="AN677" s="357"/>
      <c r="AO677" s="357"/>
      <c r="AP677" s="357"/>
      <c r="AQ677" s="357"/>
      <c r="AR677" s="357"/>
      <c r="AS677" s="357"/>
      <c r="AT677" s="357"/>
      <c r="AU677" s="357"/>
      <c r="AV677" s="357"/>
      <c r="AW677" s="357"/>
      <c r="AX677" s="357"/>
      <c r="AY677" s="357"/>
      <c r="AZ677" s="357"/>
      <c r="BA677" s="357"/>
      <c r="BB677" s="357"/>
      <c r="BC677" s="357"/>
      <c r="BD677" s="357"/>
      <c r="BE677" s="357"/>
      <c r="BF677" s="357"/>
      <c r="BG677" s="357"/>
      <c r="BH677" s="357"/>
      <c r="BI677" s="357"/>
      <c r="BJ677" s="357"/>
      <c r="BK677" s="357"/>
      <c r="BL677" s="357"/>
      <c r="BM677" s="357"/>
      <c r="BN677" s="357"/>
      <c r="BO677" s="357"/>
      <c r="BP677" s="357"/>
      <c r="BQ677" s="357"/>
      <c r="BR677" s="357"/>
      <c r="BS677" s="357"/>
      <c r="BT677" s="357"/>
      <c r="BU677" s="357"/>
      <c r="BV677" s="357"/>
      <c r="BW677" s="357"/>
      <c r="BX677" s="357"/>
      <c r="BY677" s="357"/>
      <c r="BZ677" s="357"/>
      <c r="CA677" s="357"/>
      <c r="CB677" s="357"/>
      <c r="CC677" s="357"/>
      <c r="CD677" s="357"/>
      <c r="CE677" s="357"/>
      <c r="CF677" s="357"/>
      <c r="CG677" s="357"/>
      <c r="CH677" s="357"/>
      <c r="CI677" s="357"/>
      <c r="CJ677" s="357"/>
      <c r="CK677" s="357"/>
      <c r="CL677" s="357"/>
      <c r="CM677" s="357"/>
      <c r="CN677" s="357"/>
      <c r="CO677" s="357"/>
      <c r="CP677" s="357"/>
      <c r="CQ677" s="357"/>
      <c r="CR677" s="357"/>
      <c r="CS677" s="357"/>
      <c r="CT677" s="357"/>
      <c r="CU677" s="357"/>
      <c r="CV677" s="357"/>
      <c r="CW677" s="357"/>
      <c r="CX677" s="357"/>
      <c r="CY677" s="357"/>
      <c r="CZ677" s="357"/>
      <c r="DA677" s="357"/>
      <c r="DB677" s="357"/>
      <c r="DC677" s="357"/>
      <c r="DD677" s="357"/>
      <c r="DE677" s="357"/>
      <c r="DF677" s="357"/>
      <c r="DG677" s="357"/>
      <c r="DH677" s="357"/>
      <c r="DI677" s="357"/>
      <c r="DJ677" s="357"/>
      <c r="DK677" s="357"/>
      <c r="DL677" s="357"/>
      <c r="DM677" s="357"/>
      <c r="DN677" s="357"/>
      <c r="DO677" s="357"/>
      <c r="DP677" s="357"/>
      <c r="DQ677" s="357"/>
      <c r="DR677" s="357"/>
      <c r="DS677" s="357"/>
      <c r="DT677" s="357"/>
      <c r="DU677" s="357"/>
      <c r="DV677" s="357"/>
      <c r="DW677" s="357"/>
      <c r="DX677" s="357"/>
      <c r="DY677" s="357"/>
      <c r="DZ677" s="357"/>
      <c r="EA677" s="357"/>
      <c r="EB677" s="357"/>
      <c r="EC677" s="357"/>
      <c r="ED677" s="357"/>
      <c r="EE677" s="357"/>
      <c r="EF677" s="357"/>
      <c r="EG677" s="357"/>
      <c r="EH677" s="357"/>
      <c r="EI677" s="357"/>
      <c r="EJ677" s="357"/>
      <c r="EK677" s="357"/>
      <c r="EL677" s="357"/>
      <c r="EM677" s="357"/>
      <c r="EN677" s="357"/>
      <c r="EO677" s="357"/>
      <c r="EP677" s="357"/>
      <c r="EQ677" s="357"/>
      <c r="ER677" s="357"/>
      <c r="ES677" s="357"/>
      <c r="ET677" s="357"/>
      <c r="EU677" s="357"/>
    </row>
    <row r="678" ht="12.75" customHeight="1">
      <c r="A678" s="357"/>
      <c r="B678" s="357"/>
      <c r="C678" s="357"/>
      <c r="D678" s="357"/>
      <c r="E678" s="357"/>
      <c r="F678" s="357"/>
      <c r="G678" s="357"/>
      <c r="H678" s="357"/>
      <c r="I678" s="357"/>
      <c r="J678" s="357"/>
      <c r="K678" s="357"/>
      <c r="L678" s="357"/>
      <c r="M678" s="357"/>
      <c r="N678" s="357"/>
      <c r="O678" s="357"/>
      <c r="P678" s="357"/>
      <c r="Q678" s="357"/>
      <c r="R678" s="357"/>
      <c r="S678" s="357"/>
      <c r="T678" s="357"/>
      <c r="U678" s="357"/>
      <c r="V678" s="357"/>
      <c r="W678" s="357"/>
      <c r="X678" s="357"/>
      <c r="Y678" s="357"/>
      <c r="Z678" s="357"/>
      <c r="AA678" s="357"/>
      <c r="AB678" s="357"/>
      <c r="AC678" s="357"/>
      <c r="AD678" s="357"/>
      <c r="AE678" s="357"/>
      <c r="AF678" s="357"/>
      <c r="AG678" s="357"/>
      <c r="AH678" s="357"/>
      <c r="AI678" s="357"/>
      <c r="AJ678" s="357"/>
      <c r="AK678" s="357"/>
      <c r="AL678" s="357"/>
      <c r="AM678" s="357"/>
      <c r="AN678" s="357"/>
      <c r="AO678" s="357"/>
      <c r="AP678" s="357"/>
      <c r="AQ678" s="357"/>
      <c r="AR678" s="357"/>
      <c r="AS678" s="357"/>
      <c r="AT678" s="357"/>
      <c r="AU678" s="357"/>
      <c r="AV678" s="357"/>
      <c r="AW678" s="357"/>
      <c r="AX678" s="357"/>
      <c r="AY678" s="357"/>
      <c r="AZ678" s="357"/>
      <c r="BA678" s="357"/>
      <c r="BB678" s="357"/>
      <c r="BC678" s="357"/>
      <c r="BD678" s="357"/>
      <c r="BE678" s="357"/>
      <c r="BF678" s="357"/>
      <c r="BG678" s="357"/>
      <c r="BH678" s="357"/>
      <c r="BI678" s="357"/>
      <c r="BJ678" s="357"/>
      <c r="BK678" s="357"/>
      <c r="BL678" s="357"/>
      <c r="BM678" s="357"/>
      <c r="BN678" s="357"/>
      <c r="BO678" s="357"/>
      <c r="BP678" s="357"/>
      <c r="BQ678" s="357"/>
      <c r="BR678" s="357"/>
      <c r="BS678" s="357"/>
      <c r="BT678" s="357"/>
      <c r="BU678" s="357"/>
      <c r="BV678" s="357"/>
      <c r="BW678" s="357"/>
      <c r="BX678" s="357"/>
      <c r="BY678" s="357"/>
      <c r="BZ678" s="357"/>
      <c r="CA678" s="357"/>
      <c r="CB678" s="357"/>
      <c r="CC678" s="357"/>
      <c r="CD678" s="357"/>
      <c r="CE678" s="357"/>
      <c r="CF678" s="357"/>
      <c r="CG678" s="357"/>
      <c r="CH678" s="357"/>
      <c r="CI678" s="357"/>
      <c r="CJ678" s="357"/>
      <c r="CK678" s="357"/>
      <c r="CL678" s="357"/>
      <c r="CM678" s="357"/>
      <c r="CN678" s="357"/>
      <c r="CO678" s="357"/>
      <c r="CP678" s="357"/>
      <c r="CQ678" s="357"/>
      <c r="CR678" s="357"/>
      <c r="CS678" s="357"/>
      <c r="CT678" s="357"/>
      <c r="CU678" s="357"/>
      <c r="CV678" s="357"/>
      <c r="CW678" s="357"/>
      <c r="CX678" s="357"/>
      <c r="CY678" s="357"/>
      <c r="CZ678" s="357"/>
      <c r="DA678" s="357"/>
      <c r="DB678" s="357"/>
      <c r="DC678" s="357"/>
      <c r="DD678" s="357"/>
      <c r="DE678" s="357"/>
      <c r="DF678" s="357"/>
      <c r="DG678" s="357"/>
      <c r="DH678" s="357"/>
      <c r="DI678" s="357"/>
      <c r="DJ678" s="357"/>
      <c r="DK678" s="357"/>
      <c r="DL678" s="357"/>
      <c r="DM678" s="357"/>
      <c r="DN678" s="357"/>
      <c r="DO678" s="357"/>
      <c r="DP678" s="357"/>
      <c r="DQ678" s="357"/>
      <c r="DR678" s="357"/>
      <c r="DS678" s="357"/>
      <c r="DT678" s="357"/>
      <c r="DU678" s="357"/>
      <c r="DV678" s="357"/>
      <c r="DW678" s="357"/>
      <c r="DX678" s="357"/>
      <c r="DY678" s="357"/>
      <c r="DZ678" s="357"/>
      <c r="EA678" s="357"/>
      <c r="EB678" s="357"/>
      <c r="EC678" s="357"/>
      <c r="ED678" s="357"/>
      <c r="EE678" s="357"/>
      <c r="EF678" s="357"/>
      <c r="EG678" s="357"/>
      <c r="EH678" s="357"/>
      <c r="EI678" s="357"/>
      <c r="EJ678" s="357"/>
      <c r="EK678" s="357"/>
      <c r="EL678" s="357"/>
      <c r="EM678" s="357"/>
      <c r="EN678" s="357"/>
      <c r="EO678" s="357"/>
      <c r="EP678" s="357"/>
      <c r="EQ678" s="357"/>
      <c r="ER678" s="357"/>
      <c r="ES678" s="357"/>
      <c r="ET678" s="357"/>
      <c r="EU678" s="357"/>
    </row>
    <row r="679" ht="12.75" customHeight="1">
      <c r="A679" s="357"/>
      <c r="B679" s="357"/>
      <c r="C679" s="357"/>
      <c r="D679" s="357"/>
      <c r="E679" s="357"/>
      <c r="F679" s="357"/>
      <c r="G679" s="357"/>
      <c r="H679" s="357"/>
      <c r="I679" s="357"/>
      <c r="J679" s="357"/>
      <c r="K679" s="357"/>
      <c r="L679" s="357"/>
      <c r="M679" s="357"/>
      <c r="N679" s="357"/>
      <c r="O679" s="357"/>
      <c r="P679" s="357"/>
      <c r="Q679" s="357"/>
      <c r="R679" s="357"/>
      <c r="S679" s="357"/>
      <c r="T679" s="357"/>
      <c r="U679" s="357"/>
      <c r="V679" s="357"/>
      <c r="W679" s="357"/>
      <c r="X679" s="357"/>
      <c r="Y679" s="357"/>
      <c r="Z679" s="357"/>
      <c r="AA679" s="357"/>
      <c r="AB679" s="357"/>
      <c r="AC679" s="357"/>
      <c r="AD679" s="357"/>
      <c r="AE679" s="357"/>
      <c r="AF679" s="357"/>
      <c r="AG679" s="357"/>
      <c r="AH679" s="357"/>
      <c r="AI679" s="357"/>
      <c r="AJ679" s="357"/>
      <c r="AK679" s="357"/>
      <c r="AL679" s="357"/>
      <c r="AM679" s="357"/>
      <c r="AN679" s="357"/>
      <c r="AO679" s="357"/>
      <c r="AP679" s="357"/>
      <c r="AQ679" s="357"/>
      <c r="AR679" s="357"/>
      <c r="AS679" s="357"/>
      <c r="AT679" s="357"/>
      <c r="AU679" s="357"/>
      <c r="AV679" s="357"/>
      <c r="AW679" s="357"/>
      <c r="AX679" s="357"/>
      <c r="AY679" s="357"/>
      <c r="AZ679" s="357"/>
      <c r="BA679" s="357"/>
      <c r="BB679" s="357"/>
      <c r="BC679" s="357"/>
      <c r="BD679" s="357"/>
      <c r="BE679" s="357"/>
      <c r="BF679" s="357"/>
      <c r="BG679" s="357"/>
      <c r="BH679" s="357"/>
      <c r="BI679" s="357"/>
      <c r="BJ679" s="357"/>
      <c r="BK679" s="357"/>
      <c r="BL679" s="357"/>
      <c r="BM679" s="357"/>
      <c r="BN679" s="357"/>
      <c r="BO679" s="357"/>
      <c r="BP679" s="357"/>
      <c r="BQ679" s="357"/>
      <c r="BR679" s="357"/>
      <c r="BS679" s="357"/>
      <c r="BT679" s="357"/>
      <c r="BU679" s="357"/>
      <c r="BV679" s="357"/>
      <c r="BW679" s="357"/>
      <c r="BX679" s="357"/>
      <c r="BY679" s="357"/>
      <c r="BZ679" s="357"/>
      <c r="CA679" s="357"/>
      <c r="CB679" s="357"/>
      <c r="CC679" s="357"/>
      <c r="CD679" s="357"/>
      <c r="CE679" s="357"/>
      <c r="CF679" s="357"/>
      <c r="CG679" s="357"/>
      <c r="CH679" s="357"/>
      <c r="CI679" s="357"/>
      <c r="CJ679" s="357"/>
      <c r="CK679" s="357"/>
      <c r="CL679" s="357"/>
      <c r="CM679" s="357"/>
      <c r="CN679" s="357"/>
      <c r="CO679" s="357"/>
      <c r="CP679" s="357"/>
      <c r="CQ679" s="357"/>
      <c r="CR679" s="357"/>
      <c r="CS679" s="357"/>
      <c r="CT679" s="357"/>
      <c r="CU679" s="357"/>
      <c r="CV679" s="357"/>
      <c r="CW679" s="357"/>
      <c r="CX679" s="357"/>
      <c r="CY679" s="357"/>
      <c r="CZ679" s="357"/>
      <c r="DA679" s="357"/>
      <c r="DB679" s="357"/>
      <c r="DC679" s="357"/>
      <c r="DD679" s="357"/>
      <c r="DE679" s="357"/>
      <c r="DF679" s="357"/>
      <c r="DG679" s="357"/>
      <c r="DH679" s="357"/>
      <c r="DI679" s="357"/>
      <c r="DJ679" s="357"/>
      <c r="DK679" s="357"/>
      <c r="DL679" s="357"/>
      <c r="DM679" s="357"/>
      <c r="DN679" s="357"/>
      <c r="DO679" s="357"/>
      <c r="DP679" s="357"/>
      <c r="DQ679" s="357"/>
      <c r="DR679" s="357"/>
      <c r="DS679" s="357"/>
      <c r="DT679" s="357"/>
      <c r="DU679" s="357"/>
      <c r="DV679" s="357"/>
      <c r="DW679" s="357"/>
      <c r="DX679" s="357"/>
      <c r="DY679" s="357"/>
      <c r="DZ679" s="357"/>
      <c r="EA679" s="357"/>
      <c r="EB679" s="357"/>
      <c r="EC679" s="357"/>
      <c r="ED679" s="357"/>
      <c r="EE679" s="357"/>
      <c r="EF679" s="357"/>
      <c r="EG679" s="357"/>
      <c r="EH679" s="357"/>
      <c r="EI679" s="357"/>
      <c r="EJ679" s="357"/>
      <c r="EK679" s="357"/>
      <c r="EL679" s="357"/>
      <c r="EM679" s="357"/>
      <c r="EN679" s="357"/>
      <c r="EO679" s="357"/>
      <c r="EP679" s="357"/>
      <c r="EQ679" s="357"/>
      <c r="ER679" s="357"/>
      <c r="ES679" s="357"/>
      <c r="ET679" s="357"/>
      <c r="EU679" s="357"/>
    </row>
    <row r="680" ht="12.75" customHeight="1">
      <c r="A680" s="357"/>
      <c r="B680" s="357"/>
      <c r="C680" s="357"/>
      <c r="D680" s="357"/>
      <c r="E680" s="357"/>
      <c r="F680" s="357"/>
      <c r="G680" s="357"/>
      <c r="H680" s="357"/>
      <c r="I680" s="357"/>
      <c r="J680" s="357"/>
      <c r="K680" s="357"/>
      <c r="L680" s="357"/>
      <c r="M680" s="357"/>
      <c r="N680" s="357"/>
      <c r="O680" s="357"/>
      <c r="P680" s="357"/>
      <c r="Q680" s="357"/>
      <c r="R680" s="357"/>
      <c r="S680" s="357"/>
      <c r="T680" s="357"/>
      <c r="U680" s="357"/>
      <c r="V680" s="357"/>
      <c r="W680" s="357"/>
      <c r="X680" s="357"/>
      <c r="Y680" s="357"/>
      <c r="Z680" s="357"/>
      <c r="AA680" s="357"/>
      <c r="AB680" s="357"/>
      <c r="AC680" s="357"/>
      <c r="AD680" s="357"/>
      <c r="AE680" s="357"/>
      <c r="AF680" s="357"/>
      <c r="AG680" s="357"/>
      <c r="AH680" s="357"/>
      <c r="AI680" s="357"/>
      <c r="AJ680" s="357"/>
      <c r="AK680" s="357"/>
      <c r="AL680" s="357"/>
      <c r="AM680" s="357"/>
      <c r="AN680" s="357"/>
      <c r="AO680" s="357"/>
      <c r="AP680" s="357"/>
      <c r="AQ680" s="357"/>
      <c r="AR680" s="357"/>
      <c r="AS680" s="357"/>
      <c r="AT680" s="357"/>
      <c r="AU680" s="357"/>
      <c r="AV680" s="357"/>
      <c r="AW680" s="357"/>
      <c r="AX680" s="357"/>
      <c r="AY680" s="357"/>
      <c r="AZ680" s="357"/>
      <c r="BA680" s="357"/>
      <c r="BB680" s="357"/>
      <c r="BC680" s="357"/>
      <c r="BD680" s="357"/>
      <c r="BE680" s="357"/>
      <c r="BF680" s="357"/>
      <c r="BG680" s="357"/>
      <c r="BH680" s="357"/>
      <c r="BI680" s="357"/>
      <c r="BJ680" s="357"/>
      <c r="BK680" s="357"/>
      <c r="BL680" s="357"/>
      <c r="BM680" s="357"/>
      <c r="BN680" s="357"/>
      <c r="BO680" s="357"/>
      <c r="BP680" s="357"/>
      <c r="BQ680" s="357"/>
      <c r="BR680" s="357"/>
      <c r="BS680" s="357"/>
      <c r="BT680" s="357"/>
      <c r="BU680" s="357"/>
      <c r="BV680" s="357"/>
      <c r="BW680" s="357"/>
      <c r="BX680" s="357"/>
      <c r="BY680" s="357"/>
      <c r="BZ680" s="357"/>
      <c r="CA680" s="357"/>
      <c r="CB680" s="357"/>
      <c r="CC680" s="357"/>
      <c r="CD680" s="357"/>
      <c r="CE680" s="357"/>
      <c r="CF680" s="357"/>
      <c r="CG680" s="357"/>
      <c r="CH680" s="357"/>
      <c r="CI680" s="357"/>
      <c r="CJ680" s="357"/>
      <c r="CK680" s="357"/>
      <c r="CL680" s="357"/>
      <c r="CM680" s="357"/>
      <c r="CN680" s="357"/>
      <c r="CO680" s="357"/>
      <c r="CP680" s="357"/>
      <c r="CQ680" s="357"/>
      <c r="CR680" s="357"/>
      <c r="CS680" s="357"/>
      <c r="CT680" s="357"/>
      <c r="CU680" s="357"/>
      <c r="CV680" s="357"/>
      <c r="CW680" s="357"/>
      <c r="CX680" s="357"/>
      <c r="CY680" s="357"/>
      <c r="CZ680" s="357"/>
      <c r="DA680" s="357"/>
      <c r="DB680" s="357"/>
      <c r="DC680" s="357"/>
      <c r="DD680" s="357"/>
      <c r="DE680" s="357"/>
      <c r="DF680" s="357"/>
      <c r="DG680" s="357"/>
      <c r="DH680" s="357"/>
      <c r="DI680" s="357"/>
      <c r="DJ680" s="357"/>
      <c r="DK680" s="357"/>
      <c r="DL680" s="357"/>
      <c r="DM680" s="357"/>
      <c r="DN680" s="357"/>
      <c r="DO680" s="357"/>
      <c r="DP680" s="357"/>
      <c r="DQ680" s="357"/>
      <c r="DR680" s="357"/>
      <c r="DS680" s="357"/>
      <c r="DT680" s="357"/>
      <c r="DU680" s="357"/>
      <c r="DV680" s="357"/>
      <c r="DW680" s="357"/>
      <c r="DX680" s="357"/>
      <c r="DY680" s="357"/>
      <c r="DZ680" s="357"/>
      <c r="EA680" s="357"/>
      <c r="EB680" s="357"/>
      <c r="EC680" s="357"/>
      <c r="ED680" s="357"/>
      <c r="EE680" s="357"/>
      <c r="EF680" s="357"/>
      <c r="EG680" s="357"/>
      <c r="EH680" s="357"/>
      <c r="EI680" s="357"/>
      <c r="EJ680" s="357"/>
      <c r="EK680" s="357"/>
      <c r="EL680" s="357"/>
      <c r="EM680" s="357"/>
      <c r="EN680" s="357"/>
      <c r="EO680" s="357"/>
      <c r="EP680" s="357"/>
      <c r="EQ680" s="357"/>
      <c r="ER680" s="357"/>
      <c r="ES680" s="357"/>
      <c r="ET680" s="357"/>
      <c r="EU680" s="357"/>
    </row>
    <row r="681" ht="12.75" customHeight="1">
      <c r="A681" s="357"/>
      <c r="B681" s="357"/>
      <c r="C681" s="357"/>
      <c r="D681" s="357"/>
      <c r="E681" s="357"/>
      <c r="F681" s="357"/>
      <c r="G681" s="357"/>
      <c r="H681" s="357"/>
      <c r="I681" s="357"/>
      <c r="J681" s="357"/>
      <c r="K681" s="357"/>
      <c r="L681" s="357"/>
      <c r="M681" s="357"/>
      <c r="N681" s="357"/>
      <c r="O681" s="357"/>
      <c r="P681" s="357"/>
      <c r="Q681" s="357"/>
      <c r="R681" s="357"/>
      <c r="S681" s="357"/>
      <c r="T681" s="357"/>
      <c r="U681" s="357"/>
      <c r="V681" s="357"/>
      <c r="W681" s="357"/>
      <c r="X681" s="357"/>
      <c r="Y681" s="357"/>
      <c r="Z681" s="357"/>
      <c r="AA681" s="357"/>
      <c r="AB681" s="357"/>
      <c r="AC681" s="357"/>
      <c r="AD681" s="357"/>
      <c r="AE681" s="357"/>
      <c r="AF681" s="357"/>
      <c r="AG681" s="357"/>
      <c r="AH681" s="357"/>
      <c r="AI681" s="357"/>
      <c r="AJ681" s="357"/>
      <c r="AK681" s="357"/>
      <c r="AL681" s="357"/>
      <c r="AM681" s="357"/>
      <c r="AN681" s="357"/>
      <c r="AO681" s="357"/>
      <c r="AP681" s="357"/>
      <c r="AQ681" s="357"/>
      <c r="AR681" s="357"/>
      <c r="AS681" s="357"/>
      <c r="AT681" s="357"/>
      <c r="AU681" s="357"/>
      <c r="AV681" s="357"/>
      <c r="AW681" s="357"/>
      <c r="AX681" s="357"/>
      <c r="AY681" s="357"/>
      <c r="AZ681" s="357"/>
      <c r="BA681" s="357"/>
      <c r="BB681" s="357"/>
      <c r="BC681" s="357"/>
      <c r="BD681" s="357"/>
      <c r="BE681" s="357"/>
      <c r="BF681" s="357"/>
      <c r="BG681" s="357"/>
      <c r="BH681" s="357"/>
      <c r="BI681" s="357"/>
      <c r="BJ681" s="357"/>
      <c r="BK681" s="357"/>
      <c r="BL681" s="357"/>
      <c r="BM681" s="357"/>
      <c r="BN681" s="357"/>
      <c r="BO681" s="357"/>
      <c r="BP681" s="357"/>
      <c r="BQ681" s="357"/>
      <c r="BR681" s="357"/>
      <c r="BS681" s="357"/>
      <c r="BT681" s="357"/>
      <c r="BU681" s="357"/>
      <c r="BV681" s="357"/>
      <c r="BW681" s="357"/>
      <c r="BX681" s="357"/>
      <c r="BY681" s="357"/>
      <c r="BZ681" s="357"/>
      <c r="CA681" s="357"/>
      <c r="CB681" s="357"/>
      <c r="CC681" s="357"/>
      <c r="CD681" s="357"/>
      <c r="CE681" s="357"/>
      <c r="CF681" s="357"/>
      <c r="CG681" s="357"/>
      <c r="CH681" s="357"/>
      <c r="CI681" s="357"/>
      <c r="CJ681" s="357"/>
      <c r="CK681" s="357"/>
      <c r="CL681" s="357"/>
      <c r="CM681" s="357"/>
      <c r="CN681" s="357"/>
      <c r="CO681" s="357"/>
      <c r="CP681" s="357"/>
      <c r="CQ681" s="357"/>
      <c r="CR681" s="357"/>
      <c r="CS681" s="357"/>
      <c r="CT681" s="357"/>
      <c r="CU681" s="357"/>
      <c r="CV681" s="357"/>
      <c r="CW681" s="357"/>
      <c r="CX681" s="357"/>
      <c r="CY681" s="357"/>
      <c r="CZ681" s="357"/>
      <c r="DA681" s="357"/>
      <c r="DB681" s="357"/>
      <c r="DC681" s="357"/>
      <c r="DD681" s="357"/>
      <c r="DE681" s="357"/>
      <c r="DF681" s="357"/>
      <c r="DG681" s="357"/>
      <c r="DH681" s="357"/>
      <c r="DI681" s="357"/>
      <c r="DJ681" s="357"/>
      <c r="DK681" s="357"/>
      <c r="DL681" s="357"/>
      <c r="DM681" s="357"/>
      <c r="DN681" s="357"/>
      <c r="DO681" s="357"/>
      <c r="DP681" s="357"/>
      <c r="DQ681" s="357"/>
      <c r="DR681" s="357"/>
      <c r="DS681" s="357"/>
      <c r="DT681" s="357"/>
      <c r="DU681" s="357"/>
      <c r="DV681" s="357"/>
      <c r="DW681" s="357"/>
      <c r="DX681" s="357"/>
      <c r="DY681" s="357"/>
      <c r="DZ681" s="357"/>
      <c r="EA681" s="357"/>
      <c r="EB681" s="357"/>
      <c r="EC681" s="357"/>
      <c r="ED681" s="357"/>
      <c r="EE681" s="357"/>
      <c r="EF681" s="357"/>
      <c r="EG681" s="357"/>
      <c r="EH681" s="357"/>
      <c r="EI681" s="357"/>
      <c r="EJ681" s="357"/>
      <c r="EK681" s="357"/>
      <c r="EL681" s="357"/>
      <c r="EM681" s="357"/>
      <c r="EN681" s="357"/>
      <c r="EO681" s="357"/>
      <c r="EP681" s="357"/>
      <c r="EQ681" s="357"/>
      <c r="ER681" s="357"/>
      <c r="ES681" s="357"/>
      <c r="ET681" s="357"/>
      <c r="EU681" s="357"/>
    </row>
    <row r="682" ht="12.75" customHeight="1">
      <c r="A682" s="357"/>
      <c r="B682" s="357"/>
      <c r="C682" s="357"/>
      <c r="D682" s="357"/>
      <c r="E682" s="357"/>
      <c r="F682" s="357"/>
      <c r="G682" s="357"/>
      <c r="H682" s="357"/>
      <c r="I682" s="357"/>
      <c r="J682" s="357"/>
      <c r="K682" s="357"/>
      <c r="L682" s="357"/>
      <c r="M682" s="357"/>
      <c r="N682" s="357"/>
      <c r="O682" s="357"/>
      <c r="P682" s="357"/>
      <c r="Q682" s="357"/>
      <c r="R682" s="357"/>
      <c r="S682" s="357"/>
      <c r="T682" s="357"/>
      <c r="U682" s="357"/>
      <c r="V682" s="357"/>
      <c r="W682" s="357"/>
      <c r="X682" s="357"/>
      <c r="Y682" s="357"/>
      <c r="Z682" s="357"/>
      <c r="AA682" s="357"/>
      <c r="AB682" s="357"/>
      <c r="AC682" s="357"/>
      <c r="AD682" s="357"/>
      <c r="AE682" s="357"/>
      <c r="AF682" s="357"/>
      <c r="AG682" s="357"/>
      <c r="AH682" s="357"/>
      <c r="AI682" s="357"/>
      <c r="AJ682" s="357"/>
      <c r="AK682" s="357"/>
      <c r="AL682" s="357"/>
      <c r="AM682" s="357"/>
      <c r="AN682" s="357"/>
      <c r="AO682" s="357"/>
      <c r="AP682" s="357"/>
      <c r="AQ682" s="357"/>
      <c r="AR682" s="357"/>
      <c r="AS682" s="357"/>
      <c r="AT682" s="357"/>
      <c r="AU682" s="357"/>
      <c r="AV682" s="357"/>
      <c r="AW682" s="357"/>
      <c r="AX682" s="357"/>
      <c r="AY682" s="357"/>
      <c r="AZ682" s="357"/>
      <c r="BA682" s="357"/>
      <c r="BB682" s="357"/>
      <c r="BC682" s="357"/>
      <c r="BD682" s="357"/>
      <c r="BE682" s="357"/>
      <c r="BF682" s="357"/>
      <c r="BG682" s="357"/>
      <c r="BH682" s="357"/>
      <c r="BI682" s="357"/>
      <c r="BJ682" s="357"/>
      <c r="BK682" s="357"/>
      <c r="BL682" s="357"/>
      <c r="BM682" s="357"/>
      <c r="BN682" s="357"/>
      <c r="BO682" s="357"/>
      <c r="BP682" s="357"/>
      <c r="BQ682" s="357"/>
      <c r="BR682" s="357"/>
      <c r="BS682" s="357"/>
      <c r="BT682" s="357"/>
      <c r="BU682" s="357"/>
      <c r="BV682" s="357"/>
      <c r="BW682" s="357"/>
      <c r="BX682" s="357"/>
      <c r="BY682" s="357"/>
      <c r="BZ682" s="357"/>
      <c r="CA682" s="357"/>
      <c r="CB682" s="357"/>
      <c r="CC682" s="357"/>
      <c r="CD682" s="357"/>
      <c r="CE682" s="357"/>
      <c r="CF682" s="357"/>
      <c r="CG682" s="357"/>
      <c r="CH682" s="357"/>
      <c r="CI682" s="357"/>
      <c r="CJ682" s="357"/>
      <c r="CK682" s="357"/>
      <c r="CL682" s="357"/>
      <c r="CM682" s="357"/>
      <c r="CN682" s="357"/>
      <c r="CO682" s="357"/>
      <c r="CP682" s="357"/>
      <c r="CQ682" s="357"/>
      <c r="CR682" s="357"/>
      <c r="CS682" s="357"/>
      <c r="CT682" s="357"/>
      <c r="CU682" s="357"/>
      <c r="CV682" s="357"/>
      <c r="CW682" s="357"/>
      <c r="CX682" s="357"/>
      <c r="CY682" s="357"/>
      <c r="CZ682" s="357"/>
      <c r="DA682" s="357"/>
      <c r="DB682" s="357"/>
      <c r="DC682" s="357"/>
      <c r="DD682" s="357"/>
      <c r="DE682" s="357"/>
      <c r="DF682" s="357"/>
      <c r="DG682" s="357"/>
      <c r="DH682" s="357"/>
      <c r="DI682" s="357"/>
      <c r="DJ682" s="357"/>
      <c r="DK682" s="357"/>
      <c r="DL682" s="357"/>
      <c r="DM682" s="357"/>
      <c r="DN682" s="357"/>
      <c r="DO682" s="357"/>
      <c r="DP682" s="357"/>
      <c r="DQ682" s="357"/>
      <c r="DR682" s="357"/>
      <c r="DS682" s="357"/>
      <c r="DT682" s="357"/>
      <c r="DU682" s="357"/>
      <c r="DV682" s="357"/>
      <c r="DW682" s="357"/>
      <c r="DX682" s="357"/>
      <c r="DY682" s="357"/>
      <c r="DZ682" s="357"/>
      <c r="EA682" s="357"/>
      <c r="EB682" s="357"/>
      <c r="EC682" s="357"/>
      <c r="ED682" s="357"/>
      <c r="EE682" s="357"/>
      <c r="EF682" s="357"/>
      <c r="EG682" s="357"/>
      <c r="EH682" s="357"/>
      <c r="EI682" s="357"/>
      <c r="EJ682" s="357"/>
      <c r="EK682" s="357"/>
      <c r="EL682" s="357"/>
      <c r="EM682" s="357"/>
      <c r="EN682" s="357"/>
      <c r="EO682" s="357"/>
      <c r="EP682" s="357"/>
      <c r="EQ682" s="357"/>
      <c r="ER682" s="357"/>
      <c r="ES682" s="357"/>
      <c r="ET682" s="357"/>
      <c r="EU682" s="357"/>
    </row>
    <row r="683" ht="12.75" customHeight="1">
      <c r="A683" s="357"/>
      <c r="B683" s="357"/>
      <c r="C683" s="357"/>
      <c r="D683" s="357"/>
      <c r="E683" s="357"/>
      <c r="F683" s="357"/>
      <c r="G683" s="357"/>
      <c r="H683" s="357"/>
      <c r="I683" s="357"/>
      <c r="J683" s="357"/>
      <c r="K683" s="357"/>
      <c r="L683" s="357"/>
      <c r="M683" s="357"/>
      <c r="N683" s="357"/>
      <c r="O683" s="357"/>
      <c r="P683" s="357"/>
      <c r="Q683" s="357"/>
      <c r="R683" s="357"/>
      <c r="S683" s="357"/>
      <c r="T683" s="357"/>
      <c r="U683" s="357"/>
      <c r="V683" s="357"/>
      <c r="W683" s="357"/>
      <c r="X683" s="357"/>
      <c r="Y683" s="357"/>
      <c r="Z683" s="357"/>
      <c r="AA683" s="357"/>
      <c r="AB683" s="357"/>
      <c r="AC683" s="357"/>
      <c r="AD683" s="357"/>
      <c r="AE683" s="357"/>
      <c r="AF683" s="357"/>
      <c r="AG683" s="357"/>
      <c r="AH683" s="357"/>
      <c r="AI683" s="357"/>
      <c r="AJ683" s="357"/>
      <c r="AK683" s="357"/>
      <c r="AL683" s="357"/>
      <c r="AM683" s="357"/>
      <c r="AN683" s="357"/>
      <c r="AO683" s="357"/>
      <c r="AP683" s="357"/>
      <c r="AQ683" s="357"/>
      <c r="AR683" s="357"/>
      <c r="AS683" s="357"/>
      <c r="AT683" s="357"/>
      <c r="AU683" s="357"/>
      <c r="AV683" s="357"/>
      <c r="AW683" s="357"/>
      <c r="AX683" s="357"/>
      <c r="AY683" s="357"/>
      <c r="AZ683" s="357"/>
      <c r="BA683" s="357"/>
      <c r="BB683" s="357"/>
      <c r="BC683" s="357"/>
      <c r="BD683" s="357"/>
      <c r="BE683" s="357"/>
      <c r="BF683" s="357"/>
      <c r="BG683" s="357"/>
      <c r="BH683" s="357"/>
      <c r="BI683" s="357"/>
      <c r="BJ683" s="357"/>
      <c r="BK683" s="357"/>
      <c r="BL683" s="357"/>
      <c r="BM683" s="357"/>
      <c r="BN683" s="357"/>
      <c r="BO683" s="357"/>
      <c r="BP683" s="357"/>
      <c r="BQ683" s="357"/>
      <c r="BR683" s="357"/>
      <c r="BS683" s="357"/>
      <c r="BT683" s="357"/>
      <c r="BU683" s="357"/>
      <c r="BV683" s="357"/>
      <c r="BW683" s="357"/>
      <c r="BX683" s="357"/>
      <c r="BY683" s="357"/>
      <c r="BZ683" s="357"/>
      <c r="CA683" s="357"/>
      <c r="CB683" s="357"/>
      <c r="CC683" s="357"/>
      <c r="CD683" s="357"/>
      <c r="CE683" s="357"/>
      <c r="CF683" s="357"/>
      <c r="CG683" s="357"/>
      <c r="CH683" s="357"/>
      <c r="CI683" s="357"/>
      <c r="CJ683" s="357"/>
      <c r="CK683" s="357"/>
      <c r="CL683" s="357"/>
      <c r="CM683" s="357"/>
      <c r="CN683" s="357"/>
      <c r="CO683" s="357"/>
      <c r="CP683" s="357"/>
      <c r="CQ683" s="357"/>
      <c r="CR683" s="357"/>
      <c r="CS683" s="357"/>
      <c r="CT683" s="357"/>
      <c r="CU683" s="357"/>
      <c r="CV683" s="357"/>
      <c r="CW683" s="357"/>
      <c r="CX683" s="357"/>
      <c r="CY683" s="357"/>
      <c r="CZ683" s="357"/>
      <c r="DA683" s="357"/>
      <c r="DB683" s="357"/>
      <c r="DC683" s="357"/>
      <c r="DD683" s="357"/>
      <c r="DE683" s="357"/>
      <c r="DF683" s="357"/>
      <c r="DG683" s="357"/>
      <c r="DH683" s="357"/>
      <c r="DI683" s="357"/>
      <c r="DJ683" s="357"/>
      <c r="DK683" s="357"/>
      <c r="DL683" s="357"/>
      <c r="DM683" s="357"/>
      <c r="DN683" s="357"/>
      <c r="DO683" s="357"/>
      <c r="DP683" s="357"/>
      <c r="DQ683" s="357"/>
      <c r="DR683" s="357"/>
      <c r="DS683" s="357"/>
      <c r="DT683" s="357"/>
      <c r="DU683" s="357"/>
      <c r="DV683" s="357"/>
      <c r="DW683" s="357"/>
      <c r="DX683" s="357"/>
      <c r="DY683" s="357"/>
      <c r="DZ683" s="357"/>
      <c r="EA683" s="357"/>
      <c r="EB683" s="357"/>
      <c r="EC683" s="357"/>
      <c r="ED683" s="357"/>
      <c r="EE683" s="357"/>
      <c r="EF683" s="357"/>
      <c r="EG683" s="357"/>
      <c r="EH683" s="357"/>
      <c r="EI683" s="357"/>
      <c r="EJ683" s="357"/>
      <c r="EK683" s="357"/>
      <c r="EL683" s="357"/>
      <c r="EM683" s="357"/>
      <c r="EN683" s="357"/>
      <c r="EO683" s="357"/>
      <c r="EP683" s="357"/>
      <c r="EQ683" s="357"/>
      <c r="ER683" s="357"/>
      <c r="ES683" s="357"/>
      <c r="ET683" s="357"/>
      <c r="EU683" s="357"/>
    </row>
    <row r="684" ht="12.75" customHeight="1">
      <c r="A684" s="357"/>
      <c r="B684" s="357"/>
      <c r="C684" s="357"/>
      <c r="D684" s="357"/>
      <c r="E684" s="357"/>
      <c r="F684" s="357"/>
      <c r="G684" s="357"/>
      <c r="H684" s="357"/>
      <c r="I684" s="357"/>
      <c r="J684" s="357"/>
      <c r="K684" s="357"/>
      <c r="L684" s="357"/>
      <c r="M684" s="357"/>
      <c r="N684" s="357"/>
      <c r="O684" s="357"/>
      <c r="P684" s="357"/>
      <c r="Q684" s="357"/>
      <c r="R684" s="357"/>
      <c r="S684" s="357"/>
      <c r="T684" s="357"/>
      <c r="U684" s="357"/>
      <c r="V684" s="357"/>
      <c r="W684" s="357"/>
      <c r="X684" s="357"/>
      <c r="Y684" s="357"/>
      <c r="Z684" s="357"/>
      <c r="AA684" s="357"/>
      <c r="AB684" s="357"/>
      <c r="AC684" s="357"/>
      <c r="AD684" s="357"/>
      <c r="AE684" s="357"/>
      <c r="AF684" s="357"/>
      <c r="AG684" s="357"/>
      <c r="AH684" s="357"/>
      <c r="AI684" s="357"/>
      <c r="AJ684" s="357"/>
      <c r="AK684" s="357"/>
      <c r="AL684" s="357"/>
      <c r="AM684" s="357"/>
      <c r="AN684" s="357"/>
      <c r="AO684" s="357"/>
      <c r="AP684" s="357"/>
      <c r="AQ684" s="357"/>
      <c r="AR684" s="357"/>
      <c r="AS684" s="357"/>
      <c r="AT684" s="357"/>
      <c r="AU684" s="357"/>
      <c r="AV684" s="357"/>
      <c r="AW684" s="357"/>
      <c r="AX684" s="357"/>
      <c r="AY684" s="357"/>
      <c r="AZ684" s="357"/>
      <c r="BA684" s="357"/>
      <c r="BB684" s="357"/>
      <c r="BC684" s="357"/>
      <c r="BD684" s="357"/>
      <c r="BE684" s="357"/>
      <c r="BF684" s="357"/>
      <c r="BG684" s="357"/>
      <c r="BH684" s="357"/>
      <c r="BI684" s="357"/>
      <c r="BJ684" s="357"/>
      <c r="BK684" s="357"/>
      <c r="BL684" s="357"/>
      <c r="BM684" s="357"/>
      <c r="BN684" s="357"/>
      <c r="BO684" s="357"/>
      <c r="BP684" s="357"/>
      <c r="BQ684" s="357"/>
      <c r="BR684" s="357"/>
      <c r="BS684" s="357"/>
      <c r="BT684" s="357"/>
      <c r="BU684" s="357"/>
      <c r="BV684" s="357"/>
      <c r="BW684" s="357"/>
      <c r="BX684" s="357"/>
      <c r="BY684" s="357"/>
      <c r="BZ684" s="357"/>
      <c r="CA684" s="357"/>
      <c r="CB684" s="357"/>
      <c r="CC684" s="357"/>
      <c r="CD684" s="357"/>
      <c r="CE684" s="357"/>
      <c r="CF684" s="357"/>
      <c r="CG684" s="357"/>
      <c r="CH684" s="357"/>
      <c r="CI684" s="357"/>
      <c r="CJ684" s="357"/>
      <c r="CK684" s="357"/>
      <c r="CL684" s="357"/>
      <c r="CM684" s="357"/>
      <c r="CN684" s="357"/>
      <c r="CO684" s="357"/>
      <c r="CP684" s="357"/>
      <c r="CQ684" s="357"/>
      <c r="CR684" s="357"/>
      <c r="CS684" s="357"/>
      <c r="CT684" s="357"/>
      <c r="CU684" s="357"/>
      <c r="CV684" s="357"/>
      <c r="CW684" s="357"/>
      <c r="CX684" s="357"/>
      <c r="CY684" s="357"/>
      <c r="CZ684" s="357"/>
      <c r="DA684" s="357"/>
      <c r="DB684" s="357"/>
      <c r="DC684" s="357"/>
      <c r="DD684" s="357"/>
      <c r="DE684" s="357"/>
      <c r="DF684" s="357"/>
      <c r="DG684" s="357"/>
      <c r="DH684" s="357"/>
      <c r="DI684" s="357"/>
      <c r="DJ684" s="357"/>
      <c r="DK684" s="357"/>
      <c r="DL684" s="357"/>
      <c r="DM684" s="357"/>
      <c r="DN684" s="357"/>
      <c r="DO684" s="357"/>
      <c r="DP684" s="357"/>
      <c r="DQ684" s="357"/>
      <c r="DR684" s="357"/>
      <c r="DS684" s="357"/>
      <c r="DT684" s="357"/>
      <c r="DU684" s="357"/>
      <c r="DV684" s="357"/>
      <c r="DW684" s="357"/>
      <c r="DX684" s="357"/>
      <c r="DY684" s="357"/>
      <c r="DZ684" s="357"/>
      <c r="EA684" s="357"/>
      <c r="EB684" s="357"/>
      <c r="EC684" s="357"/>
      <c r="ED684" s="357"/>
      <c r="EE684" s="357"/>
      <c r="EF684" s="357"/>
      <c r="EG684" s="357"/>
      <c r="EH684" s="357"/>
      <c r="EI684" s="357"/>
      <c r="EJ684" s="357"/>
      <c r="EK684" s="357"/>
      <c r="EL684" s="357"/>
      <c r="EM684" s="357"/>
      <c r="EN684" s="357"/>
      <c r="EO684" s="357"/>
      <c r="EP684" s="357"/>
      <c r="EQ684" s="357"/>
      <c r="ER684" s="357"/>
      <c r="ES684" s="357"/>
      <c r="ET684" s="357"/>
      <c r="EU684" s="357"/>
    </row>
    <row r="685" ht="12.75" customHeight="1">
      <c r="A685" s="357"/>
      <c r="B685" s="357"/>
      <c r="C685" s="357"/>
      <c r="D685" s="357"/>
      <c r="E685" s="357"/>
      <c r="F685" s="357"/>
      <c r="G685" s="357"/>
      <c r="H685" s="357"/>
      <c r="I685" s="357"/>
      <c r="J685" s="357"/>
      <c r="K685" s="357"/>
      <c r="L685" s="357"/>
      <c r="M685" s="357"/>
      <c r="N685" s="357"/>
      <c r="O685" s="357"/>
      <c r="P685" s="357"/>
      <c r="Q685" s="357"/>
      <c r="R685" s="357"/>
      <c r="S685" s="357"/>
      <c r="T685" s="357"/>
      <c r="U685" s="357"/>
      <c r="V685" s="357"/>
      <c r="W685" s="357"/>
      <c r="X685" s="357"/>
      <c r="Y685" s="357"/>
      <c r="Z685" s="357"/>
      <c r="AA685" s="357"/>
      <c r="AB685" s="357"/>
      <c r="AC685" s="357"/>
      <c r="AD685" s="357"/>
      <c r="AE685" s="357"/>
      <c r="AF685" s="357"/>
      <c r="AG685" s="357"/>
      <c r="AH685" s="357"/>
      <c r="AI685" s="357"/>
      <c r="AJ685" s="357"/>
      <c r="AK685" s="357"/>
      <c r="AL685" s="357"/>
      <c r="AM685" s="357"/>
      <c r="AN685" s="357"/>
      <c r="AO685" s="357"/>
      <c r="AP685" s="357"/>
      <c r="AQ685" s="357"/>
      <c r="AR685" s="357"/>
      <c r="AS685" s="357"/>
      <c r="AT685" s="357"/>
      <c r="AU685" s="357"/>
      <c r="AV685" s="357"/>
      <c r="AW685" s="357"/>
      <c r="AX685" s="357"/>
      <c r="AY685" s="357"/>
      <c r="AZ685" s="357"/>
      <c r="BA685" s="357"/>
      <c r="BB685" s="357"/>
      <c r="BC685" s="357"/>
      <c r="BD685" s="357"/>
      <c r="BE685" s="357"/>
      <c r="BF685" s="357"/>
      <c r="BG685" s="357"/>
      <c r="BH685" s="357"/>
      <c r="BI685" s="357"/>
      <c r="BJ685" s="357"/>
      <c r="BK685" s="357"/>
      <c r="BL685" s="357"/>
      <c r="BM685" s="357"/>
      <c r="BN685" s="357"/>
      <c r="BO685" s="357"/>
      <c r="BP685" s="357"/>
      <c r="BQ685" s="357"/>
      <c r="BR685" s="357"/>
      <c r="BS685" s="357"/>
      <c r="BT685" s="357"/>
      <c r="BU685" s="357"/>
      <c r="BV685" s="357"/>
      <c r="BW685" s="357"/>
      <c r="BX685" s="357"/>
      <c r="BY685" s="357"/>
      <c r="BZ685" s="357"/>
      <c r="CA685" s="357"/>
      <c r="CB685" s="357"/>
      <c r="CC685" s="357"/>
      <c r="CD685" s="357"/>
      <c r="CE685" s="357"/>
      <c r="CF685" s="357"/>
      <c r="CG685" s="357"/>
      <c r="CH685" s="357"/>
      <c r="CI685" s="357"/>
      <c r="CJ685" s="357"/>
      <c r="CK685" s="357"/>
      <c r="CL685" s="357"/>
      <c r="CM685" s="357"/>
      <c r="CN685" s="357"/>
      <c r="CO685" s="357"/>
      <c r="CP685" s="357"/>
      <c r="CQ685" s="357"/>
      <c r="CR685" s="357"/>
      <c r="CS685" s="357"/>
      <c r="CT685" s="357"/>
      <c r="CU685" s="357"/>
      <c r="CV685" s="357"/>
      <c r="CW685" s="357"/>
      <c r="CX685" s="357"/>
      <c r="CY685" s="357"/>
      <c r="CZ685" s="357"/>
      <c r="DA685" s="357"/>
      <c r="DB685" s="357"/>
      <c r="DC685" s="357"/>
      <c r="DD685" s="357"/>
      <c r="DE685" s="357"/>
      <c r="DF685" s="357"/>
      <c r="DG685" s="357"/>
      <c r="DH685" s="357"/>
      <c r="DI685" s="357"/>
      <c r="DJ685" s="357"/>
      <c r="DK685" s="357"/>
      <c r="DL685" s="357"/>
      <c r="DM685" s="357"/>
      <c r="DN685" s="357"/>
      <c r="DO685" s="357"/>
      <c r="DP685" s="357"/>
      <c r="DQ685" s="357"/>
      <c r="DR685" s="357"/>
      <c r="DS685" s="357"/>
      <c r="DT685" s="357"/>
      <c r="DU685" s="357"/>
      <c r="DV685" s="357"/>
      <c r="DW685" s="357"/>
      <c r="DX685" s="357"/>
      <c r="DY685" s="357"/>
      <c r="DZ685" s="357"/>
      <c r="EA685" s="357"/>
      <c r="EB685" s="357"/>
      <c r="EC685" s="357"/>
      <c r="ED685" s="357"/>
      <c r="EE685" s="357"/>
      <c r="EF685" s="357"/>
      <c r="EG685" s="357"/>
      <c r="EH685" s="357"/>
      <c r="EI685" s="357"/>
      <c r="EJ685" s="357"/>
      <c r="EK685" s="357"/>
      <c r="EL685" s="357"/>
      <c r="EM685" s="357"/>
      <c r="EN685" s="357"/>
      <c r="EO685" s="357"/>
      <c r="EP685" s="357"/>
      <c r="EQ685" s="357"/>
      <c r="ER685" s="357"/>
      <c r="ES685" s="357"/>
      <c r="ET685" s="357"/>
      <c r="EU685" s="357"/>
    </row>
    <row r="686" ht="12.75" customHeight="1">
      <c r="A686" s="357"/>
      <c r="B686" s="357"/>
      <c r="C686" s="357"/>
      <c r="D686" s="357"/>
      <c r="E686" s="357"/>
      <c r="F686" s="357"/>
      <c r="G686" s="357"/>
      <c r="H686" s="357"/>
      <c r="I686" s="357"/>
      <c r="J686" s="357"/>
      <c r="K686" s="357"/>
      <c r="L686" s="357"/>
      <c r="M686" s="357"/>
      <c r="N686" s="357"/>
      <c r="O686" s="357"/>
      <c r="P686" s="357"/>
      <c r="Q686" s="357"/>
      <c r="R686" s="357"/>
      <c r="S686" s="357"/>
      <c r="T686" s="357"/>
      <c r="U686" s="357"/>
      <c r="V686" s="357"/>
      <c r="W686" s="357"/>
      <c r="X686" s="357"/>
      <c r="Y686" s="357"/>
      <c r="Z686" s="357"/>
      <c r="AA686" s="357"/>
      <c r="AB686" s="357"/>
      <c r="AC686" s="357"/>
      <c r="AD686" s="357"/>
      <c r="AE686" s="357"/>
      <c r="AF686" s="357"/>
      <c r="AG686" s="357"/>
      <c r="AH686" s="357"/>
      <c r="AI686" s="357"/>
      <c r="AJ686" s="357"/>
      <c r="AK686" s="357"/>
      <c r="AL686" s="357"/>
      <c r="AM686" s="357"/>
      <c r="AN686" s="357"/>
      <c r="AO686" s="357"/>
      <c r="AP686" s="357"/>
      <c r="AQ686" s="357"/>
      <c r="AR686" s="357"/>
      <c r="AS686" s="357"/>
      <c r="AT686" s="357"/>
      <c r="AU686" s="357"/>
      <c r="AV686" s="357"/>
      <c r="AW686" s="357"/>
      <c r="AX686" s="357"/>
      <c r="AY686" s="357"/>
      <c r="AZ686" s="357"/>
      <c r="BA686" s="357"/>
      <c r="BB686" s="357"/>
      <c r="BC686" s="357"/>
      <c r="BD686" s="357"/>
      <c r="BE686" s="357"/>
      <c r="BF686" s="357"/>
      <c r="BG686" s="357"/>
      <c r="BH686" s="357"/>
      <c r="BI686" s="357"/>
      <c r="BJ686" s="357"/>
      <c r="BK686" s="357"/>
      <c r="BL686" s="357"/>
      <c r="BM686" s="357"/>
      <c r="BN686" s="357"/>
      <c r="BO686" s="357"/>
      <c r="BP686" s="357"/>
      <c r="BQ686" s="357"/>
      <c r="BR686" s="357"/>
      <c r="BS686" s="357"/>
      <c r="BT686" s="357"/>
      <c r="BU686" s="357"/>
      <c r="BV686" s="357"/>
      <c r="BW686" s="357"/>
      <c r="BX686" s="357"/>
      <c r="BY686" s="357"/>
      <c r="BZ686" s="357"/>
      <c r="CA686" s="357"/>
      <c r="CB686" s="357"/>
      <c r="CC686" s="357"/>
      <c r="CD686" s="357"/>
      <c r="CE686" s="357"/>
      <c r="CF686" s="357"/>
      <c r="CG686" s="357"/>
      <c r="CH686" s="357"/>
      <c r="CI686" s="357"/>
      <c r="CJ686" s="357"/>
      <c r="CK686" s="357"/>
      <c r="CL686" s="357"/>
      <c r="CM686" s="357"/>
      <c r="CN686" s="357"/>
      <c r="CO686" s="357"/>
      <c r="CP686" s="357"/>
      <c r="CQ686" s="357"/>
      <c r="CR686" s="357"/>
      <c r="CS686" s="357"/>
      <c r="CT686" s="357"/>
      <c r="CU686" s="357"/>
      <c r="CV686" s="357"/>
      <c r="CW686" s="357"/>
      <c r="CX686" s="357"/>
      <c r="CY686" s="357"/>
      <c r="CZ686" s="357"/>
      <c r="DA686" s="357"/>
      <c r="DB686" s="357"/>
      <c r="DC686" s="357"/>
      <c r="DD686" s="357"/>
      <c r="DE686" s="357"/>
      <c r="DF686" s="357"/>
      <c r="DG686" s="357"/>
      <c r="DH686" s="357"/>
      <c r="DI686" s="357"/>
      <c r="DJ686" s="357"/>
      <c r="DK686" s="357"/>
      <c r="DL686" s="357"/>
      <c r="DM686" s="357"/>
      <c r="DN686" s="357"/>
      <c r="DO686" s="357"/>
      <c r="DP686" s="357"/>
      <c r="DQ686" s="357"/>
      <c r="DR686" s="357"/>
      <c r="DS686" s="357"/>
      <c r="DT686" s="357"/>
      <c r="DU686" s="357"/>
      <c r="DV686" s="357"/>
      <c r="DW686" s="357"/>
      <c r="DX686" s="357"/>
      <c r="DY686" s="357"/>
      <c r="DZ686" s="357"/>
      <c r="EA686" s="357"/>
      <c r="EB686" s="357"/>
      <c r="EC686" s="357"/>
      <c r="ED686" s="357"/>
      <c r="EE686" s="357"/>
      <c r="EF686" s="357"/>
      <c r="EG686" s="357"/>
      <c r="EH686" s="357"/>
      <c r="EI686" s="357"/>
      <c r="EJ686" s="357"/>
      <c r="EK686" s="357"/>
      <c r="EL686" s="357"/>
      <c r="EM686" s="357"/>
      <c r="EN686" s="357"/>
      <c r="EO686" s="357"/>
      <c r="EP686" s="357"/>
      <c r="EQ686" s="357"/>
      <c r="ER686" s="357"/>
      <c r="ES686" s="357"/>
      <c r="ET686" s="357"/>
      <c r="EU686" s="357"/>
    </row>
    <row r="687" ht="12.75" customHeight="1">
      <c r="A687" s="357"/>
      <c r="B687" s="357"/>
      <c r="C687" s="357"/>
      <c r="D687" s="357"/>
      <c r="E687" s="357"/>
      <c r="F687" s="357"/>
      <c r="G687" s="357"/>
      <c r="H687" s="357"/>
      <c r="I687" s="357"/>
      <c r="J687" s="357"/>
      <c r="K687" s="357"/>
      <c r="L687" s="357"/>
      <c r="M687" s="357"/>
      <c r="N687" s="357"/>
      <c r="O687" s="357"/>
      <c r="P687" s="357"/>
      <c r="Q687" s="357"/>
      <c r="R687" s="357"/>
      <c r="S687" s="357"/>
      <c r="T687" s="357"/>
      <c r="U687" s="357"/>
      <c r="V687" s="357"/>
      <c r="W687" s="357"/>
      <c r="X687" s="357"/>
      <c r="Y687" s="357"/>
      <c r="Z687" s="357"/>
      <c r="AA687" s="357"/>
      <c r="AB687" s="357"/>
      <c r="AC687" s="357"/>
      <c r="AD687" s="357"/>
      <c r="AE687" s="357"/>
      <c r="AF687" s="357"/>
      <c r="AG687" s="357"/>
      <c r="AH687" s="357"/>
      <c r="AI687" s="357"/>
      <c r="AJ687" s="357"/>
      <c r="AK687" s="357"/>
      <c r="AL687" s="357"/>
      <c r="AM687" s="357"/>
      <c r="AN687" s="357"/>
      <c r="AO687" s="357"/>
      <c r="AP687" s="357"/>
      <c r="AQ687" s="357"/>
      <c r="AR687" s="357"/>
      <c r="AS687" s="357"/>
      <c r="AT687" s="357"/>
      <c r="AU687" s="357"/>
      <c r="AV687" s="357"/>
      <c r="AW687" s="357"/>
      <c r="AX687" s="357"/>
      <c r="AY687" s="357"/>
      <c r="AZ687" s="357"/>
      <c r="BA687" s="357"/>
      <c r="BB687" s="357"/>
      <c r="BC687" s="357"/>
      <c r="BD687" s="357"/>
      <c r="BE687" s="357"/>
      <c r="BF687" s="357"/>
      <c r="BG687" s="357"/>
      <c r="BH687" s="357"/>
      <c r="BI687" s="357"/>
      <c r="BJ687" s="357"/>
      <c r="BK687" s="357"/>
      <c r="BL687" s="357"/>
      <c r="BM687" s="357"/>
      <c r="BN687" s="357"/>
      <c r="BO687" s="357"/>
      <c r="BP687" s="357"/>
      <c r="BQ687" s="357"/>
      <c r="BR687" s="357"/>
      <c r="BS687" s="357"/>
      <c r="BT687" s="357"/>
      <c r="BU687" s="357"/>
      <c r="BV687" s="357"/>
      <c r="BW687" s="357"/>
      <c r="BX687" s="357"/>
      <c r="BY687" s="357"/>
      <c r="BZ687" s="357"/>
      <c r="CA687" s="357"/>
      <c r="CB687" s="357"/>
      <c r="CC687" s="357"/>
      <c r="CD687" s="357"/>
      <c r="CE687" s="357"/>
      <c r="CF687" s="357"/>
      <c r="CG687" s="357"/>
      <c r="CH687" s="357"/>
      <c r="CI687" s="357"/>
      <c r="CJ687" s="357"/>
      <c r="CK687" s="357"/>
      <c r="CL687" s="357"/>
      <c r="CM687" s="357"/>
      <c r="CN687" s="357"/>
      <c r="CO687" s="357"/>
      <c r="CP687" s="357"/>
      <c r="CQ687" s="357"/>
      <c r="CR687" s="357"/>
      <c r="CS687" s="357"/>
      <c r="CT687" s="357"/>
      <c r="CU687" s="357"/>
      <c r="CV687" s="357"/>
      <c r="CW687" s="357"/>
      <c r="CX687" s="357"/>
      <c r="CY687" s="357"/>
      <c r="CZ687" s="357"/>
      <c r="DA687" s="357"/>
      <c r="DB687" s="357"/>
      <c r="DC687" s="357"/>
      <c r="DD687" s="357"/>
      <c r="DE687" s="357"/>
      <c r="DF687" s="357"/>
      <c r="DG687" s="357"/>
      <c r="DH687" s="357"/>
      <c r="DI687" s="357"/>
      <c r="DJ687" s="357"/>
      <c r="DK687" s="357"/>
      <c r="DL687" s="357"/>
      <c r="DM687" s="357"/>
      <c r="DN687" s="357"/>
      <c r="DO687" s="357"/>
      <c r="DP687" s="357"/>
      <c r="DQ687" s="357"/>
      <c r="DR687" s="357"/>
      <c r="DS687" s="357"/>
      <c r="DT687" s="357"/>
      <c r="DU687" s="357"/>
      <c r="DV687" s="357"/>
      <c r="DW687" s="357"/>
      <c r="DX687" s="357"/>
      <c r="DY687" s="357"/>
      <c r="DZ687" s="357"/>
      <c r="EA687" s="357"/>
      <c r="EB687" s="357"/>
      <c r="EC687" s="357"/>
      <c r="ED687" s="357"/>
      <c r="EE687" s="357"/>
      <c r="EF687" s="357"/>
      <c r="EG687" s="357"/>
      <c r="EH687" s="357"/>
      <c r="EI687" s="357"/>
      <c r="EJ687" s="357"/>
      <c r="EK687" s="357"/>
      <c r="EL687" s="357"/>
      <c r="EM687" s="357"/>
      <c r="EN687" s="357"/>
      <c r="EO687" s="357"/>
      <c r="EP687" s="357"/>
      <c r="EQ687" s="357"/>
      <c r="ER687" s="357"/>
      <c r="ES687" s="357"/>
      <c r="ET687" s="357"/>
      <c r="EU687" s="357"/>
    </row>
    <row r="688" ht="12.75" customHeight="1">
      <c r="A688" s="357"/>
      <c r="B688" s="357"/>
      <c r="C688" s="357"/>
      <c r="D688" s="357"/>
      <c r="E688" s="357"/>
      <c r="F688" s="357"/>
      <c r="G688" s="357"/>
      <c r="H688" s="357"/>
      <c r="I688" s="357"/>
      <c r="J688" s="357"/>
      <c r="K688" s="357"/>
      <c r="L688" s="357"/>
      <c r="M688" s="357"/>
      <c r="N688" s="357"/>
      <c r="O688" s="357"/>
      <c r="P688" s="357"/>
      <c r="Q688" s="357"/>
      <c r="R688" s="357"/>
      <c r="S688" s="357"/>
      <c r="T688" s="357"/>
      <c r="U688" s="357"/>
      <c r="V688" s="357"/>
      <c r="W688" s="357"/>
      <c r="X688" s="357"/>
      <c r="Y688" s="357"/>
      <c r="Z688" s="357"/>
      <c r="AA688" s="357"/>
      <c r="AB688" s="357"/>
      <c r="AC688" s="357"/>
      <c r="AD688" s="357"/>
      <c r="AE688" s="357"/>
      <c r="AF688" s="357"/>
      <c r="AG688" s="357"/>
      <c r="AH688" s="357"/>
      <c r="AI688" s="357"/>
      <c r="AJ688" s="357"/>
      <c r="AK688" s="357"/>
      <c r="AL688" s="357"/>
      <c r="AM688" s="357"/>
      <c r="AN688" s="357"/>
      <c r="AO688" s="357"/>
      <c r="AP688" s="357"/>
      <c r="AQ688" s="357"/>
      <c r="AR688" s="357"/>
      <c r="AS688" s="357"/>
      <c r="AT688" s="357"/>
      <c r="AU688" s="357"/>
      <c r="AV688" s="357"/>
      <c r="AW688" s="357"/>
      <c r="AX688" s="357"/>
      <c r="AY688" s="357"/>
      <c r="AZ688" s="357"/>
      <c r="BA688" s="357"/>
      <c r="BB688" s="357"/>
      <c r="BC688" s="357"/>
      <c r="BD688" s="357"/>
      <c r="BE688" s="357"/>
      <c r="BF688" s="357"/>
      <c r="BG688" s="357"/>
      <c r="BH688" s="357"/>
      <c r="BI688" s="357"/>
      <c r="BJ688" s="357"/>
      <c r="BK688" s="357"/>
      <c r="BL688" s="357"/>
      <c r="BM688" s="357"/>
      <c r="BN688" s="357"/>
      <c r="BO688" s="357"/>
      <c r="BP688" s="357"/>
      <c r="BQ688" s="357"/>
      <c r="BR688" s="357"/>
      <c r="BS688" s="357"/>
      <c r="BT688" s="357"/>
      <c r="BU688" s="357"/>
      <c r="BV688" s="357"/>
      <c r="BW688" s="357"/>
      <c r="BX688" s="357"/>
      <c r="BY688" s="357"/>
      <c r="BZ688" s="357"/>
      <c r="CA688" s="357"/>
      <c r="CB688" s="357"/>
      <c r="CC688" s="357"/>
      <c r="CD688" s="357"/>
      <c r="CE688" s="357"/>
      <c r="CF688" s="357"/>
      <c r="CG688" s="357"/>
      <c r="CH688" s="357"/>
      <c r="CI688" s="357"/>
      <c r="CJ688" s="357"/>
      <c r="CK688" s="357"/>
      <c r="CL688" s="357"/>
      <c r="CM688" s="357"/>
      <c r="CN688" s="357"/>
      <c r="CO688" s="357"/>
      <c r="CP688" s="357"/>
      <c r="CQ688" s="357"/>
      <c r="CR688" s="357"/>
      <c r="CS688" s="357"/>
      <c r="CT688" s="357"/>
      <c r="CU688" s="357"/>
      <c r="CV688" s="357"/>
      <c r="CW688" s="357"/>
      <c r="CX688" s="357"/>
      <c r="CY688" s="357"/>
      <c r="CZ688" s="357"/>
      <c r="DA688" s="357"/>
      <c r="DB688" s="357"/>
      <c r="DC688" s="357"/>
      <c r="DD688" s="357"/>
      <c r="DE688" s="357"/>
      <c r="DF688" s="357"/>
      <c r="DG688" s="357"/>
      <c r="DH688" s="357"/>
      <c r="DI688" s="357"/>
      <c r="DJ688" s="357"/>
      <c r="DK688" s="357"/>
      <c r="DL688" s="357"/>
      <c r="DM688" s="357"/>
      <c r="DN688" s="357"/>
      <c r="DO688" s="357"/>
      <c r="DP688" s="357"/>
      <c r="DQ688" s="357"/>
      <c r="DR688" s="357"/>
      <c r="DS688" s="357"/>
      <c r="DT688" s="357"/>
      <c r="DU688" s="357"/>
      <c r="DV688" s="357"/>
      <c r="DW688" s="357"/>
      <c r="DX688" s="357"/>
      <c r="DY688" s="357"/>
      <c r="DZ688" s="357"/>
      <c r="EA688" s="357"/>
      <c r="EB688" s="357"/>
      <c r="EC688" s="357"/>
      <c r="ED688" s="357"/>
      <c r="EE688" s="357"/>
      <c r="EF688" s="357"/>
      <c r="EG688" s="357"/>
      <c r="EH688" s="357"/>
      <c r="EI688" s="357"/>
      <c r="EJ688" s="357"/>
      <c r="EK688" s="357"/>
      <c r="EL688" s="357"/>
      <c r="EM688" s="357"/>
      <c r="EN688" s="357"/>
      <c r="EO688" s="357"/>
      <c r="EP688" s="357"/>
      <c r="EQ688" s="357"/>
      <c r="ER688" s="357"/>
      <c r="ES688" s="357"/>
      <c r="ET688" s="357"/>
      <c r="EU688" s="357"/>
    </row>
    <row r="689" ht="12.75" customHeight="1">
      <c r="A689" s="357"/>
      <c r="B689" s="357"/>
      <c r="C689" s="357"/>
      <c r="D689" s="357"/>
      <c r="E689" s="357"/>
      <c r="F689" s="357"/>
      <c r="G689" s="357"/>
      <c r="H689" s="357"/>
      <c r="I689" s="357"/>
      <c r="J689" s="357"/>
      <c r="K689" s="357"/>
      <c r="L689" s="357"/>
      <c r="M689" s="357"/>
      <c r="N689" s="357"/>
      <c r="O689" s="357"/>
      <c r="P689" s="357"/>
      <c r="Q689" s="357"/>
      <c r="R689" s="357"/>
      <c r="S689" s="357"/>
      <c r="T689" s="357"/>
      <c r="U689" s="357"/>
      <c r="V689" s="357"/>
      <c r="W689" s="357"/>
      <c r="X689" s="357"/>
      <c r="Y689" s="357"/>
      <c r="Z689" s="357"/>
      <c r="AA689" s="357"/>
      <c r="AB689" s="357"/>
      <c r="AC689" s="357"/>
      <c r="AD689" s="357"/>
      <c r="AE689" s="357"/>
      <c r="AF689" s="357"/>
      <c r="AG689" s="357"/>
      <c r="AH689" s="357"/>
      <c r="AI689" s="357"/>
      <c r="AJ689" s="357"/>
      <c r="AK689" s="357"/>
      <c r="AL689" s="357"/>
      <c r="AM689" s="357"/>
      <c r="AN689" s="357"/>
      <c r="AO689" s="357"/>
      <c r="AP689" s="357"/>
      <c r="AQ689" s="357"/>
      <c r="AR689" s="357"/>
      <c r="AS689" s="357"/>
      <c r="AT689" s="357"/>
      <c r="AU689" s="357"/>
      <c r="AV689" s="357"/>
      <c r="AW689" s="357"/>
      <c r="AX689" s="357"/>
      <c r="AY689" s="357"/>
      <c r="AZ689" s="357"/>
      <c r="BA689" s="357"/>
      <c r="BB689" s="357"/>
      <c r="BC689" s="357"/>
      <c r="BD689" s="357"/>
      <c r="BE689" s="357"/>
      <c r="BF689" s="357"/>
      <c r="BG689" s="357"/>
      <c r="BH689" s="357"/>
      <c r="BI689" s="357"/>
      <c r="BJ689" s="357"/>
      <c r="BK689" s="357"/>
      <c r="BL689" s="357"/>
      <c r="BM689" s="357"/>
      <c r="BN689" s="357"/>
      <c r="BO689" s="357"/>
      <c r="BP689" s="357"/>
      <c r="BQ689" s="357"/>
      <c r="BR689" s="357"/>
      <c r="BS689" s="357"/>
      <c r="BT689" s="357"/>
      <c r="BU689" s="357"/>
      <c r="BV689" s="357"/>
      <c r="BW689" s="357"/>
      <c r="BX689" s="357"/>
      <c r="BY689" s="357"/>
      <c r="BZ689" s="357"/>
      <c r="CA689" s="357"/>
      <c r="CB689" s="357"/>
      <c r="CC689" s="357"/>
      <c r="CD689" s="357"/>
      <c r="CE689" s="357"/>
      <c r="CF689" s="357"/>
      <c r="CG689" s="357"/>
      <c r="CH689" s="357"/>
      <c r="CI689" s="357"/>
      <c r="CJ689" s="357"/>
      <c r="CK689" s="357"/>
      <c r="CL689" s="357"/>
      <c r="CM689" s="357"/>
      <c r="CN689" s="357"/>
      <c r="CO689" s="357"/>
      <c r="CP689" s="357"/>
      <c r="CQ689" s="357"/>
      <c r="CR689" s="357"/>
      <c r="CS689" s="357"/>
      <c r="CT689" s="357"/>
      <c r="CU689" s="357"/>
      <c r="CV689" s="357"/>
      <c r="CW689" s="357"/>
      <c r="CX689" s="357"/>
      <c r="CY689" s="357"/>
      <c r="CZ689" s="357"/>
      <c r="DA689" s="357"/>
      <c r="DB689" s="357"/>
      <c r="DC689" s="357"/>
      <c r="DD689" s="357"/>
      <c r="DE689" s="357"/>
      <c r="DF689" s="357"/>
      <c r="DG689" s="357"/>
      <c r="DH689" s="357"/>
      <c r="DI689" s="357"/>
      <c r="DJ689" s="357"/>
      <c r="DK689" s="357"/>
      <c r="DL689" s="357"/>
      <c r="DM689" s="357"/>
      <c r="DN689" s="357"/>
      <c r="DO689" s="357"/>
      <c r="DP689" s="357"/>
      <c r="DQ689" s="357"/>
      <c r="DR689" s="357"/>
      <c r="DS689" s="357"/>
      <c r="DT689" s="357"/>
      <c r="DU689" s="357"/>
      <c r="DV689" s="357"/>
      <c r="DW689" s="357"/>
      <c r="DX689" s="357"/>
      <c r="DY689" s="357"/>
      <c r="DZ689" s="357"/>
      <c r="EA689" s="357"/>
      <c r="EB689" s="357"/>
      <c r="EC689" s="357"/>
      <c r="ED689" s="357"/>
      <c r="EE689" s="357"/>
      <c r="EF689" s="357"/>
      <c r="EG689" s="357"/>
      <c r="EH689" s="357"/>
      <c r="EI689" s="357"/>
      <c r="EJ689" s="357"/>
      <c r="EK689" s="357"/>
      <c r="EL689" s="357"/>
      <c r="EM689" s="357"/>
      <c r="EN689" s="357"/>
      <c r="EO689" s="357"/>
      <c r="EP689" s="357"/>
      <c r="EQ689" s="357"/>
      <c r="ER689" s="357"/>
      <c r="ES689" s="357"/>
      <c r="ET689" s="357"/>
      <c r="EU689" s="357"/>
    </row>
    <row r="690" ht="12.75" customHeight="1">
      <c r="A690" s="357"/>
      <c r="B690" s="357"/>
      <c r="C690" s="357"/>
      <c r="D690" s="357"/>
      <c r="E690" s="357"/>
      <c r="F690" s="357"/>
      <c r="G690" s="357"/>
      <c r="H690" s="357"/>
      <c r="I690" s="357"/>
      <c r="J690" s="357"/>
      <c r="K690" s="357"/>
      <c r="L690" s="357"/>
      <c r="M690" s="357"/>
      <c r="N690" s="357"/>
      <c r="O690" s="357"/>
      <c r="P690" s="357"/>
      <c r="Q690" s="357"/>
      <c r="R690" s="357"/>
      <c r="S690" s="357"/>
      <c r="T690" s="357"/>
      <c r="U690" s="357"/>
      <c r="V690" s="357"/>
      <c r="W690" s="357"/>
      <c r="X690" s="357"/>
      <c r="Y690" s="357"/>
      <c r="Z690" s="357"/>
      <c r="AA690" s="357"/>
      <c r="AB690" s="357"/>
      <c r="AC690" s="357"/>
      <c r="AD690" s="357"/>
      <c r="AE690" s="357"/>
      <c r="AF690" s="357"/>
      <c r="AG690" s="357"/>
      <c r="AH690" s="357"/>
      <c r="AI690" s="357"/>
      <c r="AJ690" s="357"/>
      <c r="AK690" s="357"/>
      <c r="AL690" s="357"/>
      <c r="AM690" s="357"/>
      <c r="AN690" s="357"/>
      <c r="AO690" s="357"/>
      <c r="AP690" s="357"/>
      <c r="AQ690" s="357"/>
      <c r="AR690" s="357"/>
      <c r="AS690" s="357"/>
      <c r="AT690" s="357"/>
      <c r="AU690" s="357"/>
      <c r="AV690" s="357"/>
      <c r="AW690" s="357"/>
      <c r="AX690" s="357"/>
      <c r="AY690" s="357"/>
      <c r="AZ690" s="357"/>
      <c r="BA690" s="357"/>
      <c r="BB690" s="357"/>
      <c r="BC690" s="357"/>
      <c r="BD690" s="357"/>
      <c r="BE690" s="357"/>
      <c r="BF690" s="357"/>
      <c r="BG690" s="357"/>
      <c r="BH690" s="357"/>
      <c r="BI690" s="357"/>
      <c r="BJ690" s="357"/>
      <c r="BK690" s="357"/>
      <c r="BL690" s="357"/>
      <c r="BM690" s="357"/>
      <c r="BN690" s="357"/>
      <c r="BO690" s="357"/>
      <c r="BP690" s="357"/>
      <c r="BQ690" s="357"/>
      <c r="BR690" s="357"/>
      <c r="BS690" s="357"/>
      <c r="BT690" s="357"/>
      <c r="BU690" s="357"/>
      <c r="BV690" s="357"/>
      <c r="BW690" s="357"/>
      <c r="BX690" s="357"/>
      <c r="BY690" s="357"/>
      <c r="BZ690" s="357"/>
      <c r="CA690" s="357"/>
      <c r="CB690" s="357"/>
      <c r="CC690" s="357"/>
      <c r="CD690" s="357"/>
      <c r="CE690" s="357"/>
      <c r="CF690" s="357"/>
      <c r="CG690" s="357"/>
      <c r="CH690" s="357"/>
      <c r="CI690" s="357"/>
      <c r="CJ690" s="357"/>
      <c r="CK690" s="357"/>
      <c r="CL690" s="357"/>
      <c r="CM690" s="357"/>
      <c r="CN690" s="357"/>
      <c r="CO690" s="357"/>
      <c r="CP690" s="357"/>
      <c r="CQ690" s="357"/>
      <c r="CR690" s="357"/>
      <c r="CS690" s="357"/>
      <c r="CT690" s="357"/>
      <c r="CU690" s="357"/>
      <c r="CV690" s="357"/>
      <c r="CW690" s="357"/>
      <c r="CX690" s="357"/>
      <c r="CY690" s="357"/>
      <c r="CZ690" s="357"/>
      <c r="DA690" s="357"/>
      <c r="DB690" s="357"/>
      <c r="DC690" s="357"/>
      <c r="DD690" s="357"/>
      <c r="DE690" s="357"/>
      <c r="DF690" s="357"/>
      <c r="DG690" s="357"/>
      <c r="DH690" s="357"/>
      <c r="DI690" s="357"/>
      <c r="DJ690" s="357"/>
      <c r="DK690" s="357"/>
      <c r="DL690" s="357"/>
      <c r="DM690" s="357"/>
      <c r="DN690" s="357"/>
      <c r="DO690" s="357"/>
      <c r="DP690" s="357"/>
      <c r="DQ690" s="357"/>
      <c r="DR690" s="357"/>
      <c r="DS690" s="357"/>
      <c r="DT690" s="357"/>
      <c r="DU690" s="357"/>
      <c r="DV690" s="357"/>
      <c r="DW690" s="357"/>
      <c r="DX690" s="357"/>
      <c r="DY690" s="357"/>
      <c r="DZ690" s="357"/>
      <c r="EA690" s="357"/>
      <c r="EB690" s="357"/>
      <c r="EC690" s="357"/>
      <c r="ED690" s="357"/>
      <c r="EE690" s="357"/>
      <c r="EF690" s="357"/>
      <c r="EG690" s="357"/>
      <c r="EH690" s="357"/>
      <c r="EI690" s="357"/>
      <c r="EJ690" s="357"/>
      <c r="EK690" s="357"/>
      <c r="EL690" s="357"/>
      <c r="EM690" s="357"/>
      <c r="EN690" s="357"/>
      <c r="EO690" s="357"/>
      <c r="EP690" s="357"/>
      <c r="EQ690" s="357"/>
      <c r="ER690" s="357"/>
      <c r="ES690" s="357"/>
      <c r="ET690" s="357"/>
      <c r="EU690" s="357"/>
    </row>
    <row r="691" ht="12.75" customHeight="1">
      <c r="A691" s="357"/>
      <c r="B691" s="357"/>
      <c r="C691" s="357"/>
      <c r="D691" s="357"/>
      <c r="E691" s="357"/>
      <c r="F691" s="357"/>
      <c r="G691" s="357"/>
      <c r="H691" s="357"/>
      <c r="I691" s="357"/>
      <c r="J691" s="357"/>
      <c r="K691" s="357"/>
      <c r="L691" s="357"/>
      <c r="M691" s="357"/>
      <c r="N691" s="357"/>
      <c r="O691" s="357"/>
      <c r="P691" s="357"/>
      <c r="Q691" s="357"/>
      <c r="R691" s="357"/>
      <c r="S691" s="357"/>
      <c r="T691" s="357"/>
      <c r="U691" s="357"/>
      <c r="V691" s="357"/>
      <c r="W691" s="357"/>
      <c r="X691" s="357"/>
      <c r="Y691" s="357"/>
      <c r="Z691" s="357"/>
      <c r="AA691" s="357"/>
      <c r="AB691" s="357"/>
      <c r="AC691" s="357"/>
      <c r="AD691" s="357"/>
      <c r="AE691" s="357"/>
      <c r="AF691" s="357"/>
      <c r="AG691" s="357"/>
      <c r="AH691" s="357"/>
      <c r="AI691" s="357"/>
      <c r="AJ691" s="357"/>
      <c r="AK691" s="357"/>
      <c r="AL691" s="357"/>
      <c r="AM691" s="357"/>
      <c r="AN691" s="357"/>
      <c r="AO691" s="357"/>
      <c r="AP691" s="357"/>
      <c r="AQ691" s="357"/>
      <c r="AR691" s="357"/>
      <c r="AS691" s="357"/>
      <c r="AT691" s="357"/>
      <c r="AU691" s="357"/>
      <c r="AV691" s="357"/>
      <c r="AW691" s="357"/>
      <c r="AX691" s="357"/>
      <c r="AY691" s="357"/>
      <c r="AZ691" s="357"/>
      <c r="BA691" s="357"/>
      <c r="BB691" s="357"/>
      <c r="BC691" s="357"/>
      <c r="BD691" s="357"/>
      <c r="BE691" s="357"/>
      <c r="BF691" s="357"/>
      <c r="BG691" s="357"/>
      <c r="BH691" s="357"/>
      <c r="BI691" s="357"/>
      <c r="BJ691" s="357"/>
      <c r="BK691" s="357"/>
      <c r="BL691" s="357"/>
      <c r="BM691" s="357"/>
      <c r="BN691" s="357"/>
      <c r="BO691" s="357"/>
      <c r="BP691" s="357"/>
      <c r="BQ691" s="357"/>
      <c r="BR691" s="357"/>
      <c r="BS691" s="357"/>
      <c r="BT691" s="357"/>
      <c r="BU691" s="357"/>
      <c r="BV691" s="357"/>
      <c r="BW691" s="357"/>
      <c r="BX691" s="357"/>
      <c r="BY691" s="357"/>
      <c r="BZ691" s="357"/>
      <c r="CA691" s="357"/>
      <c r="CB691" s="357"/>
      <c r="CC691" s="357"/>
      <c r="CD691" s="357"/>
      <c r="CE691" s="357"/>
      <c r="CF691" s="357"/>
      <c r="CG691" s="357"/>
      <c r="CH691" s="357"/>
      <c r="CI691" s="357"/>
      <c r="CJ691" s="357"/>
      <c r="CK691" s="357"/>
      <c r="CL691" s="357"/>
      <c r="CM691" s="357"/>
      <c r="CN691" s="357"/>
      <c r="CO691" s="357"/>
      <c r="CP691" s="357"/>
      <c r="CQ691" s="357"/>
      <c r="CR691" s="357"/>
      <c r="CS691" s="357"/>
      <c r="CT691" s="357"/>
      <c r="CU691" s="357"/>
      <c r="CV691" s="357"/>
      <c r="CW691" s="357"/>
      <c r="CX691" s="357"/>
      <c r="CY691" s="357"/>
      <c r="CZ691" s="357"/>
      <c r="DA691" s="357"/>
      <c r="DB691" s="357"/>
      <c r="DC691" s="357"/>
      <c r="DD691" s="357"/>
      <c r="DE691" s="357"/>
      <c r="DF691" s="357"/>
      <c r="DG691" s="357"/>
      <c r="DH691" s="357"/>
      <c r="DI691" s="357"/>
      <c r="DJ691" s="357"/>
      <c r="DK691" s="357"/>
      <c r="DL691" s="357"/>
      <c r="DM691" s="357"/>
      <c r="DN691" s="357"/>
      <c r="DO691" s="357"/>
      <c r="DP691" s="357"/>
      <c r="DQ691" s="357"/>
      <c r="DR691" s="357"/>
      <c r="DS691" s="357"/>
      <c r="DT691" s="357"/>
      <c r="DU691" s="357"/>
      <c r="DV691" s="357"/>
      <c r="DW691" s="357"/>
      <c r="DX691" s="357"/>
      <c r="DY691" s="357"/>
      <c r="DZ691" s="357"/>
      <c r="EA691" s="357"/>
      <c r="EB691" s="357"/>
      <c r="EC691" s="357"/>
      <c r="ED691" s="357"/>
      <c r="EE691" s="357"/>
      <c r="EF691" s="357"/>
      <c r="EG691" s="357"/>
      <c r="EH691" s="357"/>
      <c r="EI691" s="357"/>
      <c r="EJ691" s="357"/>
      <c r="EK691" s="357"/>
      <c r="EL691" s="357"/>
      <c r="EM691" s="357"/>
      <c r="EN691" s="357"/>
      <c r="EO691" s="357"/>
      <c r="EP691" s="357"/>
      <c r="EQ691" s="357"/>
      <c r="ER691" s="357"/>
      <c r="ES691" s="357"/>
      <c r="ET691" s="357"/>
      <c r="EU691" s="357"/>
    </row>
    <row r="692" ht="12.75" customHeight="1">
      <c r="A692" s="357"/>
      <c r="B692" s="357"/>
      <c r="C692" s="357"/>
      <c r="D692" s="357"/>
      <c r="E692" s="357"/>
      <c r="F692" s="357"/>
      <c r="G692" s="357"/>
      <c r="H692" s="357"/>
      <c r="I692" s="357"/>
      <c r="J692" s="357"/>
      <c r="K692" s="357"/>
      <c r="L692" s="357"/>
      <c r="M692" s="357"/>
      <c r="N692" s="357"/>
      <c r="O692" s="357"/>
      <c r="P692" s="357"/>
      <c r="Q692" s="357"/>
      <c r="R692" s="357"/>
      <c r="S692" s="357"/>
      <c r="T692" s="357"/>
      <c r="U692" s="357"/>
      <c r="V692" s="357"/>
      <c r="W692" s="357"/>
      <c r="X692" s="357"/>
      <c r="Y692" s="357"/>
      <c r="Z692" s="357"/>
      <c r="AA692" s="357"/>
      <c r="AB692" s="357"/>
      <c r="AC692" s="357"/>
      <c r="AD692" s="357"/>
      <c r="AE692" s="357"/>
      <c r="AF692" s="357"/>
      <c r="AG692" s="357"/>
      <c r="AH692" s="357"/>
      <c r="AI692" s="357"/>
      <c r="AJ692" s="357"/>
      <c r="AK692" s="357"/>
      <c r="AL692" s="357"/>
      <c r="AM692" s="357"/>
      <c r="AN692" s="357"/>
      <c r="AO692" s="357"/>
      <c r="AP692" s="357"/>
      <c r="AQ692" s="357"/>
      <c r="AR692" s="357"/>
      <c r="AS692" s="357"/>
      <c r="AT692" s="357"/>
      <c r="AU692" s="357"/>
      <c r="AV692" s="357"/>
      <c r="AW692" s="357"/>
      <c r="AX692" s="357"/>
      <c r="AY692" s="357"/>
      <c r="AZ692" s="357"/>
      <c r="BA692" s="357"/>
      <c r="BB692" s="357"/>
      <c r="BC692" s="357"/>
      <c r="BD692" s="357"/>
      <c r="BE692" s="357"/>
      <c r="BF692" s="357"/>
      <c r="BG692" s="357"/>
      <c r="BH692" s="357"/>
      <c r="BI692" s="357"/>
      <c r="BJ692" s="357"/>
      <c r="BK692" s="357"/>
      <c r="BL692" s="357"/>
      <c r="BM692" s="357"/>
      <c r="BN692" s="357"/>
      <c r="BO692" s="357"/>
      <c r="BP692" s="357"/>
      <c r="BQ692" s="357"/>
      <c r="BR692" s="357"/>
      <c r="BS692" s="357"/>
      <c r="BT692" s="357"/>
      <c r="BU692" s="357"/>
      <c r="BV692" s="357"/>
      <c r="BW692" s="357"/>
      <c r="BX692" s="357"/>
      <c r="BY692" s="357"/>
      <c r="BZ692" s="357"/>
      <c r="CA692" s="357"/>
      <c r="CB692" s="357"/>
      <c r="CC692" s="357"/>
      <c r="CD692" s="357"/>
      <c r="CE692" s="357"/>
      <c r="CF692" s="357"/>
      <c r="CG692" s="357"/>
      <c r="CH692" s="357"/>
      <c r="CI692" s="357"/>
      <c r="CJ692" s="357"/>
      <c r="CK692" s="357"/>
      <c r="CL692" s="357"/>
      <c r="CM692" s="357"/>
      <c r="CN692" s="357"/>
      <c r="CO692" s="357"/>
      <c r="CP692" s="357"/>
      <c r="CQ692" s="357"/>
      <c r="CR692" s="357"/>
      <c r="CS692" s="357"/>
      <c r="CT692" s="357"/>
      <c r="CU692" s="357"/>
      <c r="CV692" s="357"/>
      <c r="CW692" s="357"/>
      <c r="CX692" s="357"/>
      <c r="CY692" s="357"/>
      <c r="CZ692" s="357"/>
      <c r="DA692" s="357"/>
      <c r="DB692" s="357"/>
      <c r="DC692" s="357"/>
      <c r="DD692" s="357"/>
      <c r="DE692" s="357"/>
      <c r="DF692" s="357"/>
      <c r="DG692" s="357"/>
      <c r="DH692" s="357"/>
      <c r="DI692" s="357"/>
      <c r="DJ692" s="357"/>
      <c r="DK692" s="357"/>
      <c r="DL692" s="357"/>
      <c r="DM692" s="357"/>
      <c r="DN692" s="357"/>
      <c r="DO692" s="357"/>
      <c r="DP692" s="357"/>
      <c r="DQ692" s="357"/>
      <c r="DR692" s="357"/>
      <c r="DS692" s="357"/>
      <c r="DT692" s="357"/>
      <c r="DU692" s="357"/>
      <c r="DV692" s="357"/>
      <c r="DW692" s="357"/>
      <c r="DX692" s="357"/>
      <c r="DY692" s="357"/>
      <c r="DZ692" s="357"/>
      <c r="EA692" s="357"/>
      <c r="EB692" s="357"/>
      <c r="EC692" s="357"/>
      <c r="ED692" s="357"/>
      <c r="EE692" s="357"/>
      <c r="EF692" s="357"/>
      <c r="EG692" s="357"/>
      <c r="EH692" s="357"/>
      <c r="EI692" s="357"/>
      <c r="EJ692" s="357"/>
      <c r="EK692" s="357"/>
      <c r="EL692" s="357"/>
      <c r="EM692" s="357"/>
      <c r="EN692" s="357"/>
      <c r="EO692" s="357"/>
      <c r="EP692" s="357"/>
      <c r="EQ692" s="357"/>
      <c r="ER692" s="357"/>
      <c r="ES692" s="357"/>
      <c r="ET692" s="357"/>
      <c r="EU692" s="357"/>
    </row>
    <row r="693" ht="12.75" customHeight="1">
      <c r="A693" s="357"/>
      <c r="B693" s="357"/>
      <c r="C693" s="357"/>
      <c r="D693" s="357"/>
      <c r="E693" s="357"/>
      <c r="F693" s="357"/>
      <c r="G693" s="357"/>
      <c r="H693" s="357"/>
      <c r="I693" s="357"/>
      <c r="J693" s="357"/>
      <c r="K693" s="357"/>
      <c r="L693" s="357"/>
      <c r="M693" s="357"/>
      <c r="N693" s="357"/>
      <c r="O693" s="357"/>
      <c r="P693" s="357"/>
      <c r="Q693" s="357"/>
      <c r="R693" s="357"/>
      <c r="S693" s="357"/>
      <c r="T693" s="357"/>
      <c r="U693" s="357"/>
      <c r="V693" s="357"/>
      <c r="W693" s="357"/>
      <c r="X693" s="357"/>
      <c r="Y693" s="357"/>
      <c r="Z693" s="357"/>
      <c r="AA693" s="357"/>
      <c r="AB693" s="357"/>
      <c r="AC693" s="357"/>
      <c r="AD693" s="357"/>
      <c r="AE693" s="357"/>
      <c r="AF693" s="357"/>
      <c r="AG693" s="357"/>
      <c r="AH693" s="357"/>
      <c r="AI693" s="357"/>
      <c r="AJ693" s="357"/>
      <c r="AK693" s="357"/>
      <c r="AL693" s="357"/>
      <c r="AM693" s="357"/>
      <c r="AN693" s="357"/>
      <c r="AO693" s="357"/>
      <c r="AP693" s="357"/>
      <c r="AQ693" s="357"/>
      <c r="AR693" s="357"/>
      <c r="AS693" s="357"/>
      <c r="AT693" s="357"/>
      <c r="AU693" s="357"/>
      <c r="AV693" s="357"/>
      <c r="AW693" s="357"/>
      <c r="AX693" s="357"/>
      <c r="AY693" s="357"/>
      <c r="AZ693" s="357"/>
      <c r="BA693" s="357"/>
      <c r="BB693" s="357"/>
      <c r="BC693" s="357"/>
      <c r="BD693" s="357"/>
      <c r="BE693" s="357"/>
      <c r="BF693" s="357"/>
      <c r="BG693" s="357"/>
      <c r="BH693" s="357"/>
      <c r="BI693" s="357"/>
      <c r="BJ693" s="357"/>
      <c r="BK693" s="357"/>
      <c r="BL693" s="357"/>
      <c r="BM693" s="357"/>
      <c r="BN693" s="357"/>
      <c r="BO693" s="357"/>
      <c r="BP693" s="357"/>
      <c r="BQ693" s="357"/>
      <c r="BR693" s="357"/>
      <c r="BS693" s="357"/>
      <c r="BT693" s="357"/>
      <c r="BU693" s="357"/>
      <c r="BV693" s="357"/>
      <c r="BW693" s="357"/>
      <c r="BX693" s="357"/>
      <c r="BY693" s="357"/>
      <c r="BZ693" s="357"/>
      <c r="CA693" s="357"/>
      <c r="CB693" s="357"/>
      <c r="CC693" s="357"/>
      <c r="CD693" s="357"/>
      <c r="CE693" s="357"/>
      <c r="CF693" s="357"/>
      <c r="CG693" s="357"/>
      <c r="CH693" s="357"/>
      <c r="CI693" s="357"/>
      <c r="CJ693" s="357"/>
      <c r="CK693" s="357"/>
      <c r="CL693" s="357"/>
      <c r="CM693" s="357"/>
      <c r="CN693" s="357"/>
      <c r="CO693" s="357"/>
      <c r="CP693" s="357"/>
      <c r="CQ693" s="357"/>
      <c r="CR693" s="357"/>
      <c r="CS693" s="357"/>
      <c r="CT693" s="357"/>
      <c r="CU693" s="357"/>
      <c r="CV693" s="357"/>
      <c r="CW693" s="357"/>
      <c r="CX693" s="357"/>
      <c r="CY693" s="357"/>
      <c r="CZ693" s="357"/>
      <c r="DA693" s="357"/>
      <c r="DB693" s="357"/>
      <c r="DC693" s="357"/>
      <c r="DD693" s="357"/>
      <c r="DE693" s="357"/>
      <c r="DF693" s="357"/>
      <c r="DG693" s="357"/>
      <c r="DH693" s="357"/>
      <c r="DI693" s="357"/>
      <c r="DJ693" s="357"/>
      <c r="DK693" s="357"/>
      <c r="DL693" s="357"/>
      <c r="DM693" s="357"/>
      <c r="DN693" s="357"/>
      <c r="DO693" s="357"/>
      <c r="DP693" s="357"/>
      <c r="DQ693" s="357"/>
      <c r="DR693" s="357"/>
      <c r="DS693" s="357"/>
      <c r="DT693" s="357"/>
      <c r="DU693" s="357"/>
      <c r="DV693" s="357"/>
      <c r="DW693" s="357"/>
      <c r="DX693" s="357"/>
      <c r="DY693" s="357"/>
      <c r="DZ693" s="357"/>
      <c r="EA693" s="357"/>
      <c r="EB693" s="357"/>
      <c r="EC693" s="357"/>
      <c r="ED693" s="357"/>
      <c r="EE693" s="357"/>
      <c r="EF693" s="357"/>
      <c r="EG693" s="357"/>
      <c r="EH693" s="357"/>
      <c r="EI693" s="357"/>
      <c r="EJ693" s="357"/>
      <c r="EK693" s="357"/>
      <c r="EL693" s="357"/>
      <c r="EM693" s="357"/>
      <c r="EN693" s="357"/>
      <c r="EO693" s="357"/>
      <c r="EP693" s="357"/>
      <c r="EQ693" s="357"/>
      <c r="ER693" s="357"/>
      <c r="ES693" s="357"/>
      <c r="ET693" s="357"/>
      <c r="EU693" s="357"/>
    </row>
    <row r="694" ht="12.75" customHeight="1">
      <c r="A694" s="357"/>
      <c r="B694" s="357"/>
      <c r="C694" s="357"/>
      <c r="D694" s="357"/>
      <c r="E694" s="357"/>
      <c r="F694" s="357"/>
      <c r="G694" s="357"/>
      <c r="H694" s="357"/>
      <c r="I694" s="357"/>
      <c r="J694" s="357"/>
      <c r="K694" s="357"/>
      <c r="L694" s="357"/>
      <c r="M694" s="357"/>
      <c r="N694" s="357"/>
      <c r="O694" s="357"/>
      <c r="P694" s="357"/>
      <c r="Q694" s="357"/>
      <c r="R694" s="357"/>
      <c r="S694" s="357"/>
      <c r="T694" s="357"/>
      <c r="U694" s="357"/>
      <c r="V694" s="357"/>
      <c r="W694" s="357"/>
      <c r="X694" s="357"/>
      <c r="Y694" s="357"/>
      <c r="Z694" s="357"/>
      <c r="AA694" s="357"/>
      <c r="AB694" s="357"/>
      <c r="AC694" s="357"/>
      <c r="AD694" s="357"/>
      <c r="AE694" s="357"/>
      <c r="AF694" s="357"/>
      <c r="AG694" s="357"/>
      <c r="AH694" s="357"/>
      <c r="AI694" s="357"/>
      <c r="AJ694" s="357"/>
      <c r="AK694" s="357"/>
      <c r="AL694" s="357"/>
      <c r="AM694" s="357"/>
      <c r="AN694" s="357"/>
      <c r="AO694" s="357"/>
      <c r="AP694" s="357"/>
      <c r="AQ694" s="357"/>
      <c r="AR694" s="357"/>
      <c r="AS694" s="357"/>
      <c r="AT694" s="357"/>
      <c r="AU694" s="357"/>
      <c r="AV694" s="357"/>
      <c r="AW694" s="357"/>
      <c r="AX694" s="357"/>
      <c r="AY694" s="357"/>
      <c r="AZ694" s="357"/>
      <c r="BA694" s="357"/>
      <c r="BB694" s="357"/>
      <c r="BC694" s="357"/>
      <c r="BD694" s="357"/>
      <c r="BE694" s="357"/>
      <c r="BF694" s="357"/>
      <c r="BG694" s="357"/>
      <c r="BH694" s="357"/>
      <c r="BI694" s="357"/>
      <c r="BJ694" s="357"/>
      <c r="BK694" s="357"/>
      <c r="BL694" s="357"/>
      <c r="BM694" s="357"/>
      <c r="BN694" s="357"/>
      <c r="BO694" s="357"/>
      <c r="BP694" s="357"/>
      <c r="BQ694" s="357"/>
      <c r="BR694" s="357"/>
      <c r="BS694" s="357"/>
      <c r="BT694" s="357"/>
      <c r="BU694" s="357"/>
      <c r="BV694" s="357"/>
      <c r="BW694" s="357"/>
      <c r="BX694" s="357"/>
      <c r="BY694" s="357"/>
      <c r="BZ694" s="357"/>
      <c r="CA694" s="357"/>
      <c r="CB694" s="357"/>
      <c r="CC694" s="357"/>
      <c r="CD694" s="357"/>
      <c r="CE694" s="357"/>
      <c r="CF694" s="357"/>
      <c r="CG694" s="357"/>
      <c r="CH694" s="357"/>
      <c r="CI694" s="357"/>
      <c r="CJ694" s="357"/>
      <c r="CK694" s="357"/>
      <c r="CL694" s="357"/>
      <c r="CM694" s="357"/>
      <c r="CN694" s="357"/>
      <c r="CO694" s="357"/>
      <c r="CP694" s="357"/>
      <c r="CQ694" s="357"/>
      <c r="CR694" s="357"/>
      <c r="CS694" s="357"/>
      <c r="CT694" s="357"/>
      <c r="CU694" s="357"/>
      <c r="CV694" s="357"/>
      <c r="CW694" s="357"/>
      <c r="CX694" s="357"/>
      <c r="CY694" s="357"/>
      <c r="CZ694" s="357"/>
      <c r="DA694" s="357"/>
      <c r="DB694" s="357"/>
      <c r="DC694" s="357"/>
      <c r="DD694" s="357"/>
      <c r="DE694" s="357"/>
      <c r="DF694" s="357"/>
      <c r="DG694" s="357"/>
      <c r="DH694" s="357"/>
      <c r="DI694" s="357"/>
      <c r="DJ694" s="357"/>
      <c r="DK694" s="357"/>
      <c r="DL694" s="357"/>
      <c r="DM694" s="357"/>
      <c r="DN694" s="357"/>
      <c r="DO694" s="357"/>
      <c r="DP694" s="357"/>
      <c r="DQ694" s="357"/>
      <c r="DR694" s="357"/>
      <c r="DS694" s="357"/>
      <c r="DT694" s="357"/>
      <c r="DU694" s="357"/>
      <c r="DV694" s="357"/>
      <c r="DW694" s="357"/>
      <c r="DX694" s="357"/>
      <c r="DY694" s="357"/>
      <c r="DZ694" s="357"/>
      <c r="EA694" s="357"/>
      <c r="EB694" s="357"/>
      <c r="EC694" s="357"/>
      <c r="ED694" s="357"/>
      <c r="EE694" s="357"/>
      <c r="EF694" s="357"/>
      <c r="EG694" s="357"/>
      <c r="EH694" s="357"/>
      <c r="EI694" s="357"/>
      <c r="EJ694" s="357"/>
      <c r="EK694" s="357"/>
      <c r="EL694" s="357"/>
      <c r="EM694" s="357"/>
      <c r="EN694" s="357"/>
      <c r="EO694" s="357"/>
      <c r="EP694" s="357"/>
      <c r="EQ694" s="357"/>
      <c r="ER694" s="357"/>
      <c r="ES694" s="357"/>
      <c r="ET694" s="357"/>
      <c r="EU694" s="357"/>
    </row>
    <row r="695" ht="12.75" customHeight="1">
      <c r="A695" s="357"/>
      <c r="B695" s="357"/>
      <c r="C695" s="357"/>
      <c r="D695" s="357"/>
      <c r="E695" s="357"/>
      <c r="F695" s="357"/>
      <c r="G695" s="357"/>
      <c r="H695" s="357"/>
      <c r="I695" s="357"/>
      <c r="J695" s="357"/>
      <c r="K695" s="357"/>
      <c r="L695" s="357"/>
      <c r="M695" s="357"/>
      <c r="N695" s="357"/>
      <c r="O695" s="357"/>
      <c r="P695" s="357"/>
      <c r="Q695" s="357"/>
      <c r="R695" s="357"/>
      <c r="S695" s="357"/>
      <c r="T695" s="357"/>
      <c r="U695" s="357"/>
      <c r="V695" s="357"/>
      <c r="W695" s="357"/>
      <c r="X695" s="357"/>
      <c r="Y695" s="357"/>
      <c r="Z695" s="357"/>
      <c r="AA695" s="357"/>
      <c r="AB695" s="357"/>
      <c r="AC695" s="357"/>
      <c r="AD695" s="357"/>
      <c r="AE695" s="357"/>
      <c r="AF695" s="357"/>
      <c r="AG695" s="357"/>
      <c r="AH695" s="357"/>
      <c r="AI695" s="357"/>
      <c r="AJ695" s="357"/>
      <c r="AK695" s="357"/>
      <c r="AL695" s="357"/>
      <c r="AM695" s="357"/>
      <c r="AN695" s="357"/>
      <c r="AO695" s="357"/>
      <c r="AP695" s="357"/>
      <c r="AQ695" s="357"/>
      <c r="AR695" s="357"/>
      <c r="AS695" s="357"/>
      <c r="AT695" s="357"/>
      <c r="AU695" s="357"/>
      <c r="AV695" s="357"/>
      <c r="AW695" s="357"/>
      <c r="AX695" s="357"/>
      <c r="AY695" s="357"/>
      <c r="AZ695" s="357"/>
      <c r="BA695" s="357"/>
      <c r="BB695" s="357"/>
      <c r="BC695" s="357"/>
      <c r="BD695" s="357"/>
      <c r="BE695" s="357"/>
      <c r="BF695" s="357"/>
      <c r="BG695" s="357"/>
      <c r="BH695" s="357"/>
      <c r="BI695" s="357"/>
      <c r="BJ695" s="357"/>
      <c r="BK695" s="357"/>
      <c r="BL695" s="357"/>
      <c r="BM695" s="357"/>
      <c r="BN695" s="357"/>
      <c r="BO695" s="357"/>
      <c r="BP695" s="357"/>
      <c r="BQ695" s="357"/>
      <c r="BR695" s="357"/>
      <c r="BS695" s="357"/>
      <c r="BT695" s="357"/>
      <c r="BU695" s="357"/>
      <c r="BV695" s="357"/>
      <c r="BW695" s="357"/>
      <c r="BX695" s="357"/>
      <c r="BY695" s="357"/>
      <c r="BZ695" s="357"/>
      <c r="CA695" s="357"/>
      <c r="CB695" s="357"/>
      <c r="CC695" s="357"/>
      <c r="CD695" s="357"/>
      <c r="CE695" s="357"/>
      <c r="CF695" s="357"/>
      <c r="CG695" s="357"/>
      <c r="CH695" s="357"/>
      <c r="CI695" s="357"/>
      <c r="CJ695" s="357"/>
      <c r="CK695" s="357"/>
      <c r="CL695" s="357"/>
      <c r="CM695" s="357"/>
      <c r="CN695" s="357"/>
      <c r="CO695" s="357"/>
      <c r="CP695" s="357"/>
      <c r="CQ695" s="357"/>
      <c r="CR695" s="357"/>
      <c r="CS695" s="357"/>
      <c r="CT695" s="357"/>
      <c r="CU695" s="357"/>
      <c r="CV695" s="357"/>
      <c r="CW695" s="357"/>
      <c r="CX695" s="357"/>
      <c r="CY695" s="357"/>
      <c r="CZ695" s="357"/>
      <c r="DA695" s="357"/>
      <c r="DB695" s="357"/>
      <c r="DC695" s="357"/>
      <c r="DD695" s="357"/>
      <c r="DE695" s="357"/>
      <c r="DF695" s="357"/>
      <c r="DG695" s="357"/>
      <c r="DH695" s="357"/>
      <c r="DI695" s="357"/>
      <c r="DJ695" s="357"/>
      <c r="DK695" s="357"/>
      <c r="DL695" s="357"/>
      <c r="DM695" s="357"/>
      <c r="DN695" s="357"/>
      <c r="DO695" s="357"/>
      <c r="DP695" s="357"/>
      <c r="DQ695" s="357"/>
      <c r="DR695" s="357"/>
      <c r="DS695" s="357"/>
      <c r="DT695" s="357"/>
      <c r="DU695" s="357"/>
      <c r="DV695" s="357"/>
      <c r="DW695" s="357"/>
      <c r="DX695" s="357"/>
      <c r="DY695" s="357"/>
      <c r="DZ695" s="357"/>
      <c r="EA695" s="357"/>
      <c r="EB695" s="357"/>
      <c r="EC695" s="357"/>
      <c r="ED695" s="357"/>
      <c r="EE695" s="357"/>
      <c r="EF695" s="357"/>
      <c r="EG695" s="357"/>
      <c r="EH695" s="357"/>
      <c r="EI695" s="357"/>
      <c r="EJ695" s="357"/>
      <c r="EK695" s="357"/>
      <c r="EL695" s="357"/>
      <c r="EM695" s="357"/>
      <c r="EN695" s="357"/>
      <c r="EO695" s="357"/>
      <c r="EP695" s="357"/>
      <c r="EQ695" s="357"/>
      <c r="ER695" s="357"/>
      <c r="ES695" s="357"/>
      <c r="ET695" s="357"/>
      <c r="EU695" s="357"/>
    </row>
    <row r="696" ht="12.75" customHeight="1">
      <c r="A696" s="357"/>
      <c r="B696" s="357"/>
      <c r="C696" s="357"/>
      <c r="D696" s="357"/>
      <c r="E696" s="357"/>
      <c r="F696" s="357"/>
      <c r="G696" s="357"/>
      <c r="H696" s="357"/>
      <c r="I696" s="357"/>
      <c r="J696" s="357"/>
      <c r="K696" s="357"/>
      <c r="L696" s="357"/>
      <c r="M696" s="357"/>
      <c r="N696" s="357"/>
      <c r="O696" s="357"/>
      <c r="P696" s="357"/>
      <c r="Q696" s="357"/>
      <c r="R696" s="357"/>
      <c r="S696" s="357"/>
      <c r="T696" s="357"/>
      <c r="U696" s="357"/>
      <c r="V696" s="357"/>
      <c r="W696" s="357"/>
      <c r="X696" s="357"/>
      <c r="Y696" s="357"/>
      <c r="Z696" s="357"/>
      <c r="AA696" s="357"/>
      <c r="AB696" s="357"/>
      <c r="AC696" s="357"/>
      <c r="AD696" s="357"/>
      <c r="AE696" s="357"/>
      <c r="AF696" s="357"/>
      <c r="AG696" s="357"/>
      <c r="AH696" s="357"/>
      <c r="AI696" s="357"/>
      <c r="AJ696" s="357"/>
      <c r="AK696" s="357"/>
      <c r="AL696" s="357"/>
      <c r="AM696" s="357"/>
      <c r="AN696" s="357"/>
      <c r="AO696" s="357"/>
      <c r="AP696" s="357"/>
      <c r="AQ696" s="357"/>
      <c r="AR696" s="357"/>
      <c r="AS696" s="357"/>
      <c r="AT696" s="357"/>
      <c r="AU696" s="357"/>
      <c r="AV696" s="357"/>
      <c r="AW696" s="357"/>
      <c r="AX696" s="357"/>
      <c r="AY696" s="357"/>
      <c r="AZ696" s="357"/>
      <c r="BA696" s="357"/>
      <c r="BB696" s="357"/>
      <c r="BC696" s="357"/>
      <c r="BD696" s="357"/>
      <c r="BE696" s="357"/>
      <c r="BF696" s="357"/>
      <c r="BG696" s="357"/>
      <c r="BH696" s="357"/>
      <c r="BI696" s="357"/>
      <c r="BJ696" s="357"/>
      <c r="BK696" s="357"/>
      <c r="BL696" s="357"/>
      <c r="BM696" s="357"/>
      <c r="BN696" s="357"/>
      <c r="BO696" s="357"/>
      <c r="BP696" s="357"/>
      <c r="BQ696" s="357"/>
      <c r="BR696" s="357"/>
      <c r="BS696" s="357"/>
      <c r="BT696" s="357"/>
      <c r="BU696" s="357"/>
      <c r="BV696" s="357"/>
      <c r="BW696" s="357"/>
      <c r="BX696" s="357"/>
      <c r="BY696" s="357"/>
      <c r="BZ696" s="357"/>
      <c r="CA696" s="357"/>
      <c r="CB696" s="357"/>
      <c r="CC696" s="357"/>
      <c r="CD696" s="357"/>
      <c r="CE696" s="357"/>
      <c r="CF696" s="357"/>
      <c r="CG696" s="357"/>
      <c r="CH696" s="357"/>
      <c r="CI696" s="357"/>
      <c r="CJ696" s="357"/>
      <c r="CK696" s="357"/>
      <c r="CL696" s="357"/>
      <c r="CM696" s="357"/>
      <c r="CN696" s="357"/>
      <c r="CO696" s="357"/>
      <c r="CP696" s="357"/>
      <c r="CQ696" s="357"/>
      <c r="CR696" s="357"/>
      <c r="CS696" s="357"/>
      <c r="CT696" s="357"/>
      <c r="CU696" s="357"/>
      <c r="CV696" s="357"/>
      <c r="CW696" s="357"/>
      <c r="CX696" s="357"/>
      <c r="CY696" s="357"/>
      <c r="CZ696" s="357"/>
      <c r="DA696" s="357"/>
      <c r="DB696" s="357"/>
      <c r="DC696" s="357"/>
      <c r="DD696" s="357"/>
      <c r="DE696" s="357"/>
      <c r="DF696" s="357"/>
      <c r="DG696" s="357"/>
      <c r="DH696" s="357"/>
      <c r="DI696" s="357"/>
      <c r="DJ696" s="357"/>
      <c r="DK696" s="357"/>
      <c r="DL696" s="357"/>
      <c r="DM696" s="357"/>
      <c r="DN696" s="357"/>
      <c r="DO696" s="357"/>
      <c r="DP696" s="357"/>
      <c r="DQ696" s="357"/>
      <c r="DR696" s="357"/>
      <c r="DS696" s="357"/>
      <c r="DT696" s="357"/>
      <c r="DU696" s="357"/>
      <c r="DV696" s="357"/>
      <c r="DW696" s="357"/>
      <c r="DX696" s="357"/>
      <c r="DY696" s="357"/>
      <c r="DZ696" s="357"/>
      <c r="EA696" s="357"/>
      <c r="EB696" s="357"/>
      <c r="EC696" s="357"/>
      <c r="ED696" s="357"/>
      <c r="EE696" s="357"/>
      <c r="EF696" s="357"/>
      <c r="EG696" s="357"/>
      <c r="EH696" s="357"/>
      <c r="EI696" s="357"/>
      <c r="EJ696" s="357"/>
      <c r="EK696" s="357"/>
      <c r="EL696" s="357"/>
      <c r="EM696" s="357"/>
      <c r="EN696" s="357"/>
      <c r="EO696" s="357"/>
      <c r="EP696" s="357"/>
      <c r="EQ696" s="357"/>
      <c r="ER696" s="357"/>
      <c r="ES696" s="357"/>
      <c r="ET696" s="357"/>
      <c r="EU696" s="357"/>
    </row>
    <row r="697" ht="12.75" customHeight="1">
      <c r="A697" s="357"/>
      <c r="B697" s="357"/>
      <c r="C697" s="357"/>
      <c r="D697" s="357"/>
      <c r="E697" s="357"/>
      <c r="F697" s="357"/>
      <c r="G697" s="357"/>
      <c r="H697" s="357"/>
      <c r="I697" s="357"/>
      <c r="J697" s="357"/>
      <c r="K697" s="357"/>
      <c r="L697" s="357"/>
      <c r="M697" s="357"/>
      <c r="N697" s="357"/>
      <c r="O697" s="357"/>
      <c r="P697" s="357"/>
      <c r="Q697" s="357"/>
      <c r="R697" s="357"/>
      <c r="S697" s="357"/>
      <c r="T697" s="357"/>
      <c r="U697" s="357"/>
      <c r="V697" s="357"/>
      <c r="W697" s="357"/>
      <c r="X697" s="357"/>
      <c r="Y697" s="357"/>
      <c r="Z697" s="357"/>
      <c r="AA697" s="357"/>
      <c r="AB697" s="357"/>
      <c r="AC697" s="357"/>
      <c r="AD697" s="357"/>
      <c r="AE697" s="357"/>
      <c r="AF697" s="357"/>
      <c r="AG697" s="357"/>
      <c r="AH697" s="357"/>
      <c r="AI697" s="357"/>
      <c r="AJ697" s="357"/>
      <c r="AK697" s="357"/>
      <c r="AL697" s="357"/>
      <c r="AM697" s="357"/>
      <c r="AN697" s="357"/>
      <c r="AO697" s="357"/>
      <c r="AP697" s="357"/>
      <c r="AQ697" s="357"/>
      <c r="AR697" s="357"/>
      <c r="AS697" s="357"/>
      <c r="AT697" s="357"/>
      <c r="AU697" s="357"/>
      <c r="AV697" s="357"/>
      <c r="AW697" s="357"/>
      <c r="AX697" s="357"/>
      <c r="AY697" s="357"/>
      <c r="AZ697" s="357"/>
      <c r="BA697" s="357"/>
      <c r="BB697" s="357"/>
      <c r="BC697" s="357"/>
      <c r="BD697" s="357"/>
      <c r="BE697" s="357"/>
      <c r="BF697" s="357"/>
      <c r="BG697" s="357"/>
      <c r="BH697" s="357"/>
      <c r="BI697" s="357"/>
      <c r="BJ697" s="357"/>
      <c r="BK697" s="357"/>
      <c r="BL697" s="357"/>
      <c r="BM697" s="357"/>
      <c r="BN697" s="357"/>
      <c r="BO697" s="357"/>
      <c r="BP697" s="357"/>
      <c r="BQ697" s="357"/>
      <c r="BR697" s="357"/>
      <c r="BS697" s="357"/>
      <c r="BT697" s="357"/>
      <c r="BU697" s="357"/>
      <c r="BV697" s="357"/>
      <c r="BW697" s="357"/>
      <c r="BX697" s="357"/>
      <c r="BY697" s="357"/>
      <c r="BZ697" s="357"/>
      <c r="CA697" s="357"/>
      <c r="CB697" s="357"/>
      <c r="CC697" s="357"/>
      <c r="CD697" s="357"/>
      <c r="CE697" s="357"/>
      <c r="CF697" s="357"/>
      <c r="CG697" s="357"/>
      <c r="CH697" s="357"/>
      <c r="CI697" s="357"/>
      <c r="CJ697" s="357"/>
      <c r="CK697" s="357"/>
      <c r="CL697" s="357"/>
      <c r="CM697" s="357"/>
      <c r="CN697" s="357"/>
      <c r="CO697" s="357"/>
      <c r="CP697" s="357"/>
      <c r="CQ697" s="357"/>
      <c r="CR697" s="357"/>
      <c r="CS697" s="357"/>
      <c r="CT697" s="357"/>
      <c r="CU697" s="357"/>
      <c r="CV697" s="357"/>
      <c r="CW697" s="357"/>
      <c r="CX697" s="357"/>
      <c r="CY697" s="357"/>
      <c r="CZ697" s="357"/>
      <c r="DA697" s="357"/>
      <c r="DB697" s="357"/>
      <c r="DC697" s="357"/>
      <c r="DD697" s="357"/>
      <c r="DE697" s="357"/>
      <c r="DF697" s="357"/>
      <c r="DG697" s="357"/>
      <c r="DH697" s="357"/>
      <c r="DI697" s="357"/>
      <c r="DJ697" s="357"/>
      <c r="DK697" s="357"/>
      <c r="DL697" s="357"/>
      <c r="DM697" s="357"/>
      <c r="DN697" s="357"/>
      <c r="DO697" s="357"/>
      <c r="DP697" s="357"/>
      <c r="DQ697" s="357"/>
      <c r="DR697" s="357"/>
      <c r="DS697" s="357"/>
      <c r="DT697" s="357"/>
      <c r="DU697" s="357"/>
      <c r="DV697" s="357"/>
      <c r="DW697" s="357"/>
      <c r="DX697" s="357"/>
      <c r="DY697" s="357"/>
      <c r="DZ697" s="357"/>
      <c r="EA697" s="357"/>
      <c r="EB697" s="357"/>
      <c r="EC697" s="357"/>
      <c r="ED697" s="357"/>
      <c r="EE697" s="357"/>
      <c r="EF697" s="357"/>
      <c r="EG697" s="357"/>
      <c r="EH697" s="357"/>
      <c r="EI697" s="357"/>
      <c r="EJ697" s="357"/>
      <c r="EK697" s="357"/>
      <c r="EL697" s="357"/>
      <c r="EM697" s="357"/>
      <c r="EN697" s="357"/>
      <c r="EO697" s="357"/>
      <c r="EP697" s="357"/>
      <c r="EQ697" s="357"/>
      <c r="ER697" s="357"/>
      <c r="ES697" s="357"/>
      <c r="ET697" s="357"/>
      <c r="EU697" s="357"/>
    </row>
    <row r="698" ht="12.75" customHeight="1">
      <c r="A698" s="357"/>
      <c r="B698" s="357"/>
      <c r="C698" s="357"/>
      <c r="D698" s="357"/>
      <c r="E698" s="357"/>
      <c r="F698" s="357"/>
      <c r="G698" s="357"/>
      <c r="H698" s="357"/>
      <c r="I698" s="357"/>
      <c r="J698" s="357"/>
      <c r="K698" s="357"/>
      <c r="L698" s="357"/>
      <c r="M698" s="357"/>
      <c r="N698" s="357"/>
      <c r="O698" s="357"/>
      <c r="P698" s="357"/>
      <c r="Q698" s="357"/>
      <c r="R698" s="357"/>
      <c r="S698" s="357"/>
      <c r="T698" s="357"/>
      <c r="U698" s="357"/>
      <c r="V698" s="357"/>
      <c r="W698" s="357"/>
      <c r="X698" s="357"/>
      <c r="Y698" s="357"/>
      <c r="Z698" s="357"/>
      <c r="AA698" s="357"/>
      <c r="AB698" s="357"/>
      <c r="AC698" s="357"/>
      <c r="AD698" s="357"/>
      <c r="AE698" s="357"/>
      <c r="AF698" s="357"/>
      <c r="AG698" s="357"/>
      <c r="AH698" s="357"/>
      <c r="AI698" s="357"/>
      <c r="AJ698" s="357"/>
      <c r="AK698" s="357"/>
      <c r="AL698" s="357"/>
      <c r="AM698" s="357"/>
      <c r="AN698" s="357"/>
      <c r="AO698" s="357"/>
      <c r="AP698" s="357"/>
      <c r="AQ698" s="357"/>
      <c r="AR698" s="357"/>
      <c r="AS698" s="357"/>
      <c r="AT698" s="357"/>
      <c r="AU698" s="357"/>
      <c r="AV698" s="357"/>
      <c r="AW698" s="357"/>
      <c r="AX698" s="357"/>
      <c r="AY698" s="357"/>
      <c r="AZ698" s="357"/>
      <c r="BA698" s="357"/>
      <c r="BB698" s="357"/>
      <c r="BC698" s="357"/>
      <c r="BD698" s="357"/>
      <c r="BE698" s="357"/>
      <c r="BF698" s="357"/>
      <c r="BG698" s="357"/>
      <c r="BH698" s="357"/>
      <c r="BI698" s="357"/>
      <c r="BJ698" s="357"/>
      <c r="BK698" s="357"/>
      <c r="BL698" s="357"/>
      <c r="BM698" s="357"/>
      <c r="BN698" s="357"/>
      <c r="BO698" s="357"/>
      <c r="BP698" s="357"/>
      <c r="BQ698" s="357"/>
      <c r="BR698" s="357"/>
      <c r="BS698" s="357"/>
      <c r="BT698" s="357"/>
      <c r="BU698" s="357"/>
      <c r="BV698" s="357"/>
      <c r="BW698" s="357"/>
      <c r="BX698" s="357"/>
      <c r="BY698" s="357"/>
      <c r="BZ698" s="357"/>
      <c r="CA698" s="357"/>
      <c r="CB698" s="357"/>
      <c r="CC698" s="357"/>
      <c r="CD698" s="357"/>
      <c r="CE698" s="357"/>
      <c r="CF698" s="357"/>
      <c r="CG698" s="357"/>
      <c r="CH698" s="357"/>
      <c r="CI698" s="357"/>
      <c r="CJ698" s="357"/>
      <c r="CK698" s="357"/>
      <c r="CL698" s="357"/>
      <c r="CM698" s="357"/>
      <c r="CN698" s="357"/>
      <c r="CO698" s="357"/>
      <c r="CP698" s="357"/>
      <c r="CQ698" s="357"/>
      <c r="CR698" s="357"/>
      <c r="CS698" s="357"/>
      <c r="CT698" s="357"/>
      <c r="CU698" s="357"/>
      <c r="CV698" s="357"/>
      <c r="CW698" s="357"/>
      <c r="CX698" s="357"/>
      <c r="CY698" s="357"/>
      <c r="CZ698" s="357"/>
      <c r="DA698" s="357"/>
      <c r="DB698" s="357"/>
      <c r="DC698" s="357"/>
      <c r="DD698" s="357"/>
      <c r="DE698" s="357"/>
      <c r="DF698" s="357"/>
      <c r="DG698" s="357"/>
      <c r="DH698" s="357"/>
      <c r="DI698" s="357"/>
      <c r="DJ698" s="357"/>
      <c r="DK698" s="357"/>
      <c r="DL698" s="357"/>
      <c r="DM698" s="357"/>
      <c r="DN698" s="357"/>
      <c r="DO698" s="357"/>
      <c r="DP698" s="357"/>
      <c r="DQ698" s="357"/>
      <c r="DR698" s="357"/>
      <c r="DS698" s="357"/>
      <c r="DT698" s="357"/>
      <c r="DU698" s="357"/>
      <c r="DV698" s="357"/>
      <c r="DW698" s="357"/>
      <c r="DX698" s="357"/>
      <c r="DY698" s="357"/>
      <c r="DZ698" s="357"/>
      <c r="EA698" s="357"/>
      <c r="EB698" s="357"/>
      <c r="EC698" s="357"/>
      <c r="ED698" s="357"/>
      <c r="EE698" s="357"/>
      <c r="EF698" s="357"/>
      <c r="EG698" s="357"/>
      <c r="EH698" s="357"/>
      <c r="EI698" s="357"/>
      <c r="EJ698" s="357"/>
      <c r="EK698" s="357"/>
      <c r="EL698" s="357"/>
      <c r="EM698" s="357"/>
      <c r="EN698" s="357"/>
      <c r="EO698" s="357"/>
      <c r="EP698" s="357"/>
      <c r="EQ698" s="357"/>
      <c r="ER698" s="357"/>
      <c r="ES698" s="357"/>
      <c r="ET698" s="357"/>
      <c r="EU698" s="357"/>
    </row>
    <row r="699" ht="12.75" customHeight="1">
      <c r="A699" s="357"/>
      <c r="B699" s="357"/>
      <c r="C699" s="357"/>
      <c r="D699" s="357"/>
      <c r="E699" s="357"/>
      <c r="F699" s="357"/>
      <c r="G699" s="357"/>
      <c r="H699" s="357"/>
      <c r="I699" s="357"/>
      <c r="J699" s="357"/>
      <c r="K699" s="357"/>
      <c r="L699" s="357"/>
      <c r="M699" s="357"/>
      <c r="N699" s="357"/>
      <c r="O699" s="357"/>
      <c r="P699" s="357"/>
      <c r="Q699" s="357"/>
      <c r="R699" s="357"/>
      <c r="S699" s="357"/>
      <c r="T699" s="357"/>
      <c r="U699" s="357"/>
      <c r="V699" s="357"/>
      <c r="W699" s="357"/>
      <c r="X699" s="357"/>
      <c r="Y699" s="357"/>
      <c r="Z699" s="357"/>
      <c r="AA699" s="357"/>
      <c r="AB699" s="357"/>
      <c r="AC699" s="357"/>
      <c r="AD699" s="357"/>
      <c r="AE699" s="357"/>
      <c r="AF699" s="357"/>
      <c r="AG699" s="357"/>
      <c r="AH699" s="357"/>
      <c r="AI699" s="357"/>
      <c r="AJ699" s="357"/>
      <c r="AK699" s="357"/>
      <c r="AL699" s="357"/>
      <c r="AM699" s="357"/>
      <c r="AN699" s="357"/>
      <c r="AO699" s="357"/>
      <c r="AP699" s="357"/>
      <c r="AQ699" s="357"/>
      <c r="AR699" s="357"/>
      <c r="AS699" s="357"/>
      <c r="AT699" s="357"/>
      <c r="AU699" s="357"/>
      <c r="AV699" s="357"/>
      <c r="AW699" s="357"/>
      <c r="AX699" s="357"/>
      <c r="AY699" s="357"/>
      <c r="AZ699" s="357"/>
      <c r="BA699" s="357"/>
      <c r="BB699" s="357"/>
      <c r="BC699" s="357"/>
      <c r="BD699" s="357"/>
      <c r="BE699" s="357"/>
      <c r="BF699" s="357"/>
      <c r="BG699" s="357"/>
      <c r="BH699" s="357"/>
      <c r="BI699" s="357"/>
      <c r="BJ699" s="357"/>
      <c r="BK699" s="357"/>
      <c r="BL699" s="357"/>
      <c r="BM699" s="357"/>
      <c r="BN699" s="357"/>
      <c r="BO699" s="357"/>
      <c r="BP699" s="357"/>
      <c r="BQ699" s="357"/>
      <c r="BR699" s="357"/>
      <c r="BS699" s="357"/>
      <c r="BT699" s="357"/>
      <c r="BU699" s="357"/>
      <c r="BV699" s="357"/>
      <c r="BW699" s="357"/>
      <c r="BX699" s="357"/>
      <c r="BY699" s="357"/>
      <c r="BZ699" s="357"/>
      <c r="CA699" s="357"/>
      <c r="CB699" s="357"/>
      <c r="CC699" s="357"/>
      <c r="CD699" s="357"/>
      <c r="CE699" s="357"/>
      <c r="CF699" s="357"/>
      <c r="CG699" s="357"/>
      <c r="CH699" s="357"/>
      <c r="CI699" s="357"/>
      <c r="CJ699" s="357"/>
      <c r="CK699" s="357"/>
      <c r="CL699" s="357"/>
      <c r="CM699" s="357"/>
      <c r="CN699" s="357"/>
      <c r="CO699" s="357"/>
      <c r="CP699" s="357"/>
      <c r="CQ699" s="357"/>
      <c r="CR699" s="357"/>
      <c r="CS699" s="357"/>
      <c r="CT699" s="357"/>
      <c r="CU699" s="357"/>
      <c r="CV699" s="357"/>
      <c r="CW699" s="357"/>
      <c r="CX699" s="357"/>
      <c r="CY699" s="357"/>
      <c r="CZ699" s="357"/>
      <c r="DA699" s="357"/>
      <c r="DB699" s="357"/>
      <c r="DC699" s="357"/>
      <c r="DD699" s="357"/>
      <c r="DE699" s="357"/>
      <c r="DF699" s="357"/>
      <c r="DG699" s="357"/>
      <c r="DH699" s="357"/>
      <c r="DI699" s="357"/>
      <c r="DJ699" s="357"/>
      <c r="DK699" s="357"/>
      <c r="DL699" s="357"/>
      <c r="DM699" s="357"/>
      <c r="DN699" s="357"/>
      <c r="DO699" s="357"/>
      <c r="DP699" s="357"/>
      <c r="DQ699" s="357"/>
      <c r="DR699" s="357"/>
      <c r="DS699" s="357"/>
      <c r="DT699" s="357"/>
      <c r="DU699" s="357"/>
      <c r="DV699" s="357"/>
      <c r="DW699" s="357"/>
      <c r="DX699" s="357"/>
      <c r="DY699" s="357"/>
      <c r="DZ699" s="357"/>
      <c r="EA699" s="357"/>
      <c r="EB699" s="357"/>
      <c r="EC699" s="357"/>
      <c r="ED699" s="357"/>
      <c r="EE699" s="357"/>
      <c r="EF699" s="357"/>
      <c r="EG699" s="357"/>
      <c r="EH699" s="357"/>
      <c r="EI699" s="357"/>
      <c r="EJ699" s="357"/>
      <c r="EK699" s="357"/>
      <c r="EL699" s="357"/>
      <c r="EM699" s="357"/>
      <c r="EN699" s="357"/>
      <c r="EO699" s="357"/>
      <c r="EP699" s="357"/>
      <c r="EQ699" s="357"/>
      <c r="ER699" s="357"/>
      <c r="ES699" s="357"/>
      <c r="ET699" s="357"/>
      <c r="EU699" s="357"/>
    </row>
    <row r="700" ht="12.75" customHeight="1">
      <c r="A700" s="357"/>
      <c r="B700" s="357"/>
      <c r="C700" s="357"/>
      <c r="D700" s="357"/>
      <c r="E700" s="357"/>
      <c r="F700" s="357"/>
      <c r="G700" s="357"/>
      <c r="H700" s="357"/>
      <c r="I700" s="357"/>
      <c r="J700" s="357"/>
      <c r="K700" s="357"/>
      <c r="L700" s="357"/>
      <c r="M700" s="357"/>
      <c r="N700" s="357"/>
      <c r="O700" s="357"/>
      <c r="P700" s="357"/>
      <c r="Q700" s="357"/>
      <c r="R700" s="357"/>
      <c r="S700" s="357"/>
      <c r="T700" s="357"/>
      <c r="U700" s="357"/>
      <c r="V700" s="357"/>
      <c r="W700" s="357"/>
      <c r="X700" s="357"/>
      <c r="Y700" s="357"/>
      <c r="Z700" s="357"/>
      <c r="AA700" s="357"/>
      <c r="AB700" s="357"/>
      <c r="AC700" s="357"/>
      <c r="AD700" s="357"/>
      <c r="AE700" s="357"/>
      <c r="AF700" s="357"/>
      <c r="AG700" s="357"/>
      <c r="AH700" s="357"/>
      <c r="AI700" s="357"/>
      <c r="AJ700" s="357"/>
      <c r="AK700" s="357"/>
      <c r="AL700" s="357"/>
      <c r="AM700" s="357"/>
      <c r="AN700" s="357"/>
      <c r="AO700" s="357"/>
      <c r="AP700" s="357"/>
      <c r="AQ700" s="357"/>
      <c r="AR700" s="357"/>
      <c r="AS700" s="357"/>
      <c r="AT700" s="357"/>
      <c r="AU700" s="357"/>
      <c r="AV700" s="357"/>
      <c r="AW700" s="357"/>
      <c r="AX700" s="357"/>
      <c r="AY700" s="357"/>
      <c r="AZ700" s="357"/>
      <c r="BA700" s="357"/>
      <c r="BB700" s="357"/>
      <c r="BC700" s="357"/>
      <c r="BD700" s="357"/>
      <c r="BE700" s="357"/>
      <c r="BF700" s="357"/>
      <c r="BG700" s="357"/>
      <c r="BH700" s="357"/>
      <c r="BI700" s="357"/>
      <c r="BJ700" s="357"/>
      <c r="BK700" s="357"/>
      <c r="BL700" s="357"/>
      <c r="BM700" s="357"/>
      <c r="BN700" s="357"/>
      <c r="BO700" s="357"/>
      <c r="BP700" s="357"/>
      <c r="BQ700" s="357"/>
      <c r="BR700" s="357"/>
      <c r="BS700" s="357"/>
      <c r="BT700" s="357"/>
      <c r="BU700" s="357"/>
      <c r="BV700" s="357"/>
      <c r="BW700" s="357"/>
      <c r="BX700" s="357"/>
      <c r="BY700" s="357"/>
      <c r="BZ700" s="357"/>
      <c r="CA700" s="357"/>
      <c r="CB700" s="357"/>
      <c r="CC700" s="357"/>
      <c r="CD700" s="357"/>
      <c r="CE700" s="357"/>
      <c r="CF700" s="357"/>
      <c r="CG700" s="357"/>
      <c r="CH700" s="357"/>
      <c r="CI700" s="357"/>
      <c r="CJ700" s="357"/>
      <c r="CK700" s="357"/>
      <c r="CL700" s="357"/>
      <c r="CM700" s="357"/>
      <c r="CN700" s="357"/>
      <c r="CO700" s="357"/>
      <c r="CP700" s="357"/>
      <c r="CQ700" s="357"/>
      <c r="CR700" s="357"/>
      <c r="CS700" s="357"/>
      <c r="CT700" s="357"/>
      <c r="CU700" s="357"/>
      <c r="CV700" s="357"/>
      <c r="CW700" s="357"/>
      <c r="CX700" s="357"/>
      <c r="CY700" s="357"/>
      <c r="CZ700" s="357"/>
      <c r="DA700" s="357"/>
      <c r="DB700" s="357"/>
      <c r="DC700" s="357"/>
      <c r="DD700" s="357"/>
      <c r="DE700" s="357"/>
      <c r="DF700" s="357"/>
      <c r="DG700" s="357"/>
      <c r="DH700" s="357"/>
      <c r="DI700" s="357"/>
      <c r="DJ700" s="357"/>
      <c r="DK700" s="357"/>
      <c r="DL700" s="357"/>
      <c r="DM700" s="357"/>
      <c r="DN700" s="357"/>
      <c r="DO700" s="357"/>
      <c r="DP700" s="357"/>
      <c r="DQ700" s="357"/>
      <c r="DR700" s="357"/>
      <c r="DS700" s="357"/>
      <c r="DT700" s="357"/>
      <c r="DU700" s="357"/>
      <c r="DV700" s="357"/>
      <c r="DW700" s="357"/>
      <c r="DX700" s="357"/>
      <c r="DY700" s="357"/>
      <c r="DZ700" s="357"/>
      <c r="EA700" s="357"/>
      <c r="EB700" s="357"/>
      <c r="EC700" s="357"/>
      <c r="ED700" s="357"/>
      <c r="EE700" s="357"/>
      <c r="EF700" s="357"/>
      <c r="EG700" s="357"/>
      <c r="EH700" s="357"/>
      <c r="EI700" s="357"/>
      <c r="EJ700" s="357"/>
      <c r="EK700" s="357"/>
      <c r="EL700" s="357"/>
      <c r="EM700" s="357"/>
      <c r="EN700" s="357"/>
      <c r="EO700" s="357"/>
      <c r="EP700" s="357"/>
      <c r="EQ700" s="357"/>
      <c r="ER700" s="357"/>
      <c r="ES700" s="357"/>
      <c r="ET700" s="357"/>
      <c r="EU700" s="357"/>
    </row>
    <row r="701" ht="12.75" customHeight="1">
      <c r="A701" s="357"/>
      <c r="B701" s="357"/>
      <c r="C701" s="357"/>
      <c r="D701" s="357"/>
      <c r="E701" s="357"/>
      <c r="F701" s="357"/>
      <c r="G701" s="357"/>
      <c r="H701" s="357"/>
      <c r="I701" s="357"/>
      <c r="J701" s="357"/>
      <c r="K701" s="357"/>
      <c r="L701" s="357"/>
      <c r="M701" s="357"/>
      <c r="N701" s="357"/>
      <c r="O701" s="357"/>
      <c r="P701" s="357"/>
      <c r="Q701" s="357"/>
      <c r="R701" s="357"/>
      <c r="S701" s="357"/>
      <c r="T701" s="357"/>
      <c r="U701" s="357"/>
      <c r="V701" s="357"/>
      <c r="W701" s="357"/>
      <c r="X701" s="357"/>
      <c r="Y701" s="357"/>
      <c r="Z701" s="357"/>
      <c r="AA701" s="357"/>
      <c r="AB701" s="357"/>
      <c r="AC701" s="357"/>
      <c r="AD701" s="357"/>
      <c r="AE701" s="357"/>
      <c r="AF701" s="357"/>
      <c r="AG701" s="357"/>
      <c r="AH701" s="357"/>
      <c r="AI701" s="357"/>
      <c r="AJ701" s="357"/>
      <c r="AK701" s="357"/>
      <c r="AL701" s="357"/>
      <c r="AM701" s="357"/>
      <c r="AN701" s="357"/>
      <c r="AO701" s="357"/>
      <c r="AP701" s="357"/>
      <c r="AQ701" s="357"/>
      <c r="AR701" s="357"/>
      <c r="AS701" s="357"/>
      <c r="AT701" s="357"/>
      <c r="AU701" s="357"/>
      <c r="AV701" s="357"/>
      <c r="AW701" s="357"/>
      <c r="AX701" s="357"/>
      <c r="AY701" s="357"/>
      <c r="AZ701" s="357"/>
      <c r="BA701" s="357"/>
      <c r="BB701" s="357"/>
      <c r="BC701" s="357"/>
      <c r="BD701" s="357"/>
      <c r="BE701" s="357"/>
      <c r="BF701" s="357"/>
      <c r="BG701" s="357"/>
      <c r="BH701" s="357"/>
      <c r="BI701" s="357"/>
      <c r="BJ701" s="357"/>
      <c r="BK701" s="357"/>
      <c r="BL701" s="357"/>
      <c r="BM701" s="357"/>
      <c r="BN701" s="357"/>
      <c r="BO701" s="357"/>
      <c r="BP701" s="357"/>
      <c r="BQ701" s="357"/>
      <c r="BR701" s="357"/>
      <c r="BS701" s="357"/>
      <c r="BT701" s="357"/>
      <c r="BU701" s="357"/>
      <c r="BV701" s="357"/>
      <c r="BW701" s="357"/>
      <c r="BX701" s="357"/>
      <c r="BY701" s="357"/>
      <c r="BZ701" s="357"/>
      <c r="CA701" s="357"/>
      <c r="CB701" s="357"/>
      <c r="CC701" s="357"/>
      <c r="CD701" s="357"/>
      <c r="CE701" s="357"/>
      <c r="CF701" s="357"/>
      <c r="CG701" s="357"/>
      <c r="CH701" s="357"/>
      <c r="CI701" s="357"/>
      <c r="CJ701" s="357"/>
      <c r="CK701" s="357"/>
      <c r="CL701" s="357"/>
      <c r="CM701" s="357"/>
      <c r="CN701" s="357"/>
      <c r="CO701" s="357"/>
      <c r="CP701" s="357"/>
      <c r="CQ701" s="357"/>
      <c r="CR701" s="357"/>
      <c r="CS701" s="357"/>
      <c r="CT701" s="357"/>
      <c r="CU701" s="357"/>
      <c r="CV701" s="357"/>
      <c r="CW701" s="357"/>
      <c r="CX701" s="357"/>
      <c r="CY701" s="357"/>
      <c r="CZ701" s="357"/>
      <c r="DA701" s="357"/>
      <c r="DB701" s="357"/>
      <c r="DC701" s="357"/>
      <c r="DD701" s="357"/>
      <c r="DE701" s="357"/>
      <c r="DF701" s="357"/>
      <c r="DG701" s="357"/>
      <c r="DH701" s="357"/>
      <c r="DI701" s="357"/>
      <c r="DJ701" s="357"/>
      <c r="DK701" s="357"/>
      <c r="DL701" s="357"/>
      <c r="DM701" s="357"/>
      <c r="DN701" s="357"/>
      <c r="DO701" s="357"/>
      <c r="DP701" s="357"/>
      <c r="DQ701" s="357"/>
      <c r="DR701" s="357"/>
      <c r="DS701" s="357"/>
      <c r="DT701" s="357"/>
      <c r="DU701" s="357"/>
      <c r="DV701" s="357"/>
      <c r="DW701" s="357"/>
      <c r="DX701" s="357"/>
      <c r="DY701" s="357"/>
      <c r="DZ701" s="357"/>
      <c r="EA701" s="357"/>
      <c r="EB701" s="357"/>
      <c r="EC701" s="357"/>
      <c r="ED701" s="357"/>
      <c r="EE701" s="357"/>
      <c r="EF701" s="357"/>
      <c r="EG701" s="357"/>
      <c r="EH701" s="357"/>
      <c r="EI701" s="357"/>
      <c r="EJ701" s="357"/>
      <c r="EK701" s="357"/>
      <c r="EL701" s="357"/>
      <c r="EM701" s="357"/>
      <c r="EN701" s="357"/>
      <c r="EO701" s="357"/>
      <c r="EP701" s="357"/>
      <c r="EQ701" s="357"/>
      <c r="ER701" s="357"/>
      <c r="ES701" s="357"/>
      <c r="ET701" s="357"/>
      <c r="EU701" s="357"/>
    </row>
    <row r="702" ht="12.75" customHeight="1">
      <c r="A702" s="357"/>
      <c r="B702" s="357"/>
      <c r="C702" s="357"/>
      <c r="D702" s="357"/>
      <c r="E702" s="357"/>
      <c r="F702" s="357"/>
      <c r="G702" s="357"/>
      <c r="H702" s="357"/>
      <c r="I702" s="357"/>
      <c r="J702" s="357"/>
      <c r="K702" s="357"/>
      <c r="L702" s="357"/>
      <c r="M702" s="357"/>
      <c r="N702" s="357"/>
      <c r="O702" s="357"/>
      <c r="P702" s="357"/>
      <c r="Q702" s="357"/>
      <c r="R702" s="357"/>
      <c r="S702" s="357"/>
      <c r="T702" s="357"/>
      <c r="U702" s="357"/>
      <c r="V702" s="357"/>
      <c r="W702" s="357"/>
      <c r="X702" s="357"/>
      <c r="Y702" s="357"/>
      <c r="Z702" s="357"/>
      <c r="AA702" s="357"/>
      <c r="AB702" s="357"/>
      <c r="AC702" s="357"/>
      <c r="AD702" s="357"/>
      <c r="AE702" s="357"/>
      <c r="AF702" s="357"/>
      <c r="AG702" s="357"/>
      <c r="AH702" s="357"/>
      <c r="AI702" s="357"/>
      <c r="AJ702" s="357"/>
      <c r="AK702" s="357"/>
      <c r="AL702" s="357"/>
      <c r="AM702" s="357"/>
      <c r="AN702" s="357"/>
      <c r="AO702" s="357"/>
      <c r="AP702" s="357"/>
      <c r="AQ702" s="357"/>
      <c r="AR702" s="357"/>
      <c r="AS702" s="357"/>
      <c r="AT702" s="357"/>
      <c r="AU702" s="357"/>
      <c r="AV702" s="357"/>
      <c r="AW702" s="357"/>
      <c r="AX702" s="357"/>
      <c r="AY702" s="357"/>
      <c r="AZ702" s="357"/>
      <c r="BA702" s="357"/>
      <c r="BB702" s="357"/>
      <c r="BC702" s="357"/>
      <c r="BD702" s="357"/>
      <c r="BE702" s="357"/>
      <c r="BF702" s="357"/>
      <c r="BG702" s="357"/>
      <c r="BH702" s="357"/>
      <c r="BI702" s="357"/>
      <c r="BJ702" s="357"/>
      <c r="BK702" s="357"/>
      <c r="BL702" s="357"/>
      <c r="BM702" s="357"/>
      <c r="BN702" s="357"/>
      <c r="BO702" s="357"/>
      <c r="BP702" s="357"/>
      <c r="BQ702" s="357"/>
      <c r="BR702" s="357"/>
      <c r="BS702" s="357"/>
      <c r="BT702" s="357"/>
      <c r="BU702" s="357"/>
      <c r="BV702" s="357"/>
      <c r="BW702" s="357"/>
      <c r="BX702" s="357"/>
      <c r="BY702" s="357"/>
      <c r="BZ702" s="357"/>
      <c r="CA702" s="357"/>
      <c r="CB702" s="357"/>
      <c r="CC702" s="357"/>
      <c r="CD702" s="357"/>
      <c r="CE702" s="357"/>
      <c r="CF702" s="357"/>
      <c r="CG702" s="357"/>
      <c r="CH702" s="357"/>
      <c r="CI702" s="357"/>
      <c r="CJ702" s="357"/>
      <c r="CK702" s="357"/>
      <c r="CL702" s="357"/>
      <c r="CM702" s="357"/>
      <c r="CN702" s="357"/>
      <c r="CO702" s="357"/>
      <c r="CP702" s="357"/>
      <c r="CQ702" s="357"/>
      <c r="CR702" s="357"/>
      <c r="CS702" s="357"/>
      <c r="CT702" s="357"/>
      <c r="CU702" s="357"/>
      <c r="CV702" s="357"/>
      <c r="CW702" s="357"/>
      <c r="CX702" s="357"/>
      <c r="CY702" s="357"/>
      <c r="CZ702" s="357"/>
      <c r="DA702" s="357"/>
      <c r="DB702" s="357"/>
      <c r="DC702" s="357"/>
      <c r="DD702" s="357"/>
      <c r="DE702" s="357"/>
      <c r="DF702" s="357"/>
      <c r="DG702" s="357"/>
      <c r="DH702" s="357"/>
      <c r="DI702" s="357"/>
      <c r="DJ702" s="357"/>
      <c r="DK702" s="357"/>
      <c r="DL702" s="357"/>
      <c r="DM702" s="357"/>
      <c r="DN702" s="357"/>
      <c r="DO702" s="357"/>
      <c r="DP702" s="357"/>
      <c r="DQ702" s="357"/>
      <c r="DR702" s="357"/>
      <c r="DS702" s="357"/>
      <c r="DT702" s="357"/>
      <c r="DU702" s="357"/>
      <c r="DV702" s="357"/>
      <c r="DW702" s="357"/>
      <c r="DX702" s="357"/>
      <c r="DY702" s="357"/>
      <c r="DZ702" s="357"/>
      <c r="EA702" s="357"/>
      <c r="EB702" s="357"/>
      <c r="EC702" s="357"/>
      <c r="ED702" s="357"/>
      <c r="EE702" s="357"/>
      <c r="EF702" s="357"/>
      <c r="EG702" s="357"/>
      <c r="EH702" s="357"/>
      <c r="EI702" s="357"/>
      <c r="EJ702" s="357"/>
      <c r="EK702" s="357"/>
      <c r="EL702" s="357"/>
      <c r="EM702" s="357"/>
      <c r="EN702" s="357"/>
      <c r="EO702" s="357"/>
      <c r="EP702" s="357"/>
      <c r="EQ702" s="357"/>
      <c r="ER702" s="357"/>
      <c r="ES702" s="357"/>
      <c r="ET702" s="357"/>
      <c r="EU702" s="357"/>
    </row>
    <row r="703" ht="12.75" customHeight="1">
      <c r="A703" s="357"/>
      <c r="B703" s="357"/>
      <c r="C703" s="357"/>
      <c r="D703" s="357"/>
      <c r="E703" s="357"/>
      <c r="F703" s="357"/>
      <c r="G703" s="357"/>
      <c r="H703" s="357"/>
      <c r="I703" s="357"/>
      <c r="J703" s="357"/>
      <c r="K703" s="357"/>
      <c r="L703" s="357"/>
      <c r="M703" s="357"/>
      <c r="N703" s="357"/>
      <c r="O703" s="357"/>
      <c r="P703" s="357"/>
      <c r="Q703" s="357"/>
      <c r="R703" s="357"/>
      <c r="S703" s="357"/>
      <c r="T703" s="357"/>
      <c r="U703" s="357"/>
      <c r="V703" s="357"/>
      <c r="W703" s="357"/>
      <c r="X703" s="357"/>
      <c r="Y703" s="357"/>
      <c r="Z703" s="357"/>
      <c r="AA703" s="357"/>
      <c r="AB703" s="357"/>
      <c r="AC703" s="357"/>
      <c r="AD703" s="357"/>
      <c r="AE703" s="357"/>
      <c r="AF703" s="357"/>
      <c r="AG703" s="357"/>
      <c r="AH703" s="357"/>
      <c r="AI703" s="357"/>
      <c r="AJ703" s="357"/>
      <c r="AK703" s="357"/>
      <c r="AL703" s="357"/>
      <c r="AM703" s="357"/>
      <c r="AN703" s="357"/>
      <c r="AO703" s="357"/>
      <c r="AP703" s="357"/>
      <c r="AQ703" s="357"/>
      <c r="AR703" s="357"/>
      <c r="AS703" s="357"/>
      <c r="AT703" s="357"/>
      <c r="AU703" s="357"/>
      <c r="AV703" s="357"/>
      <c r="AW703" s="357"/>
      <c r="AX703" s="357"/>
      <c r="AY703" s="357"/>
      <c r="AZ703" s="357"/>
      <c r="BA703" s="357"/>
      <c r="BB703" s="357"/>
      <c r="BC703" s="357"/>
      <c r="BD703" s="357"/>
      <c r="BE703" s="357"/>
      <c r="BF703" s="357"/>
      <c r="BG703" s="357"/>
      <c r="BH703" s="357"/>
      <c r="BI703" s="357"/>
      <c r="BJ703" s="357"/>
      <c r="BK703" s="357"/>
      <c r="BL703" s="357"/>
      <c r="BM703" s="357"/>
      <c r="BN703" s="357"/>
      <c r="BO703" s="357"/>
      <c r="BP703" s="357"/>
      <c r="BQ703" s="357"/>
      <c r="BR703" s="357"/>
      <c r="BS703" s="357"/>
      <c r="BT703" s="357"/>
      <c r="BU703" s="357"/>
      <c r="BV703" s="357"/>
      <c r="BW703" s="357"/>
      <c r="BX703" s="357"/>
      <c r="BY703" s="357"/>
      <c r="BZ703" s="357"/>
      <c r="CA703" s="357"/>
      <c r="CB703" s="357"/>
      <c r="CC703" s="357"/>
      <c r="CD703" s="357"/>
      <c r="CE703" s="357"/>
      <c r="CF703" s="357"/>
      <c r="CG703" s="357"/>
      <c r="CH703" s="357"/>
      <c r="CI703" s="357"/>
      <c r="CJ703" s="357"/>
      <c r="CK703" s="357"/>
      <c r="CL703" s="357"/>
      <c r="CM703" s="357"/>
      <c r="CN703" s="357"/>
      <c r="CO703" s="357"/>
      <c r="CP703" s="357"/>
      <c r="CQ703" s="357"/>
      <c r="CR703" s="357"/>
      <c r="CS703" s="357"/>
      <c r="CT703" s="357"/>
      <c r="CU703" s="357"/>
      <c r="CV703" s="357"/>
      <c r="CW703" s="357"/>
      <c r="CX703" s="357"/>
      <c r="CY703" s="357"/>
      <c r="CZ703" s="357"/>
      <c r="DA703" s="357"/>
      <c r="DB703" s="357"/>
      <c r="DC703" s="357"/>
      <c r="DD703" s="357"/>
      <c r="DE703" s="357"/>
      <c r="DF703" s="357"/>
      <c r="DG703" s="357"/>
      <c r="DH703" s="357"/>
      <c r="DI703" s="357"/>
      <c r="DJ703" s="357"/>
      <c r="DK703" s="357"/>
      <c r="DL703" s="357"/>
      <c r="DM703" s="357"/>
      <c r="DN703" s="357"/>
      <c r="DO703" s="357"/>
      <c r="DP703" s="357"/>
      <c r="DQ703" s="357"/>
      <c r="DR703" s="357"/>
      <c r="DS703" s="357"/>
      <c r="DT703" s="357"/>
      <c r="DU703" s="357"/>
      <c r="DV703" s="357"/>
      <c r="DW703" s="357"/>
      <c r="DX703" s="357"/>
      <c r="DY703" s="357"/>
      <c r="DZ703" s="357"/>
      <c r="EA703" s="357"/>
      <c r="EB703" s="357"/>
      <c r="EC703" s="357"/>
      <c r="ED703" s="357"/>
      <c r="EE703" s="357"/>
      <c r="EF703" s="357"/>
      <c r="EG703" s="357"/>
      <c r="EH703" s="357"/>
      <c r="EI703" s="357"/>
      <c r="EJ703" s="357"/>
      <c r="EK703" s="357"/>
      <c r="EL703" s="357"/>
      <c r="EM703" s="357"/>
      <c r="EN703" s="357"/>
      <c r="EO703" s="357"/>
      <c r="EP703" s="357"/>
      <c r="EQ703" s="357"/>
      <c r="ER703" s="357"/>
      <c r="ES703" s="357"/>
      <c r="ET703" s="357"/>
      <c r="EU703" s="357"/>
    </row>
    <row r="704" ht="12.75" customHeight="1">
      <c r="A704" s="357"/>
      <c r="B704" s="357"/>
      <c r="C704" s="357"/>
      <c r="D704" s="357"/>
      <c r="E704" s="357"/>
      <c r="F704" s="357"/>
      <c r="G704" s="357"/>
      <c r="H704" s="357"/>
      <c r="I704" s="357"/>
      <c r="J704" s="357"/>
      <c r="K704" s="357"/>
      <c r="L704" s="357"/>
      <c r="M704" s="357"/>
      <c r="N704" s="357"/>
      <c r="O704" s="357"/>
      <c r="P704" s="357"/>
      <c r="Q704" s="357"/>
      <c r="R704" s="357"/>
      <c r="S704" s="357"/>
      <c r="T704" s="357"/>
      <c r="U704" s="357"/>
      <c r="V704" s="357"/>
      <c r="W704" s="357"/>
      <c r="X704" s="357"/>
      <c r="Y704" s="357"/>
      <c r="Z704" s="357"/>
      <c r="AA704" s="357"/>
      <c r="AB704" s="357"/>
      <c r="AC704" s="357"/>
      <c r="AD704" s="357"/>
      <c r="AE704" s="357"/>
      <c r="AF704" s="357"/>
      <c r="AG704" s="357"/>
      <c r="AH704" s="357"/>
      <c r="AI704" s="357"/>
      <c r="AJ704" s="357"/>
      <c r="AK704" s="357"/>
      <c r="AL704" s="357"/>
      <c r="AM704" s="357"/>
      <c r="AN704" s="357"/>
      <c r="AO704" s="357"/>
      <c r="AP704" s="357"/>
      <c r="AQ704" s="357"/>
      <c r="AR704" s="357"/>
      <c r="AS704" s="357"/>
      <c r="AT704" s="357"/>
      <c r="AU704" s="357"/>
      <c r="AV704" s="357"/>
      <c r="AW704" s="357"/>
      <c r="AX704" s="357"/>
      <c r="AY704" s="357"/>
      <c r="AZ704" s="357"/>
      <c r="BA704" s="357"/>
      <c r="BB704" s="357"/>
      <c r="BC704" s="357"/>
      <c r="BD704" s="357"/>
      <c r="BE704" s="357"/>
      <c r="BF704" s="357"/>
      <c r="BG704" s="357"/>
      <c r="BH704" s="357"/>
      <c r="BI704" s="357"/>
      <c r="BJ704" s="357"/>
      <c r="BK704" s="357"/>
      <c r="BL704" s="357"/>
      <c r="BM704" s="357"/>
      <c r="BN704" s="357"/>
      <c r="BO704" s="357"/>
      <c r="BP704" s="357"/>
      <c r="BQ704" s="357"/>
      <c r="BR704" s="357"/>
      <c r="BS704" s="357"/>
      <c r="BT704" s="357"/>
      <c r="BU704" s="357"/>
      <c r="BV704" s="357"/>
      <c r="BW704" s="357"/>
      <c r="BX704" s="357"/>
      <c r="BY704" s="357"/>
      <c r="BZ704" s="357"/>
      <c r="CA704" s="357"/>
      <c r="CB704" s="357"/>
      <c r="CC704" s="357"/>
      <c r="CD704" s="357"/>
      <c r="CE704" s="357"/>
      <c r="CF704" s="357"/>
      <c r="CG704" s="357"/>
      <c r="CH704" s="357"/>
      <c r="CI704" s="357"/>
      <c r="CJ704" s="357"/>
      <c r="CK704" s="357"/>
      <c r="CL704" s="357"/>
      <c r="CM704" s="357"/>
      <c r="CN704" s="357"/>
      <c r="CO704" s="357"/>
      <c r="CP704" s="357"/>
      <c r="CQ704" s="357"/>
      <c r="CR704" s="357"/>
      <c r="CS704" s="357"/>
      <c r="CT704" s="357"/>
      <c r="CU704" s="357"/>
      <c r="CV704" s="357"/>
      <c r="CW704" s="357"/>
      <c r="CX704" s="357"/>
      <c r="CY704" s="357"/>
      <c r="CZ704" s="357"/>
      <c r="DA704" s="357"/>
      <c r="DB704" s="357"/>
      <c r="DC704" s="357"/>
      <c r="DD704" s="357"/>
      <c r="DE704" s="357"/>
      <c r="DF704" s="357"/>
      <c r="DG704" s="357"/>
      <c r="DH704" s="357"/>
      <c r="DI704" s="357"/>
      <c r="DJ704" s="357"/>
      <c r="DK704" s="357"/>
      <c r="DL704" s="357"/>
      <c r="DM704" s="357"/>
      <c r="DN704" s="357"/>
      <c r="DO704" s="357"/>
      <c r="DP704" s="357"/>
      <c r="DQ704" s="357"/>
      <c r="DR704" s="357"/>
      <c r="DS704" s="357"/>
      <c r="DT704" s="357"/>
      <c r="DU704" s="357"/>
      <c r="DV704" s="357"/>
      <c r="DW704" s="357"/>
      <c r="DX704" s="357"/>
      <c r="DY704" s="357"/>
      <c r="DZ704" s="357"/>
      <c r="EA704" s="357"/>
      <c r="EB704" s="357"/>
      <c r="EC704" s="357"/>
      <c r="ED704" s="357"/>
      <c r="EE704" s="357"/>
      <c r="EF704" s="357"/>
      <c r="EG704" s="357"/>
      <c r="EH704" s="357"/>
      <c r="EI704" s="357"/>
      <c r="EJ704" s="357"/>
      <c r="EK704" s="357"/>
      <c r="EL704" s="357"/>
      <c r="EM704" s="357"/>
      <c r="EN704" s="357"/>
      <c r="EO704" s="357"/>
      <c r="EP704" s="357"/>
      <c r="EQ704" s="357"/>
      <c r="ER704" s="357"/>
      <c r="ES704" s="357"/>
      <c r="ET704" s="357"/>
      <c r="EU704" s="357"/>
    </row>
    <row r="705" ht="12.75" customHeight="1">
      <c r="A705" s="357"/>
      <c r="B705" s="357"/>
      <c r="C705" s="357"/>
      <c r="D705" s="357"/>
      <c r="E705" s="357"/>
      <c r="F705" s="357"/>
      <c r="G705" s="357"/>
      <c r="H705" s="357"/>
      <c r="I705" s="357"/>
      <c r="J705" s="357"/>
      <c r="K705" s="357"/>
      <c r="L705" s="357"/>
      <c r="M705" s="357"/>
      <c r="N705" s="357"/>
      <c r="O705" s="357"/>
      <c r="P705" s="357"/>
      <c r="Q705" s="357"/>
      <c r="R705" s="357"/>
      <c r="S705" s="357"/>
      <c r="T705" s="357"/>
      <c r="U705" s="357"/>
      <c r="V705" s="357"/>
      <c r="W705" s="357"/>
      <c r="X705" s="357"/>
      <c r="Y705" s="357"/>
      <c r="Z705" s="357"/>
      <c r="AA705" s="357"/>
      <c r="AB705" s="357"/>
      <c r="AC705" s="357"/>
      <c r="AD705" s="357"/>
      <c r="AE705" s="357"/>
      <c r="AF705" s="357"/>
      <c r="AG705" s="357"/>
      <c r="AH705" s="357"/>
      <c r="AI705" s="357"/>
      <c r="AJ705" s="357"/>
      <c r="AK705" s="357"/>
      <c r="AL705" s="357"/>
      <c r="AM705" s="357"/>
      <c r="AN705" s="357"/>
      <c r="AO705" s="357"/>
      <c r="AP705" s="357"/>
      <c r="AQ705" s="357"/>
      <c r="AR705" s="357"/>
      <c r="AS705" s="357"/>
      <c r="AT705" s="357"/>
      <c r="AU705" s="357"/>
      <c r="AV705" s="357"/>
      <c r="AW705" s="357"/>
      <c r="AX705" s="357"/>
      <c r="AY705" s="357"/>
      <c r="AZ705" s="357"/>
      <c r="BA705" s="357"/>
      <c r="BB705" s="357"/>
      <c r="BC705" s="357"/>
      <c r="BD705" s="357"/>
      <c r="BE705" s="357"/>
      <c r="BF705" s="357"/>
      <c r="BG705" s="357"/>
      <c r="BH705" s="357"/>
      <c r="BI705" s="357"/>
      <c r="BJ705" s="357"/>
      <c r="BK705" s="357"/>
      <c r="BL705" s="357"/>
      <c r="BM705" s="357"/>
      <c r="BN705" s="357"/>
      <c r="BO705" s="357"/>
      <c r="BP705" s="357"/>
      <c r="BQ705" s="357"/>
      <c r="BR705" s="357"/>
      <c r="BS705" s="357"/>
      <c r="BT705" s="357"/>
      <c r="BU705" s="357"/>
      <c r="BV705" s="357"/>
      <c r="BW705" s="357"/>
      <c r="BX705" s="357"/>
      <c r="BY705" s="357"/>
      <c r="BZ705" s="357"/>
      <c r="CA705" s="357"/>
      <c r="CB705" s="357"/>
      <c r="CC705" s="357"/>
      <c r="CD705" s="357"/>
      <c r="CE705" s="357"/>
      <c r="CF705" s="357"/>
      <c r="CG705" s="357"/>
      <c r="CH705" s="357"/>
      <c r="CI705" s="357"/>
      <c r="CJ705" s="357"/>
      <c r="CK705" s="357"/>
      <c r="CL705" s="357"/>
      <c r="CM705" s="357"/>
      <c r="CN705" s="357"/>
      <c r="CO705" s="357"/>
      <c r="CP705" s="357"/>
      <c r="CQ705" s="357"/>
      <c r="CR705" s="357"/>
      <c r="CS705" s="357"/>
      <c r="CT705" s="357"/>
      <c r="CU705" s="357"/>
      <c r="CV705" s="357"/>
      <c r="CW705" s="357"/>
      <c r="CX705" s="357"/>
      <c r="CY705" s="357"/>
      <c r="CZ705" s="357"/>
      <c r="DA705" s="357"/>
      <c r="DB705" s="357"/>
      <c r="DC705" s="357"/>
      <c r="DD705" s="357"/>
      <c r="DE705" s="357"/>
      <c r="DF705" s="357"/>
      <c r="DG705" s="357"/>
      <c r="DH705" s="357"/>
      <c r="DI705" s="357"/>
      <c r="DJ705" s="357"/>
      <c r="DK705" s="357"/>
      <c r="DL705" s="357"/>
      <c r="DM705" s="357"/>
      <c r="DN705" s="357"/>
      <c r="DO705" s="357"/>
      <c r="DP705" s="357"/>
      <c r="DQ705" s="357"/>
      <c r="DR705" s="357"/>
      <c r="DS705" s="357"/>
      <c r="DT705" s="357"/>
      <c r="DU705" s="357"/>
      <c r="DV705" s="357"/>
      <c r="DW705" s="357"/>
      <c r="DX705" s="357"/>
      <c r="DY705" s="357"/>
      <c r="DZ705" s="357"/>
      <c r="EA705" s="357"/>
      <c r="EB705" s="357"/>
      <c r="EC705" s="357"/>
      <c r="ED705" s="357"/>
      <c r="EE705" s="357"/>
      <c r="EF705" s="357"/>
      <c r="EG705" s="357"/>
      <c r="EH705" s="357"/>
      <c r="EI705" s="357"/>
      <c r="EJ705" s="357"/>
      <c r="EK705" s="357"/>
      <c r="EL705" s="357"/>
      <c r="EM705" s="357"/>
      <c r="EN705" s="357"/>
      <c r="EO705" s="357"/>
      <c r="EP705" s="357"/>
      <c r="EQ705" s="357"/>
      <c r="ER705" s="357"/>
      <c r="ES705" s="357"/>
      <c r="ET705" s="357"/>
      <c r="EU705" s="357"/>
    </row>
    <row r="706" ht="12.75" customHeight="1">
      <c r="A706" s="357"/>
      <c r="B706" s="357"/>
      <c r="C706" s="357"/>
      <c r="D706" s="357"/>
      <c r="E706" s="357"/>
      <c r="F706" s="357"/>
      <c r="G706" s="357"/>
      <c r="H706" s="357"/>
      <c r="I706" s="357"/>
      <c r="J706" s="357"/>
      <c r="K706" s="357"/>
      <c r="L706" s="357"/>
      <c r="M706" s="357"/>
      <c r="N706" s="357"/>
      <c r="O706" s="357"/>
      <c r="P706" s="357"/>
      <c r="Q706" s="357"/>
      <c r="R706" s="357"/>
      <c r="S706" s="357"/>
      <c r="T706" s="357"/>
      <c r="U706" s="357"/>
      <c r="V706" s="357"/>
      <c r="W706" s="357"/>
      <c r="X706" s="357"/>
      <c r="Y706" s="357"/>
      <c r="Z706" s="357"/>
      <c r="AA706" s="357"/>
      <c r="AB706" s="357"/>
      <c r="AC706" s="357"/>
      <c r="AD706" s="357"/>
      <c r="AE706" s="357"/>
      <c r="AF706" s="357"/>
      <c r="AG706" s="357"/>
      <c r="AH706" s="357"/>
      <c r="AI706" s="357"/>
      <c r="AJ706" s="357"/>
      <c r="AK706" s="357"/>
      <c r="AL706" s="357"/>
      <c r="AM706" s="357"/>
      <c r="AN706" s="357"/>
      <c r="AO706" s="357"/>
      <c r="AP706" s="357"/>
      <c r="AQ706" s="357"/>
      <c r="AR706" s="357"/>
      <c r="AS706" s="357"/>
      <c r="AT706" s="357"/>
      <c r="AU706" s="357"/>
      <c r="AV706" s="357"/>
      <c r="AW706" s="357"/>
      <c r="AX706" s="357"/>
      <c r="AY706" s="357"/>
      <c r="AZ706" s="357"/>
      <c r="BA706" s="357"/>
      <c r="BB706" s="357"/>
      <c r="BC706" s="357"/>
      <c r="BD706" s="357"/>
      <c r="BE706" s="357"/>
      <c r="BF706" s="357"/>
      <c r="BG706" s="357"/>
      <c r="BH706" s="357"/>
      <c r="BI706" s="357"/>
      <c r="BJ706" s="357"/>
      <c r="BK706" s="357"/>
      <c r="BL706" s="357"/>
      <c r="BM706" s="357"/>
      <c r="BN706" s="357"/>
      <c r="BO706" s="357"/>
      <c r="BP706" s="357"/>
      <c r="BQ706" s="357"/>
      <c r="BR706" s="357"/>
      <c r="BS706" s="357"/>
      <c r="BT706" s="357"/>
      <c r="BU706" s="357"/>
      <c r="BV706" s="357"/>
      <c r="BW706" s="357"/>
      <c r="BX706" s="357"/>
      <c r="BY706" s="357"/>
      <c r="BZ706" s="357"/>
      <c r="CA706" s="357"/>
      <c r="CB706" s="357"/>
      <c r="CC706" s="357"/>
      <c r="CD706" s="357"/>
      <c r="CE706" s="357"/>
      <c r="CF706" s="357"/>
      <c r="CG706" s="357"/>
      <c r="CH706" s="357"/>
      <c r="CI706" s="357"/>
      <c r="CJ706" s="357"/>
      <c r="CK706" s="357"/>
      <c r="CL706" s="357"/>
      <c r="CM706" s="357"/>
      <c r="CN706" s="357"/>
      <c r="CO706" s="357"/>
      <c r="CP706" s="357"/>
      <c r="CQ706" s="357"/>
      <c r="CR706" s="357"/>
      <c r="CS706" s="357"/>
      <c r="CT706" s="357"/>
      <c r="CU706" s="357"/>
      <c r="CV706" s="357"/>
      <c r="CW706" s="357"/>
      <c r="CX706" s="357"/>
      <c r="CY706" s="357"/>
      <c r="CZ706" s="357"/>
      <c r="DA706" s="357"/>
      <c r="DB706" s="357"/>
      <c r="DC706" s="357"/>
      <c r="DD706" s="357"/>
      <c r="DE706" s="357"/>
      <c r="DF706" s="357"/>
      <c r="DG706" s="357"/>
      <c r="DH706" s="357"/>
      <c r="DI706" s="357"/>
      <c r="DJ706" s="357"/>
      <c r="DK706" s="357"/>
      <c r="DL706" s="357"/>
      <c r="DM706" s="357"/>
      <c r="DN706" s="357"/>
      <c r="DO706" s="357"/>
      <c r="DP706" s="357"/>
      <c r="DQ706" s="357"/>
      <c r="DR706" s="357"/>
      <c r="DS706" s="357"/>
      <c r="DT706" s="357"/>
      <c r="DU706" s="357"/>
      <c r="DV706" s="357"/>
      <c r="DW706" s="357"/>
      <c r="DX706" s="357"/>
      <c r="DY706" s="357"/>
      <c r="DZ706" s="357"/>
      <c r="EA706" s="357"/>
      <c r="EB706" s="357"/>
      <c r="EC706" s="357"/>
      <c r="ED706" s="357"/>
      <c r="EE706" s="357"/>
      <c r="EF706" s="357"/>
      <c r="EG706" s="357"/>
      <c r="EH706" s="357"/>
      <c r="EI706" s="357"/>
      <c r="EJ706" s="357"/>
      <c r="EK706" s="357"/>
      <c r="EL706" s="357"/>
      <c r="EM706" s="357"/>
      <c r="EN706" s="357"/>
      <c r="EO706" s="357"/>
      <c r="EP706" s="357"/>
      <c r="EQ706" s="357"/>
      <c r="ER706" s="357"/>
      <c r="ES706" s="357"/>
      <c r="ET706" s="357"/>
      <c r="EU706" s="357"/>
    </row>
    <row r="707" ht="12.75" customHeight="1">
      <c r="A707" s="357"/>
      <c r="B707" s="357"/>
      <c r="C707" s="357"/>
      <c r="D707" s="357"/>
      <c r="E707" s="357"/>
      <c r="F707" s="357"/>
      <c r="G707" s="357"/>
      <c r="H707" s="357"/>
      <c r="I707" s="357"/>
      <c r="J707" s="357"/>
      <c r="K707" s="357"/>
      <c r="L707" s="357"/>
      <c r="M707" s="357"/>
      <c r="N707" s="357"/>
      <c r="O707" s="357"/>
      <c r="P707" s="357"/>
      <c r="Q707" s="357"/>
      <c r="R707" s="357"/>
      <c r="S707" s="357"/>
      <c r="T707" s="357"/>
      <c r="U707" s="357"/>
      <c r="V707" s="357"/>
      <c r="W707" s="357"/>
      <c r="X707" s="357"/>
      <c r="Y707" s="357"/>
      <c r="Z707" s="357"/>
      <c r="AA707" s="357"/>
      <c r="AB707" s="357"/>
      <c r="AC707" s="357"/>
      <c r="AD707" s="357"/>
      <c r="AE707" s="357"/>
      <c r="AF707" s="357"/>
      <c r="AG707" s="357"/>
      <c r="AH707" s="357"/>
      <c r="AI707" s="357"/>
      <c r="AJ707" s="357"/>
      <c r="AK707" s="357"/>
      <c r="AL707" s="357"/>
      <c r="AM707" s="357"/>
      <c r="AN707" s="357"/>
      <c r="AO707" s="357"/>
      <c r="AP707" s="357"/>
      <c r="AQ707" s="357"/>
      <c r="AR707" s="357"/>
      <c r="AS707" s="357"/>
      <c r="AT707" s="357"/>
      <c r="AU707" s="357"/>
      <c r="AV707" s="357"/>
      <c r="AW707" s="357"/>
      <c r="AX707" s="357"/>
      <c r="AY707" s="357"/>
      <c r="AZ707" s="357"/>
      <c r="BA707" s="357"/>
      <c r="BB707" s="357"/>
      <c r="BC707" s="357"/>
      <c r="BD707" s="357"/>
      <c r="BE707" s="357"/>
      <c r="BF707" s="357"/>
      <c r="BG707" s="357"/>
      <c r="BH707" s="357"/>
      <c r="BI707" s="357"/>
      <c r="BJ707" s="357"/>
      <c r="BK707" s="357"/>
      <c r="BL707" s="357"/>
      <c r="BM707" s="357"/>
      <c r="BN707" s="357"/>
      <c r="BO707" s="357"/>
      <c r="BP707" s="357"/>
      <c r="BQ707" s="357"/>
      <c r="BR707" s="357"/>
      <c r="BS707" s="357"/>
      <c r="BT707" s="357"/>
      <c r="BU707" s="357"/>
      <c r="BV707" s="357"/>
      <c r="BW707" s="357"/>
      <c r="BX707" s="357"/>
      <c r="BY707" s="357"/>
      <c r="BZ707" s="357"/>
      <c r="CA707" s="357"/>
      <c r="CB707" s="357"/>
      <c r="CC707" s="357"/>
      <c r="CD707" s="357"/>
      <c r="CE707" s="357"/>
      <c r="CF707" s="357"/>
      <c r="CG707" s="357"/>
      <c r="CH707" s="357"/>
      <c r="CI707" s="357"/>
      <c r="CJ707" s="357"/>
      <c r="CK707" s="357"/>
      <c r="CL707" s="357"/>
      <c r="CM707" s="357"/>
      <c r="CN707" s="357"/>
      <c r="CO707" s="357"/>
      <c r="CP707" s="357"/>
      <c r="CQ707" s="357"/>
      <c r="CR707" s="357"/>
      <c r="CS707" s="357"/>
      <c r="CT707" s="357"/>
      <c r="CU707" s="357"/>
      <c r="CV707" s="357"/>
      <c r="CW707" s="357"/>
      <c r="CX707" s="357"/>
      <c r="CY707" s="357"/>
      <c r="CZ707" s="357"/>
      <c r="DA707" s="357"/>
      <c r="DB707" s="357"/>
      <c r="DC707" s="357"/>
      <c r="DD707" s="357"/>
      <c r="DE707" s="357"/>
      <c r="DF707" s="357"/>
      <c r="DG707" s="357"/>
      <c r="DH707" s="357"/>
      <c r="DI707" s="357"/>
      <c r="DJ707" s="357"/>
      <c r="DK707" s="357"/>
      <c r="DL707" s="357"/>
      <c r="DM707" s="357"/>
      <c r="DN707" s="357"/>
      <c r="DO707" s="357"/>
      <c r="DP707" s="357"/>
      <c r="DQ707" s="357"/>
      <c r="DR707" s="357"/>
      <c r="DS707" s="357"/>
      <c r="DT707" s="357"/>
      <c r="DU707" s="357"/>
      <c r="DV707" s="357"/>
      <c r="DW707" s="357"/>
      <c r="DX707" s="357"/>
      <c r="DY707" s="357"/>
      <c r="DZ707" s="357"/>
      <c r="EA707" s="357"/>
      <c r="EB707" s="357"/>
      <c r="EC707" s="357"/>
      <c r="ED707" s="357"/>
      <c r="EE707" s="357"/>
      <c r="EF707" s="357"/>
      <c r="EG707" s="357"/>
      <c r="EH707" s="357"/>
      <c r="EI707" s="357"/>
      <c r="EJ707" s="357"/>
      <c r="EK707" s="357"/>
      <c r="EL707" s="357"/>
      <c r="EM707" s="357"/>
      <c r="EN707" s="357"/>
      <c r="EO707" s="357"/>
      <c r="EP707" s="357"/>
      <c r="EQ707" s="357"/>
      <c r="ER707" s="357"/>
      <c r="ES707" s="357"/>
      <c r="ET707" s="357"/>
      <c r="EU707" s="357"/>
    </row>
    <row r="708" ht="12.75" customHeight="1">
      <c r="A708" s="357"/>
      <c r="B708" s="357"/>
      <c r="C708" s="357"/>
      <c r="D708" s="357"/>
      <c r="E708" s="357"/>
      <c r="F708" s="357"/>
      <c r="G708" s="357"/>
      <c r="H708" s="357"/>
      <c r="I708" s="357"/>
      <c r="J708" s="357"/>
      <c r="K708" s="357"/>
      <c r="L708" s="357"/>
      <c r="M708" s="357"/>
      <c r="N708" s="357"/>
      <c r="O708" s="357"/>
      <c r="P708" s="357"/>
      <c r="Q708" s="357"/>
      <c r="R708" s="357"/>
      <c r="S708" s="357"/>
      <c r="T708" s="357"/>
      <c r="U708" s="357"/>
      <c r="V708" s="357"/>
      <c r="W708" s="357"/>
      <c r="X708" s="357"/>
      <c r="Y708" s="357"/>
      <c r="Z708" s="357"/>
      <c r="AA708" s="357"/>
      <c r="AB708" s="357"/>
      <c r="AC708" s="357"/>
      <c r="AD708" s="357"/>
      <c r="AE708" s="357"/>
      <c r="AF708" s="357"/>
      <c r="AG708" s="357"/>
      <c r="AH708" s="357"/>
      <c r="AI708" s="357"/>
      <c r="AJ708" s="357"/>
      <c r="AK708" s="357"/>
      <c r="AL708" s="357"/>
      <c r="AM708" s="357"/>
      <c r="AN708" s="357"/>
      <c r="AO708" s="357"/>
      <c r="AP708" s="357"/>
      <c r="AQ708" s="357"/>
      <c r="AR708" s="357"/>
      <c r="AS708" s="357"/>
      <c r="AT708" s="357"/>
      <c r="AU708" s="357"/>
      <c r="AV708" s="357"/>
      <c r="AW708" s="357"/>
      <c r="AX708" s="357"/>
      <c r="AY708" s="357"/>
      <c r="AZ708" s="357"/>
      <c r="BA708" s="357"/>
      <c r="BB708" s="357"/>
      <c r="BC708" s="357"/>
      <c r="BD708" s="357"/>
      <c r="BE708" s="357"/>
      <c r="BF708" s="357"/>
      <c r="BG708" s="357"/>
      <c r="BH708" s="357"/>
      <c r="BI708" s="357"/>
      <c r="BJ708" s="357"/>
      <c r="BK708" s="357"/>
      <c r="BL708" s="357"/>
      <c r="BM708" s="357"/>
      <c r="BN708" s="357"/>
      <c r="BO708" s="357"/>
      <c r="BP708" s="357"/>
      <c r="BQ708" s="357"/>
      <c r="BR708" s="357"/>
      <c r="BS708" s="357"/>
      <c r="BT708" s="357"/>
      <c r="BU708" s="357"/>
      <c r="BV708" s="357"/>
      <c r="BW708" s="357"/>
      <c r="BX708" s="357"/>
      <c r="BY708" s="357"/>
      <c r="BZ708" s="357"/>
      <c r="CA708" s="357"/>
      <c r="CB708" s="357"/>
      <c r="CC708" s="357"/>
      <c r="CD708" s="357"/>
      <c r="CE708" s="357"/>
      <c r="CF708" s="357"/>
      <c r="CG708" s="357"/>
      <c r="CH708" s="357"/>
      <c r="CI708" s="357"/>
      <c r="CJ708" s="357"/>
      <c r="CK708" s="357"/>
      <c r="CL708" s="357"/>
      <c r="CM708" s="357"/>
      <c r="CN708" s="357"/>
      <c r="CO708" s="357"/>
      <c r="CP708" s="357"/>
      <c r="CQ708" s="357"/>
      <c r="CR708" s="357"/>
      <c r="CS708" s="357"/>
      <c r="CT708" s="357"/>
      <c r="CU708" s="357"/>
      <c r="CV708" s="357"/>
      <c r="CW708" s="357"/>
      <c r="CX708" s="357"/>
      <c r="CY708" s="357"/>
      <c r="CZ708" s="357"/>
      <c r="DA708" s="357"/>
      <c r="DB708" s="357"/>
      <c r="DC708" s="357"/>
      <c r="DD708" s="357"/>
      <c r="DE708" s="357"/>
      <c r="DF708" s="357"/>
      <c r="DG708" s="357"/>
      <c r="DH708" s="357"/>
      <c r="DI708" s="357"/>
      <c r="DJ708" s="357"/>
      <c r="DK708" s="357"/>
      <c r="DL708" s="357"/>
      <c r="DM708" s="357"/>
      <c r="DN708" s="357"/>
      <c r="DO708" s="357"/>
      <c r="DP708" s="357"/>
      <c r="DQ708" s="357"/>
      <c r="DR708" s="357"/>
      <c r="DS708" s="357"/>
      <c r="DT708" s="357"/>
      <c r="DU708" s="357"/>
      <c r="DV708" s="357"/>
      <c r="DW708" s="357"/>
      <c r="DX708" s="357"/>
      <c r="DY708" s="357"/>
      <c r="DZ708" s="357"/>
      <c r="EA708" s="357"/>
      <c r="EB708" s="357"/>
      <c r="EC708" s="357"/>
      <c r="ED708" s="357"/>
      <c r="EE708" s="357"/>
      <c r="EF708" s="357"/>
      <c r="EG708" s="357"/>
      <c r="EH708" s="357"/>
      <c r="EI708" s="357"/>
      <c r="EJ708" s="357"/>
      <c r="EK708" s="357"/>
      <c r="EL708" s="357"/>
      <c r="EM708" s="357"/>
      <c r="EN708" s="357"/>
      <c r="EO708" s="357"/>
      <c r="EP708" s="357"/>
      <c r="EQ708" s="357"/>
      <c r="ER708" s="357"/>
      <c r="ES708" s="357"/>
      <c r="ET708" s="357"/>
      <c r="EU708" s="357"/>
    </row>
    <row r="709" ht="12.75" customHeight="1">
      <c r="A709" s="357"/>
      <c r="B709" s="357"/>
      <c r="C709" s="357"/>
      <c r="D709" s="357"/>
      <c r="E709" s="357"/>
      <c r="F709" s="357"/>
      <c r="G709" s="357"/>
      <c r="H709" s="357"/>
      <c r="I709" s="357"/>
      <c r="J709" s="357"/>
      <c r="K709" s="357"/>
      <c r="L709" s="357"/>
      <c r="M709" s="357"/>
      <c r="N709" s="357"/>
      <c r="O709" s="357"/>
      <c r="P709" s="357"/>
      <c r="Q709" s="357"/>
      <c r="R709" s="357"/>
      <c r="S709" s="357"/>
      <c r="T709" s="357"/>
      <c r="U709" s="357"/>
      <c r="V709" s="357"/>
      <c r="W709" s="357"/>
      <c r="X709" s="357"/>
      <c r="Y709" s="357"/>
      <c r="Z709" s="357"/>
      <c r="AA709" s="357"/>
      <c r="AB709" s="357"/>
      <c r="AC709" s="357"/>
      <c r="AD709" s="357"/>
      <c r="AE709" s="357"/>
      <c r="AF709" s="357"/>
      <c r="AG709" s="357"/>
      <c r="AH709" s="357"/>
      <c r="AI709" s="357"/>
      <c r="AJ709" s="357"/>
      <c r="AK709" s="357"/>
      <c r="AL709" s="357"/>
      <c r="AM709" s="357"/>
      <c r="AN709" s="357"/>
      <c r="AO709" s="357"/>
      <c r="AP709" s="357"/>
      <c r="AQ709" s="357"/>
      <c r="AR709" s="357"/>
      <c r="AS709" s="357"/>
      <c r="AT709" s="357"/>
      <c r="AU709" s="357"/>
      <c r="AV709" s="357"/>
      <c r="AW709" s="357"/>
      <c r="AX709" s="357"/>
      <c r="AY709" s="357"/>
      <c r="AZ709" s="357"/>
      <c r="BA709" s="357"/>
      <c r="BB709" s="357"/>
      <c r="BC709" s="357"/>
      <c r="BD709" s="357"/>
      <c r="BE709" s="357"/>
      <c r="BF709" s="357"/>
      <c r="BG709" s="357"/>
      <c r="BH709" s="357"/>
      <c r="BI709" s="357"/>
      <c r="BJ709" s="357"/>
      <c r="BK709" s="357"/>
      <c r="BL709" s="357"/>
      <c r="BM709" s="357"/>
      <c r="BN709" s="357"/>
      <c r="BO709" s="357"/>
      <c r="BP709" s="357"/>
      <c r="BQ709" s="357"/>
      <c r="BR709" s="357"/>
      <c r="BS709" s="357"/>
      <c r="BT709" s="357"/>
      <c r="BU709" s="357"/>
      <c r="BV709" s="357"/>
      <c r="BW709" s="357"/>
      <c r="BX709" s="357"/>
      <c r="BY709" s="357"/>
      <c r="BZ709" s="357"/>
      <c r="CA709" s="357"/>
      <c r="CB709" s="357"/>
      <c r="CC709" s="357"/>
      <c r="CD709" s="357"/>
      <c r="CE709" s="357"/>
      <c r="CF709" s="357"/>
      <c r="CG709" s="357"/>
      <c r="CH709" s="357"/>
      <c r="CI709" s="357"/>
      <c r="CJ709" s="357"/>
      <c r="CK709" s="357"/>
      <c r="CL709" s="357"/>
      <c r="CM709" s="357"/>
      <c r="CN709" s="357"/>
      <c r="CO709" s="357"/>
      <c r="CP709" s="357"/>
      <c r="CQ709" s="357"/>
      <c r="CR709" s="357"/>
      <c r="CS709" s="357"/>
      <c r="CT709" s="357"/>
      <c r="CU709" s="357"/>
      <c r="CV709" s="357"/>
      <c r="CW709" s="357"/>
      <c r="CX709" s="357"/>
      <c r="CY709" s="357"/>
      <c r="CZ709" s="357"/>
      <c r="DA709" s="357"/>
      <c r="DB709" s="357"/>
      <c r="DC709" s="357"/>
      <c r="DD709" s="357"/>
      <c r="DE709" s="357"/>
      <c r="DF709" s="357"/>
      <c r="DG709" s="357"/>
      <c r="DH709" s="357"/>
      <c r="DI709" s="357"/>
      <c r="DJ709" s="357"/>
      <c r="DK709" s="357"/>
      <c r="DL709" s="357"/>
      <c r="DM709" s="357"/>
      <c r="DN709" s="357"/>
      <c r="DO709" s="357"/>
      <c r="DP709" s="357"/>
      <c r="DQ709" s="357"/>
      <c r="DR709" s="357"/>
      <c r="DS709" s="357"/>
      <c r="DT709" s="357"/>
      <c r="DU709" s="357"/>
      <c r="DV709" s="357"/>
      <c r="DW709" s="357"/>
      <c r="DX709" s="357"/>
      <c r="DY709" s="357"/>
      <c r="DZ709" s="357"/>
      <c r="EA709" s="357"/>
      <c r="EB709" s="357"/>
      <c r="EC709" s="357"/>
      <c r="ED709" s="357"/>
      <c r="EE709" s="357"/>
      <c r="EF709" s="357"/>
      <c r="EG709" s="357"/>
      <c r="EH709" s="357"/>
      <c r="EI709" s="357"/>
      <c r="EJ709" s="357"/>
      <c r="EK709" s="357"/>
      <c r="EL709" s="357"/>
      <c r="EM709" s="357"/>
      <c r="EN709" s="357"/>
      <c r="EO709" s="357"/>
      <c r="EP709" s="357"/>
      <c r="EQ709" s="357"/>
      <c r="ER709" s="357"/>
      <c r="ES709" s="357"/>
      <c r="ET709" s="357"/>
      <c r="EU709" s="357"/>
    </row>
    <row r="710" ht="12.75" customHeight="1">
      <c r="A710" s="357"/>
      <c r="B710" s="357"/>
      <c r="C710" s="357"/>
      <c r="D710" s="357"/>
      <c r="E710" s="357"/>
      <c r="F710" s="357"/>
      <c r="G710" s="357"/>
      <c r="H710" s="357"/>
      <c r="I710" s="357"/>
      <c r="J710" s="357"/>
      <c r="K710" s="357"/>
      <c r="L710" s="357"/>
      <c r="M710" s="357"/>
      <c r="N710" s="357"/>
      <c r="O710" s="357"/>
      <c r="P710" s="357"/>
      <c r="Q710" s="357"/>
      <c r="R710" s="357"/>
      <c r="S710" s="357"/>
      <c r="T710" s="357"/>
      <c r="U710" s="357"/>
      <c r="V710" s="357"/>
      <c r="W710" s="357"/>
      <c r="X710" s="357"/>
      <c r="Y710" s="357"/>
      <c r="Z710" s="357"/>
      <c r="AA710" s="357"/>
      <c r="AB710" s="357"/>
      <c r="AC710" s="357"/>
      <c r="AD710" s="357"/>
      <c r="AE710" s="357"/>
      <c r="AF710" s="357"/>
      <c r="AG710" s="357"/>
      <c r="AH710" s="357"/>
      <c r="AI710" s="357"/>
      <c r="AJ710" s="357"/>
      <c r="AK710" s="357"/>
      <c r="AL710" s="357"/>
      <c r="AM710" s="357"/>
      <c r="AN710" s="357"/>
      <c r="AO710" s="357"/>
      <c r="AP710" s="357"/>
      <c r="AQ710" s="357"/>
      <c r="AR710" s="357"/>
      <c r="AS710" s="357"/>
      <c r="AT710" s="357"/>
      <c r="AU710" s="357"/>
      <c r="AV710" s="357"/>
      <c r="AW710" s="357"/>
      <c r="AX710" s="357"/>
      <c r="AY710" s="357"/>
      <c r="AZ710" s="357"/>
      <c r="BA710" s="357"/>
      <c r="BB710" s="357"/>
      <c r="BC710" s="357"/>
      <c r="BD710" s="357"/>
      <c r="BE710" s="357"/>
      <c r="BF710" s="357"/>
      <c r="BG710" s="357"/>
      <c r="BH710" s="357"/>
      <c r="BI710" s="357"/>
      <c r="BJ710" s="357"/>
      <c r="BK710" s="357"/>
      <c r="BL710" s="357"/>
      <c r="BM710" s="357"/>
      <c r="BN710" s="357"/>
      <c r="BO710" s="357"/>
      <c r="BP710" s="357"/>
      <c r="BQ710" s="357"/>
      <c r="BR710" s="357"/>
      <c r="BS710" s="357"/>
      <c r="BT710" s="357"/>
      <c r="BU710" s="357"/>
      <c r="BV710" s="357"/>
      <c r="BW710" s="357"/>
      <c r="BX710" s="357"/>
      <c r="BY710" s="357"/>
      <c r="BZ710" s="357"/>
      <c r="CA710" s="357"/>
      <c r="CB710" s="357"/>
      <c r="CC710" s="357"/>
      <c r="CD710" s="357"/>
      <c r="CE710" s="357"/>
      <c r="CF710" s="357"/>
      <c r="CG710" s="357"/>
      <c r="CH710" s="357"/>
      <c r="CI710" s="357"/>
      <c r="CJ710" s="357"/>
      <c r="CK710" s="357"/>
      <c r="CL710" s="357"/>
      <c r="CM710" s="357"/>
      <c r="CN710" s="357"/>
      <c r="CO710" s="357"/>
      <c r="CP710" s="357"/>
      <c r="CQ710" s="357"/>
      <c r="CR710" s="357"/>
      <c r="CS710" s="357"/>
      <c r="CT710" s="357"/>
      <c r="CU710" s="357"/>
      <c r="CV710" s="357"/>
      <c r="CW710" s="357"/>
      <c r="CX710" s="357"/>
      <c r="CY710" s="357"/>
      <c r="CZ710" s="357"/>
      <c r="DA710" s="357"/>
      <c r="DB710" s="357"/>
      <c r="DC710" s="357"/>
      <c r="DD710" s="357"/>
      <c r="DE710" s="357"/>
      <c r="DF710" s="357"/>
      <c r="DG710" s="357"/>
      <c r="DH710" s="357"/>
      <c r="DI710" s="357"/>
      <c r="DJ710" s="357"/>
      <c r="DK710" s="357"/>
      <c r="DL710" s="357"/>
      <c r="DM710" s="357"/>
      <c r="DN710" s="357"/>
      <c r="DO710" s="357"/>
      <c r="DP710" s="357"/>
      <c r="DQ710" s="357"/>
      <c r="DR710" s="357"/>
      <c r="DS710" s="357"/>
      <c r="DT710" s="357"/>
      <c r="DU710" s="357"/>
      <c r="DV710" s="357"/>
      <c r="DW710" s="357"/>
      <c r="DX710" s="357"/>
      <c r="DY710" s="357"/>
      <c r="DZ710" s="357"/>
      <c r="EA710" s="357"/>
      <c r="EB710" s="357"/>
      <c r="EC710" s="357"/>
      <c r="ED710" s="357"/>
      <c r="EE710" s="357"/>
      <c r="EF710" s="357"/>
      <c r="EG710" s="357"/>
      <c r="EH710" s="357"/>
      <c r="EI710" s="357"/>
      <c r="EJ710" s="357"/>
      <c r="EK710" s="357"/>
      <c r="EL710" s="357"/>
      <c r="EM710" s="357"/>
      <c r="EN710" s="357"/>
      <c r="EO710" s="357"/>
      <c r="EP710" s="357"/>
      <c r="EQ710" s="357"/>
      <c r="ER710" s="357"/>
      <c r="ES710" s="357"/>
      <c r="ET710" s="357"/>
      <c r="EU710" s="357"/>
    </row>
    <row r="711" ht="12.75" customHeight="1">
      <c r="A711" s="357"/>
      <c r="B711" s="357"/>
      <c r="C711" s="357"/>
      <c r="D711" s="357"/>
      <c r="E711" s="357"/>
      <c r="F711" s="357"/>
      <c r="G711" s="357"/>
      <c r="H711" s="357"/>
      <c r="I711" s="357"/>
      <c r="J711" s="357"/>
      <c r="K711" s="357"/>
      <c r="L711" s="357"/>
      <c r="M711" s="357"/>
      <c r="N711" s="357"/>
      <c r="O711" s="357"/>
      <c r="P711" s="357"/>
      <c r="Q711" s="357"/>
      <c r="R711" s="357"/>
      <c r="S711" s="357"/>
      <c r="T711" s="357"/>
      <c r="U711" s="357"/>
      <c r="V711" s="357"/>
      <c r="W711" s="357"/>
      <c r="X711" s="357"/>
      <c r="Y711" s="357"/>
      <c r="Z711" s="357"/>
      <c r="AA711" s="357"/>
      <c r="AB711" s="357"/>
      <c r="AC711" s="357"/>
      <c r="AD711" s="357"/>
      <c r="AE711" s="357"/>
      <c r="AF711" s="357"/>
      <c r="AG711" s="357"/>
      <c r="AH711" s="357"/>
      <c r="AI711" s="357"/>
      <c r="AJ711" s="357"/>
      <c r="AK711" s="357"/>
      <c r="AL711" s="357"/>
      <c r="AM711" s="357"/>
      <c r="AN711" s="357"/>
      <c r="AO711" s="357"/>
      <c r="AP711" s="357"/>
      <c r="AQ711" s="357"/>
      <c r="AR711" s="357"/>
      <c r="AS711" s="357"/>
      <c r="AT711" s="357"/>
      <c r="AU711" s="357"/>
      <c r="AV711" s="357"/>
      <c r="AW711" s="357"/>
      <c r="AX711" s="357"/>
      <c r="AY711" s="357"/>
      <c r="AZ711" s="357"/>
      <c r="BA711" s="357"/>
      <c r="BB711" s="357"/>
      <c r="BC711" s="357"/>
      <c r="BD711" s="357"/>
      <c r="BE711" s="357"/>
      <c r="BF711" s="357"/>
      <c r="BG711" s="357"/>
      <c r="BH711" s="357"/>
      <c r="BI711" s="357"/>
      <c r="BJ711" s="357"/>
      <c r="BK711" s="357"/>
      <c r="BL711" s="357"/>
      <c r="BM711" s="357"/>
      <c r="BN711" s="357"/>
      <c r="BO711" s="357"/>
      <c r="BP711" s="357"/>
      <c r="BQ711" s="357"/>
      <c r="BR711" s="357"/>
      <c r="BS711" s="357"/>
      <c r="BT711" s="357"/>
      <c r="BU711" s="357"/>
      <c r="BV711" s="357"/>
      <c r="BW711" s="357"/>
      <c r="BX711" s="357"/>
      <c r="BY711" s="357"/>
      <c r="BZ711" s="357"/>
      <c r="CA711" s="357"/>
      <c r="CB711" s="357"/>
      <c r="CC711" s="357"/>
      <c r="CD711" s="357"/>
      <c r="CE711" s="357"/>
      <c r="CF711" s="357"/>
      <c r="CG711" s="357"/>
      <c r="CH711" s="357"/>
      <c r="CI711" s="357"/>
      <c r="CJ711" s="357"/>
      <c r="CK711" s="357"/>
      <c r="CL711" s="357"/>
      <c r="CM711" s="357"/>
      <c r="CN711" s="357"/>
      <c r="CO711" s="357"/>
      <c r="CP711" s="357"/>
      <c r="CQ711" s="357"/>
      <c r="CR711" s="357"/>
      <c r="CS711" s="357"/>
      <c r="CT711" s="357"/>
      <c r="CU711" s="357"/>
      <c r="CV711" s="357"/>
      <c r="CW711" s="357"/>
      <c r="CX711" s="357"/>
      <c r="CY711" s="357"/>
      <c r="CZ711" s="357"/>
      <c r="DA711" s="357"/>
      <c r="DB711" s="357"/>
      <c r="DC711" s="357"/>
      <c r="DD711" s="357"/>
      <c r="DE711" s="357"/>
      <c r="DF711" s="357"/>
      <c r="DG711" s="357"/>
      <c r="DH711" s="357"/>
      <c r="DI711" s="357"/>
      <c r="DJ711" s="357"/>
      <c r="DK711" s="357"/>
      <c r="DL711" s="357"/>
      <c r="DM711" s="357"/>
      <c r="DN711" s="357"/>
      <c r="DO711" s="357"/>
      <c r="DP711" s="357"/>
      <c r="DQ711" s="357"/>
      <c r="DR711" s="357"/>
      <c r="DS711" s="357"/>
      <c r="DT711" s="357"/>
      <c r="DU711" s="357"/>
      <c r="DV711" s="357"/>
      <c r="DW711" s="357"/>
      <c r="DX711" s="357"/>
      <c r="DY711" s="357"/>
      <c r="DZ711" s="357"/>
      <c r="EA711" s="357"/>
      <c r="EB711" s="357"/>
      <c r="EC711" s="357"/>
      <c r="ED711" s="357"/>
      <c r="EE711" s="357"/>
      <c r="EF711" s="357"/>
      <c r="EG711" s="357"/>
      <c r="EH711" s="357"/>
      <c r="EI711" s="357"/>
      <c r="EJ711" s="357"/>
      <c r="EK711" s="357"/>
      <c r="EL711" s="357"/>
      <c r="EM711" s="357"/>
      <c r="EN711" s="357"/>
      <c r="EO711" s="357"/>
      <c r="EP711" s="357"/>
      <c r="EQ711" s="357"/>
      <c r="ER711" s="357"/>
      <c r="ES711" s="357"/>
      <c r="ET711" s="357"/>
      <c r="EU711" s="357"/>
    </row>
    <row r="712" ht="12.75" customHeight="1">
      <c r="A712" s="357"/>
      <c r="B712" s="357"/>
      <c r="C712" s="357"/>
      <c r="D712" s="357"/>
      <c r="E712" s="357"/>
      <c r="F712" s="357"/>
      <c r="G712" s="357"/>
      <c r="H712" s="357"/>
      <c r="I712" s="357"/>
      <c r="J712" s="357"/>
      <c r="K712" s="357"/>
      <c r="L712" s="357"/>
      <c r="M712" s="357"/>
      <c r="N712" s="357"/>
      <c r="O712" s="357"/>
      <c r="P712" s="357"/>
      <c r="Q712" s="357"/>
      <c r="R712" s="357"/>
      <c r="S712" s="357"/>
      <c r="T712" s="357"/>
      <c r="U712" s="357"/>
      <c r="V712" s="357"/>
      <c r="W712" s="357"/>
      <c r="X712" s="357"/>
      <c r="Y712" s="357"/>
      <c r="Z712" s="357"/>
      <c r="AA712" s="357"/>
      <c r="AB712" s="357"/>
      <c r="AC712" s="357"/>
      <c r="AD712" s="357"/>
      <c r="AE712" s="357"/>
      <c r="AF712" s="357"/>
      <c r="AG712" s="357"/>
      <c r="AH712" s="357"/>
      <c r="AI712" s="357"/>
      <c r="AJ712" s="357"/>
      <c r="AK712" s="357"/>
      <c r="AL712" s="357"/>
      <c r="AM712" s="357"/>
      <c r="AN712" s="357"/>
      <c r="AO712" s="357"/>
      <c r="AP712" s="357"/>
      <c r="AQ712" s="357"/>
      <c r="AR712" s="357"/>
      <c r="AS712" s="357"/>
      <c r="AT712" s="357"/>
      <c r="AU712" s="357"/>
      <c r="AV712" s="357"/>
      <c r="AW712" s="357"/>
      <c r="AX712" s="357"/>
      <c r="AY712" s="357"/>
      <c r="AZ712" s="357"/>
      <c r="BA712" s="357"/>
      <c r="BB712" s="357"/>
      <c r="BC712" s="357"/>
      <c r="BD712" s="357"/>
      <c r="BE712" s="357"/>
      <c r="BF712" s="357"/>
      <c r="BG712" s="357"/>
      <c r="BH712" s="357"/>
      <c r="BI712" s="357"/>
      <c r="BJ712" s="357"/>
      <c r="BK712" s="357"/>
      <c r="BL712" s="357"/>
      <c r="BM712" s="357"/>
      <c r="BN712" s="357"/>
      <c r="BO712" s="357"/>
      <c r="BP712" s="357"/>
      <c r="BQ712" s="357"/>
      <c r="BR712" s="357"/>
      <c r="BS712" s="357"/>
      <c r="BT712" s="357"/>
      <c r="BU712" s="357"/>
      <c r="BV712" s="357"/>
      <c r="BW712" s="357"/>
      <c r="BX712" s="357"/>
      <c r="BY712" s="357"/>
      <c r="BZ712" s="357"/>
      <c r="CA712" s="357"/>
      <c r="CB712" s="357"/>
      <c r="CC712" s="357"/>
      <c r="CD712" s="357"/>
      <c r="CE712" s="357"/>
      <c r="CF712" s="357"/>
      <c r="CG712" s="357"/>
      <c r="CH712" s="357"/>
      <c r="CI712" s="357"/>
      <c r="CJ712" s="357"/>
      <c r="CK712" s="357"/>
      <c r="CL712" s="357"/>
      <c r="CM712" s="357"/>
      <c r="CN712" s="357"/>
      <c r="CO712" s="357"/>
      <c r="CP712" s="357"/>
      <c r="CQ712" s="357"/>
      <c r="CR712" s="357"/>
      <c r="CS712" s="357"/>
      <c r="CT712" s="357"/>
      <c r="CU712" s="357"/>
      <c r="CV712" s="357"/>
      <c r="CW712" s="357"/>
      <c r="CX712" s="357"/>
      <c r="CY712" s="357"/>
      <c r="CZ712" s="357"/>
      <c r="DA712" s="357"/>
      <c r="DB712" s="357"/>
      <c r="DC712" s="357"/>
      <c r="DD712" s="357"/>
      <c r="DE712" s="357"/>
      <c r="DF712" s="357"/>
      <c r="DG712" s="357"/>
      <c r="DH712" s="357"/>
      <c r="DI712" s="357"/>
      <c r="DJ712" s="357"/>
      <c r="DK712" s="357"/>
      <c r="DL712" s="357"/>
      <c r="DM712" s="357"/>
      <c r="DN712" s="357"/>
      <c r="DO712" s="357"/>
      <c r="DP712" s="357"/>
      <c r="DQ712" s="357"/>
      <c r="DR712" s="357"/>
      <c r="DS712" s="357"/>
      <c r="DT712" s="357"/>
      <c r="DU712" s="357"/>
      <c r="DV712" s="357"/>
      <c r="DW712" s="357"/>
      <c r="DX712" s="357"/>
      <c r="DY712" s="357"/>
      <c r="DZ712" s="357"/>
      <c r="EA712" s="357"/>
      <c r="EB712" s="357"/>
      <c r="EC712" s="357"/>
      <c r="ED712" s="357"/>
      <c r="EE712" s="357"/>
      <c r="EF712" s="357"/>
      <c r="EG712" s="357"/>
      <c r="EH712" s="357"/>
      <c r="EI712" s="357"/>
      <c r="EJ712" s="357"/>
      <c r="EK712" s="357"/>
      <c r="EL712" s="357"/>
      <c r="EM712" s="357"/>
      <c r="EN712" s="357"/>
      <c r="EO712" s="357"/>
      <c r="EP712" s="357"/>
      <c r="EQ712" s="357"/>
      <c r="ER712" s="357"/>
      <c r="ES712" s="357"/>
      <c r="ET712" s="357"/>
      <c r="EU712" s="357"/>
    </row>
    <row r="713" ht="12.75" customHeight="1">
      <c r="A713" s="357"/>
      <c r="B713" s="357"/>
      <c r="C713" s="357"/>
      <c r="D713" s="357"/>
      <c r="E713" s="357"/>
      <c r="F713" s="357"/>
      <c r="G713" s="357"/>
      <c r="H713" s="357"/>
      <c r="I713" s="357"/>
      <c r="J713" s="357"/>
      <c r="K713" s="357"/>
      <c r="L713" s="357"/>
      <c r="M713" s="357"/>
      <c r="N713" s="357"/>
      <c r="O713" s="357"/>
      <c r="P713" s="357"/>
      <c r="Q713" s="357"/>
      <c r="R713" s="357"/>
      <c r="S713" s="357"/>
      <c r="T713" s="357"/>
      <c r="U713" s="357"/>
      <c r="V713" s="357"/>
      <c r="W713" s="357"/>
      <c r="X713" s="357"/>
      <c r="Y713" s="357"/>
      <c r="Z713" s="357"/>
      <c r="AA713" s="357"/>
      <c r="AB713" s="357"/>
      <c r="AC713" s="357"/>
      <c r="AD713" s="357"/>
      <c r="AE713" s="357"/>
      <c r="AF713" s="357"/>
      <c r="AG713" s="357"/>
      <c r="AH713" s="357"/>
      <c r="AI713" s="357"/>
      <c r="AJ713" s="357"/>
      <c r="AK713" s="357"/>
      <c r="AL713" s="357"/>
      <c r="AM713" s="357"/>
      <c r="AN713" s="357"/>
      <c r="AO713" s="357"/>
      <c r="AP713" s="357"/>
      <c r="AQ713" s="357"/>
      <c r="AR713" s="357"/>
      <c r="AS713" s="357"/>
      <c r="AT713" s="357"/>
      <c r="AU713" s="357"/>
      <c r="AV713" s="357"/>
      <c r="AW713" s="357"/>
      <c r="AX713" s="357"/>
      <c r="AY713" s="357"/>
      <c r="AZ713" s="357"/>
      <c r="BA713" s="357"/>
      <c r="BB713" s="357"/>
      <c r="BC713" s="357"/>
      <c r="BD713" s="357"/>
      <c r="BE713" s="357"/>
      <c r="BF713" s="357"/>
      <c r="BG713" s="357"/>
      <c r="BH713" s="357"/>
      <c r="BI713" s="357"/>
      <c r="BJ713" s="357"/>
      <c r="BK713" s="357"/>
      <c r="BL713" s="357"/>
      <c r="BM713" s="357"/>
      <c r="BN713" s="357"/>
      <c r="BO713" s="357"/>
      <c r="BP713" s="357"/>
      <c r="BQ713" s="357"/>
      <c r="BR713" s="357"/>
      <c r="BS713" s="357"/>
      <c r="BT713" s="357"/>
      <c r="BU713" s="357"/>
      <c r="BV713" s="357"/>
      <c r="BW713" s="357"/>
      <c r="BX713" s="357"/>
      <c r="BY713" s="357"/>
      <c r="BZ713" s="357"/>
      <c r="CA713" s="357"/>
      <c r="CB713" s="357"/>
      <c r="CC713" s="357"/>
      <c r="CD713" s="357"/>
      <c r="CE713" s="357"/>
      <c r="CF713" s="357"/>
      <c r="CG713" s="357"/>
      <c r="CH713" s="357"/>
      <c r="CI713" s="357"/>
      <c r="CJ713" s="357"/>
      <c r="CK713" s="357"/>
      <c r="CL713" s="357"/>
      <c r="CM713" s="357"/>
      <c r="CN713" s="357"/>
      <c r="CO713" s="357"/>
      <c r="CP713" s="357"/>
      <c r="CQ713" s="357"/>
      <c r="CR713" s="357"/>
      <c r="CS713" s="357"/>
      <c r="CT713" s="357"/>
      <c r="CU713" s="357"/>
      <c r="CV713" s="357"/>
      <c r="CW713" s="357"/>
      <c r="CX713" s="357"/>
      <c r="CY713" s="357"/>
      <c r="CZ713" s="357"/>
      <c r="DA713" s="357"/>
      <c r="DB713" s="357"/>
      <c r="DC713" s="357"/>
      <c r="DD713" s="357"/>
      <c r="DE713" s="357"/>
      <c r="DF713" s="357"/>
      <c r="DG713" s="357"/>
      <c r="DH713" s="357"/>
      <c r="DI713" s="357"/>
      <c r="DJ713" s="357"/>
      <c r="DK713" s="357"/>
      <c r="DL713" s="357"/>
      <c r="DM713" s="357"/>
      <c r="DN713" s="357"/>
      <c r="DO713" s="357"/>
      <c r="DP713" s="357"/>
      <c r="DQ713" s="357"/>
      <c r="DR713" s="357"/>
      <c r="DS713" s="357"/>
      <c r="DT713" s="357"/>
      <c r="DU713" s="357"/>
      <c r="DV713" s="357"/>
      <c r="DW713" s="357"/>
      <c r="DX713" s="357"/>
      <c r="DY713" s="357"/>
      <c r="DZ713" s="357"/>
      <c r="EA713" s="357"/>
      <c r="EB713" s="357"/>
      <c r="EC713" s="357"/>
      <c r="ED713" s="357"/>
      <c r="EE713" s="357"/>
      <c r="EF713" s="357"/>
      <c r="EG713" s="357"/>
      <c r="EH713" s="357"/>
      <c r="EI713" s="357"/>
      <c r="EJ713" s="357"/>
      <c r="EK713" s="357"/>
      <c r="EL713" s="357"/>
      <c r="EM713" s="357"/>
      <c r="EN713" s="357"/>
      <c r="EO713" s="357"/>
      <c r="EP713" s="357"/>
      <c r="EQ713" s="357"/>
      <c r="ER713" s="357"/>
      <c r="ES713" s="357"/>
      <c r="ET713" s="357"/>
      <c r="EU713" s="357"/>
    </row>
    <row r="714" ht="12.75" customHeight="1">
      <c r="A714" s="357"/>
      <c r="B714" s="357"/>
      <c r="C714" s="357"/>
      <c r="D714" s="357"/>
      <c r="E714" s="357"/>
      <c r="F714" s="357"/>
      <c r="G714" s="357"/>
      <c r="H714" s="357"/>
      <c r="I714" s="357"/>
      <c r="J714" s="357"/>
      <c r="K714" s="357"/>
      <c r="L714" s="357"/>
      <c r="M714" s="357"/>
      <c r="N714" s="357"/>
      <c r="O714" s="357"/>
      <c r="P714" s="357"/>
      <c r="Q714" s="357"/>
      <c r="R714" s="357"/>
      <c r="S714" s="357"/>
      <c r="T714" s="357"/>
      <c r="U714" s="357"/>
      <c r="V714" s="357"/>
      <c r="W714" s="357"/>
      <c r="X714" s="357"/>
      <c r="Y714" s="357"/>
      <c r="Z714" s="357"/>
      <c r="AA714" s="357"/>
      <c r="AB714" s="357"/>
      <c r="AC714" s="357"/>
      <c r="AD714" s="357"/>
      <c r="AE714" s="357"/>
      <c r="AF714" s="357"/>
      <c r="AG714" s="357"/>
      <c r="AH714" s="357"/>
      <c r="AI714" s="357"/>
      <c r="AJ714" s="357"/>
      <c r="AK714" s="357"/>
      <c r="AL714" s="357"/>
      <c r="AM714" s="357"/>
      <c r="AN714" s="357"/>
      <c r="AO714" s="357"/>
      <c r="AP714" s="357"/>
      <c r="AQ714" s="357"/>
      <c r="AR714" s="357"/>
      <c r="AS714" s="357"/>
      <c r="AT714" s="357"/>
      <c r="AU714" s="357"/>
      <c r="AV714" s="357"/>
      <c r="AW714" s="357"/>
      <c r="AX714" s="357"/>
      <c r="AY714" s="357"/>
      <c r="AZ714" s="357"/>
      <c r="BA714" s="357"/>
      <c r="BB714" s="357"/>
      <c r="BC714" s="357"/>
      <c r="BD714" s="357"/>
      <c r="BE714" s="357"/>
      <c r="BF714" s="357"/>
      <c r="BG714" s="357"/>
      <c r="BH714" s="357"/>
      <c r="BI714" s="357"/>
      <c r="BJ714" s="357"/>
      <c r="BK714" s="357"/>
      <c r="BL714" s="357"/>
      <c r="BM714" s="357"/>
      <c r="BN714" s="357"/>
      <c r="BO714" s="357"/>
      <c r="BP714" s="357"/>
      <c r="BQ714" s="357"/>
      <c r="BR714" s="357"/>
      <c r="BS714" s="357"/>
      <c r="BT714" s="357"/>
      <c r="BU714" s="357"/>
      <c r="BV714" s="357"/>
      <c r="BW714" s="357"/>
      <c r="BX714" s="357"/>
      <c r="BY714" s="357"/>
      <c r="BZ714" s="357"/>
      <c r="CA714" s="357"/>
      <c r="CB714" s="357"/>
      <c r="CC714" s="357"/>
      <c r="CD714" s="357"/>
      <c r="CE714" s="357"/>
      <c r="CF714" s="357"/>
      <c r="CG714" s="357"/>
      <c r="CH714" s="357"/>
      <c r="CI714" s="357"/>
      <c r="CJ714" s="357"/>
      <c r="CK714" s="357"/>
      <c r="CL714" s="357"/>
      <c r="CM714" s="357"/>
      <c r="CN714" s="357"/>
      <c r="CO714" s="357"/>
      <c r="CP714" s="357"/>
      <c r="CQ714" s="357"/>
      <c r="CR714" s="357"/>
      <c r="CS714" s="357"/>
      <c r="CT714" s="357"/>
      <c r="CU714" s="357"/>
      <c r="CV714" s="357"/>
      <c r="CW714" s="357"/>
      <c r="CX714" s="357"/>
      <c r="CY714" s="357"/>
      <c r="CZ714" s="357"/>
      <c r="DA714" s="357"/>
      <c r="DB714" s="357"/>
      <c r="DC714" s="357"/>
      <c r="DD714" s="357"/>
      <c r="DE714" s="357"/>
      <c r="DF714" s="357"/>
      <c r="DG714" s="357"/>
      <c r="DH714" s="357"/>
      <c r="DI714" s="357"/>
      <c r="DJ714" s="357"/>
      <c r="DK714" s="357"/>
      <c r="DL714" s="357"/>
      <c r="DM714" s="357"/>
      <c r="DN714" s="357"/>
      <c r="DO714" s="357"/>
      <c r="DP714" s="357"/>
      <c r="DQ714" s="357"/>
      <c r="DR714" s="357"/>
      <c r="DS714" s="357"/>
      <c r="DT714" s="357"/>
      <c r="DU714" s="357"/>
      <c r="DV714" s="357"/>
      <c r="DW714" s="357"/>
      <c r="DX714" s="357"/>
      <c r="DY714" s="357"/>
      <c r="DZ714" s="357"/>
      <c r="EA714" s="357"/>
      <c r="EB714" s="357"/>
      <c r="EC714" s="357"/>
      <c r="ED714" s="357"/>
      <c r="EE714" s="357"/>
      <c r="EF714" s="357"/>
      <c r="EG714" s="357"/>
      <c r="EH714" s="357"/>
      <c r="EI714" s="357"/>
      <c r="EJ714" s="357"/>
      <c r="EK714" s="357"/>
      <c r="EL714" s="357"/>
      <c r="EM714" s="357"/>
      <c r="EN714" s="357"/>
      <c r="EO714" s="357"/>
      <c r="EP714" s="357"/>
      <c r="EQ714" s="357"/>
      <c r="ER714" s="357"/>
      <c r="ES714" s="357"/>
      <c r="ET714" s="357"/>
      <c r="EU714" s="357"/>
    </row>
    <row r="715" ht="12.75" customHeight="1">
      <c r="A715" s="357"/>
      <c r="B715" s="357"/>
      <c r="C715" s="357"/>
      <c r="D715" s="357"/>
      <c r="E715" s="357"/>
      <c r="F715" s="357"/>
      <c r="G715" s="357"/>
      <c r="H715" s="357"/>
      <c r="I715" s="357"/>
      <c r="J715" s="357"/>
      <c r="K715" s="357"/>
      <c r="L715" s="357"/>
      <c r="M715" s="357"/>
      <c r="N715" s="357"/>
      <c r="O715" s="357"/>
      <c r="P715" s="357"/>
      <c r="Q715" s="357"/>
      <c r="R715" s="357"/>
      <c r="S715" s="357"/>
      <c r="T715" s="357"/>
      <c r="U715" s="357"/>
      <c r="V715" s="357"/>
      <c r="W715" s="357"/>
      <c r="X715" s="357"/>
      <c r="Y715" s="357"/>
      <c r="Z715" s="357"/>
      <c r="AA715" s="357"/>
      <c r="AB715" s="357"/>
      <c r="AC715" s="357"/>
      <c r="AD715" s="357"/>
      <c r="AE715" s="357"/>
      <c r="AF715" s="357"/>
      <c r="AG715" s="357"/>
      <c r="AH715" s="357"/>
      <c r="AI715" s="357"/>
      <c r="AJ715" s="357"/>
      <c r="AK715" s="357"/>
      <c r="AL715" s="357"/>
      <c r="AM715" s="357"/>
      <c r="AN715" s="357"/>
      <c r="AO715" s="357"/>
      <c r="AP715" s="357"/>
      <c r="AQ715" s="357"/>
      <c r="AR715" s="357"/>
      <c r="AS715" s="357"/>
      <c r="AT715" s="357"/>
      <c r="AU715" s="357"/>
      <c r="AV715" s="357"/>
      <c r="AW715" s="357"/>
      <c r="AX715" s="357"/>
      <c r="AY715" s="357"/>
      <c r="AZ715" s="357"/>
      <c r="BA715" s="357"/>
      <c r="BB715" s="357"/>
      <c r="BC715" s="357"/>
      <c r="BD715" s="357"/>
      <c r="BE715" s="357"/>
      <c r="BF715" s="357"/>
      <c r="BG715" s="357"/>
      <c r="BH715" s="357"/>
      <c r="BI715" s="357"/>
      <c r="BJ715" s="357"/>
      <c r="BK715" s="357"/>
      <c r="BL715" s="357"/>
      <c r="BM715" s="357"/>
      <c r="BN715" s="357"/>
      <c r="BO715" s="357"/>
      <c r="BP715" s="357"/>
      <c r="BQ715" s="357"/>
      <c r="BR715" s="357"/>
      <c r="BS715" s="357"/>
      <c r="BT715" s="357"/>
      <c r="BU715" s="357"/>
      <c r="BV715" s="357"/>
      <c r="BW715" s="357"/>
      <c r="BX715" s="357"/>
      <c r="BY715" s="357"/>
      <c r="BZ715" s="357"/>
      <c r="CA715" s="357"/>
      <c r="CB715" s="357"/>
      <c r="CC715" s="357"/>
      <c r="CD715" s="357"/>
      <c r="CE715" s="357"/>
      <c r="CF715" s="357"/>
      <c r="CG715" s="357"/>
      <c r="CH715" s="357"/>
      <c r="CI715" s="357"/>
      <c r="CJ715" s="357"/>
      <c r="CK715" s="357"/>
      <c r="CL715" s="357"/>
      <c r="CM715" s="357"/>
      <c r="CN715" s="357"/>
      <c r="CO715" s="357"/>
      <c r="CP715" s="357"/>
      <c r="CQ715" s="357"/>
      <c r="CR715" s="357"/>
      <c r="CS715" s="357"/>
      <c r="CT715" s="357"/>
      <c r="CU715" s="357"/>
      <c r="CV715" s="357"/>
      <c r="CW715" s="357"/>
      <c r="CX715" s="357"/>
      <c r="CY715" s="357"/>
      <c r="CZ715" s="357"/>
      <c r="DA715" s="357"/>
      <c r="DB715" s="357"/>
      <c r="DC715" s="357"/>
      <c r="DD715" s="357"/>
      <c r="DE715" s="357"/>
      <c r="DF715" s="357"/>
      <c r="DG715" s="357"/>
      <c r="DH715" s="357"/>
      <c r="DI715" s="357"/>
      <c r="DJ715" s="357"/>
      <c r="DK715" s="357"/>
      <c r="DL715" s="357"/>
      <c r="DM715" s="357"/>
      <c r="DN715" s="357"/>
      <c r="DO715" s="357"/>
      <c r="DP715" s="357"/>
      <c r="DQ715" s="357"/>
      <c r="DR715" s="357"/>
      <c r="DS715" s="357"/>
      <c r="DT715" s="357"/>
      <c r="DU715" s="357"/>
      <c r="DV715" s="357"/>
      <c r="DW715" s="357"/>
      <c r="DX715" s="357"/>
      <c r="DY715" s="357"/>
      <c r="DZ715" s="357"/>
      <c r="EA715" s="357"/>
      <c r="EB715" s="357"/>
      <c r="EC715" s="357"/>
      <c r="ED715" s="357"/>
      <c r="EE715" s="357"/>
      <c r="EF715" s="357"/>
      <c r="EG715" s="357"/>
      <c r="EH715" s="357"/>
      <c r="EI715" s="357"/>
      <c r="EJ715" s="357"/>
      <c r="EK715" s="357"/>
      <c r="EL715" s="357"/>
      <c r="EM715" s="357"/>
      <c r="EN715" s="357"/>
      <c r="EO715" s="357"/>
      <c r="EP715" s="357"/>
      <c r="EQ715" s="357"/>
      <c r="ER715" s="357"/>
      <c r="ES715" s="357"/>
      <c r="ET715" s="357"/>
      <c r="EU715" s="357"/>
    </row>
    <row r="716" ht="12.75" customHeight="1">
      <c r="A716" s="357"/>
      <c r="B716" s="357"/>
      <c r="C716" s="357"/>
      <c r="D716" s="357"/>
      <c r="E716" s="357"/>
      <c r="F716" s="357"/>
      <c r="G716" s="357"/>
      <c r="H716" s="357"/>
      <c r="I716" s="357"/>
      <c r="J716" s="357"/>
      <c r="K716" s="357"/>
      <c r="L716" s="357"/>
      <c r="M716" s="357"/>
      <c r="N716" s="357"/>
      <c r="O716" s="357"/>
      <c r="P716" s="357"/>
      <c r="Q716" s="357"/>
      <c r="R716" s="357"/>
      <c r="S716" s="357"/>
      <c r="T716" s="357"/>
      <c r="U716" s="357"/>
      <c r="V716" s="357"/>
      <c r="W716" s="357"/>
      <c r="X716" s="357"/>
      <c r="Y716" s="357"/>
      <c r="Z716" s="357"/>
      <c r="AA716" s="357"/>
      <c r="AB716" s="357"/>
      <c r="AC716" s="357"/>
      <c r="AD716" s="357"/>
      <c r="AE716" s="357"/>
      <c r="AF716" s="357"/>
      <c r="AG716" s="357"/>
      <c r="AH716" s="357"/>
      <c r="AI716" s="357"/>
      <c r="AJ716" s="357"/>
      <c r="AK716" s="357"/>
      <c r="AL716" s="357"/>
      <c r="AM716" s="357"/>
      <c r="AN716" s="357"/>
      <c r="AO716" s="357"/>
      <c r="AP716" s="357"/>
      <c r="AQ716" s="357"/>
      <c r="AR716" s="357"/>
      <c r="AS716" s="357"/>
      <c r="AT716" s="357"/>
      <c r="AU716" s="357"/>
      <c r="AV716" s="357"/>
      <c r="AW716" s="357"/>
      <c r="AX716" s="357"/>
      <c r="AY716" s="357"/>
      <c r="AZ716" s="357"/>
      <c r="BA716" s="357"/>
      <c r="BB716" s="357"/>
      <c r="BC716" s="357"/>
      <c r="BD716" s="357"/>
      <c r="BE716" s="357"/>
      <c r="BF716" s="357"/>
      <c r="BG716" s="357"/>
      <c r="BH716" s="357"/>
      <c r="BI716" s="357"/>
      <c r="BJ716" s="357"/>
      <c r="BK716" s="357"/>
      <c r="BL716" s="357"/>
      <c r="BM716" s="357"/>
      <c r="BN716" s="357"/>
      <c r="BO716" s="357"/>
      <c r="BP716" s="357"/>
      <c r="BQ716" s="357"/>
      <c r="BR716" s="357"/>
      <c r="BS716" s="357"/>
      <c r="BT716" s="357"/>
      <c r="BU716" s="357"/>
      <c r="BV716" s="357"/>
      <c r="BW716" s="357"/>
      <c r="BX716" s="357"/>
      <c r="BY716" s="357"/>
      <c r="BZ716" s="357"/>
      <c r="CA716" s="357"/>
      <c r="CB716" s="357"/>
      <c r="CC716" s="357"/>
      <c r="CD716" s="357"/>
      <c r="CE716" s="357"/>
      <c r="CF716" s="357"/>
      <c r="CG716" s="357"/>
      <c r="CH716" s="357"/>
      <c r="CI716" s="357"/>
      <c r="CJ716" s="357"/>
      <c r="CK716" s="357"/>
      <c r="CL716" s="357"/>
      <c r="CM716" s="357"/>
      <c r="CN716" s="357"/>
      <c r="CO716" s="357"/>
      <c r="CP716" s="357"/>
      <c r="CQ716" s="357"/>
      <c r="CR716" s="357"/>
      <c r="CS716" s="357"/>
      <c r="CT716" s="357"/>
      <c r="CU716" s="357"/>
      <c r="CV716" s="357"/>
      <c r="CW716" s="357"/>
      <c r="CX716" s="357"/>
      <c r="CY716" s="357"/>
      <c r="CZ716" s="357"/>
      <c r="DA716" s="357"/>
      <c r="DB716" s="357"/>
      <c r="DC716" s="357"/>
      <c r="DD716" s="357"/>
      <c r="DE716" s="357"/>
      <c r="DF716" s="357"/>
      <c r="DG716" s="357"/>
      <c r="DH716" s="357"/>
      <c r="DI716" s="357"/>
      <c r="DJ716" s="357"/>
      <c r="DK716" s="357"/>
      <c r="DL716" s="357"/>
      <c r="DM716" s="357"/>
      <c r="DN716" s="357"/>
      <c r="DO716" s="357"/>
      <c r="DP716" s="357"/>
      <c r="DQ716" s="357"/>
      <c r="DR716" s="357"/>
      <c r="DS716" s="357"/>
      <c r="DT716" s="357"/>
      <c r="DU716" s="357"/>
      <c r="DV716" s="357"/>
      <c r="DW716" s="357"/>
      <c r="DX716" s="357"/>
      <c r="DY716" s="357"/>
      <c r="DZ716" s="357"/>
      <c r="EA716" s="357"/>
      <c r="EB716" s="357"/>
      <c r="EC716" s="357"/>
      <c r="ED716" s="357"/>
      <c r="EE716" s="357"/>
      <c r="EF716" s="357"/>
      <c r="EG716" s="357"/>
      <c r="EH716" s="357"/>
      <c r="EI716" s="357"/>
      <c r="EJ716" s="357"/>
      <c r="EK716" s="357"/>
      <c r="EL716" s="357"/>
      <c r="EM716" s="357"/>
      <c r="EN716" s="357"/>
      <c r="EO716" s="357"/>
      <c r="EP716" s="357"/>
      <c r="EQ716" s="357"/>
      <c r="ER716" s="357"/>
      <c r="ES716" s="357"/>
      <c r="ET716" s="357"/>
      <c r="EU716" s="357"/>
    </row>
    <row r="717" ht="12.75" customHeight="1">
      <c r="A717" s="357"/>
      <c r="B717" s="357"/>
      <c r="C717" s="357"/>
      <c r="D717" s="357"/>
      <c r="E717" s="357"/>
      <c r="F717" s="357"/>
      <c r="G717" s="357"/>
      <c r="H717" s="357"/>
      <c r="I717" s="357"/>
      <c r="J717" s="357"/>
      <c r="K717" s="357"/>
      <c r="L717" s="357"/>
      <c r="M717" s="357"/>
      <c r="N717" s="357"/>
      <c r="O717" s="357"/>
      <c r="P717" s="357"/>
      <c r="Q717" s="357"/>
      <c r="R717" s="357"/>
      <c r="S717" s="357"/>
      <c r="T717" s="357"/>
      <c r="U717" s="357"/>
      <c r="V717" s="357"/>
      <c r="W717" s="357"/>
      <c r="X717" s="357"/>
      <c r="Y717" s="357"/>
      <c r="Z717" s="357"/>
      <c r="AA717" s="357"/>
      <c r="AB717" s="357"/>
      <c r="AC717" s="357"/>
      <c r="AD717" s="357"/>
      <c r="AE717" s="357"/>
      <c r="AF717" s="357"/>
      <c r="AG717" s="357"/>
      <c r="AH717" s="357"/>
      <c r="AI717" s="357"/>
      <c r="AJ717" s="357"/>
      <c r="AK717" s="357"/>
      <c r="AL717" s="357"/>
      <c r="AM717" s="357"/>
      <c r="AN717" s="357"/>
      <c r="AO717" s="357"/>
      <c r="AP717" s="357"/>
      <c r="AQ717" s="357"/>
      <c r="AR717" s="357"/>
      <c r="AS717" s="357"/>
      <c r="AT717" s="357"/>
      <c r="AU717" s="357"/>
      <c r="AV717" s="357"/>
      <c r="AW717" s="357"/>
      <c r="AX717" s="357"/>
      <c r="AY717" s="357"/>
      <c r="AZ717" s="357"/>
      <c r="BA717" s="357"/>
      <c r="BB717" s="357"/>
      <c r="BC717" s="357"/>
      <c r="BD717" s="357"/>
      <c r="BE717" s="357"/>
      <c r="BF717" s="357"/>
      <c r="BG717" s="357"/>
      <c r="BH717" s="357"/>
      <c r="BI717" s="357"/>
      <c r="BJ717" s="357"/>
      <c r="BK717" s="357"/>
      <c r="BL717" s="357"/>
      <c r="BM717" s="357"/>
      <c r="BN717" s="357"/>
      <c r="BO717" s="357"/>
      <c r="BP717" s="357"/>
      <c r="BQ717" s="357"/>
      <c r="BR717" s="357"/>
      <c r="BS717" s="357"/>
      <c r="BT717" s="357"/>
      <c r="BU717" s="357"/>
      <c r="BV717" s="357"/>
      <c r="BW717" s="357"/>
      <c r="BX717" s="357"/>
      <c r="BY717" s="357"/>
      <c r="BZ717" s="357"/>
      <c r="CA717" s="357"/>
      <c r="CB717" s="357"/>
      <c r="CC717" s="357"/>
      <c r="CD717" s="357"/>
      <c r="CE717" s="357"/>
      <c r="CF717" s="357"/>
      <c r="CG717" s="357"/>
      <c r="CH717" s="357"/>
      <c r="CI717" s="357"/>
      <c r="CJ717" s="357"/>
      <c r="CK717" s="357"/>
      <c r="CL717" s="357"/>
      <c r="CM717" s="357"/>
      <c r="CN717" s="357"/>
      <c r="CO717" s="357"/>
      <c r="CP717" s="357"/>
      <c r="CQ717" s="357"/>
      <c r="CR717" s="357"/>
      <c r="CS717" s="357"/>
      <c r="CT717" s="357"/>
      <c r="CU717" s="357"/>
      <c r="CV717" s="357"/>
      <c r="CW717" s="357"/>
      <c r="CX717" s="357"/>
      <c r="CY717" s="357"/>
      <c r="CZ717" s="357"/>
      <c r="DA717" s="357"/>
      <c r="DB717" s="357"/>
      <c r="DC717" s="357"/>
      <c r="DD717" s="357"/>
      <c r="DE717" s="357"/>
      <c r="DF717" s="357"/>
      <c r="DG717" s="357"/>
      <c r="DH717" s="357"/>
      <c r="DI717" s="357"/>
      <c r="DJ717" s="357"/>
      <c r="DK717" s="357"/>
      <c r="DL717" s="357"/>
      <c r="DM717" s="357"/>
      <c r="DN717" s="357"/>
      <c r="DO717" s="357"/>
      <c r="DP717" s="357"/>
      <c r="DQ717" s="357"/>
      <c r="DR717" s="357"/>
      <c r="DS717" s="357"/>
      <c r="DT717" s="357"/>
      <c r="DU717" s="357"/>
      <c r="DV717" s="357"/>
      <c r="DW717" s="357"/>
      <c r="DX717" s="357"/>
      <c r="DY717" s="357"/>
      <c r="DZ717" s="357"/>
      <c r="EA717" s="357"/>
      <c r="EB717" s="357"/>
      <c r="EC717" s="357"/>
      <c r="ED717" s="357"/>
      <c r="EE717" s="357"/>
      <c r="EF717" s="357"/>
      <c r="EG717" s="357"/>
      <c r="EH717" s="357"/>
      <c r="EI717" s="357"/>
      <c r="EJ717" s="357"/>
      <c r="EK717" s="357"/>
      <c r="EL717" s="357"/>
      <c r="EM717" s="357"/>
      <c r="EN717" s="357"/>
      <c r="EO717" s="357"/>
      <c r="EP717" s="357"/>
      <c r="EQ717" s="357"/>
      <c r="ER717" s="357"/>
      <c r="ES717" s="357"/>
      <c r="ET717" s="357"/>
      <c r="EU717" s="357"/>
    </row>
    <row r="718" ht="12.75" customHeight="1">
      <c r="A718" s="357"/>
      <c r="B718" s="357"/>
      <c r="C718" s="357"/>
      <c r="D718" s="357"/>
      <c r="E718" s="357"/>
      <c r="F718" s="357"/>
      <c r="G718" s="357"/>
      <c r="H718" s="357"/>
      <c r="I718" s="357"/>
      <c r="J718" s="357"/>
      <c r="K718" s="357"/>
      <c r="L718" s="357"/>
      <c r="M718" s="357"/>
      <c r="N718" s="357"/>
      <c r="O718" s="357"/>
      <c r="P718" s="357"/>
      <c r="Q718" s="357"/>
      <c r="R718" s="357"/>
      <c r="S718" s="357"/>
      <c r="T718" s="357"/>
      <c r="U718" s="357"/>
      <c r="V718" s="357"/>
      <c r="W718" s="357"/>
      <c r="X718" s="357"/>
      <c r="Y718" s="357"/>
      <c r="Z718" s="357"/>
      <c r="AA718" s="357"/>
      <c r="AB718" s="357"/>
      <c r="AC718" s="357"/>
      <c r="AD718" s="357"/>
      <c r="AE718" s="357"/>
      <c r="AF718" s="357"/>
      <c r="AG718" s="357"/>
      <c r="AH718" s="357"/>
      <c r="AI718" s="357"/>
      <c r="AJ718" s="357"/>
      <c r="AK718" s="357"/>
      <c r="AL718" s="357"/>
      <c r="AM718" s="357"/>
      <c r="AN718" s="357"/>
      <c r="AO718" s="357"/>
      <c r="AP718" s="357"/>
      <c r="AQ718" s="357"/>
      <c r="AR718" s="357"/>
      <c r="AS718" s="357"/>
      <c r="AT718" s="357"/>
      <c r="AU718" s="357"/>
      <c r="AV718" s="357"/>
      <c r="AW718" s="357"/>
      <c r="AX718" s="357"/>
      <c r="AY718" s="357"/>
      <c r="AZ718" s="357"/>
      <c r="BA718" s="357"/>
      <c r="BB718" s="357"/>
      <c r="BC718" s="357"/>
      <c r="BD718" s="357"/>
      <c r="BE718" s="357"/>
      <c r="BF718" s="357"/>
      <c r="BG718" s="357"/>
      <c r="BH718" s="357"/>
      <c r="BI718" s="357"/>
      <c r="BJ718" s="357"/>
      <c r="BK718" s="357"/>
      <c r="BL718" s="357"/>
      <c r="BM718" s="357"/>
      <c r="BN718" s="357"/>
      <c r="BO718" s="357"/>
      <c r="BP718" s="357"/>
      <c r="BQ718" s="357"/>
      <c r="BR718" s="357"/>
      <c r="BS718" s="357"/>
      <c r="BT718" s="357"/>
      <c r="BU718" s="357"/>
      <c r="BV718" s="357"/>
      <c r="BW718" s="357"/>
      <c r="BX718" s="357"/>
      <c r="BY718" s="357"/>
      <c r="BZ718" s="357"/>
      <c r="CA718" s="357"/>
      <c r="CB718" s="357"/>
      <c r="CC718" s="357"/>
      <c r="CD718" s="357"/>
      <c r="CE718" s="357"/>
      <c r="CF718" s="357"/>
      <c r="CG718" s="357"/>
      <c r="CH718" s="357"/>
      <c r="CI718" s="357"/>
      <c r="CJ718" s="357"/>
      <c r="CK718" s="357"/>
      <c r="CL718" s="357"/>
      <c r="CM718" s="357"/>
      <c r="CN718" s="357"/>
      <c r="CO718" s="357"/>
      <c r="CP718" s="357"/>
      <c r="CQ718" s="357"/>
      <c r="CR718" s="357"/>
      <c r="CS718" s="357"/>
      <c r="CT718" s="357"/>
      <c r="CU718" s="357"/>
      <c r="CV718" s="357"/>
      <c r="CW718" s="357"/>
      <c r="CX718" s="357"/>
      <c r="CY718" s="357"/>
      <c r="CZ718" s="357"/>
      <c r="DA718" s="357"/>
      <c r="DB718" s="357"/>
      <c r="DC718" s="357"/>
      <c r="DD718" s="357"/>
      <c r="DE718" s="357"/>
      <c r="DF718" s="357"/>
      <c r="DG718" s="357"/>
      <c r="DH718" s="357"/>
      <c r="DI718" s="357"/>
      <c r="DJ718" s="357"/>
      <c r="DK718" s="357"/>
      <c r="DL718" s="357"/>
      <c r="DM718" s="357"/>
      <c r="DN718" s="357"/>
      <c r="DO718" s="357"/>
      <c r="DP718" s="357"/>
      <c r="DQ718" s="357"/>
      <c r="DR718" s="357"/>
      <c r="DS718" s="357"/>
      <c r="DT718" s="357"/>
      <c r="DU718" s="357"/>
      <c r="DV718" s="357"/>
      <c r="DW718" s="357"/>
      <c r="DX718" s="357"/>
      <c r="DY718" s="357"/>
      <c r="DZ718" s="357"/>
      <c r="EA718" s="357"/>
      <c r="EB718" s="357"/>
      <c r="EC718" s="357"/>
      <c r="ED718" s="357"/>
      <c r="EE718" s="357"/>
      <c r="EF718" s="357"/>
      <c r="EG718" s="357"/>
      <c r="EH718" s="357"/>
      <c r="EI718" s="357"/>
      <c r="EJ718" s="357"/>
      <c r="EK718" s="357"/>
      <c r="EL718" s="357"/>
      <c r="EM718" s="357"/>
      <c r="EN718" s="357"/>
      <c r="EO718" s="357"/>
      <c r="EP718" s="357"/>
      <c r="EQ718" s="357"/>
      <c r="ER718" s="357"/>
      <c r="ES718" s="357"/>
      <c r="ET718" s="357"/>
      <c r="EU718" s="357"/>
    </row>
    <row r="719" ht="12.75" customHeight="1">
      <c r="A719" s="357"/>
      <c r="B719" s="357"/>
      <c r="C719" s="357"/>
      <c r="D719" s="357"/>
      <c r="E719" s="357"/>
      <c r="F719" s="357"/>
      <c r="G719" s="357"/>
      <c r="H719" s="357"/>
      <c r="I719" s="357"/>
      <c r="J719" s="357"/>
      <c r="K719" s="357"/>
      <c r="L719" s="357"/>
      <c r="M719" s="357"/>
      <c r="N719" s="357"/>
      <c r="O719" s="357"/>
      <c r="P719" s="357"/>
      <c r="Q719" s="357"/>
      <c r="R719" s="357"/>
      <c r="S719" s="357"/>
      <c r="T719" s="357"/>
      <c r="U719" s="357"/>
      <c r="V719" s="357"/>
      <c r="W719" s="357"/>
      <c r="X719" s="357"/>
      <c r="Y719" s="357"/>
      <c r="Z719" s="357"/>
      <c r="AA719" s="357"/>
      <c r="AB719" s="357"/>
      <c r="AC719" s="357"/>
      <c r="AD719" s="357"/>
      <c r="AE719" s="357"/>
      <c r="AF719" s="357"/>
      <c r="AG719" s="357"/>
      <c r="AH719" s="357"/>
      <c r="AI719" s="357"/>
      <c r="AJ719" s="357"/>
      <c r="AK719" s="357"/>
      <c r="AL719" s="357"/>
      <c r="AM719" s="357"/>
      <c r="AN719" s="357"/>
      <c r="AO719" s="357"/>
      <c r="AP719" s="357"/>
      <c r="AQ719" s="357"/>
      <c r="AR719" s="357"/>
      <c r="AS719" s="357"/>
      <c r="AT719" s="357"/>
      <c r="AU719" s="357"/>
      <c r="AV719" s="357"/>
      <c r="AW719" s="357"/>
      <c r="AX719" s="357"/>
      <c r="AY719" s="357"/>
      <c r="AZ719" s="357"/>
      <c r="BA719" s="357"/>
      <c r="BB719" s="357"/>
      <c r="BC719" s="357"/>
      <c r="BD719" s="357"/>
      <c r="BE719" s="357"/>
      <c r="BF719" s="357"/>
      <c r="BG719" s="357"/>
      <c r="BH719" s="357"/>
      <c r="BI719" s="357"/>
      <c r="BJ719" s="357"/>
      <c r="BK719" s="357"/>
      <c r="BL719" s="357"/>
      <c r="BM719" s="357"/>
      <c r="BN719" s="357"/>
      <c r="BO719" s="357"/>
      <c r="BP719" s="357"/>
      <c r="BQ719" s="357"/>
      <c r="BR719" s="357"/>
      <c r="BS719" s="357"/>
      <c r="BT719" s="357"/>
      <c r="BU719" s="357"/>
      <c r="BV719" s="357"/>
      <c r="BW719" s="357"/>
      <c r="BX719" s="357"/>
      <c r="BY719" s="357"/>
      <c r="BZ719" s="357"/>
      <c r="CA719" s="357"/>
      <c r="CB719" s="357"/>
      <c r="CC719" s="357"/>
      <c r="CD719" s="357"/>
      <c r="CE719" s="357"/>
      <c r="CF719" s="357"/>
      <c r="CG719" s="357"/>
      <c r="CH719" s="357"/>
      <c r="CI719" s="357"/>
      <c r="CJ719" s="357"/>
      <c r="CK719" s="357"/>
      <c r="CL719" s="357"/>
      <c r="CM719" s="357"/>
      <c r="CN719" s="357"/>
      <c r="CO719" s="357"/>
      <c r="CP719" s="357"/>
      <c r="CQ719" s="357"/>
      <c r="CR719" s="357"/>
      <c r="CS719" s="357"/>
      <c r="CT719" s="357"/>
      <c r="CU719" s="357"/>
      <c r="CV719" s="357"/>
      <c r="CW719" s="357"/>
      <c r="CX719" s="357"/>
      <c r="CY719" s="357"/>
      <c r="CZ719" s="357"/>
      <c r="DA719" s="357"/>
      <c r="DB719" s="357"/>
      <c r="DC719" s="357"/>
      <c r="DD719" s="357"/>
      <c r="DE719" s="357"/>
      <c r="DF719" s="357"/>
      <c r="DG719" s="357"/>
      <c r="DH719" s="357"/>
      <c r="DI719" s="357"/>
      <c r="DJ719" s="357"/>
      <c r="DK719" s="357"/>
      <c r="DL719" s="357"/>
      <c r="DM719" s="357"/>
      <c r="DN719" s="357"/>
      <c r="DO719" s="357"/>
      <c r="DP719" s="357"/>
      <c r="DQ719" s="357"/>
      <c r="DR719" s="357"/>
      <c r="DS719" s="357"/>
      <c r="DT719" s="357"/>
      <c r="DU719" s="357"/>
      <c r="DV719" s="357"/>
      <c r="DW719" s="357"/>
      <c r="DX719" s="357"/>
      <c r="DY719" s="357"/>
      <c r="DZ719" s="357"/>
      <c r="EA719" s="357"/>
      <c r="EB719" s="357"/>
      <c r="EC719" s="357"/>
      <c r="ED719" s="357"/>
      <c r="EE719" s="357"/>
      <c r="EF719" s="357"/>
      <c r="EG719" s="357"/>
      <c r="EH719" s="357"/>
      <c r="EI719" s="357"/>
      <c r="EJ719" s="357"/>
      <c r="EK719" s="357"/>
      <c r="EL719" s="357"/>
      <c r="EM719" s="357"/>
      <c r="EN719" s="357"/>
      <c r="EO719" s="357"/>
      <c r="EP719" s="357"/>
      <c r="EQ719" s="357"/>
      <c r="ER719" s="357"/>
      <c r="ES719" s="357"/>
      <c r="ET719" s="357"/>
      <c r="EU719" s="357"/>
    </row>
    <row r="720" ht="12.75" customHeight="1">
      <c r="A720" s="357"/>
      <c r="B720" s="357"/>
      <c r="C720" s="357"/>
      <c r="D720" s="357"/>
      <c r="E720" s="357"/>
      <c r="F720" s="357"/>
      <c r="G720" s="357"/>
      <c r="H720" s="357"/>
      <c r="I720" s="357"/>
      <c r="J720" s="357"/>
      <c r="K720" s="357"/>
      <c r="L720" s="357"/>
      <c r="M720" s="357"/>
      <c r="N720" s="357"/>
      <c r="O720" s="357"/>
      <c r="P720" s="357"/>
      <c r="Q720" s="357"/>
      <c r="R720" s="357"/>
      <c r="S720" s="357"/>
      <c r="T720" s="357"/>
      <c r="U720" s="357"/>
      <c r="V720" s="357"/>
      <c r="W720" s="357"/>
      <c r="X720" s="357"/>
      <c r="Y720" s="357"/>
      <c r="Z720" s="357"/>
      <c r="AA720" s="357"/>
      <c r="AB720" s="357"/>
      <c r="AC720" s="357"/>
      <c r="AD720" s="357"/>
      <c r="AE720" s="357"/>
      <c r="AF720" s="357"/>
      <c r="AG720" s="357"/>
      <c r="AH720" s="357"/>
      <c r="AI720" s="357"/>
      <c r="AJ720" s="357"/>
      <c r="AK720" s="357"/>
      <c r="AL720" s="357"/>
      <c r="AM720" s="357"/>
      <c r="AN720" s="357"/>
      <c r="AO720" s="357"/>
      <c r="AP720" s="357"/>
      <c r="AQ720" s="357"/>
      <c r="AR720" s="357"/>
      <c r="AS720" s="357"/>
      <c r="AT720" s="357"/>
      <c r="AU720" s="357"/>
      <c r="AV720" s="357"/>
      <c r="AW720" s="357"/>
      <c r="AX720" s="357"/>
      <c r="AY720" s="357"/>
      <c r="AZ720" s="357"/>
      <c r="BA720" s="357"/>
      <c r="BB720" s="357"/>
      <c r="BC720" s="357"/>
      <c r="BD720" s="357"/>
      <c r="BE720" s="357"/>
      <c r="BF720" s="357"/>
      <c r="BG720" s="357"/>
      <c r="BH720" s="357"/>
      <c r="BI720" s="357"/>
      <c r="BJ720" s="357"/>
      <c r="BK720" s="357"/>
      <c r="BL720" s="357"/>
      <c r="BM720" s="357"/>
      <c r="BN720" s="357"/>
      <c r="BO720" s="357"/>
      <c r="BP720" s="357"/>
      <c r="BQ720" s="357"/>
      <c r="BR720" s="357"/>
      <c r="BS720" s="357"/>
      <c r="BT720" s="357"/>
      <c r="BU720" s="357"/>
      <c r="BV720" s="357"/>
      <c r="BW720" s="357"/>
      <c r="BX720" s="357"/>
      <c r="BY720" s="357"/>
      <c r="BZ720" s="357"/>
      <c r="CA720" s="357"/>
      <c r="CB720" s="357"/>
      <c r="CC720" s="357"/>
      <c r="CD720" s="357"/>
      <c r="CE720" s="357"/>
      <c r="CF720" s="357"/>
      <c r="CG720" s="357"/>
      <c r="CH720" s="357"/>
      <c r="CI720" s="357"/>
      <c r="CJ720" s="357"/>
      <c r="CK720" s="357"/>
      <c r="CL720" s="357"/>
      <c r="CM720" s="357"/>
      <c r="CN720" s="357"/>
      <c r="CO720" s="357"/>
      <c r="CP720" s="357"/>
      <c r="CQ720" s="357"/>
      <c r="CR720" s="357"/>
      <c r="CS720" s="357"/>
      <c r="CT720" s="357"/>
      <c r="CU720" s="357"/>
      <c r="CV720" s="357"/>
      <c r="CW720" s="357"/>
      <c r="CX720" s="357"/>
      <c r="CY720" s="357"/>
      <c r="CZ720" s="357"/>
      <c r="DA720" s="357"/>
      <c r="DB720" s="357"/>
      <c r="DC720" s="357"/>
      <c r="DD720" s="357"/>
      <c r="DE720" s="357"/>
      <c r="DF720" s="357"/>
      <c r="DG720" s="357"/>
      <c r="DH720" s="357"/>
      <c r="DI720" s="357"/>
      <c r="DJ720" s="357"/>
      <c r="DK720" s="357"/>
      <c r="DL720" s="357"/>
      <c r="DM720" s="357"/>
      <c r="DN720" s="357"/>
      <c r="DO720" s="357"/>
      <c r="DP720" s="357"/>
      <c r="DQ720" s="357"/>
      <c r="DR720" s="357"/>
      <c r="DS720" s="357"/>
      <c r="DT720" s="357"/>
      <c r="DU720" s="357"/>
      <c r="DV720" s="357"/>
      <c r="DW720" s="357"/>
      <c r="DX720" s="357"/>
      <c r="DY720" s="357"/>
      <c r="DZ720" s="357"/>
      <c r="EA720" s="357"/>
      <c r="EB720" s="357"/>
      <c r="EC720" s="357"/>
      <c r="ED720" s="357"/>
      <c r="EE720" s="357"/>
      <c r="EF720" s="357"/>
      <c r="EG720" s="357"/>
      <c r="EH720" s="357"/>
      <c r="EI720" s="357"/>
      <c r="EJ720" s="357"/>
      <c r="EK720" s="357"/>
      <c r="EL720" s="357"/>
      <c r="EM720" s="357"/>
      <c r="EN720" s="357"/>
      <c r="EO720" s="357"/>
      <c r="EP720" s="357"/>
      <c r="EQ720" s="357"/>
      <c r="ER720" s="357"/>
      <c r="ES720" s="357"/>
      <c r="ET720" s="357"/>
      <c r="EU720" s="357"/>
    </row>
    <row r="721" ht="12.75" customHeight="1">
      <c r="A721" s="357"/>
      <c r="B721" s="357"/>
      <c r="C721" s="357"/>
      <c r="D721" s="357"/>
      <c r="E721" s="357"/>
      <c r="F721" s="357"/>
      <c r="G721" s="357"/>
      <c r="H721" s="357"/>
      <c r="I721" s="357"/>
      <c r="J721" s="357"/>
      <c r="K721" s="357"/>
      <c r="L721" s="357"/>
      <c r="M721" s="357"/>
      <c r="N721" s="357"/>
      <c r="O721" s="357"/>
      <c r="P721" s="357"/>
      <c r="Q721" s="357"/>
      <c r="R721" s="357"/>
      <c r="S721" s="357"/>
      <c r="T721" s="357"/>
      <c r="U721" s="357"/>
      <c r="V721" s="357"/>
      <c r="W721" s="357"/>
      <c r="X721" s="357"/>
      <c r="Y721" s="357"/>
      <c r="Z721" s="357"/>
      <c r="AA721" s="357"/>
      <c r="AB721" s="357"/>
      <c r="AC721" s="357"/>
      <c r="AD721" s="357"/>
      <c r="AE721" s="357"/>
      <c r="AF721" s="357"/>
      <c r="AG721" s="357"/>
      <c r="AH721" s="357"/>
      <c r="AI721" s="357"/>
      <c r="AJ721" s="357"/>
      <c r="AK721" s="357"/>
      <c r="AL721" s="357"/>
      <c r="AM721" s="357"/>
      <c r="AN721" s="357"/>
      <c r="AO721" s="357"/>
      <c r="AP721" s="357"/>
      <c r="AQ721" s="357"/>
      <c r="AR721" s="357"/>
      <c r="AS721" s="357"/>
      <c r="AT721" s="357"/>
      <c r="AU721" s="357"/>
      <c r="AV721" s="357"/>
      <c r="AW721" s="357"/>
      <c r="AX721" s="357"/>
      <c r="AY721" s="357"/>
      <c r="AZ721" s="357"/>
      <c r="BA721" s="357"/>
      <c r="BB721" s="357"/>
      <c r="BC721" s="357"/>
      <c r="BD721" s="357"/>
      <c r="BE721" s="357"/>
      <c r="BF721" s="357"/>
      <c r="BG721" s="357"/>
      <c r="BH721" s="357"/>
      <c r="BI721" s="357"/>
      <c r="BJ721" s="357"/>
      <c r="BK721" s="357"/>
      <c r="BL721" s="357"/>
      <c r="BM721" s="357"/>
      <c r="BN721" s="357"/>
      <c r="BO721" s="357"/>
      <c r="BP721" s="357"/>
      <c r="BQ721" s="357"/>
      <c r="BR721" s="357"/>
      <c r="BS721" s="357"/>
      <c r="BT721" s="357"/>
      <c r="BU721" s="357"/>
      <c r="BV721" s="357"/>
      <c r="BW721" s="357"/>
      <c r="BX721" s="357"/>
      <c r="BY721" s="357"/>
      <c r="BZ721" s="357"/>
      <c r="CA721" s="357"/>
      <c r="CB721" s="357"/>
      <c r="CC721" s="357"/>
      <c r="CD721" s="357"/>
      <c r="CE721" s="357"/>
      <c r="CF721" s="357"/>
      <c r="CG721" s="357"/>
      <c r="CH721" s="357"/>
      <c r="CI721" s="357"/>
      <c r="CJ721" s="357"/>
      <c r="CK721" s="357"/>
      <c r="CL721" s="357"/>
      <c r="CM721" s="357"/>
      <c r="CN721" s="357"/>
      <c r="CO721" s="357"/>
      <c r="CP721" s="357"/>
      <c r="CQ721" s="357"/>
      <c r="CR721" s="357"/>
      <c r="CS721" s="357"/>
      <c r="CT721" s="357"/>
      <c r="CU721" s="357"/>
      <c r="CV721" s="357"/>
      <c r="CW721" s="357"/>
      <c r="CX721" s="357"/>
      <c r="CY721" s="357"/>
      <c r="CZ721" s="357"/>
      <c r="DA721" s="357"/>
      <c r="DB721" s="357"/>
      <c r="DC721" s="357"/>
      <c r="DD721" s="357"/>
      <c r="DE721" s="357"/>
      <c r="DF721" s="357"/>
      <c r="DG721" s="357"/>
      <c r="DH721" s="357"/>
      <c r="DI721" s="357"/>
      <c r="DJ721" s="357"/>
      <c r="DK721" s="357"/>
      <c r="DL721" s="357"/>
      <c r="DM721" s="357"/>
      <c r="DN721" s="357"/>
      <c r="DO721" s="357"/>
      <c r="DP721" s="357"/>
      <c r="DQ721" s="357"/>
      <c r="DR721" s="357"/>
      <c r="DS721" s="357"/>
      <c r="DT721" s="357"/>
      <c r="DU721" s="357"/>
      <c r="DV721" s="357"/>
      <c r="DW721" s="357"/>
      <c r="DX721" s="357"/>
      <c r="DY721" s="357"/>
      <c r="DZ721" s="357"/>
      <c r="EA721" s="357"/>
      <c r="EB721" s="357"/>
      <c r="EC721" s="357"/>
      <c r="ED721" s="357"/>
      <c r="EE721" s="357"/>
      <c r="EF721" s="357"/>
      <c r="EG721" s="357"/>
      <c r="EH721" s="357"/>
      <c r="EI721" s="357"/>
      <c r="EJ721" s="357"/>
      <c r="EK721" s="357"/>
      <c r="EL721" s="357"/>
      <c r="EM721" s="357"/>
      <c r="EN721" s="357"/>
      <c r="EO721" s="357"/>
      <c r="EP721" s="357"/>
      <c r="EQ721" s="357"/>
      <c r="ER721" s="357"/>
      <c r="ES721" s="357"/>
      <c r="ET721" s="357"/>
      <c r="EU721" s="357"/>
    </row>
    <row r="722" ht="12.75" customHeight="1">
      <c r="A722" s="357"/>
      <c r="B722" s="357"/>
      <c r="C722" s="357"/>
      <c r="D722" s="357"/>
      <c r="E722" s="357"/>
      <c r="F722" s="357"/>
      <c r="G722" s="357"/>
      <c r="H722" s="357"/>
      <c r="I722" s="357"/>
      <c r="J722" s="357"/>
      <c r="K722" s="357"/>
      <c r="L722" s="357"/>
      <c r="M722" s="357"/>
      <c r="N722" s="357"/>
      <c r="O722" s="357"/>
      <c r="P722" s="357"/>
      <c r="Q722" s="357"/>
      <c r="R722" s="357"/>
      <c r="S722" s="357"/>
      <c r="T722" s="357"/>
      <c r="U722" s="357"/>
      <c r="V722" s="357"/>
      <c r="W722" s="357"/>
      <c r="X722" s="357"/>
      <c r="Y722" s="357"/>
      <c r="Z722" s="357"/>
      <c r="AA722" s="357"/>
      <c r="AB722" s="357"/>
      <c r="AC722" s="357"/>
      <c r="AD722" s="357"/>
      <c r="AE722" s="357"/>
      <c r="AF722" s="357"/>
      <c r="AG722" s="357"/>
      <c r="AH722" s="357"/>
      <c r="AI722" s="357"/>
      <c r="AJ722" s="357"/>
      <c r="AK722" s="357"/>
      <c r="AL722" s="357"/>
      <c r="AM722" s="357"/>
      <c r="AN722" s="357"/>
      <c r="AO722" s="357"/>
      <c r="AP722" s="357"/>
      <c r="AQ722" s="357"/>
      <c r="AR722" s="357"/>
      <c r="AS722" s="357"/>
      <c r="AT722" s="357"/>
      <c r="AU722" s="357"/>
      <c r="AV722" s="357"/>
      <c r="AW722" s="357"/>
      <c r="AX722" s="357"/>
      <c r="AY722" s="357"/>
      <c r="AZ722" s="357"/>
      <c r="BA722" s="357"/>
      <c r="BB722" s="357"/>
      <c r="BC722" s="357"/>
      <c r="BD722" s="357"/>
      <c r="BE722" s="357"/>
      <c r="BF722" s="357"/>
      <c r="BG722" s="357"/>
      <c r="BH722" s="357"/>
      <c r="BI722" s="357"/>
      <c r="BJ722" s="357"/>
      <c r="BK722" s="357"/>
      <c r="BL722" s="357"/>
      <c r="BM722" s="357"/>
      <c r="BN722" s="357"/>
      <c r="BO722" s="357"/>
      <c r="BP722" s="357"/>
      <c r="BQ722" s="357"/>
      <c r="BR722" s="357"/>
      <c r="BS722" s="357"/>
      <c r="BT722" s="357"/>
      <c r="BU722" s="357"/>
      <c r="BV722" s="357"/>
      <c r="BW722" s="357"/>
      <c r="BX722" s="357"/>
      <c r="BY722" s="357"/>
      <c r="BZ722" s="357"/>
      <c r="CA722" s="357"/>
      <c r="CB722" s="357"/>
      <c r="CC722" s="357"/>
      <c r="CD722" s="357"/>
      <c r="CE722" s="357"/>
      <c r="CF722" s="357"/>
      <c r="CG722" s="357"/>
      <c r="CH722" s="357"/>
      <c r="CI722" s="357"/>
      <c r="CJ722" s="357"/>
      <c r="CK722" s="357"/>
      <c r="CL722" s="357"/>
      <c r="CM722" s="357"/>
      <c r="CN722" s="357"/>
      <c r="CO722" s="357"/>
      <c r="CP722" s="357"/>
      <c r="CQ722" s="357"/>
      <c r="CR722" s="357"/>
      <c r="CS722" s="357"/>
      <c r="CT722" s="357"/>
      <c r="CU722" s="357"/>
      <c r="CV722" s="357"/>
      <c r="CW722" s="357"/>
      <c r="CX722" s="357"/>
      <c r="CY722" s="357"/>
      <c r="CZ722" s="357"/>
      <c r="DA722" s="357"/>
      <c r="DB722" s="357"/>
      <c r="DC722" s="357"/>
      <c r="DD722" s="357"/>
      <c r="DE722" s="357"/>
      <c r="DF722" s="357"/>
      <c r="DG722" s="357"/>
      <c r="DH722" s="357"/>
      <c r="DI722" s="357"/>
      <c r="DJ722" s="357"/>
      <c r="DK722" s="357"/>
      <c r="DL722" s="357"/>
      <c r="DM722" s="357"/>
      <c r="DN722" s="357"/>
      <c r="DO722" s="357"/>
      <c r="DP722" s="357"/>
      <c r="DQ722" s="357"/>
      <c r="DR722" s="357"/>
      <c r="DS722" s="357"/>
      <c r="DT722" s="357"/>
      <c r="DU722" s="357"/>
      <c r="DV722" s="357"/>
      <c r="DW722" s="357"/>
      <c r="DX722" s="357"/>
      <c r="DY722" s="357"/>
      <c r="DZ722" s="357"/>
      <c r="EA722" s="357"/>
      <c r="EB722" s="357"/>
      <c r="EC722" s="357"/>
      <c r="ED722" s="357"/>
      <c r="EE722" s="357"/>
      <c r="EF722" s="357"/>
      <c r="EG722" s="357"/>
      <c r="EH722" s="357"/>
      <c r="EI722" s="357"/>
      <c r="EJ722" s="357"/>
      <c r="EK722" s="357"/>
      <c r="EL722" s="357"/>
      <c r="EM722" s="357"/>
      <c r="EN722" s="357"/>
      <c r="EO722" s="357"/>
      <c r="EP722" s="357"/>
      <c r="EQ722" s="357"/>
      <c r="ER722" s="357"/>
      <c r="ES722" s="357"/>
      <c r="ET722" s="357"/>
      <c r="EU722" s="357"/>
    </row>
    <row r="723" ht="12.75" customHeight="1">
      <c r="A723" s="357"/>
      <c r="B723" s="357"/>
      <c r="C723" s="357"/>
      <c r="D723" s="357"/>
      <c r="E723" s="357"/>
      <c r="F723" s="357"/>
      <c r="G723" s="357"/>
      <c r="H723" s="357"/>
      <c r="I723" s="357"/>
      <c r="J723" s="357"/>
      <c r="K723" s="357"/>
      <c r="L723" s="357"/>
      <c r="M723" s="357"/>
      <c r="N723" s="357"/>
      <c r="O723" s="357"/>
      <c r="P723" s="357"/>
      <c r="Q723" s="357"/>
      <c r="R723" s="357"/>
      <c r="S723" s="357"/>
      <c r="T723" s="357"/>
      <c r="U723" s="357"/>
      <c r="V723" s="357"/>
      <c r="W723" s="357"/>
      <c r="X723" s="357"/>
      <c r="Y723" s="357"/>
      <c r="Z723" s="357"/>
      <c r="AA723" s="357"/>
      <c r="AB723" s="357"/>
      <c r="AC723" s="357"/>
      <c r="AD723" s="357"/>
      <c r="AE723" s="357"/>
      <c r="AF723" s="357"/>
      <c r="AG723" s="357"/>
      <c r="AH723" s="357"/>
      <c r="AI723" s="357"/>
      <c r="AJ723" s="357"/>
      <c r="AK723" s="357"/>
      <c r="AL723" s="357"/>
      <c r="AM723" s="357"/>
      <c r="AN723" s="357"/>
      <c r="AO723" s="357"/>
      <c r="AP723" s="357"/>
      <c r="AQ723" s="357"/>
      <c r="AR723" s="357"/>
      <c r="AS723" s="357"/>
      <c r="AT723" s="357"/>
      <c r="AU723" s="357"/>
      <c r="AV723" s="357"/>
      <c r="AW723" s="357"/>
      <c r="AX723" s="357"/>
      <c r="AY723" s="357"/>
      <c r="AZ723" s="357"/>
      <c r="BA723" s="357"/>
      <c r="BB723" s="357"/>
      <c r="BC723" s="357"/>
      <c r="BD723" s="357"/>
      <c r="BE723" s="357"/>
      <c r="BF723" s="357"/>
      <c r="BG723" s="357"/>
      <c r="BH723" s="357"/>
      <c r="BI723" s="357"/>
      <c r="BJ723" s="357"/>
      <c r="BK723" s="357"/>
      <c r="BL723" s="357"/>
      <c r="BM723" s="357"/>
      <c r="BN723" s="357"/>
      <c r="BO723" s="357"/>
      <c r="BP723" s="357"/>
      <c r="BQ723" s="357"/>
      <c r="BR723" s="357"/>
      <c r="BS723" s="357"/>
      <c r="BT723" s="357"/>
      <c r="BU723" s="357"/>
      <c r="BV723" s="357"/>
      <c r="BW723" s="357"/>
      <c r="BX723" s="357"/>
      <c r="BY723" s="357"/>
      <c r="BZ723" s="357"/>
      <c r="CA723" s="357"/>
      <c r="CB723" s="357"/>
      <c r="CC723" s="357"/>
      <c r="CD723" s="357"/>
      <c r="CE723" s="357"/>
      <c r="CF723" s="357"/>
      <c r="CG723" s="357"/>
      <c r="CH723" s="357"/>
      <c r="CI723" s="357"/>
      <c r="CJ723" s="357"/>
      <c r="CK723" s="357"/>
      <c r="CL723" s="357"/>
      <c r="CM723" s="357"/>
      <c r="CN723" s="357"/>
      <c r="CO723" s="357"/>
      <c r="CP723" s="357"/>
      <c r="CQ723" s="357"/>
      <c r="CR723" s="357"/>
      <c r="CS723" s="357"/>
      <c r="CT723" s="357"/>
      <c r="CU723" s="357"/>
      <c r="CV723" s="357"/>
      <c r="CW723" s="357"/>
      <c r="CX723" s="357"/>
      <c r="CY723" s="357"/>
      <c r="CZ723" s="357"/>
      <c r="DA723" s="357"/>
      <c r="DB723" s="357"/>
      <c r="DC723" s="357"/>
      <c r="DD723" s="357"/>
      <c r="DE723" s="357"/>
      <c r="DF723" s="357"/>
      <c r="DG723" s="357"/>
      <c r="DH723" s="357"/>
      <c r="DI723" s="357"/>
      <c r="DJ723" s="357"/>
      <c r="DK723" s="357"/>
      <c r="DL723" s="357"/>
      <c r="DM723" s="357"/>
      <c r="DN723" s="357"/>
      <c r="DO723" s="357"/>
      <c r="DP723" s="357"/>
      <c r="DQ723" s="357"/>
      <c r="DR723" s="357"/>
      <c r="DS723" s="357"/>
      <c r="DT723" s="357"/>
      <c r="DU723" s="357"/>
      <c r="DV723" s="357"/>
      <c r="DW723" s="357"/>
      <c r="DX723" s="357"/>
      <c r="DY723" s="357"/>
      <c r="DZ723" s="357"/>
      <c r="EA723" s="357"/>
      <c r="EB723" s="357"/>
      <c r="EC723" s="357"/>
      <c r="ED723" s="357"/>
      <c r="EE723" s="357"/>
      <c r="EF723" s="357"/>
      <c r="EG723" s="357"/>
      <c r="EH723" s="357"/>
      <c r="EI723" s="357"/>
      <c r="EJ723" s="357"/>
      <c r="EK723" s="357"/>
      <c r="EL723" s="357"/>
      <c r="EM723" s="357"/>
      <c r="EN723" s="357"/>
      <c r="EO723" s="357"/>
      <c r="EP723" s="357"/>
      <c r="EQ723" s="357"/>
      <c r="ER723" s="357"/>
      <c r="ES723" s="357"/>
      <c r="ET723" s="357"/>
      <c r="EU723" s="357"/>
    </row>
    <row r="724" ht="12.75" customHeight="1">
      <c r="A724" s="357"/>
      <c r="B724" s="357"/>
      <c r="C724" s="357"/>
      <c r="D724" s="357"/>
      <c r="E724" s="357"/>
      <c r="F724" s="357"/>
      <c r="G724" s="357"/>
      <c r="H724" s="357"/>
      <c r="I724" s="357"/>
      <c r="J724" s="357"/>
      <c r="K724" s="357"/>
      <c r="L724" s="357"/>
      <c r="M724" s="357"/>
      <c r="N724" s="357"/>
      <c r="O724" s="357"/>
      <c r="P724" s="357"/>
      <c r="Q724" s="357"/>
      <c r="R724" s="357"/>
      <c r="S724" s="357"/>
      <c r="T724" s="357"/>
      <c r="U724" s="357"/>
      <c r="V724" s="357"/>
      <c r="W724" s="357"/>
      <c r="X724" s="357"/>
      <c r="Y724" s="357"/>
      <c r="Z724" s="357"/>
      <c r="AA724" s="357"/>
      <c r="AB724" s="357"/>
      <c r="AC724" s="357"/>
      <c r="AD724" s="357"/>
      <c r="AE724" s="357"/>
      <c r="AF724" s="357"/>
      <c r="AG724" s="357"/>
      <c r="AH724" s="357"/>
      <c r="AI724" s="357"/>
      <c r="AJ724" s="357"/>
      <c r="AK724" s="357"/>
      <c r="AL724" s="357"/>
      <c r="AM724" s="357"/>
      <c r="AN724" s="357"/>
      <c r="AO724" s="357"/>
      <c r="AP724" s="357"/>
      <c r="AQ724" s="357"/>
      <c r="AR724" s="357"/>
      <c r="AS724" s="357"/>
      <c r="AT724" s="357"/>
      <c r="AU724" s="357"/>
      <c r="AV724" s="357"/>
      <c r="AW724" s="357"/>
      <c r="AX724" s="357"/>
      <c r="AY724" s="357"/>
      <c r="AZ724" s="357"/>
      <c r="BA724" s="357"/>
      <c r="BB724" s="357"/>
      <c r="BC724" s="357"/>
      <c r="BD724" s="357"/>
      <c r="BE724" s="357"/>
      <c r="BF724" s="357"/>
      <c r="BG724" s="357"/>
      <c r="BH724" s="357"/>
      <c r="BI724" s="357"/>
      <c r="BJ724" s="357"/>
      <c r="BK724" s="357"/>
      <c r="BL724" s="357"/>
      <c r="BM724" s="357"/>
      <c r="BN724" s="357"/>
      <c r="BO724" s="357"/>
      <c r="BP724" s="357"/>
      <c r="BQ724" s="357"/>
      <c r="BR724" s="357"/>
      <c r="BS724" s="357"/>
      <c r="BT724" s="357"/>
      <c r="BU724" s="357"/>
      <c r="BV724" s="357"/>
      <c r="BW724" s="357"/>
      <c r="BX724" s="357"/>
      <c r="BY724" s="357"/>
      <c r="BZ724" s="357"/>
      <c r="CA724" s="357"/>
      <c r="CB724" s="357"/>
      <c r="CC724" s="357"/>
      <c r="CD724" s="357"/>
      <c r="CE724" s="357"/>
      <c r="CF724" s="357"/>
      <c r="CG724" s="357"/>
      <c r="CH724" s="357"/>
      <c r="CI724" s="357"/>
      <c r="CJ724" s="357"/>
      <c r="CK724" s="357"/>
      <c r="CL724" s="357"/>
      <c r="CM724" s="357"/>
      <c r="CN724" s="357"/>
      <c r="CO724" s="357"/>
      <c r="CP724" s="357"/>
      <c r="CQ724" s="357"/>
      <c r="CR724" s="357"/>
      <c r="CS724" s="357"/>
      <c r="CT724" s="357"/>
      <c r="CU724" s="357"/>
      <c r="CV724" s="357"/>
      <c r="CW724" s="357"/>
      <c r="CX724" s="357"/>
      <c r="CY724" s="357"/>
      <c r="CZ724" s="357"/>
      <c r="DA724" s="357"/>
      <c r="DB724" s="357"/>
      <c r="DC724" s="357"/>
      <c r="DD724" s="357"/>
      <c r="DE724" s="357"/>
      <c r="DF724" s="357"/>
      <c r="DG724" s="357"/>
      <c r="DH724" s="357"/>
      <c r="DI724" s="357"/>
      <c r="DJ724" s="357"/>
      <c r="DK724" s="357"/>
      <c r="DL724" s="357"/>
      <c r="DM724" s="357"/>
      <c r="DN724" s="357"/>
      <c r="DO724" s="357"/>
      <c r="DP724" s="357"/>
      <c r="DQ724" s="357"/>
      <c r="DR724" s="357"/>
      <c r="DS724" s="357"/>
      <c r="DT724" s="357"/>
      <c r="DU724" s="357"/>
      <c r="DV724" s="357"/>
      <c r="DW724" s="357"/>
      <c r="DX724" s="357"/>
      <c r="DY724" s="357"/>
      <c r="DZ724" s="357"/>
      <c r="EA724" s="357"/>
      <c r="EB724" s="357"/>
      <c r="EC724" s="357"/>
      <c r="ED724" s="357"/>
      <c r="EE724" s="357"/>
      <c r="EF724" s="357"/>
      <c r="EG724" s="357"/>
      <c r="EH724" s="357"/>
      <c r="EI724" s="357"/>
      <c r="EJ724" s="357"/>
      <c r="EK724" s="357"/>
      <c r="EL724" s="357"/>
      <c r="EM724" s="357"/>
      <c r="EN724" s="357"/>
      <c r="EO724" s="357"/>
      <c r="EP724" s="357"/>
      <c r="EQ724" s="357"/>
      <c r="ER724" s="357"/>
      <c r="ES724" s="357"/>
      <c r="ET724" s="357"/>
      <c r="EU724" s="357"/>
    </row>
    <row r="725" ht="12.75" customHeight="1">
      <c r="A725" s="357"/>
      <c r="B725" s="357"/>
      <c r="C725" s="357"/>
      <c r="D725" s="357"/>
      <c r="E725" s="357"/>
      <c r="F725" s="357"/>
      <c r="G725" s="357"/>
      <c r="H725" s="357"/>
      <c r="I725" s="357"/>
      <c r="J725" s="357"/>
      <c r="K725" s="357"/>
      <c r="L725" s="357"/>
      <c r="M725" s="357"/>
      <c r="N725" s="357"/>
      <c r="O725" s="357"/>
      <c r="P725" s="357"/>
      <c r="Q725" s="357"/>
      <c r="R725" s="357"/>
      <c r="S725" s="357"/>
      <c r="T725" s="357"/>
      <c r="U725" s="357"/>
      <c r="V725" s="357"/>
      <c r="W725" s="357"/>
      <c r="X725" s="357"/>
      <c r="Y725" s="357"/>
      <c r="Z725" s="357"/>
      <c r="AA725" s="357"/>
      <c r="AB725" s="357"/>
      <c r="AC725" s="357"/>
      <c r="AD725" s="357"/>
      <c r="AE725" s="357"/>
      <c r="AF725" s="357"/>
      <c r="AG725" s="357"/>
      <c r="AH725" s="357"/>
      <c r="AI725" s="357"/>
      <c r="AJ725" s="357"/>
      <c r="AK725" s="357"/>
      <c r="AL725" s="357"/>
      <c r="AM725" s="357"/>
      <c r="AN725" s="357"/>
      <c r="AO725" s="357"/>
      <c r="AP725" s="357"/>
      <c r="AQ725" s="357"/>
      <c r="AR725" s="357"/>
      <c r="AS725" s="357"/>
      <c r="AT725" s="357"/>
      <c r="AU725" s="357"/>
      <c r="AV725" s="357"/>
      <c r="AW725" s="357"/>
      <c r="AX725" s="357"/>
      <c r="AY725" s="357"/>
      <c r="AZ725" s="357"/>
      <c r="BA725" s="357"/>
      <c r="BB725" s="357"/>
      <c r="BC725" s="357"/>
      <c r="BD725" s="357"/>
      <c r="BE725" s="357"/>
      <c r="BF725" s="357"/>
      <c r="BG725" s="357"/>
      <c r="BH725" s="357"/>
      <c r="BI725" s="357"/>
      <c r="BJ725" s="357"/>
      <c r="BK725" s="357"/>
      <c r="BL725" s="357"/>
      <c r="BM725" s="357"/>
      <c r="BN725" s="357"/>
      <c r="BO725" s="357"/>
      <c r="BP725" s="357"/>
      <c r="BQ725" s="357"/>
      <c r="BR725" s="357"/>
      <c r="BS725" s="357"/>
      <c r="BT725" s="357"/>
      <c r="BU725" s="357"/>
      <c r="BV725" s="357"/>
      <c r="BW725" s="357"/>
      <c r="BX725" s="357"/>
      <c r="BY725" s="357"/>
      <c r="BZ725" s="357"/>
      <c r="CA725" s="357"/>
      <c r="CB725" s="357"/>
      <c r="CC725" s="357"/>
      <c r="CD725" s="357"/>
      <c r="CE725" s="357"/>
      <c r="CF725" s="357"/>
      <c r="CG725" s="357"/>
      <c r="CH725" s="357"/>
      <c r="CI725" s="357"/>
      <c r="CJ725" s="357"/>
      <c r="CK725" s="357"/>
      <c r="CL725" s="357"/>
      <c r="CM725" s="357"/>
      <c r="CN725" s="357"/>
      <c r="CO725" s="357"/>
      <c r="CP725" s="357"/>
      <c r="CQ725" s="357"/>
      <c r="CR725" s="357"/>
      <c r="CS725" s="357"/>
      <c r="CT725" s="357"/>
      <c r="CU725" s="357"/>
      <c r="CV725" s="357"/>
      <c r="CW725" s="357"/>
      <c r="CX725" s="357"/>
      <c r="CY725" s="357"/>
      <c r="CZ725" s="357"/>
      <c r="DA725" s="357"/>
      <c r="DB725" s="357"/>
      <c r="DC725" s="357"/>
      <c r="DD725" s="357"/>
      <c r="DE725" s="357"/>
      <c r="DF725" s="357"/>
      <c r="DG725" s="357"/>
      <c r="DH725" s="357"/>
      <c r="DI725" s="357"/>
      <c r="DJ725" s="357"/>
      <c r="DK725" s="357"/>
      <c r="DL725" s="357"/>
      <c r="DM725" s="357"/>
      <c r="DN725" s="357"/>
      <c r="DO725" s="357"/>
      <c r="DP725" s="357"/>
      <c r="DQ725" s="357"/>
      <c r="DR725" s="357"/>
      <c r="DS725" s="357"/>
      <c r="DT725" s="357"/>
      <c r="DU725" s="357"/>
      <c r="DV725" s="357"/>
      <c r="DW725" s="357"/>
      <c r="DX725" s="357"/>
      <c r="DY725" s="357"/>
      <c r="DZ725" s="357"/>
      <c r="EA725" s="357"/>
      <c r="EB725" s="357"/>
      <c r="EC725" s="357"/>
      <c r="ED725" s="357"/>
      <c r="EE725" s="357"/>
      <c r="EF725" s="357"/>
      <c r="EG725" s="357"/>
      <c r="EH725" s="357"/>
      <c r="EI725" s="357"/>
      <c r="EJ725" s="357"/>
      <c r="EK725" s="357"/>
      <c r="EL725" s="357"/>
      <c r="EM725" s="357"/>
      <c r="EN725" s="357"/>
      <c r="EO725" s="357"/>
      <c r="EP725" s="357"/>
      <c r="EQ725" s="357"/>
      <c r="ER725" s="357"/>
      <c r="ES725" s="357"/>
      <c r="ET725" s="357"/>
      <c r="EU725" s="357"/>
    </row>
    <row r="726" ht="12.75" customHeight="1">
      <c r="A726" s="357"/>
      <c r="B726" s="357"/>
      <c r="C726" s="357"/>
      <c r="D726" s="357"/>
      <c r="E726" s="357"/>
      <c r="F726" s="357"/>
      <c r="G726" s="357"/>
      <c r="H726" s="357"/>
      <c r="I726" s="357"/>
      <c r="J726" s="357"/>
      <c r="K726" s="357"/>
      <c r="L726" s="357"/>
      <c r="M726" s="357"/>
      <c r="N726" s="357"/>
      <c r="O726" s="357"/>
      <c r="P726" s="357"/>
      <c r="Q726" s="357"/>
      <c r="R726" s="357"/>
      <c r="S726" s="357"/>
      <c r="T726" s="357"/>
      <c r="U726" s="357"/>
      <c r="V726" s="357"/>
      <c r="W726" s="357"/>
      <c r="X726" s="357"/>
      <c r="Y726" s="357"/>
      <c r="Z726" s="357"/>
      <c r="AA726" s="357"/>
      <c r="AB726" s="357"/>
      <c r="AC726" s="357"/>
      <c r="AD726" s="357"/>
      <c r="AE726" s="357"/>
      <c r="AF726" s="357"/>
      <c r="AG726" s="357"/>
      <c r="AH726" s="357"/>
      <c r="AI726" s="357"/>
      <c r="AJ726" s="357"/>
      <c r="AK726" s="357"/>
      <c r="AL726" s="357"/>
      <c r="AM726" s="357"/>
      <c r="AN726" s="357"/>
      <c r="AO726" s="357"/>
      <c r="AP726" s="357"/>
      <c r="AQ726" s="357"/>
      <c r="AR726" s="357"/>
      <c r="AS726" s="357"/>
      <c r="AT726" s="357"/>
      <c r="AU726" s="357"/>
      <c r="AV726" s="357"/>
      <c r="AW726" s="357"/>
      <c r="AX726" s="357"/>
      <c r="AY726" s="357"/>
      <c r="AZ726" s="357"/>
      <c r="BA726" s="357"/>
      <c r="BB726" s="357"/>
      <c r="BC726" s="357"/>
      <c r="BD726" s="357"/>
      <c r="BE726" s="357"/>
      <c r="BF726" s="357"/>
      <c r="BG726" s="357"/>
      <c r="BH726" s="357"/>
      <c r="BI726" s="357"/>
      <c r="BJ726" s="357"/>
      <c r="BK726" s="357"/>
      <c r="BL726" s="357"/>
      <c r="BM726" s="357"/>
      <c r="BN726" s="357"/>
      <c r="BO726" s="357"/>
      <c r="BP726" s="357"/>
      <c r="BQ726" s="357"/>
      <c r="BR726" s="357"/>
      <c r="BS726" s="357"/>
      <c r="BT726" s="357"/>
      <c r="BU726" s="357"/>
      <c r="BV726" s="357"/>
      <c r="BW726" s="357"/>
      <c r="BX726" s="357"/>
      <c r="BY726" s="357"/>
      <c r="BZ726" s="357"/>
      <c r="CA726" s="357"/>
      <c r="CB726" s="357"/>
      <c r="CC726" s="357"/>
      <c r="CD726" s="357"/>
      <c r="CE726" s="357"/>
      <c r="CF726" s="357"/>
      <c r="CG726" s="357"/>
      <c r="CH726" s="357"/>
      <c r="CI726" s="357"/>
      <c r="CJ726" s="357"/>
      <c r="CK726" s="357"/>
      <c r="CL726" s="357"/>
      <c r="CM726" s="357"/>
      <c r="CN726" s="357"/>
      <c r="CO726" s="357"/>
      <c r="CP726" s="357"/>
      <c r="CQ726" s="357"/>
      <c r="CR726" s="357"/>
      <c r="CS726" s="357"/>
      <c r="CT726" s="357"/>
      <c r="CU726" s="357"/>
      <c r="CV726" s="357"/>
      <c r="CW726" s="357"/>
      <c r="CX726" s="357"/>
      <c r="CY726" s="357"/>
      <c r="CZ726" s="357"/>
      <c r="DA726" s="357"/>
      <c r="DB726" s="357"/>
      <c r="DC726" s="357"/>
      <c r="DD726" s="357"/>
      <c r="DE726" s="357"/>
      <c r="DF726" s="357"/>
      <c r="DG726" s="357"/>
      <c r="DH726" s="357"/>
      <c r="DI726" s="357"/>
      <c r="DJ726" s="357"/>
      <c r="DK726" s="357"/>
      <c r="DL726" s="357"/>
      <c r="DM726" s="357"/>
      <c r="DN726" s="357"/>
      <c r="DO726" s="357"/>
      <c r="DP726" s="357"/>
      <c r="DQ726" s="357"/>
      <c r="DR726" s="357"/>
      <c r="DS726" s="357"/>
      <c r="DT726" s="357"/>
      <c r="DU726" s="357"/>
      <c r="DV726" s="357"/>
      <c r="DW726" s="357"/>
      <c r="DX726" s="357"/>
      <c r="DY726" s="357"/>
      <c r="DZ726" s="357"/>
      <c r="EA726" s="357"/>
      <c r="EB726" s="357"/>
      <c r="EC726" s="357"/>
      <c r="ED726" s="357"/>
      <c r="EE726" s="357"/>
      <c r="EF726" s="357"/>
      <c r="EG726" s="357"/>
      <c r="EH726" s="357"/>
      <c r="EI726" s="357"/>
      <c r="EJ726" s="357"/>
      <c r="EK726" s="357"/>
      <c r="EL726" s="357"/>
      <c r="EM726" s="357"/>
      <c r="EN726" s="357"/>
      <c r="EO726" s="357"/>
      <c r="EP726" s="357"/>
      <c r="EQ726" s="357"/>
      <c r="ER726" s="357"/>
      <c r="ES726" s="357"/>
      <c r="ET726" s="357"/>
      <c r="EU726" s="357"/>
    </row>
    <row r="727" ht="12.75" customHeight="1">
      <c r="A727" s="357"/>
      <c r="B727" s="357"/>
      <c r="C727" s="357"/>
      <c r="D727" s="357"/>
      <c r="E727" s="357"/>
      <c r="F727" s="357"/>
      <c r="G727" s="357"/>
      <c r="H727" s="357"/>
      <c r="I727" s="357"/>
      <c r="J727" s="357"/>
      <c r="K727" s="357"/>
      <c r="L727" s="357"/>
      <c r="M727" s="357"/>
      <c r="N727" s="357"/>
      <c r="O727" s="357"/>
      <c r="P727" s="357"/>
      <c r="Q727" s="357"/>
      <c r="R727" s="357"/>
      <c r="S727" s="357"/>
      <c r="T727" s="357"/>
      <c r="U727" s="357"/>
      <c r="V727" s="357"/>
      <c r="W727" s="357"/>
      <c r="X727" s="357"/>
      <c r="Y727" s="357"/>
      <c r="Z727" s="357"/>
      <c r="AA727" s="357"/>
      <c r="AB727" s="357"/>
      <c r="AC727" s="357"/>
      <c r="AD727" s="357"/>
      <c r="AE727" s="357"/>
      <c r="AF727" s="357"/>
      <c r="AG727" s="357"/>
      <c r="AH727" s="357"/>
      <c r="AI727" s="357"/>
      <c r="AJ727" s="357"/>
      <c r="AK727" s="357"/>
      <c r="AL727" s="357"/>
      <c r="AM727" s="357"/>
      <c r="AN727" s="357"/>
      <c r="AO727" s="357"/>
      <c r="AP727" s="357"/>
      <c r="AQ727" s="357"/>
      <c r="AR727" s="357"/>
      <c r="AS727" s="357"/>
      <c r="AT727" s="357"/>
      <c r="AU727" s="357"/>
      <c r="AV727" s="357"/>
      <c r="AW727" s="357"/>
      <c r="AX727" s="357"/>
      <c r="AY727" s="357"/>
      <c r="AZ727" s="357"/>
      <c r="BA727" s="357"/>
      <c r="BB727" s="357"/>
      <c r="BC727" s="357"/>
      <c r="BD727" s="357"/>
      <c r="BE727" s="357"/>
      <c r="BF727" s="357"/>
      <c r="BG727" s="357"/>
      <c r="BH727" s="357"/>
      <c r="BI727" s="357"/>
      <c r="BJ727" s="357"/>
      <c r="BK727" s="357"/>
      <c r="BL727" s="357"/>
      <c r="BM727" s="357"/>
      <c r="BN727" s="357"/>
      <c r="BO727" s="357"/>
      <c r="BP727" s="357"/>
      <c r="BQ727" s="357"/>
      <c r="BR727" s="357"/>
      <c r="BS727" s="357"/>
      <c r="BT727" s="357"/>
      <c r="BU727" s="357"/>
      <c r="BV727" s="357"/>
      <c r="BW727" s="357"/>
      <c r="BX727" s="357"/>
      <c r="BY727" s="357"/>
      <c r="BZ727" s="357"/>
      <c r="CA727" s="357"/>
      <c r="CB727" s="357"/>
      <c r="CC727" s="357"/>
      <c r="CD727" s="357"/>
      <c r="CE727" s="357"/>
      <c r="CF727" s="357"/>
      <c r="CG727" s="357"/>
      <c r="CH727" s="357"/>
      <c r="CI727" s="357"/>
      <c r="CJ727" s="357"/>
      <c r="CK727" s="357"/>
      <c r="CL727" s="357"/>
      <c r="CM727" s="357"/>
      <c r="CN727" s="357"/>
      <c r="CO727" s="357"/>
      <c r="CP727" s="357"/>
      <c r="CQ727" s="357"/>
      <c r="CR727" s="357"/>
      <c r="CS727" s="357"/>
      <c r="CT727" s="357"/>
      <c r="CU727" s="357"/>
      <c r="CV727" s="357"/>
      <c r="CW727" s="357"/>
      <c r="CX727" s="357"/>
      <c r="CY727" s="357"/>
      <c r="CZ727" s="357"/>
      <c r="DA727" s="357"/>
      <c r="DB727" s="357"/>
      <c r="DC727" s="357"/>
      <c r="DD727" s="357"/>
      <c r="DE727" s="357"/>
      <c r="DF727" s="357"/>
      <c r="DG727" s="357"/>
      <c r="DH727" s="357"/>
      <c r="DI727" s="357"/>
      <c r="DJ727" s="357"/>
      <c r="DK727" s="357"/>
      <c r="DL727" s="357"/>
      <c r="DM727" s="357"/>
      <c r="DN727" s="357"/>
      <c r="DO727" s="357"/>
      <c r="DP727" s="357"/>
      <c r="DQ727" s="357"/>
      <c r="DR727" s="357"/>
      <c r="DS727" s="357"/>
      <c r="DT727" s="357"/>
      <c r="DU727" s="357"/>
      <c r="DV727" s="357"/>
      <c r="DW727" s="357"/>
      <c r="DX727" s="357"/>
      <c r="DY727" s="357"/>
      <c r="DZ727" s="357"/>
      <c r="EA727" s="357"/>
      <c r="EB727" s="357"/>
      <c r="EC727" s="357"/>
      <c r="ED727" s="357"/>
      <c r="EE727" s="357"/>
      <c r="EF727" s="357"/>
      <c r="EG727" s="357"/>
      <c r="EH727" s="357"/>
      <c r="EI727" s="357"/>
      <c r="EJ727" s="357"/>
      <c r="EK727" s="357"/>
      <c r="EL727" s="357"/>
      <c r="EM727" s="357"/>
      <c r="EN727" s="357"/>
      <c r="EO727" s="357"/>
      <c r="EP727" s="357"/>
      <c r="EQ727" s="357"/>
      <c r="ER727" s="357"/>
      <c r="ES727" s="357"/>
      <c r="ET727" s="357"/>
      <c r="EU727" s="357"/>
    </row>
    <row r="728" ht="12.75" customHeight="1">
      <c r="A728" s="357"/>
      <c r="B728" s="357"/>
      <c r="C728" s="357"/>
      <c r="D728" s="357"/>
      <c r="E728" s="357"/>
      <c r="F728" s="357"/>
      <c r="G728" s="357"/>
      <c r="H728" s="357"/>
      <c r="I728" s="357"/>
      <c r="J728" s="357"/>
      <c r="K728" s="357"/>
      <c r="L728" s="357"/>
      <c r="M728" s="357"/>
      <c r="N728" s="357"/>
      <c r="O728" s="357"/>
      <c r="P728" s="357"/>
      <c r="Q728" s="357"/>
      <c r="R728" s="357"/>
      <c r="S728" s="357"/>
      <c r="T728" s="357"/>
      <c r="U728" s="357"/>
      <c r="V728" s="357"/>
      <c r="W728" s="357"/>
      <c r="X728" s="357"/>
      <c r="Y728" s="357"/>
      <c r="Z728" s="357"/>
      <c r="AA728" s="357"/>
      <c r="AB728" s="357"/>
      <c r="AC728" s="357"/>
      <c r="AD728" s="357"/>
      <c r="AE728" s="357"/>
      <c r="AF728" s="357"/>
      <c r="AG728" s="357"/>
      <c r="AH728" s="357"/>
      <c r="AI728" s="357"/>
      <c r="AJ728" s="357"/>
      <c r="AK728" s="357"/>
      <c r="AL728" s="357"/>
      <c r="AM728" s="357"/>
      <c r="AN728" s="357"/>
      <c r="AO728" s="357"/>
      <c r="AP728" s="357"/>
      <c r="AQ728" s="357"/>
      <c r="AR728" s="357"/>
      <c r="AS728" s="357"/>
      <c r="AT728" s="357"/>
      <c r="AU728" s="357"/>
      <c r="AV728" s="357"/>
      <c r="AW728" s="357"/>
      <c r="AX728" s="357"/>
      <c r="AY728" s="357"/>
      <c r="AZ728" s="357"/>
      <c r="BA728" s="357"/>
      <c r="BB728" s="357"/>
      <c r="BC728" s="357"/>
      <c r="BD728" s="357"/>
      <c r="BE728" s="357"/>
      <c r="BF728" s="357"/>
      <c r="BG728" s="357"/>
      <c r="BH728" s="357"/>
      <c r="BI728" s="357"/>
      <c r="BJ728" s="357"/>
      <c r="BK728" s="357"/>
      <c r="BL728" s="357"/>
      <c r="BM728" s="357"/>
      <c r="BN728" s="357"/>
      <c r="BO728" s="357"/>
      <c r="BP728" s="357"/>
      <c r="BQ728" s="357"/>
      <c r="BR728" s="357"/>
      <c r="BS728" s="357"/>
      <c r="BT728" s="357"/>
      <c r="BU728" s="357"/>
      <c r="BV728" s="357"/>
      <c r="BW728" s="357"/>
      <c r="BX728" s="357"/>
      <c r="BY728" s="357"/>
      <c r="BZ728" s="357"/>
      <c r="CA728" s="357"/>
      <c r="CB728" s="357"/>
      <c r="CC728" s="357"/>
      <c r="CD728" s="357"/>
      <c r="CE728" s="357"/>
      <c r="CF728" s="357"/>
      <c r="CG728" s="357"/>
      <c r="CH728" s="357"/>
      <c r="CI728" s="357"/>
      <c r="CJ728" s="357"/>
      <c r="CK728" s="357"/>
      <c r="CL728" s="357"/>
      <c r="CM728" s="357"/>
      <c r="CN728" s="357"/>
      <c r="CO728" s="357"/>
      <c r="CP728" s="357"/>
      <c r="CQ728" s="357"/>
      <c r="CR728" s="357"/>
      <c r="CS728" s="357"/>
      <c r="CT728" s="357"/>
      <c r="CU728" s="357"/>
      <c r="CV728" s="357"/>
      <c r="CW728" s="357"/>
      <c r="CX728" s="357"/>
      <c r="CY728" s="357"/>
      <c r="CZ728" s="357"/>
      <c r="DA728" s="357"/>
      <c r="DB728" s="357"/>
      <c r="DC728" s="357"/>
      <c r="DD728" s="357"/>
      <c r="DE728" s="357"/>
      <c r="DF728" s="357"/>
      <c r="DG728" s="357"/>
      <c r="DH728" s="357"/>
      <c r="DI728" s="357"/>
      <c r="DJ728" s="357"/>
      <c r="DK728" s="357"/>
      <c r="DL728" s="357"/>
      <c r="DM728" s="357"/>
      <c r="DN728" s="357"/>
      <c r="DO728" s="357"/>
      <c r="DP728" s="357"/>
      <c r="DQ728" s="357"/>
      <c r="DR728" s="357"/>
      <c r="DS728" s="357"/>
      <c r="DT728" s="357"/>
      <c r="DU728" s="357"/>
      <c r="DV728" s="357"/>
      <c r="DW728" s="357"/>
      <c r="DX728" s="357"/>
      <c r="DY728" s="357"/>
      <c r="DZ728" s="357"/>
      <c r="EA728" s="357"/>
      <c r="EB728" s="357"/>
      <c r="EC728" s="357"/>
      <c r="ED728" s="357"/>
      <c r="EE728" s="357"/>
      <c r="EF728" s="357"/>
      <c r="EG728" s="357"/>
      <c r="EH728" s="357"/>
      <c r="EI728" s="357"/>
      <c r="EJ728" s="357"/>
      <c r="EK728" s="357"/>
      <c r="EL728" s="357"/>
      <c r="EM728" s="357"/>
      <c r="EN728" s="357"/>
      <c r="EO728" s="357"/>
      <c r="EP728" s="357"/>
      <c r="EQ728" s="357"/>
      <c r="ER728" s="357"/>
      <c r="ES728" s="357"/>
      <c r="ET728" s="357"/>
      <c r="EU728" s="357"/>
    </row>
    <row r="729" ht="12.75" customHeight="1">
      <c r="A729" s="357"/>
      <c r="B729" s="357"/>
      <c r="C729" s="357"/>
      <c r="D729" s="357"/>
      <c r="E729" s="357"/>
      <c r="F729" s="357"/>
      <c r="G729" s="357"/>
      <c r="H729" s="357"/>
      <c r="I729" s="357"/>
      <c r="J729" s="357"/>
      <c r="K729" s="357"/>
      <c r="L729" s="357"/>
      <c r="M729" s="357"/>
      <c r="N729" s="357"/>
      <c r="O729" s="357"/>
      <c r="P729" s="357"/>
      <c r="Q729" s="357"/>
      <c r="R729" s="357"/>
      <c r="S729" s="357"/>
      <c r="T729" s="357"/>
      <c r="U729" s="357"/>
      <c r="V729" s="357"/>
      <c r="W729" s="357"/>
      <c r="X729" s="357"/>
      <c r="Y729" s="357"/>
      <c r="Z729" s="357"/>
      <c r="AA729" s="357"/>
      <c r="AB729" s="357"/>
      <c r="AC729" s="357"/>
      <c r="AD729" s="357"/>
      <c r="AE729" s="357"/>
      <c r="AF729" s="357"/>
      <c r="AG729" s="357"/>
      <c r="AH729" s="357"/>
      <c r="AI729" s="357"/>
      <c r="AJ729" s="357"/>
      <c r="AK729" s="357"/>
      <c r="AL729" s="357"/>
      <c r="AM729" s="357"/>
      <c r="AN729" s="357"/>
      <c r="AO729" s="357"/>
      <c r="AP729" s="357"/>
      <c r="AQ729" s="357"/>
      <c r="AR729" s="357"/>
      <c r="AS729" s="357"/>
      <c r="AT729" s="357"/>
      <c r="AU729" s="357"/>
      <c r="AV729" s="357"/>
      <c r="AW729" s="357"/>
      <c r="AX729" s="357"/>
      <c r="AY729" s="357"/>
      <c r="AZ729" s="357"/>
      <c r="BA729" s="357"/>
      <c r="BB729" s="357"/>
      <c r="BC729" s="357"/>
      <c r="BD729" s="357"/>
      <c r="BE729" s="357"/>
      <c r="BF729" s="357"/>
      <c r="BG729" s="357"/>
      <c r="BH729" s="357"/>
      <c r="BI729" s="357"/>
      <c r="BJ729" s="357"/>
      <c r="BK729" s="357"/>
      <c r="BL729" s="357"/>
      <c r="BM729" s="357"/>
      <c r="BN729" s="357"/>
      <c r="BO729" s="357"/>
      <c r="BP729" s="357"/>
      <c r="BQ729" s="357"/>
      <c r="BR729" s="357"/>
      <c r="BS729" s="357"/>
      <c r="BT729" s="357"/>
      <c r="BU729" s="357"/>
      <c r="BV729" s="357"/>
      <c r="BW729" s="357"/>
      <c r="BX729" s="357"/>
      <c r="BY729" s="357"/>
      <c r="BZ729" s="357"/>
      <c r="CA729" s="357"/>
      <c r="CB729" s="357"/>
      <c r="CC729" s="357"/>
      <c r="CD729" s="357"/>
      <c r="CE729" s="357"/>
      <c r="CF729" s="357"/>
      <c r="CG729" s="357"/>
      <c r="CH729" s="357"/>
      <c r="CI729" s="357"/>
      <c r="CJ729" s="357"/>
      <c r="CK729" s="357"/>
      <c r="CL729" s="357"/>
      <c r="CM729" s="357"/>
      <c r="CN729" s="357"/>
      <c r="CO729" s="357"/>
      <c r="CP729" s="357"/>
      <c r="CQ729" s="357"/>
      <c r="CR729" s="357"/>
      <c r="CS729" s="357"/>
      <c r="CT729" s="357"/>
      <c r="CU729" s="357"/>
      <c r="CV729" s="357"/>
      <c r="CW729" s="357"/>
      <c r="CX729" s="357"/>
      <c r="CY729" s="357"/>
      <c r="CZ729" s="357"/>
      <c r="DA729" s="357"/>
      <c r="DB729" s="357"/>
      <c r="DC729" s="357"/>
      <c r="DD729" s="357"/>
      <c r="DE729" s="357"/>
      <c r="DF729" s="357"/>
      <c r="DG729" s="357"/>
      <c r="DH729" s="357"/>
      <c r="DI729" s="357"/>
      <c r="DJ729" s="357"/>
      <c r="DK729" s="357"/>
      <c r="DL729" s="357"/>
      <c r="DM729" s="357"/>
      <c r="DN729" s="357"/>
      <c r="DO729" s="357"/>
      <c r="DP729" s="357"/>
      <c r="DQ729" s="357"/>
      <c r="DR729" s="357"/>
      <c r="DS729" s="357"/>
      <c r="DT729" s="357"/>
      <c r="DU729" s="357"/>
      <c r="DV729" s="357"/>
      <c r="DW729" s="357"/>
      <c r="DX729" s="357"/>
      <c r="DY729" s="357"/>
      <c r="DZ729" s="357"/>
      <c r="EA729" s="357"/>
      <c r="EB729" s="357"/>
      <c r="EC729" s="357"/>
      <c r="ED729" s="357"/>
      <c r="EE729" s="357"/>
      <c r="EF729" s="357"/>
      <c r="EG729" s="357"/>
      <c r="EH729" s="357"/>
      <c r="EI729" s="357"/>
      <c r="EJ729" s="357"/>
      <c r="EK729" s="357"/>
      <c r="EL729" s="357"/>
      <c r="EM729" s="357"/>
      <c r="EN729" s="357"/>
      <c r="EO729" s="357"/>
      <c r="EP729" s="357"/>
      <c r="EQ729" s="357"/>
      <c r="ER729" s="357"/>
      <c r="ES729" s="357"/>
      <c r="ET729" s="357"/>
      <c r="EU729" s="357"/>
    </row>
    <row r="730" ht="12.75" customHeight="1">
      <c r="A730" s="357"/>
      <c r="B730" s="357"/>
      <c r="C730" s="357"/>
      <c r="D730" s="357"/>
      <c r="E730" s="357"/>
      <c r="F730" s="357"/>
      <c r="G730" s="357"/>
      <c r="H730" s="357"/>
      <c r="I730" s="357"/>
      <c r="J730" s="357"/>
      <c r="K730" s="357"/>
      <c r="L730" s="357"/>
      <c r="M730" s="357"/>
      <c r="N730" s="357"/>
      <c r="O730" s="357"/>
      <c r="P730" s="357"/>
      <c r="Q730" s="357"/>
      <c r="R730" s="357"/>
      <c r="S730" s="357"/>
      <c r="T730" s="357"/>
      <c r="U730" s="357"/>
      <c r="V730" s="357"/>
      <c r="W730" s="357"/>
      <c r="X730" s="357"/>
      <c r="Y730" s="357"/>
      <c r="Z730" s="357"/>
      <c r="AA730" s="357"/>
      <c r="AB730" s="357"/>
      <c r="AC730" s="357"/>
      <c r="AD730" s="357"/>
      <c r="AE730" s="357"/>
      <c r="AF730" s="357"/>
      <c r="AG730" s="357"/>
      <c r="AH730" s="357"/>
      <c r="AI730" s="357"/>
      <c r="AJ730" s="357"/>
      <c r="AK730" s="357"/>
      <c r="AL730" s="357"/>
      <c r="AM730" s="357"/>
      <c r="AN730" s="357"/>
      <c r="AO730" s="357"/>
      <c r="AP730" s="357"/>
      <c r="AQ730" s="357"/>
      <c r="AR730" s="357"/>
      <c r="AS730" s="357"/>
      <c r="AT730" s="357"/>
      <c r="AU730" s="357"/>
      <c r="AV730" s="357"/>
      <c r="AW730" s="357"/>
      <c r="AX730" s="357"/>
      <c r="AY730" s="357"/>
      <c r="AZ730" s="357"/>
      <c r="BA730" s="357"/>
      <c r="BB730" s="357"/>
      <c r="BC730" s="357"/>
      <c r="BD730" s="357"/>
      <c r="BE730" s="357"/>
      <c r="BF730" s="357"/>
      <c r="BG730" s="357"/>
      <c r="BH730" s="357"/>
      <c r="BI730" s="357"/>
      <c r="BJ730" s="357"/>
      <c r="BK730" s="357"/>
      <c r="BL730" s="357"/>
      <c r="BM730" s="357"/>
      <c r="BN730" s="357"/>
      <c r="BO730" s="357"/>
      <c r="BP730" s="357"/>
      <c r="BQ730" s="357"/>
      <c r="BR730" s="357"/>
      <c r="BS730" s="357"/>
      <c r="BT730" s="357"/>
      <c r="BU730" s="357"/>
      <c r="BV730" s="357"/>
      <c r="BW730" s="357"/>
      <c r="BX730" s="357"/>
      <c r="BY730" s="357"/>
      <c r="BZ730" s="357"/>
      <c r="CA730" s="357"/>
      <c r="CB730" s="357"/>
      <c r="CC730" s="357"/>
      <c r="CD730" s="357"/>
      <c r="CE730" s="357"/>
      <c r="CF730" s="357"/>
      <c r="CG730" s="357"/>
      <c r="CH730" s="357"/>
      <c r="CI730" s="357"/>
      <c r="CJ730" s="357"/>
      <c r="CK730" s="357"/>
      <c r="CL730" s="357"/>
      <c r="CM730" s="357"/>
      <c r="CN730" s="357"/>
      <c r="CO730" s="357"/>
      <c r="CP730" s="357"/>
      <c r="CQ730" s="357"/>
      <c r="CR730" s="357"/>
      <c r="CS730" s="357"/>
      <c r="CT730" s="357"/>
      <c r="CU730" s="357"/>
      <c r="CV730" s="357"/>
      <c r="CW730" s="357"/>
      <c r="CX730" s="357"/>
      <c r="CY730" s="357"/>
      <c r="CZ730" s="357"/>
      <c r="DA730" s="357"/>
      <c r="DB730" s="357"/>
      <c r="DC730" s="357"/>
      <c r="DD730" s="357"/>
      <c r="DE730" s="357"/>
      <c r="DF730" s="357"/>
      <c r="DG730" s="357"/>
      <c r="DH730" s="357"/>
      <c r="DI730" s="357"/>
      <c r="DJ730" s="357"/>
      <c r="DK730" s="357"/>
      <c r="DL730" s="357"/>
      <c r="DM730" s="357"/>
      <c r="DN730" s="357"/>
      <c r="DO730" s="357"/>
      <c r="DP730" s="357"/>
      <c r="DQ730" s="357"/>
      <c r="DR730" s="357"/>
      <c r="DS730" s="357"/>
      <c r="DT730" s="357"/>
      <c r="DU730" s="357"/>
      <c r="DV730" s="357"/>
      <c r="DW730" s="357"/>
      <c r="DX730" s="357"/>
      <c r="DY730" s="357"/>
      <c r="DZ730" s="357"/>
      <c r="EA730" s="357"/>
      <c r="EB730" s="357"/>
      <c r="EC730" s="357"/>
      <c r="ED730" s="357"/>
      <c r="EE730" s="357"/>
      <c r="EF730" s="357"/>
      <c r="EG730" s="357"/>
      <c r="EH730" s="357"/>
      <c r="EI730" s="357"/>
      <c r="EJ730" s="357"/>
      <c r="EK730" s="357"/>
      <c r="EL730" s="357"/>
      <c r="EM730" s="357"/>
      <c r="EN730" s="357"/>
      <c r="EO730" s="357"/>
      <c r="EP730" s="357"/>
      <c r="EQ730" s="357"/>
      <c r="ER730" s="357"/>
      <c r="ES730" s="357"/>
      <c r="ET730" s="357"/>
      <c r="EU730" s="357"/>
    </row>
    <row r="731" ht="12.75" customHeight="1">
      <c r="A731" s="357"/>
      <c r="B731" s="357"/>
      <c r="C731" s="357"/>
      <c r="D731" s="357"/>
      <c r="E731" s="357"/>
      <c r="F731" s="357"/>
      <c r="G731" s="357"/>
      <c r="H731" s="357"/>
      <c r="I731" s="357"/>
      <c r="J731" s="357"/>
      <c r="K731" s="357"/>
      <c r="L731" s="357"/>
      <c r="M731" s="357"/>
      <c r="N731" s="357"/>
      <c r="O731" s="357"/>
      <c r="P731" s="357"/>
      <c r="Q731" s="357"/>
      <c r="R731" s="357"/>
      <c r="S731" s="357"/>
      <c r="T731" s="357"/>
      <c r="U731" s="357"/>
      <c r="V731" s="357"/>
      <c r="W731" s="357"/>
      <c r="X731" s="357"/>
      <c r="Y731" s="357"/>
      <c r="Z731" s="357"/>
      <c r="AA731" s="357"/>
      <c r="AB731" s="357"/>
      <c r="AC731" s="357"/>
      <c r="AD731" s="357"/>
      <c r="AE731" s="357"/>
      <c r="AF731" s="357"/>
      <c r="AG731" s="357"/>
      <c r="AH731" s="357"/>
      <c r="AI731" s="357"/>
      <c r="AJ731" s="357"/>
      <c r="AK731" s="357"/>
      <c r="AL731" s="357"/>
      <c r="AM731" s="357"/>
      <c r="AN731" s="357"/>
      <c r="AO731" s="357"/>
      <c r="AP731" s="357"/>
      <c r="AQ731" s="357"/>
      <c r="AR731" s="357"/>
      <c r="AS731" s="357"/>
      <c r="AT731" s="357"/>
      <c r="AU731" s="357"/>
      <c r="AV731" s="357"/>
      <c r="AW731" s="357"/>
      <c r="AX731" s="357"/>
      <c r="AY731" s="357"/>
      <c r="AZ731" s="357"/>
      <c r="BA731" s="357"/>
      <c r="BB731" s="357"/>
      <c r="BC731" s="357"/>
      <c r="BD731" s="357"/>
      <c r="BE731" s="357"/>
      <c r="BF731" s="357"/>
      <c r="BG731" s="357"/>
      <c r="BH731" s="357"/>
      <c r="BI731" s="357"/>
      <c r="BJ731" s="357"/>
      <c r="BK731" s="357"/>
      <c r="BL731" s="357"/>
      <c r="BM731" s="357"/>
      <c r="BN731" s="357"/>
      <c r="BO731" s="357"/>
      <c r="BP731" s="357"/>
      <c r="BQ731" s="357"/>
      <c r="BR731" s="357"/>
      <c r="BS731" s="357"/>
      <c r="BT731" s="357"/>
      <c r="BU731" s="357"/>
      <c r="BV731" s="357"/>
      <c r="BW731" s="357"/>
      <c r="BX731" s="357"/>
      <c r="BY731" s="357"/>
      <c r="BZ731" s="357"/>
      <c r="CA731" s="357"/>
      <c r="CB731" s="357"/>
      <c r="CC731" s="357"/>
      <c r="CD731" s="357"/>
      <c r="CE731" s="357"/>
      <c r="CF731" s="357"/>
      <c r="CG731" s="357"/>
      <c r="CH731" s="357"/>
      <c r="CI731" s="357"/>
      <c r="CJ731" s="357"/>
      <c r="CK731" s="357"/>
      <c r="CL731" s="357"/>
      <c r="CM731" s="357"/>
      <c r="CN731" s="357"/>
      <c r="CO731" s="357"/>
      <c r="CP731" s="357"/>
      <c r="CQ731" s="357"/>
      <c r="CR731" s="357"/>
      <c r="CS731" s="357"/>
      <c r="CT731" s="357"/>
      <c r="CU731" s="357"/>
      <c r="CV731" s="357"/>
      <c r="CW731" s="357"/>
      <c r="CX731" s="357"/>
      <c r="CY731" s="357"/>
      <c r="CZ731" s="357"/>
      <c r="DA731" s="357"/>
      <c r="DB731" s="357"/>
      <c r="DC731" s="357"/>
      <c r="DD731" s="357"/>
      <c r="DE731" s="357"/>
      <c r="DF731" s="357"/>
      <c r="DG731" s="357"/>
      <c r="DH731" s="357"/>
      <c r="DI731" s="357"/>
      <c r="DJ731" s="357"/>
      <c r="DK731" s="357"/>
      <c r="DL731" s="357"/>
      <c r="DM731" s="357"/>
      <c r="DN731" s="357"/>
      <c r="DO731" s="357"/>
      <c r="DP731" s="357"/>
      <c r="DQ731" s="357"/>
      <c r="DR731" s="357"/>
      <c r="DS731" s="357"/>
      <c r="DT731" s="357"/>
      <c r="DU731" s="357"/>
      <c r="DV731" s="357"/>
      <c r="DW731" s="357"/>
      <c r="DX731" s="357"/>
      <c r="DY731" s="357"/>
      <c r="DZ731" s="357"/>
      <c r="EA731" s="357"/>
      <c r="EB731" s="357"/>
      <c r="EC731" s="357"/>
      <c r="ED731" s="357"/>
      <c r="EE731" s="357"/>
      <c r="EF731" s="357"/>
      <c r="EG731" s="357"/>
      <c r="EH731" s="357"/>
      <c r="EI731" s="357"/>
      <c r="EJ731" s="357"/>
      <c r="EK731" s="357"/>
      <c r="EL731" s="357"/>
      <c r="EM731" s="357"/>
      <c r="EN731" s="357"/>
      <c r="EO731" s="357"/>
      <c r="EP731" s="357"/>
      <c r="EQ731" s="357"/>
      <c r="ER731" s="357"/>
      <c r="ES731" s="357"/>
      <c r="ET731" s="357"/>
      <c r="EU731" s="357"/>
    </row>
    <row r="732" ht="12.75" customHeight="1">
      <c r="A732" s="357"/>
      <c r="B732" s="357"/>
      <c r="C732" s="357"/>
      <c r="D732" s="357"/>
      <c r="E732" s="357"/>
      <c r="F732" s="357"/>
      <c r="G732" s="357"/>
      <c r="H732" s="357"/>
      <c r="I732" s="357"/>
      <c r="J732" s="357"/>
      <c r="K732" s="357"/>
      <c r="L732" s="357"/>
      <c r="M732" s="357"/>
      <c r="N732" s="357"/>
      <c r="O732" s="357"/>
      <c r="P732" s="357"/>
      <c r="Q732" s="357"/>
      <c r="R732" s="357"/>
      <c r="S732" s="357"/>
      <c r="T732" s="357"/>
      <c r="U732" s="357"/>
      <c r="V732" s="357"/>
      <c r="W732" s="357"/>
      <c r="X732" s="357"/>
      <c r="Y732" s="357"/>
      <c r="Z732" s="357"/>
      <c r="AA732" s="357"/>
      <c r="AB732" s="357"/>
      <c r="AC732" s="357"/>
      <c r="AD732" s="357"/>
      <c r="AE732" s="357"/>
      <c r="AF732" s="357"/>
      <c r="AG732" s="357"/>
      <c r="AH732" s="357"/>
      <c r="AI732" s="357"/>
      <c r="AJ732" s="357"/>
      <c r="AK732" s="357"/>
      <c r="AL732" s="357"/>
      <c r="AM732" s="357"/>
      <c r="AN732" s="357"/>
      <c r="AO732" s="357"/>
      <c r="AP732" s="357"/>
      <c r="AQ732" s="357"/>
      <c r="AR732" s="357"/>
      <c r="AS732" s="357"/>
      <c r="AT732" s="357"/>
      <c r="AU732" s="357"/>
      <c r="AV732" s="357"/>
      <c r="AW732" s="357"/>
      <c r="AX732" s="357"/>
      <c r="AY732" s="357"/>
      <c r="AZ732" s="357"/>
      <c r="BA732" s="357"/>
      <c r="BB732" s="357"/>
      <c r="BC732" s="357"/>
      <c r="BD732" s="357"/>
      <c r="BE732" s="357"/>
      <c r="BF732" s="357"/>
      <c r="BG732" s="357"/>
      <c r="BH732" s="357"/>
      <c r="BI732" s="357"/>
      <c r="BJ732" s="357"/>
      <c r="BK732" s="357"/>
      <c r="BL732" s="357"/>
      <c r="BM732" s="357"/>
      <c r="BN732" s="357"/>
      <c r="BO732" s="357"/>
      <c r="BP732" s="357"/>
      <c r="BQ732" s="357"/>
      <c r="BR732" s="357"/>
      <c r="BS732" s="357"/>
      <c r="BT732" s="357"/>
      <c r="BU732" s="357"/>
      <c r="BV732" s="357"/>
      <c r="BW732" s="357"/>
      <c r="BX732" s="357"/>
      <c r="BY732" s="357"/>
      <c r="BZ732" s="357"/>
      <c r="CA732" s="357"/>
      <c r="CB732" s="357"/>
      <c r="CC732" s="357"/>
      <c r="CD732" s="357"/>
      <c r="CE732" s="357"/>
      <c r="CF732" s="357"/>
      <c r="CG732" s="357"/>
      <c r="CH732" s="357"/>
      <c r="CI732" s="357"/>
      <c r="CJ732" s="357"/>
      <c r="CK732" s="357"/>
      <c r="CL732" s="357"/>
      <c r="CM732" s="357"/>
      <c r="CN732" s="357"/>
      <c r="CO732" s="357"/>
      <c r="CP732" s="357"/>
      <c r="CQ732" s="357"/>
      <c r="CR732" s="357"/>
      <c r="CS732" s="357"/>
      <c r="CT732" s="357"/>
      <c r="CU732" s="357"/>
      <c r="CV732" s="357"/>
      <c r="CW732" s="357"/>
      <c r="CX732" s="357"/>
      <c r="CY732" s="357"/>
      <c r="CZ732" s="357"/>
      <c r="DA732" s="357"/>
      <c r="DB732" s="357"/>
      <c r="DC732" s="357"/>
      <c r="DD732" s="357"/>
      <c r="DE732" s="357"/>
      <c r="DF732" s="357"/>
      <c r="DG732" s="357"/>
      <c r="DH732" s="357"/>
      <c r="DI732" s="357"/>
      <c r="DJ732" s="357"/>
      <c r="DK732" s="357"/>
      <c r="DL732" s="357"/>
      <c r="DM732" s="357"/>
      <c r="DN732" s="357"/>
      <c r="DO732" s="357"/>
      <c r="DP732" s="357"/>
      <c r="DQ732" s="357"/>
      <c r="DR732" s="357"/>
      <c r="DS732" s="357"/>
      <c r="DT732" s="357"/>
      <c r="DU732" s="357"/>
      <c r="DV732" s="357"/>
      <c r="DW732" s="357"/>
      <c r="DX732" s="357"/>
      <c r="DY732" s="357"/>
      <c r="DZ732" s="357"/>
      <c r="EA732" s="357"/>
      <c r="EB732" s="357"/>
      <c r="EC732" s="357"/>
      <c r="ED732" s="357"/>
      <c r="EE732" s="357"/>
      <c r="EF732" s="357"/>
      <c r="EG732" s="357"/>
      <c r="EH732" s="357"/>
      <c r="EI732" s="357"/>
      <c r="EJ732" s="357"/>
      <c r="EK732" s="357"/>
      <c r="EL732" s="357"/>
      <c r="EM732" s="357"/>
      <c r="EN732" s="357"/>
      <c r="EO732" s="357"/>
      <c r="EP732" s="357"/>
      <c r="EQ732" s="357"/>
      <c r="ER732" s="357"/>
      <c r="ES732" s="357"/>
      <c r="ET732" s="357"/>
      <c r="EU732" s="357"/>
    </row>
    <row r="733" ht="12.75" customHeight="1">
      <c r="A733" s="357"/>
      <c r="B733" s="357"/>
      <c r="C733" s="357"/>
      <c r="D733" s="357"/>
      <c r="E733" s="357"/>
      <c r="F733" s="357"/>
      <c r="G733" s="357"/>
      <c r="H733" s="357"/>
      <c r="I733" s="357"/>
      <c r="J733" s="357"/>
      <c r="K733" s="357"/>
      <c r="L733" s="357"/>
      <c r="M733" s="357"/>
      <c r="N733" s="357"/>
      <c r="O733" s="357"/>
      <c r="P733" s="357"/>
      <c r="Q733" s="357"/>
      <c r="R733" s="357"/>
      <c r="S733" s="357"/>
      <c r="T733" s="357"/>
      <c r="U733" s="357"/>
      <c r="V733" s="357"/>
      <c r="W733" s="357"/>
      <c r="X733" s="357"/>
      <c r="Y733" s="357"/>
      <c r="Z733" s="357"/>
      <c r="AA733" s="357"/>
      <c r="AB733" s="357"/>
      <c r="AC733" s="357"/>
      <c r="AD733" s="357"/>
      <c r="AE733" s="357"/>
      <c r="AF733" s="357"/>
      <c r="AG733" s="357"/>
      <c r="AH733" s="357"/>
      <c r="AI733" s="357"/>
      <c r="AJ733" s="357"/>
      <c r="AK733" s="357"/>
      <c r="AL733" s="357"/>
      <c r="AM733" s="357"/>
      <c r="AN733" s="357"/>
      <c r="AO733" s="357"/>
      <c r="AP733" s="357"/>
      <c r="AQ733" s="357"/>
      <c r="AR733" s="357"/>
      <c r="AS733" s="357"/>
      <c r="AT733" s="357"/>
      <c r="AU733" s="357"/>
      <c r="AV733" s="357"/>
      <c r="AW733" s="357"/>
      <c r="AX733" s="357"/>
      <c r="AY733" s="357"/>
      <c r="AZ733" s="357"/>
      <c r="BA733" s="357"/>
      <c r="BB733" s="357"/>
      <c r="BC733" s="357"/>
      <c r="BD733" s="357"/>
      <c r="BE733" s="357"/>
      <c r="BF733" s="357"/>
      <c r="BG733" s="357"/>
      <c r="BH733" s="357"/>
      <c r="BI733" s="357"/>
      <c r="BJ733" s="357"/>
      <c r="BK733" s="357"/>
      <c r="BL733" s="357"/>
      <c r="BM733" s="357"/>
      <c r="BN733" s="357"/>
      <c r="BO733" s="357"/>
      <c r="BP733" s="357"/>
      <c r="BQ733" s="357"/>
      <c r="BR733" s="357"/>
      <c r="BS733" s="357"/>
      <c r="BT733" s="357"/>
      <c r="BU733" s="357"/>
      <c r="BV733" s="357"/>
      <c r="BW733" s="357"/>
      <c r="BX733" s="357"/>
      <c r="BY733" s="357"/>
      <c r="BZ733" s="357"/>
      <c r="CA733" s="357"/>
      <c r="CB733" s="357"/>
      <c r="CC733" s="357"/>
      <c r="CD733" s="357"/>
      <c r="CE733" s="357"/>
      <c r="CF733" s="357"/>
      <c r="CG733" s="357"/>
      <c r="CH733" s="357"/>
      <c r="CI733" s="357"/>
      <c r="CJ733" s="357"/>
      <c r="CK733" s="357"/>
      <c r="CL733" s="357"/>
      <c r="CM733" s="357"/>
      <c r="CN733" s="357"/>
      <c r="CO733" s="357"/>
      <c r="CP733" s="357"/>
      <c r="CQ733" s="357"/>
      <c r="CR733" s="357"/>
      <c r="CS733" s="357"/>
      <c r="CT733" s="357"/>
      <c r="CU733" s="357"/>
      <c r="CV733" s="357"/>
      <c r="CW733" s="357"/>
      <c r="CX733" s="357"/>
      <c r="CY733" s="357"/>
      <c r="CZ733" s="357"/>
      <c r="DA733" s="357"/>
      <c r="DB733" s="357"/>
      <c r="DC733" s="357"/>
      <c r="DD733" s="357"/>
      <c r="DE733" s="357"/>
      <c r="DF733" s="357"/>
      <c r="DG733" s="357"/>
      <c r="DH733" s="357"/>
      <c r="DI733" s="357"/>
      <c r="DJ733" s="357"/>
      <c r="DK733" s="357"/>
      <c r="DL733" s="357"/>
      <c r="DM733" s="357"/>
      <c r="DN733" s="357"/>
      <c r="DO733" s="357"/>
      <c r="DP733" s="357"/>
      <c r="DQ733" s="357"/>
      <c r="DR733" s="357"/>
      <c r="DS733" s="357"/>
      <c r="DT733" s="357"/>
      <c r="DU733" s="357"/>
      <c r="DV733" s="357"/>
      <c r="DW733" s="357"/>
      <c r="DX733" s="357"/>
      <c r="DY733" s="357"/>
      <c r="DZ733" s="357"/>
      <c r="EA733" s="357"/>
      <c r="EB733" s="357"/>
      <c r="EC733" s="357"/>
      <c r="ED733" s="357"/>
      <c r="EE733" s="357"/>
      <c r="EF733" s="357"/>
      <c r="EG733" s="357"/>
      <c r="EH733" s="357"/>
      <c r="EI733" s="357"/>
      <c r="EJ733" s="357"/>
      <c r="EK733" s="357"/>
      <c r="EL733" s="357"/>
      <c r="EM733" s="357"/>
      <c r="EN733" s="357"/>
      <c r="EO733" s="357"/>
      <c r="EP733" s="357"/>
      <c r="EQ733" s="357"/>
      <c r="ER733" s="357"/>
      <c r="ES733" s="357"/>
      <c r="ET733" s="357"/>
      <c r="EU733" s="357"/>
    </row>
    <row r="734" ht="12.75" customHeight="1">
      <c r="A734" s="357"/>
      <c r="B734" s="357"/>
      <c r="C734" s="357"/>
      <c r="D734" s="357"/>
      <c r="E734" s="357"/>
      <c r="F734" s="357"/>
      <c r="G734" s="357"/>
      <c r="H734" s="357"/>
      <c r="I734" s="357"/>
      <c r="J734" s="357"/>
      <c r="K734" s="357"/>
      <c r="L734" s="357"/>
      <c r="M734" s="357"/>
      <c r="N734" s="357"/>
      <c r="O734" s="357"/>
      <c r="P734" s="357"/>
      <c r="Q734" s="357"/>
      <c r="R734" s="357"/>
      <c r="S734" s="357"/>
      <c r="T734" s="357"/>
      <c r="U734" s="357"/>
      <c r="V734" s="357"/>
      <c r="W734" s="357"/>
      <c r="X734" s="357"/>
      <c r="Y734" s="357"/>
      <c r="Z734" s="357"/>
      <c r="AA734" s="357"/>
      <c r="AB734" s="357"/>
      <c r="AC734" s="357"/>
      <c r="AD734" s="357"/>
      <c r="AE734" s="357"/>
      <c r="AF734" s="357"/>
      <c r="AG734" s="357"/>
      <c r="AH734" s="357"/>
      <c r="AI734" s="357"/>
      <c r="AJ734" s="357"/>
      <c r="AK734" s="357"/>
      <c r="AL734" s="357"/>
      <c r="AM734" s="357"/>
      <c r="AN734" s="357"/>
      <c r="AO734" s="357"/>
      <c r="AP734" s="357"/>
      <c r="AQ734" s="357"/>
      <c r="AR734" s="357"/>
      <c r="AS734" s="357"/>
      <c r="AT734" s="357"/>
      <c r="AU734" s="357"/>
      <c r="AV734" s="357"/>
      <c r="AW734" s="357"/>
      <c r="AX734" s="357"/>
      <c r="AY734" s="357"/>
      <c r="AZ734" s="357"/>
      <c r="BA734" s="357"/>
      <c r="BB734" s="357"/>
      <c r="BC734" s="357"/>
      <c r="BD734" s="357"/>
      <c r="BE734" s="357"/>
      <c r="BF734" s="357"/>
      <c r="BG734" s="357"/>
      <c r="BH734" s="357"/>
      <c r="BI734" s="357"/>
      <c r="BJ734" s="357"/>
      <c r="BK734" s="357"/>
      <c r="BL734" s="357"/>
      <c r="BM734" s="357"/>
      <c r="BN734" s="357"/>
      <c r="BO734" s="357"/>
      <c r="BP734" s="357"/>
      <c r="BQ734" s="357"/>
      <c r="BR734" s="357"/>
      <c r="BS734" s="357"/>
      <c r="BT734" s="357"/>
      <c r="BU734" s="357"/>
      <c r="BV734" s="357"/>
      <c r="BW734" s="357"/>
      <c r="BX734" s="357"/>
      <c r="BY734" s="357"/>
      <c r="BZ734" s="357"/>
      <c r="CA734" s="357"/>
      <c r="CB734" s="357"/>
      <c r="CC734" s="357"/>
      <c r="CD734" s="357"/>
      <c r="CE734" s="357"/>
      <c r="CF734" s="357"/>
      <c r="CG734" s="357"/>
      <c r="CH734" s="357"/>
      <c r="CI734" s="357"/>
      <c r="CJ734" s="357"/>
      <c r="CK734" s="357"/>
      <c r="CL734" s="357"/>
      <c r="CM734" s="357"/>
      <c r="CN734" s="357"/>
      <c r="CO734" s="357"/>
      <c r="CP734" s="357"/>
      <c r="CQ734" s="357"/>
      <c r="CR734" s="357"/>
      <c r="CS734" s="357"/>
      <c r="CT734" s="357"/>
      <c r="CU734" s="357"/>
      <c r="CV734" s="357"/>
      <c r="CW734" s="357"/>
      <c r="CX734" s="357"/>
      <c r="CY734" s="357"/>
      <c r="CZ734" s="357"/>
      <c r="DA734" s="357"/>
      <c r="DB734" s="357"/>
      <c r="DC734" s="357"/>
      <c r="DD734" s="357"/>
      <c r="DE734" s="357"/>
      <c r="DF734" s="357"/>
      <c r="DG734" s="357"/>
      <c r="DH734" s="357"/>
      <c r="DI734" s="357"/>
      <c r="DJ734" s="357"/>
      <c r="DK734" s="357"/>
      <c r="DL734" s="357"/>
      <c r="DM734" s="357"/>
      <c r="DN734" s="357"/>
      <c r="DO734" s="357"/>
      <c r="DP734" s="357"/>
      <c r="DQ734" s="357"/>
      <c r="DR734" s="357"/>
      <c r="DS734" s="357"/>
      <c r="DT734" s="357"/>
      <c r="DU734" s="357"/>
      <c r="DV734" s="357"/>
      <c r="DW734" s="357"/>
      <c r="DX734" s="357"/>
      <c r="DY734" s="357"/>
      <c r="DZ734" s="357"/>
      <c r="EA734" s="357"/>
      <c r="EB734" s="357"/>
      <c r="EC734" s="357"/>
      <c r="ED734" s="357"/>
      <c r="EE734" s="357"/>
      <c r="EF734" s="357"/>
      <c r="EG734" s="357"/>
      <c r="EH734" s="357"/>
      <c r="EI734" s="357"/>
      <c r="EJ734" s="357"/>
      <c r="EK734" s="357"/>
      <c r="EL734" s="357"/>
      <c r="EM734" s="357"/>
      <c r="EN734" s="357"/>
      <c r="EO734" s="357"/>
      <c r="EP734" s="357"/>
      <c r="EQ734" s="357"/>
      <c r="ER734" s="357"/>
      <c r="ES734" s="357"/>
      <c r="ET734" s="357"/>
      <c r="EU734" s="357"/>
    </row>
    <row r="735" ht="12.75" customHeight="1">
      <c r="A735" s="357"/>
      <c r="B735" s="357"/>
      <c r="C735" s="357"/>
      <c r="D735" s="357"/>
      <c r="E735" s="357"/>
      <c r="F735" s="357"/>
      <c r="G735" s="357"/>
      <c r="H735" s="357"/>
      <c r="I735" s="357"/>
      <c r="J735" s="357"/>
      <c r="K735" s="357"/>
      <c r="L735" s="357"/>
      <c r="M735" s="357"/>
      <c r="N735" s="357"/>
      <c r="O735" s="357"/>
      <c r="P735" s="357"/>
      <c r="Q735" s="357"/>
      <c r="R735" s="357"/>
      <c r="S735" s="357"/>
      <c r="T735" s="357"/>
      <c r="U735" s="357"/>
      <c r="V735" s="357"/>
      <c r="W735" s="357"/>
      <c r="X735" s="357"/>
      <c r="Y735" s="357"/>
      <c r="Z735" s="357"/>
      <c r="AA735" s="357"/>
      <c r="AB735" s="357"/>
      <c r="AC735" s="357"/>
      <c r="AD735" s="357"/>
      <c r="AE735" s="357"/>
      <c r="AF735" s="357"/>
      <c r="AG735" s="357"/>
      <c r="AH735" s="357"/>
      <c r="AI735" s="357"/>
      <c r="AJ735" s="357"/>
      <c r="AK735" s="357"/>
      <c r="AL735" s="357"/>
      <c r="AM735" s="357"/>
      <c r="AN735" s="357"/>
      <c r="AO735" s="357"/>
      <c r="AP735" s="357"/>
      <c r="AQ735" s="357"/>
      <c r="AR735" s="357"/>
      <c r="AS735" s="357"/>
      <c r="AT735" s="357"/>
      <c r="AU735" s="357"/>
      <c r="AV735" s="357"/>
      <c r="AW735" s="357"/>
      <c r="AX735" s="357"/>
      <c r="AY735" s="357"/>
      <c r="AZ735" s="357"/>
      <c r="BA735" s="357"/>
      <c r="BB735" s="357"/>
      <c r="BC735" s="357"/>
      <c r="BD735" s="357"/>
      <c r="BE735" s="357"/>
      <c r="BF735" s="357"/>
      <c r="BG735" s="357"/>
      <c r="BH735" s="357"/>
      <c r="BI735" s="357"/>
      <c r="BJ735" s="357"/>
      <c r="BK735" s="357"/>
      <c r="BL735" s="357"/>
      <c r="BM735" s="357"/>
      <c r="BN735" s="357"/>
      <c r="BO735" s="357"/>
      <c r="BP735" s="357"/>
      <c r="BQ735" s="357"/>
      <c r="BR735" s="357"/>
      <c r="BS735" s="357"/>
      <c r="BT735" s="357"/>
      <c r="BU735" s="357"/>
      <c r="BV735" s="357"/>
      <c r="BW735" s="357"/>
      <c r="BX735" s="357"/>
      <c r="BY735" s="357"/>
      <c r="BZ735" s="357"/>
      <c r="CA735" s="357"/>
      <c r="CB735" s="357"/>
      <c r="CC735" s="357"/>
      <c r="CD735" s="357"/>
      <c r="CE735" s="357"/>
      <c r="CF735" s="357"/>
      <c r="CG735" s="357"/>
      <c r="CH735" s="357"/>
      <c r="CI735" s="357"/>
      <c r="CJ735" s="357"/>
      <c r="CK735" s="357"/>
      <c r="CL735" s="357"/>
      <c r="CM735" s="357"/>
      <c r="CN735" s="357"/>
      <c r="CO735" s="357"/>
      <c r="CP735" s="357"/>
      <c r="CQ735" s="357"/>
      <c r="CR735" s="357"/>
      <c r="CS735" s="357"/>
      <c r="CT735" s="357"/>
      <c r="CU735" s="357"/>
      <c r="CV735" s="357"/>
      <c r="CW735" s="357"/>
      <c r="CX735" s="357"/>
      <c r="CY735" s="357"/>
      <c r="CZ735" s="357"/>
      <c r="DA735" s="357"/>
      <c r="DB735" s="357"/>
      <c r="DC735" s="357"/>
      <c r="DD735" s="357"/>
      <c r="DE735" s="357"/>
      <c r="DF735" s="357"/>
      <c r="DG735" s="357"/>
      <c r="DH735" s="357"/>
      <c r="DI735" s="357"/>
      <c r="DJ735" s="357"/>
      <c r="DK735" s="357"/>
      <c r="DL735" s="357"/>
      <c r="DM735" s="357"/>
      <c r="DN735" s="357"/>
      <c r="DO735" s="357"/>
      <c r="DP735" s="357"/>
      <c r="DQ735" s="357"/>
      <c r="DR735" s="357"/>
      <c r="DS735" s="357"/>
      <c r="DT735" s="357"/>
      <c r="DU735" s="357"/>
      <c r="DV735" s="357"/>
      <c r="DW735" s="357"/>
      <c r="DX735" s="357"/>
      <c r="DY735" s="357"/>
      <c r="DZ735" s="357"/>
      <c r="EA735" s="357"/>
      <c r="EB735" s="357"/>
      <c r="EC735" s="357"/>
      <c r="ED735" s="357"/>
      <c r="EE735" s="357"/>
      <c r="EF735" s="357"/>
      <c r="EG735" s="357"/>
      <c r="EH735" s="357"/>
      <c r="EI735" s="357"/>
      <c r="EJ735" s="357"/>
      <c r="EK735" s="357"/>
      <c r="EL735" s="357"/>
      <c r="EM735" s="357"/>
      <c r="EN735" s="357"/>
      <c r="EO735" s="357"/>
      <c r="EP735" s="357"/>
      <c r="EQ735" s="357"/>
      <c r="ER735" s="357"/>
      <c r="ES735" s="357"/>
      <c r="ET735" s="357"/>
      <c r="EU735" s="357"/>
    </row>
    <row r="736" ht="12.75" customHeight="1">
      <c r="A736" s="357"/>
      <c r="B736" s="357"/>
      <c r="C736" s="357"/>
      <c r="D736" s="357"/>
      <c r="E736" s="357"/>
      <c r="F736" s="357"/>
      <c r="G736" s="357"/>
      <c r="H736" s="357"/>
      <c r="I736" s="357"/>
      <c r="J736" s="357"/>
      <c r="K736" s="357"/>
      <c r="L736" s="357"/>
      <c r="M736" s="357"/>
      <c r="N736" s="357"/>
      <c r="O736" s="357"/>
      <c r="P736" s="357"/>
      <c r="Q736" s="357"/>
      <c r="R736" s="357"/>
      <c r="S736" s="357"/>
      <c r="T736" s="357"/>
      <c r="U736" s="357"/>
      <c r="V736" s="357"/>
      <c r="W736" s="357"/>
      <c r="X736" s="357"/>
      <c r="Y736" s="357"/>
      <c r="Z736" s="357"/>
      <c r="AA736" s="357"/>
      <c r="AB736" s="357"/>
      <c r="AC736" s="357"/>
      <c r="AD736" s="357"/>
      <c r="AE736" s="357"/>
      <c r="AF736" s="357"/>
      <c r="AG736" s="357"/>
      <c r="AH736" s="357"/>
      <c r="AI736" s="357"/>
      <c r="AJ736" s="357"/>
      <c r="AK736" s="357"/>
      <c r="AL736" s="357"/>
      <c r="AM736" s="357"/>
      <c r="AN736" s="357"/>
      <c r="AO736" s="357"/>
      <c r="AP736" s="357"/>
      <c r="AQ736" s="357"/>
      <c r="AR736" s="357"/>
      <c r="AS736" s="357"/>
      <c r="AT736" s="357"/>
      <c r="AU736" s="357"/>
      <c r="AV736" s="357"/>
      <c r="AW736" s="357"/>
      <c r="AX736" s="357"/>
      <c r="AY736" s="357"/>
      <c r="AZ736" s="357"/>
      <c r="BA736" s="357"/>
      <c r="BB736" s="357"/>
      <c r="BC736" s="357"/>
      <c r="BD736" s="357"/>
      <c r="BE736" s="357"/>
      <c r="BF736" s="357"/>
      <c r="BG736" s="357"/>
      <c r="BH736" s="357"/>
      <c r="BI736" s="357"/>
      <c r="BJ736" s="357"/>
      <c r="BK736" s="357"/>
      <c r="BL736" s="357"/>
      <c r="BM736" s="357"/>
      <c r="BN736" s="357"/>
      <c r="BO736" s="357"/>
      <c r="BP736" s="357"/>
      <c r="BQ736" s="357"/>
      <c r="BR736" s="357"/>
      <c r="BS736" s="357"/>
      <c r="BT736" s="357"/>
      <c r="BU736" s="357"/>
      <c r="BV736" s="357"/>
      <c r="BW736" s="357"/>
      <c r="BX736" s="357"/>
      <c r="BY736" s="357"/>
      <c r="BZ736" s="357"/>
      <c r="CA736" s="357"/>
      <c r="CB736" s="357"/>
      <c r="CC736" s="357"/>
      <c r="CD736" s="357"/>
      <c r="CE736" s="357"/>
      <c r="CF736" s="357"/>
      <c r="CG736" s="357"/>
      <c r="CH736" s="357"/>
      <c r="CI736" s="357"/>
      <c r="CJ736" s="357"/>
      <c r="CK736" s="357"/>
      <c r="CL736" s="357"/>
      <c r="CM736" s="357"/>
      <c r="CN736" s="357"/>
      <c r="CO736" s="357"/>
      <c r="CP736" s="357"/>
      <c r="CQ736" s="357"/>
      <c r="CR736" s="357"/>
      <c r="CS736" s="357"/>
      <c r="CT736" s="357"/>
      <c r="CU736" s="357"/>
      <c r="CV736" s="357"/>
      <c r="CW736" s="357"/>
      <c r="CX736" s="357"/>
      <c r="CY736" s="357"/>
      <c r="CZ736" s="357"/>
      <c r="DA736" s="357"/>
      <c r="DB736" s="357"/>
      <c r="DC736" s="357"/>
      <c r="DD736" s="357"/>
      <c r="DE736" s="357"/>
      <c r="DF736" s="357"/>
      <c r="DG736" s="357"/>
      <c r="DH736" s="357"/>
      <c r="DI736" s="357"/>
      <c r="DJ736" s="357"/>
      <c r="DK736" s="357"/>
      <c r="DL736" s="357"/>
      <c r="DM736" s="357"/>
      <c r="DN736" s="357"/>
      <c r="DO736" s="357"/>
      <c r="DP736" s="357"/>
      <c r="DQ736" s="357"/>
      <c r="DR736" s="357"/>
      <c r="DS736" s="357"/>
      <c r="DT736" s="357"/>
      <c r="DU736" s="357"/>
      <c r="DV736" s="357"/>
      <c r="DW736" s="357"/>
      <c r="DX736" s="357"/>
      <c r="DY736" s="357"/>
      <c r="DZ736" s="357"/>
      <c r="EA736" s="357"/>
      <c r="EB736" s="357"/>
      <c r="EC736" s="357"/>
      <c r="ED736" s="357"/>
      <c r="EE736" s="357"/>
      <c r="EF736" s="357"/>
      <c r="EG736" s="357"/>
      <c r="EH736" s="357"/>
      <c r="EI736" s="357"/>
      <c r="EJ736" s="357"/>
      <c r="EK736" s="357"/>
      <c r="EL736" s="357"/>
      <c r="EM736" s="357"/>
      <c r="EN736" s="357"/>
      <c r="EO736" s="357"/>
      <c r="EP736" s="357"/>
      <c r="EQ736" s="357"/>
      <c r="ER736" s="357"/>
      <c r="ES736" s="357"/>
      <c r="ET736" s="357"/>
      <c r="EU736" s="357"/>
    </row>
    <row r="737" ht="12.75" customHeight="1">
      <c r="A737" s="357"/>
      <c r="B737" s="357"/>
      <c r="C737" s="357"/>
      <c r="D737" s="357"/>
      <c r="E737" s="357"/>
      <c r="F737" s="357"/>
      <c r="G737" s="357"/>
      <c r="H737" s="357"/>
      <c r="I737" s="357"/>
      <c r="J737" s="357"/>
      <c r="K737" s="357"/>
      <c r="L737" s="357"/>
      <c r="M737" s="357"/>
      <c r="N737" s="357"/>
      <c r="O737" s="357"/>
      <c r="P737" s="357"/>
      <c r="Q737" s="357"/>
      <c r="R737" s="357"/>
      <c r="S737" s="357"/>
      <c r="T737" s="357"/>
      <c r="U737" s="357"/>
      <c r="V737" s="357"/>
      <c r="W737" s="357"/>
      <c r="X737" s="357"/>
      <c r="Y737" s="357"/>
      <c r="Z737" s="357"/>
      <c r="AA737" s="357"/>
      <c r="AB737" s="357"/>
      <c r="AC737" s="357"/>
      <c r="AD737" s="357"/>
      <c r="AE737" s="357"/>
      <c r="AF737" s="357"/>
      <c r="AG737" s="357"/>
      <c r="AH737" s="357"/>
      <c r="AI737" s="357"/>
      <c r="AJ737" s="357"/>
      <c r="AK737" s="357"/>
      <c r="AL737" s="357"/>
      <c r="AM737" s="357"/>
      <c r="AN737" s="357"/>
      <c r="AO737" s="357"/>
      <c r="AP737" s="357"/>
      <c r="AQ737" s="357"/>
      <c r="AR737" s="357"/>
      <c r="AS737" s="357"/>
      <c r="AT737" s="357"/>
      <c r="AU737" s="357"/>
      <c r="AV737" s="357"/>
      <c r="AW737" s="357"/>
      <c r="AX737" s="357"/>
      <c r="AY737" s="357"/>
      <c r="AZ737" s="357"/>
      <c r="BA737" s="357"/>
      <c r="BB737" s="357"/>
      <c r="BC737" s="357"/>
      <c r="BD737" s="357"/>
      <c r="BE737" s="357"/>
      <c r="BF737" s="357"/>
      <c r="BG737" s="357"/>
      <c r="BH737" s="357"/>
      <c r="BI737" s="357"/>
      <c r="BJ737" s="357"/>
      <c r="BK737" s="357"/>
      <c r="BL737" s="357"/>
      <c r="BM737" s="357"/>
      <c r="BN737" s="357"/>
      <c r="BO737" s="357"/>
      <c r="BP737" s="357"/>
      <c r="BQ737" s="357"/>
      <c r="BR737" s="357"/>
      <c r="BS737" s="357"/>
      <c r="BT737" s="357"/>
      <c r="BU737" s="357"/>
      <c r="BV737" s="357"/>
      <c r="BW737" s="357"/>
      <c r="BX737" s="357"/>
      <c r="BY737" s="357"/>
      <c r="BZ737" s="357"/>
      <c r="CA737" s="357"/>
      <c r="CB737" s="357"/>
      <c r="CC737" s="357"/>
      <c r="CD737" s="357"/>
      <c r="CE737" s="357"/>
      <c r="CF737" s="357"/>
      <c r="CG737" s="357"/>
      <c r="CH737" s="357"/>
      <c r="CI737" s="357"/>
      <c r="CJ737" s="357"/>
      <c r="CK737" s="357"/>
      <c r="CL737" s="357"/>
      <c r="CM737" s="357"/>
      <c r="CN737" s="357"/>
      <c r="CO737" s="357"/>
      <c r="CP737" s="357"/>
      <c r="CQ737" s="357"/>
      <c r="CR737" s="357"/>
      <c r="CS737" s="357"/>
      <c r="CT737" s="357"/>
      <c r="CU737" s="357"/>
      <c r="CV737" s="357"/>
      <c r="CW737" s="357"/>
      <c r="CX737" s="357"/>
      <c r="CY737" s="357"/>
      <c r="CZ737" s="357"/>
      <c r="DA737" s="357"/>
      <c r="DB737" s="357"/>
      <c r="DC737" s="357"/>
      <c r="DD737" s="357"/>
      <c r="DE737" s="357"/>
      <c r="DF737" s="357"/>
      <c r="DG737" s="357"/>
      <c r="DH737" s="357"/>
      <c r="DI737" s="357"/>
      <c r="DJ737" s="357"/>
      <c r="DK737" s="357"/>
      <c r="DL737" s="357"/>
      <c r="DM737" s="357"/>
      <c r="DN737" s="357"/>
      <c r="DO737" s="357"/>
      <c r="DP737" s="357"/>
      <c r="DQ737" s="357"/>
      <c r="DR737" s="357"/>
      <c r="DS737" s="357"/>
      <c r="DT737" s="357"/>
      <c r="DU737" s="357"/>
      <c r="DV737" s="357"/>
      <c r="DW737" s="357"/>
      <c r="DX737" s="357"/>
      <c r="DY737" s="357"/>
      <c r="DZ737" s="357"/>
      <c r="EA737" s="357"/>
      <c r="EB737" s="357"/>
      <c r="EC737" s="357"/>
      <c r="ED737" s="357"/>
      <c r="EE737" s="357"/>
      <c r="EF737" s="357"/>
      <c r="EG737" s="357"/>
      <c r="EH737" s="357"/>
      <c r="EI737" s="357"/>
      <c r="EJ737" s="357"/>
      <c r="EK737" s="357"/>
      <c r="EL737" s="357"/>
      <c r="EM737" s="357"/>
      <c r="EN737" s="357"/>
      <c r="EO737" s="357"/>
      <c r="EP737" s="357"/>
      <c r="EQ737" s="357"/>
      <c r="ER737" s="357"/>
      <c r="ES737" s="357"/>
      <c r="ET737" s="357"/>
      <c r="EU737" s="357"/>
    </row>
    <row r="738" ht="12.75" customHeight="1">
      <c r="A738" s="357"/>
      <c r="B738" s="357"/>
      <c r="C738" s="357"/>
      <c r="D738" s="357"/>
      <c r="E738" s="357"/>
      <c r="F738" s="357"/>
      <c r="G738" s="357"/>
      <c r="H738" s="357"/>
      <c r="I738" s="357"/>
      <c r="J738" s="357"/>
      <c r="K738" s="357"/>
      <c r="L738" s="357"/>
      <c r="M738" s="357"/>
      <c r="N738" s="357"/>
      <c r="O738" s="357"/>
      <c r="P738" s="357"/>
      <c r="Q738" s="357"/>
      <c r="R738" s="357"/>
      <c r="S738" s="357"/>
      <c r="T738" s="357"/>
      <c r="U738" s="357"/>
      <c r="V738" s="357"/>
      <c r="W738" s="357"/>
      <c r="X738" s="357"/>
      <c r="Y738" s="357"/>
      <c r="Z738" s="357"/>
      <c r="AA738" s="357"/>
      <c r="AB738" s="357"/>
      <c r="AC738" s="357"/>
      <c r="AD738" s="357"/>
      <c r="AE738" s="357"/>
      <c r="AF738" s="357"/>
      <c r="AG738" s="357"/>
      <c r="AH738" s="357"/>
      <c r="AI738" s="357"/>
      <c r="AJ738" s="357"/>
      <c r="AK738" s="357"/>
      <c r="AL738" s="357"/>
      <c r="AM738" s="357"/>
      <c r="AN738" s="357"/>
      <c r="AO738" s="357"/>
      <c r="AP738" s="357"/>
      <c r="AQ738" s="357"/>
      <c r="AR738" s="357"/>
      <c r="AS738" s="357"/>
      <c r="AT738" s="357"/>
      <c r="AU738" s="357"/>
      <c r="AV738" s="357"/>
      <c r="AW738" s="357"/>
      <c r="AX738" s="357"/>
      <c r="AY738" s="357"/>
      <c r="AZ738" s="357"/>
      <c r="BA738" s="357"/>
      <c r="BB738" s="357"/>
      <c r="BC738" s="357"/>
      <c r="BD738" s="357"/>
      <c r="BE738" s="357"/>
      <c r="BF738" s="357"/>
      <c r="BG738" s="357"/>
      <c r="BH738" s="357"/>
      <c r="BI738" s="357"/>
      <c r="BJ738" s="357"/>
      <c r="BK738" s="357"/>
      <c r="BL738" s="357"/>
      <c r="BM738" s="357"/>
      <c r="BN738" s="357"/>
      <c r="BO738" s="357"/>
      <c r="BP738" s="357"/>
      <c r="BQ738" s="357"/>
      <c r="BR738" s="357"/>
      <c r="BS738" s="357"/>
      <c r="BT738" s="357"/>
      <c r="BU738" s="357"/>
      <c r="BV738" s="357"/>
      <c r="BW738" s="357"/>
      <c r="BX738" s="357"/>
      <c r="BY738" s="357"/>
      <c r="BZ738" s="357"/>
      <c r="CA738" s="357"/>
      <c r="CB738" s="357"/>
      <c r="CC738" s="357"/>
      <c r="CD738" s="357"/>
      <c r="CE738" s="357"/>
      <c r="CF738" s="357"/>
      <c r="CG738" s="357"/>
      <c r="CH738" s="357"/>
      <c r="CI738" s="357"/>
      <c r="CJ738" s="357"/>
      <c r="CK738" s="357"/>
      <c r="CL738" s="357"/>
      <c r="CM738" s="357"/>
      <c r="CN738" s="357"/>
      <c r="CO738" s="357"/>
      <c r="CP738" s="357"/>
      <c r="CQ738" s="357"/>
      <c r="CR738" s="357"/>
      <c r="CS738" s="357"/>
      <c r="CT738" s="357"/>
      <c r="CU738" s="357"/>
      <c r="CV738" s="357"/>
      <c r="CW738" s="357"/>
      <c r="CX738" s="357"/>
      <c r="CY738" s="357"/>
      <c r="CZ738" s="357"/>
      <c r="DA738" s="357"/>
      <c r="DB738" s="357"/>
      <c r="DC738" s="357"/>
      <c r="DD738" s="357"/>
      <c r="DE738" s="357"/>
      <c r="DF738" s="357"/>
      <c r="DG738" s="357"/>
      <c r="DH738" s="357"/>
      <c r="DI738" s="357"/>
      <c r="DJ738" s="357"/>
      <c r="DK738" s="357"/>
      <c r="DL738" s="357"/>
      <c r="DM738" s="357"/>
      <c r="DN738" s="357"/>
      <c r="DO738" s="357"/>
      <c r="DP738" s="357"/>
      <c r="DQ738" s="357"/>
      <c r="DR738" s="357"/>
      <c r="DS738" s="357"/>
      <c r="DT738" s="357"/>
      <c r="DU738" s="357"/>
      <c r="DV738" s="357"/>
      <c r="DW738" s="357"/>
      <c r="DX738" s="357"/>
      <c r="DY738" s="357"/>
      <c r="DZ738" s="357"/>
      <c r="EA738" s="357"/>
      <c r="EB738" s="357"/>
      <c r="EC738" s="357"/>
      <c r="ED738" s="357"/>
      <c r="EE738" s="357"/>
      <c r="EF738" s="357"/>
      <c r="EG738" s="357"/>
      <c r="EH738" s="357"/>
      <c r="EI738" s="357"/>
      <c r="EJ738" s="357"/>
      <c r="EK738" s="357"/>
      <c r="EL738" s="357"/>
      <c r="EM738" s="357"/>
      <c r="EN738" s="357"/>
      <c r="EO738" s="357"/>
      <c r="EP738" s="357"/>
      <c r="EQ738" s="357"/>
      <c r="ER738" s="357"/>
      <c r="ES738" s="357"/>
      <c r="ET738" s="357"/>
      <c r="EU738" s="357"/>
    </row>
    <row r="739" ht="12.75" customHeight="1">
      <c r="A739" s="357"/>
      <c r="B739" s="357"/>
      <c r="C739" s="357"/>
      <c r="D739" s="357"/>
      <c r="E739" s="357"/>
      <c r="F739" s="357"/>
      <c r="G739" s="357"/>
      <c r="H739" s="357"/>
      <c r="I739" s="357"/>
      <c r="J739" s="357"/>
      <c r="K739" s="357"/>
      <c r="L739" s="357"/>
      <c r="M739" s="357"/>
      <c r="N739" s="357"/>
      <c r="O739" s="357"/>
      <c r="P739" s="357"/>
      <c r="Q739" s="357"/>
      <c r="R739" s="357"/>
      <c r="S739" s="357"/>
      <c r="T739" s="357"/>
      <c r="U739" s="357"/>
      <c r="V739" s="357"/>
      <c r="W739" s="357"/>
      <c r="X739" s="357"/>
      <c r="Y739" s="357"/>
      <c r="Z739" s="357"/>
      <c r="AA739" s="357"/>
      <c r="AB739" s="357"/>
      <c r="AC739" s="357"/>
      <c r="AD739" s="357"/>
      <c r="AE739" s="357"/>
      <c r="AF739" s="357"/>
      <c r="AG739" s="357"/>
      <c r="AH739" s="357"/>
      <c r="AI739" s="357"/>
      <c r="AJ739" s="357"/>
      <c r="AK739" s="357"/>
      <c r="AL739" s="357"/>
      <c r="AM739" s="357"/>
      <c r="AN739" s="357"/>
      <c r="AO739" s="357"/>
      <c r="AP739" s="357"/>
      <c r="AQ739" s="357"/>
      <c r="AR739" s="357"/>
      <c r="AS739" s="357"/>
      <c r="AT739" s="357"/>
      <c r="AU739" s="357"/>
      <c r="AV739" s="357"/>
      <c r="AW739" s="357"/>
      <c r="AX739" s="357"/>
      <c r="AY739" s="357"/>
      <c r="AZ739" s="357"/>
      <c r="BA739" s="357"/>
      <c r="BB739" s="357"/>
      <c r="BC739" s="357"/>
      <c r="BD739" s="357"/>
      <c r="BE739" s="357"/>
      <c r="BF739" s="357"/>
      <c r="BG739" s="357"/>
      <c r="BH739" s="357"/>
      <c r="BI739" s="357"/>
      <c r="BJ739" s="357"/>
      <c r="BK739" s="357"/>
      <c r="BL739" s="357"/>
      <c r="BM739" s="357"/>
      <c r="BN739" s="357"/>
      <c r="BO739" s="357"/>
      <c r="BP739" s="357"/>
      <c r="BQ739" s="357"/>
      <c r="BR739" s="357"/>
      <c r="BS739" s="357"/>
      <c r="BT739" s="357"/>
      <c r="BU739" s="357"/>
      <c r="BV739" s="357"/>
      <c r="BW739" s="357"/>
      <c r="BX739" s="357"/>
      <c r="BY739" s="357"/>
      <c r="BZ739" s="357"/>
      <c r="CA739" s="357"/>
      <c r="CB739" s="357"/>
      <c r="CC739" s="357"/>
      <c r="CD739" s="357"/>
      <c r="CE739" s="357"/>
      <c r="CF739" s="357"/>
      <c r="CG739" s="357"/>
      <c r="CH739" s="357"/>
      <c r="CI739" s="357"/>
      <c r="CJ739" s="357"/>
      <c r="CK739" s="357"/>
      <c r="CL739" s="357"/>
      <c r="CM739" s="357"/>
      <c r="CN739" s="357"/>
      <c r="CO739" s="357"/>
      <c r="CP739" s="357"/>
      <c r="CQ739" s="357"/>
      <c r="CR739" s="357"/>
      <c r="CS739" s="357"/>
      <c r="CT739" s="357"/>
      <c r="CU739" s="357"/>
      <c r="CV739" s="357"/>
      <c r="CW739" s="357"/>
      <c r="CX739" s="357"/>
      <c r="CY739" s="357"/>
      <c r="CZ739" s="357"/>
      <c r="DA739" s="357"/>
      <c r="DB739" s="357"/>
      <c r="DC739" s="357"/>
      <c r="DD739" s="357"/>
      <c r="DE739" s="357"/>
      <c r="DF739" s="357"/>
      <c r="DG739" s="357"/>
      <c r="DH739" s="357"/>
      <c r="DI739" s="357"/>
      <c r="DJ739" s="357"/>
      <c r="DK739" s="357"/>
      <c r="DL739" s="357"/>
      <c r="DM739" s="357"/>
      <c r="DN739" s="357"/>
      <c r="DO739" s="357"/>
      <c r="DP739" s="357"/>
      <c r="DQ739" s="357"/>
      <c r="DR739" s="357"/>
      <c r="DS739" s="357"/>
      <c r="DT739" s="357"/>
      <c r="DU739" s="357"/>
      <c r="DV739" s="357"/>
      <c r="DW739" s="357"/>
      <c r="DX739" s="357"/>
      <c r="DY739" s="357"/>
      <c r="DZ739" s="357"/>
      <c r="EA739" s="357"/>
      <c r="EB739" s="357"/>
      <c r="EC739" s="357"/>
      <c r="ED739" s="357"/>
      <c r="EE739" s="357"/>
      <c r="EF739" s="357"/>
      <c r="EG739" s="357"/>
      <c r="EH739" s="357"/>
      <c r="EI739" s="357"/>
      <c r="EJ739" s="357"/>
      <c r="EK739" s="357"/>
      <c r="EL739" s="357"/>
      <c r="EM739" s="357"/>
      <c r="EN739" s="357"/>
      <c r="EO739" s="357"/>
      <c r="EP739" s="357"/>
      <c r="EQ739" s="357"/>
      <c r="ER739" s="357"/>
      <c r="ES739" s="357"/>
      <c r="ET739" s="357"/>
      <c r="EU739" s="357"/>
    </row>
    <row r="740" ht="12.75" customHeight="1">
      <c r="A740" s="357"/>
      <c r="B740" s="357"/>
      <c r="C740" s="357"/>
      <c r="D740" s="357"/>
      <c r="E740" s="357"/>
      <c r="F740" s="357"/>
      <c r="G740" s="357"/>
      <c r="H740" s="357"/>
      <c r="I740" s="357"/>
      <c r="J740" s="357"/>
      <c r="K740" s="357"/>
      <c r="L740" s="357"/>
      <c r="M740" s="357"/>
      <c r="N740" s="357"/>
      <c r="O740" s="357"/>
      <c r="P740" s="357"/>
      <c r="Q740" s="357"/>
      <c r="R740" s="357"/>
      <c r="S740" s="357"/>
      <c r="T740" s="357"/>
      <c r="U740" s="357"/>
      <c r="V740" s="357"/>
      <c r="W740" s="357"/>
      <c r="X740" s="357"/>
      <c r="Y740" s="357"/>
      <c r="Z740" s="357"/>
      <c r="AA740" s="357"/>
      <c r="AB740" s="357"/>
      <c r="AC740" s="357"/>
      <c r="AD740" s="357"/>
      <c r="AE740" s="357"/>
      <c r="AF740" s="357"/>
      <c r="AG740" s="357"/>
      <c r="AH740" s="357"/>
      <c r="AI740" s="357"/>
      <c r="AJ740" s="357"/>
      <c r="AK740" s="357"/>
      <c r="AL740" s="357"/>
      <c r="AM740" s="357"/>
      <c r="AN740" s="357"/>
      <c r="AO740" s="357"/>
      <c r="AP740" s="357"/>
      <c r="AQ740" s="357"/>
      <c r="AR740" s="357"/>
      <c r="AS740" s="357"/>
      <c r="AT740" s="357"/>
      <c r="AU740" s="357"/>
      <c r="AV740" s="357"/>
      <c r="AW740" s="357"/>
      <c r="AX740" s="357"/>
      <c r="AY740" s="357"/>
      <c r="AZ740" s="357"/>
      <c r="BA740" s="357"/>
      <c r="BB740" s="357"/>
      <c r="BC740" s="357"/>
      <c r="BD740" s="357"/>
      <c r="BE740" s="357"/>
      <c r="BF740" s="357"/>
      <c r="BG740" s="357"/>
      <c r="BH740" s="357"/>
      <c r="BI740" s="357"/>
      <c r="BJ740" s="357"/>
      <c r="BK740" s="357"/>
      <c r="BL740" s="357"/>
      <c r="BM740" s="357"/>
      <c r="BN740" s="357"/>
      <c r="BO740" s="357"/>
      <c r="BP740" s="357"/>
      <c r="BQ740" s="357"/>
      <c r="BR740" s="357"/>
      <c r="BS740" s="357"/>
      <c r="BT740" s="357"/>
      <c r="BU740" s="357"/>
      <c r="BV740" s="357"/>
      <c r="BW740" s="357"/>
      <c r="BX740" s="357"/>
      <c r="BY740" s="357"/>
      <c r="BZ740" s="357"/>
      <c r="CA740" s="357"/>
      <c r="CB740" s="357"/>
      <c r="CC740" s="357"/>
      <c r="CD740" s="357"/>
      <c r="CE740" s="357"/>
      <c r="CF740" s="357"/>
      <c r="CG740" s="357"/>
      <c r="CH740" s="357"/>
      <c r="CI740" s="357"/>
      <c r="CJ740" s="357"/>
      <c r="CK740" s="357"/>
      <c r="CL740" s="357"/>
      <c r="CM740" s="357"/>
      <c r="CN740" s="357"/>
      <c r="CO740" s="357"/>
      <c r="CP740" s="357"/>
      <c r="CQ740" s="357"/>
      <c r="CR740" s="357"/>
      <c r="CS740" s="357"/>
      <c r="CT740" s="357"/>
      <c r="CU740" s="357"/>
      <c r="CV740" s="357"/>
      <c r="CW740" s="357"/>
      <c r="CX740" s="357"/>
      <c r="CY740" s="357"/>
      <c r="CZ740" s="357"/>
      <c r="DA740" s="357"/>
      <c r="DB740" s="357"/>
      <c r="DC740" s="357"/>
      <c r="DD740" s="357"/>
      <c r="DE740" s="357"/>
      <c r="DF740" s="357"/>
      <c r="DG740" s="357"/>
      <c r="DH740" s="357"/>
      <c r="DI740" s="357"/>
      <c r="DJ740" s="357"/>
      <c r="DK740" s="357"/>
      <c r="DL740" s="357"/>
      <c r="DM740" s="357"/>
      <c r="DN740" s="357"/>
      <c r="DO740" s="357"/>
      <c r="DP740" s="357"/>
      <c r="DQ740" s="357"/>
      <c r="DR740" s="357"/>
      <c r="DS740" s="357"/>
      <c r="DT740" s="357"/>
      <c r="DU740" s="357"/>
      <c r="DV740" s="357"/>
      <c r="DW740" s="357"/>
      <c r="DX740" s="357"/>
      <c r="DY740" s="357"/>
      <c r="DZ740" s="357"/>
      <c r="EA740" s="357"/>
      <c r="EB740" s="357"/>
      <c r="EC740" s="357"/>
      <c r="ED740" s="357"/>
      <c r="EE740" s="357"/>
      <c r="EF740" s="357"/>
      <c r="EG740" s="357"/>
      <c r="EH740" s="357"/>
      <c r="EI740" s="357"/>
      <c r="EJ740" s="357"/>
      <c r="EK740" s="357"/>
      <c r="EL740" s="357"/>
      <c r="EM740" s="357"/>
      <c r="EN740" s="357"/>
      <c r="EO740" s="357"/>
      <c r="EP740" s="357"/>
      <c r="EQ740" s="357"/>
      <c r="ER740" s="357"/>
      <c r="ES740" s="357"/>
      <c r="ET740" s="357"/>
      <c r="EU740" s="357"/>
    </row>
    <row r="741" ht="12.75" customHeight="1">
      <c r="A741" s="357"/>
      <c r="B741" s="357"/>
      <c r="C741" s="357"/>
      <c r="D741" s="357"/>
      <c r="E741" s="357"/>
      <c r="F741" s="357"/>
      <c r="G741" s="357"/>
      <c r="H741" s="357"/>
      <c r="I741" s="357"/>
      <c r="J741" s="357"/>
      <c r="K741" s="357"/>
      <c r="L741" s="357"/>
      <c r="M741" s="357"/>
      <c r="N741" s="357"/>
      <c r="O741" s="357"/>
      <c r="P741" s="357"/>
      <c r="Q741" s="357"/>
      <c r="R741" s="357"/>
      <c r="S741" s="357"/>
      <c r="T741" s="357"/>
      <c r="U741" s="357"/>
      <c r="V741" s="357"/>
      <c r="W741" s="357"/>
      <c r="X741" s="357"/>
      <c r="Y741" s="357"/>
      <c r="Z741" s="357"/>
      <c r="AA741" s="357"/>
      <c r="AB741" s="357"/>
      <c r="AC741" s="357"/>
      <c r="AD741" s="357"/>
      <c r="AE741" s="357"/>
      <c r="AF741" s="357"/>
      <c r="AG741" s="357"/>
      <c r="AH741" s="357"/>
      <c r="AI741" s="357"/>
      <c r="AJ741" s="357"/>
      <c r="AK741" s="357"/>
      <c r="AL741" s="357"/>
      <c r="AM741" s="357"/>
      <c r="AN741" s="357"/>
      <c r="AO741" s="357"/>
      <c r="AP741" s="357"/>
      <c r="AQ741" s="357"/>
      <c r="AR741" s="357"/>
      <c r="AS741" s="357"/>
      <c r="AT741" s="357"/>
      <c r="AU741" s="357"/>
      <c r="AV741" s="357"/>
      <c r="AW741" s="357"/>
      <c r="AX741" s="357"/>
      <c r="AY741" s="357"/>
      <c r="AZ741" s="357"/>
      <c r="BA741" s="357"/>
      <c r="BB741" s="357"/>
      <c r="BC741" s="357"/>
      <c r="BD741" s="357"/>
      <c r="BE741" s="357"/>
      <c r="BF741" s="357"/>
      <c r="BG741" s="357"/>
      <c r="BH741" s="357"/>
      <c r="BI741" s="357"/>
      <c r="BJ741" s="357"/>
      <c r="BK741" s="357"/>
      <c r="BL741" s="357"/>
      <c r="BM741" s="357"/>
      <c r="BN741" s="357"/>
      <c r="BO741" s="357"/>
      <c r="BP741" s="357"/>
      <c r="BQ741" s="357"/>
      <c r="BR741" s="357"/>
      <c r="BS741" s="357"/>
      <c r="BT741" s="357"/>
      <c r="BU741" s="357"/>
      <c r="BV741" s="357"/>
      <c r="BW741" s="357"/>
      <c r="BX741" s="357"/>
      <c r="BY741" s="357"/>
      <c r="BZ741" s="357"/>
      <c r="CA741" s="357"/>
      <c r="CB741" s="357"/>
      <c r="CC741" s="357"/>
      <c r="CD741" s="357"/>
      <c r="CE741" s="357"/>
      <c r="CF741" s="357"/>
      <c r="CG741" s="357"/>
      <c r="CH741" s="357"/>
      <c r="CI741" s="357"/>
      <c r="CJ741" s="357"/>
      <c r="CK741" s="357"/>
      <c r="CL741" s="357"/>
      <c r="CM741" s="357"/>
      <c r="CN741" s="357"/>
      <c r="CO741" s="357"/>
      <c r="CP741" s="357"/>
      <c r="CQ741" s="357"/>
      <c r="CR741" s="357"/>
      <c r="CS741" s="357"/>
      <c r="CT741" s="357"/>
      <c r="CU741" s="357"/>
      <c r="CV741" s="357"/>
      <c r="CW741" s="357"/>
      <c r="CX741" s="357"/>
      <c r="CY741" s="357"/>
      <c r="CZ741" s="357"/>
      <c r="DA741" s="357"/>
      <c r="DB741" s="357"/>
      <c r="DC741" s="357"/>
      <c r="DD741" s="357"/>
      <c r="DE741" s="357"/>
      <c r="DF741" s="357"/>
      <c r="DG741" s="357"/>
      <c r="DH741" s="357"/>
      <c r="DI741" s="357"/>
      <c r="DJ741" s="357"/>
      <c r="DK741" s="357"/>
      <c r="DL741" s="357"/>
      <c r="DM741" s="357"/>
      <c r="DN741" s="357"/>
      <c r="DO741" s="357"/>
      <c r="DP741" s="357"/>
      <c r="DQ741" s="357"/>
      <c r="DR741" s="357"/>
      <c r="DS741" s="357"/>
      <c r="DT741" s="357"/>
      <c r="DU741" s="357"/>
      <c r="DV741" s="357"/>
      <c r="DW741" s="357"/>
      <c r="DX741" s="357"/>
      <c r="DY741" s="357"/>
      <c r="DZ741" s="357"/>
      <c r="EA741" s="357"/>
      <c r="EB741" s="357"/>
      <c r="EC741" s="357"/>
      <c r="ED741" s="357"/>
      <c r="EE741" s="357"/>
      <c r="EF741" s="357"/>
      <c r="EG741" s="357"/>
      <c r="EH741" s="357"/>
      <c r="EI741" s="357"/>
      <c r="EJ741" s="357"/>
      <c r="EK741" s="357"/>
      <c r="EL741" s="357"/>
      <c r="EM741" s="357"/>
      <c r="EN741" s="357"/>
      <c r="EO741" s="357"/>
      <c r="EP741" s="357"/>
      <c r="EQ741" s="357"/>
      <c r="ER741" s="357"/>
      <c r="ES741" s="357"/>
      <c r="ET741" s="357"/>
      <c r="EU741" s="357"/>
    </row>
    <row r="742" ht="12.75" customHeight="1">
      <c r="A742" s="357"/>
      <c r="B742" s="357"/>
      <c r="C742" s="357"/>
      <c r="D742" s="357"/>
      <c r="E742" s="357"/>
      <c r="F742" s="357"/>
      <c r="G742" s="357"/>
      <c r="H742" s="357"/>
      <c r="I742" s="357"/>
      <c r="J742" s="357"/>
      <c r="K742" s="357"/>
      <c r="L742" s="357"/>
      <c r="M742" s="357"/>
      <c r="N742" s="357"/>
      <c r="O742" s="357"/>
      <c r="P742" s="357"/>
      <c r="Q742" s="357"/>
      <c r="R742" s="357"/>
      <c r="S742" s="357"/>
      <c r="T742" s="357"/>
      <c r="U742" s="357"/>
      <c r="V742" s="357"/>
      <c r="W742" s="357"/>
      <c r="X742" s="357"/>
      <c r="Y742" s="357"/>
      <c r="Z742" s="357"/>
      <c r="AA742" s="357"/>
      <c r="AB742" s="357"/>
      <c r="AC742" s="357"/>
      <c r="AD742" s="357"/>
      <c r="AE742" s="357"/>
      <c r="AF742" s="357"/>
      <c r="AG742" s="357"/>
      <c r="AH742" s="357"/>
      <c r="AI742" s="357"/>
      <c r="AJ742" s="357"/>
      <c r="AK742" s="357"/>
      <c r="AL742" s="357"/>
      <c r="AM742" s="357"/>
      <c r="AN742" s="357"/>
      <c r="AO742" s="357"/>
      <c r="AP742" s="357"/>
      <c r="AQ742" s="357"/>
      <c r="AR742" s="357"/>
      <c r="AS742" s="357"/>
      <c r="AT742" s="357"/>
      <c r="AU742" s="357"/>
      <c r="AV742" s="357"/>
      <c r="AW742" s="357"/>
      <c r="AX742" s="357"/>
      <c r="AY742" s="357"/>
      <c r="AZ742" s="357"/>
      <c r="BA742" s="357"/>
      <c r="BB742" s="357"/>
      <c r="BC742" s="357"/>
      <c r="BD742" s="357"/>
      <c r="BE742" s="357"/>
      <c r="BF742" s="357"/>
      <c r="BG742" s="357"/>
      <c r="BH742" s="357"/>
      <c r="BI742" s="357"/>
      <c r="BJ742" s="357"/>
      <c r="BK742" s="357"/>
      <c r="BL742" s="357"/>
      <c r="BM742" s="357"/>
      <c r="BN742" s="357"/>
      <c r="BO742" s="357"/>
      <c r="BP742" s="357"/>
      <c r="BQ742" s="357"/>
      <c r="BR742" s="357"/>
      <c r="BS742" s="357"/>
      <c r="BT742" s="357"/>
      <c r="BU742" s="357"/>
      <c r="BV742" s="357"/>
      <c r="BW742" s="357"/>
      <c r="BX742" s="357"/>
      <c r="BY742" s="357"/>
      <c r="BZ742" s="357"/>
      <c r="CA742" s="357"/>
      <c r="CB742" s="357"/>
      <c r="CC742" s="357"/>
      <c r="CD742" s="357"/>
      <c r="CE742" s="357"/>
      <c r="CF742" s="357"/>
      <c r="CG742" s="357"/>
      <c r="CH742" s="357"/>
      <c r="CI742" s="357"/>
      <c r="CJ742" s="357"/>
      <c r="CK742" s="357"/>
      <c r="CL742" s="357"/>
      <c r="CM742" s="357"/>
      <c r="CN742" s="357"/>
      <c r="CO742" s="357"/>
      <c r="CP742" s="357"/>
      <c r="CQ742" s="357"/>
      <c r="CR742" s="357"/>
      <c r="CS742" s="357"/>
      <c r="CT742" s="357"/>
      <c r="CU742" s="357"/>
      <c r="CV742" s="357"/>
      <c r="CW742" s="357"/>
      <c r="CX742" s="357"/>
      <c r="CY742" s="357"/>
      <c r="CZ742" s="357"/>
      <c r="DA742" s="357"/>
      <c r="DB742" s="357"/>
      <c r="DC742" s="357"/>
      <c r="DD742" s="357"/>
      <c r="DE742" s="357"/>
      <c r="DF742" s="357"/>
      <c r="DG742" s="357"/>
      <c r="DH742" s="357"/>
      <c r="DI742" s="357"/>
      <c r="DJ742" s="357"/>
      <c r="DK742" s="357"/>
      <c r="DL742" s="357"/>
      <c r="DM742" s="357"/>
      <c r="DN742" s="357"/>
      <c r="DO742" s="357"/>
      <c r="DP742" s="357"/>
      <c r="DQ742" s="357"/>
      <c r="DR742" s="357"/>
      <c r="DS742" s="357"/>
      <c r="DT742" s="357"/>
      <c r="DU742" s="357"/>
      <c r="DV742" s="357"/>
      <c r="DW742" s="357"/>
      <c r="DX742" s="357"/>
      <c r="DY742" s="357"/>
      <c r="DZ742" s="357"/>
      <c r="EA742" s="357"/>
      <c r="EB742" s="357"/>
      <c r="EC742" s="357"/>
      <c r="ED742" s="357"/>
      <c r="EE742" s="357"/>
      <c r="EF742" s="357"/>
      <c r="EG742" s="357"/>
      <c r="EH742" s="357"/>
      <c r="EI742" s="357"/>
      <c r="EJ742" s="357"/>
      <c r="EK742" s="357"/>
      <c r="EL742" s="357"/>
      <c r="EM742" s="357"/>
      <c r="EN742" s="357"/>
      <c r="EO742" s="357"/>
      <c r="EP742" s="357"/>
      <c r="EQ742" s="357"/>
      <c r="ER742" s="357"/>
      <c r="ES742" s="357"/>
      <c r="ET742" s="357"/>
      <c r="EU742" s="357"/>
    </row>
    <row r="743" ht="12.75" customHeight="1">
      <c r="A743" s="357"/>
      <c r="B743" s="357"/>
      <c r="C743" s="357"/>
      <c r="D743" s="357"/>
      <c r="E743" s="357"/>
      <c r="F743" s="357"/>
      <c r="G743" s="357"/>
      <c r="H743" s="357"/>
      <c r="I743" s="357"/>
      <c r="J743" s="357"/>
      <c r="K743" s="357"/>
      <c r="L743" s="357"/>
      <c r="M743" s="357"/>
      <c r="N743" s="357"/>
      <c r="O743" s="357"/>
      <c r="P743" s="357"/>
      <c r="Q743" s="357"/>
      <c r="R743" s="357"/>
      <c r="S743" s="357"/>
      <c r="T743" s="357"/>
      <c r="U743" s="357"/>
      <c r="V743" s="357"/>
      <c r="W743" s="357"/>
      <c r="X743" s="357"/>
      <c r="Y743" s="357"/>
      <c r="Z743" s="357"/>
      <c r="AA743" s="357"/>
      <c r="AB743" s="357"/>
      <c r="AC743" s="357"/>
      <c r="AD743" s="357"/>
      <c r="AE743" s="357"/>
      <c r="AF743" s="357"/>
      <c r="AG743" s="357"/>
      <c r="AH743" s="357"/>
      <c r="AI743" s="357"/>
      <c r="AJ743" s="357"/>
      <c r="AK743" s="357"/>
      <c r="AL743" s="357"/>
      <c r="AM743" s="357"/>
      <c r="AN743" s="357"/>
      <c r="AO743" s="357"/>
      <c r="AP743" s="357"/>
      <c r="AQ743" s="357"/>
      <c r="AR743" s="357"/>
      <c r="AS743" s="357"/>
      <c r="AT743" s="357"/>
      <c r="AU743" s="357"/>
      <c r="AV743" s="357"/>
      <c r="AW743" s="357"/>
      <c r="AX743" s="357"/>
      <c r="AY743" s="357"/>
      <c r="AZ743" s="357"/>
      <c r="BA743" s="357"/>
      <c r="BB743" s="357"/>
      <c r="BC743" s="357"/>
      <c r="BD743" s="357"/>
      <c r="BE743" s="357"/>
      <c r="BF743" s="357"/>
      <c r="BG743" s="357"/>
      <c r="BH743" s="357"/>
      <c r="BI743" s="357"/>
      <c r="BJ743" s="357"/>
      <c r="BK743" s="357"/>
      <c r="BL743" s="357"/>
      <c r="BM743" s="357"/>
      <c r="BN743" s="357"/>
      <c r="BO743" s="357"/>
      <c r="BP743" s="357"/>
      <c r="BQ743" s="357"/>
      <c r="BR743" s="357"/>
      <c r="BS743" s="357"/>
      <c r="BT743" s="357"/>
      <c r="BU743" s="357"/>
      <c r="BV743" s="357"/>
      <c r="BW743" s="357"/>
      <c r="BX743" s="357"/>
      <c r="BY743" s="357"/>
      <c r="BZ743" s="357"/>
      <c r="CA743" s="357"/>
      <c r="CB743" s="357"/>
      <c r="CC743" s="357"/>
      <c r="CD743" s="357"/>
      <c r="CE743" s="357"/>
      <c r="CF743" s="357"/>
      <c r="CG743" s="357"/>
      <c r="CH743" s="357"/>
      <c r="CI743" s="357"/>
      <c r="CJ743" s="357"/>
      <c r="CK743" s="357"/>
      <c r="CL743" s="357"/>
      <c r="CM743" s="357"/>
      <c r="CN743" s="357"/>
      <c r="CO743" s="357"/>
      <c r="CP743" s="357"/>
      <c r="CQ743" s="357"/>
      <c r="CR743" s="357"/>
      <c r="CS743" s="357"/>
      <c r="CT743" s="357"/>
      <c r="CU743" s="357"/>
      <c r="CV743" s="357"/>
      <c r="CW743" s="357"/>
      <c r="CX743" s="357"/>
      <c r="CY743" s="357"/>
      <c r="CZ743" s="357"/>
      <c r="DA743" s="357"/>
      <c r="DB743" s="357"/>
      <c r="DC743" s="357"/>
      <c r="DD743" s="357"/>
      <c r="DE743" s="357"/>
      <c r="DF743" s="357"/>
      <c r="DG743" s="357"/>
      <c r="DH743" s="357"/>
      <c r="DI743" s="357"/>
      <c r="DJ743" s="357"/>
      <c r="DK743" s="357"/>
      <c r="DL743" s="357"/>
      <c r="DM743" s="357"/>
      <c r="DN743" s="357"/>
      <c r="DO743" s="357"/>
      <c r="DP743" s="357"/>
      <c r="DQ743" s="357"/>
      <c r="DR743" s="357"/>
      <c r="DS743" s="357"/>
      <c r="DT743" s="357"/>
      <c r="DU743" s="357"/>
      <c r="DV743" s="357"/>
      <c r="DW743" s="357"/>
      <c r="DX743" s="357"/>
      <c r="DY743" s="357"/>
      <c r="DZ743" s="357"/>
      <c r="EA743" s="357"/>
      <c r="EB743" s="357"/>
      <c r="EC743" s="357"/>
      <c r="ED743" s="357"/>
      <c r="EE743" s="357"/>
      <c r="EF743" s="357"/>
      <c r="EG743" s="357"/>
      <c r="EH743" s="357"/>
      <c r="EI743" s="357"/>
      <c r="EJ743" s="357"/>
      <c r="EK743" s="357"/>
      <c r="EL743" s="357"/>
      <c r="EM743" s="357"/>
      <c r="EN743" s="357"/>
      <c r="EO743" s="357"/>
      <c r="EP743" s="357"/>
      <c r="EQ743" s="357"/>
      <c r="ER743" s="357"/>
      <c r="ES743" s="357"/>
      <c r="ET743" s="357"/>
      <c r="EU743" s="357"/>
    </row>
    <row r="744" ht="12.75" customHeight="1">
      <c r="A744" s="357"/>
      <c r="B744" s="357"/>
      <c r="C744" s="357"/>
      <c r="D744" s="357"/>
      <c r="E744" s="357"/>
      <c r="F744" s="357"/>
      <c r="G744" s="357"/>
      <c r="H744" s="357"/>
      <c r="I744" s="357"/>
      <c r="J744" s="357"/>
      <c r="K744" s="357"/>
      <c r="L744" s="357"/>
      <c r="M744" s="357"/>
      <c r="N744" s="357"/>
      <c r="O744" s="357"/>
      <c r="P744" s="357"/>
      <c r="Q744" s="357"/>
      <c r="R744" s="357"/>
      <c r="S744" s="357"/>
      <c r="T744" s="357"/>
      <c r="U744" s="357"/>
      <c r="V744" s="357"/>
      <c r="W744" s="357"/>
      <c r="X744" s="357"/>
      <c r="Y744" s="357"/>
      <c r="Z744" s="357"/>
      <c r="AA744" s="357"/>
      <c r="AB744" s="357"/>
      <c r="AC744" s="357"/>
      <c r="AD744" s="357"/>
      <c r="AE744" s="357"/>
      <c r="AF744" s="357"/>
      <c r="AG744" s="357"/>
      <c r="AH744" s="357"/>
      <c r="AI744" s="357"/>
      <c r="AJ744" s="357"/>
      <c r="AK744" s="357"/>
      <c r="AL744" s="357"/>
      <c r="AM744" s="357"/>
      <c r="AN744" s="357"/>
      <c r="AO744" s="357"/>
      <c r="AP744" s="357"/>
      <c r="AQ744" s="357"/>
      <c r="AR744" s="357"/>
      <c r="AS744" s="357"/>
      <c r="AT744" s="357"/>
      <c r="AU744" s="357"/>
      <c r="AV744" s="357"/>
      <c r="AW744" s="357"/>
      <c r="AX744" s="357"/>
      <c r="AY744" s="357"/>
      <c r="AZ744" s="357"/>
      <c r="BA744" s="357"/>
      <c r="BB744" s="357"/>
      <c r="BC744" s="357"/>
      <c r="BD744" s="357"/>
      <c r="BE744" s="357"/>
      <c r="BF744" s="357"/>
      <c r="BG744" s="357"/>
      <c r="BH744" s="357"/>
      <c r="BI744" s="357"/>
      <c r="BJ744" s="357"/>
      <c r="BK744" s="357"/>
      <c r="BL744" s="357"/>
      <c r="BM744" s="357"/>
      <c r="BN744" s="357"/>
      <c r="BO744" s="357"/>
      <c r="BP744" s="357"/>
      <c r="BQ744" s="357"/>
      <c r="BR744" s="357"/>
      <c r="BS744" s="357"/>
      <c r="BT744" s="357"/>
      <c r="BU744" s="357"/>
      <c r="BV744" s="357"/>
      <c r="BW744" s="357"/>
      <c r="BX744" s="357"/>
      <c r="BY744" s="357"/>
      <c r="BZ744" s="357"/>
      <c r="CA744" s="357"/>
      <c r="CB744" s="357"/>
      <c r="CC744" s="357"/>
      <c r="CD744" s="357"/>
      <c r="CE744" s="357"/>
      <c r="CF744" s="357"/>
      <c r="CG744" s="357"/>
      <c r="CH744" s="357"/>
      <c r="CI744" s="357"/>
      <c r="CJ744" s="357"/>
      <c r="CK744" s="357"/>
      <c r="CL744" s="357"/>
      <c r="CM744" s="357"/>
      <c r="CN744" s="357"/>
      <c r="CO744" s="357"/>
      <c r="CP744" s="357"/>
      <c r="CQ744" s="357"/>
      <c r="CR744" s="357"/>
      <c r="CS744" s="357"/>
      <c r="CT744" s="357"/>
      <c r="CU744" s="357"/>
      <c r="CV744" s="357"/>
      <c r="CW744" s="357"/>
      <c r="CX744" s="357"/>
      <c r="CY744" s="357"/>
      <c r="CZ744" s="357"/>
      <c r="DA744" s="357"/>
      <c r="DB744" s="357"/>
      <c r="DC744" s="357"/>
      <c r="DD744" s="357"/>
      <c r="DE744" s="357"/>
      <c r="DF744" s="357"/>
      <c r="DG744" s="357"/>
      <c r="DH744" s="357"/>
      <c r="DI744" s="357"/>
      <c r="DJ744" s="357"/>
      <c r="DK744" s="357"/>
      <c r="DL744" s="357"/>
      <c r="DM744" s="357"/>
      <c r="DN744" s="357"/>
      <c r="DO744" s="357"/>
      <c r="DP744" s="357"/>
      <c r="DQ744" s="357"/>
      <c r="DR744" s="357"/>
      <c r="DS744" s="357"/>
      <c r="DT744" s="357"/>
      <c r="DU744" s="357"/>
      <c r="DV744" s="357"/>
      <c r="DW744" s="357"/>
      <c r="DX744" s="357"/>
      <c r="DY744" s="357"/>
      <c r="DZ744" s="357"/>
      <c r="EA744" s="357"/>
      <c r="EB744" s="357"/>
      <c r="EC744" s="357"/>
      <c r="ED744" s="357"/>
      <c r="EE744" s="357"/>
      <c r="EF744" s="357"/>
      <c r="EG744" s="357"/>
      <c r="EH744" s="357"/>
      <c r="EI744" s="357"/>
      <c r="EJ744" s="357"/>
      <c r="EK744" s="357"/>
      <c r="EL744" s="357"/>
      <c r="EM744" s="357"/>
      <c r="EN744" s="357"/>
      <c r="EO744" s="357"/>
      <c r="EP744" s="357"/>
      <c r="EQ744" s="357"/>
      <c r="ER744" s="357"/>
      <c r="ES744" s="357"/>
      <c r="ET744" s="357"/>
      <c r="EU744" s="357"/>
    </row>
    <row r="745" ht="12.75" customHeight="1">
      <c r="A745" s="357"/>
      <c r="B745" s="357"/>
      <c r="C745" s="357"/>
      <c r="D745" s="357"/>
      <c r="E745" s="357"/>
      <c r="F745" s="357"/>
      <c r="G745" s="357"/>
      <c r="H745" s="357"/>
      <c r="I745" s="357"/>
      <c r="J745" s="357"/>
      <c r="K745" s="357"/>
      <c r="L745" s="357"/>
      <c r="M745" s="357"/>
      <c r="N745" s="357"/>
      <c r="O745" s="357"/>
      <c r="P745" s="357"/>
      <c r="Q745" s="357"/>
      <c r="R745" s="357"/>
      <c r="S745" s="357"/>
      <c r="T745" s="357"/>
      <c r="U745" s="357"/>
      <c r="V745" s="357"/>
      <c r="W745" s="357"/>
      <c r="X745" s="357"/>
      <c r="Y745" s="357"/>
      <c r="Z745" s="357"/>
      <c r="AA745" s="357"/>
      <c r="AB745" s="357"/>
      <c r="AC745" s="357"/>
      <c r="AD745" s="357"/>
      <c r="AE745" s="357"/>
      <c r="AF745" s="357"/>
      <c r="AG745" s="357"/>
      <c r="AH745" s="357"/>
      <c r="AI745" s="357"/>
      <c r="AJ745" s="357"/>
      <c r="AK745" s="357"/>
      <c r="AL745" s="357"/>
      <c r="AM745" s="357"/>
      <c r="AN745" s="357"/>
      <c r="AO745" s="357"/>
      <c r="AP745" s="357"/>
      <c r="AQ745" s="357"/>
      <c r="AR745" s="357"/>
      <c r="AS745" s="357"/>
      <c r="AT745" s="357"/>
      <c r="AU745" s="357"/>
      <c r="AV745" s="357"/>
      <c r="AW745" s="357"/>
      <c r="AX745" s="357"/>
      <c r="AY745" s="357"/>
      <c r="AZ745" s="357"/>
      <c r="BA745" s="357"/>
      <c r="BB745" s="357"/>
      <c r="BC745" s="357"/>
      <c r="BD745" s="357"/>
      <c r="BE745" s="357"/>
      <c r="BF745" s="357"/>
      <c r="BG745" s="357"/>
      <c r="BH745" s="357"/>
      <c r="BI745" s="357"/>
      <c r="BJ745" s="357"/>
      <c r="BK745" s="357"/>
      <c r="BL745" s="357"/>
      <c r="BM745" s="357"/>
      <c r="BN745" s="357"/>
      <c r="BO745" s="357"/>
      <c r="BP745" s="357"/>
      <c r="BQ745" s="357"/>
      <c r="BR745" s="357"/>
      <c r="BS745" s="357"/>
      <c r="BT745" s="357"/>
      <c r="BU745" s="357"/>
      <c r="BV745" s="357"/>
      <c r="BW745" s="357"/>
      <c r="BX745" s="357"/>
      <c r="BY745" s="357"/>
      <c r="BZ745" s="357"/>
      <c r="CA745" s="357"/>
      <c r="CB745" s="357"/>
      <c r="CC745" s="357"/>
      <c r="CD745" s="357"/>
      <c r="CE745" s="357"/>
      <c r="CF745" s="357"/>
      <c r="CG745" s="357"/>
      <c r="CH745" s="357"/>
      <c r="CI745" s="357"/>
      <c r="CJ745" s="357"/>
      <c r="CK745" s="357"/>
      <c r="CL745" s="357"/>
      <c r="CM745" s="357"/>
      <c r="CN745" s="357"/>
      <c r="CO745" s="357"/>
      <c r="CP745" s="357"/>
      <c r="CQ745" s="357"/>
      <c r="CR745" s="357"/>
      <c r="CS745" s="357"/>
      <c r="CT745" s="357"/>
      <c r="CU745" s="357"/>
      <c r="CV745" s="357"/>
      <c r="CW745" s="357"/>
      <c r="CX745" s="357"/>
      <c r="CY745" s="357"/>
      <c r="CZ745" s="357"/>
      <c r="DA745" s="357"/>
      <c r="DB745" s="357"/>
      <c r="DC745" s="357"/>
      <c r="DD745" s="357"/>
      <c r="DE745" s="357"/>
      <c r="DF745" s="357"/>
      <c r="DG745" s="357"/>
      <c r="DH745" s="357"/>
      <c r="DI745" s="357"/>
      <c r="DJ745" s="357"/>
      <c r="DK745" s="357"/>
      <c r="DL745" s="357"/>
      <c r="DM745" s="357"/>
      <c r="DN745" s="357"/>
      <c r="DO745" s="357"/>
      <c r="DP745" s="357"/>
      <c r="DQ745" s="357"/>
      <c r="DR745" s="357"/>
      <c r="DS745" s="357"/>
      <c r="DT745" s="357"/>
      <c r="DU745" s="357"/>
      <c r="DV745" s="357"/>
      <c r="DW745" s="357"/>
      <c r="DX745" s="357"/>
      <c r="DY745" s="357"/>
      <c r="DZ745" s="357"/>
      <c r="EA745" s="357"/>
      <c r="EB745" s="357"/>
      <c r="EC745" s="357"/>
      <c r="ED745" s="357"/>
      <c r="EE745" s="357"/>
      <c r="EF745" s="357"/>
      <c r="EG745" s="357"/>
      <c r="EH745" s="357"/>
      <c r="EI745" s="357"/>
      <c r="EJ745" s="357"/>
      <c r="EK745" s="357"/>
      <c r="EL745" s="357"/>
      <c r="EM745" s="357"/>
      <c r="EN745" s="357"/>
      <c r="EO745" s="357"/>
      <c r="EP745" s="357"/>
      <c r="EQ745" s="357"/>
      <c r="ER745" s="357"/>
      <c r="ES745" s="357"/>
      <c r="ET745" s="357"/>
      <c r="EU745" s="357"/>
    </row>
    <row r="746" ht="12.75" customHeight="1">
      <c r="A746" s="357"/>
      <c r="B746" s="357"/>
      <c r="C746" s="357"/>
      <c r="D746" s="357"/>
      <c r="E746" s="357"/>
      <c r="F746" s="357"/>
      <c r="G746" s="357"/>
      <c r="H746" s="357"/>
      <c r="I746" s="357"/>
      <c r="J746" s="357"/>
      <c r="K746" s="357"/>
      <c r="L746" s="357"/>
      <c r="M746" s="357"/>
      <c r="N746" s="357"/>
      <c r="O746" s="357"/>
      <c r="P746" s="357"/>
      <c r="Q746" s="357"/>
      <c r="R746" s="357"/>
      <c r="S746" s="357"/>
      <c r="T746" s="357"/>
      <c r="U746" s="357"/>
      <c r="V746" s="357"/>
      <c r="W746" s="357"/>
      <c r="X746" s="357"/>
      <c r="Y746" s="357"/>
      <c r="Z746" s="357"/>
      <c r="AA746" s="357"/>
      <c r="AB746" s="357"/>
      <c r="AC746" s="357"/>
      <c r="AD746" s="357"/>
      <c r="AE746" s="357"/>
      <c r="AF746" s="357"/>
      <c r="AG746" s="357"/>
      <c r="AH746" s="357"/>
      <c r="AI746" s="357"/>
      <c r="AJ746" s="357"/>
      <c r="AK746" s="357"/>
      <c r="AL746" s="357"/>
      <c r="AM746" s="357"/>
      <c r="AN746" s="357"/>
      <c r="AO746" s="357"/>
      <c r="AP746" s="357"/>
      <c r="AQ746" s="357"/>
      <c r="AR746" s="357"/>
      <c r="AS746" s="357"/>
      <c r="AT746" s="357"/>
      <c r="AU746" s="357"/>
      <c r="AV746" s="357"/>
      <c r="AW746" s="357"/>
      <c r="AX746" s="357"/>
      <c r="AY746" s="357"/>
      <c r="AZ746" s="357"/>
      <c r="BA746" s="357"/>
      <c r="BB746" s="357"/>
      <c r="BC746" s="357"/>
      <c r="BD746" s="357"/>
      <c r="BE746" s="357"/>
      <c r="BF746" s="357"/>
      <c r="BG746" s="357"/>
      <c r="BH746" s="357"/>
      <c r="BI746" s="357"/>
      <c r="BJ746" s="357"/>
      <c r="BK746" s="357"/>
      <c r="BL746" s="357"/>
      <c r="BM746" s="357"/>
      <c r="BN746" s="357"/>
      <c r="BO746" s="357"/>
      <c r="BP746" s="357"/>
      <c r="BQ746" s="357"/>
      <c r="BR746" s="357"/>
      <c r="BS746" s="357"/>
      <c r="BT746" s="357"/>
      <c r="BU746" s="357"/>
      <c r="BV746" s="357"/>
      <c r="BW746" s="357"/>
      <c r="BX746" s="357"/>
      <c r="BY746" s="357"/>
      <c r="BZ746" s="357"/>
      <c r="CA746" s="357"/>
      <c r="CB746" s="357"/>
      <c r="CC746" s="357"/>
      <c r="CD746" s="357"/>
      <c r="CE746" s="357"/>
      <c r="CF746" s="357"/>
      <c r="CG746" s="357"/>
      <c r="CH746" s="357"/>
      <c r="CI746" s="357"/>
      <c r="CJ746" s="357"/>
      <c r="CK746" s="357"/>
      <c r="CL746" s="357"/>
      <c r="CM746" s="357"/>
      <c r="CN746" s="357"/>
      <c r="CO746" s="357"/>
      <c r="CP746" s="357"/>
      <c r="CQ746" s="357"/>
      <c r="CR746" s="357"/>
      <c r="CS746" s="357"/>
      <c r="CT746" s="357"/>
      <c r="CU746" s="357"/>
      <c r="CV746" s="357"/>
      <c r="CW746" s="357"/>
      <c r="CX746" s="357"/>
      <c r="CY746" s="357"/>
      <c r="CZ746" s="357"/>
      <c r="DA746" s="357"/>
      <c r="DB746" s="357"/>
      <c r="DC746" s="357"/>
      <c r="DD746" s="357"/>
      <c r="DE746" s="357"/>
      <c r="DF746" s="357"/>
      <c r="DG746" s="357"/>
      <c r="DH746" s="357"/>
      <c r="DI746" s="357"/>
      <c r="DJ746" s="357"/>
      <c r="DK746" s="357"/>
      <c r="DL746" s="357"/>
      <c r="DM746" s="357"/>
      <c r="DN746" s="357"/>
      <c r="DO746" s="357"/>
      <c r="DP746" s="357"/>
      <c r="DQ746" s="357"/>
      <c r="DR746" s="357"/>
      <c r="DS746" s="357"/>
      <c r="DT746" s="357"/>
      <c r="DU746" s="357"/>
      <c r="DV746" s="357"/>
      <c r="DW746" s="357"/>
      <c r="DX746" s="357"/>
      <c r="DY746" s="357"/>
      <c r="DZ746" s="357"/>
      <c r="EA746" s="357"/>
      <c r="EB746" s="357"/>
      <c r="EC746" s="357"/>
      <c r="ED746" s="357"/>
      <c r="EE746" s="357"/>
      <c r="EF746" s="357"/>
      <c r="EG746" s="357"/>
      <c r="EH746" s="357"/>
      <c r="EI746" s="357"/>
      <c r="EJ746" s="357"/>
      <c r="EK746" s="357"/>
      <c r="EL746" s="357"/>
      <c r="EM746" s="357"/>
      <c r="EN746" s="357"/>
      <c r="EO746" s="357"/>
      <c r="EP746" s="357"/>
      <c r="EQ746" s="357"/>
      <c r="ER746" s="357"/>
      <c r="ES746" s="357"/>
      <c r="ET746" s="357"/>
      <c r="EU746" s="357"/>
    </row>
    <row r="747" ht="12.75" customHeight="1">
      <c r="A747" s="357"/>
      <c r="B747" s="357"/>
      <c r="C747" s="357"/>
      <c r="D747" s="357"/>
      <c r="E747" s="357"/>
      <c r="F747" s="357"/>
      <c r="G747" s="357"/>
      <c r="H747" s="357"/>
      <c r="I747" s="357"/>
      <c r="J747" s="357"/>
      <c r="K747" s="357"/>
      <c r="L747" s="357"/>
      <c r="M747" s="357"/>
      <c r="N747" s="357"/>
      <c r="O747" s="357"/>
      <c r="P747" s="357"/>
      <c r="Q747" s="357"/>
      <c r="R747" s="357"/>
      <c r="S747" s="357"/>
      <c r="T747" s="357"/>
      <c r="U747" s="357"/>
      <c r="V747" s="357"/>
      <c r="W747" s="357"/>
      <c r="X747" s="357"/>
      <c r="Y747" s="357"/>
      <c r="Z747" s="357"/>
      <c r="AA747" s="357"/>
      <c r="AB747" s="357"/>
      <c r="AC747" s="357"/>
      <c r="AD747" s="357"/>
      <c r="AE747" s="357"/>
      <c r="AF747" s="357"/>
      <c r="AG747" s="357"/>
      <c r="AH747" s="357"/>
      <c r="AI747" s="357"/>
      <c r="AJ747" s="357"/>
      <c r="AK747" s="357"/>
      <c r="AL747" s="357"/>
      <c r="AM747" s="357"/>
      <c r="AN747" s="357"/>
      <c r="AO747" s="357"/>
      <c r="AP747" s="357"/>
      <c r="AQ747" s="357"/>
      <c r="AR747" s="357"/>
      <c r="AS747" s="357"/>
      <c r="AT747" s="357"/>
      <c r="AU747" s="357"/>
      <c r="AV747" s="357"/>
      <c r="AW747" s="357"/>
      <c r="AX747" s="357"/>
      <c r="AY747" s="357"/>
      <c r="AZ747" s="357"/>
      <c r="BA747" s="357"/>
      <c r="BB747" s="357"/>
      <c r="BC747" s="357"/>
      <c r="BD747" s="357"/>
      <c r="BE747" s="357"/>
      <c r="BF747" s="357"/>
      <c r="BG747" s="357"/>
      <c r="BH747" s="357"/>
      <c r="BI747" s="357"/>
      <c r="BJ747" s="357"/>
      <c r="BK747" s="357"/>
      <c r="BL747" s="357"/>
      <c r="BM747" s="357"/>
      <c r="BN747" s="357"/>
      <c r="BO747" s="357"/>
      <c r="BP747" s="357"/>
      <c r="BQ747" s="357"/>
      <c r="BR747" s="357"/>
      <c r="BS747" s="357"/>
      <c r="BT747" s="357"/>
      <c r="BU747" s="357"/>
      <c r="BV747" s="357"/>
      <c r="BW747" s="357"/>
      <c r="BX747" s="357"/>
      <c r="BY747" s="357"/>
      <c r="BZ747" s="357"/>
      <c r="CA747" s="357"/>
      <c r="CB747" s="357"/>
      <c r="CC747" s="357"/>
      <c r="CD747" s="357"/>
      <c r="CE747" s="357"/>
      <c r="CF747" s="357"/>
      <c r="CG747" s="357"/>
      <c r="CH747" s="357"/>
      <c r="CI747" s="357"/>
      <c r="CJ747" s="357"/>
      <c r="CK747" s="357"/>
      <c r="CL747" s="357"/>
      <c r="CM747" s="357"/>
      <c r="CN747" s="357"/>
      <c r="CO747" s="357"/>
      <c r="CP747" s="357"/>
      <c r="CQ747" s="357"/>
      <c r="CR747" s="357"/>
      <c r="CS747" s="357"/>
      <c r="CT747" s="357"/>
      <c r="CU747" s="357"/>
      <c r="CV747" s="357"/>
      <c r="CW747" s="357"/>
      <c r="CX747" s="357"/>
      <c r="CY747" s="357"/>
      <c r="CZ747" s="357"/>
      <c r="DA747" s="357"/>
      <c r="DB747" s="357"/>
      <c r="DC747" s="357"/>
      <c r="DD747" s="357"/>
      <c r="DE747" s="357"/>
      <c r="DF747" s="357"/>
      <c r="DG747" s="357"/>
      <c r="DH747" s="357"/>
      <c r="DI747" s="357"/>
      <c r="DJ747" s="357"/>
      <c r="DK747" s="357"/>
      <c r="DL747" s="357"/>
      <c r="DM747" s="357"/>
      <c r="DN747" s="357"/>
      <c r="DO747" s="357"/>
      <c r="DP747" s="357"/>
      <c r="DQ747" s="357"/>
      <c r="DR747" s="357"/>
      <c r="DS747" s="357"/>
      <c r="DT747" s="357"/>
      <c r="DU747" s="357"/>
      <c r="DV747" s="357"/>
      <c r="DW747" s="357"/>
      <c r="DX747" s="357"/>
      <c r="DY747" s="357"/>
      <c r="DZ747" s="357"/>
      <c r="EA747" s="357"/>
      <c r="EB747" s="357"/>
      <c r="EC747" s="357"/>
      <c r="ED747" s="357"/>
      <c r="EE747" s="357"/>
      <c r="EF747" s="357"/>
      <c r="EG747" s="357"/>
      <c r="EH747" s="357"/>
      <c r="EI747" s="357"/>
      <c r="EJ747" s="357"/>
      <c r="EK747" s="357"/>
      <c r="EL747" s="357"/>
      <c r="EM747" s="357"/>
      <c r="EN747" s="357"/>
      <c r="EO747" s="357"/>
      <c r="EP747" s="357"/>
      <c r="EQ747" s="357"/>
      <c r="ER747" s="357"/>
      <c r="ES747" s="357"/>
      <c r="ET747" s="357"/>
      <c r="EU747" s="357"/>
    </row>
    <row r="748" ht="12.75" customHeight="1">
      <c r="A748" s="357"/>
      <c r="B748" s="357"/>
      <c r="C748" s="357"/>
      <c r="D748" s="357"/>
      <c r="E748" s="357"/>
      <c r="F748" s="357"/>
      <c r="G748" s="357"/>
      <c r="H748" s="357"/>
      <c r="I748" s="357"/>
      <c r="J748" s="357"/>
      <c r="K748" s="357"/>
      <c r="L748" s="357"/>
      <c r="M748" s="357"/>
      <c r="N748" s="357"/>
      <c r="O748" s="357"/>
      <c r="P748" s="357"/>
      <c r="Q748" s="357"/>
      <c r="R748" s="357"/>
      <c r="S748" s="357"/>
      <c r="T748" s="357"/>
      <c r="U748" s="357"/>
      <c r="V748" s="357"/>
      <c r="W748" s="357"/>
      <c r="X748" s="357"/>
      <c r="Y748" s="357"/>
      <c r="Z748" s="357"/>
      <c r="AA748" s="357"/>
      <c r="AB748" s="357"/>
      <c r="AC748" s="357"/>
      <c r="AD748" s="357"/>
      <c r="AE748" s="357"/>
      <c r="AF748" s="357"/>
      <c r="AG748" s="357"/>
      <c r="AH748" s="357"/>
      <c r="AI748" s="357"/>
      <c r="AJ748" s="357"/>
      <c r="AK748" s="357"/>
      <c r="AL748" s="357"/>
      <c r="AM748" s="357"/>
      <c r="AN748" s="357"/>
      <c r="AO748" s="357"/>
      <c r="AP748" s="357"/>
      <c r="AQ748" s="357"/>
      <c r="AR748" s="357"/>
      <c r="AS748" s="357"/>
      <c r="AT748" s="357"/>
      <c r="AU748" s="357"/>
      <c r="AV748" s="357"/>
      <c r="AW748" s="357"/>
      <c r="AX748" s="357"/>
      <c r="AY748" s="357"/>
      <c r="AZ748" s="357"/>
      <c r="BA748" s="357"/>
      <c r="BB748" s="357"/>
      <c r="BC748" s="357"/>
      <c r="BD748" s="357"/>
      <c r="BE748" s="357"/>
      <c r="BF748" s="357"/>
      <c r="BG748" s="357"/>
      <c r="BH748" s="357"/>
      <c r="BI748" s="357"/>
      <c r="BJ748" s="357"/>
      <c r="BK748" s="357"/>
      <c r="BL748" s="357"/>
      <c r="BM748" s="357"/>
      <c r="BN748" s="357"/>
      <c r="BO748" s="357"/>
      <c r="BP748" s="357"/>
      <c r="BQ748" s="357"/>
      <c r="BR748" s="357"/>
      <c r="BS748" s="357"/>
      <c r="BT748" s="357"/>
      <c r="BU748" s="357"/>
      <c r="BV748" s="357"/>
      <c r="BW748" s="357"/>
      <c r="BX748" s="357"/>
      <c r="BY748" s="357"/>
      <c r="BZ748" s="357"/>
      <c r="CA748" s="357"/>
      <c r="CB748" s="357"/>
      <c r="CC748" s="357"/>
      <c r="CD748" s="357"/>
      <c r="CE748" s="357"/>
      <c r="CF748" s="357"/>
      <c r="CG748" s="357"/>
      <c r="CH748" s="357"/>
      <c r="CI748" s="357"/>
      <c r="CJ748" s="357"/>
      <c r="CK748" s="357"/>
      <c r="CL748" s="357"/>
      <c r="CM748" s="357"/>
      <c r="CN748" s="357"/>
      <c r="CO748" s="357"/>
      <c r="CP748" s="357"/>
      <c r="CQ748" s="357"/>
      <c r="CR748" s="357"/>
      <c r="CS748" s="357"/>
      <c r="CT748" s="357"/>
      <c r="CU748" s="357"/>
      <c r="CV748" s="357"/>
      <c r="CW748" s="357"/>
      <c r="CX748" s="357"/>
      <c r="CY748" s="357"/>
      <c r="CZ748" s="357"/>
      <c r="DA748" s="357"/>
      <c r="DB748" s="357"/>
      <c r="DC748" s="357"/>
      <c r="DD748" s="357"/>
      <c r="DE748" s="357"/>
      <c r="DF748" s="357"/>
      <c r="DG748" s="357"/>
      <c r="DH748" s="357"/>
      <c r="DI748" s="357"/>
      <c r="DJ748" s="357"/>
      <c r="DK748" s="357"/>
      <c r="DL748" s="357"/>
      <c r="DM748" s="357"/>
      <c r="DN748" s="357"/>
      <c r="DO748" s="357"/>
      <c r="DP748" s="357"/>
      <c r="DQ748" s="357"/>
      <c r="DR748" s="357"/>
      <c r="DS748" s="357"/>
      <c r="DT748" s="357"/>
      <c r="DU748" s="357"/>
      <c r="DV748" s="357"/>
      <c r="DW748" s="357"/>
      <c r="DX748" s="357"/>
      <c r="DY748" s="357"/>
      <c r="DZ748" s="357"/>
      <c r="EA748" s="357"/>
      <c r="EB748" s="357"/>
      <c r="EC748" s="357"/>
      <c r="ED748" s="357"/>
      <c r="EE748" s="357"/>
      <c r="EF748" s="357"/>
      <c r="EG748" s="357"/>
      <c r="EH748" s="357"/>
      <c r="EI748" s="357"/>
      <c r="EJ748" s="357"/>
      <c r="EK748" s="357"/>
      <c r="EL748" s="357"/>
      <c r="EM748" s="357"/>
      <c r="EN748" s="357"/>
      <c r="EO748" s="357"/>
      <c r="EP748" s="357"/>
      <c r="EQ748" s="357"/>
      <c r="ER748" s="357"/>
      <c r="ES748" s="357"/>
      <c r="ET748" s="357"/>
      <c r="EU748" s="357"/>
    </row>
    <row r="749" ht="12.75" customHeight="1">
      <c r="A749" s="357"/>
      <c r="B749" s="357"/>
      <c r="C749" s="357"/>
      <c r="D749" s="357"/>
      <c r="E749" s="357"/>
      <c r="F749" s="357"/>
      <c r="G749" s="357"/>
      <c r="H749" s="357"/>
      <c r="I749" s="357"/>
      <c r="J749" s="357"/>
      <c r="K749" s="357"/>
      <c r="L749" s="357"/>
      <c r="M749" s="357"/>
      <c r="N749" s="357"/>
      <c r="O749" s="357"/>
      <c r="P749" s="357"/>
      <c r="Q749" s="357"/>
      <c r="R749" s="357"/>
      <c r="S749" s="357"/>
      <c r="T749" s="357"/>
      <c r="U749" s="357"/>
      <c r="V749" s="357"/>
      <c r="W749" s="357"/>
      <c r="X749" s="357"/>
      <c r="Y749" s="357"/>
      <c r="Z749" s="357"/>
      <c r="AA749" s="357"/>
      <c r="AB749" s="357"/>
      <c r="AC749" s="357"/>
      <c r="AD749" s="357"/>
      <c r="AE749" s="357"/>
      <c r="AF749" s="357"/>
      <c r="AG749" s="357"/>
      <c r="AH749" s="357"/>
      <c r="AI749" s="357"/>
      <c r="AJ749" s="357"/>
      <c r="AK749" s="357"/>
      <c r="AL749" s="357"/>
      <c r="AM749" s="357"/>
      <c r="AN749" s="357"/>
      <c r="AO749" s="357"/>
      <c r="AP749" s="357"/>
      <c r="AQ749" s="357"/>
      <c r="AR749" s="357"/>
      <c r="AS749" s="357"/>
      <c r="AT749" s="357"/>
      <c r="AU749" s="357"/>
      <c r="AV749" s="357"/>
      <c r="AW749" s="357"/>
      <c r="AX749" s="357"/>
      <c r="AY749" s="357"/>
      <c r="AZ749" s="357"/>
      <c r="BA749" s="357"/>
      <c r="BB749" s="357"/>
      <c r="BC749" s="357"/>
      <c r="BD749" s="357"/>
      <c r="BE749" s="357"/>
      <c r="BF749" s="357"/>
      <c r="BG749" s="357"/>
      <c r="BH749" s="357"/>
      <c r="BI749" s="357"/>
      <c r="BJ749" s="357"/>
      <c r="BK749" s="357"/>
      <c r="BL749" s="357"/>
      <c r="BM749" s="357"/>
      <c r="BN749" s="357"/>
      <c r="BO749" s="357"/>
      <c r="BP749" s="357"/>
      <c r="BQ749" s="357"/>
      <c r="BR749" s="357"/>
      <c r="BS749" s="357"/>
      <c r="BT749" s="357"/>
      <c r="BU749" s="357"/>
      <c r="BV749" s="357"/>
      <c r="BW749" s="357"/>
      <c r="BX749" s="357"/>
      <c r="BY749" s="357"/>
      <c r="BZ749" s="357"/>
      <c r="CA749" s="357"/>
      <c r="CB749" s="357"/>
      <c r="CC749" s="357"/>
      <c r="CD749" s="357"/>
      <c r="CE749" s="357"/>
      <c r="CF749" s="357"/>
      <c r="CG749" s="357"/>
      <c r="CH749" s="357"/>
      <c r="CI749" s="357"/>
      <c r="CJ749" s="357"/>
      <c r="CK749" s="357"/>
      <c r="CL749" s="357"/>
      <c r="CM749" s="357"/>
      <c r="CN749" s="357"/>
      <c r="CO749" s="357"/>
      <c r="CP749" s="357"/>
      <c r="CQ749" s="357"/>
      <c r="CR749" s="357"/>
      <c r="CS749" s="357"/>
      <c r="CT749" s="357"/>
      <c r="CU749" s="357"/>
      <c r="CV749" s="357"/>
      <c r="CW749" s="357"/>
      <c r="CX749" s="357"/>
      <c r="CY749" s="357"/>
      <c r="CZ749" s="357"/>
      <c r="DA749" s="357"/>
      <c r="DB749" s="357"/>
      <c r="DC749" s="357"/>
      <c r="DD749" s="357"/>
      <c r="DE749" s="357"/>
      <c r="DF749" s="357"/>
      <c r="DG749" s="357"/>
      <c r="DH749" s="357"/>
      <c r="DI749" s="357"/>
      <c r="DJ749" s="357"/>
      <c r="DK749" s="357"/>
      <c r="DL749" s="357"/>
      <c r="DM749" s="357"/>
      <c r="DN749" s="357"/>
      <c r="DO749" s="357"/>
      <c r="DP749" s="357"/>
      <c r="DQ749" s="357"/>
      <c r="DR749" s="357"/>
      <c r="DS749" s="357"/>
      <c r="DT749" s="357"/>
      <c r="DU749" s="357"/>
      <c r="DV749" s="357"/>
      <c r="DW749" s="357"/>
      <c r="DX749" s="357"/>
      <c r="DY749" s="357"/>
      <c r="DZ749" s="357"/>
      <c r="EA749" s="357"/>
      <c r="EB749" s="357"/>
      <c r="EC749" s="357"/>
      <c r="ED749" s="357"/>
      <c r="EE749" s="357"/>
      <c r="EF749" s="357"/>
      <c r="EG749" s="357"/>
      <c r="EH749" s="357"/>
      <c r="EI749" s="357"/>
      <c r="EJ749" s="357"/>
      <c r="EK749" s="357"/>
      <c r="EL749" s="357"/>
      <c r="EM749" s="357"/>
      <c r="EN749" s="357"/>
      <c r="EO749" s="357"/>
      <c r="EP749" s="357"/>
      <c r="EQ749" s="357"/>
      <c r="ER749" s="357"/>
      <c r="ES749" s="357"/>
      <c r="ET749" s="357"/>
      <c r="EU749" s="357"/>
    </row>
    <row r="750" ht="12.75" customHeight="1">
      <c r="A750" s="357"/>
      <c r="B750" s="357"/>
      <c r="C750" s="357"/>
      <c r="D750" s="357"/>
      <c r="E750" s="357"/>
      <c r="F750" s="357"/>
      <c r="G750" s="357"/>
      <c r="H750" s="357"/>
      <c r="I750" s="357"/>
      <c r="J750" s="357"/>
      <c r="K750" s="357"/>
      <c r="L750" s="357"/>
      <c r="M750" s="357"/>
      <c r="N750" s="357"/>
      <c r="O750" s="357"/>
      <c r="P750" s="357"/>
      <c r="Q750" s="357"/>
      <c r="R750" s="357"/>
      <c r="S750" s="357"/>
      <c r="T750" s="357"/>
      <c r="U750" s="357"/>
      <c r="V750" s="357"/>
      <c r="W750" s="357"/>
      <c r="X750" s="357"/>
      <c r="Y750" s="357"/>
      <c r="Z750" s="357"/>
      <c r="AA750" s="357"/>
      <c r="AB750" s="357"/>
      <c r="AC750" s="357"/>
      <c r="AD750" s="357"/>
      <c r="AE750" s="357"/>
      <c r="AF750" s="357"/>
      <c r="AG750" s="357"/>
      <c r="AH750" s="357"/>
      <c r="AI750" s="357"/>
      <c r="AJ750" s="357"/>
      <c r="AK750" s="357"/>
      <c r="AL750" s="357"/>
      <c r="AM750" s="357"/>
      <c r="AN750" s="357"/>
      <c r="AO750" s="357"/>
      <c r="AP750" s="357"/>
      <c r="AQ750" s="357"/>
      <c r="AR750" s="357"/>
      <c r="AS750" s="357"/>
      <c r="AT750" s="357"/>
      <c r="AU750" s="357"/>
      <c r="AV750" s="357"/>
      <c r="AW750" s="357"/>
      <c r="AX750" s="357"/>
      <c r="AY750" s="357"/>
      <c r="AZ750" s="357"/>
      <c r="BA750" s="357"/>
      <c r="BB750" s="357"/>
      <c r="BC750" s="357"/>
      <c r="BD750" s="357"/>
      <c r="BE750" s="357"/>
      <c r="BF750" s="357"/>
      <c r="BG750" s="357"/>
      <c r="BH750" s="357"/>
      <c r="BI750" s="357"/>
      <c r="BJ750" s="357"/>
      <c r="BK750" s="357"/>
      <c r="BL750" s="357"/>
      <c r="BM750" s="357"/>
      <c r="BN750" s="357"/>
      <c r="BO750" s="357"/>
      <c r="BP750" s="357"/>
      <c r="BQ750" s="357"/>
      <c r="BR750" s="357"/>
      <c r="BS750" s="357"/>
      <c r="BT750" s="357"/>
      <c r="BU750" s="357"/>
      <c r="BV750" s="357"/>
      <c r="BW750" s="357"/>
      <c r="BX750" s="357"/>
      <c r="BY750" s="357"/>
      <c r="BZ750" s="357"/>
      <c r="CA750" s="357"/>
      <c r="CB750" s="357"/>
      <c r="CC750" s="357"/>
      <c r="CD750" s="357"/>
      <c r="CE750" s="357"/>
      <c r="CF750" s="357"/>
      <c r="CG750" s="357"/>
      <c r="CH750" s="357"/>
      <c r="CI750" s="357"/>
      <c r="CJ750" s="357"/>
      <c r="CK750" s="357"/>
      <c r="CL750" s="357"/>
      <c r="CM750" s="357"/>
      <c r="CN750" s="357"/>
      <c r="CO750" s="357"/>
      <c r="CP750" s="357"/>
      <c r="CQ750" s="357"/>
      <c r="CR750" s="357"/>
      <c r="CS750" s="357"/>
      <c r="CT750" s="357"/>
      <c r="CU750" s="357"/>
      <c r="CV750" s="357"/>
      <c r="CW750" s="357"/>
      <c r="CX750" s="357"/>
      <c r="CY750" s="357"/>
      <c r="CZ750" s="357"/>
      <c r="DA750" s="357"/>
      <c r="DB750" s="357"/>
      <c r="DC750" s="357"/>
      <c r="DD750" s="357"/>
      <c r="DE750" s="357"/>
      <c r="DF750" s="357"/>
      <c r="DG750" s="357"/>
      <c r="DH750" s="357"/>
      <c r="DI750" s="357"/>
      <c r="DJ750" s="357"/>
      <c r="DK750" s="357"/>
      <c r="DL750" s="357"/>
      <c r="DM750" s="357"/>
      <c r="DN750" s="357"/>
      <c r="DO750" s="357"/>
      <c r="DP750" s="357"/>
      <c r="DQ750" s="357"/>
      <c r="DR750" s="357"/>
      <c r="DS750" s="357"/>
      <c r="DT750" s="357"/>
      <c r="DU750" s="357"/>
      <c r="DV750" s="357"/>
      <c r="DW750" s="357"/>
      <c r="DX750" s="357"/>
      <c r="DY750" s="357"/>
      <c r="DZ750" s="357"/>
      <c r="EA750" s="357"/>
      <c r="EB750" s="357"/>
      <c r="EC750" s="357"/>
      <c r="ED750" s="357"/>
      <c r="EE750" s="357"/>
      <c r="EF750" s="357"/>
      <c r="EG750" s="357"/>
      <c r="EH750" s="357"/>
      <c r="EI750" s="357"/>
      <c r="EJ750" s="357"/>
      <c r="EK750" s="357"/>
      <c r="EL750" s="357"/>
      <c r="EM750" s="357"/>
      <c r="EN750" s="357"/>
      <c r="EO750" s="357"/>
      <c r="EP750" s="357"/>
      <c r="EQ750" s="357"/>
      <c r="ER750" s="357"/>
      <c r="ES750" s="357"/>
      <c r="ET750" s="357"/>
      <c r="EU750" s="357"/>
    </row>
    <row r="751" ht="12.75" customHeight="1">
      <c r="A751" s="357"/>
      <c r="B751" s="357"/>
      <c r="C751" s="357"/>
      <c r="D751" s="357"/>
      <c r="E751" s="357"/>
      <c r="F751" s="357"/>
      <c r="G751" s="357"/>
      <c r="H751" s="357"/>
      <c r="I751" s="357"/>
      <c r="J751" s="357"/>
      <c r="K751" s="357"/>
      <c r="L751" s="357"/>
      <c r="M751" s="357"/>
      <c r="N751" s="357"/>
      <c r="O751" s="357"/>
      <c r="P751" s="357"/>
      <c r="Q751" s="357"/>
      <c r="R751" s="357"/>
      <c r="S751" s="357"/>
      <c r="T751" s="357"/>
      <c r="U751" s="357"/>
      <c r="V751" s="357"/>
      <c r="W751" s="357"/>
      <c r="X751" s="357"/>
      <c r="Y751" s="357"/>
      <c r="Z751" s="357"/>
      <c r="AA751" s="357"/>
      <c r="AB751" s="357"/>
      <c r="AC751" s="357"/>
      <c r="AD751" s="357"/>
      <c r="AE751" s="357"/>
      <c r="AF751" s="357"/>
      <c r="AG751" s="357"/>
      <c r="AH751" s="357"/>
      <c r="AI751" s="357"/>
      <c r="AJ751" s="357"/>
      <c r="AK751" s="357"/>
      <c r="AL751" s="357"/>
      <c r="AM751" s="357"/>
      <c r="AN751" s="357"/>
      <c r="AO751" s="357"/>
      <c r="AP751" s="357"/>
      <c r="AQ751" s="357"/>
      <c r="AR751" s="357"/>
      <c r="AS751" s="357"/>
      <c r="AT751" s="357"/>
      <c r="AU751" s="357"/>
      <c r="AV751" s="357"/>
      <c r="AW751" s="357"/>
      <c r="AX751" s="357"/>
      <c r="AY751" s="357"/>
      <c r="AZ751" s="357"/>
      <c r="BA751" s="357"/>
      <c r="BB751" s="357"/>
      <c r="BC751" s="357"/>
      <c r="BD751" s="357"/>
      <c r="BE751" s="357"/>
      <c r="BF751" s="357"/>
      <c r="BG751" s="357"/>
      <c r="BH751" s="357"/>
      <c r="BI751" s="357"/>
      <c r="BJ751" s="357"/>
      <c r="BK751" s="357"/>
      <c r="BL751" s="357"/>
      <c r="BM751" s="357"/>
      <c r="BN751" s="357"/>
      <c r="BO751" s="357"/>
      <c r="BP751" s="357"/>
      <c r="BQ751" s="357"/>
      <c r="BR751" s="357"/>
      <c r="BS751" s="357"/>
      <c r="BT751" s="357"/>
      <c r="BU751" s="357"/>
      <c r="BV751" s="357"/>
      <c r="BW751" s="357"/>
      <c r="BX751" s="357"/>
      <c r="BY751" s="357"/>
      <c r="BZ751" s="357"/>
      <c r="CA751" s="357"/>
      <c r="CB751" s="357"/>
      <c r="CC751" s="357"/>
      <c r="CD751" s="357"/>
      <c r="CE751" s="357"/>
      <c r="CF751" s="357"/>
      <c r="CG751" s="357"/>
      <c r="CH751" s="357"/>
      <c r="CI751" s="357"/>
      <c r="CJ751" s="357"/>
      <c r="CK751" s="357"/>
      <c r="CL751" s="357"/>
      <c r="CM751" s="357"/>
      <c r="CN751" s="357"/>
      <c r="CO751" s="357"/>
      <c r="CP751" s="357"/>
      <c r="CQ751" s="357"/>
      <c r="CR751" s="357"/>
      <c r="CS751" s="357"/>
      <c r="CT751" s="357"/>
      <c r="CU751" s="357"/>
      <c r="CV751" s="357"/>
      <c r="CW751" s="357"/>
      <c r="CX751" s="357"/>
      <c r="CY751" s="357"/>
      <c r="CZ751" s="357"/>
      <c r="DA751" s="357"/>
      <c r="DB751" s="357"/>
      <c r="DC751" s="357"/>
      <c r="DD751" s="357"/>
      <c r="DE751" s="357"/>
      <c r="DF751" s="357"/>
      <c r="DG751" s="357"/>
      <c r="DH751" s="357"/>
      <c r="DI751" s="357"/>
      <c r="DJ751" s="357"/>
      <c r="DK751" s="357"/>
      <c r="DL751" s="357"/>
      <c r="DM751" s="357"/>
      <c r="DN751" s="357"/>
      <c r="DO751" s="357"/>
      <c r="DP751" s="357"/>
      <c r="DQ751" s="357"/>
      <c r="DR751" s="357"/>
      <c r="DS751" s="357"/>
      <c r="DT751" s="357"/>
      <c r="DU751" s="357"/>
      <c r="DV751" s="357"/>
      <c r="DW751" s="357"/>
      <c r="DX751" s="357"/>
      <c r="DY751" s="357"/>
      <c r="DZ751" s="357"/>
      <c r="EA751" s="357"/>
      <c r="EB751" s="357"/>
      <c r="EC751" s="357"/>
      <c r="ED751" s="357"/>
      <c r="EE751" s="357"/>
      <c r="EF751" s="357"/>
      <c r="EG751" s="357"/>
      <c r="EH751" s="357"/>
      <c r="EI751" s="357"/>
      <c r="EJ751" s="357"/>
      <c r="EK751" s="357"/>
      <c r="EL751" s="357"/>
      <c r="EM751" s="357"/>
      <c r="EN751" s="357"/>
      <c r="EO751" s="357"/>
      <c r="EP751" s="357"/>
      <c r="EQ751" s="357"/>
      <c r="ER751" s="357"/>
      <c r="ES751" s="357"/>
      <c r="ET751" s="357"/>
      <c r="EU751" s="357"/>
    </row>
    <row r="752" ht="12.75" customHeight="1">
      <c r="A752" s="357"/>
      <c r="B752" s="357"/>
      <c r="C752" s="357"/>
      <c r="D752" s="357"/>
      <c r="E752" s="357"/>
      <c r="F752" s="357"/>
      <c r="G752" s="357"/>
      <c r="H752" s="357"/>
      <c r="I752" s="357"/>
      <c r="J752" s="357"/>
      <c r="K752" s="357"/>
      <c r="L752" s="357"/>
      <c r="M752" s="357"/>
      <c r="N752" s="357"/>
      <c r="O752" s="357"/>
      <c r="P752" s="357"/>
      <c r="Q752" s="357"/>
      <c r="R752" s="357"/>
      <c r="S752" s="357"/>
      <c r="T752" s="357"/>
      <c r="U752" s="357"/>
      <c r="V752" s="357"/>
      <c r="W752" s="357"/>
      <c r="X752" s="357"/>
      <c r="Y752" s="357"/>
      <c r="Z752" s="357"/>
      <c r="AA752" s="357"/>
      <c r="AB752" s="357"/>
      <c r="AC752" s="357"/>
      <c r="AD752" s="357"/>
      <c r="AE752" s="357"/>
      <c r="AF752" s="357"/>
      <c r="AG752" s="357"/>
      <c r="AH752" s="357"/>
      <c r="AI752" s="357"/>
      <c r="AJ752" s="357"/>
      <c r="AK752" s="357"/>
      <c r="AL752" s="357"/>
      <c r="AM752" s="357"/>
      <c r="AN752" s="357"/>
      <c r="AO752" s="357"/>
      <c r="AP752" s="357"/>
      <c r="AQ752" s="357"/>
      <c r="AR752" s="357"/>
      <c r="AS752" s="357"/>
      <c r="AT752" s="357"/>
      <c r="AU752" s="357"/>
      <c r="AV752" s="357"/>
      <c r="AW752" s="357"/>
      <c r="AX752" s="357"/>
      <c r="AY752" s="357"/>
      <c r="AZ752" s="357"/>
      <c r="BA752" s="357"/>
      <c r="BB752" s="357"/>
      <c r="BC752" s="357"/>
      <c r="BD752" s="357"/>
      <c r="BE752" s="357"/>
      <c r="BF752" s="357"/>
      <c r="BG752" s="357"/>
      <c r="BH752" s="357"/>
      <c r="BI752" s="357"/>
      <c r="BJ752" s="357"/>
      <c r="BK752" s="357"/>
      <c r="BL752" s="357"/>
      <c r="BM752" s="357"/>
      <c r="BN752" s="357"/>
      <c r="BO752" s="357"/>
      <c r="BP752" s="357"/>
      <c r="BQ752" s="357"/>
      <c r="BR752" s="357"/>
      <c r="BS752" s="357"/>
      <c r="BT752" s="357"/>
      <c r="BU752" s="357"/>
      <c r="BV752" s="357"/>
      <c r="BW752" s="357"/>
      <c r="BX752" s="357"/>
      <c r="BY752" s="357"/>
      <c r="BZ752" s="357"/>
      <c r="CA752" s="357"/>
      <c r="CB752" s="357"/>
      <c r="CC752" s="357"/>
      <c r="CD752" s="357"/>
      <c r="CE752" s="357"/>
      <c r="CF752" s="357"/>
      <c r="CG752" s="357"/>
      <c r="CH752" s="357"/>
      <c r="CI752" s="357"/>
      <c r="CJ752" s="357"/>
      <c r="CK752" s="357"/>
      <c r="CL752" s="357"/>
      <c r="CM752" s="357"/>
      <c r="CN752" s="357"/>
      <c r="CO752" s="357"/>
      <c r="CP752" s="357"/>
      <c r="CQ752" s="357"/>
      <c r="CR752" s="357"/>
      <c r="CS752" s="357"/>
      <c r="CT752" s="357"/>
      <c r="CU752" s="357"/>
      <c r="CV752" s="357"/>
      <c r="CW752" s="357"/>
      <c r="CX752" s="357"/>
      <c r="CY752" s="357"/>
      <c r="CZ752" s="357"/>
      <c r="DA752" s="357"/>
      <c r="DB752" s="357"/>
      <c r="DC752" s="357"/>
      <c r="DD752" s="357"/>
      <c r="DE752" s="357"/>
      <c r="DF752" s="357"/>
      <c r="DG752" s="357"/>
      <c r="DH752" s="357"/>
      <c r="DI752" s="357"/>
      <c r="DJ752" s="357"/>
      <c r="DK752" s="357"/>
      <c r="DL752" s="357"/>
      <c r="DM752" s="357"/>
      <c r="DN752" s="357"/>
      <c r="DO752" s="357"/>
      <c r="DP752" s="357"/>
      <c r="DQ752" s="357"/>
      <c r="DR752" s="357"/>
      <c r="DS752" s="357"/>
      <c r="DT752" s="357"/>
      <c r="DU752" s="357"/>
      <c r="DV752" s="357"/>
      <c r="DW752" s="357"/>
      <c r="DX752" s="357"/>
      <c r="DY752" s="357"/>
      <c r="DZ752" s="357"/>
      <c r="EA752" s="357"/>
      <c r="EB752" s="357"/>
      <c r="EC752" s="357"/>
      <c r="ED752" s="357"/>
      <c r="EE752" s="357"/>
      <c r="EF752" s="357"/>
      <c r="EG752" s="357"/>
      <c r="EH752" s="357"/>
      <c r="EI752" s="357"/>
      <c r="EJ752" s="357"/>
      <c r="EK752" s="357"/>
      <c r="EL752" s="357"/>
      <c r="EM752" s="357"/>
      <c r="EN752" s="357"/>
      <c r="EO752" s="357"/>
      <c r="EP752" s="357"/>
      <c r="EQ752" s="357"/>
      <c r="ER752" s="357"/>
      <c r="ES752" s="357"/>
      <c r="ET752" s="357"/>
      <c r="EU752" s="357"/>
    </row>
    <row r="753" ht="12.75" customHeight="1">
      <c r="A753" s="357"/>
      <c r="B753" s="357"/>
      <c r="C753" s="357"/>
      <c r="D753" s="357"/>
      <c r="E753" s="357"/>
      <c r="F753" s="357"/>
      <c r="G753" s="357"/>
      <c r="H753" s="357"/>
      <c r="I753" s="357"/>
      <c r="J753" s="357"/>
      <c r="K753" s="357"/>
      <c r="L753" s="357"/>
      <c r="M753" s="357"/>
      <c r="N753" s="357"/>
      <c r="O753" s="357"/>
      <c r="P753" s="357"/>
      <c r="Q753" s="357"/>
      <c r="R753" s="357"/>
      <c r="S753" s="357"/>
      <c r="T753" s="357"/>
      <c r="U753" s="357"/>
      <c r="V753" s="357"/>
      <c r="W753" s="357"/>
      <c r="X753" s="357"/>
      <c r="Y753" s="357"/>
      <c r="Z753" s="357"/>
      <c r="AA753" s="357"/>
      <c r="AB753" s="357"/>
      <c r="AC753" s="357"/>
      <c r="AD753" s="357"/>
      <c r="AE753" s="357"/>
      <c r="AF753" s="357"/>
      <c r="AG753" s="357"/>
      <c r="AH753" s="357"/>
      <c r="AI753" s="357"/>
      <c r="AJ753" s="357"/>
      <c r="AK753" s="357"/>
      <c r="AL753" s="357"/>
      <c r="AM753" s="357"/>
      <c r="AN753" s="357"/>
      <c r="AO753" s="357"/>
      <c r="AP753" s="357"/>
      <c r="AQ753" s="357"/>
      <c r="AR753" s="357"/>
      <c r="AS753" s="357"/>
      <c r="AT753" s="357"/>
      <c r="AU753" s="357"/>
      <c r="AV753" s="357"/>
      <c r="AW753" s="357"/>
      <c r="AX753" s="357"/>
      <c r="AY753" s="357"/>
      <c r="AZ753" s="357"/>
      <c r="BA753" s="357"/>
      <c r="BB753" s="357"/>
      <c r="BC753" s="357"/>
      <c r="BD753" s="357"/>
      <c r="BE753" s="357"/>
      <c r="BF753" s="357"/>
      <c r="BG753" s="357"/>
      <c r="BH753" s="357"/>
      <c r="BI753" s="357"/>
      <c r="BJ753" s="357"/>
      <c r="BK753" s="357"/>
      <c r="BL753" s="357"/>
      <c r="BM753" s="357"/>
      <c r="BN753" s="357"/>
      <c r="BO753" s="357"/>
      <c r="BP753" s="357"/>
      <c r="BQ753" s="357"/>
      <c r="BR753" s="357"/>
      <c r="BS753" s="357"/>
      <c r="BT753" s="357"/>
      <c r="BU753" s="357"/>
      <c r="BV753" s="357"/>
      <c r="BW753" s="357"/>
      <c r="BX753" s="357"/>
      <c r="BY753" s="357"/>
      <c r="BZ753" s="357"/>
      <c r="CA753" s="357"/>
      <c r="CB753" s="357"/>
      <c r="CC753" s="357"/>
      <c r="CD753" s="357"/>
      <c r="CE753" s="357"/>
      <c r="CF753" s="357"/>
      <c r="CG753" s="357"/>
      <c r="CH753" s="357"/>
      <c r="CI753" s="357"/>
      <c r="CJ753" s="357"/>
      <c r="CK753" s="357"/>
      <c r="CL753" s="357"/>
      <c r="CM753" s="357"/>
      <c r="CN753" s="357"/>
      <c r="CO753" s="357"/>
      <c r="CP753" s="357"/>
      <c r="CQ753" s="357"/>
      <c r="CR753" s="357"/>
      <c r="CS753" s="357"/>
      <c r="CT753" s="357"/>
      <c r="CU753" s="357"/>
      <c r="CV753" s="357"/>
      <c r="CW753" s="357"/>
      <c r="CX753" s="357"/>
      <c r="CY753" s="357"/>
      <c r="CZ753" s="357"/>
      <c r="DA753" s="357"/>
      <c r="DB753" s="357"/>
      <c r="DC753" s="357"/>
      <c r="DD753" s="357"/>
      <c r="DE753" s="357"/>
      <c r="DF753" s="357"/>
      <c r="DG753" s="357"/>
      <c r="DH753" s="357"/>
      <c r="DI753" s="357"/>
      <c r="DJ753" s="357"/>
      <c r="DK753" s="357"/>
      <c r="DL753" s="357"/>
      <c r="DM753" s="357"/>
      <c r="DN753" s="357"/>
      <c r="DO753" s="357"/>
      <c r="DP753" s="357"/>
      <c r="DQ753" s="357"/>
      <c r="DR753" s="357"/>
      <c r="DS753" s="357"/>
      <c r="DT753" s="357"/>
      <c r="DU753" s="357"/>
      <c r="DV753" s="357"/>
      <c r="DW753" s="357"/>
      <c r="DX753" s="357"/>
      <c r="DY753" s="357"/>
      <c r="DZ753" s="357"/>
      <c r="EA753" s="357"/>
      <c r="EB753" s="357"/>
      <c r="EC753" s="357"/>
      <c r="ED753" s="357"/>
      <c r="EE753" s="357"/>
      <c r="EF753" s="357"/>
      <c r="EG753" s="357"/>
      <c r="EH753" s="357"/>
      <c r="EI753" s="357"/>
      <c r="EJ753" s="357"/>
      <c r="EK753" s="357"/>
      <c r="EL753" s="357"/>
      <c r="EM753" s="357"/>
      <c r="EN753" s="357"/>
      <c r="EO753" s="357"/>
      <c r="EP753" s="357"/>
      <c r="EQ753" s="357"/>
      <c r="ER753" s="357"/>
      <c r="ES753" s="357"/>
      <c r="ET753" s="357"/>
      <c r="EU753" s="357"/>
    </row>
    <row r="754" ht="12.75" customHeight="1">
      <c r="A754" s="357"/>
      <c r="B754" s="357"/>
      <c r="C754" s="357"/>
      <c r="D754" s="357"/>
      <c r="E754" s="357"/>
      <c r="F754" s="357"/>
      <c r="G754" s="357"/>
      <c r="H754" s="357"/>
      <c r="I754" s="357"/>
      <c r="J754" s="357"/>
      <c r="K754" s="357"/>
      <c r="L754" s="357"/>
      <c r="M754" s="357"/>
      <c r="N754" s="357"/>
      <c r="O754" s="357"/>
      <c r="P754" s="357"/>
      <c r="Q754" s="357"/>
      <c r="R754" s="357"/>
      <c r="S754" s="357"/>
      <c r="T754" s="357"/>
      <c r="U754" s="357"/>
      <c r="V754" s="357"/>
      <c r="W754" s="357"/>
      <c r="X754" s="357"/>
      <c r="Y754" s="357"/>
      <c r="Z754" s="357"/>
      <c r="AA754" s="357"/>
      <c r="AB754" s="357"/>
      <c r="AC754" s="357"/>
      <c r="AD754" s="357"/>
      <c r="AE754" s="357"/>
      <c r="AF754" s="357"/>
      <c r="AG754" s="357"/>
      <c r="AH754" s="357"/>
      <c r="AI754" s="357"/>
      <c r="AJ754" s="357"/>
      <c r="AK754" s="357"/>
      <c r="AL754" s="357"/>
      <c r="AM754" s="357"/>
      <c r="AN754" s="357"/>
      <c r="AO754" s="357"/>
      <c r="AP754" s="357"/>
      <c r="AQ754" s="357"/>
      <c r="AR754" s="357"/>
      <c r="AS754" s="357"/>
      <c r="AT754" s="357"/>
      <c r="AU754" s="357"/>
      <c r="AV754" s="357"/>
      <c r="AW754" s="357"/>
      <c r="AX754" s="357"/>
      <c r="AY754" s="357"/>
      <c r="AZ754" s="357"/>
      <c r="BA754" s="357"/>
      <c r="BB754" s="357"/>
      <c r="BC754" s="357"/>
      <c r="BD754" s="357"/>
      <c r="BE754" s="357"/>
      <c r="BF754" s="357"/>
      <c r="BG754" s="357"/>
      <c r="BH754" s="357"/>
      <c r="BI754" s="357"/>
      <c r="BJ754" s="357"/>
      <c r="BK754" s="357"/>
      <c r="BL754" s="357"/>
      <c r="BM754" s="357"/>
      <c r="BN754" s="357"/>
      <c r="BO754" s="357"/>
      <c r="BP754" s="357"/>
      <c r="BQ754" s="357"/>
      <c r="BR754" s="357"/>
      <c r="BS754" s="357"/>
      <c r="BT754" s="357"/>
      <c r="BU754" s="357"/>
      <c r="BV754" s="357"/>
      <c r="BW754" s="357"/>
      <c r="BX754" s="357"/>
      <c r="BY754" s="357"/>
      <c r="BZ754" s="357"/>
      <c r="CA754" s="357"/>
      <c r="CB754" s="357"/>
      <c r="CC754" s="357"/>
      <c r="CD754" s="357"/>
      <c r="CE754" s="357"/>
      <c r="CF754" s="357"/>
      <c r="CG754" s="357"/>
      <c r="CH754" s="357"/>
      <c r="CI754" s="357"/>
      <c r="CJ754" s="357"/>
      <c r="CK754" s="357"/>
      <c r="CL754" s="357"/>
      <c r="CM754" s="357"/>
      <c r="CN754" s="357"/>
      <c r="CO754" s="357"/>
      <c r="CP754" s="357"/>
      <c r="CQ754" s="357"/>
      <c r="CR754" s="357"/>
      <c r="CS754" s="357"/>
      <c r="CT754" s="357"/>
      <c r="CU754" s="357"/>
      <c r="CV754" s="357"/>
      <c r="CW754" s="357"/>
      <c r="CX754" s="357"/>
      <c r="CY754" s="357"/>
      <c r="CZ754" s="357"/>
      <c r="DA754" s="357"/>
      <c r="DB754" s="357"/>
      <c r="DC754" s="357"/>
      <c r="DD754" s="357"/>
      <c r="DE754" s="357"/>
      <c r="DF754" s="357"/>
      <c r="DG754" s="357"/>
      <c r="DH754" s="357"/>
      <c r="DI754" s="357"/>
      <c r="DJ754" s="357"/>
      <c r="DK754" s="357"/>
      <c r="DL754" s="357"/>
      <c r="DM754" s="357"/>
      <c r="DN754" s="357"/>
      <c r="DO754" s="357"/>
      <c r="DP754" s="357"/>
      <c r="DQ754" s="357"/>
      <c r="DR754" s="357"/>
      <c r="DS754" s="357"/>
      <c r="DT754" s="357"/>
      <c r="DU754" s="357"/>
      <c r="DV754" s="357"/>
      <c r="DW754" s="357"/>
      <c r="DX754" s="357"/>
      <c r="DY754" s="357"/>
      <c r="DZ754" s="357"/>
      <c r="EA754" s="357"/>
      <c r="EB754" s="357"/>
      <c r="EC754" s="357"/>
      <c r="ED754" s="357"/>
      <c r="EE754" s="357"/>
      <c r="EF754" s="357"/>
      <c r="EG754" s="357"/>
      <c r="EH754" s="357"/>
      <c r="EI754" s="357"/>
      <c r="EJ754" s="357"/>
      <c r="EK754" s="357"/>
      <c r="EL754" s="357"/>
      <c r="EM754" s="357"/>
      <c r="EN754" s="357"/>
      <c r="EO754" s="357"/>
      <c r="EP754" s="357"/>
      <c r="EQ754" s="357"/>
      <c r="ER754" s="357"/>
      <c r="ES754" s="357"/>
      <c r="ET754" s="357"/>
      <c r="EU754" s="357"/>
    </row>
    <row r="755" ht="12.75" customHeight="1">
      <c r="A755" s="357"/>
      <c r="B755" s="357"/>
      <c r="C755" s="357"/>
      <c r="D755" s="357"/>
      <c r="E755" s="357"/>
      <c r="F755" s="357"/>
      <c r="G755" s="357"/>
      <c r="H755" s="357"/>
      <c r="I755" s="357"/>
      <c r="J755" s="357"/>
      <c r="K755" s="357"/>
      <c r="L755" s="357"/>
      <c r="M755" s="357"/>
      <c r="N755" s="357"/>
      <c r="O755" s="357"/>
      <c r="P755" s="357"/>
      <c r="Q755" s="357"/>
      <c r="R755" s="357"/>
      <c r="S755" s="357"/>
      <c r="T755" s="357"/>
      <c r="U755" s="357"/>
      <c r="V755" s="357"/>
      <c r="W755" s="357"/>
      <c r="X755" s="357"/>
      <c r="Y755" s="357"/>
      <c r="Z755" s="357"/>
      <c r="AA755" s="357"/>
      <c r="AB755" s="357"/>
      <c r="AC755" s="357"/>
      <c r="AD755" s="357"/>
      <c r="AE755" s="357"/>
      <c r="AF755" s="357"/>
      <c r="AG755" s="357"/>
      <c r="AH755" s="357"/>
      <c r="AI755" s="357"/>
      <c r="AJ755" s="357"/>
      <c r="AK755" s="357"/>
      <c r="AL755" s="357"/>
      <c r="AM755" s="357"/>
      <c r="AN755" s="357"/>
      <c r="AO755" s="357"/>
      <c r="AP755" s="357"/>
      <c r="AQ755" s="357"/>
      <c r="AR755" s="357"/>
      <c r="AS755" s="357"/>
      <c r="AT755" s="357"/>
      <c r="AU755" s="357"/>
      <c r="AV755" s="357"/>
      <c r="AW755" s="357"/>
      <c r="AX755" s="357"/>
      <c r="AY755" s="357"/>
      <c r="AZ755" s="357"/>
      <c r="BA755" s="357"/>
      <c r="BB755" s="357"/>
      <c r="BC755" s="357"/>
      <c r="BD755" s="357"/>
      <c r="BE755" s="357"/>
      <c r="BF755" s="357"/>
      <c r="BG755" s="357"/>
      <c r="BH755" s="357"/>
      <c r="BI755" s="357"/>
      <c r="BJ755" s="357"/>
      <c r="BK755" s="357"/>
      <c r="BL755" s="357"/>
      <c r="BM755" s="357"/>
      <c r="BN755" s="357"/>
      <c r="BO755" s="357"/>
      <c r="BP755" s="357"/>
      <c r="BQ755" s="357"/>
      <c r="BR755" s="357"/>
      <c r="BS755" s="357"/>
      <c r="BT755" s="357"/>
      <c r="BU755" s="357"/>
      <c r="BV755" s="357"/>
      <c r="BW755" s="357"/>
      <c r="BX755" s="357"/>
      <c r="BY755" s="357"/>
      <c r="BZ755" s="357"/>
      <c r="CA755" s="357"/>
      <c r="CB755" s="357"/>
      <c r="CC755" s="357"/>
      <c r="CD755" s="357"/>
      <c r="CE755" s="357"/>
      <c r="CF755" s="357"/>
      <c r="CG755" s="357"/>
      <c r="CH755" s="357"/>
      <c r="CI755" s="357"/>
      <c r="CJ755" s="357"/>
      <c r="CK755" s="357"/>
      <c r="CL755" s="357"/>
      <c r="CM755" s="357"/>
      <c r="CN755" s="357"/>
      <c r="CO755" s="357"/>
      <c r="CP755" s="357"/>
      <c r="CQ755" s="357"/>
      <c r="CR755" s="357"/>
      <c r="CS755" s="357"/>
      <c r="CT755" s="357"/>
      <c r="CU755" s="357"/>
      <c r="CV755" s="357"/>
      <c r="CW755" s="357"/>
      <c r="CX755" s="357"/>
      <c r="CY755" s="357"/>
      <c r="CZ755" s="357"/>
      <c r="DA755" s="357"/>
      <c r="DB755" s="357"/>
      <c r="DC755" s="357"/>
      <c r="DD755" s="357"/>
      <c r="DE755" s="357"/>
      <c r="DF755" s="357"/>
      <c r="DG755" s="357"/>
      <c r="DH755" s="357"/>
      <c r="DI755" s="357"/>
      <c r="DJ755" s="357"/>
      <c r="DK755" s="357"/>
      <c r="DL755" s="357"/>
      <c r="DM755" s="357"/>
      <c r="DN755" s="357"/>
      <c r="DO755" s="357"/>
      <c r="DP755" s="357"/>
      <c r="DQ755" s="357"/>
      <c r="DR755" s="357"/>
      <c r="DS755" s="357"/>
      <c r="DT755" s="357"/>
      <c r="DU755" s="357"/>
      <c r="DV755" s="357"/>
      <c r="DW755" s="357"/>
      <c r="DX755" s="357"/>
      <c r="DY755" s="357"/>
      <c r="DZ755" s="357"/>
      <c r="EA755" s="357"/>
      <c r="EB755" s="357"/>
      <c r="EC755" s="357"/>
      <c r="ED755" s="357"/>
      <c r="EE755" s="357"/>
      <c r="EF755" s="357"/>
      <c r="EG755" s="357"/>
      <c r="EH755" s="357"/>
      <c r="EI755" s="357"/>
      <c r="EJ755" s="357"/>
      <c r="EK755" s="357"/>
      <c r="EL755" s="357"/>
      <c r="EM755" s="357"/>
      <c r="EN755" s="357"/>
      <c r="EO755" s="357"/>
      <c r="EP755" s="357"/>
      <c r="EQ755" s="357"/>
      <c r="ER755" s="357"/>
      <c r="ES755" s="357"/>
      <c r="ET755" s="357"/>
      <c r="EU755" s="357"/>
    </row>
    <row r="756" ht="12.75" customHeight="1">
      <c r="A756" s="357"/>
      <c r="B756" s="357"/>
      <c r="C756" s="357"/>
      <c r="D756" s="357"/>
      <c r="E756" s="357"/>
      <c r="F756" s="357"/>
      <c r="G756" s="357"/>
      <c r="H756" s="357"/>
      <c r="I756" s="357"/>
      <c r="J756" s="357"/>
      <c r="K756" s="357"/>
      <c r="L756" s="357"/>
      <c r="M756" s="357"/>
      <c r="N756" s="357"/>
      <c r="O756" s="357"/>
      <c r="P756" s="357"/>
      <c r="Q756" s="357"/>
      <c r="R756" s="357"/>
      <c r="S756" s="357"/>
      <c r="T756" s="357"/>
      <c r="U756" s="357"/>
      <c r="V756" s="357"/>
      <c r="W756" s="357"/>
      <c r="X756" s="357"/>
      <c r="Y756" s="357"/>
      <c r="Z756" s="357"/>
      <c r="AA756" s="357"/>
      <c r="AB756" s="357"/>
      <c r="AC756" s="357"/>
      <c r="AD756" s="357"/>
      <c r="AE756" s="357"/>
      <c r="AF756" s="357"/>
      <c r="AG756" s="357"/>
      <c r="AH756" s="357"/>
      <c r="AI756" s="357"/>
      <c r="AJ756" s="357"/>
      <c r="AK756" s="357"/>
      <c r="AL756" s="357"/>
      <c r="AM756" s="357"/>
      <c r="AN756" s="357"/>
      <c r="AO756" s="357"/>
      <c r="AP756" s="357"/>
      <c r="AQ756" s="357"/>
      <c r="AR756" s="357"/>
      <c r="AS756" s="357"/>
      <c r="AT756" s="357"/>
      <c r="AU756" s="357"/>
      <c r="AV756" s="357"/>
      <c r="AW756" s="357"/>
      <c r="AX756" s="357"/>
      <c r="AY756" s="357"/>
      <c r="AZ756" s="357"/>
      <c r="BA756" s="357"/>
      <c r="BB756" s="357"/>
      <c r="BC756" s="357"/>
      <c r="BD756" s="357"/>
      <c r="BE756" s="357"/>
      <c r="BF756" s="357"/>
      <c r="BG756" s="357"/>
      <c r="BH756" s="357"/>
      <c r="BI756" s="357"/>
      <c r="BJ756" s="357"/>
      <c r="BK756" s="357"/>
      <c r="BL756" s="357"/>
      <c r="BM756" s="357"/>
      <c r="BN756" s="357"/>
      <c r="BO756" s="357"/>
      <c r="BP756" s="357"/>
      <c r="BQ756" s="357"/>
      <c r="BR756" s="357"/>
      <c r="BS756" s="357"/>
      <c r="BT756" s="357"/>
      <c r="BU756" s="357"/>
      <c r="BV756" s="357"/>
      <c r="BW756" s="357"/>
      <c r="BX756" s="357"/>
      <c r="BY756" s="357"/>
      <c r="BZ756" s="357"/>
      <c r="CA756" s="357"/>
      <c r="CB756" s="357"/>
      <c r="CC756" s="357"/>
      <c r="CD756" s="357"/>
      <c r="CE756" s="357"/>
      <c r="CF756" s="357"/>
      <c r="CG756" s="357"/>
      <c r="CH756" s="357"/>
      <c r="CI756" s="357"/>
      <c r="CJ756" s="357"/>
      <c r="CK756" s="357"/>
      <c r="CL756" s="357"/>
      <c r="CM756" s="357"/>
      <c r="CN756" s="357"/>
      <c r="CO756" s="357"/>
      <c r="CP756" s="357"/>
      <c r="CQ756" s="357"/>
      <c r="CR756" s="357"/>
      <c r="CS756" s="357"/>
      <c r="CT756" s="357"/>
      <c r="CU756" s="357"/>
      <c r="CV756" s="357"/>
      <c r="CW756" s="357"/>
      <c r="CX756" s="357"/>
      <c r="CY756" s="357"/>
      <c r="CZ756" s="357"/>
      <c r="DA756" s="357"/>
      <c r="DB756" s="357"/>
      <c r="DC756" s="357"/>
      <c r="DD756" s="357"/>
      <c r="DE756" s="357"/>
      <c r="DF756" s="357"/>
      <c r="DG756" s="357"/>
      <c r="DH756" s="357"/>
      <c r="DI756" s="357"/>
      <c r="DJ756" s="357"/>
      <c r="DK756" s="357"/>
      <c r="DL756" s="357"/>
      <c r="DM756" s="357"/>
      <c r="DN756" s="357"/>
      <c r="DO756" s="357"/>
      <c r="DP756" s="357"/>
      <c r="DQ756" s="357"/>
      <c r="DR756" s="357"/>
      <c r="DS756" s="357"/>
      <c r="DT756" s="357"/>
      <c r="DU756" s="357"/>
      <c r="DV756" s="357"/>
      <c r="DW756" s="357"/>
      <c r="DX756" s="357"/>
      <c r="DY756" s="357"/>
      <c r="DZ756" s="357"/>
      <c r="EA756" s="357"/>
      <c r="EB756" s="357"/>
      <c r="EC756" s="357"/>
      <c r="ED756" s="357"/>
      <c r="EE756" s="357"/>
      <c r="EF756" s="357"/>
      <c r="EG756" s="357"/>
      <c r="EH756" s="357"/>
      <c r="EI756" s="357"/>
      <c r="EJ756" s="357"/>
      <c r="EK756" s="357"/>
      <c r="EL756" s="357"/>
      <c r="EM756" s="357"/>
      <c r="EN756" s="357"/>
      <c r="EO756" s="357"/>
      <c r="EP756" s="357"/>
      <c r="EQ756" s="357"/>
      <c r="ER756" s="357"/>
      <c r="ES756" s="357"/>
      <c r="ET756" s="357"/>
      <c r="EU756" s="357"/>
    </row>
    <row r="757" ht="12.75" customHeight="1">
      <c r="A757" s="357"/>
      <c r="B757" s="357"/>
      <c r="C757" s="357"/>
      <c r="D757" s="357"/>
      <c r="E757" s="357"/>
      <c r="F757" s="357"/>
      <c r="G757" s="357"/>
      <c r="H757" s="357"/>
      <c r="I757" s="357"/>
      <c r="J757" s="357"/>
      <c r="K757" s="357"/>
      <c r="L757" s="357"/>
      <c r="M757" s="357"/>
      <c r="N757" s="357"/>
      <c r="O757" s="357"/>
      <c r="P757" s="357"/>
      <c r="Q757" s="357"/>
      <c r="R757" s="357"/>
      <c r="S757" s="357"/>
      <c r="T757" s="357"/>
      <c r="U757" s="357"/>
      <c r="V757" s="357"/>
      <c r="W757" s="357"/>
      <c r="X757" s="357"/>
      <c r="Y757" s="357"/>
      <c r="Z757" s="357"/>
      <c r="AA757" s="357"/>
      <c r="AB757" s="357"/>
      <c r="AC757" s="357"/>
      <c r="AD757" s="357"/>
      <c r="AE757" s="357"/>
      <c r="AF757" s="357"/>
      <c r="AG757" s="357"/>
      <c r="AH757" s="357"/>
      <c r="AI757" s="357"/>
      <c r="AJ757" s="357"/>
      <c r="AK757" s="357"/>
      <c r="AL757" s="357"/>
      <c r="AM757" s="357"/>
      <c r="AN757" s="357"/>
      <c r="AO757" s="357"/>
      <c r="AP757" s="357"/>
      <c r="AQ757" s="357"/>
      <c r="AR757" s="357"/>
      <c r="AS757" s="357"/>
      <c r="AT757" s="357"/>
      <c r="AU757" s="357"/>
      <c r="AV757" s="357"/>
      <c r="AW757" s="357"/>
      <c r="AX757" s="357"/>
      <c r="AY757" s="357"/>
      <c r="AZ757" s="357"/>
      <c r="BA757" s="357"/>
      <c r="BB757" s="357"/>
      <c r="BC757" s="357"/>
      <c r="BD757" s="357"/>
      <c r="BE757" s="357"/>
      <c r="BF757" s="357"/>
      <c r="BG757" s="357"/>
      <c r="BH757" s="357"/>
      <c r="BI757" s="357"/>
      <c r="BJ757" s="357"/>
      <c r="BK757" s="357"/>
      <c r="BL757" s="357"/>
      <c r="BM757" s="357"/>
      <c r="BN757" s="357"/>
      <c r="BO757" s="357"/>
      <c r="BP757" s="357"/>
      <c r="BQ757" s="357"/>
      <c r="BR757" s="357"/>
      <c r="BS757" s="357"/>
      <c r="BT757" s="357"/>
      <c r="BU757" s="357"/>
      <c r="BV757" s="357"/>
      <c r="BW757" s="357"/>
      <c r="BX757" s="357"/>
      <c r="BY757" s="357"/>
      <c r="BZ757" s="357"/>
      <c r="CA757" s="357"/>
      <c r="CB757" s="357"/>
      <c r="CC757" s="357"/>
      <c r="CD757" s="357"/>
      <c r="CE757" s="357"/>
      <c r="CF757" s="357"/>
      <c r="CG757" s="357"/>
      <c r="CH757" s="357"/>
      <c r="CI757" s="357"/>
      <c r="CJ757" s="357"/>
      <c r="CK757" s="357"/>
      <c r="CL757" s="357"/>
      <c r="CM757" s="357"/>
      <c r="CN757" s="357"/>
      <c r="CO757" s="357"/>
      <c r="CP757" s="357"/>
      <c r="CQ757" s="357"/>
      <c r="CR757" s="357"/>
      <c r="CS757" s="357"/>
      <c r="CT757" s="357"/>
      <c r="CU757" s="357"/>
      <c r="CV757" s="357"/>
      <c r="CW757" s="357"/>
      <c r="CX757" s="357"/>
      <c r="CY757" s="357"/>
      <c r="CZ757" s="357"/>
      <c r="DA757" s="357"/>
      <c r="DB757" s="357"/>
      <c r="DC757" s="357"/>
      <c r="DD757" s="357"/>
      <c r="DE757" s="357"/>
      <c r="DF757" s="357"/>
      <c r="DG757" s="357"/>
      <c r="DH757" s="357"/>
      <c r="DI757" s="357"/>
      <c r="DJ757" s="357"/>
      <c r="DK757" s="357"/>
      <c r="DL757" s="357"/>
      <c r="DM757" s="357"/>
      <c r="DN757" s="357"/>
      <c r="DO757" s="357"/>
      <c r="DP757" s="357"/>
      <c r="DQ757" s="357"/>
      <c r="DR757" s="357"/>
      <c r="DS757" s="357"/>
      <c r="DT757" s="357"/>
      <c r="DU757" s="357"/>
      <c r="DV757" s="357"/>
      <c r="DW757" s="357"/>
      <c r="DX757" s="357"/>
      <c r="DY757" s="357"/>
      <c r="DZ757" s="357"/>
      <c r="EA757" s="357"/>
      <c r="EB757" s="357"/>
      <c r="EC757" s="357"/>
      <c r="ED757" s="357"/>
      <c r="EE757" s="357"/>
      <c r="EF757" s="357"/>
      <c r="EG757" s="357"/>
      <c r="EH757" s="357"/>
      <c r="EI757" s="357"/>
      <c r="EJ757" s="357"/>
      <c r="EK757" s="357"/>
      <c r="EL757" s="357"/>
      <c r="EM757" s="357"/>
      <c r="EN757" s="357"/>
      <c r="EO757" s="357"/>
      <c r="EP757" s="357"/>
      <c r="EQ757" s="357"/>
      <c r="ER757" s="357"/>
      <c r="ES757" s="357"/>
      <c r="ET757" s="357"/>
      <c r="EU757" s="357"/>
    </row>
    <row r="758" ht="12.75" customHeight="1">
      <c r="A758" s="357"/>
      <c r="B758" s="357"/>
      <c r="C758" s="357"/>
      <c r="D758" s="357"/>
      <c r="E758" s="357"/>
      <c r="F758" s="357"/>
      <c r="G758" s="357"/>
      <c r="H758" s="357"/>
      <c r="I758" s="357"/>
      <c r="J758" s="357"/>
      <c r="K758" s="357"/>
      <c r="L758" s="357"/>
      <c r="M758" s="357"/>
      <c r="N758" s="357"/>
      <c r="O758" s="357"/>
      <c r="P758" s="357"/>
      <c r="Q758" s="357"/>
      <c r="R758" s="357"/>
      <c r="S758" s="357"/>
      <c r="T758" s="357"/>
      <c r="U758" s="357"/>
      <c r="V758" s="357"/>
      <c r="W758" s="357"/>
      <c r="X758" s="357"/>
      <c r="Y758" s="357"/>
      <c r="Z758" s="357"/>
      <c r="AA758" s="357"/>
      <c r="AB758" s="357"/>
      <c r="AC758" s="357"/>
      <c r="AD758" s="357"/>
      <c r="AE758" s="357"/>
      <c r="AF758" s="357"/>
      <c r="AG758" s="357"/>
      <c r="AH758" s="357"/>
      <c r="AI758" s="357"/>
      <c r="AJ758" s="357"/>
      <c r="AK758" s="357"/>
      <c r="AL758" s="357"/>
      <c r="AM758" s="357"/>
      <c r="AN758" s="357"/>
      <c r="AO758" s="357"/>
      <c r="AP758" s="357"/>
      <c r="AQ758" s="357"/>
      <c r="AR758" s="357"/>
      <c r="AS758" s="357"/>
      <c r="AT758" s="357"/>
      <c r="AU758" s="357"/>
      <c r="AV758" s="357"/>
      <c r="AW758" s="357"/>
      <c r="AX758" s="357"/>
      <c r="AY758" s="357"/>
      <c r="AZ758" s="357"/>
      <c r="BA758" s="357"/>
      <c r="BB758" s="357"/>
      <c r="BC758" s="357"/>
      <c r="BD758" s="357"/>
      <c r="BE758" s="357"/>
      <c r="BF758" s="357"/>
      <c r="BG758" s="357"/>
      <c r="BH758" s="357"/>
      <c r="BI758" s="357"/>
      <c r="BJ758" s="357"/>
      <c r="BK758" s="357"/>
      <c r="BL758" s="357"/>
      <c r="BM758" s="357"/>
      <c r="BN758" s="357"/>
      <c r="BO758" s="357"/>
      <c r="BP758" s="357"/>
      <c r="BQ758" s="357"/>
      <c r="BR758" s="357"/>
      <c r="BS758" s="357"/>
      <c r="BT758" s="357"/>
      <c r="BU758" s="357"/>
      <c r="BV758" s="357"/>
      <c r="BW758" s="357"/>
      <c r="BX758" s="357"/>
      <c r="BY758" s="357"/>
      <c r="BZ758" s="357"/>
      <c r="CA758" s="357"/>
      <c r="CB758" s="357"/>
      <c r="CC758" s="357"/>
      <c r="CD758" s="357"/>
      <c r="CE758" s="357"/>
      <c r="CF758" s="357"/>
      <c r="CG758" s="357"/>
      <c r="CH758" s="357"/>
      <c r="CI758" s="357"/>
      <c r="CJ758" s="357"/>
      <c r="CK758" s="357"/>
      <c r="CL758" s="357"/>
      <c r="CM758" s="357"/>
      <c r="CN758" s="357"/>
      <c r="CO758" s="357"/>
      <c r="CP758" s="357"/>
      <c r="CQ758" s="357"/>
      <c r="CR758" s="357"/>
      <c r="CS758" s="357"/>
      <c r="CT758" s="357"/>
      <c r="CU758" s="357"/>
      <c r="CV758" s="357"/>
      <c r="CW758" s="357"/>
      <c r="CX758" s="357"/>
      <c r="CY758" s="357"/>
      <c r="CZ758" s="357"/>
      <c r="DA758" s="357"/>
      <c r="DB758" s="357"/>
      <c r="DC758" s="357"/>
      <c r="DD758" s="357"/>
      <c r="DE758" s="357"/>
      <c r="DF758" s="357"/>
      <c r="DG758" s="357"/>
      <c r="DH758" s="357"/>
      <c r="DI758" s="357"/>
      <c r="DJ758" s="357"/>
      <c r="DK758" s="357"/>
      <c r="DL758" s="357"/>
      <c r="DM758" s="357"/>
      <c r="DN758" s="357"/>
      <c r="DO758" s="357"/>
      <c r="DP758" s="357"/>
      <c r="DQ758" s="357"/>
      <c r="DR758" s="357"/>
      <c r="DS758" s="357"/>
      <c r="DT758" s="357"/>
      <c r="DU758" s="357"/>
      <c r="DV758" s="357"/>
      <c r="DW758" s="357"/>
      <c r="DX758" s="357"/>
      <c r="DY758" s="357"/>
      <c r="DZ758" s="357"/>
      <c r="EA758" s="357"/>
      <c r="EB758" s="357"/>
      <c r="EC758" s="357"/>
      <c r="ED758" s="357"/>
      <c r="EE758" s="357"/>
      <c r="EF758" s="357"/>
      <c r="EG758" s="357"/>
      <c r="EH758" s="357"/>
      <c r="EI758" s="357"/>
      <c r="EJ758" s="357"/>
      <c r="EK758" s="357"/>
      <c r="EL758" s="357"/>
      <c r="EM758" s="357"/>
      <c r="EN758" s="357"/>
      <c r="EO758" s="357"/>
      <c r="EP758" s="357"/>
      <c r="EQ758" s="357"/>
      <c r="ER758" s="357"/>
      <c r="ES758" s="357"/>
      <c r="ET758" s="357"/>
      <c r="EU758" s="357"/>
    </row>
    <row r="759" ht="12.75" customHeight="1">
      <c r="A759" s="357"/>
      <c r="B759" s="357"/>
      <c r="C759" s="357"/>
      <c r="D759" s="357"/>
      <c r="E759" s="357"/>
      <c r="F759" s="357"/>
      <c r="G759" s="357"/>
      <c r="H759" s="357"/>
      <c r="I759" s="357"/>
      <c r="J759" s="357"/>
      <c r="K759" s="357"/>
      <c r="L759" s="357"/>
      <c r="M759" s="357"/>
      <c r="N759" s="357"/>
      <c r="O759" s="357"/>
      <c r="P759" s="357"/>
      <c r="Q759" s="357"/>
      <c r="R759" s="357"/>
      <c r="S759" s="357"/>
      <c r="T759" s="357"/>
      <c r="U759" s="357"/>
      <c r="V759" s="357"/>
      <c r="W759" s="357"/>
      <c r="X759" s="357"/>
      <c r="Y759" s="357"/>
      <c r="Z759" s="357"/>
      <c r="AA759" s="357"/>
      <c r="AB759" s="357"/>
      <c r="AC759" s="357"/>
      <c r="AD759" s="357"/>
      <c r="AE759" s="357"/>
      <c r="AF759" s="357"/>
      <c r="AG759" s="357"/>
      <c r="AH759" s="357"/>
      <c r="AI759" s="357"/>
      <c r="AJ759" s="357"/>
      <c r="AK759" s="357"/>
      <c r="AL759" s="357"/>
      <c r="AM759" s="357"/>
      <c r="AN759" s="357"/>
      <c r="AO759" s="357"/>
      <c r="AP759" s="357"/>
      <c r="AQ759" s="357"/>
      <c r="AR759" s="357"/>
      <c r="AS759" s="357"/>
      <c r="AT759" s="357"/>
      <c r="AU759" s="357"/>
      <c r="AV759" s="357"/>
      <c r="AW759" s="357"/>
      <c r="AX759" s="357"/>
      <c r="AY759" s="357"/>
      <c r="AZ759" s="357"/>
      <c r="BA759" s="357"/>
      <c r="BB759" s="357"/>
      <c r="BC759" s="357"/>
      <c r="BD759" s="357"/>
      <c r="BE759" s="357"/>
      <c r="BF759" s="357"/>
      <c r="BG759" s="357"/>
      <c r="BH759" s="357"/>
      <c r="BI759" s="357"/>
      <c r="BJ759" s="357"/>
      <c r="BK759" s="357"/>
      <c r="BL759" s="357"/>
      <c r="BM759" s="357"/>
      <c r="BN759" s="357"/>
      <c r="BO759" s="357"/>
      <c r="BP759" s="357"/>
      <c r="BQ759" s="357"/>
      <c r="BR759" s="357"/>
      <c r="BS759" s="357"/>
      <c r="BT759" s="357"/>
      <c r="BU759" s="357"/>
      <c r="BV759" s="357"/>
      <c r="BW759" s="357"/>
      <c r="BX759" s="357"/>
      <c r="BY759" s="357"/>
      <c r="BZ759" s="357"/>
      <c r="CA759" s="357"/>
      <c r="CB759" s="357"/>
      <c r="CC759" s="357"/>
      <c r="CD759" s="357"/>
      <c r="CE759" s="357"/>
      <c r="CF759" s="357"/>
      <c r="CG759" s="357"/>
      <c r="CH759" s="357"/>
      <c r="CI759" s="357"/>
      <c r="CJ759" s="357"/>
      <c r="CK759" s="357"/>
      <c r="CL759" s="357"/>
      <c r="CM759" s="357"/>
      <c r="CN759" s="357"/>
      <c r="CO759" s="357"/>
      <c r="CP759" s="357"/>
      <c r="CQ759" s="357"/>
      <c r="CR759" s="357"/>
      <c r="CS759" s="357"/>
      <c r="CT759" s="357"/>
      <c r="CU759" s="357"/>
      <c r="CV759" s="357"/>
      <c r="CW759" s="357"/>
      <c r="CX759" s="357"/>
      <c r="CY759" s="357"/>
      <c r="CZ759" s="357"/>
      <c r="DA759" s="357"/>
      <c r="DB759" s="357"/>
      <c r="DC759" s="357"/>
      <c r="DD759" s="357"/>
      <c r="DE759" s="357"/>
      <c r="DF759" s="357"/>
      <c r="DG759" s="357"/>
      <c r="DH759" s="357"/>
      <c r="DI759" s="357"/>
      <c r="DJ759" s="357"/>
      <c r="DK759" s="357"/>
      <c r="DL759" s="357"/>
      <c r="DM759" s="357"/>
      <c r="DN759" s="357"/>
      <c r="DO759" s="357"/>
      <c r="DP759" s="357"/>
      <c r="DQ759" s="357"/>
      <c r="DR759" s="357"/>
      <c r="DS759" s="357"/>
      <c r="DT759" s="357"/>
      <c r="DU759" s="357"/>
      <c r="DV759" s="357"/>
      <c r="DW759" s="357"/>
      <c r="DX759" s="357"/>
      <c r="DY759" s="357"/>
      <c r="DZ759" s="357"/>
      <c r="EA759" s="357"/>
      <c r="EB759" s="357"/>
      <c r="EC759" s="357"/>
      <c r="ED759" s="357"/>
      <c r="EE759" s="357"/>
      <c r="EF759" s="357"/>
      <c r="EG759" s="357"/>
      <c r="EH759" s="357"/>
      <c r="EI759" s="357"/>
      <c r="EJ759" s="357"/>
      <c r="EK759" s="357"/>
      <c r="EL759" s="357"/>
      <c r="EM759" s="357"/>
      <c r="EN759" s="357"/>
      <c r="EO759" s="357"/>
      <c r="EP759" s="357"/>
      <c r="EQ759" s="357"/>
      <c r="ER759" s="357"/>
      <c r="ES759" s="357"/>
      <c r="ET759" s="357"/>
      <c r="EU759" s="357"/>
    </row>
    <row r="760" ht="12.75" customHeight="1">
      <c r="A760" s="357"/>
      <c r="B760" s="357"/>
      <c r="C760" s="357"/>
      <c r="D760" s="357"/>
      <c r="E760" s="357"/>
      <c r="F760" s="357"/>
      <c r="G760" s="357"/>
      <c r="H760" s="357"/>
      <c r="I760" s="357"/>
      <c r="J760" s="357"/>
      <c r="K760" s="357"/>
      <c r="L760" s="357"/>
      <c r="M760" s="357"/>
      <c r="N760" s="357"/>
      <c r="O760" s="357"/>
      <c r="P760" s="357"/>
      <c r="Q760" s="357"/>
      <c r="R760" s="357"/>
      <c r="S760" s="357"/>
      <c r="T760" s="357"/>
      <c r="U760" s="357"/>
      <c r="V760" s="357"/>
      <c r="W760" s="357"/>
      <c r="X760" s="357"/>
      <c r="Y760" s="357"/>
      <c r="Z760" s="357"/>
      <c r="AA760" s="357"/>
      <c r="AB760" s="357"/>
      <c r="AC760" s="357"/>
      <c r="AD760" s="357"/>
      <c r="AE760" s="357"/>
      <c r="AF760" s="357"/>
      <c r="AG760" s="357"/>
      <c r="AH760" s="357"/>
      <c r="AI760" s="357"/>
      <c r="AJ760" s="357"/>
      <c r="AK760" s="357"/>
      <c r="AL760" s="357"/>
      <c r="AM760" s="357"/>
      <c r="AN760" s="357"/>
      <c r="AO760" s="357"/>
      <c r="AP760" s="357"/>
      <c r="AQ760" s="357"/>
      <c r="AR760" s="357"/>
      <c r="AS760" s="357"/>
      <c r="AT760" s="357"/>
      <c r="AU760" s="357"/>
      <c r="AV760" s="357"/>
      <c r="AW760" s="357"/>
      <c r="AX760" s="357"/>
      <c r="AY760" s="357"/>
      <c r="AZ760" s="357"/>
      <c r="BA760" s="357"/>
      <c r="BB760" s="357"/>
      <c r="BC760" s="357"/>
      <c r="BD760" s="357"/>
      <c r="BE760" s="357"/>
      <c r="BF760" s="357"/>
      <c r="BG760" s="357"/>
      <c r="BH760" s="357"/>
      <c r="BI760" s="357"/>
      <c r="BJ760" s="357"/>
      <c r="BK760" s="357"/>
      <c r="BL760" s="357"/>
      <c r="BM760" s="357"/>
      <c r="BN760" s="357"/>
      <c r="BO760" s="357"/>
      <c r="BP760" s="357"/>
      <c r="BQ760" s="357"/>
      <c r="BR760" s="357"/>
      <c r="BS760" s="357"/>
      <c r="BT760" s="357"/>
      <c r="BU760" s="357"/>
      <c r="BV760" s="357"/>
      <c r="BW760" s="357"/>
      <c r="BX760" s="357"/>
      <c r="BY760" s="357"/>
      <c r="BZ760" s="357"/>
      <c r="CA760" s="357"/>
      <c r="CB760" s="357"/>
      <c r="CC760" s="357"/>
      <c r="CD760" s="357"/>
      <c r="CE760" s="357"/>
      <c r="CF760" s="357"/>
      <c r="CG760" s="357"/>
      <c r="CH760" s="357"/>
      <c r="CI760" s="357"/>
      <c r="CJ760" s="357"/>
      <c r="CK760" s="357"/>
      <c r="CL760" s="357"/>
      <c r="CM760" s="357"/>
      <c r="CN760" s="357"/>
      <c r="CO760" s="357"/>
      <c r="CP760" s="357"/>
      <c r="CQ760" s="357"/>
      <c r="CR760" s="357"/>
      <c r="CS760" s="357"/>
      <c r="CT760" s="357"/>
      <c r="CU760" s="357"/>
      <c r="CV760" s="357"/>
      <c r="CW760" s="357"/>
      <c r="CX760" s="357"/>
      <c r="CY760" s="357"/>
      <c r="CZ760" s="357"/>
      <c r="DA760" s="357"/>
      <c r="DB760" s="357"/>
      <c r="DC760" s="357"/>
      <c r="DD760" s="357"/>
      <c r="DE760" s="357"/>
      <c r="DF760" s="357"/>
      <c r="DG760" s="357"/>
      <c r="DH760" s="357"/>
      <c r="DI760" s="357"/>
      <c r="DJ760" s="357"/>
      <c r="DK760" s="357"/>
      <c r="DL760" s="357"/>
      <c r="DM760" s="357"/>
      <c r="DN760" s="357"/>
      <c r="DO760" s="357"/>
      <c r="DP760" s="357"/>
      <c r="DQ760" s="357"/>
      <c r="DR760" s="357"/>
      <c r="DS760" s="357"/>
      <c r="DT760" s="357"/>
      <c r="DU760" s="357"/>
      <c r="DV760" s="357"/>
      <c r="DW760" s="357"/>
      <c r="DX760" s="357"/>
      <c r="DY760" s="357"/>
      <c r="DZ760" s="357"/>
      <c r="EA760" s="357"/>
      <c r="EB760" s="357"/>
      <c r="EC760" s="357"/>
      <c r="ED760" s="357"/>
      <c r="EE760" s="357"/>
      <c r="EF760" s="357"/>
      <c r="EG760" s="357"/>
      <c r="EH760" s="357"/>
      <c r="EI760" s="357"/>
      <c r="EJ760" s="357"/>
      <c r="EK760" s="357"/>
      <c r="EL760" s="357"/>
      <c r="EM760" s="357"/>
      <c r="EN760" s="357"/>
      <c r="EO760" s="357"/>
      <c r="EP760" s="357"/>
      <c r="EQ760" s="357"/>
      <c r="ER760" s="357"/>
      <c r="ES760" s="357"/>
      <c r="ET760" s="357"/>
      <c r="EU760" s="357"/>
    </row>
    <row r="761" ht="12.75" customHeight="1">
      <c r="A761" s="357"/>
      <c r="B761" s="357"/>
      <c r="C761" s="357"/>
      <c r="D761" s="357"/>
      <c r="E761" s="357"/>
      <c r="F761" s="357"/>
      <c r="G761" s="357"/>
      <c r="H761" s="357"/>
      <c r="I761" s="357"/>
      <c r="J761" s="357"/>
      <c r="K761" s="357"/>
      <c r="L761" s="357"/>
      <c r="M761" s="357"/>
      <c r="N761" s="357"/>
      <c r="O761" s="357"/>
      <c r="P761" s="357"/>
      <c r="Q761" s="357"/>
      <c r="R761" s="357"/>
      <c r="S761" s="357"/>
      <c r="T761" s="357"/>
      <c r="U761" s="357"/>
      <c r="V761" s="357"/>
      <c r="W761" s="357"/>
      <c r="X761" s="357"/>
      <c r="Y761" s="357"/>
      <c r="Z761" s="357"/>
      <c r="AA761" s="357"/>
      <c r="AB761" s="357"/>
      <c r="AC761" s="357"/>
      <c r="AD761" s="357"/>
      <c r="AE761" s="357"/>
      <c r="AF761" s="357"/>
      <c r="AG761" s="357"/>
      <c r="AH761" s="357"/>
      <c r="AI761" s="357"/>
      <c r="AJ761" s="357"/>
      <c r="AK761" s="357"/>
      <c r="AL761" s="357"/>
      <c r="AM761" s="357"/>
      <c r="AN761" s="357"/>
      <c r="AO761" s="357"/>
      <c r="AP761" s="357"/>
      <c r="AQ761" s="357"/>
      <c r="AR761" s="357"/>
      <c r="AS761" s="357"/>
      <c r="AT761" s="357"/>
      <c r="AU761" s="357"/>
      <c r="AV761" s="357"/>
      <c r="AW761" s="357"/>
      <c r="AX761" s="357"/>
      <c r="AY761" s="357"/>
      <c r="AZ761" s="357"/>
      <c r="BA761" s="357"/>
      <c r="BB761" s="357"/>
      <c r="BC761" s="357"/>
      <c r="BD761" s="357"/>
      <c r="BE761" s="357"/>
      <c r="BF761" s="357"/>
      <c r="BG761" s="357"/>
      <c r="BH761" s="357"/>
      <c r="BI761" s="357"/>
      <c r="BJ761" s="357"/>
      <c r="BK761" s="357"/>
      <c r="BL761" s="357"/>
      <c r="BM761" s="357"/>
      <c r="BN761" s="357"/>
      <c r="BO761" s="357"/>
      <c r="BP761" s="357"/>
      <c r="BQ761" s="357"/>
      <c r="BR761" s="357"/>
      <c r="BS761" s="357"/>
      <c r="BT761" s="357"/>
      <c r="BU761" s="357"/>
      <c r="BV761" s="357"/>
      <c r="BW761" s="357"/>
      <c r="BX761" s="357"/>
      <c r="BY761" s="357"/>
      <c r="BZ761" s="357"/>
      <c r="CA761" s="357"/>
      <c r="CB761" s="357"/>
      <c r="CC761" s="357"/>
      <c r="CD761" s="357"/>
      <c r="CE761" s="357"/>
      <c r="CF761" s="357"/>
      <c r="CG761" s="357"/>
      <c r="CH761" s="357"/>
      <c r="CI761" s="357"/>
      <c r="CJ761" s="357"/>
      <c r="CK761" s="357"/>
      <c r="CL761" s="357"/>
      <c r="CM761" s="357"/>
      <c r="CN761" s="357"/>
      <c r="CO761" s="357"/>
      <c r="CP761" s="357"/>
      <c r="CQ761" s="357"/>
      <c r="CR761" s="357"/>
      <c r="CS761" s="357"/>
      <c r="CT761" s="357"/>
      <c r="CU761" s="357"/>
      <c r="CV761" s="357"/>
      <c r="CW761" s="357"/>
      <c r="CX761" s="357"/>
      <c r="CY761" s="357"/>
      <c r="CZ761" s="357"/>
      <c r="DA761" s="357"/>
      <c r="DB761" s="357"/>
      <c r="DC761" s="357"/>
      <c r="DD761" s="357"/>
      <c r="DE761" s="357"/>
      <c r="DF761" s="357"/>
      <c r="DG761" s="357"/>
      <c r="DH761" s="357"/>
      <c r="DI761" s="357"/>
      <c r="DJ761" s="357"/>
      <c r="DK761" s="357"/>
      <c r="DL761" s="357"/>
      <c r="DM761" s="357"/>
      <c r="DN761" s="357"/>
      <c r="DO761" s="357"/>
      <c r="DP761" s="357"/>
      <c r="DQ761" s="357"/>
      <c r="DR761" s="357"/>
      <c r="DS761" s="357"/>
      <c r="DT761" s="357"/>
      <c r="DU761" s="357"/>
      <c r="DV761" s="357"/>
      <c r="DW761" s="357"/>
      <c r="DX761" s="357"/>
      <c r="DY761" s="357"/>
      <c r="DZ761" s="357"/>
      <c r="EA761" s="357"/>
      <c r="EB761" s="357"/>
      <c r="EC761" s="357"/>
      <c r="ED761" s="357"/>
      <c r="EE761" s="357"/>
      <c r="EF761" s="357"/>
      <c r="EG761" s="357"/>
      <c r="EH761" s="357"/>
      <c r="EI761" s="357"/>
      <c r="EJ761" s="357"/>
      <c r="EK761" s="357"/>
      <c r="EL761" s="357"/>
      <c r="EM761" s="357"/>
      <c r="EN761" s="357"/>
      <c r="EO761" s="357"/>
      <c r="EP761" s="357"/>
      <c r="EQ761" s="357"/>
      <c r="ER761" s="357"/>
      <c r="ES761" s="357"/>
      <c r="ET761" s="357"/>
      <c r="EU761" s="357"/>
    </row>
    <row r="762" ht="12.75" customHeight="1">
      <c r="A762" s="357"/>
      <c r="B762" s="357"/>
      <c r="C762" s="357"/>
      <c r="D762" s="357"/>
      <c r="E762" s="357"/>
      <c r="F762" s="357"/>
      <c r="G762" s="357"/>
      <c r="H762" s="357"/>
      <c r="I762" s="357"/>
      <c r="J762" s="357"/>
      <c r="K762" s="357"/>
      <c r="L762" s="357"/>
      <c r="M762" s="357"/>
      <c r="N762" s="357"/>
      <c r="O762" s="357"/>
      <c r="P762" s="357"/>
      <c r="Q762" s="357"/>
      <c r="R762" s="357"/>
      <c r="S762" s="357"/>
      <c r="T762" s="357"/>
      <c r="U762" s="357"/>
      <c r="V762" s="357"/>
      <c r="W762" s="357"/>
      <c r="X762" s="357"/>
      <c r="Y762" s="357"/>
      <c r="Z762" s="357"/>
      <c r="AA762" s="357"/>
      <c r="AB762" s="357"/>
      <c r="AC762" s="357"/>
      <c r="AD762" s="357"/>
      <c r="AE762" s="357"/>
      <c r="AF762" s="357"/>
      <c r="AG762" s="357"/>
      <c r="AH762" s="357"/>
      <c r="AI762" s="357"/>
      <c r="AJ762" s="357"/>
      <c r="AK762" s="357"/>
      <c r="AL762" s="357"/>
      <c r="AM762" s="357"/>
      <c r="AN762" s="357"/>
      <c r="AO762" s="357"/>
      <c r="AP762" s="357"/>
      <c r="AQ762" s="357"/>
      <c r="AR762" s="357"/>
      <c r="AS762" s="357"/>
      <c r="AT762" s="357"/>
      <c r="AU762" s="357"/>
      <c r="AV762" s="357"/>
      <c r="AW762" s="357"/>
      <c r="AX762" s="357"/>
      <c r="AY762" s="357"/>
      <c r="AZ762" s="357"/>
      <c r="BA762" s="357"/>
      <c r="BB762" s="357"/>
      <c r="BC762" s="357"/>
      <c r="BD762" s="357"/>
      <c r="BE762" s="357"/>
      <c r="BF762" s="357"/>
      <c r="BG762" s="357"/>
      <c r="BH762" s="357"/>
      <c r="BI762" s="357"/>
      <c r="BJ762" s="357"/>
      <c r="BK762" s="357"/>
      <c r="BL762" s="357"/>
      <c r="BM762" s="357"/>
      <c r="BN762" s="357"/>
      <c r="BO762" s="357"/>
      <c r="BP762" s="357"/>
      <c r="BQ762" s="357"/>
      <c r="BR762" s="357"/>
      <c r="BS762" s="357"/>
      <c r="BT762" s="357"/>
      <c r="BU762" s="357"/>
      <c r="BV762" s="357"/>
      <c r="BW762" s="357"/>
      <c r="BX762" s="357"/>
      <c r="BY762" s="357"/>
      <c r="BZ762" s="357"/>
      <c r="CA762" s="357"/>
      <c r="CB762" s="357"/>
      <c r="CC762" s="357"/>
      <c r="CD762" s="357"/>
      <c r="CE762" s="357"/>
      <c r="CF762" s="357"/>
      <c r="CG762" s="357"/>
      <c r="CH762" s="357"/>
      <c r="CI762" s="357"/>
      <c r="CJ762" s="357"/>
      <c r="CK762" s="357"/>
      <c r="CL762" s="357"/>
      <c r="CM762" s="357"/>
      <c r="CN762" s="357"/>
      <c r="CO762" s="357"/>
      <c r="CP762" s="357"/>
      <c r="CQ762" s="357"/>
      <c r="CR762" s="357"/>
      <c r="CS762" s="357"/>
      <c r="CT762" s="357"/>
      <c r="CU762" s="357"/>
      <c r="CV762" s="357"/>
      <c r="CW762" s="357"/>
      <c r="CX762" s="357"/>
      <c r="CY762" s="357"/>
      <c r="CZ762" s="357"/>
      <c r="DA762" s="357"/>
      <c r="DB762" s="357"/>
      <c r="DC762" s="357"/>
      <c r="DD762" s="357"/>
      <c r="DE762" s="357"/>
      <c r="DF762" s="357"/>
      <c r="DG762" s="357"/>
      <c r="DH762" s="357"/>
      <c r="DI762" s="357"/>
      <c r="DJ762" s="357"/>
      <c r="DK762" s="357"/>
      <c r="DL762" s="357"/>
      <c r="DM762" s="357"/>
      <c r="DN762" s="357"/>
      <c r="DO762" s="357"/>
      <c r="DP762" s="357"/>
      <c r="DQ762" s="357"/>
      <c r="DR762" s="357"/>
      <c r="DS762" s="357"/>
      <c r="DT762" s="357"/>
      <c r="DU762" s="357"/>
      <c r="DV762" s="357"/>
      <c r="DW762" s="357"/>
      <c r="DX762" s="357"/>
      <c r="DY762" s="357"/>
      <c r="DZ762" s="357"/>
      <c r="EA762" s="357"/>
      <c r="EB762" s="357"/>
      <c r="EC762" s="357"/>
      <c r="ED762" s="357"/>
      <c r="EE762" s="357"/>
      <c r="EF762" s="357"/>
      <c r="EG762" s="357"/>
      <c r="EH762" s="357"/>
      <c r="EI762" s="357"/>
      <c r="EJ762" s="357"/>
      <c r="EK762" s="357"/>
      <c r="EL762" s="357"/>
      <c r="EM762" s="357"/>
      <c r="EN762" s="357"/>
      <c r="EO762" s="357"/>
      <c r="EP762" s="357"/>
      <c r="EQ762" s="357"/>
      <c r="ER762" s="357"/>
      <c r="ES762" s="357"/>
      <c r="ET762" s="357"/>
      <c r="EU762" s="357"/>
    </row>
    <row r="763" ht="12.75" customHeight="1">
      <c r="A763" s="357"/>
      <c r="B763" s="357"/>
      <c r="C763" s="357"/>
      <c r="D763" s="357"/>
      <c r="E763" s="357"/>
      <c r="F763" s="357"/>
      <c r="G763" s="357"/>
      <c r="H763" s="357"/>
      <c r="I763" s="357"/>
      <c r="J763" s="357"/>
      <c r="K763" s="357"/>
      <c r="L763" s="357"/>
      <c r="M763" s="357"/>
      <c r="N763" s="357"/>
      <c r="O763" s="357"/>
      <c r="P763" s="357"/>
      <c r="Q763" s="357"/>
      <c r="R763" s="357"/>
      <c r="S763" s="357"/>
      <c r="T763" s="357"/>
      <c r="U763" s="357"/>
      <c r="V763" s="357"/>
      <c r="W763" s="357"/>
      <c r="X763" s="357"/>
      <c r="Y763" s="357"/>
      <c r="Z763" s="357"/>
      <c r="AA763" s="357"/>
      <c r="AB763" s="357"/>
      <c r="AC763" s="357"/>
      <c r="AD763" s="357"/>
      <c r="AE763" s="357"/>
      <c r="AF763" s="357"/>
      <c r="AG763" s="357"/>
      <c r="AH763" s="357"/>
      <c r="AI763" s="357"/>
      <c r="AJ763" s="357"/>
      <c r="AK763" s="357"/>
      <c r="AL763" s="357"/>
      <c r="AM763" s="357"/>
      <c r="AN763" s="357"/>
      <c r="AO763" s="357"/>
      <c r="AP763" s="357"/>
      <c r="AQ763" s="357"/>
      <c r="AR763" s="357"/>
      <c r="AS763" s="357"/>
      <c r="AT763" s="357"/>
      <c r="AU763" s="357"/>
      <c r="AV763" s="357"/>
      <c r="AW763" s="357"/>
      <c r="AX763" s="357"/>
      <c r="AY763" s="357"/>
      <c r="AZ763" s="357"/>
      <c r="BA763" s="357"/>
      <c r="BB763" s="357"/>
      <c r="BC763" s="357"/>
      <c r="BD763" s="357"/>
      <c r="BE763" s="357"/>
      <c r="BF763" s="357"/>
      <c r="BG763" s="357"/>
      <c r="BH763" s="357"/>
      <c r="BI763" s="357"/>
      <c r="BJ763" s="357"/>
      <c r="BK763" s="357"/>
      <c r="BL763" s="357"/>
      <c r="BM763" s="357"/>
      <c r="BN763" s="357"/>
      <c r="BO763" s="357"/>
      <c r="BP763" s="357"/>
      <c r="BQ763" s="357"/>
      <c r="BR763" s="357"/>
      <c r="BS763" s="357"/>
      <c r="BT763" s="357"/>
      <c r="BU763" s="357"/>
      <c r="BV763" s="357"/>
      <c r="BW763" s="357"/>
      <c r="BX763" s="357"/>
      <c r="BY763" s="357"/>
      <c r="BZ763" s="357"/>
      <c r="CA763" s="357"/>
      <c r="CB763" s="357"/>
      <c r="CC763" s="357"/>
      <c r="CD763" s="357"/>
      <c r="CE763" s="357"/>
      <c r="CF763" s="357"/>
      <c r="CG763" s="357"/>
      <c r="CH763" s="357"/>
      <c r="CI763" s="357"/>
      <c r="CJ763" s="357"/>
      <c r="CK763" s="357"/>
      <c r="CL763" s="357"/>
      <c r="CM763" s="357"/>
      <c r="CN763" s="357"/>
      <c r="CO763" s="357"/>
      <c r="CP763" s="357"/>
      <c r="CQ763" s="357"/>
      <c r="CR763" s="357"/>
      <c r="CS763" s="357"/>
      <c r="CT763" s="357"/>
      <c r="CU763" s="357"/>
      <c r="CV763" s="357"/>
      <c r="CW763" s="357"/>
      <c r="CX763" s="357"/>
      <c r="CY763" s="357"/>
      <c r="CZ763" s="357"/>
      <c r="DA763" s="357"/>
      <c r="DB763" s="357"/>
      <c r="DC763" s="357"/>
      <c r="DD763" s="357"/>
      <c r="DE763" s="357"/>
      <c r="DF763" s="357"/>
      <c r="DG763" s="357"/>
      <c r="DH763" s="357"/>
      <c r="DI763" s="357"/>
      <c r="DJ763" s="357"/>
      <c r="DK763" s="357"/>
      <c r="DL763" s="357"/>
      <c r="DM763" s="357"/>
      <c r="DN763" s="357"/>
      <c r="DO763" s="357"/>
      <c r="DP763" s="357"/>
      <c r="DQ763" s="357"/>
      <c r="DR763" s="357"/>
      <c r="DS763" s="357"/>
      <c r="DT763" s="357"/>
      <c r="DU763" s="357"/>
      <c r="DV763" s="357"/>
      <c r="DW763" s="357"/>
      <c r="DX763" s="357"/>
      <c r="DY763" s="357"/>
      <c r="DZ763" s="357"/>
      <c r="EA763" s="357"/>
      <c r="EB763" s="357"/>
      <c r="EC763" s="357"/>
      <c r="ED763" s="357"/>
      <c r="EE763" s="357"/>
      <c r="EF763" s="357"/>
      <c r="EG763" s="357"/>
      <c r="EH763" s="357"/>
      <c r="EI763" s="357"/>
      <c r="EJ763" s="357"/>
      <c r="EK763" s="357"/>
      <c r="EL763" s="357"/>
      <c r="EM763" s="357"/>
      <c r="EN763" s="357"/>
      <c r="EO763" s="357"/>
      <c r="EP763" s="357"/>
      <c r="EQ763" s="357"/>
      <c r="ER763" s="357"/>
      <c r="ES763" s="357"/>
      <c r="ET763" s="357"/>
      <c r="EU763" s="357"/>
    </row>
    <row r="764" ht="12.75" customHeight="1">
      <c r="A764" s="357"/>
      <c r="B764" s="357"/>
      <c r="C764" s="357"/>
      <c r="D764" s="357"/>
      <c r="E764" s="357"/>
      <c r="F764" s="357"/>
      <c r="G764" s="357"/>
      <c r="H764" s="357"/>
      <c r="I764" s="357"/>
      <c r="J764" s="357"/>
      <c r="K764" s="357"/>
      <c r="L764" s="357"/>
      <c r="M764" s="357"/>
      <c r="N764" s="357"/>
      <c r="O764" s="357"/>
      <c r="P764" s="357"/>
      <c r="Q764" s="357"/>
      <c r="R764" s="357"/>
      <c r="S764" s="357"/>
      <c r="T764" s="357"/>
      <c r="U764" s="357"/>
      <c r="V764" s="357"/>
      <c r="W764" s="357"/>
      <c r="X764" s="357"/>
      <c r="Y764" s="357"/>
      <c r="Z764" s="357"/>
      <c r="AA764" s="357"/>
      <c r="AB764" s="357"/>
      <c r="AC764" s="357"/>
      <c r="AD764" s="357"/>
      <c r="AE764" s="357"/>
      <c r="AF764" s="357"/>
      <c r="AG764" s="357"/>
      <c r="AH764" s="357"/>
      <c r="AI764" s="357"/>
      <c r="AJ764" s="357"/>
      <c r="AK764" s="357"/>
      <c r="AL764" s="357"/>
      <c r="AM764" s="357"/>
      <c r="AN764" s="357"/>
      <c r="AO764" s="357"/>
      <c r="AP764" s="357"/>
      <c r="AQ764" s="357"/>
      <c r="AR764" s="357"/>
      <c r="AS764" s="357"/>
      <c r="AT764" s="357"/>
      <c r="AU764" s="357"/>
      <c r="AV764" s="357"/>
      <c r="AW764" s="357"/>
      <c r="AX764" s="357"/>
      <c r="AY764" s="357"/>
      <c r="AZ764" s="357"/>
      <c r="BA764" s="357"/>
      <c r="BB764" s="357"/>
      <c r="BC764" s="357"/>
      <c r="BD764" s="357"/>
      <c r="BE764" s="357"/>
      <c r="BF764" s="357"/>
      <c r="BG764" s="357"/>
      <c r="BH764" s="357"/>
      <c r="BI764" s="357"/>
      <c r="BJ764" s="357"/>
      <c r="BK764" s="357"/>
      <c r="BL764" s="357"/>
      <c r="BM764" s="357"/>
      <c r="BN764" s="357"/>
      <c r="BO764" s="357"/>
      <c r="BP764" s="357"/>
      <c r="BQ764" s="357"/>
      <c r="BR764" s="357"/>
      <c r="BS764" s="357"/>
      <c r="BT764" s="357"/>
      <c r="BU764" s="357"/>
      <c r="BV764" s="357"/>
      <c r="BW764" s="357"/>
      <c r="BX764" s="357"/>
      <c r="BY764" s="357"/>
      <c r="BZ764" s="357"/>
      <c r="CA764" s="357"/>
      <c r="CB764" s="357"/>
      <c r="CC764" s="357"/>
      <c r="CD764" s="357"/>
      <c r="CE764" s="357"/>
      <c r="CF764" s="357"/>
      <c r="CG764" s="357"/>
      <c r="CH764" s="357"/>
      <c r="CI764" s="357"/>
      <c r="CJ764" s="357"/>
      <c r="CK764" s="357"/>
      <c r="CL764" s="357"/>
      <c r="CM764" s="357"/>
      <c r="CN764" s="357"/>
      <c r="CO764" s="357"/>
      <c r="CP764" s="357"/>
      <c r="CQ764" s="357"/>
      <c r="CR764" s="357"/>
      <c r="CS764" s="357"/>
      <c r="CT764" s="357"/>
      <c r="CU764" s="357"/>
      <c r="CV764" s="357"/>
      <c r="CW764" s="357"/>
      <c r="CX764" s="357"/>
      <c r="CY764" s="357"/>
      <c r="CZ764" s="357"/>
      <c r="DA764" s="357"/>
      <c r="DB764" s="357"/>
      <c r="DC764" s="357"/>
      <c r="DD764" s="357"/>
      <c r="DE764" s="357"/>
      <c r="DF764" s="357"/>
      <c r="DG764" s="357"/>
      <c r="DH764" s="357"/>
      <c r="DI764" s="357"/>
      <c r="DJ764" s="357"/>
      <c r="DK764" s="357"/>
      <c r="DL764" s="357"/>
      <c r="DM764" s="357"/>
      <c r="DN764" s="357"/>
      <c r="DO764" s="357"/>
      <c r="DP764" s="357"/>
      <c r="DQ764" s="357"/>
      <c r="DR764" s="357"/>
      <c r="DS764" s="357"/>
      <c r="DT764" s="357"/>
      <c r="DU764" s="357"/>
      <c r="DV764" s="357"/>
      <c r="DW764" s="357"/>
      <c r="DX764" s="357"/>
      <c r="DY764" s="357"/>
      <c r="DZ764" s="357"/>
      <c r="EA764" s="357"/>
      <c r="EB764" s="357"/>
      <c r="EC764" s="357"/>
      <c r="ED764" s="357"/>
      <c r="EE764" s="357"/>
      <c r="EF764" s="357"/>
      <c r="EG764" s="357"/>
      <c r="EH764" s="357"/>
      <c r="EI764" s="357"/>
      <c r="EJ764" s="357"/>
      <c r="EK764" s="357"/>
      <c r="EL764" s="357"/>
      <c r="EM764" s="357"/>
      <c r="EN764" s="357"/>
      <c r="EO764" s="357"/>
      <c r="EP764" s="357"/>
      <c r="EQ764" s="357"/>
      <c r="ER764" s="357"/>
      <c r="ES764" s="357"/>
      <c r="ET764" s="357"/>
      <c r="EU764" s="357"/>
    </row>
    <row r="765" ht="12.75" customHeight="1">
      <c r="A765" s="357"/>
      <c r="B765" s="357"/>
      <c r="C765" s="357"/>
      <c r="D765" s="357"/>
      <c r="E765" s="357"/>
      <c r="F765" s="357"/>
      <c r="G765" s="357"/>
      <c r="H765" s="357"/>
      <c r="I765" s="357"/>
      <c r="J765" s="357"/>
      <c r="K765" s="357"/>
      <c r="L765" s="357"/>
      <c r="M765" s="357"/>
      <c r="N765" s="357"/>
      <c r="O765" s="357"/>
      <c r="P765" s="357"/>
      <c r="Q765" s="357"/>
      <c r="R765" s="357"/>
      <c r="S765" s="357"/>
      <c r="T765" s="357"/>
      <c r="U765" s="357"/>
      <c r="V765" s="357"/>
      <c r="W765" s="357"/>
      <c r="X765" s="357"/>
      <c r="Y765" s="357"/>
      <c r="Z765" s="357"/>
      <c r="AA765" s="357"/>
      <c r="AB765" s="357"/>
      <c r="AC765" s="357"/>
      <c r="AD765" s="357"/>
      <c r="AE765" s="357"/>
      <c r="AF765" s="357"/>
      <c r="AG765" s="357"/>
      <c r="AH765" s="357"/>
      <c r="AI765" s="357"/>
      <c r="AJ765" s="357"/>
      <c r="AK765" s="357"/>
      <c r="AL765" s="357"/>
      <c r="AM765" s="357"/>
      <c r="AN765" s="357"/>
      <c r="AO765" s="357"/>
      <c r="AP765" s="357"/>
      <c r="AQ765" s="357"/>
      <c r="AR765" s="357"/>
      <c r="AS765" s="357"/>
      <c r="AT765" s="357"/>
      <c r="AU765" s="357"/>
      <c r="AV765" s="357"/>
      <c r="AW765" s="357"/>
      <c r="AX765" s="357"/>
      <c r="AY765" s="357"/>
      <c r="AZ765" s="357"/>
      <c r="BA765" s="357"/>
      <c r="BB765" s="357"/>
      <c r="BC765" s="357"/>
      <c r="BD765" s="357"/>
      <c r="BE765" s="357"/>
      <c r="BF765" s="357"/>
      <c r="BG765" s="357"/>
      <c r="BH765" s="357"/>
      <c r="BI765" s="357"/>
      <c r="BJ765" s="357"/>
      <c r="BK765" s="357"/>
      <c r="BL765" s="357"/>
      <c r="BM765" s="357"/>
      <c r="BN765" s="357"/>
      <c r="BO765" s="357"/>
      <c r="BP765" s="357"/>
      <c r="BQ765" s="357"/>
      <c r="BR765" s="357"/>
      <c r="BS765" s="357"/>
      <c r="BT765" s="357"/>
      <c r="BU765" s="357"/>
      <c r="BV765" s="357"/>
      <c r="BW765" s="357"/>
      <c r="BX765" s="357"/>
      <c r="BY765" s="357"/>
      <c r="BZ765" s="357"/>
      <c r="CA765" s="357"/>
      <c r="CB765" s="357"/>
      <c r="CC765" s="357"/>
      <c r="CD765" s="357"/>
      <c r="CE765" s="357"/>
      <c r="CF765" s="357"/>
      <c r="CG765" s="357"/>
      <c r="CH765" s="357"/>
      <c r="CI765" s="357"/>
      <c r="CJ765" s="357"/>
      <c r="CK765" s="357"/>
      <c r="CL765" s="357"/>
      <c r="CM765" s="357"/>
      <c r="CN765" s="357"/>
      <c r="CO765" s="357"/>
      <c r="CP765" s="357"/>
      <c r="CQ765" s="357"/>
      <c r="CR765" s="357"/>
      <c r="CS765" s="357"/>
      <c r="CT765" s="357"/>
      <c r="CU765" s="357"/>
      <c r="CV765" s="357"/>
      <c r="CW765" s="357"/>
      <c r="CX765" s="357"/>
      <c r="CY765" s="357"/>
      <c r="CZ765" s="357"/>
      <c r="DA765" s="357"/>
      <c r="DB765" s="357"/>
      <c r="DC765" s="357"/>
      <c r="DD765" s="357"/>
      <c r="DE765" s="357"/>
      <c r="DF765" s="357"/>
      <c r="DG765" s="357"/>
      <c r="DH765" s="357"/>
      <c r="DI765" s="357"/>
      <c r="DJ765" s="357"/>
      <c r="DK765" s="357"/>
      <c r="DL765" s="357"/>
      <c r="DM765" s="357"/>
      <c r="DN765" s="357"/>
      <c r="DO765" s="357"/>
      <c r="DP765" s="357"/>
      <c r="DQ765" s="357"/>
      <c r="DR765" s="357"/>
      <c r="DS765" s="357"/>
      <c r="DT765" s="357"/>
      <c r="DU765" s="357"/>
      <c r="DV765" s="357"/>
      <c r="DW765" s="357"/>
      <c r="DX765" s="357"/>
      <c r="DY765" s="357"/>
      <c r="DZ765" s="357"/>
      <c r="EA765" s="357"/>
      <c r="EB765" s="357"/>
      <c r="EC765" s="357"/>
      <c r="ED765" s="357"/>
      <c r="EE765" s="357"/>
      <c r="EF765" s="357"/>
      <c r="EG765" s="357"/>
      <c r="EH765" s="357"/>
      <c r="EI765" s="357"/>
      <c r="EJ765" s="357"/>
      <c r="EK765" s="357"/>
      <c r="EL765" s="357"/>
      <c r="EM765" s="357"/>
      <c r="EN765" s="357"/>
      <c r="EO765" s="357"/>
      <c r="EP765" s="357"/>
      <c r="EQ765" s="357"/>
      <c r="ER765" s="357"/>
      <c r="ES765" s="357"/>
      <c r="ET765" s="357"/>
      <c r="EU765" s="357"/>
    </row>
    <row r="766" ht="12.75" customHeight="1">
      <c r="A766" s="357"/>
      <c r="B766" s="357"/>
      <c r="C766" s="357"/>
      <c r="D766" s="357"/>
      <c r="E766" s="357"/>
      <c r="F766" s="357"/>
      <c r="G766" s="357"/>
      <c r="H766" s="357"/>
      <c r="I766" s="357"/>
      <c r="J766" s="357"/>
      <c r="K766" s="357"/>
      <c r="L766" s="357"/>
      <c r="M766" s="357"/>
      <c r="N766" s="357"/>
      <c r="O766" s="357"/>
      <c r="P766" s="357"/>
      <c r="Q766" s="357"/>
      <c r="R766" s="357"/>
      <c r="S766" s="357"/>
      <c r="T766" s="357"/>
      <c r="U766" s="357"/>
      <c r="V766" s="357"/>
      <c r="W766" s="357"/>
      <c r="X766" s="357"/>
      <c r="Y766" s="357"/>
      <c r="Z766" s="357"/>
      <c r="AA766" s="357"/>
      <c r="AB766" s="357"/>
      <c r="AC766" s="357"/>
      <c r="AD766" s="357"/>
      <c r="AE766" s="357"/>
      <c r="AF766" s="357"/>
      <c r="AG766" s="357"/>
      <c r="AH766" s="357"/>
      <c r="AI766" s="357"/>
      <c r="AJ766" s="357"/>
      <c r="AK766" s="357"/>
      <c r="AL766" s="357"/>
      <c r="AM766" s="357"/>
      <c r="AN766" s="357"/>
      <c r="AO766" s="357"/>
      <c r="AP766" s="357"/>
      <c r="AQ766" s="357"/>
      <c r="AR766" s="357"/>
      <c r="AS766" s="357"/>
      <c r="AT766" s="357"/>
      <c r="AU766" s="357"/>
      <c r="AV766" s="357"/>
      <c r="AW766" s="357"/>
      <c r="AX766" s="357"/>
      <c r="AY766" s="357"/>
      <c r="AZ766" s="357"/>
      <c r="BA766" s="357"/>
      <c r="BB766" s="357"/>
      <c r="BC766" s="357"/>
      <c r="BD766" s="357"/>
      <c r="BE766" s="357"/>
      <c r="BF766" s="357"/>
      <c r="BG766" s="357"/>
      <c r="BH766" s="357"/>
      <c r="BI766" s="357"/>
      <c r="BJ766" s="357"/>
      <c r="BK766" s="357"/>
      <c r="BL766" s="357"/>
      <c r="BM766" s="357"/>
      <c r="BN766" s="357"/>
      <c r="BO766" s="357"/>
      <c r="BP766" s="357"/>
      <c r="BQ766" s="357"/>
      <c r="BR766" s="357"/>
      <c r="BS766" s="357"/>
      <c r="BT766" s="357"/>
      <c r="BU766" s="357"/>
      <c r="BV766" s="357"/>
      <c r="BW766" s="357"/>
      <c r="BX766" s="357"/>
      <c r="BY766" s="357"/>
      <c r="BZ766" s="357"/>
      <c r="CA766" s="357"/>
      <c r="CB766" s="357"/>
      <c r="CC766" s="357"/>
      <c r="CD766" s="357"/>
      <c r="CE766" s="357"/>
      <c r="CF766" s="357"/>
      <c r="CG766" s="357"/>
      <c r="CH766" s="357"/>
      <c r="CI766" s="357"/>
      <c r="CJ766" s="357"/>
      <c r="CK766" s="357"/>
      <c r="CL766" s="357"/>
      <c r="CM766" s="357"/>
      <c r="CN766" s="357"/>
      <c r="CO766" s="357"/>
      <c r="CP766" s="357"/>
      <c r="CQ766" s="357"/>
      <c r="CR766" s="357"/>
      <c r="CS766" s="357"/>
      <c r="CT766" s="357"/>
      <c r="CU766" s="357"/>
      <c r="CV766" s="357"/>
      <c r="CW766" s="357"/>
      <c r="CX766" s="357"/>
      <c r="CY766" s="357"/>
      <c r="CZ766" s="357"/>
      <c r="DA766" s="357"/>
      <c r="DB766" s="357"/>
      <c r="DC766" s="357"/>
      <c r="DD766" s="357"/>
      <c r="DE766" s="357"/>
      <c r="DF766" s="357"/>
      <c r="DG766" s="357"/>
      <c r="DH766" s="357"/>
      <c r="DI766" s="357"/>
      <c r="DJ766" s="357"/>
      <c r="DK766" s="357"/>
      <c r="DL766" s="357"/>
      <c r="DM766" s="357"/>
      <c r="DN766" s="357"/>
      <c r="DO766" s="357"/>
      <c r="DP766" s="357"/>
      <c r="DQ766" s="357"/>
      <c r="DR766" s="357"/>
      <c r="DS766" s="357"/>
      <c r="DT766" s="357"/>
      <c r="DU766" s="357"/>
      <c r="DV766" s="357"/>
      <c r="DW766" s="357"/>
      <c r="DX766" s="357"/>
      <c r="DY766" s="357"/>
      <c r="DZ766" s="357"/>
      <c r="EA766" s="357"/>
      <c r="EB766" s="357"/>
      <c r="EC766" s="357"/>
      <c r="ED766" s="357"/>
      <c r="EE766" s="357"/>
      <c r="EF766" s="357"/>
      <c r="EG766" s="357"/>
      <c r="EH766" s="357"/>
      <c r="EI766" s="357"/>
      <c r="EJ766" s="357"/>
      <c r="EK766" s="357"/>
      <c r="EL766" s="357"/>
      <c r="EM766" s="357"/>
      <c r="EN766" s="357"/>
      <c r="EO766" s="357"/>
      <c r="EP766" s="357"/>
      <c r="EQ766" s="357"/>
      <c r="ER766" s="357"/>
      <c r="ES766" s="357"/>
      <c r="ET766" s="357"/>
      <c r="EU766" s="357"/>
    </row>
    <row r="767" ht="12.75" customHeight="1">
      <c r="A767" s="357"/>
      <c r="B767" s="357"/>
      <c r="C767" s="357"/>
      <c r="D767" s="357"/>
      <c r="E767" s="357"/>
      <c r="F767" s="357"/>
      <c r="G767" s="357"/>
      <c r="H767" s="357"/>
      <c r="I767" s="357"/>
      <c r="J767" s="357"/>
      <c r="K767" s="357"/>
      <c r="L767" s="357"/>
      <c r="M767" s="357"/>
      <c r="N767" s="357"/>
      <c r="O767" s="357"/>
      <c r="P767" s="357"/>
      <c r="Q767" s="357"/>
      <c r="R767" s="357"/>
      <c r="S767" s="357"/>
      <c r="T767" s="357"/>
      <c r="U767" s="357"/>
      <c r="V767" s="357"/>
      <c r="W767" s="357"/>
      <c r="X767" s="357"/>
      <c r="Y767" s="357"/>
      <c r="Z767" s="357"/>
      <c r="AA767" s="357"/>
      <c r="AB767" s="357"/>
      <c r="AC767" s="357"/>
      <c r="AD767" s="357"/>
      <c r="AE767" s="357"/>
      <c r="AF767" s="357"/>
      <c r="AG767" s="357"/>
      <c r="AH767" s="357"/>
      <c r="AI767" s="357"/>
      <c r="AJ767" s="357"/>
      <c r="AK767" s="357"/>
      <c r="AL767" s="357"/>
      <c r="AM767" s="357"/>
      <c r="AN767" s="357"/>
      <c r="AO767" s="357"/>
      <c r="AP767" s="357"/>
      <c r="AQ767" s="357"/>
      <c r="AR767" s="357"/>
      <c r="AS767" s="357"/>
      <c r="AT767" s="357"/>
      <c r="AU767" s="357"/>
      <c r="AV767" s="357"/>
      <c r="AW767" s="357"/>
      <c r="AX767" s="357"/>
      <c r="AY767" s="357"/>
      <c r="AZ767" s="357"/>
      <c r="BA767" s="357"/>
      <c r="BB767" s="357"/>
      <c r="BC767" s="357"/>
      <c r="BD767" s="357"/>
      <c r="BE767" s="357"/>
      <c r="BF767" s="357"/>
      <c r="BG767" s="357"/>
      <c r="BH767" s="357"/>
      <c r="BI767" s="357"/>
      <c r="BJ767" s="357"/>
      <c r="BK767" s="357"/>
      <c r="BL767" s="357"/>
      <c r="BM767" s="357"/>
      <c r="BN767" s="357"/>
      <c r="BO767" s="357"/>
      <c r="BP767" s="357"/>
      <c r="BQ767" s="357"/>
      <c r="BR767" s="357"/>
      <c r="BS767" s="357"/>
      <c r="BT767" s="357"/>
      <c r="BU767" s="357"/>
      <c r="BV767" s="357"/>
      <c r="BW767" s="357"/>
      <c r="BX767" s="357"/>
      <c r="BY767" s="357"/>
      <c r="BZ767" s="357"/>
      <c r="CA767" s="357"/>
      <c r="CB767" s="357"/>
      <c r="CC767" s="357"/>
      <c r="CD767" s="357"/>
      <c r="CE767" s="357"/>
      <c r="CF767" s="357"/>
      <c r="CG767" s="357"/>
      <c r="CH767" s="357"/>
      <c r="CI767" s="357"/>
      <c r="CJ767" s="357"/>
      <c r="CK767" s="357"/>
      <c r="CL767" s="357"/>
      <c r="CM767" s="357"/>
      <c r="CN767" s="357"/>
      <c r="CO767" s="357"/>
      <c r="CP767" s="357"/>
      <c r="CQ767" s="357"/>
      <c r="CR767" s="357"/>
      <c r="CS767" s="357"/>
      <c r="CT767" s="357"/>
      <c r="CU767" s="357"/>
      <c r="CV767" s="357"/>
      <c r="CW767" s="357"/>
      <c r="CX767" s="357"/>
      <c r="CY767" s="357"/>
      <c r="CZ767" s="357"/>
      <c r="DA767" s="357"/>
      <c r="DB767" s="357"/>
      <c r="DC767" s="357"/>
      <c r="DD767" s="357"/>
      <c r="DE767" s="357"/>
      <c r="DF767" s="357"/>
      <c r="DG767" s="357"/>
      <c r="DH767" s="357"/>
      <c r="DI767" s="357"/>
      <c r="DJ767" s="357"/>
      <c r="DK767" s="357"/>
      <c r="DL767" s="357"/>
      <c r="DM767" s="357"/>
      <c r="DN767" s="357"/>
      <c r="DO767" s="357"/>
      <c r="DP767" s="357"/>
      <c r="DQ767" s="357"/>
      <c r="DR767" s="357"/>
      <c r="DS767" s="357"/>
      <c r="DT767" s="357"/>
      <c r="DU767" s="357"/>
      <c r="DV767" s="357"/>
      <c r="DW767" s="357"/>
      <c r="DX767" s="357"/>
      <c r="DY767" s="357"/>
      <c r="DZ767" s="357"/>
      <c r="EA767" s="357"/>
      <c r="EB767" s="357"/>
      <c r="EC767" s="357"/>
      <c r="ED767" s="357"/>
      <c r="EE767" s="357"/>
      <c r="EF767" s="357"/>
      <c r="EG767" s="357"/>
      <c r="EH767" s="357"/>
      <c r="EI767" s="357"/>
      <c r="EJ767" s="357"/>
      <c r="EK767" s="357"/>
      <c r="EL767" s="357"/>
      <c r="EM767" s="357"/>
      <c r="EN767" s="357"/>
      <c r="EO767" s="357"/>
      <c r="EP767" s="357"/>
      <c r="EQ767" s="357"/>
      <c r="ER767" s="357"/>
      <c r="ES767" s="357"/>
      <c r="ET767" s="357"/>
      <c r="EU767" s="357"/>
    </row>
    <row r="768" ht="12.75" customHeight="1">
      <c r="A768" s="357"/>
      <c r="B768" s="357"/>
      <c r="C768" s="357"/>
      <c r="D768" s="357"/>
      <c r="E768" s="357"/>
      <c r="F768" s="357"/>
      <c r="G768" s="357"/>
      <c r="H768" s="357"/>
      <c r="I768" s="357"/>
      <c r="J768" s="357"/>
      <c r="K768" s="357"/>
      <c r="L768" s="357"/>
      <c r="M768" s="357"/>
      <c r="N768" s="357"/>
      <c r="O768" s="357"/>
      <c r="P768" s="357"/>
      <c r="Q768" s="357"/>
      <c r="R768" s="357"/>
      <c r="S768" s="357"/>
      <c r="T768" s="357"/>
      <c r="U768" s="357"/>
      <c r="V768" s="357"/>
      <c r="W768" s="357"/>
      <c r="X768" s="357"/>
      <c r="Y768" s="357"/>
      <c r="Z768" s="357"/>
      <c r="AA768" s="357"/>
      <c r="AB768" s="357"/>
      <c r="AC768" s="357"/>
      <c r="AD768" s="357"/>
      <c r="AE768" s="357"/>
      <c r="AF768" s="357"/>
      <c r="AG768" s="357"/>
      <c r="AH768" s="357"/>
      <c r="AI768" s="357"/>
      <c r="AJ768" s="357"/>
      <c r="AK768" s="357"/>
      <c r="AL768" s="357"/>
      <c r="AM768" s="357"/>
      <c r="AN768" s="357"/>
      <c r="AO768" s="357"/>
      <c r="AP768" s="357"/>
      <c r="AQ768" s="357"/>
      <c r="AR768" s="357"/>
      <c r="AS768" s="357"/>
      <c r="AT768" s="357"/>
      <c r="AU768" s="357"/>
      <c r="AV768" s="357"/>
      <c r="AW768" s="357"/>
      <c r="AX768" s="357"/>
      <c r="AY768" s="357"/>
      <c r="AZ768" s="357"/>
      <c r="BA768" s="357"/>
      <c r="BB768" s="357"/>
      <c r="BC768" s="357"/>
      <c r="BD768" s="357"/>
      <c r="BE768" s="357"/>
      <c r="BF768" s="357"/>
      <c r="BG768" s="357"/>
      <c r="BH768" s="357"/>
      <c r="BI768" s="357"/>
      <c r="BJ768" s="357"/>
      <c r="BK768" s="357"/>
      <c r="BL768" s="357"/>
      <c r="BM768" s="357"/>
      <c r="BN768" s="357"/>
      <c r="BO768" s="357"/>
      <c r="BP768" s="357"/>
      <c r="BQ768" s="357"/>
      <c r="BR768" s="357"/>
      <c r="BS768" s="357"/>
      <c r="BT768" s="357"/>
      <c r="BU768" s="357"/>
      <c r="BV768" s="357"/>
      <c r="BW768" s="357"/>
      <c r="BX768" s="357"/>
      <c r="BY768" s="357"/>
      <c r="BZ768" s="357"/>
      <c r="CA768" s="357"/>
      <c r="CB768" s="357"/>
      <c r="CC768" s="357"/>
      <c r="CD768" s="357"/>
      <c r="CE768" s="357"/>
      <c r="CF768" s="357"/>
      <c r="CG768" s="357"/>
      <c r="CH768" s="357"/>
      <c r="CI768" s="357"/>
      <c r="CJ768" s="357"/>
      <c r="CK768" s="357"/>
      <c r="CL768" s="357"/>
      <c r="CM768" s="357"/>
      <c r="CN768" s="357"/>
      <c r="CO768" s="357"/>
      <c r="CP768" s="357"/>
      <c r="CQ768" s="357"/>
      <c r="CR768" s="357"/>
      <c r="CS768" s="357"/>
      <c r="CT768" s="357"/>
      <c r="CU768" s="357"/>
      <c r="CV768" s="357"/>
      <c r="CW768" s="357"/>
      <c r="CX768" s="357"/>
      <c r="CY768" s="357"/>
      <c r="CZ768" s="357"/>
      <c r="DA768" s="357"/>
      <c r="DB768" s="357"/>
      <c r="DC768" s="357"/>
      <c r="DD768" s="357"/>
      <c r="DE768" s="357"/>
      <c r="DF768" s="357"/>
      <c r="DG768" s="357"/>
      <c r="DH768" s="357"/>
      <c r="DI768" s="357"/>
      <c r="DJ768" s="357"/>
      <c r="DK768" s="357"/>
      <c r="DL768" s="357"/>
      <c r="DM768" s="357"/>
      <c r="DN768" s="357"/>
      <c r="DO768" s="357"/>
      <c r="DP768" s="357"/>
      <c r="DQ768" s="357"/>
      <c r="DR768" s="357"/>
      <c r="DS768" s="357"/>
      <c r="DT768" s="357"/>
      <c r="DU768" s="357"/>
      <c r="DV768" s="357"/>
      <c r="DW768" s="357"/>
      <c r="DX768" s="357"/>
      <c r="DY768" s="357"/>
      <c r="DZ768" s="357"/>
      <c r="EA768" s="357"/>
      <c r="EB768" s="357"/>
      <c r="EC768" s="357"/>
      <c r="ED768" s="357"/>
      <c r="EE768" s="357"/>
      <c r="EF768" s="357"/>
      <c r="EG768" s="357"/>
      <c r="EH768" s="357"/>
      <c r="EI768" s="357"/>
      <c r="EJ768" s="357"/>
      <c r="EK768" s="357"/>
      <c r="EL768" s="357"/>
      <c r="EM768" s="357"/>
      <c r="EN768" s="357"/>
      <c r="EO768" s="357"/>
      <c r="EP768" s="357"/>
      <c r="EQ768" s="357"/>
      <c r="ER768" s="357"/>
      <c r="ES768" s="357"/>
      <c r="ET768" s="357"/>
      <c r="EU768" s="357"/>
    </row>
    <row r="769" ht="12.75" customHeight="1">
      <c r="A769" s="357"/>
      <c r="B769" s="357"/>
      <c r="C769" s="357"/>
      <c r="D769" s="357"/>
      <c r="E769" s="357"/>
      <c r="F769" s="357"/>
      <c r="G769" s="357"/>
      <c r="H769" s="357"/>
      <c r="I769" s="357"/>
      <c r="J769" s="357"/>
      <c r="K769" s="357"/>
      <c r="L769" s="357"/>
      <c r="M769" s="357"/>
      <c r="N769" s="357"/>
      <c r="O769" s="357"/>
      <c r="P769" s="357"/>
      <c r="Q769" s="357"/>
      <c r="R769" s="357"/>
      <c r="S769" s="357"/>
      <c r="T769" s="357"/>
      <c r="U769" s="357"/>
      <c r="V769" s="357"/>
      <c r="W769" s="357"/>
      <c r="X769" s="357"/>
      <c r="Y769" s="357"/>
      <c r="Z769" s="357"/>
      <c r="AA769" s="357"/>
      <c r="AB769" s="357"/>
      <c r="AC769" s="357"/>
      <c r="AD769" s="357"/>
      <c r="AE769" s="357"/>
      <c r="AF769" s="357"/>
      <c r="AG769" s="357"/>
      <c r="AH769" s="357"/>
      <c r="AI769" s="357"/>
      <c r="AJ769" s="357"/>
      <c r="AK769" s="357"/>
      <c r="AL769" s="357"/>
      <c r="AM769" s="357"/>
      <c r="AN769" s="357"/>
      <c r="AO769" s="357"/>
      <c r="AP769" s="357"/>
      <c r="AQ769" s="357"/>
      <c r="AR769" s="357"/>
      <c r="AS769" s="357"/>
      <c r="AT769" s="357"/>
      <c r="AU769" s="357"/>
      <c r="AV769" s="357"/>
      <c r="AW769" s="357"/>
      <c r="AX769" s="357"/>
      <c r="AY769" s="357"/>
      <c r="AZ769" s="357"/>
      <c r="BA769" s="357"/>
      <c r="BB769" s="357"/>
      <c r="BC769" s="357"/>
      <c r="BD769" s="357"/>
      <c r="BE769" s="357"/>
      <c r="BF769" s="357"/>
      <c r="BG769" s="357"/>
      <c r="BH769" s="357"/>
      <c r="BI769" s="357"/>
      <c r="BJ769" s="357"/>
      <c r="BK769" s="357"/>
      <c r="BL769" s="357"/>
      <c r="BM769" s="357"/>
      <c r="BN769" s="357"/>
      <c r="BO769" s="357"/>
      <c r="BP769" s="357"/>
      <c r="BQ769" s="357"/>
      <c r="BR769" s="357"/>
      <c r="BS769" s="357"/>
      <c r="BT769" s="357"/>
      <c r="BU769" s="357"/>
      <c r="BV769" s="357"/>
      <c r="BW769" s="357"/>
      <c r="BX769" s="357"/>
      <c r="BY769" s="357"/>
      <c r="BZ769" s="357"/>
      <c r="CA769" s="357"/>
      <c r="CB769" s="357"/>
      <c r="CC769" s="357"/>
      <c r="CD769" s="357"/>
      <c r="CE769" s="357"/>
      <c r="CF769" s="357"/>
      <c r="CG769" s="357"/>
      <c r="CH769" s="357"/>
      <c r="CI769" s="357"/>
      <c r="CJ769" s="357"/>
      <c r="CK769" s="357"/>
      <c r="CL769" s="357"/>
      <c r="CM769" s="357"/>
      <c r="CN769" s="357"/>
      <c r="CO769" s="357"/>
      <c r="CP769" s="357"/>
      <c r="CQ769" s="357"/>
      <c r="CR769" s="357"/>
      <c r="CS769" s="357"/>
      <c r="CT769" s="357"/>
      <c r="CU769" s="357"/>
      <c r="CV769" s="357"/>
      <c r="CW769" s="357"/>
      <c r="CX769" s="357"/>
      <c r="CY769" s="357"/>
      <c r="CZ769" s="357"/>
      <c r="DA769" s="357"/>
      <c r="DB769" s="357"/>
      <c r="DC769" s="357"/>
      <c r="DD769" s="357"/>
      <c r="DE769" s="357"/>
      <c r="DF769" s="357"/>
      <c r="DG769" s="357"/>
      <c r="DH769" s="357"/>
      <c r="DI769" s="357"/>
      <c r="DJ769" s="357"/>
      <c r="DK769" s="357"/>
      <c r="DL769" s="357"/>
      <c r="DM769" s="357"/>
      <c r="DN769" s="357"/>
      <c r="DO769" s="357"/>
      <c r="DP769" s="357"/>
      <c r="DQ769" s="357"/>
      <c r="DR769" s="357"/>
      <c r="DS769" s="357"/>
      <c r="DT769" s="357"/>
      <c r="DU769" s="357"/>
      <c r="DV769" s="357"/>
      <c r="DW769" s="357"/>
      <c r="DX769" s="357"/>
      <c r="DY769" s="357"/>
      <c r="DZ769" s="357"/>
      <c r="EA769" s="357"/>
      <c r="EB769" s="357"/>
      <c r="EC769" s="357"/>
      <c r="ED769" s="357"/>
      <c r="EE769" s="357"/>
      <c r="EF769" s="357"/>
      <c r="EG769" s="357"/>
      <c r="EH769" s="357"/>
      <c r="EI769" s="357"/>
      <c r="EJ769" s="357"/>
      <c r="EK769" s="357"/>
      <c r="EL769" s="357"/>
      <c r="EM769" s="357"/>
      <c r="EN769" s="357"/>
      <c r="EO769" s="357"/>
      <c r="EP769" s="357"/>
      <c r="EQ769" s="357"/>
      <c r="ER769" s="357"/>
      <c r="ES769" s="357"/>
      <c r="ET769" s="357"/>
      <c r="EU769" s="357"/>
    </row>
    <row r="770" ht="12.75" customHeight="1">
      <c r="A770" s="357"/>
      <c r="B770" s="357"/>
      <c r="C770" s="357"/>
      <c r="D770" s="357"/>
      <c r="E770" s="357"/>
      <c r="F770" s="357"/>
      <c r="G770" s="357"/>
      <c r="H770" s="357"/>
      <c r="I770" s="357"/>
      <c r="J770" s="357"/>
      <c r="K770" s="357"/>
      <c r="L770" s="357"/>
      <c r="M770" s="357"/>
      <c r="N770" s="357"/>
      <c r="O770" s="357"/>
      <c r="P770" s="357"/>
      <c r="Q770" s="357"/>
      <c r="R770" s="357"/>
      <c r="S770" s="357"/>
      <c r="T770" s="357"/>
      <c r="U770" s="357"/>
      <c r="V770" s="357"/>
      <c r="W770" s="357"/>
      <c r="X770" s="357"/>
      <c r="Y770" s="357"/>
      <c r="Z770" s="357"/>
      <c r="AA770" s="357"/>
      <c r="AB770" s="357"/>
      <c r="AC770" s="357"/>
      <c r="AD770" s="357"/>
      <c r="AE770" s="357"/>
      <c r="AF770" s="357"/>
      <c r="AG770" s="357"/>
      <c r="AH770" s="357"/>
      <c r="AI770" s="357"/>
      <c r="AJ770" s="357"/>
      <c r="AK770" s="357"/>
      <c r="AL770" s="357"/>
      <c r="AM770" s="357"/>
      <c r="AN770" s="357"/>
      <c r="AO770" s="357"/>
      <c r="AP770" s="357"/>
      <c r="AQ770" s="357"/>
      <c r="AR770" s="357"/>
      <c r="AS770" s="357"/>
      <c r="AT770" s="357"/>
      <c r="AU770" s="357"/>
      <c r="AV770" s="357"/>
      <c r="AW770" s="357"/>
      <c r="AX770" s="357"/>
      <c r="AY770" s="357"/>
      <c r="AZ770" s="357"/>
      <c r="BA770" s="357"/>
      <c r="BB770" s="357"/>
      <c r="BC770" s="357"/>
      <c r="BD770" s="357"/>
      <c r="BE770" s="357"/>
      <c r="BF770" s="357"/>
      <c r="BG770" s="357"/>
      <c r="BH770" s="357"/>
      <c r="BI770" s="357"/>
      <c r="BJ770" s="357"/>
      <c r="BK770" s="357"/>
      <c r="BL770" s="357"/>
      <c r="BM770" s="357"/>
      <c r="BN770" s="357"/>
      <c r="BO770" s="357"/>
      <c r="BP770" s="357"/>
      <c r="BQ770" s="357"/>
      <c r="BR770" s="357"/>
      <c r="BS770" s="357"/>
      <c r="BT770" s="357"/>
      <c r="BU770" s="357"/>
      <c r="BV770" s="357"/>
      <c r="BW770" s="357"/>
      <c r="BX770" s="357"/>
      <c r="BY770" s="357"/>
      <c r="BZ770" s="357"/>
      <c r="CA770" s="357"/>
      <c r="CB770" s="357"/>
      <c r="CC770" s="357"/>
      <c r="CD770" s="357"/>
      <c r="CE770" s="357"/>
      <c r="CF770" s="357"/>
      <c r="CG770" s="357"/>
      <c r="CH770" s="357"/>
      <c r="CI770" s="357"/>
      <c r="CJ770" s="357"/>
      <c r="CK770" s="357"/>
      <c r="CL770" s="357"/>
      <c r="CM770" s="357"/>
      <c r="CN770" s="357"/>
      <c r="CO770" s="357"/>
      <c r="CP770" s="357"/>
      <c r="CQ770" s="357"/>
      <c r="CR770" s="357"/>
      <c r="CS770" s="357"/>
      <c r="CT770" s="357"/>
      <c r="CU770" s="357"/>
      <c r="CV770" s="357"/>
      <c r="CW770" s="357"/>
      <c r="CX770" s="357"/>
      <c r="CY770" s="357"/>
      <c r="CZ770" s="357"/>
      <c r="DA770" s="357"/>
      <c r="DB770" s="357"/>
      <c r="DC770" s="357"/>
      <c r="DD770" s="357"/>
      <c r="DE770" s="357"/>
      <c r="DF770" s="357"/>
      <c r="DG770" s="357"/>
      <c r="DH770" s="357"/>
      <c r="DI770" s="357"/>
      <c r="DJ770" s="357"/>
      <c r="DK770" s="357"/>
      <c r="DL770" s="357"/>
      <c r="DM770" s="357"/>
      <c r="DN770" s="357"/>
      <c r="DO770" s="357"/>
      <c r="DP770" s="357"/>
      <c r="DQ770" s="357"/>
      <c r="DR770" s="357"/>
      <c r="DS770" s="357"/>
      <c r="DT770" s="357"/>
      <c r="DU770" s="357"/>
      <c r="DV770" s="357"/>
      <c r="DW770" s="357"/>
      <c r="DX770" s="357"/>
      <c r="DY770" s="357"/>
      <c r="DZ770" s="357"/>
      <c r="EA770" s="357"/>
      <c r="EB770" s="357"/>
      <c r="EC770" s="357"/>
      <c r="ED770" s="357"/>
      <c r="EE770" s="357"/>
      <c r="EF770" s="357"/>
      <c r="EG770" s="357"/>
      <c r="EH770" s="357"/>
      <c r="EI770" s="357"/>
      <c r="EJ770" s="357"/>
      <c r="EK770" s="357"/>
      <c r="EL770" s="357"/>
      <c r="EM770" s="357"/>
      <c r="EN770" s="357"/>
      <c r="EO770" s="357"/>
      <c r="EP770" s="357"/>
      <c r="EQ770" s="357"/>
      <c r="ER770" s="357"/>
      <c r="ES770" s="357"/>
      <c r="ET770" s="357"/>
      <c r="EU770" s="357"/>
    </row>
    <row r="771" ht="12.75" customHeight="1">
      <c r="A771" s="357"/>
      <c r="B771" s="357"/>
      <c r="C771" s="357"/>
      <c r="D771" s="357"/>
      <c r="E771" s="357"/>
      <c r="F771" s="357"/>
      <c r="G771" s="357"/>
      <c r="H771" s="357"/>
      <c r="I771" s="357"/>
      <c r="J771" s="357"/>
      <c r="K771" s="357"/>
      <c r="L771" s="357"/>
      <c r="M771" s="357"/>
      <c r="N771" s="357"/>
      <c r="O771" s="357"/>
      <c r="P771" s="357"/>
      <c r="Q771" s="357"/>
      <c r="R771" s="357"/>
      <c r="S771" s="357"/>
      <c r="T771" s="357"/>
      <c r="U771" s="357"/>
      <c r="V771" s="357"/>
      <c r="W771" s="357"/>
      <c r="X771" s="357"/>
      <c r="Y771" s="357"/>
      <c r="Z771" s="357"/>
      <c r="AA771" s="357"/>
      <c r="AB771" s="357"/>
      <c r="AC771" s="357"/>
      <c r="AD771" s="357"/>
      <c r="AE771" s="357"/>
      <c r="AF771" s="357"/>
      <c r="AG771" s="357"/>
      <c r="AH771" s="357"/>
      <c r="AI771" s="357"/>
      <c r="AJ771" s="357"/>
      <c r="AK771" s="357"/>
      <c r="AL771" s="357"/>
      <c r="AM771" s="357"/>
      <c r="AN771" s="357"/>
      <c r="AO771" s="357"/>
      <c r="AP771" s="357"/>
      <c r="AQ771" s="357"/>
      <c r="AR771" s="357"/>
      <c r="AS771" s="357"/>
      <c r="AT771" s="357"/>
      <c r="AU771" s="357"/>
      <c r="AV771" s="357"/>
      <c r="AW771" s="357"/>
      <c r="AX771" s="357"/>
      <c r="AY771" s="357"/>
      <c r="AZ771" s="357"/>
      <c r="BA771" s="357"/>
      <c r="BB771" s="357"/>
      <c r="BC771" s="357"/>
      <c r="BD771" s="357"/>
      <c r="BE771" s="357"/>
      <c r="BF771" s="357"/>
      <c r="BG771" s="357"/>
      <c r="BH771" s="357"/>
      <c r="BI771" s="357"/>
      <c r="BJ771" s="357"/>
      <c r="BK771" s="357"/>
      <c r="BL771" s="357"/>
      <c r="BM771" s="357"/>
      <c r="BN771" s="357"/>
      <c r="BO771" s="357"/>
      <c r="BP771" s="357"/>
      <c r="BQ771" s="357"/>
      <c r="BR771" s="357"/>
      <c r="BS771" s="357"/>
      <c r="BT771" s="357"/>
      <c r="BU771" s="357"/>
      <c r="BV771" s="357"/>
      <c r="BW771" s="357"/>
      <c r="BX771" s="357"/>
      <c r="BY771" s="357"/>
      <c r="BZ771" s="357"/>
      <c r="CA771" s="357"/>
      <c r="CB771" s="357"/>
      <c r="CC771" s="357"/>
      <c r="CD771" s="357"/>
      <c r="CE771" s="357"/>
      <c r="CF771" s="357"/>
      <c r="CG771" s="357"/>
      <c r="CH771" s="357"/>
      <c r="CI771" s="357"/>
      <c r="CJ771" s="357"/>
      <c r="CK771" s="357"/>
      <c r="CL771" s="357"/>
      <c r="CM771" s="357"/>
      <c r="CN771" s="357"/>
      <c r="CO771" s="357"/>
      <c r="CP771" s="357"/>
      <c r="CQ771" s="357"/>
      <c r="CR771" s="357"/>
      <c r="CS771" s="357"/>
      <c r="CT771" s="357"/>
      <c r="CU771" s="357"/>
      <c r="CV771" s="357"/>
      <c r="CW771" s="357"/>
      <c r="CX771" s="357"/>
      <c r="CY771" s="357"/>
      <c r="CZ771" s="357"/>
      <c r="DA771" s="357"/>
      <c r="DB771" s="357"/>
      <c r="DC771" s="357"/>
      <c r="DD771" s="357"/>
      <c r="DE771" s="357"/>
      <c r="DF771" s="357"/>
      <c r="DG771" s="357"/>
      <c r="DH771" s="357"/>
      <c r="DI771" s="357"/>
      <c r="DJ771" s="357"/>
      <c r="DK771" s="357"/>
      <c r="DL771" s="357"/>
      <c r="DM771" s="357"/>
      <c r="DN771" s="357"/>
      <c r="DO771" s="357"/>
      <c r="DP771" s="357"/>
      <c r="DQ771" s="357"/>
      <c r="DR771" s="357"/>
      <c r="DS771" s="357"/>
      <c r="DT771" s="357"/>
      <c r="DU771" s="357"/>
      <c r="DV771" s="357"/>
      <c r="DW771" s="357"/>
      <c r="DX771" s="357"/>
      <c r="DY771" s="357"/>
      <c r="DZ771" s="357"/>
      <c r="EA771" s="357"/>
      <c r="EB771" s="357"/>
      <c r="EC771" s="357"/>
      <c r="ED771" s="357"/>
      <c r="EE771" s="357"/>
      <c r="EF771" s="357"/>
      <c r="EG771" s="357"/>
      <c r="EH771" s="357"/>
      <c r="EI771" s="357"/>
      <c r="EJ771" s="357"/>
      <c r="EK771" s="357"/>
      <c r="EL771" s="357"/>
      <c r="EM771" s="357"/>
      <c r="EN771" s="357"/>
      <c r="EO771" s="357"/>
      <c r="EP771" s="357"/>
      <c r="EQ771" s="357"/>
      <c r="ER771" s="357"/>
      <c r="ES771" s="357"/>
      <c r="ET771" s="357"/>
      <c r="EU771" s="357"/>
    </row>
    <row r="772" ht="12.75" customHeight="1">
      <c r="A772" s="357"/>
      <c r="B772" s="357"/>
      <c r="C772" s="357"/>
      <c r="D772" s="357"/>
      <c r="E772" s="357"/>
      <c r="F772" s="357"/>
      <c r="G772" s="357"/>
      <c r="H772" s="357"/>
      <c r="I772" s="357"/>
      <c r="J772" s="357"/>
      <c r="K772" s="357"/>
      <c r="L772" s="357"/>
      <c r="M772" s="357"/>
      <c r="N772" s="357"/>
      <c r="O772" s="357"/>
      <c r="P772" s="357"/>
      <c r="Q772" s="357"/>
      <c r="R772" s="357"/>
      <c r="S772" s="357"/>
      <c r="T772" s="357"/>
      <c r="U772" s="357"/>
      <c r="V772" s="357"/>
      <c r="W772" s="357"/>
      <c r="X772" s="357"/>
      <c r="Y772" s="357"/>
      <c r="Z772" s="357"/>
      <c r="AA772" s="357"/>
      <c r="AB772" s="357"/>
      <c r="AC772" s="357"/>
      <c r="AD772" s="357"/>
      <c r="AE772" s="357"/>
      <c r="AF772" s="357"/>
      <c r="AG772" s="357"/>
      <c r="AH772" s="357"/>
      <c r="AI772" s="357"/>
      <c r="AJ772" s="357"/>
      <c r="AK772" s="357"/>
      <c r="AL772" s="357"/>
      <c r="AM772" s="357"/>
      <c r="AN772" s="357"/>
      <c r="AO772" s="357"/>
      <c r="AP772" s="357"/>
      <c r="AQ772" s="357"/>
      <c r="AR772" s="357"/>
      <c r="AS772" s="357"/>
      <c r="AT772" s="357"/>
      <c r="AU772" s="357"/>
      <c r="AV772" s="357"/>
      <c r="AW772" s="357"/>
      <c r="AX772" s="357"/>
      <c r="AY772" s="357"/>
      <c r="AZ772" s="357"/>
      <c r="BA772" s="357"/>
      <c r="BB772" s="357"/>
      <c r="BC772" s="357"/>
      <c r="BD772" s="357"/>
      <c r="BE772" s="357"/>
      <c r="BF772" s="357"/>
      <c r="BG772" s="357"/>
      <c r="BH772" s="357"/>
      <c r="BI772" s="357"/>
      <c r="BJ772" s="357"/>
      <c r="BK772" s="357"/>
      <c r="BL772" s="357"/>
      <c r="BM772" s="357"/>
      <c r="BN772" s="357"/>
      <c r="BO772" s="357"/>
      <c r="BP772" s="357"/>
      <c r="BQ772" s="357"/>
      <c r="BR772" s="357"/>
      <c r="BS772" s="357"/>
      <c r="BT772" s="357"/>
      <c r="BU772" s="357"/>
      <c r="BV772" s="357"/>
      <c r="BW772" s="357"/>
      <c r="BX772" s="357"/>
      <c r="BY772" s="357"/>
      <c r="BZ772" s="357"/>
      <c r="CA772" s="357"/>
      <c r="CB772" s="357"/>
      <c r="CC772" s="357"/>
      <c r="CD772" s="357"/>
      <c r="CE772" s="357"/>
      <c r="CF772" s="357"/>
      <c r="CG772" s="357"/>
      <c r="CH772" s="357"/>
      <c r="CI772" s="357"/>
      <c r="CJ772" s="357"/>
      <c r="CK772" s="357"/>
      <c r="CL772" s="357"/>
      <c r="CM772" s="357"/>
      <c r="CN772" s="357"/>
      <c r="CO772" s="357"/>
      <c r="CP772" s="357"/>
      <c r="CQ772" s="357"/>
      <c r="CR772" s="357"/>
      <c r="CS772" s="357"/>
      <c r="CT772" s="357"/>
      <c r="CU772" s="357"/>
      <c r="CV772" s="357"/>
      <c r="CW772" s="357"/>
      <c r="CX772" s="357"/>
      <c r="CY772" s="357"/>
      <c r="CZ772" s="357"/>
      <c r="DA772" s="357"/>
      <c r="DB772" s="357"/>
      <c r="DC772" s="357"/>
      <c r="DD772" s="357"/>
      <c r="DE772" s="357"/>
      <c r="DF772" s="357"/>
      <c r="DG772" s="357"/>
      <c r="DH772" s="357"/>
      <c r="DI772" s="357"/>
      <c r="DJ772" s="357"/>
      <c r="DK772" s="357"/>
      <c r="DL772" s="357"/>
      <c r="DM772" s="357"/>
      <c r="DN772" s="357"/>
      <c r="DO772" s="357"/>
      <c r="DP772" s="357"/>
      <c r="DQ772" s="357"/>
      <c r="DR772" s="357"/>
      <c r="DS772" s="357"/>
      <c r="DT772" s="357"/>
      <c r="DU772" s="357"/>
      <c r="DV772" s="357"/>
      <c r="DW772" s="357"/>
      <c r="DX772" s="357"/>
      <c r="DY772" s="357"/>
      <c r="DZ772" s="357"/>
      <c r="EA772" s="357"/>
      <c r="EB772" s="357"/>
      <c r="EC772" s="357"/>
      <c r="ED772" s="357"/>
      <c r="EE772" s="357"/>
      <c r="EF772" s="357"/>
      <c r="EG772" s="357"/>
      <c r="EH772" s="357"/>
      <c r="EI772" s="357"/>
      <c r="EJ772" s="357"/>
      <c r="EK772" s="357"/>
      <c r="EL772" s="357"/>
      <c r="EM772" s="357"/>
      <c r="EN772" s="357"/>
      <c r="EO772" s="357"/>
      <c r="EP772" s="357"/>
      <c r="EQ772" s="357"/>
      <c r="ER772" s="357"/>
      <c r="ES772" s="357"/>
      <c r="ET772" s="357"/>
      <c r="EU772" s="357"/>
    </row>
    <row r="773" ht="12.75" customHeight="1">
      <c r="A773" s="357"/>
      <c r="B773" s="357"/>
      <c r="C773" s="357"/>
      <c r="D773" s="357"/>
      <c r="E773" s="357"/>
      <c r="F773" s="357"/>
      <c r="G773" s="357"/>
      <c r="H773" s="357"/>
      <c r="I773" s="357"/>
      <c r="J773" s="357"/>
      <c r="K773" s="357"/>
      <c r="L773" s="357"/>
      <c r="M773" s="357"/>
      <c r="N773" s="357"/>
      <c r="O773" s="357"/>
      <c r="P773" s="357"/>
      <c r="Q773" s="357"/>
      <c r="R773" s="357"/>
      <c r="S773" s="357"/>
      <c r="T773" s="357"/>
      <c r="U773" s="357"/>
      <c r="V773" s="357"/>
      <c r="W773" s="357"/>
      <c r="X773" s="357"/>
      <c r="Y773" s="357"/>
      <c r="Z773" s="357"/>
      <c r="AA773" s="357"/>
      <c r="AB773" s="357"/>
      <c r="AC773" s="357"/>
      <c r="AD773" s="357"/>
      <c r="AE773" s="357"/>
      <c r="AF773" s="357"/>
      <c r="AG773" s="357"/>
      <c r="AH773" s="357"/>
      <c r="AI773" s="357"/>
      <c r="AJ773" s="357"/>
      <c r="AK773" s="357"/>
      <c r="AL773" s="357"/>
      <c r="AM773" s="357"/>
      <c r="AN773" s="357"/>
      <c r="AO773" s="357"/>
      <c r="AP773" s="357"/>
      <c r="AQ773" s="357"/>
      <c r="AR773" s="357"/>
      <c r="AS773" s="357"/>
      <c r="AT773" s="357"/>
      <c r="AU773" s="357"/>
      <c r="AV773" s="357"/>
      <c r="AW773" s="357"/>
      <c r="AX773" s="357"/>
      <c r="AY773" s="357"/>
      <c r="AZ773" s="357"/>
      <c r="BA773" s="357"/>
      <c r="BB773" s="357"/>
      <c r="BC773" s="357"/>
      <c r="BD773" s="357"/>
      <c r="BE773" s="357"/>
      <c r="BF773" s="357"/>
      <c r="BG773" s="357"/>
      <c r="BH773" s="357"/>
      <c r="BI773" s="357"/>
      <c r="BJ773" s="357"/>
      <c r="BK773" s="357"/>
      <c r="BL773" s="357"/>
      <c r="BM773" s="357"/>
      <c r="BN773" s="357"/>
      <c r="BO773" s="357"/>
      <c r="BP773" s="357"/>
      <c r="BQ773" s="357"/>
      <c r="BR773" s="357"/>
      <c r="BS773" s="357"/>
      <c r="BT773" s="357"/>
      <c r="BU773" s="357"/>
      <c r="BV773" s="357"/>
      <c r="BW773" s="357"/>
      <c r="BX773" s="357"/>
      <c r="BY773" s="357"/>
      <c r="BZ773" s="357"/>
      <c r="CA773" s="357"/>
      <c r="CB773" s="357"/>
      <c r="CC773" s="357"/>
      <c r="CD773" s="357"/>
      <c r="CE773" s="357"/>
      <c r="CF773" s="357"/>
      <c r="CG773" s="357"/>
      <c r="CH773" s="357"/>
      <c r="CI773" s="357"/>
      <c r="CJ773" s="357"/>
      <c r="CK773" s="357"/>
      <c r="CL773" s="357"/>
      <c r="CM773" s="357"/>
      <c r="CN773" s="357"/>
      <c r="CO773" s="357"/>
      <c r="CP773" s="357"/>
      <c r="CQ773" s="357"/>
      <c r="CR773" s="357"/>
      <c r="CS773" s="357"/>
      <c r="CT773" s="357"/>
      <c r="CU773" s="357"/>
      <c r="CV773" s="357"/>
      <c r="CW773" s="357"/>
      <c r="CX773" s="357"/>
      <c r="CY773" s="357"/>
      <c r="CZ773" s="357"/>
      <c r="DA773" s="357"/>
      <c r="DB773" s="357"/>
      <c r="DC773" s="357"/>
      <c r="DD773" s="357"/>
      <c r="DE773" s="357"/>
      <c r="DF773" s="357"/>
      <c r="DG773" s="357"/>
      <c r="DH773" s="357"/>
      <c r="DI773" s="357"/>
      <c r="DJ773" s="357"/>
      <c r="DK773" s="357"/>
      <c r="DL773" s="357"/>
      <c r="DM773" s="357"/>
      <c r="DN773" s="357"/>
      <c r="DO773" s="357"/>
      <c r="DP773" s="357"/>
      <c r="DQ773" s="357"/>
      <c r="DR773" s="357"/>
      <c r="DS773" s="357"/>
      <c r="DT773" s="357"/>
      <c r="DU773" s="357"/>
      <c r="DV773" s="357"/>
      <c r="DW773" s="357"/>
      <c r="DX773" s="357"/>
      <c r="DY773" s="357"/>
      <c r="DZ773" s="357"/>
      <c r="EA773" s="357"/>
      <c r="EB773" s="357"/>
      <c r="EC773" s="357"/>
      <c r="ED773" s="357"/>
      <c r="EE773" s="357"/>
      <c r="EF773" s="357"/>
      <c r="EG773" s="357"/>
      <c r="EH773" s="357"/>
      <c r="EI773" s="357"/>
      <c r="EJ773" s="357"/>
      <c r="EK773" s="357"/>
      <c r="EL773" s="357"/>
      <c r="EM773" s="357"/>
      <c r="EN773" s="357"/>
      <c r="EO773" s="357"/>
      <c r="EP773" s="357"/>
      <c r="EQ773" s="357"/>
      <c r="ER773" s="357"/>
      <c r="ES773" s="357"/>
      <c r="ET773" s="357"/>
      <c r="EU773" s="357"/>
    </row>
    <row r="774" ht="12.75" customHeight="1">
      <c r="A774" s="357"/>
      <c r="B774" s="357"/>
      <c r="C774" s="357"/>
      <c r="D774" s="357"/>
      <c r="E774" s="357"/>
      <c r="F774" s="357"/>
      <c r="G774" s="357"/>
      <c r="H774" s="357"/>
      <c r="I774" s="357"/>
      <c r="J774" s="357"/>
      <c r="K774" s="357"/>
      <c r="L774" s="357"/>
      <c r="M774" s="357"/>
      <c r="N774" s="357"/>
      <c r="O774" s="357"/>
      <c r="P774" s="357"/>
      <c r="Q774" s="357"/>
      <c r="R774" s="357"/>
      <c r="S774" s="357"/>
      <c r="T774" s="357"/>
      <c r="U774" s="357"/>
      <c r="V774" s="357"/>
      <c r="W774" s="357"/>
      <c r="X774" s="357"/>
      <c r="Y774" s="357"/>
      <c r="Z774" s="357"/>
      <c r="AA774" s="357"/>
      <c r="AB774" s="357"/>
      <c r="AC774" s="357"/>
      <c r="AD774" s="357"/>
      <c r="AE774" s="357"/>
      <c r="AF774" s="357"/>
      <c r="AG774" s="357"/>
      <c r="AH774" s="357"/>
      <c r="AI774" s="357"/>
      <c r="AJ774" s="357"/>
      <c r="AK774" s="357"/>
      <c r="AL774" s="357"/>
      <c r="AM774" s="357"/>
      <c r="AN774" s="357"/>
      <c r="AO774" s="357"/>
      <c r="AP774" s="357"/>
      <c r="AQ774" s="357"/>
      <c r="AR774" s="357"/>
      <c r="AS774" s="357"/>
      <c r="AT774" s="357"/>
      <c r="AU774" s="357"/>
      <c r="AV774" s="357"/>
      <c r="AW774" s="357"/>
      <c r="AX774" s="357"/>
      <c r="AY774" s="357"/>
      <c r="AZ774" s="357"/>
      <c r="BA774" s="357"/>
      <c r="BB774" s="357"/>
      <c r="BC774" s="357"/>
      <c r="BD774" s="357"/>
      <c r="BE774" s="357"/>
      <c r="BF774" s="357"/>
      <c r="BG774" s="357"/>
      <c r="BH774" s="357"/>
      <c r="BI774" s="357"/>
      <c r="BJ774" s="357"/>
      <c r="BK774" s="357"/>
      <c r="BL774" s="357"/>
      <c r="BM774" s="357"/>
      <c r="BN774" s="357"/>
      <c r="BO774" s="357"/>
      <c r="BP774" s="357"/>
      <c r="BQ774" s="357"/>
      <c r="BR774" s="357"/>
      <c r="BS774" s="357"/>
      <c r="BT774" s="357"/>
      <c r="BU774" s="357"/>
      <c r="BV774" s="357"/>
      <c r="BW774" s="357"/>
      <c r="BX774" s="357"/>
      <c r="BY774" s="357"/>
      <c r="BZ774" s="357"/>
      <c r="CA774" s="357"/>
      <c r="CB774" s="357"/>
      <c r="CC774" s="357"/>
      <c r="CD774" s="357"/>
      <c r="CE774" s="357"/>
      <c r="CF774" s="357"/>
      <c r="CG774" s="357"/>
      <c r="CH774" s="357"/>
      <c r="CI774" s="357"/>
      <c r="CJ774" s="357"/>
      <c r="CK774" s="357"/>
      <c r="CL774" s="357"/>
      <c r="CM774" s="357"/>
      <c r="CN774" s="357"/>
      <c r="CO774" s="357"/>
      <c r="CP774" s="357"/>
      <c r="CQ774" s="357"/>
      <c r="CR774" s="357"/>
      <c r="CS774" s="357"/>
      <c r="CT774" s="357"/>
      <c r="CU774" s="357"/>
      <c r="CV774" s="357"/>
      <c r="CW774" s="357"/>
      <c r="CX774" s="357"/>
      <c r="CY774" s="357"/>
      <c r="CZ774" s="357"/>
      <c r="DA774" s="357"/>
      <c r="DB774" s="357"/>
      <c r="DC774" s="357"/>
      <c r="DD774" s="357"/>
      <c r="DE774" s="357"/>
      <c r="DF774" s="357"/>
      <c r="DG774" s="357"/>
      <c r="DH774" s="357"/>
      <c r="DI774" s="357"/>
      <c r="DJ774" s="357"/>
      <c r="DK774" s="357"/>
      <c r="DL774" s="357"/>
      <c r="DM774" s="357"/>
      <c r="DN774" s="357"/>
      <c r="DO774" s="357"/>
      <c r="DP774" s="357"/>
      <c r="DQ774" s="357"/>
      <c r="DR774" s="357"/>
      <c r="DS774" s="357"/>
      <c r="DT774" s="357"/>
      <c r="DU774" s="357"/>
      <c r="DV774" s="357"/>
      <c r="DW774" s="357"/>
      <c r="DX774" s="357"/>
      <c r="DY774" s="357"/>
      <c r="DZ774" s="357"/>
      <c r="EA774" s="357"/>
      <c r="EB774" s="357"/>
      <c r="EC774" s="357"/>
      <c r="ED774" s="357"/>
      <c r="EE774" s="357"/>
      <c r="EF774" s="357"/>
      <c r="EG774" s="357"/>
      <c r="EH774" s="357"/>
      <c r="EI774" s="357"/>
      <c r="EJ774" s="357"/>
      <c r="EK774" s="357"/>
      <c r="EL774" s="357"/>
      <c r="EM774" s="357"/>
      <c r="EN774" s="357"/>
      <c r="EO774" s="357"/>
      <c r="EP774" s="357"/>
      <c r="EQ774" s="357"/>
      <c r="ER774" s="357"/>
      <c r="ES774" s="357"/>
      <c r="ET774" s="357"/>
      <c r="EU774" s="357"/>
    </row>
    <row r="775" ht="12.75" customHeight="1">
      <c r="A775" s="357"/>
      <c r="B775" s="357"/>
      <c r="C775" s="357"/>
      <c r="D775" s="357"/>
      <c r="E775" s="357"/>
      <c r="F775" s="357"/>
      <c r="G775" s="357"/>
      <c r="H775" s="357"/>
      <c r="I775" s="357"/>
      <c r="J775" s="357"/>
      <c r="K775" s="357"/>
      <c r="L775" s="357"/>
      <c r="M775" s="357"/>
      <c r="N775" s="357"/>
      <c r="O775" s="357"/>
      <c r="P775" s="357"/>
      <c r="Q775" s="357"/>
      <c r="R775" s="357"/>
      <c r="S775" s="357"/>
      <c r="T775" s="357"/>
      <c r="U775" s="357"/>
      <c r="V775" s="357"/>
      <c r="W775" s="357"/>
      <c r="X775" s="357"/>
      <c r="Y775" s="357"/>
      <c r="Z775" s="357"/>
      <c r="AA775" s="357"/>
      <c r="AB775" s="357"/>
      <c r="AC775" s="357"/>
      <c r="AD775" s="357"/>
      <c r="AE775" s="357"/>
      <c r="AF775" s="357"/>
      <c r="AG775" s="357"/>
      <c r="AH775" s="357"/>
      <c r="AI775" s="357"/>
      <c r="AJ775" s="357"/>
      <c r="AK775" s="357"/>
      <c r="AL775" s="357"/>
      <c r="AM775" s="357"/>
      <c r="AN775" s="357"/>
      <c r="AO775" s="357"/>
      <c r="AP775" s="357"/>
      <c r="AQ775" s="357"/>
      <c r="AR775" s="357"/>
      <c r="AS775" s="357"/>
      <c r="AT775" s="357"/>
      <c r="AU775" s="357"/>
      <c r="AV775" s="357"/>
      <c r="AW775" s="357"/>
      <c r="AX775" s="357"/>
      <c r="AY775" s="357"/>
      <c r="AZ775" s="357"/>
      <c r="BA775" s="357"/>
      <c r="BB775" s="357"/>
      <c r="BC775" s="357"/>
      <c r="BD775" s="357"/>
      <c r="BE775" s="357"/>
      <c r="BF775" s="357"/>
      <c r="BG775" s="357"/>
      <c r="BH775" s="357"/>
      <c r="BI775" s="357"/>
      <c r="BJ775" s="357"/>
      <c r="BK775" s="357"/>
      <c r="BL775" s="357"/>
      <c r="BM775" s="357"/>
      <c r="BN775" s="357"/>
      <c r="BO775" s="357"/>
      <c r="BP775" s="357"/>
      <c r="BQ775" s="357"/>
      <c r="BR775" s="357"/>
      <c r="BS775" s="357"/>
      <c r="BT775" s="357"/>
      <c r="BU775" s="357"/>
      <c r="BV775" s="357"/>
      <c r="BW775" s="357"/>
      <c r="BX775" s="357"/>
      <c r="BY775" s="357"/>
      <c r="BZ775" s="357"/>
      <c r="CA775" s="357"/>
      <c r="CB775" s="357"/>
      <c r="CC775" s="357"/>
      <c r="CD775" s="357"/>
      <c r="CE775" s="357"/>
      <c r="CF775" s="357"/>
      <c r="CG775" s="357"/>
      <c r="CH775" s="357"/>
      <c r="CI775" s="357"/>
      <c r="CJ775" s="357"/>
      <c r="CK775" s="357"/>
      <c r="CL775" s="357"/>
      <c r="CM775" s="357"/>
      <c r="CN775" s="357"/>
      <c r="CO775" s="357"/>
      <c r="CP775" s="357"/>
      <c r="CQ775" s="357"/>
      <c r="CR775" s="357"/>
      <c r="CS775" s="357"/>
      <c r="CT775" s="357"/>
      <c r="CU775" s="357"/>
      <c r="CV775" s="357"/>
      <c r="CW775" s="357"/>
      <c r="CX775" s="357"/>
      <c r="CY775" s="357"/>
      <c r="CZ775" s="357"/>
      <c r="DA775" s="357"/>
      <c r="DB775" s="357"/>
      <c r="DC775" s="357"/>
      <c r="DD775" s="357"/>
      <c r="DE775" s="357"/>
      <c r="DF775" s="357"/>
      <c r="DG775" s="357"/>
      <c r="DH775" s="357"/>
      <c r="DI775" s="357"/>
      <c r="DJ775" s="357"/>
      <c r="DK775" s="357"/>
      <c r="DL775" s="357"/>
      <c r="DM775" s="357"/>
      <c r="DN775" s="357"/>
      <c r="DO775" s="357"/>
      <c r="DP775" s="357"/>
      <c r="DQ775" s="357"/>
      <c r="DR775" s="357"/>
      <c r="DS775" s="357"/>
      <c r="DT775" s="357"/>
      <c r="DU775" s="357"/>
      <c r="DV775" s="357"/>
      <c r="DW775" s="357"/>
      <c r="DX775" s="357"/>
      <c r="DY775" s="357"/>
      <c r="DZ775" s="357"/>
      <c r="EA775" s="357"/>
      <c r="EB775" s="357"/>
      <c r="EC775" s="357"/>
      <c r="ED775" s="357"/>
      <c r="EE775" s="357"/>
      <c r="EF775" s="357"/>
      <c r="EG775" s="357"/>
      <c r="EH775" s="357"/>
      <c r="EI775" s="357"/>
      <c r="EJ775" s="357"/>
      <c r="EK775" s="357"/>
      <c r="EL775" s="357"/>
      <c r="EM775" s="357"/>
      <c r="EN775" s="357"/>
      <c r="EO775" s="357"/>
      <c r="EP775" s="357"/>
      <c r="EQ775" s="357"/>
      <c r="ER775" s="357"/>
      <c r="ES775" s="357"/>
      <c r="ET775" s="357"/>
      <c r="EU775" s="357"/>
    </row>
    <row r="776" ht="12.75" customHeight="1">
      <c r="A776" s="357"/>
      <c r="B776" s="357"/>
      <c r="C776" s="357"/>
      <c r="D776" s="357"/>
      <c r="E776" s="357"/>
      <c r="F776" s="357"/>
      <c r="G776" s="357"/>
      <c r="H776" s="357"/>
      <c r="I776" s="357"/>
      <c r="J776" s="357"/>
      <c r="K776" s="357"/>
      <c r="L776" s="357"/>
      <c r="M776" s="357"/>
      <c r="N776" s="357"/>
      <c r="O776" s="357"/>
      <c r="P776" s="357"/>
      <c r="Q776" s="357"/>
      <c r="R776" s="357"/>
      <c r="S776" s="357"/>
      <c r="T776" s="357"/>
      <c r="U776" s="357"/>
      <c r="V776" s="357"/>
      <c r="W776" s="357"/>
      <c r="X776" s="357"/>
      <c r="Y776" s="357"/>
      <c r="Z776" s="357"/>
      <c r="AA776" s="357"/>
      <c r="AB776" s="357"/>
      <c r="AC776" s="357"/>
      <c r="AD776" s="357"/>
      <c r="AE776" s="357"/>
      <c r="AF776" s="357"/>
      <c r="AG776" s="357"/>
      <c r="AH776" s="357"/>
      <c r="AI776" s="357"/>
      <c r="AJ776" s="357"/>
      <c r="AK776" s="357"/>
      <c r="AL776" s="357"/>
      <c r="AM776" s="357"/>
      <c r="AN776" s="357"/>
      <c r="AO776" s="357"/>
      <c r="AP776" s="357"/>
      <c r="AQ776" s="357"/>
      <c r="AR776" s="357"/>
      <c r="AS776" s="357"/>
      <c r="AT776" s="357"/>
      <c r="AU776" s="357"/>
      <c r="AV776" s="357"/>
      <c r="AW776" s="357"/>
      <c r="AX776" s="357"/>
      <c r="AY776" s="357"/>
      <c r="AZ776" s="357"/>
      <c r="BA776" s="357"/>
      <c r="BB776" s="357"/>
      <c r="BC776" s="357"/>
      <c r="BD776" s="357"/>
      <c r="BE776" s="357"/>
      <c r="BF776" s="357"/>
      <c r="BG776" s="357"/>
      <c r="BH776" s="357"/>
      <c r="BI776" s="357"/>
      <c r="BJ776" s="357"/>
      <c r="BK776" s="357"/>
      <c r="BL776" s="357"/>
      <c r="BM776" s="357"/>
      <c r="BN776" s="357"/>
      <c r="BO776" s="357"/>
      <c r="BP776" s="357"/>
      <c r="BQ776" s="357"/>
      <c r="BR776" s="357"/>
      <c r="BS776" s="357"/>
      <c r="BT776" s="357"/>
      <c r="BU776" s="357"/>
      <c r="BV776" s="357"/>
      <c r="BW776" s="357"/>
      <c r="BX776" s="357"/>
      <c r="BY776" s="357"/>
      <c r="BZ776" s="357"/>
      <c r="CA776" s="357"/>
      <c r="CB776" s="357"/>
      <c r="CC776" s="357"/>
      <c r="CD776" s="357"/>
      <c r="CE776" s="357"/>
      <c r="CF776" s="357"/>
      <c r="CG776" s="357"/>
      <c r="CH776" s="357"/>
      <c r="CI776" s="357"/>
      <c r="CJ776" s="357"/>
      <c r="CK776" s="357"/>
      <c r="CL776" s="357"/>
      <c r="CM776" s="357"/>
      <c r="CN776" s="357"/>
      <c r="CO776" s="357"/>
      <c r="CP776" s="357"/>
      <c r="CQ776" s="357"/>
      <c r="CR776" s="357"/>
      <c r="CS776" s="357"/>
      <c r="CT776" s="357"/>
      <c r="CU776" s="357"/>
      <c r="CV776" s="357"/>
      <c r="CW776" s="357"/>
      <c r="CX776" s="357"/>
      <c r="CY776" s="357"/>
      <c r="CZ776" s="357"/>
      <c r="DA776" s="357"/>
      <c r="DB776" s="357"/>
      <c r="DC776" s="357"/>
      <c r="DD776" s="357"/>
      <c r="DE776" s="357"/>
      <c r="DF776" s="357"/>
      <c r="DG776" s="357"/>
      <c r="DH776" s="357"/>
      <c r="DI776" s="357"/>
      <c r="DJ776" s="357"/>
      <c r="DK776" s="357"/>
      <c r="DL776" s="357"/>
      <c r="DM776" s="357"/>
      <c r="DN776" s="357"/>
      <c r="DO776" s="357"/>
      <c r="DP776" s="357"/>
      <c r="DQ776" s="357"/>
      <c r="DR776" s="357"/>
      <c r="DS776" s="357"/>
      <c r="DT776" s="357"/>
      <c r="DU776" s="357"/>
      <c r="DV776" s="357"/>
      <c r="DW776" s="357"/>
      <c r="DX776" s="357"/>
      <c r="DY776" s="357"/>
      <c r="DZ776" s="357"/>
      <c r="EA776" s="357"/>
      <c r="EB776" s="357"/>
      <c r="EC776" s="357"/>
      <c r="ED776" s="357"/>
      <c r="EE776" s="357"/>
      <c r="EF776" s="357"/>
      <c r="EG776" s="357"/>
      <c r="EH776" s="357"/>
      <c r="EI776" s="357"/>
      <c r="EJ776" s="357"/>
      <c r="EK776" s="357"/>
      <c r="EL776" s="357"/>
      <c r="EM776" s="357"/>
      <c r="EN776" s="357"/>
      <c r="EO776" s="357"/>
      <c r="EP776" s="357"/>
      <c r="EQ776" s="357"/>
      <c r="ER776" s="357"/>
      <c r="ES776" s="357"/>
      <c r="ET776" s="357"/>
      <c r="EU776" s="357"/>
    </row>
    <row r="777" ht="12.75" customHeight="1">
      <c r="A777" s="357"/>
      <c r="B777" s="357"/>
      <c r="C777" s="357"/>
      <c r="D777" s="357"/>
      <c r="E777" s="357"/>
      <c r="F777" s="357"/>
      <c r="G777" s="357"/>
      <c r="H777" s="357"/>
      <c r="I777" s="357"/>
      <c r="J777" s="357"/>
      <c r="K777" s="357"/>
      <c r="L777" s="357"/>
      <c r="M777" s="357"/>
      <c r="N777" s="357"/>
      <c r="O777" s="357"/>
      <c r="P777" s="357"/>
      <c r="Q777" s="357"/>
      <c r="R777" s="357"/>
      <c r="S777" s="357"/>
      <c r="T777" s="357"/>
      <c r="U777" s="357"/>
      <c r="V777" s="357"/>
      <c r="W777" s="357"/>
      <c r="X777" s="357"/>
      <c r="Y777" s="357"/>
      <c r="Z777" s="357"/>
      <c r="AA777" s="357"/>
      <c r="AB777" s="357"/>
      <c r="AC777" s="357"/>
      <c r="AD777" s="357"/>
      <c r="AE777" s="357"/>
      <c r="AF777" s="357"/>
      <c r="AG777" s="357"/>
      <c r="AH777" s="357"/>
      <c r="AI777" s="357"/>
      <c r="AJ777" s="357"/>
      <c r="AK777" s="357"/>
      <c r="AL777" s="357"/>
      <c r="AM777" s="357"/>
      <c r="AN777" s="357"/>
      <c r="AO777" s="357"/>
      <c r="AP777" s="357"/>
      <c r="AQ777" s="357"/>
      <c r="AR777" s="357"/>
      <c r="AS777" s="357"/>
      <c r="AT777" s="357"/>
      <c r="AU777" s="357"/>
      <c r="AV777" s="357"/>
      <c r="AW777" s="357"/>
      <c r="AX777" s="357"/>
      <c r="AY777" s="357"/>
      <c r="AZ777" s="357"/>
      <c r="BA777" s="357"/>
      <c r="BB777" s="357"/>
      <c r="BC777" s="357"/>
      <c r="BD777" s="357"/>
      <c r="BE777" s="357"/>
      <c r="BF777" s="357"/>
      <c r="BG777" s="357"/>
      <c r="BH777" s="357"/>
      <c r="BI777" s="357"/>
      <c r="BJ777" s="357"/>
      <c r="BK777" s="357"/>
      <c r="BL777" s="357"/>
      <c r="BM777" s="357"/>
      <c r="BN777" s="357"/>
      <c r="BO777" s="357"/>
      <c r="BP777" s="357"/>
      <c r="BQ777" s="357"/>
      <c r="BR777" s="357"/>
      <c r="BS777" s="357"/>
      <c r="BT777" s="357"/>
      <c r="BU777" s="357"/>
      <c r="BV777" s="357"/>
      <c r="BW777" s="357"/>
      <c r="BX777" s="357"/>
      <c r="BY777" s="357"/>
      <c r="BZ777" s="357"/>
      <c r="CA777" s="357"/>
      <c r="CB777" s="357"/>
      <c r="CC777" s="357"/>
      <c r="CD777" s="357"/>
      <c r="CE777" s="357"/>
      <c r="CF777" s="357"/>
      <c r="CG777" s="357"/>
      <c r="CH777" s="357"/>
      <c r="CI777" s="357"/>
      <c r="CJ777" s="357"/>
      <c r="CK777" s="357"/>
      <c r="CL777" s="357"/>
      <c r="CM777" s="357"/>
      <c r="CN777" s="357"/>
      <c r="CO777" s="357"/>
      <c r="CP777" s="357"/>
      <c r="CQ777" s="357"/>
      <c r="CR777" s="357"/>
      <c r="CS777" s="357"/>
      <c r="CT777" s="357"/>
      <c r="CU777" s="357"/>
      <c r="CV777" s="357"/>
      <c r="CW777" s="357"/>
      <c r="CX777" s="357"/>
      <c r="CY777" s="357"/>
      <c r="CZ777" s="357"/>
      <c r="DA777" s="357"/>
      <c r="DB777" s="357"/>
      <c r="DC777" s="357"/>
      <c r="DD777" s="357"/>
      <c r="DE777" s="357"/>
      <c r="DF777" s="357"/>
      <c r="DG777" s="357"/>
      <c r="DH777" s="357"/>
      <c r="DI777" s="357"/>
      <c r="DJ777" s="357"/>
      <c r="DK777" s="357"/>
      <c r="DL777" s="357"/>
      <c r="DM777" s="357"/>
      <c r="DN777" s="357"/>
      <c r="DO777" s="357"/>
      <c r="DP777" s="357"/>
      <c r="DQ777" s="357"/>
      <c r="DR777" s="357"/>
      <c r="DS777" s="357"/>
      <c r="DT777" s="357"/>
      <c r="DU777" s="357"/>
      <c r="DV777" s="357"/>
      <c r="DW777" s="357"/>
      <c r="DX777" s="357"/>
      <c r="DY777" s="357"/>
      <c r="DZ777" s="357"/>
      <c r="EA777" s="357"/>
      <c r="EB777" s="357"/>
      <c r="EC777" s="357"/>
      <c r="ED777" s="357"/>
      <c r="EE777" s="357"/>
      <c r="EF777" s="357"/>
      <c r="EG777" s="357"/>
      <c r="EH777" s="357"/>
      <c r="EI777" s="357"/>
      <c r="EJ777" s="357"/>
      <c r="EK777" s="357"/>
      <c r="EL777" s="357"/>
      <c r="EM777" s="357"/>
      <c r="EN777" s="357"/>
      <c r="EO777" s="357"/>
      <c r="EP777" s="357"/>
      <c r="EQ777" s="357"/>
      <c r="ER777" s="357"/>
      <c r="ES777" s="357"/>
      <c r="ET777" s="357"/>
      <c r="EU777" s="357"/>
    </row>
    <row r="778" ht="12.75" customHeight="1">
      <c r="A778" s="357"/>
      <c r="B778" s="357"/>
      <c r="C778" s="357"/>
      <c r="D778" s="357"/>
      <c r="E778" s="357"/>
      <c r="F778" s="357"/>
      <c r="G778" s="357"/>
      <c r="H778" s="357"/>
      <c r="I778" s="357"/>
      <c r="J778" s="357"/>
      <c r="K778" s="357"/>
      <c r="L778" s="357"/>
      <c r="M778" s="357"/>
      <c r="N778" s="357"/>
      <c r="O778" s="357"/>
      <c r="P778" s="357"/>
      <c r="Q778" s="357"/>
      <c r="R778" s="357"/>
      <c r="S778" s="357"/>
      <c r="T778" s="357"/>
      <c r="U778" s="357"/>
      <c r="V778" s="357"/>
      <c r="W778" s="357"/>
      <c r="X778" s="357"/>
      <c r="Y778" s="357"/>
      <c r="Z778" s="357"/>
      <c r="AA778" s="357"/>
      <c r="AB778" s="357"/>
      <c r="AC778" s="357"/>
      <c r="AD778" s="357"/>
      <c r="AE778" s="357"/>
      <c r="AF778" s="357"/>
      <c r="AG778" s="357"/>
      <c r="AH778" s="357"/>
      <c r="AI778" s="357"/>
      <c r="AJ778" s="357"/>
      <c r="AK778" s="357"/>
      <c r="AL778" s="357"/>
      <c r="AM778" s="357"/>
      <c r="AN778" s="357"/>
      <c r="AO778" s="357"/>
      <c r="AP778" s="357"/>
      <c r="AQ778" s="357"/>
      <c r="AR778" s="357"/>
      <c r="AS778" s="357"/>
      <c r="AT778" s="357"/>
      <c r="AU778" s="357"/>
      <c r="AV778" s="357"/>
      <c r="AW778" s="357"/>
      <c r="AX778" s="357"/>
      <c r="AY778" s="357"/>
      <c r="AZ778" s="357"/>
      <c r="BA778" s="357"/>
      <c r="BB778" s="357"/>
      <c r="BC778" s="357"/>
      <c r="BD778" s="357"/>
      <c r="BE778" s="357"/>
      <c r="BF778" s="357"/>
      <c r="BG778" s="357"/>
      <c r="BH778" s="357"/>
      <c r="BI778" s="357"/>
      <c r="BJ778" s="357"/>
      <c r="BK778" s="357"/>
      <c r="BL778" s="357"/>
      <c r="BM778" s="357"/>
      <c r="BN778" s="357"/>
      <c r="BO778" s="357"/>
      <c r="BP778" s="357"/>
      <c r="BQ778" s="357"/>
      <c r="BR778" s="357"/>
      <c r="BS778" s="357"/>
      <c r="BT778" s="357"/>
      <c r="BU778" s="357"/>
      <c r="BV778" s="357"/>
      <c r="BW778" s="357"/>
      <c r="BX778" s="357"/>
      <c r="BY778" s="357"/>
      <c r="BZ778" s="357"/>
      <c r="CA778" s="357"/>
      <c r="CB778" s="357"/>
      <c r="CC778" s="357"/>
      <c r="CD778" s="357"/>
      <c r="CE778" s="357"/>
      <c r="CF778" s="357"/>
      <c r="CG778" s="357"/>
      <c r="CH778" s="357"/>
      <c r="CI778" s="357"/>
      <c r="CJ778" s="357"/>
      <c r="CK778" s="357"/>
      <c r="CL778" s="357"/>
      <c r="CM778" s="357"/>
      <c r="CN778" s="357"/>
      <c r="CO778" s="357"/>
      <c r="CP778" s="357"/>
      <c r="CQ778" s="357"/>
      <c r="CR778" s="357"/>
      <c r="CS778" s="357"/>
      <c r="CT778" s="357"/>
      <c r="CU778" s="357"/>
      <c r="CV778" s="357"/>
      <c r="CW778" s="357"/>
      <c r="CX778" s="357"/>
      <c r="CY778" s="357"/>
      <c r="CZ778" s="357"/>
      <c r="DA778" s="357"/>
      <c r="DB778" s="357"/>
      <c r="DC778" s="357"/>
      <c r="DD778" s="357"/>
      <c r="DE778" s="357"/>
      <c r="DF778" s="357"/>
      <c r="DG778" s="357"/>
      <c r="DH778" s="357"/>
      <c r="DI778" s="357"/>
      <c r="DJ778" s="357"/>
      <c r="DK778" s="357"/>
      <c r="DL778" s="357"/>
      <c r="DM778" s="357"/>
      <c r="DN778" s="357"/>
      <c r="DO778" s="357"/>
      <c r="DP778" s="357"/>
      <c r="DQ778" s="357"/>
      <c r="DR778" s="357"/>
      <c r="DS778" s="357"/>
      <c r="DT778" s="357"/>
      <c r="DU778" s="357"/>
      <c r="DV778" s="357"/>
      <c r="DW778" s="357"/>
      <c r="DX778" s="357"/>
      <c r="DY778" s="357"/>
      <c r="DZ778" s="357"/>
      <c r="EA778" s="357"/>
      <c r="EB778" s="357"/>
      <c r="EC778" s="357"/>
      <c r="ED778" s="357"/>
      <c r="EE778" s="357"/>
      <c r="EF778" s="357"/>
      <c r="EG778" s="357"/>
      <c r="EH778" s="357"/>
      <c r="EI778" s="357"/>
      <c r="EJ778" s="357"/>
      <c r="EK778" s="357"/>
      <c r="EL778" s="357"/>
      <c r="EM778" s="357"/>
      <c r="EN778" s="357"/>
      <c r="EO778" s="357"/>
      <c r="EP778" s="357"/>
      <c r="EQ778" s="357"/>
      <c r="ER778" s="357"/>
      <c r="ES778" s="357"/>
      <c r="ET778" s="357"/>
      <c r="EU778" s="357"/>
    </row>
    <row r="779" ht="12.75" customHeight="1">
      <c r="A779" s="357"/>
      <c r="B779" s="357"/>
      <c r="C779" s="357"/>
      <c r="D779" s="357"/>
      <c r="E779" s="357"/>
      <c r="F779" s="357"/>
      <c r="G779" s="357"/>
      <c r="H779" s="357"/>
      <c r="I779" s="357"/>
      <c r="J779" s="357"/>
      <c r="K779" s="357"/>
      <c r="L779" s="357"/>
      <c r="M779" s="357"/>
      <c r="N779" s="357"/>
      <c r="O779" s="357"/>
      <c r="P779" s="357"/>
      <c r="Q779" s="357"/>
      <c r="R779" s="357"/>
      <c r="S779" s="357"/>
      <c r="T779" s="357"/>
      <c r="U779" s="357"/>
      <c r="V779" s="357"/>
      <c r="W779" s="357"/>
      <c r="X779" s="357"/>
      <c r="Y779" s="357"/>
      <c r="Z779" s="357"/>
      <c r="AA779" s="357"/>
      <c r="AB779" s="357"/>
      <c r="AC779" s="357"/>
      <c r="AD779" s="357"/>
      <c r="AE779" s="357"/>
      <c r="AF779" s="357"/>
      <c r="AG779" s="357"/>
      <c r="AH779" s="357"/>
      <c r="AI779" s="357"/>
      <c r="AJ779" s="357"/>
      <c r="AK779" s="357"/>
      <c r="AL779" s="357"/>
      <c r="AM779" s="357"/>
      <c r="AN779" s="357"/>
      <c r="AO779" s="357"/>
      <c r="AP779" s="357"/>
      <c r="AQ779" s="357"/>
      <c r="AR779" s="357"/>
      <c r="AS779" s="357"/>
      <c r="AT779" s="357"/>
      <c r="AU779" s="357"/>
      <c r="AV779" s="357"/>
      <c r="AW779" s="357"/>
      <c r="AX779" s="357"/>
      <c r="AY779" s="357"/>
      <c r="AZ779" s="357"/>
      <c r="BA779" s="357"/>
      <c r="BB779" s="357"/>
      <c r="BC779" s="357"/>
      <c r="BD779" s="357"/>
      <c r="BE779" s="357"/>
      <c r="BF779" s="357"/>
      <c r="BG779" s="357"/>
      <c r="BH779" s="357"/>
      <c r="BI779" s="357"/>
      <c r="BJ779" s="357"/>
      <c r="BK779" s="357"/>
      <c r="BL779" s="357"/>
      <c r="BM779" s="357"/>
      <c r="BN779" s="357"/>
      <c r="BO779" s="357"/>
      <c r="BP779" s="357"/>
      <c r="BQ779" s="357"/>
      <c r="BR779" s="357"/>
      <c r="BS779" s="357"/>
      <c r="BT779" s="357"/>
      <c r="BU779" s="357"/>
      <c r="BV779" s="357"/>
      <c r="BW779" s="357"/>
      <c r="BX779" s="357"/>
      <c r="BY779" s="357"/>
      <c r="BZ779" s="357"/>
      <c r="CA779" s="357"/>
      <c r="CB779" s="357"/>
      <c r="CC779" s="357"/>
      <c r="CD779" s="357"/>
      <c r="CE779" s="357"/>
      <c r="CF779" s="357"/>
      <c r="CG779" s="357"/>
      <c r="CH779" s="357"/>
      <c r="CI779" s="357"/>
      <c r="CJ779" s="357"/>
      <c r="CK779" s="357"/>
      <c r="CL779" s="357"/>
      <c r="CM779" s="357"/>
      <c r="CN779" s="357"/>
      <c r="CO779" s="357"/>
      <c r="CP779" s="357"/>
      <c r="CQ779" s="357"/>
      <c r="CR779" s="357"/>
      <c r="CS779" s="357"/>
      <c r="CT779" s="357"/>
      <c r="CU779" s="357"/>
      <c r="CV779" s="357"/>
      <c r="CW779" s="357"/>
      <c r="CX779" s="357"/>
      <c r="CY779" s="357"/>
      <c r="CZ779" s="357"/>
      <c r="DA779" s="357"/>
      <c r="DB779" s="357"/>
      <c r="DC779" s="357"/>
      <c r="DD779" s="357"/>
      <c r="DE779" s="357"/>
      <c r="DF779" s="357"/>
      <c r="DG779" s="357"/>
      <c r="DH779" s="357"/>
      <c r="DI779" s="357"/>
      <c r="DJ779" s="357"/>
      <c r="DK779" s="357"/>
      <c r="DL779" s="357"/>
      <c r="DM779" s="357"/>
      <c r="DN779" s="357"/>
      <c r="DO779" s="357"/>
      <c r="DP779" s="357"/>
      <c r="DQ779" s="357"/>
      <c r="DR779" s="357"/>
      <c r="DS779" s="357"/>
      <c r="DT779" s="357"/>
      <c r="DU779" s="357"/>
      <c r="DV779" s="357"/>
      <c r="DW779" s="357"/>
      <c r="DX779" s="357"/>
      <c r="DY779" s="357"/>
      <c r="DZ779" s="357"/>
      <c r="EA779" s="357"/>
      <c r="EB779" s="357"/>
      <c r="EC779" s="357"/>
      <c r="ED779" s="357"/>
      <c r="EE779" s="357"/>
      <c r="EF779" s="357"/>
      <c r="EG779" s="357"/>
      <c r="EH779" s="357"/>
      <c r="EI779" s="357"/>
      <c r="EJ779" s="357"/>
      <c r="EK779" s="357"/>
      <c r="EL779" s="357"/>
      <c r="EM779" s="357"/>
      <c r="EN779" s="357"/>
      <c r="EO779" s="357"/>
      <c r="EP779" s="357"/>
      <c r="EQ779" s="357"/>
      <c r="ER779" s="357"/>
      <c r="ES779" s="357"/>
      <c r="ET779" s="357"/>
      <c r="EU779" s="357"/>
    </row>
    <row r="780" ht="12.75" customHeight="1">
      <c r="A780" s="357"/>
      <c r="B780" s="357"/>
      <c r="C780" s="357"/>
      <c r="D780" s="357"/>
      <c r="E780" s="357"/>
      <c r="F780" s="357"/>
      <c r="G780" s="357"/>
      <c r="H780" s="357"/>
      <c r="I780" s="357"/>
      <c r="J780" s="357"/>
      <c r="K780" s="357"/>
      <c r="L780" s="357"/>
      <c r="M780" s="357"/>
      <c r="N780" s="357"/>
      <c r="O780" s="357"/>
      <c r="P780" s="357"/>
      <c r="Q780" s="357"/>
      <c r="R780" s="357"/>
      <c r="S780" s="357"/>
      <c r="T780" s="357"/>
      <c r="U780" s="357"/>
      <c r="V780" s="357"/>
      <c r="W780" s="357"/>
      <c r="X780" s="357"/>
      <c r="Y780" s="357"/>
      <c r="Z780" s="357"/>
      <c r="AA780" s="357"/>
      <c r="AB780" s="357"/>
      <c r="AC780" s="357"/>
      <c r="AD780" s="357"/>
      <c r="AE780" s="357"/>
      <c r="AF780" s="357"/>
      <c r="AG780" s="357"/>
      <c r="AH780" s="357"/>
      <c r="AI780" s="357"/>
      <c r="AJ780" s="357"/>
      <c r="AK780" s="357"/>
      <c r="AL780" s="357"/>
      <c r="AM780" s="357"/>
      <c r="AN780" s="357"/>
      <c r="AO780" s="357"/>
      <c r="AP780" s="357"/>
      <c r="AQ780" s="357"/>
      <c r="AR780" s="357"/>
      <c r="AS780" s="357"/>
      <c r="AT780" s="357"/>
      <c r="AU780" s="357"/>
      <c r="AV780" s="357"/>
      <c r="AW780" s="357"/>
      <c r="AX780" s="357"/>
      <c r="AY780" s="357"/>
      <c r="AZ780" s="357"/>
      <c r="BA780" s="357"/>
      <c r="BB780" s="357"/>
      <c r="BC780" s="357"/>
      <c r="BD780" s="357"/>
      <c r="BE780" s="357"/>
      <c r="BF780" s="357"/>
      <c r="BG780" s="357"/>
      <c r="BH780" s="357"/>
      <c r="BI780" s="357"/>
      <c r="BJ780" s="357"/>
      <c r="BK780" s="357"/>
      <c r="BL780" s="357"/>
      <c r="BM780" s="357"/>
      <c r="BN780" s="357"/>
      <c r="BO780" s="357"/>
      <c r="BP780" s="357"/>
      <c r="BQ780" s="357"/>
      <c r="BR780" s="357"/>
      <c r="BS780" s="357"/>
      <c r="BT780" s="357"/>
      <c r="BU780" s="357"/>
      <c r="BV780" s="357"/>
      <c r="BW780" s="357"/>
      <c r="BX780" s="357"/>
      <c r="BY780" s="357"/>
      <c r="BZ780" s="357"/>
      <c r="CA780" s="357"/>
      <c r="CB780" s="357"/>
      <c r="CC780" s="357"/>
      <c r="CD780" s="357"/>
      <c r="CE780" s="357"/>
      <c r="CF780" s="357"/>
      <c r="CG780" s="357"/>
      <c r="CH780" s="357"/>
      <c r="CI780" s="357"/>
      <c r="CJ780" s="357"/>
      <c r="CK780" s="357"/>
      <c r="CL780" s="357"/>
      <c r="CM780" s="357"/>
      <c r="CN780" s="357"/>
      <c r="CO780" s="357"/>
      <c r="CP780" s="357"/>
      <c r="CQ780" s="357"/>
      <c r="CR780" s="357"/>
      <c r="CS780" s="357"/>
      <c r="CT780" s="357"/>
      <c r="CU780" s="357"/>
      <c r="CV780" s="357"/>
      <c r="CW780" s="357"/>
      <c r="CX780" s="357"/>
      <c r="CY780" s="357"/>
      <c r="CZ780" s="357"/>
      <c r="DA780" s="357"/>
      <c r="DB780" s="357"/>
      <c r="DC780" s="357"/>
      <c r="DD780" s="357"/>
      <c r="DE780" s="357"/>
      <c r="DF780" s="357"/>
      <c r="DG780" s="357"/>
      <c r="DH780" s="357"/>
      <c r="DI780" s="357"/>
      <c r="DJ780" s="357"/>
      <c r="DK780" s="357"/>
      <c r="DL780" s="357"/>
      <c r="DM780" s="357"/>
      <c r="DN780" s="357"/>
      <c r="DO780" s="357"/>
      <c r="DP780" s="357"/>
      <c r="DQ780" s="357"/>
      <c r="DR780" s="357"/>
      <c r="DS780" s="357"/>
      <c r="DT780" s="357"/>
      <c r="DU780" s="357"/>
      <c r="DV780" s="357"/>
      <c r="DW780" s="357"/>
      <c r="DX780" s="357"/>
      <c r="DY780" s="357"/>
      <c r="DZ780" s="357"/>
      <c r="EA780" s="357"/>
      <c r="EB780" s="357"/>
      <c r="EC780" s="357"/>
      <c r="ED780" s="357"/>
      <c r="EE780" s="357"/>
      <c r="EF780" s="357"/>
      <c r="EG780" s="357"/>
      <c r="EH780" s="357"/>
      <c r="EI780" s="357"/>
      <c r="EJ780" s="357"/>
      <c r="EK780" s="357"/>
      <c r="EL780" s="357"/>
      <c r="EM780" s="357"/>
      <c r="EN780" s="357"/>
      <c r="EO780" s="357"/>
      <c r="EP780" s="357"/>
      <c r="EQ780" s="357"/>
      <c r="ER780" s="357"/>
      <c r="ES780" s="357"/>
      <c r="ET780" s="357"/>
      <c r="EU780" s="357"/>
    </row>
    <row r="781" ht="12.75" customHeight="1">
      <c r="A781" s="357"/>
      <c r="B781" s="357"/>
      <c r="C781" s="357"/>
      <c r="D781" s="357"/>
      <c r="E781" s="357"/>
      <c r="F781" s="357"/>
      <c r="G781" s="357"/>
      <c r="H781" s="357"/>
      <c r="I781" s="357"/>
      <c r="J781" s="357"/>
      <c r="K781" s="357"/>
      <c r="L781" s="357"/>
      <c r="M781" s="357"/>
      <c r="N781" s="357"/>
      <c r="O781" s="357"/>
      <c r="P781" s="357"/>
      <c r="Q781" s="357"/>
      <c r="R781" s="357"/>
      <c r="S781" s="357"/>
      <c r="T781" s="357"/>
      <c r="U781" s="357"/>
      <c r="V781" s="357"/>
      <c r="W781" s="357"/>
      <c r="X781" s="357"/>
      <c r="Y781" s="357"/>
      <c r="Z781" s="357"/>
      <c r="AA781" s="357"/>
      <c r="AB781" s="357"/>
      <c r="AC781" s="357"/>
      <c r="AD781" s="357"/>
      <c r="AE781" s="357"/>
      <c r="AF781" s="357"/>
      <c r="AG781" s="357"/>
      <c r="AH781" s="357"/>
      <c r="AI781" s="357"/>
      <c r="AJ781" s="357"/>
      <c r="AK781" s="357"/>
      <c r="AL781" s="357"/>
      <c r="AM781" s="357"/>
      <c r="AN781" s="357"/>
      <c r="AO781" s="357"/>
      <c r="AP781" s="357"/>
      <c r="AQ781" s="357"/>
      <c r="AR781" s="357"/>
      <c r="AS781" s="357"/>
      <c r="AT781" s="357"/>
      <c r="AU781" s="357"/>
      <c r="AV781" s="357"/>
      <c r="AW781" s="357"/>
      <c r="AX781" s="357"/>
      <c r="AY781" s="357"/>
      <c r="AZ781" s="357"/>
      <c r="BA781" s="357"/>
      <c r="BB781" s="357"/>
      <c r="BC781" s="357"/>
      <c r="BD781" s="357"/>
      <c r="BE781" s="357"/>
      <c r="BF781" s="357"/>
      <c r="BG781" s="357"/>
      <c r="BH781" s="357"/>
      <c r="BI781" s="357"/>
      <c r="BJ781" s="357"/>
      <c r="BK781" s="357"/>
      <c r="BL781" s="357"/>
      <c r="BM781" s="357"/>
      <c r="BN781" s="357"/>
      <c r="BO781" s="357"/>
      <c r="BP781" s="357"/>
      <c r="BQ781" s="357"/>
      <c r="BR781" s="357"/>
      <c r="BS781" s="357"/>
      <c r="BT781" s="357"/>
      <c r="BU781" s="357"/>
      <c r="BV781" s="357"/>
      <c r="BW781" s="357"/>
      <c r="BX781" s="357"/>
      <c r="BY781" s="357"/>
      <c r="BZ781" s="357"/>
      <c r="CA781" s="357"/>
      <c r="CB781" s="357"/>
      <c r="CC781" s="357"/>
      <c r="CD781" s="357"/>
      <c r="CE781" s="357"/>
      <c r="CF781" s="357"/>
      <c r="CG781" s="357"/>
      <c r="CH781" s="357"/>
      <c r="CI781" s="357"/>
      <c r="CJ781" s="357"/>
      <c r="CK781" s="357"/>
      <c r="CL781" s="357"/>
      <c r="CM781" s="357"/>
      <c r="CN781" s="357"/>
      <c r="CO781" s="357"/>
      <c r="CP781" s="357"/>
      <c r="CQ781" s="357"/>
      <c r="CR781" s="357"/>
      <c r="CS781" s="357"/>
      <c r="CT781" s="357"/>
      <c r="CU781" s="357"/>
      <c r="CV781" s="357"/>
      <c r="CW781" s="357"/>
      <c r="CX781" s="357"/>
      <c r="CY781" s="357"/>
      <c r="CZ781" s="357"/>
      <c r="DA781" s="357"/>
      <c r="DB781" s="357"/>
      <c r="DC781" s="357"/>
      <c r="DD781" s="357"/>
      <c r="DE781" s="357"/>
      <c r="DF781" s="357"/>
      <c r="DG781" s="357"/>
      <c r="DH781" s="357"/>
      <c r="DI781" s="357"/>
      <c r="DJ781" s="357"/>
      <c r="DK781" s="357"/>
      <c r="DL781" s="357"/>
      <c r="DM781" s="357"/>
      <c r="DN781" s="357"/>
      <c r="DO781" s="357"/>
      <c r="DP781" s="357"/>
      <c r="DQ781" s="357"/>
      <c r="DR781" s="357"/>
      <c r="DS781" s="357"/>
      <c r="DT781" s="357"/>
      <c r="DU781" s="357"/>
      <c r="DV781" s="357"/>
      <c r="DW781" s="357"/>
      <c r="DX781" s="357"/>
      <c r="DY781" s="357"/>
      <c r="DZ781" s="357"/>
      <c r="EA781" s="357"/>
      <c r="EB781" s="357"/>
      <c r="EC781" s="357"/>
      <c r="ED781" s="357"/>
      <c r="EE781" s="357"/>
      <c r="EF781" s="357"/>
      <c r="EG781" s="357"/>
      <c r="EH781" s="357"/>
      <c r="EI781" s="357"/>
      <c r="EJ781" s="357"/>
      <c r="EK781" s="357"/>
      <c r="EL781" s="357"/>
      <c r="EM781" s="357"/>
      <c r="EN781" s="357"/>
      <c r="EO781" s="357"/>
      <c r="EP781" s="357"/>
      <c r="EQ781" s="357"/>
      <c r="ER781" s="357"/>
      <c r="ES781" s="357"/>
      <c r="ET781" s="357"/>
      <c r="EU781" s="357"/>
    </row>
    <row r="782" ht="12.75" customHeight="1">
      <c r="A782" s="357"/>
      <c r="B782" s="357"/>
      <c r="C782" s="357"/>
      <c r="D782" s="357"/>
      <c r="E782" s="357"/>
      <c r="F782" s="357"/>
      <c r="G782" s="357"/>
      <c r="H782" s="357"/>
      <c r="I782" s="357"/>
      <c r="J782" s="357"/>
      <c r="K782" s="357"/>
      <c r="L782" s="357"/>
      <c r="M782" s="357"/>
      <c r="N782" s="357"/>
      <c r="O782" s="357"/>
      <c r="P782" s="357"/>
      <c r="Q782" s="357"/>
      <c r="R782" s="357"/>
      <c r="S782" s="357"/>
      <c r="T782" s="357"/>
      <c r="U782" s="357"/>
      <c r="V782" s="357"/>
      <c r="W782" s="357"/>
      <c r="X782" s="357"/>
      <c r="Y782" s="357"/>
      <c r="Z782" s="357"/>
      <c r="AA782" s="357"/>
      <c r="AB782" s="357"/>
      <c r="AC782" s="357"/>
      <c r="AD782" s="357"/>
      <c r="AE782" s="357"/>
      <c r="AF782" s="357"/>
      <c r="AG782" s="357"/>
      <c r="AH782" s="357"/>
      <c r="AI782" s="357"/>
      <c r="AJ782" s="357"/>
      <c r="AK782" s="357"/>
      <c r="AL782" s="357"/>
      <c r="AM782" s="357"/>
      <c r="AN782" s="357"/>
      <c r="AO782" s="357"/>
      <c r="AP782" s="357"/>
      <c r="AQ782" s="357"/>
      <c r="AR782" s="357"/>
      <c r="AS782" s="357"/>
      <c r="AT782" s="357"/>
      <c r="AU782" s="357"/>
      <c r="AV782" s="357"/>
      <c r="AW782" s="357"/>
      <c r="AX782" s="357"/>
      <c r="AY782" s="357"/>
      <c r="AZ782" s="357"/>
      <c r="BA782" s="357"/>
      <c r="BB782" s="357"/>
      <c r="BC782" s="357"/>
      <c r="BD782" s="357"/>
      <c r="BE782" s="357"/>
      <c r="BF782" s="357"/>
      <c r="BG782" s="357"/>
      <c r="BH782" s="357"/>
      <c r="BI782" s="357"/>
      <c r="BJ782" s="357"/>
      <c r="BK782" s="357"/>
      <c r="BL782" s="357"/>
      <c r="BM782" s="357"/>
      <c r="BN782" s="357"/>
      <c r="BO782" s="357"/>
      <c r="BP782" s="357"/>
      <c r="BQ782" s="357"/>
      <c r="BR782" s="357"/>
      <c r="BS782" s="357"/>
      <c r="BT782" s="357"/>
      <c r="BU782" s="357"/>
      <c r="BV782" s="357"/>
      <c r="BW782" s="357"/>
      <c r="BX782" s="357"/>
      <c r="BY782" s="357"/>
      <c r="BZ782" s="357"/>
      <c r="CA782" s="357"/>
      <c r="CB782" s="357"/>
      <c r="CC782" s="357"/>
      <c r="CD782" s="357"/>
      <c r="CE782" s="357"/>
      <c r="CF782" s="357"/>
      <c r="CG782" s="357"/>
      <c r="CH782" s="357"/>
      <c r="CI782" s="357"/>
      <c r="CJ782" s="357"/>
      <c r="CK782" s="357"/>
      <c r="CL782" s="357"/>
      <c r="CM782" s="357"/>
      <c r="CN782" s="357"/>
      <c r="CO782" s="357"/>
      <c r="CP782" s="357"/>
      <c r="CQ782" s="357"/>
      <c r="CR782" s="357"/>
      <c r="CS782" s="357"/>
      <c r="CT782" s="357"/>
      <c r="CU782" s="357"/>
      <c r="CV782" s="357"/>
      <c r="CW782" s="357"/>
      <c r="CX782" s="357"/>
      <c r="CY782" s="357"/>
      <c r="CZ782" s="357"/>
      <c r="DA782" s="357"/>
      <c r="DB782" s="357"/>
      <c r="DC782" s="357"/>
      <c r="DD782" s="357"/>
      <c r="DE782" s="357"/>
      <c r="DF782" s="357"/>
      <c r="DG782" s="357"/>
      <c r="DH782" s="357"/>
      <c r="DI782" s="357"/>
      <c r="DJ782" s="357"/>
      <c r="DK782" s="357"/>
      <c r="DL782" s="357"/>
      <c r="DM782" s="357"/>
      <c r="DN782" s="357"/>
      <c r="DO782" s="357"/>
      <c r="DP782" s="357"/>
      <c r="DQ782" s="357"/>
      <c r="DR782" s="357"/>
      <c r="DS782" s="357"/>
      <c r="DT782" s="357"/>
      <c r="DU782" s="357"/>
      <c r="DV782" s="357"/>
      <c r="DW782" s="357"/>
      <c r="DX782" s="357"/>
      <c r="DY782" s="357"/>
      <c r="DZ782" s="357"/>
      <c r="EA782" s="357"/>
      <c r="EB782" s="357"/>
      <c r="EC782" s="357"/>
      <c r="ED782" s="357"/>
      <c r="EE782" s="357"/>
      <c r="EF782" s="357"/>
      <c r="EG782" s="357"/>
      <c r="EH782" s="357"/>
      <c r="EI782" s="357"/>
      <c r="EJ782" s="357"/>
      <c r="EK782" s="357"/>
      <c r="EL782" s="357"/>
      <c r="EM782" s="357"/>
      <c r="EN782" s="357"/>
      <c r="EO782" s="357"/>
      <c r="EP782" s="357"/>
      <c r="EQ782" s="357"/>
      <c r="ER782" s="357"/>
      <c r="ES782" s="357"/>
      <c r="ET782" s="357"/>
      <c r="EU782" s="357"/>
    </row>
    <row r="783" ht="12.75" customHeight="1">
      <c r="A783" s="357"/>
      <c r="B783" s="357"/>
      <c r="C783" s="357"/>
      <c r="D783" s="357"/>
      <c r="E783" s="357"/>
      <c r="F783" s="357"/>
      <c r="G783" s="357"/>
      <c r="H783" s="357"/>
      <c r="I783" s="357"/>
      <c r="J783" s="357"/>
      <c r="K783" s="357"/>
      <c r="L783" s="357"/>
      <c r="M783" s="357"/>
      <c r="N783" s="357"/>
      <c r="O783" s="357"/>
      <c r="P783" s="357"/>
      <c r="Q783" s="357"/>
      <c r="R783" s="357"/>
      <c r="S783" s="357"/>
      <c r="T783" s="357"/>
      <c r="U783" s="357"/>
      <c r="V783" s="357"/>
      <c r="W783" s="357"/>
      <c r="X783" s="357"/>
      <c r="Y783" s="357"/>
      <c r="Z783" s="357"/>
      <c r="AA783" s="357"/>
      <c r="AB783" s="357"/>
      <c r="AC783" s="357"/>
      <c r="AD783" s="357"/>
      <c r="AE783" s="357"/>
      <c r="AF783" s="357"/>
      <c r="AG783" s="357"/>
      <c r="AH783" s="357"/>
      <c r="AI783" s="357"/>
      <c r="AJ783" s="357"/>
      <c r="AK783" s="357"/>
      <c r="AL783" s="357"/>
      <c r="AM783" s="357"/>
      <c r="AN783" s="357"/>
      <c r="AO783" s="357"/>
      <c r="AP783" s="357"/>
      <c r="AQ783" s="357"/>
      <c r="AR783" s="357"/>
      <c r="AS783" s="357"/>
      <c r="AT783" s="357"/>
      <c r="AU783" s="357"/>
      <c r="AV783" s="357"/>
      <c r="AW783" s="357"/>
      <c r="AX783" s="357"/>
      <c r="AY783" s="357"/>
      <c r="AZ783" s="357"/>
      <c r="BA783" s="357"/>
      <c r="BB783" s="357"/>
      <c r="BC783" s="357"/>
      <c r="BD783" s="357"/>
      <c r="BE783" s="357"/>
      <c r="BF783" s="357"/>
      <c r="BG783" s="357"/>
      <c r="BH783" s="357"/>
      <c r="BI783" s="357"/>
      <c r="BJ783" s="357"/>
      <c r="BK783" s="357"/>
      <c r="BL783" s="357"/>
      <c r="BM783" s="357"/>
      <c r="BN783" s="357"/>
      <c r="BO783" s="357"/>
      <c r="BP783" s="357"/>
      <c r="BQ783" s="357"/>
      <c r="BR783" s="357"/>
      <c r="BS783" s="357"/>
      <c r="BT783" s="357"/>
      <c r="BU783" s="357"/>
      <c r="BV783" s="357"/>
      <c r="BW783" s="357"/>
      <c r="BX783" s="357"/>
      <c r="BY783" s="357"/>
      <c r="BZ783" s="357"/>
      <c r="CA783" s="357"/>
      <c r="CB783" s="357"/>
      <c r="CC783" s="357"/>
      <c r="CD783" s="357"/>
      <c r="CE783" s="357"/>
      <c r="CF783" s="357"/>
      <c r="CG783" s="357"/>
      <c r="CH783" s="357"/>
      <c r="CI783" s="357"/>
      <c r="CJ783" s="357"/>
      <c r="CK783" s="357"/>
      <c r="CL783" s="357"/>
      <c r="CM783" s="357"/>
      <c r="CN783" s="357"/>
      <c r="CO783" s="357"/>
      <c r="CP783" s="357"/>
      <c r="CQ783" s="357"/>
      <c r="CR783" s="357"/>
      <c r="CS783" s="357"/>
      <c r="CT783" s="357"/>
      <c r="CU783" s="357"/>
      <c r="CV783" s="357"/>
      <c r="CW783" s="357"/>
      <c r="CX783" s="357"/>
      <c r="CY783" s="357"/>
      <c r="CZ783" s="357"/>
      <c r="DA783" s="357"/>
      <c r="DB783" s="357"/>
      <c r="DC783" s="357"/>
      <c r="DD783" s="357"/>
      <c r="DE783" s="357"/>
      <c r="DF783" s="357"/>
      <c r="DG783" s="357"/>
      <c r="DH783" s="357"/>
      <c r="DI783" s="357"/>
      <c r="DJ783" s="357"/>
      <c r="DK783" s="357"/>
      <c r="DL783" s="357"/>
      <c r="DM783" s="357"/>
      <c r="DN783" s="357"/>
      <c r="DO783" s="357"/>
      <c r="DP783" s="357"/>
      <c r="DQ783" s="357"/>
      <c r="DR783" s="357"/>
      <c r="DS783" s="357"/>
      <c r="DT783" s="357"/>
      <c r="DU783" s="357"/>
      <c r="DV783" s="357"/>
      <c r="DW783" s="357"/>
      <c r="DX783" s="357"/>
      <c r="DY783" s="357"/>
      <c r="DZ783" s="357"/>
      <c r="EA783" s="357"/>
      <c r="EB783" s="357"/>
      <c r="EC783" s="357"/>
      <c r="ED783" s="357"/>
      <c r="EE783" s="357"/>
      <c r="EF783" s="357"/>
      <c r="EG783" s="357"/>
      <c r="EH783" s="357"/>
      <c r="EI783" s="357"/>
      <c r="EJ783" s="357"/>
      <c r="EK783" s="357"/>
      <c r="EL783" s="357"/>
      <c r="EM783" s="357"/>
      <c r="EN783" s="357"/>
      <c r="EO783" s="357"/>
      <c r="EP783" s="357"/>
      <c r="EQ783" s="357"/>
      <c r="ER783" s="357"/>
      <c r="ES783" s="357"/>
      <c r="ET783" s="357"/>
      <c r="EU783" s="357"/>
    </row>
    <row r="784" ht="12.75" customHeight="1">
      <c r="A784" s="357"/>
      <c r="B784" s="357"/>
      <c r="C784" s="357"/>
      <c r="D784" s="357"/>
      <c r="E784" s="357"/>
      <c r="F784" s="357"/>
      <c r="G784" s="357"/>
      <c r="H784" s="357"/>
      <c r="I784" s="357"/>
      <c r="J784" s="357"/>
      <c r="K784" s="357"/>
      <c r="L784" s="357"/>
      <c r="M784" s="357"/>
      <c r="N784" s="357"/>
      <c r="O784" s="357"/>
      <c r="P784" s="357"/>
      <c r="Q784" s="357"/>
      <c r="R784" s="357"/>
      <c r="S784" s="357"/>
      <c r="T784" s="357"/>
      <c r="U784" s="357"/>
      <c r="V784" s="357"/>
      <c r="W784" s="357"/>
      <c r="X784" s="357"/>
      <c r="Y784" s="357"/>
      <c r="Z784" s="357"/>
      <c r="AA784" s="357"/>
      <c r="AB784" s="357"/>
      <c r="AC784" s="357"/>
      <c r="AD784" s="357"/>
      <c r="AE784" s="357"/>
      <c r="AF784" s="357"/>
      <c r="AG784" s="357"/>
      <c r="AH784" s="357"/>
      <c r="AI784" s="357"/>
      <c r="AJ784" s="357"/>
      <c r="AK784" s="357"/>
      <c r="AL784" s="357"/>
      <c r="AM784" s="357"/>
      <c r="AN784" s="357"/>
      <c r="AO784" s="357"/>
      <c r="AP784" s="357"/>
      <c r="AQ784" s="357"/>
      <c r="AR784" s="357"/>
      <c r="AS784" s="357"/>
      <c r="AT784" s="357"/>
      <c r="AU784" s="357"/>
      <c r="AV784" s="357"/>
      <c r="AW784" s="357"/>
      <c r="AX784" s="357"/>
      <c r="AY784" s="357"/>
      <c r="AZ784" s="357"/>
      <c r="BA784" s="357"/>
      <c r="BB784" s="357"/>
      <c r="BC784" s="357"/>
      <c r="BD784" s="357"/>
      <c r="BE784" s="357"/>
      <c r="BF784" s="357"/>
      <c r="BG784" s="357"/>
      <c r="BH784" s="357"/>
      <c r="BI784" s="357"/>
      <c r="BJ784" s="357"/>
      <c r="BK784" s="357"/>
      <c r="BL784" s="357"/>
      <c r="BM784" s="357"/>
      <c r="BN784" s="357"/>
      <c r="BO784" s="357"/>
      <c r="BP784" s="357"/>
      <c r="BQ784" s="357"/>
      <c r="BR784" s="357"/>
      <c r="BS784" s="357"/>
      <c r="BT784" s="357"/>
      <c r="BU784" s="357"/>
      <c r="BV784" s="357"/>
      <c r="BW784" s="357"/>
      <c r="BX784" s="357"/>
      <c r="BY784" s="357"/>
      <c r="BZ784" s="357"/>
      <c r="CA784" s="357"/>
      <c r="CB784" s="357"/>
      <c r="CC784" s="357"/>
      <c r="CD784" s="357"/>
      <c r="CE784" s="357"/>
      <c r="CF784" s="357"/>
      <c r="CG784" s="357"/>
      <c r="CH784" s="357"/>
      <c r="CI784" s="357"/>
      <c r="CJ784" s="357"/>
      <c r="CK784" s="357"/>
      <c r="CL784" s="357"/>
      <c r="CM784" s="357"/>
      <c r="CN784" s="357"/>
      <c r="CO784" s="357"/>
      <c r="CP784" s="357"/>
      <c r="CQ784" s="357"/>
      <c r="CR784" s="357"/>
      <c r="CS784" s="357"/>
      <c r="CT784" s="357"/>
      <c r="CU784" s="357"/>
      <c r="CV784" s="357"/>
      <c r="CW784" s="357"/>
      <c r="CX784" s="357"/>
      <c r="CY784" s="357"/>
      <c r="CZ784" s="357"/>
      <c r="DA784" s="357"/>
      <c r="DB784" s="357"/>
      <c r="DC784" s="357"/>
      <c r="DD784" s="357"/>
      <c r="DE784" s="357"/>
      <c r="DF784" s="357"/>
      <c r="DG784" s="357"/>
      <c r="DH784" s="357"/>
      <c r="DI784" s="357"/>
      <c r="DJ784" s="357"/>
      <c r="DK784" s="357"/>
      <c r="DL784" s="357"/>
      <c r="DM784" s="357"/>
      <c r="DN784" s="357"/>
      <c r="DO784" s="357"/>
      <c r="DP784" s="357"/>
      <c r="DQ784" s="357"/>
      <c r="DR784" s="357"/>
      <c r="DS784" s="357"/>
      <c r="DT784" s="357"/>
      <c r="DU784" s="357"/>
      <c r="DV784" s="357"/>
      <c r="DW784" s="357"/>
      <c r="DX784" s="357"/>
      <c r="DY784" s="357"/>
      <c r="DZ784" s="357"/>
      <c r="EA784" s="357"/>
      <c r="EB784" s="357"/>
      <c r="EC784" s="357"/>
      <c r="ED784" s="357"/>
      <c r="EE784" s="357"/>
      <c r="EF784" s="357"/>
      <c r="EG784" s="357"/>
      <c r="EH784" s="357"/>
      <c r="EI784" s="357"/>
      <c r="EJ784" s="357"/>
      <c r="EK784" s="357"/>
      <c r="EL784" s="357"/>
      <c r="EM784" s="357"/>
      <c r="EN784" s="357"/>
      <c r="EO784" s="357"/>
      <c r="EP784" s="357"/>
      <c r="EQ784" s="357"/>
      <c r="ER784" s="357"/>
      <c r="ES784" s="357"/>
      <c r="ET784" s="357"/>
      <c r="EU784" s="357"/>
    </row>
    <row r="785" ht="12.75" customHeight="1">
      <c r="A785" s="357"/>
      <c r="B785" s="357"/>
      <c r="C785" s="357"/>
      <c r="D785" s="357"/>
      <c r="E785" s="357"/>
      <c r="F785" s="357"/>
      <c r="G785" s="357"/>
      <c r="H785" s="357"/>
      <c r="I785" s="357"/>
      <c r="J785" s="357"/>
      <c r="K785" s="357"/>
      <c r="L785" s="357"/>
      <c r="M785" s="357"/>
      <c r="N785" s="357"/>
      <c r="O785" s="357"/>
      <c r="P785" s="357"/>
      <c r="Q785" s="357"/>
      <c r="R785" s="357"/>
      <c r="S785" s="357"/>
      <c r="T785" s="357"/>
      <c r="U785" s="357"/>
      <c r="V785" s="357"/>
      <c r="W785" s="357"/>
      <c r="X785" s="357"/>
      <c r="Y785" s="357"/>
      <c r="Z785" s="357"/>
      <c r="AA785" s="357"/>
      <c r="AB785" s="357"/>
      <c r="AC785" s="357"/>
      <c r="AD785" s="357"/>
      <c r="AE785" s="357"/>
      <c r="AF785" s="357"/>
      <c r="AG785" s="357"/>
      <c r="AH785" s="357"/>
      <c r="AI785" s="357"/>
      <c r="AJ785" s="357"/>
      <c r="AK785" s="357"/>
      <c r="AL785" s="357"/>
      <c r="AM785" s="357"/>
      <c r="AN785" s="357"/>
      <c r="AO785" s="357"/>
      <c r="AP785" s="357"/>
      <c r="AQ785" s="357"/>
      <c r="AR785" s="357"/>
      <c r="AS785" s="357"/>
      <c r="AT785" s="357"/>
      <c r="AU785" s="357"/>
      <c r="AV785" s="357"/>
      <c r="AW785" s="357"/>
      <c r="AX785" s="357"/>
      <c r="AY785" s="357"/>
      <c r="AZ785" s="357"/>
      <c r="BA785" s="357"/>
      <c r="BB785" s="357"/>
      <c r="BC785" s="357"/>
      <c r="BD785" s="357"/>
      <c r="BE785" s="357"/>
      <c r="BF785" s="357"/>
      <c r="BG785" s="357"/>
      <c r="BH785" s="357"/>
      <c r="BI785" s="357"/>
      <c r="BJ785" s="357"/>
      <c r="BK785" s="357"/>
      <c r="BL785" s="357"/>
      <c r="BM785" s="357"/>
      <c r="BN785" s="357"/>
      <c r="BO785" s="357"/>
      <c r="BP785" s="357"/>
      <c r="BQ785" s="357"/>
      <c r="BR785" s="357"/>
      <c r="BS785" s="357"/>
      <c r="BT785" s="357"/>
      <c r="BU785" s="357"/>
      <c r="BV785" s="357"/>
      <c r="BW785" s="357"/>
      <c r="BX785" s="357"/>
      <c r="BY785" s="357"/>
      <c r="BZ785" s="357"/>
      <c r="CA785" s="357"/>
      <c r="CB785" s="357"/>
      <c r="CC785" s="357"/>
      <c r="CD785" s="357"/>
      <c r="CE785" s="357"/>
      <c r="CF785" s="357"/>
      <c r="CG785" s="357"/>
      <c r="CH785" s="357"/>
      <c r="CI785" s="357"/>
      <c r="CJ785" s="357"/>
      <c r="CK785" s="357"/>
      <c r="CL785" s="357"/>
      <c r="CM785" s="357"/>
      <c r="CN785" s="357"/>
      <c r="CO785" s="357"/>
      <c r="CP785" s="357"/>
      <c r="CQ785" s="357"/>
      <c r="CR785" s="357"/>
      <c r="CS785" s="357"/>
      <c r="CT785" s="357"/>
      <c r="CU785" s="357"/>
      <c r="CV785" s="357"/>
      <c r="CW785" s="357"/>
      <c r="CX785" s="357"/>
      <c r="CY785" s="357"/>
      <c r="CZ785" s="357"/>
      <c r="DA785" s="357"/>
      <c r="DB785" s="357"/>
      <c r="DC785" s="357"/>
      <c r="DD785" s="357"/>
      <c r="DE785" s="357"/>
      <c r="DF785" s="357"/>
      <c r="DG785" s="357"/>
      <c r="DH785" s="357"/>
      <c r="DI785" s="357"/>
      <c r="DJ785" s="357"/>
      <c r="DK785" s="357"/>
      <c r="DL785" s="357"/>
      <c r="DM785" s="357"/>
      <c r="DN785" s="357"/>
      <c r="DO785" s="357"/>
      <c r="DP785" s="357"/>
      <c r="DQ785" s="357"/>
      <c r="DR785" s="357"/>
      <c r="DS785" s="357"/>
      <c r="DT785" s="357"/>
      <c r="DU785" s="357"/>
      <c r="DV785" s="357"/>
      <c r="DW785" s="357"/>
      <c r="DX785" s="357"/>
      <c r="DY785" s="357"/>
      <c r="DZ785" s="357"/>
      <c r="EA785" s="357"/>
      <c r="EB785" s="357"/>
      <c r="EC785" s="357"/>
      <c r="ED785" s="357"/>
      <c r="EE785" s="357"/>
      <c r="EF785" s="357"/>
      <c r="EG785" s="357"/>
      <c r="EH785" s="357"/>
      <c r="EI785" s="357"/>
      <c r="EJ785" s="357"/>
      <c r="EK785" s="357"/>
      <c r="EL785" s="357"/>
      <c r="EM785" s="357"/>
      <c r="EN785" s="357"/>
      <c r="EO785" s="357"/>
      <c r="EP785" s="357"/>
      <c r="EQ785" s="357"/>
      <c r="ER785" s="357"/>
      <c r="ES785" s="357"/>
      <c r="ET785" s="357"/>
      <c r="EU785" s="357"/>
    </row>
    <row r="786" ht="12.75" customHeight="1">
      <c r="A786" s="357"/>
      <c r="B786" s="357"/>
      <c r="C786" s="357"/>
      <c r="D786" s="357"/>
      <c r="E786" s="357"/>
      <c r="F786" s="357"/>
      <c r="G786" s="357"/>
      <c r="H786" s="357"/>
      <c r="I786" s="357"/>
      <c r="J786" s="357"/>
      <c r="K786" s="357"/>
      <c r="L786" s="357"/>
      <c r="M786" s="357"/>
      <c r="N786" s="357"/>
      <c r="O786" s="357"/>
      <c r="P786" s="357"/>
      <c r="Q786" s="357"/>
      <c r="R786" s="357"/>
      <c r="S786" s="357"/>
      <c r="T786" s="357"/>
      <c r="U786" s="357"/>
      <c r="V786" s="357"/>
      <c r="W786" s="357"/>
      <c r="X786" s="357"/>
      <c r="Y786" s="357"/>
      <c r="Z786" s="357"/>
      <c r="AA786" s="357"/>
      <c r="AB786" s="357"/>
      <c r="AC786" s="357"/>
      <c r="AD786" s="357"/>
      <c r="AE786" s="357"/>
      <c r="AF786" s="357"/>
      <c r="AG786" s="357"/>
      <c r="AH786" s="357"/>
      <c r="AI786" s="357"/>
      <c r="AJ786" s="357"/>
      <c r="AK786" s="357"/>
      <c r="AL786" s="357"/>
      <c r="AM786" s="357"/>
      <c r="AN786" s="357"/>
      <c r="AO786" s="357"/>
      <c r="AP786" s="357"/>
      <c r="AQ786" s="357"/>
      <c r="AR786" s="357"/>
      <c r="AS786" s="357"/>
      <c r="AT786" s="357"/>
      <c r="AU786" s="357"/>
      <c r="AV786" s="357"/>
      <c r="AW786" s="357"/>
      <c r="AX786" s="357"/>
      <c r="AY786" s="357"/>
      <c r="AZ786" s="357"/>
      <c r="BA786" s="357"/>
      <c r="BB786" s="357"/>
      <c r="BC786" s="357"/>
      <c r="BD786" s="357"/>
      <c r="BE786" s="357"/>
      <c r="BF786" s="357"/>
      <c r="BG786" s="357"/>
      <c r="BH786" s="357"/>
      <c r="BI786" s="357"/>
      <c r="BJ786" s="357"/>
      <c r="BK786" s="357"/>
      <c r="BL786" s="357"/>
      <c r="BM786" s="357"/>
      <c r="BN786" s="357"/>
      <c r="BO786" s="357"/>
      <c r="BP786" s="357"/>
      <c r="BQ786" s="357"/>
      <c r="BR786" s="357"/>
      <c r="BS786" s="357"/>
      <c r="BT786" s="357"/>
      <c r="BU786" s="357"/>
      <c r="BV786" s="357"/>
      <c r="BW786" s="357"/>
      <c r="BX786" s="357"/>
      <c r="BY786" s="357"/>
      <c r="BZ786" s="357"/>
      <c r="CA786" s="357"/>
      <c r="CB786" s="357"/>
      <c r="CC786" s="357"/>
      <c r="CD786" s="357"/>
      <c r="CE786" s="357"/>
      <c r="CF786" s="357"/>
      <c r="CG786" s="357"/>
      <c r="CH786" s="357"/>
      <c r="CI786" s="357"/>
      <c r="CJ786" s="357"/>
      <c r="CK786" s="357"/>
      <c r="CL786" s="357"/>
      <c r="CM786" s="357"/>
      <c r="CN786" s="357"/>
      <c r="CO786" s="357"/>
      <c r="CP786" s="357"/>
      <c r="CQ786" s="357"/>
      <c r="CR786" s="357"/>
      <c r="CS786" s="357"/>
      <c r="CT786" s="357"/>
      <c r="CU786" s="357"/>
      <c r="CV786" s="357"/>
      <c r="CW786" s="357"/>
      <c r="CX786" s="357"/>
      <c r="CY786" s="357"/>
      <c r="CZ786" s="357"/>
      <c r="DA786" s="357"/>
      <c r="DB786" s="357"/>
      <c r="DC786" s="357"/>
      <c r="DD786" s="357"/>
      <c r="DE786" s="357"/>
      <c r="DF786" s="357"/>
      <c r="DG786" s="357"/>
      <c r="DH786" s="357"/>
      <c r="DI786" s="357"/>
      <c r="DJ786" s="357"/>
      <c r="DK786" s="357"/>
      <c r="DL786" s="357"/>
      <c r="DM786" s="357"/>
      <c r="DN786" s="357"/>
      <c r="DO786" s="357"/>
      <c r="DP786" s="357"/>
      <c r="DQ786" s="357"/>
      <c r="DR786" s="357"/>
      <c r="DS786" s="357"/>
      <c r="DT786" s="357"/>
      <c r="DU786" s="357"/>
      <c r="DV786" s="357"/>
      <c r="DW786" s="357"/>
      <c r="DX786" s="357"/>
      <c r="DY786" s="357"/>
      <c r="DZ786" s="357"/>
      <c r="EA786" s="357"/>
      <c r="EB786" s="357"/>
      <c r="EC786" s="357"/>
      <c r="ED786" s="357"/>
      <c r="EE786" s="357"/>
      <c r="EF786" s="357"/>
      <c r="EG786" s="357"/>
      <c r="EH786" s="357"/>
      <c r="EI786" s="357"/>
      <c r="EJ786" s="357"/>
      <c r="EK786" s="357"/>
      <c r="EL786" s="357"/>
      <c r="EM786" s="357"/>
      <c r="EN786" s="357"/>
      <c r="EO786" s="357"/>
      <c r="EP786" s="357"/>
      <c r="EQ786" s="357"/>
      <c r="ER786" s="357"/>
      <c r="ES786" s="357"/>
      <c r="ET786" s="357"/>
      <c r="EU786" s="357"/>
    </row>
    <row r="787" ht="12.75" customHeight="1">
      <c r="A787" s="357"/>
      <c r="B787" s="357"/>
      <c r="C787" s="357"/>
      <c r="D787" s="357"/>
      <c r="E787" s="357"/>
      <c r="F787" s="357"/>
      <c r="G787" s="357"/>
      <c r="H787" s="357"/>
      <c r="I787" s="357"/>
      <c r="J787" s="357"/>
      <c r="K787" s="357"/>
      <c r="L787" s="357"/>
      <c r="M787" s="357"/>
      <c r="N787" s="357"/>
      <c r="O787" s="357"/>
      <c r="P787" s="357"/>
      <c r="Q787" s="357"/>
      <c r="R787" s="357"/>
      <c r="S787" s="357"/>
      <c r="T787" s="357"/>
      <c r="U787" s="357"/>
      <c r="V787" s="357"/>
      <c r="W787" s="357"/>
      <c r="X787" s="357"/>
      <c r="Y787" s="357"/>
      <c r="Z787" s="357"/>
      <c r="AA787" s="357"/>
      <c r="AB787" s="357"/>
      <c r="AC787" s="357"/>
      <c r="AD787" s="357"/>
      <c r="AE787" s="357"/>
      <c r="AF787" s="357"/>
      <c r="AG787" s="357"/>
      <c r="AH787" s="357"/>
      <c r="AI787" s="357"/>
      <c r="AJ787" s="357"/>
      <c r="AK787" s="357"/>
      <c r="AL787" s="357"/>
      <c r="AM787" s="357"/>
      <c r="AN787" s="357"/>
      <c r="AO787" s="357"/>
      <c r="AP787" s="357"/>
      <c r="AQ787" s="357"/>
      <c r="AR787" s="357"/>
      <c r="AS787" s="357"/>
      <c r="AT787" s="357"/>
      <c r="AU787" s="357"/>
      <c r="AV787" s="357"/>
      <c r="AW787" s="357"/>
      <c r="AX787" s="357"/>
      <c r="AY787" s="357"/>
      <c r="AZ787" s="357"/>
      <c r="BA787" s="357"/>
      <c r="BB787" s="357"/>
      <c r="BC787" s="357"/>
      <c r="BD787" s="357"/>
      <c r="BE787" s="357"/>
      <c r="BF787" s="357"/>
      <c r="BG787" s="357"/>
      <c r="BH787" s="357"/>
      <c r="BI787" s="357"/>
      <c r="BJ787" s="357"/>
      <c r="BK787" s="357"/>
      <c r="BL787" s="357"/>
      <c r="BM787" s="357"/>
      <c r="BN787" s="357"/>
      <c r="BO787" s="357"/>
      <c r="BP787" s="357"/>
      <c r="BQ787" s="357"/>
      <c r="BR787" s="357"/>
      <c r="BS787" s="357"/>
      <c r="BT787" s="357"/>
      <c r="BU787" s="357"/>
      <c r="BV787" s="357"/>
      <c r="BW787" s="357"/>
      <c r="BX787" s="357"/>
      <c r="BY787" s="357"/>
      <c r="BZ787" s="357"/>
      <c r="CA787" s="357"/>
      <c r="CB787" s="357"/>
      <c r="CC787" s="357"/>
      <c r="CD787" s="357"/>
      <c r="CE787" s="357"/>
      <c r="CF787" s="357"/>
      <c r="CG787" s="357"/>
      <c r="CH787" s="357"/>
      <c r="CI787" s="357"/>
      <c r="CJ787" s="357"/>
      <c r="CK787" s="357"/>
      <c r="CL787" s="357"/>
      <c r="CM787" s="357"/>
      <c r="CN787" s="357"/>
      <c r="CO787" s="357"/>
      <c r="CP787" s="357"/>
      <c r="CQ787" s="357"/>
      <c r="CR787" s="357"/>
      <c r="CS787" s="357"/>
      <c r="CT787" s="357"/>
      <c r="CU787" s="357"/>
      <c r="CV787" s="357"/>
      <c r="CW787" s="357"/>
      <c r="CX787" s="357"/>
      <c r="CY787" s="357"/>
      <c r="CZ787" s="357"/>
      <c r="DA787" s="357"/>
      <c r="DB787" s="357"/>
      <c r="DC787" s="357"/>
      <c r="DD787" s="357"/>
      <c r="DE787" s="357"/>
      <c r="DF787" s="357"/>
      <c r="DG787" s="357"/>
      <c r="DH787" s="357"/>
      <c r="DI787" s="357"/>
      <c r="DJ787" s="357"/>
      <c r="DK787" s="357"/>
      <c r="DL787" s="357"/>
      <c r="DM787" s="357"/>
      <c r="DN787" s="357"/>
      <c r="DO787" s="357"/>
      <c r="DP787" s="357"/>
      <c r="DQ787" s="357"/>
      <c r="DR787" s="357"/>
      <c r="DS787" s="357"/>
      <c r="DT787" s="357"/>
      <c r="DU787" s="357"/>
      <c r="DV787" s="357"/>
      <c r="DW787" s="357"/>
      <c r="DX787" s="357"/>
      <c r="DY787" s="357"/>
      <c r="DZ787" s="357"/>
      <c r="EA787" s="357"/>
      <c r="EB787" s="357"/>
      <c r="EC787" s="357"/>
      <c r="ED787" s="357"/>
      <c r="EE787" s="357"/>
      <c r="EF787" s="357"/>
      <c r="EG787" s="357"/>
      <c r="EH787" s="357"/>
      <c r="EI787" s="357"/>
      <c r="EJ787" s="357"/>
      <c r="EK787" s="357"/>
      <c r="EL787" s="357"/>
      <c r="EM787" s="357"/>
      <c r="EN787" s="357"/>
      <c r="EO787" s="357"/>
      <c r="EP787" s="357"/>
      <c r="EQ787" s="357"/>
      <c r="ER787" s="357"/>
      <c r="ES787" s="357"/>
      <c r="ET787" s="357"/>
      <c r="EU787" s="357"/>
    </row>
    <row r="788" ht="12.75" customHeight="1">
      <c r="A788" s="357"/>
      <c r="B788" s="357"/>
      <c r="C788" s="357"/>
      <c r="D788" s="357"/>
      <c r="E788" s="357"/>
      <c r="F788" s="357"/>
      <c r="G788" s="357"/>
      <c r="H788" s="357"/>
      <c r="I788" s="357"/>
      <c r="J788" s="357"/>
      <c r="K788" s="357"/>
      <c r="L788" s="357"/>
      <c r="M788" s="357"/>
      <c r="N788" s="357"/>
      <c r="O788" s="357"/>
      <c r="P788" s="357"/>
      <c r="Q788" s="357"/>
      <c r="R788" s="357"/>
      <c r="S788" s="357"/>
      <c r="T788" s="357"/>
      <c r="U788" s="357"/>
      <c r="V788" s="357"/>
      <c r="W788" s="357"/>
      <c r="X788" s="357"/>
      <c r="Y788" s="357"/>
      <c r="Z788" s="357"/>
      <c r="AA788" s="357"/>
      <c r="AB788" s="357"/>
      <c r="AC788" s="357"/>
      <c r="AD788" s="357"/>
      <c r="AE788" s="357"/>
      <c r="AF788" s="357"/>
      <c r="AG788" s="357"/>
      <c r="AH788" s="357"/>
      <c r="AI788" s="357"/>
      <c r="AJ788" s="357"/>
      <c r="AK788" s="357"/>
      <c r="AL788" s="357"/>
      <c r="AM788" s="357"/>
      <c r="AN788" s="357"/>
      <c r="AO788" s="357"/>
      <c r="AP788" s="357"/>
      <c r="AQ788" s="357"/>
      <c r="AR788" s="357"/>
      <c r="AS788" s="357"/>
      <c r="AT788" s="357"/>
      <c r="AU788" s="357"/>
      <c r="AV788" s="357"/>
      <c r="AW788" s="357"/>
      <c r="AX788" s="357"/>
      <c r="AY788" s="357"/>
      <c r="AZ788" s="357"/>
      <c r="BA788" s="357"/>
      <c r="BB788" s="357"/>
      <c r="BC788" s="357"/>
      <c r="BD788" s="357"/>
      <c r="BE788" s="357"/>
      <c r="BF788" s="357"/>
      <c r="BG788" s="357"/>
      <c r="BH788" s="357"/>
      <c r="BI788" s="357"/>
      <c r="BJ788" s="357"/>
      <c r="BK788" s="357"/>
      <c r="BL788" s="357"/>
      <c r="BM788" s="357"/>
      <c r="BN788" s="357"/>
      <c r="BO788" s="357"/>
      <c r="BP788" s="357"/>
      <c r="BQ788" s="357"/>
      <c r="BR788" s="357"/>
      <c r="BS788" s="357"/>
      <c r="BT788" s="357"/>
      <c r="BU788" s="357"/>
      <c r="BV788" s="357"/>
      <c r="BW788" s="357"/>
      <c r="BX788" s="357"/>
      <c r="BY788" s="357"/>
      <c r="BZ788" s="357"/>
      <c r="CA788" s="357"/>
      <c r="CB788" s="357"/>
      <c r="CC788" s="357"/>
      <c r="CD788" s="357"/>
      <c r="CE788" s="357"/>
      <c r="CF788" s="357"/>
      <c r="CG788" s="357"/>
      <c r="CH788" s="357"/>
      <c r="CI788" s="357"/>
      <c r="CJ788" s="357"/>
      <c r="CK788" s="357"/>
      <c r="CL788" s="357"/>
      <c r="CM788" s="357"/>
      <c r="CN788" s="357"/>
      <c r="CO788" s="357"/>
      <c r="CP788" s="357"/>
      <c r="CQ788" s="357"/>
      <c r="CR788" s="357"/>
      <c r="CS788" s="357"/>
      <c r="CT788" s="357"/>
      <c r="CU788" s="357"/>
      <c r="CV788" s="357"/>
      <c r="CW788" s="357"/>
      <c r="CX788" s="357"/>
      <c r="CY788" s="357"/>
      <c r="CZ788" s="357"/>
      <c r="DA788" s="357"/>
      <c r="DB788" s="357"/>
      <c r="DC788" s="357"/>
      <c r="DD788" s="357"/>
      <c r="DE788" s="357"/>
      <c r="DF788" s="357"/>
      <c r="DG788" s="357"/>
      <c r="DH788" s="357"/>
      <c r="DI788" s="357"/>
      <c r="DJ788" s="357"/>
      <c r="DK788" s="357"/>
      <c r="DL788" s="357"/>
      <c r="DM788" s="357"/>
      <c r="DN788" s="357"/>
      <c r="DO788" s="357"/>
      <c r="DP788" s="357"/>
      <c r="DQ788" s="357"/>
      <c r="DR788" s="357"/>
      <c r="DS788" s="357"/>
      <c r="DT788" s="357"/>
      <c r="DU788" s="357"/>
      <c r="DV788" s="357"/>
      <c r="DW788" s="357"/>
      <c r="DX788" s="357"/>
      <c r="DY788" s="357"/>
      <c r="DZ788" s="357"/>
      <c r="EA788" s="357"/>
      <c r="EB788" s="357"/>
      <c r="EC788" s="357"/>
      <c r="ED788" s="357"/>
      <c r="EE788" s="357"/>
      <c r="EF788" s="357"/>
      <c r="EG788" s="357"/>
      <c r="EH788" s="357"/>
      <c r="EI788" s="357"/>
      <c r="EJ788" s="357"/>
      <c r="EK788" s="357"/>
      <c r="EL788" s="357"/>
      <c r="EM788" s="357"/>
      <c r="EN788" s="357"/>
      <c r="EO788" s="357"/>
      <c r="EP788" s="357"/>
      <c r="EQ788" s="357"/>
      <c r="ER788" s="357"/>
      <c r="ES788" s="357"/>
      <c r="ET788" s="357"/>
      <c r="EU788" s="357"/>
    </row>
    <row r="789" ht="12.75" customHeight="1">
      <c r="A789" s="357"/>
      <c r="B789" s="357"/>
      <c r="C789" s="357"/>
      <c r="D789" s="357"/>
      <c r="E789" s="357"/>
      <c r="F789" s="357"/>
      <c r="G789" s="357"/>
      <c r="H789" s="357"/>
      <c r="I789" s="357"/>
      <c r="J789" s="357"/>
      <c r="K789" s="357"/>
      <c r="L789" s="357"/>
      <c r="M789" s="357"/>
      <c r="N789" s="357"/>
      <c r="O789" s="357"/>
      <c r="P789" s="357"/>
      <c r="Q789" s="357"/>
      <c r="R789" s="357"/>
      <c r="S789" s="357"/>
      <c r="T789" s="357"/>
      <c r="U789" s="357"/>
      <c r="V789" s="357"/>
      <c r="W789" s="357"/>
      <c r="X789" s="357"/>
      <c r="Y789" s="357"/>
      <c r="Z789" s="357"/>
      <c r="AA789" s="357"/>
      <c r="AB789" s="357"/>
      <c r="AC789" s="357"/>
      <c r="AD789" s="357"/>
      <c r="AE789" s="357"/>
      <c r="AF789" s="357"/>
      <c r="AG789" s="357"/>
      <c r="AH789" s="357"/>
      <c r="AI789" s="357"/>
      <c r="AJ789" s="357"/>
      <c r="AK789" s="357"/>
      <c r="AL789" s="357"/>
      <c r="AM789" s="357"/>
      <c r="AN789" s="357"/>
      <c r="AO789" s="357"/>
      <c r="AP789" s="357"/>
      <c r="AQ789" s="357"/>
      <c r="AR789" s="357"/>
      <c r="AS789" s="357"/>
      <c r="AT789" s="357"/>
      <c r="AU789" s="357"/>
      <c r="AV789" s="357"/>
      <c r="AW789" s="357"/>
      <c r="AX789" s="357"/>
      <c r="AY789" s="357"/>
      <c r="AZ789" s="357"/>
      <c r="BA789" s="357"/>
      <c r="BB789" s="357"/>
      <c r="BC789" s="357"/>
      <c r="BD789" s="357"/>
      <c r="BE789" s="357"/>
      <c r="BF789" s="357"/>
      <c r="BG789" s="357"/>
      <c r="BH789" s="357"/>
      <c r="BI789" s="357"/>
      <c r="BJ789" s="357"/>
      <c r="BK789" s="357"/>
      <c r="BL789" s="357"/>
      <c r="BM789" s="357"/>
      <c r="BN789" s="357"/>
      <c r="BO789" s="357"/>
      <c r="BP789" s="357"/>
      <c r="BQ789" s="357"/>
      <c r="BR789" s="357"/>
      <c r="BS789" s="357"/>
      <c r="BT789" s="357"/>
      <c r="BU789" s="357"/>
      <c r="BV789" s="357"/>
      <c r="BW789" s="357"/>
      <c r="BX789" s="357"/>
      <c r="BY789" s="357"/>
      <c r="BZ789" s="357"/>
      <c r="CA789" s="357"/>
      <c r="CB789" s="357"/>
      <c r="CC789" s="357"/>
      <c r="CD789" s="357"/>
      <c r="CE789" s="357"/>
      <c r="CF789" s="357"/>
      <c r="CG789" s="357"/>
      <c r="CH789" s="357"/>
      <c r="CI789" s="357"/>
      <c r="CJ789" s="357"/>
      <c r="CK789" s="357"/>
      <c r="CL789" s="357"/>
      <c r="CM789" s="357"/>
      <c r="CN789" s="357"/>
      <c r="CO789" s="357"/>
      <c r="CP789" s="357"/>
      <c r="CQ789" s="357"/>
      <c r="CR789" s="357"/>
      <c r="CS789" s="357"/>
      <c r="CT789" s="357"/>
      <c r="CU789" s="357"/>
      <c r="CV789" s="357"/>
      <c r="CW789" s="357"/>
      <c r="CX789" s="357"/>
      <c r="CY789" s="357"/>
      <c r="CZ789" s="357"/>
      <c r="DA789" s="357"/>
      <c r="DB789" s="357"/>
      <c r="DC789" s="357"/>
      <c r="DD789" s="357"/>
      <c r="DE789" s="357"/>
      <c r="DF789" s="357"/>
      <c r="DG789" s="357"/>
      <c r="DH789" s="357"/>
      <c r="DI789" s="357"/>
      <c r="DJ789" s="357"/>
      <c r="DK789" s="357"/>
      <c r="DL789" s="357"/>
      <c r="DM789" s="357"/>
      <c r="DN789" s="357"/>
      <c r="DO789" s="357"/>
      <c r="DP789" s="357"/>
      <c r="DQ789" s="357"/>
      <c r="DR789" s="357"/>
      <c r="DS789" s="357"/>
      <c r="DT789" s="357"/>
      <c r="DU789" s="357"/>
      <c r="DV789" s="357"/>
      <c r="DW789" s="357"/>
      <c r="DX789" s="357"/>
      <c r="DY789" s="357"/>
      <c r="DZ789" s="357"/>
      <c r="EA789" s="357"/>
      <c r="EB789" s="357"/>
      <c r="EC789" s="357"/>
      <c r="ED789" s="357"/>
      <c r="EE789" s="357"/>
      <c r="EF789" s="357"/>
      <c r="EG789" s="357"/>
      <c r="EH789" s="357"/>
      <c r="EI789" s="357"/>
      <c r="EJ789" s="357"/>
      <c r="EK789" s="357"/>
      <c r="EL789" s="357"/>
      <c r="EM789" s="357"/>
      <c r="EN789" s="357"/>
      <c r="EO789" s="357"/>
      <c r="EP789" s="357"/>
      <c r="EQ789" s="357"/>
      <c r="ER789" s="357"/>
      <c r="ES789" s="357"/>
      <c r="ET789" s="357"/>
      <c r="EU789" s="357"/>
    </row>
    <row r="790" ht="12.75" customHeight="1">
      <c r="A790" s="357"/>
      <c r="B790" s="357"/>
      <c r="C790" s="357"/>
      <c r="D790" s="357"/>
      <c r="E790" s="357"/>
      <c r="F790" s="357"/>
      <c r="G790" s="357"/>
      <c r="H790" s="357"/>
      <c r="I790" s="357"/>
      <c r="J790" s="357"/>
      <c r="K790" s="357"/>
      <c r="L790" s="357"/>
      <c r="M790" s="357"/>
      <c r="N790" s="357"/>
      <c r="O790" s="357"/>
      <c r="P790" s="357"/>
      <c r="Q790" s="357"/>
      <c r="R790" s="357"/>
      <c r="S790" s="357"/>
      <c r="T790" s="357"/>
      <c r="U790" s="357"/>
      <c r="V790" s="357"/>
      <c r="W790" s="357"/>
      <c r="X790" s="357"/>
      <c r="Y790" s="357"/>
      <c r="Z790" s="357"/>
      <c r="AA790" s="357"/>
      <c r="AB790" s="357"/>
      <c r="AC790" s="357"/>
      <c r="AD790" s="357"/>
      <c r="AE790" s="357"/>
      <c r="AF790" s="357"/>
      <c r="AG790" s="357"/>
      <c r="AH790" s="357"/>
      <c r="AI790" s="357"/>
      <c r="AJ790" s="357"/>
      <c r="AK790" s="357"/>
      <c r="AL790" s="357"/>
      <c r="AM790" s="357"/>
      <c r="AN790" s="357"/>
      <c r="AO790" s="357"/>
      <c r="AP790" s="357"/>
      <c r="AQ790" s="357"/>
      <c r="AR790" s="357"/>
      <c r="AS790" s="357"/>
      <c r="AT790" s="357"/>
      <c r="AU790" s="357"/>
      <c r="AV790" s="357"/>
      <c r="AW790" s="357"/>
      <c r="AX790" s="357"/>
      <c r="AY790" s="357"/>
      <c r="AZ790" s="357"/>
      <c r="BA790" s="357"/>
      <c r="BB790" s="357"/>
      <c r="BC790" s="357"/>
      <c r="BD790" s="357"/>
      <c r="BE790" s="357"/>
      <c r="BF790" s="357"/>
      <c r="BG790" s="357"/>
      <c r="BH790" s="357"/>
      <c r="BI790" s="357"/>
      <c r="BJ790" s="357"/>
      <c r="BK790" s="357"/>
      <c r="BL790" s="357"/>
      <c r="BM790" s="357"/>
      <c r="BN790" s="357"/>
      <c r="BO790" s="357"/>
      <c r="BP790" s="357"/>
      <c r="BQ790" s="357"/>
      <c r="BR790" s="357"/>
      <c r="BS790" s="357"/>
      <c r="BT790" s="357"/>
      <c r="BU790" s="357"/>
      <c r="BV790" s="357"/>
      <c r="BW790" s="357"/>
      <c r="BX790" s="357"/>
      <c r="BY790" s="357"/>
      <c r="BZ790" s="357"/>
      <c r="CA790" s="357"/>
      <c r="CB790" s="357"/>
      <c r="CC790" s="357"/>
      <c r="CD790" s="357"/>
      <c r="CE790" s="357"/>
      <c r="CF790" s="357"/>
      <c r="CG790" s="357"/>
      <c r="CH790" s="357"/>
      <c r="CI790" s="357"/>
      <c r="CJ790" s="357"/>
      <c r="CK790" s="357"/>
      <c r="CL790" s="357"/>
      <c r="CM790" s="357"/>
      <c r="CN790" s="357"/>
      <c r="CO790" s="357"/>
      <c r="CP790" s="357"/>
      <c r="CQ790" s="357"/>
      <c r="CR790" s="357"/>
      <c r="CS790" s="357"/>
      <c r="CT790" s="357"/>
      <c r="CU790" s="357"/>
      <c r="CV790" s="357"/>
      <c r="CW790" s="357"/>
      <c r="CX790" s="357"/>
      <c r="CY790" s="357"/>
      <c r="CZ790" s="357"/>
      <c r="DA790" s="357"/>
      <c r="DB790" s="357"/>
      <c r="DC790" s="357"/>
      <c r="DD790" s="357"/>
      <c r="DE790" s="357"/>
      <c r="DF790" s="357"/>
      <c r="DG790" s="357"/>
      <c r="DH790" s="357"/>
      <c r="DI790" s="357"/>
      <c r="DJ790" s="357"/>
      <c r="DK790" s="357"/>
      <c r="DL790" s="357"/>
      <c r="DM790" s="357"/>
      <c r="DN790" s="357"/>
      <c r="DO790" s="357"/>
      <c r="DP790" s="357"/>
      <c r="DQ790" s="357"/>
      <c r="DR790" s="357"/>
      <c r="DS790" s="357"/>
      <c r="DT790" s="357"/>
      <c r="DU790" s="357"/>
      <c r="DV790" s="357"/>
      <c r="DW790" s="357"/>
      <c r="DX790" s="357"/>
      <c r="DY790" s="357"/>
      <c r="DZ790" s="357"/>
      <c r="EA790" s="357"/>
      <c r="EB790" s="357"/>
      <c r="EC790" s="357"/>
      <c r="ED790" s="357"/>
      <c r="EE790" s="357"/>
      <c r="EF790" s="357"/>
      <c r="EG790" s="357"/>
      <c r="EH790" s="357"/>
      <c r="EI790" s="357"/>
      <c r="EJ790" s="357"/>
      <c r="EK790" s="357"/>
      <c r="EL790" s="357"/>
      <c r="EM790" s="357"/>
      <c r="EN790" s="357"/>
      <c r="EO790" s="357"/>
      <c r="EP790" s="357"/>
      <c r="EQ790" s="357"/>
      <c r="ER790" s="357"/>
      <c r="ES790" s="357"/>
      <c r="ET790" s="357"/>
      <c r="EU790" s="357"/>
    </row>
    <row r="791" ht="12.75" customHeight="1">
      <c r="A791" s="357"/>
      <c r="B791" s="357"/>
      <c r="C791" s="357"/>
      <c r="D791" s="357"/>
      <c r="E791" s="357"/>
      <c r="F791" s="357"/>
      <c r="G791" s="357"/>
      <c r="H791" s="357"/>
      <c r="I791" s="357"/>
      <c r="J791" s="357"/>
      <c r="K791" s="357"/>
      <c r="L791" s="357"/>
      <c r="M791" s="357"/>
      <c r="N791" s="357"/>
      <c r="O791" s="357"/>
      <c r="P791" s="357"/>
      <c r="Q791" s="357"/>
      <c r="R791" s="357"/>
      <c r="S791" s="357"/>
      <c r="T791" s="357"/>
      <c r="U791" s="357"/>
      <c r="V791" s="357"/>
      <c r="W791" s="357"/>
      <c r="X791" s="357"/>
      <c r="Y791" s="357"/>
      <c r="Z791" s="357"/>
      <c r="AA791" s="357"/>
      <c r="AB791" s="357"/>
      <c r="AC791" s="357"/>
      <c r="AD791" s="357"/>
      <c r="AE791" s="357"/>
      <c r="AF791" s="357"/>
      <c r="AG791" s="357"/>
      <c r="AH791" s="357"/>
      <c r="AI791" s="357"/>
      <c r="AJ791" s="357"/>
      <c r="AK791" s="357"/>
      <c r="AL791" s="357"/>
      <c r="AM791" s="357"/>
      <c r="AN791" s="357"/>
      <c r="AO791" s="357"/>
      <c r="AP791" s="357"/>
      <c r="AQ791" s="357"/>
      <c r="AR791" s="357"/>
      <c r="AS791" s="357"/>
      <c r="AT791" s="357"/>
      <c r="AU791" s="357"/>
      <c r="AV791" s="357"/>
      <c r="AW791" s="357"/>
      <c r="AX791" s="357"/>
      <c r="AY791" s="357"/>
      <c r="AZ791" s="357"/>
      <c r="BA791" s="357"/>
      <c r="BB791" s="357"/>
      <c r="BC791" s="357"/>
      <c r="BD791" s="357"/>
      <c r="BE791" s="357"/>
      <c r="BF791" s="357"/>
      <c r="BG791" s="357"/>
      <c r="BH791" s="357"/>
      <c r="BI791" s="357"/>
      <c r="BJ791" s="357"/>
      <c r="BK791" s="357"/>
      <c r="BL791" s="357"/>
      <c r="BM791" s="357"/>
      <c r="BN791" s="357"/>
      <c r="BO791" s="357"/>
      <c r="BP791" s="357"/>
      <c r="BQ791" s="357"/>
      <c r="BR791" s="357"/>
      <c r="BS791" s="357"/>
      <c r="BT791" s="357"/>
      <c r="BU791" s="357"/>
      <c r="BV791" s="357"/>
      <c r="BW791" s="357"/>
      <c r="BX791" s="357"/>
      <c r="BY791" s="357"/>
      <c r="BZ791" s="357"/>
      <c r="CA791" s="357"/>
      <c r="CB791" s="357"/>
      <c r="CC791" s="357"/>
      <c r="CD791" s="357"/>
      <c r="CE791" s="357"/>
      <c r="CF791" s="357"/>
      <c r="CG791" s="357"/>
      <c r="CH791" s="357"/>
      <c r="CI791" s="357"/>
      <c r="CJ791" s="357"/>
      <c r="CK791" s="357"/>
      <c r="CL791" s="357"/>
      <c r="CM791" s="357"/>
      <c r="CN791" s="357"/>
      <c r="CO791" s="357"/>
      <c r="CP791" s="357"/>
      <c r="CQ791" s="357"/>
      <c r="CR791" s="357"/>
      <c r="CS791" s="357"/>
      <c r="CT791" s="357"/>
      <c r="CU791" s="357"/>
      <c r="CV791" s="357"/>
      <c r="CW791" s="357"/>
      <c r="CX791" s="357"/>
      <c r="CY791" s="357"/>
      <c r="CZ791" s="357"/>
      <c r="DA791" s="357"/>
      <c r="DB791" s="357"/>
      <c r="DC791" s="357"/>
      <c r="DD791" s="357"/>
      <c r="DE791" s="357"/>
      <c r="DF791" s="357"/>
      <c r="DG791" s="357"/>
      <c r="DH791" s="357"/>
      <c r="DI791" s="357"/>
      <c r="DJ791" s="357"/>
      <c r="DK791" s="357"/>
      <c r="DL791" s="357"/>
      <c r="DM791" s="357"/>
      <c r="DN791" s="357"/>
      <c r="DO791" s="357"/>
      <c r="DP791" s="357"/>
      <c r="DQ791" s="357"/>
      <c r="DR791" s="357"/>
      <c r="DS791" s="357"/>
      <c r="DT791" s="357"/>
      <c r="DU791" s="357"/>
      <c r="DV791" s="357"/>
      <c r="DW791" s="357"/>
      <c r="DX791" s="357"/>
      <c r="DY791" s="357"/>
      <c r="DZ791" s="357"/>
      <c r="EA791" s="357"/>
      <c r="EB791" s="357"/>
      <c r="EC791" s="357"/>
      <c r="ED791" s="357"/>
      <c r="EE791" s="357"/>
      <c r="EF791" s="357"/>
      <c r="EG791" s="357"/>
      <c r="EH791" s="357"/>
      <c r="EI791" s="357"/>
      <c r="EJ791" s="357"/>
      <c r="EK791" s="357"/>
      <c r="EL791" s="357"/>
      <c r="EM791" s="357"/>
      <c r="EN791" s="357"/>
      <c r="EO791" s="357"/>
      <c r="EP791" s="357"/>
      <c r="EQ791" s="357"/>
      <c r="ER791" s="357"/>
      <c r="ES791" s="357"/>
      <c r="ET791" s="357"/>
      <c r="EU791" s="357"/>
    </row>
    <row r="792" ht="12.75" customHeight="1">
      <c r="A792" s="357"/>
      <c r="B792" s="357"/>
      <c r="C792" s="357"/>
      <c r="D792" s="357"/>
      <c r="E792" s="357"/>
      <c r="F792" s="357"/>
      <c r="G792" s="357"/>
      <c r="H792" s="357"/>
      <c r="I792" s="357"/>
      <c r="J792" s="357"/>
      <c r="K792" s="357"/>
      <c r="L792" s="357"/>
      <c r="M792" s="357"/>
      <c r="N792" s="357"/>
      <c r="O792" s="357"/>
      <c r="P792" s="357"/>
      <c r="Q792" s="357"/>
      <c r="R792" s="357"/>
      <c r="S792" s="357"/>
      <c r="T792" s="357"/>
      <c r="U792" s="357"/>
      <c r="V792" s="357"/>
      <c r="W792" s="357"/>
      <c r="X792" s="357"/>
      <c r="Y792" s="357"/>
      <c r="Z792" s="357"/>
      <c r="AA792" s="357"/>
      <c r="AB792" s="357"/>
      <c r="AC792" s="357"/>
      <c r="AD792" s="357"/>
      <c r="AE792" s="357"/>
      <c r="AF792" s="357"/>
      <c r="AG792" s="357"/>
      <c r="AH792" s="357"/>
      <c r="AI792" s="357"/>
      <c r="AJ792" s="357"/>
      <c r="AK792" s="357"/>
      <c r="AL792" s="357"/>
      <c r="AM792" s="357"/>
      <c r="AN792" s="357"/>
      <c r="AO792" s="357"/>
      <c r="AP792" s="357"/>
      <c r="AQ792" s="357"/>
      <c r="AR792" s="357"/>
      <c r="AS792" s="357"/>
      <c r="AT792" s="357"/>
      <c r="AU792" s="357"/>
      <c r="AV792" s="357"/>
      <c r="AW792" s="357"/>
      <c r="AX792" s="357"/>
      <c r="AY792" s="357"/>
      <c r="AZ792" s="357"/>
      <c r="BA792" s="357"/>
      <c r="BB792" s="357"/>
      <c r="BC792" s="357"/>
      <c r="BD792" s="357"/>
      <c r="BE792" s="357"/>
      <c r="BF792" s="357"/>
      <c r="BG792" s="357"/>
      <c r="BH792" s="357"/>
      <c r="BI792" s="357"/>
      <c r="BJ792" s="357"/>
      <c r="BK792" s="357"/>
      <c r="BL792" s="357"/>
      <c r="BM792" s="357"/>
      <c r="BN792" s="357"/>
      <c r="BO792" s="357"/>
      <c r="BP792" s="357"/>
      <c r="BQ792" s="357"/>
      <c r="BR792" s="357"/>
      <c r="BS792" s="357"/>
      <c r="BT792" s="357"/>
      <c r="BU792" s="357"/>
      <c r="BV792" s="357"/>
      <c r="BW792" s="357"/>
      <c r="BX792" s="357"/>
      <c r="BY792" s="357"/>
      <c r="BZ792" s="357"/>
      <c r="CA792" s="357"/>
      <c r="CB792" s="357"/>
      <c r="CC792" s="357"/>
      <c r="CD792" s="357"/>
      <c r="CE792" s="357"/>
      <c r="CF792" s="357"/>
      <c r="CG792" s="357"/>
      <c r="CH792" s="357"/>
      <c r="CI792" s="357"/>
      <c r="CJ792" s="357"/>
      <c r="CK792" s="357"/>
      <c r="CL792" s="357"/>
      <c r="CM792" s="357"/>
      <c r="CN792" s="357"/>
      <c r="CO792" s="357"/>
      <c r="CP792" s="357"/>
      <c r="CQ792" s="357"/>
      <c r="CR792" s="357"/>
      <c r="CS792" s="357"/>
      <c r="CT792" s="357"/>
      <c r="CU792" s="357"/>
      <c r="CV792" s="357"/>
      <c r="CW792" s="357"/>
      <c r="CX792" s="357"/>
      <c r="CY792" s="357"/>
      <c r="CZ792" s="357"/>
      <c r="DA792" s="357"/>
      <c r="DB792" s="357"/>
      <c r="DC792" s="357"/>
      <c r="DD792" s="357"/>
      <c r="DE792" s="357"/>
      <c r="DF792" s="357"/>
      <c r="DG792" s="357"/>
      <c r="DH792" s="357"/>
      <c r="DI792" s="357"/>
      <c r="DJ792" s="357"/>
      <c r="DK792" s="357"/>
      <c r="DL792" s="357"/>
      <c r="DM792" s="357"/>
      <c r="DN792" s="357"/>
      <c r="DO792" s="357"/>
      <c r="DP792" s="357"/>
      <c r="DQ792" s="357"/>
      <c r="DR792" s="357"/>
      <c r="DS792" s="357"/>
      <c r="DT792" s="357"/>
      <c r="DU792" s="357"/>
      <c r="DV792" s="357"/>
      <c r="DW792" s="357"/>
      <c r="DX792" s="357"/>
      <c r="DY792" s="357"/>
      <c r="DZ792" s="357"/>
      <c r="EA792" s="357"/>
      <c r="EB792" s="357"/>
      <c r="EC792" s="357"/>
      <c r="ED792" s="357"/>
      <c r="EE792" s="357"/>
      <c r="EF792" s="357"/>
      <c r="EG792" s="357"/>
      <c r="EH792" s="357"/>
      <c r="EI792" s="357"/>
      <c r="EJ792" s="357"/>
      <c r="EK792" s="357"/>
      <c r="EL792" s="357"/>
      <c r="EM792" s="357"/>
      <c r="EN792" s="357"/>
      <c r="EO792" s="357"/>
      <c r="EP792" s="357"/>
      <c r="EQ792" s="357"/>
      <c r="ER792" s="357"/>
      <c r="ES792" s="357"/>
      <c r="ET792" s="357"/>
      <c r="EU792" s="357"/>
    </row>
    <row r="793" ht="12.75" customHeight="1">
      <c r="A793" s="357"/>
      <c r="B793" s="357"/>
      <c r="C793" s="357"/>
      <c r="D793" s="357"/>
      <c r="E793" s="357"/>
      <c r="F793" s="357"/>
      <c r="G793" s="357"/>
      <c r="H793" s="357"/>
      <c r="I793" s="357"/>
      <c r="J793" s="357"/>
      <c r="K793" s="357"/>
      <c r="L793" s="357"/>
      <c r="M793" s="357"/>
      <c r="N793" s="357"/>
      <c r="O793" s="357"/>
      <c r="P793" s="357"/>
      <c r="Q793" s="357"/>
      <c r="R793" s="357"/>
      <c r="S793" s="357"/>
      <c r="T793" s="357"/>
      <c r="U793" s="357"/>
      <c r="V793" s="357"/>
      <c r="W793" s="357"/>
      <c r="X793" s="357"/>
      <c r="Y793" s="357"/>
      <c r="Z793" s="357"/>
      <c r="AA793" s="357"/>
      <c r="AB793" s="357"/>
      <c r="AC793" s="357"/>
      <c r="AD793" s="357"/>
      <c r="AE793" s="357"/>
      <c r="AF793" s="357"/>
      <c r="AG793" s="357"/>
      <c r="AH793" s="357"/>
      <c r="AI793" s="357"/>
      <c r="AJ793" s="357"/>
      <c r="AK793" s="357"/>
      <c r="AL793" s="357"/>
      <c r="AM793" s="357"/>
      <c r="AN793" s="357"/>
      <c r="AO793" s="357"/>
      <c r="AP793" s="357"/>
      <c r="AQ793" s="357"/>
      <c r="AR793" s="357"/>
      <c r="AS793" s="357"/>
      <c r="AT793" s="357"/>
      <c r="AU793" s="357"/>
      <c r="AV793" s="357"/>
      <c r="AW793" s="357"/>
      <c r="AX793" s="357"/>
      <c r="AY793" s="357"/>
      <c r="AZ793" s="357"/>
      <c r="BA793" s="357"/>
      <c r="BB793" s="357"/>
      <c r="BC793" s="357"/>
      <c r="BD793" s="357"/>
      <c r="BE793" s="357"/>
      <c r="BF793" s="357"/>
      <c r="BG793" s="357"/>
      <c r="BH793" s="357"/>
      <c r="BI793" s="357"/>
      <c r="BJ793" s="357"/>
      <c r="BK793" s="357"/>
      <c r="BL793" s="357"/>
      <c r="BM793" s="357"/>
      <c r="BN793" s="357"/>
      <c r="BO793" s="357"/>
      <c r="BP793" s="357"/>
      <c r="BQ793" s="357"/>
      <c r="BR793" s="357"/>
      <c r="BS793" s="357"/>
      <c r="BT793" s="357"/>
      <c r="BU793" s="357"/>
      <c r="BV793" s="357"/>
      <c r="BW793" s="357"/>
      <c r="BX793" s="357"/>
      <c r="BY793" s="357"/>
      <c r="BZ793" s="357"/>
      <c r="CA793" s="357"/>
      <c r="CB793" s="357"/>
      <c r="CC793" s="357"/>
      <c r="CD793" s="357"/>
      <c r="CE793" s="357"/>
      <c r="CF793" s="357"/>
      <c r="CG793" s="357"/>
      <c r="CH793" s="357"/>
      <c r="CI793" s="357"/>
      <c r="CJ793" s="357"/>
      <c r="CK793" s="357"/>
      <c r="CL793" s="357"/>
      <c r="CM793" s="357"/>
      <c r="CN793" s="357"/>
      <c r="CO793" s="357"/>
      <c r="CP793" s="357"/>
      <c r="CQ793" s="357"/>
      <c r="CR793" s="357"/>
      <c r="CS793" s="357"/>
      <c r="CT793" s="357"/>
      <c r="CU793" s="357"/>
      <c r="CV793" s="357"/>
      <c r="CW793" s="357"/>
      <c r="CX793" s="357"/>
      <c r="CY793" s="357"/>
      <c r="CZ793" s="357"/>
      <c r="DA793" s="357"/>
      <c r="DB793" s="357"/>
      <c r="DC793" s="357"/>
      <c r="DD793" s="357"/>
      <c r="DE793" s="357"/>
      <c r="DF793" s="357"/>
      <c r="DG793" s="357"/>
      <c r="DH793" s="357"/>
      <c r="DI793" s="357"/>
      <c r="DJ793" s="357"/>
      <c r="DK793" s="357"/>
      <c r="DL793" s="357"/>
      <c r="DM793" s="357"/>
      <c r="DN793" s="357"/>
      <c r="DO793" s="357"/>
      <c r="DP793" s="357"/>
      <c r="DQ793" s="357"/>
      <c r="DR793" s="357"/>
      <c r="DS793" s="357"/>
      <c r="DT793" s="357"/>
      <c r="DU793" s="357"/>
      <c r="DV793" s="357"/>
      <c r="DW793" s="357"/>
      <c r="DX793" s="357"/>
      <c r="DY793" s="357"/>
      <c r="DZ793" s="357"/>
      <c r="EA793" s="357"/>
      <c r="EB793" s="357"/>
      <c r="EC793" s="357"/>
      <c r="ED793" s="357"/>
      <c r="EE793" s="357"/>
      <c r="EF793" s="357"/>
      <c r="EG793" s="357"/>
      <c r="EH793" s="357"/>
      <c r="EI793" s="357"/>
      <c r="EJ793" s="357"/>
      <c r="EK793" s="357"/>
      <c r="EL793" s="357"/>
      <c r="EM793" s="357"/>
      <c r="EN793" s="357"/>
      <c r="EO793" s="357"/>
      <c r="EP793" s="357"/>
      <c r="EQ793" s="357"/>
      <c r="ER793" s="357"/>
      <c r="ES793" s="357"/>
      <c r="ET793" s="357"/>
      <c r="EU793" s="357"/>
    </row>
    <row r="794" ht="12.75" customHeight="1">
      <c r="A794" s="357"/>
      <c r="B794" s="357"/>
      <c r="C794" s="357"/>
      <c r="D794" s="357"/>
      <c r="E794" s="357"/>
      <c r="F794" s="357"/>
      <c r="G794" s="357"/>
      <c r="H794" s="357"/>
      <c r="I794" s="357"/>
      <c r="J794" s="357"/>
      <c r="K794" s="357"/>
      <c r="L794" s="357"/>
      <c r="M794" s="357"/>
      <c r="N794" s="357"/>
      <c r="O794" s="357"/>
      <c r="P794" s="357"/>
      <c r="Q794" s="357"/>
      <c r="R794" s="357"/>
      <c r="S794" s="357"/>
      <c r="T794" s="357"/>
      <c r="U794" s="357"/>
      <c r="V794" s="357"/>
      <c r="W794" s="357"/>
      <c r="X794" s="357"/>
      <c r="Y794" s="357"/>
      <c r="Z794" s="357"/>
      <c r="AA794" s="357"/>
      <c r="AB794" s="357"/>
      <c r="AC794" s="357"/>
      <c r="AD794" s="357"/>
      <c r="AE794" s="357"/>
      <c r="AF794" s="357"/>
      <c r="AG794" s="357"/>
      <c r="AH794" s="357"/>
      <c r="AI794" s="357"/>
      <c r="AJ794" s="357"/>
      <c r="AK794" s="357"/>
      <c r="AL794" s="357"/>
      <c r="AM794" s="357"/>
      <c r="AN794" s="357"/>
      <c r="AO794" s="357"/>
      <c r="AP794" s="357"/>
      <c r="AQ794" s="357"/>
      <c r="AR794" s="357"/>
      <c r="AS794" s="357"/>
      <c r="AT794" s="357"/>
      <c r="AU794" s="357"/>
      <c r="AV794" s="357"/>
      <c r="AW794" s="357"/>
      <c r="AX794" s="357"/>
      <c r="AY794" s="357"/>
      <c r="AZ794" s="357"/>
      <c r="BA794" s="357"/>
      <c r="BB794" s="357"/>
      <c r="BC794" s="357"/>
      <c r="BD794" s="357"/>
      <c r="BE794" s="357"/>
      <c r="BF794" s="357"/>
      <c r="BG794" s="357"/>
      <c r="BH794" s="357"/>
      <c r="BI794" s="357"/>
      <c r="BJ794" s="357"/>
      <c r="BK794" s="357"/>
      <c r="BL794" s="357"/>
      <c r="BM794" s="357"/>
      <c r="BN794" s="357"/>
      <c r="BO794" s="357"/>
      <c r="BP794" s="357"/>
      <c r="BQ794" s="357"/>
      <c r="BR794" s="357"/>
      <c r="BS794" s="357"/>
      <c r="BT794" s="357"/>
      <c r="BU794" s="357"/>
      <c r="BV794" s="357"/>
      <c r="BW794" s="357"/>
      <c r="BX794" s="357"/>
      <c r="BY794" s="357"/>
      <c r="BZ794" s="357"/>
      <c r="CA794" s="357"/>
      <c r="CB794" s="357"/>
      <c r="CC794" s="357"/>
      <c r="CD794" s="357"/>
      <c r="CE794" s="357"/>
      <c r="CF794" s="357"/>
      <c r="CG794" s="357"/>
      <c r="CH794" s="357"/>
      <c r="CI794" s="357"/>
      <c r="CJ794" s="357"/>
      <c r="CK794" s="357"/>
      <c r="CL794" s="357"/>
      <c r="CM794" s="357"/>
      <c r="CN794" s="357"/>
      <c r="CO794" s="357"/>
      <c r="CP794" s="357"/>
      <c r="CQ794" s="357"/>
      <c r="CR794" s="357"/>
      <c r="CS794" s="357"/>
      <c r="CT794" s="357"/>
      <c r="CU794" s="357"/>
      <c r="CV794" s="357"/>
      <c r="CW794" s="357"/>
      <c r="CX794" s="357"/>
      <c r="CY794" s="357"/>
      <c r="CZ794" s="357"/>
      <c r="DA794" s="357"/>
      <c r="DB794" s="357"/>
      <c r="DC794" s="357"/>
      <c r="DD794" s="357"/>
      <c r="DE794" s="357"/>
      <c r="DF794" s="357"/>
      <c r="DG794" s="357"/>
      <c r="DH794" s="357"/>
      <c r="DI794" s="357"/>
      <c r="DJ794" s="357"/>
      <c r="DK794" s="357"/>
      <c r="DL794" s="357"/>
      <c r="DM794" s="357"/>
      <c r="DN794" s="357"/>
      <c r="DO794" s="357"/>
      <c r="DP794" s="357"/>
      <c r="DQ794" s="357"/>
      <c r="DR794" s="357"/>
      <c r="DS794" s="357"/>
      <c r="DT794" s="357"/>
      <c r="DU794" s="357"/>
      <c r="DV794" s="357"/>
      <c r="DW794" s="357"/>
      <c r="DX794" s="357"/>
      <c r="DY794" s="357"/>
      <c r="DZ794" s="357"/>
      <c r="EA794" s="357"/>
      <c r="EB794" s="357"/>
      <c r="EC794" s="357"/>
      <c r="ED794" s="357"/>
      <c r="EE794" s="357"/>
      <c r="EF794" s="357"/>
      <c r="EG794" s="357"/>
      <c r="EH794" s="357"/>
      <c r="EI794" s="357"/>
      <c r="EJ794" s="357"/>
      <c r="EK794" s="357"/>
      <c r="EL794" s="357"/>
      <c r="EM794" s="357"/>
      <c r="EN794" s="357"/>
      <c r="EO794" s="357"/>
      <c r="EP794" s="357"/>
      <c r="EQ794" s="357"/>
      <c r="ER794" s="357"/>
      <c r="ES794" s="357"/>
      <c r="ET794" s="357"/>
      <c r="EU794" s="357"/>
    </row>
    <row r="795" ht="12.75" customHeight="1">
      <c r="A795" s="357"/>
      <c r="B795" s="357"/>
      <c r="C795" s="357"/>
      <c r="D795" s="357"/>
      <c r="E795" s="357"/>
      <c r="F795" s="357"/>
      <c r="G795" s="357"/>
      <c r="H795" s="357"/>
      <c r="I795" s="357"/>
      <c r="J795" s="357"/>
      <c r="K795" s="357"/>
      <c r="L795" s="357"/>
      <c r="M795" s="357"/>
      <c r="N795" s="357"/>
      <c r="O795" s="357"/>
      <c r="P795" s="357"/>
      <c r="Q795" s="357"/>
      <c r="R795" s="357"/>
      <c r="S795" s="357"/>
      <c r="T795" s="357"/>
      <c r="U795" s="357"/>
      <c r="V795" s="357"/>
      <c r="W795" s="357"/>
      <c r="X795" s="357"/>
      <c r="Y795" s="357"/>
      <c r="Z795" s="357"/>
      <c r="AA795" s="357"/>
      <c r="AB795" s="357"/>
      <c r="AC795" s="357"/>
      <c r="AD795" s="357"/>
      <c r="AE795" s="357"/>
      <c r="AF795" s="357"/>
      <c r="AG795" s="357"/>
      <c r="AH795" s="357"/>
      <c r="AI795" s="357"/>
      <c r="AJ795" s="357"/>
      <c r="AK795" s="357"/>
      <c r="AL795" s="357"/>
      <c r="AM795" s="357"/>
      <c r="AN795" s="357"/>
      <c r="AO795" s="357"/>
      <c r="AP795" s="357"/>
      <c r="AQ795" s="357"/>
      <c r="AR795" s="357"/>
      <c r="AS795" s="357"/>
      <c r="AT795" s="357"/>
      <c r="AU795" s="357"/>
      <c r="AV795" s="357"/>
      <c r="AW795" s="357"/>
      <c r="AX795" s="357"/>
      <c r="AY795" s="357"/>
      <c r="AZ795" s="357"/>
      <c r="BA795" s="357"/>
      <c r="BB795" s="357"/>
      <c r="BC795" s="357"/>
      <c r="BD795" s="357"/>
      <c r="BE795" s="357"/>
      <c r="BF795" s="357"/>
      <c r="BG795" s="357"/>
      <c r="BH795" s="357"/>
      <c r="BI795" s="357"/>
      <c r="BJ795" s="357"/>
      <c r="BK795" s="357"/>
      <c r="BL795" s="357"/>
      <c r="BM795" s="357"/>
      <c r="BN795" s="357"/>
      <c r="BO795" s="357"/>
      <c r="BP795" s="357"/>
      <c r="BQ795" s="357"/>
      <c r="BR795" s="357"/>
      <c r="BS795" s="357"/>
      <c r="BT795" s="357"/>
      <c r="BU795" s="357"/>
      <c r="BV795" s="357"/>
      <c r="BW795" s="357"/>
      <c r="BX795" s="357"/>
      <c r="BY795" s="357"/>
      <c r="BZ795" s="357"/>
      <c r="CA795" s="357"/>
      <c r="CB795" s="357"/>
      <c r="CC795" s="357"/>
      <c r="CD795" s="357"/>
      <c r="CE795" s="357"/>
      <c r="CF795" s="357"/>
      <c r="CG795" s="357"/>
      <c r="CH795" s="357"/>
      <c r="CI795" s="357"/>
      <c r="CJ795" s="357"/>
      <c r="CK795" s="357"/>
      <c r="CL795" s="357"/>
      <c r="CM795" s="357"/>
      <c r="CN795" s="357"/>
      <c r="CO795" s="357"/>
      <c r="CP795" s="357"/>
      <c r="CQ795" s="357"/>
      <c r="CR795" s="357"/>
      <c r="CS795" s="357"/>
      <c r="CT795" s="357"/>
      <c r="CU795" s="357"/>
      <c r="CV795" s="357"/>
      <c r="CW795" s="357"/>
      <c r="CX795" s="357"/>
      <c r="CY795" s="357"/>
      <c r="CZ795" s="357"/>
      <c r="DA795" s="357"/>
      <c r="DB795" s="357"/>
      <c r="DC795" s="357"/>
      <c r="DD795" s="357"/>
      <c r="DE795" s="357"/>
      <c r="DF795" s="357"/>
      <c r="DG795" s="357"/>
      <c r="DH795" s="357"/>
      <c r="DI795" s="357"/>
      <c r="DJ795" s="357"/>
      <c r="DK795" s="357"/>
      <c r="DL795" s="357"/>
      <c r="DM795" s="357"/>
      <c r="DN795" s="357"/>
      <c r="DO795" s="357"/>
      <c r="DP795" s="357"/>
      <c r="DQ795" s="357"/>
      <c r="DR795" s="357"/>
      <c r="DS795" s="357"/>
      <c r="DT795" s="357"/>
      <c r="DU795" s="357"/>
      <c r="DV795" s="357"/>
      <c r="DW795" s="357"/>
      <c r="DX795" s="357"/>
      <c r="DY795" s="357"/>
      <c r="DZ795" s="357"/>
      <c r="EA795" s="357"/>
      <c r="EB795" s="357"/>
      <c r="EC795" s="357"/>
      <c r="ED795" s="357"/>
      <c r="EE795" s="357"/>
      <c r="EF795" s="357"/>
      <c r="EG795" s="357"/>
      <c r="EH795" s="357"/>
      <c r="EI795" s="357"/>
      <c r="EJ795" s="357"/>
      <c r="EK795" s="357"/>
      <c r="EL795" s="357"/>
      <c r="EM795" s="357"/>
      <c r="EN795" s="357"/>
      <c r="EO795" s="357"/>
      <c r="EP795" s="357"/>
      <c r="EQ795" s="357"/>
      <c r="ER795" s="357"/>
      <c r="ES795" s="357"/>
      <c r="ET795" s="357"/>
      <c r="EU795" s="357"/>
    </row>
    <row r="796" ht="12.75" customHeight="1">
      <c r="A796" s="357"/>
      <c r="B796" s="357"/>
      <c r="C796" s="357"/>
      <c r="D796" s="357"/>
      <c r="E796" s="357"/>
      <c r="F796" s="357"/>
      <c r="G796" s="357"/>
      <c r="H796" s="357"/>
      <c r="I796" s="357"/>
      <c r="J796" s="357"/>
      <c r="K796" s="357"/>
      <c r="L796" s="357"/>
      <c r="M796" s="357"/>
      <c r="N796" s="357"/>
      <c r="O796" s="357"/>
      <c r="P796" s="357"/>
      <c r="Q796" s="357"/>
      <c r="R796" s="357"/>
      <c r="S796" s="357"/>
      <c r="T796" s="357"/>
      <c r="U796" s="357"/>
      <c r="V796" s="357"/>
      <c r="W796" s="357"/>
      <c r="X796" s="357"/>
      <c r="Y796" s="357"/>
      <c r="Z796" s="357"/>
      <c r="AA796" s="357"/>
      <c r="AB796" s="357"/>
      <c r="AC796" s="357"/>
      <c r="AD796" s="357"/>
      <c r="AE796" s="357"/>
      <c r="AF796" s="357"/>
      <c r="AG796" s="357"/>
      <c r="AH796" s="357"/>
      <c r="AI796" s="357"/>
      <c r="AJ796" s="357"/>
      <c r="AK796" s="357"/>
      <c r="AL796" s="357"/>
      <c r="AM796" s="357"/>
      <c r="AN796" s="357"/>
      <c r="AO796" s="357"/>
      <c r="AP796" s="357"/>
      <c r="AQ796" s="357"/>
      <c r="AR796" s="357"/>
      <c r="AS796" s="357"/>
      <c r="AT796" s="357"/>
      <c r="AU796" s="357"/>
      <c r="AV796" s="357"/>
      <c r="AW796" s="357"/>
      <c r="AX796" s="357"/>
      <c r="AY796" s="357"/>
      <c r="AZ796" s="357"/>
      <c r="BA796" s="357"/>
      <c r="BB796" s="357"/>
      <c r="BC796" s="357"/>
      <c r="BD796" s="357"/>
      <c r="BE796" s="357"/>
      <c r="BF796" s="357"/>
      <c r="BG796" s="357"/>
      <c r="BH796" s="357"/>
      <c r="BI796" s="357"/>
      <c r="BJ796" s="357"/>
      <c r="BK796" s="357"/>
      <c r="BL796" s="357"/>
      <c r="BM796" s="357"/>
      <c r="BN796" s="357"/>
      <c r="BO796" s="357"/>
      <c r="BP796" s="357"/>
      <c r="BQ796" s="357"/>
      <c r="BR796" s="357"/>
      <c r="BS796" s="357"/>
      <c r="BT796" s="357"/>
      <c r="BU796" s="357"/>
      <c r="BV796" s="357"/>
      <c r="BW796" s="357"/>
      <c r="BX796" s="357"/>
      <c r="BY796" s="357"/>
      <c r="BZ796" s="357"/>
      <c r="CA796" s="357"/>
      <c r="CB796" s="357"/>
      <c r="CC796" s="357"/>
      <c r="CD796" s="357"/>
      <c r="CE796" s="357"/>
      <c r="CF796" s="357"/>
      <c r="CG796" s="357"/>
      <c r="CH796" s="357"/>
      <c r="CI796" s="357"/>
      <c r="CJ796" s="357"/>
      <c r="CK796" s="357"/>
      <c r="CL796" s="357"/>
      <c r="CM796" s="357"/>
      <c r="CN796" s="357"/>
      <c r="CO796" s="357"/>
      <c r="CP796" s="357"/>
      <c r="CQ796" s="357"/>
      <c r="CR796" s="357"/>
      <c r="CS796" s="357"/>
      <c r="CT796" s="357"/>
      <c r="CU796" s="357"/>
      <c r="CV796" s="357"/>
      <c r="CW796" s="357"/>
      <c r="CX796" s="357"/>
      <c r="CY796" s="357"/>
      <c r="CZ796" s="357"/>
      <c r="DA796" s="357"/>
      <c r="DB796" s="357"/>
      <c r="DC796" s="357"/>
      <c r="DD796" s="357"/>
      <c r="DE796" s="357"/>
      <c r="DF796" s="357"/>
      <c r="DG796" s="357"/>
      <c r="DH796" s="357"/>
      <c r="DI796" s="357"/>
      <c r="DJ796" s="357"/>
      <c r="DK796" s="357"/>
      <c r="DL796" s="357"/>
      <c r="DM796" s="357"/>
      <c r="DN796" s="357"/>
      <c r="DO796" s="357"/>
      <c r="DP796" s="357"/>
      <c r="DQ796" s="357"/>
      <c r="DR796" s="357"/>
      <c r="DS796" s="357"/>
      <c r="DT796" s="357"/>
      <c r="DU796" s="357"/>
      <c r="DV796" s="357"/>
      <c r="DW796" s="357"/>
      <c r="DX796" s="357"/>
      <c r="DY796" s="357"/>
      <c r="DZ796" s="357"/>
      <c r="EA796" s="357"/>
      <c r="EB796" s="357"/>
      <c r="EC796" s="357"/>
      <c r="ED796" s="357"/>
      <c r="EE796" s="357"/>
      <c r="EF796" s="357"/>
      <c r="EG796" s="357"/>
      <c r="EH796" s="357"/>
      <c r="EI796" s="357"/>
      <c r="EJ796" s="357"/>
      <c r="EK796" s="357"/>
      <c r="EL796" s="357"/>
      <c r="EM796" s="357"/>
      <c r="EN796" s="357"/>
      <c r="EO796" s="357"/>
      <c r="EP796" s="357"/>
      <c r="EQ796" s="357"/>
      <c r="ER796" s="357"/>
      <c r="ES796" s="357"/>
      <c r="ET796" s="357"/>
      <c r="EU796" s="357"/>
    </row>
    <row r="797" ht="12.75" customHeight="1">
      <c r="A797" s="357"/>
      <c r="B797" s="357"/>
      <c r="C797" s="357"/>
      <c r="D797" s="357"/>
      <c r="E797" s="357"/>
      <c r="F797" s="357"/>
      <c r="G797" s="357"/>
      <c r="H797" s="357"/>
      <c r="I797" s="357"/>
      <c r="J797" s="357"/>
      <c r="K797" s="357"/>
      <c r="L797" s="357"/>
      <c r="M797" s="357"/>
      <c r="N797" s="357"/>
      <c r="O797" s="357"/>
      <c r="P797" s="357"/>
      <c r="Q797" s="357"/>
      <c r="R797" s="357"/>
      <c r="S797" s="357"/>
      <c r="T797" s="357"/>
      <c r="U797" s="357"/>
      <c r="V797" s="357"/>
      <c r="W797" s="357"/>
      <c r="X797" s="357"/>
      <c r="Y797" s="357"/>
      <c r="Z797" s="357"/>
      <c r="AA797" s="357"/>
      <c r="AB797" s="357"/>
      <c r="AC797" s="357"/>
      <c r="AD797" s="357"/>
      <c r="AE797" s="357"/>
      <c r="AF797" s="357"/>
      <c r="AG797" s="357"/>
      <c r="AH797" s="357"/>
      <c r="AI797" s="357"/>
      <c r="AJ797" s="357"/>
      <c r="AK797" s="357"/>
      <c r="AL797" s="357"/>
      <c r="AM797" s="357"/>
      <c r="AN797" s="357"/>
      <c r="AO797" s="357"/>
      <c r="AP797" s="357"/>
      <c r="AQ797" s="357"/>
      <c r="AR797" s="357"/>
      <c r="AS797" s="357"/>
      <c r="AT797" s="357"/>
      <c r="AU797" s="357"/>
      <c r="AV797" s="357"/>
      <c r="AW797" s="357"/>
      <c r="AX797" s="357"/>
      <c r="AY797" s="357"/>
      <c r="AZ797" s="357"/>
      <c r="BA797" s="357"/>
      <c r="BB797" s="357"/>
      <c r="BC797" s="357"/>
      <c r="BD797" s="357"/>
      <c r="BE797" s="357"/>
      <c r="BF797" s="357"/>
      <c r="BG797" s="357"/>
      <c r="BH797" s="357"/>
      <c r="BI797" s="357"/>
      <c r="BJ797" s="357"/>
      <c r="BK797" s="357"/>
      <c r="BL797" s="357"/>
      <c r="BM797" s="357"/>
      <c r="BN797" s="357"/>
      <c r="BO797" s="357"/>
      <c r="BP797" s="357"/>
      <c r="BQ797" s="357"/>
      <c r="BR797" s="357"/>
      <c r="BS797" s="357"/>
      <c r="BT797" s="357"/>
      <c r="BU797" s="357"/>
      <c r="BV797" s="357"/>
      <c r="BW797" s="357"/>
      <c r="BX797" s="357"/>
      <c r="BY797" s="357"/>
      <c r="BZ797" s="357"/>
      <c r="CA797" s="357"/>
      <c r="CB797" s="357"/>
      <c r="CC797" s="357"/>
      <c r="CD797" s="357"/>
      <c r="CE797" s="357"/>
      <c r="CF797" s="357"/>
      <c r="CG797" s="357"/>
      <c r="CH797" s="357"/>
      <c r="CI797" s="357"/>
      <c r="CJ797" s="357"/>
      <c r="CK797" s="357"/>
      <c r="CL797" s="357"/>
      <c r="CM797" s="357"/>
      <c r="CN797" s="357"/>
      <c r="CO797" s="357"/>
      <c r="CP797" s="357"/>
      <c r="CQ797" s="357"/>
      <c r="CR797" s="357"/>
      <c r="CS797" s="357"/>
      <c r="CT797" s="357"/>
      <c r="CU797" s="357"/>
      <c r="CV797" s="357"/>
      <c r="CW797" s="357"/>
      <c r="CX797" s="357"/>
      <c r="CY797" s="357"/>
      <c r="CZ797" s="357"/>
      <c r="DA797" s="357"/>
      <c r="DB797" s="357"/>
      <c r="DC797" s="357"/>
      <c r="DD797" s="357"/>
      <c r="DE797" s="357"/>
      <c r="DF797" s="357"/>
      <c r="DG797" s="357"/>
      <c r="DH797" s="357"/>
      <c r="DI797" s="357"/>
      <c r="DJ797" s="357"/>
      <c r="DK797" s="357"/>
      <c r="DL797" s="357"/>
      <c r="DM797" s="357"/>
      <c r="DN797" s="357"/>
      <c r="DO797" s="357"/>
      <c r="DP797" s="357"/>
      <c r="DQ797" s="357"/>
      <c r="DR797" s="357"/>
      <c r="DS797" s="357"/>
      <c r="DT797" s="357"/>
      <c r="DU797" s="357"/>
      <c r="DV797" s="357"/>
      <c r="DW797" s="357"/>
      <c r="DX797" s="357"/>
      <c r="DY797" s="357"/>
      <c r="DZ797" s="357"/>
      <c r="EA797" s="357"/>
      <c r="EB797" s="357"/>
      <c r="EC797" s="357"/>
      <c r="ED797" s="357"/>
      <c r="EE797" s="357"/>
      <c r="EF797" s="357"/>
      <c r="EG797" s="357"/>
      <c r="EH797" s="357"/>
      <c r="EI797" s="357"/>
      <c r="EJ797" s="357"/>
      <c r="EK797" s="357"/>
      <c r="EL797" s="357"/>
      <c r="EM797" s="357"/>
      <c r="EN797" s="357"/>
      <c r="EO797" s="357"/>
      <c r="EP797" s="357"/>
      <c r="EQ797" s="357"/>
      <c r="ER797" s="357"/>
      <c r="ES797" s="357"/>
      <c r="ET797" s="357"/>
      <c r="EU797" s="357"/>
    </row>
    <row r="798" ht="12.75" customHeight="1">
      <c r="A798" s="357"/>
      <c r="B798" s="357"/>
      <c r="C798" s="357"/>
      <c r="D798" s="357"/>
      <c r="E798" s="357"/>
      <c r="F798" s="357"/>
      <c r="G798" s="357"/>
      <c r="H798" s="357"/>
      <c r="I798" s="357"/>
      <c r="J798" s="357"/>
      <c r="K798" s="357"/>
      <c r="L798" s="357"/>
      <c r="M798" s="357"/>
      <c r="N798" s="357"/>
      <c r="O798" s="357"/>
      <c r="P798" s="357"/>
      <c r="Q798" s="357"/>
      <c r="R798" s="357"/>
      <c r="S798" s="357"/>
      <c r="T798" s="357"/>
      <c r="U798" s="357"/>
      <c r="V798" s="357"/>
      <c r="W798" s="357"/>
      <c r="X798" s="357"/>
      <c r="Y798" s="357"/>
      <c r="Z798" s="357"/>
      <c r="AA798" s="357"/>
      <c r="AB798" s="357"/>
      <c r="AC798" s="357"/>
      <c r="AD798" s="357"/>
      <c r="AE798" s="357"/>
      <c r="AF798" s="357"/>
      <c r="AG798" s="357"/>
      <c r="AH798" s="357"/>
      <c r="AI798" s="357"/>
      <c r="AJ798" s="357"/>
      <c r="AK798" s="357"/>
      <c r="AL798" s="357"/>
      <c r="AM798" s="357"/>
      <c r="AN798" s="357"/>
      <c r="AO798" s="357"/>
      <c r="AP798" s="357"/>
      <c r="AQ798" s="357"/>
      <c r="AR798" s="357"/>
      <c r="AS798" s="357"/>
      <c r="AT798" s="357"/>
      <c r="AU798" s="357"/>
      <c r="AV798" s="357"/>
      <c r="AW798" s="357"/>
      <c r="AX798" s="357"/>
      <c r="AY798" s="357"/>
      <c r="AZ798" s="357"/>
      <c r="BA798" s="357"/>
      <c r="BB798" s="357"/>
      <c r="BC798" s="357"/>
      <c r="BD798" s="357"/>
      <c r="BE798" s="357"/>
      <c r="BF798" s="357"/>
      <c r="BG798" s="357"/>
      <c r="BH798" s="357"/>
      <c r="BI798" s="357"/>
      <c r="BJ798" s="357"/>
      <c r="BK798" s="357"/>
      <c r="BL798" s="357"/>
      <c r="BM798" s="357"/>
      <c r="BN798" s="357"/>
      <c r="BO798" s="357"/>
      <c r="BP798" s="357"/>
      <c r="BQ798" s="357"/>
      <c r="BR798" s="357"/>
      <c r="BS798" s="357"/>
      <c r="BT798" s="357"/>
      <c r="BU798" s="357"/>
      <c r="BV798" s="357"/>
      <c r="BW798" s="357"/>
      <c r="BX798" s="357"/>
      <c r="BY798" s="357"/>
      <c r="BZ798" s="357"/>
      <c r="CA798" s="357"/>
      <c r="CB798" s="357"/>
      <c r="CC798" s="357"/>
      <c r="CD798" s="357"/>
      <c r="CE798" s="357"/>
      <c r="CF798" s="357"/>
      <c r="CG798" s="357"/>
      <c r="CH798" s="357"/>
      <c r="CI798" s="357"/>
      <c r="CJ798" s="357"/>
      <c r="CK798" s="357"/>
      <c r="CL798" s="357"/>
      <c r="CM798" s="357"/>
      <c r="CN798" s="357"/>
      <c r="CO798" s="357"/>
      <c r="CP798" s="357"/>
      <c r="CQ798" s="357"/>
      <c r="CR798" s="357"/>
      <c r="CS798" s="357"/>
      <c r="CT798" s="357"/>
      <c r="CU798" s="357"/>
      <c r="CV798" s="357"/>
      <c r="CW798" s="357"/>
      <c r="CX798" s="357"/>
      <c r="CY798" s="357"/>
      <c r="CZ798" s="357"/>
      <c r="DA798" s="357"/>
      <c r="DB798" s="357"/>
      <c r="DC798" s="357"/>
      <c r="DD798" s="357"/>
      <c r="DE798" s="357"/>
      <c r="DF798" s="357"/>
      <c r="DG798" s="357"/>
      <c r="DH798" s="357"/>
      <c r="DI798" s="357"/>
      <c r="DJ798" s="357"/>
      <c r="DK798" s="357"/>
      <c r="DL798" s="357"/>
      <c r="DM798" s="357"/>
      <c r="DN798" s="357"/>
      <c r="DO798" s="357"/>
      <c r="DP798" s="357"/>
      <c r="DQ798" s="357"/>
      <c r="DR798" s="357"/>
      <c r="DS798" s="357"/>
      <c r="DT798" s="357"/>
      <c r="DU798" s="357"/>
      <c r="DV798" s="357"/>
      <c r="DW798" s="357"/>
      <c r="DX798" s="357"/>
      <c r="DY798" s="357"/>
      <c r="DZ798" s="357"/>
      <c r="EA798" s="357"/>
      <c r="EB798" s="357"/>
      <c r="EC798" s="357"/>
      <c r="ED798" s="357"/>
      <c r="EE798" s="357"/>
      <c r="EF798" s="357"/>
      <c r="EG798" s="357"/>
      <c r="EH798" s="357"/>
      <c r="EI798" s="357"/>
      <c r="EJ798" s="357"/>
      <c r="EK798" s="357"/>
      <c r="EL798" s="357"/>
      <c r="EM798" s="357"/>
      <c r="EN798" s="357"/>
      <c r="EO798" s="357"/>
      <c r="EP798" s="357"/>
      <c r="EQ798" s="357"/>
      <c r="ER798" s="357"/>
      <c r="ES798" s="357"/>
      <c r="ET798" s="357"/>
      <c r="EU798" s="357"/>
    </row>
    <row r="799" ht="12.75" customHeight="1">
      <c r="A799" s="357"/>
      <c r="B799" s="357"/>
      <c r="C799" s="357"/>
      <c r="D799" s="357"/>
      <c r="E799" s="357"/>
      <c r="F799" s="357"/>
      <c r="G799" s="357"/>
      <c r="H799" s="357"/>
      <c r="I799" s="357"/>
      <c r="J799" s="357"/>
      <c r="K799" s="357"/>
      <c r="L799" s="357"/>
      <c r="M799" s="357"/>
      <c r="N799" s="357"/>
      <c r="O799" s="357"/>
      <c r="P799" s="357"/>
      <c r="Q799" s="357"/>
      <c r="R799" s="357"/>
      <c r="S799" s="357"/>
      <c r="T799" s="357"/>
      <c r="U799" s="357"/>
      <c r="V799" s="357"/>
      <c r="W799" s="357"/>
      <c r="X799" s="357"/>
      <c r="Y799" s="357"/>
      <c r="Z799" s="357"/>
      <c r="AA799" s="357"/>
      <c r="AB799" s="357"/>
      <c r="AC799" s="357"/>
      <c r="AD799" s="357"/>
      <c r="AE799" s="357"/>
      <c r="AF799" s="357"/>
      <c r="AG799" s="357"/>
      <c r="AH799" s="357"/>
      <c r="AI799" s="357"/>
      <c r="AJ799" s="357"/>
      <c r="AK799" s="357"/>
      <c r="AL799" s="357"/>
      <c r="AM799" s="357"/>
      <c r="AN799" s="357"/>
      <c r="AO799" s="357"/>
      <c r="AP799" s="357"/>
      <c r="AQ799" s="357"/>
      <c r="AR799" s="357"/>
      <c r="AS799" s="357"/>
      <c r="AT799" s="357"/>
      <c r="AU799" s="357"/>
      <c r="AV799" s="357"/>
      <c r="AW799" s="357"/>
      <c r="AX799" s="357"/>
      <c r="AY799" s="357"/>
      <c r="AZ799" s="357"/>
      <c r="BA799" s="357"/>
      <c r="BB799" s="357"/>
      <c r="BC799" s="357"/>
      <c r="BD799" s="357"/>
      <c r="BE799" s="357"/>
      <c r="BF799" s="357"/>
      <c r="BG799" s="357"/>
      <c r="BH799" s="357"/>
      <c r="BI799" s="357"/>
      <c r="BJ799" s="357"/>
      <c r="BK799" s="357"/>
      <c r="BL799" s="357"/>
      <c r="BM799" s="357"/>
      <c r="BN799" s="357"/>
      <c r="BO799" s="357"/>
      <c r="BP799" s="357"/>
      <c r="BQ799" s="357"/>
      <c r="BR799" s="357"/>
      <c r="BS799" s="357"/>
      <c r="BT799" s="357"/>
      <c r="BU799" s="357"/>
      <c r="BV799" s="357"/>
      <c r="BW799" s="357"/>
      <c r="BX799" s="357"/>
      <c r="BY799" s="357"/>
      <c r="BZ799" s="357"/>
      <c r="CA799" s="357"/>
      <c r="CB799" s="357"/>
      <c r="CC799" s="357"/>
      <c r="CD799" s="357"/>
      <c r="CE799" s="357"/>
      <c r="CF799" s="357"/>
      <c r="CG799" s="357"/>
      <c r="CH799" s="357"/>
      <c r="CI799" s="357"/>
      <c r="CJ799" s="357"/>
      <c r="CK799" s="357"/>
      <c r="CL799" s="357"/>
      <c r="CM799" s="357"/>
      <c r="CN799" s="357"/>
      <c r="CO799" s="357"/>
      <c r="CP799" s="357"/>
      <c r="CQ799" s="357"/>
      <c r="CR799" s="357"/>
      <c r="CS799" s="357"/>
      <c r="CT799" s="357"/>
      <c r="CU799" s="357"/>
      <c r="CV799" s="357"/>
      <c r="CW799" s="357"/>
      <c r="CX799" s="357"/>
      <c r="CY799" s="357"/>
      <c r="CZ799" s="357"/>
      <c r="DA799" s="357"/>
      <c r="DB799" s="357"/>
      <c r="DC799" s="357"/>
      <c r="DD799" s="357"/>
      <c r="DE799" s="357"/>
      <c r="DF799" s="357"/>
      <c r="DG799" s="357"/>
      <c r="DH799" s="357"/>
      <c r="DI799" s="357"/>
      <c r="DJ799" s="357"/>
      <c r="DK799" s="357"/>
      <c r="DL799" s="357"/>
      <c r="DM799" s="357"/>
      <c r="DN799" s="357"/>
      <c r="DO799" s="357"/>
      <c r="DP799" s="357"/>
      <c r="DQ799" s="357"/>
      <c r="DR799" s="357"/>
      <c r="DS799" s="357"/>
      <c r="DT799" s="357"/>
      <c r="DU799" s="357"/>
      <c r="DV799" s="357"/>
      <c r="DW799" s="357"/>
      <c r="DX799" s="357"/>
      <c r="DY799" s="357"/>
      <c r="DZ799" s="357"/>
      <c r="EA799" s="357"/>
      <c r="EB799" s="357"/>
      <c r="EC799" s="357"/>
      <c r="ED799" s="357"/>
      <c r="EE799" s="357"/>
      <c r="EF799" s="357"/>
      <c r="EG799" s="357"/>
      <c r="EH799" s="357"/>
      <c r="EI799" s="357"/>
      <c r="EJ799" s="357"/>
      <c r="EK799" s="357"/>
      <c r="EL799" s="357"/>
      <c r="EM799" s="357"/>
      <c r="EN799" s="357"/>
      <c r="EO799" s="357"/>
      <c r="EP799" s="357"/>
      <c r="EQ799" s="357"/>
      <c r="ER799" s="357"/>
      <c r="ES799" s="357"/>
      <c r="ET799" s="357"/>
      <c r="EU799" s="357"/>
    </row>
    <row r="800" ht="12.75" customHeight="1">
      <c r="A800" s="357"/>
      <c r="B800" s="357"/>
      <c r="C800" s="357"/>
      <c r="D800" s="357"/>
      <c r="E800" s="357"/>
      <c r="F800" s="357"/>
      <c r="G800" s="357"/>
      <c r="H800" s="357"/>
      <c r="I800" s="357"/>
      <c r="J800" s="357"/>
      <c r="K800" s="357"/>
      <c r="L800" s="357"/>
      <c r="M800" s="357"/>
      <c r="N800" s="357"/>
      <c r="O800" s="357"/>
      <c r="P800" s="357"/>
      <c r="Q800" s="357"/>
      <c r="R800" s="357"/>
      <c r="S800" s="357"/>
      <c r="T800" s="357"/>
      <c r="U800" s="357"/>
      <c r="V800" s="357"/>
      <c r="W800" s="357"/>
      <c r="X800" s="357"/>
      <c r="Y800" s="357"/>
      <c r="Z800" s="357"/>
      <c r="AA800" s="357"/>
      <c r="AB800" s="357"/>
      <c r="AC800" s="357"/>
      <c r="AD800" s="357"/>
      <c r="AE800" s="357"/>
      <c r="AF800" s="357"/>
      <c r="AG800" s="357"/>
      <c r="AH800" s="357"/>
      <c r="AI800" s="357"/>
      <c r="AJ800" s="357"/>
      <c r="AK800" s="357"/>
      <c r="AL800" s="357"/>
      <c r="AM800" s="357"/>
      <c r="AN800" s="357"/>
      <c r="AO800" s="357"/>
      <c r="AP800" s="357"/>
      <c r="AQ800" s="357"/>
      <c r="AR800" s="357"/>
      <c r="AS800" s="357"/>
      <c r="AT800" s="357"/>
      <c r="AU800" s="357"/>
      <c r="AV800" s="357"/>
      <c r="AW800" s="357"/>
      <c r="AX800" s="357"/>
      <c r="AY800" s="357"/>
      <c r="AZ800" s="357"/>
      <c r="BA800" s="357"/>
      <c r="BB800" s="357"/>
      <c r="BC800" s="357"/>
      <c r="BD800" s="357"/>
      <c r="BE800" s="357"/>
      <c r="BF800" s="357"/>
      <c r="BG800" s="357"/>
      <c r="BH800" s="357"/>
      <c r="BI800" s="357"/>
      <c r="BJ800" s="357"/>
      <c r="BK800" s="357"/>
      <c r="BL800" s="357"/>
      <c r="BM800" s="357"/>
      <c r="BN800" s="357"/>
      <c r="BO800" s="357"/>
      <c r="BP800" s="357"/>
      <c r="BQ800" s="357"/>
      <c r="BR800" s="357"/>
      <c r="BS800" s="357"/>
      <c r="BT800" s="357"/>
      <c r="BU800" s="357"/>
      <c r="BV800" s="357"/>
      <c r="BW800" s="357"/>
      <c r="BX800" s="357"/>
      <c r="BY800" s="357"/>
      <c r="BZ800" s="357"/>
      <c r="CA800" s="357"/>
      <c r="CB800" s="357"/>
      <c r="CC800" s="357"/>
      <c r="CD800" s="357"/>
      <c r="CE800" s="357"/>
      <c r="CF800" s="357"/>
      <c r="CG800" s="357"/>
      <c r="CH800" s="357"/>
      <c r="CI800" s="357"/>
      <c r="CJ800" s="357"/>
      <c r="CK800" s="357"/>
      <c r="CL800" s="357"/>
      <c r="CM800" s="357"/>
      <c r="CN800" s="357"/>
      <c r="CO800" s="357"/>
      <c r="CP800" s="357"/>
      <c r="CQ800" s="357"/>
      <c r="CR800" s="357"/>
      <c r="CS800" s="357"/>
      <c r="CT800" s="357"/>
      <c r="CU800" s="357"/>
      <c r="CV800" s="357"/>
      <c r="CW800" s="357"/>
      <c r="CX800" s="357"/>
      <c r="CY800" s="357"/>
      <c r="CZ800" s="357"/>
      <c r="DA800" s="357"/>
      <c r="DB800" s="357"/>
      <c r="DC800" s="357"/>
      <c r="DD800" s="357"/>
      <c r="DE800" s="357"/>
      <c r="DF800" s="357"/>
      <c r="DG800" s="357"/>
      <c r="DH800" s="357"/>
      <c r="DI800" s="357"/>
      <c r="DJ800" s="357"/>
      <c r="DK800" s="357"/>
      <c r="DL800" s="357"/>
      <c r="DM800" s="357"/>
      <c r="DN800" s="357"/>
      <c r="DO800" s="357"/>
      <c r="DP800" s="357"/>
      <c r="DQ800" s="357"/>
      <c r="DR800" s="357"/>
      <c r="DS800" s="357"/>
      <c r="DT800" s="357"/>
      <c r="DU800" s="357"/>
      <c r="DV800" s="357"/>
      <c r="DW800" s="357"/>
      <c r="DX800" s="357"/>
      <c r="DY800" s="357"/>
      <c r="DZ800" s="357"/>
      <c r="EA800" s="357"/>
      <c r="EB800" s="357"/>
      <c r="EC800" s="357"/>
      <c r="ED800" s="357"/>
      <c r="EE800" s="357"/>
      <c r="EF800" s="357"/>
      <c r="EG800" s="357"/>
      <c r="EH800" s="357"/>
      <c r="EI800" s="357"/>
      <c r="EJ800" s="357"/>
      <c r="EK800" s="357"/>
      <c r="EL800" s="357"/>
      <c r="EM800" s="357"/>
      <c r="EN800" s="357"/>
      <c r="EO800" s="357"/>
      <c r="EP800" s="357"/>
      <c r="EQ800" s="357"/>
      <c r="ER800" s="357"/>
      <c r="ES800" s="357"/>
      <c r="ET800" s="357"/>
      <c r="EU800" s="357"/>
    </row>
    <row r="801" ht="12.75" customHeight="1">
      <c r="A801" s="357"/>
      <c r="B801" s="357"/>
      <c r="C801" s="357"/>
      <c r="D801" s="357"/>
      <c r="E801" s="357"/>
      <c r="F801" s="357"/>
      <c r="G801" s="357"/>
      <c r="H801" s="357"/>
      <c r="I801" s="357"/>
      <c r="J801" s="357"/>
      <c r="K801" s="357"/>
      <c r="L801" s="357"/>
      <c r="M801" s="357"/>
      <c r="N801" s="357"/>
      <c r="O801" s="357"/>
      <c r="P801" s="357"/>
      <c r="Q801" s="357"/>
      <c r="R801" s="357"/>
      <c r="S801" s="357"/>
      <c r="T801" s="357"/>
      <c r="U801" s="357"/>
      <c r="V801" s="357"/>
      <c r="W801" s="357"/>
      <c r="X801" s="357"/>
      <c r="Y801" s="357"/>
      <c r="Z801" s="357"/>
      <c r="AA801" s="357"/>
      <c r="AB801" s="357"/>
      <c r="AC801" s="357"/>
      <c r="AD801" s="357"/>
      <c r="AE801" s="357"/>
      <c r="AF801" s="357"/>
      <c r="AG801" s="357"/>
      <c r="AH801" s="357"/>
      <c r="AI801" s="357"/>
      <c r="AJ801" s="357"/>
      <c r="AK801" s="357"/>
      <c r="AL801" s="357"/>
      <c r="AM801" s="357"/>
      <c r="AN801" s="357"/>
      <c r="AO801" s="357"/>
      <c r="AP801" s="357"/>
      <c r="AQ801" s="357"/>
      <c r="AR801" s="357"/>
      <c r="AS801" s="357"/>
      <c r="AT801" s="357"/>
      <c r="AU801" s="357"/>
      <c r="AV801" s="357"/>
      <c r="AW801" s="357"/>
      <c r="AX801" s="357"/>
      <c r="AY801" s="357"/>
      <c r="AZ801" s="357"/>
      <c r="BA801" s="357"/>
      <c r="BB801" s="357"/>
      <c r="BC801" s="357"/>
      <c r="BD801" s="357"/>
      <c r="BE801" s="357"/>
      <c r="BF801" s="357"/>
      <c r="BG801" s="357"/>
      <c r="BH801" s="357"/>
      <c r="BI801" s="357"/>
      <c r="BJ801" s="357"/>
      <c r="BK801" s="357"/>
      <c r="BL801" s="357"/>
      <c r="BM801" s="357"/>
      <c r="BN801" s="357"/>
      <c r="BO801" s="357"/>
      <c r="BP801" s="357"/>
      <c r="BQ801" s="357"/>
      <c r="BR801" s="357"/>
      <c r="BS801" s="357"/>
      <c r="BT801" s="357"/>
      <c r="BU801" s="357"/>
      <c r="BV801" s="357"/>
      <c r="BW801" s="357"/>
      <c r="BX801" s="357"/>
      <c r="BY801" s="357"/>
      <c r="BZ801" s="357"/>
      <c r="CA801" s="357"/>
      <c r="CB801" s="357"/>
      <c r="CC801" s="357"/>
      <c r="CD801" s="357"/>
      <c r="CE801" s="357"/>
      <c r="CF801" s="357"/>
      <c r="CG801" s="357"/>
      <c r="CH801" s="357"/>
      <c r="CI801" s="357"/>
      <c r="CJ801" s="357"/>
      <c r="CK801" s="357"/>
      <c r="CL801" s="357"/>
      <c r="CM801" s="357"/>
      <c r="CN801" s="357"/>
      <c r="CO801" s="357"/>
      <c r="CP801" s="357"/>
      <c r="CQ801" s="357"/>
      <c r="CR801" s="357"/>
      <c r="CS801" s="357"/>
      <c r="CT801" s="357"/>
      <c r="CU801" s="357"/>
      <c r="CV801" s="357"/>
      <c r="CW801" s="357"/>
      <c r="CX801" s="357"/>
      <c r="CY801" s="357"/>
      <c r="CZ801" s="357"/>
      <c r="DA801" s="357"/>
      <c r="DB801" s="357"/>
      <c r="DC801" s="357"/>
      <c r="DD801" s="357"/>
      <c r="DE801" s="357"/>
      <c r="DF801" s="357"/>
      <c r="DG801" s="357"/>
      <c r="DH801" s="357"/>
      <c r="DI801" s="357"/>
      <c r="DJ801" s="357"/>
      <c r="DK801" s="357"/>
      <c r="DL801" s="357"/>
      <c r="DM801" s="357"/>
      <c r="DN801" s="357"/>
      <c r="DO801" s="357"/>
      <c r="DP801" s="357"/>
      <c r="DQ801" s="357"/>
      <c r="DR801" s="357"/>
      <c r="DS801" s="357"/>
      <c r="DT801" s="357"/>
      <c r="DU801" s="357"/>
      <c r="DV801" s="357"/>
      <c r="DW801" s="357"/>
      <c r="DX801" s="357"/>
      <c r="DY801" s="357"/>
      <c r="DZ801" s="357"/>
      <c r="EA801" s="357"/>
      <c r="EB801" s="357"/>
      <c r="EC801" s="357"/>
      <c r="ED801" s="357"/>
      <c r="EE801" s="357"/>
      <c r="EF801" s="357"/>
      <c r="EG801" s="357"/>
      <c r="EH801" s="357"/>
      <c r="EI801" s="357"/>
      <c r="EJ801" s="357"/>
      <c r="EK801" s="357"/>
      <c r="EL801" s="357"/>
      <c r="EM801" s="357"/>
      <c r="EN801" s="357"/>
      <c r="EO801" s="357"/>
      <c r="EP801" s="357"/>
      <c r="EQ801" s="357"/>
      <c r="ER801" s="357"/>
      <c r="ES801" s="357"/>
      <c r="ET801" s="357"/>
      <c r="EU801" s="357"/>
    </row>
    <row r="802" ht="12.75" customHeight="1">
      <c r="A802" s="357"/>
      <c r="B802" s="357"/>
      <c r="C802" s="357"/>
      <c r="D802" s="357"/>
      <c r="E802" s="357"/>
      <c r="F802" s="357"/>
      <c r="G802" s="357"/>
      <c r="H802" s="357"/>
      <c r="I802" s="357"/>
      <c r="J802" s="357"/>
      <c r="K802" s="357"/>
      <c r="L802" s="357"/>
      <c r="M802" s="357"/>
      <c r="N802" s="357"/>
      <c r="O802" s="357"/>
      <c r="P802" s="357"/>
      <c r="Q802" s="357"/>
      <c r="R802" s="357"/>
      <c r="S802" s="357"/>
      <c r="T802" s="357"/>
      <c r="U802" s="357"/>
      <c r="V802" s="357"/>
      <c r="W802" s="357"/>
      <c r="X802" s="357"/>
      <c r="Y802" s="357"/>
      <c r="Z802" s="357"/>
      <c r="AA802" s="357"/>
      <c r="AB802" s="357"/>
      <c r="AC802" s="357"/>
      <c r="AD802" s="357"/>
      <c r="AE802" s="357"/>
      <c r="AF802" s="357"/>
      <c r="AG802" s="357"/>
      <c r="AH802" s="357"/>
      <c r="AI802" s="357"/>
      <c r="AJ802" s="357"/>
      <c r="AK802" s="357"/>
      <c r="AL802" s="357"/>
      <c r="AM802" s="357"/>
      <c r="AN802" s="357"/>
      <c r="AO802" s="357"/>
      <c r="AP802" s="357"/>
      <c r="AQ802" s="357"/>
      <c r="AR802" s="357"/>
      <c r="AS802" s="357"/>
      <c r="AT802" s="357"/>
      <c r="AU802" s="357"/>
      <c r="AV802" s="357"/>
      <c r="AW802" s="357"/>
      <c r="AX802" s="357"/>
      <c r="AY802" s="357"/>
      <c r="AZ802" s="357"/>
      <c r="BA802" s="357"/>
      <c r="BB802" s="357"/>
      <c r="BC802" s="357"/>
      <c r="BD802" s="357"/>
      <c r="BE802" s="357"/>
      <c r="BF802" s="357"/>
      <c r="BG802" s="357"/>
      <c r="BH802" s="357"/>
      <c r="BI802" s="357"/>
      <c r="BJ802" s="357"/>
      <c r="BK802" s="357"/>
      <c r="BL802" s="357"/>
      <c r="BM802" s="357"/>
      <c r="BN802" s="357"/>
      <c r="BO802" s="357"/>
      <c r="BP802" s="357"/>
      <c r="BQ802" s="357"/>
      <c r="BR802" s="357"/>
      <c r="BS802" s="357"/>
      <c r="BT802" s="357"/>
      <c r="BU802" s="357"/>
      <c r="BV802" s="357"/>
      <c r="BW802" s="357"/>
      <c r="BX802" s="357"/>
      <c r="BY802" s="357"/>
      <c r="BZ802" s="357"/>
      <c r="CA802" s="357"/>
      <c r="CB802" s="357"/>
      <c r="CC802" s="357"/>
      <c r="CD802" s="357"/>
      <c r="CE802" s="357"/>
      <c r="CF802" s="357"/>
      <c r="CG802" s="357"/>
      <c r="CH802" s="357"/>
      <c r="CI802" s="357"/>
      <c r="CJ802" s="357"/>
      <c r="CK802" s="357"/>
      <c r="CL802" s="357"/>
      <c r="CM802" s="357"/>
      <c r="CN802" s="357"/>
      <c r="CO802" s="357"/>
      <c r="CP802" s="357"/>
      <c r="CQ802" s="357"/>
      <c r="CR802" s="357"/>
      <c r="CS802" s="357"/>
      <c r="CT802" s="357"/>
      <c r="CU802" s="357"/>
      <c r="CV802" s="357"/>
      <c r="CW802" s="357"/>
      <c r="CX802" s="357"/>
      <c r="CY802" s="357"/>
      <c r="CZ802" s="357"/>
      <c r="DA802" s="357"/>
      <c r="DB802" s="357"/>
      <c r="DC802" s="357"/>
      <c r="DD802" s="357"/>
      <c r="DE802" s="357"/>
      <c r="DF802" s="357"/>
      <c r="DG802" s="357"/>
      <c r="DH802" s="357"/>
      <c r="DI802" s="357"/>
      <c r="DJ802" s="357"/>
      <c r="DK802" s="357"/>
      <c r="DL802" s="357"/>
      <c r="DM802" s="357"/>
      <c r="DN802" s="357"/>
      <c r="DO802" s="357"/>
      <c r="DP802" s="357"/>
      <c r="DQ802" s="357"/>
      <c r="DR802" s="357"/>
      <c r="DS802" s="357"/>
      <c r="DT802" s="357"/>
      <c r="DU802" s="357"/>
      <c r="DV802" s="357"/>
      <c r="DW802" s="357"/>
      <c r="DX802" s="357"/>
      <c r="DY802" s="357"/>
      <c r="DZ802" s="357"/>
      <c r="EA802" s="357"/>
      <c r="EB802" s="357"/>
      <c r="EC802" s="357"/>
      <c r="ED802" s="357"/>
      <c r="EE802" s="357"/>
      <c r="EF802" s="357"/>
      <c r="EG802" s="357"/>
      <c r="EH802" s="357"/>
      <c r="EI802" s="357"/>
      <c r="EJ802" s="357"/>
      <c r="EK802" s="357"/>
      <c r="EL802" s="357"/>
      <c r="EM802" s="357"/>
      <c r="EN802" s="357"/>
      <c r="EO802" s="357"/>
      <c r="EP802" s="357"/>
      <c r="EQ802" s="357"/>
      <c r="ER802" s="357"/>
      <c r="ES802" s="357"/>
      <c r="ET802" s="357"/>
      <c r="EU802" s="357"/>
    </row>
    <row r="803" ht="12.75" customHeight="1">
      <c r="A803" s="357"/>
      <c r="B803" s="357"/>
      <c r="C803" s="357"/>
      <c r="D803" s="357"/>
      <c r="E803" s="357"/>
      <c r="F803" s="357"/>
      <c r="G803" s="357"/>
      <c r="H803" s="357"/>
      <c r="I803" s="357"/>
      <c r="J803" s="357"/>
      <c r="K803" s="357"/>
      <c r="L803" s="357"/>
      <c r="M803" s="357"/>
      <c r="N803" s="357"/>
      <c r="O803" s="357"/>
      <c r="P803" s="357"/>
      <c r="Q803" s="357"/>
      <c r="R803" s="357"/>
      <c r="S803" s="357"/>
      <c r="T803" s="357"/>
      <c r="U803" s="357"/>
      <c r="V803" s="357"/>
      <c r="W803" s="357"/>
      <c r="X803" s="357"/>
      <c r="Y803" s="357"/>
      <c r="Z803" s="357"/>
      <c r="AA803" s="357"/>
      <c r="AB803" s="357"/>
      <c r="AC803" s="357"/>
      <c r="AD803" s="357"/>
      <c r="AE803" s="357"/>
      <c r="AF803" s="357"/>
      <c r="AG803" s="357"/>
      <c r="AH803" s="357"/>
      <c r="AI803" s="357"/>
      <c r="AJ803" s="357"/>
      <c r="AK803" s="357"/>
      <c r="AL803" s="357"/>
      <c r="AM803" s="357"/>
      <c r="AN803" s="357"/>
      <c r="AO803" s="357"/>
      <c r="AP803" s="357"/>
      <c r="AQ803" s="357"/>
      <c r="AR803" s="357"/>
      <c r="AS803" s="357"/>
      <c r="AT803" s="357"/>
      <c r="AU803" s="357"/>
      <c r="AV803" s="357"/>
      <c r="AW803" s="357"/>
      <c r="AX803" s="357"/>
      <c r="AY803" s="357"/>
      <c r="AZ803" s="357"/>
      <c r="BA803" s="357"/>
      <c r="BB803" s="357"/>
      <c r="BC803" s="357"/>
      <c r="BD803" s="357"/>
      <c r="BE803" s="357"/>
      <c r="BF803" s="357"/>
      <c r="BG803" s="357"/>
      <c r="BH803" s="357"/>
      <c r="BI803" s="357"/>
      <c r="BJ803" s="357"/>
      <c r="BK803" s="357"/>
      <c r="BL803" s="357"/>
      <c r="BM803" s="357"/>
      <c r="BN803" s="357"/>
      <c r="BO803" s="357"/>
      <c r="BP803" s="357"/>
      <c r="BQ803" s="357"/>
      <c r="BR803" s="357"/>
      <c r="BS803" s="357"/>
      <c r="BT803" s="357"/>
      <c r="BU803" s="357"/>
      <c r="BV803" s="357"/>
      <c r="BW803" s="357"/>
      <c r="BX803" s="357"/>
      <c r="BY803" s="357"/>
      <c r="BZ803" s="357"/>
      <c r="CA803" s="357"/>
      <c r="CB803" s="357"/>
      <c r="CC803" s="357"/>
      <c r="CD803" s="357"/>
      <c r="CE803" s="357"/>
      <c r="CF803" s="357"/>
      <c r="CG803" s="357"/>
      <c r="CH803" s="357"/>
      <c r="CI803" s="357"/>
      <c r="CJ803" s="357"/>
      <c r="CK803" s="357"/>
      <c r="CL803" s="357"/>
      <c r="CM803" s="357"/>
      <c r="CN803" s="357"/>
      <c r="CO803" s="357"/>
      <c r="CP803" s="357"/>
      <c r="CQ803" s="357"/>
      <c r="CR803" s="357"/>
      <c r="CS803" s="357"/>
      <c r="CT803" s="357"/>
      <c r="CU803" s="357"/>
      <c r="CV803" s="357"/>
      <c r="CW803" s="357"/>
      <c r="CX803" s="357"/>
      <c r="CY803" s="357"/>
      <c r="CZ803" s="357"/>
      <c r="DA803" s="357"/>
      <c r="DB803" s="357"/>
      <c r="DC803" s="357"/>
      <c r="DD803" s="357"/>
      <c r="DE803" s="357"/>
      <c r="DF803" s="357"/>
      <c r="DG803" s="357"/>
      <c r="DH803" s="357"/>
      <c r="DI803" s="357"/>
      <c r="DJ803" s="357"/>
      <c r="DK803" s="357"/>
      <c r="DL803" s="357"/>
      <c r="DM803" s="357"/>
      <c r="DN803" s="357"/>
      <c r="DO803" s="357"/>
      <c r="DP803" s="357"/>
      <c r="DQ803" s="357"/>
      <c r="DR803" s="357"/>
      <c r="DS803" s="357"/>
      <c r="DT803" s="357"/>
      <c r="DU803" s="357"/>
      <c r="DV803" s="357"/>
      <c r="DW803" s="357"/>
      <c r="DX803" s="357"/>
      <c r="DY803" s="357"/>
      <c r="DZ803" s="357"/>
      <c r="EA803" s="357"/>
      <c r="EB803" s="357"/>
      <c r="EC803" s="357"/>
      <c r="ED803" s="357"/>
      <c r="EE803" s="357"/>
      <c r="EF803" s="357"/>
      <c r="EG803" s="357"/>
      <c r="EH803" s="357"/>
      <c r="EI803" s="357"/>
      <c r="EJ803" s="357"/>
      <c r="EK803" s="357"/>
      <c r="EL803" s="357"/>
      <c r="EM803" s="357"/>
      <c r="EN803" s="357"/>
      <c r="EO803" s="357"/>
      <c r="EP803" s="357"/>
      <c r="EQ803" s="357"/>
      <c r="ER803" s="357"/>
      <c r="ES803" s="357"/>
      <c r="ET803" s="357"/>
      <c r="EU803" s="357"/>
    </row>
    <row r="804" ht="12.75" customHeight="1">
      <c r="A804" s="357"/>
      <c r="B804" s="357"/>
      <c r="C804" s="357"/>
      <c r="D804" s="357"/>
      <c r="E804" s="357"/>
      <c r="F804" s="357"/>
      <c r="G804" s="357"/>
      <c r="H804" s="357"/>
      <c r="I804" s="357"/>
      <c r="J804" s="357"/>
      <c r="K804" s="357"/>
      <c r="L804" s="357"/>
      <c r="M804" s="357"/>
      <c r="N804" s="357"/>
      <c r="O804" s="357"/>
      <c r="P804" s="357"/>
      <c r="Q804" s="357"/>
      <c r="R804" s="357"/>
      <c r="S804" s="357"/>
      <c r="T804" s="357"/>
      <c r="U804" s="357"/>
      <c r="V804" s="357"/>
      <c r="W804" s="357"/>
      <c r="X804" s="357"/>
      <c r="Y804" s="357"/>
      <c r="Z804" s="357"/>
      <c r="AA804" s="357"/>
      <c r="AB804" s="357"/>
      <c r="AC804" s="357"/>
      <c r="AD804" s="357"/>
      <c r="AE804" s="357"/>
      <c r="AF804" s="357"/>
      <c r="AG804" s="357"/>
      <c r="AH804" s="357"/>
      <c r="AI804" s="357"/>
      <c r="AJ804" s="357"/>
      <c r="AK804" s="357"/>
      <c r="AL804" s="357"/>
      <c r="AM804" s="357"/>
      <c r="AN804" s="357"/>
      <c r="AO804" s="357"/>
      <c r="AP804" s="357"/>
      <c r="AQ804" s="357"/>
      <c r="AR804" s="357"/>
      <c r="AS804" s="357"/>
      <c r="AT804" s="357"/>
      <c r="AU804" s="357"/>
      <c r="AV804" s="357"/>
      <c r="AW804" s="357"/>
      <c r="AX804" s="357"/>
      <c r="AY804" s="357"/>
      <c r="AZ804" s="357"/>
      <c r="BA804" s="357"/>
      <c r="BB804" s="357"/>
      <c r="BC804" s="357"/>
      <c r="BD804" s="357"/>
      <c r="BE804" s="357"/>
      <c r="BF804" s="357"/>
      <c r="BG804" s="357"/>
      <c r="BH804" s="357"/>
      <c r="BI804" s="357"/>
      <c r="BJ804" s="357"/>
      <c r="BK804" s="357"/>
      <c r="BL804" s="357"/>
      <c r="BM804" s="357"/>
      <c r="BN804" s="357"/>
      <c r="BO804" s="357"/>
      <c r="BP804" s="357"/>
      <c r="BQ804" s="357"/>
      <c r="BR804" s="357"/>
      <c r="BS804" s="357"/>
      <c r="BT804" s="357"/>
      <c r="BU804" s="357"/>
      <c r="BV804" s="357"/>
      <c r="BW804" s="357"/>
      <c r="BX804" s="357"/>
      <c r="BY804" s="357"/>
      <c r="BZ804" s="357"/>
      <c r="CA804" s="357"/>
      <c r="CB804" s="357"/>
      <c r="CC804" s="357"/>
      <c r="CD804" s="357"/>
      <c r="CE804" s="357"/>
      <c r="CF804" s="357"/>
      <c r="CG804" s="357"/>
      <c r="CH804" s="357"/>
      <c r="CI804" s="357"/>
      <c r="CJ804" s="357"/>
      <c r="CK804" s="357"/>
      <c r="CL804" s="357"/>
      <c r="CM804" s="357"/>
      <c r="CN804" s="357"/>
      <c r="CO804" s="357"/>
      <c r="CP804" s="357"/>
      <c r="CQ804" s="357"/>
      <c r="CR804" s="357"/>
      <c r="CS804" s="357"/>
      <c r="CT804" s="357"/>
      <c r="CU804" s="357"/>
      <c r="CV804" s="357"/>
      <c r="CW804" s="357"/>
      <c r="CX804" s="357"/>
      <c r="CY804" s="357"/>
      <c r="CZ804" s="357"/>
      <c r="DA804" s="357"/>
      <c r="DB804" s="357"/>
      <c r="DC804" s="357"/>
      <c r="DD804" s="357"/>
      <c r="DE804" s="357"/>
      <c r="DF804" s="357"/>
      <c r="DG804" s="357"/>
      <c r="DH804" s="357"/>
      <c r="DI804" s="357"/>
      <c r="DJ804" s="357"/>
      <c r="DK804" s="357"/>
      <c r="DL804" s="357"/>
      <c r="DM804" s="357"/>
      <c r="DN804" s="357"/>
      <c r="DO804" s="357"/>
      <c r="DP804" s="357"/>
      <c r="DQ804" s="357"/>
      <c r="DR804" s="357"/>
      <c r="DS804" s="357"/>
      <c r="DT804" s="357"/>
      <c r="DU804" s="357"/>
      <c r="DV804" s="357"/>
      <c r="DW804" s="357"/>
      <c r="DX804" s="357"/>
      <c r="DY804" s="357"/>
      <c r="DZ804" s="357"/>
      <c r="EA804" s="357"/>
      <c r="EB804" s="357"/>
      <c r="EC804" s="357"/>
      <c r="ED804" s="357"/>
      <c r="EE804" s="357"/>
      <c r="EF804" s="357"/>
      <c r="EG804" s="357"/>
      <c r="EH804" s="357"/>
      <c r="EI804" s="357"/>
      <c r="EJ804" s="357"/>
      <c r="EK804" s="357"/>
      <c r="EL804" s="357"/>
      <c r="EM804" s="357"/>
      <c r="EN804" s="357"/>
      <c r="EO804" s="357"/>
      <c r="EP804" s="357"/>
      <c r="EQ804" s="357"/>
      <c r="ER804" s="357"/>
      <c r="ES804" s="357"/>
      <c r="ET804" s="357"/>
      <c r="EU804" s="357"/>
    </row>
    <row r="805" ht="12.75" customHeight="1">
      <c r="A805" s="357"/>
      <c r="B805" s="357"/>
      <c r="C805" s="357"/>
      <c r="D805" s="357"/>
      <c r="E805" s="357"/>
      <c r="F805" s="357"/>
      <c r="G805" s="357"/>
      <c r="H805" s="357"/>
      <c r="I805" s="357"/>
      <c r="J805" s="357"/>
      <c r="K805" s="357"/>
      <c r="L805" s="357"/>
      <c r="M805" s="357"/>
      <c r="N805" s="357"/>
      <c r="O805" s="357"/>
      <c r="P805" s="357"/>
      <c r="Q805" s="357"/>
      <c r="R805" s="357"/>
      <c r="S805" s="357"/>
      <c r="T805" s="357"/>
      <c r="U805" s="357"/>
      <c r="V805" s="357"/>
      <c r="W805" s="357"/>
      <c r="X805" s="357"/>
      <c r="Y805" s="357"/>
      <c r="Z805" s="357"/>
      <c r="AA805" s="357"/>
      <c r="AB805" s="357"/>
      <c r="AC805" s="357"/>
      <c r="AD805" s="357"/>
      <c r="AE805" s="357"/>
      <c r="AF805" s="357"/>
      <c r="AG805" s="357"/>
      <c r="AH805" s="357"/>
      <c r="AI805" s="357"/>
      <c r="AJ805" s="357"/>
      <c r="AK805" s="357"/>
      <c r="AL805" s="357"/>
      <c r="AM805" s="357"/>
      <c r="AN805" s="357"/>
      <c r="AO805" s="357"/>
      <c r="AP805" s="357"/>
      <c r="AQ805" s="357"/>
      <c r="AR805" s="357"/>
      <c r="AS805" s="357"/>
      <c r="AT805" s="357"/>
      <c r="AU805" s="357"/>
      <c r="AV805" s="357"/>
      <c r="AW805" s="357"/>
      <c r="AX805" s="357"/>
      <c r="AY805" s="357"/>
      <c r="AZ805" s="357"/>
      <c r="BA805" s="357"/>
      <c r="BB805" s="357"/>
      <c r="BC805" s="357"/>
      <c r="BD805" s="357"/>
      <c r="BE805" s="357"/>
      <c r="BF805" s="357"/>
      <c r="BG805" s="357"/>
      <c r="BH805" s="357"/>
      <c r="BI805" s="357"/>
      <c r="BJ805" s="357"/>
      <c r="BK805" s="357"/>
      <c r="BL805" s="357"/>
      <c r="BM805" s="357"/>
      <c r="BN805" s="357"/>
      <c r="BO805" s="357"/>
      <c r="BP805" s="357"/>
      <c r="BQ805" s="357"/>
      <c r="BR805" s="357"/>
      <c r="BS805" s="357"/>
      <c r="BT805" s="357"/>
      <c r="BU805" s="357"/>
      <c r="BV805" s="357"/>
      <c r="BW805" s="357"/>
      <c r="BX805" s="357"/>
      <c r="BY805" s="357"/>
      <c r="BZ805" s="357"/>
      <c r="CA805" s="357"/>
      <c r="CB805" s="357"/>
      <c r="CC805" s="357"/>
      <c r="CD805" s="357"/>
      <c r="CE805" s="357"/>
      <c r="CF805" s="357"/>
      <c r="CG805" s="357"/>
      <c r="CH805" s="357"/>
      <c r="CI805" s="357"/>
      <c r="CJ805" s="357"/>
      <c r="CK805" s="357"/>
      <c r="CL805" s="357"/>
      <c r="CM805" s="357"/>
      <c r="CN805" s="357"/>
      <c r="CO805" s="357"/>
      <c r="CP805" s="357"/>
      <c r="CQ805" s="357"/>
      <c r="CR805" s="357"/>
      <c r="CS805" s="357"/>
      <c r="CT805" s="357"/>
      <c r="CU805" s="357"/>
      <c r="CV805" s="357"/>
      <c r="CW805" s="357"/>
      <c r="CX805" s="357"/>
      <c r="CY805" s="357"/>
      <c r="CZ805" s="357"/>
      <c r="DA805" s="357"/>
      <c r="DB805" s="357"/>
      <c r="DC805" s="357"/>
      <c r="DD805" s="357"/>
      <c r="DE805" s="357"/>
      <c r="DF805" s="357"/>
      <c r="DG805" s="357"/>
      <c r="DH805" s="357"/>
      <c r="DI805" s="357"/>
      <c r="DJ805" s="357"/>
      <c r="DK805" s="357"/>
      <c r="DL805" s="357"/>
      <c r="DM805" s="357"/>
      <c r="DN805" s="357"/>
      <c r="DO805" s="357"/>
      <c r="DP805" s="357"/>
      <c r="DQ805" s="357"/>
      <c r="DR805" s="357"/>
      <c r="DS805" s="357"/>
      <c r="DT805" s="357"/>
      <c r="DU805" s="357"/>
      <c r="DV805" s="357"/>
      <c r="DW805" s="357"/>
      <c r="DX805" s="357"/>
      <c r="DY805" s="357"/>
      <c r="DZ805" s="357"/>
      <c r="EA805" s="357"/>
      <c r="EB805" s="357"/>
      <c r="EC805" s="357"/>
      <c r="ED805" s="357"/>
      <c r="EE805" s="357"/>
      <c r="EF805" s="357"/>
      <c r="EG805" s="357"/>
      <c r="EH805" s="357"/>
      <c r="EI805" s="357"/>
      <c r="EJ805" s="357"/>
      <c r="EK805" s="357"/>
      <c r="EL805" s="357"/>
      <c r="EM805" s="357"/>
      <c r="EN805" s="357"/>
      <c r="EO805" s="357"/>
      <c r="EP805" s="357"/>
      <c r="EQ805" s="357"/>
      <c r="ER805" s="357"/>
      <c r="ES805" s="357"/>
      <c r="ET805" s="357"/>
      <c r="EU805" s="357"/>
    </row>
    <row r="806" ht="12.75" customHeight="1">
      <c r="A806" s="357"/>
      <c r="B806" s="357"/>
      <c r="C806" s="357"/>
      <c r="D806" s="357"/>
      <c r="E806" s="357"/>
      <c r="F806" s="357"/>
      <c r="G806" s="357"/>
      <c r="H806" s="357"/>
      <c r="I806" s="357"/>
      <c r="J806" s="357"/>
      <c r="K806" s="357"/>
      <c r="L806" s="357"/>
      <c r="M806" s="357"/>
      <c r="N806" s="357"/>
      <c r="O806" s="357"/>
      <c r="P806" s="357"/>
      <c r="Q806" s="357"/>
      <c r="R806" s="357"/>
      <c r="S806" s="357"/>
      <c r="T806" s="357"/>
      <c r="U806" s="357"/>
      <c r="V806" s="357"/>
      <c r="W806" s="357"/>
      <c r="X806" s="357"/>
      <c r="Y806" s="357"/>
      <c r="Z806" s="357"/>
      <c r="AA806" s="357"/>
      <c r="AB806" s="357"/>
      <c r="AC806" s="357"/>
      <c r="AD806" s="357"/>
      <c r="AE806" s="357"/>
      <c r="AF806" s="357"/>
      <c r="AG806" s="357"/>
      <c r="AH806" s="357"/>
      <c r="AI806" s="357"/>
      <c r="AJ806" s="357"/>
      <c r="AK806" s="357"/>
      <c r="AL806" s="357"/>
      <c r="AM806" s="357"/>
      <c r="AN806" s="357"/>
      <c r="AO806" s="357"/>
      <c r="AP806" s="357"/>
      <c r="AQ806" s="357"/>
      <c r="AR806" s="357"/>
      <c r="AS806" s="357"/>
      <c r="AT806" s="357"/>
      <c r="AU806" s="357"/>
      <c r="AV806" s="357"/>
      <c r="AW806" s="357"/>
      <c r="AX806" s="357"/>
      <c r="AY806" s="357"/>
      <c r="AZ806" s="357"/>
      <c r="BA806" s="357"/>
      <c r="BB806" s="357"/>
      <c r="BC806" s="357"/>
      <c r="BD806" s="357"/>
      <c r="BE806" s="357"/>
      <c r="BF806" s="357"/>
      <c r="BG806" s="357"/>
      <c r="BH806" s="357"/>
      <c r="BI806" s="357"/>
      <c r="BJ806" s="357"/>
      <c r="BK806" s="357"/>
      <c r="BL806" s="357"/>
      <c r="BM806" s="357"/>
      <c r="BN806" s="357"/>
      <c r="BO806" s="357"/>
      <c r="BP806" s="357"/>
      <c r="BQ806" s="357"/>
      <c r="BR806" s="357"/>
      <c r="BS806" s="357"/>
      <c r="BT806" s="357"/>
      <c r="BU806" s="357"/>
      <c r="BV806" s="357"/>
      <c r="BW806" s="357"/>
      <c r="BX806" s="357"/>
      <c r="BY806" s="357"/>
      <c r="BZ806" s="357"/>
      <c r="CA806" s="357"/>
      <c r="CB806" s="357"/>
      <c r="CC806" s="357"/>
      <c r="CD806" s="357"/>
      <c r="CE806" s="357"/>
      <c r="CF806" s="357"/>
      <c r="CG806" s="357"/>
      <c r="CH806" s="357"/>
      <c r="CI806" s="357"/>
      <c r="CJ806" s="357"/>
      <c r="CK806" s="357"/>
      <c r="CL806" s="357"/>
      <c r="CM806" s="357"/>
      <c r="CN806" s="357"/>
      <c r="CO806" s="357"/>
      <c r="CP806" s="357"/>
      <c r="CQ806" s="357"/>
      <c r="CR806" s="357"/>
      <c r="CS806" s="357"/>
      <c r="CT806" s="357"/>
      <c r="CU806" s="357"/>
      <c r="CV806" s="357"/>
      <c r="CW806" s="357"/>
      <c r="CX806" s="357"/>
      <c r="CY806" s="357"/>
      <c r="CZ806" s="357"/>
      <c r="DA806" s="357"/>
      <c r="DB806" s="357"/>
      <c r="DC806" s="357"/>
      <c r="DD806" s="357"/>
      <c r="DE806" s="357"/>
      <c r="DF806" s="357"/>
      <c r="DG806" s="357"/>
      <c r="DH806" s="357"/>
      <c r="DI806" s="357"/>
      <c r="DJ806" s="357"/>
      <c r="DK806" s="357"/>
      <c r="DL806" s="357"/>
      <c r="DM806" s="357"/>
      <c r="DN806" s="357"/>
      <c r="DO806" s="357"/>
      <c r="DP806" s="357"/>
      <c r="DQ806" s="357"/>
      <c r="DR806" s="357"/>
      <c r="DS806" s="357"/>
      <c r="DT806" s="357"/>
      <c r="DU806" s="357"/>
      <c r="DV806" s="357"/>
      <c r="DW806" s="357"/>
      <c r="DX806" s="357"/>
      <c r="DY806" s="357"/>
      <c r="DZ806" s="357"/>
      <c r="EA806" s="357"/>
      <c r="EB806" s="357"/>
      <c r="EC806" s="357"/>
      <c r="ED806" s="357"/>
      <c r="EE806" s="357"/>
      <c r="EF806" s="357"/>
      <c r="EG806" s="357"/>
      <c r="EH806" s="357"/>
      <c r="EI806" s="357"/>
      <c r="EJ806" s="357"/>
      <c r="EK806" s="357"/>
      <c r="EL806" s="357"/>
      <c r="EM806" s="357"/>
      <c r="EN806" s="357"/>
      <c r="EO806" s="357"/>
      <c r="EP806" s="357"/>
      <c r="EQ806" s="357"/>
      <c r="ER806" s="357"/>
      <c r="ES806" s="357"/>
      <c r="ET806" s="357"/>
      <c r="EU806" s="357"/>
    </row>
    <row r="807" ht="12.75" customHeight="1">
      <c r="A807" s="357"/>
      <c r="B807" s="357"/>
      <c r="C807" s="357"/>
      <c r="D807" s="357"/>
      <c r="E807" s="357"/>
      <c r="F807" s="357"/>
      <c r="G807" s="357"/>
      <c r="H807" s="357"/>
      <c r="I807" s="357"/>
      <c r="J807" s="357"/>
      <c r="K807" s="357"/>
      <c r="L807" s="357"/>
      <c r="M807" s="357"/>
      <c r="N807" s="357"/>
      <c r="O807" s="357"/>
      <c r="P807" s="357"/>
      <c r="Q807" s="357"/>
      <c r="R807" s="357"/>
      <c r="S807" s="357"/>
      <c r="T807" s="357"/>
      <c r="U807" s="357"/>
      <c r="V807" s="357"/>
      <c r="W807" s="357"/>
      <c r="X807" s="357"/>
      <c r="Y807" s="357"/>
      <c r="Z807" s="357"/>
      <c r="AA807" s="357"/>
      <c r="AB807" s="357"/>
      <c r="AC807" s="357"/>
      <c r="AD807" s="357"/>
      <c r="AE807" s="357"/>
      <c r="AF807" s="357"/>
      <c r="AG807" s="357"/>
      <c r="AH807" s="357"/>
      <c r="AI807" s="357"/>
      <c r="AJ807" s="357"/>
      <c r="AK807" s="357"/>
      <c r="AL807" s="357"/>
      <c r="AM807" s="357"/>
      <c r="AN807" s="357"/>
      <c r="AO807" s="357"/>
      <c r="AP807" s="357"/>
      <c r="AQ807" s="357"/>
      <c r="AR807" s="357"/>
      <c r="AS807" s="357"/>
      <c r="AT807" s="357"/>
      <c r="AU807" s="357"/>
      <c r="AV807" s="357"/>
      <c r="AW807" s="357"/>
      <c r="AX807" s="357"/>
      <c r="AY807" s="357"/>
      <c r="AZ807" s="357"/>
      <c r="BA807" s="357"/>
      <c r="BB807" s="357"/>
      <c r="BC807" s="357"/>
      <c r="BD807" s="357"/>
      <c r="BE807" s="357"/>
      <c r="BF807" s="357"/>
      <c r="BG807" s="357"/>
      <c r="BH807" s="357"/>
      <c r="BI807" s="357"/>
      <c r="BJ807" s="357"/>
      <c r="BK807" s="357"/>
      <c r="BL807" s="357"/>
      <c r="BM807" s="357"/>
      <c r="BN807" s="357"/>
      <c r="BO807" s="357"/>
      <c r="BP807" s="357"/>
      <c r="BQ807" s="357"/>
      <c r="BR807" s="357"/>
      <c r="BS807" s="357"/>
      <c r="BT807" s="357"/>
      <c r="BU807" s="357"/>
      <c r="BV807" s="357"/>
      <c r="BW807" s="357"/>
      <c r="BX807" s="357"/>
      <c r="BY807" s="357"/>
      <c r="BZ807" s="357"/>
      <c r="CA807" s="357"/>
      <c r="CB807" s="357"/>
      <c r="CC807" s="357"/>
      <c r="CD807" s="357"/>
      <c r="CE807" s="357"/>
      <c r="CF807" s="357"/>
      <c r="CG807" s="357"/>
      <c r="CH807" s="357"/>
      <c r="CI807" s="357"/>
      <c r="CJ807" s="357"/>
      <c r="CK807" s="357"/>
      <c r="CL807" s="357"/>
      <c r="CM807" s="357"/>
      <c r="CN807" s="357"/>
      <c r="CO807" s="357"/>
      <c r="CP807" s="357"/>
      <c r="CQ807" s="357"/>
      <c r="CR807" s="357"/>
      <c r="CS807" s="357"/>
      <c r="CT807" s="357"/>
      <c r="CU807" s="357"/>
      <c r="CV807" s="357"/>
      <c r="CW807" s="357"/>
      <c r="CX807" s="357"/>
      <c r="CY807" s="357"/>
      <c r="CZ807" s="357"/>
      <c r="DA807" s="357"/>
      <c r="DB807" s="357"/>
      <c r="DC807" s="357"/>
      <c r="DD807" s="357"/>
      <c r="DE807" s="357"/>
      <c r="DF807" s="357"/>
      <c r="DG807" s="357"/>
      <c r="DH807" s="357"/>
      <c r="DI807" s="357"/>
      <c r="DJ807" s="357"/>
      <c r="DK807" s="357"/>
      <c r="DL807" s="357"/>
      <c r="DM807" s="357"/>
      <c r="DN807" s="357"/>
      <c r="DO807" s="357"/>
      <c r="DP807" s="357"/>
      <c r="DQ807" s="357"/>
      <c r="DR807" s="357"/>
      <c r="DS807" s="357"/>
      <c r="DT807" s="357"/>
      <c r="DU807" s="357"/>
      <c r="DV807" s="357"/>
      <c r="DW807" s="357"/>
      <c r="DX807" s="357"/>
      <c r="DY807" s="357"/>
      <c r="DZ807" s="357"/>
      <c r="EA807" s="357"/>
      <c r="EB807" s="357"/>
      <c r="EC807" s="357"/>
      <c r="ED807" s="357"/>
      <c r="EE807" s="357"/>
      <c r="EF807" s="357"/>
      <c r="EG807" s="357"/>
      <c r="EH807" s="357"/>
      <c r="EI807" s="357"/>
      <c r="EJ807" s="357"/>
      <c r="EK807" s="357"/>
      <c r="EL807" s="357"/>
      <c r="EM807" s="357"/>
      <c r="EN807" s="357"/>
      <c r="EO807" s="357"/>
      <c r="EP807" s="357"/>
      <c r="EQ807" s="357"/>
      <c r="ER807" s="357"/>
      <c r="ES807" s="357"/>
      <c r="ET807" s="357"/>
      <c r="EU807" s="357"/>
    </row>
    <row r="808" ht="12.75" customHeight="1">
      <c r="A808" s="357"/>
      <c r="B808" s="357"/>
      <c r="C808" s="357"/>
      <c r="D808" s="357"/>
      <c r="E808" s="357"/>
      <c r="F808" s="357"/>
      <c r="G808" s="357"/>
      <c r="H808" s="357"/>
      <c r="I808" s="357"/>
      <c r="J808" s="357"/>
      <c r="K808" s="357"/>
      <c r="L808" s="357"/>
      <c r="M808" s="357"/>
      <c r="N808" s="357"/>
      <c r="O808" s="357"/>
      <c r="P808" s="357"/>
      <c r="Q808" s="357"/>
      <c r="R808" s="357"/>
      <c r="S808" s="357"/>
      <c r="T808" s="357"/>
      <c r="U808" s="357"/>
      <c r="V808" s="357"/>
      <c r="W808" s="357"/>
      <c r="X808" s="357"/>
      <c r="Y808" s="357"/>
      <c r="Z808" s="357"/>
      <c r="AA808" s="357"/>
      <c r="AB808" s="357"/>
      <c r="AC808" s="357"/>
      <c r="AD808" s="357"/>
      <c r="AE808" s="357"/>
      <c r="AF808" s="357"/>
      <c r="AG808" s="357"/>
      <c r="AH808" s="357"/>
      <c r="AI808" s="357"/>
      <c r="AJ808" s="357"/>
      <c r="AK808" s="357"/>
      <c r="AL808" s="357"/>
      <c r="AM808" s="357"/>
      <c r="AN808" s="357"/>
      <c r="AO808" s="357"/>
      <c r="AP808" s="357"/>
      <c r="AQ808" s="357"/>
      <c r="AR808" s="357"/>
      <c r="AS808" s="357"/>
      <c r="AT808" s="357"/>
      <c r="AU808" s="357"/>
      <c r="AV808" s="357"/>
      <c r="AW808" s="357"/>
      <c r="AX808" s="357"/>
      <c r="AY808" s="357"/>
      <c r="AZ808" s="357"/>
      <c r="BA808" s="357"/>
      <c r="BB808" s="357"/>
      <c r="BC808" s="357"/>
      <c r="BD808" s="357"/>
      <c r="BE808" s="357"/>
      <c r="BF808" s="357"/>
      <c r="BG808" s="357"/>
      <c r="BH808" s="357"/>
      <c r="BI808" s="357"/>
      <c r="BJ808" s="357"/>
      <c r="BK808" s="357"/>
      <c r="BL808" s="357"/>
      <c r="BM808" s="357"/>
      <c r="BN808" s="357"/>
      <c r="BO808" s="357"/>
      <c r="BP808" s="357"/>
      <c r="BQ808" s="357"/>
      <c r="BR808" s="357"/>
      <c r="BS808" s="357"/>
      <c r="BT808" s="357"/>
      <c r="BU808" s="357"/>
      <c r="BV808" s="357"/>
      <c r="BW808" s="357"/>
      <c r="BX808" s="357"/>
      <c r="BY808" s="357"/>
      <c r="BZ808" s="357"/>
      <c r="CA808" s="357"/>
      <c r="CB808" s="357"/>
      <c r="CC808" s="357"/>
      <c r="CD808" s="357"/>
      <c r="CE808" s="357"/>
      <c r="CF808" s="357"/>
      <c r="CG808" s="357"/>
      <c r="CH808" s="357"/>
      <c r="CI808" s="357"/>
      <c r="CJ808" s="357"/>
      <c r="CK808" s="357"/>
      <c r="CL808" s="357"/>
      <c r="CM808" s="357"/>
      <c r="CN808" s="357"/>
      <c r="CO808" s="357"/>
      <c r="CP808" s="357"/>
      <c r="CQ808" s="357"/>
      <c r="CR808" s="357"/>
      <c r="CS808" s="357"/>
      <c r="CT808" s="357"/>
      <c r="CU808" s="357"/>
      <c r="CV808" s="357"/>
      <c r="CW808" s="357"/>
      <c r="CX808" s="357"/>
      <c r="CY808" s="357"/>
      <c r="CZ808" s="357"/>
      <c r="DA808" s="357"/>
      <c r="DB808" s="357"/>
      <c r="DC808" s="357"/>
      <c r="DD808" s="357"/>
      <c r="DE808" s="357"/>
      <c r="DF808" s="357"/>
      <c r="DG808" s="357"/>
      <c r="DH808" s="357"/>
      <c r="DI808" s="357"/>
      <c r="DJ808" s="357"/>
      <c r="DK808" s="357"/>
      <c r="DL808" s="357"/>
      <c r="DM808" s="357"/>
      <c r="DN808" s="357"/>
      <c r="DO808" s="357"/>
      <c r="DP808" s="357"/>
      <c r="DQ808" s="357"/>
      <c r="DR808" s="357"/>
      <c r="DS808" s="357"/>
      <c r="DT808" s="357"/>
      <c r="DU808" s="357"/>
      <c r="DV808" s="357"/>
      <c r="DW808" s="357"/>
      <c r="DX808" s="357"/>
      <c r="DY808" s="357"/>
      <c r="DZ808" s="357"/>
      <c r="EA808" s="357"/>
      <c r="EB808" s="357"/>
      <c r="EC808" s="357"/>
      <c r="ED808" s="357"/>
      <c r="EE808" s="357"/>
      <c r="EF808" s="357"/>
      <c r="EG808" s="357"/>
      <c r="EH808" s="357"/>
      <c r="EI808" s="357"/>
      <c r="EJ808" s="357"/>
      <c r="EK808" s="357"/>
      <c r="EL808" s="357"/>
      <c r="EM808" s="357"/>
      <c r="EN808" s="357"/>
      <c r="EO808" s="357"/>
      <c r="EP808" s="357"/>
      <c r="EQ808" s="357"/>
      <c r="ER808" s="357"/>
      <c r="ES808" s="357"/>
      <c r="ET808" s="357"/>
      <c r="EU808" s="357"/>
    </row>
    <row r="809" ht="12.75" customHeight="1">
      <c r="A809" s="357"/>
      <c r="B809" s="357"/>
      <c r="C809" s="357"/>
      <c r="D809" s="357"/>
      <c r="E809" s="357"/>
      <c r="F809" s="357"/>
      <c r="G809" s="357"/>
      <c r="H809" s="357"/>
      <c r="I809" s="357"/>
      <c r="J809" s="357"/>
      <c r="K809" s="357"/>
      <c r="L809" s="357"/>
      <c r="M809" s="357"/>
      <c r="N809" s="357"/>
      <c r="O809" s="357"/>
      <c r="P809" s="357"/>
      <c r="Q809" s="357"/>
      <c r="R809" s="357"/>
      <c r="S809" s="357"/>
      <c r="T809" s="357"/>
      <c r="U809" s="357"/>
      <c r="V809" s="357"/>
      <c r="W809" s="357"/>
      <c r="X809" s="357"/>
      <c r="Y809" s="357"/>
      <c r="Z809" s="357"/>
      <c r="AA809" s="357"/>
      <c r="AB809" s="357"/>
      <c r="AC809" s="357"/>
      <c r="AD809" s="357"/>
      <c r="AE809" s="357"/>
      <c r="AF809" s="357"/>
      <c r="AG809" s="357"/>
      <c r="AH809" s="357"/>
      <c r="AI809" s="357"/>
      <c r="AJ809" s="357"/>
      <c r="AK809" s="357"/>
      <c r="AL809" s="357"/>
      <c r="AM809" s="357"/>
      <c r="AN809" s="357"/>
      <c r="AO809" s="357"/>
      <c r="AP809" s="357"/>
      <c r="AQ809" s="357"/>
      <c r="AR809" s="357"/>
      <c r="AS809" s="357"/>
      <c r="AT809" s="357"/>
      <c r="AU809" s="357"/>
      <c r="AV809" s="357"/>
      <c r="AW809" s="357"/>
      <c r="AX809" s="357"/>
      <c r="AY809" s="357"/>
      <c r="AZ809" s="357"/>
      <c r="BA809" s="357"/>
      <c r="BB809" s="357"/>
      <c r="BC809" s="357"/>
      <c r="BD809" s="357"/>
      <c r="BE809" s="357"/>
      <c r="BF809" s="357"/>
      <c r="BG809" s="357"/>
      <c r="BH809" s="357"/>
      <c r="BI809" s="357"/>
      <c r="BJ809" s="357"/>
      <c r="BK809" s="357"/>
      <c r="BL809" s="357"/>
      <c r="BM809" s="357"/>
      <c r="BN809" s="357"/>
      <c r="BO809" s="357"/>
      <c r="BP809" s="357"/>
      <c r="BQ809" s="357"/>
      <c r="BR809" s="357"/>
      <c r="BS809" s="357"/>
      <c r="BT809" s="357"/>
      <c r="BU809" s="357"/>
      <c r="BV809" s="357"/>
      <c r="BW809" s="357"/>
      <c r="BX809" s="357"/>
      <c r="BY809" s="357"/>
      <c r="BZ809" s="357"/>
      <c r="CA809" s="357"/>
      <c r="CB809" s="357"/>
      <c r="CC809" s="357"/>
      <c r="CD809" s="357"/>
      <c r="CE809" s="357"/>
      <c r="CF809" s="357"/>
      <c r="CG809" s="357"/>
      <c r="CH809" s="357"/>
      <c r="CI809" s="357"/>
      <c r="CJ809" s="357"/>
      <c r="CK809" s="357"/>
      <c r="CL809" s="357"/>
      <c r="CM809" s="357"/>
      <c r="CN809" s="357"/>
      <c r="CO809" s="357"/>
      <c r="CP809" s="357"/>
      <c r="CQ809" s="357"/>
      <c r="CR809" s="357"/>
      <c r="CS809" s="357"/>
      <c r="CT809" s="357"/>
      <c r="CU809" s="357"/>
      <c r="CV809" s="357"/>
      <c r="CW809" s="357"/>
      <c r="CX809" s="357"/>
      <c r="CY809" s="357"/>
      <c r="CZ809" s="357"/>
      <c r="DA809" s="357"/>
      <c r="DB809" s="357"/>
      <c r="DC809" s="357"/>
      <c r="DD809" s="357"/>
      <c r="DE809" s="357"/>
      <c r="DF809" s="357"/>
      <c r="DG809" s="357"/>
      <c r="DH809" s="357"/>
      <c r="DI809" s="357"/>
      <c r="DJ809" s="357"/>
      <c r="DK809" s="357"/>
      <c r="DL809" s="357"/>
      <c r="DM809" s="357"/>
      <c r="DN809" s="357"/>
      <c r="DO809" s="357"/>
      <c r="DP809" s="357"/>
      <c r="DQ809" s="357"/>
      <c r="DR809" s="357"/>
      <c r="DS809" s="357"/>
      <c r="DT809" s="357"/>
      <c r="DU809" s="357"/>
      <c r="DV809" s="357"/>
      <c r="DW809" s="357"/>
      <c r="DX809" s="357"/>
      <c r="DY809" s="357"/>
      <c r="DZ809" s="357"/>
      <c r="EA809" s="357"/>
      <c r="EB809" s="357"/>
      <c r="EC809" s="357"/>
      <c r="ED809" s="357"/>
      <c r="EE809" s="357"/>
      <c r="EF809" s="357"/>
      <c r="EG809" s="357"/>
      <c r="EH809" s="357"/>
      <c r="EI809" s="357"/>
      <c r="EJ809" s="357"/>
      <c r="EK809" s="357"/>
      <c r="EL809" s="357"/>
      <c r="EM809" s="357"/>
      <c r="EN809" s="357"/>
      <c r="EO809" s="357"/>
      <c r="EP809" s="357"/>
      <c r="EQ809" s="357"/>
      <c r="ER809" s="357"/>
      <c r="ES809" s="357"/>
      <c r="ET809" s="357"/>
      <c r="EU809" s="357"/>
    </row>
    <row r="810" ht="12.75" customHeight="1">
      <c r="A810" s="357"/>
      <c r="B810" s="357"/>
      <c r="C810" s="357"/>
      <c r="D810" s="357"/>
      <c r="E810" s="357"/>
      <c r="F810" s="357"/>
      <c r="G810" s="357"/>
      <c r="H810" s="357"/>
      <c r="I810" s="357"/>
      <c r="J810" s="357"/>
      <c r="K810" s="357"/>
      <c r="L810" s="357"/>
      <c r="M810" s="357"/>
      <c r="N810" s="357"/>
      <c r="O810" s="357"/>
      <c r="P810" s="357"/>
      <c r="Q810" s="357"/>
      <c r="R810" s="357"/>
      <c r="S810" s="357"/>
      <c r="T810" s="357"/>
      <c r="U810" s="357"/>
      <c r="V810" s="357"/>
      <c r="W810" s="357"/>
      <c r="X810" s="357"/>
      <c r="Y810" s="357"/>
      <c r="Z810" s="357"/>
      <c r="AA810" s="357"/>
      <c r="AB810" s="357"/>
      <c r="AC810" s="357"/>
      <c r="AD810" s="357"/>
      <c r="AE810" s="357"/>
      <c r="AF810" s="357"/>
      <c r="AG810" s="357"/>
      <c r="AH810" s="357"/>
      <c r="AI810" s="357"/>
      <c r="AJ810" s="357"/>
      <c r="AK810" s="357"/>
      <c r="AL810" s="357"/>
      <c r="AM810" s="357"/>
      <c r="AN810" s="357"/>
      <c r="AO810" s="357"/>
      <c r="AP810" s="357"/>
      <c r="AQ810" s="357"/>
      <c r="AR810" s="357"/>
      <c r="AS810" s="357"/>
      <c r="AT810" s="357"/>
      <c r="AU810" s="357"/>
      <c r="AV810" s="357"/>
      <c r="AW810" s="357"/>
      <c r="AX810" s="357"/>
      <c r="AY810" s="357"/>
      <c r="AZ810" s="357"/>
      <c r="BA810" s="357"/>
      <c r="BB810" s="357"/>
      <c r="BC810" s="357"/>
      <c r="BD810" s="357"/>
      <c r="BE810" s="357"/>
      <c r="BF810" s="357"/>
      <c r="BG810" s="357"/>
      <c r="BH810" s="357"/>
      <c r="BI810" s="357"/>
      <c r="BJ810" s="357"/>
      <c r="BK810" s="357"/>
      <c r="BL810" s="357"/>
      <c r="BM810" s="357"/>
      <c r="BN810" s="357"/>
      <c r="BO810" s="357"/>
      <c r="BP810" s="357"/>
      <c r="BQ810" s="357"/>
      <c r="BR810" s="357"/>
      <c r="BS810" s="357"/>
      <c r="BT810" s="357"/>
      <c r="BU810" s="357"/>
      <c r="BV810" s="357"/>
      <c r="BW810" s="357"/>
      <c r="BX810" s="357"/>
      <c r="BY810" s="357"/>
      <c r="BZ810" s="357"/>
      <c r="CA810" s="357"/>
      <c r="CB810" s="357"/>
      <c r="CC810" s="357"/>
      <c r="CD810" s="357"/>
      <c r="CE810" s="357"/>
      <c r="CF810" s="357"/>
      <c r="CG810" s="357"/>
      <c r="CH810" s="357"/>
      <c r="CI810" s="357"/>
      <c r="CJ810" s="357"/>
      <c r="CK810" s="357"/>
      <c r="CL810" s="357"/>
      <c r="CM810" s="357"/>
      <c r="CN810" s="357"/>
      <c r="CO810" s="357"/>
      <c r="CP810" s="357"/>
      <c r="CQ810" s="357"/>
      <c r="CR810" s="357"/>
      <c r="CS810" s="357"/>
      <c r="CT810" s="357"/>
      <c r="CU810" s="357"/>
      <c r="CV810" s="357"/>
      <c r="CW810" s="357"/>
      <c r="CX810" s="357"/>
      <c r="CY810" s="357"/>
      <c r="CZ810" s="357"/>
      <c r="DA810" s="357"/>
      <c r="DB810" s="357"/>
      <c r="DC810" s="357"/>
      <c r="DD810" s="357"/>
      <c r="DE810" s="357"/>
      <c r="DF810" s="357"/>
      <c r="DG810" s="357"/>
      <c r="DH810" s="357"/>
      <c r="DI810" s="357"/>
      <c r="DJ810" s="357"/>
      <c r="DK810" s="357"/>
      <c r="DL810" s="357"/>
      <c r="DM810" s="357"/>
      <c r="DN810" s="357"/>
      <c r="DO810" s="357"/>
      <c r="DP810" s="357"/>
      <c r="DQ810" s="357"/>
      <c r="DR810" s="357"/>
      <c r="DS810" s="357"/>
      <c r="DT810" s="357"/>
      <c r="DU810" s="357"/>
      <c r="DV810" s="357"/>
      <c r="DW810" s="357"/>
      <c r="DX810" s="357"/>
      <c r="DY810" s="357"/>
      <c r="DZ810" s="357"/>
      <c r="EA810" s="357"/>
      <c r="EB810" s="357"/>
      <c r="EC810" s="357"/>
      <c r="ED810" s="357"/>
      <c r="EE810" s="357"/>
      <c r="EF810" s="357"/>
      <c r="EG810" s="357"/>
      <c r="EH810" s="357"/>
      <c r="EI810" s="357"/>
      <c r="EJ810" s="357"/>
      <c r="EK810" s="357"/>
      <c r="EL810" s="357"/>
      <c r="EM810" s="357"/>
      <c r="EN810" s="357"/>
      <c r="EO810" s="357"/>
      <c r="EP810" s="357"/>
      <c r="EQ810" s="357"/>
      <c r="ER810" s="357"/>
      <c r="ES810" s="357"/>
      <c r="ET810" s="357"/>
      <c r="EU810" s="357"/>
    </row>
    <row r="811" ht="12.75" customHeight="1">
      <c r="A811" s="357"/>
      <c r="B811" s="357"/>
      <c r="C811" s="357"/>
      <c r="D811" s="357"/>
      <c r="E811" s="357"/>
      <c r="F811" s="357"/>
      <c r="G811" s="357"/>
      <c r="H811" s="357"/>
      <c r="I811" s="357"/>
      <c r="J811" s="357"/>
      <c r="K811" s="357"/>
      <c r="L811" s="357"/>
      <c r="M811" s="357"/>
      <c r="N811" s="357"/>
      <c r="O811" s="357"/>
      <c r="P811" s="357"/>
      <c r="Q811" s="357"/>
      <c r="R811" s="357"/>
      <c r="S811" s="357"/>
      <c r="T811" s="357"/>
      <c r="U811" s="357"/>
      <c r="V811" s="357"/>
      <c r="W811" s="357"/>
      <c r="X811" s="357"/>
      <c r="Y811" s="357"/>
      <c r="Z811" s="357"/>
      <c r="AA811" s="357"/>
      <c r="AB811" s="357"/>
      <c r="AC811" s="357"/>
      <c r="AD811" s="357"/>
      <c r="AE811" s="357"/>
      <c r="AF811" s="357"/>
      <c r="AG811" s="357"/>
      <c r="AH811" s="357"/>
      <c r="AI811" s="357"/>
      <c r="AJ811" s="357"/>
      <c r="AK811" s="357"/>
      <c r="AL811" s="357"/>
      <c r="AM811" s="357"/>
      <c r="AN811" s="357"/>
      <c r="AO811" s="357"/>
      <c r="AP811" s="357"/>
      <c r="AQ811" s="357"/>
      <c r="AR811" s="357"/>
      <c r="AS811" s="357"/>
      <c r="AT811" s="357"/>
      <c r="AU811" s="357"/>
      <c r="AV811" s="357"/>
      <c r="AW811" s="357"/>
      <c r="AX811" s="357"/>
      <c r="AY811" s="357"/>
      <c r="AZ811" s="357"/>
      <c r="BA811" s="357"/>
      <c r="BB811" s="357"/>
      <c r="BC811" s="357"/>
      <c r="BD811" s="357"/>
      <c r="BE811" s="357"/>
      <c r="BF811" s="357"/>
      <c r="BG811" s="357"/>
      <c r="BH811" s="357"/>
      <c r="BI811" s="357"/>
      <c r="BJ811" s="357"/>
      <c r="BK811" s="357"/>
      <c r="BL811" s="357"/>
      <c r="BM811" s="357"/>
      <c r="BN811" s="357"/>
      <c r="BO811" s="357"/>
      <c r="BP811" s="357"/>
      <c r="BQ811" s="357"/>
      <c r="BR811" s="357"/>
      <c r="BS811" s="357"/>
      <c r="BT811" s="357"/>
      <c r="BU811" s="357"/>
      <c r="BV811" s="357"/>
      <c r="BW811" s="357"/>
      <c r="BX811" s="357"/>
      <c r="BY811" s="357"/>
      <c r="BZ811" s="357"/>
      <c r="CA811" s="357"/>
      <c r="CB811" s="357"/>
      <c r="CC811" s="357"/>
      <c r="CD811" s="357"/>
      <c r="CE811" s="357"/>
      <c r="CF811" s="357"/>
      <c r="CG811" s="357"/>
      <c r="CH811" s="357"/>
      <c r="CI811" s="357"/>
      <c r="CJ811" s="357"/>
      <c r="CK811" s="357"/>
      <c r="CL811" s="357"/>
      <c r="CM811" s="357"/>
      <c r="CN811" s="357"/>
      <c r="CO811" s="357"/>
      <c r="CP811" s="357"/>
      <c r="CQ811" s="357"/>
      <c r="CR811" s="357"/>
      <c r="CS811" s="357"/>
      <c r="CT811" s="357"/>
      <c r="CU811" s="357"/>
      <c r="CV811" s="357"/>
      <c r="CW811" s="357"/>
      <c r="CX811" s="357"/>
      <c r="CY811" s="357"/>
      <c r="CZ811" s="357"/>
      <c r="DA811" s="357"/>
      <c r="DB811" s="357"/>
      <c r="DC811" s="357"/>
      <c r="DD811" s="357"/>
      <c r="DE811" s="357"/>
      <c r="DF811" s="357"/>
      <c r="DG811" s="357"/>
      <c r="DH811" s="357"/>
      <c r="DI811" s="357"/>
      <c r="DJ811" s="357"/>
      <c r="DK811" s="357"/>
      <c r="DL811" s="357"/>
      <c r="DM811" s="357"/>
      <c r="DN811" s="357"/>
      <c r="DO811" s="357"/>
      <c r="DP811" s="357"/>
      <c r="DQ811" s="357"/>
      <c r="DR811" s="357"/>
      <c r="DS811" s="357"/>
      <c r="DT811" s="357"/>
      <c r="DU811" s="357"/>
      <c r="DV811" s="357"/>
      <c r="DW811" s="357"/>
      <c r="DX811" s="357"/>
      <c r="DY811" s="357"/>
      <c r="DZ811" s="357"/>
      <c r="EA811" s="357"/>
      <c r="EB811" s="357"/>
      <c r="EC811" s="357"/>
      <c r="ED811" s="357"/>
      <c r="EE811" s="357"/>
      <c r="EF811" s="357"/>
      <c r="EG811" s="357"/>
      <c r="EH811" s="357"/>
      <c r="EI811" s="357"/>
      <c r="EJ811" s="357"/>
      <c r="EK811" s="357"/>
      <c r="EL811" s="357"/>
      <c r="EM811" s="357"/>
      <c r="EN811" s="357"/>
      <c r="EO811" s="357"/>
      <c r="EP811" s="357"/>
      <c r="EQ811" s="357"/>
      <c r="ER811" s="357"/>
      <c r="ES811" s="357"/>
      <c r="ET811" s="357"/>
      <c r="EU811" s="357"/>
    </row>
    <row r="812" ht="12.75" customHeight="1">
      <c r="A812" s="357"/>
      <c r="B812" s="357"/>
      <c r="C812" s="357"/>
      <c r="D812" s="357"/>
      <c r="E812" s="357"/>
      <c r="F812" s="357"/>
      <c r="G812" s="357"/>
      <c r="H812" s="357"/>
      <c r="I812" s="357"/>
      <c r="J812" s="357"/>
      <c r="K812" s="357"/>
      <c r="L812" s="357"/>
      <c r="M812" s="357"/>
      <c r="N812" s="357"/>
      <c r="O812" s="357"/>
      <c r="P812" s="357"/>
      <c r="Q812" s="357"/>
      <c r="R812" s="357"/>
      <c r="S812" s="357"/>
      <c r="T812" s="357"/>
      <c r="U812" s="357"/>
      <c r="V812" s="357"/>
      <c r="W812" s="357"/>
      <c r="X812" s="357"/>
      <c r="Y812" s="357"/>
      <c r="Z812" s="357"/>
      <c r="AA812" s="357"/>
      <c r="AB812" s="357"/>
      <c r="AC812" s="357"/>
      <c r="AD812" s="357"/>
      <c r="AE812" s="357"/>
      <c r="AF812" s="357"/>
      <c r="AG812" s="357"/>
      <c r="AH812" s="357"/>
      <c r="AI812" s="357"/>
      <c r="AJ812" s="357"/>
      <c r="AK812" s="357"/>
      <c r="AL812" s="357"/>
      <c r="AM812" s="357"/>
      <c r="AN812" s="357"/>
      <c r="AO812" s="357"/>
      <c r="AP812" s="357"/>
      <c r="AQ812" s="357"/>
      <c r="AR812" s="357"/>
      <c r="AS812" s="357"/>
      <c r="AT812" s="357"/>
      <c r="AU812" s="357"/>
      <c r="AV812" s="357"/>
      <c r="AW812" s="357"/>
      <c r="AX812" s="357"/>
      <c r="AY812" s="357"/>
      <c r="AZ812" s="357"/>
      <c r="BA812" s="357"/>
      <c r="BB812" s="357"/>
      <c r="BC812" s="357"/>
      <c r="BD812" s="357"/>
      <c r="BE812" s="357"/>
      <c r="BF812" s="357"/>
      <c r="BG812" s="357"/>
      <c r="BH812" s="357"/>
      <c r="BI812" s="357"/>
      <c r="BJ812" s="357"/>
      <c r="BK812" s="357"/>
      <c r="BL812" s="357"/>
      <c r="BM812" s="357"/>
      <c r="BN812" s="357"/>
      <c r="BO812" s="357"/>
      <c r="BP812" s="357"/>
      <c r="BQ812" s="357"/>
      <c r="BR812" s="357"/>
      <c r="BS812" s="357"/>
      <c r="BT812" s="357"/>
      <c r="BU812" s="357"/>
      <c r="BV812" s="357"/>
      <c r="BW812" s="357"/>
      <c r="BX812" s="357"/>
      <c r="BY812" s="357"/>
      <c r="BZ812" s="357"/>
      <c r="CA812" s="357"/>
      <c r="CB812" s="357"/>
      <c r="CC812" s="357"/>
      <c r="CD812" s="357"/>
      <c r="CE812" s="357"/>
      <c r="CF812" s="357"/>
      <c r="CG812" s="357"/>
      <c r="CH812" s="357"/>
      <c r="CI812" s="357"/>
      <c r="CJ812" s="357"/>
      <c r="CK812" s="357"/>
      <c r="CL812" s="357"/>
      <c r="CM812" s="357"/>
      <c r="CN812" s="357"/>
      <c r="CO812" s="357"/>
      <c r="CP812" s="357"/>
      <c r="CQ812" s="357"/>
      <c r="CR812" s="357"/>
      <c r="CS812" s="357"/>
      <c r="CT812" s="357"/>
      <c r="CU812" s="357"/>
      <c r="CV812" s="357"/>
      <c r="CW812" s="357"/>
      <c r="CX812" s="357"/>
      <c r="CY812" s="357"/>
      <c r="CZ812" s="357"/>
      <c r="DA812" s="357"/>
      <c r="DB812" s="357"/>
      <c r="DC812" s="357"/>
      <c r="DD812" s="357"/>
      <c r="DE812" s="357"/>
      <c r="DF812" s="357"/>
      <c r="DG812" s="357"/>
      <c r="DH812" s="357"/>
      <c r="DI812" s="357"/>
      <c r="DJ812" s="357"/>
      <c r="DK812" s="357"/>
      <c r="DL812" s="357"/>
      <c r="DM812" s="357"/>
      <c r="DN812" s="357"/>
      <c r="DO812" s="357"/>
      <c r="DP812" s="357"/>
      <c r="DQ812" s="357"/>
      <c r="DR812" s="357"/>
      <c r="DS812" s="357"/>
      <c r="DT812" s="357"/>
      <c r="DU812" s="357"/>
      <c r="DV812" s="357"/>
      <c r="DW812" s="357"/>
      <c r="DX812" s="357"/>
      <c r="DY812" s="357"/>
      <c r="DZ812" s="357"/>
      <c r="EA812" s="357"/>
      <c r="EB812" s="357"/>
      <c r="EC812" s="357"/>
      <c r="ED812" s="357"/>
      <c r="EE812" s="357"/>
      <c r="EF812" s="357"/>
      <c r="EG812" s="357"/>
      <c r="EH812" s="357"/>
      <c r="EI812" s="357"/>
      <c r="EJ812" s="357"/>
      <c r="EK812" s="357"/>
      <c r="EL812" s="357"/>
      <c r="EM812" s="357"/>
      <c r="EN812" s="357"/>
      <c r="EO812" s="357"/>
      <c r="EP812" s="357"/>
      <c r="EQ812" s="357"/>
      <c r="ER812" s="357"/>
      <c r="ES812" s="357"/>
      <c r="ET812" s="357"/>
      <c r="EU812" s="357"/>
    </row>
    <row r="813" ht="12.75" customHeight="1">
      <c r="A813" s="357"/>
      <c r="B813" s="357"/>
      <c r="C813" s="357"/>
      <c r="D813" s="357"/>
      <c r="E813" s="357"/>
      <c r="F813" s="357"/>
      <c r="G813" s="357"/>
      <c r="H813" s="357"/>
      <c r="I813" s="357"/>
      <c r="J813" s="357"/>
      <c r="K813" s="357"/>
      <c r="L813" s="357"/>
      <c r="M813" s="357"/>
      <c r="N813" s="357"/>
      <c r="O813" s="357"/>
      <c r="P813" s="357"/>
      <c r="Q813" s="357"/>
      <c r="R813" s="357"/>
      <c r="S813" s="357"/>
      <c r="T813" s="357"/>
      <c r="U813" s="357"/>
      <c r="V813" s="357"/>
      <c r="W813" s="357"/>
      <c r="X813" s="357"/>
      <c r="Y813" s="357"/>
      <c r="Z813" s="357"/>
      <c r="AA813" s="357"/>
      <c r="AB813" s="357"/>
      <c r="AC813" s="357"/>
      <c r="AD813" s="357"/>
      <c r="AE813" s="357"/>
      <c r="AF813" s="357"/>
      <c r="AG813" s="357"/>
      <c r="AH813" s="357"/>
      <c r="AI813" s="357"/>
      <c r="AJ813" s="357"/>
      <c r="AK813" s="357"/>
      <c r="AL813" s="357"/>
      <c r="AM813" s="357"/>
      <c r="AN813" s="357"/>
      <c r="AO813" s="357"/>
      <c r="AP813" s="357"/>
      <c r="AQ813" s="357"/>
      <c r="AR813" s="357"/>
      <c r="AS813" s="357"/>
      <c r="AT813" s="357"/>
      <c r="AU813" s="357"/>
      <c r="AV813" s="357"/>
      <c r="AW813" s="357"/>
      <c r="AX813" s="357"/>
      <c r="AY813" s="357"/>
      <c r="AZ813" s="357"/>
      <c r="BA813" s="357"/>
      <c r="BB813" s="357"/>
      <c r="BC813" s="357"/>
      <c r="BD813" s="357"/>
      <c r="BE813" s="357"/>
      <c r="BF813" s="357"/>
      <c r="BG813" s="357"/>
      <c r="BH813" s="357"/>
      <c r="BI813" s="357"/>
      <c r="BJ813" s="357"/>
      <c r="BK813" s="357"/>
      <c r="BL813" s="357"/>
      <c r="BM813" s="357"/>
      <c r="BN813" s="357"/>
      <c r="BO813" s="357"/>
      <c r="BP813" s="357"/>
      <c r="BQ813" s="357"/>
      <c r="BR813" s="357"/>
      <c r="BS813" s="357"/>
      <c r="BT813" s="357"/>
      <c r="BU813" s="357"/>
      <c r="BV813" s="357"/>
      <c r="BW813" s="357"/>
      <c r="BX813" s="357"/>
      <c r="BY813" s="357"/>
      <c r="BZ813" s="357"/>
      <c r="CA813" s="357"/>
      <c r="CB813" s="357"/>
      <c r="CC813" s="357"/>
      <c r="CD813" s="357"/>
      <c r="CE813" s="357"/>
      <c r="CF813" s="357"/>
      <c r="CG813" s="357"/>
      <c r="CH813" s="357"/>
      <c r="CI813" s="357"/>
      <c r="CJ813" s="357"/>
      <c r="CK813" s="357"/>
      <c r="CL813" s="357"/>
      <c r="CM813" s="357"/>
      <c r="CN813" s="357"/>
      <c r="CO813" s="357"/>
      <c r="CP813" s="357"/>
      <c r="CQ813" s="357"/>
      <c r="CR813" s="357"/>
      <c r="CS813" s="357"/>
      <c r="CT813" s="357"/>
      <c r="CU813" s="357"/>
      <c r="CV813" s="357"/>
      <c r="CW813" s="357"/>
      <c r="CX813" s="357"/>
      <c r="CY813" s="357"/>
      <c r="CZ813" s="357"/>
      <c r="DA813" s="357"/>
      <c r="DB813" s="357"/>
      <c r="DC813" s="357"/>
      <c r="DD813" s="357"/>
      <c r="DE813" s="357"/>
      <c r="DF813" s="357"/>
      <c r="DG813" s="357"/>
      <c r="DH813" s="357"/>
      <c r="DI813" s="357"/>
      <c r="DJ813" s="357"/>
      <c r="DK813" s="357"/>
      <c r="DL813" s="357"/>
      <c r="DM813" s="357"/>
      <c r="DN813" s="357"/>
      <c r="DO813" s="357"/>
      <c r="DP813" s="357"/>
      <c r="DQ813" s="357"/>
      <c r="DR813" s="357"/>
      <c r="DS813" s="357"/>
      <c r="DT813" s="357"/>
      <c r="DU813" s="357"/>
      <c r="DV813" s="357"/>
      <c r="DW813" s="357"/>
      <c r="DX813" s="357"/>
      <c r="DY813" s="357"/>
      <c r="DZ813" s="357"/>
      <c r="EA813" s="357"/>
      <c r="EB813" s="357"/>
      <c r="EC813" s="357"/>
      <c r="ED813" s="357"/>
      <c r="EE813" s="357"/>
      <c r="EF813" s="357"/>
      <c r="EG813" s="357"/>
      <c r="EH813" s="357"/>
      <c r="EI813" s="357"/>
      <c r="EJ813" s="357"/>
      <c r="EK813" s="357"/>
      <c r="EL813" s="357"/>
      <c r="EM813" s="357"/>
      <c r="EN813" s="357"/>
      <c r="EO813" s="357"/>
      <c r="EP813" s="357"/>
      <c r="EQ813" s="357"/>
      <c r="ER813" s="357"/>
      <c r="ES813" s="357"/>
      <c r="ET813" s="357"/>
      <c r="EU813" s="357"/>
    </row>
    <row r="814" ht="12.75" customHeight="1">
      <c r="A814" s="357"/>
      <c r="B814" s="357"/>
      <c r="C814" s="357"/>
      <c r="D814" s="357"/>
      <c r="E814" s="357"/>
      <c r="F814" s="357"/>
      <c r="G814" s="357"/>
      <c r="H814" s="357"/>
      <c r="I814" s="357"/>
      <c r="J814" s="357"/>
      <c r="K814" s="357"/>
      <c r="L814" s="357"/>
      <c r="M814" s="357"/>
      <c r="N814" s="357"/>
      <c r="O814" s="357"/>
      <c r="P814" s="357"/>
      <c r="Q814" s="357"/>
      <c r="R814" s="357"/>
      <c r="S814" s="357"/>
      <c r="T814" s="357"/>
      <c r="U814" s="357"/>
      <c r="V814" s="357"/>
      <c r="W814" s="357"/>
      <c r="X814" s="357"/>
      <c r="Y814" s="357"/>
      <c r="Z814" s="357"/>
      <c r="AA814" s="357"/>
      <c r="AB814" s="357"/>
      <c r="AC814" s="357"/>
      <c r="AD814" s="357"/>
      <c r="AE814" s="357"/>
      <c r="AF814" s="357"/>
      <c r="AG814" s="357"/>
      <c r="AH814" s="357"/>
      <c r="AI814" s="357"/>
      <c r="AJ814" s="357"/>
      <c r="AK814" s="357"/>
      <c r="AL814" s="357"/>
      <c r="AM814" s="357"/>
      <c r="AN814" s="357"/>
      <c r="AO814" s="357"/>
      <c r="AP814" s="357"/>
      <c r="AQ814" s="357"/>
      <c r="AR814" s="357"/>
      <c r="AS814" s="357"/>
      <c r="AT814" s="357"/>
      <c r="AU814" s="357"/>
      <c r="AV814" s="357"/>
      <c r="AW814" s="357"/>
      <c r="AX814" s="357"/>
      <c r="AY814" s="357"/>
      <c r="AZ814" s="357"/>
      <c r="BA814" s="357"/>
      <c r="BB814" s="357"/>
      <c r="BC814" s="357"/>
      <c r="BD814" s="357"/>
      <c r="BE814" s="357"/>
      <c r="BF814" s="357"/>
      <c r="BG814" s="357"/>
      <c r="BH814" s="357"/>
      <c r="BI814" s="357"/>
      <c r="BJ814" s="357"/>
      <c r="BK814" s="357"/>
      <c r="BL814" s="357"/>
      <c r="BM814" s="357"/>
      <c r="BN814" s="357"/>
      <c r="BO814" s="357"/>
      <c r="BP814" s="357"/>
      <c r="BQ814" s="357"/>
      <c r="BR814" s="357"/>
      <c r="BS814" s="357"/>
      <c r="BT814" s="357"/>
      <c r="BU814" s="357"/>
      <c r="BV814" s="357"/>
      <c r="BW814" s="357"/>
      <c r="BX814" s="357"/>
      <c r="BY814" s="357"/>
      <c r="BZ814" s="357"/>
      <c r="CA814" s="357"/>
      <c r="CB814" s="357"/>
      <c r="CC814" s="357"/>
      <c r="CD814" s="357"/>
      <c r="CE814" s="357"/>
      <c r="CF814" s="357"/>
      <c r="CG814" s="357"/>
      <c r="CH814" s="357"/>
      <c r="CI814" s="357"/>
      <c r="CJ814" s="357"/>
      <c r="CK814" s="357"/>
      <c r="CL814" s="357"/>
      <c r="CM814" s="357"/>
      <c r="CN814" s="357"/>
      <c r="CO814" s="357"/>
      <c r="CP814" s="357"/>
      <c r="CQ814" s="357"/>
      <c r="CR814" s="357"/>
      <c r="CS814" s="357"/>
      <c r="CT814" s="357"/>
      <c r="CU814" s="357"/>
      <c r="CV814" s="357"/>
      <c r="CW814" s="357"/>
      <c r="CX814" s="357"/>
      <c r="CY814" s="357"/>
      <c r="CZ814" s="357"/>
      <c r="DA814" s="357"/>
      <c r="DB814" s="357"/>
      <c r="DC814" s="357"/>
      <c r="DD814" s="357"/>
      <c r="DE814" s="357"/>
      <c r="DF814" s="357"/>
      <c r="DG814" s="357"/>
      <c r="DH814" s="357"/>
      <c r="DI814" s="357"/>
      <c r="DJ814" s="357"/>
      <c r="DK814" s="357"/>
      <c r="DL814" s="357"/>
      <c r="DM814" s="357"/>
      <c r="DN814" s="357"/>
      <c r="DO814" s="357"/>
      <c r="DP814" s="357"/>
      <c r="DQ814" s="357"/>
      <c r="DR814" s="357"/>
      <c r="DS814" s="357"/>
      <c r="DT814" s="357"/>
      <c r="DU814" s="357"/>
      <c r="DV814" s="357"/>
      <c r="DW814" s="357"/>
      <c r="DX814" s="357"/>
      <c r="DY814" s="357"/>
      <c r="DZ814" s="357"/>
      <c r="EA814" s="357"/>
      <c r="EB814" s="357"/>
      <c r="EC814" s="357"/>
      <c r="ED814" s="357"/>
      <c r="EE814" s="357"/>
      <c r="EF814" s="357"/>
      <c r="EG814" s="357"/>
      <c r="EH814" s="357"/>
      <c r="EI814" s="357"/>
      <c r="EJ814" s="357"/>
      <c r="EK814" s="357"/>
      <c r="EL814" s="357"/>
      <c r="EM814" s="357"/>
      <c r="EN814" s="357"/>
      <c r="EO814" s="357"/>
      <c r="EP814" s="357"/>
      <c r="EQ814" s="357"/>
      <c r="ER814" s="357"/>
      <c r="ES814" s="357"/>
      <c r="ET814" s="357"/>
      <c r="EU814" s="357"/>
    </row>
    <row r="815" ht="12.75" customHeight="1">
      <c r="A815" s="357"/>
      <c r="B815" s="357"/>
      <c r="C815" s="357"/>
      <c r="D815" s="357"/>
      <c r="E815" s="357"/>
      <c r="F815" s="357"/>
      <c r="G815" s="357"/>
      <c r="H815" s="357"/>
      <c r="I815" s="357"/>
      <c r="J815" s="357"/>
      <c r="K815" s="357"/>
      <c r="L815" s="357"/>
      <c r="M815" s="357"/>
      <c r="N815" s="357"/>
      <c r="O815" s="357"/>
      <c r="P815" s="357"/>
      <c r="Q815" s="357"/>
      <c r="R815" s="357"/>
      <c r="S815" s="357"/>
      <c r="T815" s="357"/>
      <c r="U815" s="357"/>
      <c r="V815" s="357"/>
      <c r="W815" s="357"/>
      <c r="X815" s="357"/>
      <c r="Y815" s="357"/>
      <c r="Z815" s="357"/>
      <c r="AA815" s="357"/>
      <c r="AB815" s="357"/>
      <c r="AC815" s="357"/>
      <c r="AD815" s="357"/>
      <c r="AE815" s="357"/>
      <c r="AF815" s="357"/>
      <c r="AG815" s="357"/>
      <c r="AH815" s="357"/>
      <c r="AI815" s="357"/>
      <c r="AJ815" s="357"/>
      <c r="AK815" s="357"/>
      <c r="AL815" s="357"/>
      <c r="AM815" s="357"/>
      <c r="AN815" s="357"/>
      <c r="AO815" s="357"/>
      <c r="AP815" s="357"/>
      <c r="AQ815" s="357"/>
      <c r="AR815" s="357"/>
      <c r="AS815" s="357"/>
      <c r="AT815" s="357"/>
      <c r="AU815" s="357"/>
      <c r="AV815" s="357"/>
      <c r="AW815" s="357"/>
      <c r="AX815" s="357"/>
      <c r="AY815" s="357"/>
      <c r="AZ815" s="357"/>
      <c r="BA815" s="357"/>
      <c r="BB815" s="357"/>
      <c r="BC815" s="357"/>
      <c r="BD815" s="357"/>
      <c r="BE815" s="357"/>
      <c r="BF815" s="357"/>
      <c r="BG815" s="357"/>
      <c r="BH815" s="357"/>
      <c r="BI815" s="357"/>
      <c r="BJ815" s="357"/>
      <c r="BK815" s="357"/>
      <c r="BL815" s="357"/>
      <c r="BM815" s="357"/>
      <c r="BN815" s="357"/>
      <c r="BO815" s="357"/>
      <c r="BP815" s="357"/>
      <c r="BQ815" s="357"/>
      <c r="BR815" s="357"/>
      <c r="BS815" s="357"/>
      <c r="BT815" s="357"/>
      <c r="BU815" s="357"/>
      <c r="BV815" s="357"/>
      <c r="BW815" s="357"/>
      <c r="BX815" s="357"/>
      <c r="BY815" s="357"/>
      <c r="BZ815" s="357"/>
      <c r="CA815" s="357"/>
      <c r="CB815" s="357"/>
      <c r="CC815" s="357"/>
      <c r="CD815" s="357"/>
      <c r="CE815" s="357"/>
      <c r="CF815" s="357"/>
      <c r="CG815" s="357"/>
      <c r="CH815" s="357"/>
      <c r="CI815" s="357"/>
      <c r="CJ815" s="357"/>
      <c r="CK815" s="357"/>
      <c r="CL815" s="357"/>
      <c r="CM815" s="357"/>
      <c r="CN815" s="357"/>
      <c r="CO815" s="357"/>
      <c r="CP815" s="357"/>
      <c r="CQ815" s="357"/>
      <c r="CR815" s="357"/>
      <c r="CS815" s="357"/>
      <c r="CT815" s="357"/>
      <c r="CU815" s="357"/>
      <c r="CV815" s="357"/>
      <c r="CW815" s="357"/>
      <c r="CX815" s="357"/>
      <c r="CY815" s="357"/>
      <c r="CZ815" s="357"/>
      <c r="DA815" s="357"/>
      <c r="DB815" s="357"/>
      <c r="DC815" s="357"/>
      <c r="DD815" s="357"/>
      <c r="DE815" s="357"/>
      <c r="DF815" s="357"/>
      <c r="DG815" s="357"/>
      <c r="DH815" s="357"/>
      <c r="DI815" s="357"/>
      <c r="DJ815" s="357"/>
      <c r="DK815" s="357"/>
      <c r="DL815" s="357"/>
      <c r="DM815" s="357"/>
      <c r="DN815" s="357"/>
      <c r="DO815" s="357"/>
      <c r="DP815" s="357"/>
      <c r="DQ815" s="357"/>
      <c r="DR815" s="357"/>
      <c r="DS815" s="357"/>
      <c r="DT815" s="357"/>
      <c r="DU815" s="357"/>
      <c r="DV815" s="357"/>
      <c r="DW815" s="357"/>
      <c r="DX815" s="357"/>
      <c r="DY815" s="357"/>
      <c r="DZ815" s="357"/>
      <c r="EA815" s="357"/>
      <c r="EB815" s="357"/>
      <c r="EC815" s="357"/>
      <c r="ED815" s="357"/>
      <c r="EE815" s="357"/>
      <c r="EF815" s="357"/>
      <c r="EG815" s="357"/>
      <c r="EH815" s="357"/>
      <c r="EI815" s="357"/>
      <c r="EJ815" s="357"/>
      <c r="EK815" s="357"/>
      <c r="EL815" s="357"/>
      <c r="EM815" s="357"/>
      <c r="EN815" s="357"/>
      <c r="EO815" s="357"/>
      <c r="EP815" s="357"/>
      <c r="EQ815" s="357"/>
      <c r="ER815" s="357"/>
      <c r="ES815" s="357"/>
      <c r="ET815" s="357"/>
      <c r="EU815" s="357"/>
    </row>
    <row r="816" ht="12.75" customHeight="1">
      <c r="A816" s="357"/>
      <c r="B816" s="357"/>
      <c r="C816" s="357"/>
      <c r="D816" s="357"/>
      <c r="E816" s="357"/>
      <c r="F816" s="357"/>
      <c r="G816" s="357"/>
      <c r="H816" s="357"/>
      <c r="I816" s="357"/>
      <c r="J816" s="357"/>
      <c r="K816" s="357"/>
      <c r="L816" s="357"/>
      <c r="M816" s="357"/>
      <c r="N816" s="357"/>
      <c r="O816" s="357"/>
      <c r="P816" s="357"/>
      <c r="Q816" s="357"/>
      <c r="R816" s="357"/>
      <c r="S816" s="357"/>
      <c r="T816" s="357"/>
      <c r="U816" s="357"/>
      <c r="V816" s="357"/>
      <c r="W816" s="357"/>
      <c r="X816" s="357"/>
      <c r="Y816" s="357"/>
      <c r="Z816" s="357"/>
      <c r="AA816" s="357"/>
      <c r="AB816" s="357"/>
      <c r="AC816" s="357"/>
      <c r="AD816" s="357"/>
      <c r="AE816" s="357"/>
      <c r="AF816" s="357"/>
      <c r="AG816" s="357"/>
      <c r="AH816" s="357"/>
      <c r="AI816" s="357"/>
      <c r="AJ816" s="357"/>
      <c r="AK816" s="357"/>
      <c r="AL816" s="357"/>
      <c r="AM816" s="357"/>
      <c r="AN816" s="357"/>
      <c r="AO816" s="357"/>
      <c r="AP816" s="357"/>
      <c r="AQ816" s="357"/>
      <c r="AR816" s="357"/>
      <c r="AS816" s="357"/>
      <c r="AT816" s="357"/>
      <c r="AU816" s="357"/>
      <c r="AV816" s="357"/>
      <c r="AW816" s="357"/>
      <c r="AX816" s="357"/>
      <c r="AY816" s="357"/>
      <c r="AZ816" s="357"/>
      <c r="BA816" s="357"/>
      <c r="BB816" s="357"/>
      <c r="BC816" s="357"/>
      <c r="BD816" s="357"/>
      <c r="BE816" s="357"/>
      <c r="BF816" s="357"/>
      <c r="BG816" s="357"/>
      <c r="BH816" s="357"/>
      <c r="BI816" s="357"/>
      <c r="BJ816" s="357"/>
      <c r="BK816" s="357"/>
      <c r="BL816" s="357"/>
      <c r="BM816" s="357"/>
      <c r="BN816" s="357"/>
      <c r="BO816" s="357"/>
      <c r="BP816" s="357"/>
      <c r="BQ816" s="357"/>
      <c r="BR816" s="357"/>
      <c r="BS816" s="357"/>
      <c r="BT816" s="357"/>
      <c r="BU816" s="357"/>
      <c r="BV816" s="357"/>
      <c r="BW816" s="357"/>
      <c r="BX816" s="357"/>
      <c r="BY816" s="357"/>
      <c r="BZ816" s="357"/>
      <c r="CA816" s="357"/>
      <c r="CB816" s="357"/>
      <c r="CC816" s="357"/>
      <c r="CD816" s="357"/>
      <c r="CE816" s="357"/>
      <c r="CF816" s="357"/>
      <c r="CG816" s="357"/>
      <c r="CH816" s="357"/>
      <c r="CI816" s="357"/>
      <c r="CJ816" s="357"/>
      <c r="CK816" s="357"/>
      <c r="CL816" s="357"/>
      <c r="CM816" s="357"/>
      <c r="CN816" s="357"/>
      <c r="CO816" s="357"/>
      <c r="CP816" s="357"/>
      <c r="CQ816" s="357"/>
      <c r="CR816" s="357"/>
      <c r="CS816" s="357"/>
      <c r="CT816" s="357"/>
      <c r="CU816" s="357"/>
      <c r="CV816" s="357"/>
      <c r="CW816" s="357"/>
      <c r="CX816" s="357"/>
      <c r="CY816" s="357"/>
      <c r="CZ816" s="357"/>
      <c r="DA816" s="357"/>
      <c r="DB816" s="357"/>
      <c r="DC816" s="357"/>
      <c r="DD816" s="357"/>
      <c r="DE816" s="357"/>
      <c r="DF816" s="357"/>
      <c r="DG816" s="357"/>
      <c r="DH816" s="357"/>
      <c r="DI816" s="357"/>
      <c r="DJ816" s="357"/>
      <c r="DK816" s="357"/>
      <c r="DL816" s="357"/>
      <c r="DM816" s="357"/>
      <c r="DN816" s="357"/>
      <c r="DO816" s="357"/>
      <c r="DP816" s="357"/>
      <c r="DQ816" s="357"/>
      <c r="DR816" s="357"/>
      <c r="DS816" s="357"/>
      <c r="DT816" s="357"/>
      <c r="DU816" s="357"/>
      <c r="DV816" s="357"/>
      <c r="DW816" s="357"/>
      <c r="DX816" s="357"/>
      <c r="DY816" s="357"/>
      <c r="DZ816" s="357"/>
      <c r="EA816" s="357"/>
      <c r="EB816" s="357"/>
      <c r="EC816" s="357"/>
      <c r="ED816" s="357"/>
      <c r="EE816" s="357"/>
      <c r="EF816" s="357"/>
      <c r="EG816" s="357"/>
      <c r="EH816" s="357"/>
      <c r="EI816" s="357"/>
      <c r="EJ816" s="357"/>
      <c r="EK816" s="357"/>
      <c r="EL816" s="357"/>
      <c r="EM816" s="357"/>
      <c r="EN816" s="357"/>
      <c r="EO816" s="357"/>
      <c r="EP816" s="357"/>
      <c r="EQ816" s="357"/>
      <c r="ER816" s="357"/>
      <c r="ES816" s="357"/>
      <c r="ET816" s="357"/>
      <c r="EU816" s="357"/>
    </row>
    <row r="817" ht="12.75" customHeight="1">
      <c r="A817" s="357"/>
      <c r="B817" s="357"/>
      <c r="C817" s="357"/>
      <c r="D817" s="357"/>
      <c r="E817" s="357"/>
      <c r="F817" s="357"/>
      <c r="G817" s="357"/>
      <c r="H817" s="357"/>
      <c r="I817" s="357"/>
      <c r="J817" s="357"/>
      <c r="K817" s="357"/>
      <c r="L817" s="357"/>
      <c r="M817" s="357"/>
      <c r="N817" s="357"/>
      <c r="O817" s="357"/>
      <c r="P817" s="357"/>
      <c r="Q817" s="357"/>
      <c r="R817" s="357"/>
      <c r="S817" s="357"/>
      <c r="T817" s="357"/>
      <c r="U817" s="357"/>
      <c r="V817" s="357"/>
      <c r="W817" s="357"/>
      <c r="X817" s="357"/>
      <c r="Y817" s="357"/>
      <c r="Z817" s="357"/>
      <c r="AA817" s="357"/>
      <c r="AB817" s="357"/>
      <c r="AC817" s="357"/>
      <c r="AD817" s="357"/>
      <c r="AE817" s="357"/>
      <c r="AF817" s="357"/>
      <c r="AG817" s="357"/>
      <c r="AH817" s="357"/>
      <c r="AI817" s="357"/>
      <c r="AJ817" s="357"/>
      <c r="AK817" s="357"/>
      <c r="AL817" s="357"/>
      <c r="AM817" s="357"/>
      <c r="AN817" s="357"/>
      <c r="AO817" s="357"/>
      <c r="AP817" s="357"/>
      <c r="AQ817" s="357"/>
      <c r="AR817" s="357"/>
      <c r="AS817" s="357"/>
      <c r="AT817" s="357"/>
      <c r="AU817" s="357"/>
      <c r="AV817" s="357"/>
      <c r="AW817" s="357"/>
      <c r="AX817" s="357"/>
      <c r="AY817" s="357"/>
      <c r="AZ817" s="357"/>
      <c r="BA817" s="357"/>
      <c r="BB817" s="357"/>
      <c r="BC817" s="357"/>
      <c r="BD817" s="357"/>
      <c r="BE817" s="357"/>
      <c r="BF817" s="357"/>
      <c r="BG817" s="357"/>
      <c r="BH817" s="357"/>
      <c r="BI817" s="357"/>
      <c r="BJ817" s="357"/>
      <c r="BK817" s="357"/>
      <c r="BL817" s="357"/>
      <c r="BM817" s="357"/>
      <c r="BN817" s="357"/>
      <c r="BO817" s="357"/>
      <c r="BP817" s="357"/>
      <c r="BQ817" s="357"/>
      <c r="BR817" s="357"/>
      <c r="BS817" s="357"/>
      <c r="BT817" s="357"/>
      <c r="BU817" s="357"/>
      <c r="BV817" s="357"/>
      <c r="BW817" s="357"/>
      <c r="BX817" s="357"/>
      <c r="BY817" s="357"/>
      <c r="BZ817" s="357"/>
      <c r="CA817" s="357"/>
      <c r="CB817" s="357"/>
      <c r="CC817" s="357"/>
      <c r="CD817" s="357"/>
      <c r="CE817" s="357"/>
      <c r="CF817" s="357"/>
      <c r="CG817" s="357"/>
      <c r="CH817" s="357"/>
      <c r="CI817" s="357"/>
      <c r="CJ817" s="357"/>
      <c r="CK817" s="357"/>
      <c r="CL817" s="357"/>
      <c r="CM817" s="357"/>
      <c r="CN817" s="357"/>
      <c r="CO817" s="357"/>
      <c r="CP817" s="357"/>
      <c r="CQ817" s="357"/>
      <c r="CR817" s="357"/>
      <c r="CS817" s="357"/>
      <c r="CT817" s="357"/>
      <c r="CU817" s="357"/>
      <c r="CV817" s="357"/>
      <c r="CW817" s="357"/>
      <c r="CX817" s="357"/>
      <c r="CY817" s="357"/>
      <c r="CZ817" s="357"/>
      <c r="DA817" s="357"/>
      <c r="DB817" s="357"/>
      <c r="DC817" s="357"/>
      <c r="DD817" s="357"/>
      <c r="DE817" s="357"/>
      <c r="DF817" s="357"/>
      <c r="DG817" s="357"/>
      <c r="DH817" s="357"/>
      <c r="DI817" s="357"/>
      <c r="DJ817" s="357"/>
      <c r="DK817" s="357"/>
      <c r="DL817" s="357"/>
      <c r="DM817" s="357"/>
      <c r="DN817" s="357"/>
      <c r="DO817" s="357"/>
      <c r="DP817" s="357"/>
      <c r="DQ817" s="357"/>
      <c r="DR817" s="357"/>
      <c r="DS817" s="357"/>
      <c r="DT817" s="357"/>
      <c r="DU817" s="357"/>
      <c r="DV817" s="357"/>
      <c r="DW817" s="357"/>
      <c r="DX817" s="357"/>
      <c r="DY817" s="357"/>
      <c r="DZ817" s="357"/>
      <c r="EA817" s="357"/>
      <c r="EB817" s="357"/>
      <c r="EC817" s="357"/>
      <c r="ED817" s="357"/>
      <c r="EE817" s="357"/>
      <c r="EF817" s="357"/>
      <c r="EG817" s="357"/>
      <c r="EH817" s="357"/>
      <c r="EI817" s="357"/>
      <c r="EJ817" s="357"/>
      <c r="EK817" s="357"/>
      <c r="EL817" s="357"/>
      <c r="EM817" s="357"/>
      <c r="EN817" s="357"/>
      <c r="EO817" s="357"/>
      <c r="EP817" s="357"/>
      <c r="EQ817" s="357"/>
      <c r="ER817" s="357"/>
      <c r="ES817" s="357"/>
      <c r="ET817" s="357"/>
      <c r="EU817" s="357"/>
    </row>
    <row r="818" ht="12.75" customHeight="1">
      <c r="A818" s="357"/>
      <c r="B818" s="357"/>
      <c r="C818" s="357"/>
      <c r="D818" s="357"/>
      <c r="E818" s="357"/>
      <c r="F818" s="357"/>
      <c r="G818" s="357"/>
      <c r="H818" s="357"/>
      <c r="I818" s="357"/>
      <c r="J818" s="357"/>
      <c r="K818" s="357"/>
      <c r="L818" s="357"/>
      <c r="M818" s="357"/>
      <c r="N818" s="357"/>
      <c r="O818" s="357"/>
      <c r="P818" s="357"/>
      <c r="Q818" s="357"/>
      <c r="R818" s="357"/>
      <c r="S818" s="357"/>
      <c r="T818" s="357"/>
      <c r="U818" s="357"/>
      <c r="V818" s="357"/>
      <c r="W818" s="357"/>
      <c r="X818" s="357"/>
      <c r="Y818" s="357"/>
      <c r="Z818" s="357"/>
      <c r="AA818" s="357"/>
      <c r="AB818" s="357"/>
      <c r="AC818" s="357"/>
      <c r="AD818" s="357"/>
      <c r="AE818" s="357"/>
      <c r="AF818" s="357"/>
      <c r="AG818" s="357"/>
      <c r="AH818" s="357"/>
      <c r="AI818" s="357"/>
      <c r="AJ818" s="357"/>
      <c r="AK818" s="357"/>
      <c r="AL818" s="357"/>
      <c r="AM818" s="357"/>
      <c r="AN818" s="357"/>
      <c r="AO818" s="357"/>
      <c r="AP818" s="357"/>
      <c r="AQ818" s="357"/>
      <c r="AR818" s="357"/>
      <c r="AS818" s="357"/>
      <c r="AT818" s="357"/>
      <c r="AU818" s="357"/>
      <c r="AV818" s="357"/>
      <c r="AW818" s="357"/>
      <c r="AX818" s="357"/>
      <c r="AY818" s="357"/>
      <c r="AZ818" s="357"/>
      <c r="BA818" s="357"/>
      <c r="BB818" s="357"/>
      <c r="BC818" s="357"/>
      <c r="BD818" s="357"/>
      <c r="BE818" s="357"/>
      <c r="BF818" s="357"/>
      <c r="BG818" s="357"/>
      <c r="BH818" s="357"/>
      <c r="BI818" s="357"/>
      <c r="BJ818" s="357"/>
      <c r="BK818" s="357"/>
      <c r="BL818" s="357"/>
      <c r="BM818" s="357"/>
      <c r="BN818" s="357"/>
      <c r="BO818" s="357"/>
      <c r="BP818" s="357"/>
      <c r="BQ818" s="357"/>
      <c r="BR818" s="357"/>
      <c r="BS818" s="357"/>
      <c r="BT818" s="357"/>
      <c r="BU818" s="357"/>
      <c r="BV818" s="357"/>
      <c r="BW818" s="357"/>
      <c r="BX818" s="357"/>
      <c r="BY818" s="357"/>
      <c r="BZ818" s="357"/>
      <c r="CA818" s="357"/>
      <c r="CB818" s="357"/>
      <c r="CC818" s="357"/>
      <c r="CD818" s="357"/>
      <c r="CE818" s="357"/>
      <c r="CF818" s="357"/>
      <c r="CG818" s="357"/>
      <c r="CH818" s="357"/>
      <c r="CI818" s="357"/>
      <c r="CJ818" s="357"/>
      <c r="CK818" s="357"/>
      <c r="CL818" s="357"/>
      <c r="CM818" s="357"/>
      <c r="CN818" s="357"/>
      <c r="CO818" s="357"/>
      <c r="CP818" s="357"/>
      <c r="CQ818" s="357"/>
      <c r="CR818" s="357"/>
      <c r="CS818" s="357"/>
      <c r="CT818" s="357"/>
      <c r="CU818" s="357"/>
      <c r="CV818" s="357"/>
      <c r="CW818" s="357"/>
      <c r="CX818" s="357"/>
      <c r="CY818" s="357"/>
      <c r="CZ818" s="357"/>
      <c r="DA818" s="357"/>
      <c r="DB818" s="357"/>
      <c r="DC818" s="357"/>
      <c r="DD818" s="357"/>
      <c r="DE818" s="357"/>
      <c r="DF818" s="357"/>
      <c r="DG818" s="357"/>
      <c r="DH818" s="357"/>
      <c r="DI818" s="357"/>
      <c r="DJ818" s="357"/>
      <c r="DK818" s="357"/>
      <c r="DL818" s="357"/>
      <c r="DM818" s="357"/>
      <c r="DN818" s="357"/>
      <c r="DO818" s="357"/>
      <c r="DP818" s="357"/>
      <c r="DQ818" s="357"/>
      <c r="DR818" s="357"/>
      <c r="DS818" s="357"/>
      <c r="DT818" s="357"/>
      <c r="DU818" s="357"/>
      <c r="DV818" s="357"/>
      <c r="DW818" s="357"/>
      <c r="DX818" s="357"/>
      <c r="DY818" s="357"/>
      <c r="DZ818" s="357"/>
      <c r="EA818" s="357"/>
      <c r="EB818" s="357"/>
      <c r="EC818" s="357"/>
      <c r="ED818" s="357"/>
      <c r="EE818" s="357"/>
      <c r="EF818" s="357"/>
      <c r="EG818" s="357"/>
      <c r="EH818" s="357"/>
      <c r="EI818" s="357"/>
      <c r="EJ818" s="357"/>
      <c r="EK818" s="357"/>
      <c r="EL818" s="357"/>
      <c r="EM818" s="357"/>
      <c r="EN818" s="357"/>
      <c r="EO818" s="357"/>
      <c r="EP818" s="357"/>
      <c r="EQ818" s="357"/>
      <c r="ER818" s="357"/>
      <c r="ES818" s="357"/>
      <c r="ET818" s="357"/>
      <c r="EU818" s="357"/>
    </row>
    <row r="819" ht="12.75" customHeight="1">
      <c r="A819" s="357"/>
      <c r="B819" s="357"/>
      <c r="C819" s="357"/>
      <c r="D819" s="357"/>
      <c r="E819" s="357"/>
      <c r="F819" s="357"/>
      <c r="G819" s="357"/>
      <c r="H819" s="357"/>
      <c r="I819" s="357"/>
      <c r="J819" s="357"/>
      <c r="K819" s="357"/>
      <c r="L819" s="357"/>
      <c r="M819" s="357"/>
      <c r="N819" s="357"/>
      <c r="O819" s="357"/>
      <c r="P819" s="357"/>
      <c r="Q819" s="357"/>
      <c r="R819" s="357"/>
      <c r="S819" s="357"/>
      <c r="T819" s="357"/>
      <c r="U819" s="357"/>
      <c r="V819" s="357"/>
      <c r="W819" s="357"/>
      <c r="X819" s="357"/>
      <c r="Y819" s="357"/>
      <c r="Z819" s="357"/>
      <c r="AA819" s="357"/>
      <c r="AB819" s="357"/>
      <c r="AC819" s="357"/>
      <c r="AD819" s="357"/>
      <c r="AE819" s="357"/>
      <c r="AF819" s="357"/>
      <c r="AG819" s="357"/>
      <c r="AH819" s="357"/>
      <c r="AI819" s="357"/>
      <c r="AJ819" s="357"/>
      <c r="AK819" s="357"/>
      <c r="AL819" s="357"/>
      <c r="AM819" s="357"/>
      <c r="AN819" s="357"/>
      <c r="AO819" s="357"/>
      <c r="AP819" s="357"/>
      <c r="AQ819" s="357"/>
      <c r="AR819" s="357"/>
      <c r="AS819" s="357"/>
      <c r="AT819" s="357"/>
      <c r="AU819" s="357"/>
      <c r="AV819" s="357"/>
      <c r="AW819" s="357"/>
      <c r="AX819" s="357"/>
      <c r="AY819" s="357"/>
      <c r="AZ819" s="357"/>
      <c r="BA819" s="357"/>
      <c r="BB819" s="357"/>
      <c r="BC819" s="357"/>
      <c r="BD819" s="357"/>
      <c r="BE819" s="357"/>
      <c r="BF819" s="357"/>
      <c r="BG819" s="357"/>
      <c r="BH819" s="357"/>
      <c r="BI819" s="357"/>
      <c r="BJ819" s="357"/>
      <c r="BK819" s="357"/>
      <c r="BL819" s="357"/>
      <c r="BM819" s="357"/>
      <c r="BN819" s="357"/>
      <c r="BO819" s="357"/>
      <c r="BP819" s="357"/>
      <c r="BQ819" s="357"/>
      <c r="BR819" s="357"/>
      <c r="BS819" s="357"/>
      <c r="BT819" s="357"/>
      <c r="BU819" s="357"/>
      <c r="BV819" s="357"/>
      <c r="BW819" s="357"/>
      <c r="BX819" s="357"/>
      <c r="BY819" s="357"/>
      <c r="BZ819" s="357"/>
      <c r="CA819" s="357"/>
      <c r="CB819" s="357"/>
      <c r="CC819" s="357"/>
      <c r="CD819" s="357"/>
      <c r="CE819" s="357"/>
      <c r="CF819" s="357"/>
      <c r="CG819" s="357"/>
      <c r="CH819" s="357"/>
      <c r="CI819" s="357"/>
      <c r="CJ819" s="357"/>
      <c r="CK819" s="357"/>
      <c r="CL819" s="357"/>
      <c r="CM819" s="357"/>
      <c r="CN819" s="357"/>
      <c r="CO819" s="357"/>
      <c r="CP819" s="357"/>
      <c r="CQ819" s="357"/>
      <c r="CR819" s="357"/>
      <c r="CS819" s="357"/>
      <c r="CT819" s="357"/>
      <c r="CU819" s="357"/>
      <c r="CV819" s="357"/>
      <c r="CW819" s="357"/>
      <c r="CX819" s="357"/>
      <c r="CY819" s="357"/>
      <c r="CZ819" s="357"/>
      <c r="DA819" s="357"/>
      <c r="DB819" s="357"/>
      <c r="DC819" s="357"/>
      <c r="DD819" s="357"/>
      <c r="DE819" s="357"/>
      <c r="DF819" s="357"/>
      <c r="DG819" s="357"/>
      <c r="DH819" s="357"/>
      <c r="DI819" s="357"/>
      <c r="DJ819" s="357"/>
      <c r="DK819" s="357"/>
      <c r="DL819" s="357"/>
      <c r="DM819" s="357"/>
      <c r="DN819" s="357"/>
      <c r="DO819" s="357"/>
      <c r="DP819" s="357"/>
      <c r="DQ819" s="357"/>
      <c r="DR819" s="357"/>
      <c r="DS819" s="357"/>
      <c r="DT819" s="357"/>
      <c r="DU819" s="357"/>
      <c r="DV819" s="357"/>
      <c r="DW819" s="357"/>
      <c r="DX819" s="357"/>
      <c r="DY819" s="357"/>
      <c r="DZ819" s="357"/>
      <c r="EA819" s="357"/>
      <c r="EB819" s="357"/>
      <c r="EC819" s="357"/>
      <c r="ED819" s="357"/>
      <c r="EE819" s="357"/>
      <c r="EF819" s="357"/>
      <c r="EG819" s="357"/>
      <c r="EH819" s="357"/>
      <c r="EI819" s="357"/>
      <c r="EJ819" s="357"/>
      <c r="EK819" s="357"/>
      <c r="EL819" s="357"/>
      <c r="EM819" s="357"/>
      <c r="EN819" s="357"/>
      <c r="EO819" s="357"/>
      <c r="EP819" s="357"/>
      <c r="EQ819" s="357"/>
      <c r="ER819" s="357"/>
      <c r="ES819" s="357"/>
      <c r="ET819" s="357"/>
      <c r="EU819" s="357"/>
    </row>
    <row r="820" ht="12.75" customHeight="1">
      <c r="A820" s="357"/>
      <c r="B820" s="357"/>
      <c r="C820" s="357"/>
      <c r="D820" s="357"/>
      <c r="E820" s="357"/>
      <c r="F820" s="357"/>
      <c r="G820" s="357"/>
      <c r="H820" s="357"/>
      <c r="I820" s="357"/>
      <c r="J820" s="357"/>
      <c r="K820" s="357"/>
      <c r="L820" s="357"/>
      <c r="M820" s="357"/>
      <c r="N820" s="357"/>
      <c r="O820" s="357"/>
      <c r="P820" s="357"/>
      <c r="Q820" s="357"/>
      <c r="R820" s="357"/>
      <c r="S820" s="357"/>
      <c r="T820" s="357"/>
      <c r="U820" s="357"/>
      <c r="V820" s="357"/>
      <c r="W820" s="357"/>
      <c r="X820" s="357"/>
      <c r="Y820" s="357"/>
      <c r="Z820" s="357"/>
      <c r="AA820" s="357"/>
      <c r="AB820" s="357"/>
      <c r="AC820" s="357"/>
      <c r="AD820" s="357"/>
      <c r="AE820" s="357"/>
      <c r="AF820" s="357"/>
      <c r="AG820" s="357"/>
      <c r="AH820" s="357"/>
      <c r="AI820" s="357"/>
      <c r="AJ820" s="357"/>
      <c r="AK820" s="357"/>
      <c r="AL820" s="357"/>
      <c r="AM820" s="357"/>
      <c r="AN820" s="357"/>
      <c r="AO820" s="357"/>
      <c r="AP820" s="357"/>
      <c r="AQ820" s="357"/>
      <c r="AR820" s="357"/>
      <c r="AS820" s="357"/>
      <c r="AT820" s="357"/>
      <c r="AU820" s="357"/>
      <c r="AV820" s="357"/>
      <c r="AW820" s="357"/>
      <c r="AX820" s="357"/>
      <c r="AY820" s="357"/>
      <c r="AZ820" s="357"/>
      <c r="BA820" s="357"/>
      <c r="BB820" s="357"/>
      <c r="BC820" s="357"/>
      <c r="BD820" s="357"/>
      <c r="BE820" s="357"/>
      <c r="BF820" s="357"/>
      <c r="BG820" s="357"/>
      <c r="BH820" s="357"/>
      <c r="BI820" s="357"/>
      <c r="BJ820" s="357"/>
      <c r="BK820" s="357"/>
      <c r="BL820" s="357"/>
      <c r="BM820" s="357"/>
      <c r="BN820" s="357"/>
      <c r="BO820" s="357"/>
      <c r="BP820" s="357"/>
      <c r="BQ820" s="357"/>
      <c r="BR820" s="357"/>
      <c r="BS820" s="357"/>
      <c r="BT820" s="357"/>
      <c r="BU820" s="357"/>
      <c r="BV820" s="357"/>
      <c r="BW820" s="357"/>
      <c r="BX820" s="357"/>
      <c r="BY820" s="357"/>
      <c r="BZ820" s="357"/>
      <c r="CA820" s="357"/>
      <c r="CB820" s="357"/>
      <c r="CC820" s="357"/>
      <c r="CD820" s="357"/>
      <c r="CE820" s="357"/>
      <c r="CF820" s="357"/>
      <c r="CG820" s="357"/>
      <c r="CH820" s="357"/>
      <c r="CI820" s="357"/>
      <c r="CJ820" s="357"/>
      <c r="CK820" s="357"/>
      <c r="CL820" s="357"/>
      <c r="CM820" s="357"/>
      <c r="CN820" s="357"/>
      <c r="CO820" s="357"/>
      <c r="CP820" s="357"/>
      <c r="CQ820" s="357"/>
      <c r="CR820" s="357"/>
      <c r="CS820" s="357"/>
      <c r="CT820" s="357"/>
      <c r="CU820" s="357"/>
      <c r="CV820" s="357"/>
      <c r="CW820" s="357"/>
      <c r="CX820" s="357"/>
      <c r="CY820" s="357"/>
      <c r="CZ820" s="357"/>
      <c r="DA820" s="357"/>
      <c r="DB820" s="357"/>
      <c r="DC820" s="357"/>
      <c r="DD820" s="357"/>
      <c r="DE820" s="357"/>
      <c r="DF820" s="357"/>
      <c r="DG820" s="357"/>
      <c r="DH820" s="357"/>
      <c r="DI820" s="357"/>
      <c r="DJ820" s="357"/>
      <c r="DK820" s="357"/>
      <c r="DL820" s="357"/>
      <c r="DM820" s="357"/>
      <c r="DN820" s="357"/>
      <c r="DO820" s="357"/>
      <c r="DP820" s="357"/>
      <c r="DQ820" s="357"/>
      <c r="DR820" s="357"/>
      <c r="DS820" s="357"/>
      <c r="DT820" s="357"/>
      <c r="DU820" s="357"/>
      <c r="DV820" s="357"/>
      <c r="DW820" s="357"/>
      <c r="DX820" s="357"/>
      <c r="DY820" s="357"/>
      <c r="DZ820" s="357"/>
      <c r="EA820" s="357"/>
      <c r="EB820" s="357"/>
      <c r="EC820" s="357"/>
      <c r="ED820" s="357"/>
      <c r="EE820" s="357"/>
      <c r="EF820" s="357"/>
      <c r="EG820" s="357"/>
      <c r="EH820" s="357"/>
      <c r="EI820" s="357"/>
      <c r="EJ820" s="357"/>
      <c r="EK820" s="357"/>
      <c r="EL820" s="357"/>
      <c r="EM820" s="357"/>
      <c r="EN820" s="357"/>
      <c r="EO820" s="357"/>
      <c r="EP820" s="357"/>
      <c r="EQ820" s="357"/>
      <c r="ER820" s="357"/>
      <c r="ES820" s="357"/>
      <c r="ET820" s="357"/>
      <c r="EU820" s="357"/>
    </row>
    <row r="821" ht="12.75" customHeight="1">
      <c r="A821" s="357"/>
      <c r="B821" s="357"/>
      <c r="C821" s="357"/>
      <c r="D821" s="357"/>
      <c r="E821" s="357"/>
      <c r="F821" s="357"/>
      <c r="G821" s="357"/>
      <c r="H821" s="357"/>
      <c r="I821" s="357"/>
      <c r="J821" s="357"/>
      <c r="K821" s="357"/>
      <c r="L821" s="357"/>
      <c r="M821" s="357"/>
      <c r="N821" s="357"/>
      <c r="O821" s="357"/>
      <c r="P821" s="357"/>
      <c r="Q821" s="357"/>
      <c r="R821" s="357"/>
      <c r="S821" s="357"/>
      <c r="T821" s="357"/>
      <c r="U821" s="357"/>
      <c r="V821" s="357"/>
      <c r="W821" s="357"/>
      <c r="X821" s="357"/>
      <c r="Y821" s="357"/>
      <c r="Z821" s="357"/>
      <c r="AA821" s="357"/>
      <c r="AB821" s="357"/>
      <c r="AC821" s="357"/>
      <c r="AD821" s="357"/>
      <c r="AE821" s="357"/>
      <c r="AF821" s="357"/>
      <c r="AG821" s="357"/>
      <c r="AH821" s="357"/>
      <c r="AI821" s="357"/>
      <c r="AJ821" s="357"/>
      <c r="AK821" s="357"/>
      <c r="AL821" s="357"/>
      <c r="AM821" s="357"/>
      <c r="AN821" s="357"/>
      <c r="AO821" s="357"/>
      <c r="AP821" s="357"/>
      <c r="AQ821" s="357"/>
      <c r="AR821" s="357"/>
      <c r="AS821" s="357"/>
      <c r="AT821" s="357"/>
      <c r="AU821" s="357"/>
      <c r="AV821" s="357"/>
      <c r="AW821" s="357"/>
      <c r="AX821" s="357"/>
      <c r="AY821" s="357"/>
      <c r="AZ821" s="357"/>
      <c r="BA821" s="357"/>
      <c r="BB821" s="357"/>
      <c r="BC821" s="357"/>
      <c r="BD821" s="357"/>
      <c r="BE821" s="357"/>
      <c r="BF821" s="357"/>
      <c r="BG821" s="357"/>
      <c r="BH821" s="357"/>
      <c r="BI821" s="357"/>
      <c r="BJ821" s="357"/>
      <c r="BK821" s="357"/>
      <c r="BL821" s="357"/>
      <c r="BM821" s="357"/>
      <c r="BN821" s="357"/>
      <c r="BO821" s="357"/>
      <c r="BP821" s="357"/>
      <c r="BQ821" s="357"/>
      <c r="BR821" s="357"/>
      <c r="BS821" s="357"/>
      <c r="BT821" s="357"/>
      <c r="BU821" s="357"/>
      <c r="BV821" s="357"/>
      <c r="BW821" s="357"/>
      <c r="BX821" s="357"/>
      <c r="BY821" s="357"/>
      <c r="BZ821" s="357"/>
      <c r="CA821" s="357"/>
      <c r="CB821" s="357"/>
      <c r="CC821" s="357"/>
      <c r="CD821" s="357"/>
      <c r="CE821" s="357"/>
      <c r="CF821" s="357"/>
      <c r="CG821" s="357"/>
      <c r="CH821" s="357"/>
      <c r="CI821" s="357"/>
      <c r="CJ821" s="357"/>
      <c r="CK821" s="357"/>
      <c r="CL821" s="357"/>
      <c r="CM821" s="357"/>
      <c r="CN821" s="357"/>
      <c r="CO821" s="357"/>
      <c r="CP821" s="357"/>
      <c r="CQ821" s="357"/>
      <c r="CR821" s="357"/>
      <c r="CS821" s="357"/>
      <c r="CT821" s="357"/>
      <c r="CU821" s="357"/>
      <c r="CV821" s="357"/>
      <c r="CW821" s="357"/>
      <c r="CX821" s="357"/>
      <c r="CY821" s="357"/>
      <c r="CZ821" s="357"/>
      <c r="DA821" s="357"/>
      <c r="DB821" s="357"/>
      <c r="DC821" s="357"/>
      <c r="DD821" s="357"/>
      <c r="DE821" s="357"/>
      <c r="DF821" s="357"/>
      <c r="DG821" s="357"/>
      <c r="DH821" s="357"/>
      <c r="DI821" s="357"/>
      <c r="DJ821" s="357"/>
      <c r="DK821" s="357"/>
      <c r="DL821" s="357"/>
      <c r="DM821" s="357"/>
      <c r="DN821" s="357"/>
      <c r="DO821" s="357"/>
      <c r="DP821" s="357"/>
      <c r="DQ821" s="357"/>
      <c r="DR821" s="357"/>
      <c r="DS821" s="357"/>
      <c r="DT821" s="357"/>
      <c r="DU821" s="357"/>
      <c r="DV821" s="357"/>
      <c r="DW821" s="357"/>
      <c r="DX821" s="357"/>
      <c r="DY821" s="357"/>
      <c r="DZ821" s="357"/>
      <c r="EA821" s="357"/>
      <c r="EB821" s="357"/>
      <c r="EC821" s="357"/>
      <c r="ED821" s="357"/>
      <c r="EE821" s="357"/>
      <c r="EF821" s="357"/>
      <c r="EG821" s="357"/>
      <c r="EH821" s="357"/>
      <c r="EI821" s="357"/>
      <c r="EJ821" s="357"/>
      <c r="EK821" s="357"/>
      <c r="EL821" s="357"/>
      <c r="EM821" s="357"/>
      <c r="EN821" s="357"/>
      <c r="EO821" s="357"/>
      <c r="EP821" s="357"/>
      <c r="EQ821" s="357"/>
      <c r="ER821" s="357"/>
      <c r="ES821" s="357"/>
      <c r="ET821" s="357"/>
      <c r="EU821" s="357"/>
    </row>
    <row r="822" ht="12.75" customHeight="1">
      <c r="A822" s="357"/>
      <c r="B822" s="357"/>
      <c r="C822" s="357"/>
      <c r="D822" s="357"/>
      <c r="E822" s="357"/>
      <c r="F822" s="357"/>
      <c r="G822" s="357"/>
      <c r="H822" s="357"/>
      <c r="I822" s="357"/>
      <c r="J822" s="357"/>
      <c r="K822" s="357"/>
      <c r="L822" s="357"/>
      <c r="M822" s="357"/>
      <c r="N822" s="357"/>
      <c r="O822" s="357"/>
      <c r="P822" s="357"/>
      <c r="Q822" s="357"/>
      <c r="R822" s="357"/>
      <c r="S822" s="357"/>
      <c r="T822" s="357"/>
      <c r="U822" s="357"/>
      <c r="V822" s="357"/>
      <c r="W822" s="357"/>
      <c r="X822" s="357"/>
      <c r="Y822" s="357"/>
      <c r="Z822" s="357"/>
      <c r="AA822" s="357"/>
      <c r="AB822" s="357"/>
      <c r="AC822" s="357"/>
      <c r="AD822" s="357"/>
      <c r="AE822" s="357"/>
      <c r="AF822" s="357"/>
      <c r="AG822" s="357"/>
      <c r="AH822" s="357"/>
      <c r="AI822" s="357"/>
      <c r="AJ822" s="357"/>
      <c r="AK822" s="357"/>
      <c r="AL822" s="357"/>
      <c r="AM822" s="357"/>
      <c r="AN822" s="357"/>
      <c r="AO822" s="357"/>
      <c r="AP822" s="357"/>
      <c r="AQ822" s="357"/>
      <c r="AR822" s="357"/>
      <c r="AS822" s="357"/>
      <c r="AT822" s="357"/>
      <c r="AU822" s="357"/>
      <c r="AV822" s="357"/>
      <c r="AW822" s="357"/>
      <c r="AX822" s="357"/>
      <c r="AY822" s="357"/>
      <c r="AZ822" s="357"/>
      <c r="BA822" s="357"/>
      <c r="BB822" s="357"/>
      <c r="BC822" s="357"/>
      <c r="BD822" s="357"/>
      <c r="BE822" s="357"/>
      <c r="BF822" s="357"/>
      <c r="BG822" s="357"/>
      <c r="BH822" s="357"/>
      <c r="BI822" s="357"/>
      <c r="BJ822" s="357"/>
      <c r="BK822" s="357"/>
      <c r="BL822" s="357"/>
      <c r="BM822" s="357"/>
      <c r="BN822" s="357"/>
      <c r="BO822" s="357"/>
      <c r="BP822" s="357"/>
      <c r="BQ822" s="357"/>
      <c r="BR822" s="357"/>
      <c r="BS822" s="357"/>
      <c r="BT822" s="357"/>
      <c r="BU822" s="357"/>
      <c r="BV822" s="357"/>
      <c r="BW822" s="357"/>
      <c r="BX822" s="357"/>
      <c r="BY822" s="357"/>
      <c r="BZ822" s="357"/>
      <c r="CA822" s="357"/>
      <c r="CB822" s="357"/>
      <c r="CC822" s="357"/>
      <c r="CD822" s="357"/>
      <c r="CE822" s="357"/>
      <c r="CF822" s="357"/>
      <c r="CG822" s="357"/>
      <c r="CH822" s="357"/>
      <c r="CI822" s="357"/>
      <c r="CJ822" s="357"/>
      <c r="CK822" s="357"/>
      <c r="CL822" s="357"/>
      <c r="CM822" s="357"/>
      <c r="CN822" s="357"/>
      <c r="CO822" s="357"/>
      <c r="CP822" s="357"/>
      <c r="CQ822" s="357"/>
      <c r="CR822" s="357"/>
      <c r="CS822" s="357"/>
      <c r="CT822" s="357"/>
      <c r="CU822" s="357"/>
      <c r="CV822" s="357"/>
      <c r="CW822" s="357"/>
      <c r="CX822" s="357"/>
      <c r="CY822" s="357"/>
      <c r="CZ822" s="357"/>
      <c r="DA822" s="357"/>
      <c r="DB822" s="357"/>
      <c r="DC822" s="357"/>
      <c r="DD822" s="357"/>
      <c r="DE822" s="357"/>
      <c r="DF822" s="357"/>
      <c r="DG822" s="357"/>
      <c r="DH822" s="357"/>
      <c r="DI822" s="357"/>
      <c r="DJ822" s="357"/>
      <c r="DK822" s="357"/>
      <c r="DL822" s="357"/>
      <c r="DM822" s="357"/>
      <c r="DN822" s="357"/>
      <c r="DO822" s="357"/>
      <c r="DP822" s="357"/>
      <c r="DQ822" s="357"/>
      <c r="DR822" s="357"/>
      <c r="DS822" s="357"/>
      <c r="DT822" s="357"/>
      <c r="DU822" s="357"/>
      <c r="DV822" s="357"/>
      <c r="DW822" s="357"/>
      <c r="DX822" s="357"/>
      <c r="DY822" s="357"/>
      <c r="DZ822" s="357"/>
      <c r="EA822" s="357"/>
      <c r="EB822" s="357"/>
      <c r="EC822" s="357"/>
      <c r="ED822" s="357"/>
      <c r="EE822" s="357"/>
      <c r="EF822" s="357"/>
      <c r="EG822" s="357"/>
      <c r="EH822" s="357"/>
      <c r="EI822" s="357"/>
      <c r="EJ822" s="357"/>
      <c r="EK822" s="357"/>
      <c r="EL822" s="357"/>
      <c r="EM822" s="357"/>
      <c r="EN822" s="357"/>
      <c r="EO822" s="357"/>
      <c r="EP822" s="357"/>
      <c r="EQ822" s="357"/>
      <c r="ER822" s="357"/>
      <c r="ES822" s="357"/>
      <c r="ET822" s="357"/>
      <c r="EU822" s="357"/>
    </row>
    <row r="823" ht="12.75" customHeight="1">
      <c r="A823" s="357"/>
      <c r="B823" s="357"/>
      <c r="C823" s="357"/>
      <c r="D823" s="357"/>
      <c r="E823" s="357"/>
      <c r="F823" s="357"/>
      <c r="G823" s="357"/>
      <c r="H823" s="357"/>
      <c r="I823" s="357"/>
      <c r="J823" s="357"/>
      <c r="K823" s="357"/>
      <c r="L823" s="357"/>
      <c r="M823" s="357"/>
      <c r="N823" s="357"/>
      <c r="O823" s="357"/>
      <c r="P823" s="357"/>
      <c r="Q823" s="357"/>
      <c r="R823" s="357"/>
      <c r="S823" s="357"/>
      <c r="T823" s="357"/>
      <c r="U823" s="357"/>
      <c r="V823" s="357"/>
      <c r="W823" s="357"/>
      <c r="X823" s="357"/>
      <c r="Y823" s="357"/>
      <c r="Z823" s="357"/>
      <c r="AA823" s="357"/>
      <c r="AB823" s="357"/>
      <c r="AC823" s="357"/>
      <c r="AD823" s="357"/>
      <c r="AE823" s="357"/>
      <c r="AF823" s="357"/>
      <c r="AG823" s="357"/>
      <c r="AH823" s="357"/>
      <c r="AI823" s="357"/>
      <c r="AJ823" s="357"/>
      <c r="AK823" s="357"/>
      <c r="AL823" s="357"/>
      <c r="AM823" s="357"/>
      <c r="AN823" s="357"/>
      <c r="AO823" s="357"/>
      <c r="AP823" s="357"/>
      <c r="AQ823" s="357"/>
      <c r="AR823" s="357"/>
      <c r="AS823" s="357"/>
      <c r="AT823" s="357"/>
      <c r="AU823" s="357"/>
      <c r="AV823" s="357"/>
      <c r="AW823" s="357"/>
      <c r="AX823" s="357"/>
      <c r="AY823" s="357"/>
      <c r="AZ823" s="357"/>
      <c r="BA823" s="357"/>
      <c r="BB823" s="357"/>
      <c r="BC823" s="357"/>
      <c r="BD823" s="357"/>
      <c r="BE823" s="357"/>
      <c r="BF823" s="357"/>
      <c r="BG823" s="357"/>
      <c r="BH823" s="357"/>
      <c r="BI823" s="357"/>
      <c r="BJ823" s="357"/>
      <c r="BK823" s="357"/>
      <c r="BL823" s="357"/>
      <c r="BM823" s="357"/>
      <c r="BN823" s="357"/>
      <c r="BO823" s="357"/>
      <c r="BP823" s="357"/>
      <c r="BQ823" s="357"/>
      <c r="BR823" s="357"/>
      <c r="BS823" s="357"/>
      <c r="BT823" s="357"/>
      <c r="BU823" s="357"/>
      <c r="BV823" s="357"/>
      <c r="BW823" s="357"/>
      <c r="BX823" s="357"/>
      <c r="BY823" s="357"/>
      <c r="BZ823" s="357"/>
      <c r="CA823" s="357"/>
      <c r="CB823" s="357"/>
      <c r="CC823" s="357"/>
      <c r="CD823" s="357"/>
      <c r="CE823" s="357"/>
      <c r="CF823" s="357"/>
      <c r="CG823" s="357"/>
      <c r="CH823" s="357"/>
      <c r="CI823" s="357"/>
      <c r="CJ823" s="357"/>
      <c r="CK823" s="357"/>
      <c r="CL823" s="357"/>
      <c r="CM823" s="357"/>
      <c r="CN823" s="357"/>
      <c r="CO823" s="357"/>
      <c r="CP823" s="357"/>
      <c r="CQ823" s="357"/>
      <c r="CR823" s="357"/>
      <c r="CS823" s="357"/>
      <c r="CT823" s="357"/>
      <c r="CU823" s="357"/>
      <c r="CV823" s="357"/>
      <c r="CW823" s="357"/>
      <c r="CX823" s="357"/>
      <c r="CY823" s="357"/>
      <c r="CZ823" s="357"/>
      <c r="DA823" s="357"/>
      <c r="DB823" s="357"/>
      <c r="DC823" s="357"/>
      <c r="DD823" s="357"/>
      <c r="DE823" s="357"/>
      <c r="DF823" s="357"/>
      <c r="DG823" s="357"/>
      <c r="DH823" s="357"/>
      <c r="DI823" s="357"/>
      <c r="DJ823" s="357"/>
      <c r="DK823" s="357"/>
      <c r="DL823" s="357"/>
      <c r="DM823" s="357"/>
      <c r="DN823" s="357"/>
      <c r="DO823" s="357"/>
      <c r="DP823" s="357"/>
      <c r="DQ823" s="357"/>
      <c r="DR823" s="357"/>
      <c r="DS823" s="357"/>
      <c r="DT823" s="357"/>
      <c r="DU823" s="357"/>
      <c r="DV823" s="357"/>
      <c r="DW823" s="357"/>
      <c r="DX823" s="357"/>
      <c r="DY823" s="357"/>
      <c r="DZ823" s="357"/>
      <c r="EA823" s="357"/>
      <c r="EB823" s="357"/>
      <c r="EC823" s="357"/>
      <c r="ED823" s="357"/>
      <c r="EE823" s="357"/>
      <c r="EF823" s="357"/>
      <c r="EG823" s="357"/>
      <c r="EH823" s="357"/>
      <c r="EI823" s="357"/>
      <c r="EJ823" s="357"/>
      <c r="EK823" s="357"/>
      <c r="EL823" s="357"/>
      <c r="EM823" s="357"/>
      <c r="EN823" s="357"/>
      <c r="EO823" s="357"/>
      <c r="EP823" s="357"/>
      <c r="EQ823" s="357"/>
      <c r="ER823" s="357"/>
      <c r="ES823" s="357"/>
      <c r="ET823" s="357"/>
      <c r="EU823" s="357"/>
    </row>
    <row r="824" ht="12.75" customHeight="1">
      <c r="A824" s="357"/>
      <c r="B824" s="357"/>
      <c r="C824" s="357"/>
      <c r="D824" s="357"/>
      <c r="E824" s="357"/>
      <c r="F824" s="357"/>
      <c r="G824" s="357"/>
      <c r="H824" s="357"/>
      <c r="I824" s="357"/>
      <c r="J824" s="357"/>
      <c r="K824" s="357"/>
      <c r="L824" s="357"/>
      <c r="M824" s="357"/>
      <c r="N824" s="357"/>
      <c r="O824" s="357"/>
      <c r="P824" s="357"/>
      <c r="Q824" s="357"/>
      <c r="R824" s="357"/>
      <c r="S824" s="357"/>
      <c r="T824" s="357"/>
      <c r="U824" s="357"/>
      <c r="V824" s="357"/>
      <c r="W824" s="357"/>
      <c r="X824" s="357"/>
      <c r="Y824" s="357"/>
      <c r="Z824" s="357"/>
      <c r="AA824" s="357"/>
      <c r="AB824" s="357"/>
      <c r="AC824" s="357"/>
      <c r="AD824" s="357"/>
      <c r="AE824" s="357"/>
      <c r="AF824" s="357"/>
      <c r="AG824" s="357"/>
      <c r="AH824" s="357"/>
      <c r="AI824" s="357"/>
      <c r="AJ824" s="357"/>
      <c r="AK824" s="357"/>
      <c r="AL824" s="357"/>
      <c r="AM824" s="357"/>
      <c r="AN824" s="357"/>
      <c r="AO824" s="357"/>
      <c r="AP824" s="357"/>
      <c r="AQ824" s="357"/>
      <c r="AR824" s="357"/>
      <c r="AS824" s="357"/>
      <c r="AT824" s="357"/>
      <c r="AU824" s="357"/>
      <c r="AV824" s="357"/>
      <c r="AW824" s="357"/>
      <c r="AX824" s="357"/>
      <c r="AY824" s="357"/>
      <c r="AZ824" s="357"/>
      <c r="BA824" s="357"/>
      <c r="BB824" s="357"/>
      <c r="BC824" s="357"/>
      <c r="BD824" s="357"/>
      <c r="BE824" s="357"/>
      <c r="BF824" s="357"/>
      <c r="BG824" s="357"/>
      <c r="BH824" s="357"/>
      <c r="BI824" s="357"/>
      <c r="BJ824" s="357"/>
      <c r="BK824" s="357"/>
      <c r="BL824" s="357"/>
      <c r="BM824" s="357"/>
      <c r="BN824" s="357"/>
      <c r="BO824" s="357"/>
      <c r="BP824" s="357"/>
      <c r="BQ824" s="357"/>
      <c r="BR824" s="357"/>
      <c r="BS824" s="357"/>
      <c r="BT824" s="357"/>
      <c r="BU824" s="357"/>
      <c r="BV824" s="357"/>
      <c r="BW824" s="357"/>
      <c r="BX824" s="357"/>
      <c r="BY824" s="357"/>
      <c r="BZ824" s="357"/>
      <c r="CA824" s="357"/>
      <c r="CB824" s="357"/>
      <c r="CC824" s="357"/>
      <c r="CD824" s="357"/>
      <c r="CE824" s="357"/>
      <c r="CF824" s="357"/>
      <c r="CG824" s="357"/>
      <c r="CH824" s="357"/>
      <c r="CI824" s="357"/>
      <c r="CJ824" s="357"/>
      <c r="CK824" s="357"/>
      <c r="CL824" s="357"/>
      <c r="CM824" s="357"/>
      <c r="CN824" s="357"/>
      <c r="CO824" s="357"/>
      <c r="CP824" s="357"/>
      <c r="CQ824" s="357"/>
      <c r="CR824" s="357"/>
      <c r="CS824" s="357"/>
      <c r="CT824" s="357"/>
      <c r="CU824" s="357"/>
      <c r="CV824" s="357"/>
      <c r="CW824" s="357"/>
      <c r="CX824" s="357"/>
      <c r="CY824" s="357"/>
      <c r="CZ824" s="357"/>
      <c r="DA824" s="357"/>
      <c r="DB824" s="357"/>
      <c r="DC824" s="357"/>
      <c r="DD824" s="357"/>
      <c r="DE824" s="357"/>
      <c r="DF824" s="357"/>
      <c r="DG824" s="357"/>
      <c r="DH824" s="357"/>
      <c r="DI824" s="357"/>
      <c r="DJ824" s="357"/>
      <c r="DK824" s="357"/>
      <c r="DL824" s="357"/>
      <c r="DM824" s="357"/>
      <c r="DN824" s="357"/>
      <c r="DO824" s="357"/>
      <c r="DP824" s="357"/>
      <c r="DQ824" s="357"/>
      <c r="DR824" s="357"/>
      <c r="DS824" s="357"/>
      <c r="DT824" s="357"/>
      <c r="DU824" s="357"/>
      <c r="DV824" s="357"/>
      <c r="DW824" s="357"/>
      <c r="DX824" s="357"/>
      <c r="DY824" s="357"/>
      <c r="DZ824" s="357"/>
      <c r="EA824" s="357"/>
      <c r="EB824" s="357"/>
      <c r="EC824" s="357"/>
      <c r="ED824" s="357"/>
      <c r="EE824" s="357"/>
      <c r="EF824" s="357"/>
      <c r="EG824" s="357"/>
      <c r="EH824" s="357"/>
      <c r="EI824" s="357"/>
      <c r="EJ824" s="357"/>
      <c r="EK824" s="357"/>
      <c r="EL824" s="357"/>
      <c r="EM824" s="357"/>
      <c r="EN824" s="357"/>
      <c r="EO824" s="357"/>
      <c r="EP824" s="357"/>
      <c r="EQ824" s="357"/>
      <c r="ER824" s="357"/>
      <c r="ES824" s="357"/>
      <c r="ET824" s="357"/>
      <c r="EU824" s="357"/>
    </row>
    <row r="825" ht="12.75" customHeight="1">
      <c r="A825" s="357"/>
      <c r="B825" s="357"/>
      <c r="C825" s="357"/>
      <c r="D825" s="357"/>
      <c r="E825" s="357"/>
      <c r="F825" s="357"/>
      <c r="G825" s="357"/>
      <c r="H825" s="357"/>
      <c r="I825" s="357"/>
      <c r="J825" s="357"/>
      <c r="K825" s="357"/>
      <c r="L825" s="357"/>
      <c r="M825" s="357"/>
      <c r="N825" s="357"/>
      <c r="O825" s="357"/>
      <c r="P825" s="357"/>
      <c r="Q825" s="357"/>
      <c r="R825" s="357"/>
      <c r="S825" s="357"/>
      <c r="T825" s="357"/>
      <c r="U825" s="357"/>
      <c r="V825" s="357"/>
      <c r="W825" s="357"/>
      <c r="X825" s="357"/>
      <c r="Y825" s="357"/>
      <c r="Z825" s="357"/>
      <c r="AA825" s="357"/>
      <c r="AB825" s="357"/>
      <c r="AC825" s="357"/>
      <c r="AD825" s="357"/>
      <c r="AE825" s="357"/>
      <c r="AF825" s="357"/>
      <c r="AG825" s="357"/>
      <c r="AH825" s="357"/>
      <c r="AI825" s="357"/>
      <c r="AJ825" s="357"/>
      <c r="AK825" s="357"/>
      <c r="AL825" s="357"/>
      <c r="AM825" s="357"/>
      <c r="AN825" s="357"/>
      <c r="AO825" s="357"/>
      <c r="AP825" s="357"/>
      <c r="AQ825" s="357"/>
      <c r="AR825" s="357"/>
      <c r="AS825" s="357"/>
      <c r="AT825" s="357"/>
      <c r="AU825" s="357"/>
      <c r="AV825" s="357"/>
      <c r="AW825" s="357"/>
      <c r="AX825" s="357"/>
      <c r="AY825" s="357"/>
      <c r="AZ825" s="357"/>
      <c r="BA825" s="357"/>
      <c r="BB825" s="357"/>
      <c r="BC825" s="357"/>
      <c r="BD825" s="357"/>
      <c r="BE825" s="357"/>
      <c r="BF825" s="357"/>
      <c r="BG825" s="357"/>
      <c r="BH825" s="357"/>
      <c r="BI825" s="357"/>
      <c r="BJ825" s="357"/>
      <c r="BK825" s="357"/>
      <c r="BL825" s="357"/>
      <c r="BM825" s="357"/>
      <c r="BN825" s="357"/>
      <c r="BO825" s="357"/>
      <c r="BP825" s="357"/>
      <c r="BQ825" s="357"/>
      <c r="BR825" s="357"/>
      <c r="BS825" s="357"/>
      <c r="BT825" s="357"/>
      <c r="BU825" s="357"/>
      <c r="BV825" s="357"/>
      <c r="BW825" s="357"/>
      <c r="BX825" s="357"/>
      <c r="BY825" s="357"/>
      <c r="BZ825" s="357"/>
      <c r="CA825" s="357"/>
      <c r="CB825" s="357"/>
      <c r="CC825" s="357"/>
      <c r="CD825" s="357"/>
      <c r="CE825" s="357"/>
      <c r="CF825" s="357"/>
      <c r="CG825" s="357"/>
      <c r="CH825" s="357"/>
      <c r="CI825" s="357"/>
      <c r="CJ825" s="357"/>
      <c r="CK825" s="357"/>
      <c r="CL825" s="357"/>
      <c r="CM825" s="357"/>
      <c r="CN825" s="357"/>
      <c r="CO825" s="357"/>
      <c r="CP825" s="357"/>
      <c r="CQ825" s="357"/>
      <c r="CR825" s="357"/>
      <c r="CS825" s="357"/>
      <c r="CT825" s="357"/>
      <c r="CU825" s="357"/>
      <c r="CV825" s="357"/>
      <c r="CW825" s="357"/>
      <c r="CX825" s="357"/>
      <c r="CY825" s="357"/>
      <c r="CZ825" s="357"/>
      <c r="DA825" s="357"/>
      <c r="DB825" s="357"/>
      <c r="DC825" s="357"/>
      <c r="DD825" s="357"/>
      <c r="DE825" s="357"/>
      <c r="DF825" s="357"/>
      <c r="DG825" s="357"/>
      <c r="DH825" s="357"/>
      <c r="DI825" s="357"/>
      <c r="DJ825" s="357"/>
      <c r="DK825" s="357"/>
      <c r="DL825" s="357"/>
      <c r="DM825" s="357"/>
      <c r="DN825" s="357"/>
      <c r="DO825" s="357"/>
      <c r="DP825" s="357"/>
      <c r="DQ825" s="357"/>
      <c r="DR825" s="357"/>
      <c r="DS825" s="357"/>
      <c r="DT825" s="357"/>
      <c r="DU825" s="357"/>
      <c r="DV825" s="357"/>
      <c r="DW825" s="357"/>
      <c r="DX825" s="357"/>
      <c r="DY825" s="357"/>
      <c r="DZ825" s="357"/>
      <c r="EA825" s="357"/>
      <c r="EB825" s="357"/>
      <c r="EC825" s="357"/>
      <c r="ED825" s="357"/>
      <c r="EE825" s="357"/>
      <c r="EF825" s="357"/>
      <c r="EG825" s="357"/>
      <c r="EH825" s="357"/>
      <c r="EI825" s="357"/>
      <c r="EJ825" s="357"/>
      <c r="EK825" s="357"/>
      <c r="EL825" s="357"/>
      <c r="EM825" s="357"/>
      <c r="EN825" s="357"/>
      <c r="EO825" s="357"/>
      <c r="EP825" s="357"/>
      <c r="EQ825" s="357"/>
      <c r="ER825" s="357"/>
      <c r="ES825" s="357"/>
      <c r="ET825" s="357"/>
      <c r="EU825" s="357"/>
    </row>
    <row r="826" ht="12.75" customHeight="1">
      <c r="A826" s="357"/>
      <c r="B826" s="357"/>
      <c r="C826" s="357"/>
      <c r="D826" s="357"/>
      <c r="E826" s="357"/>
      <c r="F826" s="357"/>
      <c r="G826" s="357"/>
      <c r="H826" s="357"/>
      <c r="I826" s="357"/>
      <c r="J826" s="357"/>
      <c r="K826" s="357"/>
      <c r="L826" s="357"/>
      <c r="M826" s="357"/>
      <c r="N826" s="357"/>
      <c r="O826" s="357"/>
      <c r="P826" s="357"/>
      <c r="Q826" s="357"/>
      <c r="R826" s="357"/>
      <c r="S826" s="357"/>
      <c r="T826" s="357"/>
      <c r="U826" s="357"/>
      <c r="V826" s="357"/>
      <c r="W826" s="357"/>
      <c r="X826" s="357"/>
      <c r="Y826" s="357"/>
      <c r="Z826" s="357"/>
      <c r="AA826" s="357"/>
      <c r="AB826" s="357"/>
      <c r="AC826" s="357"/>
      <c r="AD826" s="357"/>
      <c r="AE826" s="357"/>
      <c r="AF826" s="357"/>
      <c r="AG826" s="357"/>
      <c r="AH826" s="357"/>
      <c r="AI826" s="357"/>
      <c r="AJ826" s="357"/>
      <c r="AK826" s="357"/>
      <c r="AL826" s="357"/>
      <c r="AM826" s="357"/>
      <c r="AN826" s="357"/>
      <c r="AO826" s="357"/>
      <c r="AP826" s="357"/>
      <c r="AQ826" s="357"/>
      <c r="AR826" s="357"/>
      <c r="AS826" s="357"/>
      <c r="AT826" s="357"/>
      <c r="AU826" s="357"/>
      <c r="AV826" s="357"/>
      <c r="AW826" s="357"/>
      <c r="AX826" s="357"/>
      <c r="AY826" s="357"/>
      <c r="AZ826" s="357"/>
      <c r="BA826" s="357"/>
      <c r="BB826" s="357"/>
      <c r="BC826" s="357"/>
      <c r="BD826" s="357"/>
      <c r="BE826" s="357"/>
      <c r="BF826" s="357"/>
      <c r="BG826" s="357"/>
      <c r="BH826" s="357"/>
      <c r="BI826" s="357"/>
      <c r="BJ826" s="357"/>
      <c r="BK826" s="357"/>
      <c r="BL826" s="357"/>
      <c r="BM826" s="357"/>
      <c r="BN826" s="357"/>
      <c r="BO826" s="357"/>
      <c r="BP826" s="357"/>
      <c r="BQ826" s="357"/>
      <c r="BR826" s="357"/>
      <c r="BS826" s="357"/>
      <c r="BT826" s="357"/>
      <c r="BU826" s="357"/>
      <c r="BV826" s="357"/>
      <c r="BW826" s="357"/>
      <c r="BX826" s="357"/>
      <c r="BY826" s="357"/>
      <c r="BZ826" s="357"/>
      <c r="CA826" s="357"/>
      <c r="CB826" s="357"/>
      <c r="CC826" s="357"/>
      <c r="CD826" s="357"/>
      <c r="CE826" s="357"/>
      <c r="CF826" s="357"/>
      <c r="CG826" s="357"/>
      <c r="CH826" s="357"/>
      <c r="CI826" s="357"/>
      <c r="CJ826" s="357"/>
      <c r="CK826" s="357"/>
      <c r="CL826" s="357"/>
      <c r="CM826" s="357"/>
      <c r="CN826" s="357"/>
      <c r="CO826" s="357"/>
      <c r="CP826" s="357"/>
      <c r="CQ826" s="357"/>
      <c r="CR826" s="357"/>
      <c r="CS826" s="357"/>
      <c r="CT826" s="357"/>
      <c r="CU826" s="357"/>
      <c r="CV826" s="357"/>
      <c r="CW826" s="357"/>
      <c r="CX826" s="357"/>
      <c r="CY826" s="357"/>
      <c r="CZ826" s="357"/>
      <c r="DA826" s="357"/>
      <c r="DB826" s="357"/>
      <c r="DC826" s="357"/>
      <c r="DD826" s="357"/>
      <c r="DE826" s="357"/>
      <c r="DF826" s="357"/>
      <c r="DG826" s="357"/>
      <c r="DH826" s="357"/>
      <c r="DI826" s="357"/>
      <c r="DJ826" s="357"/>
      <c r="DK826" s="357"/>
      <c r="DL826" s="357"/>
      <c r="DM826" s="357"/>
      <c r="DN826" s="357"/>
      <c r="DO826" s="357"/>
      <c r="DP826" s="357"/>
      <c r="DQ826" s="357"/>
      <c r="DR826" s="357"/>
      <c r="DS826" s="357"/>
      <c r="DT826" s="357"/>
      <c r="DU826" s="357"/>
      <c r="DV826" s="357"/>
      <c r="DW826" s="357"/>
      <c r="DX826" s="357"/>
      <c r="DY826" s="357"/>
      <c r="DZ826" s="357"/>
      <c r="EA826" s="357"/>
      <c r="EB826" s="357"/>
      <c r="EC826" s="357"/>
      <c r="ED826" s="357"/>
      <c r="EE826" s="357"/>
      <c r="EF826" s="357"/>
      <c r="EG826" s="357"/>
      <c r="EH826" s="357"/>
      <c r="EI826" s="357"/>
      <c r="EJ826" s="357"/>
      <c r="EK826" s="357"/>
      <c r="EL826" s="357"/>
      <c r="EM826" s="357"/>
      <c r="EN826" s="357"/>
      <c r="EO826" s="357"/>
      <c r="EP826" s="357"/>
      <c r="EQ826" s="357"/>
      <c r="ER826" s="357"/>
      <c r="ES826" s="357"/>
      <c r="ET826" s="357"/>
      <c r="EU826" s="357"/>
    </row>
    <row r="827" ht="12.75" customHeight="1">
      <c r="A827" s="357"/>
      <c r="B827" s="357"/>
      <c r="C827" s="357"/>
      <c r="D827" s="357"/>
      <c r="E827" s="357"/>
      <c r="F827" s="357"/>
      <c r="G827" s="357"/>
      <c r="H827" s="357"/>
      <c r="I827" s="357"/>
      <c r="J827" s="357"/>
      <c r="K827" s="357"/>
      <c r="L827" s="357"/>
      <c r="M827" s="357"/>
      <c r="N827" s="357"/>
      <c r="O827" s="357"/>
      <c r="P827" s="357"/>
      <c r="Q827" s="357"/>
      <c r="R827" s="357"/>
      <c r="S827" s="357"/>
      <c r="T827" s="357"/>
      <c r="U827" s="357"/>
      <c r="V827" s="357"/>
      <c r="W827" s="357"/>
      <c r="X827" s="357"/>
      <c r="Y827" s="357"/>
      <c r="Z827" s="357"/>
      <c r="AA827" s="357"/>
      <c r="AB827" s="357"/>
      <c r="AC827" s="357"/>
      <c r="AD827" s="357"/>
      <c r="AE827" s="357"/>
      <c r="AF827" s="357"/>
      <c r="AG827" s="357"/>
      <c r="AH827" s="357"/>
      <c r="AI827" s="357"/>
      <c r="AJ827" s="357"/>
      <c r="AK827" s="357"/>
      <c r="AL827" s="357"/>
      <c r="AM827" s="357"/>
      <c r="AN827" s="357"/>
      <c r="AO827" s="357"/>
      <c r="AP827" s="357"/>
      <c r="AQ827" s="357"/>
      <c r="AR827" s="357"/>
      <c r="AS827" s="357"/>
      <c r="AT827" s="357"/>
      <c r="AU827" s="357"/>
      <c r="AV827" s="357"/>
      <c r="AW827" s="357"/>
      <c r="AX827" s="357"/>
      <c r="AY827" s="357"/>
      <c r="AZ827" s="357"/>
      <c r="BA827" s="357"/>
      <c r="BB827" s="357"/>
      <c r="BC827" s="357"/>
      <c r="BD827" s="357"/>
      <c r="BE827" s="357"/>
      <c r="BF827" s="357"/>
      <c r="BG827" s="357"/>
      <c r="BH827" s="357"/>
      <c r="BI827" s="357"/>
      <c r="BJ827" s="357"/>
      <c r="BK827" s="357"/>
      <c r="BL827" s="357"/>
      <c r="BM827" s="357"/>
      <c r="BN827" s="357"/>
      <c r="BO827" s="357"/>
      <c r="BP827" s="357"/>
      <c r="BQ827" s="357"/>
      <c r="BR827" s="357"/>
      <c r="BS827" s="357"/>
      <c r="BT827" s="357"/>
      <c r="BU827" s="357"/>
      <c r="BV827" s="357"/>
      <c r="BW827" s="357"/>
      <c r="BX827" s="357"/>
      <c r="BY827" s="357"/>
      <c r="BZ827" s="357"/>
      <c r="CA827" s="357"/>
      <c r="CB827" s="357"/>
      <c r="CC827" s="357"/>
      <c r="CD827" s="357"/>
      <c r="CE827" s="357"/>
      <c r="CF827" s="357"/>
      <c r="CG827" s="357"/>
      <c r="CH827" s="357"/>
      <c r="CI827" s="357"/>
      <c r="CJ827" s="357"/>
      <c r="CK827" s="357"/>
      <c r="CL827" s="357"/>
      <c r="CM827" s="357"/>
      <c r="CN827" s="357"/>
      <c r="CO827" s="357"/>
      <c r="CP827" s="357"/>
      <c r="CQ827" s="357"/>
      <c r="CR827" s="357"/>
      <c r="CS827" s="357"/>
      <c r="CT827" s="357"/>
      <c r="CU827" s="357"/>
      <c r="CV827" s="357"/>
      <c r="CW827" s="357"/>
      <c r="CX827" s="357"/>
      <c r="CY827" s="357"/>
      <c r="CZ827" s="357"/>
      <c r="DA827" s="357"/>
      <c r="DB827" s="357"/>
      <c r="DC827" s="357"/>
      <c r="DD827" s="357"/>
      <c r="DE827" s="357"/>
      <c r="DF827" s="357"/>
      <c r="DG827" s="357"/>
      <c r="DH827" s="357"/>
      <c r="DI827" s="357"/>
      <c r="DJ827" s="357"/>
      <c r="DK827" s="357"/>
      <c r="DL827" s="357"/>
      <c r="DM827" s="357"/>
      <c r="DN827" s="357"/>
      <c r="DO827" s="357"/>
      <c r="DP827" s="357"/>
      <c r="DQ827" s="357"/>
      <c r="DR827" s="357"/>
      <c r="DS827" s="357"/>
      <c r="DT827" s="357"/>
      <c r="DU827" s="357"/>
      <c r="DV827" s="357"/>
      <c r="DW827" s="357"/>
      <c r="DX827" s="357"/>
      <c r="DY827" s="357"/>
      <c r="DZ827" s="357"/>
      <c r="EA827" s="357"/>
      <c r="EB827" s="357"/>
      <c r="EC827" s="357"/>
      <c r="ED827" s="357"/>
      <c r="EE827" s="357"/>
      <c r="EF827" s="357"/>
      <c r="EG827" s="357"/>
      <c r="EH827" s="357"/>
      <c r="EI827" s="357"/>
      <c r="EJ827" s="357"/>
      <c r="EK827" s="357"/>
      <c r="EL827" s="357"/>
      <c r="EM827" s="357"/>
      <c r="EN827" s="357"/>
      <c r="EO827" s="357"/>
      <c r="EP827" s="357"/>
      <c r="EQ827" s="357"/>
      <c r="ER827" s="357"/>
      <c r="ES827" s="357"/>
      <c r="ET827" s="357"/>
      <c r="EU827" s="357"/>
    </row>
    <row r="828" ht="12.75" customHeight="1">
      <c r="A828" s="357"/>
      <c r="B828" s="357"/>
      <c r="C828" s="357"/>
      <c r="D828" s="357"/>
      <c r="E828" s="357"/>
      <c r="F828" s="357"/>
      <c r="G828" s="357"/>
      <c r="H828" s="357"/>
      <c r="I828" s="357"/>
      <c r="J828" s="357"/>
      <c r="K828" s="357"/>
      <c r="L828" s="357"/>
      <c r="M828" s="357"/>
      <c r="N828" s="357"/>
      <c r="O828" s="357"/>
      <c r="P828" s="357"/>
      <c r="Q828" s="357"/>
      <c r="R828" s="357"/>
      <c r="S828" s="357"/>
      <c r="T828" s="357"/>
      <c r="U828" s="357"/>
      <c r="V828" s="357"/>
      <c r="W828" s="357"/>
      <c r="X828" s="357"/>
      <c r="Y828" s="357"/>
      <c r="Z828" s="357"/>
      <c r="AA828" s="357"/>
      <c r="AB828" s="357"/>
      <c r="AC828" s="357"/>
      <c r="AD828" s="357"/>
      <c r="AE828" s="357"/>
      <c r="AF828" s="357"/>
      <c r="AG828" s="357"/>
      <c r="AH828" s="357"/>
      <c r="AI828" s="357"/>
      <c r="AJ828" s="357"/>
      <c r="AK828" s="357"/>
      <c r="AL828" s="357"/>
      <c r="AM828" s="357"/>
      <c r="AN828" s="357"/>
      <c r="AO828" s="357"/>
      <c r="AP828" s="357"/>
      <c r="AQ828" s="357"/>
      <c r="AR828" s="357"/>
      <c r="AS828" s="357"/>
      <c r="AT828" s="357"/>
      <c r="AU828" s="357"/>
      <c r="AV828" s="357"/>
      <c r="AW828" s="357"/>
      <c r="AX828" s="357"/>
      <c r="AY828" s="357"/>
      <c r="AZ828" s="357"/>
      <c r="BA828" s="357"/>
      <c r="BB828" s="357"/>
      <c r="BC828" s="357"/>
      <c r="BD828" s="357"/>
      <c r="BE828" s="357"/>
      <c r="BF828" s="357"/>
      <c r="BG828" s="357"/>
      <c r="BH828" s="357"/>
      <c r="BI828" s="357"/>
      <c r="BJ828" s="357"/>
      <c r="BK828" s="357"/>
      <c r="BL828" s="357"/>
      <c r="BM828" s="357"/>
      <c r="BN828" s="357"/>
      <c r="BO828" s="357"/>
      <c r="BP828" s="357"/>
      <c r="BQ828" s="357"/>
      <c r="BR828" s="357"/>
      <c r="BS828" s="357"/>
      <c r="BT828" s="357"/>
      <c r="BU828" s="357"/>
      <c r="BV828" s="357"/>
      <c r="BW828" s="357"/>
      <c r="BX828" s="357"/>
      <c r="BY828" s="357"/>
      <c r="BZ828" s="357"/>
      <c r="CA828" s="357"/>
      <c r="CB828" s="357"/>
      <c r="CC828" s="357"/>
      <c r="CD828" s="357"/>
      <c r="CE828" s="357"/>
      <c r="CF828" s="357"/>
      <c r="CG828" s="357"/>
      <c r="CH828" s="357"/>
      <c r="CI828" s="357"/>
      <c r="CJ828" s="357"/>
      <c r="CK828" s="357"/>
      <c r="CL828" s="357"/>
      <c r="CM828" s="357"/>
      <c r="CN828" s="357"/>
      <c r="CO828" s="357"/>
      <c r="CP828" s="357"/>
      <c r="CQ828" s="357"/>
      <c r="CR828" s="357"/>
      <c r="CS828" s="357"/>
      <c r="CT828" s="357"/>
      <c r="CU828" s="357"/>
      <c r="CV828" s="357"/>
      <c r="CW828" s="357"/>
      <c r="CX828" s="357"/>
      <c r="CY828" s="357"/>
      <c r="CZ828" s="357"/>
      <c r="DA828" s="357"/>
      <c r="DB828" s="357"/>
      <c r="DC828" s="357"/>
      <c r="DD828" s="357"/>
      <c r="DE828" s="357"/>
      <c r="DF828" s="357"/>
      <c r="DG828" s="357"/>
      <c r="DH828" s="357"/>
      <c r="DI828" s="357"/>
      <c r="DJ828" s="357"/>
      <c r="DK828" s="357"/>
      <c r="DL828" s="357"/>
      <c r="DM828" s="357"/>
      <c r="DN828" s="357"/>
      <c r="DO828" s="357"/>
      <c r="DP828" s="357"/>
      <c r="DQ828" s="357"/>
      <c r="DR828" s="357"/>
      <c r="DS828" s="357"/>
      <c r="DT828" s="357"/>
      <c r="DU828" s="357"/>
      <c r="DV828" s="357"/>
      <c r="DW828" s="357"/>
      <c r="DX828" s="357"/>
      <c r="DY828" s="357"/>
      <c r="DZ828" s="357"/>
      <c r="EA828" s="357"/>
      <c r="EB828" s="357"/>
      <c r="EC828" s="357"/>
      <c r="ED828" s="357"/>
      <c r="EE828" s="357"/>
      <c r="EF828" s="357"/>
      <c r="EG828" s="357"/>
      <c r="EH828" s="357"/>
      <c r="EI828" s="357"/>
      <c r="EJ828" s="357"/>
      <c r="EK828" s="357"/>
      <c r="EL828" s="357"/>
      <c r="EM828" s="357"/>
      <c r="EN828" s="357"/>
      <c r="EO828" s="357"/>
      <c r="EP828" s="357"/>
      <c r="EQ828" s="357"/>
      <c r="ER828" s="357"/>
      <c r="ES828" s="357"/>
      <c r="ET828" s="357"/>
      <c r="EU828" s="357"/>
    </row>
    <row r="829" ht="12.75" customHeight="1">
      <c r="A829" s="357"/>
      <c r="B829" s="357"/>
      <c r="C829" s="357"/>
      <c r="D829" s="357"/>
      <c r="E829" s="357"/>
      <c r="F829" s="357"/>
      <c r="G829" s="357"/>
      <c r="H829" s="357"/>
      <c r="I829" s="357"/>
      <c r="J829" s="357"/>
      <c r="K829" s="357"/>
      <c r="L829" s="357"/>
      <c r="M829" s="357"/>
      <c r="N829" s="357"/>
      <c r="O829" s="357"/>
      <c r="P829" s="357"/>
      <c r="Q829" s="357"/>
      <c r="R829" s="357"/>
      <c r="S829" s="357"/>
      <c r="T829" s="357"/>
      <c r="U829" s="357"/>
      <c r="V829" s="357"/>
      <c r="W829" s="357"/>
      <c r="X829" s="357"/>
      <c r="Y829" s="357"/>
      <c r="Z829" s="357"/>
      <c r="AA829" s="357"/>
      <c r="AB829" s="357"/>
      <c r="AC829" s="357"/>
      <c r="AD829" s="357"/>
      <c r="AE829" s="357"/>
      <c r="AF829" s="357"/>
      <c r="AG829" s="357"/>
      <c r="AH829" s="357"/>
      <c r="AI829" s="357"/>
      <c r="AJ829" s="357"/>
      <c r="AK829" s="357"/>
      <c r="AL829" s="357"/>
      <c r="AM829" s="357"/>
      <c r="AN829" s="357"/>
      <c r="AO829" s="357"/>
      <c r="AP829" s="357"/>
      <c r="AQ829" s="357"/>
      <c r="AR829" s="357"/>
      <c r="AS829" s="357"/>
      <c r="AT829" s="357"/>
      <c r="AU829" s="357"/>
      <c r="AV829" s="357"/>
      <c r="AW829" s="357"/>
      <c r="AX829" s="357"/>
      <c r="AY829" s="357"/>
      <c r="AZ829" s="357"/>
      <c r="BA829" s="357"/>
      <c r="BB829" s="357"/>
      <c r="BC829" s="357"/>
      <c r="BD829" s="357"/>
      <c r="BE829" s="357"/>
      <c r="BF829" s="357"/>
      <c r="BG829" s="357"/>
      <c r="BH829" s="357"/>
      <c r="BI829" s="357"/>
      <c r="BJ829" s="357"/>
      <c r="BK829" s="357"/>
      <c r="BL829" s="357"/>
      <c r="BM829" s="357"/>
      <c r="BN829" s="357"/>
      <c r="BO829" s="357"/>
      <c r="BP829" s="357"/>
      <c r="BQ829" s="357"/>
      <c r="BR829" s="357"/>
      <c r="BS829" s="357"/>
      <c r="BT829" s="357"/>
      <c r="BU829" s="357"/>
      <c r="BV829" s="357"/>
      <c r="BW829" s="357"/>
      <c r="BX829" s="357"/>
      <c r="BY829" s="357"/>
      <c r="BZ829" s="357"/>
      <c r="CA829" s="357"/>
      <c r="CB829" s="357"/>
      <c r="CC829" s="357"/>
      <c r="CD829" s="357"/>
      <c r="CE829" s="357"/>
      <c r="CF829" s="357"/>
      <c r="CG829" s="357"/>
      <c r="CH829" s="357"/>
      <c r="CI829" s="357"/>
      <c r="CJ829" s="357"/>
      <c r="CK829" s="357"/>
      <c r="CL829" s="357"/>
      <c r="CM829" s="357"/>
      <c r="CN829" s="357"/>
      <c r="CO829" s="357"/>
      <c r="CP829" s="357"/>
      <c r="CQ829" s="357"/>
      <c r="CR829" s="357"/>
      <c r="CS829" s="357"/>
      <c r="CT829" s="357"/>
      <c r="CU829" s="357"/>
      <c r="CV829" s="357"/>
      <c r="CW829" s="357"/>
      <c r="CX829" s="357"/>
      <c r="CY829" s="357"/>
      <c r="CZ829" s="357"/>
      <c r="DA829" s="357"/>
      <c r="DB829" s="357"/>
      <c r="DC829" s="357"/>
      <c r="DD829" s="357"/>
      <c r="DE829" s="357"/>
      <c r="DF829" s="357"/>
      <c r="DG829" s="357"/>
      <c r="DH829" s="357"/>
      <c r="DI829" s="357"/>
      <c r="DJ829" s="357"/>
      <c r="DK829" s="357"/>
      <c r="DL829" s="357"/>
      <c r="DM829" s="357"/>
      <c r="DN829" s="357"/>
      <c r="DO829" s="357"/>
      <c r="DP829" s="357"/>
      <c r="DQ829" s="357"/>
      <c r="DR829" s="357"/>
      <c r="DS829" s="357"/>
      <c r="DT829" s="357"/>
      <c r="DU829" s="357"/>
      <c r="DV829" s="357"/>
      <c r="DW829" s="357"/>
      <c r="DX829" s="357"/>
      <c r="DY829" s="357"/>
      <c r="DZ829" s="357"/>
      <c r="EA829" s="357"/>
      <c r="EB829" s="357"/>
      <c r="EC829" s="357"/>
      <c r="ED829" s="357"/>
      <c r="EE829" s="357"/>
      <c r="EF829" s="357"/>
      <c r="EG829" s="357"/>
      <c r="EH829" s="357"/>
      <c r="EI829" s="357"/>
      <c r="EJ829" s="357"/>
      <c r="EK829" s="357"/>
      <c r="EL829" s="357"/>
      <c r="EM829" s="357"/>
      <c r="EN829" s="357"/>
      <c r="EO829" s="357"/>
      <c r="EP829" s="357"/>
      <c r="EQ829" s="357"/>
      <c r="ER829" s="357"/>
      <c r="ES829" s="357"/>
      <c r="ET829" s="357"/>
      <c r="EU829" s="357"/>
    </row>
    <row r="830" ht="12.75" customHeight="1">
      <c r="A830" s="357"/>
      <c r="B830" s="357"/>
      <c r="C830" s="357"/>
      <c r="D830" s="357"/>
      <c r="E830" s="357"/>
      <c r="F830" s="357"/>
      <c r="G830" s="357"/>
      <c r="H830" s="357"/>
      <c r="I830" s="357"/>
      <c r="J830" s="357"/>
      <c r="K830" s="357"/>
      <c r="L830" s="357"/>
      <c r="M830" s="357"/>
      <c r="N830" s="357"/>
      <c r="O830" s="357"/>
      <c r="P830" s="357"/>
      <c r="Q830" s="357"/>
      <c r="R830" s="357"/>
      <c r="S830" s="357"/>
      <c r="T830" s="357"/>
      <c r="U830" s="357"/>
      <c r="V830" s="357"/>
      <c r="W830" s="357"/>
      <c r="X830" s="357"/>
      <c r="Y830" s="357"/>
      <c r="Z830" s="357"/>
      <c r="AA830" s="357"/>
      <c r="AB830" s="357"/>
      <c r="AC830" s="357"/>
      <c r="AD830" s="357"/>
      <c r="AE830" s="357"/>
      <c r="AF830" s="357"/>
      <c r="AG830" s="357"/>
      <c r="AH830" s="357"/>
      <c r="AI830" s="357"/>
      <c r="AJ830" s="357"/>
      <c r="AK830" s="357"/>
      <c r="AL830" s="357"/>
      <c r="AM830" s="357"/>
      <c r="AN830" s="357"/>
      <c r="AO830" s="357"/>
      <c r="AP830" s="357"/>
      <c r="AQ830" s="357"/>
      <c r="AR830" s="357"/>
      <c r="AS830" s="357"/>
      <c r="AT830" s="357"/>
      <c r="AU830" s="357"/>
      <c r="AV830" s="357"/>
      <c r="AW830" s="357"/>
      <c r="AX830" s="357"/>
      <c r="AY830" s="357"/>
      <c r="AZ830" s="357"/>
      <c r="BA830" s="357"/>
      <c r="BB830" s="357"/>
      <c r="BC830" s="357"/>
      <c r="BD830" s="357"/>
      <c r="BE830" s="357"/>
      <c r="BF830" s="357"/>
      <c r="BG830" s="357"/>
      <c r="BH830" s="357"/>
      <c r="BI830" s="357"/>
      <c r="BJ830" s="357"/>
      <c r="BK830" s="357"/>
      <c r="BL830" s="357"/>
      <c r="BM830" s="357"/>
      <c r="BN830" s="357"/>
      <c r="BO830" s="357"/>
      <c r="BP830" s="357"/>
      <c r="BQ830" s="357"/>
      <c r="BR830" s="357"/>
      <c r="BS830" s="357"/>
      <c r="BT830" s="357"/>
      <c r="BU830" s="357"/>
      <c r="BV830" s="357"/>
      <c r="BW830" s="357"/>
      <c r="BX830" s="357"/>
      <c r="BY830" s="357"/>
      <c r="BZ830" s="357"/>
      <c r="CA830" s="357"/>
      <c r="CB830" s="357"/>
      <c r="CC830" s="357"/>
      <c r="CD830" s="357"/>
      <c r="CE830" s="357"/>
      <c r="CF830" s="357"/>
      <c r="CG830" s="357"/>
      <c r="CH830" s="357"/>
      <c r="CI830" s="357"/>
      <c r="CJ830" s="357"/>
      <c r="CK830" s="357"/>
      <c r="CL830" s="357"/>
      <c r="CM830" s="357"/>
      <c r="CN830" s="357"/>
      <c r="CO830" s="357"/>
      <c r="CP830" s="357"/>
      <c r="CQ830" s="357"/>
      <c r="CR830" s="357"/>
      <c r="CS830" s="357"/>
      <c r="CT830" s="357"/>
      <c r="CU830" s="357"/>
      <c r="CV830" s="357"/>
      <c r="CW830" s="357"/>
      <c r="CX830" s="357"/>
      <c r="CY830" s="357"/>
      <c r="CZ830" s="357"/>
      <c r="DA830" s="357"/>
      <c r="DB830" s="357"/>
      <c r="DC830" s="357"/>
      <c r="DD830" s="357"/>
      <c r="DE830" s="357"/>
      <c r="DF830" s="357"/>
      <c r="DG830" s="357"/>
      <c r="DH830" s="357"/>
      <c r="DI830" s="357"/>
      <c r="DJ830" s="357"/>
      <c r="DK830" s="357"/>
      <c r="DL830" s="357"/>
      <c r="DM830" s="357"/>
      <c r="DN830" s="357"/>
      <c r="DO830" s="357"/>
      <c r="DP830" s="357"/>
      <c r="DQ830" s="357"/>
      <c r="DR830" s="357"/>
      <c r="DS830" s="357"/>
      <c r="DT830" s="357"/>
      <c r="DU830" s="357"/>
      <c r="DV830" s="357"/>
      <c r="DW830" s="357"/>
      <c r="DX830" s="357"/>
      <c r="DY830" s="357"/>
      <c r="DZ830" s="357"/>
      <c r="EA830" s="357"/>
      <c r="EB830" s="357"/>
      <c r="EC830" s="357"/>
      <c r="ED830" s="357"/>
      <c r="EE830" s="357"/>
      <c r="EF830" s="357"/>
      <c r="EG830" s="357"/>
      <c r="EH830" s="357"/>
      <c r="EI830" s="357"/>
      <c r="EJ830" s="357"/>
      <c r="EK830" s="357"/>
      <c r="EL830" s="357"/>
      <c r="EM830" s="357"/>
      <c r="EN830" s="357"/>
      <c r="EO830" s="357"/>
      <c r="EP830" s="357"/>
      <c r="EQ830" s="357"/>
      <c r="ER830" s="357"/>
      <c r="ES830" s="357"/>
      <c r="ET830" s="357"/>
      <c r="EU830" s="357"/>
    </row>
    <row r="831" ht="12.75" customHeight="1">
      <c r="A831" s="357"/>
      <c r="B831" s="357"/>
      <c r="C831" s="357"/>
      <c r="D831" s="357"/>
      <c r="E831" s="357"/>
      <c r="F831" s="357"/>
      <c r="G831" s="357"/>
      <c r="H831" s="357"/>
      <c r="I831" s="357"/>
      <c r="J831" s="357"/>
      <c r="K831" s="357"/>
      <c r="L831" s="357"/>
      <c r="M831" s="357"/>
      <c r="N831" s="357"/>
      <c r="O831" s="357"/>
      <c r="P831" s="357"/>
      <c r="Q831" s="357"/>
      <c r="R831" s="357"/>
      <c r="S831" s="357"/>
      <c r="T831" s="357"/>
      <c r="U831" s="357"/>
      <c r="V831" s="357"/>
      <c r="W831" s="357"/>
      <c r="X831" s="357"/>
      <c r="Y831" s="357"/>
      <c r="Z831" s="357"/>
      <c r="AA831" s="357"/>
      <c r="AB831" s="357"/>
      <c r="AC831" s="357"/>
      <c r="AD831" s="357"/>
      <c r="AE831" s="357"/>
      <c r="AF831" s="357"/>
      <c r="AG831" s="357"/>
      <c r="AH831" s="357"/>
      <c r="AI831" s="357"/>
      <c r="AJ831" s="357"/>
      <c r="AK831" s="357"/>
      <c r="AL831" s="357"/>
      <c r="AM831" s="357"/>
      <c r="AN831" s="357"/>
      <c r="AO831" s="357"/>
      <c r="AP831" s="357"/>
      <c r="AQ831" s="357"/>
      <c r="AR831" s="357"/>
      <c r="AS831" s="357"/>
      <c r="AT831" s="357"/>
      <c r="AU831" s="357"/>
      <c r="AV831" s="357"/>
      <c r="AW831" s="357"/>
      <c r="AX831" s="357"/>
      <c r="AY831" s="357"/>
      <c r="AZ831" s="357"/>
      <c r="BA831" s="357"/>
      <c r="BB831" s="357"/>
      <c r="BC831" s="357"/>
      <c r="BD831" s="357"/>
      <c r="BE831" s="357"/>
      <c r="BF831" s="357"/>
      <c r="BG831" s="357"/>
      <c r="BH831" s="357"/>
      <c r="BI831" s="357"/>
      <c r="BJ831" s="357"/>
      <c r="BK831" s="357"/>
      <c r="BL831" s="357"/>
      <c r="BM831" s="357"/>
      <c r="BN831" s="357"/>
      <c r="BO831" s="357"/>
      <c r="BP831" s="357"/>
      <c r="BQ831" s="357"/>
      <c r="BR831" s="357"/>
      <c r="BS831" s="357"/>
      <c r="BT831" s="357"/>
      <c r="BU831" s="357"/>
      <c r="BV831" s="357"/>
      <c r="BW831" s="357"/>
      <c r="BX831" s="357"/>
      <c r="BY831" s="357"/>
      <c r="BZ831" s="357"/>
      <c r="CA831" s="357"/>
      <c r="CB831" s="357"/>
      <c r="CC831" s="357"/>
      <c r="CD831" s="357"/>
      <c r="CE831" s="357"/>
      <c r="CF831" s="357"/>
      <c r="CG831" s="357"/>
      <c r="CH831" s="357"/>
      <c r="CI831" s="357"/>
      <c r="CJ831" s="357"/>
      <c r="CK831" s="357"/>
      <c r="CL831" s="357"/>
      <c r="CM831" s="357"/>
      <c r="CN831" s="357"/>
      <c r="CO831" s="357"/>
      <c r="CP831" s="357"/>
      <c r="CQ831" s="357"/>
      <c r="CR831" s="357"/>
      <c r="CS831" s="357"/>
      <c r="CT831" s="357"/>
      <c r="CU831" s="357"/>
      <c r="CV831" s="357"/>
      <c r="CW831" s="357"/>
      <c r="CX831" s="357"/>
      <c r="CY831" s="357"/>
      <c r="CZ831" s="357"/>
      <c r="DA831" s="357"/>
      <c r="DB831" s="357"/>
      <c r="DC831" s="357"/>
      <c r="DD831" s="357"/>
      <c r="DE831" s="357"/>
      <c r="DF831" s="357"/>
      <c r="DG831" s="357"/>
      <c r="DH831" s="357"/>
      <c r="DI831" s="357"/>
      <c r="DJ831" s="357"/>
      <c r="DK831" s="357"/>
      <c r="DL831" s="357"/>
      <c r="DM831" s="357"/>
      <c r="DN831" s="357"/>
      <c r="DO831" s="357"/>
      <c r="DP831" s="357"/>
      <c r="DQ831" s="357"/>
      <c r="DR831" s="357"/>
      <c r="DS831" s="357"/>
      <c r="DT831" s="357"/>
      <c r="DU831" s="357"/>
      <c r="DV831" s="357"/>
      <c r="DW831" s="357"/>
      <c r="DX831" s="357"/>
      <c r="DY831" s="357"/>
      <c r="DZ831" s="357"/>
      <c r="EA831" s="357"/>
      <c r="EB831" s="357"/>
      <c r="EC831" s="357"/>
      <c r="ED831" s="357"/>
      <c r="EE831" s="357"/>
      <c r="EF831" s="357"/>
      <c r="EG831" s="357"/>
      <c r="EH831" s="357"/>
      <c r="EI831" s="357"/>
      <c r="EJ831" s="357"/>
      <c r="EK831" s="357"/>
      <c r="EL831" s="357"/>
      <c r="EM831" s="357"/>
      <c r="EN831" s="357"/>
      <c r="EO831" s="357"/>
      <c r="EP831" s="357"/>
      <c r="EQ831" s="357"/>
      <c r="ER831" s="357"/>
      <c r="ES831" s="357"/>
      <c r="ET831" s="357"/>
      <c r="EU831" s="357"/>
    </row>
    <row r="832" ht="12.75" customHeight="1">
      <c r="A832" s="357"/>
      <c r="B832" s="357"/>
      <c r="C832" s="357"/>
      <c r="D832" s="357"/>
      <c r="E832" s="357"/>
      <c r="F832" s="357"/>
      <c r="G832" s="357"/>
      <c r="H832" s="357"/>
      <c r="I832" s="357"/>
      <c r="J832" s="357"/>
      <c r="K832" s="357"/>
      <c r="L832" s="357"/>
      <c r="M832" s="357"/>
      <c r="N832" s="357"/>
      <c r="O832" s="357"/>
      <c r="P832" s="357"/>
      <c r="Q832" s="357"/>
      <c r="R832" s="357"/>
      <c r="S832" s="357"/>
      <c r="T832" s="357"/>
      <c r="U832" s="357"/>
      <c r="V832" s="357"/>
      <c r="W832" s="357"/>
      <c r="X832" s="357"/>
      <c r="Y832" s="357"/>
      <c r="Z832" s="357"/>
      <c r="AA832" s="357"/>
      <c r="AB832" s="357"/>
      <c r="AC832" s="357"/>
      <c r="AD832" s="357"/>
      <c r="AE832" s="357"/>
      <c r="AF832" s="357"/>
      <c r="AG832" s="357"/>
      <c r="AH832" s="357"/>
      <c r="AI832" s="357"/>
      <c r="AJ832" s="357"/>
      <c r="AK832" s="357"/>
      <c r="AL832" s="357"/>
      <c r="AM832" s="357"/>
      <c r="AN832" s="357"/>
      <c r="AO832" s="357"/>
      <c r="AP832" s="357"/>
      <c r="AQ832" s="357"/>
      <c r="AR832" s="357"/>
      <c r="AS832" s="357"/>
      <c r="AT832" s="357"/>
      <c r="AU832" s="357"/>
      <c r="AV832" s="357"/>
      <c r="AW832" s="357"/>
      <c r="AX832" s="357"/>
      <c r="AY832" s="357"/>
      <c r="AZ832" s="357"/>
      <c r="BA832" s="357"/>
      <c r="BB832" s="357"/>
      <c r="BC832" s="357"/>
      <c r="BD832" s="357"/>
      <c r="BE832" s="357"/>
      <c r="BF832" s="357"/>
      <c r="BG832" s="357"/>
      <c r="BH832" s="357"/>
      <c r="BI832" s="357"/>
      <c r="BJ832" s="357"/>
      <c r="BK832" s="357"/>
      <c r="BL832" s="357"/>
      <c r="BM832" s="357"/>
      <c r="BN832" s="357"/>
      <c r="BO832" s="357"/>
      <c r="BP832" s="357"/>
      <c r="BQ832" s="357"/>
      <c r="BR832" s="357"/>
      <c r="BS832" s="357"/>
      <c r="BT832" s="357"/>
      <c r="BU832" s="357"/>
      <c r="BV832" s="357"/>
      <c r="BW832" s="357"/>
      <c r="BX832" s="357"/>
      <c r="BY832" s="357"/>
      <c r="BZ832" s="357"/>
      <c r="CA832" s="357"/>
      <c r="CB832" s="357"/>
      <c r="CC832" s="357"/>
      <c r="CD832" s="357"/>
      <c r="CE832" s="357"/>
      <c r="CF832" s="357"/>
      <c r="CG832" s="357"/>
      <c r="CH832" s="357"/>
      <c r="CI832" s="357"/>
      <c r="CJ832" s="357"/>
      <c r="CK832" s="357"/>
      <c r="CL832" s="357"/>
      <c r="CM832" s="357"/>
      <c r="CN832" s="357"/>
      <c r="CO832" s="357"/>
      <c r="CP832" s="357"/>
      <c r="CQ832" s="357"/>
      <c r="CR832" s="357"/>
      <c r="CS832" s="357"/>
      <c r="CT832" s="357"/>
      <c r="CU832" s="357"/>
      <c r="CV832" s="357"/>
      <c r="CW832" s="357"/>
      <c r="CX832" s="357"/>
      <c r="CY832" s="357"/>
      <c r="CZ832" s="357"/>
      <c r="DA832" s="357"/>
      <c r="DB832" s="357"/>
      <c r="DC832" s="357"/>
      <c r="DD832" s="357"/>
      <c r="DE832" s="357"/>
      <c r="DF832" s="357"/>
      <c r="DG832" s="357"/>
      <c r="DH832" s="357"/>
      <c r="DI832" s="357"/>
      <c r="DJ832" s="357"/>
      <c r="DK832" s="357"/>
      <c r="DL832" s="357"/>
      <c r="DM832" s="357"/>
      <c r="DN832" s="357"/>
      <c r="DO832" s="357"/>
      <c r="DP832" s="357"/>
      <c r="DQ832" s="357"/>
      <c r="DR832" s="357"/>
      <c r="DS832" s="357"/>
      <c r="DT832" s="357"/>
      <c r="DU832" s="357"/>
      <c r="DV832" s="357"/>
      <c r="DW832" s="357"/>
      <c r="DX832" s="357"/>
      <c r="DY832" s="357"/>
      <c r="DZ832" s="357"/>
      <c r="EA832" s="357"/>
      <c r="EB832" s="357"/>
      <c r="EC832" s="357"/>
      <c r="ED832" s="357"/>
      <c r="EE832" s="357"/>
      <c r="EF832" s="357"/>
      <c r="EG832" s="357"/>
      <c r="EH832" s="357"/>
      <c r="EI832" s="357"/>
      <c r="EJ832" s="357"/>
      <c r="EK832" s="357"/>
      <c r="EL832" s="357"/>
      <c r="EM832" s="357"/>
      <c r="EN832" s="357"/>
      <c r="EO832" s="357"/>
      <c r="EP832" s="357"/>
      <c r="EQ832" s="357"/>
      <c r="ER832" s="357"/>
      <c r="ES832" s="357"/>
      <c r="ET832" s="357"/>
      <c r="EU832" s="357"/>
    </row>
    <row r="833" ht="12.75" customHeight="1">
      <c r="A833" s="357"/>
      <c r="B833" s="357"/>
      <c r="C833" s="357"/>
      <c r="D833" s="357"/>
      <c r="E833" s="357"/>
      <c r="F833" s="357"/>
      <c r="G833" s="357"/>
      <c r="H833" s="357"/>
      <c r="I833" s="357"/>
      <c r="J833" s="357"/>
      <c r="K833" s="357"/>
      <c r="L833" s="357"/>
      <c r="M833" s="357"/>
      <c r="N833" s="357"/>
      <c r="O833" s="357"/>
      <c r="P833" s="357"/>
      <c r="Q833" s="357"/>
      <c r="R833" s="357"/>
      <c r="S833" s="357"/>
      <c r="T833" s="357"/>
      <c r="U833" s="357"/>
      <c r="V833" s="357"/>
      <c r="W833" s="357"/>
      <c r="X833" s="357"/>
      <c r="Y833" s="357"/>
      <c r="Z833" s="357"/>
      <c r="AA833" s="357"/>
      <c r="AB833" s="357"/>
      <c r="AC833" s="357"/>
      <c r="AD833" s="357"/>
      <c r="AE833" s="357"/>
      <c r="AF833" s="357"/>
      <c r="AG833" s="357"/>
      <c r="AH833" s="357"/>
      <c r="AI833" s="357"/>
      <c r="AJ833" s="357"/>
      <c r="AK833" s="357"/>
      <c r="AL833" s="357"/>
      <c r="AM833" s="357"/>
      <c r="AN833" s="357"/>
      <c r="AO833" s="357"/>
      <c r="AP833" s="357"/>
      <c r="AQ833" s="357"/>
      <c r="AR833" s="357"/>
      <c r="AS833" s="357"/>
      <c r="AT833" s="357"/>
      <c r="AU833" s="357"/>
      <c r="AV833" s="357"/>
      <c r="AW833" s="357"/>
      <c r="AX833" s="357"/>
      <c r="AY833" s="357"/>
      <c r="AZ833" s="357"/>
      <c r="BA833" s="357"/>
      <c r="BB833" s="357"/>
      <c r="BC833" s="357"/>
      <c r="BD833" s="357"/>
      <c r="BE833" s="357"/>
      <c r="BF833" s="357"/>
      <c r="BG833" s="357"/>
      <c r="BH833" s="357"/>
      <c r="BI833" s="357"/>
      <c r="BJ833" s="357"/>
      <c r="BK833" s="357"/>
      <c r="BL833" s="357"/>
      <c r="BM833" s="357"/>
      <c r="BN833" s="357"/>
      <c r="BO833" s="357"/>
      <c r="BP833" s="357"/>
      <c r="BQ833" s="357"/>
      <c r="BR833" s="357"/>
      <c r="BS833" s="357"/>
      <c r="BT833" s="357"/>
      <c r="BU833" s="357"/>
      <c r="BV833" s="357"/>
      <c r="BW833" s="357"/>
      <c r="BX833" s="357"/>
      <c r="BY833" s="357"/>
      <c r="BZ833" s="357"/>
      <c r="CA833" s="357"/>
      <c r="CB833" s="357"/>
      <c r="CC833" s="357"/>
      <c r="CD833" s="357"/>
      <c r="CE833" s="357"/>
      <c r="CF833" s="357"/>
      <c r="CG833" s="357"/>
      <c r="CH833" s="357"/>
      <c r="CI833" s="357"/>
      <c r="CJ833" s="357"/>
      <c r="CK833" s="357"/>
      <c r="CL833" s="357"/>
      <c r="CM833" s="357"/>
      <c r="CN833" s="357"/>
      <c r="CO833" s="357"/>
      <c r="CP833" s="357"/>
      <c r="CQ833" s="357"/>
      <c r="CR833" s="357"/>
      <c r="CS833" s="357"/>
      <c r="CT833" s="357"/>
      <c r="CU833" s="357"/>
      <c r="CV833" s="357"/>
      <c r="CW833" s="357"/>
      <c r="CX833" s="357"/>
      <c r="CY833" s="357"/>
      <c r="CZ833" s="357"/>
      <c r="DA833" s="357"/>
      <c r="DB833" s="357"/>
      <c r="DC833" s="357"/>
      <c r="DD833" s="357"/>
      <c r="DE833" s="357"/>
      <c r="DF833" s="357"/>
      <c r="DG833" s="357"/>
      <c r="DH833" s="357"/>
      <c r="DI833" s="357"/>
      <c r="DJ833" s="357"/>
      <c r="DK833" s="357"/>
      <c r="DL833" s="357"/>
      <c r="DM833" s="357"/>
      <c r="DN833" s="357"/>
      <c r="DO833" s="357"/>
      <c r="DP833" s="357"/>
      <c r="DQ833" s="357"/>
      <c r="DR833" s="357"/>
      <c r="DS833" s="357"/>
      <c r="DT833" s="357"/>
      <c r="DU833" s="357"/>
      <c r="DV833" s="357"/>
      <c r="DW833" s="357"/>
      <c r="DX833" s="357"/>
      <c r="DY833" s="357"/>
      <c r="DZ833" s="357"/>
      <c r="EA833" s="357"/>
      <c r="EB833" s="357"/>
      <c r="EC833" s="357"/>
      <c r="ED833" s="357"/>
      <c r="EE833" s="357"/>
      <c r="EF833" s="357"/>
      <c r="EG833" s="357"/>
      <c r="EH833" s="357"/>
      <c r="EI833" s="357"/>
      <c r="EJ833" s="357"/>
      <c r="EK833" s="357"/>
      <c r="EL833" s="357"/>
      <c r="EM833" s="357"/>
      <c r="EN833" s="357"/>
      <c r="EO833" s="357"/>
      <c r="EP833" s="357"/>
      <c r="EQ833" s="357"/>
      <c r="ER833" s="357"/>
      <c r="ES833" s="357"/>
      <c r="ET833" s="357"/>
      <c r="EU833" s="357"/>
    </row>
    <row r="834" ht="12.75" customHeight="1">
      <c r="A834" s="357"/>
      <c r="B834" s="357"/>
      <c r="C834" s="357"/>
      <c r="D834" s="357"/>
      <c r="E834" s="357"/>
      <c r="F834" s="357"/>
      <c r="G834" s="357"/>
      <c r="H834" s="357"/>
      <c r="I834" s="357"/>
      <c r="J834" s="357"/>
      <c r="K834" s="357"/>
      <c r="L834" s="357"/>
      <c r="M834" s="357"/>
      <c r="N834" s="357"/>
      <c r="O834" s="357"/>
      <c r="P834" s="357"/>
      <c r="Q834" s="357"/>
      <c r="R834" s="357"/>
      <c r="S834" s="357"/>
      <c r="T834" s="357"/>
      <c r="U834" s="357"/>
      <c r="V834" s="357"/>
      <c r="W834" s="357"/>
      <c r="X834" s="357"/>
      <c r="Y834" s="357"/>
      <c r="Z834" s="357"/>
      <c r="AA834" s="357"/>
      <c r="AB834" s="357"/>
      <c r="AC834" s="357"/>
      <c r="AD834" s="357"/>
      <c r="AE834" s="357"/>
      <c r="AF834" s="357"/>
      <c r="AG834" s="357"/>
      <c r="AH834" s="357"/>
      <c r="AI834" s="357"/>
      <c r="AJ834" s="357"/>
      <c r="AK834" s="357"/>
      <c r="AL834" s="357"/>
      <c r="AM834" s="357"/>
      <c r="AN834" s="357"/>
      <c r="AO834" s="357"/>
      <c r="AP834" s="357"/>
      <c r="AQ834" s="357"/>
      <c r="AR834" s="357"/>
      <c r="AS834" s="357"/>
      <c r="AT834" s="357"/>
      <c r="AU834" s="357"/>
      <c r="AV834" s="357"/>
      <c r="AW834" s="357"/>
      <c r="AX834" s="357"/>
      <c r="AY834" s="357"/>
      <c r="AZ834" s="357"/>
      <c r="BA834" s="357"/>
      <c r="BB834" s="357"/>
      <c r="BC834" s="357"/>
      <c r="BD834" s="357"/>
      <c r="BE834" s="357"/>
      <c r="BF834" s="357"/>
      <c r="BG834" s="357"/>
      <c r="BH834" s="357"/>
      <c r="BI834" s="357"/>
      <c r="BJ834" s="357"/>
      <c r="BK834" s="357"/>
      <c r="BL834" s="357"/>
      <c r="BM834" s="357"/>
      <c r="BN834" s="357"/>
      <c r="BO834" s="357"/>
      <c r="BP834" s="357"/>
      <c r="BQ834" s="357"/>
      <c r="BR834" s="357"/>
      <c r="BS834" s="357"/>
      <c r="BT834" s="357"/>
      <c r="BU834" s="357"/>
      <c r="BV834" s="357"/>
      <c r="BW834" s="357"/>
      <c r="BX834" s="357"/>
      <c r="BY834" s="357"/>
      <c r="BZ834" s="357"/>
      <c r="CA834" s="357"/>
      <c r="CB834" s="357"/>
      <c r="CC834" s="357"/>
      <c r="CD834" s="357"/>
      <c r="CE834" s="357"/>
      <c r="CF834" s="357"/>
      <c r="CG834" s="357"/>
      <c r="CH834" s="357"/>
      <c r="CI834" s="357"/>
      <c r="CJ834" s="357"/>
      <c r="CK834" s="357"/>
      <c r="CL834" s="357"/>
      <c r="CM834" s="357"/>
      <c r="CN834" s="357"/>
      <c r="CO834" s="357"/>
      <c r="CP834" s="357"/>
      <c r="CQ834" s="357"/>
      <c r="CR834" s="357"/>
      <c r="CS834" s="357"/>
      <c r="CT834" s="357"/>
      <c r="CU834" s="357"/>
      <c r="CV834" s="357"/>
      <c r="CW834" s="357"/>
      <c r="CX834" s="357"/>
      <c r="CY834" s="357"/>
      <c r="CZ834" s="357"/>
      <c r="DA834" s="357"/>
      <c r="DB834" s="357"/>
      <c r="DC834" s="357"/>
      <c r="DD834" s="357"/>
      <c r="DE834" s="357"/>
      <c r="DF834" s="357"/>
      <c r="DG834" s="357"/>
      <c r="DH834" s="357"/>
      <c r="DI834" s="357"/>
      <c r="DJ834" s="357"/>
      <c r="DK834" s="357"/>
      <c r="DL834" s="357"/>
      <c r="DM834" s="357"/>
      <c r="DN834" s="357"/>
      <c r="DO834" s="357"/>
      <c r="DP834" s="357"/>
      <c r="DQ834" s="357"/>
      <c r="DR834" s="357"/>
      <c r="DS834" s="357"/>
      <c r="DT834" s="357"/>
      <c r="DU834" s="357"/>
      <c r="DV834" s="357"/>
      <c r="DW834" s="357"/>
      <c r="DX834" s="357"/>
      <c r="DY834" s="357"/>
      <c r="DZ834" s="357"/>
      <c r="EA834" s="357"/>
      <c r="EB834" s="357"/>
      <c r="EC834" s="357"/>
      <c r="ED834" s="357"/>
      <c r="EE834" s="357"/>
      <c r="EF834" s="357"/>
      <c r="EG834" s="357"/>
      <c r="EH834" s="357"/>
      <c r="EI834" s="357"/>
      <c r="EJ834" s="357"/>
      <c r="EK834" s="357"/>
      <c r="EL834" s="357"/>
      <c r="EM834" s="357"/>
      <c r="EN834" s="357"/>
      <c r="EO834" s="357"/>
      <c r="EP834" s="357"/>
      <c r="EQ834" s="357"/>
      <c r="ER834" s="357"/>
      <c r="ES834" s="357"/>
      <c r="ET834" s="357"/>
      <c r="EU834" s="357"/>
    </row>
    <row r="835" ht="12.75" customHeight="1">
      <c r="A835" s="357"/>
      <c r="B835" s="357"/>
      <c r="C835" s="357"/>
      <c r="D835" s="357"/>
      <c r="E835" s="357"/>
      <c r="F835" s="357"/>
      <c r="G835" s="357"/>
      <c r="H835" s="357"/>
      <c r="I835" s="357"/>
      <c r="J835" s="357"/>
      <c r="K835" s="357"/>
      <c r="L835" s="357"/>
      <c r="M835" s="357"/>
      <c r="N835" s="357"/>
      <c r="O835" s="357"/>
      <c r="P835" s="357"/>
      <c r="Q835" s="357"/>
      <c r="R835" s="357"/>
      <c r="S835" s="357"/>
      <c r="T835" s="357"/>
      <c r="U835" s="357"/>
      <c r="V835" s="357"/>
      <c r="W835" s="357"/>
      <c r="X835" s="357"/>
      <c r="Y835" s="357"/>
      <c r="Z835" s="357"/>
      <c r="AA835" s="357"/>
      <c r="AB835" s="357"/>
      <c r="AC835" s="357"/>
      <c r="AD835" s="357"/>
      <c r="AE835" s="357"/>
      <c r="AF835" s="357"/>
      <c r="AG835" s="357"/>
      <c r="AH835" s="357"/>
      <c r="AI835" s="357"/>
      <c r="AJ835" s="357"/>
      <c r="AK835" s="357"/>
      <c r="AL835" s="357"/>
      <c r="AM835" s="357"/>
      <c r="AN835" s="357"/>
      <c r="AO835" s="357"/>
      <c r="AP835" s="357"/>
      <c r="AQ835" s="357"/>
      <c r="AR835" s="357"/>
      <c r="AS835" s="357"/>
      <c r="AT835" s="357"/>
      <c r="AU835" s="357"/>
      <c r="AV835" s="357"/>
      <c r="AW835" s="357"/>
      <c r="AX835" s="357"/>
      <c r="AY835" s="357"/>
      <c r="AZ835" s="357"/>
      <c r="BA835" s="357"/>
      <c r="BB835" s="357"/>
      <c r="BC835" s="357"/>
      <c r="BD835" s="357"/>
      <c r="BE835" s="357"/>
      <c r="BF835" s="357"/>
      <c r="BG835" s="357"/>
      <c r="BH835" s="357"/>
      <c r="BI835" s="357"/>
      <c r="BJ835" s="357"/>
      <c r="BK835" s="357"/>
      <c r="BL835" s="357"/>
      <c r="BM835" s="357"/>
      <c r="BN835" s="357"/>
      <c r="BO835" s="357"/>
      <c r="BP835" s="357"/>
      <c r="BQ835" s="357"/>
      <c r="BR835" s="357"/>
      <c r="BS835" s="357"/>
      <c r="BT835" s="357"/>
      <c r="BU835" s="357"/>
      <c r="BV835" s="357"/>
      <c r="BW835" s="357"/>
      <c r="BX835" s="357"/>
      <c r="BY835" s="357"/>
      <c r="BZ835" s="357"/>
      <c r="CA835" s="357"/>
      <c r="CB835" s="357"/>
      <c r="CC835" s="357"/>
      <c r="CD835" s="357"/>
      <c r="CE835" s="357"/>
      <c r="CF835" s="357"/>
      <c r="CG835" s="357"/>
      <c r="CH835" s="357"/>
      <c r="CI835" s="357"/>
      <c r="CJ835" s="357"/>
      <c r="CK835" s="357"/>
      <c r="CL835" s="357"/>
      <c r="CM835" s="357"/>
      <c r="CN835" s="357"/>
      <c r="CO835" s="357"/>
      <c r="CP835" s="357"/>
      <c r="CQ835" s="357"/>
      <c r="CR835" s="357"/>
      <c r="CS835" s="357"/>
      <c r="CT835" s="357"/>
      <c r="CU835" s="357"/>
      <c r="CV835" s="357"/>
      <c r="CW835" s="357"/>
      <c r="CX835" s="357"/>
      <c r="CY835" s="357"/>
      <c r="CZ835" s="357"/>
      <c r="DA835" s="357"/>
      <c r="DB835" s="357"/>
      <c r="DC835" s="357"/>
      <c r="DD835" s="357"/>
      <c r="DE835" s="357"/>
      <c r="DF835" s="357"/>
      <c r="DG835" s="357"/>
      <c r="DH835" s="357"/>
      <c r="DI835" s="357"/>
      <c r="DJ835" s="357"/>
      <c r="DK835" s="357"/>
      <c r="DL835" s="357"/>
      <c r="DM835" s="357"/>
      <c r="DN835" s="357"/>
      <c r="DO835" s="357"/>
      <c r="DP835" s="357"/>
      <c r="DQ835" s="357"/>
      <c r="DR835" s="357"/>
      <c r="DS835" s="357"/>
      <c r="DT835" s="357"/>
      <c r="DU835" s="357"/>
      <c r="DV835" s="357"/>
      <c r="DW835" s="357"/>
      <c r="DX835" s="357"/>
      <c r="DY835" s="357"/>
      <c r="DZ835" s="357"/>
      <c r="EA835" s="357"/>
      <c r="EB835" s="357"/>
      <c r="EC835" s="357"/>
      <c r="ED835" s="357"/>
      <c r="EE835" s="357"/>
      <c r="EF835" s="357"/>
      <c r="EG835" s="357"/>
      <c r="EH835" s="357"/>
      <c r="EI835" s="357"/>
      <c r="EJ835" s="357"/>
      <c r="EK835" s="357"/>
      <c r="EL835" s="357"/>
      <c r="EM835" s="357"/>
      <c r="EN835" s="357"/>
      <c r="EO835" s="357"/>
      <c r="EP835" s="357"/>
      <c r="EQ835" s="357"/>
      <c r="ER835" s="357"/>
      <c r="ES835" s="357"/>
      <c r="ET835" s="357"/>
      <c r="EU835" s="357"/>
    </row>
    <row r="836" ht="12.75" customHeight="1">
      <c r="A836" s="357"/>
      <c r="B836" s="357"/>
      <c r="C836" s="357"/>
      <c r="D836" s="357"/>
      <c r="E836" s="357"/>
      <c r="F836" s="357"/>
      <c r="G836" s="357"/>
      <c r="H836" s="357"/>
      <c r="I836" s="357"/>
      <c r="J836" s="357"/>
      <c r="K836" s="357"/>
      <c r="L836" s="357"/>
      <c r="M836" s="357"/>
      <c r="N836" s="357"/>
      <c r="O836" s="357"/>
      <c r="P836" s="357"/>
      <c r="Q836" s="357"/>
      <c r="R836" s="357"/>
      <c r="S836" s="357"/>
      <c r="T836" s="357"/>
      <c r="U836" s="357"/>
      <c r="V836" s="357"/>
      <c r="W836" s="357"/>
      <c r="X836" s="357"/>
      <c r="Y836" s="357"/>
      <c r="Z836" s="357"/>
      <c r="AA836" s="357"/>
      <c r="AB836" s="357"/>
      <c r="AC836" s="357"/>
      <c r="AD836" s="357"/>
      <c r="AE836" s="357"/>
      <c r="AF836" s="357"/>
      <c r="AG836" s="357"/>
      <c r="AH836" s="357"/>
      <c r="AI836" s="357"/>
      <c r="AJ836" s="357"/>
      <c r="AK836" s="357"/>
      <c r="AL836" s="357"/>
      <c r="AM836" s="357"/>
      <c r="AN836" s="357"/>
      <c r="AO836" s="357"/>
      <c r="AP836" s="357"/>
      <c r="AQ836" s="357"/>
      <c r="AR836" s="357"/>
      <c r="AS836" s="357"/>
      <c r="AT836" s="357"/>
      <c r="AU836" s="357"/>
      <c r="AV836" s="357"/>
      <c r="AW836" s="357"/>
      <c r="AX836" s="357"/>
      <c r="AY836" s="357"/>
      <c r="AZ836" s="357"/>
      <c r="BA836" s="357"/>
      <c r="BB836" s="357"/>
      <c r="BC836" s="357"/>
      <c r="BD836" s="357"/>
      <c r="BE836" s="357"/>
      <c r="BF836" s="357"/>
      <c r="BG836" s="357"/>
      <c r="BH836" s="357"/>
      <c r="BI836" s="357"/>
      <c r="BJ836" s="357"/>
      <c r="BK836" s="357"/>
      <c r="BL836" s="357"/>
      <c r="BM836" s="357"/>
      <c r="BN836" s="357"/>
      <c r="BO836" s="357"/>
      <c r="BP836" s="357"/>
      <c r="BQ836" s="357"/>
      <c r="BR836" s="357"/>
      <c r="BS836" s="357"/>
      <c r="BT836" s="357"/>
      <c r="BU836" s="357"/>
      <c r="BV836" s="357"/>
      <c r="BW836" s="357"/>
      <c r="BX836" s="357"/>
      <c r="BY836" s="357"/>
      <c r="BZ836" s="357"/>
      <c r="CA836" s="357"/>
      <c r="CB836" s="357"/>
      <c r="CC836" s="357"/>
      <c r="CD836" s="357"/>
      <c r="CE836" s="357"/>
      <c r="CF836" s="357"/>
      <c r="CG836" s="357"/>
      <c r="CH836" s="357"/>
      <c r="CI836" s="357"/>
      <c r="CJ836" s="357"/>
      <c r="CK836" s="357"/>
      <c r="CL836" s="357"/>
      <c r="CM836" s="357"/>
      <c r="CN836" s="357"/>
      <c r="CO836" s="357"/>
      <c r="CP836" s="357"/>
      <c r="CQ836" s="357"/>
      <c r="CR836" s="357"/>
      <c r="CS836" s="357"/>
      <c r="CT836" s="357"/>
      <c r="CU836" s="357"/>
      <c r="CV836" s="357"/>
      <c r="CW836" s="357"/>
      <c r="CX836" s="357"/>
      <c r="CY836" s="357"/>
      <c r="CZ836" s="357"/>
      <c r="DA836" s="357"/>
      <c r="DB836" s="357"/>
      <c r="DC836" s="357"/>
      <c r="DD836" s="357"/>
      <c r="DE836" s="357"/>
      <c r="DF836" s="357"/>
      <c r="DG836" s="357"/>
      <c r="DH836" s="357"/>
      <c r="DI836" s="357"/>
      <c r="DJ836" s="357"/>
      <c r="DK836" s="357"/>
      <c r="DL836" s="357"/>
      <c r="DM836" s="357"/>
      <c r="DN836" s="357"/>
      <c r="DO836" s="357"/>
      <c r="DP836" s="357"/>
      <c r="DQ836" s="357"/>
      <c r="DR836" s="357"/>
      <c r="DS836" s="357"/>
      <c r="DT836" s="357"/>
      <c r="DU836" s="357"/>
      <c r="DV836" s="357"/>
      <c r="DW836" s="357"/>
      <c r="DX836" s="357"/>
      <c r="DY836" s="357"/>
      <c r="DZ836" s="357"/>
      <c r="EA836" s="357"/>
      <c r="EB836" s="357"/>
      <c r="EC836" s="357"/>
      <c r="ED836" s="357"/>
      <c r="EE836" s="357"/>
      <c r="EF836" s="357"/>
      <c r="EG836" s="357"/>
      <c r="EH836" s="357"/>
      <c r="EI836" s="357"/>
      <c r="EJ836" s="357"/>
      <c r="EK836" s="357"/>
      <c r="EL836" s="357"/>
      <c r="EM836" s="357"/>
      <c r="EN836" s="357"/>
      <c r="EO836" s="357"/>
      <c r="EP836" s="357"/>
      <c r="EQ836" s="357"/>
      <c r="ER836" s="357"/>
      <c r="ES836" s="357"/>
      <c r="ET836" s="357"/>
      <c r="EU836" s="357"/>
    </row>
    <row r="837" ht="12.75" customHeight="1">
      <c r="A837" s="357"/>
      <c r="B837" s="357"/>
      <c r="C837" s="357"/>
      <c r="D837" s="357"/>
      <c r="E837" s="357"/>
      <c r="F837" s="357"/>
      <c r="G837" s="357"/>
      <c r="H837" s="357"/>
      <c r="I837" s="357"/>
      <c r="J837" s="357"/>
      <c r="K837" s="357"/>
      <c r="L837" s="357"/>
      <c r="M837" s="357"/>
      <c r="N837" s="357"/>
      <c r="O837" s="357"/>
      <c r="P837" s="357"/>
      <c r="Q837" s="357"/>
      <c r="R837" s="357"/>
      <c r="S837" s="357"/>
      <c r="T837" s="357"/>
      <c r="U837" s="357"/>
      <c r="V837" s="357"/>
      <c r="W837" s="357"/>
      <c r="X837" s="357"/>
      <c r="Y837" s="357"/>
      <c r="Z837" s="357"/>
      <c r="AA837" s="357"/>
      <c r="AB837" s="357"/>
      <c r="AC837" s="357"/>
      <c r="AD837" s="357"/>
      <c r="AE837" s="357"/>
      <c r="AF837" s="357"/>
      <c r="AG837" s="357"/>
      <c r="AH837" s="357"/>
      <c r="AI837" s="357"/>
      <c r="AJ837" s="357"/>
      <c r="AK837" s="357"/>
      <c r="AL837" s="357"/>
      <c r="AM837" s="357"/>
      <c r="AN837" s="357"/>
      <c r="AO837" s="357"/>
      <c r="AP837" s="357"/>
      <c r="AQ837" s="357"/>
      <c r="AR837" s="357"/>
      <c r="AS837" s="357"/>
      <c r="AT837" s="357"/>
      <c r="AU837" s="357"/>
      <c r="AV837" s="357"/>
      <c r="AW837" s="357"/>
      <c r="AX837" s="357"/>
      <c r="AY837" s="357"/>
      <c r="AZ837" s="357"/>
      <c r="BA837" s="357"/>
      <c r="BB837" s="357"/>
      <c r="BC837" s="357"/>
      <c r="BD837" s="357"/>
      <c r="BE837" s="357"/>
      <c r="BF837" s="357"/>
      <c r="BG837" s="357"/>
      <c r="BH837" s="357"/>
      <c r="BI837" s="357"/>
      <c r="BJ837" s="357"/>
      <c r="BK837" s="357"/>
      <c r="BL837" s="357"/>
      <c r="BM837" s="357"/>
      <c r="BN837" s="357"/>
      <c r="BO837" s="357"/>
      <c r="BP837" s="357"/>
      <c r="BQ837" s="357"/>
      <c r="BR837" s="357"/>
      <c r="BS837" s="357"/>
      <c r="BT837" s="357"/>
      <c r="BU837" s="357"/>
      <c r="BV837" s="357"/>
      <c r="BW837" s="357"/>
      <c r="BX837" s="357"/>
      <c r="BY837" s="357"/>
      <c r="BZ837" s="357"/>
      <c r="CA837" s="357"/>
      <c r="CB837" s="357"/>
      <c r="CC837" s="357"/>
      <c r="CD837" s="357"/>
      <c r="CE837" s="357"/>
      <c r="CF837" s="357"/>
      <c r="CG837" s="357"/>
      <c r="CH837" s="357"/>
      <c r="CI837" s="357"/>
      <c r="CJ837" s="357"/>
      <c r="CK837" s="357"/>
      <c r="CL837" s="357"/>
      <c r="CM837" s="357"/>
      <c r="CN837" s="357"/>
      <c r="CO837" s="357"/>
      <c r="CP837" s="357"/>
      <c r="CQ837" s="357"/>
      <c r="CR837" s="357"/>
      <c r="CS837" s="357"/>
      <c r="CT837" s="357"/>
      <c r="CU837" s="357"/>
      <c r="CV837" s="357"/>
      <c r="CW837" s="357"/>
      <c r="CX837" s="357"/>
      <c r="CY837" s="357"/>
      <c r="CZ837" s="357"/>
      <c r="DA837" s="357"/>
      <c r="DB837" s="357"/>
      <c r="DC837" s="357"/>
      <c r="DD837" s="357"/>
      <c r="DE837" s="357"/>
      <c r="DF837" s="357"/>
      <c r="DG837" s="357"/>
      <c r="DH837" s="357"/>
      <c r="DI837" s="357"/>
      <c r="DJ837" s="357"/>
      <c r="DK837" s="357"/>
      <c r="DL837" s="357"/>
      <c r="DM837" s="357"/>
      <c r="DN837" s="357"/>
      <c r="DO837" s="357"/>
      <c r="DP837" s="357"/>
      <c r="DQ837" s="357"/>
      <c r="DR837" s="357"/>
      <c r="DS837" s="357"/>
      <c r="DT837" s="357"/>
      <c r="DU837" s="357"/>
      <c r="DV837" s="357"/>
      <c r="DW837" s="357"/>
      <c r="DX837" s="357"/>
      <c r="DY837" s="357"/>
      <c r="DZ837" s="357"/>
      <c r="EA837" s="357"/>
      <c r="EB837" s="357"/>
      <c r="EC837" s="357"/>
      <c r="ED837" s="357"/>
      <c r="EE837" s="357"/>
      <c r="EF837" s="357"/>
      <c r="EG837" s="357"/>
      <c r="EH837" s="357"/>
      <c r="EI837" s="357"/>
      <c r="EJ837" s="357"/>
      <c r="EK837" s="357"/>
      <c r="EL837" s="357"/>
      <c r="EM837" s="357"/>
      <c r="EN837" s="357"/>
      <c r="EO837" s="357"/>
      <c r="EP837" s="357"/>
      <c r="EQ837" s="357"/>
      <c r="ER837" s="357"/>
      <c r="ES837" s="357"/>
      <c r="ET837" s="357"/>
      <c r="EU837" s="357"/>
    </row>
    <row r="838" ht="12.75" customHeight="1">
      <c r="A838" s="357"/>
      <c r="B838" s="357"/>
      <c r="C838" s="357"/>
      <c r="D838" s="357"/>
      <c r="E838" s="357"/>
      <c r="F838" s="357"/>
      <c r="G838" s="357"/>
      <c r="H838" s="357"/>
      <c r="I838" s="357"/>
      <c r="J838" s="357"/>
      <c r="K838" s="357"/>
      <c r="L838" s="357"/>
      <c r="M838" s="357"/>
      <c r="N838" s="357"/>
      <c r="O838" s="357"/>
      <c r="P838" s="357"/>
      <c r="Q838" s="357"/>
      <c r="R838" s="357"/>
      <c r="S838" s="357"/>
      <c r="T838" s="357"/>
      <c r="U838" s="357"/>
      <c r="V838" s="357"/>
      <c r="W838" s="357"/>
      <c r="X838" s="357"/>
      <c r="Y838" s="357"/>
      <c r="Z838" s="357"/>
      <c r="AA838" s="357"/>
      <c r="AB838" s="357"/>
      <c r="AC838" s="357"/>
      <c r="AD838" s="357"/>
      <c r="AE838" s="357"/>
      <c r="AF838" s="357"/>
      <c r="AG838" s="357"/>
      <c r="AH838" s="357"/>
      <c r="AI838" s="357"/>
      <c r="AJ838" s="357"/>
      <c r="AK838" s="357"/>
      <c r="AL838" s="357"/>
      <c r="AM838" s="357"/>
      <c r="AN838" s="357"/>
      <c r="AO838" s="357"/>
      <c r="AP838" s="357"/>
      <c r="AQ838" s="357"/>
      <c r="AR838" s="357"/>
      <c r="AS838" s="357"/>
      <c r="AT838" s="357"/>
      <c r="AU838" s="357"/>
      <c r="AV838" s="357"/>
      <c r="AW838" s="357"/>
      <c r="AX838" s="357"/>
      <c r="AY838" s="357"/>
      <c r="AZ838" s="357"/>
      <c r="BA838" s="357"/>
      <c r="BB838" s="357"/>
      <c r="BC838" s="357"/>
      <c r="BD838" s="357"/>
      <c r="BE838" s="357"/>
      <c r="BF838" s="357"/>
      <c r="BG838" s="357"/>
      <c r="BH838" s="357"/>
      <c r="BI838" s="357"/>
      <c r="BJ838" s="357"/>
      <c r="BK838" s="357"/>
      <c r="BL838" s="357"/>
      <c r="BM838" s="357"/>
      <c r="BN838" s="357"/>
      <c r="BO838" s="357"/>
      <c r="BP838" s="357"/>
      <c r="BQ838" s="357"/>
      <c r="BR838" s="357"/>
      <c r="BS838" s="357"/>
      <c r="BT838" s="357"/>
      <c r="BU838" s="357"/>
      <c r="BV838" s="357"/>
      <c r="BW838" s="357"/>
      <c r="BX838" s="357"/>
      <c r="BY838" s="357"/>
      <c r="BZ838" s="357"/>
      <c r="CA838" s="357"/>
      <c r="CB838" s="357"/>
      <c r="CC838" s="357"/>
      <c r="CD838" s="357"/>
      <c r="CE838" s="357"/>
      <c r="CF838" s="357"/>
      <c r="CG838" s="357"/>
      <c r="CH838" s="357"/>
      <c r="CI838" s="357"/>
      <c r="CJ838" s="357"/>
      <c r="CK838" s="357"/>
      <c r="CL838" s="357"/>
      <c r="CM838" s="357"/>
      <c r="CN838" s="357"/>
      <c r="CO838" s="357"/>
      <c r="CP838" s="357"/>
      <c r="CQ838" s="357"/>
      <c r="CR838" s="357"/>
      <c r="CS838" s="357"/>
      <c r="CT838" s="357"/>
      <c r="CU838" s="357"/>
      <c r="CV838" s="357"/>
      <c r="CW838" s="357"/>
      <c r="CX838" s="357"/>
      <c r="CY838" s="357"/>
      <c r="CZ838" s="357"/>
      <c r="DA838" s="357"/>
      <c r="DB838" s="357"/>
      <c r="DC838" s="357"/>
      <c r="DD838" s="357"/>
      <c r="DE838" s="357"/>
      <c r="DF838" s="357"/>
      <c r="DG838" s="357"/>
      <c r="DH838" s="357"/>
      <c r="DI838" s="357"/>
      <c r="DJ838" s="357"/>
      <c r="DK838" s="357"/>
      <c r="DL838" s="357"/>
      <c r="DM838" s="357"/>
      <c r="DN838" s="357"/>
      <c r="DO838" s="357"/>
      <c r="DP838" s="357"/>
      <c r="DQ838" s="357"/>
      <c r="DR838" s="357"/>
      <c r="DS838" s="357"/>
      <c r="DT838" s="357"/>
      <c r="DU838" s="357"/>
      <c r="DV838" s="357"/>
      <c r="DW838" s="357"/>
      <c r="DX838" s="357"/>
      <c r="DY838" s="357"/>
      <c r="DZ838" s="357"/>
      <c r="EA838" s="357"/>
      <c r="EB838" s="357"/>
      <c r="EC838" s="357"/>
      <c r="ED838" s="357"/>
      <c r="EE838" s="357"/>
      <c r="EF838" s="357"/>
      <c r="EG838" s="357"/>
      <c r="EH838" s="357"/>
      <c r="EI838" s="357"/>
      <c r="EJ838" s="357"/>
      <c r="EK838" s="357"/>
      <c r="EL838" s="357"/>
      <c r="EM838" s="357"/>
      <c r="EN838" s="357"/>
      <c r="EO838" s="357"/>
      <c r="EP838" s="357"/>
      <c r="EQ838" s="357"/>
      <c r="ER838" s="357"/>
      <c r="ES838" s="357"/>
      <c r="ET838" s="357"/>
      <c r="EU838" s="357"/>
    </row>
    <row r="839" ht="12.75" customHeight="1">
      <c r="A839" s="357"/>
      <c r="B839" s="357"/>
      <c r="C839" s="357"/>
      <c r="D839" s="357"/>
      <c r="E839" s="357"/>
      <c r="F839" s="357"/>
      <c r="G839" s="357"/>
      <c r="H839" s="357"/>
      <c r="I839" s="357"/>
      <c r="J839" s="357"/>
      <c r="K839" s="357"/>
      <c r="L839" s="357"/>
      <c r="M839" s="357"/>
      <c r="N839" s="357"/>
      <c r="O839" s="357"/>
      <c r="P839" s="357"/>
      <c r="Q839" s="357"/>
      <c r="R839" s="357"/>
      <c r="S839" s="357"/>
      <c r="T839" s="357"/>
      <c r="U839" s="357"/>
      <c r="V839" s="357"/>
      <c r="W839" s="357"/>
      <c r="X839" s="357"/>
      <c r="Y839" s="357"/>
      <c r="Z839" s="357"/>
      <c r="AA839" s="357"/>
      <c r="AB839" s="357"/>
      <c r="AC839" s="357"/>
      <c r="AD839" s="357"/>
      <c r="AE839" s="357"/>
      <c r="AF839" s="357"/>
      <c r="AG839" s="357"/>
      <c r="AH839" s="357"/>
      <c r="AI839" s="357"/>
      <c r="AJ839" s="357"/>
      <c r="AK839" s="357"/>
      <c r="AL839" s="357"/>
      <c r="AM839" s="357"/>
      <c r="AN839" s="357"/>
      <c r="AO839" s="357"/>
      <c r="AP839" s="357"/>
      <c r="AQ839" s="357"/>
      <c r="AR839" s="357"/>
      <c r="AS839" s="357"/>
      <c r="AT839" s="357"/>
      <c r="AU839" s="357"/>
      <c r="AV839" s="357"/>
      <c r="AW839" s="357"/>
      <c r="AX839" s="357"/>
      <c r="AY839" s="357"/>
      <c r="AZ839" s="357"/>
      <c r="BA839" s="357"/>
      <c r="BB839" s="357"/>
      <c r="BC839" s="357"/>
      <c r="BD839" s="357"/>
      <c r="BE839" s="357"/>
      <c r="BF839" s="357"/>
      <c r="BG839" s="357"/>
      <c r="BH839" s="357"/>
      <c r="BI839" s="357"/>
      <c r="BJ839" s="357"/>
      <c r="BK839" s="357"/>
      <c r="BL839" s="357"/>
      <c r="BM839" s="357"/>
      <c r="BN839" s="357"/>
      <c r="BO839" s="357"/>
      <c r="BP839" s="357"/>
      <c r="BQ839" s="357"/>
      <c r="BR839" s="357"/>
      <c r="BS839" s="357"/>
      <c r="BT839" s="357"/>
      <c r="BU839" s="357"/>
      <c r="BV839" s="357"/>
      <c r="BW839" s="357"/>
      <c r="BX839" s="357"/>
      <c r="BY839" s="357"/>
      <c r="BZ839" s="357"/>
      <c r="CA839" s="357"/>
      <c r="CB839" s="357"/>
      <c r="CC839" s="357"/>
      <c r="CD839" s="357"/>
      <c r="CE839" s="357"/>
      <c r="CF839" s="357"/>
      <c r="CG839" s="357"/>
      <c r="CH839" s="357"/>
      <c r="CI839" s="357"/>
      <c r="CJ839" s="357"/>
      <c r="CK839" s="357"/>
      <c r="CL839" s="357"/>
      <c r="CM839" s="357"/>
      <c r="CN839" s="357"/>
      <c r="CO839" s="357"/>
      <c r="CP839" s="357"/>
      <c r="CQ839" s="357"/>
      <c r="CR839" s="357"/>
      <c r="CS839" s="357"/>
      <c r="CT839" s="357"/>
      <c r="CU839" s="357"/>
      <c r="CV839" s="357"/>
      <c r="CW839" s="357"/>
      <c r="CX839" s="357"/>
      <c r="CY839" s="357"/>
      <c r="CZ839" s="357"/>
      <c r="DA839" s="357"/>
      <c r="DB839" s="357"/>
      <c r="DC839" s="357"/>
      <c r="DD839" s="357"/>
      <c r="DE839" s="357"/>
      <c r="DF839" s="357"/>
      <c r="DG839" s="357"/>
      <c r="DH839" s="357"/>
      <c r="DI839" s="357"/>
      <c r="DJ839" s="357"/>
      <c r="DK839" s="357"/>
      <c r="DL839" s="357"/>
      <c r="DM839" s="357"/>
      <c r="DN839" s="357"/>
      <c r="DO839" s="357"/>
      <c r="DP839" s="357"/>
      <c r="DQ839" s="357"/>
      <c r="DR839" s="357"/>
      <c r="DS839" s="357"/>
      <c r="DT839" s="357"/>
      <c r="DU839" s="357"/>
      <c r="DV839" s="357"/>
      <c r="DW839" s="357"/>
      <c r="DX839" s="357"/>
      <c r="DY839" s="357"/>
      <c r="DZ839" s="357"/>
      <c r="EA839" s="357"/>
      <c r="EB839" s="357"/>
      <c r="EC839" s="357"/>
      <c r="ED839" s="357"/>
      <c r="EE839" s="357"/>
      <c r="EF839" s="357"/>
      <c r="EG839" s="357"/>
      <c r="EH839" s="357"/>
      <c r="EI839" s="357"/>
      <c r="EJ839" s="357"/>
      <c r="EK839" s="357"/>
      <c r="EL839" s="357"/>
      <c r="EM839" s="357"/>
      <c r="EN839" s="357"/>
      <c r="EO839" s="357"/>
      <c r="EP839" s="357"/>
      <c r="EQ839" s="357"/>
      <c r="ER839" s="357"/>
      <c r="ES839" s="357"/>
      <c r="ET839" s="357"/>
      <c r="EU839" s="357"/>
    </row>
    <row r="840" ht="12.75" customHeight="1">
      <c r="A840" s="357"/>
      <c r="B840" s="357"/>
      <c r="C840" s="357"/>
      <c r="D840" s="357"/>
      <c r="E840" s="357"/>
      <c r="F840" s="357"/>
      <c r="G840" s="357"/>
      <c r="H840" s="357"/>
      <c r="I840" s="357"/>
      <c r="J840" s="357"/>
      <c r="K840" s="357"/>
      <c r="L840" s="357"/>
      <c r="M840" s="357"/>
      <c r="N840" s="357"/>
      <c r="O840" s="357"/>
      <c r="P840" s="357"/>
      <c r="Q840" s="357"/>
      <c r="R840" s="357"/>
      <c r="S840" s="357"/>
      <c r="T840" s="357"/>
      <c r="U840" s="357"/>
      <c r="V840" s="357"/>
      <c r="W840" s="357"/>
      <c r="X840" s="357"/>
      <c r="Y840" s="357"/>
      <c r="Z840" s="357"/>
      <c r="AA840" s="357"/>
      <c r="AB840" s="357"/>
      <c r="AC840" s="357"/>
      <c r="AD840" s="357"/>
      <c r="AE840" s="357"/>
      <c r="AF840" s="357"/>
      <c r="AG840" s="357"/>
      <c r="AH840" s="357"/>
      <c r="AI840" s="357"/>
      <c r="AJ840" s="357"/>
      <c r="AK840" s="357"/>
      <c r="AL840" s="357"/>
      <c r="AM840" s="357"/>
      <c r="AN840" s="357"/>
      <c r="AO840" s="357"/>
      <c r="AP840" s="357"/>
      <c r="AQ840" s="357"/>
      <c r="AR840" s="357"/>
      <c r="AS840" s="357"/>
      <c r="AT840" s="357"/>
      <c r="AU840" s="357"/>
      <c r="AV840" s="357"/>
      <c r="AW840" s="357"/>
      <c r="AX840" s="357"/>
      <c r="AY840" s="357"/>
      <c r="AZ840" s="357"/>
      <c r="BA840" s="357"/>
      <c r="BB840" s="357"/>
      <c r="BC840" s="357"/>
      <c r="BD840" s="357"/>
      <c r="BE840" s="357"/>
      <c r="BF840" s="357"/>
      <c r="BG840" s="357"/>
      <c r="BH840" s="357"/>
      <c r="BI840" s="357"/>
      <c r="BJ840" s="357"/>
      <c r="BK840" s="357"/>
      <c r="BL840" s="357"/>
      <c r="BM840" s="357"/>
      <c r="BN840" s="357"/>
      <c r="BO840" s="357"/>
      <c r="BP840" s="357"/>
      <c r="BQ840" s="357"/>
      <c r="BR840" s="357"/>
      <c r="BS840" s="357"/>
      <c r="BT840" s="357"/>
      <c r="BU840" s="357"/>
      <c r="BV840" s="357"/>
      <c r="BW840" s="357"/>
      <c r="BX840" s="357"/>
      <c r="BY840" s="357"/>
      <c r="BZ840" s="357"/>
      <c r="CA840" s="357"/>
      <c r="CB840" s="357"/>
      <c r="CC840" s="357"/>
      <c r="CD840" s="357"/>
      <c r="CE840" s="357"/>
      <c r="CF840" s="357"/>
      <c r="CG840" s="357"/>
      <c r="CH840" s="357"/>
      <c r="CI840" s="357"/>
      <c r="CJ840" s="357"/>
      <c r="CK840" s="357"/>
      <c r="CL840" s="357"/>
      <c r="CM840" s="357"/>
      <c r="CN840" s="357"/>
      <c r="CO840" s="357"/>
      <c r="CP840" s="357"/>
      <c r="CQ840" s="357"/>
      <c r="CR840" s="357"/>
      <c r="CS840" s="357"/>
      <c r="CT840" s="357"/>
      <c r="CU840" s="357"/>
      <c r="CV840" s="357"/>
      <c r="CW840" s="357"/>
      <c r="CX840" s="357"/>
      <c r="CY840" s="357"/>
      <c r="CZ840" s="357"/>
      <c r="DA840" s="357"/>
      <c r="DB840" s="357"/>
      <c r="DC840" s="357"/>
      <c r="DD840" s="357"/>
      <c r="DE840" s="357"/>
      <c r="DF840" s="357"/>
      <c r="DG840" s="357"/>
      <c r="DH840" s="357"/>
      <c r="DI840" s="357"/>
      <c r="DJ840" s="357"/>
      <c r="DK840" s="357"/>
      <c r="DL840" s="357"/>
      <c r="DM840" s="357"/>
      <c r="DN840" s="357"/>
      <c r="DO840" s="357"/>
      <c r="DP840" s="357"/>
      <c r="DQ840" s="357"/>
      <c r="DR840" s="357"/>
      <c r="DS840" s="357"/>
      <c r="DT840" s="357"/>
      <c r="DU840" s="357"/>
      <c r="DV840" s="357"/>
      <c r="DW840" s="357"/>
      <c r="DX840" s="357"/>
      <c r="DY840" s="357"/>
      <c r="DZ840" s="357"/>
      <c r="EA840" s="357"/>
      <c r="EB840" s="357"/>
      <c r="EC840" s="357"/>
      <c r="ED840" s="357"/>
      <c r="EE840" s="357"/>
      <c r="EF840" s="357"/>
      <c r="EG840" s="357"/>
      <c r="EH840" s="357"/>
      <c r="EI840" s="357"/>
      <c r="EJ840" s="357"/>
      <c r="EK840" s="357"/>
      <c r="EL840" s="357"/>
      <c r="EM840" s="357"/>
      <c r="EN840" s="357"/>
      <c r="EO840" s="357"/>
      <c r="EP840" s="357"/>
      <c r="EQ840" s="357"/>
      <c r="ER840" s="357"/>
      <c r="ES840" s="357"/>
      <c r="ET840" s="357"/>
      <c r="EU840" s="357"/>
    </row>
    <row r="841" ht="12.75" customHeight="1">
      <c r="A841" s="357"/>
      <c r="B841" s="357"/>
      <c r="C841" s="357"/>
      <c r="D841" s="357"/>
      <c r="E841" s="357"/>
      <c r="F841" s="357"/>
      <c r="G841" s="357"/>
      <c r="H841" s="357"/>
      <c r="I841" s="357"/>
      <c r="J841" s="357"/>
      <c r="K841" s="357"/>
      <c r="L841" s="357"/>
      <c r="M841" s="357"/>
      <c r="N841" s="357"/>
      <c r="O841" s="357"/>
      <c r="P841" s="357"/>
      <c r="Q841" s="357"/>
      <c r="R841" s="357"/>
      <c r="S841" s="357"/>
      <c r="T841" s="357"/>
      <c r="U841" s="357"/>
      <c r="V841" s="357"/>
      <c r="W841" s="357"/>
      <c r="X841" s="357"/>
      <c r="Y841" s="357"/>
      <c r="Z841" s="357"/>
      <c r="AA841" s="357"/>
      <c r="AB841" s="357"/>
      <c r="AC841" s="357"/>
      <c r="AD841" s="357"/>
      <c r="AE841" s="357"/>
      <c r="AF841" s="357"/>
      <c r="AG841" s="357"/>
      <c r="AH841" s="357"/>
      <c r="AI841" s="357"/>
      <c r="AJ841" s="357"/>
      <c r="AK841" s="357"/>
      <c r="AL841" s="357"/>
      <c r="AM841" s="357"/>
      <c r="AN841" s="357"/>
      <c r="AO841" s="357"/>
      <c r="AP841" s="357"/>
      <c r="AQ841" s="357"/>
      <c r="AR841" s="357"/>
      <c r="AS841" s="357"/>
      <c r="AT841" s="357"/>
      <c r="AU841" s="357"/>
      <c r="AV841" s="357"/>
      <c r="AW841" s="357"/>
      <c r="AX841" s="357"/>
      <c r="AY841" s="357"/>
      <c r="AZ841" s="357"/>
      <c r="BA841" s="357"/>
      <c r="BB841" s="357"/>
      <c r="BC841" s="357"/>
      <c r="BD841" s="357"/>
      <c r="BE841" s="357"/>
      <c r="BF841" s="357"/>
      <c r="BG841" s="357"/>
      <c r="BH841" s="357"/>
      <c r="BI841" s="357"/>
      <c r="BJ841" s="357"/>
      <c r="BK841" s="357"/>
      <c r="BL841" s="357"/>
      <c r="BM841" s="357"/>
      <c r="BN841" s="357"/>
      <c r="BO841" s="357"/>
      <c r="BP841" s="357"/>
      <c r="BQ841" s="357"/>
      <c r="BR841" s="357"/>
      <c r="BS841" s="357"/>
      <c r="BT841" s="357"/>
      <c r="BU841" s="357"/>
      <c r="BV841" s="357"/>
      <c r="BW841" s="357"/>
      <c r="BX841" s="357"/>
      <c r="BY841" s="357"/>
      <c r="BZ841" s="357"/>
      <c r="CA841" s="357"/>
      <c r="CB841" s="357"/>
      <c r="CC841" s="357"/>
      <c r="CD841" s="357"/>
      <c r="CE841" s="357"/>
      <c r="CF841" s="357"/>
      <c r="CG841" s="357"/>
      <c r="CH841" s="357"/>
      <c r="CI841" s="357"/>
      <c r="CJ841" s="357"/>
      <c r="CK841" s="357"/>
      <c r="CL841" s="357"/>
      <c r="CM841" s="357"/>
      <c r="CN841" s="357"/>
      <c r="CO841" s="357"/>
      <c r="CP841" s="357"/>
      <c r="CQ841" s="357"/>
      <c r="CR841" s="357"/>
      <c r="CS841" s="357"/>
      <c r="CT841" s="357"/>
      <c r="CU841" s="357"/>
      <c r="CV841" s="357"/>
      <c r="CW841" s="357"/>
      <c r="CX841" s="357"/>
      <c r="CY841" s="357"/>
      <c r="CZ841" s="357"/>
      <c r="DA841" s="357"/>
      <c r="DB841" s="357"/>
      <c r="DC841" s="357"/>
      <c r="DD841" s="357"/>
      <c r="DE841" s="357"/>
      <c r="DF841" s="357"/>
      <c r="DG841" s="357"/>
      <c r="DH841" s="357"/>
      <c r="DI841" s="357"/>
      <c r="DJ841" s="357"/>
      <c r="DK841" s="357"/>
      <c r="DL841" s="357"/>
      <c r="DM841" s="357"/>
      <c r="DN841" s="357"/>
      <c r="DO841" s="357"/>
      <c r="DP841" s="357"/>
      <c r="DQ841" s="357"/>
      <c r="DR841" s="357"/>
      <c r="DS841" s="357"/>
      <c r="DT841" s="357"/>
      <c r="DU841" s="357"/>
      <c r="DV841" s="357"/>
      <c r="DW841" s="357"/>
      <c r="DX841" s="357"/>
      <c r="DY841" s="357"/>
      <c r="DZ841" s="357"/>
      <c r="EA841" s="357"/>
      <c r="EB841" s="357"/>
      <c r="EC841" s="357"/>
      <c r="ED841" s="357"/>
      <c r="EE841" s="357"/>
      <c r="EF841" s="357"/>
      <c r="EG841" s="357"/>
      <c r="EH841" s="357"/>
      <c r="EI841" s="357"/>
      <c r="EJ841" s="357"/>
      <c r="EK841" s="357"/>
      <c r="EL841" s="357"/>
      <c r="EM841" s="357"/>
      <c r="EN841" s="357"/>
      <c r="EO841" s="357"/>
      <c r="EP841" s="357"/>
      <c r="EQ841" s="357"/>
      <c r="ER841" s="357"/>
      <c r="ES841" s="357"/>
      <c r="ET841" s="357"/>
      <c r="EU841" s="357"/>
    </row>
    <row r="842" ht="12.75" customHeight="1">
      <c r="A842" s="357"/>
      <c r="B842" s="357"/>
      <c r="C842" s="357"/>
      <c r="D842" s="357"/>
      <c r="E842" s="357"/>
      <c r="F842" s="357"/>
      <c r="G842" s="357"/>
      <c r="H842" s="357"/>
      <c r="I842" s="357"/>
      <c r="J842" s="357"/>
      <c r="K842" s="357"/>
      <c r="L842" s="357"/>
      <c r="M842" s="357"/>
      <c r="N842" s="357"/>
      <c r="O842" s="357"/>
      <c r="P842" s="357"/>
      <c r="Q842" s="357"/>
      <c r="R842" s="357"/>
      <c r="S842" s="357"/>
      <c r="T842" s="357"/>
      <c r="U842" s="357"/>
      <c r="V842" s="357"/>
      <c r="W842" s="357"/>
      <c r="X842" s="357"/>
      <c r="Y842" s="357"/>
      <c r="Z842" s="357"/>
      <c r="AA842" s="357"/>
      <c r="AB842" s="357"/>
      <c r="AC842" s="357"/>
      <c r="AD842" s="357"/>
      <c r="AE842" s="357"/>
      <c r="AF842" s="357"/>
      <c r="AG842" s="357"/>
      <c r="AH842" s="357"/>
      <c r="AI842" s="357"/>
      <c r="AJ842" s="357"/>
      <c r="AK842" s="357"/>
      <c r="AL842" s="357"/>
      <c r="AM842" s="357"/>
      <c r="AN842" s="357"/>
      <c r="AO842" s="357"/>
      <c r="AP842" s="357"/>
      <c r="AQ842" s="357"/>
      <c r="AR842" s="357"/>
      <c r="AS842" s="357"/>
      <c r="AT842" s="357"/>
      <c r="AU842" s="357"/>
      <c r="AV842" s="357"/>
      <c r="AW842" s="357"/>
      <c r="AX842" s="357"/>
      <c r="AY842" s="357"/>
      <c r="AZ842" s="357"/>
      <c r="BA842" s="357"/>
      <c r="BB842" s="357"/>
      <c r="BC842" s="357"/>
      <c r="BD842" s="357"/>
      <c r="BE842" s="357"/>
      <c r="BF842" s="357"/>
      <c r="BG842" s="357"/>
      <c r="BH842" s="357"/>
      <c r="BI842" s="357"/>
      <c r="BJ842" s="357"/>
      <c r="BK842" s="357"/>
      <c r="BL842" s="357"/>
      <c r="BM842" s="357"/>
      <c r="BN842" s="357"/>
      <c r="BO842" s="357"/>
      <c r="BP842" s="357"/>
      <c r="BQ842" s="357"/>
      <c r="BR842" s="357"/>
      <c r="BS842" s="357"/>
      <c r="BT842" s="357"/>
      <c r="BU842" s="357"/>
      <c r="BV842" s="357"/>
      <c r="BW842" s="357"/>
      <c r="BX842" s="357"/>
      <c r="BY842" s="357"/>
      <c r="BZ842" s="357"/>
      <c r="CA842" s="357"/>
      <c r="CB842" s="357"/>
      <c r="CC842" s="357"/>
      <c r="CD842" s="357"/>
      <c r="CE842" s="357"/>
      <c r="CF842" s="357"/>
      <c r="CG842" s="357"/>
      <c r="CH842" s="357"/>
      <c r="CI842" s="357"/>
      <c r="CJ842" s="357"/>
      <c r="CK842" s="357"/>
      <c r="CL842" s="357"/>
      <c r="CM842" s="357"/>
      <c r="CN842" s="357"/>
      <c r="CO842" s="357"/>
      <c r="CP842" s="357"/>
      <c r="CQ842" s="357"/>
      <c r="CR842" s="357"/>
      <c r="CS842" s="357"/>
      <c r="CT842" s="357"/>
      <c r="CU842" s="357"/>
      <c r="CV842" s="357"/>
      <c r="CW842" s="357"/>
      <c r="CX842" s="357"/>
      <c r="CY842" s="357"/>
      <c r="CZ842" s="357"/>
      <c r="DA842" s="357"/>
      <c r="DB842" s="357"/>
      <c r="DC842" s="357"/>
      <c r="DD842" s="357"/>
      <c r="DE842" s="357"/>
      <c r="DF842" s="357"/>
      <c r="DG842" s="357"/>
      <c r="DH842" s="357"/>
      <c r="DI842" s="357"/>
      <c r="DJ842" s="357"/>
      <c r="DK842" s="357"/>
      <c r="DL842" s="357"/>
      <c r="DM842" s="357"/>
      <c r="DN842" s="357"/>
      <c r="DO842" s="357"/>
      <c r="DP842" s="357"/>
      <c r="DQ842" s="357"/>
      <c r="DR842" s="357"/>
      <c r="DS842" s="357"/>
      <c r="DT842" s="357"/>
      <c r="DU842" s="357"/>
      <c r="DV842" s="357"/>
      <c r="DW842" s="357"/>
      <c r="DX842" s="357"/>
      <c r="DY842" s="357"/>
      <c r="DZ842" s="357"/>
      <c r="EA842" s="357"/>
      <c r="EB842" s="357"/>
      <c r="EC842" s="357"/>
      <c r="ED842" s="357"/>
      <c r="EE842" s="357"/>
      <c r="EF842" s="357"/>
      <c r="EG842" s="357"/>
      <c r="EH842" s="357"/>
      <c r="EI842" s="357"/>
      <c r="EJ842" s="357"/>
      <c r="EK842" s="357"/>
      <c r="EL842" s="357"/>
      <c r="EM842" s="357"/>
      <c r="EN842" s="357"/>
      <c r="EO842" s="357"/>
      <c r="EP842" s="357"/>
      <c r="EQ842" s="357"/>
      <c r="ER842" s="357"/>
      <c r="ES842" s="357"/>
      <c r="ET842" s="357"/>
      <c r="EU842" s="357"/>
    </row>
    <row r="843" ht="12.75" customHeight="1">
      <c r="A843" s="357"/>
      <c r="B843" s="357"/>
      <c r="C843" s="357"/>
      <c r="D843" s="357"/>
      <c r="E843" s="357"/>
      <c r="F843" s="357"/>
      <c r="G843" s="357"/>
      <c r="H843" s="357"/>
      <c r="I843" s="357"/>
      <c r="J843" s="357"/>
      <c r="K843" s="357"/>
      <c r="L843" s="357"/>
      <c r="M843" s="357"/>
      <c r="N843" s="357"/>
      <c r="O843" s="357"/>
      <c r="P843" s="357"/>
      <c r="Q843" s="357"/>
      <c r="R843" s="357"/>
      <c r="S843" s="357"/>
      <c r="T843" s="357"/>
      <c r="U843" s="357"/>
      <c r="V843" s="357"/>
      <c r="W843" s="357"/>
      <c r="X843" s="357"/>
      <c r="Y843" s="357"/>
      <c r="Z843" s="357"/>
      <c r="AA843" s="357"/>
      <c r="AB843" s="357"/>
      <c r="AC843" s="357"/>
      <c r="AD843" s="357"/>
      <c r="AE843" s="357"/>
      <c r="AF843" s="357"/>
      <c r="AG843" s="357"/>
      <c r="AH843" s="357"/>
      <c r="AI843" s="357"/>
      <c r="AJ843" s="357"/>
      <c r="AK843" s="357"/>
      <c r="AL843" s="357"/>
      <c r="AM843" s="357"/>
      <c r="AN843" s="357"/>
      <c r="AO843" s="357"/>
      <c r="AP843" s="357"/>
      <c r="AQ843" s="357"/>
      <c r="AR843" s="357"/>
      <c r="AS843" s="357"/>
      <c r="AT843" s="357"/>
      <c r="AU843" s="357"/>
      <c r="AV843" s="357"/>
      <c r="AW843" s="357"/>
      <c r="AX843" s="357"/>
      <c r="AY843" s="357"/>
      <c r="AZ843" s="357"/>
      <c r="BA843" s="357"/>
      <c r="BB843" s="357"/>
      <c r="BC843" s="357"/>
      <c r="BD843" s="357"/>
      <c r="BE843" s="357"/>
      <c r="BF843" s="357"/>
      <c r="BG843" s="357"/>
      <c r="BH843" s="357"/>
      <c r="BI843" s="357"/>
      <c r="BJ843" s="357"/>
      <c r="BK843" s="357"/>
      <c r="BL843" s="357"/>
      <c r="BM843" s="357"/>
      <c r="BN843" s="357"/>
      <c r="BO843" s="357"/>
      <c r="BP843" s="357"/>
      <c r="BQ843" s="357"/>
      <c r="BR843" s="357"/>
      <c r="BS843" s="357"/>
      <c r="BT843" s="357"/>
      <c r="BU843" s="357"/>
      <c r="BV843" s="357"/>
      <c r="BW843" s="357"/>
      <c r="BX843" s="357"/>
      <c r="BY843" s="357"/>
      <c r="BZ843" s="357"/>
      <c r="CA843" s="357"/>
      <c r="CB843" s="357"/>
      <c r="CC843" s="357"/>
      <c r="CD843" s="357"/>
      <c r="CE843" s="357"/>
      <c r="CF843" s="357"/>
      <c r="CG843" s="357"/>
      <c r="CH843" s="357"/>
      <c r="CI843" s="357"/>
      <c r="CJ843" s="357"/>
      <c r="CK843" s="357"/>
      <c r="CL843" s="357"/>
      <c r="CM843" s="357"/>
      <c r="CN843" s="357"/>
      <c r="CO843" s="357"/>
      <c r="CP843" s="357"/>
      <c r="CQ843" s="357"/>
      <c r="CR843" s="357"/>
      <c r="CS843" s="357"/>
      <c r="CT843" s="357"/>
      <c r="CU843" s="357"/>
      <c r="CV843" s="357"/>
      <c r="CW843" s="357"/>
      <c r="CX843" s="357"/>
      <c r="CY843" s="357"/>
      <c r="CZ843" s="357"/>
      <c r="DA843" s="357"/>
      <c r="DB843" s="357"/>
      <c r="DC843" s="357"/>
      <c r="DD843" s="357"/>
      <c r="DE843" s="357"/>
      <c r="DF843" s="357"/>
      <c r="DG843" s="357"/>
      <c r="DH843" s="357"/>
      <c r="DI843" s="357"/>
      <c r="DJ843" s="357"/>
      <c r="DK843" s="357"/>
      <c r="DL843" s="357"/>
      <c r="DM843" s="357"/>
      <c r="DN843" s="357"/>
      <c r="DO843" s="357"/>
      <c r="DP843" s="357"/>
      <c r="DQ843" s="357"/>
      <c r="DR843" s="357"/>
      <c r="DS843" s="357"/>
      <c r="DT843" s="357"/>
      <c r="DU843" s="357"/>
      <c r="DV843" s="357"/>
      <c r="DW843" s="357"/>
      <c r="DX843" s="357"/>
      <c r="DY843" s="357"/>
      <c r="DZ843" s="357"/>
      <c r="EA843" s="357"/>
      <c r="EB843" s="357"/>
      <c r="EC843" s="357"/>
      <c r="ED843" s="357"/>
      <c r="EE843" s="357"/>
      <c r="EF843" s="357"/>
      <c r="EG843" s="357"/>
      <c r="EH843" s="357"/>
      <c r="EI843" s="357"/>
      <c r="EJ843" s="357"/>
      <c r="EK843" s="357"/>
      <c r="EL843" s="357"/>
      <c r="EM843" s="357"/>
      <c r="EN843" s="357"/>
      <c r="EO843" s="357"/>
      <c r="EP843" s="357"/>
      <c r="EQ843" s="357"/>
      <c r="ER843" s="357"/>
      <c r="ES843" s="357"/>
      <c r="ET843" s="357"/>
      <c r="EU843" s="357"/>
    </row>
    <row r="844" ht="12.75" customHeight="1">
      <c r="A844" s="357"/>
      <c r="B844" s="357"/>
      <c r="C844" s="357"/>
      <c r="D844" s="357"/>
      <c r="E844" s="357"/>
      <c r="F844" s="357"/>
      <c r="G844" s="357"/>
      <c r="H844" s="357"/>
      <c r="I844" s="357"/>
      <c r="J844" s="357"/>
      <c r="K844" s="357"/>
      <c r="L844" s="357"/>
      <c r="M844" s="357"/>
      <c r="N844" s="357"/>
      <c r="O844" s="357"/>
      <c r="P844" s="357"/>
      <c r="Q844" s="357"/>
      <c r="R844" s="357"/>
      <c r="S844" s="357"/>
      <c r="T844" s="357"/>
      <c r="U844" s="357"/>
      <c r="V844" s="357"/>
      <c r="W844" s="357"/>
      <c r="X844" s="357"/>
      <c r="Y844" s="357"/>
      <c r="Z844" s="357"/>
      <c r="AA844" s="357"/>
      <c r="AB844" s="357"/>
      <c r="AC844" s="357"/>
      <c r="AD844" s="357"/>
      <c r="AE844" s="357"/>
      <c r="AF844" s="357"/>
      <c r="AG844" s="357"/>
      <c r="AH844" s="357"/>
      <c r="AI844" s="357"/>
      <c r="AJ844" s="357"/>
      <c r="AK844" s="357"/>
      <c r="AL844" s="357"/>
      <c r="AM844" s="357"/>
      <c r="AN844" s="357"/>
      <c r="AO844" s="357"/>
      <c r="AP844" s="357"/>
      <c r="AQ844" s="357"/>
      <c r="AR844" s="357"/>
      <c r="AS844" s="357"/>
      <c r="AT844" s="357"/>
      <c r="AU844" s="357"/>
      <c r="AV844" s="357"/>
      <c r="AW844" s="357"/>
      <c r="AX844" s="357"/>
      <c r="AY844" s="357"/>
      <c r="AZ844" s="357"/>
      <c r="BA844" s="357"/>
      <c r="BB844" s="357"/>
      <c r="BC844" s="357"/>
      <c r="BD844" s="357"/>
      <c r="BE844" s="357"/>
      <c r="BF844" s="357"/>
      <c r="BG844" s="357"/>
      <c r="BH844" s="357"/>
      <c r="BI844" s="357"/>
      <c r="BJ844" s="357"/>
      <c r="BK844" s="357"/>
      <c r="BL844" s="357"/>
      <c r="BM844" s="357"/>
      <c r="BN844" s="357"/>
      <c r="BO844" s="357"/>
      <c r="BP844" s="357"/>
      <c r="BQ844" s="357"/>
      <c r="BR844" s="357"/>
      <c r="BS844" s="357"/>
      <c r="BT844" s="357"/>
      <c r="BU844" s="357"/>
      <c r="BV844" s="357"/>
      <c r="BW844" s="357"/>
      <c r="BX844" s="357"/>
      <c r="BY844" s="357"/>
      <c r="BZ844" s="357"/>
      <c r="CA844" s="357"/>
      <c r="CB844" s="357"/>
      <c r="CC844" s="357"/>
      <c r="CD844" s="357"/>
      <c r="CE844" s="357"/>
      <c r="CF844" s="357"/>
      <c r="CG844" s="357"/>
      <c r="CH844" s="357"/>
      <c r="CI844" s="357"/>
      <c r="CJ844" s="357"/>
      <c r="CK844" s="357"/>
      <c r="CL844" s="357"/>
      <c r="CM844" s="357"/>
      <c r="CN844" s="357"/>
      <c r="CO844" s="357"/>
      <c r="CP844" s="357"/>
      <c r="CQ844" s="357"/>
      <c r="CR844" s="357"/>
      <c r="CS844" s="357"/>
      <c r="CT844" s="357"/>
      <c r="CU844" s="357"/>
      <c r="CV844" s="357"/>
      <c r="CW844" s="357"/>
      <c r="CX844" s="357"/>
      <c r="CY844" s="357"/>
      <c r="CZ844" s="357"/>
      <c r="DA844" s="357"/>
      <c r="DB844" s="357"/>
      <c r="DC844" s="357"/>
      <c r="DD844" s="357"/>
      <c r="DE844" s="357"/>
      <c r="DF844" s="357"/>
      <c r="DG844" s="357"/>
      <c r="DH844" s="357"/>
      <c r="DI844" s="357"/>
      <c r="DJ844" s="357"/>
      <c r="DK844" s="357"/>
      <c r="DL844" s="357"/>
      <c r="DM844" s="357"/>
      <c r="DN844" s="357"/>
      <c r="DO844" s="357"/>
      <c r="DP844" s="357"/>
      <c r="DQ844" s="357"/>
      <c r="DR844" s="357"/>
      <c r="DS844" s="357"/>
      <c r="DT844" s="357"/>
      <c r="DU844" s="357"/>
      <c r="DV844" s="357"/>
      <c r="DW844" s="357"/>
      <c r="DX844" s="357"/>
      <c r="DY844" s="357"/>
      <c r="DZ844" s="357"/>
      <c r="EA844" s="357"/>
      <c r="EB844" s="357"/>
      <c r="EC844" s="357"/>
      <c r="ED844" s="357"/>
      <c r="EE844" s="357"/>
      <c r="EF844" s="357"/>
      <c r="EG844" s="357"/>
      <c r="EH844" s="357"/>
      <c r="EI844" s="357"/>
      <c r="EJ844" s="357"/>
      <c r="EK844" s="357"/>
      <c r="EL844" s="357"/>
      <c r="EM844" s="357"/>
      <c r="EN844" s="357"/>
      <c r="EO844" s="357"/>
      <c r="EP844" s="357"/>
      <c r="EQ844" s="357"/>
      <c r="ER844" s="357"/>
      <c r="ES844" s="357"/>
      <c r="ET844" s="357"/>
      <c r="EU844" s="357"/>
    </row>
    <row r="845" ht="12.75" customHeight="1">
      <c r="A845" s="357"/>
      <c r="B845" s="357"/>
      <c r="C845" s="357"/>
      <c r="D845" s="357"/>
      <c r="E845" s="357"/>
      <c r="F845" s="357"/>
      <c r="G845" s="357"/>
      <c r="H845" s="357"/>
      <c r="I845" s="357"/>
      <c r="J845" s="357"/>
      <c r="K845" s="357"/>
      <c r="L845" s="357"/>
      <c r="M845" s="357"/>
      <c r="N845" s="357"/>
      <c r="O845" s="357"/>
      <c r="P845" s="357"/>
      <c r="Q845" s="357"/>
      <c r="R845" s="357"/>
      <c r="S845" s="357"/>
      <c r="T845" s="357"/>
      <c r="U845" s="357"/>
      <c r="V845" s="357"/>
      <c r="W845" s="357"/>
      <c r="X845" s="357"/>
      <c r="Y845" s="357"/>
      <c r="Z845" s="357"/>
      <c r="AA845" s="357"/>
      <c r="AB845" s="357"/>
      <c r="AC845" s="357"/>
      <c r="AD845" s="357"/>
      <c r="AE845" s="357"/>
      <c r="AF845" s="357"/>
      <c r="AG845" s="357"/>
      <c r="AH845" s="357"/>
      <c r="AI845" s="357"/>
      <c r="AJ845" s="357"/>
      <c r="AK845" s="357"/>
      <c r="AL845" s="357"/>
      <c r="AM845" s="357"/>
      <c r="AN845" s="357"/>
      <c r="AO845" s="357"/>
      <c r="AP845" s="357"/>
      <c r="AQ845" s="357"/>
      <c r="AR845" s="357"/>
      <c r="AS845" s="357"/>
      <c r="AT845" s="357"/>
      <c r="AU845" s="357"/>
      <c r="AV845" s="357"/>
      <c r="AW845" s="357"/>
      <c r="AX845" s="357"/>
      <c r="AY845" s="357"/>
      <c r="AZ845" s="357"/>
      <c r="BA845" s="357"/>
      <c r="BB845" s="357"/>
      <c r="BC845" s="357"/>
      <c r="BD845" s="357"/>
      <c r="BE845" s="357"/>
      <c r="BF845" s="357"/>
      <c r="BG845" s="357"/>
      <c r="BH845" s="357"/>
      <c r="BI845" s="357"/>
      <c r="BJ845" s="357"/>
      <c r="BK845" s="357"/>
      <c r="BL845" s="357"/>
      <c r="BM845" s="357"/>
      <c r="BN845" s="357"/>
      <c r="BO845" s="357"/>
      <c r="BP845" s="357"/>
      <c r="BQ845" s="357"/>
      <c r="BR845" s="357"/>
      <c r="BS845" s="357"/>
      <c r="BT845" s="357"/>
      <c r="BU845" s="357"/>
      <c r="BV845" s="357"/>
      <c r="BW845" s="357"/>
      <c r="BX845" s="357"/>
      <c r="BY845" s="357"/>
      <c r="BZ845" s="357"/>
      <c r="CA845" s="357"/>
      <c r="CB845" s="357"/>
      <c r="CC845" s="357"/>
      <c r="CD845" s="357"/>
      <c r="CE845" s="357"/>
      <c r="CF845" s="357"/>
      <c r="CG845" s="357"/>
      <c r="CH845" s="357"/>
      <c r="CI845" s="357"/>
      <c r="CJ845" s="357"/>
      <c r="CK845" s="357"/>
      <c r="CL845" s="357"/>
      <c r="CM845" s="357"/>
      <c r="CN845" s="357"/>
      <c r="CO845" s="357"/>
      <c r="CP845" s="357"/>
      <c r="CQ845" s="357"/>
      <c r="CR845" s="357"/>
      <c r="CS845" s="357"/>
      <c r="CT845" s="357"/>
      <c r="CU845" s="357"/>
      <c r="CV845" s="357"/>
      <c r="CW845" s="357"/>
      <c r="CX845" s="357"/>
      <c r="CY845" s="357"/>
      <c r="CZ845" s="357"/>
      <c r="DA845" s="357"/>
      <c r="DB845" s="357"/>
      <c r="DC845" s="357"/>
      <c r="DD845" s="357"/>
      <c r="DE845" s="357"/>
      <c r="DF845" s="357"/>
      <c r="DG845" s="357"/>
      <c r="DH845" s="357"/>
      <c r="DI845" s="357"/>
      <c r="DJ845" s="357"/>
      <c r="DK845" s="357"/>
      <c r="DL845" s="357"/>
      <c r="DM845" s="357"/>
      <c r="DN845" s="357"/>
      <c r="DO845" s="357"/>
      <c r="DP845" s="357"/>
      <c r="DQ845" s="357"/>
      <c r="DR845" s="357"/>
      <c r="DS845" s="357"/>
      <c r="DT845" s="357"/>
      <c r="DU845" s="357"/>
      <c r="DV845" s="357"/>
      <c r="DW845" s="357"/>
      <c r="DX845" s="357"/>
      <c r="DY845" s="357"/>
      <c r="DZ845" s="357"/>
      <c r="EA845" s="357"/>
      <c r="EB845" s="357"/>
      <c r="EC845" s="357"/>
      <c r="ED845" s="357"/>
      <c r="EE845" s="357"/>
      <c r="EF845" s="357"/>
      <c r="EG845" s="357"/>
      <c r="EH845" s="357"/>
      <c r="EI845" s="357"/>
      <c r="EJ845" s="357"/>
      <c r="EK845" s="357"/>
      <c r="EL845" s="357"/>
      <c r="EM845" s="357"/>
      <c r="EN845" s="357"/>
      <c r="EO845" s="357"/>
      <c r="EP845" s="357"/>
      <c r="EQ845" s="357"/>
      <c r="ER845" s="357"/>
      <c r="ES845" s="357"/>
      <c r="ET845" s="357"/>
      <c r="EU845" s="357"/>
    </row>
    <row r="846" ht="12.75" customHeight="1">
      <c r="A846" s="357"/>
      <c r="B846" s="357"/>
      <c r="C846" s="357"/>
      <c r="D846" s="357"/>
      <c r="E846" s="357"/>
      <c r="F846" s="357"/>
      <c r="G846" s="357"/>
      <c r="H846" s="357"/>
      <c r="I846" s="357"/>
      <c r="J846" s="357"/>
      <c r="K846" s="357"/>
      <c r="L846" s="357"/>
      <c r="M846" s="357"/>
      <c r="N846" s="357"/>
      <c r="O846" s="357"/>
      <c r="P846" s="357"/>
      <c r="Q846" s="357"/>
      <c r="R846" s="357"/>
      <c r="S846" s="357"/>
      <c r="T846" s="357"/>
      <c r="U846" s="357"/>
      <c r="V846" s="357"/>
      <c r="W846" s="357"/>
      <c r="X846" s="357"/>
      <c r="Y846" s="357"/>
      <c r="Z846" s="357"/>
      <c r="AA846" s="357"/>
      <c r="AB846" s="357"/>
      <c r="AC846" s="357"/>
      <c r="AD846" s="357"/>
      <c r="AE846" s="357"/>
      <c r="AF846" s="357"/>
      <c r="AG846" s="357"/>
      <c r="AH846" s="357"/>
      <c r="AI846" s="357"/>
      <c r="AJ846" s="357"/>
      <c r="AK846" s="357"/>
      <c r="AL846" s="357"/>
      <c r="AM846" s="357"/>
      <c r="AN846" s="357"/>
      <c r="AO846" s="357"/>
      <c r="AP846" s="357"/>
      <c r="AQ846" s="357"/>
      <c r="AR846" s="357"/>
      <c r="AS846" s="357"/>
      <c r="AT846" s="357"/>
      <c r="AU846" s="357"/>
      <c r="AV846" s="357"/>
      <c r="AW846" s="357"/>
      <c r="AX846" s="357"/>
      <c r="AY846" s="357"/>
      <c r="AZ846" s="357"/>
      <c r="BA846" s="357"/>
      <c r="BB846" s="357"/>
      <c r="BC846" s="357"/>
      <c r="BD846" s="357"/>
      <c r="BE846" s="357"/>
      <c r="BF846" s="357"/>
      <c r="BG846" s="357"/>
      <c r="BH846" s="357"/>
      <c r="BI846" s="357"/>
      <c r="BJ846" s="357"/>
      <c r="BK846" s="357"/>
      <c r="BL846" s="357"/>
      <c r="BM846" s="357"/>
      <c r="BN846" s="357"/>
      <c r="BO846" s="357"/>
      <c r="BP846" s="357"/>
      <c r="BQ846" s="357"/>
      <c r="BR846" s="357"/>
      <c r="BS846" s="357"/>
      <c r="BT846" s="357"/>
      <c r="BU846" s="357"/>
      <c r="BV846" s="357"/>
      <c r="BW846" s="357"/>
      <c r="BX846" s="357"/>
      <c r="BY846" s="357"/>
      <c r="BZ846" s="357"/>
      <c r="CA846" s="357"/>
      <c r="CB846" s="357"/>
      <c r="CC846" s="357"/>
      <c r="CD846" s="357"/>
      <c r="CE846" s="357"/>
      <c r="CF846" s="357"/>
      <c r="CG846" s="357"/>
      <c r="CH846" s="357"/>
      <c r="CI846" s="357"/>
      <c r="CJ846" s="357"/>
      <c r="CK846" s="357"/>
      <c r="CL846" s="357"/>
      <c r="CM846" s="357"/>
      <c r="CN846" s="357"/>
      <c r="CO846" s="357"/>
      <c r="CP846" s="357"/>
      <c r="CQ846" s="357"/>
      <c r="CR846" s="357"/>
      <c r="CS846" s="357"/>
      <c r="CT846" s="357"/>
      <c r="CU846" s="357"/>
      <c r="CV846" s="357"/>
      <c r="CW846" s="357"/>
      <c r="CX846" s="357"/>
      <c r="CY846" s="357"/>
      <c r="CZ846" s="357"/>
      <c r="DA846" s="357"/>
      <c r="DB846" s="357"/>
      <c r="DC846" s="357"/>
      <c r="DD846" s="357"/>
      <c r="DE846" s="357"/>
      <c r="DF846" s="357"/>
      <c r="DG846" s="357"/>
      <c r="DH846" s="357"/>
      <c r="DI846" s="357"/>
      <c r="DJ846" s="357"/>
      <c r="DK846" s="357"/>
      <c r="DL846" s="357"/>
      <c r="DM846" s="357"/>
      <c r="DN846" s="357"/>
      <c r="DO846" s="357"/>
      <c r="DP846" s="357"/>
      <c r="DQ846" s="357"/>
      <c r="DR846" s="357"/>
      <c r="DS846" s="357"/>
      <c r="DT846" s="357"/>
      <c r="DU846" s="357"/>
      <c r="DV846" s="357"/>
      <c r="DW846" s="357"/>
      <c r="DX846" s="357"/>
      <c r="DY846" s="357"/>
      <c r="DZ846" s="357"/>
      <c r="EA846" s="357"/>
      <c r="EB846" s="357"/>
      <c r="EC846" s="357"/>
      <c r="ED846" s="357"/>
      <c r="EE846" s="357"/>
      <c r="EF846" s="357"/>
      <c r="EG846" s="357"/>
      <c r="EH846" s="357"/>
      <c r="EI846" s="357"/>
      <c r="EJ846" s="357"/>
      <c r="EK846" s="357"/>
      <c r="EL846" s="357"/>
      <c r="EM846" s="357"/>
      <c r="EN846" s="357"/>
      <c r="EO846" s="357"/>
      <c r="EP846" s="357"/>
      <c r="EQ846" s="357"/>
      <c r="ER846" s="357"/>
      <c r="ES846" s="357"/>
      <c r="ET846" s="357"/>
      <c r="EU846" s="357"/>
    </row>
    <row r="847" ht="12.75" customHeight="1">
      <c r="A847" s="357"/>
      <c r="B847" s="357"/>
      <c r="C847" s="357"/>
      <c r="D847" s="357"/>
      <c r="E847" s="357"/>
      <c r="F847" s="357"/>
      <c r="G847" s="357"/>
      <c r="H847" s="357"/>
      <c r="I847" s="357"/>
      <c r="J847" s="357"/>
      <c r="K847" s="357"/>
      <c r="L847" s="357"/>
      <c r="M847" s="357"/>
      <c r="N847" s="357"/>
      <c r="O847" s="357"/>
      <c r="P847" s="357"/>
      <c r="Q847" s="357"/>
      <c r="R847" s="357"/>
      <c r="S847" s="357"/>
      <c r="T847" s="357"/>
      <c r="U847" s="357"/>
      <c r="V847" s="357"/>
      <c r="W847" s="357"/>
      <c r="X847" s="357"/>
      <c r="Y847" s="357"/>
      <c r="Z847" s="357"/>
      <c r="AA847" s="357"/>
      <c r="AB847" s="357"/>
      <c r="AC847" s="357"/>
      <c r="AD847" s="357"/>
      <c r="AE847" s="357"/>
      <c r="AF847" s="357"/>
      <c r="AG847" s="357"/>
      <c r="AH847" s="357"/>
      <c r="AI847" s="357"/>
      <c r="AJ847" s="357"/>
      <c r="AK847" s="357"/>
      <c r="AL847" s="357"/>
      <c r="AM847" s="357"/>
      <c r="AN847" s="357"/>
      <c r="AO847" s="357"/>
      <c r="AP847" s="357"/>
      <c r="AQ847" s="357"/>
      <c r="AR847" s="357"/>
      <c r="AS847" s="357"/>
      <c r="AT847" s="357"/>
      <c r="AU847" s="357"/>
      <c r="AV847" s="357"/>
      <c r="AW847" s="357"/>
      <c r="AX847" s="357"/>
      <c r="AY847" s="357"/>
      <c r="AZ847" s="357"/>
      <c r="BA847" s="357"/>
      <c r="BB847" s="357"/>
      <c r="BC847" s="357"/>
      <c r="BD847" s="357"/>
      <c r="BE847" s="357"/>
      <c r="BF847" s="357"/>
      <c r="BG847" s="357"/>
      <c r="BH847" s="357"/>
      <c r="BI847" s="357"/>
      <c r="BJ847" s="357"/>
      <c r="BK847" s="357"/>
      <c r="BL847" s="357"/>
      <c r="BM847" s="357"/>
      <c r="BN847" s="357"/>
      <c r="BO847" s="357"/>
      <c r="BP847" s="357"/>
      <c r="BQ847" s="357"/>
      <c r="BR847" s="357"/>
      <c r="BS847" s="357"/>
      <c r="BT847" s="357"/>
      <c r="BU847" s="357"/>
      <c r="BV847" s="357"/>
      <c r="BW847" s="357"/>
      <c r="BX847" s="357"/>
      <c r="BY847" s="357"/>
      <c r="BZ847" s="357"/>
      <c r="CA847" s="357"/>
      <c r="CB847" s="357"/>
      <c r="CC847" s="357"/>
      <c r="CD847" s="357"/>
      <c r="CE847" s="357"/>
      <c r="CF847" s="357"/>
      <c r="CG847" s="357"/>
      <c r="CH847" s="357"/>
      <c r="CI847" s="357"/>
      <c r="CJ847" s="357"/>
      <c r="CK847" s="357"/>
      <c r="CL847" s="357"/>
      <c r="CM847" s="357"/>
      <c r="CN847" s="357"/>
      <c r="CO847" s="357"/>
      <c r="CP847" s="357"/>
      <c r="CQ847" s="357"/>
      <c r="CR847" s="357"/>
      <c r="CS847" s="357"/>
      <c r="CT847" s="357"/>
      <c r="CU847" s="357"/>
      <c r="CV847" s="357"/>
      <c r="CW847" s="357"/>
      <c r="CX847" s="357"/>
      <c r="CY847" s="357"/>
      <c r="CZ847" s="357"/>
      <c r="DA847" s="357"/>
      <c r="DB847" s="357"/>
      <c r="DC847" s="357"/>
      <c r="DD847" s="357"/>
      <c r="DE847" s="357"/>
      <c r="DF847" s="357"/>
      <c r="DG847" s="357"/>
      <c r="DH847" s="357"/>
      <c r="DI847" s="357"/>
      <c r="DJ847" s="357"/>
      <c r="DK847" s="357"/>
      <c r="DL847" s="357"/>
      <c r="DM847" s="357"/>
      <c r="DN847" s="357"/>
      <c r="DO847" s="357"/>
      <c r="DP847" s="357"/>
      <c r="DQ847" s="357"/>
      <c r="DR847" s="357"/>
      <c r="DS847" s="357"/>
      <c r="DT847" s="357"/>
      <c r="DU847" s="357"/>
      <c r="DV847" s="357"/>
      <c r="DW847" s="357"/>
      <c r="DX847" s="357"/>
      <c r="DY847" s="357"/>
      <c r="DZ847" s="357"/>
      <c r="EA847" s="357"/>
      <c r="EB847" s="357"/>
      <c r="EC847" s="357"/>
      <c r="ED847" s="357"/>
      <c r="EE847" s="357"/>
      <c r="EF847" s="357"/>
      <c r="EG847" s="357"/>
      <c r="EH847" s="357"/>
      <c r="EI847" s="357"/>
      <c r="EJ847" s="357"/>
      <c r="EK847" s="357"/>
      <c r="EL847" s="357"/>
      <c r="EM847" s="357"/>
      <c r="EN847" s="357"/>
      <c r="EO847" s="357"/>
      <c r="EP847" s="357"/>
      <c r="EQ847" s="357"/>
      <c r="ER847" s="357"/>
      <c r="ES847" s="357"/>
      <c r="ET847" s="357"/>
      <c r="EU847" s="357"/>
    </row>
    <row r="848" ht="12.75" customHeight="1">
      <c r="A848" s="357"/>
      <c r="B848" s="357"/>
      <c r="C848" s="357"/>
      <c r="D848" s="357"/>
      <c r="E848" s="357"/>
      <c r="F848" s="357"/>
      <c r="G848" s="357"/>
      <c r="H848" s="357"/>
      <c r="I848" s="357"/>
      <c r="J848" s="357"/>
      <c r="K848" s="357"/>
      <c r="L848" s="357"/>
      <c r="M848" s="357"/>
      <c r="N848" s="357"/>
      <c r="O848" s="357"/>
      <c r="P848" s="357"/>
      <c r="Q848" s="357"/>
      <c r="R848" s="357"/>
      <c r="S848" s="357"/>
      <c r="T848" s="357"/>
      <c r="U848" s="357"/>
      <c r="V848" s="357"/>
      <c r="W848" s="357"/>
      <c r="X848" s="357"/>
      <c r="Y848" s="357"/>
      <c r="Z848" s="357"/>
      <c r="AA848" s="357"/>
      <c r="AB848" s="357"/>
      <c r="AC848" s="357"/>
      <c r="AD848" s="357"/>
      <c r="AE848" s="357"/>
      <c r="AF848" s="357"/>
      <c r="AG848" s="357"/>
      <c r="AH848" s="357"/>
      <c r="AI848" s="357"/>
      <c r="AJ848" s="357"/>
      <c r="AK848" s="357"/>
      <c r="AL848" s="357"/>
      <c r="AM848" s="357"/>
      <c r="AN848" s="357"/>
      <c r="AO848" s="357"/>
      <c r="AP848" s="357"/>
      <c r="AQ848" s="357"/>
      <c r="AR848" s="357"/>
      <c r="AS848" s="357"/>
      <c r="AT848" s="357"/>
      <c r="AU848" s="357"/>
      <c r="AV848" s="357"/>
      <c r="AW848" s="357"/>
      <c r="AX848" s="357"/>
      <c r="AY848" s="357"/>
      <c r="AZ848" s="357"/>
      <c r="BA848" s="357"/>
      <c r="BB848" s="357"/>
      <c r="BC848" s="357"/>
      <c r="BD848" s="357"/>
      <c r="BE848" s="357"/>
      <c r="BF848" s="357"/>
      <c r="BG848" s="357"/>
      <c r="BH848" s="357"/>
      <c r="BI848" s="357"/>
      <c r="BJ848" s="357"/>
      <c r="BK848" s="357"/>
      <c r="BL848" s="357"/>
      <c r="BM848" s="357"/>
      <c r="BN848" s="357"/>
      <c r="BO848" s="357"/>
      <c r="BP848" s="357"/>
      <c r="BQ848" s="357"/>
      <c r="BR848" s="357"/>
      <c r="BS848" s="357"/>
      <c r="BT848" s="357"/>
      <c r="BU848" s="357"/>
      <c r="BV848" s="357"/>
      <c r="BW848" s="357"/>
      <c r="BX848" s="357"/>
      <c r="BY848" s="357"/>
      <c r="BZ848" s="357"/>
      <c r="CA848" s="357"/>
      <c r="CB848" s="357"/>
      <c r="CC848" s="357"/>
      <c r="CD848" s="357"/>
      <c r="CE848" s="357"/>
      <c r="CF848" s="357"/>
      <c r="CG848" s="357"/>
      <c r="CH848" s="357"/>
      <c r="CI848" s="357"/>
      <c r="CJ848" s="357"/>
      <c r="CK848" s="357"/>
      <c r="CL848" s="357"/>
      <c r="CM848" s="357"/>
      <c r="CN848" s="357"/>
      <c r="CO848" s="357"/>
      <c r="CP848" s="357"/>
      <c r="CQ848" s="357"/>
      <c r="CR848" s="357"/>
      <c r="CS848" s="357"/>
      <c r="CT848" s="357"/>
      <c r="CU848" s="357"/>
      <c r="CV848" s="357"/>
      <c r="CW848" s="357"/>
      <c r="CX848" s="357"/>
      <c r="CY848" s="357"/>
      <c r="CZ848" s="357"/>
      <c r="DA848" s="357"/>
      <c r="DB848" s="357"/>
      <c r="DC848" s="357"/>
      <c r="DD848" s="357"/>
      <c r="DE848" s="357"/>
      <c r="DF848" s="357"/>
      <c r="DG848" s="357"/>
      <c r="DH848" s="357"/>
      <c r="DI848" s="357"/>
      <c r="DJ848" s="357"/>
      <c r="DK848" s="357"/>
      <c r="DL848" s="357"/>
      <c r="DM848" s="357"/>
      <c r="DN848" s="357"/>
      <c r="DO848" s="357"/>
      <c r="DP848" s="357"/>
      <c r="DQ848" s="357"/>
      <c r="DR848" s="357"/>
      <c r="DS848" s="357"/>
      <c r="DT848" s="357"/>
      <c r="DU848" s="357"/>
      <c r="DV848" s="357"/>
      <c r="DW848" s="357"/>
      <c r="DX848" s="357"/>
      <c r="DY848" s="357"/>
      <c r="DZ848" s="357"/>
      <c r="EA848" s="357"/>
      <c r="EB848" s="357"/>
      <c r="EC848" s="357"/>
      <c r="ED848" s="357"/>
      <c r="EE848" s="357"/>
      <c r="EF848" s="357"/>
      <c r="EG848" s="357"/>
      <c r="EH848" s="357"/>
      <c r="EI848" s="357"/>
      <c r="EJ848" s="357"/>
      <c r="EK848" s="357"/>
      <c r="EL848" s="357"/>
      <c r="EM848" s="357"/>
      <c r="EN848" s="357"/>
      <c r="EO848" s="357"/>
      <c r="EP848" s="357"/>
      <c r="EQ848" s="357"/>
      <c r="ER848" s="357"/>
      <c r="ES848" s="357"/>
      <c r="ET848" s="357"/>
      <c r="EU848" s="357"/>
    </row>
    <row r="849" ht="12.75" customHeight="1">
      <c r="A849" s="357"/>
      <c r="B849" s="357"/>
      <c r="C849" s="357"/>
      <c r="D849" s="357"/>
      <c r="E849" s="357"/>
      <c r="F849" s="357"/>
      <c r="G849" s="357"/>
      <c r="H849" s="357"/>
      <c r="I849" s="357"/>
      <c r="J849" s="357"/>
      <c r="K849" s="357"/>
      <c r="L849" s="357"/>
      <c r="M849" s="357"/>
      <c r="N849" s="357"/>
      <c r="O849" s="357"/>
      <c r="P849" s="357"/>
      <c r="Q849" s="357"/>
      <c r="R849" s="357"/>
      <c r="S849" s="357"/>
      <c r="T849" s="357"/>
      <c r="U849" s="357"/>
      <c r="V849" s="357"/>
      <c r="W849" s="357"/>
      <c r="X849" s="357"/>
      <c r="Y849" s="357"/>
      <c r="Z849" s="357"/>
      <c r="AA849" s="357"/>
      <c r="AB849" s="357"/>
      <c r="AC849" s="357"/>
      <c r="AD849" s="357"/>
      <c r="AE849" s="357"/>
      <c r="AF849" s="357"/>
      <c r="AG849" s="357"/>
      <c r="AH849" s="357"/>
      <c r="AI849" s="357"/>
      <c r="AJ849" s="357"/>
      <c r="AK849" s="357"/>
      <c r="AL849" s="357"/>
      <c r="AM849" s="357"/>
      <c r="AN849" s="357"/>
      <c r="AO849" s="357"/>
      <c r="AP849" s="357"/>
      <c r="AQ849" s="357"/>
      <c r="AR849" s="357"/>
      <c r="AS849" s="357"/>
      <c r="AT849" s="357"/>
      <c r="AU849" s="357"/>
      <c r="AV849" s="357"/>
      <c r="AW849" s="357"/>
      <c r="AX849" s="357"/>
      <c r="AY849" s="357"/>
      <c r="AZ849" s="357"/>
      <c r="BA849" s="357"/>
      <c r="BB849" s="357"/>
      <c r="BC849" s="357"/>
      <c r="BD849" s="357"/>
      <c r="BE849" s="357"/>
      <c r="BF849" s="357"/>
      <c r="BG849" s="357"/>
      <c r="BH849" s="357"/>
      <c r="BI849" s="357"/>
      <c r="BJ849" s="357"/>
      <c r="BK849" s="357"/>
      <c r="BL849" s="357"/>
      <c r="BM849" s="357"/>
      <c r="BN849" s="357"/>
      <c r="BO849" s="357"/>
      <c r="BP849" s="357"/>
      <c r="BQ849" s="357"/>
      <c r="BR849" s="357"/>
      <c r="BS849" s="357"/>
      <c r="BT849" s="357"/>
      <c r="BU849" s="357"/>
      <c r="BV849" s="357"/>
      <c r="BW849" s="357"/>
      <c r="BX849" s="357"/>
      <c r="BY849" s="357"/>
      <c r="BZ849" s="357"/>
      <c r="CA849" s="357"/>
      <c r="CB849" s="357"/>
      <c r="CC849" s="357"/>
      <c r="CD849" s="357"/>
      <c r="CE849" s="357"/>
      <c r="CF849" s="357"/>
      <c r="CG849" s="357"/>
      <c r="CH849" s="357"/>
      <c r="CI849" s="357"/>
      <c r="CJ849" s="357"/>
      <c r="CK849" s="357"/>
      <c r="CL849" s="357"/>
      <c r="CM849" s="357"/>
      <c r="CN849" s="357"/>
      <c r="CO849" s="357"/>
      <c r="CP849" s="357"/>
      <c r="CQ849" s="357"/>
      <c r="CR849" s="357"/>
      <c r="CS849" s="357"/>
      <c r="CT849" s="357"/>
      <c r="CU849" s="357"/>
      <c r="CV849" s="357"/>
      <c r="CW849" s="357"/>
      <c r="CX849" s="357"/>
      <c r="CY849" s="357"/>
      <c r="CZ849" s="357"/>
      <c r="DA849" s="357"/>
      <c r="DB849" s="357"/>
      <c r="DC849" s="357"/>
      <c r="DD849" s="357"/>
      <c r="DE849" s="357"/>
      <c r="DF849" s="357"/>
      <c r="DG849" s="357"/>
      <c r="DH849" s="357"/>
      <c r="DI849" s="357"/>
      <c r="DJ849" s="357"/>
      <c r="DK849" s="357"/>
      <c r="DL849" s="357"/>
      <c r="DM849" s="357"/>
      <c r="DN849" s="357"/>
      <c r="DO849" s="357"/>
      <c r="DP849" s="357"/>
      <c r="DQ849" s="357"/>
      <c r="DR849" s="357"/>
      <c r="DS849" s="357"/>
      <c r="DT849" s="357"/>
      <c r="DU849" s="357"/>
      <c r="DV849" s="357"/>
      <c r="DW849" s="357"/>
      <c r="DX849" s="357"/>
      <c r="DY849" s="357"/>
      <c r="DZ849" s="357"/>
      <c r="EA849" s="357"/>
      <c r="EB849" s="357"/>
      <c r="EC849" s="357"/>
      <c r="ED849" s="357"/>
      <c r="EE849" s="357"/>
      <c r="EF849" s="357"/>
      <c r="EG849" s="357"/>
      <c r="EH849" s="357"/>
      <c r="EI849" s="357"/>
      <c r="EJ849" s="357"/>
      <c r="EK849" s="357"/>
      <c r="EL849" s="357"/>
      <c r="EM849" s="357"/>
      <c r="EN849" s="357"/>
      <c r="EO849" s="357"/>
      <c r="EP849" s="357"/>
      <c r="EQ849" s="357"/>
      <c r="ER849" s="357"/>
      <c r="ES849" s="357"/>
      <c r="ET849" s="357"/>
      <c r="EU849" s="357"/>
    </row>
    <row r="850" ht="12.75" customHeight="1">
      <c r="A850" s="357"/>
      <c r="B850" s="357"/>
      <c r="C850" s="357"/>
      <c r="D850" s="357"/>
      <c r="E850" s="357"/>
      <c r="F850" s="357"/>
      <c r="G850" s="357"/>
      <c r="H850" s="357"/>
      <c r="I850" s="357"/>
      <c r="J850" s="357"/>
      <c r="K850" s="357"/>
      <c r="L850" s="357"/>
      <c r="M850" s="357"/>
      <c r="N850" s="357"/>
      <c r="O850" s="357"/>
      <c r="P850" s="357"/>
      <c r="Q850" s="357"/>
      <c r="R850" s="357"/>
      <c r="S850" s="357"/>
      <c r="T850" s="357"/>
      <c r="U850" s="357"/>
      <c r="V850" s="357"/>
      <c r="W850" s="357"/>
      <c r="X850" s="357"/>
      <c r="Y850" s="357"/>
      <c r="Z850" s="357"/>
      <c r="AA850" s="357"/>
      <c r="AB850" s="357"/>
      <c r="AC850" s="357"/>
      <c r="AD850" s="357"/>
      <c r="AE850" s="357"/>
      <c r="AF850" s="357"/>
      <c r="AG850" s="357"/>
      <c r="AH850" s="357"/>
      <c r="AI850" s="357"/>
      <c r="AJ850" s="357"/>
      <c r="AK850" s="357"/>
      <c r="AL850" s="357"/>
      <c r="AM850" s="357"/>
      <c r="AN850" s="357"/>
      <c r="AO850" s="357"/>
      <c r="AP850" s="357"/>
      <c r="AQ850" s="357"/>
      <c r="AR850" s="357"/>
      <c r="AS850" s="357"/>
      <c r="AT850" s="357"/>
      <c r="AU850" s="357"/>
      <c r="AV850" s="357"/>
      <c r="AW850" s="357"/>
      <c r="AX850" s="357"/>
      <c r="AY850" s="357"/>
      <c r="AZ850" s="357"/>
      <c r="BA850" s="357"/>
      <c r="BB850" s="357"/>
      <c r="BC850" s="357"/>
      <c r="BD850" s="357"/>
      <c r="BE850" s="357"/>
      <c r="BF850" s="357"/>
      <c r="BG850" s="357"/>
      <c r="BH850" s="357"/>
      <c r="BI850" s="357"/>
      <c r="BJ850" s="357"/>
      <c r="BK850" s="357"/>
      <c r="BL850" s="357"/>
      <c r="BM850" s="357"/>
      <c r="BN850" s="357"/>
      <c r="BO850" s="357"/>
      <c r="BP850" s="357"/>
      <c r="BQ850" s="357"/>
      <c r="BR850" s="357"/>
      <c r="BS850" s="357"/>
      <c r="BT850" s="357"/>
      <c r="BU850" s="357"/>
      <c r="BV850" s="357"/>
      <c r="BW850" s="357"/>
      <c r="BX850" s="357"/>
      <c r="BY850" s="357"/>
      <c r="BZ850" s="357"/>
      <c r="CA850" s="357"/>
      <c r="CB850" s="357"/>
      <c r="CC850" s="357"/>
      <c r="CD850" s="357"/>
      <c r="CE850" s="357"/>
      <c r="CF850" s="357"/>
      <c r="CG850" s="357"/>
      <c r="CH850" s="357"/>
      <c r="CI850" s="357"/>
      <c r="CJ850" s="357"/>
      <c r="CK850" s="357"/>
      <c r="CL850" s="357"/>
      <c r="CM850" s="357"/>
      <c r="CN850" s="357"/>
      <c r="CO850" s="357"/>
      <c r="CP850" s="357"/>
      <c r="CQ850" s="357"/>
      <c r="CR850" s="357"/>
      <c r="CS850" s="357"/>
      <c r="CT850" s="357"/>
      <c r="CU850" s="357"/>
      <c r="CV850" s="357"/>
      <c r="CW850" s="357"/>
      <c r="CX850" s="357"/>
      <c r="CY850" s="357"/>
      <c r="CZ850" s="357"/>
      <c r="DA850" s="357"/>
      <c r="DB850" s="357"/>
      <c r="DC850" s="357"/>
      <c r="DD850" s="357"/>
      <c r="DE850" s="357"/>
      <c r="DF850" s="357"/>
      <c r="DG850" s="357"/>
      <c r="DH850" s="357"/>
      <c r="DI850" s="357"/>
      <c r="DJ850" s="357"/>
      <c r="DK850" s="357"/>
      <c r="DL850" s="357"/>
      <c r="DM850" s="357"/>
      <c r="DN850" s="357"/>
      <c r="DO850" s="357"/>
      <c r="DP850" s="357"/>
      <c r="DQ850" s="357"/>
      <c r="DR850" s="357"/>
      <c r="DS850" s="357"/>
      <c r="DT850" s="357"/>
      <c r="DU850" s="357"/>
      <c r="DV850" s="357"/>
      <c r="DW850" s="357"/>
      <c r="DX850" s="357"/>
      <c r="DY850" s="357"/>
      <c r="DZ850" s="357"/>
      <c r="EA850" s="357"/>
      <c r="EB850" s="357"/>
      <c r="EC850" s="357"/>
      <c r="ED850" s="357"/>
      <c r="EE850" s="357"/>
      <c r="EF850" s="357"/>
      <c r="EG850" s="357"/>
      <c r="EH850" s="357"/>
      <c r="EI850" s="357"/>
      <c r="EJ850" s="357"/>
      <c r="EK850" s="357"/>
      <c r="EL850" s="357"/>
      <c r="EM850" s="357"/>
      <c r="EN850" s="357"/>
      <c r="EO850" s="357"/>
      <c r="EP850" s="357"/>
      <c r="EQ850" s="357"/>
      <c r="ER850" s="357"/>
      <c r="ES850" s="357"/>
      <c r="ET850" s="357"/>
      <c r="EU850" s="357"/>
    </row>
    <row r="851" ht="12.75" customHeight="1">
      <c r="A851" s="357"/>
      <c r="B851" s="357"/>
      <c r="C851" s="357"/>
      <c r="D851" s="357"/>
      <c r="E851" s="357"/>
      <c r="F851" s="357"/>
      <c r="G851" s="357"/>
      <c r="H851" s="357"/>
      <c r="I851" s="357"/>
      <c r="J851" s="357"/>
      <c r="K851" s="357"/>
      <c r="L851" s="357"/>
      <c r="M851" s="357"/>
      <c r="N851" s="357"/>
      <c r="O851" s="357"/>
      <c r="P851" s="357"/>
      <c r="Q851" s="357"/>
      <c r="R851" s="357"/>
      <c r="S851" s="357"/>
      <c r="T851" s="357"/>
      <c r="U851" s="357"/>
      <c r="V851" s="357"/>
      <c r="W851" s="357"/>
      <c r="X851" s="357"/>
      <c r="Y851" s="357"/>
      <c r="Z851" s="357"/>
      <c r="AA851" s="357"/>
      <c r="AB851" s="357"/>
      <c r="AC851" s="357"/>
      <c r="AD851" s="357"/>
      <c r="AE851" s="357"/>
      <c r="AF851" s="357"/>
      <c r="AG851" s="357"/>
      <c r="AH851" s="357"/>
      <c r="AI851" s="357"/>
      <c r="AJ851" s="357"/>
      <c r="AK851" s="357"/>
      <c r="AL851" s="357"/>
      <c r="AM851" s="357"/>
      <c r="AN851" s="357"/>
      <c r="AO851" s="357"/>
      <c r="AP851" s="357"/>
      <c r="AQ851" s="357"/>
      <c r="AR851" s="357"/>
      <c r="AS851" s="357"/>
      <c r="AT851" s="357"/>
      <c r="AU851" s="357"/>
      <c r="AV851" s="357"/>
      <c r="AW851" s="357"/>
      <c r="AX851" s="357"/>
      <c r="AY851" s="357"/>
      <c r="AZ851" s="357"/>
      <c r="BA851" s="357"/>
      <c r="BB851" s="357"/>
      <c r="BC851" s="357"/>
      <c r="BD851" s="357"/>
      <c r="BE851" s="357"/>
      <c r="BF851" s="357"/>
      <c r="BG851" s="357"/>
      <c r="BH851" s="357"/>
      <c r="BI851" s="357"/>
      <c r="BJ851" s="357"/>
      <c r="BK851" s="357"/>
      <c r="BL851" s="357"/>
      <c r="BM851" s="357"/>
      <c r="BN851" s="357"/>
      <c r="BO851" s="357"/>
      <c r="BP851" s="357"/>
      <c r="BQ851" s="357"/>
      <c r="BR851" s="357"/>
      <c r="BS851" s="357"/>
      <c r="BT851" s="357"/>
      <c r="BU851" s="357"/>
      <c r="BV851" s="357"/>
      <c r="BW851" s="357"/>
      <c r="BX851" s="357"/>
      <c r="BY851" s="357"/>
      <c r="BZ851" s="357"/>
      <c r="CA851" s="357"/>
      <c r="CB851" s="357"/>
      <c r="CC851" s="357"/>
      <c r="CD851" s="357"/>
      <c r="CE851" s="357"/>
      <c r="CF851" s="357"/>
      <c r="CG851" s="357"/>
      <c r="CH851" s="357"/>
      <c r="CI851" s="357"/>
      <c r="CJ851" s="357"/>
      <c r="CK851" s="357"/>
      <c r="CL851" s="357"/>
      <c r="CM851" s="357"/>
      <c r="CN851" s="357"/>
      <c r="CO851" s="357"/>
      <c r="CP851" s="357"/>
      <c r="CQ851" s="357"/>
      <c r="CR851" s="357"/>
      <c r="CS851" s="357"/>
      <c r="CT851" s="357"/>
      <c r="CU851" s="357"/>
      <c r="CV851" s="357"/>
      <c r="CW851" s="357"/>
      <c r="CX851" s="357"/>
      <c r="CY851" s="357"/>
      <c r="CZ851" s="357"/>
      <c r="DA851" s="357"/>
      <c r="DB851" s="357"/>
      <c r="DC851" s="357"/>
      <c r="DD851" s="357"/>
      <c r="DE851" s="357"/>
      <c r="DF851" s="357"/>
      <c r="DG851" s="357"/>
      <c r="DH851" s="357"/>
      <c r="DI851" s="357"/>
      <c r="DJ851" s="357"/>
      <c r="DK851" s="357"/>
      <c r="DL851" s="357"/>
      <c r="DM851" s="357"/>
      <c r="DN851" s="357"/>
      <c r="DO851" s="357"/>
      <c r="DP851" s="357"/>
      <c r="DQ851" s="357"/>
      <c r="DR851" s="357"/>
      <c r="DS851" s="357"/>
      <c r="DT851" s="357"/>
      <c r="DU851" s="357"/>
      <c r="DV851" s="357"/>
      <c r="DW851" s="357"/>
      <c r="DX851" s="357"/>
      <c r="DY851" s="357"/>
      <c r="DZ851" s="357"/>
      <c r="EA851" s="357"/>
      <c r="EB851" s="357"/>
      <c r="EC851" s="357"/>
      <c r="ED851" s="357"/>
      <c r="EE851" s="357"/>
      <c r="EF851" s="357"/>
      <c r="EG851" s="357"/>
      <c r="EH851" s="357"/>
      <c r="EI851" s="357"/>
      <c r="EJ851" s="357"/>
      <c r="EK851" s="357"/>
      <c r="EL851" s="357"/>
      <c r="EM851" s="357"/>
      <c r="EN851" s="357"/>
      <c r="EO851" s="357"/>
      <c r="EP851" s="357"/>
      <c r="EQ851" s="357"/>
      <c r="ER851" s="357"/>
      <c r="ES851" s="357"/>
      <c r="ET851" s="357"/>
      <c r="EU851" s="357"/>
    </row>
    <row r="852" ht="12.75" customHeight="1">
      <c r="A852" s="357"/>
      <c r="B852" s="357"/>
      <c r="C852" s="357"/>
      <c r="D852" s="357"/>
      <c r="E852" s="357"/>
      <c r="F852" s="357"/>
      <c r="G852" s="357"/>
      <c r="H852" s="357"/>
      <c r="I852" s="357"/>
      <c r="J852" s="357"/>
      <c r="K852" s="357"/>
      <c r="L852" s="357"/>
      <c r="M852" s="357"/>
      <c r="N852" s="357"/>
      <c r="O852" s="357"/>
      <c r="P852" s="357"/>
      <c r="Q852" s="357"/>
      <c r="R852" s="357"/>
      <c r="S852" s="357"/>
      <c r="T852" s="357"/>
      <c r="U852" s="357"/>
      <c r="V852" s="357"/>
      <c r="W852" s="357"/>
      <c r="X852" s="357"/>
      <c r="Y852" s="357"/>
      <c r="Z852" s="357"/>
      <c r="AA852" s="357"/>
      <c r="AB852" s="357"/>
      <c r="AC852" s="357"/>
      <c r="AD852" s="357"/>
      <c r="AE852" s="357"/>
      <c r="AF852" s="357"/>
      <c r="AG852" s="357"/>
      <c r="AH852" s="357"/>
      <c r="AI852" s="357"/>
      <c r="AJ852" s="357"/>
      <c r="AK852" s="357"/>
      <c r="AL852" s="357"/>
      <c r="AM852" s="357"/>
      <c r="AN852" s="357"/>
      <c r="AO852" s="357"/>
      <c r="AP852" s="357"/>
      <c r="AQ852" s="357"/>
      <c r="AR852" s="357"/>
      <c r="AS852" s="357"/>
      <c r="AT852" s="357"/>
      <c r="AU852" s="357"/>
      <c r="AV852" s="357"/>
      <c r="AW852" s="357"/>
      <c r="AX852" s="357"/>
      <c r="AY852" s="357"/>
      <c r="AZ852" s="357"/>
      <c r="BA852" s="357"/>
      <c r="BB852" s="357"/>
      <c r="BC852" s="357"/>
      <c r="BD852" s="357"/>
      <c r="BE852" s="357"/>
      <c r="BF852" s="357"/>
      <c r="BG852" s="357"/>
      <c r="BH852" s="357"/>
      <c r="BI852" s="357"/>
      <c r="BJ852" s="357"/>
      <c r="BK852" s="357"/>
      <c r="BL852" s="357"/>
      <c r="BM852" s="357"/>
      <c r="BN852" s="357"/>
      <c r="BO852" s="357"/>
      <c r="BP852" s="357"/>
      <c r="BQ852" s="357"/>
      <c r="BR852" s="357"/>
      <c r="BS852" s="357"/>
      <c r="BT852" s="357"/>
      <c r="BU852" s="357"/>
      <c r="BV852" s="357"/>
      <c r="BW852" s="357"/>
      <c r="BX852" s="357"/>
      <c r="BY852" s="357"/>
      <c r="BZ852" s="357"/>
      <c r="CA852" s="357"/>
      <c r="CB852" s="357"/>
      <c r="CC852" s="357"/>
      <c r="CD852" s="357"/>
      <c r="CE852" s="357"/>
      <c r="CF852" s="357"/>
      <c r="CG852" s="357"/>
      <c r="CH852" s="357"/>
      <c r="CI852" s="357"/>
      <c r="CJ852" s="357"/>
      <c r="CK852" s="357"/>
      <c r="CL852" s="357"/>
      <c r="CM852" s="357"/>
      <c r="CN852" s="357"/>
      <c r="CO852" s="357"/>
      <c r="CP852" s="357"/>
      <c r="CQ852" s="357"/>
      <c r="CR852" s="357"/>
      <c r="CS852" s="357"/>
      <c r="CT852" s="357"/>
      <c r="CU852" s="357"/>
      <c r="CV852" s="357"/>
      <c r="CW852" s="357"/>
      <c r="CX852" s="357"/>
      <c r="CY852" s="357"/>
      <c r="CZ852" s="357"/>
      <c r="DA852" s="357"/>
      <c r="DB852" s="357"/>
      <c r="DC852" s="357"/>
      <c r="DD852" s="357"/>
      <c r="DE852" s="357"/>
      <c r="DF852" s="357"/>
      <c r="DG852" s="357"/>
      <c r="DH852" s="357"/>
      <c r="DI852" s="357"/>
      <c r="DJ852" s="357"/>
      <c r="DK852" s="357"/>
      <c r="DL852" s="357"/>
      <c r="DM852" s="357"/>
      <c r="DN852" s="357"/>
      <c r="DO852" s="357"/>
      <c r="DP852" s="357"/>
      <c r="DQ852" s="357"/>
      <c r="DR852" s="357"/>
      <c r="DS852" s="357"/>
      <c r="DT852" s="357"/>
      <c r="DU852" s="357"/>
      <c r="DV852" s="357"/>
      <c r="DW852" s="357"/>
      <c r="DX852" s="357"/>
      <c r="DY852" s="357"/>
      <c r="DZ852" s="357"/>
      <c r="EA852" s="357"/>
      <c r="EB852" s="357"/>
      <c r="EC852" s="357"/>
      <c r="ED852" s="357"/>
      <c r="EE852" s="357"/>
      <c r="EF852" s="357"/>
      <c r="EG852" s="357"/>
      <c r="EH852" s="357"/>
      <c r="EI852" s="357"/>
      <c r="EJ852" s="357"/>
      <c r="EK852" s="357"/>
      <c r="EL852" s="357"/>
      <c r="EM852" s="357"/>
      <c r="EN852" s="357"/>
      <c r="EO852" s="357"/>
      <c r="EP852" s="357"/>
      <c r="EQ852" s="357"/>
      <c r="ER852" s="357"/>
      <c r="ES852" s="357"/>
      <c r="ET852" s="357"/>
      <c r="EU852" s="357"/>
    </row>
    <row r="853" ht="12.75" customHeight="1">
      <c r="A853" s="357"/>
      <c r="B853" s="357"/>
      <c r="C853" s="357"/>
      <c r="D853" s="357"/>
      <c r="E853" s="357"/>
      <c r="F853" s="357"/>
      <c r="G853" s="357"/>
      <c r="H853" s="357"/>
      <c r="I853" s="357"/>
      <c r="J853" s="357"/>
      <c r="K853" s="357"/>
      <c r="L853" s="357"/>
      <c r="M853" s="357"/>
      <c r="N853" s="357"/>
      <c r="O853" s="357"/>
      <c r="P853" s="357"/>
      <c r="Q853" s="357"/>
      <c r="R853" s="357"/>
      <c r="S853" s="357"/>
      <c r="T853" s="357"/>
      <c r="U853" s="357"/>
      <c r="V853" s="357"/>
      <c r="W853" s="357"/>
      <c r="X853" s="357"/>
      <c r="Y853" s="357"/>
      <c r="Z853" s="357"/>
      <c r="AA853" s="357"/>
      <c r="AB853" s="357"/>
      <c r="AC853" s="357"/>
      <c r="AD853" s="357"/>
      <c r="AE853" s="357"/>
      <c r="AF853" s="357"/>
      <c r="AG853" s="357"/>
      <c r="AH853" s="357"/>
      <c r="AI853" s="357"/>
      <c r="AJ853" s="357"/>
      <c r="AK853" s="357"/>
      <c r="AL853" s="357"/>
      <c r="AM853" s="357"/>
      <c r="AN853" s="357"/>
      <c r="AO853" s="357"/>
      <c r="AP853" s="357"/>
      <c r="AQ853" s="357"/>
      <c r="AR853" s="357"/>
      <c r="AS853" s="357"/>
      <c r="AT853" s="357"/>
      <c r="AU853" s="357"/>
      <c r="AV853" s="357"/>
      <c r="AW853" s="357"/>
      <c r="AX853" s="357"/>
      <c r="AY853" s="357"/>
      <c r="AZ853" s="357"/>
      <c r="BA853" s="357"/>
      <c r="BB853" s="357"/>
      <c r="BC853" s="357"/>
      <c r="BD853" s="357"/>
      <c r="BE853" s="357"/>
      <c r="BF853" s="357"/>
      <c r="BG853" s="357"/>
      <c r="BH853" s="357"/>
      <c r="BI853" s="357"/>
      <c r="BJ853" s="357"/>
      <c r="BK853" s="357"/>
      <c r="BL853" s="357"/>
      <c r="BM853" s="357"/>
      <c r="BN853" s="357"/>
      <c r="BO853" s="357"/>
      <c r="BP853" s="357"/>
      <c r="BQ853" s="357"/>
      <c r="BR853" s="357"/>
      <c r="BS853" s="357"/>
      <c r="BT853" s="357"/>
      <c r="BU853" s="357"/>
      <c r="BV853" s="357"/>
      <c r="BW853" s="357"/>
      <c r="BX853" s="357"/>
      <c r="BY853" s="357"/>
      <c r="BZ853" s="357"/>
      <c r="CA853" s="357"/>
      <c r="CB853" s="357"/>
      <c r="CC853" s="357"/>
      <c r="CD853" s="357"/>
      <c r="CE853" s="357"/>
      <c r="CF853" s="357"/>
      <c r="CG853" s="357"/>
      <c r="CH853" s="357"/>
      <c r="CI853" s="357"/>
      <c r="CJ853" s="357"/>
      <c r="CK853" s="357"/>
      <c r="CL853" s="357"/>
      <c r="CM853" s="357"/>
      <c r="CN853" s="357"/>
      <c r="CO853" s="357"/>
      <c r="CP853" s="357"/>
      <c r="CQ853" s="357"/>
      <c r="CR853" s="357"/>
      <c r="CS853" s="357"/>
      <c r="CT853" s="357"/>
      <c r="CU853" s="357"/>
      <c r="CV853" s="357"/>
      <c r="CW853" s="357"/>
      <c r="CX853" s="357"/>
      <c r="CY853" s="357"/>
      <c r="CZ853" s="357"/>
      <c r="DA853" s="357"/>
      <c r="DB853" s="357"/>
      <c r="DC853" s="357"/>
      <c r="DD853" s="357"/>
      <c r="DE853" s="357"/>
      <c r="DF853" s="357"/>
      <c r="DG853" s="357"/>
      <c r="DH853" s="357"/>
      <c r="DI853" s="357"/>
      <c r="DJ853" s="357"/>
      <c r="DK853" s="357"/>
      <c r="DL853" s="357"/>
      <c r="DM853" s="357"/>
      <c r="DN853" s="357"/>
      <c r="DO853" s="357"/>
      <c r="DP853" s="357"/>
      <c r="DQ853" s="357"/>
      <c r="DR853" s="357"/>
      <c r="DS853" s="357"/>
      <c r="DT853" s="357"/>
      <c r="DU853" s="357"/>
      <c r="DV853" s="357"/>
      <c r="DW853" s="357"/>
      <c r="DX853" s="357"/>
      <c r="DY853" s="357"/>
      <c r="DZ853" s="357"/>
      <c r="EA853" s="357"/>
      <c r="EB853" s="357"/>
      <c r="EC853" s="357"/>
      <c r="ED853" s="357"/>
      <c r="EE853" s="357"/>
      <c r="EF853" s="357"/>
      <c r="EG853" s="357"/>
      <c r="EH853" s="357"/>
      <c r="EI853" s="357"/>
      <c r="EJ853" s="357"/>
      <c r="EK853" s="357"/>
      <c r="EL853" s="357"/>
      <c r="EM853" s="357"/>
      <c r="EN853" s="357"/>
      <c r="EO853" s="357"/>
      <c r="EP853" s="357"/>
      <c r="EQ853" s="357"/>
      <c r="ER853" s="357"/>
      <c r="ES853" s="357"/>
      <c r="ET853" s="357"/>
      <c r="EU853" s="357"/>
    </row>
    <row r="854" ht="12.75" customHeight="1">
      <c r="A854" s="357"/>
      <c r="B854" s="357"/>
      <c r="C854" s="357"/>
      <c r="D854" s="357"/>
      <c r="E854" s="357"/>
      <c r="F854" s="357"/>
      <c r="G854" s="357"/>
      <c r="H854" s="357"/>
      <c r="I854" s="357"/>
      <c r="J854" s="357"/>
      <c r="K854" s="357"/>
      <c r="L854" s="357"/>
      <c r="M854" s="357"/>
      <c r="N854" s="357"/>
      <c r="O854" s="357"/>
      <c r="P854" s="357"/>
      <c r="Q854" s="357"/>
      <c r="R854" s="357"/>
      <c r="S854" s="357"/>
      <c r="T854" s="357"/>
      <c r="U854" s="357"/>
      <c r="V854" s="357"/>
      <c r="W854" s="357"/>
      <c r="X854" s="357"/>
      <c r="Y854" s="357"/>
      <c r="Z854" s="357"/>
      <c r="AA854" s="357"/>
      <c r="AB854" s="357"/>
      <c r="AC854" s="357"/>
      <c r="AD854" s="357"/>
      <c r="AE854" s="357"/>
      <c r="AF854" s="357"/>
      <c r="AG854" s="357"/>
      <c r="AH854" s="357"/>
      <c r="AI854" s="357"/>
      <c r="AJ854" s="357"/>
      <c r="AK854" s="357"/>
      <c r="AL854" s="357"/>
      <c r="AM854" s="357"/>
      <c r="AN854" s="357"/>
      <c r="AO854" s="357"/>
      <c r="AP854" s="357"/>
      <c r="AQ854" s="357"/>
      <c r="AR854" s="357"/>
      <c r="AS854" s="357"/>
      <c r="AT854" s="357"/>
      <c r="AU854" s="357"/>
      <c r="AV854" s="357"/>
      <c r="AW854" s="357"/>
      <c r="AX854" s="357"/>
      <c r="AY854" s="357"/>
      <c r="AZ854" s="357"/>
      <c r="BA854" s="357"/>
      <c r="BB854" s="357"/>
      <c r="BC854" s="357"/>
      <c r="BD854" s="357"/>
      <c r="BE854" s="357"/>
      <c r="BF854" s="357"/>
      <c r="BG854" s="357"/>
      <c r="BH854" s="357"/>
      <c r="BI854" s="357"/>
      <c r="BJ854" s="357"/>
      <c r="BK854" s="357"/>
      <c r="BL854" s="357"/>
      <c r="BM854" s="357"/>
      <c r="BN854" s="357"/>
      <c r="BO854" s="357"/>
      <c r="BP854" s="357"/>
      <c r="BQ854" s="357"/>
      <c r="BR854" s="357"/>
      <c r="BS854" s="357"/>
      <c r="BT854" s="357"/>
      <c r="BU854" s="357"/>
      <c r="BV854" s="357"/>
      <c r="BW854" s="357"/>
      <c r="BX854" s="357"/>
      <c r="BY854" s="357"/>
      <c r="BZ854" s="357"/>
      <c r="CA854" s="357"/>
      <c r="CB854" s="357"/>
      <c r="CC854" s="357"/>
      <c r="CD854" s="357"/>
      <c r="CE854" s="357"/>
      <c r="CF854" s="357"/>
      <c r="CG854" s="357"/>
      <c r="CH854" s="357"/>
      <c r="CI854" s="357"/>
      <c r="CJ854" s="357"/>
      <c r="CK854" s="357"/>
      <c r="CL854" s="357"/>
      <c r="CM854" s="357"/>
      <c r="CN854" s="357"/>
      <c r="CO854" s="357"/>
      <c r="CP854" s="357"/>
      <c r="CQ854" s="357"/>
      <c r="CR854" s="357"/>
      <c r="CS854" s="357"/>
      <c r="CT854" s="357"/>
      <c r="CU854" s="357"/>
      <c r="CV854" s="357"/>
      <c r="CW854" s="357"/>
      <c r="CX854" s="357"/>
      <c r="CY854" s="357"/>
      <c r="CZ854" s="357"/>
      <c r="DA854" s="357"/>
      <c r="DB854" s="357"/>
      <c r="DC854" s="357"/>
      <c r="DD854" s="357"/>
      <c r="DE854" s="357"/>
      <c r="DF854" s="357"/>
      <c r="DG854" s="357"/>
      <c r="DH854" s="357"/>
      <c r="DI854" s="357"/>
      <c r="DJ854" s="357"/>
      <c r="DK854" s="357"/>
      <c r="DL854" s="357"/>
      <c r="DM854" s="357"/>
      <c r="DN854" s="357"/>
      <c r="DO854" s="357"/>
      <c r="DP854" s="357"/>
      <c r="DQ854" s="357"/>
      <c r="DR854" s="357"/>
      <c r="DS854" s="357"/>
      <c r="DT854" s="357"/>
      <c r="DU854" s="357"/>
      <c r="DV854" s="357"/>
      <c r="DW854" s="357"/>
      <c r="DX854" s="357"/>
      <c r="DY854" s="357"/>
      <c r="DZ854" s="357"/>
      <c r="EA854" s="357"/>
      <c r="EB854" s="357"/>
      <c r="EC854" s="357"/>
      <c r="ED854" s="357"/>
      <c r="EE854" s="357"/>
      <c r="EF854" s="357"/>
      <c r="EG854" s="357"/>
      <c r="EH854" s="357"/>
      <c r="EI854" s="357"/>
      <c r="EJ854" s="357"/>
      <c r="EK854" s="357"/>
      <c r="EL854" s="357"/>
      <c r="EM854" s="357"/>
      <c r="EN854" s="357"/>
      <c r="EO854" s="357"/>
      <c r="EP854" s="357"/>
      <c r="EQ854" s="357"/>
      <c r="ER854" s="357"/>
      <c r="ES854" s="357"/>
      <c r="ET854" s="357"/>
      <c r="EU854" s="357"/>
    </row>
    <row r="855" ht="12.75" customHeight="1">
      <c r="A855" s="357"/>
      <c r="B855" s="357"/>
      <c r="C855" s="357"/>
      <c r="D855" s="357"/>
      <c r="E855" s="357"/>
      <c r="F855" s="357"/>
      <c r="G855" s="357"/>
      <c r="H855" s="357"/>
      <c r="I855" s="357"/>
      <c r="J855" s="357"/>
      <c r="K855" s="357"/>
      <c r="L855" s="357"/>
      <c r="M855" s="357"/>
      <c r="N855" s="357"/>
      <c r="O855" s="357"/>
      <c r="P855" s="357"/>
      <c r="Q855" s="357"/>
      <c r="R855" s="357"/>
      <c r="S855" s="357"/>
      <c r="T855" s="357"/>
      <c r="U855" s="357"/>
      <c r="V855" s="357"/>
      <c r="W855" s="357"/>
      <c r="X855" s="357"/>
      <c r="Y855" s="357"/>
      <c r="Z855" s="357"/>
      <c r="AA855" s="357"/>
      <c r="AB855" s="357"/>
      <c r="AC855" s="357"/>
      <c r="AD855" s="357"/>
      <c r="AE855" s="357"/>
      <c r="AF855" s="357"/>
      <c r="AG855" s="357"/>
      <c r="AH855" s="357"/>
      <c r="AI855" s="357"/>
      <c r="AJ855" s="357"/>
      <c r="AK855" s="357"/>
      <c r="AL855" s="357"/>
      <c r="AM855" s="357"/>
      <c r="AN855" s="357"/>
      <c r="AO855" s="357"/>
      <c r="AP855" s="357"/>
      <c r="AQ855" s="357"/>
      <c r="AR855" s="357"/>
      <c r="AS855" s="357"/>
      <c r="AT855" s="357"/>
      <c r="AU855" s="357"/>
      <c r="AV855" s="357"/>
      <c r="AW855" s="357"/>
      <c r="AX855" s="357"/>
      <c r="AY855" s="357"/>
      <c r="AZ855" s="357"/>
      <c r="BA855" s="357"/>
      <c r="BB855" s="357"/>
      <c r="BC855" s="357"/>
      <c r="BD855" s="357"/>
      <c r="BE855" s="357"/>
      <c r="BF855" s="357"/>
      <c r="BG855" s="357"/>
      <c r="BH855" s="357"/>
      <c r="BI855" s="357"/>
      <c r="BJ855" s="357"/>
      <c r="BK855" s="357"/>
      <c r="BL855" s="357"/>
      <c r="BM855" s="357"/>
      <c r="BN855" s="357"/>
      <c r="BO855" s="357"/>
      <c r="BP855" s="357"/>
      <c r="BQ855" s="357"/>
      <c r="BR855" s="357"/>
      <c r="BS855" s="357"/>
      <c r="BT855" s="357"/>
      <c r="BU855" s="357"/>
      <c r="BV855" s="357"/>
      <c r="BW855" s="357"/>
      <c r="BX855" s="357"/>
      <c r="BY855" s="357"/>
      <c r="BZ855" s="357"/>
      <c r="CA855" s="357"/>
      <c r="CB855" s="357"/>
      <c r="CC855" s="357"/>
      <c r="CD855" s="357"/>
      <c r="CE855" s="357"/>
      <c r="CF855" s="357"/>
      <c r="CG855" s="357"/>
      <c r="CH855" s="357"/>
      <c r="CI855" s="357"/>
      <c r="CJ855" s="357"/>
      <c r="CK855" s="357"/>
      <c r="CL855" s="357"/>
      <c r="CM855" s="357"/>
      <c r="CN855" s="357"/>
      <c r="CO855" s="357"/>
      <c r="CP855" s="357"/>
      <c r="CQ855" s="357"/>
      <c r="CR855" s="357"/>
      <c r="CS855" s="357"/>
      <c r="CT855" s="357"/>
      <c r="CU855" s="357"/>
      <c r="CV855" s="357"/>
      <c r="CW855" s="357"/>
      <c r="CX855" s="357"/>
      <c r="CY855" s="357"/>
      <c r="CZ855" s="357"/>
      <c r="DA855" s="357"/>
      <c r="DB855" s="357"/>
      <c r="DC855" s="357"/>
      <c r="DD855" s="357"/>
      <c r="DE855" s="357"/>
      <c r="DF855" s="357"/>
      <c r="DG855" s="357"/>
      <c r="DH855" s="357"/>
      <c r="DI855" s="357"/>
      <c r="DJ855" s="357"/>
      <c r="DK855" s="357"/>
      <c r="DL855" s="357"/>
      <c r="DM855" s="357"/>
      <c r="DN855" s="357"/>
      <c r="DO855" s="357"/>
      <c r="DP855" s="357"/>
      <c r="DQ855" s="357"/>
      <c r="DR855" s="357"/>
      <c r="DS855" s="357"/>
      <c r="DT855" s="357"/>
      <c r="DU855" s="357"/>
      <c r="DV855" s="357"/>
      <c r="DW855" s="357"/>
      <c r="DX855" s="357"/>
      <c r="DY855" s="357"/>
      <c r="DZ855" s="357"/>
      <c r="EA855" s="357"/>
      <c r="EB855" s="357"/>
      <c r="EC855" s="357"/>
      <c r="ED855" s="357"/>
      <c r="EE855" s="357"/>
      <c r="EF855" s="357"/>
      <c r="EG855" s="357"/>
      <c r="EH855" s="357"/>
      <c r="EI855" s="357"/>
      <c r="EJ855" s="357"/>
      <c r="EK855" s="357"/>
      <c r="EL855" s="357"/>
      <c r="EM855" s="357"/>
      <c r="EN855" s="357"/>
      <c r="EO855" s="357"/>
      <c r="EP855" s="357"/>
      <c r="EQ855" s="357"/>
      <c r="ER855" s="357"/>
      <c r="ES855" s="357"/>
      <c r="ET855" s="357"/>
      <c r="EU855" s="357"/>
    </row>
    <row r="856" ht="12.75" customHeight="1">
      <c r="A856" s="357"/>
      <c r="B856" s="357"/>
      <c r="C856" s="357"/>
      <c r="D856" s="357"/>
      <c r="E856" s="357"/>
      <c r="F856" s="357"/>
      <c r="G856" s="357"/>
      <c r="H856" s="357"/>
      <c r="I856" s="357"/>
      <c r="J856" s="357"/>
      <c r="K856" s="357"/>
      <c r="L856" s="357"/>
      <c r="M856" s="357"/>
      <c r="N856" s="357"/>
      <c r="O856" s="357"/>
      <c r="P856" s="357"/>
      <c r="Q856" s="357"/>
      <c r="R856" s="357"/>
      <c r="S856" s="357"/>
      <c r="T856" s="357"/>
      <c r="U856" s="357"/>
      <c r="V856" s="357"/>
      <c r="W856" s="357"/>
      <c r="X856" s="357"/>
      <c r="Y856" s="357"/>
      <c r="Z856" s="357"/>
      <c r="AA856" s="357"/>
      <c r="AB856" s="357"/>
      <c r="AC856" s="357"/>
      <c r="AD856" s="357"/>
      <c r="AE856" s="357"/>
      <c r="AF856" s="357"/>
      <c r="AG856" s="357"/>
      <c r="AH856" s="357"/>
      <c r="AI856" s="357"/>
      <c r="AJ856" s="357"/>
      <c r="AK856" s="357"/>
      <c r="AL856" s="357"/>
      <c r="AM856" s="357"/>
      <c r="AN856" s="357"/>
      <c r="AO856" s="357"/>
      <c r="AP856" s="357"/>
      <c r="AQ856" s="357"/>
      <c r="AR856" s="357"/>
      <c r="AS856" s="357"/>
      <c r="AT856" s="357"/>
      <c r="AU856" s="357"/>
      <c r="AV856" s="357"/>
      <c r="AW856" s="357"/>
      <c r="AX856" s="357"/>
      <c r="AY856" s="357"/>
      <c r="AZ856" s="357"/>
      <c r="BA856" s="357"/>
      <c r="BB856" s="357"/>
      <c r="BC856" s="357"/>
      <c r="BD856" s="357"/>
      <c r="BE856" s="357"/>
      <c r="BF856" s="357"/>
      <c r="BG856" s="357"/>
      <c r="BH856" s="357"/>
      <c r="BI856" s="357"/>
      <c r="BJ856" s="357"/>
      <c r="BK856" s="357"/>
      <c r="BL856" s="357"/>
      <c r="BM856" s="357"/>
      <c r="BN856" s="357"/>
      <c r="BO856" s="357"/>
      <c r="BP856" s="357"/>
      <c r="BQ856" s="357"/>
      <c r="BR856" s="357"/>
      <c r="BS856" s="357"/>
      <c r="BT856" s="357"/>
      <c r="BU856" s="357"/>
      <c r="BV856" s="357"/>
      <c r="BW856" s="357"/>
      <c r="BX856" s="357"/>
      <c r="BY856" s="357"/>
      <c r="BZ856" s="357"/>
      <c r="CA856" s="357"/>
      <c r="CB856" s="357"/>
      <c r="CC856" s="357"/>
      <c r="CD856" s="357"/>
      <c r="CE856" s="357"/>
      <c r="CF856" s="357"/>
      <c r="CG856" s="357"/>
      <c r="CH856" s="357"/>
      <c r="CI856" s="357"/>
      <c r="CJ856" s="357"/>
      <c r="CK856" s="357"/>
      <c r="CL856" s="357"/>
      <c r="CM856" s="357"/>
      <c r="CN856" s="357"/>
      <c r="CO856" s="357"/>
      <c r="CP856" s="357"/>
      <c r="CQ856" s="357"/>
      <c r="CR856" s="357"/>
      <c r="CS856" s="357"/>
      <c r="CT856" s="357"/>
      <c r="CU856" s="357"/>
      <c r="CV856" s="357"/>
      <c r="CW856" s="357"/>
      <c r="CX856" s="357"/>
      <c r="CY856" s="357"/>
      <c r="CZ856" s="357"/>
      <c r="DA856" s="357"/>
      <c r="DB856" s="357"/>
      <c r="DC856" s="357"/>
      <c r="DD856" s="357"/>
      <c r="DE856" s="357"/>
      <c r="DF856" s="357"/>
      <c r="DG856" s="357"/>
      <c r="DH856" s="357"/>
      <c r="DI856" s="357"/>
      <c r="DJ856" s="357"/>
      <c r="DK856" s="357"/>
      <c r="DL856" s="357"/>
      <c r="DM856" s="357"/>
      <c r="DN856" s="357"/>
      <c r="DO856" s="357"/>
      <c r="DP856" s="357"/>
      <c r="DQ856" s="357"/>
      <c r="DR856" s="357"/>
      <c r="DS856" s="357"/>
      <c r="DT856" s="357"/>
      <c r="DU856" s="357"/>
      <c r="DV856" s="357"/>
      <c r="DW856" s="357"/>
      <c r="DX856" s="357"/>
      <c r="DY856" s="357"/>
      <c r="DZ856" s="357"/>
      <c r="EA856" s="357"/>
      <c r="EB856" s="357"/>
      <c r="EC856" s="357"/>
      <c r="ED856" s="357"/>
      <c r="EE856" s="357"/>
      <c r="EF856" s="357"/>
      <c r="EG856" s="357"/>
      <c r="EH856" s="357"/>
      <c r="EI856" s="357"/>
      <c r="EJ856" s="357"/>
      <c r="EK856" s="357"/>
      <c r="EL856" s="357"/>
      <c r="EM856" s="357"/>
      <c r="EN856" s="357"/>
      <c r="EO856" s="357"/>
      <c r="EP856" s="357"/>
      <c r="EQ856" s="357"/>
      <c r="ER856" s="357"/>
      <c r="ES856" s="357"/>
      <c r="ET856" s="357"/>
      <c r="EU856" s="357"/>
    </row>
    <row r="857" ht="12.75" customHeight="1">
      <c r="A857" s="357"/>
      <c r="B857" s="357"/>
      <c r="C857" s="357"/>
      <c r="D857" s="357"/>
      <c r="E857" s="357"/>
      <c r="F857" s="357"/>
      <c r="G857" s="357"/>
      <c r="H857" s="357"/>
      <c r="I857" s="357"/>
      <c r="J857" s="357"/>
      <c r="K857" s="357"/>
      <c r="L857" s="357"/>
      <c r="M857" s="357"/>
      <c r="N857" s="357"/>
      <c r="O857" s="357"/>
      <c r="P857" s="357"/>
      <c r="Q857" s="357"/>
      <c r="R857" s="357"/>
      <c r="S857" s="357"/>
      <c r="T857" s="357"/>
      <c r="U857" s="357"/>
      <c r="V857" s="357"/>
      <c r="W857" s="357"/>
      <c r="X857" s="357"/>
      <c r="Y857" s="357"/>
      <c r="Z857" s="357"/>
      <c r="AA857" s="357"/>
      <c r="AB857" s="357"/>
      <c r="AC857" s="357"/>
      <c r="AD857" s="357"/>
      <c r="AE857" s="357"/>
      <c r="AF857" s="357"/>
      <c r="AG857" s="357"/>
      <c r="AH857" s="357"/>
      <c r="AI857" s="357"/>
      <c r="AJ857" s="357"/>
      <c r="AK857" s="357"/>
      <c r="AL857" s="357"/>
      <c r="AM857" s="357"/>
      <c r="AN857" s="357"/>
      <c r="AO857" s="357"/>
      <c r="AP857" s="357"/>
      <c r="AQ857" s="357"/>
      <c r="AR857" s="357"/>
      <c r="AS857" s="357"/>
      <c r="AT857" s="357"/>
      <c r="AU857" s="357"/>
      <c r="AV857" s="357"/>
      <c r="AW857" s="357"/>
      <c r="AX857" s="357"/>
      <c r="AY857" s="357"/>
      <c r="AZ857" s="357"/>
      <c r="BA857" s="357"/>
      <c r="BB857" s="357"/>
      <c r="BC857" s="357"/>
      <c r="BD857" s="357"/>
      <c r="BE857" s="357"/>
      <c r="BF857" s="357"/>
      <c r="BG857" s="357"/>
      <c r="BH857" s="357"/>
      <c r="BI857" s="357"/>
      <c r="BJ857" s="357"/>
      <c r="BK857" s="357"/>
      <c r="BL857" s="357"/>
      <c r="BM857" s="357"/>
      <c r="BN857" s="357"/>
      <c r="BO857" s="357"/>
      <c r="BP857" s="357"/>
      <c r="BQ857" s="357"/>
      <c r="BR857" s="357"/>
      <c r="BS857" s="357"/>
      <c r="BT857" s="357"/>
      <c r="BU857" s="357"/>
      <c r="BV857" s="357"/>
      <c r="BW857" s="357"/>
      <c r="BX857" s="357"/>
      <c r="BY857" s="357"/>
      <c r="BZ857" s="357"/>
      <c r="CA857" s="357"/>
      <c r="CB857" s="357"/>
      <c r="CC857" s="357"/>
      <c r="CD857" s="357"/>
      <c r="CE857" s="357"/>
      <c r="CF857" s="357"/>
      <c r="CG857" s="357"/>
      <c r="CH857" s="357"/>
      <c r="CI857" s="357"/>
      <c r="CJ857" s="357"/>
      <c r="CK857" s="357"/>
      <c r="CL857" s="357"/>
      <c r="CM857" s="357"/>
      <c r="CN857" s="357"/>
      <c r="CO857" s="357"/>
      <c r="CP857" s="357"/>
      <c r="CQ857" s="357"/>
      <c r="CR857" s="357"/>
      <c r="CS857" s="357"/>
      <c r="CT857" s="357"/>
      <c r="CU857" s="357"/>
      <c r="CV857" s="357"/>
      <c r="CW857" s="357"/>
      <c r="CX857" s="357"/>
      <c r="CY857" s="357"/>
      <c r="CZ857" s="357"/>
      <c r="DA857" s="357"/>
      <c r="DB857" s="357"/>
      <c r="DC857" s="357"/>
      <c r="DD857" s="357"/>
      <c r="DE857" s="357"/>
      <c r="DF857" s="357"/>
      <c r="DG857" s="357"/>
      <c r="DH857" s="357"/>
      <c r="DI857" s="357"/>
      <c r="DJ857" s="357"/>
      <c r="DK857" s="357"/>
      <c r="DL857" s="357"/>
      <c r="DM857" s="357"/>
      <c r="DN857" s="357"/>
      <c r="DO857" s="357"/>
      <c r="DP857" s="357"/>
      <c r="DQ857" s="357"/>
      <c r="DR857" s="357"/>
      <c r="DS857" s="357"/>
      <c r="DT857" s="357"/>
      <c r="DU857" s="357"/>
      <c r="DV857" s="357"/>
      <c r="DW857" s="357"/>
      <c r="DX857" s="357"/>
      <c r="DY857" s="357"/>
      <c r="DZ857" s="357"/>
      <c r="EA857" s="357"/>
      <c r="EB857" s="357"/>
      <c r="EC857" s="357"/>
      <c r="ED857" s="357"/>
      <c r="EE857" s="357"/>
      <c r="EF857" s="357"/>
      <c r="EG857" s="357"/>
      <c r="EH857" s="357"/>
      <c r="EI857" s="357"/>
      <c r="EJ857" s="357"/>
      <c r="EK857" s="357"/>
      <c r="EL857" s="357"/>
      <c r="EM857" s="357"/>
      <c r="EN857" s="357"/>
      <c r="EO857" s="357"/>
      <c r="EP857" s="357"/>
      <c r="EQ857" s="357"/>
      <c r="ER857" s="357"/>
      <c r="ES857" s="357"/>
      <c r="ET857" s="357"/>
      <c r="EU857" s="357"/>
    </row>
    <row r="858" ht="12.75" customHeight="1">
      <c r="A858" s="357"/>
      <c r="B858" s="357"/>
      <c r="C858" s="357"/>
      <c r="D858" s="357"/>
      <c r="E858" s="357"/>
      <c r="F858" s="357"/>
      <c r="G858" s="357"/>
      <c r="H858" s="357"/>
      <c r="I858" s="357"/>
      <c r="J858" s="357"/>
      <c r="K858" s="357"/>
      <c r="L858" s="357"/>
      <c r="M858" s="357"/>
      <c r="N858" s="357"/>
      <c r="O858" s="357"/>
      <c r="P858" s="357"/>
      <c r="Q858" s="357"/>
      <c r="R858" s="357"/>
      <c r="S858" s="357"/>
      <c r="T858" s="357"/>
      <c r="U858" s="357"/>
      <c r="V858" s="357"/>
      <c r="W858" s="357"/>
      <c r="X858" s="357"/>
      <c r="Y858" s="357"/>
      <c r="Z858" s="357"/>
      <c r="AA858" s="357"/>
      <c r="AB858" s="357"/>
      <c r="AC858" s="357"/>
      <c r="AD858" s="357"/>
      <c r="AE858" s="357"/>
      <c r="AF858" s="357"/>
      <c r="AG858" s="357"/>
      <c r="AH858" s="357"/>
      <c r="AI858" s="357"/>
      <c r="AJ858" s="357"/>
      <c r="AK858" s="357"/>
      <c r="AL858" s="357"/>
      <c r="AM858" s="357"/>
      <c r="AN858" s="357"/>
      <c r="AO858" s="357"/>
      <c r="AP858" s="357"/>
      <c r="AQ858" s="357"/>
      <c r="AR858" s="357"/>
      <c r="AS858" s="357"/>
      <c r="AT858" s="357"/>
      <c r="AU858" s="357"/>
      <c r="AV858" s="357"/>
      <c r="AW858" s="357"/>
      <c r="AX858" s="357"/>
      <c r="AY858" s="357"/>
      <c r="AZ858" s="357"/>
      <c r="BA858" s="357"/>
      <c r="BB858" s="357"/>
      <c r="BC858" s="357"/>
      <c r="BD858" s="357"/>
      <c r="BE858" s="357"/>
      <c r="BF858" s="357"/>
      <c r="BG858" s="357"/>
      <c r="BH858" s="357"/>
      <c r="BI858" s="357"/>
      <c r="BJ858" s="357"/>
      <c r="BK858" s="357"/>
      <c r="BL858" s="357"/>
      <c r="BM858" s="357"/>
      <c r="BN858" s="357"/>
      <c r="BO858" s="357"/>
      <c r="BP858" s="357"/>
      <c r="BQ858" s="357"/>
      <c r="BR858" s="357"/>
      <c r="BS858" s="357"/>
      <c r="BT858" s="357"/>
      <c r="BU858" s="357"/>
      <c r="BV858" s="357"/>
      <c r="BW858" s="357"/>
      <c r="BX858" s="357"/>
      <c r="BY858" s="357"/>
      <c r="BZ858" s="357"/>
      <c r="CA858" s="357"/>
      <c r="CB858" s="357"/>
      <c r="CC858" s="357"/>
      <c r="CD858" s="357"/>
      <c r="CE858" s="357"/>
      <c r="CF858" s="357"/>
      <c r="CG858" s="357"/>
      <c r="CH858" s="357"/>
      <c r="CI858" s="357"/>
      <c r="CJ858" s="357"/>
      <c r="CK858" s="357"/>
      <c r="CL858" s="357"/>
      <c r="CM858" s="357"/>
      <c r="CN858" s="357"/>
      <c r="CO858" s="357"/>
      <c r="CP858" s="357"/>
      <c r="CQ858" s="357"/>
      <c r="CR858" s="357"/>
      <c r="CS858" s="357"/>
      <c r="CT858" s="357"/>
      <c r="CU858" s="357"/>
      <c r="CV858" s="357"/>
      <c r="CW858" s="357"/>
      <c r="CX858" s="357"/>
      <c r="CY858" s="357"/>
      <c r="CZ858" s="357"/>
      <c r="DA858" s="357"/>
      <c r="DB858" s="357"/>
      <c r="DC858" s="357"/>
      <c r="DD858" s="357"/>
      <c r="DE858" s="357"/>
      <c r="DF858" s="357"/>
      <c r="DG858" s="357"/>
      <c r="DH858" s="357"/>
      <c r="DI858" s="357"/>
      <c r="DJ858" s="357"/>
      <c r="DK858" s="357"/>
      <c r="DL858" s="357"/>
      <c r="DM858" s="357"/>
      <c r="DN858" s="357"/>
      <c r="DO858" s="357"/>
      <c r="DP858" s="357"/>
      <c r="DQ858" s="357"/>
      <c r="DR858" s="357"/>
      <c r="DS858" s="357"/>
      <c r="DT858" s="357"/>
      <c r="DU858" s="357"/>
      <c r="DV858" s="357"/>
      <c r="DW858" s="357"/>
      <c r="DX858" s="357"/>
      <c r="DY858" s="357"/>
      <c r="DZ858" s="357"/>
      <c r="EA858" s="357"/>
      <c r="EB858" s="357"/>
      <c r="EC858" s="357"/>
      <c r="ED858" s="357"/>
      <c r="EE858" s="357"/>
      <c r="EF858" s="357"/>
      <c r="EG858" s="357"/>
      <c r="EH858" s="357"/>
      <c r="EI858" s="357"/>
      <c r="EJ858" s="357"/>
      <c r="EK858" s="357"/>
      <c r="EL858" s="357"/>
      <c r="EM858" s="357"/>
      <c r="EN858" s="357"/>
      <c r="EO858" s="357"/>
      <c r="EP858" s="357"/>
      <c r="EQ858" s="357"/>
      <c r="ER858" s="357"/>
      <c r="ES858" s="357"/>
      <c r="ET858" s="357"/>
      <c r="EU858" s="357"/>
    </row>
    <row r="859" ht="12.75" customHeight="1">
      <c r="A859" s="357"/>
      <c r="B859" s="357"/>
      <c r="C859" s="357"/>
      <c r="D859" s="357"/>
      <c r="E859" s="357"/>
      <c r="F859" s="357"/>
      <c r="G859" s="357"/>
      <c r="H859" s="357"/>
      <c r="I859" s="357"/>
      <c r="J859" s="357"/>
      <c r="K859" s="357"/>
      <c r="L859" s="357"/>
      <c r="M859" s="357"/>
      <c r="N859" s="357"/>
      <c r="O859" s="357"/>
      <c r="P859" s="357"/>
      <c r="Q859" s="357"/>
      <c r="R859" s="357"/>
      <c r="S859" s="357"/>
      <c r="T859" s="357"/>
      <c r="U859" s="357"/>
      <c r="V859" s="357"/>
      <c r="W859" s="357"/>
      <c r="X859" s="357"/>
      <c r="Y859" s="357"/>
      <c r="Z859" s="357"/>
      <c r="AA859" s="357"/>
      <c r="AB859" s="357"/>
      <c r="AC859" s="357"/>
      <c r="AD859" s="357"/>
      <c r="AE859" s="357"/>
      <c r="AF859" s="357"/>
      <c r="AG859" s="357"/>
      <c r="AH859" s="357"/>
      <c r="AI859" s="357"/>
      <c r="AJ859" s="357"/>
      <c r="AK859" s="357"/>
      <c r="AL859" s="357"/>
      <c r="AM859" s="357"/>
      <c r="AN859" s="357"/>
      <c r="AO859" s="357"/>
      <c r="AP859" s="357"/>
      <c r="AQ859" s="357"/>
      <c r="AR859" s="357"/>
      <c r="AS859" s="357"/>
      <c r="AT859" s="357"/>
      <c r="AU859" s="357"/>
      <c r="AV859" s="357"/>
      <c r="AW859" s="357"/>
      <c r="AX859" s="357"/>
      <c r="AY859" s="357"/>
      <c r="AZ859" s="357"/>
      <c r="BA859" s="357"/>
      <c r="BB859" s="357"/>
      <c r="BC859" s="357"/>
      <c r="BD859" s="357"/>
      <c r="BE859" s="357"/>
      <c r="BF859" s="357"/>
      <c r="BG859" s="357"/>
      <c r="BH859" s="357"/>
      <c r="BI859" s="357"/>
      <c r="BJ859" s="357"/>
      <c r="BK859" s="357"/>
      <c r="BL859" s="357"/>
      <c r="BM859" s="357"/>
      <c r="BN859" s="357"/>
      <c r="BO859" s="357"/>
      <c r="BP859" s="357"/>
      <c r="BQ859" s="357"/>
      <c r="BR859" s="357"/>
      <c r="BS859" s="357"/>
      <c r="BT859" s="357"/>
      <c r="BU859" s="357"/>
      <c r="BV859" s="357"/>
      <c r="BW859" s="357"/>
      <c r="BX859" s="357"/>
      <c r="BY859" s="357"/>
      <c r="BZ859" s="357"/>
      <c r="CA859" s="357"/>
      <c r="CB859" s="357"/>
      <c r="CC859" s="357"/>
      <c r="CD859" s="357"/>
      <c r="CE859" s="357"/>
      <c r="CF859" s="357"/>
      <c r="CG859" s="357"/>
      <c r="CH859" s="357"/>
      <c r="CI859" s="357"/>
      <c r="CJ859" s="357"/>
      <c r="CK859" s="357"/>
      <c r="CL859" s="357"/>
      <c r="CM859" s="357"/>
      <c r="CN859" s="357"/>
      <c r="CO859" s="357"/>
      <c r="CP859" s="357"/>
      <c r="CQ859" s="357"/>
      <c r="CR859" s="357"/>
      <c r="CS859" s="357"/>
      <c r="CT859" s="357"/>
      <c r="CU859" s="357"/>
      <c r="CV859" s="357"/>
      <c r="CW859" s="357"/>
      <c r="CX859" s="357"/>
      <c r="CY859" s="357"/>
      <c r="CZ859" s="357"/>
      <c r="DA859" s="357"/>
      <c r="DB859" s="357"/>
      <c r="DC859" s="357"/>
      <c r="DD859" s="357"/>
      <c r="DE859" s="357"/>
      <c r="DF859" s="357"/>
      <c r="DG859" s="357"/>
      <c r="DH859" s="357"/>
      <c r="DI859" s="357"/>
      <c r="DJ859" s="357"/>
      <c r="DK859" s="357"/>
      <c r="DL859" s="357"/>
      <c r="DM859" s="357"/>
      <c r="DN859" s="357"/>
      <c r="DO859" s="357"/>
      <c r="DP859" s="357"/>
      <c r="DQ859" s="357"/>
      <c r="DR859" s="357"/>
      <c r="DS859" s="357"/>
      <c r="DT859" s="357"/>
      <c r="DU859" s="357"/>
      <c r="DV859" s="357"/>
      <c r="DW859" s="357"/>
      <c r="DX859" s="357"/>
      <c r="DY859" s="357"/>
      <c r="DZ859" s="357"/>
      <c r="EA859" s="357"/>
      <c r="EB859" s="357"/>
      <c r="EC859" s="357"/>
      <c r="ED859" s="357"/>
      <c r="EE859" s="357"/>
      <c r="EF859" s="357"/>
      <c r="EG859" s="357"/>
      <c r="EH859" s="357"/>
      <c r="EI859" s="357"/>
      <c r="EJ859" s="357"/>
      <c r="EK859" s="357"/>
      <c r="EL859" s="357"/>
      <c r="EM859" s="357"/>
      <c r="EN859" s="357"/>
      <c r="EO859" s="357"/>
      <c r="EP859" s="357"/>
      <c r="EQ859" s="357"/>
      <c r="ER859" s="357"/>
      <c r="ES859" s="357"/>
      <c r="ET859" s="357"/>
      <c r="EU859" s="357"/>
    </row>
    <row r="860" ht="12.75" customHeight="1">
      <c r="A860" s="357"/>
      <c r="B860" s="357"/>
      <c r="C860" s="357"/>
      <c r="D860" s="357"/>
      <c r="E860" s="357"/>
      <c r="F860" s="357"/>
      <c r="G860" s="357"/>
      <c r="H860" s="357"/>
      <c r="I860" s="357"/>
      <c r="J860" s="357"/>
      <c r="K860" s="357"/>
      <c r="L860" s="357"/>
      <c r="M860" s="357"/>
      <c r="N860" s="357"/>
      <c r="O860" s="357"/>
      <c r="P860" s="357"/>
      <c r="Q860" s="357"/>
      <c r="R860" s="357"/>
      <c r="S860" s="357"/>
      <c r="T860" s="357"/>
      <c r="U860" s="357"/>
      <c r="V860" s="357"/>
      <c r="W860" s="357"/>
      <c r="X860" s="357"/>
      <c r="Y860" s="357"/>
      <c r="Z860" s="357"/>
      <c r="AA860" s="357"/>
      <c r="AB860" s="357"/>
      <c r="AC860" s="357"/>
      <c r="AD860" s="357"/>
      <c r="AE860" s="357"/>
      <c r="AF860" s="357"/>
      <c r="AG860" s="357"/>
      <c r="AH860" s="357"/>
      <c r="AI860" s="357"/>
      <c r="AJ860" s="357"/>
      <c r="AK860" s="357"/>
      <c r="AL860" s="357"/>
      <c r="AM860" s="357"/>
      <c r="AN860" s="357"/>
      <c r="AO860" s="357"/>
      <c r="AP860" s="357"/>
      <c r="AQ860" s="357"/>
      <c r="AR860" s="357"/>
      <c r="AS860" s="357"/>
      <c r="AT860" s="357"/>
      <c r="AU860" s="357"/>
      <c r="AV860" s="357"/>
      <c r="AW860" s="357"/>
      <c r="AX860" s="357"/>
      <c r="AY860" s="357"/>
      <c r="AZ860" s="357"/>
      <c r="BA860" s="357"/>
      <c r="BB860" s="357"/>
      <c r="BC860" s="357"/>
      <c r="BD860" s="357"/>
      <c r="BE860" s="357"/>
      <c r="BF860" s="357"/>
      <c r="BG860" s="357"/>
      <c r="BH860" s="357"/>
      <c r="BI860" s="357"/>
      <c r="BJ860" s="357"/>
      <c r="BK860" s="357"/>
      <c r="BL860" s="357"/>
      <c r="BM860" s="357"/>
      <c r="BN860" s="357"/>
      <c r="BO860" s="357"/>
      <c r="BP860" s="357"/>
      <c r="BQ860" s="357"/>
      <c r="BR860" s="357"/>
      <c r="BS860" s="357"/>
      <c r="BT860" s="357"/>
      <c r="BU860" s="357"/>
      <c r="BV860" s="357"/>
      <c r="BW860" s="357"/>
      <c r="BX860" s="357"/>
      <c r="BY860" s="357"/>
      <c r="BZ860" s="357"/>
      <c r="CA860" s="357"/>
      <c r="CB860" s="357"/>
      <c r="CC860" s="357"/>
      <c r="CD860" s="357"/>
      <c r="CE860" s="357"/>
      <c r="CF860" s="357"/>
      <c r="CG860" s="357"/>
      <c r="CH860" s="357"/>
      <c r="CI860" s="357"/>
      <c r="CJ860" s="357"/>
      <c r="CK860" s="357"/>
      <c r="CL860" s="357"/>
      <c r="CM860" s="357"/>
      <c r="CN860" s="357"/>
      <c r="CO860" s="357"/>
      <c r="CP860" s="357"/>
      <c r="CQ860" s="357"/>
      <c r="CR860" s="357"/>
      <c r="CS860" s="357"/>
      <c r="CT860" s="357"/>
      <c r="CU860" s="357"/>
      <c r="CV860" s="357"/>
      <c r="CW860" s="357"/>
      <c r="CX860" s="357"/>
      <c r="CY860" s="357"/>
      <c r="CZ860" s="357"/>
      <c r="DA860" s="357"/>
      <c r="DB860" s="357"/>
      <c r="DC860" s="357"/>
      <c r="DD860" s="357"/>
      <c r="DE860" s="357"/>
      <c r="DF860" s="357"/>
      <c r="DG860" s="357"/>
      <c r="DH860" s="357"/>
      <c r="DI860" s="357"/>
      <c r="DJ860" s="357"/>
      <c r="DK860" s="357"/>
      <c r="DL860" s="357"/>
      <c r="DM860" s="357"/>
      <c r="DN860" s="357"/>
      <c r="DO860" s="357"/>
      <c r="DP860" s="357"/>
      <c r="DQ860" s="357"/>
      <c r="DR860" s="357"/>
      <c r="DS860" s="357"/>
      <c r="DT860" s="357"/>
      <c r="DU860" s="357"/>
      <c r="DV860" s="357"/>
      <c r="DW860" s="357"/>
      <c r="DX860" s="357"/>
      <c r="DY860" s="357"/>
      <c r="DZ860" s="357"/>
      <c r="EA860" s="357"/>
      <c r="EB860" s="357"/>
      <c r="EC860" s="357"/>
      <c r="ED860" s="357"/>
      <c r="EE860" s="357"/>
      <c r="EF860" s="357"/>
      <c r="EG860" s="357"/>
      <c r="EH860" s="357"/>
      <c r="EI860" s="357"/>
      <c r="EJ860" s="357"/>
      <c r="EK860" s="357"/>
      <c r="EL860" s="357"/>
      <c r="EM860" s="357"/>
      <c r="EN860" s="357"/>
      <c r="EO860" s="357"/>
      <c r="EP860" s="357"/>
      <c r="EQ860" s="357"/>
      <c r="ER860" s="357"/>
      <c r="ES860" s="357"/>
      <c r="ET860" s="357"/>
      <c r="EU860" s="357"/>
    </row>
    <row r="861" ht="12.75" customHeight="1">
      <c r="A861" s="357"/>
      <c r="B861" s="357"/>
      <c r="C861" s="357"/>
      <c r="D861" s="357"/>
      <c r="E861" s="357"/>
      <c r="F861" s="357"/>
      <c r="G861" s="357"/>
      <c r="H861" s="357"/>
      <c r="I861" s="357"/>
      <c r="J861" s="357"/>
      <c r="K861" s="357"/>
      <c r="L861" s="357"/>
      <c r="M861" s="357"/>
      <c r="N861" s="357"/>
      <c r="O861" s="357"/>
      <c r="P861" s="357"/>
      <c r="Q861" s="357"/>
      <c r="R861" s="357"/>
      <c r="S861" s="357"/>
      <c r="T861" s="357"/>
      <c r="U861" s="357"/>
      <c r="V861" s="357"/>
      <c r="W861" s="357"/>
      <c r="X861" s="357"/>
      <c r="Y861" s="357"/>
      <c r="Z861" s="357"/>
      <c r="AA861" s="357"/>
      <c r="AB861" s="357"/>
      <c r="AC861" s="357"/>
      <c r="AD861" s="357"/>
      <c r="AE861" s="357"/>
      <c r="AF861" s="357"/>
      <c r="AG861" s="357"/>
      <c r="AH861" s="357"/>
      <c r="AI861" s="357"/>
      <c r="AJ861" s="357"/>
      <c r="AK861" s="357"/>
      <c r="AL861" s="357"/>
      <c r="AM861" s="357"/>
      <c r="AN861" s="357"/>
      <c r="AO861" s="357"/>
      <c r="AP861" s="357"/>
      <c r="AQ861" s="357"/>
      <c r="AR861" s="357"/>
      <c r="AS861" s="357"/>
      <c r="AT861" s="357"/>
      <c r="AU861" s="357"/>
      <c r="AV861" s="357"/>
      <c r="AW861" s="357"/>
      <c r="AX861" s="357"/>
      <c r="AY861" s="357"/>
      <c r="AZ861" s="357"/>
      <c r="BA861" s="357"/>
      <c r="BB861" s="357"/>
      <c r="BC861" s="357"/>
      <c r="BD861" s="357"/>
      <c r="BE861" s="357"/>
      <c r="BF861" s="357"/>
      <c r="BG861" s="357"/>
      <c r="BH861" s="357"/>
      <c r="BI861" s="357"/>
      <c r="BJ861" s="357"/>
      <c r="BK861" s="357"/>
      <c r="BL861" s="357"/>
      <c r="BM861" s="357"/>
      <c r="BN861" s="357"/>
      <c r="BO861" s="357"/>
      <c r="BP861" s="357"/>
      <c r="BQ861" s="357"/>
      <c r="BR861" s="357"/>
      <c r="BS861" s="357"/>
      <c r="BT861" s="357"/>
      <c r="BU861" s="357"/>
      <c r="BV861" s="357"/>
      <c r="BW861" s="357"/>
      <c r="BX861" s="357"/>
      <c r="BY861" s="357"/>
      <c r="BZ861" s="357"/>
      <c r="CA861" s="357"/>
      <c r="CB861" s="357"/>
      <c r="CC861" s="357"/>
      <c r="CD861" s="357"/>
      <c r="CE861" s="357"/>
      <c r="CF861" s="357"/>
      <c r="CG861" s="357"/>
      <c r="CH861" s="357"/>
      <c r="CI861" s="357"/>
      <c r="CJ861" s="357"/>
      <c r="CK861" s="357"/>
      <c r="CL861" s="357"/>
      <c r="CM861" s="357"/>
      <c r="CN861" s="357"/>
      <c r="CO861" s="357"/>
      <c r="CP861" s="357"/>
      <c r="CQ861" s="357"/>
      <c r="CR861" s="357"/>
      <c r="CS861" s="357"/>
      <c r="CT861" s="357"/>
      <c r="CU861" s="357"/>
      <c r="CV861" s="357"/>
      <c r="CW861" s="357"/>
      <c r="CX861" s="357"/>
      <c r="CY861" s="357"/>
      <c r="CZ861" s="357"/>
      <c r="DA861" s="357"/>
      <c r="DB861" s="357"/>
      <c r="DC861" s="357"/>
      <c r="DD861" s="357"/>
      <c r="DE861" s="357"/>
      <c r="DF861" s="357"/>
      <c r="DG861" s="357"/>
      <c r="DH861" s="357"/>
      <c r="DI861" s="357"/>
      <c r="DJ861" s="357"/>
      <c r="DK861" s="357"/>
      <c r="DL861" s="357"/>
      <c r="DM861" s="357"/>
      <c r="DN861" s="357"/>
      <c r="DO861" s="357"/>
      <c r="DP861" s="357"/>
      <c r="DQ861" s="357"/>
      <c r="DR861" s="357"/>
      <c r="DS861" s="357"/>
      <c r="DT861" s="357"/>
      <c r="DU861" s="357"/>
      <c r="DV861" s="357"/>
      <c r="DW861" s="357"/>
      <c r="DX861" s="357"/>
      <c r="DY861" s="357"/>
      <c r="DZ861" s="357"/>
      <c r="EA861" s="357"/>
      <c r="EB861" s="357"/>
      <c r="EC861" s="357"/>
      <c r="ED861" s="357"/>
      <c r="EE861" s="357"/>
      <c r="EF861" s="357"/>
      <c r="EG861" s="357"/>
      <c r="EH861" s="357"/>
      <c r="EI861" s="357"/>
      <c r="EJ861" s="357"/>
      <c r="EK861" s="357"/>
      <c r="EL861" s="357"/>
      <c r="EM861" s="357"/>
      <c r="EN861" s="357"/>
      <c r="EO861" s="357"/>
      <c r="EP861" s="357"/>
      <c r="EQ861" s="357"/>
      <c r="ER861" s="357"/>
      <c r="ES861" s="357"/>
      <c r="ET861" s="357"/>
      <c r="EU861" s="357"/>
    </row>
    <row r="862" ht="12.75" customHeight="1">
      <c r="A862" s="357"/>
      <c r="B862" s="357"/>
      <c r="C862" s="357"/>
      <c r="D862" s="357"/>
      <c r="E862" s="357"/>
      <c r="F862" s="357"/>
      <c r="G862" s="357"/>
      <c r="H862" s="357"/>
      <c r="I862" s="357"/>
      <c r="J862" s="357"/>
      <c r="K862" s="357"/>
      <c r="L862" s="357"/>
      <c r="M862" s="357"/>
      <c r="N862" s="357"/>
      <c r="O862" s="357"/>
      <c r="P862" s="357"/>
      <c r="Q862" s="357"/>
      <c r="R862" s="357"/>
      <c r="S862" s="357"/>
      <c r="T862" s="357"/>
      <c r="U862" s="357"/>
      <c r="V862" s="357"/>
      <c r="W862" s="357"/>
      <c r="X862" s="357"/>
      <c r="Y862" s="357"/>
      <c r="Z862" s="357"/>
      <c r="AA862" s="357"/>
      <c r="AB862" s="357"/>
      <c r="AC862" s="357"/>
      <c r="AD862" s="357"/>
      <c r="AE862" s="357"/>
      <c r="AF862" s="357"/>
      <c r="AG862" s="357"/>
      <c r="AH862" s="357"/>
      <c r="AI862" s="357"/>
      <c r="AJ862" s="357"/>
      <c r="AK862" s="357"/>
      <c r="AL862" s="357"/>
      <c r="AM862" s="357"/>
      <c r="AN862" s="357"/>
      <c r="AO862" s="357"/>
      <c r="AP862" s="357"/>
      <c r="AQ862" s="357"/>
      <c r="AR862" s="357"/>
      <c r="AS862" s="357"/>
      <c r="AT862" s="357"/>
      <c r="AU862" s="357"/>
      <c r="AV862" s="357"/>
      <c r="AW862" s="357"/>
      <c r="AX862" s="357"/>
      <c r="AY862" s="357"/>
      <c r="AZ862" s="357"/>
      <c r="BA862" s="357"/>
      <c r="BB862" s="357"/>
      <c r="BC862" s="357"/>
      <c r="BD862" s="357"/>
      <c r="BE862" s="357"/>
      <c r="BF862" s="357"/>
      <c r="BG862" s="357"/>
      <c r="BH862" s="357"/>
      <c r="BI862" s="357"/>
      <c r="BJ862" s="357"/>
      <c r="BK862" s="357"/>
      <c r="BL862" s="357"/>
      <c r="BM862" s="357"/>
      <c r="BN862" s="357"/>
      <c r="BO862" s="357"/>
      <c r="BP862" s="357"/>
      <c r="BQ862" s="357"/>
      <c r="BR862" s="357"/>
      <c r="BS862" s="357"/>
      <c r="BT862" s="357"/>
      <c r="BU862" s="357"/>
      <c r="BV862" s="357"/>
      <c r="BW862" s="357"/>
      <c r="BX862" s="357"/>
      <c r="BY862" s="357"/>
      <c r="BZ862" s="357"/>
      <c r="CA862" s="357"/>
      <c r="CB862" s="357"/>
      <c r="CC862" s="357"/>
      <c r="CD862" s="357"/>
      <c r="CE862" s="357"/>
      <c r="CF862" s="357"/>
      <c r="CG862" s="357"/>
      <c r="CH862" s="357"/>
      <c r="CI862" s="357"/>
      <c r="CJ862" s="357"/>
      <c r="CK862" s="357"/>
      <c r="CL862" s="357"/>
      <c r="CM862" s="357"/>
      <c r="CN862" s="357"/>
      <c r="CO862" s="357"/>
      <c r="CP862" s="357"/>
      <c r="CQ862" s="357"/>
      <c r="CR862" s="357"/>
      <c r="CS862" s="357"/>
      <c r="CT862" s="357"/>
      <c r="CU862" s="357"/>
      <c r="CV862" s="357"/>
      <c r="CW862" s="357"/>
      <c r="CX862" s="357"/>
      <c r="CY862" s="357"/>
      <c r="CZ862" s="357"/>
      <c r="DA862" s="357"/>
      <c r="DB862" s="357"/>
      <c r="DC862" s="357"/>
      <c r="DD862" s="357"/>
      <c r="DE862" s="357"/>
      <c r="DF862" s="357"/>
      <c r="DG862" s="357"/>
      <c r="DH862" s="357"/>
      <c r="DI862" s="357"/>
      <c r="DJ862" s="357"/>
      <c r="DK862" s="357"/>
      <c r="DL862" s="357"/>
      <c r="DM862" s="357"/>
      <c r="DN862" s="357"/>
      <c r="DO862" s="357"/>
      <c r="DP862" s="357"/>
      <c r="DQ862" s="357"/>
      <c r="DR862" s="357"/>
      <c r="DS862" s="357"/>
      <c r="DT862" s="357"/>
      <c r="DU862" s="357"/>
      <c r="DV862" s="357"/>
      <c r="DW862" s="357"/>
      <c r="DX862" s="357"/>
      <c r="DY862" s="357"/>
      <c r="DZ862" s="357"/>
      <c r="EA862" s="357"/>
      <c r="EB862" s="357"/>
      <c r="EC862" s="357"/>
      <c r="ED862" s="357"/>
      <c r="EE862" s="357"/>
      <c r="EF862" s="357"/>
      <c r="EG862" s="357"/>
      <c r="EH862" s="357"/>
      <c r="EI862" s="357"/>
      <c r="EJ862" s="357"/>
      <c r="EK862" s="357"/>
      <c r="EL862" s="357"/>
      <c r="EM862" s="357"/>
      <c r="EN862" s="357"/>
      <c r="EO862" s="357"/>
      <c r="EP862" s="357"/>
      <c r="EQ862" s="357"/>
      <c r="ER862" s="357"/>
      <c r="ES862" s="357"/>
      <c r="ET862" s="357"/>
      <c r="EU862" s="357"/>
    </row>
    <row r="863" ht="12.75" customHeight="1">
      <c r="A863" s="357"/>
      <c r="B863" s="357"/>
      <c r="C863" s="357"/>
      <c r="D863" s="357"/>
      <c r="E863" s="357"/>
      <c r="F863" s="357"/>
      <c r="G863" s="357"/>
      <c r="H863" s="357"/>
      <c r="I863" s="357"/>
      <c r="J863" s="357"/>
      <c r="K863" s="357"/>
      <c r="L863" s="357"/>
      <c r="M863" s="357"/>
      <c r="N863" s="357"/>
      <c r="O863" s="357"/>
      <c r="P863" s="357"/>
      <c r="Q863" s="357"/>
      <c r="R863" s="357"/>
      <c r="S863" s="357"/>
      <c r="T863" s="357"/>
      <c r="U863" s="357"/>
      <c r="V863" s="357"/>
      <c r="W863" s="357"/>
      <c r="X863" s="357"/>
      <c r="Y863" s="357"/>
      <c r="Z863" s="357"/>
      <c r="AA863" s="357"/>
      <c r="AB863" s="357"/>
      <c r="AC863" s="357"/>
      <c r="AD863" s="357"/>
      <c r="AE863" s="357"/>
      <c r="AF863" s="357"/>
      <c r="AG863" s="357"/>
      <c r="AH863" s="357"/>
      <c r="AI863" s="357"/>
      <c r="AJ863" s="357"/>
      <c r="AK863" s="357"/>
      <c r="AL863" s="357"/>
      <c r="AM863" s="357"/>
      <c r="AN863" s="357"/>
      <c r="AO863" s="357"/>
      <c r="AP863" s="357"/>
      <c r="AQ863" s="357"/>
      <c r="AR863" s="357"/>
      <c r="AS863" s="357"/>
      <c r="AT863" s="357"/>
      <c r="AU863" s="357"/>
      <c r="AV863" s="357"/>
      <c r="AW863" s="357"/>
      <c r="AX863" s="357"/>
      <c r="AY863" s="357"/>
      <c r="AZ863" s="357"/>
      <c r="BA863" s="357"/>
      <c r="BB863" s="357"/>
      <c r="BC863" s="357"/>
      <c r="BD863" s="357"/>
      <c r="BE863" s="357"/>
      <c r="BF863" s="357"/>
      <c r="BG863" s="357"/>
      <c r="BH863" s="357"/>
      <c r="BI863" s="357"/>
      <c r="BJ863" s="357"/>
      <c r="BK863" s="357"/>
      <c r="BL863" s="357"/>
      <c r="BM863" s="357"/>
      <c r="BN863" s="357"/>
      <c r="BO863" s="357"/>
      <c r="BP863" s="357"/>
      <c r="BQ863" s="357"/>
      <c r="BR863" s="357"/>
      <c r="BS863" s="357"/>
      <c r="BT863" s="357"/>
      <c r="BU863" s="357"/>
      <c r="BV863" s="357"/>
      <c r="BW863" s="357"/>
      <c r="BX863" s="357"/>
      <c r="BY863" s="357"/>
      <c r="BZ863" s="357"/>
      <c r="CA863" s="357"/>
      <c r="CB863" s="357"/>
      <c r="CC863" s="357"/>
      <c r="CD863" s="357"/>
      <c r="CE863" s="357"/>
      <c r="CF863" s="357"/>
      <c r="CG863" s="357"/>
      <c r="CH863" s="357"/>
      <c r="CI863" s="357"/>
      <c r="CJ863" s="357"/>
      <c r="CK863" s="357"/>
      <c r="CL863" s="357"/>
      <c r="CM863" s="357"/>
      <c r="CN863" s="357"/>
      <c r="CO863" s="357"/>
      <c r="CP863" s="357"/>
      <c r="CQ863" s="357"/>
      <c r="CR863" s="357"/>
      <c r="CS863" s="357"/>
      <c r="CT863" s="357"/>
      <c r="CU863" s="357"/>
      <c r="CV863" s="357"/>
      <c r="CW863" s="357"/>
      <c r="CX863" s="357"/>
      <c r="CY863" s="357"/>
      <c r="CZ863" s="357"/>
      <c r="DA863" s="357"/>
      <c r="DB863" s="357"/>
      <c r="DC863" s="357"/>
      <c r="DD863" s="357"/>
      <c r="DE863" s="357"/>
      <c r="DF863" s="357"/>
      <c r="DG863" s="357"/>
      <c r="DH863" s="357"/>
      <c r="DI863" s="357"/>
      <c r="DJ863" s="357"/>
      <c r="DK863" s="357"/>
      <c r="DL863" s="357"/>
      <c r="DM863" s="357"/>
      <c r="DN863" s="357"/>
      <c r="DO863" s="357"/>
      <c r="DP863" s="357"/>
      <c r="DQ863" s="357"/>
      <c r="DR863" s="357"/>
      <c r="DS863" s="357"/>
      <c r="DT863" s="357"/>
      <c r="DU863" s="357"/>
      <c r="DV863" s="357"/>
      <c r="DW863" s="357"/>
      <c r="DX863" s="357"/>
      <c r="DY863" s="357"/>
      <c r="DZ863" s="357"/>
      <c r="EA863" s="357"/>
      <c r="EB863" s="357"/>
      <c r="EC863" s="357"/>
      <c r="ED863" s="357"/>
      <c r="EE863" s="357"/>
      <c r="EF863" s="357"/>
      <c r="EG863" s="357"/>
      <c r="EH863" s="357"/>
      <c r="EI863" s="357"/>
      <c r="EJ863" s="357"/>
      <c r="EK863" s="357"/>
      <c r="EL863" s="357"/>
      <c r="EM863" s="357"/>
      <c r="EN863" s="357"/>
      <c r="EO863" s="357"/>
      <c r="EP863" s="357"/>
      <c r="EQ863" s="357"/>
      <c r="ER863" s="357"/>
      <c r="ES863" s="357"/>
      <c r="ET863" s="357"/>
      <c r="EU863" s="357"/>
    </row>
    <row r="864" ht="12.75" customHeight="1">
      <c r="A864" s="357"/>
      <c r="B864" s="357"/>
      <c r="C864" s="357"/>
      <c r="D864" s="357"/>
      <c r="E864" s="357"/>
      <c r="F864" s="357"/>
      <c r="G864" s="357"/>
      <c r="H864" s="357"/>
      <c r="I864" s="357"/>
      <c r="J864" s="357"/>
      <c r="K864" s="357"/>
      <c r="L864" s="357"/>
      <c r="M864" s="357"/>
      <c r="N864" s="357"/>
      <c r="O864" s="357"/>
      <c r="P864" s="357"/>
      <c r="Q864" s="357"/>
      <c r="R864" s="357"/>
      <c r="S864" s="357"/>
      <c r="T864" s="357"/>
      <c r="U864" s="357"/>
      <c r="V864" s="357"/>
      <c r="W864" s="357"/>
      <c r="X864" s="357"/>
      <c r="Y864" s="357"/>
      <c r="Z864" s="357"/>
      <c r="AA864" s="357"/>
      <c r="AB864" s="357"/>
      <c r="AC864" s="357"/>
      <c r="AD864" s="357"/>
      <c r="AE864" s="357"/>
      <c r="AF864" s="357"/>
      <c r="AG864" s="357"/>
      <c r="AH864" s="357"/>
      <c r="AI864" s="357"/>
      <c r="AJ864" s="357"/>
      <c r="AK864" s="357"/>
      <c r="AL864" s="357"/>
      <c r="AM864" s="357"/>
      <c r="AN864" s="357"/>
      <c r="AO864" s="357"/>
      <c r="AP864" s="357"/>
      <c r="AQ864" s="357"/>
      <c r="AR864" s="357"/>
      <c r="AS864" s="357"/>
      <c r="AT864" s="357"/>
      <c r="AU864" s="357"/>
      <c r="AV864" s="357"/>
      <c r="AW864" s="357"/>
      <c r="AX864" s="357"/>
      <c r="AY864" s="357"/>
      <c r="AZ864" s="357"/>
      <c r="BA864" s="357"/>
      <c r="BB864" s="357"/>
      <c r="BC864" s="357"/>
      <c r="BD864" s="357"/>
      <c r="BE864" s="357"/>
      <c r="BF864" s="357"/>
      <c r="BG864" s="357"/>
      <c r="BH864" s="357"/>
      <c r="BI864" s="357"/>
      <c r="BJ864" s="357"/>
      <c r="BK864" s="357"/>
      <c r="BL864" s="357"/>
      <c r="BM864" s="357"/>
      <c r="BN864" s="357"/>
      <c r="BO864" s="357"/>
      <c r="BP864" s="357"/>
      <c r="BQ864" s="357"/>
      <c r="BR864" s="357"/>
      <c r="BS864" s="357"/>
      <c r="BT864" s="357"/>
      <c r="BU864" s="357"/>
      <c r="BV864" s="357"/>
      <c r="BW864" s="357"/>
      <c r="BX864" s="357"/>
      <c r="BY864" s="357"/>
      <c r="BZ864" s="357"/>
      <c r="CA864" s="357"/>
      <c r="CB864" s="357"/>
      <c r="CC864" s="357"/>
      <c r="CD864" s="357"/>
      <c r="CE864" s="357"/>
      <c r="CF864" s="357"/>
      <c r="CG864" s="357"/>
      <c r="CH864" s="357"/>
      <c r="CI864" s="357"/>
      <c r="CJ864" s="357"/>
      <c r="CK864" s="357"/>
      <c r="CL864" s="357"/>
      <c r="CM864" s="357"/>
      <c r="CN864" s="357"/>
      <c r="CO864" s="357"/>
      <c r="CP864" s="357"/>
      <c r="CQ864" s="357"/>
      <c r="CR864" s="357"/>
      <c r="CS864" s="357"/>
      <c r="CT864" s="357"/>
      <c r="CU864" s="357"/>
      <c r="CV864" s="357"/>
      <c r="CW864" s="357"/>
      <c r="CX864" s="357"/>
      <c r="CY864" s="357"/>
      <c r="CZ864" s="357"/>
      <c r="DA864" s="357"/>
      <c r="DB864" s="357"/>
      <c r="DC864" s="357"/>
      <c r="DD864" s="357"/>
      <c r="DE864" s="357"/>
      <c r="DF864" s="357"/>
      <c r="DG864" s="357"/>
      <c r="DH864" s="357"/>
      <c r="DI864" s="357"/>
      <c r="DJ864" s="357"/>
      <c r="DK864" s="357"/>
      <c r="DL864" s="357"/>
      <c r="DM864" s="357"/>
      <c r="DN864" s="357"/>
      <c r="DO864" s="357"/>
      <c r="DP864" s="357"/>
      <c r="DQ864" s="357"/>
      <c r="DR864" s="357"/>
      <c r="DS864" s="357"/>
      <c r="DT864" s="357"/>
      <c r="DU864" s="357"/>
      <c r="DV864" s="357"/>
      <c r="DW864" s="357"/>
      <c r="DX864" s="357"/>
      <c r="DY864" s="357"/>
      <c r="DZ864" s="357"/>
      <c r="EA864" s="357"/>
      <c r="EB864" s="357"/>
      <c r="EC864" s="357"/>
      <c r="ED864" s="357"/>
      <c r="EE864" s="357"/>
      <c r="EF864" s="357"/>
      <c r="EG864" s="357"/>
      <c r="EH864" s="357"/>
      <c r="EI864" s="357"/>
      <c r="EJ864" s="357"/>
      <c r="EK864" s="357"/>
      <c r="EL864" s="357"/>
      <c r="EM864" s="357"/>
      <c r="EN864" s="357"/>
      <c r="EO864" s="357"/>
      <c r="EP864" s="357"/>
      <c r="EQ864" s="357"/>
      <c r="ER864" s="357"/>
      <c r="ES864" s="357"/>
      <c r="ET864" s="357"/>
      <c r="EU864" s="357"/>
    </row>
    <row r="865" ht="12.75" customHeight="1">
      <c r="A865" s="357"/>
      <c r="B865" s="357"/>
      <c r="C865" s="357"/>
      <c r="D865" s="357"/>
      <c r="E865" s="357"/>
      <c r="F865" s="357"/>
      <c r="G865" s="357"/>
      <c r="H865" s="357"/>
      <c r="I865" s="357"/>
      <c r="J865" s="357"/>
      <c r="K865" s="357"/>
      <c r="L865" s="357"/>
      <c r="M865" s="357"/>
      <c r="N865" s="357"/>
      <c r="O865" s="357"/>
      <c r="P865" s="357"/>
      <c r="Q865" s="357"/>
      <c r="R865" s="357"/>
      <c r="S865" s="357"/>
      <c r="T865" s="357"/>
      <c r="U865" s="357"/>
      <c r="V865" s="357"/>
      <c r="W865" s="357"/>
      <c r="X865" s="357"/>
      <c r="Y865" s="357"/>
      <c r="Z865" s="357"/>
      <c r="AA865" s="357"/>
      <c r="AB865" s="357"/>
      <c r="AC865" s="357"/>
      <c r="AD865" s="357"/>
      <c r="AE865" s="357"/>
      <c r="AF865" s="357"/>
      <c r="AG865" s="357"/>
      <c r="AH865" s="357"/>
      <c r="AI865" s="357"/>
      <c r="AJ865" s="357"/>
      <c r="AK865" s="357"/>
      <c r="AL865" s="357"/>
      <c r="AM865" s="357"/>
      <c r="AN865" s="357"/>
      <c r="AO865" s="357"/>
      <c r="AP865" s="357"/>
      <c r="AQ865" s="357"/>
      <c r="AR865" s="357"/>
      <c r="AS865" s="357"/>
      <c r="AT865" s="357"/>
      <c r="AU865" s="357"/>
      <c r="AV865" s="357"/>
      <c r="AW865" s="357"/>
      <c r="AX865" s="357"/>
      <c r="AY865" s="357"/>
      <c r="AZ865" s="357"/>
      <c r="BA865" s="357"/>
      <c r="BB865" s="357"/>
      <c r="BC865" s="357"/>
      <c r="BD865" s="357"/>
      <c r="BE865" s="357"/>
      <c r="BF865" s="357"/>
      <c r="BG865" s="357"/>
      <c r="BH865" s="357"/>
      <c r="BI865" s="357"/>
      <c r="BJ865" s="357"/>
      <c r="BK865" s="357"/>
      <c r="BL865" s="357"/>
      <c r="BM865" s="357"/>
      <c r="BN865" s="357"/>
      <c r="BO865" s="357"/>
      <c r="BP865" s="357"/>
      <c r="BQ865" s="357"/>
      <c r="BR865" s="357"/>
      <c r="BS865" s="357"/>
      <c r="BT865" s="357"/>
      <c r="BU865" s="357"/>
      <c r="BV865" s="357"/>
      <c r="BW865" s="357"/>
      <c r="BX865" s="357"/>
      <c r="BY865" s="357"/>
      <c r="BZ865" s="357"/>
      <c r="CA865" s="357"/>
      <c r="CB865" s="357"/>
      <c r="CC865" s="357"/>
      <c r="CD865" s="357"/>
      <c r="CE865" s="357"/>
      <c r="CF865" s="357"/>
      <c r="CG865" s="357"/>
      <c r="CH865" s="357"/>
      <c r="CI865" s="357"/>
      <c r="CJ865" s="357"/>
      <c r="CK865" s="357"/>
      <c r="CL865" s="357"/>
      <c r="CM865" s="357"/>
      <c r="CN865" s="357"/>
      <c r="CO865" s="357"/>
      <c r="CP865" s="357"/>
      <c r="CQ865" s="357"/>
      <c r="CR865" s="357"/>
      <c r="CS865" s="357"/>
      <c r="CT865" s="357"/>
      <c r="CU865" s="357"/>
      <c r="CV865" s="357"/>
      <c r="CW865" s="357"/>
      <c r="CX865" s="357"/>
      <c r="CY865" s="357"/>
      <c r="CZ865" s="357"/>
      <c r="DA865" s="357"/>
      <c r="DB865" s="357"/>
      <c r="DC865" s="357"/>
      <c r="DD865" s="357"/>
      <c r="DE865" s="357"/>
      <c r="DF865" s="357"/>
      <c r="DG865" s="357"/>
      <c r="DH865" s="357"/>
      <c r="DI865" s="357"/>
      <c r="DJ865" s="357"/>
      <c r="DK865" s="357"/>
      <c r="DL865" s="357"/>
      <c r="DM865" s="357"/>
      <c r="DN865" s="357"/>
      <c r="DO865" s="357"/>
      <c r="DP865" s="357"/>
      <c r="DQ865" s="357"/>
      <c r="DR865" s="357"/>
      <c r="DS865" s="357"/>
      <c r="DT865" s="357"/>
      <c r="DU865" s="357"/>
      <c r="DV865" s="357"/>
      <c r="DW865" s="357"/>
      <c r="DX865" s="357"/>
      <c r="DY865" s="357"/>
      <c r="DZ865" s="357"/>
      <c r="EA865" s="357"/>
      <c r="EB865" s="357"/>
      <c r="EC865" s="357"/>
      <c r="ED865" s="357"/>
      <c r="EE865" s="357"/>
      <c r="EF865" s="357"/>
      <c r="EG865" s="357"/>
      <c r="EH865" s="357"/>
      <c r="EI865" s="357"/>
      <c r="EJ865" s="357"/>
      <c r="EK865" s="357"/>
      <c r="EL865" s="357"/>
      <c r="EM865" s="357"/>
      <c r="EN865" s="357"/>
      <c r="EO865" s="357"/>
      <c r="EP865" s="357"/>
      <c r="EQ865" s="357"/>
      <c r="ER865" s="357"/>
      <c r="ES865" s="357"/>
      <c r="ET865" s="357"/>
      <c r="EU865" s="357"/>
    </row>
    <row r="866" ht="12.75" customHeight="1">
      <c r="A866" s="357"/>
      <c r="B866" s="357"/>
      <c r="C866" s="357"/>
      <c r="D866" s="357"/>
      <c r="E866" s="357"/>
      <c r="F866" s="357"/>
      <c r="G866" s="357"/>
      <c r="H866" s="357"/>
      <c r="I866" s="357"/>
      <c r="J866" s="357"/>
      <c r="K866" s="357"/>
      <c r="L866" s="357"/>
      <c r="M866" s="357"/>
      <c r="N866" s="357"/>
      <c r="O866" s="357"/>
      <c r="P866" s="357"/>
      <c r="Q866" s="357"/>
      <c r="R866" s="357"/>
      <c r="S866" s="357"/>
      <c r="T866" s="357"/>
      <c r="U866" s="357"/>
      <c r="V866" s="357"/>
      <c r="W866" s="357"/>
      <c r="X866" s="357"/>
      <c r="Y866" s="357"/>
      <c r="Z866" s="357"/>
      <c r="AA866" s="357"/>
      <c r="AB866" s="357"/>
      <c r="AC866" s="357"/>
      <c r="AD866" s="357"/>
      <c r="AE866" s="357"/>
      <c r="AF866" s="357"/>
      <c r="AG866" s="357"/>
      <c r="AH866" s="357"/>
      <c r="AI866" s="357"/>
      <c r="AJ866" s="357"/>
      <c r="AK866" s="357"/>
      <c r="AL866" s="357"/>
      <c r="AM866" s="357"/>
      <c r="AN866" s="357"/>
      <c r="AO866" s="357"/>
      <c r="AP866" s="357"/>
      <c r="AQ866" s="357"/>
      <c r="AR866" s="357"/>
      <c r="AS866" s="357"/>
      <c r="AT866" s="357"/>
      <c r="AU866" s="357"/>
      <c r="AV866" s="357"/>
      <c r="AW866" s="357"/>
      <c r="AX866" s="357"/>
      <c r="AY866" s="357"/>
      <c r="AZ866" s="357"/>
      <c r="BA866" s="357"/>
      <c r="BB866" s="357"/>
      <c r="BC866" s="357"/>
      <c r="BD866" s="357"/>
      <c r="BE866" s="357"/>
      <c r="BF866" s="357"/>
      <c r="BG866" s="357"/>
      <c r="BH866" s="357"/>
      <c r="BI866" s="357"/>
      <c r="BJ866" s="357"/>
      <c r="BK866" s="357"/>
      <c r="BL866" s="357"/>
      <c r="BM866" s="357"/>
      <c r="BN866" s="357"/>
      <c r="BO866" s="357"/>
      <c r="BP866" s="357"/>
      <c r="BQ866" s="357"/>
      <c r="BR866" s="357"/>
      <c r="BS866" s="357"/>
      <c r="BT866" s="357"/>
      <c r="BU866" s="357"/>
      <c r="BV866" s="357"/>
      <c r="BW866" s="357"/>
      <c r="BX866" s="357"/>
      <c r="BY866" s="357"/>
      <c r="BZ866" s="357"/>
      <c r="CA866" s="357"/>
      <c r="CB866" s="357"/>
      <c r="CC866" s="357"/>
      <c r="CD866" s="357"/>
      <c r="CE866" s="357"/>
      <c r="CF866" s="357"/>
      <c r="CG866" s="357"/>
      <c r="CH866" s="357"/>
      <c r="CI866" s="357"/>
      <c r="CJ866" s="357"/>
      <c r="CK866" s="357"/>
      <c r="CL866" s="357"/>
      <c r="CM866" s="357"/>
      <c r="CN866" s="357"/>
      <c r="CO866" s="357"/>
      <c r="CP866" s="357"/>
      <c r="CQ866" s="357"/>
      <c r="CR866" s="357"/>
      <c r="CS866" s="357"/>
      <c r="CT866" s="357"/>
      <c r="CU866" s="357"/>
      <c r="CV866" s="357"/>
      <c r="CW866" s="357"/>
      <c r="CX866" s="357"/>
      <c r="CY866" s="357"/>
      <c r="CZ866" s="357"/>
      <c r="DA866" s="357"/>
      <c r="DB866" s="357"/>
      <c r="DC866" s="357"/>
      <c r="DD866" s="357"/>
      <c r="DE866" s="357"/>
      <c r="DF866" s="357"/>
      <c r="DG866" s="357"/>
      <c r="DH866" s="357"/>
      <c r="DI866" s="357"/>
      <c r="DJ866" s="357"/>
      <c r="DK866" s="357"/>
      <c r="DL866" s="357"/>
      <c r="DM866" s="357"/>
      <c r="DN866" s="357"/>
      <c r="DO866" s="357"/>
      <c r="DP866" s="357"/>
      <c r="DQ866" s="357"/>
      <c r="DR866" s="357"/>
      <c r="DS866" s="357"/>
      <c r="DT866" s="357"/>
      <c r="DU866" s="357"/>
      <c r="DV866" s="357"/>
      <c r="DW866" s="357"/>
      <c r="DX866" s="357"/>
      <c r="DY866" s="357"/>
      <c r="DZ866" s="357"/>
      <c r="EA866" s="357"/>
      <c r="EB866" s="357"/>
      <c r="EC866" s="357"/>
      <c r="ED866" s="357"/>
      <c r="EE866" s="357"/>
      <c r="EF866" s="357"/>
      <c r="EG866" s="357"/>
      <c r="EH866" s="357"/>
      <c r="EI866" s="357"/>
      <c r="EJ866" s="357"/>
      <c r="EK866" s="357"/>
      <c r="EL866" s="357"/>
      <c r="EM866" s="357"/>
      <c r="EN866" s="357"/>
      <c r="EO866" s="357"/>
      <c r="EP866" s="357"/>
      <c r="EQ866" s="357"/>
      <c r="ER866" s="357"/>
      <c r="ES866" s="357"/>
      <c r="ET866" s="357"/>
      <c r="EU866" s="357"/>
    </row>
    <row r="867" ht="12.75" customHeight="1">
      <c r="A867" s="357"/>
      <c r="B867" s="357"/>
      <c r="C867" s="357"/>
      <c r="D867" s="357"/>
      <c r="E867" s="357"/>
      <c r="F867" s="357"/>
      <c r="G867" s="357"/>
      <c r="H867" s="357"/>
      <c r="I867" s="357"/>
      <c r="J867" s="357"/>
      <c r="K867" s="357"/>
      <c r="L867" s="357"/>
      <c r="M867" s="357"/>
      <c r="N867" s="357"/>
      <c r="O867" s="357"/>
      <c r="P867" s="357"/>
      <c r="Q867" s="357"/>
      <c r="R867" s="357"/>
      <c r="S867" s="357"/>
      <c r="T867" s="357"/>
      <c r="U867" s="357"/>
      <c r="V867" s="357"/>
      <c r="W867" s="357"/>
      <c r="X867" s="357"/>
      <c r="Y867" s="357"/>
      <c r="Z867" s="357"/>
      <c r="AA867" s="357"/>
      <c r="AB867" s="357"/>
      <c r="AC867" s="357"/>
      <c r="AD867" s="357"/>
      <c r="AE867" s="357"/>
      <c r="AF867" s="357"/>
      <c r="AG867" s="357"/>
      <c r="AH867" s="357"/>
      <c r="AI867" s="357"/>
      <c r="AJ867" s="357"/>
      <c r="AK867" s="357"/>
      <c r="AL867" s="357"/>
      <c r="AM867" s="357"/>
      <c r="AN867" s="357"/>
      <c r="AO867" s="357"/>
      <c r="AP867" s="357"/>
      <c r="AQ867" s="357"/>
      <c r="AR867" s="357"/>
      <c r="AS867" s="357"/>
      <c r="AT867" s="357"/>
      <c r="AU867" s="357"/>
      <c r="AV867" s="357"/>
      <c r="AW867" s="357"/>
      <c r="AX867" s="357"/>
      <c r="AY867" s="357"/>
      <c r="AZ867" s="357"/>
      <c r="BA867" s="357"/>
      <c r="BB867" s="357"/>
      <c r="BC867" s="357"/>
      <c r="BD867" s="357"/>
      <c r="BE867" s="357"/>
      <c r="BF867" s="357"/>
      <c r="BG867" s="357"/>
      <c r="BH867" s="357"/>
      <c r="BI867" s="357"/>
      <c r="BJ867" s="357"/>
      <c r="BK867" s="357"/>
      <c r="BL867" s="357"/>
      <c r="BM867" s="357"/>
      <c r="BN867" s="357"/>
      <c r="BO867" s="357"/>
      <c r="BP867" s="357"/>
      <c r="BQ867" s="357"/>
      <c r="BR867" s="357"/>
      <c r="BS867" s="357"/>
      <c r="BT867" s="357"/>
      <c r="BU867" s="357"/>
      <c r="BV867" s="357"/>
      <c r="BW867" s="357"/>
      <c r="BX867" s="357"/>
      <c r="BY867" s="357"/>
      <c r="BZ867" s="357"/>
      <c r="CA867" s="357"/>
      <c r="CB867" s="357"/>
      <c r="CC867" s="357"/>
      <c r="CD867" s="357"/>
      <c r="CE867" s="357"/>
      <c r="CF867" s="357"/>
      <c r="CG867" s="357"/>
      <c r="CH867" s="357"/>
      <c r="CI867" s="357"/>
      <c r="CJ867" s="357"/>
      <c r="CK867" s="357"/>
      <c r="CL867" s="357"/>
      <c r="CM867" s="357"/>
      <c r="CN867" s="357"/>
      <c r="CO867" s="357"/>
      <c r="CP867" s="357"/>
      <c r="CQ867" s="357"/>
      <c r="CR867" s="357"/>
      <c r="CS867" s="357"/>
      <c r="CT867" s="357"/>
      <c r="CU867" s="357"/>
      <c r="CV867" s="357"/>
      <c r="CW867" s="357"/>
      <c r="CX867" s="357"/>
      <c r="CY867" s="357"/>
      <c r="CZ867" s="357"/>
      <c r="DA867" s="357"/>
      <c r="DB867" s="357"/>
      <c r="DC867" s="357"/>
      <c r="DD867" s="357"/>
      <c r="DE867" s="357"/>
      <c r="DF867" s="357"/>
      <c r="DG867" s="357"/>
      <c r="DH867" s="357"/>
      <c r="DI867" s="357"/>
      <c r="DJ867" s="357"/>
      <c r="DK867" s="357"/>
      <c r="DL867" s="357"/>
      <c r="DM867" s="357"/>
      <c r="DN867" s="357"/>
      <c r="DO867" s="357"/>
      <c r="DP867" s="357"/>
      <c r="DQ867" s="357"/>
      <c r="DR867" s="357"/>
      <c r="DS867" s="357"/>
      <c r="DT867" s="357"/>
      <c r="DU867" s="357"/>
      <c r="DV867" s="357"/>
      <c r="DW867" s="357"/>
      <c r="DX867" s="357"/>
      <c r="DY867" s="357"/>
      <c r="DZ867" s="357"/>
      <c r="EA867" s="357"/>
      <c r="EB867" s="357"/>
      <c r="EC867" s="357"/>
      <c r="ED867" s="357"/>
      <c r="EE867" s="357"/>
      <c r="EF867" s="357"/>
      <c r="EG867" s="357"/>
      <c r="EH867" s="357"/>
      <c r="EI867" s="357"/>
      <c r="EJ867" s="357"/>
      <c r="EK867" s="357"/>
      <c r="EL867" s="357"/>
      <c r="EM867" s="357"/>
      <c r="EN867" s="357"/>
      <c r="EO867" s="357"/>
      <c r="EP867" s="357"/>
      <c r="EQ867" s="357"/>
      <c r="ER867" s="357"/>
      <c r="ES867" s="357"/>
      <c r="ET867" s="357"/>
      <c r="EU867" s="357"/>
    </row>
    <row r="868" ht="12.75" customHeight="1">
      <c r="A868" s="357"/>
      <c r="B868" s="357"/>
      <c r="C868" s="357"/>
      <c r="D868" s="357"/>
      <c r="E868" s="357"/>
      <c r="F868" s="357"/>
      <c r="G868" s="357"/>
      <c r="H868" s="357"/>
      <c r="I868" s="357"/>
      <c r="J868" s="357"/>
      <c r="K868" s="357"/>
      <c r="L868" s="357"/>
      <c r="M868" s="357"/>
      <c r="N868" s="357"/>
      <c r="O868" s="357"/>
      <c r="P868" s="357"/>
      <c r="Q868" s="357"/>
      <c r="R868" s="357"/>
      <c r="S868" s="357"/>
      <c r="T868" s="357"/>
      <c r="U868" s="357"/>
      <c r="V868" s="357"/>
      <c r="W868" s="357"/>
      <c r="X868" s="357"/>
      <c r="Y868" s="357"/>
      <c r="Z868" s="357"/>
      <c r="AA868" s="357"/>
      <c r="AB868" s="357"/>
      <c r="AC868" s="357"/>
      <c r="AD868" s="357"/>
      <c r="AE868" s="357"/>
      <c r="AF868" s="357"/>
      <c r="AG868" s="357"/>
      <c r="AH868" s="357"/>
      <c r="AI868" s="357"/>
      <c r="AJ868" s="357"/>
      <c r="AK868" s="357"/>
      <c r="AL868" s="357"/>
      <c r="AM868" s="357"/>
      <c r="AN868" s="357"/>
      <c r="AO868" s="357"/>
      <c r="AP868" s="357"/>
      <c r="AQ868" s="357"/>
      <c r="AR868" s="357"/>
      <c r="AS868" s="357"/>
      <c r="AT868" s="357"/>
      <c r="AU868" s="357"/>
      <c r="AV868" s="357"/>
      <c r="AW868" s="357"/>
      <c r="AX868" s="357"/>
      <c r="AY868" s="357"/>
      <c r="AZ868" s="357"/>
      <c r="BA868" s="357"/>
      <c r="BB868" s="357"/>
      <c r="BC868" s="357"/>
      <c r="BD868" s="357"/>
      <c r="BE868" s="357"/>
      <c r="BF868" s="357"/>
      <c r="BG868" s="357"/>
      <c r="BH868" s="357"/>
      <c r="BI868" s="357"/>
      <c r="BJ868" s="357"/>
      <c r="BK868" s="357"/>
      <c r="BL868" s="357"/>
      <c r="BM868" s="357"/>
      <c r="BN868" s="357"/>
      <c r="BO868" s="357"/>
      <c r="BP868" s="357"/>
      <c r="BQ868" s="357"/>
      <c r="BR868" s="357"/>
      <c r="BS868" s="357"/>
      <c r="BT868" s="357"/>
      <c r="BU868" s="357"/>
      <c r="BV868" s="357"/>
      <c r="BW868" s="357"/>
      <c r="BX868" s="357"/>
      <c r="BY868" s="357"/>
      <c r="BZ868" s="357"/>
      <c r="CA868" s="357"/>
      <c r="CB868" s="357"/>
      <c r="CC868" s="357"/>
      <c r="CD868" s="357"/>
      <c r="CE868" s="357"/>
      <c r="CF868" s="357"/>
      <c r="CG868" s="357"/>
      <c r="CH868" s="357"/>
      <c r="CI868" s="357"/>
      <c r="CJ868" s="357"/>
      <c r="CK868" s="357"/>
      <c r="CL868" s="357"/>
      <c r="CM868" s="357"/>
      <c r="CN868" s="357"/>
      <c r="CO868" s="357"/>
      <c r="CP868" s="357"/>
      <c r="CQ868" s="357"/>
      <c r="CR868" s="357"/>
      <c r="CS868" s="357"/>
      <c r="CT868" s="357"/>
      <c r="CU868" s="357"/>
      <c r="CV868" s="357"/>
      <c r="CW868" s="357"/>
      <c r="CX868" s="357"/>
      <c r="CY868" s="357"/>
      <c r="CZ868" s="357"/>
      <c r="DA868" s="357"/>
      <c r="DB868" s="357"/>
      <c r="DC868" s="357"/>
      <c r="DD868" s="357"/>
      <c r="DE868" s="357"/>
      <c r="DF868" s="357"/>
      <c r="DG868" s="357"/>
      <c r="DH868" s="357"/>
      <c r="DI868" s="357"/>
      <c r="DJ868" s="357"/>
      <c r="DK868" s="357"/>
      <c r="DL868" s="357"/>
      <c r="DM868" s="357"/>
      <c r="DN868" s="357"/>
      <c r="DO868" s="357"/>
      <c r="DP868" s="357"/>
      <c r="DQ868" s="357"/>
      <c r="DR868" s="357"/>
      <c r="DS868" s="357"/>
      <c r="DT868" s="357"/>
      <c r="DU868" s="357"/>
      <c r="DV868" s="357"/>
      <c r="DW868" s="357"/>
      <c r="DX868" s="357"/>
      <c r="DY868" s="357"/>
      <c r="DZ868" s="357"/>
      <c r="EA868" s="357"/>
      <c r="EB868" s="357"/>
      <c r="EC868" s="357"/>
      <c r="ED868" s="357"/>
      <c r="EE868" s="357"/>
      <c r="EF868" s="357"/>
      <c r="EG868" s="357"/>
      <c r="EH868" s="357"/>
      <c r="EI868" s="357"/>
      <c r="EJ868" s="357"/>
      <c r="EK868" s="357"/>
      <c r="EL868" s="357"/>
      <c r="EM868" s="357"/>
      <c r="EN868" s="357"/>
      <c r="EO868" s="357"/>
      <c r="EP868" s="357"/>
      <c r="EQ868" s="357"/>
      <c r="ER868" s="357"/>
      <c r="ES868" s="357"/>
      <c r="ET868" s="357"/>
      <c r="EU868" s="357"/>
    </row>
    <row r="869" ht="12.75" customHeight="1">
      <c r="A869" s="357"/>
      <c r="B869" s="357"/>
      <c r="C869" s="357"/>
      <c r="D869" s="357"/>
      <c r="E869" s="357"/>
      <c r="F869" s="357"/>
      <c r="G869" s="357"/>
      <c r="H869" s="357"/>
      <c r="I869" s="357"/>
      <c r="J869" s="357"/>
      <c r="K869" s="357"/>
      <c r="L869" s="357"/>
      <c r="M869" s="357"/>
      <c r="N869" s="357"/>
      <c r="O869" s="357"/>
      <c r="P869" s="357"/>
      <c r="Q869" s="357"/>
      <c r="R869" s="357"/>
      <c r="S869" s="357"/>
      <c r="T869" s="357"/>
      <c r="U869" s="357"/>
      <c r="V869" s="357"/>
      <c r="W869" s="357"/>
      <c r="X869" s="357"/>
      <c r="Y869" s="357"/>
      <c r="Z869" s="357"/>
      <c r="AA869" s="357"/>
      <c r="AB869" s="357"/>
      <c r="AC869" s="357"/>
      <c r="AD869" s="357"/>
      <c r="AE869" s="357"/>
      <c r="AF869" s="357"/>
      <c r="AG869" s="357"/>
      <c r="AH869" s="357"/>
      <c r="AI869" s="357"/>
      <c r="AJ869" s="357"/>
      <c r="AK869" s="357"/>
      <c r="AL869" s="357"/>
      <c r="AM869" s="357"/>
      <c r="AN869" s="357"/>
      <c r="AO869" s="357"/>
      <c r="AP869" s="357"/>
      <c r="AQ869" s="357"/>
      <c r="AR869" s="357"/>
      <c r="AS869" s="357"/>
      <c r="AT869" s="357"/>
      <c r="AU869" s="357"/>
      <c r="AV869" s="357"/>
      <c r="AW869" s="357"/>
      <c r="AX869" s="357"/>
      <c r="AY869" s="357"/>
      <c r="AZ869" s="357"/>
      <c r="BA869" s="357"/>
      <c r="BB869" s="357"/>
      <c r="BC869" s="357"/>
      <c r="BD869" s="357"/>
      <c r="BE869" s="357"/>
      <c r="BF869" s="357"/>
      <c r="BG869" s="357"/>
      <c r="BH869" s="357"/>
      <c r="BI869" s="357"/>
      <c r="BJ869" s="357"/>
      <c r="BK869" s="357"/>
      <c r="BL869" s="357"/>
      <c r="BM869" s="357"/>
      <c r="BN869" s="357"/>
      <c r="BO869" s="357"/>
      <c r="BP869" s="357"/>
      <c r="BQ869" s="357"/>
      <c r="BR869" s="357"/>
      <c r="BS869" s="357"/>
      <c r="BT869" s="357"/>
      <c r="BU869" s="357"/>
      <c r="BV869" s="357"/>
      <c r="BW869" s="357"/>
      <c r="BX869" s="357"/>
      <c r="BY869" s="357"/>
      <c r="BZ869" s="357"/>
      <c r="CA869" s="357"/>
      <c r="CB869" s="357"/>
      <c r="CC869" s="357"/>
      <c r="CD869" s="357"/>
      <c r="CE869" s="357"/>
      <c r="CF869" s="357"/>
      <c r="CG869" s="357"/>
      <c r="CH869" s="357"/>
      <c r="CI869" s="357"/>
      <c r="CJ869" s="357"/>
      <c r="CK869" s="357"/>
      <c r="CL869" s="357"/>
      <c r="CM869" s="357"/>
      <c r="CN869" s="357"/>
      <c r="CO869" s="357"/>
      <c r="CP869" s="357"/>
      <c r="CQ869" s="357"/>
      <c r="CR869" s="357"/>
      <c r="CS869" s="357"/>
      <c r="CT869" s="357"/>
      <c r="CU869" s="357"/>
      <c r="CV869" s="357"/>
      <c r="CW869" s="357"/>
      <c r="CX869" s="357"/>
      <c r="CY869" s="357"/>
      <c r="CZ869" s="357"/>
      <c r="DA869" s="357"/>
      <c r="DB869" s="357"/>
      <c r="DC869" s="357"/>
      <c r="DD869" s="357"/>
      <c r="DE869" s="357"/>
      <c r="DF869" s="357"/>
      <c r="DG869" s="357"/>
      <c r="DH869" s="357"/>
      <c r="DI869" s="357"/>
      <c r="DJ869" s="357"/>
      <c r="DK869" s="357"/>
      <c r="DL869" s="357"/>
      <c r="DM869" s="357"/>
      <c r="DN869" s="357"/>
      <c r="DO869" s="357"/>
      <c r="DP869" s="357"/>
      <c r="DQ869" s="357"/>
      <c r="DR869" s="357"/>
      <c r="DS869" s="357"/>
      <c r="DT869" s="357"/>
      <c r="DU869" s="357"/>
      <c r="DV869" s="357"/>
      <c r="DW869" s="357"/>
      <c r="DX869" s="357"/>
      <c r="DY869" s="357"/>
      <c r="DZ869" s="357"/>
      <c r="EA869" s="357"/>
      <c r="EB869" s="357"/>
      <c r="EC869" s="357"/>
      <c r="ED869" s="357"/>
      <c r="EE869" s="357"/>
      <c r="EF869" s="357"/>
      <c r="EG869" s="357"/>
      <c r="EH869" s="357"/>
      <c r="EI869" s="357"/>
      <c r="EJ869" s="357"/>
      <c r="EK869" s="357"/>
      <c r="EL869" s="357"/>
      <c r="EM869" s="357"/>
      <c r="EN869" s="357"/>
      <c r="EO869" s="357"/>
      <c r="EP869" s="357"/>
      <c r="EQ869" s="357"/>
      <c r="ER869" s="357"/>
      <c r="ES869" s="357"/>
      <c r="ET869" s="357"/>
      <c r="EU869" s="357"/>
    </row>
    <row r="870" ht="12.75" customHeight="1">
      <c r="A870" s="357"/>
      <c r="B870" s="357"/>
      <c r="C870" s="357"/>
      <c r="D870" s="357"/>
      <c r="E870" s="357"/>
      <c r="F870" s="357"/>
      <c r="G870" s="357"/>
      <c r="H870" s="357"/>
      <c r="I870" s="357"/>
      <c r="J870" s="357"/>
      <c r="K870" s="357"/>
      <c r="L870" s="357"/>
      <c r="M870" s="357"/>
      <c r="N870" s="357"/>
      <c r="O870" s="357"/>
      <c r="P870" s="357"/>
      <c r="Q870" s="357"/>
      <c r="R870" s="357"/>
      <c r="S870" s="357"/>
      <c r="T870" s="357"/>
      <c r="U870" s="357"/>
      <c r="V870" s="357"/>
      <c r="W870" s="357"/>
      <c r="X870" s="357"/>
      <c r="Y870" s="357"/>
      <c r="Z870" s="357"/>
      <c r="AA870" s="357"/>
      <c r="AB870" s="357"/>
      <c r="AC870" s="357"/>
      <c r="AD870" s="357"/>
      <c r="AE870" s="357"/>
      <c r="AF870" s="357"/>
      <c r="AG870" s="357"/>
      <c r="AH870" s="357"/>
      <c r="AI870" s="357"/>
      <c r="AJ870" s="357"/>
      <c r="AK870" s="357"/>
      <c r="AL870" s="357"/>
      <c r="AM870" s="357"/>
      <c r="AN870" s="357"/>
      <c r="AO870" s="357"/>
      <c r="AP870" s="357"/>
      <c r="AQ870" s="357"/>
      <c r="AR870" s="357"/>
      <c r="AS870" s="357"/>
      <c r="AT870" s="357"/>
      <c r="AU870" s="357"/>
      <c r="AV870" s="357"/>
      <c r="AW870" s="357"/>
      <c r="AX870" s="357"/>
      <c r="AY870" s="357"/>
      <c r="AZ870" s="357"/>
      <c r="BA870" s="357"/>
      <c r="BB870" s="357"/>
      <c r="BC870" s="357"/>
      <c r="BD870" s="357"/>
      <c r="BE870" s="357"/>
      <c r="BF870" s="357"/>
      <c r="BG870" s="357"/>
      <c r="BH870" s="357"/>
      <c r="BI870" s="357"/>
      <c r="BJ870" s="357"/>
      <c r="BK870" s="357"/>
      <c r="BL870" s="357"/>
      <c r="BM870" s="357"/>
      <c r="BN870" s="357"/>
      <c r="BO870" s="357"/>
      <c r="BP870" s="357"/>
      <c r="BQ870" s="357"/>
      <c r="BR870" s="357"/>
      <c r="BS870" s="357"/>
      <c r="BT870" s="357"/>
      <c r="BU870" s="357"/>
      <c r="BV870" s="357"/>
      <c r="BW870" s="357"/>
      <c r="BX870" s="357"/>
      <c r="BY870" s="357"/>
      <c r="BZ870" s="357"/>
      <c r="CA870" s="357"/>
      <c r="CB870" s="357"/>
      <c r="CC870" s="357"/>
      <c r="CD870" s="357"/>
      <c r="CE870" s="357"/>
      <c r="CF870" s="357"/>
      <c r="CG870" s="357"/>
      <c r="CH870" s="357"/>
      <c r="CI870" s="357"/>
      <c r="CJ870" s="357"/>
      <c r="CK870" s="357"/>
      <c r="CL870" s="357"/>
      <c r="CM870" s="357"/>
      <c r="CN870" s="357"/>
      <c r="CO870" s="357"/>
      <c r="CP870" s="357"/>
      <c r="CQ870" s="357"/>
      <c r="CR870" s="357"/>
      <c r="CS870" s="357"/>
      <c r="CT870" s="357"/>
      <c r="CU870" s="357"/>
      <c r="CV870" s="357"/>
      <c r="CW870" s="357"/>
      <c r="CX870" s="357"/>
      <c r="CY870" s="357"/>
      <c r="CZ870" s="357"/>
      <c r="DA870" s="357"/>
      <c r="DB870" s="357"/>
      <c r="DC870" s="357"/>
      <c r="DD870" s="357"/>
      <c r="DE870" s="357"/>
      <c r="DF870" s="357"/>
      <c r="DG870" s="357"/>
      <c r="DH870" s="357"/>
      <c r="DI870" s="357"/>
      <c r="DJ870" s="357"/>
      <c r="DK870" s="357"/>
      <c r="DL870" s="357"/>
      <c r="DM870" s="357"/>
      <c r="DN870" s="357"/>
      <c r="DO870" s="357"/>
      <c r="DP870" s="357"/>
      <c r="DQ870" s="357"/>
      <c r="DR870" s="357"/>
      <c r="DS870" s="357"/>
      <c r="DT870" s="357"/>
      <c r="DU870" s="357"/>
      <c r="DV870" s="357"/>
      <c r="DW870" s="357"/>
      <c r="DX870" s="357"/>
      <c r="DY870" s="357"/>
      <c r="DZ870" s="357"/>
      <c r="EA870" s="357"/>
      <c r="EB870" s="357"/>
      <c r="EC870" s="357"/>
      <c r="ED870" s="357"/>
      <c r="EE870" s="357"/>
      <c r="EF870" s="357"/>
      <c r="EG870" s="357"/>
      <c r="EH870" s="357"/>
      <c r="EI870" s="357"/>
      <c r="EJ870" s="357"/>
      <c r="EK870" s="357"/>
      <c r="EL870" s="357"/>
      <c r="EM870" s="357"/>
      <c r="EN870" s="357"/>
      <c r="EO870" s="357"/>
      <c r="EP870" s="357"/>
      <c r="EQ870" s="357"/>
      <c r="ER870" s="357"/>
      <c r="ES870" s="357"/>
      <c r="ET870" s="357"/>
      <c r="EU870" s="357"/>
    </row>
    <row r="871" ht="12.75" customHeight="1">
      <c r="A871" s="357"/>
      <c r="B871" s="357"/>
      <c r="C871" s="357"/>
      <c r="D871" s="357"/>
      <c r="E871" s="357"/>
      <c r="F871" s="357"/>
      <c r="G871" s="357"/>
      <c r="H871" s="357"/>
      <c r="I871" s="357"/>
      <c r="J871" s="357"/>
      <c r="K871" s="357"/>
      <c r="L871" s="357"/>
      <c r="M871" s="357"/>
      <c r="N871" s="357"/>
      <c r="O871" s="357"/>
      <c r="P871" s="357"/>
      <c r="Q871" s="357"/>
      <c r="R871" s="357"/>
      <c r="S871" s="357"/>
      <c r="T871" s="357"/>
      <c r="U871" s="357"/>
      <c r="V871" s="357"/>
      <c r="W871" s="357"/>
      <c r="X871" s="357"/>
      <c r="Y871" s="357"/>
      <c r="Z871" s="357"/>
      <c r="AA871" s="357"/>
      <c r="AB871" s="357"/>
      <c r="AC871" s="357"/>
      <c r="AD871" s="357"/>
      <c r="AE871" s="357"/>
      <c r="AF871" s="357"/>
      <c r="AG871" s="357"/>
      <c r="AH871" s="357"/>
      <c r="AI871" s="357"/>
      <c r="AJ871" s="357"/>
      <c r="AK871" s="357"/>
      <c r="AL871" s="357"/>
      <c r="AM871" s="357"/>
      <c r="AN871" s="357"/>
      <c r="AO871" s="357"/>
      <c r="AP871" s="357"/>
      <c r="AQ871" s="357"/>
      <c r="AR871" s="357"/>
      <c r="AS871" s="357"/>
      <c r="AT871" s="357"/>
      <c r="AU871" s="357"/>
      <c r="AV871" s="357"/>
      <c r="AW871" s="357"/>
      <c r="AX871" s="357"/>
      <c r="AY871" s="357"/>
      <c r="AZ871" s="357"/>
      <c r="BA871" s="357"/>
      <c r="BB871" s="357"/>
      <c r="BC871" s="357"/>
      <c r="BD871" s="357"/>
      <c r="BE871" s="357"/>
      <c r="BF871" s="357"/>
      <c r="BG871" s="357"/>
      <c r="BH871" s="357"/>
      <c r="BI871" s="357"/>
      <c r="BJ871" s="357"/>
      <c r="BK871" s="357"/>
      <c r="BL871" s="357"/>
      <c r="BM871" s="357"/>
      <c r="BN871" s="357"/>
      <c r="BO871" s="357"/>
      <c r="BP871" s="357"/>
      <c r="BQ871" s="357"/>
      <c r="BR871" s="357"/>
      <c r="BS871" s="357"/>
      <c r="BT871" s="357"/>
      <c r="BU871" s="357"/>
      <c r="BV871" s="357"/>
      <c r="BW871" s="357"/>
      <c r="BX871" s="357"/>
      <c r="BY871" s="357"/>
      <c r="BZ871" s="357"/>
      <c r="CA871" s="357"/>
      <c r="CB871" s="357"/>
      <c r="CC871" s="357"/>
      <c r="CD871" s="357"/>
      <c r="CE871" s="357"/>
      <c r="CF871" s="357"/>
      <c r="CG871" s="357"/>
      <c r="CH871" s="357"/>
      <c r="CI871" s="357"/>
      <c r="CJ871" s="357"/>
      <c r="CK871" s="357"/>
      <c r="CL871" s="357"/>
      <c r="CM871" s="357"/>
      <c r="CN871" s="357"/>
      <c r="CO871" s="357"/>
      <c r="CP871" s="357"/>
      <c r="CQ871" s="357"/>
      <c r="CR871" s="357"/>
      <c r="CS871" s="357"/>
      <c r="CT871" s="357"/>
      <c r="CU871" s="357"/>
      <c r="CV871" s="357"/>
      <c r="CW871" s="357"/>
      <c r="CX871" s="357"/>
      <c r="CY871" s="357"/>
      <c r="CZ871" s="357"/>
      <c r="DA871" s="357"/>
      <c r="DB871" s="357"/>
      <c r="DC871" s="357"/>
      <c r="DD871" s="357"/>
      <c r="DE871" s="357"/>
      <c r="DF871" s="357"/>
      <c r="DG871" s="357"/>
      <c r="DH871" s="357"/>
      <c r="DI871" s="357"/>
      <c r="DJ871" s="357"/>
      <c r="DK871" s="357"/>
      <c r="DL871" s="357"/>
      <c r="DM871" s="357"/>
      <c r="DN871" s="357"/>
      <c r="DO871" s="357"/>
      <c r="DP871" s="357"/>
      <c r="DQ871" s="357"/>
      <c r="DR871" s="357"/>
      <c r="DS871" s="357"/>
      <c r="DT871" s="357"/>
      <c r="DU871" s="357"/>
      <c r="DV871" s="357"/>
      <c r="DW871" s="357"/>
      <c r="DX871" s="357"/>
      <c r="DY871" s="357"/>
      <c r="DZ871" s="357"/>
      <c r="EA871" s="357"/>
      <c r="EB871" s="357"/>
      <c r="EC871" s="357"/>
      <c r="ED871" s="357"/>
      <c r="EE871" s="357"/>
      <c r="EF871" s="357"/>
      <c r="EG871" s="357"/>
      <c r="EH871" s="357"/>
      <c r="EI871" s="357"/>
      <c r="EJ871" s="357"/>
      <c r="EK871" s="357"/>
      <c r="EL871" s="357"/>
      <c r="EM871" s="357"/>
      <c r="EN871" s="357"/>
      <c r="EO871" s="357"/>
      <c r="EP871" s="357"/>
      <c r="EQ871" s="357"/>
      <c r="ER871" s="357"/>
      <c r="ES871" s="357"/>
      <c r="ET871" s="357"/>
      <c r="EU871" s="357"/>
    </row>
    <row r="872" ht="12.75" customHeight="1">
      <c r="A872" s="357"/>
      <c r="B872" s="357"/>
      <c r="C872" s="357"/>
      <c r="D872" s="357"/>
      <c r="E872" s="357"/>
      <c r="F872" s="357"/>
      <c r="G872" s="357"/>
      <c r="H872" s="357"/>
      <c r="I872" s="357"/>
      <c r="J872" s="357"/>
      <c r="K872" s="357"/>
      <c r="L872" s="357"/>
      <c r="M872" s="357"/>
      <c r="N872" s="357"/>
      <c r="O872" s="357"/>
      <c r="P872" s="357"/>
      <c r="Q872" s="357"/>
      <c r="R872" s="357"/>
      <c r="S872" s="357"/>
      <c r="T872" s="357"/>
      <c r="U872" s="357"/>
      <c r="V872" s="357"/>
      <c r="W872" s="357"/>
      <c r="X872" s="357"/>
      <c r="Y872" s="357"/>
      <c r="Z872" s="357"/>
      <c r="AA872" s="357"/>
      <c r="AB872" s="357"/>
      <c r="AC872" s="357"/>
      <c r="AD872" s="357"/>
      <c r="AE872" s="357"/>
      <c r="AF872" s="357"/>
      <c r="AG872" s="357"/>
      <c r="AH872" s="357"/>
      <c r="AI872" s="357"/>
      <c r="AJ872" s="357"/>
      <c r="AK872" s="357"/>
      <c r="AL872" s="357"/>
      <c r="AM872" s="357"/>
      <c r="AN872" s="357"/>
      <c r="AO872" s="357"/>
      <c r="AP872" s="357"/>
      <c r="AQ872" s="357"/>
      <c r="AR872" s="357"/>
      <c r="AS872" s="357"/>
      <c r="AT872" s="357"/>
      <c r="AU872" s="357"/>
      <c r="AV872" s="357"/>
      <c r="AW872" s="357"/>
      <c r="AX872" s="357"/>
      <c r="AY872" s="357"/>
      <c r="AZ872" s="357"/>
      <c r="BA872" s="357"/>
      <c r="BB872" s="357"/>
      <c r="BC872" s="357"/>
      <c r="BD872" s="357"/>
      <c r="BE872" s="357"/>
      <c r="BF872" s="357"/>
      <c r="BG872" s="357"/>
      <c r="BH872" s="357"/>
      <c r="BI872" s="357"/>
      <c r="BJ872" s="357"/>
      <c r="BK872" s="357"/>
      <c r="BL872" s="357"/>
      <c r="BM872" s="357"/>
      <c r="BN872" s="357"/>
      <c r="BO872" s="357"/>
      <c r="BP872" s="357"/>
      <c r="BQ872" s="357"/>
      <c r="BR872" s="357"/>
      <c r="BS872" s="357"/>
      <c r="BT872" s="357"/>
      <c r="BU872" s="357"/>
      <c r="BV872" s="357"/>
      <c r="BW872" s="357"/>
      <c r="BX872" s="357"/>
      <c r="BY872" s="357"/>
      <c r="BZ872" s="357"/>
      <c r="CA872" s="357"/>
      <c r="CB872" s="357"/>
      <c r="CC872" s="357"/>
      <c r="CD872" s="357"/>
      <c r="CE872" s="357"/>
      <c r="CF872" s="357"/>
      <c r="CG872" s="357"/>
      <c r="CH872" s="357"/>
      <c r="CI872" s="357"/>
      <c r="CJ872" s="357"/>
      <c r="CK872" s="357"/>
      <c r="CL872" s="357"/>
      <c r="CM872" s="357"/>
      <c r="CN872" s="357"/>
      <c r="CO872" s="357"/>
      <c r="CP872" s="357"/>
      <c r="CQ872" s="357"/>
      <c r="CR872" s="357"/>
      <c r="CS872" s="357"/>
      <c r="CT872" s="357"/>
      <c r="CU872" s="357"/>
      <c r="CV872" s="357"/>
      <c r="CW872" s="357"/>
      <c r="CX872" s="357"/>
      <c r="CY872" s="357"/>
      <c r="CZ872" s="357"/>
      <c r="DA872" s="357"/>
      <c r="DB872" s="357"/>
      <c r="DC872" s="357"/>
      <c r="DD872" s="357"/>
      <c r="DE872" s="357"/>
      <c r="DF872" s="357"/>
      <c r="DG872" s="357"/>
      <c r="DH872" s="357"/>
      <c r="DI872" s="357"/>
      <c r="DJ872" s="357"/>
      <c r="DK872" s="357"/>
      <c r="DL872" s="357"/>
      <c r="DM872" s="357"/>
      <c r="DN872" s="357"/>
      <c r="DO872" s="357"/>
      <c r="DP872" s="357"/>
      <c r="DQ872" s="357"/>
      <c r="DR872" s="357"/>
      <c r="DS872" s="357"/>
      <c r="DT872" s="357"/>
      <c r="DU872" s="357"/>
      <c r="DV872" s="357"/>
      <c r="DW872" s="357"/>
      <c r="DX872" s="357"/>
      <c r="DY872" s="357"/>
      <c r="DZ872" s="357"/>
      <c r="EA872" s="357"/>
      <c r="EB872" s="357"/>
      <c r="EC872" s="357"/>
      <c r="ED872" s="357"/>
      <c r="EE872" s="357"/>
      <c r="EF872" s="357"/>
      <c r="EG872" s="357"/>
      <c r="EH872" s="357"/>
      <c r="EI872" s="357"/>
      <c r="EJ872" s="357"/>
      <c r="EK872" s="357"/>
      <c r="EL872" s="357"/>
      <c r="EM872" s="357"/>
      <c r="EN872" s="357"/>
      <c r="EO872" s="357"/>
      <c r="EP872" s="357"/>
      <c r="EQ872" s="357"/>
      <c r="ER872" s="357"/>
      <c r="ES872" s="357"/>
      <c r="ET872" s="357"/>
      <c r="EU872" s="357"/>
    </row>
    <row r="873" ht="12.75" customHeight="1">
      <c r="A873" s="357"/>
      <c r="B873" s="357"/>
      <c r="C873" s="357"/>
      <c r="D873" s="357"/>
      <c r="E873" s="357"/>
      <c r="F873" s="357"/>
      <c r="G873" s="357"/>
      <c r="H873" s="357"/>
      <c r="I873" s="357"/>
      <c r="J873" s="357"/>
      <c r="K873" s="357"/>
      <c r="L873" s="357"/>
      <c r="M873" s="357"/>
      <c r="N873" s="357"/>
      <c r="O873" s="357"/>
      <c r="P873" s="357"/>
      <c r="Q873" s="357"/>
      <c r="R873" s="357"/>
      <c r="S873" s="357"/>
      <c r="T873" s="357"/>
      <c r="U873" s="357"/>
      <c r="V873" s="357"/>
      <c r="W873" s="357"/>
      <c r="X873" s="357"/>
      <c r="Y873" s="357"/>
      <c r="Z873" s="357"/>
      <c r="AA873" s="357"/>
      <c r="AB873" s="357"/>
      <c r="AC873" s="357"/>
      <c r="AD873" s="357"/>
      <c r="AE873" s="357"/>
      <c r="AF873" s="357"/>
      <c r="AG873" s="357"/>
      <c r="AH873" s="357"/>
      <c r="AI873" s="357"/>
      <c r="AJ873" s="357"/>
      <c r="AK873" s="357"/>
      <c r="AL873" s="357"/>
      <c r="AM873" s="357"/>
      <c r="AN873" s="357"/>
      <c r="AO873" s="357"/>
      <c r="AP873" s="357"/>
      <c r="AQ873" s="357"/>
      <c r="AR873" s="357"/>
      <c r="AS873" s="357"/>
      <c r="AT873" s="357"/>
      <c r="AU873" s="357"/>
      <c r="AV873" s="357"/>
      <c r="AW873" s="357"/>
      <c r="AX873" s="357"/>
      <c r="AY873" s="357"/>
      <c r="AZ873" s="357"/>
      <c r="BA873" s="357"/>
      <c r="BB873" s="357"/>
      <c r="BC873" s="357"/>
      <c r="BD873" s="357"/>
      <c r="BE873" s="357"/>
      <c r="BF873" s="357"/>
      <c r="BG873" s="357"/>
      <c r="BH873" s="357"/>
      <c r="BI873" s="357"/>
      <c r="BJ873" s="357"/>
      <c r="BK873" s="357"/>
      <c r="BL873" s="357"/>
      <c r="BM873" s="357"/>
      <c r="BN873" s="357"/>
      <c r="BO873" s="357"/>
      <c r="BP873" s="357"/>
      <c r="BQ873" s="357"/>
      <c r="BR873" s="357"/>
      <c r="BS873" s="357"/>
      <c r="BT873" s="357"/>
      <c r="BU873" s="357"/>
      <c r="BV873" s="357"/>
      <c r="BW873" s="357"/>
      <c r="BX873" s="357"/>
      <c r="BY873" s="357"/>
      <c r="BZ873" s="357"/>
      <c r="CA873" s="357"/>
      <c r="CB873" s="357"/>
      <c r="CC873" s="357"/>
      <c r="CD873" s="357"/>
      <c r="CE873" s="357"/>
      <c r="CF873" s="357"/>
      <c r="CG873" s="357"/>
      <c r="CH873" s="357"/>
      <c r="CI873" s="357"/>
      <c r="CJ873" s="357"/>
      <c r="CK873" s="357"/>
      <c r="CL873" s="357"/>
      <c r="CM873" s="357"/>
      <c r="CN873" s="357"/>
      <c r="CO873" s="357"/>
      <c r="CP873" s="357"/>
      <c r="CQ873" s="357"/>
      <c r="CR873" s="357"/>
      <c r="CS873" s="357"/>
      <c r="CT873" s="357"/>
      <c r="CU873" s="357"/>
      <c r="CV873" s="357"/>
      <c r="CW873" s="357"/>
      <c r="CX873" s="357"/>
      <c r="CY873" s="357"/>
      <c r="CZ873" s="357"/>
      <c r="DA873" s="357"/>
      <c r="DB873" s="357"/>
      <c r="DC873" s="357"/>
      <c r="DD873" s="357"/>
      <c r="DE873" s="357"/>
      <c r="DF873" s="357"/>
      <c r="DG873" s="357"/>
      <c r="DH873" s="357"/>
      <c r="DI873" s="357"/>
      <c r="DJ873" s="357"/>
      <c r="DK873" s="357"/>
      <c r="DL873" s="357"/>
      <c r="DM873" s="357"/>
      <c r="DN873" s="357"/>
      <c r="DO873" s="357"/>
      <c r="DP873" s="357"/>
      <c r="DQ873" s="357"/>
      <c r="DR873" s="357"/>
      <c r="DS873" s="357"/>
      <c r="DT873" s="357"/>
      <c r="DU873" s="357"/>
      <c r="DV873" s="357"/>
      <c r="DW873" s="357"/>
      <c r="DX873" s="357"/>
      <c r="DY873" s="357"/>
      <c r="DZ873" s="357"/>
      <c r="EA873" s="357"/>
      <c r="EB873" s="357"/>
      <c r="EC873" s="357"/>
      <c r="ED873" s="357"/>
      <c r="EE873" s="357"/>
      <c r="EF873" s="357"/>
      <c r="EG873" s="357"/>
      <c r="EH873" s="357"/>
      <c r="EI873" s="357"/>
      <c r="EJ873" s="357"/>
      <c r="EK873" s="357"/>
      <c r="EL873" s="357"/>
      <c r="EM873" s="357"/>
      <c r="EN873" s="357"/>
      <c r="EO873" s="357"/>
      <c r="EP873" s="357"/>
      <c r="EQ873" s="357"/>
      <c r="ER873" s="357"/>
      <c r="ES873" s="357"/>
      <c r="ET873" s="357"/>
      <c r="EU873" s="357"/>
    </row>
    <row r="874" ht="12.75" customHeight="1">
      <c r="A874" s="357"/>
      <c r="B874" s="357"/>
      <c r="C874" s="357"/>
      <c r="D874" s="357"/>
      <c r="E874" s="357"/>
      <c r="F874" s="357"/>
      <c r="G874" s="357"/>
      <c r="H874" s="357"/>
      <c r="I874" s="357"/>
      <c r="J874" s="357"/>
      <c r="K874" s="357"/>
      <c r="L874" s="357"/>
      <c r="M874" s="357"/>
      <c r="N874" s="357"/>
      <c r="O874" s="357"/>
      <c r="P874" s="357"/>
      <c r="Q874" s="357"/>
      <c r="R874" s="357"/>
      <c r="S874" s="357"/>
      <c r="T874" s="357"/>
      <c r="U874" s="357"/>
      <c r="V874" s="357"/>
      <c r="W874" s="357"/>
      <c r="X874" s="357"/>
      <c r="Y874" s="357"/>
      <c r="Z874" s="357"/>
      <c r="AA874" s="357"/>
      <c r="AB874" s="357"/>
      <c r="AC874" s="357"/>
      <c r="AD874" s="357"/>
      <c r="AE874" s="357"/>
      <c r="AF874" s="357"/>
      <c r="AG874" s="357"/>
      <c r="AH874" s="357"/>
      <c r="AI874" s="357"/>
      <c r="AJ874" s="357"/>
      <c r="AK874" s="357"/>
      <c r="AL874" s="357"/>
      <c r="AM874" s="357"/>
      <c r="AN874" s="357"/>
      <c r="AO874" s="357"/>
      <c r="AP874" s="357"/>
      <c r="AQ874" s="357"/>
      <c r="AR874" s="357"/>
      <c r="AS874" s="357"/>
      <c r="AT874" s="357"/>
      <c r="AU874" s="357"/>
      <c r="AV874" s="357"/>
      <c r="AW874" s="357"/>
      <c r="AX874" s="357"/>
      <c r="AY874" s="357"/>
      <c r="AZ874" s="357"/>
      <c r="BA874" s="357"/>
      <c r="BB874" s="357"/>
      <c r="BC874" s="357"/>
      <c r="BD874" s="357"/>
      <c r="BE874" s="357"/>
      <c r="BF874" s="357"/>
      <c r="BG874" s="357"/>
      <c r="BH874" s="357"/>
      <c r="BI874" s="357"/>
      <c r="BJ874" s="357"/>
      <c r="BK874" s="357"/>
      <c r="BL874" s="357"/>
      <c r="BM874" s="357"/>
      <c r="BN874" s="357"/>
      <c r="BO874" s="357"/>
      <c r="BP874" s="357"/>
      <c r="BQ874" s="357"/>
      <c r="BR874" s="357"/>
      <c r="BS874" s="357"/>
      <c r="BT874" s="357"/>
      <c r="BU874" s="357"/>
      <c r="BV874" s="357"/>
      <c r="BW874" s="357"/>
      <c r="BX874" s="357"/>
      <c r="BY874" s="357"/>
      <c r="BZ874" s="357"/>
      <c r="CA874" s="357"/>
      <c r="CB874" s="357"/>
      <c r="CC874" s="357"/>
      <c r="CD874" s="357"/>
      <c r="CE874" s="357"/>
      <c r="CF874" s="357"/>
      <c r="CG874" s="357"/>
      <c r="CH874" s="357"/>
      <c r="CI874" s="357"/>
      <c r="CJ874" s="357"/>
      <c r="CK874" s="357"/>
      <c r="CL874" s="357"/>
      <c r="CM874" s="357"/>
      <c r="CN874" s="357"/>
      <c r="CO874" s="357"/>
      <c r="CP874" s="357"/>
      <c r="CQ874" s="357"/>
      <c r="CR874" s="357"/>
      <c r="CS874" s="357"/>
      <c r="CT874" s="357"/>
      <c r="CU874" s="357"/>
      <c r="CV874" s="357"/>
      <c r="CW874" s="357"/>
      <c r="CX874" s="357"/>
      <c r="CY874" s="357"/>
      <c r="CZ874" s="357"/>
      <c r="DA874" s="357"/>
      <c r="DB874" s="357"/>
      <c r="DC874" s="357"/>
      <c r="DD874" s="357"/>
      <c r="DE874" s="357"/>
      <c r="DF874" s="357"/>
      <c r="DG874" s="357"/>
      <c r="DH874" s="357"/>
      <c r="DI874" s="357"/>
      <c r="DJ874" s="357"/>
      <c r="DK874" s="357"/>
      <c r="DL874" s="357"/>
      <c r="DM874" s="357"/>
      <c r="DN874" s="357"/>
      <c r="DO874" s="357"/>
      <c r="DP874" s="357"/>
      <c r="DQ874" s="357"/>
      <c r="DR874" s="357"/>
      <c r="DS874" s="357"/>
      <c r="DT874" s="357"/>
      <c r="DU874" s="357"/>
      <c r="DV874" s="357"/>
      <c r="DW874" s="357"/>
      <c r="DX874" s="357"/>
      <c r="DY874" s="357"/>
      <c r="DZ874" s="357"/>
      <c r="EA874" s="357"/>
      <c r="EB874" s="357"/>
      <c r="EC874" s="357"/>
      <c r="ED874" s="357"/>
      <c r="EE874" s="357"/>
      <c r="EF874" s="357"/>
      <c r="EG874" s="357"/>
      <c r="EH874" s="357"/>
      <c r="EI874" s="357"/>
      <c r="EJ874" s="357"/>
      <c r="EK874" s="357"/>
      <c r="EL874" s="357"/>
      <c r="EM874" s="357"/>
      <c r="EN874" s="357"/>
      <c r="EO874" s="357"/>
      <c r="EP874" s="357"/>
      <c r="EQ874" s="357"/>
      <c r="ER874" s="357"/>
      <c r="ES874" s="357"/>
      <c r="ET874" s="357"/>
      <c r="EU874" s="357"/>
    </row>
    <row r="875" ht="12.75" customHeight="1">
      <c r="A875" s="357"/>
      <c r="B875" s="357"/>
      <c r="C875" s="357"/>
      <c r="D875" s="357"/>
      <c r="E875" s="357"/>
      <c r="F875" s="357"/>
      <c r="G875" s="357"/>
      <c r="H875" s="357"/>
      <c r="I875" s="357"/>
      <c r="J875" s="357"/>
      <c r="K875" s="357"/>
      <c r="L875" s="357"/>
      <c r="M875" s="357"/>
      <c r="N875" s="357"/>
      <c r="O875" s="357"/>
      <c r="P875" s="357"/>
      <c r="Q875" s="357"/>
      <c r="R875" s="357"/>
      <c r="S875" s="357"/>
      <c r="T875" s="357"/>
      <c r="U875" s="357"/>
      <c r="V875" s="357"/>
      <c r="W875" s="357"/>
      <c r="X875" s="357"/>
      <c r="Y875" s="357"/>
      <c r="Z875" s="357"/>
      <c r="AA875" s="357"/>
      <c r="AB875" s="357"/>
      <c r="AC875" s="357"/>
      <c r="AD875" s="357"/>
      <c r="AE875" s="357"/>
      <c r="AF875" s="357"/>
      <c r="AG875" s="357"/>
      <c r="AH875" s="357"/>
      <c r="AI875" s="357"/>
      <c r="AJ875" s="357"/>
      <c r="AK875" s="357"/>
      <c r="AL875" s="357"/>
      <c r="AM875" s="357"/>
      <c r="AN875" s="357"/>
      <c r="AO875" s="357"/>
      <c r="AP875" s="357"/>
      <c r="AQ875" s="357"/>
      <c r="AR875" s="357"/>
      <c r="AS875" s="357"/>
      <c r="AT875" s="357"/>
      <c r="AU875" s="357"/>
      <c r="AV875" s="357"/>
      <c r="AW875" s="357"/>
      <c r="AX875" s="357"/>
      <c r="AY875" s="357"/>
      <c r="AZ875" s="357"/>
      <c r="BA875" s="357"/>
      <c r="BB875" s="357"/>
      <c r="BC875" s="357"/>
      <c r="BD875" s="357"/>
      <c r="BE875" s="357"/>
      <c r="BF875" s="357"/>
      <c r="BG875" s="357"/>
      <c r="BH875" s="357"/>
      <c r="BI875" s="357"/>
      <c r="BJ875" s="357"/>
      <c r="BK875" s="357"/>
      <c r="BL875" s="357"/>
      <c r="BM875" s="357"/>
      <c r="BN875" s="357"/>
      <c r="BO875" s="357"/>
      <c r="BP875" s="357"/>
      <c r="BQ875" s="357"/>
      <c r="BR875" s="357"/>
      <c r="BS875" s="357"/>
      <c r="BT875" s="357"/>
      <c r="BU875" s="357"/>
      <c r="BV875" s="357"/>
      <c r="BW875" s="357"/>
      <c r="BX875" s="357"/>
      <c r="BY875" s="357"/>
      <c r="BZ875" s="357"/>
      <c r="CA875" s="357"/>
      <c r="CB875" s="357"/>
      <c r="CC875" s="357"/>
      <c r="CD875" s="357"/>
      <c r="CE875" s="357"/>
      <c r="CF875" s="357"/>
      <c r="CG875" s="357"/>
      <c r="CH875" s="357"/>
      <c r="CI875" s="357"/>
      <c r="CJ875" s="357"/>
      <c r="CK875" s="357"/>
      <c r="CL875" s="357"/>
      <c r="CM875" s="357"/>
      <c r="CN875" s="357"/>
      <c r="CO875" s="357"/>
      <c r="CP875" s="357"/>
      <c r="CQ875" s="357"/>
      <c r="CR875" s="357"/>
      <c r="CS875" s="357"/>
      <c r="CT875" s="357"/>
      <c r="CU875" s="357"/>
      <c r="CV875" s="357"/>
      <c r="CW875" s="357"/>
      <c r="CX875" s="357"/>
      <c r="CY875" s="357"/>
      <c r="CZ875" s="357"/>
      <c r="DA875" s="357"/>
      <c r="DB875" s="357"/>
      <c r="DC875" s="357"/>
      <c r="DD875" s="357"/>
      <c r="DE875" s="357"/>
      <c r="DF875" s="357"/>
      <c r="DG875" s="357"/>
      <c r="DH875" s="357"/>
      <c r="DI875" s="357"/>
      <c r="DJ875" s="357"/>
      <c r="DK875" s="357"/>
      <c r="DL875" s="357"/>
      <c r="DM875" s="357"/>
      <c r="DN875" s="357"/>
      <c r="DO875" s="357"/>
      <c r="DP875" s="357"/>
      <c r="DQ875" s="357"/>
      <c r="DR875" s="357"/>
      <c r="DS875" s="357"/>
      <c r="DT875" s="357"/>
      <c r="DU875" s="357"/>
      <c r="DV875" s="357"/>
      <c r="DW875" s="357"/>
      <c r="DX875" s="357"/>
      <c r="DY875" s="357"/>
      <c r="DZ875" s="357"/>
      <c r="EA875" s="357"/>
      <c r="EB875" s="357"/>
      <c r="EC875" s="357"/>
      <c r="ED875" s="357"/>
      <c r="EE875" s="357"/>
      <c r="EF875" s="357"/>
      <c r="EG875" s="357"/>
      <c r="EH875" s="357"/>
      <c r="EI875" s="357"/>
      <c r="EJ875" s="357"/>
      <c r="EK875" s="357"/>
      <c r="EL875" s="357"/>
      <c r="EM875" s="357"/>
      <c r="EN875" s="357"/>
      <c r="EO875" s="357"/>
      <c r="EP875" s="357"/>
      <c r="EQ875" s="357"/>
      <c r="ER875" s="357"/>
      <c r="ES875" s="357"/>
      <c r="ET875" s="357"/>
      <c r="EU875" s="357"/>
    </row>
    <row r="876" ht="12.75" customHeight="1">
      <c r="A876" s="357"/>
      <c r="B876" s="357"/>
      <c r="C876" s="357"/>
      <c r="D876" s="357"/>
      <c r="E876" s="357"/>
      <c r="F876" s="357"/>
      <c r="G876" s="357"/>
      <c r="H876" s="357"/>
      <c r="I876" s="357"/>
      <c r="J876" s="357"/>
      <c r="K876" s="357"/>
      <c r="L876" s="357"/>
      <c r="M876" s="357"/>
      <c r="N876" s="357"/>
      <c r="O876" s="357"/>
      <c r="P876" s="357"/>
      <c r="Q876" s="357"/>
      <c r="R876" s="357"/>
      <c r="S876" s="357"/>
      <c r="T876" s="357"/>
      <c r="U876" s="357"/>
      <c r="V876" s="357"/>
      <c r="W876" s="357"/>
      <c r="X876" s="357"/>
      <c r="Y876" s="357"/>
      <c r="Z876" s="357"/>
      <c r="AA876" s="357"/>
      <c r="AB876" s="357"/>
      <c r="AC876" s="357"/>
      <c r="AD876" s="357"/>
      <c r="AE876" s="357"/>
      <c r="AF876" s="357"/>
      <c r="AG876" s="357"/>
      <c r="AH876" s="357"/>
      <c r="AI876" s="357"/>
      <c r="AJ876" s="357"/>
      <c r="AK876" s="357"/>
      <c r="AL876" s="357"/>
      <c r="AM876" s="357"/>
      <c r="AN876" s="357"/>
      <c r="AO876" s="357"/>
      <c r="AP876" s="357"/>
      <c r="AQ876" s="357"/>
      <c r="AR876" s="357"/>
      <c r="AS876" s="357"/>
      <c r="AT876" s="357"/>
      <c r="AU876" s="357"/>
      <c r="AV876" s="357"/>
      <c r="AW876" s="357"/>
      <c r="AX876" s="357"/>
      <c r="AY876" s="357"/>
      <c r="AZ876" s="357"/>
      <c r="BA876" s="357"/>
      <c r="BB876" s="357"/>
      <c r="BC876" s="357"/>
      <c r="BD876" s="357"/>
      <c r="BE876" s="357"/>
      <c r="BF876" s="357"/>
      <c r="BG876" s="357"/>
      <c r="BH876" s="357"/>
      <c r="BI876" s="357"/>
      <c r="BJ876" s="357"/>
      <c r="BK876" s="357"/>
      <c r="BL876" s="357"/>
      <c r="BM876" s="357"/>
      <c r="BN876" s="357"/>
      <c r="BO876" s="357"/>
      <c r="BP876" s="357"/>
      <c r="BQ876" s="357"/>
      <c r="BR876" s="357"/>
      <c r="BS876" s="357"/>
      <c r="BT876" s="357"/>
      <c r="BU876" s="357"/>
      <c r="BV876" s="357"/>
      <c r="BW876" s="357"/>
      <c r="BX876" s="357"/>
      <c r="BY876" s="357"/>
      <c r="BZ876" s="357"/>
      <c r="CA876" s="357"/>
      <c r="CB876" s="357"/>
      <c r="CC876" s="357"/>
      <c r="CD876" s="357"/>
      <c r="CE876" s="357"/>
      <c r="CF876" s="357"/>
      <c r="CG876" s="357"/>
      <c r="CH876" s="357"/>
      <c r="CI876" s="357"/>
      <c r="CJ876" s="357"/>
      <c r="CK876" s="357"/>
      <c r="CL876" s="357"/>
      <c r="CM876" s="357"/>
      <c r="CN876" s="357"/>
      <c r="CO876" s="357"/>
      <c r="CP876" s="357"/>
      <c r="CQ876" s="357"/>
      <c r="CR876" s="357"/>
      <c r="CS876" s="357"/>
      <c r="CT876" s="357"/>
      <c r="CU876" s="357"/>
      <c r="CV876" s="357"/>
      <c r="CW876" s="357"/>
      <c r="CX876" s="357"/>
      <c r="CY876" s="357"/>
      <c r="CZ876" s="357"/>
      <c r="DA876" s="357"/>
      <c r="DB876" s="357"/>
      <c r="DC876" s="357"/>
      <c r="DD876" s="357"/>
      <c r="DE876" s="357"/>
      <c r="DF876" s="357"/>
      <c r="DG876" s="357"/>
      <c r="DH876" s="357"/>
      <c r="DI876" s="357"/>
      <c r="DJ876" s="357"/>
      <c r="DK876" s="357"/>
      <c r="DL876" s="357"/>
      <c r="DM876" s="357"/>
      <c r="DN876" s="357"/>
      <c r="DO876" s="357"/>
      <c r="DP876" s="357"/>
      <c r="DQ876" s="357"/>
      <c r="DR876" s="357"/>
      <c r="DS876" s="357"/>
      <c r="DT876" s="357"/>
      <c r="DU876" s="357"/>
      <c r="DV876" s="357"/>
      <c r="DW876" s="357"/>
      <c r="DX876" s="357"/>
      <c r="DY876" s="357"/>
      <c r="DZ876" s="357"/>
      <c r="EA876" s="357"/>
      <c r="EB876" s="357"/>
      <c r="EC876" s="357"/>
      <c r="ED876" s="357"/>
      <c r="EE876" s="357"/>
      <c r="EF876" s="357"/>
      <c r="EG876" s="357"/>
      <c r="EH876" s="357"/>
      <c r="EI876" s="357"/>
      <c r="EJ876" s="357"/>
      <c r="EK876" s="357"/>
      <c r="EL876" s="357"/>
      <c r="EM876" s="357"/>
      <c r="EN876" s="357"/>
      <c r="EO876" s="357"/>
      <c r="EP876" s="357"/>
      <c r="EQ876" s="357"/>
      <c r="ER876" s="357"/>
      <c r="ES876" s="357"/>
      <c r="ET876" s="357"/>
      <c r="EU876" s="357"/>
    </row>
    <row r="877" ht="12.75" customHeight="1">
      <c r="A877" s="357"/>
      <c r="B877" s="357"/>
      <c r="C877" s="357"/>
      <c r="D877" s="357"/>
      <c r="E877" s="357"/>
      <c r="F877" s="357"/>
      <c r="G877" s="357"/>
      <c r="H877" s="357"/>
      <c r="I877" s="357"/>
      <c r="J877" s="357"/>
      <c r="K877" s="357"/>
      <c r="L877" s="357"/>
      <c r="M877" s="357"/>
      <c r="N877" s="357"/>
      <c r="O877" s="357"/>
      <c r="P877" s="357"/>
      <c r="Q877" s="357"/>
      <c r="R877" s="357"/>
      <c r="S877" s="357"/>
      <c r="T877" s="357"/>
      <c r="U877" s="357"/>
      <c r="V877" s="357"/>
      <c r="W877" s="357"/>
      <c r="X877" s="357"/>
      <c r="Y877" s="357"/>
      <c r="Z877" s="357"/>
      <c r="AA877" s="357"/>
      <c r="AB877" s="357"/>
      <c r="AC877" s="357"/>
      <c r="AD877" s="357"/>
      <c r="AE877" s="357"/>
      <c r="AF877" s="357"/>
      <c r="AG877" s="357"/>
      <c r="AH877" s="357"/>
      <c r="AI877" s="357"/>
      <c r="AJ877" s="357"/>
      <c r="AK877" s="357"/>
      <c r="AL877" s="357"/>
      <c r="AM877" s="357"/>
      <c r="AN877" s="357"/>
      <c r="AO877" s="357"/>
      <c r="AP877" s="357"/>
      <c r="AQ877" s="357"/>
      <c r="AR877" s="357"/>
      <c r="AS877" s="357"/>
      <c r="AT877" s="357"/>
      <c r="AU877" s="357"/>
      <c r="AV877" s="357"/>
      <c r="AW877" s="357"/>
      <c r="AX877" s="357"/>
      <c r="AY877" s="357"/>
      <c r="AZ877" s="357"/>
      <c r="BA877" s="357"/>
      <c r="BB877" s="357"/>
      <c r="BC877" s="357"/>
      <c r="BD877" s="357"/>
      <c r="BE877" s="357"/>
      <c r="BF877" s="357"/>
      <c r="BG877" s="357"/>
      <c r="BH877" s="357"/>
      <c r="BI877" s="357"/>
      <c r="BJ877" s="357"/>
      <c r="BK877" s="357"/>
      <c r="BL877" s="357"/>
      <c r="BM877" s="357"/>
      <c r="BN877" s="357"/>
      <c r="BO877" s="357"/>
      <c r="BP877" s="357"/>
      <c r="BQ877" s="357"/>
      <c r="BR877" s="357"/>
      <c r="BS877" s="357"/>
      <c r="BT877" s="357"/>
      <c r="BU877" s="357"/>
      <c r="BV877" s="357"/>
      <c r="BW877" s="357"/>
      <c r="BX877" s="357"/>
      <c r="BY877" s="357"/>
      <c r="BZ877" s="357"/>
      <c r="CA877" s="357"/>
      <c r="CB877" s="357"/>
      <c r="CC877" s="357"/>
      <c r="CD877" s="357"/>
      <c r="CE877" s="357"/>
      <c r="CF877" s="357"/>
      <c r="CG877" s="357"/>
      <c r="CH877" s="357"/>
      <c r="CI877" s="357"/>
      <c r="CJ877" s="357"/>
      <c r="CK877" s="357"/>
      <c r="CL877" s="357"/>
      <c r="CM877" s="357"/>
      <c r="CN877" s="357"/>
      <c r="CO877" s="357"/>
      <c r="CP877" s="357"/>
      <c r="CQ877" s="357"/>
      <c r="CR877" s="357"/>
      <c r="CS877" s="357"/>
      <c r="CT877" s="357"/>
      <c r="CU877" s="357"/>
      <c r="CV877" s="357"/>
      <c r="CW877" s="357"/>
      <c r="CX877" s="357"/>
      <c r="CY877" s="357"/>
      <c r="CZ877" s="357"/>
      <c r="DA877" s="357"/>
      <c r="DB877" s="357"/>
      <c r="DC877" s="357"/>
      <c r="DD877" s="357"/>
      <c r="DE877" s="357"/>
      <c r="DF877" s="357"/>
      <c r="DG877" s="357"/>
      <c r="DH877" s="357"/>
      <c r="DI877" s="357"/>
      <c r="DJ877" s="357"/>
      <c r="DK877" s="357"/>
      <c r="DL877" s="357"/>
      <c r="DM877" s="357"/>
      <c r="DN877" s="357"/>
      <c r="DO877" s="357"/>
      <c r="DP877" s="357"/>
      <c r="DQ877" s="357"/>
      <c r="DR877" s="357"/>
      <c r="DS877" s="357"/>
      <c r="DT877" s="357"/>
      <c r="DU877" s="357"/>
      <c r="DV877" s="357"/>
      <c r="DW877" s="357"/>
      <c r="DX877" s="357"/>
      <c r="DY877" s="357"/>
      <c r="DZ877" s="357"/>
      <c r="EA877" s="357"/>
      <c r="EB877" s="357"/>
      <c r="EC877" s="357"/>
      <c r="ED877" s="357"/>
      <c r="EE877" s="357"/>
      <c r="EF877" s="357"/>
      <c r="EG877" s="357"/>
      <c r="EH877" s="357"/>
      <c r="EI877" s="357"/>
      <c r="EJ877" s="357"/>
      <c r="EK877" s="357"/>
      <c r="EL877" s="357"/>
      <c r="EM877" s="357"/>
      <c r="EN877" s="357"/>
      <c r="EO877" s="357"/>
      <c r="EP877" s="357"/>
      <c r="EQ877" s="357"/>
      <c r="ER877" s="357"/>
      <c r="ES877" s="357"/>
      <c r="ET877" s="357"/>
      <c r="EU877" s="357"/>
    </row>
    <row r="878" ht="12.75" customHeight="1">
      <c r="A878" s="357"/>
      <c r="B878" s="357"/>
      <c r="C878" s="357"/>
      <c r="D878" s="357"/>
      <c r="E878" s="357"/>
      <c r="F878" s="357"/>
      <c r="G878" s="357"/>
      <c r="H878" s="357"/>
      <c r="I878" s="357"/>
      <c r="J878" s="357"/>
      <c r="K878" s="357"/>
      <c r="L878" s="357"/>
      <c r="M878" s="357"/>
      <c r="N878" s="357"/>
      <c r="O878" s="357"/>
      <c r="P878" s="357"/>
      <c r="Q878" s="357"/>
      <c r="R878" s="357"/>
      <c r="S878" s="357"/>
      <c r="T878" s="357"/>
      <c r="U878" s="357"/>
      <c r="V878" s="357"/>
      <c r="W878" s="357"/>
      <c r="X878" s="357"/>
      <c r="Y878" s="357"/>
      <c r="Z878" s="357"/>
      <c r="AA878" s="357"/>
      <c r="AB878" s="357"/>
      <c r="AC878" s="357"/>
      <c r="AD878" s="357"/>
      <c r="AE878" s="357"/>
      <c r="AF878" s="357"/>
      <c r="AG878" s="357"/>
      <c r="AH878" s="357"/>
      <c r="AI878" s="357"/>
      <c r="AJ878" s="357"/>
      <c r="AK878" s="357"/>
      <c r="AL878" s="357"/>
      <c r="AM878" s="357"/>
      <c r="AN878" s="357"/>
      <c r="AO878" s="357"/>
      <c r="AP878" s="357"/>
      <c r="AQ878" s="357"/>
      <c r="AR878" s="357"/>
      <c r="AS878" s="357"/>
      <c r="AT878" s="357"/>
      <c r="AU878" s="357"/>
      <c r="AV878" s="357"/>
      <c r="AW878" s="357"/>
      <c r="AX878" s="357"/>
      <c r="AY878" s="357"/>
      <c r="AZ878" s="357"/>
      <c r="BA878" s="357"/>
      <c r="BB878" s="357"/>
      <c r="BC878" s="357"/>
      <c r="BD878" s="357"/>
      <c r="BE878" s="357"/>
      <c r="BF878" s="357"/>
      <c r="BG878" s="357"/>
      <c r="BH878" s="357"/>
      <c r="BI878" s="357"/>
      <c r="BJ878" s="357"/>
      <c r="BK878" s="357"/>
      <c r="BL878" s="357"/>
      <c r="BM878" s="357"/>
      <c r="BN878" s="357"/>
      <c r="BO878" s="357"/>
      <c r="BP878" s="357"/>
      <c r="BQ878" s="357"/>
      <c r="BR878" s="357"/>
      <c r="BS878" s="357"/>
      <c r="BT878" s="357"/>
      <c r="BU878" s="357"/>
      <c r="BV878" s="357"/>
      <c r="BW878" s="357"/>
      <c r="BX878" s="357"/>
      <c r="BY878" s="357"/>
      <c r="BZ878" s="357"/>
      <c r="CA878" s="357"/>
      <c r="CB878" s="357"/>
      <c r="CC878" s="357"/>
      <c r="CD878" s="357"/>
      <c r="CE878" s="357"/>
      <c r="CF878" s="357"/>
      <c r="CG878" s="357"/>
      <c r="CH878" s="357"/>
      <c r="CI878" s="357"/>
      <c r="CJ878" s="357"/>
      <c r="CK878" s="357"/>
      <c r="CL878" s="357"/>
      <c r="CM878" s="357"/>
      <c r="CN878" s="357"/>
      <c r="CO878" s="357"/>
      <c r="CP878" s="357"/>
      <c r="CQ878" s="357"/>
      <c r="CR878" s="357"/>
      <c r="CS878" s="357"/>
      <c r="CT878" s="357"/>
      <c r="CU878" s="357"/>
      <c r="CV878" s="357"/>
      <c r="CW878" s="357"/>
      <c r="CX878" s="357"/>
      <c r="CY878" s="357"/>
      <c r="CZ878" s="357"/>
      <c r="DA878" s="357"/>
      <c r="DB878" s="357"/>
      <c r="DC878" s="357"/>
      <c r="DD878" s="357"/>
      <c r="DE878" s="357"/>
      <c r="DF878" s="357"/>
      <c r="DG878" s="357"/>
      <c r="DH878" s="357"/>
      <c r="DI878" s="357"/>
      <c r="DJ878" s="357"/>
      <c r="DK878" s="357"/>
      <c r="DL878" s="357"/>
      <c r="DM878" s="357"/>
      <c r="DN878" s="357"/>
      <c r="DO878" s="357"/>
      <c r="DP878" s="357"/>
      <c r="DQ878" s="357"/>
      <c r="DR878" s="357"/>
      <c r="DS878" s="357"/>
      <c r="DT878" s="357"/>
      <c r="DU878" s="357"/>
      <c r="DV878" s="357"/>
      <c r="DW878" s="357"/>
      <c r="DX878" s="357"/>
      <c r="DY878" s="357"/>
      <c r="DZ878" s="357"/>
      <c r="EA878" s="357"/>
      <c r="EB878" s="357"/>
      <c r="EC878" s="357"/>
      <c r="ED878" s="357"/>
      <c r="EE878" s="357"/>
      <c r="EF878" s="357"/>
      <c r="EG878" s="357"/>
      <c r="EH878" s="357"/>
      <c r="EI878" s="357"/>
      <c r="EJ878" s="357"/>
      <c r="EK878" s="357"/>
      <c r="EL878" s="357"/>
      <c r="EM878" s="357"/>
      <c r="EN878" s="357"/>
      <c r="EO878" s="357"/>
      <c r="EP878" s="357"/>
      <c r="EQ878" s="357"/>
      <c r="ER878" s="357"/>
      <c r="ES878" s="357"/>
      <c r="ET878" s="357"/>
      <c r="EU878" s="357"/>
    </row>
    <row r="879" ht="12.75" customHeight="1">
      <c r="A879" s="357"/>
      <c r="B879" s="357"/>
      <c r="C879" s="357"/>
      <c r="D879" s="357"/>
      <c r="E879" s="357"/>
      <c r="F879" s="357"/>
      <c r="G879" s="357"/>
      <c r="H879" s="357"/>
      <c r="I879" s="357"/>
      <c r="J879" s="357"/>
      <c r="K879" s="357"/>
      <c r="L879" s="357"/>
      <c r="M879" s="357"/>
      <c r="N879" s="357"/>
      <c r="O879" s="357"/>
      <c r="P879" s="357"/>
      <c r="Q879" s="357"/>
      <c r="R879" s="357"/>
      <c r="S879" s="357"/>
      <c r="T879" s="357"/>
      <c r="U879" s="357"/>
      <c r="V879" s="357"/>
      <c r="W879" s="357"/>
      <c r="X879" s="357"/>
      <c r="Y879" s="357"/>
      <c r="Z879" s="357"/>
      <c r="AA879" s="357"/>
      <c r="AB879" s="357"/>
      <c r="AC879" s="357"/>
      <c r="AD879" s="357"/>
      <c r="AE879" s="357"/>
      <c r="AF879" s="357"/>
      <c r="AG879" s="357"/>
      <c r="AH879" s="357"/>
      <c r="AI879" s="357"/>
      <c r="AJ879" s="357"/>
      <c r="AK879" s="357"/>
      <c r="AL879" s="357"/>
      <c r="AM879" s="357"/>
      <c r="AN879" s="357"/>
      <c r="AO879" s="357"/>
      <c r="AP879" s="357"/>
      <c r="AQ879" s="357"/>
      <c r="AR879" s="357"/>
      <c r="AS879" s="357"/>
      <c r="AT879" s="357"/>
      <c r="AU879" s="357"/>
      <c r="AV879" s="357"/>
      <c r="AW879" s="357"/>
      <c r="AX879" s="357"/>
      <c r="AY879" s="357"/>
      <c r="AZ879" s="357"/>
      <c r="BA879" s="357"/>
      <c r="BB879" s="357"/>
      <c r="BC879" s="357"/>
      <c r="BD879" s="357"/>
      <c r="BE879" s="357"/>
      <c r="BF879" s="357"/>
      <c r="BG879" s="357"/>
      <c r="BH879" s="357"/>
      <c r="BI879" s="357"/>
      <c r="BJ879" s="357"/>
      <c r="BK879" s="357"/>
      <c r="BL879" s="357"/>
      <c r="BM879" s="357"/>
      <c r="BN879" s="357"/>
      <c r="BO879" s="357"/>
      <c r="BP879" s="357"/>
      <c r="BQ879" s="357"/>
      <c r="BR879" s="357"/>
      <c r="BS879" s="357"/>
      <c r="BT879" s="357"/>
      <c r="BU879" s="357"/>
      <c r="BV879" s="357"/>
      <c r="BW879" s="357"/>
      <c r="BX879" s="357"/>
      <c r="BY879" s="357"/>
      <c r="BZ879" s="357"/>
      <c r="CA879" s="357"/>
      <c r="CB879" s="357"/>
      <c r="CC879" s="357"/>
      <c r="CD879" s="357"/>
      <c r="CE879" s="357"/>
      <c r="CF879" s="357"/>
      <c r="CG879" s="357"/>
      <c r="CH879" s="357"/>
      <c r="CI879" s="357"/>
      <c r="CJ879" s="357"/>
      <c r="CK879" s="357"/>
      <c r="CL879" s="357"/>
      <c r="CM879" s="357"/>
      <c r="CN879" s="357"/>
      <c r="CO879" s="357"/>
      <c r="CP879" s="357"/>
      <c r="CQ879" s="357"/>
      <c r="CR879" s="357"/>
      <c r="CS879" s="357"/>
      <c r="CT879" s="357"/>
      <c r="CU879" s="357"/>
      <c r="CV879" s="357"/>
      <c r="CW879" s="357"/>
      <c r="CX879" s="357"/>
      <c r="CY879" s="357"/>
      <c r="CZ879" s="357"/>
      <c r="DA879" s="357"/>
      <c r="DB879" s="357"/>
      <c r="DC879" s="357"/>
      <c r="DD879" s="357"/>
      <c r="DE879" s="357"/>
      <c r="DF879" s="357"/>
      <c r="DG879" s="357"/>
      <c r="DH879" s="357"/>
      <c r="DI879" s="357"/>
      <c r="DJ879" s="357"/>
      <c r="DK879" s="357"/>
      <c r="DL879" s="357"/>
      <c r="DM879" s="357"/>
      <c r="DN879" s="357"/>
      <c r="DO879" s="357"/>
      <c r="DP879" s="357"/>
      <c r="DQ879" s="357"/>
      <c r="DR879" s="357"/>
      <c r="DS879" s="357"/>
      <c r="DT879" s="357"/>
      <c r="DU879" s="357"/>
      <c r="DV879" s="357"/>
      <c r="DW879" s="357"/>
      <c r="DX879" s="357"/>
      <c r="DY879" s="357"/>
      <c r="DZ879" s="357"/>
      <c r="EA879" s="357"/>
      <c r="EB879" s="357"/>
      <c r="EC879" s="357"/>
      <c r="ED879" s="357"/>
      <c r="EE879" s="357"/>
      <c r="EF879" s="357"/>
      <c r="EG879" s="357"/>
      <c r="EH879" s="357"/>
      <c r="EI879" s="357"/>
      <c r="EJ879" s="357"/>
      <c r="EK879" s="357"/>
      <c r="EL879" s="357"/>
      <c r="EM879" s="357"/>
      <c r="EN879" s="357"/>
      <c r="EO879" s="357"/>
      <c r="EP879" s="357"/>
      <c r="EQ879" s="357"/>
      <c r="ER879" s="357"/>
      <c r="ES879" s="357"/>
      <c r="ET879" s="357"/>
      <c r="EU879" s="357"/>
    </row>
    <row r="880" ht="12.75" customHeight="1">
      <c r="A880" s="357"/>
      <c r="B880" s="357"/>
      <c r="C880" s="357"/>
      <c r="D880" s="357"/>
      <c r="E880" s="357"/>
      <c r="F880" s="357"/>
      <c r="G880" s="357"/>
      <c r="H880" s="357"/>
      <c r="I880" s="357"/>
      <c r="J880" s="357"/>
      <c r="K880" s="357"/>
      <c r="L880" s="357"/>
      <c r="M880" s="357"/>
      <c r="N880" s="357"/>
      <c r="O880" s="357"/>
      <c r="P880" s="357"/>
      <c r="Q880" s="357"/>
      <c r="R880" s="357"/>
      <c r="S880" s="357"/>
      <c r="T880" s="357"/>
      <c r="U880" s="357"/>
      <c r="V880" s="357"/>
      <c r="W880" s="357"/>
      <c r="X880" s="357"/>
      <c r="Y880" s="357"/>
      <c r="Z880" s="357"/>
      <c r="AA880" s="357"/>
      <c r="AB880" s="357"/>
      <c r="AC880" s="357"/>
      <c r="AD880" s="357"/>
      <c r="AE880" s="357"/>
      <c r="AF880" s="357"/>
      <c r="AG880" s="357"/>
      <c r="AH880" s="357"/>
      <c r="AI880" s="357"/>
      <c r="AJ880" s="357"/>
      <c r="AK880" s="357"/>
      <c r="AL880" s="357"/>
      <c r="AM880" s="357"/>
      <c r="AN880" s="357"/>
      <c r="AO880" s="357"/>
      <c r="AP880" s="357"/>
      <c r="AQ880" s="357"/>
      <c r="AR880" s="357"/>
      <c r="AS880" s="357"/>
      <c r="AT880" s="357"/>
      <c r="AU880" s="357"/>
      <c r="AV880" s="357"/>
      <c r="AW880" s="357"/>
      <c r="AX880" s="357"/>
      <c r="AY880" s="357"/>
      <c r="AZ880" s="357"/>
      <c r="BA880" s="357"/>
      <c r="BB880" s="357"/>
      <c r="BC880" s="357"/>
      <c r="BD880" s="357"/>
      <c r="BE880" s="357"/>
      <c r="BF880" s="357"/>
      <c r="BG880" s="357"/>
      <c r="BH880" s="357"/>
      <c r="BI880" s="357"/>
      <c r="BJ880" s="357"/>
      <c r="BK880" s="357"/>
      <c r="BL880" s="357"/>
      <c r="BM880" s="357"/>
      <c r="BN880" s="357"/>
      <c r="BO880" s="357"/>
      <c r="BP880" s="357"/>
      <c r="BQ880" s="357"/>
      <c r="BR880" s="357"/>
      <c r="BS880" s="357"/>
      <c r="BT880" s="357"/>
      <c r="BU880" s="357"/>
      <c r="BV880" s="357"/>
      <c r="BW880" s="357"/>
      <c r="BX880" s="357"/>
      <c r="BY880" s="357"/>
      <c r="BZ880" s="357"/>
      <c r="CA880" s="357"/>
      <c r="CB880" s="357"/>
      <c r="CC880" s="357"/>
      <c r="CD880" s="357"/>
      <c r="CE880" s="357"/>
      <c r="CF880" s="357"/>
      <c r="CG880" s="357"/>
      <c r="CH880" s="357"/>
      <c r="CI880" s="357"/>
      <c r="CJ880" s="357"/>
      <c r="CK880" s="357"/>
      <c r="CL880" s="357"/>
      <c r="CM880" s="357"/>
      <c r="CN880" s="357"/>
      <c r="CO880" s="357"/>
      <c r="CP880" s="357"/>
      <c r="CQ880" s="357"/>
      <c r="CR880" s="357"/>
      <c r="CS880" s="357"/>
      <c r="CT880" s="357"/>
      <c r="CU880" s="357"/>
      <c r="CV880" s="357"/>
      <c r="CW880" s="357"/>
      <c r="CX880" s="357"/>
      <c r="CY880" s="357"/>
      <c r="CZ880" s="357"/>
      <c r="DA880" s="357"/>
      <c r="DB880" s="357"/>
      <c r="DC880" s="357"/>
      <c r="DD880" s="357"/>
      <c r="DE880" s="357"/>
      <c r="DF880" s="357"/>
      <c r="DG880" s="357"/>
      <c r="DH880" s="357"/>
      <c r="DI880" s="357"/>
      <c r="DJ880" s="357"/>
      <c r="DK880" s="357"/>
      <c r="DL880" s="357"/>
      <c r="DM880" s="357"/>
      <c r="DN880" s="357"/>
      <c r="DO880" s="357"/>
      <c r="DP880" s="357"/>
      <c r="DQ880" s="357"/>
      <c r="DR880" s="357"/>
      <c r="DS880" s="357"/>
      <c r="DT880" s="357"/>
      <c r="DU880" s="357"/>
      <c r="DV880" s="357"/>
      <c r="DW880" s="357"/>
      <c r="DX880" s="357"/>
      <c r="DY880" s="357"/>
      <c r="DZ880" s="357"/>
      <c r="EA880" s="357"/>
      <c r="EB880" s="357"/>
      <c r="EC880" s="357"/>
      <c r="ED880" s="357"/>
      <c r="EE880" s="357"/>
      <c r="EF880" s="357"/>
      <c r="EG880" s="357"/>
      <c r="EH880" s="357"/>
      <c r="EI880" s="357"/>
      <c r="EJ880" s="357"/>
      <c r="EK880" s="357"/>
      <c r="EL880" s="357"/>
      <c r="EM880" s="357"/>
      <c r="EN880" s="357"/>
      <c r="EO880" s="357"/>
      <c r="EP880" s="357"/>
      <c r="EQ880" s="357"/>
      <c r="ER880" s="357"/>
      <c r="ES880" s="357"/>
      <c r="ET880" s="357"/>
      <c r="EU880" s="357"/>
    </row>
    <row r="881" ht="12.75" customHeight="1">
      <c r="A881" s="357"/>
      <c r="B881" s="357"/>
      <c r="C881" s="357"/>
      <c r="D881" s="357"/>
      <c r="E881" s="357"/>
      <c r="F881" s="357"/>
      <c r="G881" s="357"/>
      <c r="H881" s="357"/>
      <c r="I881" s="357"/>
      <c r="J881" s="357"/>
      <c r="K881" s="357"/>
      <c r="L881" s="357"/>
      <c r="M881" s="357"/>
      <c r="N881" s="357"/>
      <c r="O881" s="357"/>
      <c r="P881" s="357"/>
      <c r="Q881" s="357"/>
      <c r="R881" s="357"/>
      <c r="S881" s="357"/>
      <c r="T881" s="357"/>
      <c r="U881" s="357"/>
      <c r="V881" s="357"/>
      <c r="W881" s="357"/>
      <c r="X881" s="357"/>
      <c r="Y881" s="357"/>
      <c r="Z881" s="357"/>
      <c r="AA881" s="357"/>
      <c r="AB881" s="357"/>
      <c r="AC881" s="357"/>
      <c r="AD881" s="357"/>
      <c r="AE881" s="357"/>
      <c r="AF881" s="357"/>
      <c r="AG881" s="357"/>
      <c r="AH881" s="357"/>
      <c r="AI881" s="357"/>
      <c r="AJ881" s="357"/>
      <c r="AK881" s="357"/>
      <c r="AL881" s="357"/>
      <c r="AM881" s="357"/>
      <c r="AN881" s="357"/>
      <c r="AO881" s="357"/>
      <c r="AP881" s="357"/>
      <c r="AQ881" s="357"/>
      <c r="AR881" s="357"/>
      <c r="AS881" s="357"/>
      <c r="AT881" s="357"/>
      <c r="AU881" s="357"/>
      <c r="AV881" s="357"/>
      <c r="AW881" s="357"/>
      <c r="AX881" s="357"/>
      <c r="AY881" s="357"/>
      <c r="AZ881" s="357"/>
      <c r="BA881" s="357"/>
      <c r="BB881" s="357"/>
      <c r="BC881" s="357"/>
      <c r="BD881" s="357"/>
      <c r="BE881" s="357"/>
      <c r="BF881" s="357"/>
      <c r="BG881" s="357"/>
      <c r="BH881" s="357"/>
      <c r="BI881" s="357"/>
      <c r="BJ881" s="357"/>
      <c r="BK881" s="357"/>
      <c r="BL881" s="357"/>
      <c r="BM881" s="357"/>
      <c r="BN881" s="357"/>
      <c r="BO881" s="357"/>
      <c r="BP881" s="357"/>
      <c r="BQ881" s="357"/>
      <c r="BR881" s="357"/>
      <c r="BS881" s="357"/>
      <c r="BT881" s="357"/>
      <c r="BU881" s="357"/>
      <c r="BV881" s="357"/>
      <c r="BW881" s="357"/>
      <c r="BX881" s="357"/>
      <c r="BY881" s="357"/>
      <c r="BZ881" s="357"/>
      <c r="CA881" s="357"/>
      <c r="CB881" s="357"/>
      <c r="CC881" s="357"/>
      <c r="CD881" s="357"/>
      <c r="CE881" s="357"/>
      <c r="CF881" s="357"/>
      <c r="CG881" s="357"/>
      <c r="CH881" s="357"/>
      <c r="CI881" s="357"/>
      <c r="CJ881" s="357"/>
      <c r="CK881" s="357"/>
      <c r="CL881" s="357"/>
      <c r="CM881" s="357"/>
      <c r="CN881" s="357"/>
      <c r="CO881" s="357"/>
      <c r="CP881" s="357"/>
      <c r="CQ881" s="357"/>
      <c r="CR881" s="357"/>
      <c r="CS881" s="357"/>
      <c r="CT881" s="357"/>
      <c r="CU881" s="357"/>
      <c r="CV881" s="357"/>
      <c r="CW881" s="357"/>
      <c r="CX881" s="357"/>
      <c r="CY881" s="357"/>
      <c r="CZ881" s="357"/>
      <c r="DA881" s="357"/>
      <c r="DB881" s="357"/>
      <c r="DC881" s="357"/>
      <c r="DD881" s="357"/>
      <c r="DE881" s="357"/>
      <c r="DF881" s="357"/>
      <c r="DG881" s="357"/>
      <c r="DH881" s="357"/>
      <c r="DI881" s="357"/>
      <c r="DJ881" s="357"/>
      <c r="DK881" s="357"/>
      <c r="DL881" s="357"/>
      <c r="DM881" s="357"/>
      <c r="DN881" s="357"/>
      <c r="DO881" s="357"/>
      <c r="DP881" s="357"/>
      <c r="DQ881" s="357"/>
      <c r="DR881" s="357"/>
      <c r="DS881" s="357"/>
      <c r="DT881" s="357"/>
      <c r="DU881" s="357"/>
      <c r="DV881" s="357"/>
      <c r="DW881" s="357"/>
      <c r="DX881" s="357"/>
      <c r="DY881" s="357"/>
      <c r="DZ881" s="357"/>
      <c r="EA881" s="357"/>
      <c r="EB881" s="357"/>
      <c r="EC881" s="357"/>
      <c r="ED881" s="357"/>
      <c r="EE881" s="357"/>
      <c r="EF881" s="357"/>
      <c r="EG881" s="357"/>
      <c r="EH881" s="357"/>
      <c r="EI881" s="357"/>
      <c r="EJ881" s="357"/>
      <c r="EK881" s="357"/>
      <c r="EL881" s="357"/>
      <c r="EM881" s="357"/>
      <c r="EN881" s="357"/>
      <c r="EO881" s="357"/>
      <c r="EP881" s="357"/>
      <c r="EQ881" s="357"/>
      <c r="ER881" s="357"/>
      <c r="ES881" s="357"/>
      <c r="ET881" s="357"/>
      <c r="EU881" s="357"/>
    </row>
    <row r="882" ht="12.75" customHeight="1">
      <c r="A882" s="357"/>
      <c r="B882" s="357"/>
      <c r="C882" s="357"/>
      <c r="D882" s="357"/>
      <c r="E882" s="357"/>
      <c r="F882" s="357"/>
      <c r="G882" s="357"/>
      <c r="H882" s="357"/>
      <c r="I882" s="357"/>
      <c r="J882" s="357"/>
      <c r="K882" s="357"/>
      <c r="L882" s="357"/>
      <c r="M882" s="357"/>
      <c r="N882" s="357"/>
      <c r="O882" s="357"/>
      <c r="P882" s="357"/>
      <c r="Q882" s="357"/>
      <c r="R882" s="357"/>
      <c r="S882" s="357"/>
      <c r="T882" s="357"/>
      <c r="U882" s="357"/>
      <c r="V882" s="357"/>
      <c r="W882" s="357"/>
      <c r="X882" s="357"/>
      <c r="Y882" s="357"/>
      <c r="Z882" s="357"/>
      <c r="AA882" s="357"/>
      <c r="AB882" s="357"/>
      <c r="AC882" s="357"/>
      <c r="AD882" s="357"/>
      <c r="AE882" s="357"/>
      <c r="AF882" s="357"/>
      <c r="AG882" s="357"/>
      <c r="AH882" s="357"/>
      <c r="AI882" s="357"/>
      <c r="AJ882" s="357"/>
      <c r="AK882" s="357"/>
      <c r="AL882" s="357"/>
      <c r="AM882" s="357"/>
      <c r="AN882" s="357"/>
      <c r="AO882" s="357"/>
      <c r="AP882" s="357"/>
      <c r="AQ882" s="357"/>
      <c r="AR882" s="357"/>
      <c r="AS882" s="357"/>
      <c r="AT882" s="357"/>
      <c r="AU882" s="357"/>
      <c r="AV882" s="357"/>
      <c r="AW882" s="357"/>
      <c r="AX882" s="357"/>
      <c r="AY882" s="357"/>
      <c r="AZ882" s="357"/>
      <c r="BA882" s="357"/>
      <c r="BB882" s="357"/>
      <c r="BC882" s="357"/>
      <c r="BD882" s="357"/>
      <c r="BE882" s="357"/>
      <c r="BF882" s="357"/>
      <c r="BG882" s="357"/>
      <c r="BH882" s="357"/>
      <c r="BI882" s="357"/>
      <c r="BJ882" s="357"/>
      <c r="BK882" s="357"/>
      <c r="BL882" s="357"/>
      <c r="BM882" s="357"/>
      <c r="BN882" s="357"/>
      <c r="BO882" s="357"/>
      <c r="BP882" s="357"/>
      <c r="BQ882" s="357"/>
      <c r="BR882" s="357"/>
      <c r="BS882" s="357"/>
      <c r="BT882" s="357"/>
      <c r="BU882" s="357"/>
      <c r="BV882" s="357"/>
      <c r="BW882" s="357"/>
      <c r="BX882" s="357"/>
      <c r="BY882" s="357"/>
      <c r="BZ882" s="357"/>
      <c r="CA882" s="357"/>
      <c r="CB882" s="357"/>
      <c r="CC882" s="357"/>
      <c r="CD882" s="357"/>
      <c r="CE882" s="357"/>
      <c r="CF882" s="357"/>
      <c r="CG882" s="357"/>
      <c r="CH882" s="357"/>
      <c r="CI882" s="357"/>
      <c r="CJ882" s="357"/>
      <c r="CK882" s="357"/>
      <c r="CL882" s="357"/>
      <c r="CM882" s="357"/>
      <c r="CN882" s="357"/>
      <c r="CO882" s="357"/>
      <c r="CP882" s="357"/>
      <c r="CQ882" s="357"/>
      <c r="CR882" s="357"/>
      <c r="CS882" s="357"/>
      <c r="CT882" s="357"/>
      <c r="CU882" s="357"/>
      <c r="CV882" s="357"/>
      <c r="CW882" s="357"/>
      <c r="CX882" s="357"/>
      <c r="CY882" s="357"/>
      <c r="CZ882" s="357"/>
      <c r="DA882" s="357"/>
      <c r="DB882" s="357"/>
      <c r="DC882" s="357"/>
      <c r="DD882" s="357"/>
      <c r="DE882" s="357"/>
      <c r="DF882" s="357"/>
      <c r="DG882" s="357"/>
      <c r="DH882" s="357"/>
      <c r="DI882" s="357"/>
      <c r="DJ882" s="357"/>
      <c r="DK882" s="357"/>
      <c r="DL882" s="357"/>
      <c r="DM882" s="357"/>
      <c r="DN882" s="357"/>
      <c r="DO882" s="357"/>
      <c r="DP882" s="357"/>
      <c r="DQ882" s="357"/>
      <c r="DR882" s="357"/>
      <c r="DS882" s="357"/>
      <c r="DT882" s="357"/>
      <c r="DU882" s="357"/>
      <c r="DV882" s="357"/>
      <c r="DW882" s="357"/>
      <c r="DX882" s="357"/>
      <c r="DY882" s="357"/>
      <c r="DZ882" s="357"/>
      <c r="EA882" s="357"/>
      <c r="EB882" s="357"/>
      <c r="EC882" s="357"/>
      <c r="ED882" s="357"/>
      <c r="EE882" s="357"/>
      <c r="EF882" s="357"/>
      <c r="EG882" s="357"/>
      <c r="EH882" s="357"/>
      <c r="EI882" s="357"/>
      <c r="EJ882" s="357"/>
      <c r="EK882" s="357"/>
      <c r="EL882" s="357"/>
      <c r="EM882" s="357"/>
      <c r="EN882" s="357"/>
      <c r="EO882" s="357"/>
      <c r="EP882" s="357"/>
      <c r="EQ882" s="357"/>
      <c r="ER882" s="357"/>
      <c r="ES882" s="357"/>
      <c r="ET882" s="357"/>
      <c r="EU882" s="357"/>
    </row>
    <row r="883" ht="12.75" customHeight="1">
      <c r="A883" s="357"/>
      <c r="B883" s="357"/>
      <c r="C883" s="357"/>
      <c r="D883" s="357"/>
      <c r="E883" s="357"/>
      <c r="F883" s="357"/>
      <c r="G883" s="357"/>
      <c r="H883" s="357"/>
      <c r="I883" s="357"/>
      <c r="J883" s="357"/>
      <c r="K883" s="357"/>
      <c r="L883" s="357"/>
      <c r="M883" s="357"/>
      <c r="N883" s="357"/>
      <c r="O883" s="357"/>
      <c r="P883" s="357"/>
      <c r="Q883" s="357"/>
      <c r="R883" s="357"/>
      <c r="S883" s="357"/>
      <c r="T883" s="357"/>
      <c r="U883" s="357"/>
      <c r="V883" s="357"/>
      <c r="W883" s="357"/>
      <c r="X883" s="357"/>
      <c r="Y883" s="357"/>
      <c r="Z883" s="357"/>
      <c r="AA883" s="357"/>
      <c r="AB883" s="357"/>
      <c r="AC883" s="357"/>
      <c r="AD883" s="357"/>
      <c r="AE883" s="357"/>
      <c r="AF883" s="357"/>
      <c r="AG883" s="357"/>
      <c r="AH883" s="357"/>
      <c r="AI883" s="357"/>
      <c r="AJ883" s="357"/>
      <c r="AK883" s="357"/>
      <c r="AL883" s="357"/>
      <c r="AM883" s="357"/>
      <c r="AN883" s="357"/>
      <c r="AO883" s="357"/>
      <c r="AP883" s="357"/>
      <c r="AQ883" s="357"/>
      <c r="AR883" s="357"/>
      <c r="AS883" s="357"/>
      <c r="AT883" s="357"/>
      <c r="AU883" s="357"/>
      <c r="AV883" s="357"/>
      <c r="AW883" s="357"/>
      <c r="AX883" s="357"/>
      <c r="AY883" s="357"/>
      <c r="AZ883" s="357"/>
      <c r="BA883" s="357"/>
      <c r="BB883" s="357"/>
      <c r="BC883" s="357"/>
      <c r="BD883" s="357"/>
      <c r="BE883" s="357"/>
      <c r="BF883" s="357"/>
      <c r="BG883" s="357"/>
      <c r="BH883" s="357"/>
      <c r="BI883" s="357"/>
      <c r="BJ883" s="357"/>
      <c r="BK883" s="357"/>
      <c r="BL883" s="357"/>
      <c r="BM883" s="357"/>
      <c r="BN883" s="357"/>
      <c r="BO883" s="357"/>
      <c r="BP883" s="357"/>
      <c r="BQ883" s="357"/>
      <c r="BR883" s="357"/>
      <c r="BS883" s="357"/>
      <c r="BT883" s="357"/>
      <c r="BU883" s="357"/>
      <c r="BV883" s="357"/>
      <c r="BW883" s="357"/>
      <c r="BX883" s="357"/>
      <c r="BY883" s="357"/>
      <c r="BZ883" s="357"/>
      <c r="CA883" s="357"/>
      <c r="CB883" s="357"/>
      <c r="CC883" s="357"/>
      <c r="CD883" s="357"/>
      <c r="CE883" s="357"/>
      <c r="CF883" s="357"/>
      <c r="CG883" s="357"/>
      <c r="CH883" s="357"/>
      <c r="CI883" s="357"/>
      <c r="CJ883" s="357"/>
      <c r="CK883" s="357"/>
      <c r="CL883" s="357"/>
      <c r="CM883" s="357"/>
      <c r="CN883" s="357"/>
      <c r="CO883" s="357"/>
      <c r="CP883" s="357"/>
      <c r="CQ883" s="357"/>
      <c r="CR883" s="357"/>
      <c r="CS883" s="357"/>
      <c r="CT883" s="357"/>
      <c r="CU883" s="357"/>
      <c r="CV883" s="357"/>
      <c r="CW883" s="357"/>
      <c r="CX883" s="357"/>
      <c r="CY883" s="357"/>
      <c r="CZ883" s="357"/>
      <c r="DA883" s="357"/>
      <c r="DB883" s="357"/>
      <c r="DC883" s="357"/>
      <c r="DD883" s="357"/>
      <c r="DE883" s="357"/>
      <c r="DF883" s="357"/>
      <c r="DG883" s="357"/>
      <c r="DH883" s="357"/>
      <c r="DI883" s="357"/>
      <c r="DJ883" s="357"/>
      <c r="DK883" s="357"/>
      <c r="DL883" s="357"/>
      <c r="DM883" s="357"/>
      <c r="DN883" s="357"/>
      <c r="DO883" s="357"/>
      <c r="DP883" s="357"/>
      <c r="DQ883" s="357"/>
      <c r="DR883" s="357"/>
      <c r="DS883" s="357"/>
      <c r="DT883" s="357"/>
      <c r="DU883" s="357"/>
      <c r="DV883" s="357"/>
      <c r="DW883" s="357"/>
      <c r="DX883" s="357"/>
      <c r="DY883" s="357"/>
      <c r="DZ883" s="357"/>
      <c r="EA883" s="357"/>
      <c r="EB883" s="357"/>
      <c r="EC883" s="357"/>
      <c r="ED883" s="357"/>
      <c r="EE883" s="357"/>
      <c r="EF883" s="357"/>
      <c r="EG883" s="357"/>
      <c r="EH883" s="357"/>
      <c r="EI883" s="357"/>
      <c r="EJ883" s="357"/>
      <c r="EK883" s="357"/>
      <c r="EL883" s="357"/>
      <c r="EM883" s="357"/>
      <c r="EN883" s="357"/>
      <c r="EO883" s="357"/>
      <c r="EP883" s="357"/>
      <c r="EQ883" s="357"/>
      <c r="ER883" s="357"/>
      <c r="ES883" s="357"/>
      <c r="ET883" s="357"/>
      <c r="EU883" s="357"/>
    </row>
    <row r="884" ht="12.75" customHeight="1">
      <c r="A884" s="357"/>
      <c r="B884" s="357"/>
      <c r="C884" s="357"/>
      <c r="D884" s="357"/>
      <c r="E884" s="357"/>
      <c r="F884" s="357"/>
      <c r="G884" s="357"/>
      <c r="H884" s="357"/>
      <c r="I884" s="357"/>
      <c r="J884" s="357"/>
      <c r="K884" s="357"/>
      <c r="L884" s="357"/>
      <c r="M884" s="357"/>
      <c r="N884" s="357"/>
      <c r="O884" s="357"/>
      <c r="P884" s="357"/>
      <c r="Q884" s="357"/>
      <c r="R884" s="357"/>
      <c r="S884" s="357"/>
      <c r="T884" s="357"/>
      <c r="U884" s="357"/>
      <c r="V884" s="357"/>
      <c r="W884" s="357"/>
      <c r="X884" s="357"/>
      <c r="Y884" s="357"/>
      <c r="Z884" s="357"/>
      <c r="AA884" s="357"/>
      <c r="AB884" s="357"/>
      <c r="AC884" s="357"/>
      <c r="AD884" s="357"/>
      <c r="AE884" s="357"/>
      <c r="AF884" s="357"/>
      <c r="AG884" s="357"/>
      <c r="AH884" s="357"/>
      <c r="AI884" s="357"/>
      <c r="AJ884" s="357"/>
      <c r="AK884" s="357"/>
      <c r="AL884" s="357"/>
      <c r="AM884" s="357"/>
      <c r="AN884" s="357"/>
      <c r="AO884" s="357"/>
      <c r="AP884" s="357"/>
      <c r="AQ884" s="357"/>
      <c r="AR884" s="357"/>
      <c r="AS884" s="357"/>
      <c r="AT884" s="357"/>
      <c r="AU884" s="357"/>
      <c r="AV884" s="357"/>
      <c r="AW884" s="357"/>
      <c r="AX884" s="357"/>
      <c r="AY884" s="357"/>
      <c r="AZ884" s="357"/>
      <c r="BA884" s="357"/>
      <c r="BB884" s="357"/>
      <c r="BC884" s="357"/>
      <c r="BD884" s="357"/>
      <c r="BE884" s="357"/>
      <c r="BF884" s="357"/>
      <c r="BG884" s="357"/>
      <c r="BH884" s="357"/>
      <c r="BI884" s="357"/>
      <c r="BJ884" s="357"/>
      <c r="BK884" s="357"/>
      <c r="BL884" s="357"/>
      <c r="BM884" s="357"/>
      <c r="BN884" s="357"/>
      <c r="BO884" s="357"/>
      <c r="BP884" s="357"/>
      <c r="BQ884" s="357"/>
      <c r="BR884" s="357"/>
      <c r="BS884" s="357"/>
      <c r="BT884" s="357"/>
      <c r="BU884" s="357"/>
      <c r="BV884" s="357"/>
      <c r="BW884" s="357"/>
      <c r="BX884" s="357"/>
      <c r="BY884" s="357"/>
      <c r="BZ884" s="357"/>
      <c r="CA884" s="357"/>
      <c r="CB884" s="357"/>
      <c r="CC884" s="357"/>
      <c r="CD884" s="357"/>
      <c r="CE884" s="357"/>
      <c r="CF884" s="357"/>
      <c r="CG884" s="357"/>
      <c r="CH884" s="357"/>
      <c r="CI884" s="357"/>
      <c r="CJ884" s="357"/>
      <c r="CK884" s="357"/>
      <c r="CL884" s="357"/>
      <c r="CM884" s="357"/>
      <c r="CN884" s="357"/>
      <c r="CO884" s="357"/>
      <c r="CP884" s="357"/>
      <c r="CQ884" s="357"/>
      <c r="CR884" s="357"/>
      <c r="CS884" s="357"/>
      <c r="CT884" s="357"/>
      <c r="CU884" s="357"/>
      <c r="CV884" s="357"/>
      <c r="CW884" s="357"/>
      <c r="CX884" s="357"/>
      <c r="CY884" s="357"/>
      <c r="CZ884" s="357"/>
      <c r="DA884" s="357"/>
      <c r="DB884" s="357"/>
      <c r="DC884" s="357"/>
      <c r="DD884" s="357"/>
      <c r="DE884" s="357"/>
      <c r="DF884" s="357"/>
      <c r="DG884" s="357"/>
      <c r="DH884" s="357"/>
      <c r="DI884" s="357"/>
      <c r="DJ884" s="357"/>
      <c r="DK884" s="357"/>
      <c r="DL884" s="357"/>
      <c r="DM884" s="357"/>
      <c r="DN884" s="357"/>
      <c r="DO884" s="357"/>
      <c r="DP884" s="357"/>
      <c r="DQ884" s="357"/>
      <c r="DR884" s="357"/>
      <c r="DS884" s="357"/>
      <c r="DT884" s="357"/>
      <c r="DU884" s="357"/>
      <c r="DV884" s="357"/>
      <c r="DW884" s="357"/>
      <c r="DX884" s="357"/>
      <c r="DY884" s="357"/>
      <c r="DZ884" s="357"/>
      <c r="EA884" s="357"/>
      <c r="EB884" s="357"/>
      <c r="EC884" s="357"/>
      <c r="ED884" s="357"/>
      <c r="EE884" s="357"/>
      <c r="EF884" s="357"/>
      <c r="EG884" s="357"/>
      <c r="EH884" s="357"/>
      <c r="EI884" s="357"/>
      <c r="EJ884" s="357"/>
      <c r="EK884" s="357"/>
      <c r="EL884" s="357"/>
      <c r="EM884" s="357"/>
      <c r="EN884" s="357"/>
      <c r="EO884" s="357"/>
      <c r="EP884" s="357"/>
      <c r="EQ884" s="357"/>
      <c r="ER884" s="357"/>
      <c r="ES884" s="357"/>
      <c r="ET884" s="357"/>
      <c r="EU884" s="357"/>
    </row>
    <row r="885" ht="12.75" customHeight="1">
      <c r="A885" s="357"/>
      <c r="B885" s="357"/>
      <c r="C885" s="357"/>
      <c r="D885" s="357"/>
      <c r="E885" s="357"/>
      <c r="F885" s="357"/>
      <c r="G885" s="357"/>
      <c r="H885" s="357"/>
      <c r="I885" s="357"/>
      <c r="J885" s="357"/>
      <c r="K885" s="357"/>
      <c r="L885" s="357"/>
      <c r="M885" s="357"/>
      <c r="N885" s="357"/>
      <c r="O885" s="357"/>
      <c r="P885" s="357"/>
      <c r="Q885" s="357"/>
      <c r="R885" s="357"/>
      <c r="S885" s="357"/>
      <c r="T885" s="357"/>
      <c r="U885" s="357"/>
      <c r="V885" s="357"/>
      <c r="W885" s="357"/>
      <c r="X885" s="357"/>
      <c r="Y885" s="357"/>
      <c r="Z885" s="357"/>
      <c r="AA885" s="357"/>
      <c r="AB885" s="357"/>
      <c r="AC885" s="357"/>
      <c r="AD885" s="357"/>
      <c r="AE885" s="357"/>
      <c r="AF885" s="357"/>
      <c r="AG885" s="357"/>
      <c r="AH885" s="357"/>
      <c r="AI885" s="357"/>
      <c r="AJ885" s="357"/>
      <c r="AK885" s="357"/>
      <c r="AL885" s="357"/>
      <c r="AM885" s="357"/>
      <c r="AN885" s="357"/>
      <c r="AO885" s="357"/>
      <c r="AP885" s="357"/>
      <c r="AQ885" s="357"/>
      <c r="AR885" s="357"/>
      <c r="AS885" s="357"/>
      <c r="AT885" s="357"/>
      <c r="AU885" s="357"/>
      <c r="AV885" s="357"/>
      <c r="AW885" s="357"/>
      <c r="AX885" s="357"/>
      <c r="AY885" s="357"/>
      <c r="AZ885" s="357"/>
      <c r="BA885" s="357"/>
      <c r="BB885" s="357"/>
      <c r="BC885" s="357"/>
      <c r="BD885" s="357"/>
      <c r="BE885" s="357"/>
      <c r="BF885" s="357"/>
      <c r="BG885" s="357"/>
      <c r="BH885" s="357"/>
      <c r="BI885" s="357"/>
      <c r="BJ885" s="357"/>
      <c r="BK885" s="357"/>
      <c r="BL885" s="357"/>
      <c r="BM885" s="357"/>
      <c r="BN885" s="357"/>
      <c r="BO885" s="357"/>
      <c r="BP885" s="357"/>
      <c r="BQ885" s="357"/>
      <c r="BR885" s="357"/>
      <c r="BS885" s="357"/>
      <c r="BT885" s="357"/>
      <c r="BU885" s="357"/>
      <c r="BV885" s="357"/>
      <c r="BW885" s="357"/>
      <c r="BX885" s="357"/>
      <c r="BY885" s="357"/>
      <c r="BZ885" s="357"/>
      <c r="CA885" s="357"/>
      <c r="CB885" s="357"/>
      <c r="CC885" s="357"/>
      <c r="CD885" s="357"/>
      <c r="CE885" s="357"/>
      <c r="CF885" s="357"/>
      <c r="CG885" s="357"/>
      <c r="CH885" s="357"/>
      <c r="CI885" s="357"/>
      <c r="CJ885" s="357"/>
      <c r="CK885" s="357"/>
      <c r="CL885" s="357"/>
      <c r="CM885" s="357"/>
      <c r="CN885" s="357"/>
      <c r="CO885" s="357"/>
      <c r="CP885" s="357"/>
      <c r="CQ885" s="357"/>
      <c r="CR885" s="357"/>
      <c r="CS885" s="357"/>
      <c r="CT885" s="357"/>
      <c r="CU885" s="357"/>
      <c r="CV885" s="357"/>
      <c r="CW885" s="357"/>
      <c r="CX885" s="357"/>
      <c r="CY885" s="357"/>
      <c r="CZ885" s="357"/>
      <c r="DA885" s="357"/>
      <c r="DB885" s="357"/>
      <c r="DC885" s="357"/>
      <c r="DD885" s="357"/>
      <c r="DE885" s="357"/>
      <c r="DF885" s="357"/>
      <c r="DG885" s="357"/>
      <c r="DH885" s="357"/>
      <c r="DI885" s="357"/>
      <c r="DJ885" s="357"/>
      <c r="DK885" s="357"/>
      <c r="DL885" s="357"/>
      <c r="DM885" s="357"/>
      <c r="DN885" s="357"/>
      <c r="DO885" s="357"/>
      <c r="DP885" s="357"/>
      <c r="DQ885" s="357"/>
      <c r="DR885" s="357"/>
      <c r="DS885" s="357"/>
      <c r="DT885" s="357"/>
      <c r="DU885" s="357"/>
      <c r="DV885" s="357"/>
      <c r="DW885" s="357"/>
      <c r="DX885" s="357"/>
      <c r="DY885" s="357"/>
      <c r="DZ885" s="357"/>
      <c r="EA885" s="357"/>
      <c r="EB885" s="357"/>
      <c r="EC885" s="357"/>
      <c r="ED885" s="357"/>
      <c r="EE885" s="357"/>
      <c r="EF885" s="357"/>
      <c r="EG885" s="357"/>
      <c r="EH885" s="357"/>
      <c r="EI885" s="357"/>
      <c r="EJ885" s="357"/>
      <c r="EK885" s="357"/>
      <c r="EL885" s="357"/>
      <c r="EM885" s="357"/>
      <c r="EN885" s="357"/>
      <c r="EO885" s="357"/>
      <c r="EP885" s="357"/>
      <c r="EQ885" s="357"/>
      <c r="ER885" s="357"/>
      <c r="ES885" s="357"/>
      <c r="ET885" s="357"/>
      <c r="EU885" s="357"/>
    </row>
    <row r="886" ht="12.75" customHeight="1">
      <c r="A886" s="357"/>
      <c r="B886" s="357"/>
      <c r="C886" s="357"/>
      <c r="D886" s="357"/>
      <c r="E886" s="357"/>
      <c r="F886" s="357"/>
      <c r="G886" s="357"/>
      <c r="H886" s="357"/>
      <c r="I886" s="357"/>
      <c r="J886" s="357"/>
      <c r="K886" s="357"/>
      <c r="L886" s="357"/>
      <c r="M886" s="357"/>
      <c r="N886" s="357"/>
      <c r="O886" s="357"/>
      <c r="P886" s="357"/>
      <c r="Q886" s="357"/>
      <c r="R886" s="357"/>
      <c r="S886" s="357"/>
      <c r="T886" s="357"/>
      <c r="U886" s="357"/>
      <c r="V886" s="357"/>
      <c r="W886" s="357"/>
      <c r="X886" s="357"/>
      <c r="Y886" s="357"/>
      <c r="Z886" s="357"/>
      <c r="AA886" s="357"/>
      <c r="AB886" s="357"/>
      <c r="AC886" s="357"/>
      <c r="AD886" s="357"/>
      <c r="AE886" s="357"/>
      <c r="AF886" s="357"/>
      <c r="AG886" s="357"/>
      <c r="AH886" s="357"/>
      <c r="AI886" s="357"/>
      <c r="AJ886" s="357"/>
      <c r="AK886" s="357"/>
      <c r="AL886" s="357"/>
      <c r="AM886" s="357"/>
      <c r="AN886" s="357"/>
      <c r="AO886" s="357"/>
      <c r="AP886" s="357"/>
      <c r="AQ886" s="357"/>
      <c r="AR886" s="357"/>
      <c r="AS886" s="357"/>
      <c r="AT886" s="357"/>
      <c r="AU886" s="357"/>
      <c r="AV886" s="357"/>
      <c r="AW886" s="357"/>
      <c r="AX886" s="357"/>
      <c r="AY886" s="357"/>
      <c r="AZ886" s="357"/>
      <c r="BA886" s="357"/>
      <c r="BB886" s="357"/>
      <c r="BC886" s="357"/>
      <c r="BD886" s="357"/>
      <c r="BE886" s="357"/>
      <c r="BF886" s="357"/>
      <c r="BG886" s="357"/>
      <c r="BH886" s="357"/>
      <c r="BI886" s="357"/>
      <c r="BJ886" s="357"/>
      <c r="BK886" s="357"/>
      <c r="BL886" s="357"/>
      <c r="BM886" s="357"/>
      <c r="BN886" s="357"/>
      <c r="BO886" s="357"/>
      <c r="BP886" s="357"/>
      <c r="BQ886" s="357"/>
      <c r="BR886" s="357"/>
      <c r="BS886" s="357"/>
      <c r="BT886" s="357"/>
      <c r="BU886" s="357"/>
      <c r="BV886" s="357"/>
      <c r="BW886" s="357"/>
      <c r="BX886" s="357"/>
      <c r="BY886" s="357"/>
      <c r="BZ886" s="357"/>
      <c r="CA886" s="357"/>
      <c r="CB886" s="357"/>
      <c r="CC886" s="357"/>
      <c r="CD886" s="357"/>
      <c r="CE886" s="357"/>
      <c r="CF886" s="357"/>
      <c r="CG886" s="357"/>
      <c r="CH886" s="357"/>
      <c r="CI886" s="357"/>
      <c r="CJ886" s="357"/>
      <c r="CK886" s="357"/>
      <c r="CL886" s="357"/>
      <c r="CM886" s="357"/>
      <c r="CN886" s="357"/>
      <c r="CO886" s="357"/>
      <c r="CP886" s="357"/>
      <c r="CQ886" s="357"/>
      <c r="CR886" s="357"/>
      <c r="CS886" s="357"/>
      <c r="CT886" s="357"/>
      <c r="CU886" s="357"/>
      <c r="CV886" s="357"/>
      <c r="CW886" s="357"/>
      <c r="CX886" s="357"/>
      <c r="CY886" s="357"/>
      <c r="CZ886" s="357"/>
      <c r="DA886" s="357"/>
      <c r="DB886" s="357"/>
      <c r="DC886" s="357"/>
      <c r="DD886" s="357"/>
      <c r="DE886" s="357"/>
      <c r="DF886" s="357"/>
      <c r="DG886" s="357"/>
      <c r="DH886" s="357"/>
      <c r="DI886" s="357"/>
      <c r="DJ886" s="357"/>
      <c r="DK886" s="357"/>
      <c r="DL886" s="357"/>
      <c r="DM886" s="357"/>
      <c r="DN886" s="357"/>
      <c r="DO886" s="357"/>
      <c r="DP886" s="357"/>
      <c r="DQ886" s="357"/>
      <c r="DR886" s="357"/>
      <c r="DS886" s="357"/>
      <c r="DT886" s="357"/>
      <c r="DU886" s="357"/>
      <c r="DV886" s="357"/>
      <c r="DW886" s="357"/>
      <c r="DX886" s="357"/>
      <c r="DY886" s="357"/>
      <c r="DZ886" s="357"/>
      <c r="EA886" s="357"/>
      <c r="EB886" s="357"/>
      <c r="EC886" s="357"/>
      <c r="ED886" s="357"/>
      <c r="EE886" s="357"/>
      <c r="EF886" s="357"/>
      <c r="EG886" s="357"/>
      <c r="EH886" s="357"/>
      <c r="EI886" s="357"/>
      <c r="EJ886" s="357"/>
      <c r="EK886" s="357"/>
      <c r="EL886" s="357"/>
      <c r="EM886" s="357"/>
      <c r="EN886" s="357"/>
      <c r="EO886" s="357"/>
      <c r="EP886" s="357"/>
      <c r="EQ886" s="357"/>
      <c r="ER886" s="357"/>
      <c r="ES886" s="357"/>
      <c r="ET886" s="357"/>
      <c r="EU886" s="357"/>
    </row>
    <row r="887" ht="12.75" customHeight="1">
      <c r="A887" s="357"/>
      <c r="B887" s="357"/>
      <c r="C887" s="357"/>
      <c r="D887" s="357"/>
      <c r="E887" s="357"/>
      <c r="F887" s="357"/>
      <c r="G887" s="357"/>
      <c r="H887" s="357"/>
      <c r="I887" s="357"/>
      <c r="J887" s="357"/>
      <c r="K887" s="357"/>
      <c r="L887" s="357"/>
      <c r="M887" s="357"/>
      <c r="N887" s="357"/>
      <c r="O887" s="357"/>
      <c r="P887" s="357"/>
      <c r="Q887" s="357"/>
      <c r="R887" s="357"/>
      <c r="S887" s="357"/>
      <c r="T887" s="357"/>
      <c r="U887" s="357"/>
      <c r="V887" s="357"/>
      <c r="W887" s="357"/>
      <c r="X887" s="357"/>
      <c r="Y887" s="357"/>
      <c r="Z887" s="357"/>
      <c r="AA887" s="357"/>
      <c r="AB887" s="357"/>
      <c r="AC887" s="357"/>
      <c r="AD887" s="357"/>
      <c r="AE887" s="357"/>
      <c r="AF887" s="357"/>
      <c r="AG887" s="357"/>
      <c r="AH887" s="357"/>
      <c r="AI887" s="357"/>
      <c r="AJ887" s="357"/>
      <c r="AK887" s="357"/>
      <c r="AL887" s="357"/>
      <c r="AM887" s="357"/>
      <c r="AN887" s="357"/>
      <c r="AO887" s="357"/>
      <c r="AP887" s="357"/>
      <c r="AQ887" s="357"/>
      <c r="AR887" s="357"/>
      <c r="AS887" s="357"/>
      <c r="AT887" s="357"/>
      <c r="AU887" s="357"/>
      <c r="AV887" s="357"/>
      <c r="AW887" s="357"/>
      <c r="AX887" s="357"/>
      <c r="AY887" s="357"/>
      <c r="AZ887" s="357"/>
      <c r="BA887" s="357"/>
      <c r="BB887" s="357"/>
      <c r="BC887" s="357"/>
      <c r="BD887" s="357"/>
      <c r="BE887" s="357"/>
      <c r="BF887" s="357"/>
      <c r="BG887" s="357"/>
      <c r="BH887" s="357"/>
      <c r="BI887" s="357"/>
      <c r="BJ887" s="357"/>
      <c r="BK887" s="357"/>
      <c r="BL887" s="357"/>
      <c r="BM887" s="357"/>
      <c r="BN887" s="357"/>
      <c r="BO887" s="357"/>
      <c r="BP887" s="357"/>
      <c r="BQ887" s="357"/>
      <c r="BR887" s="357"/>
      <c r="BS887" s="357"/>
      <c r="BT887" s="357"/>
      <c r="BU887" s="357"/>
      <c r="BV887" s="357"/>
      <c r="BW887" s="357"/>
      <c r="BX887" s="357"/>
      <c r="BY887" s="357"/>
      <c r="BZ887" s="357"/>
      <c r="CA887" s="357"/>
      <c r="CB887" s="357"/>
      <c r="CC887" s="357"/>
      <c r="CD887" s="357"/>
      <c r="CE887" s="357"/>
      <c r="CF887" s="357"/>
      <c r="CG887" s="357"/>
      <c r="CH887" s="357"/>
      <c r="CI887" s="357"/>
      <c r="CJ887" s="357"/>
      <c r="CK887" s="357"/>
      <c r="CL887" s="357"/>
      <c r="CM887" s="357"/>
      <c r="CN887" s="357"/>
      <c r="CO887" s="357"/>
      <c r="CP887" s="357"/>
      <c r="CQ887" s="357"/>
      <c r="CR887" s="357"/>
      <c r="CS887" s="357"/>
      <c r="CT887" s="357"/>
      <c r="CU887" s="357"/>
      <c r="CV887" s="357"/>
      <c r="CW887" s="357"/>
      <c r="CX887" s="357"/>
      <c r="CY887" s="357"/>
      <c r="CZ887" s="357"/>
      <c r="DA887" s="357"/>
      <c r="DB887" s="357"/>
      <c r="DC887" s="357"/>
      <c r="DD887" s="357"/>
      <c r="DE887" s="357"/>
      <c r="DF887" s="357"/>
      <c r="DG887" s="357"/>
      <c r="DH887" s="357"/>
      <c r="DI887" s="357"/>
      <c r="DJ887" s="357"/>
      <c r="DK887" s="357"/>
      <c r="DL887" s="357"/>
      <c r="DM887" s="357"/>
      <c r="DN887" s="357"/>
      <c r="DO887" s="357"/>
      <c r="DP887" s="357"/>
      <c r="DQ887" s="357"/>
      <c r="DR887" s="357"/>
      <c r="DS887" s="357"/>
      <c r="DT887" s="357"/>
      <c r="DU887" s="357"/>
      <c r="DV887" s="357"/>
      <c r="DW887" s="357"/>
      <c r="DX887" s="357"/>
      <c r="DY887" s="357"/>
      <c r="DZ887" s="357"/>
      <c r="EA887" s="357"/>
      <c r="EB887" s="357"/>
      <c r="EC887" s="357"/>
      <c r="ED887" s="357"/>
      <c r="EE887" s="357"/>
      <c r="EF887" s="357"/>
      <c r="EG887" s="357"/>
      <c r="EH887" s="357"/>
      <c r="EI887" s="357"/>
      <c r="EJ887" s="357"/>
      <c r="EK887" s="357"/>
      <c r="EL887" s="357"/>
      <c r="EM887" s="357"/>
      <c r="EN887" s="357"/>
      <c r="EO887" s="357"/>
      <c r="EP887" s="357"/>
      <c r="EQ887" s="357"/>
      <c r="ER887" s="357"/>
      <c r="ES887" s="357"/>
      <c r="ET887" s="357"/>
      <c r="EU887" s="357"/>
    </row>
    <row r="888" ht="12.75" customHeight="1">
      <c r="A888" s="357"/>
      <c r="B888" s="357"/>
      <c r="C888" s="357"/>
      <c r="D888" s="357"/>
      <c r="E888" s="357"/>
      <c r="F888" s="357"/>
      <c r="G888" s="357"/>
      <c r="H888" s="357"/>
      <c r="I888" s="357"/>
      <c r="J888" s="357"/>
      <c r="K888" s="357"/>
      <c r="L888" s="357"/>
      <c r="M888" s="357"/>
      <c r="N888" s="357"/>
      <c r="O888" s="357"/>
      <c r="P888" s="357"/>
      <c r="Q888" s="357"/>
      <c r="R888" s="357"/>
      <c r="S888" s="357"/>
      <c r="T888" s="357"/>
      <c r="U888" s="357"/>
      <c r="V888" s="357"/>
      <c r="W888" s="357"/>
      <c r="X888" s="357"/>
      <c r="Y888" s="357"/>
      <c r="Z888" s="357"/>
      <c r="AA888" s="357"/>
      <c r="AB888" s="357"/>
      <c r="AC888" s="357"/>
      <c r="AD888" s="357"/>
      <c r="AE888" s="357"/>
      <c r="AF888" s="357"/>
      <c r="AG888" s="357"/>
      <c r="AH888" s="357"/>
      <c r="AI888" s="357"/>
      <c r="AJ888" s="357"/>
      <c r="AK888" s="357"/>
      <c r="AL888" s="357"/>
      <c r="AM888" s="357"/>
      <c r="AN888" s="357"/>
      <c r="AO888" s="357"/>
      <c r="AP888" s="357"/>
      <c r="AQ888" s="357"/>
      <c r="AR888" s="357"/>
      <c r="AS888" s="357"/>
      <c r="AT888" s="357"/>
      <c r="AU888" s="357"/>
      <c r="AV888" s="357"/>
      <c r="AW888" s="357"/>
      <c r="AX888" s="357"/>
      <c r="AY888" s="357"/>
      <c r="AZ888" s="357"/>
      <c r="BA888" s="357"/>
      <c r="BB888" s="357"/>
      <c r="BC888" s="357"/>
      <c r="BD888" s="357"/>
      <c r="BE888" s="357"/>
      <c r="BF888" s="357"/>
      <c r="BG888" s="357"/>
      <c r="BH888" s="357"/>
      <c r="BI888" s="357"/>
      <c r="BJ888" s="357"/>
      <c r="BK888" s="357"/>
      <c r="BL888" s="357"/>
      <c r="BM888" s="357"/>
      <c r="BN888" s="357"/>
      <c r="BO888" s="357"/>
      <c r="BP888" s="357"/>
      <c r="BQ888" s="357"/>
      <c r="BR888" s="357"/>
      <c r="BS888" s="357"/>
      <c r="BT888" s="357"/>
      <c r="BU888" s="357"/>
      <c r="BV888" s="357"/>
      <c r="BW888" s="357"/>
      <c r="BX888" s="357"/>
      <c r="BY888" s="357"/>
      <c r="BZ888" s="357"/>
      <c r="CA888" s="357"/>
      <c r="CB888" s="357"/>
      <c r="CC888" s="357"/>
      <c r="CD888" s="357"/>
      <c r="CE888" s="357"/>
      <c r="CF888" s="357"/>
      <c r="CG888" s="357"/>
      <c r="CH888" s="357"/>
      <c r="CI888" s="357"/>
      <c r="CJ888" s="357"/>
      <c r="CK888" s="357"/>
      <c r="CL888" s="357"/>
      <c r="CM888" s="357"/>
      <c r="CN888" s="357"/>
      <c r="CO888" s="357"/>
      <c r="CP888" s="357"/>
      <c r="CQ888" s="357"/>
      <c r="CR888" s="357"/>
      <c r="CS888" s="357"/>
      <c r="CT888" s="357"/>
      <c r="CU888" s="357"/>
      <c r="CV888" s="357"/>
      <c r="CW888" s="357"/>
      <c r="CX888" s="357"/>
      <c r="CY888" s="357"/>
      <c r="CZ888" s="357"/>
      <c r="DA888" s="357"/>
      <c r="DB888" s="357"/>
      <c r="DC888" s="357"/>
      <c r="DD888" s="357"/>
      <c r="DE888" s="357"/>
      <c r="DF888" s="357"/>
      <c r="DG888" s="357"/>
      <c r="DH888" s="357"/>
      <c r="DI888" s="357"/>
      <c r="DJ888" s="357"/>
      <c r="DK888" s="357"/>
      <c r="DL888" s="357"/>
      <c r="DM888" s="357"/>
      <c r="DN888" s="357"/>
      <c r="DO888" s="357"/>
      <c r="DP888" s="357"/>
      <c r="DQ888" s="357"/>
      <c r="DR888" s="357"/>
      <c r="DS888" s="357"/>
      <c r="DT888" s="357"/>
      <c r="DU888" s="357"/>
      <c r="DV888" s="357"/>
      <c r="DW888" s="357"/>
      <c r="DX888" s="357"/>
      <c r="DY888" s="357"/>
      <c r="DZ888" s="357"/>
      <c r="EA888" s="357"/>
      <c r="EB888" s="357"/>
      <c r="EC888" s="357"/>
      <c r="ED888" s="357"/>
      <c r="EE888" s="357"/>
      <c r="EF888" s="357"/>
      <c r="EG888" s="357"/>
      <c r="EH888" s="357"/>
      <c r="EI888" s="357"/>
      <c r="EJ888" s="357"/>
      <c r="EK888" s="357"/>
      <c r="EL888" s="357"/>
      <c r="EM888" s="357"/>
      <c r="EN888" s="357"/>
      <c r="EO888" s="357"/>
      <c r="EP888" s="357"/>
      <c r="EQ888" s="357"/>
      <c r="ER888" s="357"/>
      <c r="ES888" s="357"/>
      <c r="ET888" s="357"/>
      <c r="EU888" s="357"/>
    </row>
    <row r="889" ht="12.75" customHeight="1">
      <c r="A889" s="357"/>
      <c r="B889" s="357"/>
      <c r="C889" s="357"/>
      <c r="D889" s="357"/>
      <c r="E889" s="357"/>
      <c r="F889" s="357"/>
      <c r="G889" s="357"/>
      <c r="H889" s="357"/>
      <c r="I889" s="357"/>
      <c r="J889" s="357"/>
      <c r="K889" s="357"/>
      <c r="L889" s="357"/>
      <c r="M889" s="357"/>
      <c r="N889" s="357"/>
      <c r="O889" s="357"/>
      <c r="P889" s="357"/>
      <c r="Q889" s="357"/>
      <c r="R889" s="357"/>
      <c r="S889" s="357"/>
      <c r="T889" s="357"/>
      <c r="U889" s="357"/>
      <c r="V889" s="357"/>
      <c r="W889" s="357"/>
      <c r="X889" s="357"/>
      <c r="Y889" s="357"/>
      <c r="Z889" s="357"/>
      <c r="AA889" s="357"/>
      <c r="AB889" s="357"/>
      <c r="AC889" s="357"/>
      <c r="AD889" s="357"/>
      <c r="AE889" s="357"/>
      <c r="AF889" s="357"/>
      <c r="AG889" s="357"/>
      <c r="AH889" s="357"/>
      <c r="AI889" s="357"/>
      <c r="AJ889" s="357"/>
      <c r="AK889" s="357"/>
      <c r="AL889" s="357"/>
      <c r="AM889" s="357"/>
      <c r="AN889" s="357"/>
      <c r="AO889" s="357"/>
      <c r="AP889" s="357"/>
      <c r="AQ889" s="357"/>
      <c r="AR889" s="357"/>
      <c r="AS889" s="357"/>
      <c r="AT889" s="357"/>
      <c r="AU889" s="357"/>
      <c r="AV889" s="357"/>
      <c r="AW889" s="357"/>
      <c r="AX889" s="357"/>
      <c r="AY889" s="357"/>
      <c r="AZ889" s="357"/>
      <c r="BA889" s="357"/>
      <c r="BB889" s="357"/>
      <c r="BC889" s="357"/>
      <c r="BD889" s="357"/>
      <c r="BE889" s="357"/>
      <c r="BF889" s="357"/>
      <c r="BG889" s="357"/>
      <c r="BH889" s="357"/>
      <c r="BI889" s="357"/>
      <c r="BJ889" s="357"/>
      <c r="BK889" s="357"/>
      <c r="BL889" s="357"/>
      <c r="BM889" s="357"/>
      <c r="BN889" s="357"/>
      <c r="BO889" s="357"/>
      <c r="BP889" s="357"/>
      <c r="BQ889" s="357"/>
      <c r="BR889" s="357"/>
      <c r="BS889" s="357"/>
      <c r="BT889" s="357"/>
      <c r="BU889" s="357"/>
      <c r="BV889" s="357"/>
      <c r="BW889" s="357"/>
      <c r="BX889" s="357"/>
      <c r="BY889" s="357"/>
      <c r="BZ889" s="357"/>
      <c r="CA889" s="357"/>
      <c r="CB889" s="357"/>
      <c r="CC889" s="357"/>
      <c r="CD889" s="357"/>
      <c r="CE889" s="357"/>
      <c r="CF889" s="357"/>
      <c r="CG889" s="357"/>
      <c r="CH889" s="357"/>
      <c r="CI889" s="357"/>
      <c r="CJ889" s="357"/>
      <c r="CK889" s="357"/>
      <c r="CL889" s="357"/>
      <c r="CM889" s="357"/>
      <c r="CN889" s="357"/>
      <c r="CO889" s="357"/>
      <c r="CP889" s="357"/>
      <c r="CQ889" s="357"/>
      <c r="CR889" s="357"/>
      <c r="CS889" s="357"/>
      <c r="CT889" s="357"/>
      <c r="CU889" s="357"/>
      <c r="CV889" s="357"/>
      <c r="CW889" s="357"/>
      <c r="CX889" s="357"/>
      <c r="CY889" s="357"/>
      <c r="CZ889" s="357"/>
      <c r="DA889" s="357"/>
      <c r="DB889" s="357"/>
      <c r="DC889" s="357"/>
      <c r="DD889" s="357"/>
      <c r="DE889" s="357"/>
      <c r="DF889" s="357"/>
      <c r="DG889" s="357"/>
      <c r="DH889" s="357"/>
      <c r="DI889" s="357"/>
      <c r="DJ889" s="357"/>
      <c r="DK889" s="357"/>
      <c r="DL889" s="357"/>
      <c r="DM889" s="357"/>
      <c r="DN889" s="357"/>
      <c r="DO889" s="357"/>
      <c r="DP889" s="357"/>
      <c r="DQ889" s="357"/>
      <c r="DR889" s="357"/>
      <c r="DS889" s="357"/>
      <c r="DT889" s="357"/>
      <c r="DU889" s="357"/>
      <c r="DV889" s="357"/>
      <c r="DW889" s="357"/>
      <c r="DX889" s="357"/>
      <c r="DY889" s="357"/>
      <c r="DZ889" s="357"/>
      <c r="EA889" s="357"/>
      <c r="EB889" s="357"/>
      <c r="EC889" s="357"/>
      <c r="ED889" s="357"/>
      <c r="EE889" s="357"/>
      <c r="EF889" s="357"/>
      <c r="EG889" s="357"/>
      <c r="EH889" s="357"/>
      <c r="EI889" s="357"/>
      <c r="EJ889" s="357"/>
      <c r="EK889" s="357"/>
      <c r="EL889" s="357"/>
      <c r="EM889" s="357"/>
      <c r="EN889" s="357"/>
      <c r="EO889" s="357"/>
      <c r="EP889" s="357"/>
      <c r="EQ889" s="357"/>
      <c r="ER889" s="357"/>
      <c r="ES889" s="357"/>
      <c r="ET889" s="357"/>
      <c r="EU889" s="357"/>
    </row>
    <row r="890" ht="12.75" customHeight="1">
      <c r="A890" s="357"/>
      <c r="B890" s="357"/>
      <c r="C890" s="357"/>
      <c r="D890" s="357"/>
      <c r="E890" s="357"/>
      <c r="F890" s="357"/>
      <c r="G890" s="357"/>
      <c r="H890" s="357"/>
      <c r="I890" s="357"/>
      <c r="J890" s="357"/>
      <c r="K890" s="357"/>
      <c r="L890" s="357"/>
      <c r="M890" s="357"/>
      <c r="N890" s="357"/>
      <c r="O890" s="357"/>
      <c r="P890" s="357"/>
      <c r="Q890" s="357"/>
      <c r="R890" s="357"/>
      <c r="S890" s="357"/>
      <c r="T890" s="357"/>
      <c r="U890" s="357"/>
      <c r="V890" s="357"/>
      <c r="W890" s="357"/>
      <c r="X890" s="357"/>
      <c r="Y890" s="357"/>
      <c r="Z890" s="357"/>
      <c r="AA890" s="357"/>
      <c r="AB890" s="357"/>
      <c r="AC890" s="357"/>
      <c r="AD890" s="357"/>
      <c r="AE890" s="357"/>
      <c r="AF890" s="357"/>
      <c r="AG890" s="357"/>
      <c r="AH890" s="357"/>
      <c r="AI890" s="357"/>
      <c r="AJ890" s="357"/>
      <c r="AK890" s="357"/>
      <c r="AL890" s="357"/>
      <c r="AM890" s="357"/>
      <c r="AN890" s="357"/>
      <c r="AO890" s="357"/>
      <c r="AP890" s="357"/>
      <c r="AQ890" s="357"/>
      <c r="AR890" s="357"/>
      <c r="AS890" s="357"/>
      <c r="AT890" s="357"/>
      <c r="AU890" s="357"/>
      <c r="AV890" s="357"/>
      <c r="AW890" s="357"/>
      <c r="AX890" s="357"/>
      <c r="AY890" s="357"/>
      <c r="AZ890" s="357"/>
      <c r="BA890" s="357"/>
      <c r="BB890" s="357"/>
      <c r="BC890" s="357"/>
      <c r="BD890" s="357"/>
      <c r="BE890" s="357"/>
      <c r="BF890" s="357"/>
      <c r="BG890" s="357"/>
      <c r="BH890" s="357"/>
      <c r="BI890" s="357"/>
      <c r="BJ890" s="357"/>
      <c r="BK890" s="357"/>
      <c r="BL890" s="357"/>
      <c r="BM890" s="357"/>
      <c r="BN890" s="357"/>
      <c r="BO890" s="357"/>
      <c r="BP890" s="357"/>
      <c r="BQ890" s="357"/>
      <c r="BR890" s="357"/>
      <c r="BS890" s="357"/>
      <c r="BT890" s="357"/>
      <c r="BU890" s="357"/>
      <c r="BV890" s="357"/>
      <c r="BW890" s="357"/>
      <c r="BX890" s="357"/>
      <c r="BY890" s="357"/>
      <c r="BZ890" s="357"/>
      <c r="CA890" s="357"/>
      <c r="CB890" s="357"/>
      <c r="CC890" s="357"/>
      <c r="CD890" s="357"/>
      <c r="CE890" s="357"/>
      <c r="CF890" s="357"/>
      <c r="CG890" s="357"/>
      <c r="CH890" s="357"/>
      <c r="CI890" s="357"/>
      <c r="CJ890" s="357"/>
      <c r="CK890" s="357"/>
      <c r="CL890" s="357"/>
      <c r="CM890" s="357"/>
      <c r="CN890" s="357"/>
      <c r="CO890" s="357"/>
      <c r="CP890" s="357"/>
      <c r="CQ890" s="357"/>
      <c r="CR890" s="357"/>
      <c r="CS890" s="357"/>
      <c r="CT890" s="357"/>
      <c r="CU890" s="357"/>
      <c r="CV890" s="357"/>
      <c r="CW890" s="357"/>
      <c r="CX890" s="357"/>
      <c r="CY890" s="357"/>
      <c r="CZ890" s="357"/>
      <c r="DA890" s="357"/>
      <c r="DB890" s="357"/>
      <c r="DC890" s="357"/>
      <c r="DD890" s="357"/>
      <c r="DE890" s="357"/>
      <c r="DF890" s="357"/>
      <c r="DG890" s="357"/>
      <c r="DH890" s="357"/>
      <c r="DI890" s="357"/>
      <c r="DJ890" s="357"/>
      <c r="DK890" s="357"/>
      <c r="DL890" s="357"/>
      <c r="DM890" s="357"/>
      <c r="DN890" s="357"/>
      <c r="DO890" s="357"/>
      <c r="DP890" s="357"/>
      <c r="DQ890" s="357"/>
      <c r="DR890" s="357"/>
      <c r="DS890" s="357"/>
      <c r="DT890" s="357"/>
      <c r="DU890" s="357"/>
      <c r="DV890" s="357"/>
      <c r="DW890" s="357"/>
      <c r="DX890" s="357"/>
      <c r="DY890" s="357"/>
      <c r="DZ890" s="357"/>
      <c r="EA890" s="357"/>
      <c r="EB890" s="357"/>
      <c r="EC890" s="357"/>
      <c r="ED890" s="357"/>
      <c r="EE890" s="357"/>
      <c r="EF890" s="357"/>
      <c r="EG890" s="357"/>
      <c r="EH890" s="357"/>
      <c r="EI890" s="357"/>
      <c r="EJ890" s="357"/>
      <c r="EK890" s="357"/>
      <c r="EL890" s="357"/>
      <c r="EM890" s="357"/>
      <c r="EN890" s="357"/>
      <c r="EO890" s="357"/>
      <c r="EP890" s="357"/>
      <c r="EQ890" s="357"/>
      <c r="ER890" s="357"/>
      <c r="ES890" s="357"/>
      <c r="ET890" s="357"/>
      <c r="EU890" s="357"/>
    </row>
    <row r="891" ht="12.75" customHeight="1">
      <c r="A891" s="357"/>
      <c r="B891" s="357"/>
      <c r="C891" s="357"/>
      <c r="D891" s="357"/>
      <c r="E891" s="357"/>
      <c r="F891" s="357"/>
      <c r="G891" s="357"/>
      <c r="H891" s="357"/>
      <c r="I891" s="357"/>
      <c r="J891" s="357"/>
      <c r="K891" s="357"/>
      <c r="L891" s="357"/>
      <c r="M891" s="357"/>
      <c r="N891" s="357"/>
      <c r="O891" s="357"/>
      <c r="P891" s="357"/>
      <c r="Q891" s="357"/>
      <c r="R891" s="357"/>
      <c r="S891" s="357"/>
      <c r="T891" s="357"/>
      <c r="U891" s="357"/>
      <c r="V891" s="357"/>
      <c r="W891" s="357"/>
      <c r="X891" s="357"/>
      <c r="Y891" s="357"/>
      <c r="Z891" s="357"/>
      <c r="AA891" s="357"/>
      <c r="AB891" s="357"/>
      <c r="AC891" s="357"/>
      <c r="AD891" s="357"/>
      <c r="AE891" s="357"/>
      <c r="AF891" s="357"/>
      <c r="AG891" s="357"/>
      <c r="AH891" s="357"/>
      <c r="AI891" s="357"/>
      <c r="AJ891" s="357"/>
      <c r="AK891" s="357"/>
      <c r="AL891" s="357"/>
      <c r="AM891" s="357"/>
      <c r="AN891" s="357"/>
      <c r="AO891" s="357"/>
      <c r="AP891" s="357"/>
      <c r="AQ891" s="357"/>
      <c r="AR891" s="357"/>
      <c r="AS891" s="357"/>
      <c r="AT891" s="357"/>
      <c r="AU891" s="357"/>
      <c r="AV891" s="357"/>
      <c r="AW891" s="357"/>
      <c r="AX891" s="357"/>
      <c r="AY891" s="357"/>
      <c r="AZ891" s="357"/>
      <c r="BA891" s="357"/>
      <c r="BB891" s="357"/>
      <c r="BC891" s="357"/>
      <c r="BD891" s="357"/>
      <c r="BE891" s="357"/>
      <c r="BF891" s="357"/>
      <c r="BG891" s="357"/>
      <c r="BH891" s="357"/>
      <c r="BI891" s="357"/>
      <c r="BJ891" s="357"/>
      <c r="BK891" s="357"/>
      <c r="BL891" s="357"/>
      <c r="BM891" s="357"/>
      <c r="BN891" s="357"/>
      <c r="BO891" s="357"/>
      <c r="BP891" s="357"/>
      <c r="BQ891" s="357"/>
      <c r="BR891" s="357"/>
      <c r="BS891" s="357"/>
      <c r="BT891" s="357"/>
      <c r="BU891" s="357"/>
      <c r="BV891" s="357"/>
      <c r="BW891" s="357"/>
      <c r="BX891" s="357"/>
      <c r="BY891" s="357"/>
      <c r="BZ891" s="357"/>
      <c r="CA891" s="357"/>
      <c r="CB891" s="357"/>
      <c r="CC891" s="357"/>
      <c r="CD891" s="357"/>
      <c r="CE891" s="357"/>
      <c r="CF891" s="357"/>
      <c r="CG891" s="357"/>
      <c r="CH891" s="357"/>
      <c r="CI891" s="357"/>
      <c r="CJ891" s="357"/>
      <c r="CK891" s="357"/>
      <c r="CL891" s="357"/>
      <c r="CM891" s="357"/>
      <c r="CN891" s="357"/>
      <c r="CO891" s="357"/>
      <c r="CP891" s="357"/>
      <c r="CQ891" s="357"/>
      <c r="CR891" s="357"/>
      <c r="CS891" s="357"/>
      <c r="CT891" s="357"/>
      <c r="CU891" s="357"/>
      <c r="CV891" s="357"/>
      <c r="CW891" s="357"/>
      <c r="CX891" s="357"/>
      <c r="CY891" s="357"/>
      <c r="CZ891" s="357"/>
      <c r="DA891" s="357"/>
      <c r="DB891" s="357"/>
      <c r="DC891" s="357"/>
      <c r="DD891" s="357"/>
      <c r="DE891" s="357"/>
      <c r="DF891" s="357"/>
      <c r="DG891" s="357"/>
      <c r="DH891" s="357"/>
      <c r="DI891" s="357"/>
      <c r="DJ891" s="357"/>
      <c r="DK891" s="357"/>
      <c r="DL891" s="357"/>
      <c r="DM891" s="357"/>
      <c r="DN891" s="357"/>
      <c r="DO891" s="357"/>
      <c r="DP891" s="357"/>
      <c r="DQ891" s="357"/>
      <c r="DR891" s="357"/>
      <c r="DS891" s="357"/>
      <c r="DT891" s="357"/>
      <c r="DU891" s="357"/>
      <c r="DV891" s="357"/>
      <c r="DW891" s="357"/>
      <c r="DX891" s="357"/>
      <c r="DY891" s="357"/>
      <c r="DZ891" s="357"/>
      <c r="EA891" s="357"/>
      <c r="EB891" s="357"/>
      <c r="EC891" s="357"/>
      <c r="ED891" s="357"/>
      <c r="EE891" s="357"/>
      <c r="EF891" s="357"/>
      <c r="EG891" s="357"/>
      <c r="EH891" s="357"/>
      <c r="EI891" s="357"/>
      <c r="EJ891" s="357"/>
      <c r="EK891" s="357"/>
      <c r="EL891" s="357"/>
      <c r="EM891" s="357"/>
      <c r="EN891" s="357"/>
      <c r="EO891" s="357"/>
      <c r="EP891" s="357"/>
      <c r="EQ891" s="357"/>
      <c r="ER891" s="357"/>
      <c r="ES891" s="357"/>
      <c r="ET891" s="357"/>
      <c r="EU891" s="357"/>
    </row>
    <row r="892" ht="12.75" customHeight="1">
      <c r="A892" s="357"/>
      <c r="B892" s="357"/>
      <c r="C892" s="357"/>
      <c r="D892" s="357"/>
      <c r="E892" s="357"/>
      <c r="F892" s="357"/>
      <c r="G892" s="357"/>
      <c r="H892" s="357"/>
      <c r="I892" s="357"/>
      <c r="J892" s="357"/>
      <c r="K892" s="357"/>
      <c r="L892" s="357"/>
      <c r="M892" s="357"/>
      <c r="N892" s="357"/>
      <c r="O892" s="357"/>
      <c r="P892" s="357"/>
      <c r="Q892" s="357"/>
      <c r="R892" s="357"/>
      <c r="S892" s="357"/>
      <c r="T892" s="357"/>
      <c r="U892" s="357"/>
      <c r="V892" s="357"/>
      <c r="W892" s="357"/>
      <c r="X892" s="357"/>
      <c r="Y892" s="357"/>
      <c r="Z892" s="357"/>
      <c r="AA892" s="357"/>
      <c r="AB892" s="357"/>
      <c r="AC892" s="357"/>
      <c r="AD892" s="357"/>
      <c r="AE892" s="357"/>
      <c r="AF892" s="357"/>
      <c r="AG892" s="357"/>
      <c r="AH892" s="357"/>
      <c r="AI892" s="357"/>
      <c r="AJ892" s="357"/>
      <c r="AK892" s="357"/>
      <c r="AL892" s="357"/>
      <c r="AM892" s="357"/>
      <c r="AN892" s="357"/>
      <c r="AO892" s="357"/>
      <c r="AP892" s="357"/>
      <c r="AQ892" s="357"/>
      <c r="AR892" s="357"/>
      <c r="AS892" s="357"/>
      <c r="AT892" s="357"/>
      <c r="AU892" s="357"/>
      <c r="AV892" s="357"/>
      <c r="AW892" s="357"/>
      <c r="AX892" s="357"/>
      <c r="AY892" s="357"/>
      <c r="AZ892" s="357"/>
      <c r="BA892" s="357"/>
      <c r="BB892" s="357"/>
      <c r="BC892" s="357"/>
      <c r="BD892" s="357"/>
      <c r="BE892" s="357"/>
      <c r="BF892" s="357"/>
      <c r="BG892" s="357"/>
      <c r="BH892" s="357"/>
      <c r="BI892" s="357"/>
      <c r="BJ892" s="357"/>
      <c r="BK892" s="357"/>
      <c r="BL892" s="357"/>
      <c r="BM892" s="357"/>
      <c r="BN892" s="357"/>
      <c r="BO892" s="357"/>
      <c r="BP892" s="357"/>
      <c r="BQ892" s="357"/>
      <c r="BR892" s="357"/>
      <c r="BS892" s="357"/>
      <c r="BT892" s="357"/>
      <c r="BU892" s="357"/>
      <c r="BV892" s="357"/>
      <c r="BW892" s="357"/>
      <c r="BX892" s="357"/>
      <c r="BY892" s="357"/>
      <c r="BZ892" s="357"/>
      <c r="CA892" s="357"/>
      <c r="CB892" s="357"/>
      <c r="CC892" s="357"/>
      <c r="CD892" s="357"/>
      <c r="CE892" s="357"/>
      <c r="CF892" s="357"/>
      <c r="CG892" s="357"/>
      <c r="CH892" s="357"/>
      <c r="CI892" s="357"/>
      <c r="CJ892" s="357"/>
      <c r="CK892" s="357"/>
      <c r="CL892" s="357"/>
      <c r="CM892" s="357"/>
      <c r="CN892" s="357"/>
      <c r="CO892" s="357"/>
      <c r="CP892" s="357"/>
      <c r="CQ892" s="357"/>
      <c r="CR892" s="357"/>
      <c r="CS892" s="357"/>
      <c r="CT892" s="357"/>
      <c r="CU892" s="357"/>
      <c r="CV892" s="357"/>
      <c r="CW892" s="357"/>
      <c r="CX892" s="357"/>
      <c r="CY892" s="357"/>
      <c r="CZ892" s="357"/>
      <c r="DA892" s="357"/>
      <c r="DB892" s="357"/>
      <c r="DC892" s="357"/>
      <c r="DD892" s="357"/>
      <c r="DE892" s="357"/>
      <c r="DF892" s="357"/>
      <c r="DG892" s="357"/>
      <c r="DH892" s="357"/>
      <c r="DI892" s="357"/>
      <c r="DJ892" s="357"/>
      <c r="DK892" s="357"/>
      <c r="DL892" s="357"/>
      <c r="DM892" s="357"/>
      <c r="DN892" s="357"/>
      <c r="DO892" s="357"/>
      <c r="DP892" s="357"/>
      <c r="DQ892" s="357"/>
      <c r="DR892" s="357"/>
      <c r="DS892" s="357"/>
      <c r="DT892" s="357"/>
      <c r="DU892" s="357"/>
      <c r="DV892" s="357"/>
      <c r="DW892" s="357"/>
      <c r="DX892" s="357"/>
      <c r="DY892" s="357"/>
      <c r="DZ892" s="357"/>
      <c r="EA892" s="357"/>
      <c r="EB892" s="357"/>
      <c r="EC892" s="357"/>
      <c r="ED892" s="357"/>
      <c r="EE892" s="357"/>
      <c r="EF892" s="357"/>
      <c r="EG892" s="357"/>
      <c r="EH892" s="357"/>
      <c r="EI892" s="357"/>
      <c r="EJ892" s="357"/>
      <c r="EK892" s="357"/>
      <c r="EL892" s="357"/>
      <c r="EM892" s="357"/>
      <c r="EN892" s="357"/>
      <c r="EO892" s="357"/>
      <c r="EP892" s="357"/>
      <c r="EQ892" s="357"/>
      <c r="ER892" s="357"/>
      <c r="ES892" s="357"/>
      <c r="ET892" s="357"/>
      <c r="EU892" s="357"/>
    </row>
    <row r="893" ht="12.75" customHeight="1">
      <c r="A893" s="357"/>
      <c r="B893" s="357"/>
      <c r="C893" s="357"/>
      <c r="D893" s="357"/>
      <c r="E893" s="357"/>
      <c r="F893" s="357"/>
      <c r="G893" s="357"/>
      <c r="H893" s="357"/>
      <c r="I893" s="357"/>
      <c r="J893" s="357"/>
      <c r="K893" s="357"/>
      <c r="L893" s="357"/>
      <c r="M893" s="357"/>
      <c r="N893" s="357"/>
      <c r="O893" s="357"/>
      <c r="P893" s="357"/>
      <c r="Q893" s="357"/>
      <c r="R893" s="357"/>
      <c r="S893" s="357"/>
      <c r="T893" s="357"/>
      <c r="U893" s="357"/>
      <c r="V893" s="357"/>
      <c r="W893" s="357"/>
      <c r="X893" s="357"/>
      <c r="Y893" s="357"/>
      <c r="Z893" s="357"/>
      <c r="AA893" s="357"/>
      <c r="AB893" s="357"/>
      <c r="AC893" s="357"/>
      <c r="AD893" s="357"/>
      <c r="AE893" s="357"/>
      <c r="AF893" s="357"/>
      <c r="AG893" s="357"/>
      <c r="AH893" s="357"/>
      <c r="AI893" s="357"/>
      <c r="AJ893" s="357"/>
      <c r="AK893" s="357"/>
      <c r="AL893" s="357"/>
      <c r="AM893" s="357"/>
      <c r="AN893" s="357"/>
      <c r="AO893" s="357"/>
      <c r="AP893" s="357"/>
      <c r="AQ893" s="357"/>
      <c r="AR893" s="357"/>
      <c r="AS893" s="357"/>
      <c r="AT893" s="357"/>
      <c r="AU893" s="357"/>
      <c r="AV893" s="357"/>
      <c r="AW893" s="357"/>
      <c r="AX893" s="357"/>
      <c r="AY893" s="357"/>
      <c r="AZ893" s="357"/>
      <c r="BA893" s="357"/>
      <c r="BB893" s="357"/>
      <c r="BC893" s="357"/>
      <c r="BD893" s="357"/>
      <c r="BE893" s="357"/>
      <c r="BF893" s="357"/>
      <c r="BG893" s="357"/>
      <c r="BH893" s="357"/>
      <c r="BI893" s="357"/>
      <c r="BJ893" s="357"/>
      <c r="BK893" s="357"/>
      <c r="BL893" s="357"/>
      <c r="BM893" s="357"/>
      <c r="BN893" s="357"/>
      <c r="BO893" s="357"/>
      <c r="BP893" s="357"/>
      <c r="BQ893" s="357"/>
      <c r="BR893" s="357"/>
      <c r="BS893" s="357"/>
      <c r="BT893" s="357"/>
      <c r="BU893" s="357"/>
      <c r="BV893" s="357"/>
      <c r="BW893" s="357"/>
      <c r="BX893" s="357"/>
      <c r="BY893" s="357"/>
      <c r="BZ893" s="357"/>
      <c r="CA893" s="357"/>
      <c r="CB893" s="357"/>
      <c r="CC893" s="357"/>
      <c r="CD893" s="357"/>
      <c r="CE893" s="357"/>
      <c r="CF893" s="357"/>
      <c r="CG893" s="357"/>
      <c r="CH893" s="357"/>
      <c r="CI893" s="357"/>
      <c r="CJ893" s="357"/>
      <c r="CK893" s="357"/>
      <c r="CL893" s="357"/>
      <c r="CM893" s="357"/>
      <c r="CN893" s="357"/>
      <c r="CO893" s="357"/>
      <c r="CP893" s="357"/>
      <c r="CQ893" s="357"/>
      <c r="CR893" s="357"/>
      <c r="CS893" s="357"/>
      <c r="CT893" s="357"/>
      <c r="CU893" s="357"/>
      <c r="CV893" s="357"/>
      <c r="CW893" s="357"/>
      <c r="CX893" s="357"/>
      <c r="CY893" s="357"/>
      <c r="CZ893" s="357"/>
      <c r="DA893" s="357"/>
      <c r="DB893" s="357"/>
      <c r="DC893" s="357"/>
      <c r="DD893" s="357"/>
      <c r="DE893" s="357"/>
      <c r="DF893" s="357"/>
      <c r="DG893" s="357"/>
      <c r="DH893" s="357"/>
      <c r="DI893" s="357"/>
      <c r="DJ893" s="357"/>
      <c r="DK893" s="357"/>
      <c r="DL893" s="357"/>
      <c r="DM893" s="357"/>
      <c r="DN893" s="357"/>
      <c r="DO893" s="357"/>
      <c r="DP893" s="357"/>
      <c r="DQ893" s="357"/>
      <c r="DR893" s="357"/>
      <c r="DS893" s="357"/>
      <c r="DT893" s="357"/>
      <c r="DU893" s="357"/>
      <c r="DV893" s="357"/>
      <c r="DW893" s="357"/>
      <c r="DX893" s="357"/>
      <c r="DY893" s="357"/>
      <c r="DZ893" s="357"/>
      <c r="EA893" s="357"/>
      <c r="EB893" s="357"/>
      <c r="EC893" s="357"/>
      <c r="ED893" s="357"/>
      <c r="EE893" s="357"/>
      <c r="EF893" s="357"/>
      <c r="EG893" s="357"/>
      <c r="EH893" s="357"/>
      <c r="EI893" s="357"/>
      <c r="EJ893" s="357"/>
      <c r="EK893" s="357"/>
      <c r="EL893" s="357"/>
      <c r="EM893" s="357"/>
      <c r="EN893" s="357"/>
      <c r="EO893" s="357"/>
      <c r="EP893" s="357"/>
      <c r="EQ893" s="357"/>
      <c r="ER893" s="357"/>
      <c r="ES893" s="357"/>
      <c r="ET893" s="357"/>
      <c r="EU893" s="357"/>
    </row>
    <row r="894" ht="12.75" customHeight="1">
      <c r="A894" s="357"/>
      <c r="B894" s="357"/>
      <c r="C894" s="357"/>
      <c r="D894" s="357"/>
      <c r="E894" s="357"/>
      <c r="F894" s="357"/>
      <c r="G894" s="357"/>
      <c r="H894" s="357"/>
      <c r="I894" s="357"/>
      <c r="J894" s="357"/>
      <c r="K894" s="357"/>
      <c r="L894" s="357"/>
      <c r="M894" s="357"/>
      <c r="N894" s="357"/>
      <c r="O894" s="357"/>
      <c r="P894" s="357"/>
      <c r="Q894" s="357"/>
      <c r="R894" s="357"/>
      <c r="S894" s="357"/>
      <c r="T894" s="357"/>
      <c r="U894" s="357"/>
      <c r="V894" s="357"/>
      <c r="W894" s="357"/>
      <c r="X894" s="357"/>
      <c r="Y894" s="357"/>
      <c r="Z894" s="357"/>
      <c r="AA894" s="357"/>
      <c r="AB894" s="357"/>
      <c r="AC894" s="357"/>
      <c r="AD894" s="357"/>
      <c r="AE894" s="357"/>
      <c r="AF894" s="357"/>
      <c r="AG894" s="357"/>
      <c r="AH894" s="357"/>
      <c r="AI894" s="357"/>
      <c r="AJ894" s="357"/>
      <c r="AK894" s="357"/>
      <c r="AL894" s="357"/>
      <c r="AM894" s="357"/>
      <c r="AN894" s="357"/>
      <c r="AO894" s="357"/>
      <c r="AP894" s="357"/>
      <c r="AQ894" s="357"/>
      <c r="AR894" s="357"/>
      <c r="AS894" s="357"/>
      <c r="AT894" s="357"/>
      <c r="AU894" s="357"/>
      <c r="AV894" s="357"/>
      <c r="AW894" s="357"/>
      <c r="AX894" s="357"/>
      <c r="AY894" s="357"/>
      <c r="AZ894" s="357"/>
      <c r="BA894" s="357"/>
      <c r="BB894" s="357"/>
      <c r="BC894" s="357"/>
      <c r="BD894" s="357"/>
      <c r="BE894" s="357"/>
      <c r="BF894" s="357"/>
      <c r="BG894" s="357"/>
      <c r="BH894" s="357"/>
      <c r="BI894" s="357"/>
      <c r="BJ894" s="357"/>
      <c r="BK894" s="357"/>
      <c r="BL894" s="357"/>
      <c r="BM894" s="357"/>
      <c r="BN894" s="357"/>
      <c r="BO894" s="357"/>
      <c r="BP894" s="357"/>
      <c r="BQ894" s="357"/>
      <c r="BR894" s="357"/>
      <c r="BS894" s="357"/>
      <c r="BT894" s="357"/>
      <c r="BU894" s="357"/>
      <c r="BV894" s="357"/>
      <c r="BW894" s="357"/>
      <c r="BX894" s="357"/>
      <c r="BY894" s="357"/>
      <c r="BZ894" s="357"/>
      <c r="CA894" s="357"/>
      <c r="CB894" s="357"/>
      <c r="CC894" s="357"/>
      <c r="CD894" s="357"/>
      <c r="CE894" s="357"/>
      <c r="CF894" s="357"/>
      <c r="CG894" s="357"/>
      <c r="CH894" s="357"/>
      <c r="CI894" s="357"/>
      <c r="CJ894" s="357"/>
      <c r="CK894" s="357"/>
      <c r="CL894" s="357"/>
      <c r="CM894" s="357"/>
      <c r="CN894" s="357"/>
      <c r="CO894" s="357"/>
      <c r="CP894" s="357"/>
      <c r="CQ894" s="357"/>
      <c r="CR894" s="357"/>
      <c r="CS894" s="357"/>
      <c r="CT894" s="357"/>
      <c r="CU894" s="357"/>
      <c r="CV894" s="357"/>
      <c r="CW894" s="357"/>
      <c r="CX894" s="357"/>
      <c r="CY894" s="357"/>
      <c r="CZ894" s="357"/>
      <c r="DA894" s="357"/>
      <c r="DB894" s="357"/>
      <c r="DC894" s="357"/>
      <c r="DD894" s="357"/>
      <c r="DE894" s="357"/>
      <c r="DF894" s="357"/>
      <c r="DG894" s="357"/>
      <c r="DH894" s="357"/>
      <c r="DI894" s="357"/>
      <c r="DJ894" s="357"/>
      <c r="DK894" s="357"/>
      <c r="DL894" s="357"/>
      <c r="DM894" s="357"/>
      <c r="DN894" s="357"/>
      <c r="DO894" s="357"/>
      <c r="DP894" s="357"/>
      <c r="DQ894" s="357"/>
      <c r="DR894" s="357"/>
      <c r="DS894" s="357"/>
      <c r="DT894" s="357"/>
      <c r="DU894" s="357"/>
      <c r="DV894" s="357"/>
      <c r="DW894" s="357"/>
      <c r="DX894" s="357"/>
      <c r="DY894" s="357"/>
      <c r="DZ894" s="357"/>
      <c r="EA894" s="357"/>
      <c r="EB894" s="357"/>
      <c r="EC894" s="357"/>
      <c r="ED894" s="357"/>
      <c r="EE894" s="357"/>
      <c r="EF894" s="357"/>
      <c r="EG894" s="357"/>
      <c r="EH894" s="357"/>
      <c r="EI894" s="357"/>
      <c r="EJ894" s="357"/>
      <c r="EK894" s="357"/>
      <c r="EL894" s="357"/>
      <c r="EM894" s="357"/>
      <c r="EN894" s="357"/>
      <c r="EO894" s="357"/>
      <c r="EP894" s="357"/>
      <c r="EQ894" s="357"/>
      <c r="ER894" s="357"/>
      <c r="ES894" s="357"/>
      <c r="ET894" s="357"/>
      <c r="EU894" s="357"/>
    </row>
    <row r="895" ht="12.75" customHeight="1">
      <c r="A895" s="357"/>
      <c r="B895" s="357"/>
      <c r="C895" s="357"/>
      <c r="D895" s="357"/>
      <c r="E895" s="357"/>
      <c r="F895" s="357"/>
      <c r="G895" s="357"/>
      <c r="H895" s="357"/>
      <c r="I895" s="357"/>
      <c r="J895" s="357"/>
      <c r="K895" s="357"/>
      <c r="L895" s="357"/>
      <c r="M895" s="357"/>
      <c r="N895" s="357"/>
      <c r="O895" s="357"/>
      <c r="P895" s="357"/>
      <c r="Q895" s="357"/>
      <c r="R895" s="357"/>
      <c r="S895" s="357"/>
      <c r="T895" s="357"/>
      <c r="U895" s="357"/>
      <c r="V895" s="357"/>
      <c r="W895" s="357"/>
      <c r="X895" s="357"/>
      <c r="Y895" s="357"/>
      <c r="Z895" s="357"/>
      <c r="AA895" s="357"/>
      <c r="AB895" s="357"/>
      <c r="AC895" s="357"/>
      <c r="AD895" s="357"/>
      <c r="AE895" s="357"/>
      <c r="AF895" s="357"/>
      <c r="AG895" s="357"/>
      <c r="AH895" s="357"/>
      <c r="AI895" s="357"/>
      <c r="AJ895" s="357"/>
      <c r="AK895" s="357"/>
      <c r="AL895" s="357"/>
      <c r="AM895" s="357"/>
      <c r="AN895" s="357"/>
      <c r="AO895" s="357"/>
      <c r="AP895" s="357"/>
      <c r="AQ895" s="357"/>
      <c r="AR895" s="357"/>
      <c r="AS895" s="357"/>
      <c r="AT895" s="357"/>
      <c r="AU895" s="357"/>
      <c r="AV895" s="357"/>
      <c r="AW895" s="357"/>
      <c r="AX895" s="357"/>
      <c r="AY895" s="357"/>
      <c r="AZ895" s="357"/>
      <c r="BA895" s="357"/>
      <c r="BB895" s="357"/>
      <c r="BC895" s="357"/>
      <c r="BD895" s="357"/>
      <c r="BE895" s="357"/>
      <c r="BF895" s="357"/>
      <c r="BG895" s="357"/>
      <c r="BH895" s="357"/>
      <c r="BI895" s="357"/>
      <c r="BJ895" s="357"/>
      <c r="BK895" s="357"/>
      <c r="BL895" s="357"/>
      <c r="BM895" s="357"/>
      <c r="BN895" s="357"/>
      <c r="BO895" s="357"/>
      <c r="BP895" s="357"/>
      <c r="BQ895" s="357"/>
      <c r="BR895" s="357"/>
      <c r="BS895" s="357"/>
      <c r="BT895" s="357"/>
      <c r="BU895" s="357"/>
      <c r="BV895" s="357"/>
      <c r="BW895" s="357"/>
      <c r="BX895" s="357"/>
      <c r="BY895" s="357"/>
      <c r="BZ895" s="357"/>
      <c r="CA895" s="357"/>
      <c r="CB895" s="357"/>
      <c r="CC895" s="357"/>
      <c r="CD895" s="357"/>
      <c r="CE895" s="357"/>
      <c r="CF895" s="357"/>
      <c r="CG895" s="357"/>
      <c r="CH895" s="357"/>
      <c r="CI895" s="357"/>
      <c r="CJ895" s="357"/>
      <c r="CK895" s="357"/>
      <c r="CL895" s="357"/>
      <c r="CM895" s="357"/>
      <c r="CN895" s="357"/>
      <c r="CO895" s="357"/>
      <c r="CP895" s="357"/>
      <c r="CQ895" s="357"/>
      <c r="CR895" s="357"/>
      <c r="CS895" s="357"/>
      <c r="CT895" s="357"/>
      <c r="CU895" s="357"/>
      <c r="CV895" s="357"/>
      <c r="CW895" s="357"/>
      <c r="CX895" s="357"/>
      <c r="CY895" s="357"/>
      <c r="CZ895" s="357"/>
      <c r="DA895" s="357"/>
      <c r="DB895" s="357"/>
      <c r="DC895" s="357"/>
      <c r="DD895" s="357"/>
      <c r="DE895" s="357"/>
      <c r="DF895" s="357"/>
      <c r="DG895" s="357"/>
      <c r="DH895" s="357"/>
      <c r="DI895" s="357"/>
      <c r="DJ895" s="357"/>
      <c r="DK895" s="357"/>
      <c r="DL895" s="357"/>
      <c r="DM895" s="357"/>
      <c r="DN895" s="357"/>
      <c r="DO895" s="357"/>
      <c r="DP895" s="357"/>
      <c r="DQ895" s="357"/>
      <c r="DR895" s="357"/>
      <c r="DS895" s="357"/>
      <c r="DT895" s="357"/>
      <c r="DU895" s="357"/>
      <c r="DV895" s="357"/>
      <c r="DW895" s="357"/>
      <c r="DX895" s="357"/>
      <c r="DY895" s="357"/>
      <c r="DZ895" s="357"/>
      <c r="EA895" s="357"/>
      <c r="EB895" s="357"/>
      <c r="EC895" s="357"/>
      <c r="ED895" s="357"/>
      <c r="EE895" s="357"/>
      <c r="EF895" s="357"/>
      <c r="EG895" s="357"/>
      <c r="EH895" s="357"/>
      <c r="EI895" s="357"/>
      <c r="EJ895" s="357"/>
      <c r="EK895" s="357"/>
      <c r="EL895" s="357"/>
      <c r="EM895" s="357"/>
      <c r="EN895" s="357"/>
      <c r="EO895" s="357"/>
      <c r="EP895" s="357"/>
      <c r="EQ895" s="357"/>
      <c r="ER895" s="357"/>
      <c r="ES895" s="357"/>
      <c r="ET895" s="357"/>
      <c r="EU895" s="357"/>
    </row>
    <row r="896" ht="12.75" customHeight="1">
      <c r="A896" s="357"/>
      <c r="B896" s="357"/>
      <c r="C896" s="357"/>
      <c r="D896" s="357"/>
      <c r="E896" s="357"/>
      <c r="F896" s="357"/>
      <c r="G896" s="357"/>
      <c r="H896" s="357"/>
      <c r="I896" s="357"/>
      <c r="J896" s="357"/>
      <c r="K896" s="357"/>
      <c r="L896" s="357"/>
      <c r="M896" s="357"/>
      <c r="N896" s="357"/>
      <c r="O896" s="357"/>
      <c r="P896" s="357"/>
      <c r="Q896" s="357"/>
      <c r="R896" s="357"/>
      <c r="S896" s="357"/>
      <c r="T896" s="357"/>
      <c r="U896" s="357"/>
      <c r="V896" s="357"/>
      <c r="W896" s="357"/>
      <c r="X896" s="357"/>
      <c r="Y896" s="357"/>
      <c r="Z896" s="357"/>
      <c r="AA896" s="357"/>
      <c r="AB896" s="357"/>
      <c r="AC896" s="357"/>
      <c r="AD896" s="357"/>
      <c r="AE896" s="357"/>
      <c r="AF896" s="357"/>
      <c r="AG896" s="357"/>
      <c r="AH896" s="357"/>
      <c r="AI896" s="357"/>
      <c r="AJ896" s="357"/>
      <c r="AK896" s="357"/>
      <c r="AL896" s="357"/>
      <c r="AM896" s="357"/>
      <c r="AN896" s="357"/>
      <c r="AO896" s="357"/>
      <c r="AP896" s="357"/>
      <c r="AQ896" s="357"/>
      <c r="AR896" s="357"/>
      <c r="AS896" s="357"/>
      <c r="AT896" s="357"/>
      <c r="AU896" s="357"/>
      <c r="AV896" s="357"/>
      <c r="AW896" s="357"/>
      <c r="AX896" s="357"/>
      <c r="AY896" s="357"/>
      <c r="AZ896" s="357"/>
      <c r="BA896" s="357"/>
      <c r="BB896" s="357"/>
      <c r="BC896" s="357"/>
      <c r="BD896" s="357"/>
      <c r="BE896" s="357"/>
      <c r="BF896" s="357"/>
      <c r="BG896" s="357"/>
      <c r="BH896" s="357"/>
      <c r="BI896" s="357"/>
      <c r="BJ896" s="357"/>
      <c r="BK896" s="357"/>
      <c r="BL896" s="357"/>
      <c r="BM896" s="357"/>
      <c r="BN896" s="357"/>
      <c r="BO896" s="357"/>
      <c r="BP896" s="357"/>
      <c r="BQ896" s="357"/>
      <c r="BR896" s="357"/>
      <c r="BS896" s="357"/>
      <c r="BT896" s="357"/>
      <c r="BU896" s="357"/>
      <c r="BV896" s="357"/>
      <c r="BW896" s="357"/>
      <c r="BX896" s="357"/>
      <c r="BY896" s="357"/>
      <c r="BZ896" s="357"/>
      <c r="CA896" s="357"/>
      <c r="CB896" s="357"/>
      <c r="CC896" s="357"/>
      <c r="CD896" s="357"/>
      <c r="CE896" s="357"/>
      <c r="CF896" s="357"/>
      <c r="CG896" s="357"/>
      <c r="CH896" s="357"/>
      <c r="CI896" s="357"/>
      <c r="CJ896" s="357"/>
      <c r="CK896" s="357"/>
      <c r="CL896" s="357"/>
      <c r="CM896" s="357"/>
      <c r="CN896" s="357"/>
      <c r="CO896" s="357"/>
      <c r="CP896" s="357"/>
      <c r="CQ896" s="357"/>
      <c r="CR896" s="357"/>
      <c r="CS896" s="357"/>
      <c r="CT896" s="357"/>
      <c r="CU896" s="357"/>
      <c r="CV896" s="357"/>
      <c r="CW896" s="357"/>
      <c r="CX896" s="357"/>
      <c r="CY896" s="357"/>
      <c r="CZ896" s="357"/>
      <c r="DA896" s="357"/>
      <c r="DB896" s="357"/>
      <c r="DC896" s="357"/>
      <c r="DD896" s="357"/>
      <c r="DE896" s="357"/>
      <c r="DF896" s="357"/>
      <c r="DG896" s="357"/>
      <c r="DH896" s="357"/>
      <c r="DI896" s="357"/>
      <c r="DJ896" s="357"/>
      <c r="DK896" s="357"/>
      <c r="DL896" s="357"/>
      <c r="DM896" s="357"/>
      <c r="DN896" s="357"/>
      <c r="DO896" s="357"/>
      <c r="DP896" s="357"/>
      <c r="DQ896" s="357"/>
      <c r="DR896" s="357"/>
      <c r="DS896" s="357"/>
      <c r="DT896" s="357"/>
      <c r="DU896" s="357"/>
      <c r="DV896" s="357"/>
      <c r="DW896" s="357"/>
      <c r="DX896" s="357"/>
      <c r="DY896" s="357"/>
      <c r="DZ896" s="357"/>
      <c r="EA896" s="357"/>
      <c r="EB896" s="357"/>
      <c r="EC896" s="357"/>
      <c r="ED896" s="357"/>
      <c r="EE896" s="357"/>
      <c r="EF896" s="357"/>
      <c r="EG896" s="357"/>
      <c r="EH896" s="357"/>
      <c r="EI896" s="357"/>
      <c r="EJ896" s="357"/>
      <c r="EK896" s="357"/>
      <c r="EL896" s="357"/>
      <c r="EM896" s="357"/>
      <c r="EN896" s="357"/>
      <c r="EO896" s="357"/>
      <c r="EP896" s="357"/>
      <c r="EQ896" s="357"/>
      <c r="ER896" s="357"/>
      <c r="ES896" s="357"/>
      <c r="ET896" s="357"/>
      <c r="EU896" s="357"/>
    </row>
    <row r="897" ht="12.75" customHeight="1">
      <c r="A897" s="357"/>
      <c r="B897" s="357"/>
      <c r="C897" s="357"/>
      <c r="D897" s="357"/>
      <c r="E897" s="357"/>
      <c r="F897" s="357"/>
      <c r="G897" s="357"/>
      <c r="H897" s="357"/>
      <c r="I897" s="357"/>
      <c r="J897" s="357"/>
      <c r="K897" s="357"/>
      <c r="L897" s="357"/>
      <c r="M897" s="357"/>
      <c r="N897" s="357"/>
      <c r="O897" s="357"/>
      <c r="P897" s="357"/>
      <c r="Q897" s="357"/>
      <c r="R897" s="357"/>
      <c r="S897" s="357"/>
      <c r="T897" s="357"/>
      <c r="U897" s="357"/>
      <c r="V897" s="357"/>
      <c r="W897" s="357"/>
      <c r="X897" s="357"/>
      <c r="Y897" s="357"/>
      <c r="Z897" s="357"/>
      <c r="AA897" s="357"/>
      <c r="AB897" s="357"/>
      <c r="AC897" s="357"/>
      <c r="AD897" s="357"/>
      <c r="AE897" s="357"/>
      <c r="AF897" s="357"/>
      <c r="AG897" s="357"/>
      <c r="AH897" s="357"/>
      <c r="AI897" s="357"/>
      <c r="AJ897" s="357"/>
      <c r="AK897" s="357"/>
      <c r="AL897" s="357"/>
      <c r="AM897" s="357"/>
      <c r="AN897" s="357"/>
      <c r="AO897" s="357"/>
      <c r="AP897" s="357"/>
      <c r="AQ897" s="357"/>
      <c r="AR897" s="357"/>
      <c r="AS897" s="357"/>
      <c r="AT897" s="357"/>
      <c r="AU897" s="357"/>
      <c r="AV897" s="357"/>
      <c r="AW897" s="357"/>
      <c r="AX897" s="357"/>
      <c r="AY897" s="357"/>
      <c r="AZ897" s="357"/>
      <c r="BA897" s="357"/>
      <c r="BB897" s="357"/>
      <c r="BC897" s="357"/>
      <c r="BD897" s="357"/>
      <c r="BE897" s="357"/>
      <c r="BF897" s="357"/>
      <c r="BG897" s="357"/>
      <c r="BH897" s="357"/>
      <c r="BI897" s="357"/>
      <c r="BJ897" s="357"/>
      <c r="BK897" s="357"/>
      <c r="BL897" s="357"/>
      <c r="BM897" s="357"/>
      <c r="BN897" s="357"/>
      <c r="BO897" s="357"/>
      <c r="BP897" s="357"/>
      <c r="BQ897" s="357"/>
      <c r="BR897" s="357"/>
      <c r="BS897" s="357"/>
      <c r="BT897" s="357"/>
      <c r="BU897" s="357"/>
      <c r="BV897" s="357"/>
      <c r="BW897" s="357"/>
      <c r="BX897" s="357"/>
      <c r="BY897" s="357"/>
      <c r="BZ897" s="357"/>
      <c r="CA897" s="357"/>
      <c r="CB897" s="357"/>
      <c r="CC897" s="357"/>
      <c r="CD897" s="357"/>
      <c r="CE897" s="357"/>
      <c r="CF897" s="357"/>
      <c r="CG897" s="357"/>
      <c r="CH897" s="357"/>
      <c r="CI897" s="357"/>
      <c r="CJ897" s="357"/>
      <c r="CK897" s="357"/>
      <c r="CL897" s="357"/>
      <c r="CM897" s="357"/>
      <c r="CN897" s="357"/>
      <c r="CO897" s="357"/>
      <c r="CP897" s="357"/>
      <c r="CQ897" s="357"/>
      <c r="CR897" s="357"/>
      <c r="CS897" s="357"/>
      <c r="CT897" s="357"/>
      <c r="CU897" s="357"/>
      <c r="CV897" s="357"/>
      <c r="CW897" s="357"/>
      <c r="CX897" s="357"/>
      <c r="CY897" s="357"/>
      <c r="CZ897" s="357"/>
      <c r="DA897" s="357"/>
      <c r="DB897" s="357"/>
      <c r="DC897" s="357"/>
      <c r="DD897" s="357"/>
      <c r="DE897" s="357"/>
      <c r="DF897" s="357"/>
      <c r="DG897" s="357"/>
      <c r="DH897" s="357"/>
      <c r="DI897" s="357"/>
      <c r="DJ897" s="357"/>
      <c r="DK897" s="357"/>
      <c r="DL897" s="357"/>
      <c r="DM897" s="357"/>
      <c r="DN897" s="357"/>
      <c r="DO897" s="357"/>
      <c r="DP897" s="357"/>
      <c r="DQ897" s="357"/>
      <c r="DR897" s="357"/>
      <c r="DS897" s="357"/>
      <c r="DT897" s="357"/>
      <c r="DU897" s="357"/>
      <c r="DV897" s="357"/>
      <c r="DW897" s="357"/>
      <c r="DX897" s="357"/>
      <c r="DY897" s="357"/>
      <c r="DZ897" s="357"/>
      <c r="EA897" s="357"/>
      <c r="EB897" s="357"/>
      <c r="EC897" s="357"/>
      <c r="ED897" s="357"/>
      <c r="EE897" s="357"/>
      <c r="EF897" s="357"/>
      <c r="EG897" s="357"/>
      <c r="EH897" s="357"/>
      <c r="EI897" s="357"/>
      <c r="EJ897" s="357"/>
      <c r="EK897" s="357"/>
      <c r="EL897" s="357"/>
      <c r="EM897" s="357"/>
      <c r="EN897" s="357"/>
      <c r="EO897" s="357"/>
      <c r="EP897" s="357"/>
      <c r="EQ897" s="357"/>
      <c r="ER897" s="357"/>
      <c r="ES897" s="357"/>
      <c r="ET897" s="357"/>
      <c r="EU897" s="357"/>
    </row>
    <row r="898" ht="12.75" customHeight="1">
      <c r="A898" s="357"/>
      <c r="B898" s="357"/>
      <c r="C898" s="357"/>
      <c r="D898" s="357"/>
      <c r="E898" s="357"/>
      <c r="F898" s="357"/>
      <c r="G898" s="357"/>
      <c r="H898" s="357"/>
      <c r="I898" s="357"/>
      <c r="J898" s="357"/>
      <c r="K898" s="357"/>
      <c r="L898" s="357"/>
      <c r="M898" s="357"/>
      <c r="N898" s="357"/>
      <c r="O898" s="357"/>
      <c r="P898" s="357"/>
      <c r="Q898" s="357"/>
      <c r="R898" s="357"/>
      <c r="S898" s="357"/>
      <c r="T898" s="357"/>
      <c r="U898" s="357"/>
      <c r="V898" s="357"/>
      <c r="W898" s="357"/>
      <c r="X898" s="357"/>
      <c r="Y898" s="357"/>
      <c r="Z898" s="357"/>
      <c r="AA898" s="357"/>
      <c r="AB898" s="357"/>
      <c r="AC898" s="357"/>
      <c r="AD898" s="357"/>
      <c r="AE898" s="357"/>
      <c r="AF898" s="357"/>
      <c r="AG898" s="357"/>
      <c r="AH898" s="357"/>
      <c r="AI898" s="357"/>
      <c r="AJ898" s="357"/>
      <c r="AK898" s="357"/>
      <c r="AL898" s="357"/>
      <c r="AM898" s="357"/>
      <c r="AN898" s="357"/>
      <c r="AO898" s="357"/>
      <c r="AP898" s="357"/>
      <c r="AQ898" s="357"/>
      <c r="AR898" s="357"/>
      <c r="AS898" s="357"/>
      <c r="AT898" s="357"/>
      <c r="AU898" s="357"/>
      <c r="AV898" s="357"/>
      <c r="AW898" s="357"/>
      <c r="AX898" s="357"/>
      <c r="AY898" s="357"/>
      <c r="AZ898" s="357"/>
      <c r="BA898" s="357"/>
      <c r="BB898" s="357"/>
      <c r="BC898" s="357"/>
      <c r="BD898" s="357"/>
      <c r="BE898" s="357"/>
      <c r="BF898" s="357"/>
      <c r="BG898" s="357"/>
      <c r="BH898" s="357"/>
      <c r="BI898" s="357"/>
      <c r="BJ898" s="357"/>
      <c r="BK898" s="357"/>
      <c r="BL898" s="357"/>
      <c r="BM898" s="357"/>
      <c r="BN898" s="357"/>
      <c r="BO898" s="357"/>
      <c r="BP898" s="357"/>
      <c r="BQ898" s="357"/>
      <c r="BR898" s="357"/>
      <c r="BS898" s="357"/>
      <c r="BT898" s="357"/>
      <c r="BU898" s="357"/>
      <c r="BV898" s="357"/>
      <c r="BW898" s="357"/>
      <c r="BX898" s="357"/>
      <c r="BY898" s="357"/>
      <c r="BZ898" s="357"/>
      <c r="CA898" s="357"/>
      <c r="CB898" s="357"/>
      <c r="CC898" s="357"/>
      <c r="CD898" s="357"/>
      <c r="CE898" s="357"/>
      <c r="CF898" s="357"/>
      <c r="CG898" s="357"/>
      <c r="CH898" s="357"/>
      <c r="CI898" s="357"/>
      <c r="CJ898" s="357"/>
      <c r="CK898" s="357"/>
      <c r="CL898" s="357"/>
      <c r="CM898" s="357"/>
      <c r="CN898" s="357"/>
      <c r="CO898" s="357"/>
      <c r="CP898" s="357"/>
      <c r="CQ898" s="357"/>
      <c r="CR898" s="357"/>
      <c r="CS898" s="357"/>
      <c r="CT898" s="357"/>
      <c r="CU898" s="357"/>
      <c r="CV898" s="357"/>
      <c r="CW898" s="357"/>
      <c r="CX898" s="357"/>
      <c r="CY898" s="357"/>
      <c r="CZ898" s="357"/>
      <c r="DA898" s="357"/>
      <c r="DB898" s="357"/>
      <c r="DC898" s="357"/>
      <c r="DD898" s="357"/>
      <c r="DE898" s="357"/>
      <c r="DF898" s="357"/>
      <c r="DG898" s="357"/>
      <c r="DH898" s="357"/>
      <c r="DI898" s="357"/>
      <c r="DJ898" s="357"/>
      <c r="DK898" s="357"/>
      <c r="DL898" s="357"/>
      <c r="DM898" s="357"/>
      <c r="DN898" s="357"/>
      <c r="DO898" s="357"/>
      <c r="DP898" s="357"/>
      <c r="DQ898" s="357"/>
      <c r="DR898" s="357"/>
      <c r="DS898" s="357"/>
      <c r="DT898" s="357"/>
      <c r="DU898" s="357"/>
      <c r="DV898" s="357"/>
      <c r="DW898" s="357"/>
      <c r="DX898" s="357"/>
      <c r="DY898" s="357"/>
      <c r="DZ898" s="357"/>
      <c r="EA898" s="357"/>
      <c r="EB898" s="357"/>
      <c r="EC898" s="357"/>
      <c r="ED898" s="357"/>
      <c r="EE898" s="357"/>
      <c r="EF898" s="357"/>
      <c r="EG898" s="357"/>
      <c r="EH898" s="357"/>
      <c r="EI898" s="357"/>
      <c r="EJ898" s="357"/>
      <c r="EK898" s="357"/>
      <c r="EL898" s="357"/>
      <c r="EM898" s="357"/>
      <c r="EN898" s="357"/>
      <c r="EO898" s="357"/>
      <c r="EP898" s="357"/>
      <c r="EQ898" s="357"/>
      <c r="ER898" s="357"/>
      <c r="ES898" s="357"/>
      <c r="ET898" s="357"/>
      <c r="EU898" s="357"/>
    </row>
    <row r="899" ht="12.75" customHeight="1">
      <c r="A899" s="357"/>
      <c r="B899" s="357"/>
      <c r="C899" s="357"/>
      <c r="D899" s="357"/>
      <c r="E899" s="357"/>
      <c r="F899" s="357"/>
      <c r="G899" s="357"/>
      <c r="H899" s="357"/>
      <c r="I899" s="357"/>
      <c r="J899" s="357"/>
      <c r="K899" s="357"/>
      <c r="L899" s="357"/>
      <c r="M899" s="357"/>
      <c r="N899" s="357"/>
      <c r="O899" s="357"/>
      <c r="P899" s="357"/>
      <c r="Q899" s="357"/>
      <c r="R899" s="357"/>
      <c r="S899" s="357"/>
      <c r="T899" s="357"/>
      <c r="U899" s="357"/>
      <c r="V899" s="357"/>
      <c r="W899" s="357"/>
      <c r="X899" s="357"/>
      <c r="Y899" s="357"/>
      <c r="Z899" s="357"/>
      <c r="AA899" s="357"/>
      <c r="AB899" s="357"/>
      <c r="AC899" s="357"/>
      <c r="AD899" s="357"/>
      <c r="AE899" s="357"/>
      <c r="AF899" s="357"/>
      <c r="AG899" s="357"/>
      <c r="AH899" s="357"/>
      <c r="AI899" s="357"/>
      <c r="AJ899" s="357"/>
      <c r="AK899" s="357"/>
      <c r="AL899" s="357"/>
      <c r="AM899" s="357"/>
      <c r="AN899" s="357"/>
      <c r="AO899" s="357"/>
      <c r="AP899" s="357"/>
      <c r="AQ899" s="357"/>
      <c r="AR899" s="357"/>
      <c r="AS899" s="357"/>
      <c r="AT899" s="357"/>
      <c r="AU899" s="357"/>
      <c r="AV899" s="357"/>
      <c r="AW899" s="357"/>
      <c r="AX899" s="357"/>
      <c r="AY899" s="357"/>
      <c r="AZ899" s="357"/>
      <c r="BA899" s="357"/>
      <c r="BB899" s="357"/>
      <c r="BC899" s="357"/>
      <c r="BD899" s="357"/>
      <c r="BE899" s="357"/>
      <c r="BF899" s="357"/>
      <c r="BG899" s="357"/>
      <c r="BH899" s="357"/>
      <c r="BI899" s="357"/>
      <c r="BJ899" s="357"/>
      <c r="BK899" s="357"/>
      <c r="BL899" s="357"/>
      <c r="BM899" s="357"/>
      <c r="BN899" s="357"/>
      <c r="BO899" s="357"/>
      <c r="BP899" s="357"/>
      <c r="BQ899" s="357"/>
      <c r="BR899" s="357"/>
      <c r="BS899" s="357"/>
      <c r="BT899" s="357"/>
      <c r="BU899" s="357"/>
      <c r="BV899" s="357"/>
      <c r="BW899" s="357"/>
      <c r="BX899" s="357"/>
      <c r="BY899" s="357"/>
      <c r="BZ899" s="357"/>
      <c r="CA899" s="357"/>
      <c r="CB899" s="357"/>
      <c r="CC899" s="357"/>
      <c r="CD899" s="357"/>
      <c r="CE899" s="357"/>
      <c r="CF899" s="357"/>
      <c r="CG899" s="357"/>
      <c r="CH899" s="357"/>
      <c r="CI899" s="357"/>
      <c r="CJ899" s="357"/>
      <c r="CK899" s="357"/>
      <c r="CL899" s="357"/>
      <c r="CM899" s="357"/>
      <c r="CN899" s="357"/>
      <c r="CO899" s="357"/>
      <c r="CP899" s="357"/>
      <c r="CQ899" s="357"/>
      <c r="CR899" s="357"/>
      <c r="CS899" s="357"/>
      <c r="CT899" s="357"/>
      <c r="CU899" s="357"/>
      <c r="CV899" s="357"/>
      <c r="CW899" s="357"/>
      <c r="CX899" s="357"/>
      <c r="CY899" s="357"/>
      <c r="CZ899" s="357"/>
      <c r="DA899" s="357"/>
      <c r="DB899" s="357"/>
      <c r="DC899" s="357"/>
      <c r="DD899" s="357"/>
      <c r="DE899" s="357"/>
      <c r="DF899" s="357"/>
      <c r="DG899" s="357"/>
      <c r="DH899" s="357"/>
      <c r="DI899" s="357"/>
      <c r="DJ899" s="357"/>
      <c r="DK899" s="357"/>
      <c r="DL899" s="357"/>
      <c r="DM899" s="357"/>
      <c r="DN899" s="357"/>
      <c r="DO899" s="357"/>
      <c r="DP899" s="357"/>
      <c r="DQ899" s="357"/>
      <c r="DR899" s="357"/>
      <c r="DS899" s="357"/>
      <c r="DT899" s="357"/>
      <c r="DU899" s="357"/>
      <c r="DV899" s="357"/>
      <c r="DW899" s="357"/>
      <c r="DX899" s="357"/>
      <c r="DY899" s="357"/>
      <c r="DZ899" s="357"/>
      <c r="EA899" s="357"/>
      <c r="EB899" s="357"/>
      <c r="EC899" s="357"/>
      <c r="ED899" s="357"/>
      <c r="EE899" s="357"/>
      <c r="EF899" s="357"/>
      <c r="EG899" s="357"/>
      <c r="EH899" s="357"/>
      <c r="EI899" s="357"/>
      <c r="EJ899" s="357"/>
      <c r="EK899" s="357"/>
      <c r="EL899" s="357"/>
      <c r="EM899" s="357"/>
      <c r="EN899" s="357"/>
      <c r="EO899" s="357"/>
      <c r="EP899" s="357"/>
      <c r="EQ899" s="357"/>
      <c r="ER899" s="357"/>
      <c r="ES899" s="357"/>
      <c r="ET899" s="357"/>
      <c r="EU899" s="357"/>
    </row>
    <row r="900" ht="12.75" customHeight="1">
      <c r="A900" s="357"/>
      <c r="B900" s="357"/>
      <c r="C900" s="357"/>
      <c r="D900" s="357"/>
      <c r="E900" s="357"/>
      <c r="F900" s="357"/>
      <c r="G900" s="357"/>
      <c r="H900" s="357"/>
      <c r="I900" s="357"/>
      <c r="J900" s="357"/>
      <c r="K900" s="357"/>
      <c r="L900" s="357"/>
      <c r="M900" s="357"/>
      <c r="N900" s="357"/>
      <c r="O900" s="357"/>
      <c r="P900" s="357"/>
      <c r="Q900" s="357"/>
      <c r="R900" s="357"/>
      <c r="S900" s="357"/>
      <c r="T900" s="357"/>
      <c r="U900" s="357"/>
      <c r="V900" s="357"/>
      <c r="W900" s="357"/>
      <c r="X900" s="357"/>
      <c r="Y900" s="357"/>
      <c r="Z900" s="357"/>
      <c r="AA900" s="357"/>
      <c r="AB900" s="357"/>
      <c r="AC900" s="357"/>
      <c r="AD900" s="357"/>
      <c r="AE900" s="357"/>
      <c r="AF900" s="357"/>
      <c r="AG900" s="357"/>
      <c r="AH900" s="357"/>
      <c r="AI900" s="357"/>
      <c r="AJ900" s="357"/>
      <c r="AK900" s="357"/>
      <c r="AL900" s="357"/>
      <c r="AM900" s="357"/>
      <c r="AN900" s="357"/>
      <c r="AO900" s="357"/>
      <c r="AP900" s="357"/>
      <c r="AQ900" s="357"/>
      <c r="AR900" s="357"/>
      <c r="AS900" s="357"/>
      <c r="AT900" s="357"/>
      <c r="AU900" s="357"/>
      <c r="AV900" s="357"/>
      <c r="AW900" s="357"/>
      <c r="AX900" s="357"/>
      <c r="AY900" s="357"/>
      <c r="AZ900" s="357"/>
      <c r="BA900" s="357"/>
      <c r="BB900" s="357"/>
      <c r="BC900" s="357"/>
      <c r="BD900" s="357"/>
      <c r="BE900" s="357"/>
      <c r="BF900" s="357"/>
      <c r="BG900" s="357"/>
      <c r="BH900" s="357"/>
      <c r="BI900" s="357"/>
      <c r="BJ900" s="357"/>
      <c r="BK900" s="357"/>
      <c r="BL900" s="357"/>
      <c r="BM900" s="357"/>
      <c r="BN900" s="357"/>
      <c r="BO900" s="357"/>
      <c r="BP900" s="357"/>
      <c r="BQ900" s="357"/>
      <c r="BR900" s="357"/>
      <c r="BS900" s="357"/>
      <c r="BT900" s="357"/>
      <c r="BU900" s="357"/>
      <c r="BV900" s="357"/>
      <c r="BW900" s="357"/>
      <c r="BX900" s="357"/>
      <c r="BY900" s="357"/>
      <c r="BZ900" s="357"/>
      <c r="CA900" s="357"/>
      <c r="CB900" s="357"/>
      <c r="CC900" s="357"/>
      <c r="CD900" s="357"/>
      <c r="CE900" s="357"/>
      <c r="CF900" s="357"/>
      <c r="CG900" s="357"/>
      <c r="CH900" s="357"/>
      <c r="CI900" s="357"/>
      <c r="CJ900" s="357"/>
      <c r="CK900" s="357"/>
      <c r="CL900" s="357"/>
      <c r="CM900" s="357"/>
      <c r="CN900" s="357"/>
      <c r="CO900" s="357"/>
      <c r="CP900" s="357"/>
      <c r="CQ900" s="357"/>
      <c r="CR900" s="357"/>
      <c r="CS900" s="357"/>
      <c r="CT900" s="357"/>
      <c r="CU900" s="357"/>
      <c r="CV900" s="357"/>
      <c r="CW900" s="357"/>
      <c r="CX900" s="357"/>
      <c r="CY900" s="357"/>
      <c r="CZ900" s="357"/>
      <c r="DA900" s="357"/>
      <c r="DB900" s="357"/>
      <c r="DC900" s="357"/>
      <c r="DD900" s="357"/>
      <c r="DE900" s="357"/>
      <c r="DF900" s="357"/>
      <c r="DG900" s="357"/>
      <c r="DH900" s="357"/>
      <c r="DI900" s="357"/>
      <c r="DJ900" s="357"/>
      <c r="DK900" s="357"/>
      <c r="DL900" s="357"/>
      <c r="DM900" s="357"/>
      <c r="DN900" s="357"/>
      <c r="DO900" s="357"/>
      <c r="DP900" s="357"/>
      <c r="DQ900" s="357"/>
      <c r="DR900" s="357"/>
      <c r="DS900" s="357"/>
      <c r="DT900" s="357"/>
      <c r="DU900" s="357"/>
      <c r="DV900" s="357"/>
      <c r="DW900" s="357"/>
      <c r="DX900" s="357"/>
      <c r="DY900" s="357"/>
      <c r="DZ900" s="357"/>
      <c r="EA900" s="357"/>
      <c r="EB900" s="357"/>
      <c r="EC900" s="357"/>
      <c r="ED900" s="357"/>
      <c r="EE900" s="357"/>
      <c r="EF900" s="357"/>
      <c r="EG900" s="357"/>
      <c r="EH900" s="357"/>
      <c r="EI900" s="357"/>
      <c r="EJ900" s="357"/>
      <c r="EK900" s="357"/>
      <c r="EL900" s="357"/>
      <c r="EM900" s="357"/>
      <c r="EN900" s="357"/>
      <c r="EO900" s="357"/>
      <c r="EP900" s="357"/>
      <c r="EQ900" s="357"/>
      <c r="ER900" s="357"/>
      <c r="ES900" s="357"/>
      <c r="ET900" s="357"/>
      <c r="EU900" s="357"/>
    </row>
    <row r="901" ht="12.75" customHeight="1">
      <c r="A901" s="357"/>
      <c r="B901" s="357"/>
      <c r="C901" s="357"/>
      <c r="D901" s="357"/>
      <c r="E901" s="357"/>
      <c r="F901" s="357"/>
      <c r="G901" s="357"/>
      <c r="H901" s="357"/>
      <c r="I901" s="357"/>
      <c r="J901" s="357"/>
      <c r="K901" s="357"/>
      <c r="L901" s="357"/>
      <c r="M901" s="357"/>
      <c r="N901" s="357"/>
      <c r="O901" s="357"/>
      <c r="P901" s="357"/>
      <c r="Q901" s="357"/>
      <c r="R901" s="357"/>
      <c r="S901" s="357"/>
      <c r="T901" s="357"/>
      <c r="U901" s="357"/>
      <c r="V901" s="357"/>
      <c r="W901" s="357"/>
      <c r="X901" s="357"/>
      <c r="Y901" s="357"/>
      <c r="Z901" s="357"/>
      <c r="AA901" s="357"/>
      <c r="AB901" s="357"/>
      <c r="AC901" s="357"/>
      <c r="AD901" s="357"/>
      <c r="AE901" s="357"/>
      <c r="AF901" s="357"/>
      <c r="AG901" s="357"/>
      <c r="AH901" s="357"/>
      <c r="AI901" s="357"/>
      <c r="AJ901" s="357"/>
      <c r="AK901" s="357"/>
      <c r="AL901" s="357"/>
      <c r="AM901" s="357"/>
      <c r="AN901" s="357"/>
      <c r="AO901" s="357"/>
      <c r="AP901" s="357"/>
      <c r="AQ901" s="357"/>
      <c r="AR901" s="357"/>
      <c r="AS901" s="357"/>
      <c r="AT901" s="357"/>
      <c r="AU901" s="357"/>
      <c r="AV901" s="357"/>
      <c r="AW901" s="357"/>
      <c r="AX901" s="357"/>
      <c r="AY901" s="357"/>
      <c r="AZ901" s="357"/>
      <c r="BA901" s="357"/>
      <c r="BB901" s="357"/>
      <c r="BC901" s="357"/>
      <c r="BD901" s="357"/>
      <c r="BE901" s="357"/>
      <c r="BF901" s="357"/>
      <c r="BG901" s="357"/>
      <c r="BH901" s="357"/>
      <c r="BI901" s="357"/>
      <c r="BJ901" s="357"/>
      <c r="BK901" s="357"/>
      <c r="BL901" s="357"/>
      <c r="BM901" s="357"/>
      <c r="BN901" s="357"/>
      <c r="BO901" s="357"/>
      <c r="BP901" s="357"/>
      <c r="BQ901" s="357"/>
      <c r="BR901" s="357"/>
      <c r="BS901" s="357"/>
      <c r="BT901" s="357"/>
      <c r="BU901" s="357"/>
      <c r="BV901" s="357"/>
      <c r="BW901" s="357"/>
      <c r="BX901" s="357"/>
      <c r="BY901" s="357"/>
      <c r="BZ901" s="357"/>
      <c r="CA901" s="357"/>
      <c r="CB901" s="357"/>
      <c r="CC901" s="357"/>
      <c r="CD901" s="357"/>
      <c r="CE901" s="357"/>
      <c r="CF901" s="357"/>
      <c r="CG901" s="357"/>
      <c r="CH901" s="357"/>
      <c r="CI901" s="357"/>
      <c r="CJ901" s="357"/>
      <c r="CK901" s="357"/>
      <c r="CL901" s="357"/>
      <c r="CM901" s="357"/>
      <c r="CN901" s="357"/>
      <c r="CO901" s="357"/>
      <c r="CP901" s="357"/>
      <c r="CQ901" s="357"/>
      <c r="CR901" s="357"/>
      <c r="CS901" s="357"/>
      <c r="CT901" s="357"/>
      <c r="CU901" s="357"/>
      <c r="CV901" s="357"/>
      <c r="CW901" s="357"/>
      <c r="CX901" s="357"/>
      <c r="CY901" s="357"/>
      <c r="CZ901" s="357"/>
      <c r="DA901" s="357"/>
      <c r="DB901" s="357"/>
      <c r="DC901" s="357"/>
      <c r="DD901" s="357"/>
      <c r="DE901" s="357"/>
      <c r="DF901" s="357"/>
      <c r="DG901" s="357"/>
      <c r="DH901" s="357"/>
      <c r="DI901" s="357"/>
      <c r="DJ901" s="357"/>
      <c r="DK901" s="357"/>
      <c r="DL901" s="357"/>
      <c r="DM901" s="357"/>
      <c r="DN901" s="357"/>
      <c r="DO901" s="357"/>
      <c r="DP901" s="357"/>
      <c r="DQ901" s="357"/>
      <c r="DR901" s="357"/>
      <c r="DS901" s="357"/>
      <c r="DT901" s="357"/>
      <c r="DU901" s="357"/>
      <c r="DV901" s="357"/>
      <c r="DW901" s="357"/>
      <c r="DX901" s="357"/>
      <c r="DY901" s="357"/>
      <c r="DZ901" s="357"/>
      <c r="EA901" s="357"/>
      <c r="EB901" s="357"/>
      <c r="EC901" s="357"/>
      <c r="ED901" s="357"/>
      <c r="EE901" s="357"/>
      <c r="EF901" s="357"/>
      <c r="EG901" s="357"/>
      <c r="EH901" s="357"/>
      <c r="EI901" s="357"/>
      <c r="EJ901" s="357"/>
      <c r="EK901" s="357"/>
      <c r="EL901" s="357"/>
      <c r="EM901" s="357"/>
      <c r="EN901" s="357"/>
      <c r="EO901" s="357"/>
      <c r="EP901" s="357"/>
      <c r="EQ901" s="357"/>
      <c r="ER901" s="357"/>
      <c r="ES901" s="357"/>
      <c r="ET901" s="357"/>
      <c r="EU901" s="357"/>
    </row>
    <row r="902" ht="12.75" customHeight="1">
      <c r="A902" s="357"/>
      <c r="B902" s="357"/>
      <c r="C902" s="357"/>
      <c r="D902" s="357"/>
      <c r="E902" s="357"/>
      <c r="F902" s="357"/>
      <c r="G902" s="357"/>
      <c r="H902" s="357"/>
      <c r="I902" s="357"/>
      <c r="J902" s="357"/>
      <c r="K902" s="357"/>
      <c r="L902" s="357"/>
      <c r="M902" s="357"/>
      <c r="N902" s="357"/>
      <c r="O902" s="357"/>
      <c r="P902" s="357"/>
      <c r="Q902" s="357"/>
      <c r="R902" s="357"/>
      <c r="S902" s="357"/>
      <c r="T902" s="357"/>
      <c r="U902" s="357"/>
      <c r="V902" s="357"/>
      <c r="W902" s="357"/>
      <c r="X902" s="357"/>
      <c r="Y902" s="357"/>
      <c r="Z902" s="357"/>
      <c r="AA902" s="357"/>
      <c r="AB902" s="357"/>
      <c r="AC902" s="357"/>
      <c r="AD902" s="357"/>
      <c r="AE902" s="357"/>
      <c r="AF902" s="357"/>
      <c r="AG902" s="357"/>
      <c r="AH902" s="357"/>
      <c r="AI902" s="357"/>
      <c r="AJ902" s="357"/>
      <c r="AK902" s="357"/>
      <c r="AL902" s="357"/>
      <c r="AM902" s="357"/>
      <c r="AN902" s="357"/>
      <c r="AO902" s="357"/>
      <c r="AP902" s="357"/>
      <c r="AQ902" s="357"/>
      <c r="AR902" s="357"/>
      <c r="AS902" s="357"/>
      <c r="AT902" s="357"/>
      <c r="AU902" s="357"/>
      <c r="AV902" s="357"/>
      <c r="AW902" s="357"/>
      <c r="AX902" s="357"/>
      <c r="AY902" s="357"/>
      <c r="AZ902" s="357"/>
      <c r="BA902" s="357"/>
      <c r="BB902" s="357"/>
      <c r="BC902" s="357"/>
      <c r="BD902" s="357"/>
      <c r="BE902" s="357"/>
      <c r="BF902" s="357"/>
      <c r="BG902" s="357"/>
      <c r="BH902" s="357"/>
      <c r="BI902" s="357"/>
      <c r="BJ902" s="357"/>
      <c r="BK902" s="357"/>
      <c r="BL902" s="357"/>
      <c r="BM902" s="357"/>
      <c r="BN902" s="357"/>
      <c r="BO902" s="357"/>
      <c r="BP902" s="357"/>
      <c r="BQ902" s="357"/>
      <c r="BR902" s="357"/>
      <c r="BS902" s="357"/>
      <c r="BT902" s="357"/>
      <c r="BU902" s="357"/>
      <c r="BV902" s="357"/>
      <c r="BW902" s="357"/>
      <c r="BX902" s="357"/>
      <c r="BY902" s="357"/>
      <c r="BZ902" s="357"/>
      <c r="CA902" s="357"/>
      <c r="CB902" s="357"/>
      <c r="CC902" s="357"/>
      <c r="CD902" s="357"/>
      <c r="CE902" s="357"/>
      <c r="CF902" s="357"/>
      <c r="CG902" s="357"/>
      <c r="CH902" s="357"/>
      <c r="CI902" s="357"/>
      <c r="CJ902" s="357"/>
      <c r="CK902" s="357"/>
      <c r="CL902" s="357"/>
      <c r="CM902" s="357"/>
      <c r="CN902" s="357"/>
      <c r="CO902" s="357"/>
      <c r="CP902" s="357"/>
      <c r="CQ902" s="357"/>
      <c r="CR902" s="357"/>
      <c r="CS902" s="357"/>
      <c r="CT902" s="357"/>
      <c r="CU902" s="357"/>
      <c r="CV902" s="357"/>
      <c r="CW902" s="357"/>
      <c r="CX902" s="357"/>
      <c r="CY902" s="357"/>
      <c r="CZ902" s="357"/>
      <c r="DA902" s="357"/>
      <c r="DB902" s="357"/>
      <c r="DC902" s="357"/>
      <c r="DD902" s="357"/>
      <c r="DE902" s="357"/>
      <c r="DF902" s="357"/>
      <c r="DG902" s="357"/>
      <c r="DH902" s="357"/>
      <c r="DI902" s="357"/>
      <c r="DJ902" s="357"/>
      <c r="DK902" s="357"/>
      <c r="DL902" s="357"/>
      <c r="DM902" s="357"/>
      <c r="DN902" s="357"/>
      <c r="DO902" s="357"/>
      <c r="DP902" s="357"/>
      <c r="DQ902" s="357"/>
      <c r="DR902" s="357"/>
      <c r="DS902" s="357"/>
      <c r="DT902" s="357"/>
      <c r="DU902" s="357"/>
      <c r="DV902" s="357"/>
      <c r="DW902" s="357"/>
      <c r="DX902" s="357"/>
      <c r="DY902" s="357"/>
      <c r="DZ902" s="357"/>
      <c r="EA902" s="357"/>
      <c r="EB902" s="357"/>
      <c r="EC902" s="357"/>
      <c r="ED902" s="357"/>
      <c r="EE902" s="357"/>
      <c r="EF902" s="357"/>
      <c r="EG902" s="357"/>
      <c r="EH902" s="357"/>
      <c r="EI902" s="357"/>
      <c r="EJ902" s="357"/>
      <c r="EK902" s="357"/>
      <c r="EL902" s="357"/>
      <c r="EM902" s="357"/>
      <c r="EN902" s="357"/>
      <c r="EO902" s="357"/>
      <c r="EP902" s="357"/>
      <c r="EQ902" s="357"/>
      <c r="ER902" s="357"/>
      <c r="ES902" s="357"/>
      <c r="ET902" s="357"/>
      <c r="EU902" s="357"/>
    </row>
    <row r="903" ht="12.75" customHeight="1">
      <c r="A903" s="357"/>
      <c r="B903" s="357"/>
      <c r="C903" s="357"/>
      <c r="D903" s="357"/>
      <c r="E903" s="357"/>
      <c r="F903" s="357"/>
      <c r="G903" s="357"/>
      <c r="H903" s="357"/>
      <c r="I903" s="357"/>
      <c r="J903" s="357"/>
      <c r="K903" s="357"/>
      <c r="L903" s="357"/>
      <c r="M903" s="357"/>
      <c r="N903" s="357"/>
      <c r="O903" s="357"/>
      <c r="P903" s="357"/>
      <c r="Q903" s="357"/>
      <c r="R903" s="357"/>
      <c r="S903" s="357"/>
      <c r="T903" s="357"/>
      <c r="U903" s="357"/>
      <c r="V903" s="357"/>
      <c r="W903" s="357"/>
      <c r="X903" s="357"/>
      <c r="Y903" s="357"/>
      <c r="Z903" s="357"/>
      <c r="AA903" s="357"/>
      <c r="AB903" s="357"/>
      <c r="AC903" s="357"/>
      <c r="AD903" s="357"/>
      <c r="AE903" s="357"/>
      <c r="AF903" s="357"/>
      <c r="AG903" s="357"/>
      <c r="AH903" s="357"/>
      <c r="AI903" s="357"/>
      <c r="AJ903" s="357"/>
      <c r="AK903" s="357"/>
      <c r="AL903" s="357"/>
      <c r="AM903" s="357"/>
      <c r="AN903" s="357"/>
      <c r="AO903" s="357"/>
      <c r="AP903" s="357"/>
      <c r="AQ903" s="357"/>
      <c r="AR903" s="357"/>
      <c r="AS903" s="357"/>
      <c r="AT903" s="357"/>
      <c r="AU903" s="357"/>
      <c r="AV903" s="357"/>
      <c r="AW903" s="357"/>
      <c r="AX903" s="357"/>
      <c r="AY903" s="357"/>
      <c r="AZ903" s="357"/>
      <c r="BA903" s="357"/>
      <c r="BB903" s="357"/>
      <c r="BC903" s="357"/>
      <c r="BD903" s="357"/>
      <c r="BE903" s="357"/>
      <c r="BF903" s="357"/>
      <c r="BG903" s="357"/>
      <c r="BH903" s="357"/>
      <c r="BI903" s="357"/>
      <c r="BJ903" s="357"/>
      <c r="BK903" s="357"/>
      <c r="BL903" s="357"/>
      <c r="BM903" s="357"/>
      <c r="BN903" s="357"/>
      <c r="BO903" s="357"/>
      <c r="BP903" s="357"/>
      <c r="BQ903" s="357"/>
      <c r="BR903" s="357"/>
      <c r="BS903" s="357"/>
      <c r="BT903" s="357"/>
      <c r="BU903" s="357"/>
      <c r="BV903" s="357"/>
      <c r="BW903" s="357"/>
      <c r="BX903" s="357"/>
      <c r="BY903" s="357"/>
      <c r="BZ903" s="357"/>
      <c r="CA903" s="357"/>
      <c r="CB903" s="357"/>
      <c r="CC903" s="357"/>
      <c r="CD903" s="357"/>
      <c r="CE903" s="357"/>
      <c r="CF903" s="357"/>
      <c r="CG903" s="357"/>
      <c r="CH903" s="357"/>
      <c r="CI903" s="357"/>
      <c r="CJ903" s="357"/>
      <c r="CK903" s="357"/>
      <c r="CL903" s="357"/>
      <c r="CM903" s="357"/>
      <c r="CN903" s="357"/>
      <c r="CO903" s="357"/>
      <c r="CP903" s="357"/>
      <c r="CQ903" s="357"/>
      <c r="CR903" s="357"/>
      <c r="CS903" s="357"/>
      <c r="CT903" s="357"/>
      <c r="CU903" s="357"/>
      <c r="CV903" s="357"/>
      <c r="CW903" s="357"/>
      <c r="CX903" s="357"/>
      <c r="CY903" s="357"/>
      <c r="CZ903" s="357"/>
      <c r="DA903" s="357"/>
      <c r="DB903" s="357"/>
      <c r="DC903" s="357"/>
      <c r="DD903" s="357"/>
      <c r="DE903" s="357"/>
      <c r="DF903" s="357"/>
      <c r="DG903" s="357"/>
      <c r="DH903" s="357"/>
      <c r="DI903" s="357"/>
      <c r="DJ903" s="357"/>
      <c r="DK903" s="357"/>
      <c r="DL903" s="357"/>
      <c r="DM903" s="357"/>
      <c r="DN903" s="357"/>
      <c r="DO903" s="357"/>
      <c r="DP903" s="357"/>
      <c r="DQ903" s="357"/>
      <c r="DR903" s="357"/>
      <c r="DS903" s="357"/>
      <c r="DT903" s="357"/>
      <c r="DU903" s="357"/>
      <c r="DV903" s="357"/>
      <c r="DW903" s="357"/>
      <c r="DX903" s="357"/>
      <c r="DY903" s="357"/>
      <c r="DZ903" s="357"/>
      <c r="EA903" s="357"/>
      <c r="EB903" s="357"/>
      <c r="EC903" s="357"/>
      <c r="ED903" s="357"/>
      <c r="EE903" s="357"/>
      <c r="EF903" s="357"/>
      <c r="EG903" s="357"/>
      <c r="EH903" s="357"/>
      <c r="EI903" s="357"/>
      <c r="EJ903" s="357"/>
      <c r="EK903" s="357"/>
      <c r="EL903" s="357"/>
      <c r="EM903" s="357"/>
      <c r="EN903" s="357"/>
      <c r="EO903" s="357"/>
      <c r="EP903" s="357"/>
      <c r="EQ903" s="357"/>
      <c r="ER903" s="357"/>
      <c r="ES903" s="357"/>
      <c r="ET903" s="357"/>
      <c r="EU903" s="357"/>
    </row>
    <row r="904" ht="12.75" customHeight="1">
      <c r="A904" s="357"/>
      <c r="B904" s="357"/>
      <c r="C904" s="357"/>
      <c r="D904" s="357"/>
      <c r="E904" s="357"/>
      <c r="F904" s="357"/>
      <c r="G904" s="357"/>
      <c r="H904" s="357"/>
      <c r="I904" s="357"/>
      <c r="J904" s="357"/>
      <c r="K904" s="357"/>
      <c r="L904" s="357"/>
      <c r="M904" s="357"/>
      <c r="N904" s="357"/>
      <c r="O904" s="357"/>
      <c r="P904" s="357"/>
      <c r="Q904" s="357"/>
      <c r="R904" s="357"/>
      <c r="S904" s="357"/>
      <c r="T904" s="357"/>
      <c r="U904" s="357"/>
      <c r="V904" s="357"/>
      <c r="W904" s="357"/>
      <c r="X904" s="357"/>
      <c r="Y904" s="357"/>
      <c r="Z904" s="357"/>
      <c r="AA904" s="357"/>
      <c r="AB904" s="357"/>
      <c r="AC904" s="357"/>
      <c r="AD904" s="357"/>
      <c r="AE904" s="357"/>
      <c r="AF904" s="357"/>
      <c r="AG904" s="357"/>
      <c r="AH904" s="357"/>
      <c r="AI904" s="357"/>
      <c r="AJ904" s="357"/>
      <c r="AK904" s="357"/>
      <c r="AL904" s="357"/>
      <c r="AM904" s="357"/>
      <c r="AN904" s="357"/>
      <c r="AO904" s="357"/>
      <c r="AP904" s="357"/>
      <c r="AQ904" s="357"/>
      <c r="AR904" s="357"/>
      <c r="AS904" s="357"/>
      <c r="AT904" s="357"/>
      <c r="AU904" s="357"/>
      <c r="AV904" s="357"/>
      <c r="AW904" s="357"/>
      <c r="AX904" s="357"/>
      <c r="AY904" s="357"/>
      <c r="AZ904" s="357"/>
      <c r="BA904" s="357"/>
      <c r="BB904" s="357"/>
      <c r="BC904" s="357"/>
      <c r="BD904" s="357"/>
      <c r="BE904" s="357"/>
      <c r="BF904" s="357"/>
      <c r="BG904" s="357"/>
      <c r="BH904" s="357"/>
      <c r="BI904" s="357"/>
      <c r="BJ904" s="357"/>
      <c r="BK904" s="357"/>
      <c r="BL904" s="357"/>
      <c r="BM904" s="357"/>
      <c r="BN904" s="357"/>
      <c r="BO904" s="357"/>
      <c r="BP904" s="357"/>
      <c r="BQ904" s="357"/>
      <c r="BR904" s="357"/>
      <c r="BS904" s="357"/>
      <c r="BT904" s="357"/>
      <c r="BU904" s="357"/>
      <c r="BV904" s="357"/>
      <c r="BW904" s="357"/>
      <c r="BX904" s="357"/>
      <c r="BY904" s="357"/>
      <c r="BZ904" s="357"/>
      <c r="CA904" s="357"/>
      <c r="CB904" s="357"/>
      <c r="CC904" s="357"/>
      <c r="CD904" s="357"/>
      <c r="CE904" s="357"/>
      <c r="CF904" s="357"/>
      <c r="CG904" s="357"/>
      <c r="CH904" s="357"/>
      <c r="CI904" s="357"/>
      <c r="CJ904" s="357"/>
      <c r="CK904" s="357"/>
      <c r="CL904" s="357"/>
      <c r="CM904" s="357"/>
      <c r="CN904" s="357"/>
      <c r="CO904" s="357"/>
      <c r="CP904" s="357"/>
      <c r="CQ904" s="357"/>
      <c r="CR904" s="357"/>
      <c r="CS904" s="357"/>
      <c r="CT904" s="357"/>
      <c r="CU904" s="357"/>
      <c r="CV904" s="357"/>
      <c r="CW904" s="357"/>
      <c r="CX904" s="357"/>
      <c r="CY904" s="357"/>
      <c r="CZ904" s="357"/>
      <c r="DA904" s="357"/>
      <c r="DB904" s="357"/>
      <c r="DC904" s="357"/>
      <c r="DD904" s="357"/>
      <c r="DE904" s="357"/>
      <c r="DF904" s="357"/>
      <c r="DG904" s="357"/>
      <c r="DH904" s="357"/>
      <c r="DI904" s="357"/>
      <c r="DJ904" s="357"/>
      <c r="DK904" s="357"/>
      <c r="DL904" s="357"/>
      <c r="DM904" s="357"/>
      <c r="DN904" s="357"/>
      <c r="DO904" s="357"/>
      <c r="DP904" s="357"/>
      <c r="DQ904" s="357"/>
      <c r="DR904" s="357"/>
      <c r="DS904" s="357"/>
      <c r="DT904" s="357"/>
      <c r="DU904" s="357"/>
      <c r="DV904" s="357"/>
      <c r="DW904" s="357"/>
      <c r="DX904" s="357"/>
      <c r="DY904" s="357"/>
      <c r="DZ904" s="357"/>
      <c r="EA904" s="357"/>
      <c r="EB904" s="357"/>
      <c r="EC904" s="357"/>
      <c r="ED904" s="357"/>
      <c r="EE904" s="357"/>
      <c r="EF904" s="357"/>
      <c r="EG904" s="357"/>
      <c r="EH904" s="357"/>
      <c r="EI904" s="357"/>
      <c r="EJ904" s="357"/>
      <c r="EK904" s="357"/>
      <c r="EL904" s="357"/>
      <c r="EM904" s="357"/>
      <c r="EN904" s="357"/>
      <c r="EO904" s="357"/>
      <c r="EP904" s="357"/>
      <c r="EQ904" s="357"/>
      <c r="ER904" s="357"/>
      <c r="ES904" s="357"/>
      <c r="ET904" s="357"/>
      <c r="EU904" s="357"/>
    </row>
    <row r="905" ht="12.75" customHeight="1">
      <c r="A905" s="357"/>
      <c r="B905" s="357"/>
      <c r="C905" s="357"/>
      <c r="D905" s="357"/>
      <c r="E905" s="357"/>
      <c r="F905" s="357"/>
      <c r="G905" s="357"/>
      <c r="H905" s="357"/>
      <c r="I905" s="357"/>
      <c r="J905" s="357"/>
      <c r="K905" s="357"/>
      <c r="L905" s="357"/>
      <c r="M905" s="357"/>
      <c r="N905" s="357"/>
      <c r="O905" s="357"/>
      <c r="P905" s="357"/>
      <c r="Q905" s="357"/>
      <c r="R905" s="357"/>
      <c r="S905" s="357"/>
      <c r="T905" s="357"/>
      <c r="U905" s="357"/>
      <c r="V905" s="357"/>
      <c r="W905" s="357"/>
      <c r="X905" s="357"/>
      <c r="Y905" s="357"/>
      <c r="Z905" s="357"/>
      <c r="AA905" s="357"/>
      <c r="AB905" s="357"/>
      <c r="AC905" s="357"/>
      <c r="AD905" s="357"/>
      <c r="AE905" s="357"/>
      <c r="AF905" s="357"/>
      <c r="AG905" s="357"/>
      <c r="AH905" s="357"/>
      <c r="AI905" s="357"/>
      <c r="AJ905" s="357"/>
      <c r="AK905" s="357"/>
      <c r="AL905" s="357"/>
      <c r="AM905" s="357"/>
      <c r="AN905" s="357"/>
      <c r="AO905" s="357"/>
      <c r="AP905" s="357"/>
      <c r="AQ905" s="357"/>
      <c r="AR905" s="357"/>
      <c r="AS905" s="357"/>
      <c r="AT905" s="357"/>
      <c r="AU905" s="357"/>
      <c r="AV905" s="357"/>
      <c r="AW905" s="357"/>
      <c r="AX905" s="357"/>
      <c r="AY905" s="357"/>
      <c r="AZ905" s="357"/>
      <c r="BA905" s="357"/>
      <c r="BB905" s="357"/>
      <c r="BC905" s="357"/>
      <c r="BD905" s="357"/>
      <c r="BE905" s="357"/>
      <c r="BF905" s="357"/>
      <c r="BG905" s="357"/>
      <c r="BH905" s="357"/>
      <c r="BI905" s="357"/>
      <c r="BJ905" s="357"/>
      <c r="BK905" s="357"/>
      <c r="BL905" s="357"/>
      <c r="BM905" s="357"/>
      <c r="BN905" s="357"/>
      <c r="BO905" s="357"/>
      <c r="BP905" s="357"/>
      <c r="BQ905" s="357"/>
      <c r="BR905" s="357"/>
      <c r="BS905" s="357"/>
      <c r="BT905" s="357"/>
      <c r="BU905" s="357"/>
      <c r="BV905" s="357"/>
      <c r="BW905" s="357"/>
      <c r="BX905" s="357"/>
      <c r="BY905" s="357"/>
      <c r="BZ905" s="357"/>
      <c r="CA905" s="357"/>
      <c r="CB905" s="357"/>
      <c r="CC905" s="357"/>
      <c r="CD905" s="357"/>
      <c r="CE905" s="357"/>
      <c r="CF905" s="357"/>
      <c r="CG905" s="357"/>
      <c r="CH905" s="357"/>
      <c r="CI905" s="357"/>
      <c r="CJ905" s="357"/>
      <c r="CK905" s="357"/>
      <c r="CL905" s="357"/>
      <c r="CM905" s="357"/>
      <c r="CN905" s="357"/>
      <c r="CO905" s="357"/>
      <c r="CP905" s="357"/>
      <c r="CQ905" s="357"/>
      <c r="CR905" s="357"/>
      <c r="CS905" s="357"/>
      <c r="CT905" s="357"/>
      <c r="CU905" s="357"/>
      <c r="CV905" s="357"/>
      <c r="CW905" s="357"/>
      <c r="CX905" s="357"/>
      <c r="CY905" s="357"/>
      <c r="CZ905" s="357"/>
      <c r="DA905" s="357"/>
      <c r="DB905" s="357"/>
      <c r="DC905" s="357"/>
      <c r="DD905" s="357"/>
      <c r="DE905" s="357"/>
      <c r="DF905" s="357"/>
      <c r="DG905" s="357"/>
      <c r="DH905" s="357"/>
      <c r="DI905" s="357"/>
      <c r="DJ905" s="357"/>
      <c r="DK905" s="357"/>
      <c r="DL905" s="357"/>
      <c r="DM905" s="357"/>
      <c r="DN905" s="357"/>
      <c r="DO905" s="357"/>
      <c r="DP905" s="357"/>
      <c r="DQ905" s="357"/>
      <c r="DR905" s="357"/>
      <c r="DS905" s="357"/>
      <c r="DT905" s="357"/>
      <c r="DU905" s="357"/>
      <c r="DV905" s="357"/>
      <c r="DW905" s="357"/>
      <c r="DX905" s="357"/>
      <c r="DY905" s="357"/>
      <c r="DZ905" s="357"/>
      <c r="EA905" s="357"/>
      <c r="EB905" s="357"/>
      <c r="EC905" s="357"/>
      <c r="ED905" s="357"/>
      <c r="EE905" s="357"/>
      <c r="EF905" s="357"/>
      <c r="EG905" s="357"/>
      <c r="EH905" s="357"/>
      <c r="EI905" s="357"/>
      <c r="EJ905" s="357"/>
      <c r="EK905" s="357"/>
      <c r="EL905" s="357"/>
      <c r="EM905" s="357"/>
      <c r="EN905" s="357"/>
      <c r="EO905" s="357"/>
      <c r="EP905" s="357"/>
      <c r="EQ905" s="357"/>
      <c r="ER905" s="357"/>
      <c r="ES905" s="357"/>
      <c r="ET905" s="357"/>
      <c r="EU905" s="357"/>
    </row>
    <row r="906" ht="12.75" customHeight="1">
      <c r="A906" s="357"/>
      <c r="B906" s="357"/>
      <c r="C906" s="357"/>
      <c r="D906" s="357"/>
      <c r="E906" s="357"/>
      <c r="F906" s="357"/>
      <c r="G906" s="357"/>
      <c r="H906" s="357"/>
      <c r="I906" s="357"/>
      <c r="J906" s="357"/>
      <c r="K906" s="357"/>
      <c r="L906" s="357"/>
      <c r="M906" s="357"/>
      <c r="N906" s="357"/>
      <c r="O906" s="357"/>
      <c r="P906" s="357"/>
      <c r="Q906" s="357"/>
      <c r="R906" s="357"/>
      <c r="S906" s="357"/>
      <c r="T906" s="357"/>
      <c r="U906" s="357"/>
      <c r="V906" s="357"/>
      <c r="W906" s="357"/>
      <c r="X906" s="357"/>
      <c r="Y906" s="357"/>
      <c r="Z906" s="357"/>
      <c r="AA906" s="357"/>
      <c r="AB906" s="357"/>
      <c r="AC906" s="357"/>
      <c r="AD906" s="357"/>
      <c r="AE906" s="357"/>
      <c r="AF906" s="357"/>
      <c r="AG906" s="357"/>
      <c r="AH906" s="357"/>
      <c r="AI906" s="357"/>
      <c r="AJ906" s="357"/>
      <c r="AK906" s="357"/>
      <c r="AL906" s="357"/>
      <c r="AM906" s="357"/>
      <c r="AN906" s="357"/>
      <c r="AO906" s="357"/>
      <c r="AP906" s="357"/>
      <c r="AQ906" s="357"/>
      <c r="AR906" s="357"/>
      <c r="AS906" s="357"/>
      <c r="AT906" s="357"/>
      <c r="AU906" s="357"/>
      <c r="AV906" s="357"/>
      <c r="AW906" s="357"/>
      <c r="AX906" s="357"/>
      <c r="AY906" s="357"/>
      <c r="AZ906" s="357"/>
      <c r="BA906" s="357"/>
      <c r="BB906" s="357"/>
      <c r="BC906" s="357"/>
      <c r="BD906" s="357"/>
      <c r="BE906" s="357"/>
      <c r="BF906" s="357"/>
      <c r="BG906" s="357"/>
      <c r="BH906" s="357"/>
      <c r="BI906" s="357"/>
      <c r="BJ906" s="357"/>
      <c r="BK906" s="357"/>
      <c r="BL906" s="357"/>
      <c r="BM906" s="357"/>
      <c r="BN906" s="357"/>
      <c r="BO906" s="357"/>
      <c r="BP906" s="357"/>
      <c r="BQ906" s="357"/>
      <c r="BR906" s="357"/>
      <c r="BS906" s="357"/>
      <c r="BT906" s="357"/>
      <c r="BU906" s="357"/>
      <c r="BV906" s="357"/>
      <c r="BW906" s="357"/>
      <c r="BX906" s="357"/>
      <c r="BY906" s="357"/>
      <c r="BZ906" s="357"/>
      <c r="CA906" s="357"/>
      <c r="CB906" s="357"/>
      <c r="CC906" s="357"/>
      <c r="CD906" s="357"/>
      <c r="CE906" s="357"/>
      <c r="CF906" s="357"/>
      <c r="CG906" s="357"/>
      <c r="CH906" s="357"/>
      <c r="CI906" s="357"/>
      <c r="CJ906" s="357"/>
      <c r="CK906" s="357"/>
      <c r="CL906" s="357"/>
      <c r="CM906" s="357"/>
      <c r="CN906" s="357"/>
      <c r="CO906" s="357"/>
      <c r="CP906" s="357"/>
      <c r="CQ906" s="357"/>
      <c r="CR906" s="357"/>
      <c r="CS906" s="357"/>
      <c r="CT906" s="357"/>
      <c r="CU906" s="357"/>
      <c r="CV906" s="357"/>
      <c r="CW906" s="357"/>
      <c r="CX906" s="357"/>
      <c r="CY906" s="357"/>
      <c r="CZ906" s="357"/>
      <c r="DA906" s="357"/>
      <c r="DB906" s="357"/>
      <c r="DC906" s="357"/>
      <c r="DD906" s="357"/>
      <c r="DE906" s="357"/>
      <c r="DF906" s="357"/>
      <c r="DG906" s="357"/>
      <c r="DH906" s="357"/>
      <c r="DI906" s="357"/>
      <c r="DJ906" s="357"/>
      <c r="DK906" s="357"/>
      <c r="DL906" s="357"/>
      <c r="DM906" s="357"/>
      <c r="DN906" s="357"/>
      <c r="DO906" s="357"/>
      <c r="DP906" s="357"/>
      <c r="DQ906" s="357"/>
      <c r="DR906" s="357"/>
      <c r="DS906" s="357"/>
      <c r="DT906" s="357"/>
      <c r="DU906" s="357"/>
      <c r="DV906" s="357"/>
      <c r="DW906" s="357"/>
      <c r="DX906" s="357"/>
      <c r="DY906" s="357"/>
      <c r="DZ906" s="357"/>
      <c r="EA906" s="357"/>
      <c r="EB906" s="357"/>
      <c r="EC906" s="357"/>
      <c r="ED906" s="357"/>
      <c r="EE906" s="357"/>
      <c r="EF906" s="357"/>
      <c r="EG906" s="357"/>
      <c r="EH906" s="357"/>
      <c r="EI906" s="357"/>
      <c r="EJ906" s="357"/>
      <c r="EK906" s="357"/>
      <c r="EL906" s="357"/>
      <c r="EM906" s="357"/>
      <c r="EN906" s="357"/>
      <c r="EO906" s="357"/>
      <c r="EP906" s="357"/>
      <c r="EQ906" s="357"/>
      <c r="ER906" s="357"/>
      <c r="ES906" s="357"/>
      <c r="ET906" s="357"/>
      <c r="EU906" s="357"/>
    </row>
    <row r="907" ht="12.75" customHeight="1">
      <c r="A907" s="357"/>
      <c r="B907" s="357"/>
      <c r="C907" s="357"/>
      <c r="D907" s="357"/>
      <c r="E907" s="357"/>
      <c r="F907" s="357"/>
      <c r="G907" s="357"/>
      <c r="H907" s="357"/>
      <c r="I907" s="357"/>
      <c r="J907" s="357"/>
      <c r="K907" s="357"/>
      <c r="L907" s="357"/>
      <c r="M907" s="357"/>
      <c r="N907" s="357"/>
      <c r="O907" s="357"/>
      <c r="P907" s="357"/>
      <c r="Q907" s="357"/>
      <c r="R907" s="357"/>
      <c r="S907" s="357"/>
      <c r="T907" s="357"/>
      <c r="U907" s="357"/>
      <c r="V907" s="357"/>
      <c r="W907" s="357"/>
      <c r="X907" s="357"/>
      <c r="Y907" s="357"/>
      <c r="Z907" s="357"/>
      <c r="AA907" s="357"/>
      <c r="AB907" s="357"/>
      <c r="AC907" s="357"/>
      <c r="AD907" s="357"/>
      <c r="AE907" s="357"/>
      <c r="AF907" s="357"/>
      <c r="AG907" s="357"/>
      <c r="AH907" s="357"/>
      <c r="AI907" s="357"/>
      <c r="AJ907" s="357"/>
      <c r="AK907" s="357"/>
      <c r="AL907" s="357"/>
      <c r="AM907" s="357"/>
      <c r="AN907" s="357"/>
      <c r="AO907" s="357"/>
      <c r="AP907" s="357"/>
      <c r="AQ907" s="357"/>
      <c r="AR907" s="357"/>
      <c r="AS907" s="357"/>
      <c r="AT907" s="357"/>
      <c r="AU907" s="357"/>
      <c r="AV907" s="357"/>
      <c r="AW907" s="357"/>
      <c r="AX907" s="357"/>
      <c r="AY907" s="357"/>
      <c r="AZ907" s="357"/>
      <c r="BA907" s="357"/>
      <c r="BB907" s="357"/>
      <c r="BC907" s="357"/>
      <c r="BD907" s="357"/>
      <c r="BE907" s="357"/>
      <c r="BF907" s="357"/>
      <c r="BG907" s="357"/>
      <c r="BH907" s="357"/>
      <c r="BI907" s="357"/>
      <c r="BJ907" s="357"/>
      <c r="BK907" s="357"/>
      <c r="BL907" s="357"/>
      <c r="BM907" s="357"/>
      <c r="BN907" s="357"/>
      <c r="BO907" s="357"/>
      <c r="BP907" s="357"/>
      <c r="BQ907" s="357"/>
      <c r="BR907" s="357"/>
      <c r="BS907" s="357"/>
      <c r="BT907" s="357"/>
      <c r="BU907" s="357"/>
      <c r="BV907" s="357"/>
      <c r="BW907" s="357"/>
      <c r="BX907" s="357"/>
      <c r="BY907" s="357"/>
      <c r="BZ907" s="357"/>
      <c r="CA907" s="357"/>
      <c r="CB907" s="357"/>
      <c r="CC907" s="357"/>
      <c r="CD907" s="357"/>
      <c r="CE907" s="357"/>
      <c r="CF907" s="357"/>
      <c r="CG907" s="357"/>
      <c r="CH907" s="357"/>
      <c r="CI907" s="357"/>
      <c r="CJ907" s="357"/>
      <c r="CK907" s="357"/>
      <c r="CL907" s="357"/>
      <c r="CM907" s="357"/>
      <c r="CN907" s="357"/>
      <c r="CO907" s="357"/>
      <c r="CP907" s="357"/>
      <c r="CQ907" s="357"/>
      <c r="CR907" s="357"/>
      <c r="CS907" s="357"/>
      <c r="CT907" s="357"/>
      <c r="CU907" s="357"/>
      <c r="CV907" s="357"/>
      <c r="CW907" s="357"/>
      <c r="CX907" s="357"/>
      <c r="CY907" s="357"/>
      <c r="CZ907" s="357"/>
      <c r="DA907" s="357"/>
      <c r="DB907" s="357"/>
      <c r="DC907" s="357"/>
      <c r="DD907" s="357"/>
      <c r="DE907" s="357"/>
      <c r="DF907" s="357"/>
      <c r="DG907" s="357"/>
      <c r="DH907" s="357"/>
      <c r="DI907" s="357"/>
      <c r="DJ907" s="357"/>
      <c r="DK907" s="357"/>
      <c r="DL907" s="357"/>
      <c r="DM907" s="357"/>
      <c r="DN907" s="357"/>
      <c r="DO907" s="357"/>
      <c r="DP907" s="357"/>
      <c r="DQ907" s="357"/>
      <c r="DR907" s="357"/>
      <c r="DS907" s="357"/>
      <c r="DT907" s="357"/>
      <c r="DU907" s="357"/>
      <c r="DV907" s="357"/>
      <c r="DW907" s="357"/>
      <c r="DX907" s="357"/>
      <c r="DY907" s="357"/>
      <c r="DZ907" s="357"/>
      <c r="EA907" s="357"/>
      <c r="EB907" s="357"/>
      <c r="EC907" s="357"/>
      <c r="ED907" s="357"/>
      <c r="EE907" s="357"/>
      <c r="EF907" s="357"/>
      <c r="EG907" s="357"/>
      <c r="EH907" s="357"/>
      <c r="EI907" s="357"/>
      <c r="EJ907" s="357"/>
      <c r="EK907" s="357"/>
      <c r="EL907" s="357"/>
      <c r="EM907" s="357"/>
      <c r="EN907" s="357"/>
      <c r="EO907" s="357"/>
      <c r="EP907" s="357"/>
      <c r="EQ907" s="357"/>
      <c r="ER907" s="357"/>
      <c r="ES907" s="357"/>
      <c r="ET907" s="357"/>
      <c r="EU907" s="357"/>
    </row>
    <row r="908" ht="12.75" customHeight="1">
      <c r="A908" s="357"/>
      <c r="B908" s="357"/>
      <c r="C908" s="357"/>
      <c r="D908" s="357"/>
      <c r="E908" s="357"/>
      <c r="F908" s="357"/>
      <c r="G908" s="357"/>
      <c r="H908" s="357"/>
      <c r="I908" s="357"/>
      <c r="J908" s="357"/>
      <c r="K908" s="357"/>
      <c r="L908" s="357"/>
      <c r="M908" s="357"/>
      <c r="N908" s="357"/>
      <c r="O908" s="357"/>
      <c r="P908" s="357"/>
      <c r="Q908" s="357"/>
      <c r="R908" s="357"/>
      <c r="S908" s="357"/>
      <c r="T908" s="357"/>
      <c r="U908" s="357"/>
      <c r="V908" s="357"/>
      <c r="W908" s="357"/>
      <c r="X908" s="357"/>
      <c r="Y908" s="357"/>
      <c r="Z908" s="357"/>
      <c r="AA908" s="357"/>
      <c r="AB908" s="357"/>
      <c r="AC908" s="357"/>
      <c r="AD908" s="357"/>
      <c r="AE908" s="357"/>
      <c r="AF908" s="357"/>
      <c r="AG908" s="357"/>
      <c r="AH908" s="357"/>
      <c r="AI908" s="357"/>
      <c r="AJ908" s="357"/>
      <c r="AK908" s="357"/>
      <c r="AL908" s="357"/>
      <c r="AM908" s="357"/>
      <c r="AN908" s="357"/>
      <c r="AO908" s="357"/>
      <c r="AP908" s="357"/>
      <c r="AQ908" s="357"/>
      <c r="AR908" s="357"/>
      <c r="AS908" s="357"/>
      <c r="AT908" s="357"/>
      <c r="AU908" s="357"/>
      <c r="AV908" s="357"/>
      <c r="AW908" s="357"/>
      <c r="AX908" s="357"/>
      <c r="AY908" s="357"/>
      <c r="AZ908" s="357"/>
      <c r="BA908" s="357"/>
      <c r="BB908" s="357"/>
      <c r="BC908" s="357"/>
      <c r="BD908" s="357"/>
      <c r="BE908" s="357"/>
      <c r="BF908" s="357"/>
      <c r="BG908" s="357"/>
      <c r="BH908" s="357"/>
      <c r="BI908" s="357"/>
      <c r="BJ908" s="357"/>
      <c r="BK908" s="357"/>
      <c r="BL908" s="357"/>
      <c r="BM908" s="357"/>
      <c r="BN908" s="357"/>
      <c r="BO908" s="357"/>
      <c r="BP908" s="357"/>
      <c r="BQ908" s="357"/>
      <c r="BR908" s="357"/>
      <c r="BS908" s="357"/>
      <c r="BT908" s="357"/>
      <c r="BU908" s="357"/>
      <c r="BV908" s="357"/>
      <c r="BW908" s="357"/>
      <c r="BX908" s="357"/>
      <c r="BY908" s="357"/>
      <c r="BZ908" s="357"/>
      <c r="CA908" s="357"/>
      <c r="CB908" s="357"/>
      <c r="CC908" s="357"/>
      <c r="CD908" s="357"/>
      <c r="CE908" s="357"/>
      <c r="CF908" s="357"/>
      <c r="CG908" s="357"/>
      <c r="CH908" s="357"/>
      <c r="CI908" s="357"/>
      <c r="CJ908" s="357"/>
      <c r="CK908" s="357"/>
      <c r="CL908" s="357"/>
      <c r="CM908" s="357"/>
      <c r="CN908" s="357"/>
      <c r="CO908" s="357"/>
      <c r="CP908" s="357"/>
      <c r="CQ908" s="357"/>
      <c r="CR908" s="357"/>
      <c r="CS908" s="357"/>
      <c r="CT908" s="357"/>
      <c r="CU908" s="357"/>
      <c r="CV908" s="357"/>
      <c r="CW908" s="357"/>
      <c r="CX908" s="357"/>
      <c r="CY908" s="357"/>
      <c r="CZ908" s="357"/>
      <c r="DA908" s="357"/>
      <c r="DB908" s="357"/>
      <c r="DC908" s="357"/>
      <c r="DD908" s="357"/>
      <c r="DE908" s="357"/>
      <c r="DF908" s="357"/>
      <c r="DG908" s="357"/>
      <c r="DH908" s="357"/>
      <c r="DI908" s="357"/>
      <c r="DJ908" s="357"/>
      <c r="DK908" s="357"/>
      <c r="DL908" s="357"/>
      <c r="DM908" s="357"/>
      <c r="DN908" s="357"/>
      <c r="DO908" s="357"/>
      <c r="DP908" s="357"/>
      <c r="DQ908" s="357"/>
      <c r="DR908" s="357"/>
      <c r="DS908" s="357"/>
      <c r="DT908" s="357"/>
      <c r="DU908" s="357"/>
      <c r="DV908" s="357"/>
      <c r="DW908" s="357"/>
      <c r="DX908" s="357"/>
      <c r="DY908" s="357"/>
      <c r="DZ908" s="357"/>
      <c r="EA908" s="357"/>
      <c r="EB908" s="357"/>
      <c r="EC908" s="357"/>
      <c r="ED908" s="357"/>
      <c r="EE908" s="357"/>
      <c r="EF908" s="357"/>
      <c r="EG908" s="357"/>
      <c r="EH908" s="357"/>
      <c r="EI908" s="357"/>
      <c r="EJ908" s="357"/>
      <c r="EK908" s="357"/>
      <c r="EL908" s="357"/>
      <c r="EM908" s="357"/>
      <c r="EN908" s="357"/>
      <c r="EO908" s="357"/>
      <c r="EP908" s="357"/>
      <c r="EQ908" s="357"/>
      <c r="ER908" s="357"/>
      <c r="ES908" s="357"/>
      <c r="ET908" s="357"/>
      <c r="EU908" s="357"/>
    </row>
    <row r="909" ht="12.75" customHeight="1">
      <c r="A909" s="357"/>
      <c r="B909" s="357"/>
      <c r="C909" s="357"/>
      <c r="D909" s="357"/>
      <c r="E909" s="357"/>
      <c r="F909" s="357"/>
      <c r="G909" s="357"/>
      <c r="H909" s="357"/>
      <c r="I909" s="357"/>
      <c r="J909" s="357"/>
      <c r="K909" s="357"/>
      <c r="L909" s="357"/>
      <c r="M909" s="357"/>
      <c r="N909" s="357"/>
      <c r="O909" s="357"/>
      <c r="P909" s="357"/>
      <c r="Q909" s="357"/>
      <c r="R909" s="357"/>
      <c r="S909" s="357"/>
      <c r="T909" s="357"/>
      <c r="U909" s="357"/>
      <c r="V909" s="357"/>
      <c r="W909" s="357"/>
      <c r="X909" s="357"/>
      <c r="Y909" s="357"/>
      <c r="Z909" s="357"/>
      <c r="AA909" s="357"/>
      <c r="AB909" s="357"/>
      <c r="AC909" s="357"/>
      <c r="AD909" s="357"/>
      <c r="AE909" s="357"/>
      <c r="AF909" s="357"/>
      <c r="AG909" s="357"/>
      <c r="AH909" s="357"/>
      <c r="AI909" s="357"/>
      <c r="AJ909" s="357"/>
      <c r="AK909" s="357"/>
      <c r="AL909" s="357"/>
      <c r="AM909" s="357"/>
      <c r="AN909" s="357"/>
      <c r="AO909" s="357"/>
      <c r="AP909" s="357"/>
      <c r="AQ909" s="357"/>
      <c r="AR909" s="357"/>
      <c r="AS909" s="357"/>
      <c r="AT909" s="357"/>
      <c r="AU909" s="357"/>
      <c r="AV909" s="357"/>
      <c r="AW909" s="357"/>
      <c r="AX909" s="357"/>
      <c r="AY909" s="357"/>
      <c r="AZ909" s="357"/>
      <c r="BA909" s="357"/>
      <c r="BB909" s="357"/>
      <c r="BC909" s="357"/>
      <c r="BD909" s="357"/>
      <c r="BE909" s="357"/>
      <c r="BF909" s="357"/>
      <c r="BG909" s="357"/>
      <c r="BH909" s="357"/>
      <c r="BI909" s="357"/>
      <c r="BJ909" s="357"/>
      <c r="BK909" s="357"/>
      <c r="BL909" s="357"/>
      <c r="BM909" s="357"/>
      <c r="BN909" s="357"/>
      <c r="BO909" s="357"/>
      <c r="BP909" s="357"/>
      <c r="BQ909" s="357"/>
      <c r="BR909" s="357"/>
      <c r="BS909" s="357"/>
      <c r="BT909" s="357"/>
      <c r="BU909" s="357"/>
      <c r="BV909" s="357"/>
      <c r="BW909" s="357"/>
      <c r="BX909" s="357"/>
      <c r="BY909" s="357"/>
      <c r="BZ909" s="357"/>
      <c r="CA909" s="357"/>
      <c r="CB909" s="357"/>
      <c r="CC909" s="357"/>
      <c r="CD909" s="357"/>
      <c r="CE909" s="357"/>
      <c r="CF909" s="357"/>
      <c r="CG909" s="357"/>
      <c r="CH909" s="357"/>
      <c r="CI909" s="357"/>
      <c r="CJ909" s="357"/>
      <c r="CK909" s="357"/>
      <c r="CL909" s="357"/>
      <c r="CM909" s="357"/>
      <c r="CN909" s="357"/>
      <c r="CO909" s="357"/>
      <c r="CP909" s="357"/>
      <c r="CQ909" s="357"/>
      <c r="CR909" s="357"/>
      <c r="CS909" s="357"/>
      <c r="CT909" s="357"/>
      <c r="CU909" s="357"/>
      <c r="CV909" s="357"/>
      <c r="CW909" s="357"/>
      <c r="CX909" s="357"/>
      <c r="CY909" s="357"/>
      <c r="CZ909" s="357"/>
      <c r="DA909" s="357"/>
      <c r="DB909" s="357"/>
      <c r="DC909" s="357"/>
      <c r="DD909" s="357"/>
      <c r="DE909" s="357"/>
      <c r="DF909" s="357"/>
      <c r="DG909" s="357"/>
      <c r="DH909" s="357"/>
      <c r="DI909" s="357"/>
      <c r="DJ909" s="357"/>
      <c r="DK909" s="357"/>
      <c r="DL909" s="357"/>
      <c r="DM909" s="357"/>
      <c r="DN909" s="357"/>
      <c r="DO909" s="357"/>
      <c r="DP909" s="357"/>
      <c r="DQ909" s="357"/>
      <c r="DR909" s="357"/>
      <c r="DS909" s="357"/>
      <c r="DT909" s="357"/>
      <c r="DU909" s="357"/>
      <c r="DV909" s="357"/>
      <c r="DW909" s="357"/>
      <c r="DX909" s="357"/>
      <c r="DY909" s="357"/>
      <c r="DZ909" s="357"/>
      <c r="EA909" s="357"/>
      <c r="EB909" s="357"/>
      <c r="EC909" s="357"/>
      <c r="ED909" s="357"/>
      <c r="EE909" s="357"/>
      <c r="EF909" s="357"/>
      <c r="EG909" s="357"/>
      <c r="EH909" s="357"/>
      <c r="EI909" s="357"/>
      <c r="EJ909" s="357"/>
      <c r="EK909" s="357"/>
      <c r="EL909" s="357"/>
      <c r="EM909" s="357"/>
      <c r="EN909" s="357"/>
      <c r="EO909" s="357"/>
      <c r="EP909" s="357"/>
      <c r="EQ909" s="357"/>
      <c r="ER909" s="357"/>
      <c r="ES909" s="357"/>
      <c r="ET909" s="357"/>
      <c r="EU909" s="357"/>
    </row>
    <row r="910" ht="12.75" customHeight="1">
      <c r="A910" s="357"/>
      <c r="B910" s="357"/>
      <c r="C910" s="357"/>
      <c r="D910" s="357"/>
      <c r="E910" s="357"/>
      <c r="F910" s="357"/>
      <c r="G910" s="357"/>
      <c r="H910" s="357"/>
      <c r="I910" s="357"/>
      <c r="J910" s="357"/>
      <c r="K910" s="357"/>
      <c r="L910" s="357"/>
      <c r="M910" s="357"/>
      <c r="N910" s="357"/>
      <c r="O910" s="357"/>
      <c r="P910" s="357"/>
      <c r="Q910" s="357"/>
      <c r="R910" s="357"/>
      <c r="S910" s="357"/>
      <c r="T910" s="357"/>
      <c r="U910" s="357"/>
      <c r="V910" s="357"/>
      <c r="W910" s="357"/>
      <c r="X910" s="357"/>
      <c r="Y910" s="357"/>
      <c r="Z910" s="357"/>
      <c r="AA910" s="357"/>
      <c r="AB910" s="357"/>
      <c r="AC910" s="357"/>
      <c r="AD910" s="357"/>
      <c r="AE910" s="357"/>
      <c r="AF910" s="357"/>
      <c r="AG910" s="357"/>
      <c r="AH910" s="357"/>
      <c r="AI910" s="357"/>
      <c r="AJ910" s="357"/>
      <c r="AK910" s="357"/>
      <c r="AL910" s="357"/>
      <c r="AM910" s="357"/>
      <c r="AN910" s="357"/>
      <c r="AO910" s="357"/>
      <c r="AP910" s="357"/>
      <c r="AQ910" s="357"/>
      <c r="AR910" s="357"/>
      <c r="AS910" s="357"/>
      <c r="AT910" s="357"/>
      <c r="AU910" s="357"/>
      <c r="AV910" s="357"/>
      <c r="AW910" s="357"/>
      <c r="AX910" s="357"/>
      <c r="AY910" s="357"/>
      <c r="AZ910" s="357"/>
      <c r="BA910" s="357"/>
      <c r="BB910" s="357"/>
      <c r="BC910" s="357"/>
      <c r="BD910" s="357"/>
      <c r="BE910" s="357"/>
      <c r="BF910" s="357"/>
      <c r="BG910" s="357"/>
      <c r="BH910" s="357"/>
      <c r="BI910" s="357"/>
      <c r="BJ910" s="357"/>
      <c r="BK910" s="357"/>
      <c r="BL910" s="357"/>
      <c r="BM910" s="357"/>
      <c r="BN910" s="357"/>
      <c r="BO910" s="357"/>
      <c r="BP910" s="357"/>
      <c r="BQ910" s="357"/>
      <c r="BR910" s="357"/>
      <c r="BS910" s="357"/>
      <c r="BT910" s="357"/>
      <c r="BU910" s="357"/>
      <c r="BV910" s="357"/>
      <c r="BW910" s="357"/>
      <c r="BX910" s="357"/>
      <c r="BY910" s="357"/>
      <c r="BZ910" s="357"/>
      <c r="CA910" s="357"/>
      <c r="CB910" s="357"/>
      <c r="CC910" s="357"/>
      <c r="CD910" s="357"/>
      <c r="CE910" s="357"/>
      <c r="CF910" s="357"/>
      <c r="CG910" s="357"/>
      <c r="CH910" s="357"/>
      <c r="CI910" s="357"/>
      <c r="CJ910" s="357"/>
      <c r="CK910" s="357"/>
      <c r="CL910" s="357"/>
      <c r="CM910" s="357"/>
      <c r="CN910" s="357"/>
      <c r="CO910" s="357"/>
      <c r="CP910" s="357"/>
      <c r="CQ910" s="357"/>
      <c r="CR910" s="357"/>
      <c r="CS910" s="357"/>
      <c r="CT910" s="357"/>
      <c r="CU910" s="357"/>
      <c r="CV910" s="357"/>
      <c r="CW910" s="357"/>
      <c r="CX910" s="357"/>
      <c r="CY910" s="357"/>
      <c r="CZ910" s="357"/>
      <c r="DA910" s="357"/>
      <c r="DB910" s="357"/>
      <c r="DC910" s="357"/>
      <c r="DD910" s="357"/>
      <c r="DE910" s="357"/>
      <c r="DF910" s="357"/>
      <c r="DG910" s="357"/>
      <c r="DH910" s="357"/>
      <c r="DI910" s="357"/>
      <c r="DJ910" s="357"/>
      <c r="DK910" s="357"/>
      <c r="DL910" s="357"/>
      <c r="DM910" s="357"/>
      <c r="DN910" s="357"/>
      <c r="DO910" s="357"/>
      <c r="DP910" s="357"/>
      <c r="DQ910" s="357"/>
      <c r="DR910" s="357"/>
      <c r="DS910" s="357"/>
      <c r="DT910" s="357"/>
      <c r="DU910" s="357"/>
      <c r="DV910" s="357"/>
      <c r="DW910" s="357"/>
      <c r="DX910" s="357"/>
      <c r="DY910" s="357"/>
      <c r="DZ910" s="357"/>
      <c r="EA910" s="357"/>
      <c r="EB910" s="357"/>
      <c r="EC910" s="357"/>
      <c r="ED910" s="357"/>
      <c r="EE910" s="357"/>
      <c r="EF910" s="357"/>
      <c r="EG910" s="357"/>
      <c r="EH910" s="357"/>
      <c r="EI910" s="357"/>
      <c r="EJ910" s="357"/>
      <c r="EK910" s="357"/>
      <c r="EL910" s="357"/>
      <c r="EM910" s="357"/>
      <c r="EN910" s="357"/>
      <c r="EO910" s="357"/>
      <c r="EP910" s="357"/>
      <c r="EQ910" s="357"/>
      <c r="ER910" s="357"/>
      <c r="ES910" s="357"/>
      <c r="ET910" s="357"/>
      <c r="EU910" s="357"/>
    </row>
    <row r="911" ht="12.75" customHeight="1">
      <c r="A911" s="357"/>
      <c r="B911" s="357"/>
      <c r="C911" s="357"/>
      <c r="D911" s="357"/>
      <c r="E911" s="357"/>
      <c r="F911" s="357"/>
      <c r="G911" s="357"/>
      <c r="H911" s="357"/>
      <c r="I911" s="357"/>
      <c r="J911" s="357"/>
      <c r="K911" s="357"/>
      <c r="L911" s="357"/>
      <c r="M911" s="357"/>
      <c r="N911" s="357"/>
      <c r="O911" s="357"/>
      <c r="P911" s="357"/>
      <c r="Q911" s="357"/>
      <c r="R911" s="357"/>
      <c r="S911" s="357"/>
      <c r="T911" s="357"/>
      <c r="U911" s="357"/>
      <c r="V911" s="357"/>
      <c r="W911" s="357"/>
      <c r="X911" s="357"/>
      <c r="Y911" s="357"/>
      <c r="Z911" s="357"/>
      <c r="AA911" s="357"/>
      <c r="AB911" s="357"/>
      <c r="AC911" s="357"/>
      <c r="AD911" s="357"/>
      <c r="AE911" s="357"/>
      <c r="AF911" s="357"/>
      <c r="AG911" s="357"/>
      <c r="AH911" s="357"/>
      <c r="AI911" s="357"/>
      <c r="AJ911" s="357"/>
      <c r="AK911" s="357"/>
      <c r="AL911" s="357"/>
      <c r="AM911" s="357"/>
      <c r="AN911" s="357"/>
      <c r="AO911" s="357"/>
      <c r="AP911" s="357"/>
      <c r="AQ911" s="357"/>
      <c r="AR911" s="357"/>
      <c r="AS911" s="357"/>
      <c r="AT911" s="357"/>
      <c r="AU911" s="357"/>
      <c r="AV911" s="357"/>
      <c r="AW911" s="357"/>
      <c r="AX911" s="357"/>
      <c r="AY911" s="357"/>
      <c r="AZ911" s="357"/>
      <c r="BA911" s="357"/>
      <c r="BB911" s="357"/>
      <c r="BC911" s="357"/>
      <c r="BD911" s="357"/>
      <c r="BE911" s="357"/>
      <c r="BF911" s="357"/>
      <c r="BG911" s="357"/>
      <c r="BH911" s="357"/>
      <c r="BI911" s="357"/>
      <c r="BJ911" s="357"/>
      <c r="BK911" s="357"/>
      <c r="BL911" s="357"/>
      <c r="BM911" s="357"/>
      <c r="BN911" s="357"/>
      <c r="BO911" s="357"/>
      <c r="BP911" s="357"/>
      <c r="BQ911" s="357"/>
      <c r="BR911" s="357"/>
      <c r="BS911" s="357"/>
      <c r="BT911" s="357"/>
      <c r="BU911" s="357"/>
      <c r="BV911" s="357"/>
      <c r="BW911" s="357"/>
      <c r="BX911" s="357"/>
      <c r="BY911" s="357"/>
      <c r="BZ911" s="357"/>
      <c r="CA911" s="357"/>
      <c r="CB911" s="357"/>
      <c r="CC911" s="357"/>
      <c r="CD911" s="357"/>
      <c r="CE911" s="357"/>
      <c r="CF911" s="357"/>
      <c r="CG911" s="357"/>
      <c r="CH911" s="357"/>
      <c r="CI911" s="357"/>
      <c r="CJ911" s="357"/>
      <c r="CK911" s="357"/>
      <c r="CL911" s="357"/>
      <c r="CM911" s="357"/>
      <c r="CN911" s="357"/>
      <c r="CO911" s="357"/>
      <c r="CP911" s="357"/>
      <c r="CQ911" s="357"/>
      <c r="CR911" s="357"/>
      <c r="CS911" s="357"/>
      <c r="CT911" s="357"/>
      <c r="CU911" s="357"/>
      <c r="CV911" s="357"/>
      <c r="CW911" s="357"/>
      <c r="CX911" s="357"/>
      <c r="CY911" s="357"/>
      <c r="CZ911" s="357"/>
      <c r="DA911" s="357"/>
      <c r="DB911" s="357"/>
      <c r="DC911" s="357"/>
      <c r="DD911" s="357"/>
      <c r="DE911" s="357"/>
      <c r="DF911" s="357"/>
      <c r="DG911" s="357"/>
      <c r="DH911" s="357"/>
      <c r="DI911" s="357"/>
      <c r="DJ911" s="357"/>
      <c r="DK911" s="357"/>
      <c r="DL911" s="357"/>
      <c r="DM911" s="357"/>
      <c r="DN911" s="357"/>
      <c r="DO911" s="357"/>
      <c r="DP911" s="357"/>
      <c r="DQ911" s="357"/>
      <c r="DR911" s="357"/>
      <c r="DS911" s="357"/>
      <c r="DT911" s="357"/>
      <c r="DU911" s="357"/>
      <c r="DV911" s="357"/>
      <c r="DW911" s="357"/>
      <c r="DX911" s="357"/>
      <c r="DY911" s="357"/>
      <c r="DZ911" s="357"/>
      <c r="EA911" s="357"/>
      <c r="EB911" s="357"/>
      <c r="EC911" s="357"/>
      <c r="ED911" s="357"/>
      <c r="EE911" s="357"/>
      <c r="EF911" s="357"/>
      <c r="EG911" s="357"/>
      <c r="EH911" s="357"/>
      <c r="EI911" s="357"/>
      <c r="EJ911" s="357"/>
      <c r="EK911" s="357"/>
      <c r="EL911" s="357"/>
      <c r="EM911" s="357"/>
      <c r="EN911" s="357"/>
      <c r="EO911" s="357"/>
      <c r="EP911" s="357"/>
      <c r="EQ911" s="357"/>
      <c r="ER911" s="357"/>
      <c r="ES911" s="357"/>
      <c r="ET911" s="357"/>
      <c r="EU911" s="357"/>
    </row>
    <row r="912" ht="12.75" customHeight="1">
      <c r="A912" s="357"/>
      <c r="B912" s="357"/>
      <c r="C912" s="357"/>
      <c r="D912" s="357"/>
      <c r="E912" s="357"/>
      <c r="F912" s="357"/>
      <c r="G912" s="357"/>
      <c r="H912" s="357"/>
      <c r="I912" s="357"/>
      <c r="J912" s="357"/>
      <c r="K912" s="357"/>
      <c r="L912" s="357"/>
      <c r="M912" s="357"/>
      <c r="N912" s="357"/>
      <c r="O912" s="357"/>
      <c r="P912" s="357"/>
      <c r="Q912" s="357"/>
      <c r="R912" s="357"/>
      <c r="S912" s="357"/>
      <c r="T912" s="357"/>
      <c r="U912" s="357"/>
      <c r="V912" s="357"/>
      <c r="W912" s="357"/>
      <c r="X912" s="357"/>
      <c r="Y912" s="357"/>
      <c r="Z912" s="357"/>
      <c r="AA912" s="357"/>
      <c r="AB912" s="357"/>
      <c r="AC912" s="357"/>
      <c r="AD912" s="357"/>
      <c r="AE912" s="357"/>
      <c r="AF912" s="357"/>
      <c r="AG912" s="357"/>
      <c r="AH912" s="357"/>
      <c r="AI912" s="357"/>
      <c r="AJ912" s="357"/>
      <c r="AK912" s="357"/>
      <c r="AL912" s="357"/>
      <c r="AM912" s="357"/>
      <c r="AN912" s="357"/>
      <c r="AO912" s="357"/>
      <c r="AP912" s="357"/>
      <c r="AQ912" s="357"/>
      <c r="AR912" s="357"/>
      <c r="AS912" s="357"/>
      <c r="AT912" s="357"/>
      <c r="AU912" s="357"/>
      <c r="AV912" s="357"/>
      <c r="AW912" s="357"/>
      <c r="AX912" s="357"/>
      <c r="AY912" s="357"/>
      <c r="AZ912" s="357"/>
      <c r="BA912" s="357"/>
      <c r="BB912" s="357"/>
      <c r="BC912" s="357"/>
      <c r="BD912" s="357"/>
      <c r="BE912" s="357"/>
      <c r="BF912" s="357"/>
      <c r="BG912" s="357"/>
      <c r="BH912" s="357"/>
      <c r="BI912" s="357"/>
      <c r="BJ912" s="357"/>
      <c r="BK912" s="357"/>
      <c r="BL912" s="357"/>
      <c r="BM912" s="357"/>
      <c r="BN912" s="357"/>
      <c r="BO912" s="357"/>
      <c r="BP912" s="357"/>
      <c r="BQ912" s="357"/>
      <c r="BR912" s="357"/>
      <c r="BS912" s="357"/>
      <c r="BT912" s="357"/>
      <c r="BU912" s="357"/>
      <c r="BV912" s="357"/>
      <c r="BW912" s="357"/>
      <c r="BX912" s="357"/>
      <c r="BY912" s="357"/>
      <c r="BZ912" s="357"/>
      <c r="CA912" s="357"/>
      <c r="CB912" s="357"/>
      <c r="CC912" s="357"/>
      <c r="CD912" s="357"/>
      <c r="CE912" s="357"/>
      <c r="CF912" s="357"/>
      <c r="CG912" s="357"/>
      <c r="CH912" s="357"/>
      <c r="CI912" s="357"/>
      <c r="CJ912" s="357"/>
      <c r="CK912" s="357"/>
      <c r="CL912" s="357"/>
      <c r="CM912" s="357"/>
      <c r="CN912" s="357"/>
      <c r="CO912" s="357"/>
      <c r="CP912" s="357"/>
      <c r="CQ912" s="357"/>
      <c r="CR912" s="357"/>
      <c r="CS912" s="357"/>
      <c r="CT912" s="357"/>
      <c r="CU912" s="357"/>
      <c r="CV912" s="357"/>
      <c r="CW912" s="357"/>
      <c r="CX912" s="357"/>
      <c r="CY912" s="357"/>
      <c r="CZ912" s="357"/>
      <c r="DA912" s="357"/>
      <c r="DB912" s="357"/>
      <c r="DC912" s="357"/>
      <c r="DD912" s="357"/>
      <c r="DE912" s="357"/>
      <c r="DF912" s="357"/>
      <c r="DG912" s="357"/>
      <c r="DH912" s="357"/>
      <c r="DI912" s="357"/>
      <c r="DJ912" s="357"/>
      <c r="DK912" s="357"/>
      <c r="DL912" s="357"/>
      <c r="DM912" s="357"/>
      <c r="DN912" s="357"/>
      <c r="DO912" s="357"/>
      <c r="DP912" s="357"/>
      <c r="DQ912" s="357"/>
      <c r="DR912" s="357"/>
      <c r="DS912" s="357"/>
      <c r="DT912" s="357"/>
      <c r="DU912" s="357"/>
      <c r="DV912" s="357"/>
      <c r="DW912" s="357"/>
      <c r="DX912" s="357"/>
      <c r="DY912" s="357"/>
      <c r="DZ912" s="357"/>
      <c r="EA912" s="357"/>
      <c r="EB912" s="357"/>
      <c r="EC912" s="357"/>
      <c r="ED912" s="357"/>
      <c r="EE912" s="357"/>
      <c r="EF912" s="357"/>
      <c r="EG912" s="357"/>
      <c r="EH912" s="357"/>
      <c r="EI912" s="357"/>
      <c r="EJ912" s="357"/>
      <c r="EK912" s="357"/>
      <c r="EL912" s="357"/>
      <c r="EM912" s="357"/>
      <c r="EN912" s="357"/>
      <c r="EO912" s="357"/>
      <c r="EP912" s="357"/>
      <c r="EQ912" s="357"/>
      <c r="ER912" s="357"/>
      <c r="ES912" s="357"/>
      <c r="ET912" s="357"/>
      <c r="EU912" s="357"/>
    </row>
    <row r="913" ht="12.75" customHeight="1">
      <c r="A913" s="357"/>
      <c r="B913" s="357"/>
      <c r="C913" s="357"/>
      <c r="D913" s="357"/>
      <c r="E913" s="357"/>
      <c r="F913" s="357"/>
      <c r="G913" s="357"/>
      <c r="H913" s="357"/>
      <c r="I913" s="357"/>
      <c r="J913" s="357"/>
      <c r="K913" s="357"/>
      <c r="L913" s="357"/>
      <c r="M913" s="357"/>
      <c r="N913" s="357"/>
      <c r="O913" s="357"/>
      <c r="P913" s="357"/>
      <c r="Q913" s="357"/>
      <c r="R913" s="357"/>
      <c r="S913" s="357"/>
      <c r="T913" s="357"/>
      <c r="U913" s="357"/>
      <c r="V913" s="357"/>
      <c r="W913" s="357"/>
      <c r="X913" s="357"/>
      <c r="Y913" s="357"/>
      <c r="Z913" s="357"/>
      <c r="AA913" s="357"/>
      <c r="AB913" s="357"/>
      <c r="AC913" s="357"/>
      <c r="AD913" s="357"/>
      <c r="AE913" s="357"/>
      <c r="AF913" s="357"/>
      <c r="AG913" s="357"/>
      <c r="AH913" s="357"/>
      <c r="AI913" s="357"/>
      <c r="AJ913" s="357"/>
      <c r="AK913" s="357"/>
      <c r="AL913" s="357"/>
      <c r="AM913" s="357"/>
      <c r="AN913" s="357"/>
      <c r="AO913" s="357"/>
      <c r="AP913" s="357"/>
      <c r="AQ913" s="357"/>
      <c r="AR913" s="357"/>
      <c r="AS913" s="357"/>
      <c r="AT913" s="357"/>
      <c r="AU913" s="357"/>
      <c r="AV913" s="357"/>
      <c r="AW913" s="357"/>
      <c r="AX913" s="357"/>
      <c r="AY913" s="357"/>
      <c r="AZ913" s="357"/>
      <c r="BA913" s="357"/>
      <c r="BB913" s="357"/>
      <c r="BC913" s="357"/>
      <c r="BD913" s="357"/>
      <c r="BE913" s="357"/>
      <c r="BF913" s="357"/>
      <c r="BG913" s="357"/>
      <c r="BH913" s="357"/>
      <c r="BI913" s="357"/>
      <c r="BJ913" s="357"/>
      <c r="BK913" s="357"/>
      <c r="BL913" s="357"/>
      <c r="BM913" s="357"/>
      <c r="BN913" s="357"/>
      <c r="BO913" s="357"/>
      <c r="BP913" s="357"/>
      <c r="BQ913" s="357"/>
      <c r="BR913" s="357"/>
      <c r="BS913" s="357"/>
      <c r="BT913" s="357"/>
      <c r="BU913" s="357"/>
      <c r="BV913" s="357"/>
      <c r="BW913" s="357"/>
      <c r="BX913" s="357"/>
      <c r="BY913" s="357"/>
      <c r="BZ913" s="357"/>
      <c r="CA913" s="357"/>
      <c r="CB913" s="357"/>
      <c r="CC913" s="357"/>
      <c r="CD913" s="357"/>
      <c r="CE913" s="357"/>
      <c r="CF913" s="357"/>
      <c r="CG913" s="357"/>
      <c r="CH913" s="357"/>
      <c r="CI913" s="357"/>
      <c r="CJ913" s="357"/>
      <c r="CK913" s="357"/>
      <c r="CL913" s="357"/>
      <c r="CM913" s="357"/>
      <c r="CN913" s="357"/>
      <c r="CO913" s="357"/>
      <c r="CP913" s="357"/>
      <c r="CQ913" s="357"/>
      <c r="CR913" s="357"/>
      <c r="CS913" s="357"/>
      <c r="CT913" s="357"/>
      <c r="CU913" s="357"/>
      <c r="CV913" s="357"/>
      <c r="CW913" s="357"/>
      <c r="CX913" s="357"/>
      <c r="CY913" s="357"/>
      <c r="CZ913" s="357"/>
      <c r="DA913" s="357"/>
      <c r="DB913" s="357"/>
      <c r="DC913" s="357"/>
      <c r="DD913" s="357"/>
      <c r="DE913" s="357"/>
      <c r="DF913" s="357"/>
      <c r="DG913" s="357"/>
      <c r="DH913" s="357"/>
      <c r="DI913" s="357"/>
      <c r="DJ913" s="357"/>
      <c r="DK913" s="357"/>
      <c r="DL913" s="357"/>
      <c r="DM913" s="357"/>
      <c r="DN913" s="357"/>
      <c r="DO913" s="357"/>
      <c r="DP913" s="357"/>
      <c r="DQ913" s="357"/>
      <c r="DR913" s="357"/>
      <c r="DS913" s="357"/>
      <c r="DT913" s="357"/>
      <c r="DU913" s="357"/>
      <c r="DV913" s="357"/>
      <c r="DW913" s="357"/>
      <c r="DX913" s="357"/>
      <c r="DY913" s="357"/>
      <c r="DZ913" s="357"/>
      <c r="EA913" s="357"/>
      <c r="EB913" s="357"/>
      <c r="EC913" s="357"/>
      <c r="ED913" s="357"/>
      <c r="EE913" s="357"/>
      <c r="EF913" s="357"/>
      <c r="EG913" s="357"/>
      <c r="EH913" s="357"/>
      <c r="EI913" s="357"/>
      <c r="EJ913" s="357"/>
      <c r="EK913" s="357"/>
      <c r="EL913" s="357"/>
      <c r="EM913" s="357"/>
      <c r="EN913" s="357"/>
      <c r="EO913" s="357"/>
      <c r="EP913" s="357"/>
      <c r="EQ913" s="357"/>
      <c r="ER913" s="357"/>
      <c r="ES913" s="357"/>
      <c r="ET913" s="357"/>
      <c r="EU913" s="357"/>
    </row>
    <row r="914" ht="12.75" customHeight="1">
      <c r="A914" s="357"/>
      <c r="B914" s="357"/>
      <c r="C914" s="357"/>
      <c r="D914" s="357"/>
      <c r="E914" s="357"/>
      <c r="F914" s="357"/>
      <c r="G914" s="357"/>
      <c r="H914" s="357"/>
      <c r="I914" s="357"/>
      <c r="J914" s="357"/>
      <c r="K914" s="357"/>
      <c r="L914" s="357"/>
      <c r="M914" s="357"/>
      <c r="N914" s="357"/>
      <c r="O914" s="357"/>
      <c r="P914" s="357"/>
      <c r="Q914" s="357"/>
      <c r="R914" s="357"/>
      <c r="S914" s="357"/>
      <c r="T914" s="357"/>
      <c r="U914" s="357"/>
      <c r="V914" s="357"/>
      <c r="W914" s="357"/>
      <c r="X914" s="357"/>
      <c r="Y914" s="357"/>
      <c r="Z914" s="357"/>
      <c r="AA914" s="357"/>
      <c r="AB914" s="357"/>
      <c r="AC914" s="357"/>
      <c r="AD914" s="357"/>
      <c r="AE914" s="357"/>
      <c r="AF914" s="357"/>
      <c r="AG914" s="357"/>
      <c r="AH914" s="357"/>
      <c r="AI914" s="357"/>
      <c r="AJ914" s="357"/>
      <c r="AK914" s="357"/>
      <c r="AL914" s="357"/>
      <c r="AM914" s="357"/>
      <c r="AN914" s="357"/>
      <c r="AO914" s="357"/>
      <c r="AP914" s="357"/>
      <c r="AQ914" s="357"/>
      <c r="AR914" s="357"/>
      <c r="AS914" s="357"/>
      <c r="AT914" s="357"/>
      <c r="AU914" s="357"/>
      <c r="AV914" s="357"/>
      <c r="AW914" s="357"/>
      <c r="AX914" s="357"/>
      <c r="AY914" s="357"/>
      <c r="AZ914" s="357"/>
      <c r="BA914" s="357"/>
      <c r="BB914" s="357"/>
      <c r="BC914" s="357"/>
      <c r="BD914" s="357"/>
      <c r="BE914" s="357"/>
      <c r="BF914" s="357"/>
      <c r="BG914" s="357"/>
      <c r="BH914" s="357"/>
      <c r="BI914" s="357"/>
      <c r="BJ914" s="357"/>
      <c r="BK914" s="357"/>
      <c r="BL914" s="357"/>
      <c r="BM914" s="357"/>
      <c r="BN914" s="357"/>
      <c r="BO914" s="357"/>
      <c r="BP914" s="357"/>
      <c r="BQ914" s="357"/>
      <c r="BR914" s="357"/>
      <c r="BS914" s="357"/>
      <c r="BT914" s="357"/>
      <c r="BU914" s="357"/>
      <c r="BV914" s="357"/>
      <c r="BW914" s="357"/>
      <c r="BX914" s="357"/>
      <c r="BY914" s="357"/>
      <c r="BZ914" s="357"/>
      <c r="CA914" s="357"/>
      <c r="CB914" s="357"/>
      <c r="CC914" s="357"/>
      <c r="CD914" s="357"/>
      <c r="CE914" s="357"/>
      <c r="CF914" s="357"/>
      <c r="CG914" s="357"/>
      <c r="CH914" s="357"/>
      <c r="CI914" s="357"/>
      <c r="CJ914" s="357"/>
      <c r="CK914" s="357"/>
      <c r="CL914" s="357"/>
      <c r="CM914" s="357"/>
      <c r="CN914" s="357"/>
      <c r="CO914" s="357"/>
      <c r="CP914" s="357"/>
      <c r="CQ914" s="357"/>
      <c r="CR914" s="357"/>
      <c r="CS914" s="357"/>
      <c r="CT914" s="357"/>
      <c r="CU914" s="357"/>
      <c r="CV914" s="357"/>
      <c r="CW914" s="357"/>
      <c r="CX914" s="357"/>
      <c r="CY914" s="357"/>
      <c r="CZ914" s="357"/>
      <c r="DA914" s="357"/>
      <c r="DB914" s="357"/>
      <c r="DC914" s="357"/>
      <c r="DD914" s="357"/>
      <c r="DE914" s="357"/>
      <c r="DF914" s="357"/>
      <c r="DG914" s="357"/>
      <c r="DH914" s="357"/>
      <c r="DI914" s="357"/>
      <c r="DJ914" s="357"/>
      <c r="DK914" s="357"/>
      <c r="DL914" s="357"/>
      <c r="DM914" s="357"/>
      <c r="DN914" s="357"/>
      <c r="DO914" s="357"/>
      <c r="DP914" s="357"/>
      <c r="DQ914" s="357"/>
      <c r="DR914" s="357"/>
      <c r="DS914" s="357"/>
      <c r="DT914" s="357"/>
      <c r="DU914" s="357"/>
      <c r="DV914" s="357"/>
      <c r="DW914" s="357"/>
      <c r="DX914" s="357"/>
      <c r="DY914" s="357"/>
      <c r="DZ914" s="357"/>
      <c r="EA914" s="357"/>
      <c r="EB914" s="357"/>
      <c r="EC914" s="357"/>
      <c r="ED914" s="357"/>
      <c r="EE914" s="357"/>
      <c r="EF914" s="357"/>
      <c r="EG914" s="357"/>
      <c r="EH914" s="357"/>
      <c r="EI914" s="357"/>
      <c r="EJ914" s="357"/>
      <c r="EK914" s="357"/>
      <c r="EL914" s="357"/>
      <c r="EM914" s="357"/>
      <c r="EN914" s="357"/>
      <c r="EO914" s="357"/>
      <c r="EP914" s="357"/>
      <c r="EQ914" s="357"/>
      <c r="ER914" s="357"/>
      <c r="ES914" s="357"/>
      <c r="ET914" s="357"/>
      <c r="EU914" s="357"/>
    </row>
    <row r="915" ht="12.75" customHeight="1">
      <c r="A915" s="357"/>
      <c r="B915" s="357"/>
      <c r="C915" s="357"/>
      <c r="D915" s="357"/>
      <c r="E915" s="357"/>
      <c r="F915" s="357"/>
      <c r="G915" s="357"/>
      <c r="H915" s="357"/>
      <c r="I915" s="357"/>
      <c r="J915" s="357"/>
      <c r="K915" s="357"/>
      <c r="L915" s="357"/>
      <c r="M915" s="357"/>
      <c r="N915" s="357"/>
      <c r="O915" s="357"/>
      <c r="P915" s="357"/>
      <c r="Q915" s="357"/>
      <c r="R915" s="357"/>
      <c r="S915" s="357"/>
      <c r="T915" s="357"/>
      <c r="U915" s="357"/>
      <c r="V915" s="357"/>
      <c r="W915" s="357"/>
      <c r="X915" s="357"/>
      <c r="Y915" s="357"/>
      <c r="Z915" s="357"/>
      <c r="AA915" s="357"/>
      <c r="AB915" s="357"/>
      <c r="AC915" s="357"/>
      <c r="AD915" s="357"/>
      <c r="AE915" s="357"/>
      <c r="AF915" s="357"/>
      <c r="AG915" s="357"/>
      <c r="AH915" s="357"/>
      <c r="AI915" s="357"/>
      <c r="AJ915" s="357"/>
      <c r="AK915" s="357"/>
      <c r="AL915" s="357"/>
      <c r="AM915" s="357"/>
      <c r="AN915" s="357"/>
      <c r="AO915" s="357"/>
      <c r="AP915" s="357"/>
      <c r="AQ915" s="357"/>
      <c r="AR915" s="357"/>
      <c r="AS915" s="357"/>
      <c r="AT915" s="357"/>
      <c r="AU915" s="357"/>
      <c r="AV915" s="357"/>
      <c r="AW915" s="357"/>
      <c r="AX915" s="357"/>
      <c r="AY915" s="357"/>
      <c r="AZ915" s="357"/>
      <c r="BA915" s="357"/>
      <c r="BB915" s="357"/>
      <c r="BC915" s="357"/>
      <c r="BD915" s="357"/>
      <c r="BE915" s="357"/>
      <c r="BF915" s="357"/>
      <c r="BG915" s="357"/>
      <c r="BH915" s="357"/>
      <c r="BI915" s="357"/>
      <c r="BJ915" s="357"/>
      <c r="BK915" s="357"/>
      <c r="BL915" s="357"/>
      <c r="BM915" s="357"/>
      <c r="BN915" s="357"/>
      <c r="BO915" s="357"/>
      <c r="BP915" s="357"/>
      <c r="BQ915" s="357"/>
      <c r="BR915" s="357"/>
      <c r="BS915" s="357"/>
      <c r="BT915" s="357"/>
      <c r="BU915" s="357"/>
      <c r="BV915" s="357"/>
      <c r="BW915" s="357"/>
      <c r="BX915" s="357"/>
      <c r="BY915" s="357"/>
      <c r="BZ915" s="357"/>
      <c r="CA915" s="357"/>
      <c r="CB915" s="357"/>
      <c r="CC915" s="357"/>
      <c r="CD915" s="357"/>
      <c r="CE915" s="357"/>
      <c r="CF915" s="357"/>
      <c r="CG915" s="357"/>
      <c r="CH915" s="357"/>
      <c r="CI915" s="357"/>
      <c r="CJ915" s="357"/>
      <c r="CK915" s="357"/>
      <c r="CL915" s="357"/>
      <c r="CM915" s="357"/>
      <c r="CN915" s="357"/>
      <c r="CO915" s="357"/>
      <c r="CP915" s="357"/>
      <c r="CQ915" s="357"/>
      <c r="CR915" s="357"/>
      <c r="CS915" s="357"/>
      <c r="CT915" s="357"/>
      <c r="CU915" s="357"/>
      <c r="CV915" s="357"/>
      <c r="CW915" s="357"/>
      <c r="CX915" s="357"/>
      <c r="CY915" s="357"/>
      <c r="CZ915" s="357"/>
      <c r="DA915" s="357"/>
      <c r="DB915" s="357"/>
      <c r="DC915" s="357"/>
      <c r="DD915" s="357"/>
      <c r="DE915" s="357"/>
      <c r="DF915" s="357"/>
      <c r="DG915" s="357"/>
      <c r="DH915" s="357"/>
      <c r="DI915" s="357"/>
      <c r="DJ915" s="357"/>
      <c r="DK915" s="357"/>
      <c r="DL915" s="357"/>
      <c r="DM915" s="357"/>
      <c r="DN915" s="357"/>
      <c r="DO915" s="357"/>
      <c r="DP915" s="357"/>
      <c r="DQ915" s="357"/>
      <c r="DR915" s="357"/>
      <c r="DS915" s="357"/>
      <c r="DT915" s="357"/>
      <c r="DU915" s="357"/>
      <c r="DV915" s="357"/>
      <c r="DW915" s="357"/>
      <c r="DX915" s="357"/>
      <c r="DY915" s="357"/>
      <c r="DZ915" s="357"/>
      <c r="EA915" s="357"/>
      <c r="EB915" s="357"/>
      <c r="EC915" s="357"/>
      <c r="ED915" s="357"/>
      <c r="EE915" s="357"/>
      <c r="EF915" s="357"/>
      <c r="EG915" s="357"/>
      <c r="EH915" s="357"/>
      <c r="EI915" s="357"/>
      <c r="EJ915" s="357"/>
      <c r="EK915" s="357"/>
      <c r="EL915" s="357"/>
      <c r="EM915" s="357"/>
      <c r="EN915" s="357"/>
      <c r="EO915" s="357"/>
      <c r="EP915" s="357"/>
      <c r="EQ915" s="357"/>
      <c r="ER915" s="357"/>
      <c r="ES915" s="357"/>
      <c r="ET915" s="357"/>
      <c r="EU915" s="357"/>
    </row>
    <row r="916" ht="12.75" customHeight="1">
      <c r="A916" s="357"/>
      <c r="B916" s="357"/>
      <c r="C916" s="357"/>
      <c r="D916" s="357"/>
      <c r="E916" s="357"/>
      <c r="F916" s="357"/>
      <c r="G916" s="357"/>
      <c r="H916" s="357"/>
      <c r="I916" s="357"/>
      <c r="J916" s="357"/>
      <c r="K916" s="357"/>
      <c r="L916" s="357"/>
      <c r="M916" s="357"/>
      <c r="N916" s="357"/>
      <c r="O916" s="357"/>
      <c r="P916" s="357"/>
      <c r="Q916" s="357"/>
      <c r="R916" s="357"/>
      <c r="S916" s="357"/>
      <c r="T916" s="357"/>
      <c r="U916" s="357"/>
      <c r="V916" s="357"/>
      <c r="W916" s="357"/>
      <c r="X916" s="357"/>
      <c r="Y916" s="357"/>
      <c r="Z916" s="357"/>
      <c r="AA916" s="357"/>
      <c r="AB916" s="357"/>
      <c r="AC916" s="357"/>
      <c r="AD916" s="357"/>
      <c r="AE916" s="357"/>
      <c r="AF916" s="357"/>
      <c r="AG916" s="357"/>
      <c r="AH916" s="357"/>
      <c r="AI916" s="357"/>
      <c r="AJ916" s="357"/>
      <c r="AK916" s="357"/>
      <c r="AL916" s="357"/>
      <c r="AM916" s="357"/>
      <c r="AN916" s="357"/>
      <c r="AO916" s="357"/>
      <c r="AP916" s="357"/>
      <c r="AQ916" s="357"/>
      <c r="AR916" s="357"/>
      <c r="AS916" s="357"/>
      <c r="AT916" s="357"/>
      <c r="AU916" s="357"/>
      <c r="AV916" s="357"/>
      <c r="AW916" s="357"/>
      <c r="AX916" s="357"/>
      <c r="AY916" s="357"/>
      <c r="AZ916" s="357"/>
      <c r="BA916" s="357"/>
      <c r="BB916" s="357"/>
      <c r="BC916" s="357"/>
      <c r="BD916" s="357"/>
      <c r="BE916" s="357"/>
      <c r="BF916" s="357"/>
      <c r="BG916" s="357"/>
      <c r="BH916" s="357"/>
      <c r="BI916" s="357"/>
      <c r="BJ916" s="357"/>
      <c r="BK916" s="357"/>
      <c r="BL916" s="357"/>
      <c r="BM916" s="357"/>
      <c r="BN916" s="357"/>
      <c r="BO916" s="357"/>
      <c r="BP916" s="357"/>
      <c r="BQ916" s="357"/>
      <c r="BR916" s="357"/>
      <c r="BS916" s="357"/>
      <c r="BT916" s="357"/>
      <c r="BU916" s="357"/>
      <c r="BV916" s="357"/>
      <c r="BW916" s="357"/>
      <c r="BX916" s="357"/>
      <c r="BY916" s="357"/>
      <c r="BZ916" s="357"/>
      <c r="CA916" s="357"/>
      <c r="CB916" s="357"/>
      <c r="CC916" s="357"/>
      <c r="CD916" s="357"/>
      <c r="CE916" s="357"/>
      <c r="CF916" s="357"/>
      <c r="CG916" s="357"/>
      <c r="CH916" s="357"/>
      <c r="CI916" s="357"/>
      <c r="CJ916" s="357"/>
      <c r="CK916" s="357"/>
      <c r="CL916" s="357"/>
      <c r="CM916" s="357"/>
      <c r="CN916" s="357"/>
      <c r="CO916" s="357"/>
      <c r="CP916" s="357"/>
      <c r="CQ916" s="357"/>
      <c r="CR916" s="357"/>
      <c r="CS916" s="357"/>
      <c r="CT916" s="357"/>
      <c r="CU916" s="357"/>
      <c r="CV916" s="357"/>
      <c r="CW916" s="357"/>
      <c r="CX916" s="357"/>
      <c r="CY916" s="357"/>
      <c r="CZ916" s="357"/>
      <c r="DA916" s="357"/>
      <c r="DB916" s="357"/>
      <c r="DC916" s="357"/>
      <c r="DD916" s="357"/>
      <c r="DE916" s="357"/>
      <c r="DF916" s="357"/>
      <c r="DG916" s="357"/>
      <c r="DH916" s="357"/>
      <c r="DI916" s="357"/>
      <c r="DJ916" s="357"/>
      <c r="DK916" s="357"/>
      <c r="DL916" s="357"/>
      <c r="DM916" s="357"/>
      <c r="DN916" s="357"/>
      <c r="DO916" s="357"/>
      <c r="DP916" s="357"/>
      <c r="DQ916" s="357"/>
      <c r="DR916" s="357"/>
      <c r="DS916" s="357"/>
      <c r="DT916" s="357"/>
      <c r="DU916" s="357"/>
      <c r="DV916" s="357"/>
      <c r="DW916" s="357"/>
      <c r="DX916" s="357"/>
      <c r="DY916" s="357"/>
      <c r="DZ916" s="357"/>
      <c r="EA916" s="357"/>
      <c r="EB916" s="357"/>
      <c r="EC916" s="357"/>
      <c r="ED916" s="357"/>
      <c r="EE916" s="357"/>
      <c r="EF916" s="357"/>
      <c r="EG916" s="357"/>
      <c r="EH916" s="357"/>
      <c r="EI916" s="357"/>
      <c r="EJ916" s="357"/>
      <c r="EK916" s="357"/>
      <c r="EL916" s="357"/>
      <c r="EM916" s="357"/>
      <c r="EN916" s="357"/>
      <c r="EO916" s="357"/>
      <c r="EP916" s="357"/>
      <c r="EQ916" s="357"/>
      <c r="ER916" s="357"/>
      <c r="ES916" s="357"/>
      <c r="ET916" s="357"/>
      <c r="EU916" s="357"/>
    </row>
    <row r="917" ht="12.75" customHeight="1">
      <c r="A917" s="357"/>
      <c r="B917" s="357"/>
      <c r="C917" s="357"/>
      <c r="D917" s="357"/>
      <c r="E917" s="357"/>
      <c r="F917" s="357"/>
      <c r="G917" s="357"/>
      <c r="H917" s="357"/>
      <c r="I917" s="357"/>
      <c r="J917" s="357"/>
      <c r="K917" s="357"/>
      <c r="L917" s="357"/>
      <c r="M917" s="357"/>
      <c r="N917" s="357"/>
      <c r="O917" s="357"/>
      <c r="P917" s="357"/>
      <c r="Q917" s="357"/>
      <c r="R917" s="357"/>
      <c r="S917" s="357"/>
      <c r="T917" s="357"/>
      <c r="U917" s="357"/>
      <c r="V917" s="357"/>
      <c r="W917" s="357"/>
      <c r="X917" s="357"/>
      <c r="Y917" s="357"/>
      <c r="Z917" s="357"/>
      <c r="AA917" s="357"/>
      <c r="AB917" s="357"/>
      <c r="AC917" s="357"/>
      <c r="AD917" s="357"/>
      <c r="AE917" s="357"/>
      <c r="AF917" s="357"/>
      <c r="AG917" s="357"/>
      <c r="AH917" s="357"/>
      <c r="AI917" s="357"/>
      <c r="AJ917" s="357"/>
      <c r="AK917" s="357"/>
      <c r="AL917" s="357"/>
      <c r="AM917" s="357"/>
      <c r="AN917" s="357"/>
      <c r="AO917" s="357"/>
      <c r="AP917" s="357"/>
      <c r="AQ917" s="357"/>
      <c r="AR917" s="357"/>
      <c r="AS917" s="357"/>
      <c r="AT917" s="357"/>
      <c r="AU917" s="357"/>
      <c r="AV917" s="357"/>
      <c r="AW917" s="357"/>
      <c r="AX917" s="357"/>
      <c r="AY917" s="357"/>
      <c r="AZ917" s="357"/>
      <c r="BA917" s="357"/>
      <c r="BB917" s="357"/>
      <c r="BC917" s="357"/>
      <c r="BD917" s="357"/>
      <c r="BE917" s="357"/>
      <c r="BF917" s="357"/>
      <c r="BG917" s="357"/>
      <c r="BH917" s="357"/>
      <c r="BI917" s="357"/>
      <c r="BJ917" s="357"/>
      <c r="BK917" s="357"/>
      <c r="BL917" s="357"/>
      <c r="BM917" s="357"/>
      <c r="BN917" s="357"/>
      <c r="BO917" s="357"/>
      <c r="BP917" s="357"/>
      <c r="BQ917" s="357"/>
      <c r="BR917" s="357"/>
      <c r="BS917" s="357"/>
      <c r="BT917" s="357"/>
      <c r="BU917" s="357"/>
      <c r="BV917" s="357"/>
      <c r="BW917" s="357"/>
      <c r="BX917" s="357"/>
      <c r="BY917" s="357"/>
      <c r="BZ917" s="357"/>
      <c r="CA917" s="357"/>
      <c r="CB917" s="357"/>
      <c r="CC917" s="357"/>
      <c r="CD917" s="357"/>
      <c r="CE917" s="357"/>
      <c r="CF917" s="357"/>
      <c r="CG917" s="357"/>
      <c r="CH917" s="357"/>
      <c r="CI917" s="357"/>
      <c r="CJ917" s="357"/>
      <c r="CK917" s="357"/>
      <c r="CL917" s="357"/>
      <c r="CM917" s="357"/>
      <c r="CN917" s="357"/>
      <c r="CO917" s="357"/>
      <c r="CP917" s="357"/>
      <c r="CQ917" s="357"/>
      <c r="CR917" s="357"/>
      <c r="CS917" s="357"/>
      <c r="CT917" s="357"/>
      <c r="CU917" s="357"/>
      <c r="CV917" s="357"/>
      <c r="CW917" s="357"/>
      <c r="CX917" s="357"/>
      <c r="CY917" s="357"/>
      <c r="CZ917" s="357"/>
      <c r="DA917" s="357"/>
      <c r="DB917" s="357"/>
      <c r="DC917" s="357"/>
      <c r="DD917" s="357"/>
      <c r="DE917" s="357"/>
      <c r="DF917" s="357"/>
      <c r="DG917" s="357"/>
      <c r="DH917" s="357"/>
      <c r="DI917" s="357"/>
      <c r="DJ917" s="357"/>
      <c r="DK917" s="357"/>
      <c r="DL917" s="357"/>
      <c r="DM917" s="357"/>
      <c r="DN917" s="357"/>
      <c r="DO917" s="357"/>
      <c r="DP917" s="357"/>
      <c r="DQ917" s="357"/>
      <c r="DR917" s="357"/>
      <c r="DS917" s="357"/>
      <c r="DT917" s="357"/>
      <c r="DU917" s="357"/>
      <c r="DV917" s="357"/>
      <c r="DW917" s="357"/>
      <c r="DX917" s="357"/>
      <c r="DY917" s="357"/>
      <c r="DZ917" s="357"/>
      <c r="EA917" s="357"/>
      <c r="EB917" s="357"/>
      <c r="EC917" s="357"/>
      <c r="ED917" s="357"/>
      <c r="EE917" s="357"/>
      <c r="EF917" s="357"/>
      <c r="EG917" s="357"/>
      <c r="EH917" s="357"/>
      <c r="EI917" s="357"/>
      <c r="EJ917" s="357"/>
      <c r="EK917" s="357"/>
      <c r="EL917" s="357"/>
      <c r="EM917" s="357"/>
      <c r="EN917" s="357"/>
      <c r="EO917" s="357"/>
      <c r="EP917" s="357"/>
      <c r="EQ917" s="357"/>
      <c r="ER917" s="357"/>
      <c r="ES917" s="357"/>
      <c r="ET917" s="357"/>
      <c r="EU917" s="357"/>
    </row>
    <row r="918" ht="12.75" customHeight="1">
      <c r="A918" s="357"/>
      <c r="B918" s="357"/>
      <c r="C918" s="357"/>
      <c r="D918" s="357"/>
      <c r="E918" s="357"/>
      <c r="F918" s="357"/>
      <c r="G918" s="357"/>
      <c r="H918" s="357"/>
      <c r="I918" s="357"/>
      <c r="J918" s="357"/>
      <c r="K918" s="357"/>
      <c r="L918" s="357"/>
      <c r="M918" s="357"/>
      <c r="N918" s="357"/>
      <c r="O918" s="357"/>
      <c r="P918" s="357"/>
      <c r="Q918" s="357"/>
      <c r="R918" s="357"/>
      <c r="S918" s="357"/>
      <c r="T918" s="357"/>
      <c r="U918" s="357"/>
      <c r="V918" s="357"/>
      <c r="W918" s="357"/>
      <c r="X918" s="357"/>
      <c r="Y918" s="357"/>
      <c r="Z918" s="357"/>
      <c r="AA918" s="357"/>
      <c r="AB918" s="357"/>
      <c r="AC918" s="357"/>
      <c r="AD918" s="357"/>
      <c r="AE918" s="357"/>
      <c r="AF918" s="357"/>
      <c r="AG918" s="357"/>
      <c r="AH918" s="357"/>
      <c r="AI918" s="357"/>
      <c r="AJ918" s="357"/>
      <c r="AK918" s="357"/>
      <c r="AL918" s="357"/>
      <c r="AM918" s="357"/>
      <c r="AN918" s="357"/>
      <c r="AO918" s="357"/>
      <c r="AP918" s="357"/>
      <c r="AQ918" s="357"/>
      <c r="AR918" s="357"/>
      <c r="AS918" s="357"/>
      <c r="AT918" s="357"/>
      <c r="AU918" s="357"/>
      <c r="AV918" s="357"/>
      <c r="AW918" s="357"/>
      <c r="AX918" s="357"/>
      <c r="AY918" s="357"/>
      <c r="AZ918" s="357"/>
      <c r="BA918" s="357"/>
      <c r="BB918" s="357"/>
      <c r="BC918" s="357"/>
      <c r="BD918" s="357"/>
      <c r="BE918" s="357"/>
      <c r="BF918" s="357"/>
      <c r="BG918" s="357"/>
      <c r="BH918" s="357"/>
      <c r="BI918" s="357"/>
      <c r="BJ918" s="357"/>
      <c r="BK918" s="357"/>
      <c r="BL918" s="357"/>
      <c r="BM918" s="357"/>
      <c r="BN918" s="357"/>
      <c r="BO918" s="357"/>
      <c r="BP918" s="357"/>
      <c r="BQ918" s="357"/>
      <c r="BR918" s="357"/>
      <c r="BS918" s="357"/>
      <c r="BT918" s="357"/>
      <c r="BU918" s="357"/>
      <c r="BV918" s="357"/>
      <c r="BW918" s="357"/>
      <c r="BX918" s="357"/>
      <c r="BY918" s="357"/>
      <c r="BZ918" s="357"/>
      <c r="CA918" s="357"/>
      <c r="CB918" s="357"/>
      <c r="CC918" s="357"/>
      <c r="CD918" s="357"/>
      <c r="CE918" s="357"/>
      <c r="CF918" s="357"/>
      <c r="CG918" s="357"/>
      <c r="CH918" s="357"/>
      <c r="CI918" s="357"/>
      <c r="CJ918" s="357"/>
      <c r="CK918" s="357"/>
      <c r="CL918" s="357"/>
      <c r="CM918" s="357"/>
      <c r="CN918" s="357"/>
      <c r="CO918" s="357"/>
      <c r="CP918" s="357"/>
      <c r="CQ918" s="357"/>
      <c r="CR918" s="357"/>
      <c r="CS918" s="357"/>
      <c r="CT918" s="357"/>
      <c r="CU918" s="357"/>
      <c r="CV918" s="357"/>
      <c r="CW918" s="357"/>
      <c r="CX918" s="357"/>
      <c r="CY918" s="357"/>
      <c r="CZ918" s="357"/>
      <c r="DA918" s="357"/>
      <c r="DB918" s="357"/>
      <c r="DC918" s="357"/>
      <c r="DD918" s="357"/>
      <c r="DE918" s="357"/>
      <c r="DF918" s="357"/>
      <c r="DG918" s="357"/>
      <c r="DH918" s="357"/>
      <c r="DI918" s="357"/>
      <c r="DJ918" s="357"/>
      <c r="DK918" s="357"/>
      <c r="DL918" s="357"/>
      <c r="DM918" s="357"/>
      <c r="DN918" s="357"/>
      <c r="DO918" s="357"/>
      <c r="DP918" s="357"/>
      <c r="DQ918" s="357"/>
      <c r="DR918" s="357"/>
      <c r="DS918" s="357"/>
      <c r="DT918" s="357"/>
      <c r="DU918" s="357"/>
      <c r="DV918" s="357"/>
      <c r="DW918" s="357"/>
      <c r="DX918" s="357"/>
      <c r="DY918" s="357"/>
      <c r="DZ918" s="357"/>
      <c r="EA918" s="357"/>
      <c r="EB918" s="357"/>
      <c r="EC918" s="357"/>
      <c r="ED918" s="357"/>
      <c r="EE918" s="357"/>
      <c r="EF918" s="357"/>
      <c r="EG918" s="357"/>
      <c r="EH918" s="357"/>
      <c r="EI918" s="357"/>
      <c r="EJ918" s="357"/>
      <c r="EK918" s="357"/>
      <c r="EL918" s="357"/>
      <c r="EM918" s="357"/>
      <c r="EN918" s="357"/>
      <c r="EO918" s="357"/>
      <c r="EP918" s="357"/>
      <c r="EQ918" s="357"/>
      <c r="ER918" s="357"/>
      <c r="ES918" s="357"/>
      <c r="ET918" s="357"/>
      <c r="EU918" s="357"/>
    </row>
    <row r="919" ht="12.75" customHeight="1">
      <c r="A919" s="357"/>
      <c r="B919" s="357"/>
      <c r="C919" s="357"/>
      <c r="D919" s="357"/>
      <c r="E919" s="357"/>
      <c r="F919" s="357"/>
      <c r="G919" s="357"/>
      <c r="H919" s="357"/>
      <c r="I919" s="357"/>
      <c r="J919" s="357"/>
      <c r="K919" s="357"/>
      <c r="L919" s="357"/>
      <c r="M919" s="357"/>
      <c r="N919" s="357"/>
      <c r="O919" s="357"/>
      <c r="P919" s="357"/>
      <c r="Q919" s="357"/>
      <c r="R919" s="357"/>
      <c r="S919" s="357"/>
      <c r="T919" s="357"/>
      <c r="U919" s="357"/>
      <c r="V919" s="357"/>
      <c r="W919" s="357"/>
      <c r="X919" s="357"/>
      <c r="Y919" s="357"/>
      <c r="Z919" s="357"/>
      <c r="AA919" s="357"/>
      <c r="AB919" s="357"/>
      <c r="AC919" s="357"/>
      <c r="AD919" s="357"/>
      <c r="AE919" s="357"/>
      <c r="AF919" s="357"/>
      <c r="AG919" s="357"/>
      <c r="AH919" s="357"/>
      <c r="AI919" s="357"/>
      <c r="AJ919" s="357"/>
      <c r="AK919" s="357"/>
      <c r="AL919" s="357"/>
      <c r="AM919" s="357"/>
      <c r="AN919" s="357"/>
      <c r="AO919" s="357"/>
      <c r="AP919" s="357"/>
      <c r="AQ919" s="357"/>
      <c r="AR919" s="357"/>
      <c r="AS919" s="357"/>
      <c r="AT919" s="357"/>
      <c r="AU919" s="357"/>
      <c r="AV919" s="357"/>
      <c r="AW919" s="357"/>
      <c r="AX919" s="357"/>
      <c r="AY919" s="357"/>
      <c r="AZ919" s="357"/>
      <c r="BA919" s="357"/>
      <c r="BB919" s="357"/>
      <c r="BC919" s="357"/>
      <c r="BD919" s="357"/>
      <c r="BE919" s="357"/>
      <c r="BF919" s="357"/>
      <c r="BG919" s="357"/>
      <c r="BH919" s="357"/>
      <c r="BI919" s="357"/>
      <c r="BJ919" s="357"/>
      <c r="BK919" s="357"/>
      <c r="BL919" s="357"/>
      <c r="BM919" s="357"/>
      <c r="BN919" s="357"/>
      <c r="BO919" s="357"/>
      <c r="BP919" s="357"/>
      <c r="BQ919" s="357"/>
      <c r="BR919" s="357"/>
      <c r="BS919" s="357"/>
      <c r="BT919" s="357"/>
      <c r="BU919" s="357"/>
      <c r="BV919" s="357"/>
      <c r="BW919" s="357"/>
      <c r="BX919" s="357"/>
      <c r="BY919" s="357"/>
      <c r="BZ919" s="357"/>
      <c r="CA919" s="357"/>
      <c r="CB919" s="357"/>
      <c r="CC919" s="357"/>
      <c r="CD919" s="357"/>
      <c r="CE919" s="357"/>
      <c r="CF919" s="357"/>
      <c r="CG919" s="357"/>
      <c r="CH919" s="357"/>
      <c r="CI919" s="357"/>
      <c r="CJ919" s="357"/>
      <c r="CK919" s="357"/>
      <c r="CL919" s="357"/>
      <c r="CM919" s="357"/>
      <c r="CN919" s="357"/>
      <c r="CO919" s="357"/>
      <c r="CP919" s="357"/>
      <c r="CQ919" s="357"/>
      <c r="CR919" s="357"/>
      <c r="CS919" s="357"/>
      <c r="CT919" s="357"/>
      <c r="CU919" s="357"/>
      <c r="CV919" s="357"/>
      <c r="CW919" s="357"/>
      <c r="CX919" s="357"/>
      <c r="CY919" s="357"/>
      <c r="CZ919" s="357"/>
      <c r="DA919" s="357"/>
      <c r="DB919" s="357"/>
      <c r="DC919" s="357"/>
      <c r="DD919" s="357"/>
      <c r="DE919" s="357"/>
      <c r="DF919" s="357"/>
      <c r="DG919" s="357"/>
      <c r="DH919" s="357"/>
      <c r="DI919" s="357"/>
      <c r="DJ919" s="357"/>
      <c r="DK919" s="357"/>
      <c r="DL919" s="357"/>
      <c r="DM919" s="357"/>
      <c r="DN919" s="357"/>
      <c r="DO919" s="357"/>
      <c r="DP919" s="357"/>
      <c r="DQ919" s="357"/>
      <c r="DR919" s="357"/>
      <c r="DS919" s="357"/>
      <c r="DT919" s="357"/>
      <c r="DU919" s="357"/>
      <c r="DV919" s="357"/>
      <c r="DW919" s="357"/>
      <c r="DX919" s="357"/>
      <c r="DY919" s="357"/>
      <c r="DZ919" s="357"/>
      <c r="EA919" s="357"/>
      <c r="EB919" s="357"/>
      <c r="EC919" s="357"/>
      <c r="ED919" s="357"/>
      <c r="EE919" s="357"/>
      <c r="EF919" s="357"/>
      <c r="EG919" s="357"/>
      <c r="EH919" s="357"/>
      <c r="EI919" s="357"/>
      <c r="EJ919" s="357"/>
      <c r="EK919" s="357"/>
      <c r="EL919" s="357"/>
      <c r="EM919" s="357"/>
      <c r="EN919" s="357"/>
      <c r="EO919" s="357"/>
      <c r="EP919" s="357"/>
      <c r="EQ919" s="357"/>
      <c r="ER919" s="357"/>
      <c r="ES919" s="357"/>
      <c r="ET919" s="357"/>
      <c r="EU919" s="357"/>
    </row>
    <row r="920" ht="12.75" customHeight="1">
      <c r="A920" s="357"/>
      <c r="B920" s="357"/>
      <c r="C920" s="357"/>
      <c r="D920" s="357"/>
      <c r="E920" s="357"/>
      <c r="F920" s="357"/>
      <c r="G920" s="357"/>
      <c r="H920" s="357"/>
      <c r="I920" s="357"/>
      <c r="J920" s="357"/>
      <c r="K920" s="357"/>
      <c r="L920" s="357"/>
      <c r="M920" s="357"/>
      <c r="N920" s="357"/>
      <c r="O920" s="357"/>
      <c r="P920" s="357"/>
      <c r="Q920" s="357"/>
      <c r="R920" s="357"/>
      <c r="S920" s="357"/>
      <c r="T920" s="357"/>
      <c r="U920" s="357"/>
      <c r="V920" s="357"/>
      <c r="W920" s="357"/>
      <c r="X920" s="357"/>
      <c r="Y920" s="357"/>
      <c r="Z920" s="357"/>
      <c r="AA920" s="357"/>
      <c r="AB920" s="357"/>
      <c r="AC920" s="357"/>
      <c r="AD920" s="357"/>
      <c r="AE920" s="357"/>
      <c r="AF920" s="357"/>
      <c r="AG920" s="357"/>
      <c r="AH920" s="357"/>
      <c r="AI920" s="357"/>
      <c r="AJ920" s="357"/>
      <c r="AK920" s="357"/>
      <c r="AL920" s="357"/>
      <c r="AM920" s="357"/>
      <c r="AN920" s="357"/>
      <c r="AO920" s="357"/>
      <c r="AP920" s="357"/>
      <c r="AQ920" s="357"/>
      <c r="AR920" s="357"/>
      <c r="AS920" s="357"/>
      <c r="AT920" s="357"/>
      <c r="AU920" s="357"/>
      <c r="AV920" s="357"/>
      <c r="AW920" s="357"/>
      <c r="AX920" s="357"/>
      <c r="AY920" s="357"/>
      <c r="AZ920" s="357"/>
      <c r="BA920" s="357"/>
      <c r="BB920" s="357"/>
      <c r="BC920" s="357"/>
      <c r="BD920" s="357"/>
      <c r="BE920" s="357"/>
      <c r="BF920" s="357"/>
      <c r="BG920" s="357"/>
      <c r="BH920" s="357"/>
      <c r="BI920" s="357"/>
      <c r="BJ920" s="357"/>
      <c r="BK920" s="357"/>
      <c r="BL920" s="357"/>
      <c r="BM920" s="357"/>
      <c r="BN920" s="357"/>
      <c r="BO920" s="357"/>
      <c r="BP920" s="357"/>
      <c r="BQ920" s="357"/>
      <c r="BR920" s="357"/>
      <c r="BS920" s="357"/>
      <c r="BT920" s="357"/>
      <c r="BU920" s="357"/>
      <c r="BV920" s="357"/>
      <c r="BW920" s="357"/>
      <c r="BX920" s="357"/>
      <c r="BY920" s="357"/>
      <c r="BZ920" s="357"/>
      <c r="CA920" s="357"/>
      <c r="CB920" s="357"/>
      <c r="CC920" s="357"/>
      <c r="CD920" s="357"/>
      <c r="CE920" s="357"/>
      <c r="CF920" s="357"/>
      <c r="CG920" s="357"/>
      <c r="CH920" s="357"/>
      <c r="CI920" s="357"/>
      <c r="CJ920" s="357"/>
      <c r="CK920" s="357"/>
      <c r="CL920" s="357"/>
      <c r="CM920" s="357"/>
      <c r="CN920" s="357"/>
      <c r="CO920" s="357"/>
      <c r="CP920" s="357"/>
      <c r="CQ920" s="357"/>
      <c r="CR920" s="357"/>
      <c r="CS920" s="357"/>
      <c r="CT920" s="357"/>
      <c r="CU920" s="357"/>
      <c r="CV920" s="357"/>
      <c r="CW920" s="357"/>
      <c r="CX920" s="357"/>
      <c r="CY920" s="357"/>
      <c r="CZ920" s="357"/>
      <c r="DA920" s="357"/>
      <c r="DB920" s="357"/>
      <c r="DC920" s="357"/>
      <c r="DD920" s="357"/>
      <c r="DE920" s="357"/>
      <c r="DF920" s="357"/>
      <c r="DG920" s="357"/>
      <c r="DH920" s="357"/>
      <c r="DI920" s="357"/>
      <c r="DJ920" s="357"/>
      <c r="DK920" s="357"/>
      <c r="DL920" s="357"/>
      <c r="DM920" s="357"/>
      <c r="DN920" s="357"/>
      <c r="DO920" s="357"/>
      <c r="DP920" s="357"/>
      <c r="DQ920" s="357"/>
      <c r="DR920" s="357"/>
      <c r="DS920" s="357"/>
      <c r="DT920" s="357"/>
      <c r="DU920" s="357"/>
      <c r="DV920" s="357"/>
      <c r="DW920" s="357"/>
      <c r="DX920" s="357"/>
      <c r="DY920" s="357"/>
      <c r="DZ920" s="357"/>
      <c r="EA920" s="357"/>
      <c r="EB920" s="357"/>
      <c r="EC920" s="357"/>
      <c r="ED920" s="357"/>
      <c r="EE920" s="357"/>
      <c r="EF920" s="357"/>
      <c r="EG920" s="357"/>
      <c r="EH920" s="357"/>
      <c r="EI920" s="357"/>
      <c r="EJ920" s="357"/>
      <c r="EK920" s="357"/>
      <c r="EL920" s="357"/>
      <c r="EM920" s="357"/>
      <c r="EN920" s="357"/>
      <c r="EO920" s="357"/>
      <c r="EP920" s="357"/>
      <c r="EQ920" s="357"/>
      <c r="ER920" s="357"/>
      <c r="ES920" s="357"/>
      <c r="ET920" s="357"/>
      <c r="EU920" s="357"/>
    </row>
    <row r="921" ht="12.75" customHeight="1">
      <c r="A921" s="357"/>
      <c r="B921" s="357"/>
      <c r="C921" s="357"/>
      <c r="D921" s="357"/>
      <c r="E921" s="357"/>
      <c r="F921" s="357"/>
      <c r="G921" s="357"/>
      <c r="H921" s="357"/>
      <c r="I921" s="357"/>
      <c r="J921" s="357"/>
      <c r="K921" s="357"/>
      <c r="L921" s="357"/>
      <c r="M921" s="357"/>
      <c r="N921" s="357"/>
      <c r="O921" s="357"/>
      <c r="P921" s="357"/>
      <c r="Q921" s="357"/>
      <c r="R921" s="357"/>
      <c r="S921" s="357"/>
      <c r="T921" s="357"/>
      <c r="U921" s="357"/>
      <c r="V921" s="357"/>
      <c r="W921" s="357"/>
      <c r="X921" s="357"/>
      <c r="Y921" s="357"/>
      <c r="Z921" s="357"/>
      <c r="AA921" s="357"/>
      <c r="AB921" s="357"/>
      <c r="AC921" s="357"/>
      <c r="AD921" s="357"/>
      <c r="AE921" s="357"/>
      <c r="AF921" s="357"/>
      <c r="AG921" s="357"/>
      <c r="AH921" s="357"/>
      <c r="AI921" s="357"/>
      <c r="AJ921" s="357"/>
      <c r="AK921" s="357"/>
      <c r="AL921" s="357"/>
      <c r="AM921" s="357"/>
      <c r="AN921" s="357"/>
      <c r="AO921" s="357"/>
      <c r="AP921" s="357"/>
      <c r="AQ921" s="357"/>
      <c r="AR921" s="357"/>
      <c r="AS921" s="357"/>
      <c r="AT921" s="357"/>
      <c r="AU921" s="357"/>
      <c r="AV921" s="357"/>
      <c r="AW921" s="357"/>
      <c r="AX921" s="357"/>
      <c r="AY921" s="357"/>
      <c r="AZ921" s="357"/>
      <c r="BA921" s="357"/>
      <c r="BB921" s="357"/>
      <c r="BC921" s="357"/>
      <c r="BD921" s="357"/>
      <c r="BE921" s="357"/>
      <c r="BF921" s="357"/>
      <c r="BG921" s="357"/>
      <c r="BH921" s="357"/>
      <c r="BI921" s="357"/>
      <c r="BJ921" s="357"/>
      <c r="BK921" s="357"/>
      <c r="BL921" s="357"/>
      <c r="BM921" s="357"/>
      <c r="BN921" s="357"/>
      <c r="BO921" s="357"/>
      <c r="BP921" s="357"/>
      <c r="BQ921" s="357"/>
      <c r="BR921" s="357"/>
      <c r="BS921" s="357"/>
      <c r="BT921" s="357"/>
      <c r="BU921" s="357"/>
      <c r="BV921" s="357"/>
      <c r="BW921" s="357"/>
      <c r="BX921" s="357"/>
      <c r="BY921" s="357"/>
      <c r="BZ921" s="357"/>
      <c r="CA921" s="357"/>
      <c r="CB921" s="357"/>
      <c r="CC921" s="357"/>
      <c r="CD921" s="357"/>
      <c r="CE921" s="357"/>
      <c r="CF921" s="357"/>
      <c r="CG921" s="357"/>
      <c r="CH921" s="357"/>
      <c r="CI921" s="357"/>
      <c r="CJ921" s="357"/>
      <c r="CK921" s="357"/>
      <c r="CL921" s="357"/>
      <c r="CM921" s="357"/>
      <c r="CN921" s="357"/>
      <c r="CO921" s="357"/>
      <c r="CP921" s="357"/>
      <c r="CQ921" s="357"/>
      <c r="CR921" s="357"/>
      <c r="CS921" s="357"/>
      <c r="CT921" s="357"/>
      <c r="CU921" s="357"/>
      <c r="CV921" s="357"/>
      <c r="CW921" s="357"/>
      <c r="CX921" s="357"/>
      <c r="CY921" s="357"/>
      <c r="CZ921" s="357"/>
      <c r="DA921" s="357"/>
      <c r="DB921" s="357"/>
      <c r="DC921" s="357"/>
      <c r="DD921" s="357"/>
      <c r="DE921" s="357"/>
      <c r="DF921" s="357"/>
      <c r="DG921" s="357"/>
      <c r="DH921" s="357"/>
      <c r="DI921" s="357"/>
      <c r="DJ921" s="357"/>
      <c r="DK921" s="357"/>
      <c r="DL921" s="357"/>
      <c r="DM921" s="357"/>
      <c r="DN921" s="357"/>
      <c r="DO921" s="357"/>
      <c r="DP921" s="357"/>
      <c r="DQ921" s="357"/>
      <c r="DR921" s="357"/>
      <c r="DS921" s="357"/>
      <c r="DT921" s="357"/>
      <c r="DU921" s="357"/>
      <c r="DV921" s="357"/>
      <c r="DW921" s="357"/>
      <c r="DX921" s="357"/>
      <c r="DY921" s="357"/>
      <c r="DZ921" s="357"/>
      <c r="EA921" s="357"/>
      <c r="EB921" s="357"/>
      <c r="EC921" s="357"/>
      <c r="ED921" s="357"/>
      <c r="EE921" s="357"/>
      <c r="EF921" s="357"/>
      <c r="EG921" s="357"/>
      <c r="EH921" s="357"/>
      <c r="EI921" s="357"/>
      <c r="EJ921" s="357"/>
      <c r="EK921" s="357"/>
      <c r="EL921" s="357"/>
      <c r="EM921" s="357"/>
      <c r="EN921" s="357"/>
      <c r="EO921" s="357"/>
      <c r="EP921" s="357"/>
      <c r="EQ921" s="357"/>
      <c r="ER921" s="357"/>
      <c r="ES921" s="357"/>
      <c r="ET921" s="357"/>
      <c r="EU921" s="357"/>
    </row>
    <row r="922" ht="12.75" customHeight="1">
      <c r="A922" s="357"/>
      <c r="B922" s="357"/>
      <c r="C922" s="357"/>
      <c r="D922" s="357"/>
      <c r="E922" s="357"/>
      <c r="F922" s="357"/>
      <c r="G922" s="357"/>
      <c r="H922" s="357"/>
      <c r="I922" s="357"/>
      <c r="J922" s="357"/>
      <c r="K922" s="357"/>
      <c r="L922" s="357"/>
      <c r="M922" s="357"/>
      <c r="N922" s="357"/>
      <c r="O922" s="357"/>
      <c r="P922" s="357"/>
      <c r="Q922" s="357"/>
      <c r="R922" s="357"/>
      <c r="S922" s="357"/>
      <c r="T922" s="357"/>
      <c r="U922" s="357"/>
      <c r="V922" s="357"/>
      <c r="W922" s="357"/>
      <c r="X922" s="357"/>
      <c r="Y922" s="357"/>
      <c r="Z922" s="357"/>
      <c r="AA922" s="357"/>
      <c r="AB922" s="357"/>
      <c r="AC922" s="357"/>
      <c r="AD922" s="357"/>
      <c r="AE922" s="357"/>
      <c r="AF922" s="357"/>
      <c r="AG922" s="357"/>
      <c r="AH922" s="357"/>
      <c r="AI922" s="357"/>
      <c r="AJ922" s="357"/>
      <c r="AK922" s="357"/>
      <c r="AL922" s="357"/>
      <c r="AM922" s="357"/>
      <c r="AN922" s="357"/>
      <c r="AO922" s="357"/>
      <c r="AP922" s="357"/>
      <c r="AQ922" s="357"/>
      <c r="AR922" s="357"/>
      <c r="AS922" s="357"/>
      <c r="AT922" s="357"/>
      <c r="AU922" s="357"/>
      <c r="AV922" s="357"/>
      <c r="AW922" s="357"/>
      <c r="AX922" s="357"/>
      <c r="AY922" s="357"/>
      <c r="AZ922" s="357"/>
      <c r="BA922" s="357"/>
      <c r="BB922" s="357"/>
      <c r="BC922" s="357"/>
      <c r="BD922" s="357"/>
      <c r="BE922" s="357"/>
      <c r="BF922" s="357"/>
      <c r="BG922" s="357"/>
      <c r="BH922" s="357"/>
      <c r="BI922" s="357"/>
      <c r="BJ922" s="357"/>
      <c r="BK922" s="357"/>
      <c r="BL922" s="357"/>
      <c r="BM922" s="357"/>
      <c r="BN922" s="357"/>
      <c r="BO922" s="357"/>
      <c r="BP922" s="357"/>
      <c r="BQ922" s="357"/>
      <c r="BR922" s="357"/>
      <c r="BS922" s="357"/>
      <c r="BT922" s="357"/>
      <c r="BU922" s="357"/>
      <c r="BV922" s="357"/>
      <c r="BW922" s="357"/>
      <c r="BX922" s="357"/>
      <c r="BY922" s="357"/>
      <c r="BZ922" s="357"/>
      <c r="CA922" s="357"/>
      <c r="CB922" s="357"/>
      <c r="CC922" s="357"/>
      <c r="CD922" s="357"/>
      <c r="CE922" s="357"/>
      <c r="CF922" s="357"/>
      <c r="CG922" s="357"/>
      <c r="CH922" s="357"/>
      <c r="CI922" s="357"/>
      <c r="CJ922" s="357"/>
      <c r="CK922" s="357"/>
      <c r="CL922" s="357"/>
      <c r="CM922" s="357"/>
      <c r="CN922" s="357"/>
      <c r="CO922" s="357"/>
      <c r="CP922" s="357"/>
      <c r="CQ922" s="357"/>
      <c r="CR922" s="357"/>
      <c r="CS922" s="357"/>
      <c r="CT922" s="357"/>
      <c r="CU922" s="357"/>
      <c r="CV922" s="357"/>
      <c r="CW922" s="357"/>
      <c r="CX922" s="357"/>
      <c r="CY922" s="357"/>
      <c r="CZ922" s="357"/>
      <c r="DA922" s="357"/>
      <c r="DB922" s="357"/>
      <c r="DC922" s="357"/>
      <c r="DD922" s="357"/>
      <c r="DE922" s="357"/>
      <c r="DF922" s="357"/>
      <c r="DG922" s="357"/>
      <c r="DH922" s="357"/>
      <c r="DI922" s="357"/>
      <c r="DJ922" s="357"/>
      <c r="DK922" s="357"/>
      <c r="DL922" s="357"/>
      <c r="DM922" s="357"/>
      <c r="DN922" s="357"/>
      <c r="DO922" s="357"/>
      <c r="DP922" s="357"/>
      <c r="DQ922" s="357"/>
      <c r="DR922" s="357"/>
      <c r="DS922" s="357"/>
      <c r="DT922" s="357"/>
      <c r="DU922" s="357"/>
      <c r="DV922" s="357"/>
      <c r="DW922" s="357"/>
      <c r="DX922" s="357"/>
      <c r="DY922" s="357"/>
      <c r="DZ922" s="357"/>
      <c r="EA922" s="357"/>
      <c r="EB922" s="357"/>
      <c r="EC922" s="357"/>
      <c r="ED922" s="357"/>
      <c r="EE922" s="357"/>
      <c r="EF922" s="357"/>
      <c r="EG922" s="357"/>
      <c r="EH922" s="357"/>
      <c r="EI922" s="357"/>
      <c r="EJ922" s="357"/>
      <c r="EK922" s="357"/>
      <c r="EL922" s="357"/>
      <c r="EM922" s="357"/>
      <c r="EN922" s="357"/>
      <c r="EO922" s="357"/>
      <c r="EP922" s="357"/>
      <c r="EQ922" s="357"/>
      <c r="ER922" s="357"/>
      <c r="ES922" s="357"/>
      <c r="ET922" s="357"/>
      <c r="EU922" s="357"/>
    </row>
    <row r="923" ht="12.75" customHeight="1">
      <c r="A923" s="357"/>
      <c r="B923" s="357"/>
      <c r="C923" s="357"/>
      <c r="D923" s="357"/>
      <c r="E923" s="357"/>
      <c r="F923" s="357"/>
      <c r="G923" s="357"/>
      <c r="H923" s="357"/>
      <c r="I923" s="357"/>
      <c r="J923" s="357"/>
      <c r="K923" s="357"/>
      <c r="L923" s="357"/>
      <c r="M923" s="357"/>
      <c r="N923" s="357"/>
      <c r="O923" s="357"/>
      <c r="P923" s="357"/>
      <c r="Q923" s="357"/>
      <c r="R923" s="357"/>
      <c r="S923" s="357"/>
      <c r="T923" s="357"/>
      <c r="U923" s="357"/>
      <c r="V923" s="357"/>
      <c r="W923" s="357"/>
      <c r="X923" s="357"/>
      <c r="Y923" s="357"/>
      <c r="Z923" s="357"/>
      <c r="AA923" s="357"/>
      <c r="AB923" s="357"/>
      <c r="AC923" s="357"/>
      <c r="AD923" s="357"/>
      <c r="AE923" s="357"/>
      <c r="AF923" s="357"/>
      <c r="AG923" s="357"/>
      <c r="AH923" s="357"/>
      <c r="AI923" s="357"/>
      <c r="AJ923" s="357"/>
      <c r="AK923" s="357"/>
      <c r="AL923" s="357"/>
      <c r="AM923" s="357"/>
      <c r="AN923" s="357"/>
      <c r="AO923" s="357"/>
      <c r="AP923" s="357"/>
      <c r="AQ923" s="357"/>
      <c r="AR923" s="357"/>
      <c r="AS923" s="357"/>
      <c r="AT923" s="357"/>
      <c r="AU923" s="357"/>
      <c r="AV923" s="357"/>
      <c r="AW923" s="357"/>
      <c r="AX923" s="357"/>
      <c r="AY923" s="357"/>
      <c r="AZ923" s="357"/>
      <c r="BA923" s="357"/>
      <c r="BB923" s="357"/>
      <c r="BC923" s="357"/>
      <c r="BD923" s="357"/>
      <c r="BE923" s="357"/>
      <c r="BF923" s="357"/>
      <c r="BG923" s="357"/>
      <c r="BH923" s="357"/>
      <c r="BI923" s="357"/>
      <c r="BJ923" s="357"/>
      <c r="BK923" s="357"/>
      <c r="BL923" s="357"/>
      <c r="BM923" s="357"/>
      <c r="BN923" s="357"/>
      <c r="BO923" s="357"/>
      <c r="BP923" s="357"/>
      <c r="BQ923" s="357"/>
      <c r="BR923" s="357"/>
      <c r="BS923" s="357"/>
      <c r="BT923" s="357"/>
      <c r="BU923" s="357"/>
      <c r="BV923" s="357"/>
      <c r="BW923" s="357"/>
      <c r="BX923" s="357"/>
      <c r="BY923" s="357"/>
      <c r="BZ923" s="357"/>
      <c r="CA923" s="357"/>
      <c r="CB923" s="357"/>
      <c r="CC923" s="357"/>
      <c r="CD923" s="357"/>
      <c r="CE923" s="357"/>
      <c r="CF923" s="357"/>
      <c r="CG923" s="357"/>
      <c r="CH923" s="357"/>
      <c r="CI923" s="357"/>
      <c r="CJ923" s="357"/>
      <c r="CK923" s="357"/>
      <c r="CL923" s="357"/>
      <c r="CM923" s="357"/>
      <c r="CN923" s="357"/>
      <c r="CO923" s="357"/>
      <c r="CP923" s="357"/>
      <c r="CQ923" s="357"/>
      <c r="CR923" s="357"/>
      <c r="CS923" s="357"/>
      <c r="CT923" s="357"/>
      <c r="CU923" s="357"/>
      <c r="CV923" s="357"/>
      <c r="CW923" s="357"/>
      <c r="CX923" s="357"/>
      <c r="CY923" s="357"/>
      <c r="CZ923" s="357"/>
      <c r="DA923" s="357"/>
      <c r="DB923" s="357"/>
      <c r="DC923" s="357"/>
      <c r="DD923" s="357"/>
      <c r="DE923" s="357"/>
      <c r="DF923" s="357"/>
      <c r="DG923" s="357"/>
      <c r="DH923" s="357"/>
      <c r="DI923" s="357"/>
      <c r="DJ923" s="357"/>
      <c r="DK923" s="357"/>
      <c r="DL923" s="357"/>
      <c r="DM923" s="357"/>
      <c r="DN923" s="357"/>
      <c r="DO923" s="357"/>
      <c r="DP923" s="357"/>
      <c r="DQ923" s="357"/>
      <c r="DR923" s="357"/>
      <c r="DS923" s="357"/>
      <c r="DT923" s="357"/>
      <c r="DU923" s="357"/>
      <c r="DV923" s="357"/>
      <c r="DW923" s="357"/>
      <c r="DX923" s="357"/>
      <c r="DY923" s="357"/>
      <c r="DZ923" s="357"/>
      <c r="EA923" s="357"/>
      <c r="EB923" s="357"/>
      <c r="EC923" s="357"/>
      <c r="ED923" s="357"/>
      <c r="EE923" s="357"/>
      <c r="EF923" s="357"/>
      <c r="EG923" s="357"/>
      <c r="EH923" s="357"/>
      <c r="EI923" s="357"/>
      <c r="EJ923" s="357"/>
      <c r="EK923" s="357"/>
      <c r="EL923" s="357"/>
      <c r="EM923" s="357"/>
      <c r="EN923" s="357"/>
      <c r="EO923" s="357"/>
      <c r="EP923" s="357"/>
      <c r="EQ923" s="357"/>
      <c r="ER923" s="357"/>
      <c r="ES923" s="357"/>
      <c r="ET923" s="357"/>
      <c r="EU923" s="357"/>
    </row>
    <row r="924" ht="12.75" customHeight="1">
      <c r="A924" s="357"/>
      <c r="B924" s="357"/>
      <c r="C924" s="357"/>
      <c r="D924" s="357"/>
      <c r="E924" s="357"/>
      <c r="F924" s="357"/>
      <c r="G924" s="357"/>
      <c r="H924" s="357"/>
      <c r="I924" s="357"/>
      <c r="J924" s="357"/>
      <c r="K924" s="357"/>
      <c r="L924" s="357"/>
      <c r="M924" s="357"/>
      <c r="N924" s="357"/>
      <c r="O924" s="357"/>
      <c r="P924" s="357"/>
      <c r="Q924" s="357"/>
      <c r="R924" s="357"/>
      <c r="S924" s="357"/>
      <c r="T924" s="357"/>
      <c r="U924" s="357"/>
      <c r="V924" s="357"/>
      <c r="W924" s="357"/>
      <c r="X924" s="357"/>
      <c r="Y924" s="357"/>
      <c r="Z924" s="357"/>
      <c r="AA924" s="357"/>
      <c r="AB924" s="357"/>
      <c r="AC924" s="357"/>
      <c r="AD924" s="357"/>
      <c r="AE924" s="357"/>
      <c r="AF924" s="357"/>
      <c r="AG924" s="357"/>
      <c r="AH924" s="357"/>
      <c r="AI924" s="357"/>
      <c r="AJ924" s="357"/>
      <c r="AK924" s="357"/>
      <c r="AL924" s="357"/>
      <c r="AM924" s="357"/>
      <c r="AN924" s="357"/>
      <c r="AO924" s="357"/>
      <c r="AP924" s="357"/>
      <c r="AQ924" s="357"/>
      <c r="AR924" s="357"/>
      <c r="AS924" s="357"/>
      <c r="AT924" s="357"/>
      <c r="AU924" s="357"/>
      <c r="AV924" s="357"/>
      <c r="AW924" s="357"/>
      <c r="AX924" s="357"/>
      <c r="AY924" s="357"/>
      <c r="AZ924" s="357"/>
      <c r="BA924" s="357"/>
      <c r="BB924" s="357"/>
      <c r="BC924" s="357"/>
      <c r="BD924" s="357"/>
      <c r="BE924" s="357"/>
      <c r="BF924" s="357"/>
      <c r="BG924" s="357"/>
      <c r="BH924" s="357"/>
      <c r="BI924" s="357"/>
      <c r="BJ924" s="357"/>
      <c r="BK924" s="357"/>
      <c r="BL924" s="357"/>
      <c r="BM924" s="357"/>
      <c r="BN924" s="357"/>
      <c r="BO924" s="357"/>
      <c r="BP924" s="357"/>
      <c r="BQ924" s="357"/>
      <c r="BR924" s="357"/>
      <c r="BS924" s="357"/>
      <c r="BT924" s="357"/>
      <c r="BU924" s="357"/>
      <c r="BV924" s="357"/>
      <c r="BW924" s="357"/>
      <c r="BX924" s="357"/>
      <c r="BY924" s="357"/>
      <c r="BZ924" s="357"/>
      <c r="CA924" s="357"/>
      <c r="CB924" s="357"/>
      <c r="CC924" s="357"/>
      <c r="CD924" s="357"/>
      <c r="CE924" s="357"/>
      <c r="CF924" s="357"/>
      <c r="CG924" s="357"/>
      <c r="CH924" s="357"/>
      <c r="CI924" s="357"/>
      <c r="CJ924" s="357"/>
      <c r="CK924" s="357"/>
      <c r="CL924" s="357"/>
      <c r="CM924" s="357"/>
      <c r="CN924" s="357"/>
      <c r="CO924" s="357"/>
      <c r="CP924" s="357"/>
      <c r="CQ924" s="357"/>
      <c r="CR924" s="357"/>
      <c r="CS924" s="357"/>
      <c r="CT924" s="357"/>
      <c r="CU924" s="357"/>
      <c r="CV924" s="357"/>
      <c r="CW924" s="357"/>
      <c r="CX924" s="357"/>
      <c r="CY924" s="357"/>
      <c r="CZ924" s="357"/>
      <c r="DA924" s="357"/>
      <c r="DB924" s="357"/>
      <c r="DC924" s="357"/>
      <c r="DD924" s="357"/>
      <c r="DE924" s="357"/>
      <c r="DF924" s="357"/>
      <c r="DG924" s="357"/>
      <c r="DH924" s="357"/>
      <c r="DI924" s="357"/>
      <c r="DJ924" s="357"/>
      <c r="DK924" s="357"/>
      <c r="DL924" s="357"/>
      <c r="DM924" s="357"/>
      <c r="DN924" s="357"/>
      <c r="DO924" s="357"/>
      <c r="DP924" s="357"/>
      <c r="DQ924" s="357"/>
      <c r="DR924" s="357"/>
      <c r="DS924" s="357"/>
      <c r="DT924" s="357"/>
      <c r="DU924" s="357"/>
      <c r="DV924" s="357"/>
      <c r="DW924" s="357"/>
      <c r="DX924" s="357"/>
      <c r="DY924" s="357"/>
      <c r="DZ924" s="357"/>
      <c r="EA924" s="357"/>
      <c r="EB924" s="357"/>
      <c r="EC924" s="357"/>
      <c r="ED924" s="357"/>
      <c r="EE924" s="357"/>
      <c r="EF924" s="357"/>
      <c r="EG924" s="357"/>
      <c r="EH924" s="357"/>
      <c r="EI924" s="357"/>
      <c r="EJ924" s="357"/>
      <c r="EK924" s="357"/>
      <c r="EL924" s="357"/>
      <c r="EM924" s="357"/>
      <c r="EN924" s="357"/>
      <c r="EO924" s="357"/>
      <c r="EP924" s="357"/>
      <c r="EQ924" s="357"/>
      <c r="ER924" s="357"/>
      <c r="ES924" s="357"/>
      <c r="ET924" s="357"/>
      <c r="EU924" s="357"/>
    </row>
    <row r="925" ht="12.75" customHeight="1">
      <c r="A925" s="357"/>
      <c r="B925" s="357"/>
      <c r="C925" s="357"/>
      <c r="D925" s="357"/>
      <c r="E925" s="357"/>
      <c r="F925" s="357"/>
      <c r="G925" s="357"/>
      <c r="H925" s="357"/>
      <c r="I925" s="357"/>
      <c r="J925" s="357"/>
      <c r="K925" s="357"/>
      <c r="L925" s="357"/>
      <c r="M925" s="357"/>
      <c r="N925" s="357"/>
      <c r="O925" s="357"/>
      <c r="P925" s="357"/>
      <c r="Q925" s="357"/>
      <c r="R925" s="357"/>
      <c r="S925" s="357"/>
      <c r="T925" s="357"/>
      <c r="U925" s="357"/>
      <c r="V925" s="357"/>
      <c r="W925" s="357"/>
      <c r="X925" s="357"/>
      <c r="Y925" s="357"/>
      <c r="Z925" s="357"/>
      <c r="AA925" s="357"/>
      <c r="AB925" s="357"/>
      <c r="AC925" s="357"/>
      <c r="AD925" s="357"/>
      <c r="AE925" s="357"/>
      <c r="AF925" s="357"/>
      <c r="AG925" s="357"/>
      <c r="AH925" s="357"/>
      <c r="AI925" s="357"/>
      <c r="AJ925" s="357"/>
      <c r="AK925" s="357"/>
      <c r="AL925" s="357"/>
      <c r="AM925" s="357"/>
      <c r="AN925" s="357"/>
      <c r="AO925" s="357"/>
      <c r="AP925" s="357"/>
      <c r="AQ925" s="357"/>
      <c r="AR925" s="357"/>
      <c r="AS925" s="357"/>
      <c r="AT925" s="357"/>
      <c r="AU925" s="357"/>
      <c r="AV925" s="357"/>
      <c r="AW925" s="357"/>
      <c r="AX925" s="357"/>
      <c r="AY925" s="357"/>
      <c r="AZ925" s="357"/>
      <c r="BA925" s="357"/>
      <c r="BB925" s="357"/>
      <c r="BC925" s="357"/>
      <c r="BD925" s="357"/>
      <c r="BE925" s="357"/>
      <c r="BF925" s="357"/>
      <c r="BG925" s="357"/>
      <c r="BH925" s="357"/>
      <c r="BI925" s="357"/>
      <c r="BJ925" s="357"/>
      <c r="BK925" s="357"/>
      <c r="BL925" s="357"/>
      <c r="BM925" s="357"/>
      <c r="BN925" s="357"/>
      <c r="BO925" s="357"/>
      <c r="BP925" s="357"/>
      <c r="BQ925" s="357"/>
      <c r="BR925" s="357"/>
      <c r="BS925" s="357"/>
      <c r="BT925" s="357"/>
      <c r="BU925" s="357"/>
      <c r="BV925" s="357"/>
      <c r="BW925" s="357"/>
      <c r="BX925" s="357"/>
      <c r="BY925" s="357"/>
      <c r="BZ925" s="357"/>
      <c r="CA925" s="357"/>
      <c r="CB925" s="357"/>
      <c r="CC925" s="357"/>
      <c r="CD925" s="357"/>
      <c r="CE925" s="357"/>
      <c r="CF925" s="357"/>
      <c r="CG925" s="357"/>
      <c r="CH925" s="357"/>
      <c r="CI925" s="357"/>
      <c r="CJ925" s="357"/>
      <c r="CK925" s="357"/>
      <c r="CL925" s="357"/>
      <c r="CM925" s="357"/>
      <c r="CN925" s="357"/>
      <c r="CO925" s="357"/>
      <c r="CP925" s="357"/>
      <c r="CQ925" s="357"/>
      <c r="CR925" s="357"/>
      <c r="CS925" s="357"/>
      <c r="CT925" s="357"/>
      <c r="CU925" s="357"/>
      <c r="CV925" s="357"/>
      <c r="CW925" s="357"/>
      <c r="CX925" s="357"/>
      <c r="CY925" s="357"/>
      <c r="CZ925" s="357"/>
      <c r="DA925" s="357"/>
      <c r="DB925" s="357"/>
      <c r="DC925" s="357"/>
      <c r="DD925" s="357"/>
      <c r="DE925" s="357"/>
      <c r="DF925" s="357"/>
      <c r="DG925" s="357"/>
      <c r="DH925" s="357"/>
      <c r="DI925" s="357"/>
      <c r="DJ925" s="357"/>
      <c r="DK925" s="357"/>
      <c r="DL925" s="357"/>
      <c r="DM925" s="357"/>
      <c r="DN925" s="357"/>
      <c r="DO925" s="357"/>
      <c r="DP925" s="357"/>
      <c r="DQ925" s="357"/>
      <c r="DR925" s="357"/>
      <c r="DS925" s="357"/>
      <c r="DT925" s="357"/>
      <c r="DU925" s="357"/>
      <c r="DV925" s="357"/>
      <c r="DW925" s="357"/>
      <c r="DX925" s="357"/>
      <c r="DY925" s="357"/>
      <c r="DZ925" s="357"/>
      <c r="EA925" s="357"/>
      <c r="EB925" s="357"/>
      <c r="EC925" s="357"/>
      <c r="ED925" s="357"/>
      <c r="EE925" s="357"/>
      <c r="EF925" s="357"/>
      <c r="EG925" s="357"/>
      <c r="EH925" s="357"/>
      <c r="EI925" s="357"/>
      <c r="EJ925" s="357"/>
      <c r="EK925" s="357"/>
      <c r="EL925" s="357"/>
      <c r="EM925" s="357"/>
      <c r="EN925" s="357"/>
      <c r="EO925" s="357"/>
      <c r="EP925" s="357"/>
      <c r="EQ925" s="357"/>
      <c r="ER925" s="357"/>
      <c r="ES925" s="357"/>
      <c r="ET925" s="357"/>
      <c r="EU925" s="357"/>
    </row>
    <row r="926" ht="12.75" customHeight="1">
      <c r="A926" s="357"/>
      <c r="B926" s="357"/>
      <c r="C926" s="357"/>
      <c r="D926" s="357"/>
      <c r="E926" s="357"/>
      <c r="F926" s="357"/>
      <c r="G926" s="357"/>
      <c r="H926" s="357"/>
      <c r="I926" s="357"/>
      <c r="J926" s="357"/>
      <c r="K926" s="357"/>
      <c r="L926" s="357"/>
      <c r="M926" s="357"/>
      <c r="N926" s="357"/>
      <c r="O926" s="357"/>
      <c r="P926" s="357"/>
      <c r="Q926" s="357"/>
      <c r="R926" s="357"/>
      <c r="S926" s="357"/>
      <c r="T926" s="357"/>
      <c r="U926" s="357"/>
      <c r="V926" s="357"/>
      <c r="W926" s="357"/>
      <c r="X926" s="357"/>
      <c r="Y926" s="357"/>
      <c r="Z926" s="357"/>
      <c r="AA926" s="357"/>
      <c r="AB926" s="357"/>
      <c r="AC926" s="357"/>
      <c r="AD926" s="357"/>
      <c r="AE926" s="357"/>
      <c r="AF926" s="357"/>
      <c r="AG926" s="357"/>
      <c r="AH926" s="357"/>
      <c r="AI926" s="357"/>
      <c r="AJ926" s="357"/>
      <c r="AK926" s="357"/>
      <c r="AL926" s="357"/>
      <c r="AM926" s="357"/>
      <c r="AN926" s="357"/>
      <c r="AO926" s="357"/>
      <c r="AP926" s="357"/>
      <c r="AQ926" s="357"/>
      <c r="AR926" s="357"/>
      <c r="AS926" s="357"/>
      <c r="AT926" s="357"/>
      <c r="AU926" s="357"/>
      <c r="AV926" s="357"/>
      <c r="AW926" s="357"/>
      <c r="AX926" s="357"/>
      <c r="AY926" s="357"/>
      <c r="AZ926" s="357"/>
      <c r="BA926" s="357"/>
      <c r="BB926" s="357"/>
      <c r="BC926" s="357"/>
      <c r="BD926" s="357"/>
      <c r="BE926" s="357"/>
      <c r="BF926" s="357"/>
      <c r="BG926" s="357"/>
      <c r="BH926" s="357"/>
      <c r="BI926" s="357"/>
      <c r="BJ926" s="357"/>
      <c r="BK926" s="357"/>
      <c r="BL926" s="357"/>
      <c r="BM926" s="357"/>
      <c r="BN926" s="357"/>
      <c r="BO926" s="357"/>
      <c r="BP926" s="357"/>
      <c r="BQ926" s="357"/>
      <c r="BR926" s="357"/>
      <c r="BS926" s="357"/>
      <c r="BT926" s="357"/>
      <c r="BU926" s="357"/>
      <c r="BV926" s="357"/>
      <c r="BW926" s="357"/>
      <c r="BX926" s="357"/>
      <c r="BY926" s="357"/>
      <c r="BZ926" s="357"/>
      <c r="CA926" s="357"/>
      <c r="CB926" s="357"/>
      <c r="CC926" s="357"/>
      <c r="CD926" s="357"/>
      <c r="CE926" s="357"/>
      <c r="CF926" s="357"/>
      <c r="CG926" s="357"/>
      <c r="CH926" s="357"/>
      <c r="CI926" s="357"/>
      <c r="CJ926" s="357"/>
      <c r="CK926" s="357"/>
      <c r="CL926" s="357"/>
      <c r="CM926" s="357"/>
      <c r="CN926" s="357"/>
      <c r="CO926" s="357"/>
      <c r="CP926" s="357"/>
      <c r="CQ926" s="357"/>
      <c r="CR926" s="357"/>
      <c r="CS926" s="357"/>
      <c r="CT926" s="357"/>
      <c r="CU926" s="357"/>
      <c r="CV926" s="357"/>
      <c r="CW926" s="357"/>
      <c r="CX926" s="357"/>
      <c r="CY926" s="357"/>
      <c r="CZ926" s="357"/>
      <c r="DA926" s="357"/>
      <c r="DB926" s="357"/>
      <c r="DC926" s="357"/>
      <c r="DD926" s="357"/>
      <c r="DE926" s="357"/>
      <c r="DF926" s="357"/>
      <c r="DG926" s="357"/>
      <c r="DH926" s="357"/>
      <c r="DI926" s="357"/>
      <c r="DJ926" s="357"/>
      <c r="DK926" s="357"/>
      <c r="DL926" s="357"/>
      <c r="DM926" s="357"/>
      <c r="DN926" s="357"/>
      <c r="DO926" s="357"/>
      <c r="DP926" s="357"/>
      <c r="DQ926" s="357"/>
      <c r="DR926" s="357"/>
      <c r="DS926" s="357"/>
      <c r="DT926" s="357"/>
      <c r="DU926" s="357"/>
      <c r="DV926" s="357"/>
      <c r="DW926" s="357"/>
      <c r="DX926" s="357"/>
      <c r="DY926" s="357"/>
      <c r="DZ926" s="357"/>
      <c r="EA926" s="357"/>
      <c r="EB926" s="357"/>
      <c r="EC926" s="357"/>
      <c r="ED926" s="357"/>
      <c r="EE926" s="357"/>
      <c r="EF926" s="357"/>
      <c r="EG926" s="357"/>
      <c r="EH926" s="357"/>
      <c r="EI926" s="357"/>
      <c r="EJ926" s="357"/>
      <c r="EK926" s="357"/>
      <c r="EL926" s="357"/>
      <c r="EM926" s="357"/>
      <c r="EN926" s="357"/>
      <c r="EO926" s="357"/>
      <c r="EP926" s="357"/>
      <c r="EQ926" s="357"/>
      <c r="ER926" s="357"/>
      <c r="ES926" s="357"/>
      <c r="ET926" s="357"/>
      <c r="EU926" s="357"/>
    </row>
    <row r="927" ht="12.75" customHeight="1">
      <c r="A927" s="357"/>
      <c r="B927" s="357"/>
      <c r="C927" s="357"/>
      <c r="D927" s="357"/>
      <c r="E927" s="357"/>
      <c r="F927" s="357"/>
      <c r="G927" s="357"/>
      <c r="H927" s="357"/>
      <c r="I927" s="357"/>
      <c r="J927" s="357"/>
      <c r="K927" s="357"/>
      <c r="L927" s="357"/>
      <c r="M927" s="357"/>
      <c r="N927" s="357"/>
      <c r="O927" s="357"/>
      <c r="P927" s="357"/>
      <c r="Q927" s="357"/>
      <c r="R927" s="357"/>
      <c r="S927" s="357"/>
      <c r="T927" s="357"/>
      <c r="U927" s="357"/>
      <c r="V927" s="357"/>
      <c r="W927" s="357"/>
      <c r="X927" s="357"/>
      <c r="Y927" s="357"/>
      <c r="Z927" s="357"/>
      <c r="AA927" s="357"/>
      <c r="AB927" s="357"/>
      <c r="AC927" s="357"/>
      <c r="AD927" s="357"/>
      <c r="AE927" s="357"/>
      <c r="AF927" s="357"/>
      <c r="AG927" s="357"/>
      <c r="AH927" s="357"/>
      <c r="AI927" s="357"/>
      <c r="AJ927" s="357"/>
      <c r="AK927" s="357"/>
      <c r="AL927" s="357"/>
      <c r="AM927" s="357"/>
      <c r="AN927" s="357"/>
      <c r="AO927" s="357"/>
      <c r="AP927" s="357"/>
      <c r="AQ927" s="357"/>
      <c r="AR927" s="357"/>
      <c r="AS927" s="357"/>
      <c r="AT927" s="357"/>
      <c r="AU927" s="357"/>
      <c r="AV927" s="357"/>
      <c r="AW927" s="357"/>
      <c r="AX927" s="357"/>
      <c r="AY927" s="357"/>
      <c r="AZ927" s="357"/>
      <c r="BA927" s="357"/>
      <c r="BB927" s="357"/>
      <c r="BC927" s="357"/>
      <c r="BD927" s="357"/>
      <c r="BE927" s="357"/>
      <c r="BF927" s="357"/>
      <c r="BG927" s="357"/>
      <c r="BH927" s="357"/>
      <c r="BI927" s="357"/>
      <c r="BJ927" s="357"/>
      <c r="BK927" s="357"/>
      <c r="BL927" s="357"/>
      <c r="BM927" s="357"/>
      <c r="BN927" s="357"/>
      <c r="BO927" s="357"/>
      <c r="BP927" s="357"/>
      <c r="BQ927" s="357"/>
      <c r="BR927" s="357"/>
      <c r="BS927" s="357"/>
      <c r="BT927" s="357"/>
      <c r="BU927" s="357"/>
      <c r="BV927" s="357"/>
      <c r="BW927" s="357"/>
      <c r="BX927" s="357"/>
      <c r="BY927" s="357"/>
      <c r="BZ927" s="357"/>
      <c r="CA927" s="357"/>
      <c r="CB927" s="357"/>
      <c r="CC927" s="357"/>
      <c r="CD927" s="357"/>
      <c r="CE927" s="357"/>
      <c r="CF927" s="357"/>
      <c r="CG927" s="357"/>
      <c r="CH927" s="357"/>
      <c r="CI927" s="357"/>
      <c r="CJ927" s="357"/>
      <c r="CK927" s="357"/>
      <c r="CL927" s="357"/>
      <c r="CM927" s="357"/>
      <c r="CN927" s="357"/>
      <c r="CO927" s="357"/>
      <c r="CP927" s="357"/>
      <c r="CQ927" s="357"/>
      <c r="CR927" s="357"/>
      <c r="CS927" s="357"/>
      <c r="CT927" s="357"/>
      <c r="CU927" s="357"/>
      <c r="CV927" s="357"/>
      <c r="CW927" s="357"/>
      <c r="CX927" s="357"/>
      <c r="CY927" s="357"/>
      <c r="CZ927" s="357"/>
      <c r="DA927" s="357"/>
      <c r="DB927" s="357"/>
      <c r="DC927" s="357"/>
      <c r="DD927" s="357"/>
      <c r="DE927" s="357"/>
      <c r="DF927" s="357"/>
      <c r="DG927" s="357"/>
      <c r="DH927" s="357"/>
      <c r="DI927" s="357"/>
      <c r="DJ927" s="357"/>
      <c r="DK927" s="357"/>
      <c r="DL927" s="357"/>
      <c r="DM927" s="357"/>
      <c r="DN927" s="357"/>
      <c r="DO927" s="357"/>
      <c r="DP927" s="357"/>
      <c r="DQ927" s="357"/>
      <c r="DR927" s="357"/>
      <c r="DS927" s="357"/>
      <c r="DT927" s="357"/>
      <c r="DU927" s="357"/>
      <c r="DV927" s="357"/>
      <c r="DW927" s="357"/>
      <c r="DX927" s="357"/>
      <c r="DY927" s="357"/>
      <c r="DZ927" s="357"/>
      <c r="EA927" s="357"/>
      <c r="EB927" s="357"/>
      <c r="EC927" s="357"/>
      <c r="ED927" s="357"/>
      <c r="EE927" s="357"/>
      <c r="EF927" s="357"/>
      <c r="EG927" s="357"/>
      <c r="EH927" s="357"/>
      <c r="EI927" s="357"/>
      <c r="EJ927" s="357"/>
      <c r="EK927" s="357"/>
      <c r="EL927" s="357"/>
      <c r="EM927" s="357"/>
      <c r="EN927" s="357"/>
      <c r="EO927" s="357"/>
      <c r="EP927" s="357"/>
      <c r="EQ927" s="357"/>
      <c r="ER927" s="357"/>
      <c r="ES927" s="357"/>
      <c r="ET927" s="357"/>
      <c r="EU927" s="357"/>
    </row>
    <row r="928" ht="12.75" customHeight="1">
      <c r="A928" s="357"/>
      <c r="B928" s="357"/>
      <c r="C928" s="357"/>
      <c r="D928" s="357"/>
      <c r="E928" s="357"/>
      <c r="F928" s="357"/>
      <c r="G928" s="357"/>
      <c r="H928" s="357"/>
      <c r="I928" s="357"/>
      <c r="J928" s="357"/>
      <c r="K928" s="357"/>
      <c r="L928" s="357"/>
      <c r="M928" s="357"/>
      <c r="N928" s="357"/>
      <c r="O928" s="357"/>
      <c r="P928" s="357"/>
      <c r="Q928" s="357"/>
      <c r="R928" s="357"/>
      <c r="S928" s="357"/>
      <c r="T928" s="357"/>
      <c r="U928" s="357"/>
      <c r="V928" s="357"/>
      <c r="W928" s="357"/>
      <c r="X928" s="357"/>
      <c r="Y928" s="357"/>
      <c r="Z928" s="357"/>
      <c r="AA928" s="357"/>
      <c r="AB928" s="357"/>
      <c r="AC928" s="357"/>
      <c r="AD928" s="357"/>
      <c r="AE928" s="357"/>
      <c r="AF928" s="357"/>
      <c r="AG928" s="357"/>
      <c r="AH928" s="357"/>
      <c r="AI928" s="357"/>
      <c r="AJ928" s="357"/>
      <c r="AK928" s="357"/>
      <c r="AL928" s="357"/>
      <c r="AM928" s="357"/>
      <c r="AN928" s="357"/>
      <c r="AO928" s="357"/>
      <c r="AP928" s="357"/>
      <c r="AQ928" s="357"/>
      <c r="AR928" s="357"/>
      <c r="AS928" s="357"/>
      <c r="AT928" s="357"/>
      <c r="AU928" s="357"/>
      <c r="AV928" s="357"/>
      <c r="AW928" s="357"/>
      <c r="AX928" s="357"/>
      <c r="AY928" s="357"/>
      <c r="AZ928" s="357"/>
      <c r="BA928" s="357"/>
      <c r="BB928" s="357"/>
      <c r="BC928" s="357"/>
      <c r="BD928" s="357"/>
      <c r="BE928" s="357"/>
      <c r="BF928" s="357"/>
      <c r="BG928" s="357"/>
      <c r="BH928" s="357"/>
      <c r="BI928" s="357"/>
      <c r="BJ928" s="357"/>
      <c r="BK928" s="357"/>
      <c r="BL928" s="357"/>
      <c r="BM928" s="357"/>
      <c r="BN928" s="357"/>
      <c r="BO928" s="357"/>
      <c r="BP928" s="357"/>
      <c r="BQ928" s="357"/>
      <c r="BR928" s="357"/>
      <c r="BS928" s="357"/>
      <c r="BT928" s="357"/>
      <c r="BU928" s="357"/>
      <c r="BV928" s="357"/>
      <c r="BW928" s="357"/>
      <c r="BX928" s="357"/>
      <c r="BY928" s="357"/>
      <c r="BZ928" s="357"/>
      <c r="CA928" s="357"/>
      <c r="CB928" s="357"/>
      <c r="CC928" s="357"/>
      <c r="CD928" s="357"/>
      <c r="CE928" s="357"/>
      <c r="CF928" s="357"/>
      <c r="CG928" s="357"/>
      <c r="CH928" s="357"/>
      <c r="CI928" s="357"/>
      <c r="CJ928" s="357"/>
      <c r="CK928" s="357"/>
      <c r="CL928" s="357"/>
      <c r="CM928" s="357"/>
      <c r="CN928" s="357"/>
      <c r="CO928" s="357"/>
      <c r="CP928" s="357"/>
      <c r="CQ928" s="357"/>
      <c r="CR928" s="357"/>
      <c r="CS928" s="357"/>
      <c r="CT928" s="357"/>
      <c r="CU928" s="357"/>
      <c r="CV928" s="357"/>
      <c r="CW928" s="357"/>
      <c r="CX928" s="357"/>
      <c r="CY928" s="357"/>
      <c r="CZ928" s="357"/>
      <c r="DA928" s="357"/>
      <c r="DB928" s="357"/>
      <c r="DC928" s="357"/>
      <c r="DD928" s="357"/>
      <c r="DE928" s="357"/>
      <c r="DF928" s="357"/>
      <c r="DG928" s="357"/>
      <c r="DH928" s="357"/>
      <c r="DI928" s="357"/>
      <c r="DJ928" s="357"/>
      <c r="DK928" s="357"/>
      <c r="DL928" s="357"/>
      <c r="DM928" s="357"/>
      <c r="DN928" s="357"/>
      <c r="DO928" s="357"/>
      <c r="DP928" s="357"/>
      <c r="DQ928" s="357"/>
      <c r="DR928" s="357"/>
      <c r="DS928" s="357"/>
      <c r="DT928" s="357"/>
      <c r="DU928" s="357"/>
      <c r="DV928" s="357"/>
      <c r="DW928" s="357"/>
      <c r="DX928" s="357"/>
      <c r="DY928" s="357"/>
      <c r="DZ928" s="357"/>
      <c r="EA928" s="357"/>
      <c r="EB928" s="357"/>
      <c r="EC928" s="357"/>
      <c r="ED928" s="357"/>
      <c r="EE928" s="357"/>
      <c r="EF928" s="357"/>
      <c r="EG928" s="357"/>
      <c r="EH928" s="357"/>
      <c r="EI928" s="357"/>
      <c r="EJ928" s="357"/>
      <c r="EK928" s="357"/>
      <c r="EL928" s="357"/>
      <c r="EM928" s="357"/>
      <c r="EN928" s="357"/>
      <c r="EO928" s="357"/>
      <c r="EP928" s="357"/>
      <c r="EQ928" s="357"/>
      <c r="ER928" s="357"/>
      <c r="ES928" s="357"/>
      <c r="ET928" s="357"/>
      <c r="EU928" s="357"/>
    </row>
    <row r="929" ht="12.75" customHeight="1">
      <c r="A929" s="357"/>
      <c r="B929" s="357"/>
      <c r="C929" s="357"/>
      <c r="D929" s="357"/>
      <c r="E929" s="357"/>
      <c r="F929" s="357"/>
      <c r="G929" s="357"/>
      <c r="H929" s="357"/>
      <c r="I929" s="357"/>
      <c r="J929" s="357"/>
      <c r="K929" s="357"/>
      <c r="L929" s="357"/>
      <c r="M929" s="357"/>
      <c r="N929" s="357"/>
      <c r="O929" s="357"/>
      <c r="P929" s="357"/>
      <c r="Q929" s="357"/>
      <c r="R929" s="357"/>
      <c r="S929" s="357"/>
      <c r="T929" s="357"/>
      <c r="U929" s="357"/>
      <c r="V929" s="357"/>
      <c r="W929" s="357"/>
      <c r="X929" s="357"/>
      <c r="Y929" s="357"/>
      <c r="Z929" s="357"/>
      <c r="AA929" s="357"/>
      <c r="AB929" s="357"/>
      <c r="AC929" s="357"/>
      <c r="AD929" s="357"/>
      <c r="AE929" s="357"/>
      <c r="AF929" s="357"/>
      <c r="AG929" s="357"/>
      <c r="AH929" s="357"/>
      <c r="AI929" s="357"/>
      <c r="AJ929" s="357"/>
      <c r="AK929" s="357"/>
      <c r="AL929" s="357"/>
      <c r="AM929" s="357"/>
      <c r="AN929" s="357"/>
      <c r="AO929" s="357"/>
      <c r="AP929" s="357"/>
      <c r="AQ929" s="357"/>
      <c r="AR929" s="357"/>
      <c r="AS929" s="357"/>
      <c r="AT929" s="357"/>
      <c r="AU929" s="357"/>
      <c r="AV929" s="357"/>
      <c r="AW929" s="357"/>
      <c r="AX929" s="357"/>
      <c r="AY929" s="357"/>
      <c r="AZ929" s="357"/>
      <c r="BA929" s="357"/>
      <c r="BB929" s="357"/>
      <c r="BC929" s="357"/>
      <c r="BD929" s="357"/>
      <c r="BE929" s="357"/>
      <c r="BF929" s="357"/>
      <c r="BG929" s="357"/>
      <c r="BH929" s="357"/>
      <c r="BI929" s="357"/>
      <c r="BJ929" s="357"/>
      <c r="BK929" s="357"/>
      <c r="BL929" s="357"/>
      <c r="BM929" s="357"/>
      <c r="BN929" s="357"/>
      <c r="BO929" s="357"/>
      <c r="BP929" s="357"/>
      <c r="BQ929" s="357"/>
      <c r="BR929" s="357"/>
      <c r="BS929" s="357"/>
      <c r="BT929" s="357"/>
      <c r="BU929" s="357"/>
      <c r="BV929" s="357"/>
      <c r="BW929" s="357"/>
      <c r="BX929" s="357"/>
      <c r="BY929" s="357"/>
      <c r="BZ929" s="357"/>
      <c r="CA929" s="357"/>
      <c r="CB929" s="357"/>
      <c r="CC929" s="357"/>
      <c r="CD929" s="357"/>
      <c r="CE929" s="357"/>
      <c r="CF929" s="357"/>
      <c r="CG929" s="357"/>
      <c r="CH929" s="357"/>
      <c r="CI929" s="357"/>
      <c r="CJ929" s="357"/>
      <c r="CK929" s="357"/>
      <c r="CL929" s="357"/>
      <c r="CM929" s="357"/>
      <c r="CN929" s="357"/>
      <c r="CO929" s="357"/>
      <c r="CP929" s="357"/>
      <c r="CQ929" s="357"/>
      <c r="CR929" s="357"/>
      <c r="CS929" s="357"/>
      <c r="CT929" s="357"/>
      <c r="CU929" s="357"/>
      <c r="CV929" s="357"/>
      <c r="CW929" s="357"/>
      <c r="CX929" s="357"/>
      <c r="CY929" s="357"/>
      <c r="CZ929" s="357"/>
      <c r="DA929" s="357"/>
      <c r="DB929" s="357"/>
      <c r="DC929" s="357"/>
      <c r="DD929" s="357"/>
      <c r="DE929" s="357"/>
      <c r="DF929" s="357"/>
      <c r="DG929" s="357"/>
      <c r="DH929" s="357"/>
      <c r="DI929" s="357"/>
      <c r="DJ929" s="357"/>
      <c r="DK929" s="357"/>
      <c r="DL929" s="357"/>
      <c r="DM929" s="357"/>
      <c r="DN929" s="357"/>
      <c r="DO929" s="357"/>
      <c r="DP929" s="357"/>
      <c r="DQ929" s="357"/>
      <c r="DR929" s="357"/>
      <c r="DS929" s="357"/>
      <c r="DT929" s="357"/>
      <c r="DU929" s="357"/>
      <c r="DV929" s="357"/>
      <c r="DW929" s="357"/>
      <c r="DX929" s="357"/>
      <c r="DY929" s="357"/>
      <c r="DZ929" s="357"/>
      <c r="EA929" s="357"/>
      <c r="EB929" s="357"/>
      <c r="EC929" s="357"/>
      <c r="ED929" s="357"/>
      <c r="EE929" s="357"/>
      <c r="EF929" s="357"/>
      <c r="EG929" s="357"/>
      <c r="EH929" s="357"/>
      <c r="EI929" s="357"/>
      <c r="EJ929" s="357"/>
      <c r="EK929" s="357"/>
      <c r="EL929" s="357"/>
      <c r="EM929" s="357"/>
      <c r="EN929" s="357"/>
      <c r="EO929" s="357"/>
      <c r="EP929" s="357"/>
      <c r="EQ929" s="357"/>
      <c r="ER929" s="357"/>
      <c r="ES929" s="357"/>
      <c r="ET929" s="357"/>
      <c r="EU929" s="357"/>
    </row>
    <row r="930" ht="12.75" customHeight="1">
      <c r="A930" s="357"/>
      <c r="B930" s="357"/>
      <c r="C930" s="357"/>
      <c r="D930" s="357"/>
      <c r="E930" s="357"/>
      <c r="F930" s="357"/>
      <c r="G930" s="357"/>
      <c r="H930" s="357"/>
      <c r="I930" s="357"/>
      <c r="J930" s="357"/>
      <c r="K930" s="357"/>
      <c r="L930" s="357"/>
      <c r="M930" s="357"/>
      <c r="N930" s="357"/>
      <c r="O930" s="357"/>
      <c r="P930" s="357"/>
      <c r="Q930" s="357"/>
      <c r="R930" s="357"/>
      <c r="S930" s="357"/>
      <c r="T930" s="357"/>
      <c r="U930" s="357"/>
      <c r="V930" s="357"/>
      <c r="W930" s="357"/>
      <c r="X930" s="357"/>
      <c r="Y930" s="357"/>
      <c r="Z930" s="357"/>
      <c r="AA930" s="357"/>
      <c r="AB930" s="357"/>
      <c r="AC930" s="357"/>
      <c r="AD930" s="357"/>
      <c r="AE930" s="357"/>
      <c r="AF930" s="357"/>
      <c r="AG930" s="357"/>
      <c r="AH930" s="357"/>
      <c r="AI930" s="357"/>
      <c r="AJ930" s="357"/>
      <c r="AK930" s="357"/>
      <c r="AL930" s="357"/>
      <c r="AM930" s="357"/>
      <c r="AN930" s="357"/>
      <c r="AO930" s="357"/>
      <c r="AP930" s="357"/>
      <c r="AQ930" s="357"/>
      <c r="AR930" s="357"/>
      <c r="AS930" s="357"/>
      <c r="AT930" s="357"/>
      <c r="AU930" s="357"/>
      <c r="AV930" s="357"/>
      <c r="AW930" s="357"/>
      <c r="AX930" s="357"/>
      <c r="AY930" s="357"/>
      <c r="AZ930" s="357"/>
      <c r="BA930" s="357"/>
      <c r="BB930" s="357"/>
      <c r="BC930" s="357"/>
      <c r="BD930" s="357"/>
      <c r="BE930" s="357"/>
      <c r="BF930" s="357"/>
      <c r="BG930" s="357"/>
      <c r="BH930" s="357"/>
      <c r="BI930" s="357"/>
      <c r="BJ930" s="357"/>
      <c r="BK930" s="357"/>
      <c r="BL930" s="357"/>
      <c r="BM930" s="357"/>
      <c r="BN930" s="357"/>
      <c r="BO930" s="357"/>
      <c r="BP930" s="357"/>
      <c r="BQ930" s="357"/>
      <c r="BR930" s="357"/>
      <c r="BS930" s="357"/>
      <c r="BT930" s="357"/>
      <c r="BU930" s="357"/>
      <c r="BV930" s="357"/>
      <c r="BW930" s="357"/>
      <c r="BX930" s="357"/>
      <c r="BY930" s="357"/>
      <c r="BZ930" s="357"/>
      <c r="CA930" s="357"/>
      <c r="CB930" s="357"/>
      <c r="CC930" s="357"/>
      <c r="CD930" s="357"/>
      <c r="CE930" s="357"/>
      <c r="CF930" s="357"/>
      <c r="CG930" s="357"/>
      <c r="CH930" s="357"/>
      <c r="CI930" s="357"/>
      <c r="CJ930" s="357"/>
      <c r="CK930" s="357"/>
      <c r="CL930" s="357"/>
      <c r="CM930" s="357"/>
      <c r="CN930" s="357"/>
      <c r="CO930" s="357"/>
      <c r="CP930" s="357"/>
      <c r="CQ930" s="357"/>
      <c r="CR930" s="357"/>
      <c r="CS930" s="357"/>
      <c r="CT930" s="357"/>
      <c r="CU930" s="357"/>
      <c r="CV930" s="357"/>
      <c r="CW930" s="357"/>
      <c r="CX930" s="357"/>
      <c r="CY930" s="357"/>
      <c r="CZ930" s="357"/>
      <c r="DA930" s="357"/>
      <c r="DB930" s="357"/>
      <c r="DC930" s="357"/>
      <c r="DD930" s="357"/>
      <c r="DE930" s="357"/>
      <c r="DF930" s="357"/>
      <c r="DG930" s="357"/>
      <c r="DH930" s="357"/>
      <c r="DI930" s="357"/>
      <c r="DJ930" s="357"/>
      <c r="DK930" s="357"/>
      <c r="DL930" s="357"/>
      <c r="DM930" s="357"/>
      <c r="DN930" s="357"/>
      <c r="DO930" s="357"/>
      <c r="DP930" s="357"/>
      <c r="DQ930" s="357"/>
      <c r="DR930" s="357"/>
      <c r="DS930" s="357"/>
      <c r="DT930" s="357"/>
      <c r="DU930" s="357"/>
      <c r="DV930" s="357"/>
      <c r="DW930" s="357"/>
      <c r="DX930" s="357"/>
      <c r="DY930" s="357"/>
      <c r="DZ930" s="357"/>
      <c r="EA930" s="357"/>
      <c r="EB930" s="357"/>
      <c r="EC930" s="357"/>
      <c r="ED930" s="357"/>
      <c r="EE930" s="357"/>
      <c r="EF930" s="357"/>
      <c r="EG930" s="357"/>
      <c r="EH930" s="357"/>
      <c r="EI930" s="357"/>
      <c r="EJ930" s="357"/>
      <c r="EK930" s="357"/>
      <c r="EL930" s="357"/>
      <c r="EM930" s="357"/>
      <c r="EN930" s="357"/>
      <c r="EO930" s="357"/>
      <c r="EP930" s="357"/>
      <c r="EQ930" s="357"/>
      <c r="ER930" s="357"/>
      <c r="ES930" s="357"/>
      <c r="ET930" s="357"/>
      <c r="EU930" s="357"/>
    </row>
    <row r="931" ht="12.75" customHeight="1">
      <c r="A931" s="357"/>
      <c r="B931" s="357"/>
      <c r="C931" s="357"/>
      <c r="D931" s="357"/>
      <c r="E931" s="357"/>
      <c r="F931" s="357"/>
      <c r="G931" s="357"/>
      <c r="H931" s="357"/>
      <c r="I931" s="357"/>
      <c r="J931" s="357"/>
      <c r="K931" s="357"/>
      <c r="L931" s="357"/>
      <c r="M931" s="357"/>
      <c r="N931" s="357"/>
      <c r="O931" s="357"/>
      <c r="P931" s="357"/>
      <c r="Q931" s="357"/>
      <c r="R931" s="357"/>
      <c r="S931" s="357"/>
      <c r="T931" s="357"/>
      <c r="U931" s="357"/>
      <c r="V931" s="357"/>
      <c r="W931" s="357"/>
      <c r="X931" s="357"/>
      <c r="Y931" s="357"/>
      <c r="Z931" s="357"/>
      <c r="AA931" s="357"/>
      <c r="AB931" s="357"/>
      <c r="AC931" s="357"/>
      <c r="AD931" s="357"/>
      <c r="AE931" s="357"/>
      <c r="AF931" s="357"/>
      <c r="AG931" s="357"/>
      <c r="AH931" s="357"/>
      <c r="AI931" s="357"/>
      <c r="AJ931" s="357"/>
      <c r="AK931" s="357"/>
      <c r="AL931" s="357"/>
      <c r="AM931" s="357"/>
      <c r="AN931" s="357"/>
      <c r="AO931" s="357"/>
      <c r="AP931" s="357"/>
      <c r="AQ931" s="357"/>
      <c r="AR931" s="357"/>
      <c r="AS931" s="357"/>
      <c r="AT931" s="357"/>
      <c r="AU931" s="357"/>
      <c r="AV931" s="357"/>
      <c r="AW931" s="357"/>
      <c r="AX931" s="357"/>
      <c r="AY931" s="357"/>
      <c r="AZ931" s="357"/>
      <c r="BA931" s="357"/>
      <c r="BB931" s="357"/>
      <c r="BC931" s="357"/>
      <c r="BD931" s="357"/>
      <c r="BE931" s="357"/>
      <c r="BF931" s="357"/>
      <c r="BG931" s="357"/>
      <c r="BH931" s="357"/>
      <c r="BI931" s="357"/>
      <c r="BJ931" s="357"/>
      <c r="BK931" s="357"/>
      <c r="BL931" s="357"/>
      <c r="BM931" s="357"/>
      <c r="BN931" s="357"/>
      <c r="BO931" s="357"/>
      <c r="BP931" s="357"/>
      <c r="BQ931" s="357"/>
      <c r="BR931" s="357"/>
      <c r="BS931" s="357"/>
      <c r="BT931" s="357"/>
      <c r="BU931" s="357"/>
      <c r="BV931" s="357"/>
      <c r="BW931" s="357"/>
      <c r="BX931" s="357"/>
      <c r="BY931" s="357"/>
      <c r="BZ931" s="357"/>
      <c r="CA931" s="357"/>
      <c r="CB931" s="357"/>
      <c r="CC931" s="357"/>
      <c r="CD931" s="357"/>
      <c r="CE931" s="357"/>
      <c r="CF931" s="357"/>
      <c r="CG931" s="357"/>
      <c r="CH931" s="357"/>
      <c r="CI931" s="357"/>
      <c r="CJ931" s="357"/>
      <c r="CK931" s="357"/>
      <c r="CL931" s="357"/>
      <c r="CM931" s="357"/>
      <c r="CN931" s="357"/>
      <c r="CO931" s="357"/>
      <c r="CP931" s="357"/>
      <c r="CQ931" s="357"/>
      <c r="CR931" s="357"/>
      <c r="CS931" s="357"/>
      <c r="CT931" s="357"/>
      <c r="CU931" s="357"/>
      <c r="CV931" s="357"/>
      <c r="CW931" s="357"/>
      <c r="CX931" s="357"/>
      <c r="CY931" s="357"/>
      <c r="CZ931" s="357"/>
      <c r="DA931" s="357"/>
      <c r="DB931" s="357"/>
      <c r="DC931" s="357"/>
      <c r="DD931" s="357"/>
      <c r="DE931" s="357"/>
      <c r="DF931" s="357"/>
      <c r="DG931" s="357"/>
      <c r="DH931" s="357"/>
      <c r="DI931" s="357"/>
      <c r="DJ931" s="357"/>
      <c r="DK931" s="357"/>
      <c r="DL931" s="357"/>
      <c r="DM931" s="357"/>
      <c r="DN931" s="357"/>
      <c r="DO931" s="357"/>
      <c r="DP931" s="357"/>
      <c r="DQ931" s="357"/>
      <c r="DR931" s="357"/>
      <c r="DS931" s="357"/>
      <c r="DT931" s="357"/>
      <c r="DU931" s="357"/>
      <c r="DV931" s="357"/>
      <c r="DW931" s="357"/>
      <c r="DX931" s="357"/>
      <c r="DY931" s="357"/>
      <c r="DZ931" s="357"/>
      <c r="EA931" s="357"/>
      <c r="EB931" s="357"/>
      <c r="EC931" s="357"/>
      <c r="ED931" s="357"/>
      <c r="EE931" s="357"/>
      <c r="EF931" s="357"/>
      <c r="EG931" s="357"/>
      <c r="EH931" s="357"/>
      <c r="EI931" s="357"/>
      <c r="EJ931" s="357"/>
      <c r="EK931" s="357"/>
      <c r="EL931" s="357"/>
      <c r="EM931" s="357"/>
      <c r="EN931" s="357"/>
      <c r="EO931" s="357"/>
      <c r="EP931" s="357"/>
      <c r="EQ931" s="357"/>
      <c r="ER931" s="357"/>
      <c r="ES931" s="357"/>
      <c r="ET931" s="357"/>
      <c r="EU931" s="357"/>
    </row>
    <row r="932" ht="12.75" customHeight="1">
      <c r="A932" s="357"/>
      <c r="B932" s="357"/>
      <c r="C932" s="357"/>
      <c r="D932" s="357"/>
      <c r="E932" s="357"/>
      <c r="F932" s="357"/>
      <c r="G932" s="357"/>
      <c r="H932" s="357"/>
      <c r="I932" s="357"/>
      <c r="J932" s="357"/>
      <c r="K932" s="357"/>
      <c r="L932" s="357"/>
      <c r="M932" s="357"/>
      <c r="N932" s="357"/>
      <c r="O932" s="357"/>
      <c r="P932" s="357"/>
      <c r="Q932" s="357"/>
      <c r="R932" s="357"/>
      <c r="S932" s="357"/>
      <c r="T932" s="357"/>
      <c r="U932" s="357"/>
      <c r="V932" s="357"/>
      <c r="W932" s="357"/>
      <c r="X932" s="357"/>
      <c r="Y932" s="357"/>
      <c r="Z932" s="357"/>
      <c r="AA932" s="357"/>
      <c r="AB932" s="357"/>
      <c r="AC932" s="357"/>
      <c r="AD932" s="357"/>
      <c r="AE932" s="357"/>
      <c r="AF932" s="357"/>
      <c r="AG932" s="357"/>
      <c r="AH932" s="357"/>
      <c r="AI932" s="357"/>
      <c r="AJ932" s="357"/>
      <c r="AK932" s="357"/>
      <c r="AL932" s="357"/>
      <c r="AM932" s="357"/>
      <c r="AN932" s="357"/>
      <c r="AO932" s="357"/>
      <c r="AP932" s="357"/>
      <c r="AQ932" s="357"/>
      <c r="AR932" s="357"/>
      <c r="AS932" s="357"/>
      <c r="AT932" s="357"/>
      <c r="AU932" s="357"/>
      <c r="AV932" s="357"/>
      <c r="AW932" s="357"/>
      <c r="AX932" s="357"/>
      <c r="AY932" s="357"/>
      <c r="AZ932" s="357"/>
      <c r="BA932" s="357"/>
      <c r="BB932" s="357"/>
      <c r="BC932" s="357"/>
      <c r="BD932" s="357"/>
      <c r="BE932" s="357"/>
      <c r="BF932" s="357"/>
      <c r="BG932" s="357"/>
      <c r="BH932" s="357"/>
      <c r="BI932" s="357"/>
      <c r="BJ932" s="357"/>
      <c r="BK932" s="357"/>
      <c r="BL932" s="357"/>
      <c r="BM932" s="357"/>
      <c r="BN932" s="357"/>
      <c r="BO932" s="357"/>
      <c r="BP932" s="357"/>
      <c r="BQ932" s="357"/>
      <c r="BR932" s="357"/>
      <c r="BS932" s="357"/>
      <c r="BT932" s="357"/>
      <c r="BU932" s="357"/>
      <c r="BV932" s="357"/>
      <c r="BW932" s="357"/>
      <c r="BX932" s="357"/>
      <c r="BY932" s="357"/>
      <c r="BZ932" s="357"/>
      <c r="CA932" s="357"/>
      <c r="CB932" s="357"/>
      <c r="CC932" s="357"/>
      <c r="CD932" s="357"/>
      <c r="CE932" s="357"/>
      <c r="CF932" s="357"/>
      <c r="CG932" s="357"/>
      <c r="CH932" s="357"/>
      <c r="CI932" s="357"/>
      <c r="CJ932" s="357"/>
      <c r="CK932" s="357"/>
      <c r="CL932" s="357"/>
      <c r="CM932" s="357"/>
      <c r="CN932" s="357"/>
      <c r="CO932" s="357"/>
      <c r="CP932" s="357"/>
      <c r="CQ932" s="357"/>
      <c r="CR932" s="357"/>
      <c r="CS932" s="357"/>
      <c r="CT932" s="357"/>
      <c r="CU932" s="357"/>
      <c r="CV932" s="357"/>
      <c r="CW932" s="357"/>
      <c r="CX932" s="357"/>
      <c r="CY932" s="357"/>
      <c r="CZ932" s="357"/>
      <c r="DA932" s="357"/>
      <c r="DB932" s="357"/>
      <c r="DC932" s="357"/>
      <c r="DD932" s="357"/>
      <c r="DE932" s="357"/>
      <c r="DF932" s="357"/>
      <c r="DG932" s="357"/>
      <c r="DH932" s="357"/>
      <c r="DI932" s="357"/>
      <c r="DJ932" s="357"/>
      <c r="DK932" s="357"/>
      <c r="DL932" s="357"/>
      <c r="DM932" s="357"/>
      <c r="DN932" s="357"/>
      <c r="DO932" s="357"/>
      <c r="DP932" s="357"/>
      <c r="DQ932" s="357"/>
      <c r="DR932" s="357"/>
      <c r="DS932" s="357"/>
      <c r="DT932" s="357"/>
      <c r="DU932" s="357"/>
      <c r="DV932" s="357"/>
      <c r="DW932" s="357"/>
      <c r="DX932" s="357"/>
      <c r="DY932" s="357"/>
      <c r="DZ932" s="357"/>
      <c r="EA932" s="357"/>
      <c r="EB932" s="357"/>
      <c r="EC932" s="357"/>
      <c r="ED932" s="357"/>
      <c r="EE932" s="357"/>
      <c r="EF932" s="357"/>
      <c r="EG932" s="357"/>
      <c r="EH932" s="357"/>
      <c r="EI932" s="357"/>
      <c r="EJ932" s="357"/>
      <c r="EK932" s="357"/>
      <c r="EL932" s="357"/>
      <c r="EM932" s="357"/>
      <c r="EN932" s="357"/>
      <c r="EO932" s="357"/>
      <c r="EP932" s="357"/>
      <c r="EQ932" s="357"/>
      <c r="ER932" s="357"/>
      <c r="ES932" s="357"/>
      <c r="ET932" s="357"/>
      <c r="EU932" s="357"/>
    </row>
    <row r="933" ht="12.75" customHeight="1">
      <c r="A933" s="357"/>
      <c r="B933" s="357"/>
      <c r="C933" s="357"/>
      <c r="D933" s="357"/>
      <c r="E933" s="357"/>
      <c r="F933" s="357"/>
      <c r="G933" s="357"/>
      <c r="H933" s="357"/>
      <c r="I933" s="357"/>
      <c r="J933" s="357"/>
      <c r="K933" s="357"/>
      <c r="L933" s="357"/>
      <c r="M933" s="357"/>
      <c r="N933" s="357"/>
      <c r="O933" s="357"/>
      <c r="P933" s="357"/>
      <c r="Q933" s="357"/>
      <c r="R933" s="357"/>
      <c r="S933" s="357"/>
      <c r="T933" s="357"/>
      <c r="U933" s="357"/>
      <c r="V933" s="357"/>
      <c r="W933" s="357"/>
      <c r="X933" s="357"/>
      <c r="Y933" s="357"/>
      <c r="Z933" s="357"/>
      <c r="AA933" s="357"/>
      <c r="AB933" s="357"/>
      <c r="AC933" s="357"/>
      <c r="AD933" s="357"/>
      <c r="AE933" s="357"/>
      <c r="AF933" s="357"/>
      <c r="AG933" s="357"/>
      <c r="AH933" s="357"/>
      <c r="AI933" s="357"/>
      <c r="AJ933" s="357"/>
      <c r="AK933" s="357"/>
      <c r="AL933" s="357"/>
      <c r="AM933" s="357"/>
      <c r="AN933" s="357"/>
      <c r="AO933" s="357"/>
      <c r="AP933" s="357"/>
      <c r="AQ933" s="357"/>
      <c r="AR933" s="357"/>
      <c r="AS933" s="357"/>
      <c r="AT933" s="357"/>
      <c r="AU933" s="357"/>
      <c r="AV933" s="357"/>
      <c r="AW933" s="357"/>
      <c r="AX933" s="357"/>
      <c r="AY933" s="357"/>
      <c r="AZ933" s="357"/>
      <c r="BA933" s="357"/>
      <c r="BB933" s="357"/>
      <c r="BC933" s="357"/>
      <c r="BD933" s="357"/>
      <c r="BE933" s="357"/>
      <c r="BF933" s="357"/>
      <c r="BG933" s="357"/>
      <c r="BH933" s="357"/>
      <c r="BI933" s="357"/>
      <c r="BJ933" s="357"/>
      <c r="BK933" s="357"/>
      <c r="BL933" s="357"/>
      <c r="BM933" s="357"/>
      <c r="BN933" s="357"/>
      <c r="BO933" s="357"/>
      <c r="BP933" s="357"/>
      <c r="BQ933" s="357"/>
      <c r="BR933" s="357"/>
      <c r="BS933" s="357"/>
      <c r="BT933" s="357"/>
      <c r="BU933" s="357"/>
      <c r="BV933" s="357"/>
      <c r="BW933" s="357"/>
      <c r="BX933" s="357"/>
      <c r="BY933" s="357"/>
      <c r="BZ933" s="357"/>
      <c r="CA933" s="357"/>
      <c r="CB933" s="357"/>
      <c r="CC933" s="357"/>
      <c r="CD933" s="357"/>
      <c r="CE933" s="357"/>
      <c r="CF933" s="357"/>
      <c r="CG933" s="357"/>
      <c r="CH933" s="357"/>
      <c r="CI933" s="357"/>
      <c r="CJ933" s="357"/>
      <c r="CK933" s="357"/>
      <c r="CL933" s="357"/>
      <c r="CM933" s="357"/>
      <c r="CN933" s="357"/>
      <c r="CO933" s="357"/>
      <c r="CP933" s="357"/>
      <c r="CQ933" s="357"/>
      <c r="CR933" s="357"/>
      <c r="CS933" s="357"/>
      <c r="CT933" s="357"/>
      <c r="CU933" s="357"/>
      <c r="CV933" s="357"/>
      <c r="CW933" s="357"/>
      <c r="CX933" s="357"/>
      <c r="CY933" s="357"/>
      <c r="CZ933" s="357"/>
      <c r="DA933" s="357"/>
      <c r="DB933" s="357"/>
      <c r="DC933" s="357"/>
      <c r="DD933" s="357"/>
      <c r="DE933" s="357"/>
      <c r="DF933" s="357"/>
      <c r="DG933" s="357"/>
      <c r="DH933" s="357"/>
      <c r="DI933" s="357"/>
      <c r="DJ933" s="357"/>
      <c r="DK933" s="357"/>
      <c r="DL933" s="357"/>
      <c r="DM933" s="357"/>
      <c r="DN933" s="357"/>
      <c r="DO933" s="357"/>
      <c r="DP933" s="357"/>
      <c r="DQ933" s="357"/>
      <c r="DR933" s="357"/>
      <c r="DS933" s="357"/>
      <c r="DT933" s="357"/>
      <c r="DU933" s="357"/>
      <c r="DV933" s="357"/>
      <c r="DW933" s="357"/>
      <c r="DX933" s="357"/>
      <c r="DY933" s="357"/>
      <c r="DZ933" s="357"/>
      <c r="EA933" s="357"/>
      <c r="EB933" s="357"/>
      <c r="EC933" s="357"/>
      <c r="ED933" s="357"/>
      <c r="EE933" s="357"/>
      <c r="EF933" s="357"/>
      <c r="EG933" s="357"/>
      <c r="EH933" s="357"/>
      <c r="EI933" s="357"/>
      <c r="EJ933" s="357"/>
      <c r="EK933" s="357"/>
      <c r="EL933" s="357"/>
      <c r="EM933" s="357"/>
      <c r="EN933" s="357"/>
      <c r="EO933" s="357"/>
      <c r="EP933" s="357"/>
      <c r="EQ933" s="357"/>
      <c r="ER933" s="357"/>
      <c r="ES933" s="357"/>
      <c r="ET933" s="357"/>
      <c r="EU933" s="357"/>
    </row>
    <row r="934" ht="12.75" customHeight="1">
      <c r="A934" s="357"/>
      <c r="B934" s="357"/>
      <c r="C934" s="357"/>
      <c r="D934" s="357"/>
      <c r="E934" s="357"/>
      <c r="F934" s="357"/>
      <c r="G934" s="357"/>
      <c r="H934" s="357"/>
      <c r="I934" s="357"/>
      <c r="J934" s="357"/>
      <c r="K934" s="357"/>
      <c r="L934" s="357"/>
      <c r="M934" s="357"/>
      <c r="N934" s="357"/>
      <c r="O934" s="357"/>
      <c r="P934" s="357"/>
      <c r="Q934" s="357"/>
      <c r="R934" s="357"/>
      <c r="S934" s="357"/>
      <c r="T934" s="357"/>
      <c r="U934" s="357"/>
      <c r="V934" s="357"/>
      <c r="W934" s="357"/>
      <c r="X934" s="357"/>
      <c r="Y934" s="357"/>
      <c r="Z934" s="357"/>
      <c r="AA934" s="357"/>
      <c r="AB934" s="357"/>
      <c r="AC934" s="357"/>
      <c r="AD934" s="357"/>
      <c r="AE934" s="357"/>
      <c r="AF934" s="357"/>
      <c r="AG934" s="357"/>
      <c r="AH934" s="357"/>
      <c r="AI934" s="357"/>
      <c r="AJ934" s="357"/>
      <c r="AK934" s="357"/>
      <c r="AL934" s="357"/>
      <c r="AM934" s="357"/>
      <c r="AN934" s="357"/>
      <c r="AO934" s="357"/>
      <c r="AP934" s="357"/>
      <c r="AQ934" s="357"/>
      <c r="AR934" s="357"/>
      <c r="AS934" s="357"/>
      <c r="AT934" s="357"/>
      <c r="AU934" s="357"/>
      <c r="AV934" s="357"/>
      <c r="AW934" s="357"/>
      <c r="AX934" s="357"/>
      <c r="AY934" s="357"/>
      <c r="AZ934" s="357"/>
      <c r="BA934" s="357"/>
      <c r="BB934" s="357"/>
      <c r="BC934" s="357"/>
      <c r="BD934" s="357"/>
      <c r="BE934" s="357"/>
      <c r="BF934" s="357"/>
      <c r="BG934" s="357"/>
      <c r="BH934" s="357"/>
      <c r="BI934" s="357"/>
      <c r="BJ934" s="357"/>
      <c r="BK934" s="357"/>
      <c r="BL934" s="357"/>
      <c r="BM934" s="357"/>
      <c r="BN934" s="357"/>
      <c r="BO934" s="357"/>
      <c r="BP934" s="357"/>
      <c r="BQ934" s="357"/>
      <c r="BR934" s="357"/>
      <c r="BS934" s="357"/>
      <c r="BT934" s="357"/>
      <c r="BU934" s="357"/>
      <c r="BV934" s="357"/>
      <c r="BW934" s="357"/>
      <c r="BX934" s="357"/>
      <c r="BY934" s="357"/>
      <c r="BZ934" s="357"/>
      <c r="CA934" s="357"/>
      <c r="CB934" s="357"/>
      <c r="CC934" s="357"/>
      <c r="CD934" s="357"/>
      <c r="CE934" s="357"/>
      <c r="CF934" s="357"/>
      <c r="CG934" s="357"/>
      <c r="CH934" s="357"/>
      <c r="CI934" s="357"/>
      <c r="CJ934" s="357"/>
      <c r="CK934" s="357"/>
      <c r="CL934" s="357"/>
      <c r="CM934" s="357"/>
      <c r="CN934" s="357"/>
      <c r="CO934" s="357"/>
      <c r="CP934" s="357"/>
      <c r="CQ934" s="357"/>
      <c r="CR934" s="357"/>
      <c r="CS934" s="357"/>
      <c r="CT934" s="357"/>
      <c r="CU934" s="357"/>
      <c r="CV934" s="357"/>
      <c r="CW934" s="357"/>
      <c r="CX934" s="357"/>
      <c r="CY934" s="357"/>
      <c r="CZ934" s="357"/>
      <c r="DA934" s="357"/>
      <c r="DB934" s="357"/>
      <c r="DC934" s="357"/>
      <c r="DD934" s="357"/>
      <c r="DE934" s="357"/>
      <c r="DF934" s="357"/>
      <c r="DG934" s="357"/>
      <c r="DH934" s="357"/>
      <c r="DI934" s="357"/>
      <c r="DJ934" s="357"/>
      <c r="DK934" s="357"/>
      <c r="DL934" s="357"/>
      <c r="DM934" s="357"/>
      <c r="DN934" s="357"/>
      <c r="DO934" s="357"/>
      <c r="DP934" s="357"/>
      <c r="DQ934" s="357"/>
      <c r="DR934" s="357"/>
      <c r="DS934" s="357"/>
      <c r="DT934" s="357"/>
      <c r="DU934" s="357"/>
      <c r="DV934" s="357"/>
      <c r="DW934" s="357"/>
      <c r="DX934" s="357"/>
      <c r="DY934" s="357"/>
      <c r="DZ934" s="357"/>
      <c r="EA934" s="357"/>
      <c r="EB934" s="357"/>
      <c r="EC934" s="357"/>
      <c r="ED934" s="357"/>
      <c r="EE934" s="357"/>
      <c r="EF934" s="357"/>
      <c r="EG934" s="357"/>
      <c r="EH934" s="357"/>
      <c r="EI934" s="357"/>
      <c r="EJ934" s="357"/>
      <c r="EK934" s="357"/>
      <c r="EL934" s="357"/>
      <c r="EM934" s="357"/>
      <c r="EN934" s="357"/>
      <c r="EO934" s="357"/>
      <c r="EP934" s="357"/>
      <c r="EQ934" s="357"/>
      <c r="ER934" s="357"/>
      <c r="ES934" s="357"/>
      <c r="ET934" s="357"/>
      <c r="EU934" s="357"/>
    </row>
    <row r="935" ht="12.75" customHeight="1">
      <c r="A935" s="357"/>
      <c r="B935" s="357"/>
      <c r="C935" s="357"/>
      <c r="D935" s="357"/>
      <c r="E935" s="357"/>
      <c r="F935" s="357"/>
      <c r="G935" s="357"/>
      <c r="H935" s="357"/>
      <c r="I935" s="357"/>
      <c r="J935" s="357"/>
      <c r="K935" s="357"/>
      <c r="L935" s="357"/>
      <c r="M935" s="357"/>
      <c r="N935" s="357"/>
      <c r="O935" s="357"/>
      <c r="P935" s="357"/>
      <c r="Q935" s="357"/>
      <c r="R935" s="357"/>
      <c r="S935" s="357"/>
      <c r="T935" s="357"/>
      <c r="U935" s="357"/>
      <c r="V935" s="357"/>
      <c r="W935" s="357"/>
      <c r="X935" s="357"/>
      <c r="Y935" s="357"/>
      <c r="Z935" s="357"/>
      <c r="AA935" s="357"/>
      <c r="AB935" s="357"/>
      <c r="AC935" s="357"/>
      <c r="AD935" s="357"/>
      <c r="AE935" s="357"/>
      <c r="AF935" s="357"/>
      <c r="AG935" s="357"/>
      <c r="AH935" s="357"/>
      <c r="AI935" s="357"/>
      <c r="AJ935" s="357"/>
      <c r="AK935" s="357"/>
      <c r="AL935" s="357"/>
      <c r="AM935" s="357"/>
      <c r="AN935" s="357"/>
      <c r="AO935" s="357"/>
      <c r="AP935" s="357"/>
      <c r="AQ935" s="357"/>
      <c r="AR935" s="357"/>
      <c r="AS935" s="357"/>
      <c r="AT935" s="357"/>
      <c r="AU935" s="357"/>
      <c r="AV935" s="357"/>
      <c r="AW935" s="357"/>
      <c r="AX935" s="357"/>
      <c r="AY935" s="357"/>
      <c r="AZ935" s="357"/>
      <c r="BA935" s="357"/>
      <c r="BB935" s="357"/>
      <c r="BC935" s="357"/>
      <c r="BD935" s="357"/>
      <c r="BE935" s="357"/>
      <c r="BF935" s="357"/>
      <c r="BG935" s="357"/>
      <c r="BH935" s="357"/>
      <c r="BI935" s="357"/>
      <c r="BJ935" s="357"/>
      <c r="BK935" s="357"/>
      <c r="BL935" s="357"/>
      <c r="BM935" s="357"/>
      <c r="BN935" s="357"/>
      <c r="BO935" s="357"/>
      <c r="BP935" s="357"/>
      <c r="BQ935" s="357"/>
      <c r="BR935" s="357"/>
      <c r="BS935" s="357"/>
      <c r="BT935" s="357"/>
      <c r="BU935" s="357"/>
      <c r="BV935" s="357"/>
      <c r="BW935" s="357"/>
      <c r="BX935" s="357"/>
      <c r="BY935" s="357"/>
      <c r="BZ935" s="357"/>
      <c r="CA935" s="357"/>
      <c r="CB935" s="357"/>
      <c r="CC935" s="357"/>
      <c r="CD935" s="357"/>
      <c r="CE935" s="357"/>
      <c r="CF935" s="357"/>
      <c r="CG935" s="357"/>
      <c r="CH935" s="357"/>
      <c r="CI935" s="357"/>
      <c r="CJ935" s="357"/>
      <c r="CK935" s="357"/>
      <c r="CL935" s="357"/>
      <c r="CM935" s="357"/>
      <c r="CN935" s="357"/>
      <c r="CO935" s="357"/>
      <c r="CP935" s="357"/>
      <c r="CQ935" s="357"/>
      <c r="CR935" s="357"/>
      <c r="CS935" s="357"/>
      <c r="CT935" s="357"/>
      <c r="CU935" s="357"/>
      <c r="CV935" s="357"/>
      <c r="CW935" s="357"/>
      <c r="CX935" s="357"/>
      <c r="CY935" s="357"/>
      <c r="CZ935" s="357"/>
      <c r="DA935" s="357"/>
      <c r="DB935" s="357"/>
      <c r="DC935" s="357"/>
      <c r="DD935" s="357"/>
      <c r="DE935" s="357"/>
      <c r="DF935" s="357"/>
      <c r="DG935" s="357"/>
      <c r="DH935" s="357"/>
      <c r="DI935" s="357"/>
      <c r="DJ935" s="357"/>
      <c r="DK935" s="357"/>
      <c r="DL935" s="357"/>
      <c r="DM935" s="357"/>
      <c r="DN935" s="357"/>
      <c r="DO935" s="357"/>
      <c r="DP935" s="357"/>
      <c r="DQ935" s="357"/>
      <c r="DR935" s="357"/>
      <c r="DS935" s="357"/>
      <c r="DT935" s="357"/>
      <c r="DU935" s="357"/>
      <c r="DV935" s="357"/>
      <c r="DW935" s="357"/>
      <c r="DX935" s="357"/>
      <c r="DY935" s="357"/>
      <c r="DZ935" s="357"/>
      <c r="EA935" s="357"/>
      <c r="EB935" s="357"/>
      <c r="EC935" s="357"/>
      <c r="ED935" s="357"/>
      <c r="EE935" s="357"/>
      <c r="EF935" s="357"/>
      <c r="EG935" s="357"/>
      <c r="EH935" s="357"/>
      <c r="EI935" s="357"/>
      <c r="EJ935" s="357"/>
      <c r="EK935" s="357"/>
      <c r="EL935" s="357"/>
      <c r="EM935" s="357"/>
      <c r="EN935" s="357"/>
      <c r="EO935" s="357"/>
      <c r="EP935" s="357"/>
      <c r="EQ935" s="357"/>
      <c r="ER935" s="357"/>
      <c r="ES935" s="357"/>
      <c r="ET935" s="357"/>
      <c r="EU935" s="357"/>
    </row>
    <row r="936" ht="12.75" customHeight="1">
      <c r="A936" s="357"/>
      <c r="B936" s="357"/>
      <c r="C936" s="357"/>
      <c r="D936" s="357"/>
      <c r="E936" s="357"/>
      <c r="F936" s="357"/>
      <c r="G936" s="357"/>
      <c r="H936" s="357"/>
      <c r="I936" s="357"/>
      <c r="J936" s="357"/>
      <c r="K936" s="357"/>
      <c r="L936" s="357"/>
      <c r="M936" s="357"/>
      <c r="N936" s="357"/>
      <c r="O936" s="357"/>
      <c r="P936" s="357"/>
      <c r="Q936" s="357"/>
      <c r="R936" s="357"/>
      <c r="S936" s="357"/>
      <c r="T936" s="357"/>
      <c r="U936" s="357"/>
      <c r="V936" s="357"/>
      <c r="W936" s="357"/>
      <c r="X936" s="357"/>
      <c r="Y936" s="357"/>
      <c r="Z936" s="357"/>
      <c r="AA936" s="357"/>
      <c r="AB936" s="357"/>
      <c r="AC936" s="357"/>
      <c r="AD936" s="357"/>
      <c r="AE936" s="357"/>
      <c r="AF936" s="357"/>
      <c r="AG936" s="357"/>
      <c r="AH936" s="357"/>
      <c r="AI936" s="357"/>
      <c r="AJ936" s="357"/>
      <c r="AK936" s="357"/>
      <c r="AL936" s="357"/>
      <c r="AM936" s="357"/>
      <c r="AN936" s="357"/>
      <c r="AO936" s="357"/>
      <c r="AP936" s="357"/>
      <c r="AQ936" s="357"/>
      <c r="AR936" s="357"/>
      <c r="AS936" s="357"/>
      <c r="AT936" s="357"/>
      <c r="AU936" s="357"/>
      <c r="AV936" s="357"/>
      <c r="AW936" s="357"/>
      <c r="AX936" s="357"/>
      <c r="AY936" s="357"/>
      <c r="AZ936" s="357"/>
      <c r="BA936" s="357"/>
      <c r="BB936" s="357"/>
      <c r="BC936" s="357"/>
      <c r="BD936" s="357"/>
      <c r="BE936" s="357"/>
      <c r="BF936" s="357"/>
      <c r="BG936" s="357"/>
      <c r="BH936" s="357"/>
      <c r="BI936" s="357"/>
      <c r="BJ936" s="357"/>
      <c r="BK936" s="357"/>
      <c r="BL936" s="357"/>
      <c r="BM936" s="357"/>
      <c r="BN936" s="357"/>
      <c r="BO936" s="357"/>
      <c r="BP936" s="357"/>
      <c r="BQ936" s="357"/>
      <c r="BR936" s="357"/>
      <c r="BS936" s="357"/>
      <c r="BT936" s="357"/>
      <c r="BU936" s="357"/>
      <c r="BV936" s="357"/>
      <c r="BW936" s="357"/>
      <c r="BX936" s="357"/>
      <c r="BY936" s="357"/>
      <c r="BZ936" s="357"/>
      <c r="CA936" s="357"/>
      <c r="CB936" s="357"/>
      <c r="CC936" s="357"/>
      <c r="CD936" s="357"/>
      <c r="CE936" s="357"/>
      <c r="CF936" s="357"/>
      <c r="CG936" s="357"/>
      <c r="CH936" s="357"/>
      <c r="CI936" s="357"/>
      <c r="CJ936" s="357"/>
      <c r="CK936" s="357"/>
      <c r="CL936" s="357"/>
      <c r="CM936" s="357"/>
      <c r="CN936" s="357"/>
      <c r="CO936" s="357"/>
      <c r="CP936" s="357"/>
      <c r="CQ936" s="357"/>
      <c r="CR936" s="357"/>
      <c r="CS936" s="357"/>
      <c r="CT936" s="357"/>
      <c r="CU936" s="357"/>
      <c r="CV936" s="357"/>
      <c r="CW936" s="357"/>
      <c r="CX936" s="357"/>
      <c r="CY936" s="357"/>
      <c r="CZ936" s="357"/>
      <c r="DA936" s="357"/>
      <c r="DB936" s="357"/>
      <c r="DC936" s="357"/>
      <c r="DD936" s="357"/>
      <c r="DE936" s="357"/>
      <c r="DF936" s="357"/>
      <c r="DG936" s="357"/>
      <c r="DH936" s="357"/>
      <c r="DI936" s="357"/>
      <c r="DJ936" s="357"/>
      <c r="DK936" s="357"/>
      <c r="DL936" s="357"/>
      <c r="DM936" s="357"/>
      <c r="DN936" s="357"/>
      <c r="DO936" s="357"/>
      <c r="DP936" s="357"/>
      <c r="DQ936" s="357"/>
      <c r="DR936" s="357"/>
      <c r="DS936" s="357"/>
      <c r="DT936" s="357"/>
      <c r="DU936" s="357"/>
      <c r="DV936" s="357"/>
      <c r="DW936" s="357"/>
      <c r="DX936" s="357"/>
      <c r="DY936" s="357"/>
      <c r="DZ936" s="357"/>
      <c r="EA936" s="357"/>
      <c r="EB936" s="357"/>
      <c r="EC936" s="357"/>
      <c r="ED936" s="357"/>
      <c r="EE936" s="357"/>
      <c r="EF936" s="357"/>
      <c r="EG936" s="357"/>
      <c r="EH936" s="357"/>
      <c r="EI936" s="357"/>
      <c r="EJ936" s="357"/>
      <c r="EK936" s="357"/>
      <c r="EL936" s="357"/>
      <c r="EM936" s="357"/>
      <c r="EN936" s="357"/>
      <c r="EO936" s="357"/>
      <c r="EP936" s="357"/>
      <c r="EQ936" s="357"/>
      <c r="ER936" s="357"/>
      <c r="ES936" s="357"/>
      <c r="ET936" s="357"/>
      <c r="EU936" s="357"/>
    </row>
    <row r="937" ht="12.75" customHeight="1">
      <c r="A937" s="357"/>
      <c r="B937" s="357"/>
      <c r="C937" s="357"/>
      <c r="D937" s="357"/>
      <c r="E937" s="357"/>
      <c r="F937" s="357"/>
      <c r="G937" s="357"/>
      <c r="H937" s="357"/>
      <c r="I937" s="357"/>
      <c r="J937" s="357"/>
      <c r="K937" s="357"/>
      <c r="L937" s="357"/>
      <c r="M937" s="357"/>
      <c r="N937" s="357"/>
      <c r="O937" s="357"/>
      <c r="P937" s="357"/>
      <c r="Q937" s="357"/>
      <c r="R937" s="357"/>
      <c r="S937" s="357"/>
      <c r="T937" s="357"/>
      <c r="U937" s="357"/>
      <c r="V937" s="357"/>
      <c r="W937" s="357"/>
      <c r="X937" s="357"/>
      <c r="Y937" s="357"/>
      <c r="Z937" s="357"/>
      <c r="AA937" s="357"/>
      <c r="AB937" s="357"/>
      <c r="AC937" s="357"/>
      <c r="AD937" s="357"/>
      <c r="AE937" s="357"/>
      <c r="AF937" s="357"/>
      <c r="AG937" s="357"/>
      <c r="AH937" s="357"/>
      <c r="AI937" s="357"/>
      <c r="AJ937" s="357"/>
      <c r="AK937" s="357"/>
      <c r="AL937" s="357"/>
      <c r="AM937" s="357"/>
      <c r="AN937" s="357"/>
      <c r="AO937" s="357"/>
      <c r="AP937" s="357"/>
      <c r="AQ937" s="357"/>
      <c r="AR937" s="357"/>
      <c r="AS937" s="357"/>
      <c r="AT937" s="357"/>
      <c r="AU937" s="357"/>
      <c r="AV937" s="357"/>
      <c r="AW937" s="357"/>
      <c r="AX937" s="357"/>
      <c r="AY937" s="357"/>
      <c r="AZ937" s="357"/>
      <c r="BA937" s="357"/>
      <c r="BB937" s="357"/>
      <c r="BC937" s="357"/>
      <c r="BD937" s="357"/>
      <c r="BE937" s="357"/>
      <c r="BF937" s="357"/>
      <c r="BG937" s="357"/>
      <c r="BH937" s="357"/>
      <c r="BI937" s="357"/>
      <c r="BJ937" s="357"/>
      <c r="BK937" s="357"/>
      <c r="BL937" s="357"/>
      <c r="BM937" s="357"/>
      <c r="BN937" s="357"/>
      <c r="BO937" s="357"/>
      <c r="BP937" s="357"/>
      <c r="BQ937" s="357"/>
      <c r="BR937" s="357"/>
      <c r="BS937" s="357"/>
      <c r="BT937" s="357"/>
      <c r="BU937" s="357"/>
      <c r="BV937" s="357"/>
      <c r="BW937" s="357"/>
      <c r="BX937" s="357"/>
      <c r="BY937" s="357"/>
      <c r="BZ937" s="357"/>
      <c r="CA937" s="357"/>
      <c r="CB937" s="357"/>
      <c r="CC937" s="357"/>
      <c r="CD937" s="357"/>
      <c r="CE937" s="357"/>
      <c r="CF937" s="357"/>
      <c r="CG937" s="357"/>
      <c r="CH937" s="357"/>
      <c r="CI937" s="357"/>
      <c r="CJ937" s="357"/>
      <c r="CK937" s="357"/>
      <c r="CL937" s="357"/>
      <c r="CM937" s="357"/>
      <c r="CN937" s="357"/>
      <c r="CO937" s="357"/>
      <c r="CP937" s="357"/>
      <c r="CQ937" s="357"/>
      <c r="CR937" s="357"/>
      <c r="CS937" s="357"/>
      <c r="CT937" s="357"/>
      <c r="CU937" s="357"/>
      <c r="CV937" s="357"/>
      <c r="CW937" s="357"/>
      <c r="CX937" s="357"/>
      <c r="CY937" s="357"/>
      <c r="CZ937" s="357"/>
      <c r="DA937" s="357"/>
      <c r="DB937" s="357"/>
      <c r="DC937" s="357"/>
      <c r="DD937" s="357"/>
      <c r="DE937" s="357"/>
      <c r="DF937" s="357"/>
      <c r="DG937" s="357"/>
      <c r="DH937" s="357"/>
      <c r="DI937" s="357"/>
      <c r="DJ937" s="357"/>
      <c r="DK937" s="357"/>
      <c r="DL937" s="357"/>
      <c r="DM937" s="357"/>
      <c r="DN937" s="357"/>
      <c r="DO937" s="357"/>
      <c r="DP937" s="357"/>
      <c r="DQ937" s="357"/>
      <c r="DR937" s="357"/>
      <c r="DS937" s="357"/>
      <c r="DT937" s="357"/>
      <c r="DU937" s="357"/>
      <c r="DV937" s="357"/>
      <c r="DW937" s="357"/>
      <c r="DX937" s="357"/>
      <c r="DY937" s="357"/>
      <c r="DZ937" s="357"/>
      <c r="EA937" s="357"/>
      <c r="EB937" s="357"/>
      <c r="EC937" s="357"/>
      <c r="ED937" s="357"/>
      <c r="EE937" s="357"/>
      <c r="EF937" s="357"/>
      <c r="EG937" s="357"/>
      <c r="EH937" s="357"/>
      <c r="EI937" s="357"/>
      <c r="EJ937" s="357"/>
      <c r="EK937" s="357"/>
      <c r="EL937" s="357"/>
      <c r="EM937" s="357"/>
      <c r="EN937" s="357"/>
      <c r="EO937" s="357"/>
      <c r="EP937" s="357"/>
      <c r="EQ937" s="357"/>
      <c r="ER937" s="357"/>
      <c r="ES937" s="357"/>
      <c r="ET937" s="357"/>
      <c r="EU937" s="357"/>
    </row>
    <row r="938" ht="12.75" customHeight="1">
      <c r="A938" s="357"/>
      <c r="B938" s="357"/>
      <c r="C938" s="357"/>
      <c r="D938" s="357"/>
      <c r="E938" s="357"/>
      <c r="F938" s="357"/>
      <c r="G938" s="357"/>
      <c r="H938" s="357"/>
      <c r="I938" s="357"/>
      <c r="J938" s="357"/>
      <c r="K938" s="357"/>
      <c r="L938" s="357"/>
      <c r="M938" s="357"/>
      <c r="N938" s="357"/>
      <c r="O938" s="357"/>
      <c r="P938" s="357"/>
      <c r="Q938" s="357"/>
      <c r="R938" s="357"/>
      <c r="S938" s="357"/>
      <c r="T938" s="357"/>
      <c r="U938" s="357"/>
      <c r="V938" s="357"/>
      <c r="W938" s="357"/>
      <c r="X938" s="357"/>
      <c r="Y938" s="357"/>
      <c r="Z938" s="357"/>
      <c r="AA938" s="357"/>
      <c r="AB938" s="357"/>
      <c r="AC938" s="357"/>
      <c r="AD938" s="357"/>
      <c r="AE938" s="357"/>
      <c r="AF938" s="357"/>
      <c r="AG938" s="357"/>
      <c r="AH938" s="357"/>
      <c r="AI938" s="357"/>
      <c r="AJ938" s="357"/>
      <c r="AK938" s="357"/>
      <c r="AL938" s="357"/>
      <c r="AM938" s="357"/>
      <c r="AN938" s="357"/>
      <c r="AO938" s="357"/>
      <c r="AP938" s="357"/>
      <c r="AQ938" s="357"/>
      <c r="AR938" s="357"/>
      <c r="AS938" s="357"/>
      <c r="AT938" s="357"/>
      <c r="AU938" s="357"/>
      <c r="AV938" s="357"/>
      <c r="AW938" s="357"/>
      <c r="AX938" s="357"/>
      <c r="AY938" s="357"/>
      <c r="AZ938" s="357"/>
      <c r="BA938" s="357"/>
      <c r="BB938" s="357"/>
      <c r="BC938" s="357"/>
      <c r="BD938" s="357"/>
      <c r="BE938" s="357"/>
      <c r="BF938" s="357"/>
      <c r="BG938" s="357"/>
      <c r="BH938" s="357"/>
      <c r="BI938" s="357"/>
      <c r="BJ938" s="357"/>
      <c r="BK938" s="357"/>
      <c r="BL938" s="357"/>
      <c r="BM938" s="357"/>
      <c r="BN938" s="357"/>
      <c r="BO938" s="357"/>
      <c r="BP938" s="357"/>
      <c r="BQ938" s="357"/>
      <c r="BR938" s="357"/>
      <c r="BS938" s="357"/>
      <c r="BT938" s="357"/>
      <c r="BU938" s="357"/>
      <c r="BV938" s="357"/>
      <c r="BW938" s="357"/>
      <c r="BX938" s="357"/>
      <c r="BY938" s="357"/>
      <c r="BZ938" s="357"/>
      <c r="CA938" s="357"/>
      <c r="CB938" s="357"/>
      <c r="CC938" s="357"/>
      <c r="CD938" s="357"/>
      <c r="CE938" s="357"/>
      <c r="CF938" s="357"/>
      <c r="CG938" s="357"/>
      <c r="CH938" s="357"/>
      <c r="CI938" s="357"/>
      <c r="CJ938" s="357"/>
      <c r="CK938" s="357"/>
      <c r="CL938" s="357"/>
      <c r="CM938" s="357"/>
      <c r="CN938" s="357"/>
      <c r="CO938" s="357"/>
      <c r="CP938" s="357"/>
      <c r="CQ938" s="357"/>
      <c r="CR938" s="357"/>
      <c r="CS938" s="357"/>
      <c r="CT938" s="357"/>
      <c r="CU938" s="357"/>
      <c r="CV938" s="357"/>
      <c r="CW938" s="357"/>
      <c r="CX938" s="357"/>
      <c r="CY938" s="357"/>
      <c r="CZ938" s="357"/>
      <c r="DA938" s="357"/>
      <c r="DB938" s="357"/>
      <c r="DC938" s="357"/>
      <c r="DD938" s="357"/>
      <c r="DE938" s="357"/>
      <c r="DF938" s="357"/>
      <c r="DG938" s="357"/>
      <c r="DH938" s="357"/>
      <c r="DI938" s="357"/>
      <c r="DJ938" s="357"/>
      <c r="DK938" s="357"/>
      <c r="DL938" s="357"/>
      <c r="DM938" s="357"/>
      <c r="DN938" s="357"/>
      <c r="DO938" s="357"/>
      <c r="DP938" s="357"/>
      <c r="DQ938" s="357"/>
      <c r="DR938" s="357"/>
      <c r="DS938" s="357"/>
      <c r="DT938" s="357"/>
      <c r="DU938" s="357"/>
      <c r="DV938" s="357"/>
      <c r="DW938" s="357"/>
      <c r="DX938" s="357"/>
      <c r="DY938" s="357"/>
      <c r="DZ938" s="357"/>
      <c r="EA938" s="357"/>
      <c r="EB938" s="357"/>
      <c r="EC938" s="357"/>
      <c r="ED938" s="357"/>
      <c r="EE938" s="357"/>
      <c r="EF938" s="357"/>
      <c r="EG938" s="357"/>
      <c r="EH938" s="357"/>
      <c r="EI938" s="357"/>
      <c r="EJ938" s="357"/>
      <c r="EK938" s="357"/>
      <c r="EL938" s="357"/>
      <c r="EM938" s="357"/>
      <c r="EN938" s="357"/>
      <c r="EO938" s="357"/>
      <c r="EP938" s="357"/>
      <c r="EQ938" s="357"/>
      <c r="ER938" s="357"/>
      <c r="ES938" s="357"/>
      <c r="ET938" s="357"/>
      <c r="EU938" s="357"/>
    </row>
    <row r="939" ht="12.75" customHeight="1">
      <c r="A939" s="357"/>
      <c r="B939" s="357"/>
      <c r="C939" s="357"/>
      <c r="D939" s="357"/>
      <c r="E939" s="357"/>
      <c r="F939" s="357"/>
      <c r="G939" s="357"/>
      <c r="H939" s="357"/>
      <c r="I939" s="357"/>
      <c r="J939" s="357"/>
      <c r="K939" s="357"/>
      <c r="L939" s="357"/>
      <c r="M939" s="357"/>
      <c r="N939" s="357"/>
      <c r="O939" s="357"/>
      <c r="P939" s="357"/>
      <c r="Q939" s="357"/>
      <c r="R939" s="357"/>
      <c r="S939" s="357"/>
      <c r="T939" s="357"/>
      <c r="U939" s="357"/>
      <c r="V939" s="357"/>
      <c r="W939" s="357"/>
      <c r="X939" s="357"/>
      <c r="Y939" s="357"/>
      <c r="Z939" s="357"/>
      <c r="AA939" s="357"/>
      <c r="AB939" s="357"/>
      <c r="AC939" s="357"/>
      <c r="AD939" s="357"/>
      <c r="AE939" s="357"/>
      <c r="AF939" s="357"/>
      <c r="AG939" s="357"/>
      <c r="AH939" s="357"/>
      <c r="AI939" s="357"/>
      <c r="AJ939" s="357"/>
      <c r="AK939" s="357"/>
      <c r="AL939" s="357"/>
      <c r="AM939" s="357"/>
      <c r="AN939" s="357"/>
      <c r="AO939" s="357"/>
      <c r="AP939" s="357"/>
      <c r="AQ939" s="357"/>
      <c r="AR939" s="357"/>
      <c r="AS939" s="357"/>
      <c r="AT939" s="357"/>
      <c r="AU939" s="357"/>
      <c r="AV939" s="357"/>
      <c r="AW939" s="357"/>
      <c r="AX939" s="357"/>
      <c r="AY939" s="357"/>
      <c r="AZ939" s="357"/>
      <c r="BA939" s="357"/>
      <c r="BB939" s="357"/>
      <c r="BC939" s="357"/>
      <c r="BD939" s="357"/>
      <c r="BE939" s="357"/>
      <c r="BF939" s="357"/>
      <c r="BG939" s="357"/>
      <c r="BH939" s="357"/>
      <c r="BI939" s="357"/>
      <c r="BJ939" s="357"/>
      <c r="BK939" s="357"/>
      <c r="BL939" s="357"/>
      <c r="BM939" s="357"/>
      <c r="BN939" s="357"/>
      <c r="BO939" s="357"/>
      <c r="BP939" s="357"/>
      <c r="BQ939" s="357"/>
      <c r="BR939" s="357"/>
      <c r="BS939" s="357"/>
      <c r="BT939" s="357"/>
      <c r="BU939" s="357"/>
      <c r="BV939" s="357"/>
      <c r="BW939" s="357"/>
      <c r="BX939" s="357"/>
      <c r="BY939" s="357"/>
      <c r="BZ939" s="357"/>
      <c r="CA939" s="357"/>
      <c r="CB939" s="357"/>
      <c r="CC939" s="357"/>
      <c r="CD939" s="357"/>
      <c r="CE939" s="357"/>
      <c r="CF939" s="357"/>
      <c r="CG939" s="357"/>
      <c r="CH939" s="357"/>
      <c r="CI939" s="357"/>
      <c r="CJ939" s="357"/>
      <c r="CK939" s="357"/>
      <c r="CL939" s="357"/>
      <c r="CM939" s="357"/>
      <c r="CN939" s="357"/>
      <c r="CO939" s="357"/>
      <c r="CP939" s="357"/>
      <c r="CQ939" s="357"/>
      <c r="CR939" s="357"/>
      <c r="CS939" s="357"/>
      <c r="CT939" s="357"/>
      <c r="CU939" s="357"/>
      <c r="CV939" s="357"/>
      <c r="CW939" s="357"/>
      <c r="CX939" s="357"/>
      <c r="CY939" s="357"/>
      <c r="CZ939" s="357"/>
      <c r="DA939" s="357"/>
      <c r="DB939" s="357"/>
      <c r="DC939" s="357"/>
      <c r="DD939" s="357"/>
      <c r="DE939" s="357"/>
      <c r="DF939" s="357"/>
      <c r="DG939" s="357"/>
      <c r="DH939" s="357"/>
      <c r="DI939" s="357"/>
      <c r="DJ939" s="357"/>
      <c r="DK939" s="357"/>
      <c r="DL939" s="357"/>
      <c r="DM939" s="357"/>
      <c r="DN939" s="357"/>
      <c r="DO939" s="357"/>
      <c r="DP939" s="357"/>
      <c r="DQ939" s="357"/>
      <c r="DR939" s="357"/>
      <c r="DS939" s="357"/>
      <c r="DT939" s="357"/>
      <c r="DU939" s="357"/>
      <c r="DV939" s="357"/>
      <c r="DW939" s="357"/>
      <c r="DX939" s="357"/>
      <c r="DY939" s="357"/>
      <c r="DZ939" s="357"/>
      <c r="EA939" s="357"/>
      <c r="EB939" s="357"/>
      <c r="EC939" s="357"/>
      <c r="ED939" s="357"/>
      <c r="EE939" s="357"/>
      <c r="EF939" s="357"/>
      <c r="EG939" s="357"/>
      <c r="EH939" s="357"/>
      <c r="EI939" s="357"/>
      <c r="EJ939" s="357"/>
      <c r="EK939" s="357"/>
      <c r="EL939" s="357"/>
      <c r="EM939" s="357"/>
      <c r="EN939" s="357"/>
      <c r="EO939" s="357"/>
      <c r="EP939" s="357"/>
      <c r="EQ939" s="357"/>
      <c r="ER939" s="357"/>
      <c r="ES939" s="357"/>
      <c r="ET939" s="357"/>
      <c r="EU939" s="357"/>
    </row>
    <row r="940" ht="12.75" customHeight="1">
      <c r="A940" s="357"/>
      <c r="B940" s="357"/>
      <c r="C940" s="357"/>
      <c r="D940" s="357"/>
      <c r="E940" s="357"/>
      <c r="F940" s="357"/>
      <c r="G940" s="357"/>
      <c r="H940" s="357"/>
      <c r="I940" s="357"/>
      <c r="J940" s="357"/>
      <c r="K940" s="357"/>
      <c r="L940" s="357"/>
      <c r="M940" s="357"/>
      <c r="N940" s="357"/>
      <c r="O940" s="357"/>
      <c r="P940" s="357"/>
      <c r="Q940" s="357"/>
      <c r="R940" s="357"/>
      <c r="S940" s="357"/>
      <c r="T940" s="357"/>
      <c r="U940" s="357"/>
      <c r="V940" s="357"/>
      <c r="W940" s="357"/>
      <c r="X940" s="357"/>
      <c r="Y940" s="357"/>
      <c r="Z940" s="357"/>
      <c r="AA940" s="357"/>
      <c r="AB940" s="357"/>
      <c r="AC940" s="357"/>
      <c r="AD940" s="357"/>
      <c r="AE940" s="357"/>
      <c r="AF940" s="357"/>
      <c r="AG940" s="357"/>
      <c r="AH940" s="357"/>
      <c r="AI940" s="357"/>
      <c r="AJ940" s="357"/>
      <c r="AK940" s="357"/>
      <c r="AL940" s="357"/>
      <c r="AM940" s="357"/>
      <c r="AN940" s="357"/>
      <c r="AO940" s="357"/>
      <c r="AP940" s="357"/>
      <c r="AQ940" s="357"/>
      <c r="AR940" s="357"/>
      <c r="AS940" s="357"/>
      <c r="AT940" s="357"/>
      <c r="AU940" s="357"/>
      <c r="AV940" s="357"/>
      <c r="AW940" s="357"/>
      <c r="AX940" s="357"/>
      <c r="AY940" s="357"/>
      <c r="AZ940" s="357"/>
      <c r="BA940" s="357"/>
      <c r="BB940" s="357"/>
      <c r="BC940" s="357"/>
      <c r="BD940" s="357"/>
      <c r="BE940" s="357"/>
      <c r="BF940" s="357"/>
      <c r="BG940" s="357"/>
      <c r="BH940" s="357"/>
      <c r="BI940" s="357"/>
      <c r="BJ940" s="357"/>
      <c r="BK940" s="357"/>
      <c r="BL940" s="357"/>
      <c r="BM940" s="357"/>
      <c r="BN940" s="357"/>
      <c r="BO940" s="357"/>
      <c r="BP940" s="357"/>
      <c r="BQ940" s="357"/>
      <c r="BR940" s="357"/>
      <c r="BS940" s="357"/>
      <c r="BT940" s="357"/>
      <c r="BU940" s="357"/>
      <c r="BV940" s="357"/>
      <c r="BW940" s="357"/>
      <c r="BX940" s="357"/>
      <c r="BY940" s="357"/>
      <c r="BZ940" s="357"/>
      <c r="CA940" s="357"/>
      <c r="CB940" s="357"/>
      <c r="CC940" s="357"/>
      <c r="CD940" s="357"/>
      <c r="CE940" s="357"/>
      <c r="CF940" s="357"/>
      <c r="CG940" s="357"/>
      <c r="CH940" s="357"/>
      <c r="CI940" s="357"/>
      <c r="CJ940" s="357"/>
      <c r="CK940" s="357"/>
      <c r="CL940" s="357"/>
      <c r="CM940" s="357"/>
      <c r="CN940" s="357"/>
      <c r="CO940" s="357"/>
      <c r="CP940" s="357"/>
      <c r="CQ940" s="357"/>
      <c r="CR940" s="357"/>
      <c r="CS940" s="357"/>
      <c r="CT940" s="357"/>
      <c r="CU940" s="357"/>
      <c r="CV940" s="357"/>
      <c r="CW940" s="357"/>
      <c r="CX940" s="357"/>
      <c r="CY940" s="357"/>
      <c r="CZ940" s="357"/>
      <c r="DA940" s="357"/>
      <c r="DB940" s="357"/>
      <c r="DC940" s="357"/>
      <c r="DD940" s="357"/>
      <c r="DE940" s="357"/>
      <c r="DF940" s="357"/>
      <c r="DG940" s="357"/>
      <c r="DH940" s="357"/>
      <c r="DI940" s="357"/>
      <c r="DJ940" s="357"/>
      <c r="DK940" s="357"/>
      <c r="DL940" s="357"/>
      <c r="DM940" s="357"/>
      <c r="DN940" s="357"/>
      <c r="DO940" s="357"/>
      <c r="DP940" s="357"/>
      <c r="DQ940" s="357"/>
      <c r="DR940" s="357"/>
      <c r="DS940" s="357"/>
      <c r="DT940" s="357"/>
      <c r="DU940" s="357"/>
      <c r="DV940" s="357"/>
      <c r="DW940" s="357"/>
      <c r="DX940" s="357"/>
      <c r="DY940" s="357"/>
      <c r="DZ940" s="357"/>
      <c r="EA940" s="357"/>
      <c r="EB940" s="357"/>
      <c r="EC940" s="357"/>
      <c r="ED940" s="357"/>
      <c r="EE940" s="357"/>
      <c r="EF940" s="357"/>
      <c r="EG940" s="357"/>
      <c r="EH940" s="357"/>
      <c r="EI940" s="357"/>
      <c r="EJ940" s="357"/>
      <c r="EK940" s="357"/>
      <c r="EL940" s="357"/>
      <c r="EM940" s="357"/>
      <c r="EN940" s="357"/>
      <c r="EO940" s="357"/>
      <c r="EP940" s="357"/>
      <c r="EQ940" s="357"/>
      <c r="ER940" s="357"/>
      <c r="ES940" s="357"/>
      <c r="ET940" s="357"/>
      <c r="EU940" s="357"/>
    </row>
    <row r="941" ht="12.75" customHeight="1">
      <c r="A941" s="357"/>
      <c r="B941" s="357"/>
      <c r="C941" s="357"/>
      <c r="D941" s="357"/>
      <c r="E941" s="357"/>
      <c r="F941" s="357"/>
      <c r="G941" s="357"/>
      <c r="H941" s="357"/>
      <c r="I941" s="357"/>
      <c r="J941" s="357"/>
      <c r="K941" s="357"/>
      <c r="L941" s="357"/>
      <c r="M941" s="357"/>
      <c r="N941" s="357"/>
      <c r="O941" s="357"/>
      <c r="P941" s="357"/>
      <c r="Q941" s="357"/>
      <c r="R941" s="357"/>
      <c r="S941" s="357"/>
      <c r="T941" s="357"/>
      <c r="U941" s="357"/>
      <c r="V941" s="357"/>
      <c r="W941" s="357"/>
      <c r="X941" s="357"/>
      <c r="Y941" s="357"/>
      <c r="Z941" s="357"/>
      <c r="AA941" s="357"/>
      <c r="AB941" s="357"/>
      <c r="AC941" s="357"/>
      <c r="AD941" s="357"/>
      <c r="AE941" s="357"/>
      <c r="AF941" s="357"/>
      <c r="AG941" s="357"/>
      <c r="AH941" s="357"/>
      <c r="AI941" s="357"/>
      <c r="AJ941" s="357"/>
      <c r="AK941" s="357"/>
      <c r="AL941" s="357"/>
      <c r="AM941" s="357"/>
      <c r="AN941" s="357"/>
      <c r="AO941" s="357"/>
      <c r="AP941" s="357"/>
      <c r="AQ941" s="357"/>
      <c r="AR941" s="357"/>
      <c r="AS941" s="357"/>
      <c r="AT941" s="357"/>
      <c r="AU941" s="357"/>
      <c r="AV941" s="357"/>
      <c r="AW941" s="357"/>
      <c r="AX941" s="357"/>
      <c r="AY941" s="357"/>
      <c r="AZ941" s="357"/>
      <c r="BA941" s="357"/>
      <c r="BB941" s="357"/>
      <c r="BC941" s="357"/>
      <c r="BD941" s="357"/>
      <c r="BE941" s="357"/>
      <c r="BF941" s="357"/>
      <c r="BG941" s="357"/>
      <c r="BH941" s="357"/>
      <c r="BI941" s="357"/>
      <c r="BJ941" s="357"/>
      <c r="BK941" s="357"/>
      <c r="BL941" s="357"/>
      <c r="BM941" s="357"/>
      <c r="BN941" s="357"/>
      <c r="BO941" s="357"/>
      <c r="BP941" s="357"/>
      <c r="BQ941" s="357"/>
      <c r="BR941" s="357"/>
      <c r="BS941" s="357"/>
      <c r="BT941" s="357"/>
      <c r="BU941" s="357"/>
      <c r="BV941" s="357"/>
      <c r="BW941" s="357"/>
      <c r="BX941" s="357"/>
      <c r="BY941" s="357"/>
      <c r="BZ941" s="357"/>
      <c r="CA941" s="357"/>
      <c r="CB941" s="357"/>
      <c r="CC941" s="357"/>
      <c r="CD941" s="357"/>
      <c r="CE941" s="357"/>
      <c r="CF941" s="357"/>
      <c r="CG941" s="357"/>
      <c r="CH941" s="357"/>
      <c r="CI941" s="357"/>
      <c r="CJ941" s="357"/>
      <c r="CK941" s="357"/>
      <c r="CL941" s="357"/>
      <c r="CM941" s="357"/>
      <c r="CN941" s="357"/>
      <c r="CO941" s="357"/>
      <c r="CP941" s="357"/>
      <c r="CQ941" s="357"/>
      <c r="CR941" s="357"/>
      <c r="CS941" s="357"/>
      <c r="CT941" s="357"/>
      <c r="CU941" s="357"/>
      <c r="CV941" s="357"/>
      <c r="CW941" s="357"/>
      <c r="CX941" s="357"/>
      <c r="CY941" s="357"/>
      <c r="CZ941" s="357"/>
      <c r="DA941" s="357"/>
      <c r="DB941" s="357"/>
      <c r="DC941" s="357"/>
      <c r="DD941" s="357"/>
      <c r="DE941" s="357"/>
      <c r="DF941" s="357"/>
      <c r="DG941" s="357"/>
      <c r="DH941" s="357"/>
      <c r="DI941" s="357"/>
      <c r="DJ941" s="357"/>
      <c r="DK941" s="357"/>
      <c r="DL941" s="357"/>
      <c r="DM941" s="357"/>
      <c r="DN941" s="357"/>
      <c r="DO941" s="357"/>
      <c r="DP941" s="357"/>
      <c r="DQ941" s="357"/>
      <c r="DR941" s="357"/>
      <c r="DS941" s="357"/>
      <c r="DT941" s="357"/>
      <c r="DU941" s="357"/>
      <c r="DV941" s="357"/>
      <c r="DW941" s="357"/>
      <c r="DX941" s="357"/>
      <c r="DY941" s="357"/>
      <c r="DZ941" s="357"/>
      <c r="EA941" s="357"/>
      <c r="EB941" s="357"/>
      <c r="EC941" s="357"/>
      <c r="ED941" s="357"/>
      <c r="EE941" s="357"/>
      <c r="EF941" s="357"/>
      <c r="EG941" s="357"/>
      <c r="EH941" s="357"/>
      <c r="EI941" s="357"/>
      <c r="EJ941" s="357"/>
      <c r="EK941" s="357"/>
      <c r="EL941" s="357"/>
      <c r="EM941" s="357"/>
      <c r="EN941" s="357"/>
      <c r="EO941" s="357"/>
      <c r="EP941" s="357"/>
      <c r="EQ941" s="357"/>
      <c r="ER941" s="357"/>
      <c r="ES941" s="357"/>
      <c r="ET941" s="357"/>
      <c r="EU941" s="357"/>
    </row>
    <row r="942" ht="12.75" customHeight="1">
      <c r="A942" s="357"/>
      <c r="B942" s="357"/>
      <c r="C942" s="357"/>
      <c r="D942" s="357"/>
      <c r="E942" s="357"/>
      <c r="F942" s="357"/>
      <c r="G942" s="357"/>
      <c r="H942" s="357"/>
      <c r="I942" s="357"/>
      <c r="J942" s="357"/>
      <c r="K942" s="357"/>
      <c r="L942" s="357"/>
      <c r="M942" s="357"/>
      <c r="N942" s="357"/>
      <c r="O942" s="357"/>
      <c r="P942" s="357"/>
      <c r="Q942" s="357"/>
      <c r="R942" s="357"/>
      <c r="S942" s="357"/>
      <c r="T942" s="357"/>
      <c r="U942" s="357"/>
      <c r="V942" s="357"/>
      <c r="W942" s="357"/>
      <c r="X942" s="357"/>
      <c r="Y942" s="357"/>
      <c r="Z942" s="357"/>
      <c r="AA942" s="357"/>
      <c r="AB942" s="357"/>
      <c r="AC942" s="357"/>
      <c r="AD942" s="357"/>
      <c r="AE942" s="357"/>
      <c r="AF942" s="357"/>
      <c r="AG942" s="357"/>
      <c r="AH942" s="357"/>
      <c r="AI942" s="357"/>
      <c r="AJ942" s="357"/>
      <c r="AK942" s="357"/>
      <c r="AL942" s="357"/>
      <c r="AM942" s="357"/>
      <c r="AN942" s="357"/>
      <c r="AO942" s="357"/>
      <c r="AP942" s="357"/>
      <c r="AQ942" s="357"/>
      <c r="AR942" s="357"/>
      <c r="AS942" s="357"/>
      <c r="AT942" s="357"/>
      <c r="AU942" s="357"/>
      <c r="AV942" s="357"/>
      <c r="AW942" s="357"/>
      <c r="AX942" s="357"/>
      <c r="AY942" s="357"/>
      <c r="AZ942" s="357"/>
      <c r="BA942" s="357"/>
      <c r="BB942" s="357"/>
      <c r="BC942" s="357"/>
      <c r="BD942" s="357"/>
      <c r="BE942" s="357"/>
      <c r="BF942" s="357"/>
      <c r="BG942" s="357"/>
      <c r="BH942" s="357"/>
      <c r="BI942" s="357"/>
      <c r="BJ942" s="357"/>
      <c r="BK942" s="357"/>
      <c r="BL942" s="357"/>
      <c r="BM942" s="357"/>
      <c r="BN942" s="357"/>
      <c r="BO942" s="357"/>
      <c r="BP942" s="357"/>
      <c r="BQ942" s="357"/>
      <c r="BR942" s="357"/>
      <c r="BS942" s="357"/>
      <c r="BT942" s="357"/>
      <c r="BU942" s="357"/>
      <c r="BV942" s="357"/>
      <c r="BW942" s="357"/>
      <c r="BX942" s="357"/>
      <c r="BY942" s="357"/>
      <c r="BZ942" s="357"/>
      <c r="CA942" s="357"/>
      <c r="CB942" s="357"/>
      <c r="CC942" s="357"/>
      <c r="CD942" s="357"/>
      <c r="CE942" s="357"/>
      <c r="CF942" s="357"/>
      <c r="CG942" s="357"/>
      <c r="CH942" s="357"/>
      <c r="CI942" s="357"/>
      <c r="CJ942" s="357"/>
      <c r="CK942" s="357"/>
      <c r="CL942" s="357"/>
      <c r="CM942" s="357"/>
      <c r="CN942" s="357"/>
      <c r="CO942" s="357"/>
      <c r="CP942" s="357"/>
      <c r="CQ942" s="357"/>
      <c r="CR942" s="357"/>
      <c r="CS942" s="357"/>
      <c r="CT942" s="357"/>
      <c r="CU942" s="357"/>
      <c r="CV942" s="357"/>
      <c r="CW942" s="357"/>
      <c r="CX942" s="357"/>
      <c r="CY942" s="357"/>
      <c r="CZ942" s="357"/>
      <c r="DA942" s="357"/>
      <c r="DB942" s="357"/>
      <c r="DC942" s="357"/>
      <c r="DD942" s="357"/>
      <c r="DE942" s="357"/>
      <c r="DF942" s="357"/>
      <c r="DG942" s="357"/>
      <c r="DH942" s="357"/>
      <c r="DI942" s="357"/>
      <c r="DJ942" s="357"/>
      <c r="DK942" s="357"/>
      <c r="DL942" s="357"/>
      <c r="DM942" s="357"/>
      <c r="DN942" s="357"/>
      <c r="DO942" s="357"/>
      <c r="DP942" s="357"/>
      <c r="DQ942" s="357"/>
      <c r="DR942" s="357"/>
      <c r="DS942" s="357"/>
      <c r="DT942" s="357"/>
      <c r="DU942" s="357"/>
      <c r="DV942" s="357"/>
      <c r="DW942" s="357"/>
      <c r="DX942" s="357"/>
      <c r="DY942" s="357"/>
      <c r="DZ942" s="357"/>
      <c r="EA942" s="357"/>
      <c r="EB942" s="357"/>
      <c r="EC942" s="357"/>
      <c r="ED942" s="357"/>
      <c r="EE942" s="357"/>
      <c r="EF942" s="357"/>
      <c r="EG942" s="357"/>
      <c r="EH942" s="357"/>
      <c r="EI942" s="357"/>
      <c r="EJ942" s="357"/>
      <c r="EK942" s="357"/>
      <c r="EL942" s="357"/>
      <c r="EM942" s="357"/>
      <c r="EN942" s="357"/>
      <c r="EO942" s="357"/>
      <c r="EP942" s="357"/>
      <c r="EQ942" s="357"/>
      <c r="ER942" s="357"/>
      <c r="ES942" s="357"/>
      <c r="ET942" s="357"/>
      <c r="EU942" s="357"/>
    </row>
    <row r="943" ht="12.75" customHeight="1">
      <c r="A943" s="357"/>
      <c r="B943" s="357"/>
      <c r="C943" s="357"/>
      <c r="D943" s="357"/>
      <c r="E943" s="357"/>
      <c r="F943" s="357"/>
      <c r="G943" s="357"/>
      <c r="H943" s="357"/>
      <c r="I943" s="357"/>
      <c r="J943" s="357"/>
      <c r="K943" s="357"/>
      <c r="L943" s="357"/>
      <c r="M943" s="357"/>
      <c r="N943" s="357"/>
      <c r="O943" s="357"/>
      <c r="P943" s="357"/>
      <c r="Q943" s="357"/>
      <c r="R943" s="357"/>
      <c r="S943" s="357"/>
      <c r="T943" s="357"/>
      <c r="U943" s="357"/>
      <c r="V943" s="357"/>
      <c r="W943" s="357"/>
      <c r="X943" s="357"/>
      <c r="Y943" s="357"/>
      <c r="Z943" s="357"/>
      <c r="AA943" s="357"/>
      <c r="AB943" s="357"/>
      <c r="AC943" s="357"/>
      <c r="AD943" s="357"/>
      <c r="AE943" s="357"/>
      <c r="AF943" s="357"/>
      <c r="AG943" s="357"/>
      <c r="AH943" s="357"/>
      <c r="AI943" s="357"/>
      <c r="AJ943" s="357"/>
      <c r="AK943" s="357"/>
      <c r="AL943" s="357"/>
      <c r="AM943" s="357"/>
      <c r="AN943" s="357"/>
      <c r="AO943" s="357"/>
      <c r="AP943" s="357"/>
      <c r="AQ943" s="357"/>
      <c r="AR943" s="357"/>
      <c r="AS943" s="357"/>
      <c r="AT943" s="357"/>
      <c r="AU943" s="357"/>
      <c r="AV943" s="357"/>
      <c r="AW943" s="357"/>
      <c r="AX943" s="357"/>
      <c r="AY943" s="357"/>
      <c r="AZ943" s="357"/>
      <c r="BA943" s="357"/>
      <c r="BB943" s="357"/>
      <c r="BC943" s="357"/>
      <c r="BD943" s="357"/>
      <c r="BE943" s="357"/>
      <c r="BF943" s="357"/>
      <c r="BG943" s="357"/>
      <c r="BH943" s="357"/>
      <c r="BI943" s="357"/>
      <c r="BJ943" s="357"/>
      <c r="BK943" s="357"/>
      <c r="BL943" s="357"/>
      <c r="BM943" s="357"/>
      <c r="BN943" s="357"/>
      <c r="BO943" s="357"/>
      <c r="BP943" s="357"/>
      <c r="BQ943" s="357"/>
      <c r="BR943" s="357"/>
      <c r="BS943" s="357"/>
      <c r="BT943" s="357"/>
      <c r="BU943" s="357"/>
      <c r="BV943" s="357"/>
      <c r="BW943" s="357"/>
      <c r="BX943" s="357"/>
      <c r="BY943" s="357"/>
      <c r="BZ943" s="357"/>
      <c r="CA943" s="357"/>
      <c r="CB943" s="357"/>
      <c r="CC943" s="357"/>
      <c r="CD943" s="357"/>
      <c r="CE943" s="357"/>
      <c r="CF943" s="357"/>
      <c r="CG943" s="357"/>
      <c r="CH943" s="357"/>
      <c r="CI943" s="357"/>
      <c r="CJ943" s="357"/>
      <c r="CK943" s="357"/>
      <c r="CL943" s="357"/>
      <c r="CM943" s="357"/>
      <c r="CN943" s="357"/>
      <c r="CO943" s="357"/>
      <c r="CP943" s="357"/>
      <c r="CQ943" s="357"/>
      <c r="CR943" s="357"/>
      <c r="CS943" s="357"/>
      <c r="CT943" s="357"/>
      <c r="CU943" s="357"/>
      <c r="CV943" s="357"/>
      <c r="CW943" s="357"/>
      <c r="CX943" s="357"/>
      <c r="CY943" s="357"/>
      <c r="CZ943" s="357"/>
      <c r="DA943" s="357"/>
      <c r="DB943" s="357"/>
      <c r="DC943" s="357"/>
      <c r="DD943" s="357"/>
      <c r="DE943" s="357"/>
      <c r="DF943" s="357"/>
      <c r="DG943" s="357"/>
      <c r="DH943" s="357"/>
      <c r="DI943" s="357"/>
      <c r="DJ943" s="357"/>
      <c r="DK943" s="357"/>
      <c r="DL943" s="357"/>
      <c r="DM943" s="357"/>
      <c r="DN943" s="357"/>
      <c r="DO943" s="357"/>
      <c r="DP943" s="357"/>
      <c r="DQ943" s="357"/>
      <c r="DR943" s="357"/>
      <c r="DS943" s="357"/>
      <c r="DT943" s="357"/>
      <c r="DU943" s="357"/>
      <c r="DV943" s="357"/>
      <c r="DW943" s="357"/>
      <c r="DX943" s="357"/>
      <c r="DY943" s="357"/>
      <c r="DZ943" s="357"/>
      <c r="EA943" s="357"/>
      <c r="EB943" s="357"/>
      <c r="EC943" s="357"/>
      <c r="ED943" s="357"/>
      <c r="EE943" s="357"/>
      <c r="EF943" s="357"/>
      <c r="EG943" s="357"/>
      <c r="EH943" s="357"/>
      <c r="EI943" s="357"/>
      <c r="EJ943" s="357"/>
      <c r="EK943" s="357"/>
      <c r="EL943" s="357"/>
      <c r="EM943" s="357"/>
      <c r="EN943" s="357"/>
      <c r="EO943" s="357"/>
      <c r="EP943" s="357"/>
      <c r="EQ943" s="357"/>
      <c r="ER943" s="357"/>
      <c r="ES943" s="357"/>
      <c r="ET943" s="357"/>
      <c r="EU943" s="357"/>
    </row>
    <row r="944" ht="12.75" customHeight="1">
      <c r="A944" s="357"/>
      <c r="B944" s="357"/>
      <c r="C944" s="357"/>
      <c r="D944" s="357"/>
      <c r="E944" s="357"/>
      <c r="F944" s="357"/>
      <c r="G944" s="357"/>
      <c r="H944" s="357"/>
      <c r="I944" s="357"/>
      <c r="J944" s="357"/>
      <c r="K944" s="357"/>
      <c r="L944" s="357"/>
      <c r="M944" s="357"/>
      <c r="N944" s="357"/>
      <c r="O944" s="357"/>
      <c r="P944" s="357"/>
      <c r="Q944" s="357"/>
      <c r="R944" s="357"/>
      <c r="S944" s="357"/>
      <c r="T944" s="357"/>
      <c r="U944" s="357"/>
      <c r="V944" s="357"/>
      <c r="W944" s="357"/>
      <c r="X944" s="357"/>
      <c r="Y944" s="357"/>
      <c r="Z944" s="357"/>
      <c r="AA944" s="357"/>
      <c r="AB944" s="357"/>
      <c r="AC944" s="357"/>
      <c r="AD944" s="357"/>
      <c r="AE944" s="357"/>
      <c r="AF944" s="357"/>
      <c r="AG944" s="357"/>
      <c r="AH944" s="357"/>
      <c r="AI944" s="357"/>
      <c r="AJ944" s="357"/>
      <c r="AK944" s="357"/>
      <c r="AL944" s="357"/>
      <c r="AM944" s="357"/>
      <c r="AN944" s="357"/>
      <c r="AO944" s="357"/>
      <c r="AP944" s="357"/>
      <c r="AQ944" s="357"/>
      <c r="AR944" s="357"/>
      <c r="AS944" s="357"/>
      <c r="AT944" s="357"/>
      <c r="AU944" s="357"/>
      <c r="AV944" s="357"/>
      <c r="AW944" s="357"/>
      <c r="AX944" s="357"/>
      <c r="AY944" s="357"/>
      <c r="AZ944" s="357"/>
      <c r="BA944" s="357"/>
      <c r="BB944" s="357"/>
      <c r="BC944" s="357"/>
      <c r="BD944" s="357"/>
      <c r="BE944" s="357"/>
      <c r="BF944" s="357"/>
      <c r="BG944" s="357"/>
      <c r="BH944" s="357"/>
      <c r="BI944" s="357"/>
      <c r="BJ944" s="357"/>
      <c r="BK944" s="357"/>
      <c r="BL944" s="357"/>
      <c r="BM944" s="357"/>
      <c r="BN944" s="357"/>
      <c r="BO944" s="357"/>
      <c r="BP944" s="357"/>
      <c r="BQ944" s="357"/>
      <c r="BR944" s="357"/>
      <c r="BS944" s="357"/>
      <c r="BT944" s="357"/>
      <c r="BU944" s="357"/>
      <c r="BV944" s="357"/>
      <c r="BW944" s="357"/>
      <c r="BX944" s="357"/>
      <c r="BY944" s="357"/>
      <c r="BZ944" s="357"/>
      <c r="CA944" s="357"/>
      <c r="CB944" s="357"/>
      <c r="CC944" s="357"/>
      <c r="CD944" s="357"/>
      <c r="CE944" s="357"/>
      <c r="CF944" s="357"/>
      <c r="CG944" s="357"/>
      <c r="CH944" s="357"/>
      <c r="CI944" s="357"/>
      <c r="CJ944" s="357"/>
      <c r="CK944" s="357"/>
      <c r="CL944" s="357"/>
      <c r="CM944" s="357"/>
      <c r="CN944" s="357"/>
      <c r="CO944" s="357"/>
      <c r="CP944" s="357"/>
      <c r="CQ944" s="357"/>
      <c r="CR944" s="357"/>
      <c r="CS944" s="357"/>
      <c r="CT944" s="357"/>
      <c r="CU944" s="357"/>
      <c r="CV944" s="357"/>
      <c r="CW944" s="357"/>
      <c r="CX944" s="357"/>
      <c r="CY944" s="357"/>
      <c r="CZ944" s="357"/>
      <c r="DA944" s="357"/>
      <c r="DB944" s="357"/>
      <c r="DC944" s="357"/>
      <c r="DD944" s="357"/>
      <c r="DE944" s="357"/>
      <c r="DF944" s="357"/>
      <c r="DG944" s="357"/>
      <c r="DH944" s="357"/>
      <c r="DI944" s="357"/>
      <c r="DJ944" s="357"/>
      <c r="DK944" s="357"/>
      <c r="DL944" s="357"/>
      <c r="DM944" s="357"/>
      <c r="DN944" s="357"/>
      <c r="DO944" s="357"/>
      <c r="DP944" s="357"/>
      <c r="DQ944" s="357"/>
      <c r="DR944" s="357"/>
      <c r="DS944" s="357"/>
      <c r="DT944" s="357"/>
      <c r="DU944" s="357"/>
      <c r="DV944" s="357"/>
      <c r="DW944" s="357"/>
      <c r="DX944" s="357"/>
      <c r="DY944" s="357"/>
      <c r="DZ944" s="357"/>
      <c r="EA944" s="357"/>
      <c r="EB944" s="357"/>
      <c r="EC944" s="357"/>
      <c r="ED944" s="357"/>
      <c r="EE944" s="357"/>
      <c r="EF944" s="357"/>
      <c r="EG944" s="357"/>
      <c r="EH944" s="357"/>
      <c r="EI944" s="357"/>
      <c r="EJ944" s="357"/>
      <c r="EK944" s="357"/>
      <c r="EL944" s="357"/>
      <c r="EM944" s="357"/>
      <c r="EN944" s="357"/>
      <c r="EO944" s="357"/>
      <c r="EP944" s="357"/>
      <c r="EQ944" s="357"/>
      <c r="ER944" s="357"/>
      <c r="ES944" s="357"/>
      <c r="ET944" s="357"/>
      <c r="EU944" s="357"/>
    </row>
    <row r="945" ht="12.75" customHeight="1">
      <c r="A945" s="357"/>
      <c r="B945" s="357"/>
      <c r="C945" s="357"/>
      <c r="D945" s="357"/>
      <c r="E945" s="357"/>
      <c r="F945" s="357"/>
      <c r="G945" s="357"/>
      <c r="H945" s="357"/>
      <c r="I945" s="357"/>
      <c r="J945" s="357"/>
      <c r="K945" s="357"/>
      <c r="L945" s="357"/>
      <c r="M945" s="357"/>
      <c r="N945" s="357"/>
      <c r="O945" s="357"/>
      <c r="P945" s="357"/>
      <c r="Q945" s="357"/>
      <c r="R945" s="357"/>
      <c r="S945" s="357"/>
      <c r="T945" s="357"/>
      <c r="U945" s="357"/>
      <c r="V945" s="357"/>
      <c r="W945" s="357"/>
      <c r="X945" s="357"/>
      <c r="Y945" s="357"/>
      <c r="Z945" s="357"/>
      <c r="AA945" s="357"/>
      <c r="AB945" s="357"/>
      <c r="AC945" s="357"/>
      <c r="AD945" s="357"/>
      <c r="AE945" s="357"/>
      <c r="AF945" s="357"/>
      <c r="AG945" s="357"/>
      <c r="AH945" s="357"/>
      <c r="AI945" s="357"/>
      <c r="AJ945" s="357"/>
      <c r="AK945" s="357"/>
      <c r="AL945" s="357"/>
      <c r="AM945" s="357"/>
      <c r="AN945" s="357"/>
      <c r="AO945" s="357"/>
      <c r="AP945" s="357"/>
      <c r="AQ945" s="357"/>
      <c r="AR945" s="357"/>
      <c r="AS945" s="357"/>
      <c r="AT945" s="357"/>
      <c r="AU945" s="357"/>
      <c r="AV945" s="357"/>
      <c r="AW945" s="357"/>
      <c r="AX945" s="357"/>
      <c r="AY945" s="357"/>
      <c r="AZ945" s="357"/>
      <c r="BA945" s="357"/>
      <c r="BB945" s="357"/>
      <c r="BC945" s="357"/>
      <c r="BD945" s="357"/>
      <c r="BE945" s="357"/>
      <c r="BF945" s="357"/>
      <c r="BG945" s="357"/>
      <c r="BH945" s="357"/>
      <c r="BI945" s="357"/>
      <c r="BJ945" s="357"/>
      <c r="BK945" s="357"/>
      <c r="BL945" s="357"/>
      <c r="BM945" s="357"/>
      <c r="BN945" s="357"/>
      <c r="BO945" s="357"/>
      <c r="BP945" s="357"/>
      <c r="BQ945" s="357"/>
      <c r="BR945" s="357"/>
      <c r="BS945" s="357"/>
      <c r="BT945" s="357"/>
      <c r="BU945" s="357"/>
      <c r="BV945" s="357"/>
      <c r="BW945" s="357"/>
      <c r="BX945" s="357"/>
      <c r="BY945" s="357"/>
      <c r="BZ945" s="357"/>
      <c r="CA945" s="357"/>
      <c r="CB945" s="357"/>
      <c r="CC945" s="357"/>
      <c r="CD945" s="357"/>
      <c r="CE945" s="357"/>
      <c r="CF945" s="357"/>
      <c r="CG945" s="357"/>
      <c r="CH945" s="357"/>
      <c r="CI945" s="357"/>
      <c r="CJ945" s="357"/>
      <c r="CK945" s="357"/>
      <c r="CL945" s="357"/>
      <c r="CM945" s="357"/>
      <c r="CN945" s="357"/>
      <c r="CO945" s="357"/>
      <c r="CP945" s="357"/>
      <c r="CQ945" s="357"/>
      <c r="CR945" s="357"/>
      <c r="CS945" s="357"/>
      <c r="CT945" s="357"/>
      <c r="CU945" s="357"/>
      <c r="CV945" s="357"/>
      <c r="CW945" s="357"/>
      <c r="CX945" s="357"/>
      <c r="CY945" s="357"/>
      <c r="CZ945" s="357"/>
      <c r="DA945" s="357"/>
      <c r="DB945" s="357"/>
      <c r="DC945" s="357"/>
      <c r="DD945" s="357"/>
      <c r="DE945" s="357"/>
      <c r="DF945" s="357"/>
      <c r="DG945" s="357"/>
      <c r="DH945" s="357"/>
      <c r="DI945" s="357"/>
      <c r="DJ945" s="357"/>
      <c r="DK945" s="357"/>
      <c r="DL945" s="357"/>
      <c r="DM945" s="357"/>
      <c r="DN945" s="357"/>
      <c r="DO945" s="357"/>
      <c r="DP945" s="357"/>
      <c r="DQ945" s="357"/>
      <c r="DR945" s="357"/>
      <c r="DS945" s="357"/>
      <c r="DT945" s="357"/>
      <c r="DU945" s="357"/>
      <c r="DV945" s="357"/>
      <c r="DW945" s="357"/>
      <c r="DX945" s="357"/>
      <c r="DY945" s="357"/>
      <c r="DZ945" s="357"/>
      <c r="EA945" s="357"/>
      <c r="EB945" s="357"/>
      <c r="EC945" s="357"/>
      <c r="ED945" s="357"/>
      <c r="EE945" s="357"/>
      <c r="EF945" s="357"/>
      <c r="EG945" s="357"/>
      <c r="EH945" s="357"/>
      <c r="EI945" s="357"/>
      <c r="EJ945" s="357"/>
      <c r="EK945" s="357"/>
      <c r="EL945" s="357"/>
      <c r="EM945" s="357"/>
      <c r="EN945" s="357"/>
      <c r="EO945" s="357"/>
      <c r="EP945" s="357"/>
      <c r="EQ945" s="357"/>
      <c r="ER945" s="357"/>
      <c r="ES945" s="357"/>
      <c r="ET945" s="357"/>
      <c r="EU945" s="357"/>
    </row>
    <row r="946" ht="12.75" customHeight="1">
      <c r="A946" s="357"/>
      <c r="B946" s="357"/>
      <c r="C946" s="357"/>
      <c r="D946" s="357"/>
      <c r="E946" s="357"/>
      <c r="F946" s="357"/>
      <c r="G946" s="357"/>
      <c r="H946" s="357"/>
      <c r="I946" s="357"/>
      <c r="J946" s="357"/>
      <c r="K946" s="357"/>
      <c r="L946" s="357"/>
      <c r="M946" s="357"/>
      <c r="N946" s="357"/>
      <c r="O946" s="357"/>
      <c r="P946" s="357"/>
      <c r="Q946" s="357"/>
      <c r="R946" s="357"/>
      <c r="S946" s="357"/>
      <c r="T946" s="357"/>
      <c r="U946" s="357"/>
      <c r="V946" s="357"/>
      <c r="W946" s="357"/>
      <c r="X946" s="357"/>
      <c r="Y946" s="357"/>
      <c r="Z946" s="357"/>
      <c r="AA946" s="357"/>
      <c r="AB946" s="357"/>
      <c r="AC946" s="357"/>
      <c r="AD946" s="357"/>
      <c r="AE946" s="357"/>
      <c r="AF946" s="357"/>
      <c r="AG946" s="357"/>
      <c r="AH946" s="357"/>
      <c r="AI946" s="357"/>
      <c r="AJ946" s="357"/>
      <c r="AK946" s="357"/>
      <c r="AL946" s="357"/>
      <c r="AM946" s="357"/>
      <c r="AN946" s="357"/>
      <c r="AO946" s="357"/>
      <c r="AP946" s="357"/>
      <c r="AQ946" s="357"/>
      <c r="AR946" s="357"/>
      <c r="AS946" s="357"/>
      <c r="AT946" s="357"/>
      <c r="AU946" s="357"/>
      <c r="AV946" s="357"/>
      <c r="AW946" s="357"/>
      <c r="AX946" s="357"/>
      <c r="AY946" s="357"/>
      <c r="AZ946" s="357"/>
      <c r="BA946" s="357"/>
      <c r="BB946" s="357"/>
      <c r="BC946" s="357"/>
      <c r="BD946" s="357"/>
      <c r="BE946" s="357"/>
      <c r="BF946" s="357"/>
      <c r="BG946" s="357"/>
      <c r="BH946" s="357"/>
      <c r="BI946" s="357"/>
      <c r="BJ946" s="357"/>
      <c r="BK946" s="357"/>
      <c r="BL946" s="357"/>
      <c r="BM946" s="357"/>
      <c r="BN946" s="357"/>
      <c r="BO946" s="357"/>
      <c r="BP946" s="357"/>
      <c r="BQ946" s="357"/>
      <c r="BR946" s="357"/>
      <c r="BS946" s="357"/>
      <c r="BT946" s="357"/>
      <c r="BU946" s="357"/>
      <c r="BV946" s="357"/>
      <c r="BW946" s="357"/>
      <c r="BX946" s="357"/>
      <c r="BY946" s="357"/>
      <c r="BZ946" s="357"/>
      <c r="CA946" s="357"/>
      <c r="CB946" s="357"/>
      <c r="CC946" s="357"/>
      <c r="CD946" s="357"/>
      <c r="CE946" s="357"/>
      <c r="CF946" s="357"/>
      <c r="CG946" s="357"/>
      <c r="CH946" s="357"/>
      <c r="CI946" s="357"/>
      <c r="CJ946" s="357"/>
      <c r="CK946" s="357"/>
      <c r="CL946" s="357"/>
      <c r="CM946" s="357"/>
      <c r="CN946" s="357"/>
      <c r="CO946" s="357"/>
      <c r="CP946" s="357"/>
      <c r="CQ946" s="357"/>
      <c r="CR946" s="357"/>
      <c r="CS946" s="357"/>
      <c r="CT946" s="357"/>
      <c r="CU946" s="357"/>
      <c r="CV946" s="357"/>
      <c r="CW946" s="357"/>
      <c r="CX946" s="357"/>
      <c r="CY946" s="357"/>
      <c r="CZ946" s="357"/>
      <c r="DA946" s="357"/>
      <c r="DB946" s="357"/>
      <c r="DC946" s="357"/>
      <c r="DD946" s="357"/>
      <c r="DE946" s="357"/>
      <c r="DF946" s="357"/>
      <c r="DG946" s="357"/>
      <c r="DH946" s="357"/>
      <c r="DI946" s="357"/>
      <c r="DJ946" s="357"/>
      <c r="DK946" s="357"/>
      <c r="DL946" s="357"/>
      <c r="DM946" s="357"/>
      <c r="DN946" s="357"/>
      <c r="DO946" s="357"/>
      <c r="DP946" s="357"/>
      <c r="DQ946" s="357"/>
      <c r="DR946" s="357"/>
      <c r="DS946" s="357"/>
      <c r="DT946" s="357"/>
      <c r="DU946" s="357"/>
      <c r="DV946" s="357"/>
      <c r="DW946" s="357"/>
      <c r="DX946" s="357"/>
      <c r="DY946" s="357"/>
      <c r="DZ946" s="357"/>
      <c r="EA946" s="357"/>
      <c r="EB946" s="357"/>
      <c r="EC946" s="357"/>
      <c r="ED946" s="357"/>
      <c r="EE946" s="357"/>
      <c r="EF946" s="357"/>
      <c r="EG946" s="357"/>
      <c r="EH946" s="357"/>
      <c r="EI946" s="357"/>
      <c r="EJ946" s="357"/>
      <c r="EK946" s="357"/>
      <c r="EL946" s="357"/>
      <c r="EM946" s="357"/>
      <c r="EN946" s="357"/>
      <c r="EO946" s="357"/>
      <c r="EP946" s="357"/>
      <c r="EQ946" s="357"/>
      <c r="ER946" s="357"/>
      <c r="ES946" s="357"/>
      <c r="ET946" s="357"/>
      <c r="EU946" s="357"/>
    </row>
    <row r="947" ht="12.75" customHeight="1">
      <c r="A947" s="357"/>
      <c r="B947" s="357"/>
      <c r="C947" s="357"/>
      <c r="D947" s="357"/>
      <c r="E947" s="357"/>
      <c r="F947" s="357"/>
      <c r="G947" s="357"/>
      <c r="H947" s="357"/>
      <c r="I947" s="357"/>
      <c r="J947" s="357"/>
      <c r="K947" s="357"/>
      <c r="L947" s="357"/>
      <c r="M947" s="357"/>
      <c r="N947" s="357"/>
      <c r="O947" s="357"/>
      <c r="P947" s="357"/>
      <c r="Q947" s="357"/>
      <c r="R947" s="357"/>
      <c r="S947" s="357"/>
      <c r="T947" s="357"/>
      <c r="U947" s="357"/>
      <c r="V947" s="357"/>
      <c r="W947" s="357"/>
      <c r="X947" s="357"/>
      <c r="Y947" s="357"/>
      <c r="Z947" s="357"/>
      <c r="AA947" s="357"/>
      <c r="AB947" s="357"/>
      <c r="AC947" s="357"/>
      <c r="AD947" s="357"/>
      <c r="AE947" s="357"/>
      <c r="AF947" s="357"/>
      <c r="AG947" s="357"/>
      <c r="AH947" s="357"/>
      <c r="AI947" s="357"/>
      <c r="AJ947" s="357"/>
      <c r="AK947" s="357"/>
      <c r="AL947" s="357"/>
      <c r="AM947" s="357"/>
      <c r="AN947" s="357"/>
      <c r="AO947" s="357"/>
      <c r="AP947" s="357"/>
      <c r="AQ947" s="357"/>
      <c r="AR947" s="357"/>
      <c r="AS947" s="357"/>
      <c r="AT947" s="357"/>
      <c r="AU947" s="357"/>
      <c r="AV947" s="357"/>
      <c r="AW947" s="357"/>
      <c r="AX947" s="357"/>
      <c r="AY947" s="357"/>
      <c r="AZ947" s="357"/>
      <c r="BA947" s="357"/>
      <c r="BB947" s="357"/>
      <c r="BC947" s="357"/>
      <c r="BD947" s="357"/>
      <c r="BE947" s="357"/>
      <c r="BF947" s="357"/>
      <c r="BG947" s="357"/>
      <c r="BH947" s="357"/>
      <c r="BI947" s="357"/>
      <c r="BJ947" s="357"/>
      <c r="BK947" s="357"/>
      <c r="BL947" s="357"/>
      <c r="BM947" s="357"/>
      <c r="BN947" s="357"/>
      <c r="BO947" s="357"/>
      <c r="BP947" s="357"/>
      <c r="BQ947" s="357"/>
      <c r="BR947" s="357"/>
      <c r="BS947" s="357"/>
      <c r="BT947" s="357"/>
      <c r="BU947" s="357"/>
      <c r="BV947" s="357"/>
      <c r="BW947" s="357"/>
      <c r="BX947" s="357"/>
      <c r="BY947" s="357"/>
      <c r="BZ947" s="357"/>
      <c r="CA947" s="357"/>
      <c r="CB947" s="357"/>
      <c r="CC947" s="357"/>
      <c r="CD947" s="357"/>
      <c r="CE947" s="357"/>
      <c r="CF947" s="357"/>
      <c r="CG947" s="357"/>
      <c r="CH947" s="357"/>
      <c r="CI947" s="357"/>
      <c r="CJ947" s="357"/>
      <c r="CK947" s="357"/>
      <c r="CL947" s="357"/>
      <c r="CM947" s="357"/>
      <c r="CN947" s="357"/>
      <c r="CO947" s="357"/>
      <c r="CP947" s="357"/>
      <c r="CQ947" s="357"/>
      <c r="CR947" s="357"/>
      <c r="CS947" s="357"/>
      <c r="CT947" s="357"/>
      <c r="CU947" s="357"/>
      <c r="CV947" s="357"/>
      <c r="CW947" s="357"/>
      <c r="CX947" s="357"/>
      <c r="CY947" s="357"/>
      <c r="CZ947" s="357"/>
      <c r="DA947" s="357"/>
      <c r="DB947" s="357"/>
      <c r="DC947" s="357"/>
      <c r="DD947" s="357"/>
      <c r="DE947" s="357"/>
      <c r="DF947" s="357"/>
      <c r="DG947" s="357"/>
      <c r="DH947" s="357"/>
      <c r="DI947" s="357"/>
      <c r="DJ947" s="357"/>
      <c r="DK947" s="357"/>
      <c r="DL947" s="357"/>
      <c r="DM947" s="357"/>
      <c r="DN947" s="357"/>
      <c r="DO947" s="357"/>
      <c r="DP947" s="357"/>
      <c r="DQ947" s="357"/>
      <c r="DR947" s="357"/>
      <c r="DS947" s="357"/>
      <c r="DT947" s="357"/>
      <c r="DU947" s="357"/>
      <c r="DV947" s="357"/>
      <c r="DW947" s="357"/>
      <c r="DX947" s="357"/>
      <c r="DY947" s="357"/>
      <c r="DZ947" s="357"/>
      <c r="EA947" s="357"/>
      <c r="EB947" s="357"/>
      <c r="EC947" s="357"/>
      <c r="ED947" s="357"/>
      <c r="EE947" s="357"/>
      <c r="EF947" s="357"/>
      <c r="EG947" s="357"/>
      <c r="EH947" s="357"/>
      <c r="EI947" s="357"/>
      <c r="EJ947" s="357"/>
      <c r="EK947" s="357"/>
      <c r="EL947" s="357"/>
      <c r="EM947" s="357"/>
      <c r="EN947" s="357"/>
      <c r="EO947" s="357"/>
      <c r="EP947" s="357"/>
      <c r="EQ947" s="357"/>
      <c r="ER947" s="357"/>
      <c r="ES947" s="357"/>
      <c r="ET947" s="357"/>
      <c r="EU947" s="357"/>
    </row>
    <row r="948" ht="12.75" customHeight="1">
      <c r="A948" s="357"/>
      <c r="B948" s="357"/>
      <c r="C948" s="357"/>
      <c r="D948" s="357"/>
      <c r="E948" s="357"/>
      <c r="F948" s="357"/>
      <c r="G948" s="357"/>
      <c r="H948" s="357"/>
      <c r="I948" s="357"/>
      <c r="J948" s="357"/>
      <c r="K948" s="357"/>
      <c r="L948" s="357"/>
      <c r="M948" s="357"/>
      <c r="N948" s="357"/>
      <c r="O948" s="357"/>
      <c r="P948" s="357"/>
      <c r="Q948" s="357"/>
      <c r="R948" s="357"/>
      <c r="S948" s="357"/>
      <c r="T948" s="357"/>
      <c r="U948" s="357"/>
      <c r="V948" s="357"/>
      <c r="W948" s="357"/>
      <c r="X948" s="357"/>
      <c r="Y948" s="357"/>
      <c r="Z948" s="357"/>
      <c r="AA948" s="357"/>
      <c r="AB948" s="357"/>
      <c r="AC948" s="357"/>
      <c r="AD948" s="357"/>
      <c r="AE948" s="357"/>
      <c r="AF948" s="357"/>
      <c r="AG948" s="357"/>
      <c r="AH948" s="357"/>
      <c r="AI948" s="357"/>
      <c r="AJ948" s="357"/>
      <c r="AK948" s="357"/>
      <c r="AL948" s="357"/>
      <c r="AM948" s="357"/>
      <c r="AN948" s="357"/>
      <c r="AO948" s="357"/>
      <c r="AP948" s="357"/>
      <c r="AQ948" s="357"/>
      <c r="AR948" s="357"/>
      <c r="AS948" s="357"/>
      <c r="AT948" s="357"/>
      <c r="AU948" s="357"/>
      <c r="AV948" s="357"/>
      <c r="AW948" s="357"/>
      <c r="AX948" s="357"/>
      <c r="AY948" s="357"/>
      <c r="AZ948" s="357"/>
      <c r="BA948" s="357"/>
      <c r="BB948" s="357"/>
      <c r="BC948" s="357"/>
      <c r="BD948" s="357"/>
      <c r="BE948" s="357"/>
      <c r="BF948" s="357"/>
      <c r="BG948" s="357"/>
      <c r="BH948" s="357"/>
      <c r="BI948" s="357"/>
      <c r="BJ948" s="357"/>
      <c r="BK948" s="357"/>
      <c r="BL948" s="357"/>
      <c r="BM948" s="357"/>
      <c r="BN948" s="357"/>
      <c r="BO948" s="357"/>
      <c r="BP948" s="357"/>
      <c r="BQ948" s="357"/>
      <c r="BR948" s="357"/>
      <c r="BS948" s="357"/>
      <c r="BT948" s="357"/>
      <c r="BU948" s="357"/>
      <c r="BV948" s="357"/>
      <c r="BW948" s="357"/>
      <c r="BX948" s="357"/>
      <c r="BY948" s="357"/>
      <c r="BZ948" s="357"/>
      <c r="CA948" s="357"/>
      <c r="CB948" s="357"/>
      <c r="CC948" s="357"/>
      <c r="CD948" s="357"/>
      <c r="CE948" s="357"/>
      <c r="CF948" s="357"/>
      <c r="CG948" s="357"/>
      <c r="CH948" s="357"/>
      <c r="CI948" s="357"/>
      <c r="CJ948" s="357"/>
      <c r="CK948" s="357"/>
      <c r="CL948" s="357"/>
      <c r="CM948" s="357"/>
      <c r="CN948" s="357"/>
      <c r="CO948" s="357"/>
      <c r="CP948" s="357"/>
      <c r="CQ948" s="357"/>
      <c r="CR948" s="357"/>
      <c r="CS948" s="357"/>
      <c r="CT948" s="357"/>
      <c r="CU948" s="357"/>
      <c r="CV948" s="357"/>
      <c r="CW948" s="357"/>
      <c r="CX948" s="357"/>
      <c r="CY948" s="357"/>
      <c r="CZ948" s="357"/>
      <c r="DA948" s="357"/>
      <c r="DB948" s="357"/>
      <c r="DC948" s="357"/>
      <c r="DD948" s="357"/>
      <c r="DE948" s="357"/>
      <c r="DF948" s="357"/>
      <c r="DG948" s="357"/>
      <c r="DH948" s="357"/>
      <c r="DI948" s="357"/>
      <c r="DJ948" s="357"/>
      <c r="DK948" s="357"/>
      <c r="DL948" s="357"/>
      <c r="DM948" s="357"/>
      <c r="DN948" s="357"/>
      <c r="DO948" s="357"/>
      <c r="DP948" s="357"/>
      <c r="DQ948" s="357"/>
      <c r="DR948" s="357"/>
      <c r="DS948" s="357"/>
      <c r="DT948" s="357"/>
      <c r="DU948" s="357"/>
      <c r="DV948" s="357"/>
      <c r="DW948" s="357"/>
      <c r="DX948" s="357"/>
      <c r="DY948" s="357"/>
      <c r="DZ948" s="357"/>
      <c r="EA948" s="357"/>
      <c r="EB948" s="357"/>
      <c r="EC948" s="357"/>
      <c r="ED948" s="357"/>
      <c r="EE948" s="357"/>
      <c r="EF948" s="357"/>
      <c r="EG948" s="357"/>
      <c r="EH948" s="357"/>
      <c r="EI948" s="357"/>
      <c r="EJ948" s="357"/>
      <c r="EK948" s="357"/>
      <c r="EL948" s="357"/>
      <c r="EM948" s="357"/>
      <c r="EN948" s="357"/>
      <c r="EO948" s="357"/>
      <c r="EP948" s="357"/>
      <c r="EQ948" s="357"/>
      <c r="ER948" s="357"/>
      <c r="ES948" s="357"/>
      <c r="ET948" s="357"/>
      <c r="EU948" s="357"/>
    </row>
    <row r="949" ht="12.75" customHeight="1">
      <c r="A949" s="357"/>
      <c r="B949" s="357"/>
      <c r="C949" s="357"/>
      <c r="D949" s="357"/>
      <c r="E949" s="357"/>
      <c r="F949" s="357"/>
      <c r="G949" s="357"/>
      <c r="H949" s="357"/>
      <c r="I949" s="357"/>
      <c r="J949" s="357"/>
      <c r="K949" s="357"/>
      <c r="L949" s="357"/>
      <c r="M949" s="357"/>
      <c r="N949" s="357"/>
      <c r="O949" s="357"/>
      <c r="P949" s="357"/>
      <c r="Q949" s="357"/>
      <c r="R949" s="357"/>
      <c r="S949" s="357"/>
      <c r="T949" s="357"/>
      <c r="U949" s="357"/>
      <c r="V949" s="357"/>
      <c r="W949" s="357"/>
      <c r="X949" s="357"/>
      <c r="Y949" s="357"/>
      <c r="Z949" s="357"/>
      <c r="AA949" s="357"/>
      <c r="AB949" s="357"/>
      <c r="AC949" s="357"/>
      <c r="AD949" s="357"/>
      <c r="AE949" s="357"/>
      <c r="AF949" s="357"/>
      <c r="AG949" s="357"/>
      <c r="AH949" s="357"/>
      <c r="AI949" s="357"/>
      <c r="AJ949" s="357"/>
      <c r="AK949" s="357"/>
      <c r="AL949" s="357"/>
      <c r="AM949" s="357"/>
      <c r="AN949" s="357"/>
      <c r="AO949" s="357"/>
      <c r="AP949" s="357"/>
      <c r="AQ949" s="357"/>
      <c r="AR949" s="357"/>
      <c r="AS949" s="357"/>
      <c r="AT949" s="357"/>
      <c r="AU949" s="357"/>
      <c r="AV949" s="357"/>
      <c r="AW949" s="357"/>
      <c r="AX949" s="357"/>
      <c r="AY949" s="357"/>
      <c r="AZ949" s="357"/>
      <c r="BA949" s="357"/>
      <c r="BB949" s="357"/>
      <c r="BC949" s="357"/>
      <c r="BD949" s="357"/>
      <c r="BE949" s="357"/>
      <c r="BF949" s="357"/>
      <c r="BG949" s="357"/>
      <c r="BH949" s="357"/>
      <c r="BI949" s="357"/>
      <c r="BJ949" s="357"/>
      <c r="BK949" s="357"/>
      <c r="BL949" s="357"/>
      <c r="BM949" s="357"/>
      <c r="BN949" s="357"/>
      <c r="BO949" s="357"/>
      <c r="BP949" s="357"/>
      <c r="BQ949" s="357"/>
      <c r="BR949" s="357"/>
      <c r="BS949" s="357"/>
      <c r="BT949" s="357"/>
      <c r="BU949" s="357"/>
      <c r="BV949" s="357"/>
      <c r="BW949" s="357"/>
      <c r="BX949" s="357"/>
      <c r="BY949" s="357"/>
      <c r="BZ949" s="357"/>
      <c r="CA949" s="357"/>
      <c r="CB949" s="357"/>
      <c r="CC949" s="357"/>
      <c r="CD949" s="357"/>
      <c r="CE949" s="357"/>
      <c r="CF949" s="357"/>
      <c r="CG949" s="357"/>
      <c r="CH949" s="357"/>
      <c r="CI949" s="357"/>
      <c r="CJ949" s="357"/>
      <c r="CK949" s="357"/>
      <c r="CL949" s="357"/>
      <c r="CM949" s="357"/>
      <c r="CN949" s="357"/>
      <c r="CO949" s="357"/>
      <c r="CP949" s="357"/>
      <c r="CQ949" s="357"/>
      <c r="CR949" s="357"/>
      <c r="CS949" s="357"/>
      <c r="CT949" s="357"/>
      <c r="CU949" s="357"/>
      <c r="CV949" s="357"/>
      <c r="CW949" s="357"/>
      <c r="CX949" s="357"/>
      <c r="CY949" s="357"/>
      <c r="CZ949" s="357"/>
      <c r="DA949" s="357"/>
      <c r="DB949" s="357"/>
      <c r="DC949" s="357"/>
      <c r="DD949" s="357"/>
      <c r="DE949" s="357"/>
      <c r="DF949" s="357"/>
      <c r="DG949" s="357"/>
      <c r="DH949" s="357"/>
      <c r="DI949" s="357"/>
      <c r="DJ949" s="357"/>
      <c r="DK949" s="357"/>
      <c r="DL949" s="357"/>
      <c r="DM949" s="357"/>
      <c r="DN949" s="357"/>
      <c r="DO949" s="357"/>
      <c r="DP949" s="357"/>
      <c r="DQ949" s="357"/>
      <c r="DR949" s="357"/>
      <c r="DS949" s="357"/>
      <c r="DT949" s="357"/>
      <c r="DU949" s="357"/>
      <c r="DV949" s="357"/>
      <c r="DW949" s="357"/>
      <c r="DX949" s="357"/>
      <c r="DY949" s="357"/>
      <c r="DZ949" s="357"/>
      <c r="EA949" s="357"/>
      <c r="EB949" s="357"/>
      <c r="EC949" s="357"/>
      <c r="ED949" s="357"/>
      <c r="EE949" s="357"/>
      <c r="EF949" s="357"/>
      <c r="EG949" s="357"/>
      <c r="EH949" s="357"/>
      <c r="EI949" s="357"/>
      <c r="EJ949" s="357"/>
      <c r="EK949" s="357"/>
      <c r="EL949" s="357"/>
      <c r="EM949" s="357"/>
      <c r="EN949" s="357"/>
      <c r="EO949" s="357"/>
      <c r="EP949" s="357"/>
      <c r="EQ949" s="357"/>
      <c r="ER949" s="357"/>
      <c r="ES949" s="357"/>
      <c r="ET949" s="357"/>
      <c r="EU949" s="357"/>
    </row>
    <row r="950" ht="12.75" customHeight="1">
      <c r="A950" s="357"/>
      <c r="B950" s="357"/>
      <c r="C950" s="357"/>
      <c r="D950" s="357"/>
      <c r="E950" s="357"/>
      <c r="F950" s="357"/>
      <c r="G950" s="357"/>
      <c r="H950" s="357"/>
      <c r="I950" s="357"/>
      <c r="J950" s="357"/>
      <c r="K950" s="357"/>
      <c r="L950" s="357"/>
      <c r="M950" s="357"/>
      <c r="N950" s="357"/>
      <c r="O950" s="357"/>
      <c r="P950" s="357"/>
      <c r="Q950" s="357"/>
      <c r="R950" s="357"/>
      <c r="S950" s="357"/>
      <c r="T950" s="357"/>
      <c r="U950" s="357"/>
      <c r="V950" s="357"/>
      <c r="W950" s="357"/>
      <c r="X950" s="357"/>
      <c r="Y950" s="357"/>
      <c r="Z950" s="357"/>
      <c r="AA950" s="357"/>
      <c r="AB950" s="357"/>
      <c r="AC950" s="357"/>
      <c r="AD950" s="357"/>
      <c r="AE950" s="357"/>
      <c r="AF950" s="357"/>
      <c r="AG950" s="357"/>
      <c r="AH950" s="357"/>
      <c r="AI950" s="357"/>
      <c r="AJ950" s="357"/>
      <c r="AK950" s="357"/>
      <c r="AL950" s="357"/>
      <c r="AM950" s="357"/>
      <c r="AN950" s="357"/>
      <c r="AO950" s="357"/>
      <c r="AP950" s="357"/>
      <c r="AQ950" s="357"/>
      <c r="AR950" s="357"/>
      <c r="AS950" s="357"/>
      <c r="AT950" s="357"/>
      <c r="AU950" s="357"/>
      <c r="AV950" s="357"/>
      <c r="AW950" s="357"/>
      <c r="AX950" s="357"/>
      <c r="AY950" s="357"/>
      <c r="AZ950" s="357"/>
      <c r="BA950" s="357"/>
      <c r="BB950" s="357"/>
      <c r="BC950" s="357"/>
      <c r="BD950" s="357"/>
      <c r="BE950" s="357"/>
      <c r="BF950" s="357"/>
      <c r="BG950" s="357"/>
      <c r="BH950" s="357"/>
      <c r="BI950" s="357"/>
      <c r="BJ950" s="357"/>
      <c r="BK950" s="357"/>
      <c r="BL950" s="357"/>
      <c r="BM950" s="357"/>
      <c r="BN950" s="357"/>
      <c r="BO950" s="357"/>
      <c r="BP950" s="357"/>
      <c r="BQ950" s="357"/>
      <c r="BR950" s="357"/>
      <c r="BS950" s="357"/>
      <c r="BT950" s="357"/>
      <c r="BU950" s="357"/>
      <c r="BV950" s="357"/>
      <c r="BW950" s="357"/>
      <c r="BX950" s="357"/>
      <c r="BY950" s="357"/>
      <c r="BZ950" s="357"/>
      <c r="CA950" s="357"/>
      <c r="CB950" s="357"/>
      <c r="CC950" s="357"/>
      <c r="CD950" s="357"/>
      <c r="CE950" s="357"/>
      <c r="CF950" s="357"/>
      <c r="CG950" s="357"/>
      <c r="CH950" s="357"/>
      <c r="CI950" s="357"/>
      <c r="CJ950" s="357"/>
      <c r="CK950" s="357"/>
      <c r="CL950" s="357"/>
      <c r="CM950" s="357"/>
      <c r="CN950" s="357"/>
      <c r="CO950" s="357"/>
      <c r="CP950" s="357"/>
      <c r="CQ950" s="357"/>
      <c r="CR950" s="357"/>
      <c r="CS950" s="357"/>
      <c r="CT950" s="357"/>
      <c r="CU950" s="357"/>
      <c r="CV950" s="357"/>
      <c r="CW950" s="357"/>
      <c r="CX950" s="357"/>
      <c r="CY950" s="357"/>
      <c r="CZ950" s="357"/>
      <c r="DA950" s="357"/>
      <c r="DB950" s="357"/>
      <c r="DC950" s="357"/>
      <c r="DD950" s="357"/>
      <c r="DE950" s="357"/>
      <c r="DF950" s="357"/>
      <c r="DG950" s="357"/>
      <c r="DH950" s="357"/>
      <c r="DI950" s="357"/>
      <c r="DJ950" s="357"/>
      <c r="DK950" s="357"/>
      <c r="DL950" s="357"/>
      <c r="DM950" s="357"/>
      <c r="DN950" s="357"/>
      <c r="DO950" s="357"/>
      <c r="DP950" s="357"/>
      <c r="DQ950" s="357"/>
      <c r="DR950" s="357"/>
      <c r="DS950" s="357"/>
      <c r="DT950" s="357"/>
      <c r="DU950" s="357"/>
      <c r="DV950" s="357"/>
      <c r="DW950" s="357"/>
      <c r="DX950" s="357"/>
      <c r="DY950" s="357"/>
      <c r="DZ950" s="357"/>
      <c r="EA950" s="357"/>
      <c r="EB950" s="357"/>
      <c r="EC950" s="357"/>
      <c r="ED950" s="357"/>
      <c r="EE950" s="357"/>
      <c r="EF950" s="357"/>
      <c r="EG950" s="357"/>
      <c r="EH950" s="357"/>
      <c r="EI950" s="357"/>
      <c r="EJ950" s="357"/>
      <c r="EK950" s="357"/>
      <c r="EL950" s="357"/>
      <c r="EM950" s="357"/>
      <c r="EN950" s="357"/>
      <c r="EO950" s="357"/>
      <c r="EP950" s="357"/>
      <c r="EQ950" s="357"/>
      <c r="ER950" s="357"/>
      <c r="ES950" s="357"/>
      <c r="ET950" s="357"/>
      <c r="EU950" s="357"/>
    </row>
    <row r="951" ht="12.75" customHeight="1">
      <c r="A951" s="357"/>
      <c r="B951" s="357"/>
      <c r="C951" s="357"/>
      <c r="D951" s="357"/>
      <c r="E951" s="357"/>
      <c r="F951" s="357"/>
      <c r="G951" s="357"/>
      <c r="H951" s="357"/>
      <c r="I951" s="357"/>
      <c r="J951" s="357"/>
      <c r="K951" s="357"/>
      <c r="L951" s="357"/>
      <c r="M951" s="357"/>
      <c r="N951" s="357"/>
      <c r="O951" s="357"/>
      <c r="P951" s="357"/>
      <c r="Q951" s="357"/>
      <c r="R951" s="357"/>
      <c r="S951" s="357"/>
      <c r="T951" s="357"/>
      <c r="U951" s="357"/>
      <c r="V951" s="357"/>
      <c r="W951" s="357"/>
      <c r="X951" s="357"/>
      <c r="Y951" s="357"/>
      <c r="Z951" s="357"/>
      <c r="AA951" s="357"/>
      <c r="AB951" s="357"/>
      <c r="AC951" s="357"/>
      <c r="AD951" s="357"/>
      <c r="AE951" s="357"/>
      <c r="AF951" s="357"/>
      <c r="AG951" s="357"/>
      <c r="AH951" s="357"/>
      <c r="AI951" s="357"/>
      <c r="AJ951" s="357"/>
      <c r="AK951" s="357"/>
      <c r="AL951" s="357"/>
      <c r="AM951" s="357"/>
      <c r="AN951" s="357"/>
      <c r="AO951" s="357"/>
      <c r="AP951" s="357"/>
      <c r="AQ951" s="357"/>
      <c r="AR951" s="357"/>
      <c r="AS951" s="357"/>
      <c r="AT951" s="357"/>
      <c r="AU951" s="357"/>
      <c r="AV951" s="357"/>
      <c r="AW951" s="357"/>
      <c r="AX951" s="357"/>
      <c r="AY951" s="357"/>
      <c r="AZ951" s="357"/>
      <c r="BA951" s="357"/>
      <c r="BB951" s="357"/>
      <c r="BC951" s="357"/>
      <c r="BD951" s="357"/>
      <c r="BE951" s="357"/>
      <c r="BF951" s="357"/>
      <c r="BG951" s="357"/>
      <c r="BH951" s="357"/>
      <c r="BI951" s="357"/>
      <c r="BJ951" s="357"/>
      <c r="BK951" s="357"/>
      <c r="BL951" s="357"/>
      <c r="BM951" s="357"/>
      <c r="BN951" s="357"/>
      <c r="BO951" s="357"/>
      <c r="BP951" s="357"/>
      <c r="BQ951" s="357"/>
      <c r="BR951" s="357"/>
      <c r="BS951" s="357"/>
      <c r="BT951" s="357"/>
      <c r="BU951" s="357"/>
      <c r="BV951" s="357"/>
      <c r="BW951" s="357"/>
      <c r="BX951" s="357"/>
      <c r="BY951" s="357"/>
      <c r="BZ951" s="357"/>
      <c r="CA951" s="357"/>
      <c r="CB951" s="357"/>
      <c r="CC951" s="357"/>
      <c r="CD951" s="357"/>
      <c r="CE951" s="357"/>
      <c r="CF951" s="357"/>
      <c r="CG951" s="357"/>
      <c r="CH951" s="357"/>
      <c r="CI951" s="357"/>
      <c r="CJ951" s="357"/>
      <c r="CK951" s="357"/>
      <c r="CL951" s="357"/>
      <c r="CM951" s="357"/>
      <c r="CN951" s="357"/>
      <c r="CO951" s="357"/>
      <c r="CP951" s="357"/>
      <c r="CQ951" s="357"/>
      <c r="CR951" s="357"/>
      <c r="CS951" s="357"/>
      <c r="CT951" s="357"/>
      <c r="CU951" s="357"/>
      <c r="CV951" s="357"/>
      <c r="CW951" s="357"/>
      <c r="CX951" s="357"/>
      <c r="CY951" s="357"/>
      <c r="CZ951" s="357"/>
      <c r="DA951" s="357"/>
      <c r="DB951" s="357"/>
      <c r="DC951" s="357"/>
      <c r="DD951" s="357"/>
      <c r="DE951" s="357"/>
      <c r="DF951" s="357"/>
      <c r="DG951" s="357"/>
      <c r="DH951" s="357"/>
      <c r="DI951" s="357"/>
      <c r="DJ951" s="357"/>
      <c r="DK951" s="357"/>
      <c r="DL951" s="357"/>
      <c r="DM951" s="357"/>
      <c r="DN951" s="357"/>
      <c r="DO951" s="357"/>
      <c r="DP951" s="357"/>
      <c r="DQ951" s="357"/>
      <c r="DR951" s="357"/>
      <c r="DS951" s="357"/>
      <c r="DT951" s="357"/>
      <c r="DU951" s="357"/>
      <c r="DV951" s="357"/>
      <c r="DW951" s="357"/>
      <c r="DX951" s="357"/>
      <c r="DY951" s="357"/>
      <c r="DZ951" s="357"/>
      <c r="EA951" s="357"/>
      <c r="EB951" s="357"/>
      <c r="EC951" s="357"/>
      <c r="ED951" s="357"/>
      <c r="EE951" s="357"/>
      <c r="EF951" s="357"/>
      <c r="EG951" s="357"/>
      <c r="EH951" s="357"/>
      <c r="EI951" s="357"/>
      <c r="EJ951" s="357"/>
      <c r="EK951" s="357"/>
      <c r="EL951" s="357"/>
      <c r="EM951" s="357"/>
      <c r="EN951" s="357"/>
      <c r="EO951" s="357"/>
      <c r="EP951" s="357"/>
      <c r="EQ951" s="357"/>
      <c r="ER951" s="357"/>
      <c r="ES951" s="357"/>
      <c r="ET951" s="357"/>
      <c r="EU951" s="357"/>
    </row>
    <row r="952" ht="12.75" customHeight="1">
      <c r="A952" s="357"/>
      <c r="B952" s="357"/>
      <c r="C952" s="357"/>
      <c r="D952" s="357"/>
      <c r="E952" s="357"/>
      <c r="F952" s="357"/>
      <c r="G952" s="357"/>
      <c r="H952" s="357"/>
      <c r="I952" s="357"/>
      <c r="J952" s="357"/>
      <c r="K952" s="357"/>
      <c r="L952" s="357"/>
      <c r="M952" s="357"/>
      <c r="N952" s="357"/>
      <c r="O952" s="357"/>
      <c r="P952" s="357"/>
      <c r="Q952" s="357"/>
      <c r="R952" s="357"/>
      <c r="S952" s="357"/>
      <c r="T952" s="357"/>
      <c r="U952" s="357"/>
      <c r="V952" s="357"/>
      <c r="W952" s="357"/>
      <c r="X952" s="357"/>
      <c r="Y952" s="357"/>
      <c r="Z952" s="357"/>
      <c r="AA952" s="357"/>
      <c r="AB952" s="357"/>
      <c r="AC952" s="357"/>
      <c r="AD952" s="357"/>
      <c r="AE952" s="357"/>
      <c r="AF952" s="357"/>
      <c r="AG952" s="357"/>
      <c r="AH952" s="357"/>
      <c r="AI952" s="357"/>
      <c r="AJ952" s="357"/>
      <c r="AK952" s="357"/>
      <c r="AL952" s="357"/>
      <c r="AM952" s="357"/>
      <c r="AN952" s="357"/>
      <c r="AO952" s="357"/>
      <c r="AP952" s="357"/>
      <c r="AQ952" s="357"/>
      <c r="AR952" s="357"/>
      <c r="AS952" s="357"/>
      <c r="AT952" s="357"/>
      <c r="AU952" s="357"/>
      <c r="AV952" s="357"/>
      <c r="AW952" s="357"/>
      <c r="AX952" s="357"/>
      <c r="AY952" s="357"/>
      <c r="AZ952" s="357"/>
      <c r="BA952" s="357"/>
      <c r="BB952" s="357"/>
      <c r="BC952" s="357"/>
      <c r="BD952" s="357"/>
      <c r="BE952" s="357"/>
      <c r="BF952" s="357"/>
      <c r="BG952" s="357"/>
      <c r="BH952" s="357"/>
      <c r="BI952" s="357"/>
      <c r="BJ952" s="357"/>
      <c r="BK952" s="357"/>
      <c r="BL952" s="357"/>
      <c r="BM952" s="357"/>
      <c r="BN952" s="357"/>
      <c r="BO952" s="357"/>
      <c r="BP952" s="357"/>
      <c r="BQ952" s="357"/>
      <c r="BR952" s="357"/>
      <c r="BS952" s="357"/>
      <c r="BT952" s="357"/>
      <c r="BU952" s="357"/>
      <c r="BV952" s="357"/>
      <c r="BW952" s="357"/>
      <c r="BX952" s="357"/>
      <c r="BY952" s="357"/>
      <c r="BZ952" s="357"/>
      <c r="CA952" s="357"/>
      <c r="CB952" s="357"/>
      <c r="CC952" s="357"/>
      <c r="CD952" s="357"/>
      <c r="CE952" s="357"/>
      <c r="CF952" s="357"/>
      <c r="CG952" s="357"/>
      <c r="CH952" s="357"/>
      <c r="CI952" s="357"/>
      <c r="CJ952" s="357"/>
      <c r="CK952" s="357"/>
      <c r="CL952" s="357"/>
      <c r="CM952" s="357"/>
      <c r="CN952" s="357"/>
      <c r="CO952" s="357"/>
      <c r="CP952" s="357"/>
      <c r="CQ952" s="357"/>
      <c r="CR952" s="357"/>
      <c r="CS952" s="357"/>
      <c r="CT952" s="357"/>
      <c r="CU952" s="357"/>
      <c r="CV952" s="357"/>
      <c r="CW952" s="357"/>
      <c r="CX952" s="357"/>
      <c r="CY952" s="357"/>
      <c r="CZ952" s="357"/>
      <c r="DA952" s="357"/>
      <c r="DB952" s="357"/>
      <c r="DC952" s="357"/>
      <c r="DD952" s="357"/>
      <c r="DE952" s="357"/>
      <c r="DF952" s="357"/>
      <c r="DG952" s="357"/>
      <c r="DH952" s="357"/>
      <c r="DI952" s="357"/>
      <c r="DJ952" s="357"/>
      <c r="DK952" s="357"/>
      <c r="DL952" s="357"/>
      <c r="DM952" s="357"/>
      <c r="DN952" s="357"/>
      <c r="DO952" s="357"/>
      <c r="DP952" s="357"/>
      <c r="DQ952" s="357"/>
      <c r="DR952" s="357"/>
      <c r="DS952" s="357"/>
      <c r="DT952" s="357"/>
      <c r="DU952" s="357"/>
      <c r="DV952" s="357"/>
      <c r="DW952" s="357"/>
      <c r="DX952" s="357"/>
      <c r="DY952" s="357"/>
      <c r="DZ952" s="357"/>
      <c r="EA952" s="357"/>
      <c r="EB952" s="357"/>
      <c r="EC952" s="357"/>
      <c r="ED952" s="357"/>
      <c r="EE952" s="357"/>
      <c r="EF952" s="357"/>
      <c r="EG952" s="357"/>
      <c r="EH952" s="357"/>
      <c r="EI952" s="357"/>
      <c r="EJ952" s="357"/>
      <c r="EK952" s="357"/>
      <c r="EL952" s="357"/>
      <c r="EM952" s="357"/>
      <c r="EN952" s="357"/>
      <c r="EO952" s="357"/>
      <c r="EP952" s="357"/>
      <c r="EQ952" s="357"/>
      <c r="ER952" s="357"/>
      <c r="ES952" s="357"/>
      <c r="ET952" s="357"/>
      <c r="EU952" s="357"/>
    </row>
    <row r="953" ht="12.75" customHeight="1">
      <c r="A953" s="357"/>
      <c r="B953" s="357"/>
      <c r="C953" s="357"/>
      <c r="D953" s="357"/>
      <c r="E953" s="357"/>
      <c r="F953" s="357"/>
      <c r="G953" s="357"/>
      <c r="H953" s="357"/>
      <c r="I953" s="357"/>
      <c r="J953" s="357"/>
      <c r="K953" s="357"/>
      <c r="L953" s="357"/>
      <c r="M953" s="357"/>
      <c r="N953" s="357"/>
      <c r="O953" s="357"/>
      <c r="P953" s="357"/>
      <c r="Q953" s="357"/>
      <c r="R953" s="357"/>
      <c r="S953" s="357"/>
      <c r="T953" s="357"/>
      <c r="U953" s="357"/>
      <c r="V953" s="357"/>
      <c r="W953" s="357"/>
      <c r="X953" s="357"/>
      <c r="Y953" s="357"/>
      <c r="Z953" s="357"/>
      <c r="AA953" s="357"/>
      <c r="AB953" s="357"/>
      <c r="AC953" s="357"/>
      <c r="AD953" s="357"/>
      <c r="AE953" s="357"/>
      <c r="AF953" s="357"/>
      <c r="AG953" s="357"/>
      <c r="AH953" s="357"/>
      <c r="AI953" s="357"/>
      <c r="AJ953" s="357"/>
      <c r="AK953" s="357"/>
      <c r="AL953" s="357"/>
      <c r="AM953" s="357"/>
      <c r="AN953" s="357"/>
      <c r="AO953" s="357"/>
      <c r="AP953" s="357"/>
      <c r="AQ953" s="357"/>
      <c r="AR953" s="357"/>
      <c r="AS953" s="357"/>
      <c r="AT953" s="357"/>
      <c r="AU953" s="357"/>
      <c r="AV953" s="357"/>
      <c r="AW953" s="357"/>
      <c r="AX953" s="357"/>
      <c r="AY953" s="357"/>
      <c r="AZ953" s="357"/>
      <c r="BA953" s="357"/>
      <c r="BB953" s="357"/>
      <c r="BC953" s="357"/>
      <c r="BD953" s="357"/>
      <c r="BE953" s="357"/>
      <c r="BF953" s="357"/>
      <c r="BG953" s="357"/>
      <c r="BH953" s="357"/>
      <c r="BI953" s="357"/>
      <c r="BJ953" s="357"/>
      <c r="BK953" s="357"/>
      <c r="BL953" s="357"/>
      <c r="BM953" s="357"/>
      <c r="BN953" s="357"/>
      <c r="BO953" s="357"/>
      <c r="BP953" s="357"/>
      <c r="BQ953" s="357"/>
      <c r="BR953" s="357"/>
      <c r="BS953" s="357"/>
      <c r="BT953" s="357"/>
      <c r="BU953" s="357"/>
      <c r="BV953" s="357"/>
      <c r="BW953" s="357"/>
      <c r="BX953" s="357"/>
      <c r="BY953" s="357"/>
      <c r="BZ953" s="357"/>
      <c r="CA953" s="357"/>
      <c r="CB953" s="357"/>
      <c r="CC953" s="357"/>
      <c r="CD953" s="357"/>
      <c r="CE953" s="357"/>
      <c r="CF953" s="357"/>
      <c r="CG953" s="357"/>
      <c r="CH953" s="357"/>
      <c r="CI953" s="357"/>
      <c r="CJ953" s="357"/>
      <c r="CK953" s="357"/>
      <c r="CL953" s="357"/>
      <c r="CM953" s="357"/>
      <c r="CN953" s="357"/>
      <c r="CO953" s="357"/>
      <c r="CP953" s="357"/>
      <c r="CQ953" s="357"/>
      <c r="CR953" s="357"/>
      <c r="CS953" s="357"/>
      <c r="CT953" s="357"/>
      <c r="CU953" s="357"/>
      <c r="CV953" s="357"/>
      <c r="CW953" s="357"/>
      <c r="CX953" s="357"/>
      <c r="CY953" s="357"/>
      <c r="CZ953" s="357"/>
      <c r="DA953" s="357"/>
      <c r="DB953" s="357"/>
      <c r="DC953" s="357"/>
      <c r="DD953" s="357"/>
      <c r="DE953" s="357"/>
      <c r="DF953" s="357"/>
      <c r="DG953" s="357"/>
      <c r="DH953" s="357"/>
      <c r="DI953" s="357"/>
      <c r="DJ953" s="357"/>
      <c r="DK953" s="357"/>
      <c r="DL953" s="357"/>
      <c r="DM953" s="357"/>
      <c r="DN953" s="357"/>
      <c r="DO953" s="357"/>
      <c r="DP953" s="357"/>
      <c r="DQ953" s="357"/>
      <c r="DR953" s="357"/>
      <c r="DS953" s="357"/>
      <c r="DT953" s="357"/>
      <c r="DU953" s="357"/>
      <c r="DV953" s="357"/>
      <c r="DW953" s="357"/>
      <c r="DX953" s="357"/>
      <c r="DY953" s="357"/>
      <c r="DZ953" s="357"/>
      <c r="EA953" s="357"/>
      <c r="EB953" s="357"/>
      <c r="EC953" s="357"/>
      <c r="ED953" s="357"/>
      <c r="EE953" s="357"/>
      <c r="EF953" s="357"/>
      <c r="EG953" s="357"/>
      <c r="EH953" s="357"/>
      <c r="EI953" s="357"/>
      <c r="EJ953" s="357"/>
      <c r="EK953" s="357"/>
      <c r="EL953" s="357"/>
      <c r="EM953" s="357"/>
      <c r="EN953" s="357"/>
      <c r="EO953" s="357"/>
      <c r="EP953" s="357"/>
      <c r="EQ953" s="357"/>
      <c r="ER953" s="357"/>
      <c r="ES953" s="357"/>
      <c r="ET953" s="357"/>
      <c r="EU953" s="357"/>
    </row>
    <row r="954" ht="12.75" customHeight="1">
      <c r="A954" s="357"/>
      <c r="B954" s="357"/>
      <c r="C954" s="357"/>
      <c r="D954" s="357"/>
      <c r="E954" s="357"/>
      <c r="F954" s="357"/>
      <c r="G954" s="357"/>
      <c r="H954" s="357"/>
      <c r="I954" s="357"/>
      <c r="J954" s="357"/>
      <c r="K954" s="357"/>
      <c r="L954" s="357"/>
      <c r="M954" s="357"/>
      <c r="N954" s="357"/>
      <c r="O954" s="357"/>
      <c r="P954" s="357"/>
      <c r="Q954" s="357"/>
      <c r="R954" s="357"/>
      <c r="S954" s="357"/>
      <c r="T954" s="357"/>
      <c r="U954" s="357"/>
      <c r="V954" s="357"/>
      <c r="W954" s="357"/>
      <c r="X954" s="357"/>
      <c r="Y954" s="357"/>
      <c r="Z954" s="357"/>
      <c r="AA954" s="357"/>
      <c r="AB954" s="357"/>
      <c r="AC954" s="357"/>
      <c r="AD954" s="357"/>
      <c r="AE954" s="357"/>
      <c r="AF954" s="357"/>
      <c r="AG954" s="357"/>
      <c r="AH954" s="357"/>
      <c r="AI954" s="357"/>
      <c r="AJ954" s="357"/>
      <c r="AK954" s="357"/>
      <c r="AL954" s="357"/>
      <c r="AM954" s="357"/>
      <c r="AN954" s="357"/>
      <c r="AO954" s="357"/>
      <c r="AP954" s="357"/>
      <c r="AQ954" s="357"/>
      <c r="AR954" s="357"/>
      <c r="AS954" s="357"/>
      <c r="AT954" s="357"/>
      <c r="AU954" s="357"/>
      <c r="AV954" s="357"/>
      <c r="AW954" s="357"/>
      <c r="AX954" s="357"/>
      <c r="AY954" s="357"/>
      <c r="AZ954" s="357"/>
      <c r="BA954" s="357"/>
      <c r="BB954" s="357"/>
      <c r="BC954" s="357"/>
      <c r="BD954" s="357"/>
      <c r="BE954" s="357"/>
      <c r="BF954" s="357"/>
      <c r="BG954" s="357"/>
      <c r="BH954" s="357"/>
      <c r="BI954" s="357"/>
      <c r="BJ954" s="357"/>
      <c r="BK954" s="357"/>
      <c r="BL954" s="357"/>
      <c r="BM954" s="357"/>
      <c r="BN954" s="357"/>
      <c r="BO954" s="357"/>
      <c r="BP954" s="357"/>
      <c r="BQ954" s="357"/>
      <c r="BR954" s="357"/>
      <c r="BS954" s="357"/>
      <c r="BT954" s="357"/>
      <c r="BU954" s="357"/>
      <c r="BV954" s="357"/>
      <c r="BW954" s="357"/>
      <c r="BX954" s="357"/>
      <c r="BY954" s="357"/>
      <c r="BZ954" s="357"/>
      <c r="CA954" s="357"/>
      <c r="CB954" s="357"/>
      <c r="CC954" s="357"/>
      <c r="CD954" s="357"/>
      <c r="CE954" s="357"/>
      <c r="CF954" s="357"/>
      <c r="CG954" s="357"/>
      <c r="CH954" s="357"/>
      <c r="CI954" s="357"/>
      <c r="CJ954" s="357"/>
      <c r="CK954" s="357"/>
      <c r="CL954" s="357"/>
      <c r="CM954" s="357"/>
      <c r="CN954" s="357"/>
      <c r="CO954" s="357"/>
      <c r="CP954" s="357"/>
      <c r="CQ954" s="357"/>
      <c r="CR954" s="357"/>
      <c r="CS954" s="357"/>
      <c r="CT954" s="357"/>
      <c r="CU954" s="357"/>
      <c r="CV954" s="357"/>
      <c r="CW954" s="357"/>
      <c r="CX954" s="357"/>
      <c r="CY954" s="357"/>
      <c r="CZ954" s="357"/>
      <c r="DA954" s="357"/>
      <c r="DB954" s="357"/>
      <c r="DC954" s="357"/>
      <c r="DD954" s="357"/>
      <c r="DE954" s="357"/>
      <c r="DF954" s="357"/>
      <c r="DG954" s="357"/>
      <c r="DH954" s="357"/>
      <c r="DI954" s="357"/>
      <c r="DJ954" s="357"/>
      <c r="DK954" s="357"/>
      <c r="DL954" s="357"/>
      <c r="DM954" s="357"/>
      <c r="DN954" s="357"/>
      <c r="DO954" s="357"/>
      <c r="DP954" s="357"/>
      <c r="DQ954" s="357"/>
      <c r="DR954" s="357"/>
      <c r="DS954" s="357"/>
      <c r="DT954" s="357"/>
      <c r="DU954" s="357"/>
      <c r="DV954" s="357"/>
      <c r="DW954" s="357"/>
      <c r="DX954" s="357"/>
      <c r="DY954" s="357"/>
      <c r="DZ954" s="357"/>
      <c r="EA954" s="357"/>
      <c r="EB954" s="357"/>
      <c r="EC954" s="357"/>
      <c r="ED954" s="357"/>
      <c r="EE954" s="357"/>
      <c r="EF954" s="357"/>
      <c r="EG954" s="357"/>
      <c r="EH954" s="357"/>
      <c r="EI954" s="357"/>
      <c r="EJ954" s="357"/>
      <c r="EK954" s="357"/>
      <c r="EL954" s="357"/>
      <c r="EM954" s="357"/>
      <c r="EN954" s="357"/>
      <c r="EO954" s="357"/>
      <c r="EP954" s="357"/>
      <c r="EQ954" s="357"/>
      <c r="ER954" s="357"/>
      <c r="ES954" s="357"/>
      <c r="ET954" s="357"/>
      <c r="EU954" s="357"/>
    </row>
    <row r="955" ht="12.75" customHeight="1">
      <c r="A955" s="357"/>
      <c r="B955" s="357"/>
      <c r="C955" s="357"/>
      <c r="D955" s="357"/>
      <c r="E955" s="357"/>
      <c r="F955" s="357"/>
      <c r="G955" s="357"/>
      <c r="H955" s="357"/>
      <c r="I955" s="357"/>
      <c r="J955" s="357"/>
      <c r="K955" s="357"/>
      <c r="L955" s="357"/>
      <c r="M955" s="357"/>
      <c r="N955" s="357"/>
      <c r="O955" s="357"/>
      <c r="P955" s="357"/>
      <c r="Q955" s="357"/>
      <c r="R955" s="357"/>
      <c r="S955" s="357"/>
      <c r="T955" s="357"/>
      <c r="U955" s="357"/>
      <c r="V955" s="357"/>
      <c r="W955" s="357"/>
      <c r="X955" s="357"/>
      <c r="Y955" s="357"/>
      <c r="Z955" s="357"/>
      <c r="AA955" s="357"/>
      <c r="AB955" s="357"/>
      <c r="AC955" s="357"/>
      <c r="AD955" s="357"/>
      <c r="AE955" s="357"/>
      <c r="AF955" s="357"/>
      <c r="AG955" s="357"/>
      <c r="AH955" s="357"/>
      <c r="AI955" s="357"/>
      <c r="AJ955" s="357"/>
      <c r="AK955" s="357"/>
      <c r="AL955" s="357"/>
      <c r="AM955" s="357"/>
      <c r="AN955" s="357"/>
      <c r="AO955" s="357"/>
      <c r="AP955" s="357"/>
      <c r="AQ955" s="357"/>
      <c r="AR955" s="357"/>
      <c r="AS955" s="357"/>
      <c r="AT955" s="357"/>
      <c r="AU955" s="357"/>
      <c r="AV955" s="357"/>
      <c r="AW955" s="357"/>
      <c r="AX955" s="357"/>
      <c r="AY955" s="357"/>
      <c r="AZ955" s="357"/>
      <c r="BA955" s="357"/>
      <c r="BB955" s="357"/>
      <c r="BC955" s="357"/>
      <c r="BD955" s="357"/>
      <c r="BE955" s="357"/>
      <c r="BF955" s="357"/>
      <c r="BG955" s="357"/>
      <c r="BH955" s="357"/>
      <c r="BI955" s="357"/>
      <c r="BJ955" s="357"/>
      <c r="BK955" s="357"/>
      <c r="BL955" s="357"/>
      <c r="BM955" s="357"/>
      <c r="BN955" s="357"/>
      <c r="BO955" s="357"/>
      <c r="BP955" s="357"/>
      <c r="BQ955" s="357"/>
      <c r="BR955" s="357"/>
      <c r="BS955" s="357"/>
      <c r="BT955" s="357"/>
      <c r="BU955" s="357"/>
      <c r="BV955" s="357"/>
      <c r="BW955" s="357"/>
      <c r="BX955" s="357"/>
      <c r="BY955" s="357"/>
      <c r="BZ955" s="357"/>
      <c r="CA955" s="357"/>
      <c r="CB955" s="357"/>
      <c r="CC955" s="357"/>
      <c r="CD955" s="357"/>
      <c r="CE955" s="357"/>
      <c r="CF955" s="357"/>
      <c r="CG955" s="357"/>
      <c r="CH955" s="357"/>
      <c r="CI955" s="357"/>
      <c r="CJ955" s="357"/>
      <c r="CK955" s="357"/>
      <c r="CL955" s="357"/>
      <c r="CM955" s="357"/>
      <c r="CN955" s="357"/>
      <c r="CO955" s="357"/>
      <c r="CP955" s="357"/>
      <c r="CQ955" s="357"/>
      <c r="CR955" s="357"/>
      <c r="CS955" s="357"/>
      <c r="CT955" s="357"/>
      <c r="CU955" s="357"/>
      <c r="CV955" s="357"/>
      <c r="CW955" s="357"/>
      <c r="CX955" s="357"/>
      <c r="CY955" s="357"/>
      <c r="CZ955" s="357"/>
      <c r="DA955" s="357"/>
      <c r="DB955" s="357"/>
      <c r="DC955" s="357"/>
      <c r="DD955" s="357"/>
      <c r="DE955" s="357"/>
      <c r="DF955" s="357"/>
      <c r="DG955" s="357"/>
      <c r="DH955" s="357"/>
      <c r="DI955" s="357"/>
      <c r="DJ955" s="357"/>
      <c r="DK955" s="357"/>
      <c r="DL955" s="357"/>
      <c r="DM955" s="357"/>
      <c r="DN955" s="357"/>
      <c r="DO955" s="357"/>
      <c r="DP955" s="357"/>
      <c r="DQ955" s="357"/>
      <c r="DR955" s="357"/>
      <c r="DS955" s="357"/>
      <c r="DT955" s="357"/>
      <c r="DU955" s="357"/>
      <c r="DV955" s="357"/>
      <c r="DW955" s="357"/>
      <c r="DX955" s="357"/>
      <c r="DY955" s="357"/>
      <c r="DZ955" s="357"/>
      <c r="EA955" s="357"/>
      <c r="EB955" s="357"/>
      <c r="EC955" s="357"/>
      <c r="ED955" s="357"/>
      <c r="EE955" s="357"/>
      <c r="EF955" s="357"/>
      <c r="EG955" s="357"/>
      <c r="EH955" s="357"/>
      <c r="EI955" s="357"/>
      <c r="EJ955" s="357"/>
      <c r="EK955" s="357"/>
      <c r="EL955" s="357"/>
      <c r="EM955" s="357"/>
      <c r="EN955" s="357"/>
      <c r="EO955" s="357"/>
      <c r="EP955" s="357"/>
      <c r="EQ955" s="357"/>
      <c r="ER955" s="357"/>
      <c r="ES955" s="357"/>
      <c r="ET955" s="357"/>
      <c r="EU955" s="357"/>
    </row>
    <row r="956" ht="12.75" customHeight="1">
      <c r="A956" s="357"/>
      <c r="B956" s="357"/>
      <c r="C956" s="357"/>
      <c r="D956" s="357"/>
      <c r="E956" s="357"/>
      <c r="F956" s="357"/>
      <c r="G956" s="357"/>
      <c r="H956" s="357"/>
      <c r="I956" s="357"/>
      <c r="J956" s="357"/>
      <c r="K956" s="357"/>
      <c r="L956" s="357"/>
      <c r="M956" s="357"/>
      <c r="N956" s="357"/>
      <c r="O956" s="357"/>
      <c r="P956" s="357"/>
      <c r="Q956" s="357"/>
      <c r="R956" s="357"/>
      <c r="S956" s="357"/>
      <c r="T956" s="357"/>
      <c r="U956" s="357"/>
      <c r="V956" s="357"/>
      <c r="W956" s="357"/>
      <c r="X956" s="357"/>
      <c r="Y956" s="357"/>
      <c r="Z956" s="357"/>
      <c r="AA956" s="357"/>
      <c r="AB956" s="357"/>
      <c r="AC956" s="357"/>
      <c r="AD956" s="357"/>
      <c r="AE956" s="357"/>
      <c r="AF956" s="357"/>
      <c r="AG956" s="357"/>
      <c r="AH956" s="357"/>
      <c r="AI956" s="357"/>
      <c r="AJ956" s="357"/>
      <c r="AK956" s="357"/>
      <c r="AL956" s="357"/>
      <c r="AM956" s="357"/>
      <c r="AN956" s="357"/>
      <c r="AO956" s="357"/>
      <c r="AP956" s="357"/>
      <c r="AQ956" s="357"/>
      <c r="AR956" s="357"/>
      <c r="AS956" s="357"/>
      <c r="AT956" s="357"/>
      <c r="AU956" s="357"/>
      <c r="AV956" s="357"/>
      <c r="AW956" s="357"/>
      <c r="AX956" s="357"/>
      <c r="AY956" s="357"/>
      <c r="AZ956" s="357"/>
      <c r="BA956" s="357"/>
      <c r="BB956" s="357"/>
      <c r="BC956" s="357"/>
      <c r="BD956" s="357"/>
      <c r="BE956" s="357"/>
      <c r="BF956" s="357"/>
      <c r="BG956" s="357"/>
      <c r="BH956" s="357"/>
      <c r="BI956" s="357"/>
      <c r="BJ956" s="357"/>
      <c r="BK956" s="357"/>
      <c r="BL956" s="357"/>
      <c r="BM956" s="357"/>
      <c r="BN956" s="357"/>
      <c r="BO956" s="357"/>
      <c r="BP956" s="357"/>
      <c r="BQ956" s="357"/>
      <c r="BR956" s="357"/>
      <c r="BS956" s="357"/>
      <c r="BT956" s="357"/>
      <c r="BU956" s="357"/>
      <c r="BV956" s="357"/>
      <c r="BW956" s="357"/>
      <c r="BX956" s="357"/>
      <c r="BY956" s="357"/>
      <c r="BZ956" s="357"/>
      <c r="CA956" s="357"/>
      <c r="CB956" s="357"/>
      <c r="CC956" s="357"/>
      <c r="CD956" s="357"/>
      <c r="CE956" s="357"/>
      <c r="CF956" s="357"/>
      <c r="CG956" s="357"/>
      <c r="CH956" s="357"/>
      <c r="CI956" s="357"/>
      <c r="CJ956" s="357"/>
      <c r="CK956" s="357"/>
      <c r="CL956" s="357"/>
      <c r="CM956" s="357"/>
      <c r="CN956" s="357"/>
      <c r="CO956" s="357"/>
      <c r="CP956" s="357"/>
      <c r="CQ956" s="357"/>
      <c r="CR956" s="357"/>
      <c r="CS956" s="357"/>
      <c r="CT956" s="357"/>
      <c r="CU956" s="357"/>
      <c r="CV956" s="357"/>
      <c r="CW956" s="357"/>
      <c r="CX956" s="357"/>
      <c r="CY956" s="357"/>
      <c r="CZ956" s="357"/>
      <c r="DA956" s="357"/>
      <c r="DB956" s="357"/>
      <c r="DC956" s="357"/>
      <c r="DD956" s="357"/>
      <c r="DE956" s="357"/>
      <c r="DF956" s="357"/>
      <c r="DG956" s="357"/>
      <c r="DH956" s="357"/>
      <c r="DI956" s="357"/>
      <c r="DJ956" s="357"/>
      <c r="DK956" s="357"/>
      <c r="DL956" s="357"/>
      <c r="DM956" s="357"/>
      <c r="DN956" s="357"/>
      <c r="DO956" s="357"/>
      <c r="DP956" s="357"/>
      <c r="DQ956" s="357"/>
      <c r="DR956" s="357"/>
      <c r="DS956" s="357"/>
      <c r="DT956" s="357"/>
      <c r="DU956" s="357"/>
      <c r="DV956" s="357"/>
      <c r="DW956" s="357"/>
      <c r="DX956" s="357"/>
      <c r="DY956" s="357"/>
      <c r="DZ956" s="357"/>
      <c r="EA956" s="357"/>
      <c r="EB956" s="357"/>
      <c r="EC956" s="357"/>
      <c r="ED956" s="357"/>
      <c r="EE956" s="357"/>
      <c r="EF956" s="357"/>
      <c r="EG956" s="357"/>
      <c r="EH956" s="357"/>
      <c r="EI956" s="357"/>
      <c r="EJ956" s="357"/>
      <c r="EK956" s="357"/>
      <c r="EL956" s="357"/>
      <c r="EM956" s="357"/>
      <c r="EN956" s="357"/>
      <c r="EO956" s="357"/>
      <c r="EP956" s="357"/>
      <c r="EQ956" s="357"/>
      <c r="ER956" s="357"/>
      <c r="ES956" s="357"/>
      <c r="ET956" s="357"/>
      <c r="EU956" s="357"/>
    </row>
    <row r="957" ht="12.75" customHeight="1">
      <c r="A957" s="357"/>
      <c r="B957" s="357"/>
      <c r="C957" s="357"/>
      <c r="D957" s="357"/>
      <c r="E957" s="357"/>
      <c r="F957" s="357"/>
      <c r="G957" s="357"/>
      <c r="H957" s="357"/>
      <c r="I957" s="357"/>
      <c r="J957" s="357"/>
      <c r="K957" s="357"/>
      <c r="L957" s="357"/>
      <c r="M957" s="357"/>
      <c r="N957" s="357"/>
      <c r="O957" s="357"/>
      <c r="P957" s="357"/>
      <c r="Q957" s="357"/>
      <c r="R957" s="357"/>
      <c r="S957" s="357"/>
      <c r="T957" s="357"/>
      <c r="U957" s="357"/>
      <c r="V957" s="357"/>
      <c r="W957" s="357"/>
      <c r="X957" s="357"/>
      <c r="Y957" s="357"/>
      <c r="Z957" s="357"/>
      <c r="AA957" s="357"/>
      <c r="AB957" s="357"/>
      <c r="AC957" s="357"/>
      <c r="AD957" s="357"/>
      <c r="AE957" s="357"/>
      <c r="AF957" s="357"/>
      <c r="AG957" s="357"/>
      <c r="AH957" s="357"/>
      <c r="AI957" s="357"/>
      <c r="AJ957" s="357"/>
      <c r="AK957" s="357"/>
      <c r="AL957" s="357"/>
      <c r="AM957" s="357"/>
      <c r="AN957" s="357"/>
      <c r="AO957" s="357"/>
      <c r="AP957" s="357"/>
      <c r="AQ957" s="357"/>
      <c r="AR957" s="357"/>
      <c r="AS957" s="357"/>
      <c r="AT957" s="357"/>
      <c r="AU957" s="357"/>
      <c r="AV957" s="357"/>
      <c r="AW957" s="357"/>
      <c r="AX957" s="357"/>
      <c r="AY957" s="357"/>
      <c r="AZ957" s="357"/>
      <c r="BA957" s="357"/>
      <c r="BB957" s="357"/>
      <c r="BC957" s="357"/>
      <c r="BD957" s="357"/>
      <c r="BE957" s="357"/>
      <c r="BF957" s="357"/>
      <c r="BG957" s="357"/>
      <c r="BH957" s="357"/>
      <c r="BI957" s="357"/>
      <c r="BJ957" s="357"/>
      <c r="BK957" s="357"/>
      <c r="BL957" s="357"/>
      <c r="BM957" s="357"/>
      <c r="BN957" s="357"/>
      <c r="BO957" s="357"/>
      <c r="BP957" s="357"/>
      <c r="BQ957" s="357"/>
      <c r="BR957" s="357"/>
      <c r="BS957" s="357"/>
      <c r="BT957" s="357"/>
      <c r="BU957" s="357"/>
      <c r="BV957" s="357"/>
      <c r="BW957" s="357"/>
      <c r="BX957" s="357"/>
      <c r="BY957" s="357"/>
      <c r="BZ957" s="357"/>
      <c r="CA957" s="357"/>
      <c r="CB957" s="357"/>
      <c r="CC957" s="357"/>
      <c r="CD957" s="357"/>
      <c r="CE957" s="357"/>
      <c r="CF957" s="357"/>
      <c r="CG957" s="357"/>
      <c r="CH957" s="357"/>
      <c r="CI957" s="357"/>
      <c r="CJ957" s="357"/>
      <c r="CK957" s="357"/>
      <c r="CL957" s="357"/>
      <c r="CM957" s="357"/>
      <c r="CN957" s="357"/>
      <c r="CO957" s="357"/>
      <c r="CP957" s="357"/>
      <c r="CQ957" s="357"/>
      <c r="CR957" s="357"/>
      <c r="CS957" s="357"/>
      <c r="CT957" s="357"/>
      <c r="CU957" s="357"/>
      <c r="CV957" s="357"/>
      <c r="CW957" s="357"/>
      <c r="CX957" s="357"/>
      <c r="CY957" s="357"/>
      <c r="CZ957" s="357"/>
      <c r="DA957" s="357"/>
      <c r="DB957" s="357"/>
      <c r="DC957" s="357"/>
      <c r="DD957" s="357"/>
      <c r="DE957" s="357"/>
      <c r="DF957" s="357"/>
      <c r="DG957" s="357"/>
      <c r="DH957" s="357"/>
      <c r="DI957" s="357"/>
      <c r="DJ957" s="357"/>
      <c r="DK957" s="357"/>
      <c r="DL957" s="357"/>
      <c r="DM957" s="357"/>
      <c r="DN957" s="357"/>
      <c r="DO957" s="357"/>
      <c r="DP957" s="357"/>
      <c r="DQ957" s="357"/>
      <c r="DR957" s="357"/>
      <c r="DS957" s="357"/>
      <c r="DT957" s="357"/>
      <c r="DU957" s="357"/>
      <c r="DV957" s="357"/>
      <c r="DW957" s="357"/>
      <c r="DX957" s="357"/>
      <c r="DY957" s="357"/>
      <c r="DZ957" s="357"/>
      <c r="EA957" s="357"/>
      <c r="EB957" s="357"/>
      <c r="EC957" s="357"/>
      <c r="ED957" s="357"/>
      <c r="EE957" s="357"/>
      <c r="EF957" s="357"/>
      <c r="EG957" s="357"/>
      <c r="EH957" s="357"/>
      <c r="EI957" s="357"/>
      <c r="EJ957" s="357"/>
      <c r="EK957" s="357"/>
      <c r="EL957" s="357"/>
      <c r="EM957" s="357"/>
      <c r="EN957" s="357"/>
      <c r="EO957" s="357"/>
      <c r="EP957" s="357"/>
      <c r="EQ957" s="357"/>
      <c r="ER957" s="357"/>
      <c r="ES957" s="357"/>
      <c r="ET957" s="357"/>
      <c r="EU957" s="357"/>
    </row>
    <row r="958" ht="12.75" customHeight="1">
      <c r="A958" s="357"/>
      <c r="B958" s="357"/>
      <c r="C958" s="357"/>
      <c r="D958" s="357"/>
      <c r="E958" s="357"/>
      <c r="F958" s="357"/>
      <c r="G958" s="357"/>
      <c r="H958" s="357"/>
      <c r="I958" s="357"/>
      <c r="J958" s="357"/>
      <c r="K958" s="357"/>
      <c r="L958" s="357"/>
      <c r="M958" s="357"/>
      <c r="N958" s="357"/>
      <c r="O958" s="357"/>
      <c r="P958" s="357"/>
      <c r="Q958" s="357"/>
      <c r="R958" s="357"/>
      <c r="S958" s="357"/>
      <c r="T958" s="357"/>
      <c r="U958" s="357"/>
      <c r="V958" s="357"/>
      <c r="W958" s="357"/>
      <c r="X958" s="357"/>
      <c r="Y958" s="357"/>
      <c r="Z958" s="357"/>
      <c r="AA958" s="357"/>
      <c r="AB958" s="357"/>
      <c r="AC958" s="357"/>
      <c r="AD958" s="357"/>
      <c r="AE958" s="357"/>
      <c r="AF958" s="357"/>
      <c r="AG958" s="357"/>
      <c r="AH958" s="357"/>
      <c r="AI958" s="357"/>
      <c r="AJ958" s="357"/>
      <c r="AK958" s="357"/>
      <c r="AL958" s="357"/>
      <c r="AM958" s="357"/>
      <c r="AN958" s="357"/>
      <c r="AO958" s="357"/>
      <c r="AP958" s="357"/>
      <c r="AQ958" s="357"/>
      <c r="AR958" s="357"/>
      <c r="AS958" s="357"/>
      <c r="AT958" s="357"/>
      <c r="AU958" s="357"/>
      <c r="AV958" s="357"/>
      <c r="AW958" s="357"/>
      <c r="AX958" s="357"/>
      <c r="AY958" s="357"/>
      <c r="AZ958" s="357"/>
      <c r="BA958" s="357"/>
      <c r="BB958" s="357"/>
      <c r="BC958" s="357"/>
      <c r="BD958" s="357"/>
      <c r="BE958" s="357"/>
      <c r="BF958" s="357"/>
      <c r="BG958" s="357"/>
      <c r="BH958" s="357"/>
      <c r="BI958" s="357"/>
      <c r="BJ958" s="357"/>
      <c r="BK958" s="357"/>
      <c r="BL958" s="357"/>
      <c r="BM958" s="357"/>
      <c r="BN958" s="357"/>
      <c r="BO958" s="357"/>
      <c r="BP958" s="357"/>
      <c r="BQ958" s="357"/>
      <c r="BR958" s="357"/>
      <c r="BS958" s="357"/>
      <c r="BT958" s="357"/>
      <c r="BU958" s="357"/>
      <c r="BV958" s="357"/>
      <c r="BW958" s="357"/>
      <c r="BX958" s="357"/>
      <c r="BY958" s="357"/>
      <c r="BZ958" s="357"/>
      <c r="CA958" s="357"/>
      <c r="CB958" s="357"/>
      <c r="CC958" s="357"/>
      <c r="CD958" s="357"/>
      <c r="CE958" s="357"/>
      <c r="CF958" s="357"/>
      <c r="CG958" s="357"/>
      <c r="CH958" s="357"/>
      <c r="CI958" s="357"/>
      <c r="CJ958" s="357"/>
      <c r="CK958" s="357"/>
      <c r="CL958" s="357"/>
      <c r="CM958" s="357"/>
      <c r="CN958" s="357"/>
      <c r="CO958" s="357"/>
      <c r="CP958" s="357"/>
      <c r="CQ958" s="357"/>
      <c r="CR958" s="357"/>
      <c r="CS958" s="357"/>
      <c r="CT958" s="357"/>
      <c r="CU958" s="357"/>
      <c r="CV958" s="357"/>
      <c r="CW958" s="357"/>
      <c r="CX958" s="357"/>
      <c r="CY958" s="357"/>
      <c r="CZ958" s="357"/>
      <c r="DA958" s="357"/>
      <c r="DB958" s="357"/>
      <c r="DC958" s="357"/>
      <c r="DD958" s="357"/>
      <c r="DE958" s="357"/>
      <c r="DF958" s="357"/>
      <c r="DG958" s="357"/>
      <c r="DH958" s="357"/>
      <c r="DI958" s="357"/>
      <c r="DJ958" s="357"/>
      <c r="DK958" s="357"/>
      <c r="DL958" s="357"/>
      <c r="DM958" s="357"/>
      <c r="DN958" s="357"/>
      <c r="DO958" s="357"/>
      <c r="DP958" s="357"/>
      <c r="DQ958" s="357"/>
      <c r="DR958" s="357"/>
      <c r="DS958" s="357"/>
      <c r="DT958" s="357"/>
      <c r="DU958" s="357"/>
      <c r="DV958" s="357"/>
      <c r="DW958" s="357"/>
      <c r="DX958" s="357"/>
      <c r="DY958" s="357"/>
      <c r="DZ958" s="357"/>
      <c r="EA958" s="357"/>
      <c r="EB958" s="357"/>
      <c r="EC958" s="357"/>
      <c r="ED958" s="357"/>
      <c r="EE958" s="357"/>
      <c r="EF958" s="357"/>
      <c r="EG958" s="357"/>
      <c r="EH958" s="357"/>
      <c r="EI958" s="357"/>
      <c r="EJ958" s="357"/>
      <c r="EK958" s="357"/>
      <c r="EL958" s="357"/>
      <c r="EM958" s="357"/>
      <c r="EN958" s="357"/>
      <c r="EO958" s="357"/>
      <c r="EP958" s="357"/>
      <c r="EQ958" s="357"/>
      <c r="ER958" s="357"/>
      <c r="ES958" s="357"/>
      <c r="ET958" s="357"/>
      <c r="EU958" s="357"/>
    </row>
    <row r="959" ht="12.75" customHeight="1">
      <c r="A959" s="357"/>
      <c r="B959" s="357"/>
      <c r="C959" s="357"/>
      <c r="D959" s="357"/>
      <c r="E959" s="357"/>
      <c r="F959" s="357"/>
      <c r="G959" s="357"/>
      <c r="H959" s="357"/>
      <c r="I959" s="357"/>
      <c r="J959" s="357"/>
      <c r="K959" s="357"/>
      <c r="L959" s="357"/>
      <c r="M959" s="357"/>
      <c r="N959" s="357"/>
      <c r="O959" s="357"/>
      <c r="P959" s="357"/>
      <c r="Q959" s="357"/>
      <c r="R959" s="357"/>
      <c r="S959" s="357"/>
      <c r="T959" s="357"/>
      <c r="U959" s="357"/>
      <c r="V959" s="357"/>
      <c r="W959" s="357"/>
      <c r="X959" s="357"/>
      <c r="Y959" s="357"/>
      <c r="Z959" s="357"/>
      <c r="AA959" s="357"/>
      <c r="AB959" s="357"/>
      <c r="AC959" s="357"/>
      <c r="AD959" s="357"/>
      <c r="AE959" s="357"/>
      <c r="AF959" s="357"/>
      <c r="AG959" s="357"/>
      <c r="AH959" s="357"/>
      <c r="AI959" s="357"/>
      <c r="AJ959" s="357"/>
      <c r="AK959" s="357"/>
      <c r="AL959" s="357"/>
      <c r="AM959" s="357"/>
      <c r="AN959" s="357"/>
      <c r="AO959" s="357"/>
      <c r="AP959" s="357"/>
      <c r="AQ959" s="357"/>
      <c r="AR959" s="357"/>
      <c r="AS959" s="357"/>
      <c r="AT959" s="357"/>
      <c r="AU959" s="357"/>
      <c r="AV959" s="357"/>
      <c r="AW959" s="357"/>
      <c r="AX959" s="357"/>
      <c r="AY959" s="357"/>
      <c r="AZ959" s="357"/>
      <c r="BA959" s="357"/>
      <c r="BB959" s="357"/>
      <c r="BC959" s="357"/>
      <c r="BD959" s="357"/>
      <c r="BE959" s="357"/>
      <c r="BF959" s="357"/>
      <c r="BG959" s="357"/>
      <c r="BH959" s="357"/>
      <c r="BI959" s="357"/>
      <c r="BJ959" s="357"/>
      <c r="BK959" s="357"/>
      <c r="BL959" s="357"/>
      <c r="BM959" s="357"/>
      <c r="BN959" s="357"/>
      <c r="BO959" s="357"/>
      <c r="BP959" s="357"/>
      <c r="BQ959" s="357"/>
      <c r="BR959" s="357"/>
      <c r="BS959" s="357"/>
      <c r="BT959" s="357"/>
      <c r="BU959" s="357"/>
      <c r="BV959" s="357"/>
      <c r="BW959" s="357"/>
      <c r="BX959" s="357"/>
      <c r="BY959" s="357"/>
      <c r="BZ959" s="357"/>
      <c r="CA959" s="357"/>
      <c r="CB959" s="357"/>
      <c r="CC959" s="357"/>
      <c r="CD959" s="357"/>
      <c r="CE959" s="357"/>
      <c r="CF959" s="357"/>
      <c r="CG959" s="357"/>
      <c r="CH959" s="357"/>
      <c r="CI959" s="357"/>
      <c r="CJ959" s="357"/>
      <c r="CK959" s="357"/>
      <c r="CL959" s="357"/>
      <c r="CM959" s="357"/>
      <c r="CN959" s="357"/>
      <c r="CO959" s="357"/>
      <c r="CP959" s="357"/>
      <c r="CQ959" s="357"/>
      <c r="CR959" s="357"/>
      <c r="CS959" s="357"/>
      <c r="CT959" s="357"/>
      <c r="CU959" s="357"/>
      <c r="CV959" s="357"/>
      <c r="CW959" s="357"/>
      <c r="CX959" s="357"/>
      <c r="CY959" s="357"/>
      <c r="CZ959" s="357"/>
      <c r="DA959" s="357"/>
      <c r="DB959" s="357"/>
      <c r="DC959" s="357"/>
      <c r="DD959" s="357"/>
      <c r="DE959" s="357"/>
      <c r="DF959" s="357"/>
      <c r="DG959" s="357"/>
      <c r="DH959" s="357"/>
      <c r="DI959" s="357"/>
      <c r="DJ959" s="357"/>
      <c r="DK959" s="357"/>
      <c r="DL959" s="357"/>
      <c r="DM959" s="357"/>
      <c r="DN959" s="357"/>
      <c r="DO959" s="357"/>
      <c r="DP959" s="357"/>
      <c r="DQ959" s="357"/>
      <c r="DR959" s="357"/>
      <c r="DS959" s="357"/>
      <c r="DT959" s="357"/>
      <c r="DU959" s="357"/>
      <c r="DV959" s="357"/>
      <c r="DW959" s="357"/>
      <c r="DX959" s="357"/>
      <c r="DY959" s="357"/>
      <c r="DZ959" s="357"/>
      <c r="EA959" s="357"/>
      <c r="EB959" s="357"/>
      <c r="EC959" s="357"/>
      <c r="ED959" s="357"/>
      <c r="EE959" s="357"/>
      <c r="EF959" s="357"/>
      <c r="EG959" s="357"/>
      <c r="EH959" s="357"/>
      <c r="EI959" s="357"/>
      <c r="EJ959" s="357"/>
      <c r="EK959" s="357"/>
      <c r="EL959" s="357"/>
      <c r="EM959" s="357"/>
      <c r="EN959" s="357"/>
      <c r="EO959" s="357"/>
      <c r="EP959" s="357"/>
      <c r="EQ959" s="357"/>
      <c r="ER959" s="357"/>
      <c r="ES959" s="357"/>
      <c r="ET959" s="357"/>
      <c r="EU959" s="357"/>
    </row>
    <row r="960" ht="12.75" customHeight="1">
      <c r="A960" s="357"/>
      <c r="B960" s="357"/>
      <c r="C960" s="357"/>
      <c r="D960" s="357"/>
      <c r="E960" s="357"/>
      <c r="F960" s="357"/>
      <c r="G960" s="357"/>
      <c r="H960" s="357"/>
      <c r="I960" s="357"/>
      <c r="J960" s="357"/>
      <c r="K960" s="357"/>
      <c r="L960" s="357"/>
      <c r="M960" s="357"/>
      <c r="N960" s="357"/>
      <c r="O960" s="357"/>
      <c r="P960" s="357"/>
      <c r="Q960" s="357"/>
      <c r="R960" s="357"/>
      <c r="S960" s="357"/>
      <c r="T960" s="357"/>
      <c r="U960" s="357"/>
      <c r="V960" s="357"/>
      <c r="W960" s="357"/>
      <c r="X960" s="357"/>
      <c r="Y960" s="357"/>
      <c r="Z960" s="357"/>
      <c r="AA960" s="357"/>
      <c r="AB960" s="357"/>
      <c r="AC960" s="357"/>
      <c r="AD960" s="357"/>
      <c r="AE960" s="357"/>
      <c r="AF960" s="357"/>
      <c r="AG960" s="357"/>
      <c r="AH960" s="357"/>
      <c r="AI960" s="357"/>
      <c r="AJ960" s="357"/>
      <c r="AK960" s="357"/>
      <c r="AL960" s="357"/>
      <c r="AM960" s="357"/>
      <c r="AN960" s="357"/>
      <c r="AO960" s="357"/>
      <c r="AP960" s="357"/>
      <c r="AQ960" s="357"/>
      <c r="AR960" s="357"/>
      <c r="AS960" s="357"/>
      <c r="AT960" s="357"/>
      <c r="AU960" s="357"/>
      <c r="AV960" s="357"/>
      <c r="AW960" s="357"/>
      <c r="AX960" s="357"/>
      <c r="AY960" s="357"/>
      <c r="AZ960" s="357"/>
      <c r="BA960" s="357"/>
      <c r="BB960" s="357"/>
      <c r="BC960" s="357"/>
      <c r="BD960" s="357"/>
      <c r="BE960" s="357"/>
      <c r="BF960" s="357"/>
      <c r="BG960" s="357"/>
      <c r="BH960" s="357"/>
      <c r="BI960" s="357"/>
      <c r="BJ960" s="357"/>
      <c r="BK960" s="357"/>
      <c r="BL960" s="357"/>
      <c r="BM960" s="357"/>
      <c r="BN960" s="357"/>
      <c r="BO960" s="357"/>
      <c r="BP960" s="357"/>
      <c r="BQ960" s="357"/>
      <c r="BR960" s="357"/>
      <c r="BS960" s="357"/>
      <c r="BT960" s="357"/>
      <c r="BU960" s="357"/>
      <c r="BV960" s="357"/>
      <c r="BW960" s="357"/>
      <c r="BX960" s="357"/>
      <c r="BY960" s="357"/>
      <c r="BZ960" s="357"/>
      <c r="CA960" s="357"/>
      <c r="CB960" s="357"/>
      <c r="CC960" s="357"/>
      <c r="CD960" s="357"/>
      <c r="CE960" s="357"/>
      <c r="CF960" s="357"/>
      <c r="CG960" s="357"/>
      <c r="CH960" s="357"/>
      <c r="CI960" s="357"/>
      <c r="CJ960" s="357"/>
      <c r="CK960" s="357"/>
      <c r="CL960" s="357"/>
      <c r="CM960" s="357"/>
      <c r="CN960" s="357"/>
      <c r="CO960" s="357"/>
      <c r="CP960" s="357"/>
      <c r="CQ960" s="357"/>
      <c r="CR960" s="357"/>
      <c r="CS960" s="357"/>
      <c r="CT960" s="357"/>
      <c r="CU960" s="357"/>
      <c r="CV960" s="357"/>
      <c r="CW960" s="357"/>
      <c r="CX960" s="357"/>
      <c r="CY960" s="357"/>
      <c r="CZ960" s="357"/>
      <c r="DA960" s="357"/>
      <c r="DB960" s="357"/>
      <c r="DC960" s="357"/>
      <c r="DD960" s="357"/>
      <c r="DE960" s="357"/>
      <c r="DF960" s="357"/>
      <c r="DG960" s="357"/>
      <c r="DH960" s="357"/>
      <c r="DI960" s="357"/>
      <c r="DJ960" s="357"/>
      <c r="DK960" s="357"/>
      <c r="DL960" s="357"/>
      <c r="DM960" s="357"/>
      <c r="DN960" s="357"/>
      <c r="DO960" s="357"/>
      <c r="DP960" s="357"/>
      <c r="DQ960" s="357"/>
      <c r="DR960" s="357"/>
      <c r="DS960" s="357"/>
      <c r="DT960" s="357"/>
      <c r="DU960" s="357"/>
      <c r="DV960" s="357"/>
      <c r="DW960" s="357"/>
      <c r="DX960" s="357"/>
      <c r="DY960" s="357"/>
      <c r="DZ960" s="357"/>
      <c r="EA960" s="357"/>
      <c r="EB960" s="357"/>
      <c r="EC960" s="357"/>
      <c r="ED960" s="357"/>
      <c r="EE960" s="357"/>
      <c r="EF960" s="357"/>
      <c r="EG960" s="357"/>
      <c r="EH960" s="357"/>
      <c r="EI960" s="357"/>
      <c r="EJ960" s="357"/>
      <c r="EK960" s="357"/>
      <c r="EL960" s="357"/>
      <c r="EM960" s="357"/>
      <c r="EN960" s="357"/>
      <c r="EO960" s="357"/>
      <c r="EP960" s="357"/>
      <c r="EQ960" s="357"/>
      <c r="ER960" s="357"/>
      <c r="ES960" s="357"/>
      <c r="ET960" s="357"/>
      <c r="EU960" s="357"/>
    </row>
    <row r="961" ht="12.75" customHeight="1">
      <c r="A961" s="357"/>
      <c r="B961" s="357"/>
      <c r="C961" s="357"/>
      <c r="D961" s="357"/>
      <c r="E961" s="357"/>
      <c r="F961" s="357"/>
      <c r="G961" s="357"/>
      <c r="H961" s="357"/>
      <c r="I961" s="357"/>
      <c r="J961" s="357"/>
      <c r="K961" s="357"/>
      <c r="L961" s="357"/>
      <c r="M961" s="357"/>
      <c r="N961" s="357"/>
      <c r="O961" s="357"/>
      <c r="P961" s="357"/>
      <c r="Q961" s="357"/>
      <c r="R961" s="357"/>
      <c r="S961" s="357"/>
      <c r="T961" s="357"/>
      <c r="U961" s="357"/>
      <c r="V961" s="357"/>
      <c r="W961" s="357"/>
      <c r="X961" s="357"/>
      <c r="Y961" s="357"/>
      <c r="Z961" s="357"/>
      <c r="AA961" s="357"/>
      <c r="AB961" s="357"/>
      <c r="AC961" s="357"/>
      <c r="AD961" s="357"/>
      <c r="AE961" s="357"/>
      <c r="AF961" s="357"/>
      <c r="AG961" s="357"/>
      <c r="AH961" s="357"/>
      <c r="AI961" s="357"/>
      <c r="AJ961" s="357"/>
      <c r="AK961" s="357"/>
      <c r="AL961" s="357"/>
      <c r="AM961" s="357"/>
      <c r="AN961" s="357"/>
      <c r="AO961" s="357"/>
      <c r="AP961" s="357"/>
      <c r="AQ961" s="357"/>
      <c r="AR961" s="357"/>
      <c r="AS961" s="357"/>
      <c r="AT961" s="357"/>
      <c r="AU961" s="357"/>
      <c r="AV961" s="357"/>
      <c r="AW961" s="357"/>
      <c r="AX961" s="357"/>
      <c r="AY961" s="357"/>
      <c r="AZ961" s="357"/>
      <c r="BA961" s="357"/>
      <c r="BB961" s="357"/>
      <c r="BC961" s="357"/>
      <c r="BD961" s="357"/>
      <c r="BE961" s="357"/>
      <c r="BF961" s="357"/>
      <c r="BG961" s="357"/>
      <c r="BH961" s="357"/>
      <c r="BI961" s="357"/>
      <c r="BJ961" s="357"/>
      <c r="BK961" s="357"/>
      <c r="BL961" s="357"/>
      <c r="BM961" s="357"/>
      <c r="BN961" s="357"/>
      <c r="BO961" s="357"/>
      <c r="BP961" s="357"/>
      <c r="BQ961" s="357"/>
      <c r="BR961" s="357"/>
      <c r="BS961" s="357"/>
      <c r="BT961" s="357"/>
      <c r="BU961" s="357"/>
      <c r="BV961" s="357"/>
      <c r="BW961" s="357"/>
      <c r="BX961" s="357"/>
      <c r="BY961" s="357"/>
      <c r="BZ961" s="357"/>
      <c r="CA961" s="357"/>
      <c r="CB961" s="357"/>
      <c r="CC961" s="357"/>
      <c r="CD961" s="357"/>
      <c r="CE961" s="357"/>
      <c r="CF961" s="357"/>
      <c r="CG961" s="357"/>
      <c r="CH961" s="357"/>
      <c r="CI961" s="357"/>
      <c r="CJ961" s="357"/>
      <c r="CK961" s="357"/>
      <c r="CL961" s="357"/>
      <c r="CM961" s="357"/>
      <c r="CN961" s="357"/>
      <c r="CO961" s="357"/>
      <c r="CP961" s="357"/>
      <c r="CQ961" s="357"/>
      <c r="CR961" s="357"/>
      <c r="CS961" s="357"/>
      <c r="CT961" s="357"/>
      <c r="CU961" s="357"/>
      <c r="CV961" s="357"/>
      <c r="CW961" s="357"/>
      <c r="CX961" s="357"/>
      <c r="CY961" s="357"/>
      <c r="CZ961" s="357"/>
      <c r="DA961" s="357"/>
      <c r="DB961" s="357"/>
      <c r="DC961" s="357"/>
      <c r="DD961" s="357"/>
      <c r="DE961" s="357"/>
      <c r="DF961" s="357"/>
      <c r="DG961" s="357"/>
      <c r="DH961" s="357"/>
      <c r="DI961" s="357"/>
      <c r="DJ961" s="357"/>
      <c r="DK961" s="357"/>
      <c r="DL961" s="357"/>
      <c r="DM961" s="357"/>
      <c r="DN961" s="357"/>
      <c r="DO961" s="357"/>
      <c r="DP961" s="357"/>
      <c r="DQ961" s="357"/>
      <c r="DR961" s="357"/>
      <c r="DS961" s="357"/>
      <c r="DT961" s="357"/>
      <c r="DU961" s="357"/>
      <c r="DV961" s="357"/>
      <c r="DW961" s="357"/>
      <c r="DX961" s="357"/>
      <c r="DY961" s="357"/>
      <c r="DZ961" s="357"/>
      <c r="EA961" s="357"/>
      <c r="EB961" s="357"/>
      <c r="EC961" s="357"/>
      <c r="ED961" s="357"/>
      <c r="EE961" s="357"/>
      <c r="EF961" s="357"/>
      <c r="EG961" s="357"/>
      <c r="EH961" s="357"/>
      <c r="EI961" s="357"/>
      <c r="EJ961" s="357"/>
      <c r="EK961" s="357"/>
      <c r="EL961" s="357"/>
      <c r="EM961" s="357"/>
      <c r="EN961" s="357"/>
      <c r="EO961" s="357"/>
      <c r="EP961" s="357"/>
      <c r="EQ961" s="357"/>
      <c r="ER961" s="357"/>
      <c r="ES961" s="357"/>
      <c r="ET961" s="357"/>
      <c r="EU961" s="357"/>
    </row>
    <row r="962" ht="12.75" customHeight="1">
      <c r="A962" s="357"/>
      <c r="B962" s="357"/>
      <c r="C962" s="357"/>
      <c r="D962" s="357"/>
      <c r="E962" s="357"/>
      <c r="F962" s="357"/>
      <c r="G962" s="357"/>
      <c r="H962" s="357"/>
      <c r="I962" s="357"/>
      <c r="J962" s="357"/>
      <c r="K962" s="357"/>
      <c r="L962" s="357"/>
      <c r="M962" s="357"/>
      <c r="N962" s="357"/>
      <c r="O962" s="357"/>
      <c r="P962" s="357"/>
      <c r="Q962" s="357"/>
      <c r="R962" s="357"/>
      <c r="S962" s="357"/>
      <c r="T962" s="357"/>
      <c r="U962" s="357"/>
      <c r="V962" s="357"/>
      <c r="W962" s="357"/>
      <c r="X962" s="357"/>
      <c r="Y962" s="357"/>
      <c r="Z962" s="357"/>
      <c r="AA962" s="357"/>
      <c r="AB962" s="357"/>
      <c r="AC962" s="357"/>
      <c r="AD962" s="357"/>
      <c r="AE962" s="357"/>
      <c r="AF962" s="357"/>
      <c r="AG962" s="357"/>
      <c r="AH962" s="357"/>
      <c r="AI962" s="357"/>
      <c r="AJ962" s="357"/>
      <c r="AK962" s="357"/>
      <c r="AL962" s="357"/>
      <c r="AM962" s="357"/>
      <c r="AN962" s="357"/>
      <c r="AO962" s="357"/>
      <c r="AP962" s="357"/>
      <c r="AQ962" s="357"/>
      <c r="AR962" s="357"/>
      <c r="AS962" s="357"/>
      <c r="AT962" s="357"/>
      <c r="AU962" s="357"/>
      <c r="AV962" s="357"/>
      <c r="AW962" s="357"/>
      <c r="AX962" s="357"/>
      <c r="AY962" s="357"/>
      <c r="AZ962" s="357"/>
      <c r="BA962" s="357"/>
      <c r="BB962" s="357"/>
      <c r="BC962" s="357"/>
      <c r="BD962" s="357"/>
      <c r="BE962" s="357"/>
      <c r="BF962" s="357"/>
      <c r="BG962" s="357"/>
      <c r="BH962" s="357"/>
      <c r="BI962" s="357"/>
      <c r="BJ962" s="357"/>
      <c r="BK962" s="357"/>
      <c r="BL962" s="357"/>
      <c r="BM962" s="357"/>
      <c r="BN962" s="357"/>
      <c r="BO962" s="357"/>
      <c r="BP962" s="357"/>
      <c r="BQ962" s="357"/>
      <c r="BR962" s="357"/>
      <c r="BS962" s="357"/>
      <c r="BT962" s="357"/>
      <c r="BU962" s="357"/>
      <c r="BV962" s="357"/>
      <c r="BW962" s="357"/>
      <c r="BX962" s="357"/>
      <c r="BY962" s="357"/>
      <c r="BZ962" s="357"/>
      <c r="CA962" s="357"/>
      <c r="CB962" s="357"/>
      <c r="CC962" s="357"/>
      <c r="CD962" s="357"/>
      <c r="CE962" s="357"/>
      <c r="CF962" s="357"/>
      <c r="CG962" s="357"/>
      <c r="CH962" s="357"/>
      <c r="CI962" s="357"/>
      <c r="CJ962" s="357"/>
      <c r="CK962" s="357"/>
      <c r="CL962" s="357"/>
      <c r="CM962" s="357"/>
      <c r="CN962" s="357"/>
      <c r="CO962" s="357"/>
      <c r="CP962" s="357"/>
      <c r="CQ962" s="357"/>
      <c r="CR962" s="357"/>
      <c r="CS962" s="357"/>
      <c r="CT962" s="357"/>
      <c r="CU962" s="357"/>
      <c r="CV962" s="357"/>
      <c r="CW962" s="357"/>
      <c r="CX962" s="357"/>
      <c r="CY962" s="357"/>
      <c r="CZ962" s="357"/>
      <c r="DA962" s="357"/>
      <c r="DB962" s="357"/>
      <c r="DC962" s="357"/>
      <c r="DD962" s="357"/>
      <c r="DE962" s="357"/>
      <c r="DF962" s="357"/>
      <c r="DG962" s="357"/>
      <c r="DH962" s="357"/>
      <c r="DI962" s="357"/>
      <c r="DJ962" s="357"/>
      <c r="DK962" s="357"/>
      <c r="DL962" s="357"/>
      <c r="DM962" s="357"/>
      <c r="DN962" s="357"/>
      <c r="DO962" s="357"/>
      <c r="DP962" s="357"/>
      <c r="DQ962" s="357"/>
      <c r="DR962" s="357"/>
      <c r="DS962" s="357"/>
      <c r="DT962" s="357"/>
      <c r="DU962" s="357"/>
      <c r="DV962" s="357"/>
      <c r="DW962" s="357"/>
      <c r="DX962" s="357"/>
      <c r="DY962" s="357"/>
      <c r="DZ962" s="357"/>
      <c r="EA962" s="357"/>
      <c r="EB962" s="357"/>
      <c r="EC962" s="357"/>
      <c r="ED962" s="357"/>
      <c r="EE962" s="357"/>
      <c r="EF962" s="357"/>
      <c r="EG962" s="357"/>
      <c r="EH962" s="357"/>
      <c r="EI962" s="357"/>
      <c r="EJ962" s="357"/>
      <c r="EK962" s="357"/>
      <c r="EL962" s="357"/>
      <c r="EM962" s="357"/>
      <c r="EN962" s="357"/>
      <c r="EO962" s="357"/>
      <c r="EP962" s="357"/>
      <c r="EQ962" s="357"/>
      <c r="ER962" s="357"/>
      <c r="ES962" s="357"/>
      <c r="ET962" s="357"/>
      <c r="EU962" s="357"/>
    </row>
    <row r="963" ht="12.75" customHeight="1">
      <c r="A963" s="357"/>
      <c r="B963" s="357"/>
      <c r="C963" s="357"/>
      <c r="D963" s="357"/>
      <c r="E963" s="357"/>
      <c r="F963" s="357"/>
      <c r="G963" s="357"/>
      <c r="H963" s="357"/>
      <c r="I963" s="357"/>
      <c r="J963" s="357"/>
      <c r="K963" s="357"/>
      <c r="L963" s="357"/>
      <c r="M963" s="357"/>
      <c r="N963" s="357"/>
      <c r="O963" s="357"/>
      <c r="P963" s="357"/>
      <c r="Q963" s="357"/>
      <c r="R963" s="357"/>
      <c r="S963" s="357"/>
      <c r="T963" s="357"/>
      <c r="U963" s="357"/>
      <c r="V963" s="357"/>
      <c r="W963" s="357"/>
      <c r="X963" s="357"/>
      <c r="Y963" s="357"/>
      <c r="Z963" s="357"/>
      <c r="AA963" s="357"/>
      <c r="AB963" s="357"/>
      <c r="AC963" s="357"/>
      <c r="AD963" s="357"/>
      <c r="AE963" s="357"/>
      <c r="AF963" s="357"/>
      <c r="AG963" s="357"/>
      <c r="AH963" s="357"/>
      <c r="AI963" s="357"/>
      <c r="AJ963" s="357"/>
      <c r="AK963" s="357"/>
      <c r="AL963" s="357"/>
      <c r="AM963" s="357"/>
      <c r="AN963" s="357"/>
      <c r="AO963" s="357"/>
      <c r="AP963" s="357"/>
      <c r="AQ963" s="357"/>
      <c r="AR963" s="357"/>
      <c r="AS963" s="357"/>
      <c r="AT963" s="357"/>
      <c r="AU963" s="357"/>
      <c r="AV963" s="357"/>
      <c r="AW963" s="357"/>
      <c r="AX963" s="357"/>
      <c r="AY963" s="357"/>
      <c r="AZ963" s="357"/>
      <c r="BA963" s="357"/>
      <c r="BB963" s="357"/>
      <c r="BC963" s="357"/>
      <c r="BD963" s="357"/>
      <c r="BE963" s="357"/>
      <c r="BF963" s="357"/>
      <c r="BG963" s="357"/>
      <c r="BH963" s="357"/>
      <c r="BI963" s="357"/>
      <c r="BJ963" s="357"/>
      <c r="BK963" s="357"/>
      <c r="BL963" s="357"/>
      <c r="BM963" s="357"/>
      <c r="BN963" s="357"/>
      <c r="BO963" s="357"/>
      <c r="BP963" s="357"/>
      <c r="BQ963" s="357"/>
      <c r="BR963" s="357"/>
      <c r="BS963" s="357"/>
      <c r="BT963" s="357"/>
      <c r="BU963" s="357"/>
      <c r="BV963" s="357"/>
      <c r="BW963" s="357"/>
      <c r="BX963" s="357"/>
      <c r="BY963" s="357"/>
      <c r="BZ963" s="357"/>
      <c r="CA963" s="357"/>
      <c r="CB963" s="357"/>
      <c r="CC963" s="357"/>
      <c r="CD963" s="357"/>
      <c r="CE963" s="357"/>
      <c r="CF963" s="357"/>
      <c r="CG963" s="357"/>
      <c r="CH963" s="357"/>
      <c r="CI963" s="357"/>
      <c r="CJ963" s="357"/>
      <c r="CK963" s="357"/>
      <c r="CL963" s="357"/>
      <c r="CM963" s="357"/>
      <c r="CN963" s="357"/>
      <c r="CO963" s="357"/>
      <c r="CP963" s="357"/>
      <c r="CQ963" s="357"/>
      <c r="CR963" s="357"/>
      <c r="CS963" s="357"/>
      <c r="CT963" s="357"/>
      <c r="CU963" s="357"/>
      <c r="CV963" s="357"/>
      <c r="CW963" s="357"/>
      <c r="CX963" s="357"/>
      <c r="CY963" s="357"/>
      <c r="CZ963" s="357"/>
      <c r="DA963" s="357"/>
      <c r="DB963" s="357"/>
      <c r="DC963" s="357"/>
      <c r="DD963" s="357"/>
      <c r="DE963" s="357"/>
      <c r="DF963" s="357"/>
      <c r="DG963" s="357"/>
      <c r="DH963" s="357"/>
      <c r="DI963" s="357"/>
      <c r="DJ963" s="357"/>
      <c r="DK963" s="357"/>
      <c r="DL963" s="357"/>
      <c r="DM963" s="357"/>
      <c r="DN963" s="357"/>
      <c r="DO963" s="357"/>
      <c r="DP963" s="357"/>
      <c r="DQ963" s="357"/>
      <c r="DR963" s="357"/>
      <c r="DS963" s="357"/>
      <c r="DT963" s="357"/>
      <c r="DU963" s="357"/>
      <c r="DV963" s="357"/>
      <c r="DW963" s="357"/>
      <c r="DX963" s="357"/>
      <c r="DY963" s="357"/>
      <c r="DZ963" s="357"/>
      <c r="EA963" s="357"/>
      <c r="EB963" s="357"/>
      <c r="EC963" s="357"/>
      <c r="ED963" s="357"/>
      <c r="EE963" s="357"/>
      <c r="EF963" s="357"/>
      <c r="EG963" s="357"/>
      <c r="EH963" s="357"/>
      <c r="EI963" s="357"/>
      <c r="EJ963" s="357"/>
      <c r="EK963" s="357"/>
      <c r="EL963" s="357"/>
      <c r="EM963" s="357"/>
      <c r="EN963" s="357"/>
      <c r="EO963" s="357"/>
      <c r="EP963" s="357"/>
      <c r="EQ963" s="357"/>
      <c r="ER963" s="357"/>
      <c r="ES963" s="357"/>
      <c r="ET963" s="357"/>
      <c r="EU963" s="357"/>
    </row>
    <row r="964" ht="12.75" customHeight="1">
      <c r="A964" s="357"/>
      <c r="B964" s="357"/>
      <c r="C964" s="357"/>
      <c r="D964" s="357"/>
      <c r="E964" s="357"/>
      <c r="F964" s="357"/>
      <c r="G964" s="357"/>
      <c r="H964" s="357"/>
      <c r="I964" s="357"/>
      <c r="J964" s="357"/>
      <c r="K964" s="357"/>
      <c r="L964" s="357"/>
      <c r="M964" s="357"/>
      <c r="N964" s="357"/>
      <c r="O964" s="357"/>
      <c r="P964" s="357"/>
      <c r="Q964" s="357"/>
      <c r="R964" s="357"/>
      <c r="S964" s="357"/>
      <c r="T964" s="357"/>
      <c r="U964" s="357"/>
      <c r="V964" s="357"/>
      <c r="W964" s="357"/>
      <c r="X964" s="357"/>
      <c r="Y964" s="357"/>
      <c r="Z964" s="357"/>
      <c r="AA964" s="357"/>
      <c r="AB964" s="357"/>
      <c r="AC964" s="357"/>
      <c r="AD964" s="357"/>
      <c r="AE964" s="357"/>
      <c r="AF964" s="357"/>
      <c r="AG964" s="357"/>
      <c r="AH964" s="357"/>
      <c r="AI964" s="357"/>
      <c r="AJ964" s="357"/>
      <c r="AK964" s="357"/>
      <c r="AL964" s="357"/>
      <c r="AM964" s="357"/>
      <c r="AN964" s="357"/>
      <c r="AO964" s="357"/>
      <c r="AP964" s="357"/>
      <c r="AQ964" s="357"/>
      <c r="AR964" s="357"/>
      <c r="AS964" s="357"/>
      <c r="AT964" s="357"/>
      <c r="AU964" s="357"/>
      <c r="AV964" s="357"/>
      <c r="AW964" s="357"/>
      <c r="AX964" s="357"/>
      <c r="AY964" s="357"/>
      <c r="AZ964" s="357"/>
      <c r="BA964" s="357"/>
      <c r="BB964" s="357"/>
      <c r="BC964" s="357"/>
      <c r="BD964" s="357"/>
      <c r="BE964" s="357"/>
      <c r="BF964" s="357"/>
      <c r="BG964" s="357"/>
      <c r="BH964" s="357"/>
      <c r="BI964" s="357"/>
      <c r="BJ964" s="357"/>
      <c r="BK964" s="357"/>
      <c r="BL964" s="357"/>
      <c r="BM964" s="357"/>
      <c r="BN964" s="357"/>
      <c r="BO964" s="357"/>
      <c r="BP964" s="357"/>
      <c r="BQ964" s="357"/>
      <c r="BR964" s="357"/>
      <c r="BS964" s="357"/>
      <c r="BT964" s="357"/>
      <c r="BU964" s="357"/>
      <c r="BV964" s="357"/>
      <c r="BW964" s="357"/>
      <c r="BX964" s="357"/>
      <c r="BY964" s="357"/>
      <c r="BZ964" s="357"/>
      <c r="CA964" s="357"/>
      <c r="CB964" s="357"/>
      <c r="CC964" s="357"/>
      <c r="CD964" s="357"/>
      <c r="CE964" s="357"/>
      <c r="CF964" s="357"/>
      <c r="CG964" s="357"/>
      <c r="CH964" s="357"/>
      <c r="CI964" s="357"/>
      <c r="CJ964" s="357"/>
      <c r="CK964" s="357"/>
      <c r="CL964" s="357"/>
      <c r="CM964" s="357"/>
      <c r="CN964" s="357"/>
      <c r="CO964" s="357"/>
      <c r="CP964" s="357"/>
      <c r="CQ964" s="357"/>
      <c r="CR964" s="357"/>
      <c r="CS964" s="357"/>
      <c r="CT964" s="357"/>
      <c r="CU964" s="357"/>
      <c r="CV964" s="357"/>
      <c r="CW964" s="357"/>
      <c r="CX964" s="357"/>
      <c r="CY964" s="357"/>
      <c r="CZ964" s="357"/>
      <c r="DA964" s="357"/>
      <c r="DB964" s="357"/>
      <c r="DC964" s="357"/>
      <c r="DD964" s="357"/>
      <c r="DE964" s="357"/>
      <c r="DF964" s="357"/>
      <c r="DG964" s="357"/>
      <c r="DH964" s="357"/>
      <c r="DI964" s="357"/>
      <c r="DJ964" s="357"/>
      <c r="DK964" s="357"/>
      <c r="DL964" s="357"/>
      <c r="DM964" s="357"/>
      <c r="DN964" s="357"/>
      <c r="DO964" s="357"/>
      <c r="DP964" s="357"/>
      <c r="DQ964" s="357"/>
      <c r="DR964" s="357"/>
      <c r="DS964" s="357"/>
      <c r="DT964" s="357"/>
      <c r="DU964" s="357"/>
      <c r="DV964" s="357"/>
      <c r="DW964" s="357"/>
      <c r="DX964" s="357"/>
      <c r="DY964" s="357"/>
      <c r="DZ964" s="357"/>
      <c r="EA964" s="357"/>
      <c r="EB964" s="357"/>
      <c r="EC964" s="357"/>
      <c r="ED964" s="357"/>
      <c r="EE964" s="357"/>
      <c r="EF964" s="357"/>
      <c r="EG964" s="357"/>
      <c r="EH964" s="357"/>
      <c r="EI964" s="357"/>
      <c r="EJ964" s="357"/>
      <c r="EK964" s="357"/>
      <c r="EL964" s="357"/>
      <c r="EM964" s="357"/>
      <c r="EN964" s="357"/>
      <c r="EO964" s="357"/>
      <c r="EP964" s="357"/>
      <c r="EQ964" s="357"/>
      <c r="ER964" s="357"/>
      <c r="ES964" s="357"/>
      <c r="ET964" s="357"/>
      <c r="EU964" s="357"/>
    </row>
    <row r="965" ht="12.75" customHeight="1">
      <c r="A965" s="357"/>
      <c r="B965" s="357"/>
      <c r="C965" s="357"/>
      <c r="D965" s="357"/>
      <c r="E965" s="357"/>
      <c r="F965" s="357"/>
      <c r="G965" s="357"/>
      <c r="H965" s="357"/>
      <c r="I965" s="357"/>
      <c r="J965" s="357"/>
      <c r="K965" s="357"/>
      <c r="L965" s="357"/>
      <c r="M965" s="357"/>
      <c r="N965" s="357"/>
      <c r="O965" s="357"/>
      <c r="P965" s="357"/>
      <c r="Q965" s="357"/>
      <c r="R965" s="357"/>
      <c r="S965" s="357"/>
      <c r="T965" s="357"/>
      <c r="U965" s="357"/>
      <c r="V965" s="357"/>
      <c r="W965" s="357"/>
      <c r="X965" s="357"/>
      <c r="Y965" s="357"/>
      <c r="Z965" s="357"/>
      <c r="AA965" s="357"/>
      <c r="AB965" s="357"/>
      <c r="AC965" s="357"/>
      <c r="AD965" s="357"/>
      <c r="AE965" s="357"/>
      <c r="AF965" s="357"/>
      <c r="AG965" s="357"/>
      <c r="AH965" s="357"/>
      <c r="AI965" s="357"/>
      <c r="AJ965" s="357"/>
      <c r="AK965" s="357"/>
      <c r="AL965" s="357"/>
      <c r="AM965" s="357"/>
      <c r="AN965" s="357"/>
      <c r="AO965" s="357"/>
      <c r="AP965" s="357"/>
      <c r="AQ965" s="357"/>
      <c r="AR965" s="357"/>
      <c r="AS965" s="357"/>
      <c r="AT965" s="357"/>
      <c r="AU965" s="357"/>
      <c r="AV965" s="357"/>
      <c r="AW965" s="357"/>
      <c r="AX965" s="357"/>
      <c r="AY965" s="357"/>
      <c r="AZ965" s="357"/>
      <c r="BA965" s="357"/>
      <c r="BB965" s="357"/>
      <c r="BC965" s="357"/>
      <c r="BD965" s="357"/>
      <c r="BE965" s="357"/>
      <c r="BF965" s="357"/>
      <c r="BG965" s="357"/>
      <c r="BH965" s="357"/>
      <c r="BI965" s="357"/>
      <c r="BJ965" s="357"/>
      <c r="BK965" s="357"/>
      <c r="BL965" s="357"/>
      <c r="BM965" s="357"/>
      <c r="BN965" s="357"/>
      <c r="BO965" s="357"/>
      <c r="BP965" s="357"/>
      <c r="BQ965" s="357"/>
      <c r="BR965" s="357"/>
      <c r="BS965" s="357"/>
      <c r="BT965" s="357"/>
      <c r="BU965" s="357"/>
      <c r="BV965" s="357"/>
      <c r="BW965" s="357"/>
      <c r="BX965" s="357"/>
      <c r="BY965" s="357"/>
      <c r="BZ965" s="357"/>
      <c r="CA965" s="357"/>
      <c r="CB965" s="357"/>
      <c r="CC965" s="357"/>
      <c r="CD965" s="357"/>
      <c r="CE965" s="357"/>
      <c r="CF965" s="357"/>
      <c r="CG965" s="357"/>
      <c r="CH965" s="357"/>
      <c r="CI965" s="357"/>
      <c r="CJ965" s="357"/>
      <c r="CK965" s="357"/>
      <c r="CL965" s="357"/>
      <c r="CM965" s="357"/>
      <c r="CN965" s="357"/>
      <c r="CO965" s="357"/>
      <c r="CP965" s="357"/>
      <c r="CQ965" s="357"/>
      <c r="CR965" s="357"/>
      <c r="CS965" s="357"/>
      <c r="CT965" s="357"/>
      <c r="CU965" s="357"/>
      <c r="CV965" s="357"/>
      <c r="CW965" s="357"/>
      <c r="CX965" s="357"/>
      <c r="CY965" s="357"/>
      <c r="CZ965" s="357"/>
      <c r="DA965" s="357"/>
      <c r="DB965" s="357"/>
      <c r="DC965" s="357"/>
      <c r="DD965" s="357"/>
      <c r="DE965" s="357"/>
      <c r="DF965" s="357"/>
      <c r="DG965" s="357"/>
      <c r="DH965" s="357"/>
      <c r="DI965" s="357"/>
      <c r="DJ965" s="357"/>
      <c r="DK965" s="357"/>
      <c r="DL965" s="357"/>
      <c r="DM965" s="357"/>
      <c r="DN965" s="357"/>
      <c r="DO965" s="357"/>
      <c r="DP965" s="357"/>
      <c r="DQ965" s="357"/>
      <c r="DR965" s="357"/>
      <c r="DS965" s="357"/>
      <c r="DT965" s="357"/>
      <c r="DU965" s="357"/>
      <c r="DV965" s="357"/>
      <c r="DW965" s="357"/>
      <c r="DX965" s="357"/>
      <c r="DY965" s="357"/>
      <c r="DZ965" s="357"/>
      <c r="EA965" s="357"/>
      <c r="EB965" s="357"/>
      <c r="EC965" s="357"/>
      <c r="ED965" s="357"/>
      <c r="EE965" s="357"/>
      <c r="EF965" s="357"/>
      <c r="EG965" s="357"/>
      <c r="EH965" s="357"/>
      <c r="EI965" s="357"/>
      <c r="EJ965" s="357"/>
      <c r="EK965" s="357"/>
      <c r="EL965" s="357"/>
      <c r="EM965" s="357"/>
      <c r="EN965" s="357"/>
      <c r="EO965" s="357"/>
      <c r="EP965" s="357"/>
      <c r="EQ965" s="357"/>
      <c r="ER965" s="357"/>
      <c r="ES965" s="357"/>
      <c r="ET965" s="357"/>
      <c r="EU965" s="357"/>
    </row>
    <row r="966" ht="12.75" customHeight="1">
      <c r="A966" s="357"/>
      <c r="B966" s="357"/>
      <c r="C966" s="357"/>
      <c r="D966" s="357"/>
      <c r="E966" s="357"/>
      <c r="F966" s="357"/>
      <c r="G966" s="357"/>
      <c r="H966" s="357"/>
      <c r="I966" s="357"/>
      <c r="J966" s="357"/>
      <c r="K966" s="357"/>
      <c r="L966" s="357"/>
      <c r="M966" s="357"/>
      <c r="N966" s="357"/>
      <c r="O966" s="357"/>
      <c r="P966" s="357"/>
      <c r="Q966" s="357"/>
      <c r="R966" s="357"/>
      <c r="S966" s="357"/>
      <c r="T966" s="357"/>
      <c r="U966" s="357"/>
      <c r="V966" s="357"/>
      <c r="W966" s="357"/>
      <c r="X966" s="357"/>
      <c r="Y966" s="357"/>
      <c r="Z966" s="357"/>
      <c r="AA966" s="357"/>
      <c r="AB966" s="357"/>
      <c r="AC966" s="357"/>
      <c r="AD966" s="357"/>
      <c r="AE966" s="357"/>
      <c r="AF966" s="357"/>
      <c r="AG966" s="357"/>
      <c r="AH966" s="357"/>
      <c r="AI966" s="357"/>
      <c r="AJ966" s="357"/>
      <c r="AK966" s="357"/>
      <c r="AL966" s="357"/>
      <c r="AM966" s="357"/>
      <c r="AN966" s="357"/>
      <c r="AO966" s="357"/>
      <c r="AP966" s="357"/>
      <c r="AQ966" s="357"/>
      <c r="AR966" s="357"/>
      <c r="AS966" s="357"/>
      <c r="AT966" s="357"/>
      <c r="AU966" s="357"/>
      <c r="AV966" s="357"/>
      <c r="AW966" s="357"/>
      <c r="AX966" s="357"/>
      <c r="AY966" s="357"/>
      <c r="AZ966" s="357"/>
      <c r="BA966" s="357"/>
      <c r="BB966" s="357"/>
      <c r="BC966" s="357"/>
      <c r="BD966" s="357"/>
      <c r="BE966" s="357"/>
      <c r="BF966" s="357"/>
      <c r="BG966" s="357"/>
      <c r="BH966" s="357"/>
      <c r="BI966" s="357"/>
      <c r="BJ966" s="357"/>
      <c r="BK966" s="357"/>
      <c r="BL966" s="357"/>
      <c r="BM966" s="357"/>
      <c r="BN966" s="357"/>
      <c r="BO966" s="357"/>
      <c r="BP966" s="357"/>
      <c r="BQ966" s="357"/>
      <c r="BR966" s="357"/>
      <c r="BS966" s="357"/>
      <c r="BT966" s="357"/>
      <c r="BU966" s="357"/>
      <c r="BV966" s="357"/>
      <c r="BW966" s="357"/>
      <c r="BX966" s="357"/>
      <c r="BY966" s="357"/>
      <c r="BZ966" s="357"/>
      <c r="CA966" s="357"/>
      <c r="CB966" s="357"/>
      <c r="CC966" s="357"/>
      <c r="CD966" s="357"/>
      <c r="CE966" s="357"/>
      <c r="CF966" s="357"/>
      <c r="CG966" s="357"/>
      <c r="CH966" s="357"/>
      <c r="CI966" s="357"/>
      <c r="CJ966" s="357"/>
      <c r="CK966" s="357"/>
      <c r="CL966" s="357"/>
      <c r="CM966" s="357"/>
      <c r="CN966" s="357"/>
      <c r="CO966" s="357"/>
      <c r="CP966" s="357"/>
      <c r="CQ966" s="357"/>
      <c r="CR966" s="357"/>
      <c r="CS966" s="357"/>
      <c r="CT966" s="357"/>
      <c r="CU966" s="357"/>
      <c r="CV966" s="357"/>
      <c r="CW966" s="357"/>
      <c r="CX966" s="357"/>
      <c r="CY966" s="357"/>
      <c r="CZ966" s="357"/>
      <c r="DA966" s="357"/>
      <c r="DB966" s="357"/>
      <c r="DC966" s="357"/>
      <c r="DD966" s="357"/>
      <c r="DE966" s="357"/>
      <c r="DF966" s="357"/>
      <c r="DG966" s="357"/>
      <c r="DH966" s="357"/>
      <c r="DI966" s="357"/>
      <c r="DJ966" s="357"/>
      <c r="DK966" s="357"/>
      <c r="DL966" s="357"/>
      <c r="DM966" s="357"/>
      <c r="DN966" s="357"/>
      <c r="DO966" s="357"/>
      <c r="DP966" s="357"/>
      <c r="DQ966" s="357"/>
      <c r="DR966" s="357"/>
      <c r="DS966" s="357"/>
      <c r="DT966" s="357"/>
      <c r="DU966" s="357"/>
      <c r="DV966" s="357"/>
      <c r="DW966" s="357"/>
      <c r="DX966" s="357"/>
      <c r="DY966" s="357"/>
      <c r="DZ966" s="357"/>
      <c r="EA966" s="357"/>
      <c r="EB966" s="357"/>
      <c r="EC966" s="357"/>
      <c r="ED966" s="357"/>
      <c r="EE966" s="357"/>
      <c r="EF966" s="357"/>
      <c r="EG966" s="357"/>
      <c r="EH966" s="357"/>
      <c r="EI966" s="357"/>
      <c r="EJ966" s="357"/>
      <c r="EK966" s="357"/>
      <c r="EL966" s="357"/>
      <c r="EM966" s="357"/>
      <c r="EN966" s="357"/>
      <c r="EO966" s="357"/>
      <c r="EP966" s="357"/>
      <c r="EQ966" s="357"/>
      <c r="ER966" s="357"/>
      <c r="ES966" s="357"/>
      <c r="ET966" s="357"/>
      <c r="EU966" s="357"/>
    </row>
    <row r="967" ht="12.75" customHeight="1">
      <c r="A967" s="357"/>
      <c r="B967" s="357"/>
      <c r="C967" s="357"/>
      <c r="D967" s="357"/>
      <c r="E967" s="357"/>
      <c r="F967" s="357"/>
      <c r="G967" s="357"/>
      <c r="H967" s="357"/>
      <c r="I967" s="357"/>
      <c r="J967" s="357"/>
      <c r="K967" s="357"/>
      <c r="L967" s="357"/>
      <c r="M967" s="357"/>
      <c r="N967" s="357"/>
      <c r="O967" s="357"/>
      <c r="P967" s="357"/>
      <c r="Q967" s="357"/>
      <c r="R967" s="357"/>
      <c r="S967" s="357"/>
      <c r="T967" s="357"/>
      <c r="U967" s="357"/>
      <c r="V967" s="357"/>
      <c r="W967" s="357"/>
      <c r="X967" s="357"/>
      <c r="Y967" s="357"/>
      <c r="Z967" s="357"/>
      <c r="AA967" s="357"/>
      <c r="AB967" s="357"/>
      <c r="AC967" s="357"/>
      <c r="AD967" s="357"/>
      <c r="AE967" s="357"/>
      <c r="AF967" s="357"/>
      <c r="AG967" s="357"/>
      <c r="AH967" s="357"/>
      <c r="AI967" s="357"/>
      <c r="AJ967" s="357"/>
      <c r="AK967" s="357"/>
      <c r="AL967" s="357"/>
      <c r="AM967" s="357"/>
      <c r="AN967" s="357"/>
      <c r="AO967" s="357"/>
      <c r="AP967" s="357"/>
      <c r="AQ967" s="357"/>
      <c r="AR967" s="357"/>
      <c r="AS967" s="357"/>
      <c r="AT967" s="357"/>
      <c r="AU967" s="357"/>
      <c r="AV967" s="357"/>
      <c r="AW967" s="357"/>
      <c r="AX967" s="357"/>
      <c r="AY967" s="357"/>
      <c r="AZ967" s="357"/>
      <c r="BA967" s="357"/>
      <c r="BB967" s="357"/>
      <c r="BC967" s="357"/>
      <c r="BD967" s="357"/>
      <c r="BE967" s="357"/>
      <c r="BF967" s="357"/>
      <c r="BG967" s="357"/>
      <c r="BH967" s="357"/>
      <c r="BI967" s="357"/>
      <c r="BJ967" s="357"/>
      <c r="BK967" s="357"/>
      <c r="BL967" s="357"/>
      <c r="BM967" s="357"/>
      <c r="BN967" s="357"/>
      <c r="BO967" s="357"/>
      <c r="BP967" s="357"/>
      <c r="BQ967" s="357"/>
      <c r="BR967" s="357"/>
      <c r="BS967" s="357"/>
      <c r="BT967" s="357"/>
      <c r="BU967" s="357"/>
      <c r="BV967" s="357"/>
      <c r="BW967" s="357"/>
      <c r="BX967" s="357"/>
      <c r="BY967" s="357"/>
      <c r="BZ967" s="357"/>
      <c r="CA967" s="357"/>
      <c r="CB967" s="357"/>
      <c r="CC967" s="357"/>
      <c r="CD967" s="357"/>
      <c r="CE967" s="357"/>
      <c r="CF967" s="357"/>
      <c r="CG967" s="357"/>
      <c r="CH967" s="357"/>
      <c r="CI967" s="357"/>
      <c r="CJ967" s="357"/>
      <c r="CK967" s="357"/>
      <c r="CL967" s="357"/>
      <c r="CM967" s="357"/>
      <c r="CN967" s="357"/>
      <c r="CO967" s="357"/>
      <c r="CP967" s="357"/>
      <c r="CQ967" s="357"/>
      <c r="CR967" s="357"/>
      <c r="CS967" s="357"/>
      <c r="CT967" s="357"/>
      <c r="CU967" s="357"/>
      <c r="CV967" s="357"/>
      <c r="CW967" s="357"/>
      <c r="CX967" s="357"/>
      <c r="CY967" s="357"/>
      <c r="CZ967" s="357"/>
      <c r="DA967" s="357"/>
      <c r="DB967" s="357"/>
      <c r="DC967" s="357"/>
      <c r="DD967" s="357"/>
      <c r="DE967" s="357"/>
      <c r="DF967" s="357"/>
      <c r="DG967" s="357"/>
      <c r="DH967" s="357"/>
      <c r="DI967" s="357"/>
      <c r="DJ967" s="357"/>
      <c r="DK967" s="357"/>
      <c r="DL967" s="357"/>
      <c r="DM967" s="357"/>
      <c r="DN967" s="357"/>
      <c r="DO967" s="357"/>
      <c r="DP967" s="357"/>
      <c r="DQ967" s="357"/>
      <c r="DR967" s="357"/>
      <c r="DS967" s="357"/>
      <c r="DT967" s="357"/>
      <c r="DU967" s="357"/>
      <c r="DV967" s="357"/>
      <c r="DW967" s="357"/>
      <c r="DX967" s="357"/>
      <c r="DY967" s="357"/>
      <c r="DZ967" s="357"/>
      <c r="EA967" s="357"/>
      <c r="EB967" s="357"/>
      <c r="EC967" s="357"/>
      <c r="ED967" s="357"/>
      <c r="EE967" s="357"/>
      <c r="EF967" s="357"/>
      <c r="EG967" s="357"/>
      <c r="EH967" s="357"/>
      <c r="EI967" s="357"/>
      <c r="EJ967" s="357"/>
      <c r="EK967" s="357"/>
      <c r="EL967" s="357"/>
      <c r="EM967" s="357"/>
      <c r="EN967" s="357"/>
      <c r="EO967" s="357"/>
      <c r="EP967" s="357"/>
      <c r="EQ967" s="357"/>
      <c r="ER967" s="357"/>
      <c r="ES967" s="357"/>
      <c r="ET967" s="357"/>
      <c r="EU967" s="357"/>
    </row>
    <row r="968" ht="12.75" customHeight="1">
      <c r="A968" s="357"/>
      <c r="B968" s="357"/>
      <c r="C968" s="357"/>
      <c r="D968" s="357"/>
      <c r="E968" s="357"/>
      <c r="F968" s="357"/>
      <c r="G968" s="357"/>
      <c r="H968" s="357"/>
      <c r="I968" s="357"/>
      <c r="J968" s="357"/>
      <c r="K968" s="357"/>
      <c r="L968" s="357"/>
      <c r="M968" s="357"/>
      <c r="N968" s="357"/>
      <c r="O968" s="357"/>
      <c r="P968" s="357"/>
      <c r="Q968" s="357"/>
      <c r="R968" s="357"/>
      <c r="S968" s="357"/>
      <c r="T968" s="357"/>
      <c r="U968" s="357"/>
      <c r="V968" s="357"/>
      <c r="W968" s="357"/>
      <c r="X968" s="357"/>
      <c r="Y968" s="357"/>
      <c r="Z968" s="357"/>
      <c r="AA968" s="357"/>
      <c r="AB968" s="357"/>
      <c r="AC968" s="357"/>
      <c r="AD968" s="357"/>
      <c r="AE968" s="357"/>
      <c r="AF968" s="357"/>
      <c r="AG968" s="357"/>
      <c r="AH968" s="357"/>
      <c r="AI968" s="357"/>
      <c r="AJ968" s="357"/>
      <c r="AK968" s="357"/>
      <c r="AL968" s="357"/>
      <c r="AM968" s="357"/>
      <c r="AN968" s="357"/>
      <c r="AO968" s="357"/>
      <c r="AP968" s="357"/>
      <c r="AQ968" s="357"/>
      <c r="AR968" s="357"/>
      <c r="AS968" s="357"/>
      <c r="AT968" s="357"/>
      <c r="AU968" s="357"/>
      <c r="AV968" s="357"/>
      <c r="AW968" s="357"/>
      <c r="AX968" s="357"/>
      <c r="AY968" s="357"/>
      <c r="AZ968" s="357"/>
      <c r="BA968" s="357"/>
      <c r="BB968" s="357"/>
      <c r="BC968" s="357"/>
      <c r="BD968" s="357"/>
      <c r="BE968" s="357"/>
      <c r="BF968" s="357"/>
      <c r="BG968" s="357"/>
      <c r="BH968" s="357"/>
      <c r="BI968" s="357"/>
      <c r="BJ968" s="357"/>
      <c r="BK968" s="357"/>
      <c r="BL968" s="357"/>
      <c r="BM968" s="357"/>
      <c r="BN968" s="357"/>
      <c r="BO968" s="357"/>
      <c r="BP968" s="357"/>
      <c r="BQ968" s="357"/>
      <c r="BR968" s="357"/>
      <c r="BS968" s="357"/>
      <c r="BT968" s="357"/>
      <c r="BU968" s="357"/>
      <c r="BV968" s="357"/>
      <c r="BW968" s="357"/>
      <c r="BX968" s="357"/>
      <c r="BY968" s="357"/>
      <c r="BZ968" s="357"/>
      <c r="CA968" s="357"/>
      <c r="CB968" s="357"/>
      <c r="CC968" s="357"/>
      <c r="CD968" s="357"/>
      <c r="CE968" s="357"/>
      <c r="CF968" s="357"/>
      <c r="CG968" s="357"/>
      <c r="CH968" s="357"/>
      <c r="CI968" s="357"/>
      <c r="CJ968" s="357"/>
      <c r="CK968" s="357"/>
      <c r="CL968" s="357"/>
      <c r="CM968" s="357"/>
      <c r="CN968" s="357"/>
      <c r="CO968" s="357"/>
      <c r="CP968" s="357"/>
      <c r="CQ968" s="357"/>
      <c r="CR968" s="357"/>
      <c r="CS968" s="357"/>
      <c r="CT968" s="357"/>
      <c r="CU968" s="357"/>
      <c r="CV968" s="357"/>
      <c r="CW968" s="357"/>
      <c r="CX968" s="357"/>
      <c r="CY968" s="357"/>
      <c r="CZ968" s="357"/>
      <c r="DA968" s="357"/>
      <c r="DB968" s="357"/>
      <c r="DC968" s="357"/>
      <c r="DD968" s="357"/>
      <c r="DE968" s="357"/>
      <c r="DF968" s="357"/>
      <c r="DG968" s="357"/>
      <c r="DH968" s="357"/>
      <c r="DI968" s="357"/>
      <c r="DJ968" s="357"/>
      <c r="DK968" s="357"/>
      <c r="DL968" s="357"/>
      <c r="DM968" s="357"/>
      <c r="DN968" s="357"/>
      <c r="DO968" s="357"/>
      <c r="DP968" s="357"/>
      <c r="DQ968" s="357"/>
      <c r="DR968" s="357"/>
      <c r="DS968" s="357"/>
      <c r="DT968" s="357"/>
      <c r="DU968" s="357"/>
      <c r="DV968" s="357"/>
      <c r="DW968" s="357"/>
      <c r="DX968" s="357"/>
      <c r="DY968" s="357"/>
      <c r="DZ968" s="357"/>
      <c r="EA968" s="357"/>
      <c r="EB968" s="357"/>
      <c r="EC968" s="357"/>
      <c r="ED968" s="357"/>
      <c r="EE968" s="357"/>
      <c r="EF968" s="357"/>
      <c r="EG968" s="357"/>
      <c r="EH968" s="357"/>
      <c r="EI968" s="357"/>
      <c r="EJ968" s="357"/>
      <c r="EK968" s="357"/>
      <c r="EL968" s="357"/>
      <c r="EM968" s="357"/>
      <c r="EN968" s="357"/>
      <c r="EO968" s="357"/>
      <c r="EP968" s="357"/>
      <c r="EQ968" s="357"/>
      <c r="ER968" s="357"/>
      <c r="ES968" s="357"/>
      <c r="ET968" s="357"/>
      <c r="EU968" s="357"/>
    </row>
    <row r="969" ht="12.75" customHeight="1">
      <c r="A969" s="357"/>
      <c r="B969" s="357"/>
      <c r="C969" s="357"/>
      <c r="D969" s="357"/>
      <c r="E969" s="357"/>
      <c r="F969" s="357"/>
      <c r="G969" s="357"/>
      <c r="H969" s="357"/>
      <c r="I969" s="357"/>
      <c r="J969" s="357"/>
      <c r="K969" s="357"/>
      <c r="L969" s="357"/>
      <c r="M969" s="357"/>
      <c r="N969" s="357"/>
      <c r="O969" s="357"/>
      <c r="P969" s="357"/>
      <c r="Q969" s="357"/>
      <c r="R969" s="357"/>
      <c r="S969" s="357"/>
      <c r="T969" s="357"/>
      <c r="U969" s="357"/>
      <c r="V969" s="357"/>
      <c r="W969" s="357"/>
      <c r="X969" s="357"/>
      <c r="Y969" s="357"/>
      <c r="Z969" s="357"/>
      <c r="AA969" s="357"/>
      <c r="AB969" s="357"/>
      <c r="AC969" s="357"/>
      <c r="AD969" s="357"/>
      <c r="AE969" s="357"/>
      <c r="AF969" s="357"/>
      <c r="AG969" s="357"/>
      <c r="AH969" s="357"/>
      <c r="AI969" s="357"/>
      <c r="AJ969" s="357"/>
      <c r="AK969" s="357"/>
      <c r="AL969" s="357"/>
      <c r="AM969" s="357"/>
      <c r="AN969" s="357"/>
      <c r="AO969" s="357"/>
      <c r="AP969" s="357"/>
      <c r="AQ969" s="357"/>
      <c r="AR969" s="357"/>
      <c r="AS969" s="357"/>
      <c r="AT969" s="357"/>
      <c r="AU969" s="357"/>
      <c r="AV969" s="357"/>
      <c r="AW969" s="357"/>
      <c r="AX969" s="357"/>
      <c r="AY969" s="357"/>
      <c r="AZ969" s="357"/>
      <c r="BA969" s="357"/>
      <c r="BB969" s="357"/>
      <c r="BC969" s="357"/>
      <c r="BD969" s="357"/>
      <c r="BE969" s="357"/>
      <c r="BF969" s="357"/>
      <c r="BG969" s="357"/>
      <c r="BH969" s="357"/>
      <c r="BI969" s="357"/>
      <c r="BJ969" s="357"/>
      <c r="BK969" s="357"/>
      <c r="BL969" s="357"/>
      <c r="BM969" s="357"/>
      <c r="BN969" s="357"/>
      <c r="BO969" s="357"/>
      <c r="BP969" s="357"/>
      <c r="BQ969" s="357"/>
      <c r="BR969" s="357"/>
      <c r="BS969" s="357"/>
      <c r="BT969" s="357"/>
      <c r="BU969" s="357"/>
      <c r="BV969" s="357"/>
      <c r="BW969" s="357"/>
      <c r="BX969" s="357"/>
      <c r="BY969" s="357"/>
      <c r="BZ969" s="357"/>
      <c r="CA969" s="357"/>
      <c r="CB969" s="357"/>
      <c r="CC969" s="357"/>
      <c r="CD969" s="357"/>
      <c r="CE969" s="357"/>
      <c r="CF969" s="357"/>
      <c r="CG969" s="357"/>
      <c r="CH969" s="357"/>
      <c r="CI969" s="357"/>
      <c r="CJ969" s="357"/>
      <c r="CK969" s="357"/>
      <c r="CL969" s="357"/>
      <c r="CM969" s="357"/>
      <c r="CN969" s="357"/>
      <c r="CO969" s="357"/>
      <c r="CP969" s="357"/>
      <c r="CQ969" s="357"/>
      <c r="CR969" s="357"/>
      <c r="CS969" s="357"/>
      <c r="CT969" s="357"/>
      <c r="CU969" s="357"/>
      <c r="CV969" s="357"/>
      <c r="CW969" s="357"/>
      <c r="CX969" s="357"/>
      <c r="CY969" s="357"/>
      <c r="CZ969" s="357"/>
      <c r="DA969" s="357"/>
      <c r="DB969" s="357"/>
      <c r="DC969" s="357"/>
      <c r="DD969" s="357"/>
      <c r="DE969" s="357"/>
      <c r="DF969" s="357"/>
      <c r="DG969" s="357"/>
      <c r="DH969" s="357"/>
      <c r="DI969" s="357"/>
      <c r="DJ969" s="357"/>
      <c r="DK969" s="357"/>
      <c r="DL969" s="357"/>
      <c r="DM969" s="357"/>
      <c r="DN969" s="357"/>
      <c r="DO969" s="357"/>
      <c r="DP969" s="357"/>
      <c r="DQ969" s="357"/>
      <c r="DR969" s="357"/>
      <c r="DS969" s="357"/>
      <c r="DT969" s="357"/>
      <c r="DU969" s="357"/>
      <c r="DV969" s="357"/>
      <c r="DW969" s="357"/>
      <c r="DX969" s="357"/>
      <c r="DY969" s="357"/>
      <c r="DZ969" s="357"/>
      <c r="EA969" s="357"/>
      <c r="EB969" s="357"/>
      <c r="EC969" s="357"/>
      <c r="ED969" s="357"/>
      <c r="EE969" s="357"/>
      <c r="EF969" s="357"/>
      <c r="EG969" s="357"/>
      <c r="EH969" s="357"/>
      <c r="EI969" s="357"/>
      <c r="EJ969" s="357"/>
      <c r="EK969" s="357"/>
      <c r="EL969" s="357"/>
      <c r="EM969" s="357"/>
      <c r="EN969" s="357"/>
      <c r="EO969" s="357"/>
      <c r="EP969" s="357"/>
      <c r="EQ969" s="357"/>
      <c r="ER969" s="357"/>
      <c r="ES969" s="357"/>
      <c r="ET969" s="357"/>
      <c r="EU969" s="357"/>
    </row>
    <row r="970" ht="12.75" customHeight="1">
      <c r="A970" s="357"/>
      <c r="B970" s="357"/>
      <c r="C970" s="357"/>
      <c r="D970" s="357"/>
      <c r="E970" s="357"/>
      <c r="F970" s="357"/>
      <c r="G970" s="357"/>
      <c r="H970" s="357"/>
      <c r="I970" s="357"/>
      <c r="J970" s="357"/>
      <c r="K970" s="357"/>
      <c r="L970" s="357"/>
      <c r="M970" s="357"/>
      <c r="N970" s="357"/>
      <c r="O970" s="357"/>
      <c r="P970" s="357"/>
      <c r="Q970" s="357"/>
      <c r="R970" s="357"/>
      <c r="S970" s="357"/>
      <c r="T970" s="357"/>
      <c r="U970" s="357"/>
      <c r="V970" s="357"/>
      <c r="W970" s="357"/>
      <c r="X970" s="357"/>
      <c r="Y970" s="357"/>
      <c r="Z970" s="357"/>
      <c r="AA970" s="357"/>
      <c r="AB970" s="357"/>
      <c r="AC970" s="357"/>
      <c r="AD970" s="357"/>
      <c r="AE970" s="357"/>
      <c r="AF970" s="357"/>
      <c r="AG970" s="357"/>
      <c r="AH970" s="357"/>
      <c r="AI970" s="357"/>
      <c r="AJ970" s="357"/>
      <c r="AK970" s="357"/>
      <c r="AL970" s="357"/>
      <c r="AM970" s="357"/>
      <c r="AN970" s="357"/>
      <c r="AO970" s="357"/>
      <c r="AP970" s="357"/>
      <c r="AQ970" s="357"/>
      <c r="AR970" s="357"/>
      <c r="AS970" s="357"/>
      <c r="AT970" s="357"/>
      <c r="AU970" s="357"/>
      <c r="AV970" s="357"/>
      <c r="AW970" s="357"/>
      <c r="AX970" s="357"/>
      <c r="AY970" s="357"/>
      <c r="AZ970" s="357"/>
      <c r="BA970" s="357"/>
      <c r="BB970" s="357"/>
      <c r="BC970" s="357"/>
      <c r="BD970" s="357"/>
      <c r="BE970" s="357"/>
      <c r="BF970" s="357"/>
      <c r="BG970" s="357"/>
      <c r="BH970" s="357"/>
      <c r="BI970" s="357"/>
      <c r="BJ970" s="357"/>
      <c r="BK970" s="357"/>
      <c r="BL970" s="357"/>
      <c r="BM970" s="357"/>
      <c r="BN970" s="357"/>
      <c r="BO970" s="357"/>
      <c r="BP970" s="357"/>
      <c r="BQ970" s="357"/>
      <c r="BR970" s="357"/>
      <c r="BS970" s="357"/>
      <c r="BT970" s="357"/>
      <c r="BU970" s="357"/>
      <c r="BV970" s="357"/>
      <c r="BW970" s="357"/>
      <c r="BX970" s="357"/>
      <c r="BY970" s="357"/>
      <c r="BZ970" s="357"/>
      <c r="CA970" s="357"/>
      <c r="CB970" s="357"/>
      <c r="CC970" s="357"/>
      <c r="CD970" s="357"/>
      <c r="CE970" s="357"/>
      <c r="CF970" s="357"/>
      <c r="CG970" s="357"/>
      <c r="CH970" s="357"/>
      <c r="CI970" s="357"/>
      <c r="CJ970" s="357"/>
      <c r="CK970" s="357"/>
      <c r="CL970" s="357"/>
      <c r="CM970" s="357"/>
      <c r="CN970" s="357"/>
      <c r="CO970" s="357"/>
      <c r="CP970" s="357"/>
      <c r="CQ970" s="357"/>
      <c r="CR970" s="357"/>
      <c r="CS970" s="357"/>
      <c r="CT970" s="357"/>
      <c r="CU970" s="357"/>
      <c r="CV970" s="357"/>
      <c r="CW970" s="357"/>
      <c r="CX970" s="357"/>
      <c r="CY970" s="357"/>
      <c r="CZ970" s="357"/>
      <c r="DA970" s="357"/>
      <c r="DB970" s="357"/>
      <c r="DC970" s="357"/>
      <c r="DD970" s="357"/>
      <c r="DE970" s="357"/>
      <c r="DF970" s="357"/>
      <c r="DG970" s="357"/>
      <c r="DH970" s="357"/>
      <c r="DI970" s="357"/>
      <c r="DJ970" s="357"/>
      <c r="DK970" s="357"/>
      <c r="DL970" s="357"/>
      <c r="DM970" s="357"/>
      <c r="DN970" s="357"/>
      <c r="DO970" s="357"/>
      <c r="DP970" s="357"/>
      <c r="DQ970" s="357"/>
      <c r="DR970" s="357"/>
      <c r="DS970" s="357"/>
      <c r="DT970" s="357"/>
      <c r="DU970" s="357"/>
      <c r="DV970" s="357"/>
      <c r="DW970" s="357"/>
      <c r="DX970" s="357"/>
      <c r="DY970" s="357"/>
      <c r="DZ970" s="357"/>
      <c r="EA970" s="357"/>
      <c r="EB970" s="357"/>
      <c r="EC970" s="357"/>
      <c r="ED970" s="357"/>
      <c r="EE970" s="357"/>
      <c r="EF970" s="357"/>
      <c r="EG970" s="357"/>
      <c r="EH970" s="357"/>
      <c r="EI970" s="357"/>
      <c r="EJ970" s="357"/>
      <c r="EK970" s="357"/>
      <c r="EL970" s="357"/>
      <c r="EM970" s="357"/>
      <c r="EN970" s="357"/>
      <c r="EO970" s="357"/>
      <c r="EP970" s="357"/>
      <c r="EQ970" s="357"/>
      <c r="ER970" s="357"/>
      <c r="ES970" s="357"/>
      <c r="ET970" s="357"/>
      <c r="EU970" s="357"/>
    </row>
    <row r="971" ht="12.75" customHeight="1">
      <c r="A971" s="357"/>
      <c r="B971" s="357"/>
      <c r="C971" s="357"/>
      <c r="D971" s="357"/>
      <c r="E971" s="357"/>
      <c r="F971" s="357"/>
      <c r="G971" s="357"/>
      <c r="H971" s="357"/>
      <c r="I971" s="357"/>
      <c r="J971" s="357"/>
      <c r="K971" s="357"/>
      <c r="L971" s="357"/>
      <c r="M971" s="357"/>
      <c r="N971" s="357"/>
      <c r="O971" s="357"/>
      <c r="P971" s="357"/>
      <c r="Q971" s="357"/>
      <c r="R971" s="357"/>
      <c r="S971" s="357"/>
      <c r="T971" s="357"/>
      <c r="U971" s="357"/>
      <c r="V971" s="357"/>
      <c r="W971" s="357"/>
      <c r="X971" s="357"/>
      <c r="Y971" s="357"/>
      <c r="Z971" s="357"/>
      <c r="AA971" s="357"/>
      <c r="AB971" s="357"/>
      <c r="AC971" s="357"/>
      <c r="AD971" s="357"/>
      <c r="AE971" s="357"/>
      <c r="AF971" s="357"/>
      <c r="AG971" s="357"/>
      <c r="AH971" s="357"/>
      <c r="AI971" s="357"/>
      <c r="AJ971" s="357"/>
      <c r="AK971" s="357"/>
      <c r="AL971" s="357"/>
      <c r="AM971" s="357"/>
      <c r="AN971" s="357"/>
      <c r="AO971" s="357"/>
      <c r="AP971" s="357"/>
      <c r="AQ971" s="357"/>
      <c r="AR971" s="357"/>
      <c r="AS971" s="357"/>
      <c r="AT971" s="357"/>
      <c r="AU971" s="357"/>
      <c r="AV971" s="357"/>
      <c r="AW971" s="357"/>
      <c r="AX971" s="357"/>
      <c r="AY971" s="357"/>
      <c r="AZ971" s="357"/>
      <c r="BA971" s="357"/>
      <c r="BB971" s="357"/>
      <c r="BC971" s="357"/>
      <c r="BD971" s="357"/>
      <c r="BE971" s="357"/>
      <c r="BF971" s="357"/>
      <c r="BG971" s="357"/>
      <c r="BH971" s="357"/>
      <c r="BI971" s="357"/>
      <c r="BJ971" s="357"/>
      <c r="BK971" s="357"/>
      <c r="BL971" s="357"/>
      <c r="BM971" s="357"/>
      <c r="BN971" s="357"/>
      <c r="BO971" s="357"/>
      <c r="BP971" s="357"/>
      <c r="BQ971" s="357"/>
      <c r="BR971" s="357"/>
      <c r="BS971" s="357"/>
      <c r="BT971" s="357"/>
      <c r="BU971" s="357"/>
      <c r="BV971" s="357"/>
      <c r="BW971" s="357"/>
      <c r="BX971" s="357"/>
      <c r="BY971" s="357"/>
      <c r="BZ971" s="357"/>
      <c r="CA971" s="357"/>
      <c r="CB971" s="357"/>
      <c r="CC971" s="357"/>
      <c r="CD971" s="357"/>
      <c r="CE971" s="357"/>
      <c r="CF971" s="357"/>
      <c r="CG971" s="357"/>
      <c r="CH971" s="357"/>
      <c r="CI971" s="357"/>
      <c r="CJ971" s="357"/>
      <c r="CK971" s="357"/>
      <c r="CL971" s="357"/>
      <c r="CM971" s="357"/>
      <c r="CN971" s="357"/>
      <c r="CO971" s="357"/>
      <c r="CP971" s="357"/>
      <c r="CQ971" s="357"/>
      <c r="CR971" s="357"/>
      <c r="CS971" s="357"/>
      <c r="CT971" s="357"/>
      <c r="CU971" s="357"/>
      <c r="CV971" s="357"/>
      <c r="CW971" s="357"/>
      <c r="CX971" s="357"/>
      <c r="CY971" s="357"/>
      <c r="CZ971" s="357"/>
      <c r="DA971" s="357"/>
      <c r="DB971" s="357"/>
      <c r="DC971" s="357"/>
      <c r="DD971" s="357"/>
      <c r="DE971" s="357"/>
      <c r="DF971" s="357"/>
      <c r="DG971" s="357"/>
      <c r="DH971" s="357"/>
      <c r="DI971" s="357"/>
      <c r="DJ971" s="357"/>
      <c r="DK971" s="357"/>
      <c r="DL971" s="357"/>
      <c r="DM971" s="357"/>
      <c r="DN971" s="357"/>
      <c r="DO971" s="357"/>
      <c r="DP971" s="357"/>
      <c r="DQ971" s="357"/>
      <c r="DR971" s="357"/>
      <c r="DS971" s="357"/>
      <c r="DT971" s="357"/>
      <c r="DU971" s="357"/>
      <c r="DV971" s="357"/>
      <c r="DW971" s="357"/>
      <c r="DX971" s="357"/>
      <c r="DY971" s="357"/>
      <c r="DZ971" s="357"/>
      <c r="EA971" s="357"/>
      <c r="EB971" s="357"/>
      <c r="EC971" s="357"/>
      <c r="ED971" s="357"/>
      <c r="EE971" s="357"/>
      <c r="EF971" s="357"/>
      <c r="EG971" s="357"/>
      <c r="EH971" s="357"/>
      <c r="EI971" s="357"/>
      <c r="EJ971" s="357"/>
      <c r="EK971" s="357"/>
      <c r="EL971" s="357"/>
      <c r="EM971" s="357"/>
      <c r="EN971" s="357"/>
      <c r="EO971" s="357"/>
      <c r="EP971" s="357"/>
      <c r="EQ971" s="357"/>
      <c r="ER971" s="357"/>
      <c r="ES971" s="357"/>
      <c r="ET971" s="357"/>
      <c r="EU971" s="357"/>
    </row>
    <row r="972" ht="12.75" customHeight="1">
      <c r="A972" s="357"/>
      <c r="B972" s="357"/>
      <c r="C972" s="357"/>
      <c r="D972" s="357"/>
      <c r="E972" s="357"/>
      <c r="F972" s="357"/>
      <c r="G972" s="357"/>
      <c r="H972" s="357"/>
      <c r="I972" s="357"/>
      <c r="J972" s="357"/>
      <c r="K972" s="357"/>
      <c r="L972" s="357"/>
      <c r="M972" s="357"/>
      <c r="N972" s="357"/>
      <c r="O972" s="357"/>
      <c r="P972" s="357"/>
      <c r="Q972" s="357"/>
      <c r="R972" s="357"/>
      <c r="S972" s="357"/>
      <c r="T972" s="357"/>
      <c r="U972" s="357"/>
      <c r="V972" s="357"/>
      <c r="W972" s="357"/>
      <c r="X972" s="357"/>
      <c r="Y972" s="357"/>
      <c r="Z972" s="357"/>
      <c r="AA972" s="357"/>
      <c r="AB972" s="357"/>
      <c r="AC972" s="357"/>
      <c r="AD972" s="357"/>
      <c r="AE972" s="357"/>
      <c r="AF972" s="357"/>
      <c r="AG972" s="357"/>
      <c r="AH972" s="357"/>
      <c r="AI972" s="357"/>
      <c r="AJ972" s="357"/>
      <c r="AK972" s="357"/>
      <c r="AL972" s="357"/>
      <c r="AM972" s="357"/>
      <c r="AN972" s="357"/>
      <c r="AO972" s="357"/>
      <c r="AP972" s="357"/>
      <c r="AQ972" s="357"/>
      <c r="AR972" s="357"/>
      <c r="AS972" s="357"/>
      <c r="AT972" s="357"/>
      <c r="AU972" s="357"/>
      <c r="AV972" s="357"/>
      <c r="AW972" s="357"/>
      <c r="AX972" s="357"/>
      <c r="AY972" s="357"/>
      <c r="AZ972" s="357"/>
      <c r="BA972" s="357"/>
      <c r="BB972" s="357"/>
      <c r="BC972" s="357"/>
      <c r="BD972" s="357"/>
      <c r="BE972" s="357"/>
      <c r="BF972" s="357"/>
      <c r="BG972" s="357"/>
      <c r="BH972" s="357"/>
      <c r="BI972" s="357"/>
      <c r="BJ972" s="357"/>
      <c r="BK972" s="357"/>
      <c r="BL972" s="357"/>
      <c r="BM972" s="357"/>
      <c r="BN972" s="357"/>
      <c r="BO972" s="357"/>
      <c r="BP972" s="357"/>
      <c r="BQ972" s="357"/>
      <c r="BR972" s="357"/>
      <c r="BS972" s="357"/>
      <c r="BT972" s="357"/>
      <c r="BU972" s="357"/>
      <c r="BV972" s="357"/>
      <c r="BW972" s="357"/>
      <c r="BX972" s="357"/>
      <c r="BY972" s="357"/>
      <c r="BZ972" s="357"/>
      <c r="CA972" s="357"/>
      <c r="CB972" s="357"/>
      <c r="CC972" s="357"/>
      <c r="CD972" s="357"/>
      <c r="CE972" s="357"/>
      <c r="CF972" s="357"/>
      <c r="CG972" s="357"/>
      <c r="CH972" s="357"/>
      <c r="CI972" s="357"/>
      <c r="CJ972" s="357"/>
      <c r="CK972" s="357"/>
      <c r="CL972" s="357"/>
      <c r="CM972" s="357"/>
      <c r="CN972" s="357"/>
      <c r="CO972" s="357"/>
      <c r="CP972" s="357"/>
      <c r="CQ972" s="357"/>
      <c r="CR972" s="357"/>
      <c r="CS972" s="357"/>
      <c r="CT972" s="357"/>
      <c r="CU972" s="357"/>
      <c r="CV972" s="357"/>
      <c r="CW972" s="357"/>
      <c r="CX972" s="357"/>
      <c r="CY972" s="357"/>
      <c r="CZ972" s="357"/>
      <c r="DA972" s="357"/>
      <c r="DB972" s="357"/>
      <c r="DC972" s="357"/>
      <c r="DD972" s="357"/>
      <c r="DE972" s="357"/>
      <c r="DF972" s="357"/>
      <c r="DG972" s="357"/>
      <c r="DH972" s="357"/>
      <c r="DI972" s="357"/>
      <c r="DJ972" s="357"/>
      <c r="DK972" s="357"/>
      <c r="DL972" s="357"/>
      <c r="DM972" s="357"/>
      <c r="DN972" s="357"/>
      <c r="DO972" s="357"/>
      <c r="DP972" s="357"/>
      <c r="DQ972" s="357"/>
      <c r="DR972" s="357"/>
      <c r="DS972" s="357"/>
      <c r="DT972" s="357"/>
      <c r="DU972" s="357"/>
      <c r="DV972" s="357"/>
      <c r="DW972" s="357"/>
      <c r="DX972" s="357"/>
      <c r="DY972" s="357"/>
      <c r="DZ972" s="357"/>
      <c r="EA972" s="357"/>
      <c r="EB972" s="357"/>
      <c r="EC972" s="357"/>
      <c r="ED972" s="357"/>
      <c r="EE972" s="357"/>
      <c r="EF972" s="357"/>
      <c r="EG972" s="357"/>
      <c r="EH972" s="357"/>
      <c r="EI972" s="357"/>
      <c r="EJ972" s="357"/>
      <c r="EK972" s="357"/>
      <c r="EL972" s="357"/>
      <c r="EM972" s="357"/>
      <c r="EN972" s="357"/>
      <c r="EO972" s="357"/>
      <c r="EP972" s="357"/>
      <c r="EQ972" s="357"/>
      <c r="ER972" s="357"/>
      <c r="ES972" s="357"/>
      <c r="ET972" s="357"/>
      <c r="EU972" s="357"/>
    </row>
    <row r="973" ht="12.75" customHeight="1">
      <c r="A973" s="357"/>
      <c r="B973" s="357"/>
      <c r="C973" s="357"/>
      <c r="D973" s="357"/>
      <c r="E973" s="357"/>
      <c r="F973" s="357"/>
      <c r="G973" s="357"/>
      <c r="H973" s="357"/>
      <c r="I973" s="357"/>
      <c r="J973" s="357"/>
      <c r="K973" s="357"/>
      <c r="L973" s="357"/>
      <c r="M973" s="357"/>
      <c r="N973" s="357"/>
      <c r="O973" s="357"/>
      <c r="P973" s="357"/>
      <c r="Q973" s="357"/>
      <c r="R973" s="357"/>
      <c r="S973" s="357"/>
      <c r="T973" s="357"/>
      <c r="U973" s="357"/>
      <c r="V973" s="357"/>
      <c r="W973" s="357"/>
      <c r="X973" s="357"/>
      <c r="Y973" s="357"/>
      <c r="Z973" s="357"/>
      <c r="AA973" s="357"/>
      <c r="AB973" s="357"/>
      <c r="AC973" s="357"/>
      <c r="AD973" s="357"/>
      <c r="AE973" s="357"/>
      <c r="AF973" s="357"/>
      <c r="AG973" s="357"/>
      <c r="AH973" s="357"/>
      <c r="AI973" s="357"/>
      <c r="AJ973" s="357"/>
      <c r="AK973" s="357"/>
      <c r="AL973" s="357"/>
      <c r="AM973" s="357"/>
      <c r="AN973" s="357"/>
      <c r="AO973" s="357"/>
      <c r="AP973" s="357"/>
      <c r="AQ973" s="357"/>
      <c r="AR973" s="357"/>
      <c r="AS973" s="357"/>
      <c r="AT973" s="357"/>
      <c r="AU973" s="357"/>
      <c r="AV973" s="357"/>
      <c r="AW973" s="357"/>
      <c r="AX973" s="357"/>
      <c r="AY973" s="357"/>
      <c r="AZ973" s="357"/>
      <c r="BA973" s="357"/>
      <c r="BB973" s="357"/>
      <c r="BC973" s="357"/>
      <c r="BD973" s="357"/>
      <c r="BE973" s="357"/>
      <c r="BF973" s="357"/>
      <c r="BG973" s="357"/>
      <c r="BH973" s="357"/>
      <c r="BI973" s="357"/>
      <c r="BJ973" s="357"/>
      <c r="BK973" s="357"/>
      <c r="BL973" s="357"/>
      <c r="BM973" s="357"/>
      <c r="BN973" s="357"/>
      <c r="BO973" s="357"/>
      <c r="BP973" s="357"/>
      <c r="BQ973" s="357"/>
      <c r="BR973" s="357"/>
      <c r="BS973" s="357"/>
      <c r="BT973" s="357"/>
      <c r="BU973" s="357"/>
      <c r="BV973" s="357"/>
      <c r="BW973" s="357"/>
      <c r="BX973" s="357"/>
      <c r="BY973" s="357"/>
      <c r="BZ973" s="357"/>
      <c r="CA973" s="357"/>
      <c r="CB973" s="357"/>
      <c r="CC973" s="357"/>
      <c r="CD973" s="357"/>
      <c r="CE973" s="357"/>
      <c r="CF973" s="357"/>
      <c r="CG973" s="357"/>
      <c r="CH973" s="357"/>
      <c r="CI973" s="357"/>
      <c r="CJ973" s="357"/>
      <c r="CK973" s="357"/>
      <c r="CL973" s="357"/>
      <c r="CM973" s="357"/>
      <c r="CN973" s="357"/>
      <c r="CO973" s="357"/>
      <c r="CP973" s="357"/>
      <c r="CQ973" s="357"/>
      <c r="CR973" s="357"/>
      <c r="CS973" s="357"/>
      <c r="CT973" s="357"/>
      <c r="CU973" s="357"/>
      <c r="CV973" s="357"/>
      <c r="CW973" s="357"/>
      <c r="CX973" s="357"/>
      <c r="CY973" s="357"/>
      <c r="CZ973" s="357"/>
      <c r="DA973" s="357"/>
      <c r="DB973" s="357"/>
      <c r="DC973" s="357"/>
      <c r="DD973" s="357"/>
      <c r="DE973" s="357"/>
      <c r="DF973" s="357"/>
      <c r="DG973" s="357"/>
      <c r="DH973" s="357"/>
      <c r="DI973" s="357"/>
      <c r="DJ973" s="357"/>
      <c r="DK973" s="357"/>
      <c r="DL973" s="357"/>
      <c r="DM973" s="357"/>
      <c r="DN973" s="357"/>
      <c r="DO973" s="357"/>
      <c r="DP973" s="357"/>
      <c r="DQ973" s="357"/>
      <c r="DR973" s="357"/>
      <c r="DS973" s="357"/>
      <c r="DT973" s="357"/>
      <c r="DU973" s="357"/>
      <c r="DV973" s="357"/>
      <c r="DW973" s="357"/>
      <c r="DX973" s="357"/>
      <c r="DY973" s="357"/>
      <c r="DZ973" s="357"/>
      <c r="EA973" s="357"/>
      <c r="EB973" s="357"/>
      <c r="EC973" s="357"/>
      <c r="ED973" s="357"/>
      <c r="EE973" s="357"/>
      <c r="EF973" s="357"/>
      <c r="EG973" s="357"/>
      <c r="EH973" s="357"/>
      <c r="EI973" s="357"/>
      <c r="EJ973" s="357"/>
      <c r="EK973" s="357"/>
      <c r="EL973" s="357"/>
      <c r="EM973" s="357"/>
      <c r="EN973" s="357"/>
      <c r="EO973" s="357"/>
      <c r="EP973" s="357"/>
      <c r="EQ973" s="357"/>
      <c r="ER973" s="357"/>
      <c r="ES973" s="357"/>
      <c r="ET973" s="357"/>
      <c r="EU973" s="357"/>
    </row>
    <row r="974" ht="12.75" customHeight="1">
      <c r="A974" s="357"/>
      <c r="B974" s="357"/>
      <c r="C974" s="357"/>
      <c r="D974" s="357"/>
      <c r="E974" s="357"/>
      <c r="F974" s="357"/>
      <c r="G974" s="357"/>
      <c r="H974" s="357"/>
      <c r="I974" s="357"/>
      <c r="J974" s="357"/>
      <c r="K974" s="357"/>
      <c r="L974" s="357"/>
      <c r="M974" s="357"/>
      <c r="N974" s="357"/>
      <c r="O974" s="357"/>
      <c r="P974" s="357"/>
      <c r="Q974" s="357"/>
      <c r="R974" s="357"/>
      <c r="S974" s="357"/>
      <c r="T974" s="357"/>
      <c r="U974" s="357"/>
      <c r="V974" s="357"/>
      <c r="W974" s="357"/>
      <c r="X974" s="357"/>
      <c r="Y974" s="357"/>
      <c r="Z974" s="357"/>
      <c r="AA974" s="357"/>
      <c r="AB974" s="357"/>
      <c r="AC974" s="357"/>
      <c r="AD974" s="357"/>
      <c r="AE974" s="357"/>
      <c r="AF974" s="357"/>
      <c r="AG974" s="357"/>
      <c r="AH974" s="357"/>
      <c r="AI974" s="357"/>
      <c r="AJ974" s="357"/>
      <c r="AK974" s="357"/>
      <c r="AL974" s="357"/>
      <c r="AM974" s="357"/>
      <c r="AN974" s="357"/>
      <c r="AO974" s="357"/>
      <c r="AP974" s="357"/>
      <c r="AQ974" s="357"/>
      <c r="AR974" s="357"/>
      <c r="AS974" s="357"/>
      <c r="AT974" s="357"/>
      <c r="AU974" s="357"/>
      <c r="AV974" s="357"/>
      <c r="AW974" s="357"/>
      <c r="AX974" s="357"/>
      <c r="AY974" s="357"/>
      <c r="AZ974" s="357"/>
      <c r="BA974" s="357"/>
      <c r="BB974" s="357"/>
      <c r="BC974" s="357"/>
      <c r="BD974" s="357"/>
      <c r="BE974" s="357"/>
      <c r="BF974" s="357"/>
      <c r="BG974" s="357"/>
      <c r="BH974" s="357"/>
      <c r="BI974" s="357"/>
      <c r="BJ974" s="357"/>
      <c r="BK974" s="357"/>
      <c r="BL974" s="357"/>
      <c r="BM974" s="357"/>
      <c r="BN974" s="357"/>
      <c r="BO974" s="357"/>
      <c r="BP974" s="357"/>
      <c r="BQ974" s="357"/>
      <c r="BR974" s="357"/>
      <c r="BS974" s="357"/>
      <c r="BT974" s="357"/>
      <c r="BU974" s="357"/>
      <c r="BV974" s="357"/>
      <c r="BW974" s="357"/>
      <c r="BX974" s="357"/>
      <c r="BY974" s="357"/>
      <c r="BZ974" s="357"/>
      <c r="CA974" s="357"/>
      <c r="CB974" s="357"/>
      <c r="CC974" s="357"/>
      <c r="CD974" s="357"/>
      <c r="CE974" s="357"/>
      <c r="CF974" s="357"/>
      <c r="CG974" s="357"/>
      <c r="CH974" s="357"/>
      <c r="CI974" s="357"/>
      <c r="CJ974" s="357"/>
      <c r="CK974" s="357"/>
      <c r="CL974" s="357"/>
      <c r="CM974" s="357"/>
      <c r="CN974" s="357"/>
      <c r="CO974" s="357"/>
      <c r="CP974" s="357"/>
      <c r="CQ974" s="357"/>
      <c r="CR974" s="357"/>
      <c r="CS974" s="357"/>
      <c r="CT974" s="357"/>
      <c r="CU974" s="357"/>
      <c r="CV974" s="357"/>
      <c r="CW974" s="357"/>
      <c r="CX974" s="357"/>
      <c r="CY974" s="357"/>
      <c r="CZ974" s="357"/>
      <c r="DA974" s="357"/>
      <c r="DB974" s="357"/>
      <c r="DC974" s="357"/>
      <c r="DD974" s="357"/>
      <c r="DE974" s="357"/>
      <c r="DF974" s="357"/>
      <c r="DG974" s="357"/>
      <c r="DH974" s="357"/>
      <c r="DI974" s="357"/>
      <c r="DJ974" s="357"/>
      <c r="DK974" s="357"/>
      <c r="DL974" s="357"/>
      <c r="DM974" s="357"/>
      <c r="DN974" s="357"/>
      <c r="DO974" s="357"/>
      <c r="DP974" s="357"/>
      <c r="DQ974" s="357"/>
      <c r="DR974" s="357"/>
      <c r="DS974" s="357"/>
      <c r="DT974" s="357"/>
      <c r="DU974" s="357"/>
      <c r="DV974" s="357"/>
      <c r="DW974" s="357"/>
      <c r="DX974" s="357"/>
      <c r="DY974" s="357"/>
      <c r="DZ974" s="357"/>
      <c r="EA974" s="357"/>
      <c r="EB974" s="357"/>
      <c r="EC974" s="357"/>
      <c r="ED974" s="357"/>
      <c r="EE974" s="357"/>
      <c r="EF974" s="357"/>
      <c r="EG974" s="357"/>
      <c r="EH974" s="357"/>
      <c r="EI974" s="357"/>
      <c r="EJ974" s="357"/>
      <c r="EK974" s="357"/>
      <c r="EL974" s="357"/>
      <c r="EM974" s="357"/>
      <c r="EN974" s="357"/>
      <c r="EO974" s="357"/>
      <c r="EP974" s="357"/>
      <c r="EQ974" s="357"/>
      <c r="ER974" s="357"/>
      <c r="ES974" s="357"/>
      <c r="ET974" s="357"/>
      <c r="EU974" s="357"/>
    </row>
    <row r="975" ht="12.75" customHeight="1">
      <c r="A975" s="357"/>
      <c r="B975" s="357"/>
      <c r="C975" s="357"/>
      <c r="D975" s="357"/>
      <c r="E975" s="357"/>
      <c r="F975" s="357"/>
      <c r="G975" s="357"/>
      <c r="H975" s="357"/>
      <c r="I975" s="357"/>
      <c r="J975" s="357"/>
      <c r="K975" s="357"/>
      <c r="L975" s="357"/>
      <c r="M975" s="357"/>
      <c r="N975" s="357"/>
      <c r="O975" s="357"/>
      <c r="P975" s="357"/>
      <c r="Q975" s="357"/>
      <c r="R975" s="357"/>
      <c r="S975" s="357"/>
      <c r="T975" s="357"/>
      <c r="U975" s="357"/>
      <c r="V975" s="357"/>
      <c r="W975" s="357"/>
      <c r="X975" s="357"/>
      <c r="Y975" s="357"/>
      <c r="Z975" s="357"/>
      <c r="AA975" s="357"/>
      <c r="AB975" s="357"/>
      <c r="AC975" s="357"/>
      <c r="AD975" s="357"/>
      <c r="AE975" s="357"/>
      <c r="AF975" s="357"/>
      <c r="AG975" s="357"/>
      <c r="AH975" s="357"/>
      <c r="AI975" s="357"/>
      <c r="AJ975" s="357"/>
      <c r="AK975" s="357"/>
      <c r="AL975" s="357"/>
      <c r="AM975" s="357"/>
      <c r="AN975" s="357"/>
      <c r="AO975" s="357"/>
      <c r="AP975" s="357"/>
      <c r="AQ975" s="357"/>
      <c r="AR975" s="357"/>
      <c r="AS975" s="357"/>
      <c r="AT975" s="357"/>
      <c r="AU975" s="357"/>
      <c r="AV975" s="357"/>
      <c r="AW975" s="357"/>
      <c r="AX975" s="357"/>
      <c r="AY975" s="357"/>
      <c r="AZ975" s="357"/>
      <c r="BA975" s="357"/>
      <c r="BB975" s="357"/>
      <c r="BC975" s="357"/>
      <c r="BD975" s="357"/>
      <c r="BE975" s="357"/>
      <c r="BF975" s="357"/>
      <c r="BG975" s="357"/>
      <c r="BH975" s="357"/>
      <c r="BI975" s="357"/>
      <c r="BJ975" s="357"/>
      <c r="BK975" s="357"/>
      <c r="BL975" s="357"/>
      <c r="BM975" s="357"/>
      <c r="BN975" s="357"/>
      <c r="BO975" s="357"/>
      <c r="BP975" s="357"/>
      <c r="BQ975" s="357"/>
      <c r="BR975" s="357"/>
      <c r="BS975" s="357"/>
      <c r="BT975" s="357"/>
      <c r="BU975" s="357"/>
      <c r="BV975" s="357"/>
      <c r="BW975" s="357"/>
      <c r="BX975" s="357"/>
      <c r="BY975" s="357"/>
      <c r="BZ975" s="357"/>
      <c r="CA975" s="357"/>
      <c r="CB975" s="357"/>
      <c r="CC975" s="357"/>
      <c r="CD975" s="357"/>
      <c r="CE975" s="357"/>
      <c r="CF975" s="357"/>
      <c r="CG975" s="357"/>
      <c r="CH975" s="357"/>
      <c r="CI975" s="357"/>
      <c r="CJ975" s="357"/>
      <c r="CK975" s="357"/>
      <c r="CL975" s="357"/>
      <c r="CM975" s="357"/>
      <c r="CN975" s="357"/>
      <c r="CO975" s="357"/>
      <c r="CP975" s="357"/>
      <c r="CQ975" s="357"/>
      <c r="CR975" s="357"/>
      <c r="CS975" s="357"/>
      <c r="CT975" s="357"/>
      <c r="CU975" s="357"/>
      <c r="CV975" s="357"/>
      <c r="CW975" s="357"/>
      <c r="CX975" s="357"/>
      <c r="CY975" s="357"/>
      <c r="CZ975" s="357"/>
      <c r="DA975" s="357"/>
      <c r="DB975" s="357"/>
      <c r="DC975" s="357"/>
      <c r="DD975" s="357"/>
      <c r="DE975" s="357"/>
      <c r="DF975" s="357"/>
      <c r="DG975" s="357"/>
      <c r="DH975" s="357"/>
      <c r="DI975" s="357"/>
      <c r="DJ975" s="357"/>
      <c r="DK975" s="357"/>
      <c r="DL975" s="357"/>
      <c r="DM975" s="357"/>
      <c r="DN975" s="357"/>
      <c r="DO975" s="357"/>
      <c r="DP975" s="357"/>
      <c r="DQ975" s="357"/>
      <c r="DR975" s="357"/>
      <c r="DS975" s="357"/>
      <c r="DT975" s="357"/>
      <c r="DU975" s="357"/>
      <c r="DV975" s="357"/>
      <c r="DW975" s="357"/>
      <c r="DX975" s="357"/>
      <c r="DY975" s="357"/>
      <c r="DZ975" s="357"/>
      <c r="EA975" s="357"/>
      <c r="EB975" s="357"/>
      <c r="EC975" s="357"/>
      <c r="ED975" s="357"/>
      <c r="EE975" s="357"/>
      <c r="EF975" s="357"/>
      <c r="EG975" s="357"/>
      <c r="EH975" s="357"/>
      <c r="EI975" s="357"/>
      <c r="EJ975" s="357"/>
      <c r="EK975" s="357"/>
      <c r="EL975" s="357"/>
      <c r="EM975" s="357"/>
      <c r="EN975" s="357"/>
      <c r="EO975" s="357"/>
      <c r="EP975" s="357"/>
      <c r="EQ975" s="357"/>
      <c r="ER975" s="357"/>
      <c r="ES975" s="357"/>
      <c r="ET975" s="357"/>
      <c r="EU975" s="357"/>
    </row>
    <row r="976" ht="12.75" customHeight="1">
      <c r="A976" s="357"/>
      <c r="B976" s="357"/>
      <c r="C976" s="357"/>
      <c r="D976" s="357"/>
      <c r="E976" s="357"/>
      <c r="F976" s="357"/>
      <c r="G976" s="357"/>
      <c r="H976" s="357"/>
      <c r="I976" s="357"/>
      <c r="J976" s="357"/>
      <c r="K976" s="357"/>
      <c r="L976" s="357"/>
      <c r="M976" s="357"/>
      <c r="N976" s="357"/>
      <c r="O976" s="357"/>
      <c r="P976" s="357"/>
      <c r="Q976" s="357"/>
      <c r="R976" s="357"/>
      <c r="S976" s="357"/>
      <c r="T976" s="357"/>
      <c r="U976" s="357"/>
      <c r="V976" s="357"/>
      <c r="W976" s="357"/>
      <c r="X976" s="357"/>
      <c r="Y976" s="357"/>
      <c r="Z976" s="357"/>
      <c r="AA976" s="357"/>
      <c r="AB976" s="357"/>
      <c r="AC976" s="357"/>
      <c r="AD976" s="357"/>
      <c r="AE976" s="357"/>
      <c r="AF976" s="357"/>
      <c r="AG976" s="357"/>
      <c r="AH976" s="357"/>
      <c r="AI976" s="357"/>
      <c r="AJ976" s="357"/>
      <c r="AK976" s="357"/>
      <c r="AL976" s="357"/>
      <c r="AM976" s="357"/>
      <c r="AN976" s="357"/>
      <c r="AO976" s="357"/>
      <c r="AP976" s="357"/>
      <c r="AQ976" s="357"/>
      <c r="AR976" s="357"/>
      <c r="AS976" s="357"/>
      <c r="AT976" s="357"/>
      <c r="AU976" s="357"/>
      <c r="AV976" s="357"/>
      <c r="AW976" s="357"/>
      <c r="AX976" s="357"/>
      <c r="AY976" s="357"/>
      <c r="AZ976" s="357"/>
      <c r="BA976" s="357"/>
      <c r="BB976" s="357"/>
      <c r="BC976" s="357"/>
      <c r="BD976" s="357"/>
      <c r="BE976" s="357"/>
      <c r="BF976" s="357"/>
      <c r="BG976" s="357"/>
      <c r="BH976" s="357"/>
      <c r="BI976" s="357"/>
      <c r="BJ976" s="357"/>
      <c r="BK976" s="357"/>
      <c r="BL976" s="357"/>
      <c r="BM976" s="357"/>
      <c r="BN976" s="357"/>
      <c r="BO976" s="357"/>
      <c r="BP976" s="357"/>
      <c r="BQ976" s="357"/>
      <c r="BR976" s="357"/>
      <c r="BS976" s="357"/>
      <c r="BT976" s="357"/>
      <c r="BU976" s="357"/>
      <c r="BV976" s="357"/>
      <c r="BW976" s="357"/>
      <c r="BX976" s="357"/>
      <c r="BY976" s="357"/>
      <c r="BZ976" s="357"/>
      <c r="CA976" s="357"/>
      <c r="CB976" s="357"/>
      <c r="CC976" s="357"/>
      <c r="CD976" s="357"/>
      <c r="CE976" s="357"/>
      <c r="CF976" s="357"/>
      <c r="CG976" s="357"/>
      <c r="CH976" s="357"/>
      <c r="CI976" s="357"/>
      <c r="CJ976" s="357"/>
      <c r="CK976" s="357"/>
      <c r="CL976" s="357"/>
      <c r="CM976" s="357"/>
      <c r="CN976" s="357"/>
      <c r="CO976" s="357"/>
      <c r="CP976" s="357"/>
      <c r="CQ976" s="357"/>
      <c r="CR976" s="357"/>
      <c r="CS976" s="357"/>
      <c r="CT976" s="357"/>
      <c r="CU976" s="357"/>
      <c r="CV976" s="357"/>
      <c r="CW976" s="357"/>
      <c r="CX976" s="357"/>
      <c r="CY976" s="357"/>
      <c r="CZ976" s="357"/>
      <c r="DA976" s="357"/>
      <c r="DB976" s="357"/>
      <c r="DC976" s="357"/>
      <c r="DD976" s="357"/>
      <c r="DE976" s="357"/>
      <c r="DF976" s="357"/>
      <c r="DG976" s="357"/>
      <c r="DH976" s="357"/>
      <c r="DI976" s="357"/>
      <c r="DJ976" s="357"/>
      <c r="DK976" s="357"/>
      <c r="DL976" s="357"/>
      <c r="DM976" s="357"/>
      <c r="DN976" s="357"/>
      <c r="DO976" s="357"/>
      <c r="DP976" s="357"/>
      <c r="DQ976" s="357"/>
      <c r="DR976" s="357"/>
      <c r="DS976" s="357"/>
      <c r="DT976" s="357"/>
      <c r="DU976" s="357"/>
      <c r="DV976" s="357"/>
      <c r="DW976" s="357"/>
      <c r="DX976" s="357"/>
      <c r="DY976" s="357"/>
      <c r="DZ976" s="357"/>
      <c r="EA976" s="357"/>
      <c r="EB976" s="357"/>
      <c r="EC976" s="357"/>
      <c r="ED976" s="357"/>
      <c r="EE976" s="357"/>
      <c r="EF976" s="357"/>
      <c r="EG976" s="357"/>
      <c r="EH976" s="357"/>
      <c r="EI976" s="357"/>
      <c r="EJ976" s="357"/>
      <c r="EK976" s="357"/>
      <c r="EL976" s="357"/>
      <c r="EM976" s="357"/>
      <c r="EN976" s="357"/>
      <c r="EO976" s="357"/>
      <c r="EP976" s="357"/>
      <c r="EQ976" s="357"/>
      <c r="ER976" s="357"/>
      <c r="ES976" s="357"/>
      <c r="ET976" s="357"/>
      <c r="EU976" s="357"/>
    </row>
    <row r="977" ht="12.75" customHeight="1">
      <c r="A977" s="357"/>
      <c r="B977" s="357"/>
      <c r="C977" s="357"/>
      <c r="D977" s="357"/>
      <c r="E977" s="357"/>
      <c r="F977" s="357"/>
      <c r="G977" s="357"/>
      <c r="H977" s="357"/>
      <c r="I977" s="357"/>
      <c r="J977" s="357"/>
      <c r="K977" s="357"/>
      <c r="L977" s="357"/>
      <c r="M977" s="357"/>
      <c r="N977" s="357"/>
      <c r="O977" s="357"/>
      <c r="P977" s="357"/>
      <c r="Q977" s="357"/>
      <c r="R977" s="357"/>
      <c r="S977" s="357"/>
      <c r="T977" s="357"/>
      <c r="U977" s="357"/>
      <c r="V977" s="357"/>
      <c r="W977" s="357"/>
      <c r="X977" s="357"/>
      <c r="Y977" s="357"/>
      <c r="Z977" s="357"/>
      <c r="AA977" s="357"/>
      <c r="AB977" s="357"/>
      <c r="AC977" s="357"/>
      <c r="AD977" s="357"/>
      <c r="AE977" s="357"/>
      <c r="AF977" s="357"/>
      <c r="AG977" s="357"/>
      <c r="AH977" s="357"/>
      <c r="AI977" s="357"/>
      <c r="AJ977" s="357"/>
      <c r="AK977" s="357"/>
      <c r="AL977" s="357"/>
      <c r="AM977" s="357"/>
      <c r="AN977" s="357"/>
      <c r="AO977" s="357"/>
      <c r="AP977" s="357"/>
      <c r="AQ977" s="357"/>
      <c r="AR977" s="357"/>
      <c r="AS977" s="357"/>
      <c r="AT977" s="357"/>
      <c r="AU977" s="357"/>
      <c r="AV977" s="357"/>
      <c r="AW977" s="357"/>
      <c r="AX977" s="357"/>
      <c r="AY977" s="357"/>
      <c r="AZ977" s="357"/>
      <c r="BA977" s="357"/>
      <c r="BB977" s="357"/>
      <c r="BC977" s="357"/>
      <c r="BD977" s="357"/>
      <c r="BE977" s="357"/>
      <c r="BF977" s="357"/>
      <c r="BG977" s="357"/>
      <c r="BH977" s="357"/>
      <c r="BI977" s="357"/>
      <c r="BJ977" s="357"/>
      <c r="BK977" s="357"/>
      <c r="BL977" s="357"/>
      <c r="BM977" s="357"/>
      <c r="BN977" s="357"/>
      <c r="BO977" s="357"/>
      <c r="BP977" s="357"/>
      <c r="BQ977" s="357"/>
      <c r="BR977" s="357"/>
      <c r="BS977" s="357"/>
      <c r="BT977" s="357"/>
      <c r="BU977" s="357"/>
      <c r="BV977" s="357"/>
      <c r="BW977" s="357"/>
      <c r="BX977" s="357"/>
      <c r="BY977" s="357"/>
      <c r="BZ977" s="357"/>
      <c r="CA977" s="357"/>
      <c r="CB977" s="357"/>
      <c r="CC977" s="357"/>
      <c r="CD977" s="357"/>
      <c r="CE977" s="357"/>
      <c r="CF977" s="357"/>
      <c r="CG977" s="357"/>
      <c r="CH977" s="357"/>
      <c r="CI977" s="357"/>
      <c r="CJ977" s="357"/>
      <c r="CK977" s="357"/>
      <c r="CL977" s="357"/>
      <c r="CM977" s="357"/>
      <c r="CN977" s="357"/>
      <c r="CO977" s="357"/>
      <c r="CP977" s="357"/>
      <c r="CQ977" s="357"/>
      <c r="CR977" s="357"/>
      <c r="CS977" s="357"/>
      <c r="CT977" s="357"/>
      <c r="CU977" s="357"/>
      <c r="CV977" s="357"/>
      <c r="CW977" s="357"/>
      <c r="CX977" s="357"/>
      <c r="CY977" s="357"/>
      <c r="CZ977" s="357"/>
      <c r="DA977" s="357"/>
      <c r="DB977" s="357"/>
      <c r="DC977" s="357"/>
      <c r="DD977" s="357"/>
      <c r="DE977" s="357"/>
      <c r="DF977" s="357"/>
      <c r="DG977" s="357"/>
      <c r="DH977" s="357"/>
      <c r="DI977" s="357"/>
      <c r="DJ977" s="357"/>
      <c r="DK977" s="357"/>
      <c r="DL977" s="357"/>
      <c r="DM977" s="357"/>
      <c r="DN977" s="357"/>
      <c r="DO977" s="357"/>
      <c r="DP977" s="357"/>
      <c r="DQ977" s="357"/>
      <c r="DR977" s="357"/>
      <c r="DS977" s="357"/>
      <c r="DT977" s="357"/>
      <c r="DU977" s="357"/>
      <c r="DV977" s="357"/>
      <c r="DW977" s="357"/>
      <c r="DX977" s="357"/>
      <c r="DY977" s="357"/>
      <c r="DZ977" s="357"/>
      <c r="EA977" s="357"/>
      <c r="EB977" s="357"/>
      <c r="EC977" s="357"/>
      <c r="ED977" s="357"/>
      <c r="EE977" s="357"/>
      <c r="EF977" s="357"/>
      <c r="EG977" s="357"/>
      <c r="EH977" s="357"/>
      <c r="EI977" s="357"/>
      <c r="EJ977" s="357"/>
      <c r="EK977" s="357"/>
      <c r="EL977" s="357"/>
      <c r="EM977" s="357"/>
      <c r="EN977" s="357"/>
      <c r="EO977" s="357"/>
      <c r="EP977" s="357"/>
      <c r="EQ977" s="357"/>
      <c r="ER977" s="357"/>
      <c r="ES977" s="357"/>
      <c r="ET977" s="357"/>
      <c r="EU977" s="357"/>
    </row>
    <row r="978" ht="12.75" customHeight="1">
      <c r="A978" s="357"/>
      <c r="B978" s="357"/>
      <c r="C978" s="357"/>
      <c r="D978" s="357"/>
      <c r="E978" s="357"/>
      <c r="F978" s="357"/>
      <c r="G978" s="357"/>
      <c r="H978" s="357"/>
      <c r="I978" s="357"/>
      <c r="J978" s="357"/>
      <c r="K978" s="357"/>
      <c r="L978" s="357"/>
      <c r="M978" s="357"/>
      <c r="N978" s="357"/>
      <c r="O978" s="357"/>
      <c r="P978" s="357"/>
      <c r="Q978" s="357"/>
      <c r="R978" s="357"/>
      <c r="S978" s="357"/>
      <c r="T978" s="357"/>
      <c r="U978" s="357"/>
      <c r="V978" s="357"/>
      <c r="W978" s="357"/>
      <c r="X978" s="357"/>
      <c r="Y978" s="357"/>
      <c r="Z978" s="357"/>
      <c r="AA978" s="357"/>
      <c r="AB978" s="357"/>
      <c r="AC978" s="357"/>
      <c r="AD978" s="357"/>
      <c r="AE978" s="357"/>
      <c r="AF978" s="357"/>
      <c r="AG978" s="357"/>
      <c r="AH978" s="357"/>
      <c r="AI978" s="357"/>
      <c r="AJ978" s="357"/>
      <c r="AK978" s="357"/>
      <c r="AL978" s="357"/>
      <c r="AM978" s="357"/>
      <c r="AN978" s="357"/>
      <c r="AO978" s="357"/>
      <c r="AP978" s="357"/>
      <c r="AQ978" s="357"/>
      <c r="AR978" s="357"/>
      <c r="AS978" s="357"/>
      <c r="AT978" s="357"/>
      <c r="AU978" s="357"/>
      <c r="AV978" s="357"/>
      <c r="AW978" s="357"/>
      <c r="AX978" s="357"/>
      <c r="AY978" s="357"/>
      <c r="AZ978" s="357"/>
      <c r="BA978" s="357"/>
      <c r="BB978" s="357"/>
      <c r="BC978" s="357"/>
      <c r="BD978" s="357"/>
      <c r="BE978" s="357"/>
      <c r="BF978" s="357"/>
      <c r="BG978" s="357"/>
      <c r="BH978" s="357"/>
      <c r="BI978" s="357"/>
      <c r="BJ978" s="357"/>
      <c r="BK978" s="357"/>
      <c r="BL978" s="357"/>
      <c r="BM978" s="357"/>
      <c r="BN978" s="357"/>
      <c r="BO978" s="357"/>
      <c r="BP978" s="357"/>
      <c r="BQ978" s="357"/>
      <c r="BR978" s="357"/>
      <c r="BS978" s="357"/>
      <c r="BT978" s="357"/>
      <c r="BU978" s="357"/>
      <c r="BV978" s="357"/>
      <c r="BW978" s="357"/>
      <c r="BX978" s="357"/>
      <c r="BY978" s="357"/>
      <c r="BZ978" s="357"/>
      <c r="CA978" s="357"/>
      <c r="CB978" s="357"/>
      <c r="CC978" s="357"/>
      <c r="CD978" s="357"/>
      <c r="CE978" s="357"/>
      <c r="CF978" s="357"/>
      <c r="CG978" s="357"/>
      <c r="CH978" s="357"/>
      <c r="CI978" s="357"/>
      <c r="CJ978" s="357"/>
      <c r="CK978" s="357"/>
      <c r="CL978" s="357"/>
      <c r="CM978" s="357"/>
      <c r="CN978" s="357"/>
      <c r="CO978" s="357"/>
      <c r="CP978" s="357"/>
      <c r="CQ978" s="357"/>
      <c r="CR978" s="357"/>
      <c r="CS978" s="357"/>
      <c r="CT978" s="357"/>
      <c r="CU978" s="357"/>
      <c r="CV978" s="357"/>
      <c r="CW978" s="357"/>
      <c r="CX978" s="357"/>
      <c r="CY978" s="357"/>
      <c r="CZ978" s="357"/>
      <c r="DA978" s="357"/>
      <c r="DB978" s="357"/>
      <c r="DC978" s="357"/>
      <c r="DD978" s="357"/>
      <c r="DE978" s="357"/>
      <c r="DF978" s="357"/>
      <c r="DG978" s="357"/>
      <c r="DH978" s="357"/>
      <c r="DI978" s="357"/>
      <c r="DJ978" s="357"/>
      <c r="DK978" s="357"/>
      <c r="DL978" s="357"/>
      <c r="DM978" s="357"/>
      <c r="DN978" s="357"/>
      <c r="DO978" s="357"/>
      <c r="DP978" s="357"/>
      <c r="DQ978" s="357"/>
      <c r="DR978" s="357"/>
      <c r="DS978" s="357"/>
      <c r="DT978" s="357"/>
      <c r="DU978" s="357"/>
      <c r="DV978" s="357"/>
      <c r="DW978" s="357"/>
      <c r="DX978" s="357"/>
      <c r="DY978" s="357"/>
      <c r="DZ978" s="357"/>
      <c r="EA978" s="357"/>
      <c r="EB978" s="357"/>
      <c r="EC978" s="357"/>
      <c r="ED978" s="357"/>
      <c r="EE978" s="357"/>
      <c r="EF978" s="357"/>
      <c r="EG978" s="357"/>
      <c r="EH978" s="357"/>
      <c r="EI978" s="357"/>
      <c r="EJ978" s="357"/>
      <c r="EK978" s="357"/>
      <c r="EL978" s="357"/>
      <c r="EM978" s="357"/>
      <c r="EN978" s="357"/>
      <c r="EO978" s="357"/>
      <c r="EP978" s="357"/>
      <c r="EQ978" s="357"/>
      <c r="ER978" s="357"/>
      <c r="ES978" s="357"/>
      <c r="ET978" s="357"/>
      <c r="EU978" s="357"/>
    </row>
    <row r="979" ht="12.75" customHeight="1">
      <c r="A979" s="357"/>
      <c r="B979" s="357"/>
      <c r="C979" s="357"/>
      <c r="D979" s="357"/>
      <c r="E979" s="357"/>
      <c r="F979" s="357"/>
      <c r="G979" s="357"/>
      <c r="H979" s="357"/>
      <c r="I979" s="357"/>
      <c r="J979" s="357"/>
      <c r="K979" s="357"/>
      <c r="L979" s="357"/>
      <c r="M979" s="357"/>
      <c r="N979" s="357"/>
      <c r="O979" s="357"/>
      <c r="P979" s="357"/>
      <c r="Q979" s="357"/>
      <c r="R979" s="357"/>
      <c r="S979" s="357"/>
      <c r="T979" s="357"/>
      <c r="U979" s="357"/>
      <c r="V979" s="357"/>
      <c r="W979" s="357"/>
      <c r="X979" s="357"/>
      <c r="Y979" s="357"/>
      <c r="Z979" s="357"/>
      <c r="AA979" s="357"/>
      <c r="AB979" s="357"/>
      <c r="AC979" s="357"/>
      <c r="AD979" s="357"/>
      <c r="AE979" s="357"/>
      <c r="AF979" s="357"/>
      <c r="AG979" s="357"/>
      <c r="AH979" s="357"/>
      <c r="AI979" s="357"/>
      <c r="AJ979" s="357"/>
      <c r="AK979" s="357"/>
      <c r="AL979" s="357"/>
      <c r="AM979" s="357"/>
      <c r="AN979" s="357"/>
      <c r="AO979" s="357"/>
      <c r="AP979" s="357"/>
      <c r="AQ979" s="357"/>
      <c r="AR979" s="357"/>
      <c r="AS979" s="357"/>
      <c r="AT979" s="357"/>
      <c r="AU979" s="357"/>
      <c r="AV979" s="357"/>
      <c r="AW979" s="357"/>
      <c r="AX979" s="357"/>
      <c r="AY979" s="357"/>
      <c r="AZ979" s="357"/>
      <c r="BA979" s="357"/>
      <c r="BB979" s="357"/>
      <c r="BC979" s="357"/>
      <c r="BD979" s="357"/>
      <c r="BE979" s="357"/>
      <c r="BF979" s="357"/>
      <c r="BG979" s="357"/>
      <c r="BH979" s="357"/>
      <c r="BI979" s="357"/>
      <c r="BJ979" s="357"/>
      <c r="BK979" s="357"/>
      <c r="BL979" s="357"/>
      <c r="BM979" s="357"/>
      <c r="BN979" s="357"/>
      <c r="BO979" s="357"/>
      <c r="BP979" s="357"/>
      <c r="BQ979" s="357"/>
      <c r="BR979" s="357"/>
      <c r="BS979" s="357"/>
      <c r="BT979" s="357"/>
      <c r="BU979" s="357"/>
      <c r="BV979" s="357"/>
      <c r="BW979" s="357"/>
      <c r="BX979" s="357"/>
      <c r="BY979" s="357"/>
      <c r="BZ979" s="357"/>
      <c r="CA979" s="357"/>
      <c r="CB979" s="357"/>
      <c r="CC979" s="357"/>
      <c r="CD979" s="357"/>
      <c r="CE979" s="357"/>
      <c r="CF979" s="357"/>
      <c r="CG979" s="357"/>
      <c r="CH979" s="357"/>
      <c r="CI979" s="357"/>
      <c r="CJ979" s="357"/>
      <c r="CK979" s="357"/>
      <c r="CL979" s="357"/>
      <c r="CM979" s="357"/>
      <c r="CN979" s="357"/>
      <c r="CO979" s="357"/>
      <c r="CP979" s="357"/>
      <c r="CQ979" s="357"/>
      <c r="CR979" s="357"/>
      <c r="CS979" s="357"/>
      <c r="CT979" s="357"/>
      <c r="CU979" s="357"/>
      <c r="CV979" s="357"/>
      <c r="CW979" s="357"/>
      <c r="CX979" s="357"/>
      <c r="CY979" s="357"/>
      <c r="CZ979" s="357"/>
      <c r="DA979" s="357"/>
      <c r="DB979" s="357"/>
      <c r="DC979" s="357"/>
      <c r="DD979" s="357"/>
      <c r="DE979" s="357"/>
      <c r="DF979" s="357"/>
      <c r="DG979" s="357"/>
      <c r="DH979" s="357"/>
      <c r="DI979" s="357"/>
      <c r="DJ979" s="357"/>
      <c r="DK979" s="357"/>
      <c r="DL979" s="357"/>
      <c r="DM979" s="357"/>
      <c r="DN979" s="357"/>
      <c r="DO979" s="357"/>
      <c r="DP979" s="357"/>
      <c r="DQ979" s="357"/>
      <c r="DR979" s="357"/>
      <c r="DS979" s="357"/>
      <c r="DT979" s="357"/>
      <c r="DU979" s="357"/>
      <c r="DV979" s="357"/>
      <c r="DW979" s="357"/>
      <c r="DX979" s="357"/>
      <c r="DY979" s="357"/>
      <c r="DZ979" s="357"/>
      <c r="EA979" s="357"/>
      <c r="EB979" s="357"/>
      <c r="EC979" s="357"/>
      <c r="ED979" s="357"/>
      <c r="EE979" s="357"/>
      <c r="EF979" s="357"/>
      <c r="EG979" s="357"/>
      <c r="EH979" s="357"/>
      <c r="EI979" s="357"/>
      <c r="EJ979" s="357"/>
      <c r="EK979" s="357"/>
      <c r="EL979" s="357"/>
      <c r="EM979" s="357"/>
      <c r="EN979" s="357"/>
      <c r="EO979" s="357"/>
      <c r="EP979" s="357"/>
      <c r="EQ979" s="357"/>
      <c r="ER979" s="357"/>
      <c r="ES979" s="357"/>
      <c r="ET979" s="357"/>
      <c r="EU979" s="357"/>
    </row>
    <row r="980" ht="12.75" customHeight="1">
      <c r="A980" s="357"/>
      <c r="B980" s="357"/>
      <c r="C980" s="357"/>
      <c r="D980" s="357"/>
      <c r="E980" s="357"/>
      <c r="F980" s="357"/>
      <c r="G980" s="357"/>
      <c r="H980" s="357"/>
      <c r="I980" s="357"/>
      <c r="J980" s="357"/>
      <c r="K980" s="357"/>
      <c r="L980" s="357"/>
      <c r="M980" s="357"/>
      <c r="N980" s="357"/>
      <c r="O980" s="357"/>
      <c r="P980" s="357"/>
      <c r="Q980" s="357"/>
      <c r="R980" s="357"/>
      <c r="S980" s="357"/>
      <c r="T980" s="357"/>
      <c r="U980" s="357"/>
      <c r="V980" s="357"/>
      <c r="W980" s="357"/>
      <c r="X980" s="357"/>
      <c r="Y980" s="357"/>
      <c r="Z980" s="357"/>
      <c r="AA980" s="357"/>
      <c r="AB980" s="357"/>
      <c r="AC980" s="357"/>
      <c r="AD980" s="357"/>
      <c r="AE980" s="357"/>
      <c r="AF980" s="357"/>
      <c r="AG980" s="357"/>
      <c r="AH980" s="357"/>
      <c r="AI980" s="357"/>
      <c r="AJ980" s="357"/>
      <c r="AK980" s="357"/>
      <c r="AL980" s="357"/>
      <c r="AM980" s="357"/>
      <c r="AN980" s="357"/>
      <c r="AO980" s="357"/>
      <c r="AP980" s="357"/>
      <c r="AQ980" s="357"/>
      <c r="AR980" s="357"/>
      <c r="AS980" s="357"/>
      <c r="AT980" s="357"/>
      <c r="AU980" s="357"/>
      <c r="AV980" s="357"/>
      <c r="AW980" s="357"/>
      <c r="AX980" s="357"/>
      <c r="AY980" s="357"/>
      <c r="AZ980" s="357"/>
      <c r="BA980" s="357"/>
      <c r="BB980" s="357"/>
      <c r="BC980" s="357"/>
      <c r="BD980" s="357"/>
      <c r="BE980" s="357"/>
      <c r="BF980" s="357"/>
      <c r="BG980" s="357"/>
      <c r="BH980" s="357"/>
      <c r="BI980" s="357"/>
      <c r="BJ980" s="357"/>
      <c r="BK980" s="357"/>
      <c r="BL980" s="357"/>
      <c r="BM980" s="357"/>
      <c r="BN980" s="357"/>
      <c r="BO980" s="357"/>
      <c r="BP980" s="357"/>
      <c r="BQ980" s="357"/>
      <c r="BR980" s="357"/>
      <c r="BS980" s="357"/>
      <c r="BT980" s="357"/>
      <c r="BU980" s="357"/>
      <c r="BV980" s="357"/>
      <c r="BW980" s="357"/>
      <c r="BX980" s="357"/>
      <c r="BY980" s="357"/>
      <c r="BZ980" s="357"/>
      <c r="CA980" s="357"/>
      <c r="CB980" s="357"/>
      <c r="CC980" s="357"/>
      <c r="CD980" s="357"/>
      <c r="CE980" s="357"/>
      <c r="CF980" s="357"/>
      <c r="CG980" s="357"/>
      <c r="CH980" s="357"/>
      <c r="CI980" s="357"/>
      <c r="CJ980" s="357"/>
      <c r="CK980" s="357"/>
      <c r="CL980" s="357"/>
      <c r="CM980" s="357"/>
      <c r="CN980" s="357"/>
      <c r="CO980" s="357"/>
      <c r="CP980" s="357"/>
      <c r="CQ980" s="357"/>
      <c r="CR980" s="357"/>
      <c r="CS980" s="357"/>
      <c r="CT980" s="357"/>
      <c r="CU980" s="357"/>
      <c r="CV980" s="357"/>
      <c r="CW980" s="357"/>
      <c r="CX980" s="357"/>
      <c r="CY980" s="357"/>
      <c r="CZ980" s="357"/>
      <c r="DA980" s="357"/>
      <c r="DB980" s="357"/>
      <c r="DC980" s="357"/>
      <c r="DD980" s="357"/>
      <c r="DE980" s="357"/>
      <c r="DF980" s="357"/>
      <c r="DG980" s="357"/>
      <c r="DH980" s="357"/>
      <c r="DI980" s="357"/>
      <c r="DJ980" s="357"/>
      <c r="DK980" s="357"/>
      <c r="DL980" s="357"/>
      <c r="DM980" s="357"/>
      <c r="DN980" s="357"/>
      <c r="DO980" s="357"/>
      <c r="DP980" s="357"/>
      <c r="DQ980" s="357"/>
      <c r="DR980" s="357"/>
      <c r="DS980" s="357"/>
      <c r="DT980" s="357"/>
      <c r="DU980" s="357"/>
      <c r="DV980" s="357"/>
      <c r="DW980" s="357"/>
      <c r="DX980" s="357"/>
      <c r="DY980" s="357"/>
      <c r="DZ980" s="357"/>
      <c r="EA980" s="357"/>
      <c r="EB980" s="357"/>
      <c r="EC980" s="357"/>
      <c r="ED980" s="357"/>
      <c r="EE980" s="357"/>
      <c r="EF980" s="357"/>
      <c r="EG980" s="357"/>
      <c r="EH980" s="357"/>
      <c r="EI980" s="357"/>
      <c r="EJ980" s="357"/>
      <c r="EK980" s="357"/>
      <c r="EL980" s="357"/>
      <c r="EM980" s="357"/>
      <c r="EN980" s="357"/>
      <c r="EO980" s="357"/>
      <c r="EP980" s="357"/>
      <c r="EQ980" s="357"/>
      <c r="ER980" s="357"/>
      <c r="ES980" s="357"/>
      <c r="ET980" s="357"/>
      <c r="EU980" s="357"/>
    </row>
    <row r="981" ht="12.75" customHeight="1">
      <c r="A981" s="357"/>
      <c r="B981" s="357"/>
      <c r="C981" s="357"/>
      <c r="D981" s="357"/>
      <c r="E981" s="357"/>
      <c r="F981" s="357"/>
      <c r="G981" s="357"/>
      <c r="H981" s="357"/>
      <c r="I981" s="357"/>
      <c r="J981" s="357"/>
      <c r="K981" s="357"/>
      <c r="L981" s="357"/>
      <c r="M981" s="357"/>
      <c r="N981" s="357"/>
      <c r="O981" s="357"/>
      <c r="P981" s="357"/>
      <c r="Q981" s="357"/>
      <c r="R981" s="357"/>
      <c r="S981" s="357"/>
      <c r="T981" s="357"/>
      <c r="U981" s="357"/>
      <c r="V981" s="357"/>
      <c r="W981" s="357"/>
      <c r="X981" s="357"/>
      <c r="Y981" s="357"/>
      <c r="Z981" s="357"/>
      <c r="AA981" s="357"/>
      <c r="AB981" s="357"/>
      <c r="AC981" s="357"/>
      <c r="AD981" s="357"/>
      <c r="AE981" s="357"/>
      <c r="AF981" s="357"/>
      <c r="AG981" s="357"/>
      <c r="AH981" s="357"/>
      <c r="AI981" s="357"/>
      <c r="AJ981" s="357"/>
      <c r="AK981" s="357"/>
      <c r="AL981" s="357"/>
      <c r="AM981" s="357"/>
      <c r="AN981" s="357"/>
      <c r="AO981" s="357"/>
      <c r="AP981" s="357"/>
      <c r="AQ981" s="357"/>
      <c r="AR981" s="357"/>
      <c r="AS981" s="357"/>
      <c r="AT981" s="357"/>
      <c r="AU981" s="357"/>
      <c r="AV981" s="357"/>
      <c r="AW981" s="357"/>
      <c r="AX981" s="357"/>
      <c r="AY981" s="357"/>
      <c r="AZ981" s="357"/>
      <c r="BA981" s="357"/>
      <c r="BB981" s="357"/>
      <c r="BC981" s="357"/>
      <c r="BD981" s="357"/>
      <c r="BE981" s="357"/>
      <c r="BF981" s="357"/>
      <c r="BG981" s="357"/>
      <c r="BH981" s="357"/>
      <c r="BI981" s="357"/>
      <c r="BJ981" s="357"/>
      <c r="BK981" s="357"/>
      <c r="BL981" s="357"/>
      <c r="BM981" s="357"/>
      <c r="BN981" s="357"/>
      <c r="BO981" s="357"/>
      <c r="BP981" s="357"/>
      <c r="BQ981" s="357"/>
      <c r="BR981" s="357"/>
      <c r="BS981" s="357"/>
      <c r="BT981" s="357"/>
      <c r="BU981" s="357"/>
      <c r="BV981" s="357"/>
      <c r="BW981" s="357"/>
      <c r="BX981" s="357"/>
      <c r="BY981" s="357"/>
      <c r="BZ981" s="357"/>
      <c r="CA981" s="357"/>
      <c r="CB981" s="357"/>
      <c r="CC981" s="357"/>
      <c r="CD981" s="357"/>
      <c r="CE981" s="357"/>
      <c r="CF981" s="357"/>
      <c r="CG981" s="357"/>
      <c r="CH981" s="357"/>
      <c r="CI981" s="357"/>
      <c r="CJ981" s="357"/>
      <c r="CK981" s="357"/>
      <c r="CL981" s="357"/>
      <c r="CM981" s="357"/>
      <c r="CN981" s="357"/>
      <c r="CO981" s="357"/>
      <c r="CP981" s="357"/>
      <c r="CQ981" s="357"/>
      <c r="CR981" s="357"/>
      <c r="CS981" s="357"/>
      <c r="CT981" s="357"/>
      <c r="CU981" s="357"/>
      <c r="CV981" s="357"/>
      <c r="CW981" s="357"/>
      <c r="CX981" s="357"/>
      <c r="CY981" s="357"/>
      <c r="CZ981" s="357"/>
      <c r="DA981" s="357"/>
      <c r="DB981" s="357"/>
      <c r="DC981" s="357"/>
      <c r="DD981" s="357"/>
      <c r="DE981" s="357"/>
      <c r="DF981" s="357"/>
      <c r="DG981" s="357"/>
      <c r="DH981" s="357"/>
      <c r="DI981" s="357"/>
      <c r="DJ981" s="357"/>
      <c r="DK981" s="357"/>
      <c r="DL981" s="357"/>
      <c r="DM981" s="357"/>
      <c r="DN981" s="357"/>
      <c r="DO981" s="357"/>
      <c r="DP981" s="357"/>
      <c r="DQ981" s="357"/>
      <c r="DR981" s="357"/>
      <c r="DS981" s="357"/>
      <c r="DT981" s="357"/>
      <c r="DU981" s="357"/>
      <c r="DV981" s="357"/>
      <c r="DW981" s="357"/>
      <c r="DX981" s="357"/>
      <c r="DY981" s="357"/>
      <c r="DZ981" s="357"/>
      <c r="EA981" s="357"/>
      <c r="EB981" s="357"/>
      <c r="EC981" s="357"/>
      <c r="ED981" s="357"/>
      <c r="EE981" s="357"/>
      <c r="EF981" s="357"/>
      <c r="EG981" s="357"/>
      <c r="EH981" s="357"/>
      <c r="EI981" s="357"/>
      <c r="EJ981" s="357"/>
      <c r="EK981" s="357"/>
      <c r="EL981" s="357"/>
      <c r="EM981" s="357"/>
      <c r="EN981" s="357"/>
      <c r="EO981" s="357"/>
      <c r="EP981" s="357"/>
      <c r="EQ981" s="357"/>
      <c r="ER981" s="357"/>
      <c r="ES981" s="357"/>
      <c r="ET981" s="357"/>
      <c r="EU981" s="357"/>
    </row>
    <row r="982" ht="12.75" customHeight="1">
      <c r="A982" s="357"/>
      <c r="B982" s="357"/>
      <c r="C982" s="357"/>
      <c r="D982" s="357"/>
      <c r="E982" s="357"/>
      <c r="F982" s="357"/>
      <c r="G982" s="357"/>
      <c r="H982" s="357"/>
      <c r="I982" s="357"/>
      <c r="J982" s="357"/>
      <c r="K982" s="357"/>
      <c r="L982" s="357"/>
      <c r="M982" s="357"/>
      <c r="N982" s="357"/>
      <c r="O982" s="357"/>
      <c r="P982" s="357"/>
      <c r="Q982" s="357"/>
      <c r="R982" s="357"/>
      <c r="S982" s="357"/>
      <c r="T982" s="357"/>
      <c r="U982" s="357"/>
      <c r="V982" s="357"/>
      <c r="W982" s="357"/>
      <c r="X982" s="357"/>
      <c r="Y982" s="357"/>
      <c r="Z982" s="357"/>
      <c r="AA982" s="357"/>
      <c r="AB982" s="357"/>
      <c r="AC982" s="357"/>
      <c r="AD982" s="357"/>
      <c r="AE982" s="357"/>
      <c r="AF982" s="357"/>
      <c r="AG982" s="357"/>
      <c r="AH982" s="357"/>
      <c r="AI982" s="357"/>
      <c r="AJ982" s="357"/>
      <c r="AK982" s="357"/>
      <c r="AL982" s="357"/>
      <c r="AM982" s="357"/>
      <c r="AN982" s="357"/>
      <c r="AO982" s="357"/>
      <c r="AP982" s="357"/>
      <c r="AQ982" s="357"/>
      <c r="AR982" s="357"/>
      <c r="AS982" s="357"/>
      <c r="AT982" s="357"/>
      <c r="AU982" s="357"/>
      <c r="AV982" s="357"/>
      <c r="AW982" s="357"/>
      <c r="AX982" s="357"/>
      <c r="AY982" s="357"/>
      <c r="AZ982" s="357"/>
      <c r="BA982" s="357"/>
      <c r="BB982" s="357"/>
      <c r="BC982" s="357"/>
      <c r="BD982" s="357"/>
      <c r="BE982" s="357"/>
      <c r="BF982" s="357"/>
      <c r="BG982" s="357"/>
      <c r="BH982" s="357"/>
      <c r="BI982" s="357"/>
      <c r="BJ982" s="357"/>
      <c r="BK982" s="357"/>
      <c r="BL982" s="357"/>
      <c r="BM982" s="357"/>
      <c r="BN982" s="357"/>
      <c r="BO982" s="357"/>
      <c r="BP982" s="357"/>
      <c r="BQ982" s="357"/>
      <c r="BR982" s="357"/>
      <c r="BS982" s="357"/>
      <c r="BT982" s="357"/>
      <c r="BU982" s="357"/>
      <c r="BV982" s="357"/>
      <c r="BW982" s="357"/>
      <c r="BX982" s="357"/>
      <c r="BY982" s="357"/>
      <c r="BZ982" s="357"/>
      <c r="CA982" s="357"/>
      <c r="CB982" s="357"/>
      <c r="CC982" s="357"/>
      <c r="CD982" s="357"/>
      <c r="CE982" s="357"/>
      <c r="CF982" s="357"/>
      <c r="CG982" s="357"/>
      <c r="CH982" s="357"/>
      <c r="CI982" s="357"/>
      <c r="CJ982" s="357"/>
      <c r="CK982" s="357"/>
      <c r="CL982" s="357"/>
      <c r="CM982" s="357"/>
      <c r="CN982" s="357"/>
      <c r="CO982" s="357"/>
      <c r="CP982" s="357"/>
      <c r="CQ982" s="357"/>
      <c r="CR982" s="357"/>
      <c r="CS982" s="357"/>
      <c r="CT982" s="357"/>
      <c r="CU982" s="357"/>
      <c r="CV982" s="357"/>
      <c r="CW982" s="357"/>
      <c r="CX982" s="357"/>
      <c r="CY982" s="357"/>
      <c r="CZ982" s="357"/>
      <c r="DA982" s="357"/>
      <c r="DB982" s="357"/>
      <c r="DC982" s="357"/>
      <c r="DD982" s="357"/>
      <c r="DE982" s="357"/>
      <c r="DF982" s="357"/>
      <c r="DG982" s="357"/>
      <c r="DH982" s="357"/>
      <c r="DI982" s="357"/>
      <c r="DJ982" s="357"/>
      <c r="DK982" s="357"/>
      <c r="DL982" s="357"/>
      <c r="DM982" s="357"/>
      <c r="DN982" s="357"/>
      <c r="DO982" s="357"/>
      <c r="DP982" s="357"/>
      <c r="DQ982" s="357"/>
      <c r="DR982" s="357"/>
      <c r="DS982" s="357"/>
      <c r="DT982" s="357"/>
      <c r="DU982" s="357"/>
      <c r="DV982" s="357"/>
      <c r="DW982" s="357"/>
      <c r="DX982" s="357"/>
      <c r="DY982" s="357"/>
      <c r="DZ982" s="357"/>
      <c r="EA982" s="357"/>
      <c r="EB982" s="357"/>
      <c r="EC982" s="357"/>
      <c r="ED982" s="357"/>
      <c r="EE982" s="357"/>
      <c r="EF982" s="357"/>
      <c r="EG982" s="357"/>
      <c r="EH982" s="357"/>
      <c r="EI982" s="357"/>
      <c r="EJ982" s="357"/>
      <c r="EK982" s="357"/>
      <c r="EL982" s="357"/>
      <c r="EM982" s="357"/>
      <c r="EN982" s="357"/>
      <c r="EO982" s="357"/>
      <c r="EP982" s="357"/>
      <c r="EQ982" s="357"/>
      <c r="ER982" s="357"/>
      <c r="ES982" s="357"/>
      <c r="ET982" s="357"/>
      <c r="EU982" s="357"/>
    </row>
    <row r="983" ht="12.75" customHeight="1">
      <c r="A983" s="357"/>
      <c r="B983" s="357"/>
      <c r="C983" s="357"/>
      <c r="D983" s="357"/>
      <c r="E983" s="357"/>
      <c r="F983" s="357"/>
      <c r="G983" s="357"/>
      <c r="H983" s="357"/>
      <c r="I983" s="357"/>
      <c r="J983" s="357"/>
      <c r="K983" s="357"/>
      <c r="L983" s="357"/>
      <c r="M983" s="357"/>
      <c r="N983" s="357"/>
      <c r="O983" s="357"/>
      <c r="P983" s="357"/>
      <c r="Q983" s="357"/>
      <c r="R983" s="357"/>
      <c r="S983" s="357"/>
      <c r="T983" s="357"/>
      <c r="U983" s="357"/>
      <c r="V983" s="357"/>
      <c r="W983" s="357"/>
      <c r="X983" s="357"/>
      <c r="Y983" s="357"/>
      <c r="Z983" s="357"/>
      <c r="AA983" s="357"/>
      <c r="AB983" s="357"/>
      <c r="AC983" s="357"/>
      <c r="AD983" s="357"/>
      <c r="AE983" s="357"/>
      <c r="AF983" s="357"/>
      <c r="AG983" s="357"/>
      <c r="AH983" s="357"/>
      <c r="AI983" s="357"/>
      <c r="AJ983" s="357"/>
      <c r="AK983" s="357"/>
      <c r="AL983" s="357"/>
      <c r="AM983" s="357"/>
      <c r="AN983" s="357"/>
      <c r="AO983" s="357"/>
      <c r="AP983" s="357"/>
      <c r="AQ983" s="357"/>
      <c r="AR983" s="357"/>
      <c r="AS983" s="357"/>
      <c r="AT983" s="357"/>
      <c r="AU983" s="357"/>
      <c r="AV983" s="357"/>
      <c r="AW983" s="357"/>
      <c r="AX983" s="357"/>
      <c r="AY983" s="357"/>
      <c r="AZ983" s="357"/>
      <c r="BA983" s="357"/>
      <c r="BB983" s="357"/>
      <c r="BC983" s="357"/>
      <c r="BD983" s="357"/>
      <c r="BE983" s="357"/>
      <c r="BF983" s="357"/>
      <c r="BG983" s="357"/>
      <c r="BH983" s="357"/>
      <c r="BI983" s="357"/>
      <c r="BJ983" s="357"/>
      <c r="BK983" s="357"/>
      <c r="BL983" s="357"/>
      <c r="BM983" s="357"/>
      <c r="BN983" s="357"/>
      <c r="BO983" s="357"/>
      <c r="BP983" s="357"/>
      <c r="BQ983" s="357"/>
      <c r="BR983" s="357"/>
      <c r="BS983" s="357"/>
      <c r="BT983" s="357"/>
      <c r="BU983" s="357"/>
      <c r="BV983" s="357"/>
      <c r="BW983" s="357"/>
      <c r="BX983" s="357"/>
      <c r="BY983" s="357"/>
      <c r="BZ983" s="357"/>
      <c r="CA983" s="357"/>
      <c r="CB983" s="357"/>
      <c r="CC983" s="357"/>
      <c r="CD983" s="357"/>
      <c r="CE983" s="357"/>
      <c r="CF983" s="357"/>
      <c r="CG983" s="357"/>
      <c r="CH983" s="357"/>
      <c r="CI983" s="357"/>
      <c r="CJ983" s="357"/>
      <c r="CK983" s="357"/>
      <c r="CL983" s="357"/>
      <c r="CM983" s="357"/>
      <c r="CN983" s="357"/>
      <c r="CO983" s="357"/>
      <c r="CP983" s="357"/>
      <c r="CQ983" s="357"/>
      <c r="CR983" s="357"/>
      <c r="CS983" s="357"/>
      <c r="CT983" s="357"/>
      <c r="CU983" s="357"/>
      <c r="CV983" s="357"/>
      <c r="CW983" s="357"/>
      <c r="CX983" s="357"/>
      <c r="CY983" s="357"/>
      <c r="CZ983" s="357"/>
      <c r="DA983" s="357"/>
      <c r="DB983" s="357"/>
      <c r="DC983" s="357"/>
      <c r="DD983" s="357"/>
      <c r="DE983" s="357"/>
      <c r="DF983" s="357"/>
      <c r="DG983" s="357"/>
      <c r="DH983" s="357"/>
      <c r="DI983" s="357"/>
      <c r="DJ983" s="357"/>
      <c r="DK983" s="357"/>
      <c r="DL983" s="357"/>
      <c r="DM983" s="357"/>
      <c r="DN983" s="357"/>
      <c r="DO983" s="357"/>
      <c r="DP983" s="357"/>
      <c r="DQ983" s="357"/>
      <c r="DR983" s="357"/>
      <c r="DS983" s="357"/>
      <c r="DT983" s="357"/>
      <c r="DU983" s="357"/>
      <c r="DV983" s="357"/>
      <c r="DW983" s="357"/>
      <c r="DX983" s="357"/>
      <c r="DY983" s="357"/>
      <c r="DZ983" s="357"/>
      <c r="EA983" s="357"/>
      <c r="EB983" s="357"/>
      <c r="EC983" s="357"/>
      <c r="ED983" s="357"/>
      <c r="EE983" s="357"/>
      <c r="EF983" s="357"/>
      <c r="EG983" s="357"/>
      <c r="EH983" s="357"/>
      <c r="EI983" s="357"/>
      <c r="EJ983" s="357"/>
      <c r="EK983" s="357"/>
      <c r="EL983" s="357"/>
      <c r="EM983" s="357"/>
      <c r="EN983" s="357"/>
      <c r="EO983" s="357"/>
      <c r="EP983" s="357"/>
      <c r="EQ983" s="357"/>
      <c r="ER983" s="357"/>
      <c r="ES983" s="357"/>
      <c r="ET983" s="357"/>
      <c r="EU983" s="357"/>
    </row>
    <row r="984" ht="12.75" customHeight="1">
      <c r="A984" s="357"/>
      <c r="B984" s="357"/>
      <c r="C984" s="357"/>
      <c r="D984" s="357"/>
      <c r="E984" s="357"/>
      <c r="F984" s="357"/>
      <c r="G984" s="357"/>
      <c r="H984" s="357"/>
      <c r="I984" s="357"/>
      <c r="J984" s="357"/>
      <c r="K984" s="357"/>
      <c r="L984" s="357"/>
      <c r="M984" s="357"/>
      <c r="N984" s="357"/>
      <c r="O984" s="357"/>
      <c r="P984" s="357"/>
      <c r="Q984" s="357"/>
      <c r="R984" s="357"/>
      <c r="S984" s="357"/>
      <c r="T984" s="357"/>
      <c r="U984" s="357"/>
      <c r="V984" s="357"/>
      <c r="W984" s="357"/>
      <c r="X984" s="357"/>
      <c r="Y984" s="357"/>
      <c r="Z984" s="357"/>
      <c r="AA984" s="357"/>
      <c r="AB984" s="357"/>
      <c r="AC984" s="357"/>
      <c r="AD984" s="357"/>
      <c r="AE984" s="357"/>
      <c r="AF984" s="357"/>
      <c r="AG984" s="357"/>
      <c r="AH984" s="357"/>
      <c r="AI984" s="357"/>
      <c r="AJ984" s="357"/>
      <c r="AK984" s="357"/>
      <c r="AL984" s="357"/>
      <c r="AM984" s="357"/>
      <c r="AN984" s="357"/>
      <c r="AO984" s="357"/>
      <c r="AP984" s="357"/>
      <c r="AQ984" s="357"/>
      <c r="AR984" s="357"/>
      <c r="AS984" s="357"/>
      <c r="AT984" s="357"/>
      <c r="AU984" s="357"/>
      <c r="AV984" s="357"/>
      <c r="AW984" s="357"/>
      <c r="AX984" s="357"/>
      <c r="AY984" s="357"/>
      <c r="AZ984" s="357"/>
      <c r="BA984" s="357"/>
      <c r="BB984" s="357"/>
      <c r="BC984" s="357"/>
      <c r="BD984" s="357"/>
      <c r="BE984" s="357"/>
      <c r="BF984" s="357"/>
      <c r="BG984" s="357"/>
      <c r="BH984" s="357"/>
      <c r="BI984" s="357"/>
      <c r="BJ984" s="357"/>
      <c r="BK984" s="357"/>
      <c r="BL984" s="357"/>
      <c r="BM984" s="357"/>
      <c r="BN984" s="357"/>
      <c r="BO984" s="357"/>
      <c r="BP984" s="357"/>
      <c r="BQ984" s="357"/>
      <c r="BR984" s="357"/>
      <c r="BS984" s="357"/>
      <c r="BT984" s="357"/>
      <c r="BU984" s="357"/>
      <c r="BV984" s="357"/>
      <c r="BW984" s="357"/>
      <c r="BX984" s="357"/>
      <c r="BY984" s="357"/>
      <c r="BZ984" s="357"/>
      <c r="CA984" s="357"/>
      <c r="CB984" s="357"/>
      <c r="CC984" s="357"/>
      <c r="CD984" s="357"/>
      <c r="CE984" s="357"/>
      <c r="CF984" s="357"/>
      <c r="CG984" s="357"/>
      <c r="CH984" s="357"/>
      <c r="CI984" s="357"/>
      <c r="CJ984" s="357"/>
      <c r="CK984" s="357"/>
      <c r="CL984" s="357"/>
      <c r="CM984" s="357"/>
      <c r="CN984" s="357"/>
      <c r="CO984" s="357"/>
      <c r="CP984" s="357"/>
      <c r="CQ984" s="357"/>
      <c r="CR984" s="357"/>
      <c r="CS984" s="357"/>
      <c r="CT984" s="357"/>
      <c r="CU984" s="357"/>
      <c r="CV984" s="357"/>
      <c r="CW984" s="357"/>
      <c r="CX984" s="357"/>
      <c r="CY984" s="357"/>
      <c r="CZ984" s="357"/>
      <c r="DA984" s="357"/>
      <c r="DB984" s="357"/>
      <c r="DC984" s="357"/>
      <c r="DD984" s="357"/>
      <c r="DE984" s="357"/>
      <c r="DF984" s="357"/>
      <c r="DG984" s="357"/>
      <c r="DH984" s="357"/>
      <c r="DI984" s="357"/>
      <c r="DJ984" s="357"/>
      <c r="DK984" s="357"/>
      <c r="DL984" s="357"/>
      <c r="DM984" s="357"/>
      <c r="DN984" s="357"/>
      <c r="DO984" s="357"/>
      <c r="DP984" s="357"/>
      <c r="DQ984" s="357"/>
      <c r="DR984" s="357"/>
      <c r="DS984" s="357"/>
      <c r="DT984" s="357"/>
      <c r="DU984" s="357"/>
      <c r="DV984" s="357"/>
      <c r="DW984" s="357"/>
      <c r="DX984" s="357"/>
      <c r="DY984" s="357"/>
      <c r="DZ984" s="357"/>
      <c r="EA984" s="357"/>
      <c r="EB984" s="357"/>
      <c r="EC984" s="357"/>
      <c r="ED984" s="357"/>
      <c r="EE984" s="357"/>
      <c r="EF984" s="357"/>
      <c r="EG984" s="357"/>
      <c r="EH984" s="357"/>
      <c r="EI984" s="357"/>
      <c r="EJ984" s="357"/>
      <c r="EK984" s="357"/>
      <c r="EL984" s="357"/>
      <c r="EM984" s="357"/>
      <c r="EN984" s="357"/>
      <c r="EO984" s="357"/>
      <c r="EP984" s="357"/>
      <c r="EQ984" s="357"/>
      <c r="ER984" s="357"/>
      <c r="ES984" s="357"/>
      <c r="ET984" s="357"/>
      <c r="EU984" s="357"/>
    </row>
    <row r="985" ht="12.75" customHeight="1">
      <c r="A985" s="357"/>
      <c r="B985" s="357"/>
      <c r="C985" s="357"/>
      <c r="D985" s="357"/>
      <c r="E985" s="357"/>
      <c r="F985" s="357"/>
      <c r="G985" s="357"/>
      <c r="H985" s="357"/>
      <c r="I985" s="357"/>
      <c r="J985" s="357"/>
      <c r="K985" s="357"/>
      <c r="L985" s="357"/>
      <c r="M985" s="357"/>
      <c r="N985" s="357"/>
      <c r="O985" s="357"/>
      <c r="P985" s="357"/>
      <c r="Q985" s="357"/>
      <c r="R985" s="357"/>
      <c r="S985" s="357"/>
      <c r="T985" s="357"/>
      <c r="U985" s="357"/>
      <c r="V985" s="357"/>
      <c r="W985" s="357"/>
      <c r="X985" s="357"/>
      <c r="Y985" s="357"/>
      <c r="Z985" s="357"/>
      <c r="AA985" s="357"/>
      <c r="AB985" s="357"/>
      <c r="AC985" s="357"/>
      <c r="AD985" s="357"/>
      <c r="AE985" s="357"/>
      <c r="AF985" s="357"/>
      <c r="AG985" s="357"/>
      <c r="AH985" s="357"/>
      <c r="AI985" s="357"/>
      <c r="AJ985" s="357"/>
      <c r="AK985" s="357"/>
      <c r="AL985" s="357"/>
      <c r="AM985" s="357"/>
      <c r="AN985" s="357"/>
      <c r="AO985" s="357"/>
      <c r="AP985" s="357"/>
      <c r="AQ985" s="357"/>
      <c r="AR985" s="357"/>
      <c r="AS985" s="357"/>
      <c r="AT985" s="357"/>
      <c r="AU985" s="357"/>
      <c r="AV985" s="357"/>
      <c r="AW985" s="357"/>
      <c r="AX985" s="357"/>
      <c r="AY985" s="357"/>
      <c r="AZ985" s="357"/>
      <c r="BA985" s="357"/>
      <c r="BB985" s="357"/>
      <c r="BC985" s="357"/>
      <c r="BD985" s="357"/>
      <c r="BE985" s="357"/>
      <c r="BF985" s="357"/>
      <c r="BG985" s="357"/>
      <c r="BH985" s="357"/>
      <c r="BI985" s="357"/>
      <c r="BJ985" s="357"/>
      <c r="BK985" s="357"/>
      <c r="BL985" s="357"/>
      <c r="BM985" s="357"/>
      <c r="BN985" s="357"/>
      <c r="BO985" s="357"/>
      <c r="BP985" s="357"/>
      <c r="BQ985" s="357"/>
      <c r="BR985" s="357"/>
      <c r="BS985" s="357"/>
      <c r="BT985" s="357"/>
      <c r="BU985" s="357"/>
      <c r="BV985" s="357"/>
      <c r="BW985" s="357"/>
      <c r="BX985" s="357"/>
      <c r="BY985" s="357"/>
      <c r="BZ985" s="357"/>
      <c r="CA985" s="357"/>
      <c r="CB985" s="357"/>
      <c r="CC985" s="357"/>
      <c r="CD985" s="357"/>
      <c r="CE985" s="357"/>
      <c r="CF985" s="357"/>
      <c r="CG985" s="357"/>
      <c r="CH985" s="357"/>
      <c r="CI985" s="357"/>
      <c r="CJ985" s="357"/>
      <c r="CK985" s="357"/>
      <c r="CL985" s="357"/>
      <c r="CM985" s="357"/>
      <c r="CN985" s="357"/>
      <c r="CO985" s="357"/>
      <c r="CP985" s="357"/>
      <c r="CQ985" s="357"/>
      <c r="CR985" s="357"/>
      <c r="CS985" s="357"/>
      <c r="CT985" s="357"/>
      <c r="CU985" s="357"/>
      <c r="CV985" s="357"/>
      <c r="CW985" s="357"/>
      <c r="CX985" s="357"/>
      <c r="CY985" s="357"/>
      <c r="CZ985" s="357"/>
      <c r="DA985" s="357"/>
      <c r="DB985" s="357"/>
      <c r="DC985" s="357"/>
      <c r="DD985" s="357"/>
      <c r="DE985" s="357"/>
      <c r="DF985" s="357"/>
      <c r="DG985" s="357"/>
      <c r="DH985" s="357"/>
      <c r="DI985" s="357"/>
      <c r="DJ985" s="357"/>
      <c r="DK985" s="357"/>
      <c r="DL985" s="357"/>
      <c r="DM985" s="357"/>
      <c r="DN985" s="357"/>
      <c r="DO985" s="357"/>
      <c r="DP985" s="357"/>
      <c r="DQ985" s="357"/>
      <c r="DR985" s="357"/>
      <c r="DS985" s="357"/>
      <c r="DT985" s="357"/>
      <c r="DU985" s="357"/>
      <c r="DV985" s="357"/>
      <c r="DW985" s="357"/>
      <c r="DX985" s="357"/>
      <c r="DY985" s="357"/>
      <c r="DZ985" s="357"/>
      <c r="EA985" s="357"/>
      <c r="EB985" s="357"/>
      <c r="EC985" s="357"/>
      <c r="ED985" s="357"/>
      <c r="EE985" s="357"/>
      <c r="EF985" s="357"/>
      <c r="EG985" s="357"/>
      <c r="EH985" s="357"/>
      <c r="EI985" s="357"/>
      <c r="EJ985" s="357"/>
      <c r="EK985" s="357"/>
      <c r="EL985" s="357"/>
      <c r="EM985" s="357"/>
      <c r="EN985" s="357"/>
      <c r="EO985" s="357"/>
      <c r="EP985" s="357"/>
      <c r="EQ985" s="357"/>
      <c r="ER985" s="357"/>
      <c r="ES985" s="357"/>
      <c r="ET985" s="357"/>
      <c r="EU985" s="357"/>
    </row>
    <row r="986" ht="12.75" customHeight="1">
      <c r="A986" s="357"/>
      <c r="B986" s="357"/>
      <c r="C986" s="357"/>
      <c r="D986" s="357"/>
      <c r="E986" s="357"/>
      <c r="F986" s="357"/>
      <c r="G986" s="357"/>
      <c r="H986" s="357"/>
      <c r="I986" s="357"/>
      <c r="J986" s="357"/>
      <c r="K986" s="357"/>
      <c r="L986" s="357"/>
      <c r="M986" s="357"/>
      <c r="N986" s="357"/>
      <c r="O986" s="357"/>
      <c r="P986" s="357"/>
      <c r="Q986" s="357"/>
      <c r="R986" s="357"/>
      <c r="S986" s="357"/>
      <c r="T986" s="357"/>
      <c r="U986" s="357"/>
      <c r="V986" s="357"/>
      <c r="W986" s="357"/>
      <c r="X986" s="357"/>
      <c r="Y986" s="357"/>
      <c r="Z986" s="357"/>
      <c r="AA986" s="357"/>
      <c r="AB986" s="357"/>
      <c r="AC986" s="357"/>
      <c r="AD986" s="357"/>
      <c r="AE986" s="357"/>
      <c r="AF986" s="357"/>
      <c r="AG986" s="357"/>
      <c r="AH986" s="357"/>
      <c r="AI986" s="357"/>
      <c r="AJ986" s="357"/>
      <c r="AK986" s="357"/>
      <c r="AL986" s="357"/>
      <c r="AM986" s="357"/>
      <c r="AN986" s="357"/>
      <c r="AO986" s="357"/>
      <c r="AP986" s="357"/>
      <c r="AQ986" s="357"/>
      <c r="AR986" s="357"/>
      <c r="AS986" s="357"/>
      <c r="AT986" s="357"/>
      <c r="AU986" s="357"/>
      <c r="AV986" s="357"/>
      <c r="AW986" s="357"/>
      <c r="AX986" s="357"/>
      <c r="AY986" s="357"/>
      <c r="AZ986" s="357"/>
      <c r="BA986" s="357"/>
      <c r="BB986" s="357"/>
      <c r="BC986" s="357"/>
      <c r="BD986" s="357"/>
      <c r="BE986" s="357"/>
      <c r="BF986" s="357"/>
      <c r="BG986" s="357"/>
      <c r="BH986" s="357"/>
      <c r="BI986" s="357"/>
      <c r="BJ986" s="357"/>
      <c r="BK986" s="357"/>
      <c r="BL986" s="357"/>
      <c r="BM986" s="357"/>
      <c r="BN986" s="357"/>
      <c r="BO986" s="357"/>
      <c r="BP986" s="357"/>
      <c r="BQ986" s="357"/>
      <c r="BR986" s="357"/>
      <c r="BS986" s="357"/>
      <c r="BT986" s="357"/>
      <c r="BU986" s="357"/>
      <c r="BV986" s="357"/>
      <c r="BW986" s="357"/>
      <c r="BX986" s="357"/>
      <c r="BY986" s="357"/>
      <c r="BZ986" s="357"/>
      <c r="CA986" s="357"/>
      <c r="CB986" s="357"/>
      <c r="CC986" s="357"/>
      <c r="CD986" s="357"/>
      <c r="CE986" s="357"/>
      <c r="CF986" s="357"/>
      <c r="CG986" s="357"/>
      <c r="CH986" s="357"/>
      <c r="CI986" s="357"/>
      <c r="CJ986" s="357"/>
      <c r="CK986" s="357"/>
      <c r="CL986" s="357"/>
      <c r="CM986" s="357"/>
      <c r="CN986" s="357"/>
      <c r="CO986" s="357"/>
      <c r="CP986" s="357"/>
      <c r="CQ986" s="357"/>
      <c r="CR986" s="357"/>
      <c r="CS986" s="357"/>
      <c r="CT986" s="357"/>
      <c r="CU986" s="357"/>
      <c r="CV986" s="357"/>
      <c r="CW986" s="357"/>
      <c r="CX986" s="357"/>
      <c r="CY986" s="357"/>
      <c r="CZ986" s="357"/>
      <c r="DA986" s="357"/>
      <c r="DB986" s="357"/>
      <c r="DC986" s="357"/>
      <c r="DD986" s="357"/>
      <c r="DE986" s="357"/>
      <c r="DF986" s="357"/>
      <c r="DG986" s="357"/>
      <c r="DH986" s="357"/>
      <c r="DI986" s="357"/>
      <c r="DJ986" s="357"/>
      <c r="DK986" s="357"/>
      <c r="DL986" s="357"/>
      <c r="DM986" s="357"/>
      <c r="DN986" s="357"/>
      <c r="DO986" s="357"/>
      <c r="DP986" s="357"/>
      <c r="DQ986" s="357"/>
      <c r="DR986" s="357"/>
      <c r="DS986" s="357"/>
      <c r="DT986" s="357"/>
      <c r="DU986" s="357"/>
      <c r="DV986" s="357"/>
      <c r="DW986" s="357"/>
      <c r="DX986" s="357"/>
      <c r="DY986" s="357"/>
      <c r="DZ986" s="357"/>
      <c r="EA986" s="357"/>
      <c r="EB986" s="357"/>
      <c r="EC986" s="357"/>
      <c r="ED986" s="357"/>
      <c r="EE986" s="357"/>
      <c r="EF986" s="357"/>
      <c r="EG986" s="357"/>
      <c r="EH986" s="357"/>
      <c r="EI986" s="357"/>
      <c r="EJ986" s="357"/>
      <c r="EK986" s="357"/>
      <c r="EL986" s="357"/>
      <c r="EM986" s="357"/>
      <c r="EN986" s="357"/>
      <c r="EO986" s="357"/>
      <c r="EP986" s="357"/>
      <c r="EQ986" s="357"/>
      <c r="ER986" s="357"/>
      <c r="ES986" s="357"/>
      <c r="ET986" s="357"/>
      <c r="EU986" s="357"/>
    </row>
    <row r="987" ht="12.75" customHeight="1">
      <c r="A987" s="357"/>
      <c r="B987" s="357"/>
      <c r="C987" s="357"/>
      <c r="D987" s="357"/>
      <c r="E987" s="357"/>
      <c r="F987" s="357"/>
      <c r="G987" s="357"/>
      <c r="H987" s="357"/>
      <c r="I987" s="357"/>
      <c r="J987" s="357"/>
      <c r="K987" s="357"/>
      <c r="L987" s="357"/>
      <c r="M987" s="357"/>
      <c r="N987" s="357"/>
      <c r="O987" s="357"/>
      <c r="P987" s="357"/>
      <c r="Q987" s="357"/>
      <c r="R987" s="357"/>
      <c r="S987" s="357"/>
      <c r="T987" s="357"/>
      <c r="U987" s="357"/>
      <c r="V987" s="357"/>
      <c r="W987" s="357"/>
      <c r="X987" s="357"/>
      <c r="Y987" s="357"/>
      <c r="Z987" s="357"/>
      <c r="AA987" s="357"/>
      <c r="AB987" s="357"/>
      <c r="AC987" s="357"/>
      <c r="AD987" s="357"/>
      <c r="AE987" s="357"/>
      <c r="AF987" s="357"/>
      <c r="AG987" s="357"/>
      <c r="AH987" s="357"/>
      <c r="AI987" s="357"/>
      <c r="AJ987" s="357"/>
      <c r="AK987" s="357"/>
      <c r="AL987" s="357"/>
      <c r="AM987" s="357"/>
      <c r="AN987" s="357"/>
      <c r="AO987" s="357"/>
      <c r="AP987" s="357"/>
      <c r="AQ987" s="357"/>
      <c r="AR987" s="357"/>
      <c r="AS987" s="357"/>
      <c r="AT987" s="357"/>
      <c r="AU987" s="357"/>
      <c r="AV987" s="357"/>
      <c r="AW987" s="357"/>
      <c r="AX987" s="357"/>
      <c r="AY987" s="357"/>
      <c r="AZ987" s="357"/>
      <c r="BA987" s="357"/>
      <c r="BB987" s="357"/>
      <c r="BC987" s="357"/>
      <c r="BD987" s="357"/>
      <c r="BE987" s="357"/>
      <c r="BF987" s="357"/>
      <c r="BG987" s="357"/>
      <c r="BH987" s="357"/>
      <c r="BI987" s="357"/>
      <c r="BJ987" s="357"/>
      <c r="BK987" s="357"/>
      <c r="BL987" s="357"/>
      <c r="BM987" s="357"/>
      <c r="BN987" s="357"/>
      <c r="BO987" s="357"/>
      <c r="BP987" s="357"/>
      <c r="BQ987" s="357"/>
      <c r="BR987" s="357"/>
      <c r="BS987" s="357"/>
      <c r="BT987" s="357"/>
      <c r="BU987" s="357"/>
      <c r="BV987" s="357"/>
      <c r="BW987" s="357"/>
      <c r="BX987" s="357"/>
      <c r="BY987" s="357"/>
      <c r="BZ987" s="357"/>
      <c r="CA987" s="357"/>
      <c r="CB987" s="357"/>
      <c r="CC987" s="357"/>
      <c r="CD987" s="357"/>
      <c r="CE987" s="357"/>
      <c r="CF987" s="357"/>
      <c r="CG987" s="357"/>
      <c r="CH987" s="357"/>
      <c r="CI987" s="357"/>
      <c r="CJ987" s="357"/>
      <c r="CK987" s="357"/>
      <c r="CL987" s="357"/>
      <c r="CM987" s="357"/>
      <c r="CN987" s="357"/>
      <c r="CO987" s="357"/>
      <c r="CP987" s="357"/>
      <c r="CQ987" s="357"/>
      <c r="CR987" s="357"/>
      <c r="CS987" s="357"/>
      <c r="CT987" s="357"/>
      <c r="CU987" s="357"/>
      <c r="CV987" s="357"/>
      <c r="CW987" s="357"/>
      <c r="CX987" s="357"/>
      <c r="CY987" s="357"/>
      <c r="CZ987" s="357"/>
      <c r="DA987" s="357"/>
      <c r="DB987" s="357"/>
      <c r="DC987" s="357"/>
      <c r="DD987" s="357"/>
      <c r="DE987" s="357"/>
      <c r="DF987" s="357"/>
      <c r="DG987" s="357"/>
      <c r="DH987" s="357"/>
      <c r="DI987" s="357"/>
      <c r="DJ987" s="357"/>
      <c r="DK987" s="357"/>
      <c r="DL987" s="357"/>
      <c r="DM987" s="357"/>
      <c r="DN987" s="357"/>
      <c r="DO987" s="357"/>
      <c r="DP987" s="357"/>
      <c r="DQ987" s="357"/>
      <c r="DR987" s="357"/>
      <c r="DS987" s="357"/>
      <c r="DT987" s="357"/>
      <c r="DU987" s="357"/>
      <c r="DV987" s="357"/>
      <c r="DW987" s="357"/>
      <c r="DX987" s="357"/>
      <c r="DY987" s="357"/>
      <c r="DZ987" s="357"/>
      <c r="EA987" s="357"/>
      <c r="EB987" s="357"/>
      <c r="EC987" s="357"/>
      <c r="ED987" s="357"/>
      <c r="EE987" s="357"/>
      <c r="EF987" s="357"/>
      <c r="EG987" s="357"/>
      <c r="EH987" s="357"/>
      <c r="EI987" s="357"/>
      <c r="EJ987" s="357"/>
      <c r="EK987" s="357"/>
      <c r="EL987" s="357"/>
      <c r="EM987" s="357"/>
      <c r="EN987" s="357"/>
      <c r="EO987" s="357"/>
      <c r="EP987" s="357"/>
      <c r="EQ987" s="357"/>
      <c r="ER987" s="357"/>
      <c r="ES987" s="357"/>
      <c r="ET987" s="357"/>
      <c r="EU987" s="357"/>
    </row>
    <row r="988" ht="12.75" customHeight="1">
      <c r="A988" s="357"/>
      <c r="B988" s="357"/>
      <c r="C988" s="357"/>
      <c r="D988" s="357"/>
      <c r="E988" s="357"/>
      <c r="F988" s="357"/>
      <c r="G988" s="357"/>
      <c r="H988" s="357"/>
      <c r="I988" s="357"/>
      <c r="J988" s="357"/>
      <c r="K988" s="357"/>
      <c r="L988" s="357"/>
      <c r="M988" s="357"/>
      <c r="N988" s="357"/>
      <c r="O988" s="357"/>
      <c r="P988" s="357"/>
      <c r="Q988" s="357"/>
      <c r="R988" s="357"/>
      <c r="S988" s="357"/>
      <c r="T988" s="357"/>
      <c r="U988" s="357"/>
      <c r="V988" s="357"/>
      <c r="W988" s="357"/>
      <c r="X988" s="357"/>
      <c r="Y988" s="357"/>
      <c r="Z988" s="357"/>
      <c r="AA988" s="357"/>
      <c r="AB988" s="357"/>
      <c r="AC988" s="357"/>
      <c r="AD988" s="357"/>
      <c r="AE988" s="357"/>
      <c r="AF988" s="357"/>
      <c r="AG988" s="357"/>
      <c r="AH988" s="357"/>
      <c r="AI988" s="357"/>
      <c r="AJ988" s="357"/>
      <c r="AK988" s="357"/>
      <c r="AL988" s="357"/>
      <c r="AM988" s="357"/>
      <c r="AN988" s="357"/>
      <c r="AO988" s="357"/>
      <c r="AP988" s="357"/>
      <c r="AQ988" s="357"/>
      <c r="AR988" s="357"/>
      <c r="AS988" s="357"/>
      <c r="AT988" s="357"/>
      <c r="AU988" s="357"/>
      <c r="AV988" s="357"/>
      <c r="AW988" s="357"/>
      <c r="AX988" s="357"/>
      <c r="AY988" s="357"/>
      <c r="AZ988" s="357"/>
      <c r="BA988" s="357"/>
      <c r="BB988" s="357"/>
      <c r="BC988" s="357"/>
      <c r="BD988" s="357"/>
      <c r="BE988" s="357"/>
      <c r="BF988" s="357"/>
      <c r="BG988" s="357"/>
      <c r="BH988" s="357"/>
      <c r="BI988" s="357"/>
      <c r="BJ988" s="357"/>
      <c r="BK988" s="357"/>
      <c r="BL988" s="357"/>
      <c r="BM988" s="357"/>
      <c r="BN988" s="357"/>
      <c r="BO988" s="357"/>
      <c r="BP988" s="357"/>
      <c r="BQ988" s="357"/>
      <c r="BR988" s="357"/>
      <c r="BS988" s="357"/>
      <c r="BT988" s="357"/>
      <c r="BU988" s="357"/>
      <c r="BV988" s="357"/>
      <c r="BW988" s="357"/>
      <c r="BX988" s="357"/>
      <c r="BY988" s="357"/>
      <c r="BZ988" s="357"/>
      <c r="CA988" s="357"/>
      <c r="CB988" s="357"/>
      <c r="CC988" s="357"/>
      <c r="CD988" s="357"/>
      <c r="CE988" s="357"/>
      <c r="CF988" s="357"/>
      <c r="CG988" s="357"/>
      <c r="CH988" s="357"/>
      <c r="CI988" s="357"/>
      <c r="CJ988" s="357"/>
      <c r="CK988" s="357"/>
      <c r="CL988" s="357"/>
      <c r="CM988" s="357"/>
      <c r="CN988" s="357"/>
      <c r="CO988" s="357"/>
      <c r="CP988" s="357"/>
      <c r="CQ988" s="357"/>
      <c r="CR988" s="357"/>
      <c r="CS988" s="357"/>
      <c r="CT988" s="357"/>
      <c r="CU988" s="357"/>
      <c r="CV988" s="357"/>
      <c r="CW988" s="357"/>
      <c r="CX988" s="357"/>
      <c r="CY988" s="357"/>
      <c r="CZ988" s="357"/>
      <c r="DA988" s="357"/>
      <c r="DB988" s="357"/>
      <c r="DC988" s="357"/>
      <c r="DD988" s="357"/>
      <c r="DE988" s="357"/>
      <c r="DF988" s="357"/>
      <c r="DG988" s="357"/>
      <c r="DH988" s="357"/>
      <c r="DI988" s="357"/>
      <c r="DJ988" s="357"/>
      <c r="DK988" s="357"/>
      <c r="DL988" s="357"/>
      <c r="DM988" s="357"/>
      <c r="DN988" s="357"/>
      <c r="DO988" s="357"/>
      <c r="DP988" s="357"/>
      <c r="DQ988" s="357"/>
      <c r="DR988" s="357"/>
      <c r="DS988" s="357"/>
      <c r="DT988" s="357"/>
      <c r="DU988" s="357"/>
      <c r="DV988" s="357"/>
      <c r="DW988" s="357"/>
      <c r="DX988" s="357"/>
      <c r="DY988" s="357"/>
      <c r="DZ988" s="357"/>
      <c r="EA988" s="357"/>
      <c r="EB988" s="357"/>
      <c r="EC988" s="357"/>
      <c r="ED988" s="357"/>
      <c r="EE988" s="357"/>
      <c r="EF988" s="357"/>
      <c r="EG988" s="357"/>
      <c r="EH988" s="357"/>
      <c r="EI988" s="357"/>
      <c r="EJ988" s="357"/>
      <c r="EK988" s="357"/>
      <c r="EL988" s="357"/>
      <c r="EM988" s="357"/>
      <c r="EN988" s="357"/>
      <c r="EO988" s="357"/>
      <c r="EP988" s="357"/>
      <c r="EQ988" s="357"/>
      <c r="ER988" s="357"/>
      <c r="ES988" s="357"/>
      <c r="ET988" s="357"/>
      <c r="EU988" s="357"/>
    </row>
    <row r="989" ht="12.75" customHeight="1">
      <c r="A989" s="357"/>
      <c r="B989" s="357"/>
      <c r="C989" s="357"/>
      <c r="D989" s="357"/>
      <c r="E989" s="357"/>
      <c r="F989" s="357"/>
      <c r="G989" s="357"/>
      <c r="H989" s="357"/>
      <c r="I989" s="357"/>
      <c r="J989" s="357"/>
      <c r="K989" s="357"/>
      <c r="L989" s="357"/>
      <c r="M989" s="357"/>
      <c r="N989" s="357"/>
      <c r="O989" s="357"/>
      <c r="P989" s="357"/>
      <c r="Q989" s="357"/>
      <c r="R989" s="357"/>
      <c r="S989" s="357"/>
      <c r="T989" s="357"/>
      <c r="U989" s="357"/>
      <c r="V989" s="357"/>
      <c r="W989" s="357"/>
      <c r="X989" s="357"/>
      <c r="Y989" s="357"/>
      <c r="Z989" s="357"/>
      <c r="AA989" s="357"/>
      <c r="AB989" s="357"/>
      <c r="AC989" s="357"/>
      <c r="AD989" s="357"/>
      <c r="AE989" s="357"/>
      <c r="AF989" s="357"/>
      <c r="AG989" s="357"/>
      <c r="AH989" s="357"/>
      <c r="AI989" s="357"/>
      <c r="AJ989" s="357"/>
      <c r="AK989" s="357"/>
      <c r="AL989" s="357"/>
      <c r="AM989" s="357"/>
      <c r="AN989" s="357"/>
      <c r="AO989" s="357"/>
      <c r="AP989" s="357"/>
      <c r="AQ989" s="357"/>
      <c r="AR989" s="357"/>
      <c r="AS989" s="357"/>
      <c r="AT989" s="357"/>
      <c r="AU989" s="357"/>
      <c r="AV989" s="357"/>
      <c r="AW989" s="357"/>
      <c r="AX989" s="357"/>
      <c r="AY989" s="357"/>
      <c r="AZ989" s="357"/>
      <c r="BA989" s="357"/>
      <c r="BB989" s="357"/>
      <c r="BC989" s="357"/>
      <c r="BD989" s="357"/>
      <c r="BE989" s="357"/>
      <c r="BF989" s="357"/>
      <c r="BG989" s="357"/>
      <c r="BH989" s="357"/>
      <c r="BI989" s="357"/>
      <c r="BJ989" s="357"/>
      <c r="BK989" s="357"/>
      <c r="BL989" s="357"/>
      <c r="BM989" s="357"/>
      <c r="BN989" s="357"/>
      <c r="BO989" s="357"/>
      <c r="BP989" s="357"/>
      <c r="BQ989" s="357"/>
      <c r="BR989" s="357"/>
      <c r="BS989" s="357"/>
      <c r="BT989" s="357"/>
      <c r="BU989" s="357"/>
      <c r="BV989" s="357"/>
      <c r="BW989" s="357"/>
      <c r="BX989" s="357"/>
      <c r="BY989" s="357"/>
      <c r="BZ989" s="357"/>
      <c r="CA989" s="357"/>
      <c r="CB989" s="357"/>
      <c r="CC989" s="357"/>
      <c r="CD989" s="357"/>
      <c r="CE989" s="357"/>
      <c r="CF989" s="357"/>
      <c r="CG989" s="357"/>
      <c r="CH989" s="357"/>
      <c r="CI989" s="357"/>
      <c r="CJ989" s="357"/>
      <c r="CK989" s="357"/>
      <c r="CL989" s="357"/>
      <c r="CM989" s="357"/>
      <c r="CN989" s="357"/>
      <c r="CO989" s="357"/>
      <c r="CP989" s="357"/>
      <c r="CQ989" s="357"/>
      <c r="CR989" s="357"/>
      <c r="CS989" s="357"/>
      <c r="CT989" s="357"/>
      <c r="CU989" s="357"/>
      <c r="CV989" s="357"/>
      <c r="CW989" s="357"/>
      <c r="CX989" s="357"/>
      <c r="CY989" s="357"/>
      <c r="CZ989" s="357"/>
      <c r="DA989" s="357"/>
      <c r="DB989" s="357"/>
      <c r="DC989" s="357"/>
      <c r="DD989" s="357"/>
      <c r="DE989" s="357"/>
      <c r="DF989" s="357"/>
      <c r="DG989" s="357"/>
      <c r="DH989" s="357"/>
      <c r="DI989" s="357"/>
      <c r="DJ989" s="357"/>
      <c r="DK989" s="357"/>
      <c r="DL989" s="357"/>
      <c r="DM989" s="357"/>
      <c r="DN989" s="357"/>
      <c r="DO989" s="357"/>
      <c r="DP989" s="357"/>
      <c r="DQ989" s="357"/>
      <c r="DR989" s="357"/>
      <c r="DS989" s="357"/>
      <c r="DT989" s="357"/>
      <c r="DU989" s="357"/>
      <c r="DV989" s="357"/>
      <c r="DW989" s="357"/>
      <c r="DX989" s="357"/>
      <c r="DY989" s="357"/>
      <c r="DZ989" s="357"/>
      <c r="EA989" s="357"/>
      <c r="EB989" s="357"/>
      <c r="EC989" s="357"/>
      <c r="ED989" s="357"/>
      <c r="EE989" s="357"/>
      <c r="EF989" s="357"/>
      <c r="EG989" s="357"/>
      <c r="EH989" s="357"/>
      <c r="EI989" s="357"/>
      <c r="EJ989" s="357"/>
      <c r="EK989" s="357"/>
      <c r="EL989" s="357"/>
      <c r="EM989" s="357"/>
      <c r="EN989" s="357"/>
      <c r="EO989" s="357"/>
      <c r="EP989" s="357"/>
      <c r="EQ989" s="357"/>
      <c r="ER989" s="357"/>
      <c r="ES989" s="357"/>
      <c r="ET989" s="357"/>
      <c r="EU989" s="357"/>
    </row>
    <row r="990" ht="12.75" customHeight="1">
      <c r="A990" s="357"/>
      <c r="B990" s="357"/>
      <c r="C990" s="357"/>
      <c r="D990" s="357"/>
      <c r="E990" s="357"/>
      <c r="F990" s="357"/>
      <c r="G990" s="357"/>
      <c r="H990" s="357"/>
      <c r="I990" s="357"/>
      <c r="J990" s="357"/>
      <c r="K990" s="357"/>
      <c r="L990" s="357"/>
      <c r="M990" s="357"/>
      <c r="N990" s="357"/>
      <c r="O990" s="357"/>
      <c r="P990" s="357"/>
      <c r="Q990" s="357"/>
      <c r="R990" s="357"/>
      <c r="S990" s="357"/>
      <c r="T990" s="357"/>
      <c r="U990" s="357"/>
      <c r="V990" s="357"/>
      <c r="W990" s="357"/>
      <c r="X990" s="357"/>
      <c r="Y990" s="357"/>
      <c r="Z990" s="357"/>
      <c r="AA990" s="357"/>
      <c r="AB990" s="357"/>
      <c r="AC990" s="357"/>
      <c r="AD990" s="357"/>
      <c r="AE990" s="357"/>
      <c r="AF990" s="357"/>
      <c r="AG990" s="357"/>
      <c r="AH990" s="357"/>
      <c r="AI990" s="357"/>
      <c r="AJ990" s="357"/>
      <c r="AK990" s="357"/>
      <c r="AL990" s="357"/>
      <c r="AM990" s="357"/>
      <c r="AN990" s="357"/>
      <c r="AO990" s="357"/>
      <c r="AP990" s="357"/>
      <c r="AQ990" s="357"/>
      <c r="AR990" s="357"/>
      <c r="AS990" s="357"/>
      <c r="AT990" s="357"/>
      <c r="AU990" s="357"/>
      <c r="AV990" s="357"/>
      <c r="AW990" s="357"/>
      <c r="AX990" s="357"/>
      <c r="AY990" s="357"/>
      <c r="AZ990" s="357"/>
      <c r="BA990" s="357"/>
      <c r="BB990" s="357"/>
      <c r="BC990" s="357"/>
      <c r="BD990" s="357"/>
      <c r="BE990" s="357"/>
      <c r="BF990" s="357"/>
      <c r="BG990" s="357"/>
      <c r="BH990" s="357"/>
      <c r="BI990" s="357"/>
      <c r="BJ990" s="357"/>
      <c r="BK990" s="357"/>
      <c r="BL990" s="357"/>
      <c r="BM990" s="357"/>
      <c r="BN990" s="357"/>
      <c r="BO990" s="357"/>
      <c r="BP990" s="357"/>
      <c r="BQ990" s="357"/>
      <c r="BR990" s="357"/>
      <c r="BS990" s="357"/>
      <c r="BT990" s="357"/>
      <c r="BU990" s="357"/>
      <c r="BV990" s="357"/>
      <c r="BW990" s="357"/>
      <c r="BX990" s="357"/>
      <c r="BY990" s="357"/>
      <c r="BZ990" s="357"/>
      <c r="CA990" s="357"/>
      <c r="CB990" s="357"/>
      <c r="CC990" s="357"/>
      <c r="CD990" s="357"/>
      <c r="CE990" s="357"/>
      <c r="CF990" s="357"/>
      <c r="CG990" s="357"/>
      <c r="CH990" s="357"/>
      <c r="CI990" s="357"/>
      <c r="CJ990" s="357"/>
      <c r="CK990" s="357"/>
      <c r="CL990" s="357"/>
      <c r="CM990" s="357"/>
      <c r="CN990" s="357"/>
      <c r="CO990" s="357"/>
      <c r="CP990" s="357"/>
      <c r="CQ990" s="357"/>
      <c r="CR990" s="357"/>
      <c r="CS990" s="357"/>
      <c r="CT990" s="357"/>
      <c r="CU990" s="357"/>
      <c r="CV990" s="357"/>
      <c r="CW990" s="357"/>
      <c r="CX990" s="357"/>
      <c r="CY990" s="357"/>
      <c r="CZ990" s="357"/>
      <c r="DA990" s="357"/>
      <c r="DB990" s="357"/>
      <c r="DC990" s="357"/>
      <c r="DD990" s="357"/>
      <c r="DE990" s="357"/>
      <c r="DF990" s="357"/>
      <c r="DG990" s="357"/>
      <c r="DH990" s="357"/>
      <c r="DI990" s="357"/>
      <c r="DJ990" s="357"/>
      <c r="DK990" s="357"/>
      <c r="DL990" s="357"/>
      <c r="DM990" s="357"/>
      <c r="DN990" s="357"/>
      <c r="DO990" s="357"/>
      <c r="DP990" s="357"/>
      <c r="DQ990" s="357"/>
      <c r="DR990" s="357"/>
      <c r="DS990" s="357"/>
      <c r="DT990" s="357"/>
      <c r="DU990" s="357"/>
      <c r="DV990" s="357"/>
      <c r="DW990" s="357"/>
      <c r="DX990" s="357"/>
      <c r="DY990" s="357"/>
      <c r="DZ990" s="357"/>
      <c r="EA990" s="357"/>
      <c r="EB990" s="357"/>
      <c r="EC990" s="357"/>
      <c r="ED990" s="357"/>
      <c r="EE990" s="357"/>
      <c r="EF990" s="357"/>
      <c r="EG990" s="357"/>
      <c r="EH990" s="357"/>
      <c r="EI990" s="357"/>
      <c r="EJ990" s="357"/>
      <c r="EK990" s="357"/>
      <c r="EL990" s="357"/>
      <c r="EM990" s="357"/>
      <c r="EN990" s="357"/>
      <c r="EO990" s="357"/>
      <c r="EP990" s="357"/>
      <c r="EQ990" s="357"/>
      <c r="ER990" s="357"/>
      <c r="ES990" s="357"/>
      <c r="ET990" s="357"/>
      <c r="EU990" s="357"/>
    </row>
    <row r="991" ht="12.75" customHeight="1">
      <c r="A991" s="357"/>
      <c r="B991" s="357"/>
      <c r="C991" s="357"/>
      <c r="D991" s="357"/>
      <c r="E991" s="357"/>
      <c r="F991" s="357"/>
      <c r="G991" s="357"/>
      <c r="H991" s="357"/>
      <c r="I991" s="357"/>
      <c r="J991" s="357"/>
      <c r="K991" s="357"/>
      <c r="L991" s="357"/>
      <c r="M991" s="357"/>
      <c r="N991" s="357"/>
      <c r="O991" s="357"/>
      <c r="P991" s="357"/>
      <c r="Q991" s="357"/>
      <c r="R991" s="357"/>
      <c r="S991" s="357"/>
      <c r="T991" s="357"/>
      <c r="U991" s="357"/>
      <c r="V991" s="357"/>
      <c r="W991" s="357"/>
      <c r="X991" s="357"/>
      <c r="Y991" s="357"/>
      <c r="Z991" s="357"/>
      <c r="AA991" s="357"/>
      <c r="AB991" s="357"/>
      <c r="AC991" s="357"/>
      <c r="AD991" s="357"/>
      <c r="AE991" s="357"/>
      <c r="AF991" s="357"/>
      <c r="AG991" s="357"/>
      <c r="AH991" s="357"/>
      <c r="AI991" s="357"/>
      <c r="AJ991" s="357"/>
      <c r="AK991" s="357"/>
      <c r="AL991" s="357"/>
      <c r="AM991" s="357"/>
      <c r="AN991" s="357"/>
      <c r="AO991" s="357"/>
      <c r="AP991" s="357"/>
      <c r="AQ991" s="357"/>
      <c r="AR991" s="357"/>
      <c r="AS991" s="357"/>
      <c r="AT991" s="357"/>
      <c r="AU991" s="357"/>
      <c r="AV991" s="357"/>
      <c r="AW991" s="357"/>
      <c r="AX991" s="357"/>
      <c r="AY991" s="357"/>
      <c r="AZ991" s="357"/>
      <c r="BA991" s="357"/>
      <c r="BB991" s="357"/>
      <c r="BC991" s="357"/>
      <c r="BD991" s="357"/>
      <c r="BE991" s="357"/>
      <c r="BF991" s="357"/>
      <c r="BG991" s="357"/>
      <c r="BH991" s="357"/>
      <c r="BI991" s="357"/>
      <c r="BJ991" s="357"/>
      <c r="BK991" s="357"/>
      <c r="BL991" s="357"/>
      <c r="BM991" s="357"/>
      <c r="BN991" s="357"/>
      <c r="BO991" s="357"/>
      <c r="BP991" s="357"/>
      <c r="BQ991" s="357"/>
      <c r="BR991" s="357"/>
      <c r="BS991" s="357"/>
      <c r="BT991" s="357"/>
      <c r="BU991" s="357"/>
      <c r="BV991" s="357"/>
      <c r="BW991" s="357"/>
      <c r="BX991" s="357"/>
      <c r="BY991" s="357"/>
      <c r="BZ991" s="357"/>
      <c r="CA991" s="357"/>
      <c r="CB991" s="357"/>
      <c r="CC991" s="357"/>
      <c r="CD991" s="357"/>
      <c r="CE991" s="357"/>
      <c r="CF991" s="357"/>
      <c r="CG991" s="357"/>
      <c r="CH991" s="357"/>
      <c r="CI991" s="357"/>
      <c r="CJ991" s="357"/>
      <c r="CK991" s="357"/>
      <c r="CL991" s="357"/>
      <c r="CM991" s="357"/>
      <c r="CN991" s="357"/>
      <c r="CO991" s="357"/>
      <c r="CP991" s="357"/>
      <c r="CQ991" s="357"/>
      <c r="CR991" s="357"/>
      <c r="CS991" s="357"/>
      <c r="CT991" s="357"/>
      <c r="CU991" s="357"/>
      <c r="CV991" s="357"/>
      <c r="CW991" s="357"/>
      <c r="CX991" s="357"/>
      <c r="CY991" s="357"/>
      <c r="CZ991" s="357"/>
      <c r="DA991" s="357"/>
      <c r="DB991" s="357"/>
      <c r="DC991" s="357"/>
      <c r="DD991" s="357"/>
      <c r="DE991" s="357"/>
      <c r="DF991" s="357"/>
      <c r="DG991" s="357"/>
      <c r="DH991" s="357"/>
      <c r="DI991" s="357"/>
      <c r="DJ991" s="357"/>
      <c r="DK991" s="357"/>
      <c r="DL991" s="357"/>
      <c r="DM991" s="357"/>
      <c r="DN991" s="357"/>
      <c r="DO991" s="357"/>
      <c r="DP991" s="357"/>
      <c r="DQ991" s="357"/>
      <c r="DR991" s="357"/>
      <c r="DS991" s="357"/>
      <c r="DT991" s="357"/>
      <c r="DU991" s="357"/>
      <c r="DV991" s="357"/>
      <c r="DW991" s="357"/>
      <c r="DX991" s="357"/>
      <c r="DY991" s="357"/>
      <c r="DZ991" s="357"/>
      <c r="EA991" s="357"/>
      <c r="EB991" s="357"/>
      <c r="EC991" s="357"/>
      <c r="ED991" s="357"/>
      <c r="EE991" s="357"/>
      <c r="EF991" s="357"/>
      <c r="EG991" s="357"/>
      <c r="EH991" s="357"/>
      <c r="EI991" s="357"/>
      <c r="EJ991" s="357"/>
      <c r="EK991" s="357"/>
      <c r="EL991" s="357"/>
      <c r="EM991" s="357"/>
      <c r="EN991" s="357"/>
      <c r="EO991" s="357"/>
      <c r="EP991" s="357"/>
      <c r="EQ991" s="357"/>
      <c r="ER991" s="357"/>
      <c r="ES991" s="357"/>
      <c r="ET991" s="357"/>
      <c r="EU991" s="357"/>
    </row>
    <row r="992" ht="12.75" customHeight="1">
      <c r="A992" s="357"/>
      <c r="B992" s="357"/>
      <c r="C992" s="357"/>
      <c r="D992" s="357"/>
      <c r="E992" s="357"/>
      <c r="F992" s="357"/>
      <c r="G992" s="357"/>
      <c r="H992" s="357"/>
      <c r="I992" s="357"/>
      <c r="J992" s="357"/>
      <c r="K992" s="357"/>
      <c r="L992" s="357"/>
      <c r="M992" s="357"/>
      <c r="N992" s="357"/>
      <c r="O992" s="357"/>
      <c r="P992" s="357"/>
      <c r="Q992" s="357"/>
      <c r="R992" s="357"/>
      <c r="S992" s="357"/>
      <c r="T992" s="357"/>
      <c r="U992" s="357"/>
      <c r="V992" s="357"/>
      <c r="W992" s="357"/>
      <c r="X992" s="357"/>
      <c r="Y992" s="357"/>
      <c r="Z992" s="357"/>
      <c r="AA992" s="357"/>
      <c r="AB992" s="357"/>
      <c r="AC992" s="357"/>
      <c r="AD992" s="357"/>
      <c r="AE992" s="357"/>
      <c r="AF992" s="357"/>
      <c r="AG992" s="357"/>
      <c r="AH992" s="357"/>
      <c r="AI992" s="357"/>
      <c r="AJ992" s="357"/>
      <c r="AK992" s="357"/>
      <c r="AL992" s="357"/>
      <c r="AM992" s="357"/>
      <c r="AN992" s="357"/>
      <c r="AO992" s="357"/>
      <c r="AP992" s="357"/>
      <c r="AQ992" s="357"/>
      <c r="AR992" s="357"/>
      <c r="AS992" s="357"/>
      <c r="AT992" s="357"/>
      <c r="AU992" s="357"/>
      <c r="AV992" s="357"/>
      <c r="AW992" s="357"/>
      <c r="AX992" s="357"/>
      <c r="AY992" s="357"/>
      <c r="AZ992" s="357"/>
      <c r="BA992" s="357"/>
      <c r="BB992" s="357"/>
      <c r="BC992" s="357"/>
      <c r="BD992" s="357"/>
      <c r="BE992" s="357"/>
      <c r="BF992" s="357"/>
      <c r="BG992" s="357"/>
      <c r="BH992" s="357"/>
      <c r="BI992" s="357"/>
      <c r="BJ992" s="357"/>
      <c r="BK992" s="357"/>
      <c r="BL992" s="357"/>
      <c r="BM992" s="357"/>
      <c r="BN992" s="357"/>
      <c r="BO992" s="357"/>
      <c r="BP992" s="357"/>
      <c r="BQ992" s="357"/>
      <c r="BR992" s="357"/>
      <c r="BS992" s="357"/>
      <c r="BT992" s="357"/>
      <c r="BU992" s="357"/>
      <c r="BV992" s="357"/>
      <c r="BW992" s="357"/>
      <c r="BX992" s="357"/>
      <c r="BY992" s="357"/>
      <c r="BZ992" s="357"/>
      <c r="CA992" s="357"/>
      <c r="CB992" s="357"/>
      <c r="CC992" s="357"/>
      <c r="CD992" s="357"/>
      <c r="CE992" s="357"/>
      <c r="CF992" s="357"/>
      <c r="CG992" s="357"/>
      <c r="CH992" s="357"/>
      <c r="CI992" s="357"/>
      <c r="CJ992" s="357"/>
      <c r="CK992" s="357"/>
      <c r="CL992" s="357"/>
      <c r="CM992" s="357"/>
      <c r="CN992" s="357"/>
      <c r="CO992" s="357"/>
      <c r="CP992" s="357"/>
      <c r="CQ992" s="357"/>
      <c r="CR992" s="357"/>
      <c r="CS992" s="357"/>
      <c r="CT992" s="357"/>
      <c r="CU992" s="357"/>
      <c r="CV992" s="357"/>
      <c r="CW992" s="357"/>
      <c r="CX992" s="357"/>
      <c r="CY992" s="357"/>
      <c r="CZ992" s="357"/>
      <c r="DA992" s="357"/>
      <c r="DB992" s="357"/>
      <c r="DC992" s="357"/>
      <c r="DD992" s="357"/>
      <c r="DE992" s="357"/>
      <c r="DF992" s="357"/>
      <c r="DG992" s="357"/>
      <c r="DH992" s="357"/>
      <c r="DI992" s="357"/>
      <c r="DJ992" s="357"/>
      <c r="DK992" s="357"/>
      <c r="DL992" s="357"/>
      <c r="DM992" s="357"/>
      <c r="DN992" s="357"/>
      <c r="DO992" s="357"/>
      <c r="DP992" s="357"/>
      <c r="DQ992" s="357"/>
      <c r="DR992" s="357"/>
      <c r="DS992" s="357"/>
      <c r="DT992" s="357"/>
      <c r="DU992" s="357"/>
      <c r="DV992" s="357"/>
      <c r="DW992" s="357"/>
      <c r="DX992" s="357"/>
      <c r="DY992" s="357"/>
      <c r="DZ992" s="357"/>
      <c r="EA992" s="357"/>
      <c r="EB992" s="357"/>
      <c r="EC992" s="357"/>
      <c r="ED992" s="357"/>
      <c r="EE992" s="357"/>
      <c r="EF992" s="357"/>
      <c r="EG992" s="357"/>
      <c r="EH992" s="357"/>
      <c r="EI992" s="357"/>
      <c r="EJ992" s="357"/>
      <c r="EK992" s="357"/>
      <c r="EL992" s="357"/>
      <c r="EM992" s="357"/>
      <c r="EN992" s="357"/>
      <c r="EO992" s="357"/>
      <c r="EP992" s="357"/>
      <c r="EQ992" s="357"/>
      <c r="ER992" s="357"/>
      <c r="ES992" s="357"/>
      <c r="ET992" s="357"/>
      <c r="EU992" s="357"/>
    </row>
    <row r="993" ht="12.75" customHeight="1">
      <c r="A993" s="357"/>
      <c r="B993" s="357"/>
      <c r="C993" s="357"/>
      <c r="D993" s="357"/>
      <c r="E993" s="357"/>
      <c r="F993" s="357"/>
      <c r="G993" s="357"/>
      <c r="H993" s="357"/>
      <c r="I993" s="357"/>
      <c r="J993" s="357"/>
      <c r="K993" s="357"/>
      <c r="L993" s="357"/>
      <c r="M993" s="357"/>
      <c r="N993" s="357"/>
      <c r="O993" s="357"/>
      <c r="P993" s="357"/>
      <c r="Q993" s="357"/>
      <c r="R993" s="357"/>
      <c r="S993" s="357"/>
      <c r="T993" s="357"/>
      <c r="U993" s="357"/>
      <c r="V993" s="357"/>
      <c r="W993" s="357"/>
      <c r="X993" s="357"/>
      <c r="Y993" s="357"/>
      <c r="Z993" s="357"/>
      <c r="AA993" s="357"/>
      <c r="AB993" s="357"/>
      <c r="AC993" s="357"/>
      <c r="AD993" s="357"/>
      <c r="AE993" s="357"/>
      <c r="AF993" s="357"/>
      <c r="AG993" s="357"/>
      <c r="AH993" s="357"/>
      <c r="AI993" s="357"/>
      <c r="AJ993" s="357"/>
      <c r="AK993" s="357"/>
      <c r="AL993" s="357"/>
      <c r="AM993" s="357"/>
      <c r="AN993" s="357"/>
      <c r="AO993" s="357"/>
      <c r="AP993" s="357"/>
      <c r="AQ993" s="357"/>
      <c r="AR993" s="357"/>
      <c r="AS993" s="357"/>
      <c r="AT993" s="357"/>
      <c r="AU993" s="357"/>
      <c r="AV993" s="357"/>
      <c r="AW993" s="357"/>
      <c r="AX993" s="357"/>
      <c r="AY993" s="357"/>
      <c r="AZ993" s="357"/>
      <c r="BA993" s="357"/>
      <c r="BB993" s="357"/>
      <c r="BC993" s="357"/>
      <c r="BD993" s="357"/>
      <c r="BE993" s="357"/>
      <c r="BF993" s="357"/>
      <c r="BG993" s="357"/>
      <c r="BH993" s="357"/>
      <c r="BI993" s="357"/>
      <c r="BJ993" s="357"/>
      <c r="BK993" s="357"/>
      <c r="BL993" s="357"/>
      <c r="BM993" s="357"/>
      <c r="BN993" s="357"/>
      <c r="BO993" s="357"/>
      <c r="BP993" s="357"/>
      <c r="BQ993" s="357"/>
      <c r="BR993" s="357"/>
      <c r="BS993" s="357"/>
      <c r="BT993" s="357"/>
      <c r="BU993" s="357"/>
      <c r="BV993" s="357"/>
      <c r="BW993" s="357"/>
      <c r="BX993" s="357"/>
      <c r="BY993" s="357"/>
      <c r="BZ993" s="357"/>
      <c r="CA993" s="357"/>
      <c r="CB993" s="357"/>
      <c r="CC993" s="357"/>
      <c r="CD993" s="357"/>
      <c r="CE993" s="357"/>
      <c r="CF993" s="357"/>
      <c r="CG993" s="357"/>
      <c r="CH993" s="357"/>
      <c r="CI993" s="357"/>
      <c r="CJ993" s="357"/>
      <c r="CK993" s="357"/>
      <c r="CL993" s="357"/>
      <c r="CM993" s="357"/>
      <c r="CN993" s="357"/>
      <c r="CO993" s="357"/>
      <c r="CP993" s="357"/>
      <c r="CQ993" s="357"/>
      <c r="CR993" s="357"/>
      <c r="CS993" s="357"/>
      <c r="CT993" s="357"/>
      <c r="CU993" s="357"/>
      <c r="CV993" s="357"/>
      <c r="CW993" s="357"/>
      <c r="CX993" s="357"/>
      <c r="CY993" s="357"/>
      <c r="CZ993" s="357"/>
      <c r="DA993" s="357"/>
      <c r="DB993" s="357"/>
      <c r="DC993" s="357"/>
      <c r="DD993" s="357"/>
      <c r="DE993" s="357"/>
      <c r="DF993" s="357"/>
      <c r="DG993" s="357"/>
      <c r="DH993" s="357"/>
      <c r="DI993" s="357"/>
      <c r="DJ993" s="357"/>
      <c r="DK993" s="357"/>
      <c r="DL993" s="357"/>
      <c r="DM993" s="357"/>
      <c r="DN993" s="357"/>
      <c r="DO993" s="357"/>
      <c r="DP993" s="357"/>
      <c r="DQ993" s="357"/>
      <c r="DR993" s="357"/>
      <c r="DS993" s="357"/>
      <c r="DT993" s="357"/>
      <c r="DU993" s="357"/>
      <c r="DV993" s="357"/>
      <c r="DW993" s="357"/>
      <c r="DX993" s="357"/>
      <c r="DY993" s="357"/>
      <c r="DZ993" s="357"/>
      <c r="EA993" s="357"/>
      <c r="EB993" s="357"/>
      <c r="EC993" s="357"/>
      <c r="ED993" s="357"/>
      <c r="EE993" s="357"/>
      <c r="EF993" s="357"/>
      <c r="EG993" s="357"/>
      <c r="EH993" s="357"/>
      <c r="EI993" s="357"/>
      <c r="EJ993" s="357"/>
      <c r="EK993" s="357"/>
      <c r="EL993" s="357"/>
      <c r="EM993" s="357"/>
      <c r="EN993" s="357"/>
      <c r="EO993" s="357"/>
      <c r="EP993" s="357"/>
      <c r="EQ993" s="357"/>
      <c r="ER993" s="357"/>
      <c r="ES993" s="357"/>
      <c r="ET993" s="357"/>
      <c r="EU993" s="357"/>
    </row>
    <row r="994" ht="12.75" customHeight="1">
      <c r="A994" s="357"/>
      <c r="B994" s="357"/>
      <c r="C994" s="357"/>
      <c r="D994" s="357"/>
      <c r="E994" s="357"/>
      <c r="F994" s="357"/>
      <c r="G994" s="357"/>
      <c r="H994" s="357"/>
      <c r="I994" s="357"/>
      <c r="J994" s="357"/>
      <c r="K994" s="357"/>
      <c r="L994" s="357"/>
      <c r="M994" s="357"/>
      <c r="N994" s="357"/>
      <c r="O994" s="357"/>
      <c r="P994" s="357"/>
      <c r="Q994" s="357"/>
      <c r="R994" s="357"/>
      <c r="S994" s="357"/>
      <c r="T994" s="357"/>
      <c r="U994" s="357"/>
      <c r="V994" s="357"/>
      <c r="W994" s="357"/>
      <c r="X994" s="357"/>
      <c r="Y994" s="357"/>
      <c r="Z994" s="357"/>
      <c r="AA994" s="357"/>
      <c r="AB994" s="357"/>
      <c r="AC994" s="357"/>
      <c r="AD994" s="357"/>
      <c r="AE994" s="357"/>
      <c r="AF994" s="357"/>
      <c r="AG994" s="357"/>
      <c r="AH994" s="357"/>
      <c r="AI994" s="357"/>
      <c r="AJ994" s="357"/>
      <c r="AK994" s="357"/>
      <c r="AL994" s="357"/>
      <c r="AM994" s="357"/>
      <c r="AN994" s="357"/>
      <c r="AO994" s="357"/>
      <c r="AP994" s="357"/>
      <c r="AQ994" s="357"/>
      <c r="AR994" s="357"/>
      <c r="AS994" s="357"/>
      <c r="AT994" s="357"/>
      <c r="AU994" s="357"/>
      <c r="AV994" s="357"/>
      <c r="AW994" s="357"/>
      <c r="AX994" s="357"/>
      <c r="AY994" s="357"/>
      <c r="AZ994" s="357"/>
      <c r="BA994" s="357"/>
      <c r="BB994" s="357"/>
      <c r="BC994" s="357"/>
      <c r="BD994" s="357"/>
      <c r="BE994" s="357"/>
      <c r="BF994" s="357"/>
      <c r="BG994" s="357"/>
      <c r="BH994" s="357"/>
      <c r="BI994" s="357"/>
      <c r="BJ994" s="357"/>
      <c r="BK994" s="357"/>
      <c r="BL994" s="357"/>
      <c r="BM994" s="357"/>
      <c r="BN994" s="357"/>
      <c r="BO994" s="357"/>
      <c r="BP994" s="357"/>
      <c r="BQ994" s="357"/>
      <c r="BR994" s="357"/>
      <c r="BS994" s="357"/>
      <c r="BT994" s="357"/>
      <c r="BU994" s="357"/>
      <c r="BV994" s="357"/>
      <c r="BW994" s="357"/>
      <c r="BX994" s="357"/>
      <c r="BY994" s="357"/>
      <c r="BZ994" s="357"/>
      <c r="CA994" s="357"/>
      <c r="CB994" s="357"/>
      <c r="CC994" s="357"/>
      <c r="CD994" s="357"/>
      <c r="CE994" s="357"/>
      <c r="CF994" s="357"/>
      <c r="CG994" s="357"/>
      <c r="CH994" s="357"/>
      <c r="CI994" s="357"/>
      <c r="CJ994" s="357"/>
      <c r="CK994" s="357"/>
      <c r="CL994" s="357"/>
      <c r="CM994" s="357"/>
      <c r="CN994" s="357"/>
      <c r="CO994" s="357"/>
      <c r="CP994" s="357"/>
      <c r="CQ994" s="357"/>
      <c r="CR994" s="357"/>
      <c r="CS994" s="357"/>
      <c r="CT994" s="357"/>
      <c r="CU994" s="357"/>
      <c r="CV994" s="357"/>
      <c r="CW994" s="357"/>
      <c r="CX994" s="357"/>
      <c r="CY994" s="357"/>
      <c r="CZ994" s="357"/>
      <c r="DA994" s="357"/>
      <c r="DB994" s="357"/>
      <c r="DC994" s="357"/>
      <c r="DD994" s="357"/>
      <c r="DE994" s="357"/>
      <c r="DF994" s="357"/>
      <c r="DG994" s="357"/>
      <c r="DH994" s="357"/>
      <c r="DI994" s="357"/>
      <c r="DJ994" s="357"/>
      <c r="DK994" s="357"/>
      <c r="DL994" s="357"/>
      <c r="DM994" s="357"/>
      <c r="DN994" s="357"/>
      <c r="DO994" s="357"/>
      <c r="DP994" s="357"/>
      <c r="DQ994" s="357"/>
      <c r="DR994" s="357"/>
      <c r="DS994" s="357"/>
      <c r="DT994" s="357"/>
      <c r="DU994" s="357"/>
      <c r="DV994" s="357"/>
      <c r="DW994" s="357"/>
      <c r="DX994" s="357"/>
      <c r="DY994" s="357"/>
      <c r="DZ994" s="357"/>
      <c r="EA994" s="357"/>
      <c r="EB994" s="357"/>
      <c r="EC994" s="357"/>
      <c r="ED994" s="357"/>
      <c r="EE994" s="357"/>
      <c r="EF994" s="357"/>
      <c r="EG994" s="357"/>
      <c r="EH994" s="357"/>
      <c r="EI994" s="357"/>
      <c r="EJ994" s="357"/>
      <c r="EK994" s="357"/>
      <c r="EL994" s="357"/>
      <c r="EM994" s="357"/>
      <c r="EN994" s="357"/>
      <c r="EO994" s="357"/>
      <c r="EP994" s="357"/>
      <c r="EQ994" s="357"/>
      <c r="ER994" s="357"/>
      <c r="ES994" s="357"/>
      <c r="ET994" s="357"/>
      <c r="EU994" s="357"/>
    </row>
    <row r="995" ht="12.75" customHeight="1">
      <c r="A995" s="357"/>
      <c r="B995" s="357"/>
      <c r="C995" s="357"/>
      <c r="D995" s="357"/>
      <c r="E995" s="357"/>
      <c r="F995" s="357"/>
      <c r="G995" s="357"/>
      <c r="H995" s="357"/>
      <c r="I995" s="357"/>
      <c r="J995" s="357"/>
      <c r="K995" s="357"/>
      <c r="L995" s="357"/>
      <c r="M995" s="357"/>
      <c r="N995" s="357"/>
      <c r="O995" s="357"/>
      <c r="P995" s="357"/>
      <c r="Q995" s="357"/>
      <c r="R995" s="357"/>
      <c r="S995" s="357"/>
      <c r="T995" s="357"/>
      <c r="U995" s="357"/>
      <c r="V995" s="357"/>
      <c r="W995" s="357"/>
      <c r="X995" s="357"/>
      <c r="Y995" s="357"/>
      <c r="Z995" s="357"/>
      <c r="AA995" s="357"/>
      <c r="AB995" s="357"/>
      <c r="AC995" s="357"/>
      <c r="AD995" s="357"/>
      <c r="AE995" s="357"/>
      <c r="AF995" s="357"/>
      <c r="AG995" s="357"/>
      <c r="AH995" s="357"/>
      <c r="AI995" s="357"/>
      <c r="AJ995" s="357"/>
      <c r="AK995" s="357"/>
      <c r="AL995" s="357"/>
      <c r="AM995" s="357"/>
      <c r="AN995" s="357"/>
      <c r="AO995" s="357"/>
      <c r="AP995" s="357"/>
      <c r="AQ995" s="357"/>
      <c r="AR995" s="357"/>
      <c r="AS995" s="357"/>
      <c r="AT995" s="357"/>
      <c r="AU995" s="357"/>
      <c r="AV995" s="357"/>
      <c r="AW995" s="357"/>
      <c r="AX995" s="357"/>
      <c r="AY995" s="357"/>
      <c r="AZ995" s="357"/>
      <c r="BA995" s="357"/>
      <c r="BB995" s="357"/>
      <c r="BC995" s="357"/>
      <c r="BD995" s="357"/>
      <c r="BE995" s="357"/>
      <c r="BF995" s="357"/>
      <c r="BG995" s="357"/>
      <c r="BH995" s="357"/>
      <c r="BI995" s="357"/>
      <c r="BJ995" s="357"/>
      <c r="BK995" s="357"/>
      <c r="BL995" s="357"/>
      <c r="BM995" s="357"/>
      <c r="BN995" s="357"/>
      <c r="BO995" s="357"/>
      <c r="BP995" s="357"/>
      <c r="BQ995" s="357"/>
      <c r="BR995" s="357"/>
      <c r="BS995" s="357"/>
      <c r="BT995" s="357"/>
      <c r="BU995" s="357"/>
      <c r="BV995" s="357"/>
      <c r="BW995" s="357"/>
      <c r="BX995" s="357"/>
      <c r="BY995" s="357"/>
      <c r="BZ995" s="357"/>
      <c r="CA995" s="357"/>
      <c r="CB995" s="357"/>
      <c r="CC995" s="357"/>
      <c r="CD995" s="357"/>
      <c r="CE995" s="357"/>
      <c r="CF995" s="357"/>
      <c r="CG995" s="357"/>
      <c r="CH995" s="357"/>
      <c r="CI995" s="357"/>
      <c r="CJ995" s="357"/>
      <c r="CK995" s="357"/>
      <c r="CL995" s="357"/>
      <c r="CM995" s="357"/>
      <c r="CN995" s="357"/>
      <c r="CO995" s="357"/>
      <c r="CP995" s="357"/>
      <c r="CQ995" s="357"/>
      <c r="CR995" s="357"/>
      <c r="CS995" s="357"/>
      <c r="CT995" s="357"/>
      <c r="CU995" s="357"/>
      <c r="CV995" s="357"/>
      <c r="CW995" s="357"/>
      <c r="CX995" s="357"/>
      <c r="CY995" s="357"/>
      <c r="CZ995" s="357"/>
      <c r="DA995" s="357"/>
      <c r="DB995" s="357"/>
      <c r="DC995" s="357"/>
      <c r="DD995" s="357"/>
      <c r="DE995" s="357"/>
      <c r="DF995" s="357"/>
      <c r="DG995" s="357"/>
      <c r="DH995" s="357"/>
      <c r="DI995" s="357"/>
      <c r="DJ995" s="357"/>
      <c r="DK995" s="357"/>
      <c r="DL995" s="357"/>
      <c r="DM995" s="357"/>
      <c r="DN995" s="357"/>
      <c r="DO995" s="357"/>
      <c r="DP995" s="357"/>
      <c r="DQ995" s="357"/>
      <c r="DR995" s="357"/>
      <c r="DS995" s="357"/>
      <c r="DT995" s="357"/>
      <c r="DU995" s="357"/>
      <c r="DV995" s="357"/>
      <c r="DW995" s="357"/>
      <c r="DX995" s="357"/>
      <c r="DY995" s="357"/>
      <c r="DZ995" s="357"/>
      <c r="EA995" s="357"/>
      <c r="EB995" s="357"/>
      <c r="EC995" s="357"/>
      <c r="ED995" s="357"/>
      <c r="EE995" s="357"/>
      <c r="EF995" s="357"/>
      <c r="EG995" s="357"/>
      <c r="EH995" s="357"/>
      <c r="EI995" s="357"/>
      <c r="EJ995" s="357"/>
      <c r="EK995" s="357"/>
      <c r="EL995" s="357"/>
      <c r="EM995" s="357"/>
      <c r="EN995" s="357"/>
      <c r="EO995" s="357"/>
      <c r="EP995" s="357"/>
      <c r="EQ995" s="357"/>
      <c r="ER995" s="357"/>
      <c r="ES995" s="357"/>
      <c r="ET995" s="357"/>
      <c r="EU995" s="357"/>
    </row>
    <row r="996" ht="12.75" customHeight="1">
      <c r="A996" s="357"/>
      <c r="B996" s="357"/>
      <c r="C996" s="357"/>
      <c r="D996" s="357"/>
      <c r="E996" s="357"/>
      <c r="F996" s="357"/>
      <c r="G996" s="357"/>
      <c r="H996" s="357"/>
      <c r="I996" s="357"/>
      <c r="J996" s="357"/>
      <c r="K996" s="357"/>
      <c r="L996" s="357"/>
      <c r="M996" s="357"/>
      <c r="N996" s="357"/>
      <c r="O996" s="357"/>
      <c r="P996" s="357"/>
      <c r="Q996" s="357"/>
      <c r="R996" s="357"/>
      <c r="S996" s="357"/>
      <c r="T996" s="357"/>
      <c r="U996" s="357"/>
      <c r="V996" s="357"/>
      <c r="W996" s="357"/>
      <c r="X996" s="357"/>
      <c r="Y996" s="357"/>
      <c r="Z996" s="357"/>
      <c r="AA996" s="357"/>
      <c r="AB996" s="357"/>
      <c r="AC996" s="357"/>
      <c r="AD996" s="357"/>
      <c r="AE996" s="357"/>
      <c r="AF996" s="357"/>
      <c r="AG996" s="357"/>
      <c r="AH996" s="357"/>
      <c r="AI996" s="357"/>
      <c r="AJ996" s="357"/>
      <c r="AK996" s="357"/>
      <c r="AL996" s="357"/>
      <c r="AM996" s="357"/>
      <c r="AN996" s="357"/>
      <c r="AO996" s="357"/>
      <c r="AP996" s="357"/>
      <c r="AQ996" s="357"/>
      <c r="AR996" s="357"/>
      <c r="AS996" s="357"/>
      <c r="AT996" s="357"/>
      <c r="AU996" s="357"/>
      <c r="AV996" s="357"/>
      <c r="AW996" s="357"/>
      <c r="AX996" s="357"/>
      <c r="AY996" s="357"/>
      <c r="AZ996" s="357"/>
      <c r="BA996" s="357"/>
      <c r="BB996" s="357"/>
      <c r="BC996" s="357"/>
      <c r="BD996" s="357"/>
      <c r="BE996" s="357"/>
      <c r="BF996" s="357"/>
      <c r="BG996" s="357"/>
      <c r="BH996" s="357"/>
      <c r="BI996" s="357"/>
      <c r="BJ996" s="357"/>
      <c r="BK996" s="357"/>
      <c r="BL996" s="357"/>
      <c r="BM996" s="357"/>
      <c r="BN996" s="357"/>
      <c r="BO996" s="357"/>
      <c r="BP996" s="357"/>
      <c r="BQ996" s="357"/>
      <c r="BR996" s="357"/>
      <c r="BS996" s="357"/>
      <c r="BT996" s="357"/>
      <c r="BU996" s="357"/>
      <c r="BV996" s="357"/>
      <c r="BW996" s="357"/>
      <c r="BX996" s="357"/>
      <c r="BY996" s="357"/>
      <c r="BZ996" s="357"/>
      <c r="CA996" s="357"/>
      <c r="CB996" s="357"/>
      <c r="CC996" s="357"/>
      <c r="CD996" s="357"/>
      <c r="CE996" s="357"/>
      <c r="CF996" s="357"/>
      <c r="CG996" s="357"/>
      <c r="CH996" s="357"/>
      <c r="CI996" s="357"/>
      <c r="CJ996" s="357"/>
      <c r="CK996" s="357"/>
      <c r="CL996" s="357"/>
      <c r="CM996" s="357"/>
      <c r="CN996" s="357"/>
      <c r="CO996" s="357"/>
      <c r="CP996" s="357"/>
      <c r="CQ996" s="357"/>
      <c r="CR996" s="357"/>
      <c r="CS996" s="357"/>
      <c r="CT996" s="357"/>
      <c r="CU996" s="357"/>
      <c r="CV996" s="357"/>
      <c r="CW996" s="357"/>
      <c r="CX996" s="357"/>
      <c r="CY996" s="357"/>
      <c r="CZ996" s="357"/>
      <c r="DA996" s="357"/>
      <c r="DB996" s="357"/>
      <c r="DC996" s="357"/>
      <c r="DD996" s="357"/>
      <c r="DE996" s="357"/>
      <c r="DF996" s="357"/>
      <c r="DG996" s="357"/>
      <c r="DH996" s="357"/>
      <c r="DI996" s="357"/>
      <c r="DJ996" s="357"/>
      <c r="DK996" s="357"/>
      <c r="DL996" s="357"/>
      <c r="DM996" s="357"/>
      <c r="DN996" s="357"/>
      <c r="DO996" s="357"/>
      <c r="DP996" s="357"/>
      <c r="DQ996" s="357"/>
      <c r="DR996" s="357"/>
      <c r="DS996" s="357"/>
      <c r="DT996" s="357"/>
      <c r="DU996" s="357"/>
      <c r="DV996" s="357"/>
      <c r="DW996" s="357"/>
      <c r="DX996" s="357"/>
      <c r="DY996" s="357"/>
      <c r="DZ996" s="357"/>
      <c r="EA996" s="357"/>
      <c r="EB996" s="357"/>
      <c r="EC996" s="357"/>
      <c r="ED996" s="357"/>
      <c r="EE996" s="357"/>
      <c r="EF996" s="357"/>
      <c r="EG996" s="357"/>
      <c r="EH996" s="357"/>
      <c r="EI996" s="357"/>
      <c r="EJ996" s="357"/>
      <c r="EK996" s="357"/>
      <c r="EL996" s="357"/>
      <c r="EM996" s="357"/>
      <c r="EN996" s="357"/>
      <c r="EO996" s="357"/>
      <c r="EP996" s="357"/>
      <c r="EQ996" s="357"/>
      <c r="ER996" s="357"/>
      <c r="ES996" s="357"/>
      <c r="ET996" s="357"/>
      <c r="EU996" s="357"/>
    </row>
    <row r="997" ht="12.75" customHeight="1">
      <c r="A997" s="357"/>
      <c r="B997" s="357"/>
      <c r="C997" s="357"/>
      <c r="D997" s="357"/>
      <c r="E997" s="357"/>
      <c r="F997" s="357"/>
      <c r="G997" s="357"/>
      <c r="H997" s="357"/>
      <c r="I997" s="357"/>
      <c r="J997" s="357"/>
      <c r="K997" s="357"/>
      <c r="L997" s="357"/>
      <c r="M997" s="357"/>
      <c r="N997" s="357"/>
      <c r="O997" s="357"/>
      <c r="P997" s="357"/>
      <c r="Q997" s="357"/>
      <c r="R997" s="357"/>
      <c r="S997" s="357"/>
      <c r="T997" s="357"/>
      <c r="U997" s="357"/>
      <c r="V997" s="357"/>
      <c r="W997" s="357"/>
      <c r="X997" s="357"/>
      <c r="Y997" s="357"/>
      <c r="Z997" s="357"/>
      <c r="AA997" s="357"/>
      <c r="AB997" s="357"/>
      <c r="AC997" s="357"/>
      <c r="AD997" s="357"/>
      <c r="AE997" s="357"/>
      <c r="AF997" s="357"/>
      <c r="AG997" s="357"/>
      <c r="AH997" s="357"/>
      <c r="AI997" s="357"/>
      <c r="AJ997" s="357"/>
      <c r="AK997" s="357"/>
      <c r="AL997" s="357"/>
      <c r="AM997" s="357"/>
      <c r="AN997" s="357"/>
      <c r="AO997" s="357"/>
      <c r="AP997" s="357"/>
      <c r="AQ997" s="357"/>
      <c r="AR997" s="357"/>
      <c r="AS997" s="357"/>
      <c r="AT997" s="357"/>
      <c r="AU997" s="357"/>
      <c r="AV997" s="357"/>
      <c r="AW997" s="357"/>
      <c r="AX997" s="357"/>
      <c r="AY997" s="357"/>
      <c r="AZ997" s="357"/>
      <c r="BA997" s="357"/>
      <c r="BB997" s="357"/>
      <c r="BC997" s="357"/>
      <c r="BD997" s="357"/>
      <c r="BE997" s="357"/>
      <c r="BF997" s="357"/>
      <c r="BG997" s="357"/>
      <c r="BH997" s="357"/>
      <c r="BI997" s="357"/>
      <c r="BJ997" s="357"/>
      <c r="BK997" s="357"/>
      <c r="BL997" s="357"/>
      <c r="BM997" s="357"/>
      <c r="BN997" s="357"/>
      <c r="BO997" s="357"/>
      <c r="BP997" s="357"/>
      <c r="BQ997" s="357"/>
      <c r="BR997" s="357"/>
      <c r="BS997" s="357"/>
      <c r="BT997" s="357"/>
      <c r="BU997" s="357"/>
      <c r="BV997" s="357"/>
      <c r="BW997" s="357"/>
      <c r="BX997" s="357"/>
      <c r="BY997" s="357"/>
      <c r="BZ997" s="357"/>
      <c r="CA997" s="357"/>
      <c r="CB997" s="357"/>
      <c r="CC997" s="357"/>
      <c r="CD997" s="357"/>
      <c r="CE997" s="357"/>
      <c r="CF997" s="357"/>
      <c r="CG997" s="357"/>
      <c r="CH997" s="357"/>
      <c r="CI997" s="357"/>
      <c r="CJ997" s="357"/>
      <c r="CK997" s="357"/>
      <c r="CL997" s="357"/>
      <c r="CM997" s="357"/>
      <c r="CN997" s="357"/>
      <c r="CO997" s="357"/>
      <c r="CP997" s="357"/>
      <c r="CQ997" s="357"/>
      <c r="CR997" s="357"/>
      <c r="CS997" s="357"/>
      <c r="CT997" s="357"/>
      <c r="CU997" s="357"/>
      <c r="CV997" s="357"/>
      <c r="CW997" s="357"/>
      <c r="CX997" s="357"/>
      <c r="CY997" s="357"/>
      <c r="CZ997" s="357"/>
      <c r="DA997" s="357"/>
      <c r="DB997" s="357"/>
      <c r="DC997" s="357"/>
      <c r="DD997" s="357"/>
      <c r="DE997" s="357"/>
      <c r="DF997" s="357"/>
      <c r="DG997" s="357"/>
      <c r="DH997" s="357"/>
      <c r="DI997" s="357"/>
      <c r="DJ997" s="357"/>
      <c r="DK997" s="357"/>
      <c r="DL997" s="357"/>
      <c r="DM997" s="357"/>
      <c r="DN997" s="357"/>
      <c r="DO997" s="357"/>
      <c r="DP997" s="357"/>
      <c r="DQ997" s="357"/>
      <c r="DR997" s="357"/>
      <c r="DS997" s="357"/>
      <c r="DT997" s="357"/>
      <c r="DU997" s="357"/>
      <c r="DV997" s="357"/>
      <c r="DW997" s="357"/>
      <c r="DX997" s="357"/>
      <c r="DY997" s="357"/>
      <c r="DZ997" s="357"/>
      <c r="EA997" s="357"/>
      <c r="EB997" s="357"/>
      <c r="EC997" s="357"/>
      <c r="ED997" s="357"/>
      <c r="EE997" s="357"/>
      <c r="EF997" s="357"/>
      <c r="EG997" s="357"/>
      <c r="EH997" s="357"/>
      <c r="EI997" s="357"/>
      <c r="EJ997" s="357"/>
      <c r="EK997" s="357"/>
      <c r="EL997" s="357"/>
      <c r="EM997" s="357"/>
      <c r="EN997" s="357"/>
      <c r="EO997" s="357"/>
      <c r="EP997" s="357"/>
      <c r="EQ997" s="357"/>
      <c r="ER997" s="357"/>
      <c r="ES997" s="357"/>
      <c r="ET997" s="357"/>
      <c r="EU997" s="357"/>
    </row>
    <row r="998" ht="12.75" customHeight="1">
      <c r="A998" s="357"/>
      <c r="B998" s="357"/>
      <c r="C998" s="357"/>
      <c r="D998" s="357"/>
      <c r="E998" s="357"/>
      <c r="F998" s="357"/>
      <c r="G998" s="357"/>
      <c r="H998" s="357"/>
      <c r="I998" s="357"/>
      <c r="J998" s="357"/>
      <c r="K998" s="357"/>
      <c r="L998" s="357"/>
      <c r="M998" s="357"/>
      <c r="N998" s="357"/>
      <c r="O998" s="357"/>
      <c r="P998" s="357"/>
      <c r="Q998" s="357"/>
      <c r="R998" s="357"/>
      <c r="S998" s="357"/>
      <c r="T998" s="357"/>
      <c r="U998" s="357"/>
      <c r="V998" s="357"/>
      <c r="W998" s="357"/>
      <c r="X998" s="357"/>
      <c r="Y998" s="357"/>
      <c r="Z998" s="357"/>
      <c r="AA998" s="357"/>
      <c r="AB998" s="357"/>
      <c r="AC998" s="357"/>
      <c r="AD998" s="357"/>
      <c r="AE998" s="357"/>
      <c r="AF998" s="357"/>
      <c r="AG998" s="357"/>
      <c r="AH998" s="357"/>
      <c r="AI998" s="357"/>
      <c r="AJ998" s="357"/>
      <c r="AK998" s="357"/>
      <c r="AL998" s="357"/>
      <c r="AM998" s="357"/>
      <c r="AN998" s="357"/>
      <c r="AO998" s="357"/>
      <c r="AP998" s="357"/>
      <c r="AQ998" s="357"/>
      <c r="AR998" s="357"/>
      <c r="AS998" s="357"/>
      <c r="AT998" s="357"/>
      <c r="AU998" s="357"/>
      <c r="AV998" s="357"/>
      <c r="AW998" s="357"/>
      <c r="AX998" s="357"/>
      <c r="AY998" s="357"/>
      <c r="AZ998" s="357"/>
      <c r="BA998" s="357"/>
      <c r="BB998" s="357"/>
      <c r="BC998" s="357"/>
      <c r="BD998" s="357"/>
      <c r="BE998" s="357"/>
      <c r="BF998" s="357"/>
      <c r="BG998" s="357"/>
      <c r="BH998" s="357"/>
      <c r="BI998" s="357"/>
      <c r="BJ998" s="357"/>
      <c r="BK998" s="357"/>
      <c r="BL998" s="357"/>
      <c r="BM998" s="357"/>
      <c r="BN998" s="357"/>
      <c r="BO998" s="357"/>
      <c r="BP998" s="357"/>
      <c r="BQ998" s="357"/>
      <c r="BR998" s="357"/>
      <c r="BS998" s="357"/>
      <c r="BT998" s="357"/>
      <c r="BU998" s="357"/>
      <c r="BV998" s="357"/>
      <c r="BW998" s="357"/>
      <c r="BX998" s="357"/>
      <c r="BY998" s="357"/>
      <c r="BZ998" s="357"/>
      <c r="CA998" s="357"/>
      <c r="CB998" s="357"/>
      <c r="CC998" s="357"/>
      <c r="CD998" s="357"/>
      <c r="CE998" s="357"/>
      <c r="CF998" s="357"/>
      <c r="CG998" s="357"/>
      <c r="CH998" s="357"/>
      <c r="CI998" s="357"/>
      <c r="CJ998" s="357"/>
      <c r="CK998" s="357"/>
      <c r="CL998" s="357"/>
      <c r="CM998" s="357"/>
      <c r="CN998" s="357"/>
      <c r="CO998" s="357"/>
      <c r="CP998" s="357"/>
      <c r="CQ998" s="357"/>
      <c r="CR998" s="357"/>
      <c r="CS998" s="357"/>
      <c r="CT998" s="357"/>
      <c r="CU998" s="357"/>
      <c r="CV998" s="357"/>
      <c r="CW998" s="357"/>
      <c r="CX998" s="357"/>
      <c r="CY998" s="357"/>
      <c r="CZ998" s="357"/>
      <c r="DA998" s="357"/>
      <c r="DB998" s="357"/>
      <c r="DC998" s="357"/>
      <c r="DD998" s="357"/>
      <c r="DE998" s="357"/>
      <c r="DF998" s="357"/>
      <c r="DG998" s="357"/>
      <c r="DH998" s="357"/>
      <c r="DI998" s="357"/>
      <c r="DJ998" s="357"/>
      <c r="DK998" s="357"/>
      <c r="DL998" s="357"/>
      <c r="DM998" s="357"/>
      <c r="DN998" s="357"/>
      <c r="DO998" s="357"/>
      <c r="DP998" s="357"/>
      <c r="DQ998" s="357"/>
      <c r="DR998" s="357"/>
      <c r="DS998" s="357"/>
      <c r="DT998" s="357"/>
      <c r="DU998" s="357"/>
      <c r="DV998" s="357"/>
      <c r="DW998" s="357"/>
      <c r="DX998" s="357"/>
      <c r="DY998" s="357"/>
      <c r="DZ998" s="357"/>
      <c r="EA998" s="357"/>
      <c r="EB998" s="357"/>
      <c r="EC998" s="357"/>
      <c r="ED998" s="357"/>
      <c r="EE998" s="357"/>
      <c r="EF998" s="357"/>
      <c r="EG998" s="357"/>
      <c r="EH998" s="357"/>
      <c r="EI998" s="357"/>
      <c r="EJ998" s="357"/>
      <c r="EK998" s="357"/>
      <c r="EL998" s="357"/>
      <c r="EM998" s="357"/>
      <c r="EN998" s="357"/>
      <c r="EO998" s="357"/>
      <c r="EP998" s="357"/>
      <c r="EQ998" s="357"/>
      <c r="ER998" s="357"/>
      <c r="ES998" s="357"/>
      <c r="ET998" s="357"/>
      <c r="EU998" s="357"/>
    </row>
    <row r="999" ht="12.75" customHeight="1">
      <c r="A999" s="357"/>
      <c r="B999" s="357"/>
      <c r="C999" s="357"/>
      <c r="D999" s="357"/>
      <c r="E999" s="357"/>
      <c r="F999" s="357"/>
      <c r="G999" s="357"/>
      <c r="H999" s="357"/>
      <c r="I999" s="357"/>
      <c r="J999" s="357"/>
      <c r="K999" s="357"/>
      <c r="L999" s="357"/>
      <c r="M999" s="357"/>
      <c r="N999" s="357"/>
      <c r="O999" s="357"/>
      <c r="P999" s="357"/>
      <c r="Q999" s="357"/>
      <c r="R999" s="357"/>
      <c r="S999" s="357"/>
      <c r="T999" s="357"/>
      <c r="U999" s="357"/>
      <c r="V999" s="357"/>
      <c r="W999" s="357"/>
      <c r="X999" s="357"/>
      <c r="Y999" s="357"/>
      <c r="Z999" s="357"/>
      <c r="AA999" s="357"/>
      <c r="AB999" s="357"/>
      <c r="AC999" s="357"/>
      <c r="AD999" s="357"/>
      <c r="AE999" s="357"/>
      <c r="AF999" s="357"/>
      <c r="AG999" s="357"/>
      <c r="AH999" s="357"/>
      <c r="AI999" s="357"/>
      <c r="AJ999" s="357"/>
      <c r="AK999" s="357"/>
      <c r="AL999" s="357"/>
      <c r="AM999" s="357"/>
      <c r="AN999" s="357"/>
      <c r="AO999" s="357"/>
      <c r="AP999" s="357"/>
      <c r="AQ999" s="357"/>
      <c r="AR999" s="357"/>
      <c r="AS999" s="357"/>
      <c r="AT999" s="357"/>
      <c r="AU999" s="357"/>
      <c r="AV999" s="357"/>
      <c r="AW999" s="357"/>
      <c r="AX999" s="357"/>
      <c r="AY999" s="357"/>
      <c r="AZ999" s="357"/>
      <c r="BA999" s="357"/>
      <c r="BB999" s="357"/>
      <c r="BC999" s="357"/>
      <c r="BD999" s="357"/>
      <c r="BE999" s="357"/>
      <c r="BF999" s="357"/>
      <c r="BG999" s="357"/>
      <c r="BH999" s="357"/>
      <c r="BI999" s="357"/>
      <c r="BJ999" s="357"/>
      <c r="BK999" s="357"/>
      <c r="BL999" s="357"/>
      <c r="BM999" s="357"/>
      <c r="BN999" s="357"/>
      <c r="BO999" s="357"/>
      <c r="BP999" s="357"/>
      <c r="BQ999" s="357"/>
      <c r="BR999" s="357"/>
      <c r="BS999" s="357"/>
      <c r="BT999" s="357"/>
      <c r="BU999" s="357"/>
      <c r="BV999" s="357"/>
      <c r="BW999" s="357"/>
      <c r="BX999" s="357"/>
      <c r="BY999" s="357"/>
      <c r="BZ999" s="357"/>
      <c r="CA999" s="357"/>
      <c r="CB999" s="357"/>
      <c r="CC999" s="357"/>
      <c r="CD999" s="357"/>
      <c r="CE999" s="357"/>
      <c r="CF999" s="357"/>
      <c r="CG999" s="357"/>
      <c r="CH999" s="357"/>
      <c r="CI999" s="357"/>
      <c r="CJ999" s="357"/>
      <c r="CK999" s="357"/>
      <c r="CL999" s="357"/>
      <c r="CM999" s="357"/>
      <c r="CN999" s="357"/>
      <c r="CO999" s="357"/>
      <c r="CP999" s="357"/>
      <c r="CQ999" s="357"/>
      <c r="CR999" s="357"/>
      <c r="CS999" s="357"/>
      <c r="CT999" s="357"/>
      <c r="CU999" s="357"/>
      <c r="CV999" s="357"/>
      <c r="CW999" s="357"/>
      <c r="CX999" s="357"/>
      <c r="CY999" s="357"/>
      <c r="CZ999" s="357"/>
      <c r="DA999" s="357"/>
      <c r="DB999" s="357"/>
      <c r="DC999" s="357"/>
      <c r="DD999" s="357"/>
      <c r="DE999" s="357"/>
      <c r="DF999" s="357"/>
      <c r="DG999" s="357"/>
      <c r="DH999" s="357"/>
      <c r="DI999" s="357"/>
      <c r="DJ999" s="357"/>
      <c r="DK999" s="357"/>
      <c r="DL999" s="357"/>
      <c r="DM999" s="357"/>
      <c r="DN999" s="357"/>
      <c r="DO999" s="357"/>
      <c r="DP999" s="357"/>
      <c r="DQ999" s="357"/>
      <c r="DR999" s="357"/>
      <c r="DS999" s="357"/>
      <c r="DT999" s="357"/>
      <c r="DU999" s="357"/>
      <c r="DV999" s="357"/>
      <c r="DW999" s="357"/>
      <c r="DX999" s="357"/>
      <c r="DY999" s="357"/>
      <c r="DZ999" s="357"/>
      <c r="EA999" s="357"/>
      <c r="EB999" s="357"/>
      <c r="EC999" s="357"/>
      <c r="ED999" s="357"/>
      <c r="EE999" s="357"/>
      <c r="EF999" s="357"/>
      <c r="EG999" s="357"/>
      <c r="EH999" s="357"/>
      <c r="EI999" s="357"/>
      <c r="EJ999" s="357"/>
      <c r="EK999" s="357"/>
      <c r="EL999" s="357"/>
      <c r="EM999" s="357"/>
      <c r="EN999" s="357"/>
      <c r="EO999" s="357"/>
      <c r="EP999" s="357"/>
      <c r="EQ999" s="357"/>
      <c r="ER999" s="357"/>
      <c r="ES999" s="357"/>
      <c r="ET999" s="357"/>
      <c r="EU999" s="357"/>
    </row>
    <row r="1000" ht="12.75" customHeight="1">
      <c r="A1000" s="357"/>
      <c r="B1000" s="357"/>
      <c r="C1000" s="357"/>
      <c r="D1000" s="357"/>
      <c r="E1000" s="357"/>
      <c r="F1000" s="357"/>
      <c r="G1000" s="357"/>
      <c r="H1000" s="357"/>
      <c r="I1000" s="357"/>
      <c r="J1000" s="357"/>
      <c r="K1000" s="357"/>
      <c r="L1000" s="357"/>
      <c r="M1000" s="357"/>
      <c r="N1000" s="357"/>
      <c r="O1000" s="357"/>
      <c r="P1000" s="357"/>
      <c r="Q1000" s="357"/>
      <c r="R1000" s="357"/>
      <c r="S1000" s="357"/>
      <c r="T1000" s="357"/>
      <c r="U1000" s="357"/>
      <c r="V1000" s="357"/>
      <c r="W1000" s="357"/>
      <c r="X1000" s="357"/>
      <c r="Y1000" s="357"/>
      <c r="Z1000" s="357"/>
      <c r="AA1000" s="357"/>
      <c r="AB1000" s="357"/>
      <c r="AC1000" s="357"/>
      <c r="AD1000" s="357"/>
      <c r="AE1000" s="357"/>
      <c r="AF1000" s="357"/>
      <c r="AG1000" s="357"/>
      <c r="AH1000" s="357"/>
      <c r="AI1000" s="357"/>
      <c r="AJ1000" s="357"/>
      <c r="AK1000" s="357"/>
      <c r="AL1000" s="357"/>
      <c r="AM1000" s="357"/>
      <c r="AN1000" s="357"/>
      <c r="AO1000" s="357"/>
      <c r="AP1000" s="357"/>
      <c r="AQ1000" s="357"/>
      <c r="AR1000" s="357"/>
      <c r="AS1000" s="357"/>
      <c r="AT1000" s="357"/>
      <c r="AU1000" s="357"/>
      <c r="AV1000" s="357"/>
      <c r="AW1000" s="357"/>
      <c r="AX1000" s="357"/>
      <c r="AY1000" s="357"/>
      <c r="AZ1000" s="357"/>
      <c r="BA1000" s="357"/>
      <c r="BB1000" s="357"/>
      <c r="BC1000" s="357"/>
      <c r="BD1000" s="357"/>
      <c r="BE1000" s="357"/>
      <c r="BF1000" s="357"/>
      <c r="BG1000" s="357"/>
      <c r="BH1000" s="357"/>
      <c r="BI1000" s="357"/>
      <c r="BJ1000" s="357"/>
      <c r="BK1000" s="357"/>
      <c r="BL1000" s="357"/>
      <c r="BM1000" s="357"/>
      <c r="BN1000" s="357"/>
      <c r="BO1000" s="357"/>
      <c r="BP1000" s="357"/>
      <c r="BQ1000" s="357"/>
      <c r="BR1000" s="357"/>
      <c r="BS1000" s="357"/>
      <c r="BT1000" s="357"/>
      <c r="BU1000" s="357"/>
      <c r="BV1000" s="357"/>
      <c r="BW1000" s="357"/>
      <c r="BX1000" s="357"/>
      <c r="BY1000" s="357"/>
      <c r="BZ1000" s="357"/>
      <c r="CA1000" s="357"/>
      <c r="CB1000" s="357"/>
      <c r="CC1000" s="357"/>
      <c r="CD1000" s="357"/>
      <c r="CE1000" s="357"/>
      <c r="CF1000" s="357"/>
      <c r="CG1000" s="357"/>
      <c r="CH1000" s="357"/>
      <c r="CI1000" s="357"/>
      <c r="CJ1000" s="357"/>
      <c r="CK1000" s="357"/>
      <c r="CL1000" s="357"/>
      <c r="CM1000" s="357"/>
      <c r="CN1000" s="357"/>
      <c r="CO1000" s="357"/>
      <c r="CP1000" s="357"/>
      <c r="CQ1000" s="357"/>
      <c r="CR1000" s="357"/>
      <c r="CS1000" s="357"/>
      <c r="CT1000" s="357"/>
      <c r="CU1000" s="357"/>
      <c r="CV1000" s="357"/>
      <c r="CW1000" s="357"/>
      <c r="CX1000" s="357"/>
      <c r="CY1000" s="357"/>
      <c r="CZ1000" s="357"/>
      <c r="DA1000" s="357"/>
      <c r="DB1000" s="357"/>
      <c r="DC1000" s="357"/>
      <c r="DD1000" s="357"/>
      <c r="DE1000" s="357"/>
      <c r="DF1000" s="357"/>
      <c r="DG1000" s="357"/>
      <c r="DH1000" s="357"/>
      <c r="DI1000" s="357"/>
      <c r="DJ1000" s="357"/>
      <c r="DK1000" s="357"/>
      <c r="DL1000" s="357"/>
      <c r="DM1000" s="357"/>
      <c r="DN1000" s="357"/>
      <c r="DO1000" s="357"/>
      <c r="DP1000" s="357"/>
      <c r="DQ1000" s="357"/>
      <c r="DR1000" s="357"/>
      <c r="DS1000" s="357"/>
      <c r="DT1000" s="357"/>
      <c r="DU1000" s="357"/>
      <c r="DV1000" s="357"/>
      <c r="DW1000" s="357"/>
      <c r="DX1000" s="357"/>
      <c r="DY1000" s="357"/>
      <c r="DZ1000" s="357"/>
      <c r="EA1000" s="357"/>
      <c r="EB1000" s="357"/>
      <c r="EC1000" s="357"/>
      <c r="ED1000" s="357"/>
      <c r="EE1000" s="357"/>
      <c r="EF1000" s="357"/>
      <c r="EG1000" s="357"/>
      <c r="EH1000" s="357"/>
      <c r="EI1000" s="357"/>
      <c r="EJ1000" s="357"/>
      <c r="EK1000" s="357"/>
      <c r="EL1000" s="357"/>
      <c r="EM1000" s="357"/>
      <c r="EN1000" s="357"/>
      <c r="EO1000" s="357"/>
      <c r="EP1000" s="357"/>
      <c r="EQ1000" s="357"/>
      <c r="ER1000" s="357"/>
      <c r="ES1000" s="357"/>
      <c r="ET1000" s="357"/>
      <c r="EU1000" s="357"/>
    </row>
  </sheetData>
  <mergeCells count="14">
    <mergeCell ref="J5:M5"/>
    <mergeCell ref="J6:M6"/>
    <mergeCell ref="T5:W5"/>
    <mergeCell ref="T6:W6"/>
    <mergeCell ref="AD5:AG5"/>
    <mergeCell ref="AD6:AG6"/>
    <mergeCell ref="E5:H5"/>
    <mergeCell ref="O5:R5"/>
    <mergeCell ref="Y5:AB5"/>
    <mergeCell ref="AI5:AL5"/>
    <mergeCell ref="E6:H6"/>
    <mergeCell ref="O6:R6"/>
    <mergeCell ref="Y6:AB6"/>
    <mergeCell ref="AI6:AL6"/>
  </mergeCells>
  <printOptions/>
  <pageMargins bottom="0.75" footer="0.0" header="0.0" left="0.25" right="0.25" top="0.7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 outlineLevelCol="2" outlineLevelRow="1"/>
  <cols>
    <col customWidth="1" min="1" max="1" width="8.71"/>
    <col customWidth="1" min="2" max="2" width="20.86"/>
    <col customWidth="1" min="3" max="3" width="8.71"/>
    <col customWidth="1" min="4" max="4" width="12.14" outlineLevel="2"/>
    <col customWidth="1" min="5" max="5" width="7.43" outlineLevel="2"/>
    <col customWidth="1" min="6" max="6" width="8.43" outlineLevel="2"/>
    <col customWidth="1" min="7" max="7" width="8.14" outlineLevel="2"/>
    <col customWidth="1" min="8" max="8" width="3.57" outlineLevel="2"/>
    <col customWidth="1" min="9" max="9" width="12.14" outlineLevel="2"/>
    <col customWidth="1" min="10" max="10" width="7.43" outlineLevel="2"/>
    <col customWidth="1" min="11" max="11" width="8.43" outlineLevel="2"/>
    <col customWidth="1" min="12" max="12" width="8.14" outlineLevel="2"/>
    <col customWidth="1" min="13" max="13" width="3.57" outlineLevel="2"/>
    <col customWidth="1" min="14" max="14" width="12.14" outlineLevel="2"/>
    <col customWidth="1" min="15" max="15" width="7.43" outlineLevel="2"/>
    <col customWidth="1" min="16" max="16" width="8.43" outlineLevel="2"/>
    <col customWidth="1" min="17" max="17" width="8.14" outlineLevel="2"/>
    <col customWidth="1" min="18" max="18" width="3.57" outlineLevel="2"/>
    <col customWidth="1" min="19" max="19" width="12.14" outlineLevel="1"/>
    <col customWidth="1" min="20" max="20" width="7.43" outlineLevel="1"/>
    <col customWidth="1" min="21" max="21" width="8.43" outlineLevel="1"/>
    <col customWidth="1" min="22" max="22" width="8.14" outlineLevel="1"/>
    <col customWidth="1" min="23" max="23" width="3.57" outlineLevel="1"/>
    <col customWidth="1" min="24" max="24" width="12.14"/>
    <col customWidth="1" min="25" max="25" width="7.43"/>
    <col customWidth="1" min="26" max="26" width="8.43"/>
    <col customWidth="1" min="27" max="27" width="8.14"/>
    <col customWidth="1" min="28" max="28" width="3.57"/>
    <col customWidth="1" min="29" max="29" width="12.14"/>
    <col customWidth="1" min="30" max="30" width="7.43"/>
    <col customWidth="1" min="31" max="31" width="8.43"/>
    <col customWidth="1" min="32" max="32" width="8.14"/>
    <col customWidth="1" min="33" max="33" width="3.57"/>
    <col customWidth="1" min="34" max="34" width="14.14"/>
    <col customWidth="1" min="35" max="35" width="11.57"/>
    <col customWidth="1" min="36" max="36" width="8.43"/>
    <col customWidth="1" min="37" max="37" width="8.14"/>
    <col customWidth="1" min="38" max="38" width="3.57"/>
    <col customWidth="1" min="39" max="39" width="14.14"/>
    <col customWidth="1" min="40" max="40" width="11.57"/>
    <col customWidth="1" min="41" max="41" width="8.43"/>
    <col customWidth="1" min="42" max="42" width="8.14"/>
    <col customWidth="1" min="43" max="43" width="3.57"/>
    <col customWidth="1" min="44" max="44" width="14.14"/>
    <col customWidth="1" min="45" max="45" width="11.57"/>
    <col customWidth="1" min="46" max="46" width="8.43"/>
    <col customWidth="1" min="47" max="47" width="8.14"/>
    <col customWidth="1" min="48" max="48" width="3.57"/>
    <col customWidth="1" min="49" max="49" width="14.14"/>
    <col customWidth="1" min="50" max="50" width="11.57"/>
    <col customWidth="1" min="51" max="51" width="8.43"/>
    <col customWidth="1" min="52" max="52" width="8.14"/>
    <col customWidth="1" min="53" max="53" width="3.57"/>
    <col customWidth="1" min="54" max="54" width="8.71"/>
  </cols>
  <sheetData>
    <row r="1" ht="12.75" customHeight="1">
      <c r="A1" s="357"/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  <c r="AA1" s="357"/>
      <c r="AB1" s="357"/>
      <c r="AC1" s="357"/>
      <c r="AD1" s="357"/>
      <c r="AE1" s="357"/>
      <c r="AF1" s="357"/>
      <c r="AG1" s="370"/>
      <c r="AH1" s="357"/>
      <c r="AI1" s="357"/>
      <c r="AJ1" s="357"/>
      <c r="AK1" s="357"/>
      <c r="AL1" s="370"/>
      <c r="AM1" s="357"/>
      <c r="AN1" s="357"/>
      <c r="AO1" s="357"/>
      <c r="AP1" s="357"/>
      <c r="AQ1" s="370"/>
      <c r="AR1" s="357"/>
      <c r="AS1" s="357"/>
      <c r="AT1" s="357"/>
      <c r="AU1" s="357"/>
      <c r="AV1" s="357"/>
      <c r="AW1" s="357"/>
      <c r="AX1" s="357"/>
      <c r="AY1" s="357"/>
      <c r="AZ1" s="357"/>
      <c r="BA1" s="357"/>
      <c r="BB1" s="357"/>
    </row>
    <row r="2" ht="12.75" customHeight="1">
      <c r="A2" s="357"/>
      <c r="B2" s="358" t="s">
        <v>365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359"/>
      <c r="AI2" s="359"/>
      <c r="AJ2" s="359"/>
      <c r="AK2" s="359"/>
      <c r="AL2" s="411"/>
      <c r="AM2" s="359"/>
      <c r="AN2" s="359"/>
      <c r="AO2" s="359"/>
      <c r="AP2" s="359"/>
      <c r="AQ2" s="411"/>
      <c r="AR2" s="359"/>
      <c r="AS2" s="359"/>
      <c r="AT2" s="359"/>
      <c r="AU2" s="359"/>
      <c r="AV2" s="359"/>
      <c r="AW2" s="359"/>
      <c r="AX2" s="359"/>
      <c r="AY2" s="359"/>
      <c r="AZ2" s="359"/>
      <c r="BA2" s="357"/>
      <c r="BB2" s="357"/>
    </row>
    <row r="3" ht="12.75" customHeight="1">
      <c r="A3" s="357"/>
      <c r="B3" s="363" t="s">
        <v>510</v>
      </c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  <c r="AA3" s="357"/>
      <c r="AB3" s="357"/>
      <c r="AC3" s="357"/>
      <c r="AD3" s="357"/>
      <c r="AE3" s="357"/>
      <c r="AF3" s="357"/>
      <c r="AG3" s="357"/>
      <c r="AH3" s="357"/>
      <c r="AI3" s="357"/>
      <c r="AJ3" s="357"/>
      <c r="AK3" s="357"/>
      <c r="AL3" s="370"/>
      <c r="AM3" s="357"/>
      <c r="AN3" s="357"/>
      <c r="AO3" s="357"/>
      <c r="AP3" s="357"/>
      <c r="AQ3" s="370"/>
      <c r="AR3" s="357"/>
      <c r="AS3" s="357"/>
      <c r="AT3" s="357"/>
      <c r="AU3" s="357"/>
      <c r="AV3" s="357"/>
      <c r="AW3" s="357"/>
      <c r="AX3" s="357"/>
      <c r="AY3" s="357"/>
      <c r="AZ3" s="357"/>
      <c r="BA3" s="357"/>
      <c r="BB3" s="357"/>
    </row>
    <row r="4" ht="12.75" customHeight="1">
      <c r="A4" s="357"/>
      <c r="B4" s="357"/>
      <c r="C4" s="357"/>
      <c r="D4" s="357"/>
      <c r="E4" s="357"/>
      <c r="F4" s="357"/>
      <c r="G4" s="357"/>
      <c r="H4" s="357"/>
      <c r="I4" s="357"/>
      <c r="J4" s="357"/>
      <c r="K4" s="357"/>
      <c r="L4" s="357"/>
      <c r="M4" s="357"/>
      <c r="N4" s="357"/>
      <c r="O4" s="357"/>
      <c r="P4" s="357"/>
      <c r="Q4" s="357"/>
      <c r="R4" s="357"/>
      <c r="S4" s="357"/>
      <c r="T4" s="357"/>
      <c r="U4" s="357"/>
      <c r="V4" s="357"/>
      <c r="W4" s="357"/>
      <c r="X4" s="357"/>
      <c r="Y4" s="357"/>
      <c r="Z4" s="357"/>
      <c r="AA4" s="357"/>
      <c r="AB4" s="357"/>
      <c r="AC4" s="357"/>
      <c r="AD4" s="357"/>
      <c r="AE4" s="357"/>
      <c r="AF4" s="357"/>
      <c r="AG4" s="370"/>
      <c r="AH4" s="357"/>
      <c r="AI4" s="357"/>
      <c r="AJ4" s="357"/>
      <c r="AK4" s="357"/>
      <c r="AL4" s="370"/>
      <c r="AM4" s="357"/>
      <c r="AN4" s="357"/>
      <c r="AO4" s="357"/>
      <c r="AP4" s="357"/>
      <c r="AQ4" s="370"/>
      <c r="AR4" s="357"/>
      <c r="AS4" s="357"/>
      <c r="AT4" s="357"/>
      <c r="AU4" s="357"/>
      <c r="AV4" s="357"/>
      <c r="AW4" s="357"/>
      <c r="AX4" s="357"/>
      <c r="AY4" s="357"/>
      <c r="AZ4" s="357"/>
      <c r="BA4" s="357"/>
      <c r="BB4" s="357"/>
    </row>
    <row r="5" ht="12.75" customHeight="1">
      <c r="A5" s="357"/>
      <c r="B5" s="357"/>
      <c r="C5" s="357"/>
      <c r="D5" s="494"/>
      <c r="E5" s="495"/>
      <c r="F5" s="495"/>
      <c r="G5" s="496"/>
      <c r="H5" s="363"/>
      <c r="I5" s="494"/>
      <c r="J5" s="495"/>
      <c r="K5" s="495"/>
      <c r="L5" s="496"/>
      <c r="M5" s="363"/>
      <c r="N5" s="494"/>
      <c r="O5" s="495"/>
      <c r="P5" s="495"/>
      <c r="Q5" s="496"/>
      <c r="R5" s="363"/>
      <c r="S5" s="494"/>
      <c r="T5" s="495"/>
      <c r="U5" s="495"/>
      <c r="V5" s="496"/>
      <c r="W5" s="363"/>
      <c r="X5" s="494"/>
      <c r="Y5" s="495"/>
      <c r="Z5" s="495"/>
      <c r="AA5" s="496"/>
      <c r="AB5" s="363"/>
      <c r="AC5" s="494"/>
      <c r="AD5" s="495"/>
      <c r="AE5" s="495"/>
      <c r="AF5" s="496"/>
      <c r="AG5" s="363"/>
      <c r="AH5" s="497" t="s">
        <v>511</v>
      </c>
      <c r="AI5" s="498"/>
      <c r="AJ5" s="498"/>
      <c r="AK5" s="499"/>
      <c r="AL5" s="363"/>
      <c r="AM5" s="497" t="s">
        <v>377</v>
      </c>
      <c r="AN5" s="498"/>
      <c r="AO5" s="498"/>
      <c r="AP5" s="499"/>
      <c r="AQ5" s="363"/>
      <c r="AR5" s="497" t="s">
        <v>512</v>
      </c>
      <c r="AS5" s="498"/>
      <c r="AT5" s="498"/>
      <c r="AU5" s="499"/>
      <c r="AV5" s="357"/>
      <c r="AW5" s="497" t="s">
        <v>513</v>
      </c>
      <c r="AX5" s="498"/>
      <c r="AY5" s="498"/>
      <c r="AZ5" s="499"/>
      <c r="BA5" s="357"/>
      <c r="BB5" s="357"/>
    </row>
    <row r="6" ht="12.75" customHeight="1">
      <c r="A6" s="357"/>
      <c r="B6" s="357"/>
      <c r="C6" s="357"/>
      <c r="D6" s="500">
        <v>2019.0</v>
      </c>
      <c r="E6" s="44"/>
      <c r="F6" s="44"/>
      <c r="G6" s="501"/>
      <c r="H6" s="363"/>
      <c r="I6" s="500">
        <f>D6+1</f>
        <v>2020</v>
      </c>
      <c r="J6" s="44"/>
      <c r="K6" s="44"/>
      <c r="L6" s="501"/>
      <c r="M6" s="363"/>
      <c r="N6" s="500">
        <f>I6+1</f>
        <v>2021</v>
      </c>
      <c r="O6" s="44"/>
      <c r="P6" s="44"/>
      <c r="Q6" s="501"/>
      <c r="R6" s="363"/>
      <c r="S6" s="500">
        <f>N6+1</f>
        <v>2022</v>
      </c>
      <c r="T6" s="44"/>
      <c r="U6" s="44"/>
      <c r="V6" s="501"/>
      <c r="W6" s="363"/>
      <c r="X6" s="500">
        <f>S6+1</f>
        <v>2023</v>
      </c>
      <c r="Y6" s="44"/>
      <c r="Z6" s="44"/>
      <c r="AA6" s="501"/>
      <c r="AB6" s="363"/>
      <c r="AC6" s="500">
        <f>X6+1</f>
        <v>2024</v>
      </c>
      <c r="AD6" s="44"/>
      <c r="AE6" s="44"/>
      <c r="AF6" s="501"/>
      <c r="AG6" s="363"/>
      <c r="AH6" s="500">
        <f>AC6+1</f>
        <v>2025</v>
      </c>
      <c r="AI6" s="44"/>
      <c r="AJ6" s="44"/>
      <c r="AK6" s="501"/>
      <c r="AL6" s="363"/>
      <c r="AM6" s="500">
        <v>2025.0</v>
      </c>
      <c r="AN6" s="44"/>
      <c r="AO6" s="44"/>
      <c r="AP6" s="501"/>
      <c r="AQ6" s="363"/>
      <c r="AR6" s="500">
        <v>2025.0</v>
      </c>
      <c r="AS6" s="44"/>
      <c r="AT6" s="44"/>
      <c r="AU6" s="501"/>
      <c r="AV6" s="357"/>
      <c r="AW6" s="500">
        <v>2025.0</v>
      </c>
      <c r="AX6" s="44"/>
      <c r="AY6" s="44"/>
      <c r="AZ6" s="501"/>
      <c r="BA6" s="357"/>
      <c r="BB6" s="357"/>
    </row>
    <row r="7" ht="12.75" customHeight="1">
      <c r="A7" s="357"/>
      <c r="B7" s="357"/>
      <c r="C7" s="357"/>
      <c r="D7" s="357"/>
      <c r="E7" s="357"/>
      <c r="F7" s="357"/>
      <c r="G7" s="357"/>
      <c r="H7" s="357"/>
      <c r="I7" s="357"/>
      <c r="J7" s="357"/>
      <c r="K7" s="357"/>
      <c r="L7" s="357"/>
      <c r="M7" s="357"/>
      <c r="N7" s="357"/>
      <c r="O7" s="357"/>
      <c r="P7" s="357"/>
      <c r="Q7" s="357"/>
      <c r="R7" s="357"/>
      <c r="S7" s="357"/>
      <c r="T7" s="357"/>
      <c r="U7" s="357"/>
      <c r="V7" s="357"/>
      <c r="W7" s="357"/>
      <c r="X7" s="357"/>
      <c r="Y7" s="357"/>
      <c r="Z7" s="357"/>
      <c r="AA7" s="357"/>
      <c r="AB7" s="357"/>
      <c r="AC7" s="357"/>
      <c r="AD7" s="357"/>
      <c r="AE7" s="357"/>
      <c r="AF7" s="357"/>
      <c r="AG7" s="370"/>
      <c r="AH7" s="357"/>
      <c r="AI7" s="357"/>
      <c r="AJ7" s="357"/>
      <c r="AK7" s="357"/>
      <c r="AL7" s="370"/>
      <c r="AM7" s="357"/>
      <c r="AN7" s="357"/>
      <c r="AO7" s="357"/>
      <c r="AP7" s="357"/>
      <c r="AQ7" s="370"/>
      <c r="AR7" s="357"/>
      <c r="AS7" s="357"/>
      <c r="AT7" s="357"/>
      <c r="AU7" s="357"/>
      <c r="AV7" s="357"/>
      <c r="AW7" s="357"/>
      <c r="AX7" s="357"/>
      <c r="AY7" s="357"/>
      <c r="AZ7" s="357"/>
      <c r="BA7" s="357"/>
      <c r="BB7" s="357"/>
    </row>
    <row r="8" ht="12.75" customHeight="1" outlineLevel="1">
      <c r="A8" s="357"/>
      <c r="B8" s="357"/>
      <c r="C8" s="357"/>
      <c r="D8" s="357" t="s">
        <v>369</v>
      </c>
      <c r="E8" s="357"/>
      <c r="F8" s="357"/>
      <c r="G8" s="424">
        <v>365.0</v>
      </c>
      <c r="H8" s="357"/>
      <c r="I8" s="357" t="s">
        <v>369</v>
      </c>
      <c r="J8" s="357"/>
      <c r="K8" s="357"/>
      <c r="L8" s="424">
        <v>365.0</v>
      </c>
      <c r="M8" s="357"/>
      <c r="N8" s="357" t="s">
        <v>369</v>
      </c>
      <c r="O8" s="357"/>
      <c r="P8" s="357"/>
      <c r="Q8" s="424">
        <v>365.0</v>
      </c>
      <c r="R8" s="357"/>
      <c r="S8" s="357" t="s">
        <v>369</v>
      </c>
      <c r="T8" s="357"/>
      <c r="U8" s="357"/>
      <c r="V8" s="424">
        <v>365.0</v>
      </c>
      <c r="W8" s="357"/>
      <c r="X8" s="357" t="s">
        <v>369</v>
      </c>
      <c r="Y8" s="357"/>
      <c r="Z8" s="357"/>
      <c r="AA8" s="424">
        <v>365.0</v>
      </c>
      <c r="AB8" s="357"/>
      <c r="AC8" s="357" t="s">
        <v>369</v>
      </c>
      <c r="AD8" s="357"/>
      <c r="AE8" s="357"/>
      <c r="AF8" s="424">
        <v>366.0</v>
      </c>
      <c r="AG8" s="426"/>
      <c r="AH8" s="357" t="s">
        <v>369</v>
      </c>
      <c r="AI8" s="357"/>
      <c r="AJ8" s="357"/>
      <c r="AK8" s="424">
        <v>365.0</v>
      </c>
      <c r="AL8" s="426"/>
      <c r="AM8" s="357" t="s">
        <v>369</v>
      </c>
      <c r="AN8" s="357"/>
      <c r="AO8" s="357"/>
      <c r="AP8" s="424">
        <v>365.0</v>
      </c>
      <c r="AQ8" s="426"/>
      <c r="AR8" s="357" t="s">
        <v>369</v>
      </c>
      <c r="AS8" s="357"/>
      <c r="AT8" s="357"/>
      <c r="AU8" s="424">
        <v>365.0</v>
      </c>
      <c r="AV8" s="357"/>
      <c r="AW8" s="357" t="s">
        <v>369</v>
      </c>
      <c r="AX8" s="357"/>
      <c r="AY8" s="357"/>
      <c r="AZ8" s="424">
        <v>365.0</v>
      </c>
      <c r="BA8" s="357"/>
      <c r="BB8" s="357"/>
    </row>
    <row r="9" ht="12.75" customHeight="1" outlineLevel="1">
      <c r="A9" s="357"/>
      <c r="B9" s="357"/>
      <c r="C9" s="357"/>
      <c r="D9" s="357" t="s">
        <v>426</v>
      </c>
      <c r="E9" s="357"/>
      <c r="F9" s="357"/>
      <c r="G9" s="370">
        <f>G10/G8</f>
        <v>132</v>
      </c>
      <c r="H9" s="357"/>
      <c r="I9" s="357" t="s">
        <v>426</v>
      </c>
      <c r="J9" s="357"/>
      <c r="K9" s="357"/>
      <c r="L9" s="370">
        <f>L10/L8</f>
        <v>132.3616438</v>
      </c>
      <c r="M9" s="357"/>
      <c r="N9" s="357" t="s">
        <v>426</v>
      </c>
      <c r="O9" s="357"/>
      <c r="P9" s="357"/>
      <c r="Q9" s="370">
        <f>Q10/Q8</f>
        <v>132</v>
      </c>
      <c r="R9" s="357"/>
      <c r="S9" s="357" t="s">
        <v>426</v>
      </c>
      <c r="T9" s="357"/>
      <c r="U9" s="357"/>
      <c r="V9" s="370">
        <f>V10/V8</f>
        <v>132</v>
      </c>
      <c r="W9" s="357"/>
      <c r="X9" s="357" t="s">
        <v>426</v>
      </c>
      <c r="Y9" s="357"/>
      <c r="Z9" s="357"/>
      <c r="AA9" s="370">
        <f>AA10/AA8</f>
        <v>132</v>
      </c>
      <c r="AB9" s="357"/>
      <c r="AC9" s="357" t="s">
        <v>426</v>
      </c>
      <c r="AD9" s="357"/>
      <c r="AE9" s="357"/>
      <c r="AF9" s="370">
        <f>AF10/AF8</f>
        <v>132</v>
      </c>
      <c r="AG9" s="426"/>
      <c r="AH9" s="357" t="s">
        <v>426</v>
      </c>
      <c r="AI9" s="357"/>
      <c r="AJ9" s="357"/>
      <c r="AK9" s="370">
        <f>AK10/AK8</f>
        <v>132</v>
      </c>
      <c r="AL9" s="426"/>
      <c r="AM9" s="357" t="s">
        <v>426</v>
      </c>
      <c r="AN9" s="357"/>
      <c r="AO9" s="357"/>
      <c r="AP9" s="370">
        <f>AP10/AP8</f>
        <v>54.60821918</v>
      </c>
      <c r="AQ9" s="426"/>
      <c r="AR9" s="357" t="s">
        <v>426</v>
      </c>
      <c r="AS9" s="357"/>
      <c r="AT9" s="357"/>
      <c r="AU9" s="370">
        <f>AU10/AU8</f>
        <v>132</v>
      </c>
      <c r="AV9" s="357"/>
      <c r="AW9" s="357" t="s">
        <v>426</v>
      </c>
      <c r="AX9" s="357"/>
      <c r="AY9" s="357"/>
      <c r="AZ9" s="370">
        <f>AZ10/AZ8</f>
        <v>132</v>
      </c>
      <c r="BA9" s="357"/>
      <c r="BB9" s="357"/>
    </row>
    <row r="10" ht="12.75" customHeight="1">
      <c r="A10" s="357"/>
      <c r="B10" s="357"/>
      <c r="C10" s="357"/>
      <c r="D10" s="357" t="s">
        <v>371</v>
      </c>
      <c r="E10" s="357"/>
      <c r="F10" s="357"/>
      <c r="G10" s="424">
        <v>48180.0</v>
      </c>
      <c r="H10" s="357"/>
      <c r="I10" s="357" t="s">
        <v>371</v>
      </c>
      <c r="J10" s="357"/>
      <c r="K10" s="357"/>
      <c r="L10" s="424">
        <v>48312.0</v>
      </c>
      <c r="M10" s="357"/>
      <c r="N10" s="357" t="s">
        <v>371</v>
      </c>
      <c r="O10" s="357"/>
      <c r="P10" s="357"/>
      <c r="Q10" s="424">
        <v>48180.0</v>
      </c>
      <c r="R10" s="357"/>
      <c r="S10" s="357" t="s">
        <v>371</v>
      </c>
      <c r="T10" s="357"/>
      <c r="U10" s="357"/>
      <c r="V10" s="424">
        <v>48180.0</v>
      </c>
      <c r="W10" s="357"/>
      <c r="X10" s="357" t="s">
        <v>371</v>
      </c>
      <c r="Y10" s="357"/>
      <c r="Z10" s="357"/>
      <c r="AA10" s="424">
        <v>48180.0</v>
      </c>
      <c r="AB10" s="357"/>
      <c r="AC10" s="357" t="s">
        <v>371</v>
      </c>
      <c r="AD10" s="357"/>
      <c r="AE10" s="357"/>
      <c r="AF10" s="424">
        <v>48312.0</v>
      </c>
      <c r="AG10" s="370"/>
      <c r="AH10" s="357" t="s">
        <v>371</v>
      </c>
      <c r="AI10" s="357"/>
      <c r="AJ10" s="357"/>
      <c r="AK10" s="424">
        <v>48180.0</v>
      </c>
      <c r="AL10" s="370"/>
      <c r="AM10" s="357" t="s">
        <v>371</v>
      </c>
      <c r="AN10" s="357"/>
      <c r="AO10" s="357"/>
      <c r="AP10" s="424">
        <v>19932.0</v>
      </c>
      <c r="AQ10" s="370"/>
      <c r="AR10" s="357" t="s">
        <v>371</v>
      </c>
      <c r="AS10" s="357"/>
      <c r="AT10" s="357"/>
      <c r="AU10" s="424">
        <v>48180.0</v>
      </c>
      <c r="AV10" s="357"/>
      <c r="AW10" s="357" t="s">
        <v>371</v>
      </c>
      <c r="AX10" s="357"/>
      <c r="AY10" s="357"/>
      <c r="AZ10" s="424">
        <v>48180.0</v>
      </c>
      <c r="BA10" s="357"/>
      <c r="BB10" s="357"/>
    </row>
    <row r="11" ht="12.75" customHeight="1">
      <c r="A11" s="357"/>
      <c r="B11" s="357"/>
      <c r="C11" s="357"/>
      <c r="D11" s="357" t="s">
        <v>372</v>
      </c>
      <c r="E11" s="357"/>
      <c r="F11" s="357"/>
      <c r="G11" s="424">
        <v>32564.0</v>
      </c>
      <c r="H11" s="357"/>
      <c r="I11" s="357" t="s">
        <v>372</v>
      </c>
      <c r="J11" s="357"/>
      <c r="K11" s="357"/>
      <c r="L11" s="424">
        <v>19863.0</v>
      </c>
      <c r="M11" s="357"/>
      <c r="N11" s="357" t="s">
        <v>372</v>
      </c>
      <c r="O11" s="357"/>
      <c r="P11" s="357"/>
      <c r="Q11" s="424">
        <v>40168.0</v>
      </c>
      <c r="R11" s="357"/>
      <c r="S11" s="357" t="s">
        <v>372</v>
      </c>
      <c r="T11" s="357"/>
      <c r="U11" s="357"/>
      <c r="V11" s="424">
        <v>40967.0</v>
      </c>
      <c r="W11" s="357"/>
      <c r="X11" s="357" t="s">
        <v>372</v>
      </c>
      <c r="Y11" s="357"/>
      <c r="Z11" s="357"/>
      <c r="AA11" s="424">
        <v>39696.0</v>
      </c>
      <c r="AB11" s="357"/>
      <c r="AC11" s="357" t="s">
        <v>372</v>
      </c>
      <c r="AD11" s="357"/>
      <c r="AE11" s="357"/>
      <c r="AF11" s="424">
        <v>40223.0</v>
      </c>
      <c r="AG11" s="370"/>
      <c r="AH11" s="357" t="s">
        <v>372</v>
      </c>
      <c r="AI11" s="357"/>
      <c r="AJ11" s="357"/>
      <c r="AK11" s="424">
        <v>39149.0</v>
      </c>
      <c r="AL11" s="370"/>
      <c r="AM11" s="357" t="s">
        <v>372</v>
      </c>
      <c r="AN11" s="357"/>
      <c r="AO11" s="357"/>
      <c r="AP11" s="424">
        <v>17880.0</v>
      </c>
      <c r="AQ11" s="370"/>
      <c r="AR11" s="357" t="s">
        <v>372</v>
      </c>
      <c r="AS11" s="357"/>
      <c r="AT11" s="357"/>
      <c r="AU11" s="424">
        <v>39936.0</v>
      </c>
      <c r="AV11" s="357"/>
      <c r="AW11" s="357" t="s">
        <v>372</v>
      </c>
      <c r="AX11" s="357"/>
      <c r="AY11" s="357"/>
      <c r="AZ11" s="424">
        <v>39149.0</v>
      </c>
      <c r="BA11" s="357"/>
      <c r="BB11" s="357"/>
    </row>
    <row r="12" ht="12.75" customHeight="1">
      <c r="A12" s="357"/>
      <c r="B12" s="357"/>
      <c r="C12" s="357"/>
      <c r="D12" s="357" t="s">
        <v>373</v>
      </c>
      <c r="E12" s="357"/>
      <c r="F12" s="357"/>
      <c r="G12" s="441">
        <f>G11/G10</f>
        <v>0.6758821088</v>
      </c>
      <c r="H12" s="357"/>
      <c r="I12" s="357" t="s">
        <v>373</v>
      </c>
      <c r="J12" s="357"/>
      <c r="K12" s="357"/>
      <c r="L12" s="441">
        <f>L11/L10</f>
        <v>0.4111400894</v>
      </c>
      <c r="M12" s="357"/>
      <c r="N12" s="357" t="s">
        <v>373</v>
      </c>
      <c r="O12" s="357"/>
      <c r="P12" s="357"/>
      <c r="Q12" s="441">
        <f>Q11/Q10</f>
        <v>0.8337069323</v>
      </c>
      <c r="R12" s="357"/>
      <c r="S12" s="357" t="s">
        <v>373</v>
      </c>
      <c r="T12" s="357"/>
      <c r="U12" s="357"/>
      <c r="V12" s="441">
        <f>V11/V10</f>
        <v>0.850290577</v>
      </c>
      <c r="W12" s="357"/>
      <c r="X12" s="357" t="s">
        <v>373</v>
      </c>
      <c r="Y12" s="357"/>
      <c r="Z12" s="357"/>
      <c r="AA12" s="441">
        <f>AA11/AA10</f>
        <v>0.8239103362</v>
      </c>
      <c r="AB12" s="357"/>
      <c r="AC12" s="357" t="s">
        <v>373</v>
      </c>
      <c r="AD12" s="357"/>
      <c r="AE12" s="357"/>
      <c r="AF12" s="441">
        <f>AF11/AF10</f>
        <v>0.8325674781</v>
      </c>
      <c r="AG12" s="426"/>
      <c r="AH12" s="357" t="s">
        <v>373</v>
      </c>
      <c r="AI12" s="357"/>
      <c r="AJ12" s="357"/>
      <c r="AK12" s="441">
        <f>AK11/AK10</f>
        <v>0.8125570776</v>
      </c>
      <c r="AL12" s="426"/>
      <c r="AM12" s="357" t="s">
        <v>373</v>
      </c>
      <c r="AN12" s="357"/>
      <c r="AO12" s="357"/>
      <c r="AP12" s="441">
        <f>AP11/AP10</f>
        <v>0.8970499699</v>
      </c>
      <c r="AQ12" s="426"/>
      <c r="AR12" s="357" t="s">
        <v>373</v>
      </c>
      <c r="AS12" s="357"/>
      <c r="AT12" s="357"/>
      <c r="AU12" s="441">
        <f>AU11/AU10</f>
        <v>0.8288916563</v>
      </c>
      <c r="AV12" s="357"/>
      <c r="AW12" s="357" t="s">
        <v>373</v>
      </c>
      <c r="AX12" s="357"/>
      <c r="AY12" s="357"/>
      <c r="AZ12" s="441">
        <f>AZ11/AZ10</f>
        <v>0.8125570776</v>
      </c>
      <c r="BA12" s="357"/>
      <c r="BB12" s="357"/>
    </row>
    <row r="13" ht="12.75" customHeight="1">
      <c r="A13" s="357"/>
      <c r="B13" s="357"/>
      <c r="C13" s="357"/>
      <c r="D13" s="357" t="s">
        <v>427</v>
      </c>
      <c r="E13" s="357"/>
      <c r="F13" s="357"/>
      <c r="G13" s="376">
        <f>D21/G11</f>
        <v>194.6918235</v>
      </c>
      <c r="H13" s="357"/>
      <c r="I13" s="357" t="s">
        <v>427</v>
      </c>
      <c r="J13" s="357"/>
      <c r="K13" s="357"/>
      <c r="L13" s="376">
        <f>I21/L11</f>
        <v>204.8249917</v>
      </c>
      <c r="M13" s="357"/>
      <c r="N13" s="357" t="s">
        <v>427</v>
      </c>
      <c r="O13" s="357"/>
      <c r="P13" s="357"/>
      <c r="Q13" s="376">
        <f>N21/Q11</f>
        <v>233.7496288</v>
      </c>
      <c r="R13" s="357"/>
      <c r="S13" s="357" t="s">
        <v>427</v>
      </c>
      <c r="T13" s="357"/>
      <c r="U13" s="357"/>
      <c r="V13" s="376">
        <f>S21/V11</f>
        <v>275.6004223</v>
      </c>
      <c r="W13" s="357"/>
      <c r="X13" s="357" t="s">
        <v>427</v>
      </c>
      <c r="Y13" s="357"/>
      <c r="Z13" s="357"/>
      <c r="AA13" s="376">
        <f>X21/AA11</f>
        <v>247.0776232</v>
      </c>
      <c r="AB13" s="357"/>
      <c r="AC13" s="357" t="s">
        <v>427</v>
      </c>
      <c r="AD13" s="357"/>
      <c r="AE13" s="357"/>
      <c r="AF13" s="376">
        <f>AC21/AF11</f>
        <v>236.0939567</v>
      </c>
      <c r="AG13" s="370"/>
      <c r="AH13" s="357" t="s">
        <v>427</v>
      </c>
      <c r="AI13" s="357"/>
      <c r="AJ13" s="357"/>
      <c r="AK13" s="376">
        <f>AH21/AK11</f>
        <v>239.7899729</v>
      </c>
      <c r="AL13" s="370"/>
      <c r="AM13" s="357" t="s">
        <v>427</v>
      </c>
      <c r="AN13" s="357"/>
      <c r="AO13" s="357"/>
      <c r="AP13" s="376">
        <f>AM21/AP11</f>
        <v>281.9639346</v>
      </c>
      <c r="AQ13" s="370"/>
      <c r="AR13" s="357" t="s">
        <v>427</v>
      </c>
      <c r="AS13" s="357"/>
      <c r="AT13" s="357"/>
      <c r="AU13" s="376">
        <f>AR21/AU11</f>
        <v>233.4464526</v>
      </c>
      <c r="AV13" s="357"/>
      <c r="AW13" s="357" t="s">
        <v>427</v>
      </c>
      <c r="AX13" s="357"/>
      <c r="AY13" s="357"/>
      <c r="AZ13" s="376">
        <f>AW21/AZ11</f>
        <v>238.139353</v>
      </c>
      <c r="BA13" s="357"/>
      <c r="BB13" s="357"/>
    </row>
    <row r="14" ht="12.75" customHeight="1">
      <c r="A14" s="428"/>
      <c r="B14" s="428"/>
      <c r="C14" s="428"/>
      <c r="D14" s="429" t="s">
        <v>428</v>
      </c>
      <c r="E14" s="428"/>
      <c r="F14" s="428"/>
      <c r="G14" s="430" t="s">
        <v>249</v>
      </c>
      <c r="H14" s="428"/>
      <c r="I14" s="429" t="s">
        <v>428</v>
      </c>
      <c r="J14" s="428"/>
      <c r="K14" s="428"/>
      <c r="L14" s="502">
        <f>(L13-G13)/G13</f>
        <v>0.05204722019</v>
      </c>
      <c r="M14" s="428"/>
      <c r="N14" s="429" t="s">
        <v>428</v>
      </c>
      <c r="O14" s="428"/>
      <c r="P14" s="428"/>
      <c r="Q14" s="502">
        <f>(Q13-L13)/L13</f>
        <v>0.1412163471</v>
      </c>
      <c r="R14" s="428"/>
      <c r="S14" s="429" t="s">
        <v>428</v>
      </c>
      <c r="T14" s="428"/>
      <c r="U14" s="428"/>
      <c r="V14" s="502">
        <f>(V13-Q13)/Q13</f>
        <v>0.179041112</v>
      </c>
      <c r="W14" s="428"/>
      <c r="X14" s="429" t="s">
        <v>428</v>
      </c>
      <c r="Y14" s="428"/>
      <c r="Z14" s="428"/>
      <c r="AA14" s="502">
        <f>(AA13-V13)/V13</f>
        <v>-0.103493307</v>
      </c>
      <c r="AB14" s="428"/>
      <c r="AC14" s="429" t="s">
        <v>428</v>
      </c>
      <c r="AD14" s="428"/>
      <c r="AE14" s="428"/>
      <c r="AF14" s="502">
        <f>(AF13-AA13)/AA13</f>
        <v>-0.04445431502</v>
      </c>
      <c r="AG14" s="431"/>
      <c r="AH14" s="429" t="s">
        <v>428</v>
      </c>
      <c r="AI14" s="428"/>
      <c r="AJ14" s="428"/>
      <c r="AK14" s="502">
        <f>(AK13-AF13)/AF13</f>
        <v>0.0156548532</v>
      </c>
      <c r="AL14" s="431"/>
      <c r="AM14" s="429" t="s">
        <v>428</v>
      </c>
      <c r="AN14" s="428"/>
      <c r="AO14" s="428"/>
      <c r="AP14" s="502"/>
      <c r="AQ14" s="431"/>
      <c r="AR14" s="429" t="s">
        <v>428</v>
      </c>
      <c r="AS14" s="428"/>
      <c r="AT14" s="428"/>
      <c r="AU14" s="502"/>
      <c r="AV14" s="428"/>
      <c r="AW14" s="429" t="s">
        <v>428</v>
      </c>
      <c r="AX14" s="428"/>
      <c r="AY14" s="428"/>
      <c r="AZ14" s="502">
        <f>(AZ13-AP13)/AP13</f>
        <v>-0.1554261954</v>
      </c>
      <c r="BA14" s="428"/>
      <c r="BB14" s="428"/>
    </row>
    <row r="15" ht="12.75" customHeight="1">
      <c r="A15" s="357"/>
      <c r="B15" s="357"/>
      <c r="C15" s="357"/>
      <c r="D15" s="357" t="s">
        <v>27</v>
      </c>
      <c r="E15" s="357"/>
      <c r="F15" s="357"/>
      <c r="G15" s="376">
        <f>D21/G10</f>
        <v>131.5887202</v>
      </c>
      <c r="H15" s="357"/>
      <c r="I15" s="357" t="s">
        <v>27</v>
      </c>
      <c r="J15" s="357"/>
      <c r="K15" s="357"/>
      <c r="L15" s="376">
        <f>I21/L10</f>
        <v>84.2117654</v>
      </c>
      <c r="M15" s="357"/>
      <c r="N15" s="357" t="s">
        <v>27</v>
      </c>
      <c r="O15" s="357"/>
      <c r="P15" s="357"/>
      <c r="Q15" s="376">
        <f>N21/Q10</f>
        <v>194.878686</v>
      </c>
      <c r="R15" s="357"/>
      <c r="S15" s="357" t="s">
        <v>27</v>
      </c>
      <c r="T15" s="357"/>
      <c r="U15" s="357"/>
      <c r="V15" s="376">
        <f>S21/V10</f>
        <v>234.3404421</v>
      </c>
      <c r="W15" s="357"/>
      <c r="X15" s="357" t="s">
        <v>27</v>
      </c>
      <c r="Y15" s="357"/>
      <c r="Z15" s="357"/>
      <c r="AA15" s="376">
        <f>X21/AA10</f>
        <v>203.5698076</v>
      </c>
      <c r="AB15" s="357"/>
      <c r="AC15" s="357" t="s">
        <v>27</v>
      </c>
      <c r="AD15" s="357"/>
      <c r="AE15" s="357"/>
      <c r="AF15" s="376">
        <f>AC21/AF10</f>
        <v>196.5641501</v>
      </c>
      <c r="AG15" s="426"/>
      <c r="AH15" s="357" t="s">
        <v>27</v>
      </c>
      <c r="AI15" s="357"/>
      <c r="AJ15" s="357"/>
      <c r="AK15" s="376">
        <f>AH21/AK10</f>
        <v>194.8430396</v>
      </c>
      <c r="AL15" s="426"/>
      <c r="AM15" s="357" t="s">
        <v>27</v>
      </c>
      <c r="AN15" s="357"/>
      <c r="AO15" s="357"/>
      <c r="AP15" s="376">
        <f>AM21/AP10</f>
        <v>252.935739</v>
      </c>
      <c r="AQ15" s="426"/>
      <c r="AR15" s="357" t="s">
        <v>27</v>
      </c>
      <c r="AS15" s="357"/>
      <c r="AT15" s="357"/>
      <c r="AU15" s="376">
        <f>AR21/AU10</f>
        <v>193.5018167</v>
      </c>
      <c r="AV15" s="357"/>
      <c r="AW15" s="357" t="s">
        <v>27</v>
      </c>
      <c r="AX15" s="357"/>
      <c r="AY15" s="357"/>
      <c r="AZ15" s="376">
        <f>AW21/AZ10</f>
        <v>193.5018167</v>
      </c>
      <c r="BA15" s="357"/>
      <c r="BB15" s="357"/>
    </row>
    <row r="16" ht="12.75" customHeight="1">
      <c r="A16" s="428"/>
      <c r="B16" s="428"/>
      <c r="C16" s="428"/>
      <c r="D16" s="429" t="s">
        <v>429</v>
      </c>
      <c r="E16" s="428"/>
      <c r="F16" s="428"/>
      <c r="G16" s="430" t="s">
        <v>249</v>
      </c>
      <c r="H16" s="428"/>
      <c r="I16" s="429" t="s">
        <v>429</v>
      </c>
      <c r="J16" s="428"/>
      <c r="K16" s="428"/>
      <c r="L16" s="502">
        <f>(L15-G15)/G15</f>
        <v>-0.3600381153</v>
      </c>
      <c r="M16" s="428"/>
      <c r="N16" s="429" t="s">
        <v>429</v>
      </c>
      <c r="O16" s="428"/>
      <c r="P16" s="428"/>
      <c r="Q16" s="502">
        <f>(Q15-L15)/L15</f>
        <v>1.314150345</v>
      </c>
      <c r="R16" s="428"/>
      <c r="S16" s="429" t="s">
        <v>429</v>
      </c>
      <c r="T16" s="428"/>
      <c r="U16" s="428"/>
      <c r="V16" s="502">
        <f>(V15-Q15)/Q15</f>
        <v>0.2024939563</v>
      </c>
      <c r="W16" s="428"/>
      <c r="X16" s="429" t="s">
        <v>429</v>
      </c>
      <c r="Y16" s="428"/>
      <c r="Z16" s="428"/>
      <c r="AA16" s="502">
        <f>(AA15-V15)/V15</f>
        <v>-0.1313074014</v>
      </c>
      <c r="AB16" s="428"/>
      <c r="AC16" s="429" t="s">
        <v>429</v>
      </c>
      <c r="AD16" s="428"/>
      <c r="AE16" s="428"/>
      <c r="AF16" s="502">
        <f>(AF15-AA15)/AA15</f>
        <v>-0.03441403011</v>
      </c>
      <c r="AG16" s="434"/>
      <c r="AH16" s="429" t="s">
        <v>429</v>
      </c>
      <c r="AI16" s="428"/>
      <c r="AJ16" s="428"/>
      <c r="AK16" s="502">
        <f>(AK15-AF15)/AF15</f>
        <v>-0.008755973374</v>
      </c>
      <c r="AL16" s="434"/>
      <c r="AM16" s="429" t="s">
        <v>429</v>
      </c>
      <c r="AN16" s="428"/>
      <c r="AO16" s="428"/>
      <c r="AP16" s="502"/>
      <c r="AQ16" s="434"/>
      <c r="AR16" s="429" t="s">
        <v>429</v>
      </c>
      <c r="AS16" s="428"/>
      <c r="AT16" s="428"/>
      <c r="AU16" s="502"/>
      <c r="AV16" s="428"/>
      <c r="AW16" s="429" t="s">
        <v>429</v>
      </c>
      <c r="AX16" s="428"/>
      <c r="AY16" s="428"/>
      <c r="AZ16" s="502">
        <f>(AZ15-AP15)/AP15</f>
        <v>-0.2349763719</v>
      </c>
      <c r="BA16" s="428"/>
      <c r="BB16" s="428"/>
    </row>
    <row r="17" ht="12.75" customHeight="1">
      <c r="A17" s="428"/>
      <c r="B17" s="428"/>
      <c r="C17" s="428"/>
      <c r="D17" s="429"/>
      <c r="E17" s="428"/>
      <c r="F17" s="428"/>
      <c r="G17" s="428"/>
      <c r="H17" s="428"/>
      <c r="I17" s="429"/>
      <c r="J17" s="428"/>
      <c r="K17" s="428"/>
      <c r="L17" s="428"/>
      <c r="M17" s="428"/>
      <c r="N17" s="429"/>
      <c r="O17" s="428"/>
      <c r="P17" s="428"/>
      <c r="Q17" s="428"/>
      <c r="R17" s="428"/>
      <c r="S17" s="429"/>
      <c r="T17" s="428"/>
      <c r="U17" s="428"/>
      <c r="V17" s="428"/>
      <c r="W17" s="428"/>
      <c r="X17" s="429"/>
      <c r="Y17" s="428"/>
      <c r="Z17" s="428"/>
      <c r="AA17" s="428"/>
      <c r="AB17" s="428"/>
      <c r="AC17" s="429"/>
      <c r="AD17" s="428"/>
      <c r="AE17" s="428"/>
      <c r="AF17" s="428"/>
      <c r="AG17" s="431"/>
      <c r="AH17" s="429"/>
      <c r="AI17" s="428"/>
      <c r="AJ17" s="428"/>
      <c r="AK17" s="428"/>
      <c r="AL17" s="431"/>
      <c r="AM17" s="429"/>
      <c r="AN17" s="428"/>
      <c r="AO17" s="428"/>
      <c r="AP17" s="428"/>
      <c r="AQ17" s="431"/>
      <c r="AR17" s="429"/>
      <c r="AS17" s="428"/>
      <c r="AT17" s="428"/>
      <c r="AU17" s="428"/>
      <c r="AV17" s="428"/>
      <c r="AW17" s="429"/>
      <c r="AX17" s="428"/>
      <c r="AY17" s="428"/>
      <c r="AZ17" s="428"/>
      <c r="BA17" s="428"/>
      <c r="BB17" s="428"/>
    </row>
    <row r="18" ht="12.75" customHeight="1">
      <c r="A18" s="357"/>
      <c r="B18" s="357"/>
      <c r="C18" s="357"/>
      <c r="D18" s="357"/>
      <c r="E18" s="357"/>
      <c r="F18" s="357"/>
      <c r="G18" s="357"/>
      <c r="H18" s="357"/>
      <c r="I18" s="357"/>
      <c r="J18" s="357"/>
      <c r="K18" s="357"/>
      <c r="L18" s="357"/>
      <c r="M18" s="357"/>
      <c r="N18" s="357"/>
      <c r="O18" s="357"/>
      <c r="P18" s="357"/>
      <c r="Q18" s="357"/>
      <c r="R18" s="357"/>
      <c r="S18" s="357"/>
      <c r="T18" s="357"/>
      <c r="U18" s="357"/>
      <c r="V18" s="357"/>
      <c r="W18" s="357"/>
      <c r="X18" s="357"/>
      <c r="Y18" s="357"/>
      <c r="Z18" s="357"/>
      <c r="AA18" s="357"/>
      <c r="AB18" s="357"/>
      <c r="AC18" s="357"/>
      <c r="AD18" s="357"/>
      <c r="AE18" s="357"/>
      <c r="AF18" s="357"/>
      <c r="AG18" s="370"/>
      <c r="AH18" s="357"/>
      <c r="AI18" s="357"/>
      <c r="AJ18" s="357"/>
      <c r="AK18" s="357"/>
      <c r="AL18" s="370"/>
      <c r="AM18" s="357"/>
      <c r="AN18" s="357"/>
      <c r="AO18" s="357"/>
      <c r="AP18" s="357"/>
      <c r="AQ18" s="370"/>
      <c r="AR18" s="357"/>
      <c r="AS18" s="357"/>
      <c r="AT18" s="357"/>
      <c r="AU18" s="357"/>
      <c r="AV18" s="357"/>
      <c r="AW18" s="357"/>
      <c r="AX18" s="357"/>
      <c r="AY18" s="357"/>
      <c r="AZ18" s="357"/>
      <c r="BA18" s="357"/>
      <c r="BB18" s="357"/>
    </row>
    <row r="19" ht="12.75" customHeight="1">
      <c r="A19" s="436"/>
      <c r="B19" s="357"/>
      <c r="C19" s="436"/>
      <c r="D19" s="437" t="s">
        <v>6</v>
      </c>
      <c r="E19" s="437" t="s">
        <v>432</v>
      </c>
      <c r="F19" s="437" t="s">
        <v>433</v>
      </c>
      <c r="G19" s="437" t="s">
        <v>434</v>
      </c>
      <c r="H19" s="436"/>
      <c r="I19" s="437" t="s">
        <v>6</v>
      </c>
      <c r="J19" s="437" t="s">
        <v>432</v>
      </c>
      <c r="K19" s="437" t="s">
        <v>433</v>
      </c>
      <c r="L19" s="437" t="s">
        <v>434</v>
      </c>
      <c r="M19" s="436"/>
      <c r="N19" s="437" t="s">
        <v>6</v>
      </c>
      <c r="O19" s="437" t="s">
        <v>432</v>
      </c>
      <c r="P19" s="437" t="s">
        <v>433</v>
      </c>
      <c r="Q19" s="437" t="s">
        <v>434</v>
      </c>
      <c r="R19" s="436"/>
      <c r="S19" s="437" t="s">
        <v>6</v>
      </c>
      <c r="T19" s="437" t="s">
        <v>432</v>
      </c>
      <c r="U19" s="437" t="s">
        <v>433</v>
      </c>
      <c r="V19" s="437" t="s">
        <v>434</v>
      </c>
      <c r="W19" s="436"/>
      <c r="X19" s="437" t="s">
        <v>6</v>
      </c>
      <c r="Y19" s="437" t="s">
        <v>432</v>
      </c>
      <c r="Z19" s="437" t="s">
        <v>433</v>
      </c>
      <c r="AA19" s="437" t="s">
        <v>434</v>
      </c>
      <c r="AB19" s="436"/>
      <c r="AC19" s="437" t="s">
        <v>6</v>
      </c>
      <c r="AD19" s="437" t="s">
        <v>432</v>
      </c>
      <c r="AE19" s="437" t="s">
        <v>433</v>
      </c>
      <c r="AF19" s="437" t="s">
        <v>434</v>
      </c>
      <c r="AG19" s="438"/>
      <c r="AH19" s="437" t="s">
        <v>6</v>
      </c>
      <c r="AI19" s="437" t="s">
        <v>432</v>
      </c>
      <c r="AJ19" s="437" t="s">
        <v>433</v>
      </c>
      <c r="AK19" s="437" t="s">
        <v>434</v>
      </c>
      <c r="AL19" s="438"/>
      <c r="AM19" s="437" t="s">
        <v>6</v>
      </c>
      <c r="AN19" s="437" t="s">
        <v>432</v>
      </c>
      <c r="AO19" s="437" t="s">
        <v>433</v>
      </c>
      <c r="AP19" s="437" t="s">
        <v>434</v>
      </c>
      <c r="AQ19" s="438"/>
      <c r="AR19" s="437" t="s">
        <v>6</v>
      </c>
      <c r="AS19" s="437" t="s">
        <v>432</v>
      </c>
      <c r="AT19" s="437" t="s">
        <v>433</v>
      </c>
      <c r="AU19" s="437" t="s">
        <v>434</v>
      </c>
      <c r="AV19" s="436"/>
      <c r="AW19" s="437" t="s">
        <v>6</v>
      </c>
      <c r="AX19" s="437" t="s">
        <v>432</v>
      </c>
      <c r="AY19" s="437" t="s">
        <v>433</v>
      </c>
      <c r="AZ19" s="437" t="s">
        <v>434</v>
      </c>
      <c r="BA19" s="436"/>
      <c r="BB19" s="436"/>
    </row>
    <row r="20" ht="12.75" customHeight="1">
      <c r="A20" s="357"/>
      <c r="B20" s="363" t="s">
        <v>435</v>
      </c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  <c r="AA20" s="357"/>
      <c r="AB20" s="357"/>
      <c r="AC20" s="357"/>
      <c r="AD20" s="357"/>
      <c r="AE20" s="357"/>
      <c r="AF20" s="357"/>
      <c r="AG20" s="370"/>
      <c r="AH20" s="357"/>
      <c r="AI20" s="357"/>
      <c r="AJ20" s="357"/>
      <c r="AK20" s="357"/>
      <c r="AL20" s="370"/>
      <c r="AM20" s="357"/>
      <c r="AN20" s="357"/>
      <c r="AO20" s="357"/>
      <c r="AP20" s="357"/>
      <c r="AQ20" s="370"/>
      <c r="AR20" s="357"/>
      <c r="AS20" s="357"/>
      <c r="AT20" s="357"/>
      <c r="AU20" s="357"/>
      <c r="AV20" s="357"/>
      <c r="AW20" s="357"/>
      <c r="AX20" s="357"/>
      <c r="AY20" s="357"/>
      <c r="AZ20" s="357"/>
      <c r="BA20" s="357"/>
      <c r="BB20" s="357"/>
    </row>
    <row r="21" ht="12.75" customHeight="1">
      <c r="A21" s="357"/>
      <c r="B21" s="439" t="s">
        <v>39</v>
      </c>
      <c r="C21" s="357"/>
      <c r="D21" s="370">
        <v>6339944.540000001</v>
      </c>
      <c r="E21" s="441">
        <f t="shared" ref="E21:E26" si="1">+D21/D$26</f>
        <v>0.7560162466</v>
      </c>
      <c r="F21" s="442">
        <f t="shared" ref="F21:F26" si="2">+D21/G$10</f>
        <v>131.5887202</v>
      </c>
      <c r="G21" s="442">
        <f t="shared" ref="G21:G26" si="3">+D21/G$11</f>
        <v>194.6918235</v>
      </c>
      <c r="H21" s="357"/>
      <c r="I21" s="370">
        <v>4068438.81</v>
      </c>
      <c r="J21" s="441">
        <f t="shared" ref="J21:J26" si="4">+I21/I$26</f>
        <v>0.7864070468</v>
      </c>
      <c r="K21" s="442">
        <f t="shared" ref="K21:K26" si="5">+I21/L$10</f>
        <v>84.2117654</v>
      </c>
      <c r="L21" s="442">
        <f t="shared" ref="L21:L26" si="6">+I21/L$11</f>
        <v>204.8249917</v>
      </c>
      <c r="M21" s="357"/>
      <c r="N21" s="370">
        <v>9389255.09</v>
      </c>
      <c r="O21" s="441">
        <f t="shared" ref="O21:O26" si="7">+N21/N$26</f>
        <v>0.7919246723</v>
      </c>
      <c r="P21" s="442">
        <f t="shared" ref="P21:P26" si="8">+N21/Q$10</f>
        <v>194.878686</v>
      </c>
      <c r="Q21" s="442">
        <f t="shared" ref="Q21:Q26" si="9">+N21/Q$11</f>
        <v>233.7496288</v>
      </c>
      <c r="R21" s="357"/>
      <c r="S21" s="370">
        <v>1.12905225E7</v>
      </c>
      <c r="T21" s="441">
        <f t="shared" ref="T21:T26" si="10">+S21/S$26</f>
        <v>0.7798209549</v>
      </c>
      <c r="U21" s="442">
        <f t="shared" ref="U21:U26" si="11">+S21/V$10</f>
        <v>234.3404421</v>
      </c>
      <c r="V21" s="442">
        <f t="shared" ref="V21:V26" si="12">+S21/V$11</f>
        <v>275.6004223</v>
      </c>
      <c r="W21" s="357"/>
      <c r="X21" s="370">
        <v>9807993.33</v>
      </c>
      <c r="Y21" s="441">
        <f t="shared" ref="Y21:Y26" si="13">+X21/X$26</f>
        <v>0.7743700685</v>
      </c>
      <c r="Z21" s="442">
        <f t="shared" ref="Z21:Z26" si="14">+X21/AA$10</f>
        <v>203.5698076</v>
      </c>
      <c r="AA21" s="442">
        <f t="shared" ref="AA21:AA26" si="15">+X21/AA$11</f>
        <v>247.0776232</v>
      </c>
      <c r="AB21" s="357"/>
      <c r="AC21" s="370">
        <v>9496407.22</v>
      </c>
      <c r="AD21" s="441">
        <f t="shared" ref="AD21:AD26" si="16">+AC21/AC$26</f>
        <v>0.7048235641</v>
      </c>
      <c r="AE21" s="442">
        <f t="shared" ref="AE21:AE26" si="17">+AC21/AF$10</f>
        <v>196.5641501</v>
      </c>
      <c r="AF21" s="442">
        <f t="shared" ref="AF21:AF26" si="18">+AC21/AF$11</f>
        <v>236.0939567</v>
      </c>
      <c r="AG21" s="370"/>
      <c r="AH21" s="370">
        <v>9387537.649999999</v>
      </c>
      <c r="AI21" s="441">
        <f t="shared" ref="AI21:AI26" si="19">+AH21/AH$26</f>
        <v>0.6297528887</v>
      </c>
      <c r="AJ21" s="442">
        <f t="shared" ref="AJ21:AJ26" si="20">+AH21/AK$10</f>
        <v>194.8430396</v>
      </c>
      <c r="AK21" s="442">
        <f t="shared" ref="AK21:AK26" si="21">+AH21/AK$11</f>
        <v>239.7899729</v>
      </c>
      <c r="AL21" s="370"/>
      <c r="AM21" s="370">
        <v>5041515.15</v>
      </c>
      <c r="AN21" s="441">
        <f t="shared" ref="AN21:AN26" si="22">+AM21/AM$26</f>
        <v>0.6758813178</v>
      </c>
      <c r="AO21" s="442">
        <f t="shared" ref="AO21:AO26" si="23">+AM21/AP$10</f>
        <v>252.935739</v>
      </c>
      <c r="AP21" s="442">
        <f t="shared" ref="AP21:AP26" si="24">+AM21/AP$11</f>
        <v>281.9639346</v>
      </c>
      <c r="AQ21" s="370"/>
      <c r="AR21" s="370">
        <v>9322917.53</v>
      </c>
      <c r="AS21" s="441">
        <f t="shared" ref="AS21:AS26" si="25">+AR21/AR$26</f>
        <v>0.6654560197</v>
      </c>
      <c r="AT21" s="442">
        <f t="shared" ref="AT21:AT26" si="26">+AR21/AU$10</f>
        <v>193.5018167</v>
      </c>
      <c r="AU21" s="442">
        <f t="shared" ref="AU21:AU26" si="27">+AR21/AU$11</f>
        <v>233.4464526</v>
      </c>
      <c r="AV21" s="357"/>
      <c r="AW21" s="370">
        <f t="shared" ref="AW21:AW25" si="28">IFERROR(AM21/BB21,0)</f>
        <v>9322917.53</v>
      </c>
      <c r="AX21" s="441">
        <f t="shared" ref="AX21:AX26" si="29">+AW21/AW$26</f>
        <v>0.6654560197</v>
      </c>
      <c r="AY21" s="442">
        <f t="shared" ref="AY21:AY26" si="30">+AW21/AZ$10</f>
        <v>193.5018167</v>
      </c>
      <c r="AZ21" s="442">
        <f t="shared" ref="AZ21:AZ26" si="31">+AW21/AZ$11</f>
        <v>238.139353</v>
      </c>
      <c r="BA21" s="357"/>
      <c r="BB21" s="441">
        <f t="shared" ref="BB21:BB25" si="32">AM21/AR21</f>
        <v>0.5407658208</v>
      </c>
    </row>
    <row r="22" ht="12.75" customHeight="1">
      <c r="A22" s="357"/>
      <c r="B22" s="439" t="s">
        <v>514</v>
      </c>
      <c r="C22" s="357"/>
      <c r="D22" s="370">
        <f>1028113.72</f>
        <v>1028113.72</v>
      </c>
      <c r="E22" s="441">
        <f t="shared" si="1"/>
        <v>0.1225989708</v>
      </c>
      <c r="F22" s="442">
        <f t="shared" si="2"/>
        <v>21.33901453</v>
      </c>
      <c r="G22" s="442">
        <f t="shared" si="3"/>
        <v>31.57209557</v>
      </c>
      <c r="H22" s="357"/>
      <c r="I22" s="370">
        <v>573342.04</v>
      </c>
      <c r="J22" s="441">
        <f t="shared" si="4"/>
        <v>0.1108238913</v>
      </c>
      <c r="K22" s="442">
        <f t="shared" si="5"/>
        <v>11.86748717</v>
      </c>
      <c r="L22" s="442">
        <f t="shared" si="6"/>
        <v>28.86482606</v>
      </c>
      <c r="M22" s="357"/>
      <c r="N22" s="370">
        <v>1533667.93</v>
      </c>
      <c r="O22" s="441">
        <f t="shared" si="7"/>
        <v>0.1293552536</v>
      </c>
      <c r="P22" s="442">
        <f t="shared" si="8"/>
        <v>31.83204504</v>
      </c>
      <c r="Q22" s="442">
        <f t="shared" si="9"/>
        <v>38.18133664</v>
      </c>
      <c r="R22" s="357"/>
      <c r="S22" s="370">
        <v>2206053.3699999996</v>
      </c>
      <c r="T22" s="441">
        <f t="shared" si="10"/>
        <v>0.1523690906</v>
      </c>
      <c r="U22" s="442">
        <f t="shared" si="11"/>
        <v>45.78774118</v>
      </c>
      <c r="V22" s="442">
        <f t="shared" si="12"/>
        <v>53.84952205</v>
      </c>
      <c r="W22" s="357"/>
      <c r="X22" s="370">
        <v>1837098.9800000002</v>
      </c>
      <c r="Y22" s="441">
        <f t="shared" si="13"/>
        <v>0.1450443954</v>
      </c>
      <c r="Z22" s="442">
        <f t="shared" si="14"/>
        <v>38.12990826</v>
      </c>
      <c r="AA22" s="442">
        <f t="shared" si="15"/>
        <v>46.27919639</v>
      </c>
      <c r="AB22" s="357"/>
      <c r="AC22" s="370">
        <v>2730763.5</v>
      </c>
      <c r="AD22" s="441">
        <f t="shared" si="16"/>
        <v>0.2026773303</v>
      </c>
      <c r="AE22" s="442">
        <f t="shared" si="17"/>
        <v>56.52350348</v>
      </c>
      <c r="AF22" s="442">
        <f t="shared" si="18"/>
        <v>67.89059742</v>
      </c>
      <c r="AG22" s="370"/>
      <c r="AH22" s="370">
        <v>4249241.45</v>
      </c>
      <c r="AI22" s="441">
        <f t="shared" si="19"/>
        <v>0.2850558024</v>
      </c>
      <c r="AJ22" s="442">
        <f t="shared" si="20"/>
        <v>88.1951318</v>
      </c>
      <c r="AK22" s="442">
        <f t="shared" si="21"/>
        <v>108.5402296</v>
      </c>
      <c r="AL22" s="370"/>
      <c r="AM22" s="370">
        <v>1849872.16</v>
      </c>
      <c r="AN22" s="441">
        <f t="shared" si="22"/>
        <v>0.2479996581</v>
      </c>
      <c r="AO22" s="442">
        <f t="shared" si="23"/>
        <v>92.80915914</v>
      </c>
      <c r="AP22" s="442">
        <f t="shared" si="24"/>
        <v>103.4604116</v>
      </c>
      <c r="AQ22" s="370"/>
      <c r="AR22" s="370">
        <v>3394470.9</v>
      </c>
      <c r="AS22" s="441">
        <f t="shared" si="25"/>
        <v>0.242292296</v>
      </c>
      <c r="AT22" s="442">
        <f t="shared" si="26"/>
        <v>70.45394147</v>
      </c>
      <c r="AU22" s="442">
        <f t="shared" si="27"/>
        <v>84.99776893</v>
      </c>
      <c r="AV22" s="357"/>
      <c r="AW22" s="370">
        <f t="shared" si="28"/>
        <v>3394470.9</v>
      </c>
      <c r="AX22" s="441">
        <f t="shared" si="29"/>
        <v>0.242292296</v>
      </c>
      <c r="AY22" s="442">
        <f t="shared" si="30"/>
        <v>70.45394147</v>
      </c>
      <c r="AZ22" s="442">
        <f t="shared" si="31"/>
        <v>86.70645227</v>
      </c>
      <c r="BA22" s="357"/>
      <c r="BB22" s="441">
        <f t="shared" si="32"/>
        <v>0.5449662744</v>
      </c>
    </row>
    <row r="23" ht="12.75" customHeight="1">
      <c r="A23" s="357"/>
      <c r="B23" s="439" t="s">
        <v>43</v>
      </c>
      <c r="C23" s="357"/>
      <c r="D23" s="370">
        <f>772402.78-D24</f>
        <v>55117.45</v>
      </c>
      <c r="E23" s="441">
        <f t="shared" si="1"/>
        <v>0.006572563436</v>
      </c>
      <c r="F23" s="442">
        <f t="shared" si="2"/>
        <v>1.143990245</v>
      </c>
      <c r="G23" s="442">
        <f t="shared" si="3"/>
        <v>1.692588441</v>
      </c>
      <c r="H23" s="357"/>
      <c r="I23" s="370">
        <f>463257.4-I24</f>
        <v>46091.22</v>
      </c>
      <c r="J23" s="441">
        <f t="shared" si="4"/>
        <v>0.008909181604</v>
      </c>
      <c r="K23" s="442">
        <f t="shared" si="5"/>
        <v>0.9540325385</v>
      </c>
      <c r="L23" s="442">
        <f t="shared" si="6"/>
        <v>2.320456124</v>
      </c>
      <c r="M23" s="357"/>
      <c r="N23" s="370">
        <f>913742.85-N24</f>
        <v>65582.21</v>
      </c>
      <c r="O23" s="441">
        <f t="shared" si="7"/>
        <v>0.005531447347</v>
      </c>
      <c r="P23" s="442">
        <f t="shared" si="8"/>
        <v>1.361191573</v>
      </c>
      <c r="Q23" s="442">
        <f t="shared" si="9"/>
        <v>1.632697919</v>
      </c>
      <c r="R23" s="357"/>
      <c r="S23" s="370">
        <f>953809.99-S24</f>
        <v>81603.31</v>
      </c>
      <c r="T23" s="441">
        <f t="shared" si="10"/>
        <v>0.00563622907</v>
      </c>
      <c r="U23" s="442">
        <f t="shared" si="11"/>
        <v>1.693717518</v>
      </c>
      <c r="V23" s="442">
        <f t="shared" si="12"/>
        <v>1.991927893</v>
      </c>
      <c r="W23" s="357"/>
      <c r="X23" s="370">
        <f>1004792.27-X24</f>
        <v>44471.74</v>
      </c>
      <c r="Y23" s="441">
        <f t="shared" si="13"/>
        <v>0.003511175344</v>
      </c>
      <c r="Z23" s="442">
        <f t="shared" si="14"/>
        <v>0.9230332088</v>
      </c>
      <c r="AA23" s="442">
        <f t="shared" si="15"/>
        <v>1.12030784</v>
      </c>
      <c r="AB23" s="357"/>
      <c r="AC23" s="370">
        <f>1228475.94-AC24</f>
        <v>113318.68</v>
      </c>
      <c r="AD23" s="441">
        <f t="shared" si="16"/>
        <v>0.008410515057</v>
      </c>
      <c r="AE23" s="442">
        <f t="shared" si="17"/>
        <v>2.345559695</v>
      </c>
      <c r="AF23" s="442">
        <f t="shared" si="18"/>
        <v>2.817260771</v>
      </c>
      <c r="AG23" s="370"/>
      <c r="AH23" s="370">
        <f>1249668.75-AH24</f>
        <v>1249668.75</v>
      </c>
      <c r="AI23" s="441">
        <f t="shared" si="19"/>
        <v>0.08383268697</v>
      </c>
      <c r="AJ23" s="442">
        <f t="shared" si="20"/>
        <v>25.9375</v>
      </c>
      <c r="AK23" s="442">
        <f t="shared" si="21"/>
        <v>31.9208345</v>
      </c>
      <c r="AL23" s="370"/>
      <c r="AM23" s="370">
        <f>556041.54-AM24</f>
        <v>68467.63</v>
      </c>
      <c r="AN23" s="441">
        <f t="shared" si="22"/>
        <v>0.009178985011</v>
      </c>
      <c r="AO23" s="442">
        <f t="shared" si="23"/>
        <v>3.435060706</v>
      </c>
      <c r="AP23" s="442">
        <f t="shared" si="24"/>
        <v>3.829285794</v>
      </c>
      <c r="AQ23" s="370"/>
      <c r="AR23" s="370">
        <f>1270772.63-AR24</f>
        <v>187073.8416</v>
      </c>
      <c r="AS23" s="441">
        <f t="shared" si="25"/>
        <v>0.01335305323</v>
      </c>
      <c r="AT23" s="442">
        <f t="shared" si="26"/>
        <v>3.882811158</v>
      </c>
      <c r="AU23" s="442">
        <f t="shared" si="27"/>
        <v>4.684340986</v>
      </c>
      <c r="AV23" s="357"/>
      <c r="AW23" s="370">
        <f t="shared" si="28"/>
        <v>187073.8416</v>
      </c>
      <c r="AX23" s="441">
        <f t="shared" si="29"/>
        <v>0.01335305323</v>
      </c>
      <c r="AY23" s="442">
        <f t="shared" si="30"/>
        <v>3.882811158</v>
      </c>
      <c r="AZ23" s="442">
        <f t="shared" si="31"/>
        <v>4.778508815</v>
      </c>
      <c r="BA23" s="357"/>
      <c r="BB23" s="441">
        <f t="shared" si="32"/>
        <v>0.3659925375</v>
      </c>
    </row>
    <row r="24" ht="12.75" customHeight="1">
      <c r="A24" s="357"/>
      <c r="B24" s="439" t="s">
        <v>463</v>
      </c>
      <c r="C24" s="357"/>
      <c r="D24" s="370">
        <v>717285.33</v>
      </c>
      <c r="E24" s="441">
        <f t="shared" si="1"/>
        <v>0.08553377076</v>
      </c>
      <c r="F24" s="442">
        <f t="shared" si="2"/>
        <v>14.88761582</v>
      </c>
      <c r="G24" s="442">
        <f t="shared" si="3"/>
        <v>22.02694171</v>
      </c>
      <c r="H24" s="357"/>
      <c r="I24" s="370">
        <v>417166.17999999993</v>
      </c>
      <c r="J24" s="441">
        <f t="shared" si="4"/>
        <v>0.08063594881</v>
      </c>
      <c r="K24" s="442">
        <f t="shared" si="5"/>
        <v>8.634835652</v>
      </c>
      <c r="L24" s="442">
        <f t="shared" si="6"/>
        <v>21.00217389</v>
      </c>
      <c r="M24" s="357"/>
      <c r="N24" s="370">
        <v>848160.64</v>
      </c>
      <c r="O24" s="441">
        <f t="shared" si="7"/>
        <v>0.07153702082</v>
      </c>
      <c r="P24" s="442">
        <f t="shared" si="8"/>
        <v>17.60399834</v>
      </c>
      <c r="Q24" s="442">
        <f t="shared" si="9"/>
        <v>21.11533161</v>
      </c>
      <c r="R24" s="357"/>
      <c r="S24" s="370">
        <v>872206.6799999999</v>
      </c>
      <c r="T24" s="441">
        <f t="shared" si="10"/>
        <v>0.06024212308</v>
      </c>
      <c r="U24" s="442">
        <f t="shared" si="11"/>
        <v>18.10308593</v>
      </c>
      <c r="V24" s="442">
        <f t="shared" si="12"/>
        <v>21.29046989</v>
      </c>
      <c r="W24" s="357"/>
      <c r="X24" s="370">
        <v>960320.5299999998</v>
      </c>
      <c r="Y24" s="441">
        <f t="shared" si="13"/>
        <v>0.07582014482</v>
      </c>
      <c r="Z24" s="442">
        <f t="shared" si="14"/>
        <v>19.93193296</v>
      </c>
      <c r="AA24" s="442">
        <f t="shared" si="15"/>
        <v>24.19187147</v>
      </c>
      <c r="AB24" s="357"/>
      <c r="AC24" s="370">
        <v>1115157.2599999998</v>
      </c>
      <c r="AD24" s="441">
        <f t="shared" si="16"/>
        <v>0.08276699769</v>
      </c>
      <c r="AE24" s="442">
        <f t="shared" si="17"/>
        <v>23.08240727</v>
      </c>
      <c r="AF24" s="442">
        <f t="shared" si="18"/>
        <v>27.72436815</v>
      </c>
      <c r="AG24" s="370"/>
      <c r="AH24" s="370"/>
      <c r="AI24" s="441">
        <f t="shared" si="19"/>
        <v>0</v>
      </c>
      <c r="AJ24" s="442">
        <f t="shared" si="20"/>
        <v>0</v>
      </c>
      <c r="AK24" s="442">
        <f t="shared" si="21"/>
        <v>0</v>
      </c>
      <c r="AL24" s="370"/>
      <c r="AM24" s="370">
        <v>487573.91</v>
      </c>
      <c r="AN24" s="441">
        <f t="shared" si="22"/>
        <v>0.06536568611</v>
      </c>
      <c r="AO24" s="442">
        <f t="shared" si="23"/>
        <v>24.46186584</v>
      </c>
      <c r="AP24" s="442">
        <f t="shared" si="24"/>
        <v>27.26923434</v>
      </c>
      <c r="AQ24" s="370"/>
      <c r="AR24" s="370">
        <v>1083698.7883854788</v>
      </c>
      <c r="AS24" s="441">
        <f t="shared" si="25"/>
        <v>0.07735281149</v>
      </c>
      <c r="AT24" s="442">
        <f t="shared" si="26"/>
        <v>22.49271043</v>
      </c>
      <c r="AU24" s="442">
        <f t="shared" si="27"/>
        <v>27.13588713</v>
      </c>
      <c r="AV24" s="357"/>
      <c r="AW24" s="370">
        <f t="shared" si="28"/>
        <v>1083698.788</v>
      </c>
      <c r="AX24" s="441">
        <f t="shared" si="29"/>
        <v>0.07735281149</v>
      </c>
      <c r="AY24" s="442">
        <f t="shared" si="30"/>
        <v>22.49271043</v>
      </c>
      <c r="AZ24" s="442">
        <f t="shared" si="31"/>
        <v>27.68139131</v>
      </c>
      <c r="BA24" s="357"/>
      <c r="BB24" s="441">
        <f t="shared" si="32"/>
        <v>0.4499164484</v>
      </c>
    </row>
    <row r="25" ht="12.75" customHeight="1">
      <c r="A25" s="357"/>
      <c r="B25" s="439" t="s">
        <v>454</v>
      </c>
      <c r="C25" s="357"/>
      <c r="D25" s="370">
        <v>245528.77000000002</v>
      </c>
      <c r="E25" s="441">
        <f t="shared" si="1"/>
        <v>0.02927844841</v>
      </c>
      <c r="F25" s="442">
        <f t="shared" si="2"/>
        <v>5.096072437</v>
      </c>
      <c r="G25" s="442">
        <f t="shared" si="3"/>
        <v>7.539883614</v>
      </c>
      <c r="H25" s="357"/>
      <c r="I25" s="370">
        <v>68413.37000000001</v>
      </c>
      <c r="J25" s="441">
        <f t="shared" si="4"/>
        <v>0.01322393153</v>
      </c>
      <c r="K25" s="442">
        <f t="shared" si="5"/>
        <v>1.41607406</v>
      </c>
      <c r="L25" s="442">
        <f t="shared" si="6"/>
        <v>3.444261693</v>
      </c>
      <c r="M25" s="357"/>
      <c r="N25" s="370">
        <v>19581.85</v>
      </c>
      <c r="O25" s="441">
        <f t="shared" si="7"/>
        <v>0.001651606011</v>
      </c>
      <c r="P25" s="442">
        <f t="shared" si="8"/>
        <v>0.4064310917</v>
      </c>
      <c r="Q25" s="442">
        <f t="shared" si="9"/>
        <v>0.4874987552</v>
      </c>
      <c r="R25" s="357"/>
      <c r="S25" s="370">
        <v>27966.420000000006</v>
      </c>
      <c r="T25" s="441">
        <f t="shared" si="10"/>
        <v>0.001931602399</v>
      </c>
      <c r="U25" s="442">
        <f t="shared" si="11"/>
        <v>0.5804570361</v>
      </c>
      <c r="V25" s="442">
        <f t="shared" si="12"/>
        <v>0.6826572607</v>
      </c>
      <c r="W25" s="357"/>
      <c r="X25" s="370">
        <v>15885.61</v>
      </c>
      <c r="Y25" s="441">
        <f t="shared" si="13"/>
        <v>0.001254215872</v>
      </c>
      <c r="Z25" s="442">
        <f t="shared" si="14"/>
        <v>0.3297137817</v>
      </c>
      <c r="AA25" s="442">
        <f t="shared" si="15"/>
        <v>0.4001816304</v>
      </c>
      <c r="AB25" s="357"/>
      <c r="AC25" s="370">
        <v>17806.420000000002</v>
      </c>
      <c r="AD25" s="441">
        <f t="shared" si="16"/>
        <v>0.001321592905</v>
      </c>
      <c r="AE25" s="442">
        <f t="shared" si="17"/>
        <v>0.3685713694</v>
      </c>
      <c r="AF25" s="442">
        <f t="shared" si="18"/>
        <v>0.4426924894</v>
      </c>
      <c r="AG25" s="370"/>
      <c r="AH25" s="370">
        <v>20252.569999999996</v>
      </c>
      <c r="AI25" s="441">
        <f t="shared" si="19"/>
        <v>0.001358621924</v>
      </c>
      <c r="AJ25" s="442">
        <f t="shared" si="20"/>
        <v>0.4203522208</v>
      </c>
      <c r="AK25" s="442">
        <f t="shared" si="21"/>
        <v>0.5173202381</v>
      </c>
      <c r="AL25" s="370"/>
      <c r="AM25" s="370">
        <v>11743.37</v>
      </c>
      <c r="AN25" s="441">
        <f t="shared" si="22"/>
        <v>0.001574352978</v>
      </c>
      <c r="AO25" s="442">
        <f t="shared" si="23"/>
        <v>0.5891716837</v>
      </c>
      <c r="AP25" s="442">
        <f t="shared" si="24"/>
        <v>0.6567880313</v>
      </c>
      <c r="AQ25" s="370"/>
      <c r="AR25" s="370">
        <v>21656.649999999998</v>
      </c>
      <c r="AS25" s="441">
        <f t="shared" si="25"/>
        <v>0.001545819542</v>
      </c>
      <c r="AT25" s="442">
        <f t="shared" si="26"/>
        <v>0.4494946036</v>
      </c>
      <c r="AU25" s="442">
        <f t="shared" si="27"/>
        <v>0.5422839042</v>
      </c>
      <c r="AV25" s="357"/>
      <c r="AW25" s="370">
        <f t="shared" si="28"/>
        <v>21656.65</v>
      </c>
      <c r="AX25" s="441">
        <f t="shared" si="29"/>
        <v>0.001545819542</v>
      </c>
      <c r="AY25" s="442">
        <f t="shared" si="30"/>
        <v>0.4494946036</v>
      </c>
      <c r="AZ25" s="442">
        <f t="shared" si="31"/>
        <v>0.5531852665</v>
      </c>
      <c r="BA25" s="357"/>
      <c r="BB25" s="441">
        <f t="shared" si="32"/>
        <v>0.5422523798</v>
      </c>
    </row>
    <row r="26" ht="12.75" customHeight="1">
      <c r="A26" s="363"/>
      <c r="B26" s="363" t="s">
        <v>455</v>
      </c>
      <c r="C26" s="363"/>
      <c r="D26" s="394">
        <f>SUM(D21:D25)</f>
        <v>8385989.81</v>
      </c>
      <c r="E26" s="453">
        <f t="shared" si="1"/>
        <v>1</v>
      </c>
      <c r="F26" s="454">
        <f t="shared" si="2"/>
        <v>174.0554132</v>
      </c>
      <c r="G26" s="454">
        <f t="shared" si="3"/>
        <v>257.5233328</v>
      </c>
      <c r="H26" s="363"/>
      <c r="I26" s="394">
        <f>SUM(I21:I25)</f>
        <v>5173451.62</v>
      </c>
      <c r="J26" s="453">
        <f t="shared" si="4"/>
        <v>1</v>
      </c>
      <c r="K26" s="454">
        <f t="shared" si="5"/>
        <v>107.0841948</v>
      </c>
      <c r="L26" s="454">
        <f t="shared" si="6"/>
        <v>260.4567095</v>
      </c>
      <c r="M26" s="363"/>
      <c r="N26" s="394">
        <f>SUM(N21:N25)</f>
        <v>11856247.72</v>
      </c>
      <c r="O26" s="453">
        <f t="shared" si="7"/>
        <v>1</v>
      </c>
      <c r="P26" s="454">
        <f t="shared" si="8"/>
        <v>246.082352</v>
      </c>
      <c r="Q26" s="454">
        <f t="shared" si="9"/>
        <v>295.1664937</v>
      </c>
      <c r="R26" s="363"/>
      <c r="S26" s="394">
        <f>SUM(S21:S25)</f>
        <v>14478352.28</v>
      </c>
      <c r="T26" s="453">
        <f t="shared" si="10"/>
        <v>1</v>
      </c>
      <c r="U26" s="454">
        <f t="shared" si="11"/>
        <v>300.5054438</v>
      </c>
      <c r="V26" s="454">
        <f t="shared" si="12"/>
        <v>353.4149994</v>
      </c>
      <c r="W26" s="363"/>
      <c r="X26" s="394">
        <f>SUM(X21:X25)</f>
        <v>12665770.19</v>
      </c>
      <c r="Y26" s="453">
        <f t="shared" si="13"/>
        <v>1</v>
      </c>
      <c r="Z26" s="454">
        <f t="shared" si="14"/>
        <v>262.8843958</v>
      </c>
      <c r="AA26" s="454">
        <f t="shared" si="15"/>
        <v>319.0691805</v>
      </c>
      <c r="AB26" s="363"/>
      <c r="AC26" s="394">
        <f>SUM(AC21:AC25)</f>
        <v>13473453.08</v>
      </c>
      <c r="AD26" s="453">
        <f t="shared" si="16"/>
        <v>1</v>
      </c>
      <c r="AE26" s="454">
        <f t="shared" si="17"/>
        <v>278.8841919</v>
      </c>
      <c r="AF26" s="454">
        <f t="shared" si="18"/>
        <v>334.9688755</v>
      </c>
      <c r="AG26" s="363"/>
      <c r="AH26" s="394">
        <f>SUM(AH21:AH25)</f>
        <v>14906700.42</v>
      </c>
      <c r="AI26" s="453">
        <f t="shared" si="19"/>
        <v>1</v>
      </c>
      <c r="AJ26" s="454">
        <f t="shared" si="20"/>
        <v>309.3960237</v>
      </c>
      <c r="AK26" s="454">
        <f t="shared" si="21"/>
        <v>380.7683573</v>
      </c>
      <c r="AL26" s="363"/>
      <c r="AM26" s="394">
        <f>SUM(AM21:AM25)</f>
        <v>7459172.22</v>
      </c>
      <c r="AN26" s="453">
        <f t="shared" si="22"/>
        <v>1</v>
      </c>
      <c r="AO26" s="454">
        <f t="shared" si="23"/>
        <v>374.2309964</v>
      </c>
      <c r="AP26" s="454">
        <f t="shared" si="24"/>
        <v>417.1796544</v>
      </c>
      <c r="AQ26" s="363"/>
      <c r="AR26" s="394">
        <f>SUM(AR21:AR25)</f>
        <v>14009817.71</v>
      </c>
      <c r="AS26" s="453">
        <f t="shared" si="25"/>
        <v>1</v>
      </c>
      <c r="AT26" s="454">
        <f t="shared" si="26"/>
        <v>290.7807744</v>
      </c>
      <c r="AU26" s="454">
        <f t="shared" si="27"/>
        <v>350.8067335</v>
      </c>
      <c r="AV26" s="363"/>
      <c r="AW26" s="394">
        <f>SUM(AW21:AW25)</f>
        <v>14009817.71</v>
      </c>
      <c r="AX26" s="453">
        <f t="shared" si="29"/>
        <v>1</v>
      </c>
      <c r="AY26" s="454">
        <f t="shared" si="30"/>
        <v>290.7807744</v>
      </c>
      <c r="AZ26" s="454">
        <f t="shared" si="31"/>
        <v>357.8588906</v>
      </c>
      <c r="BA26" s="363"/>
      <c r="BB26" s="453"/>
    </row>
    <row r="27" ht="12.75" customHeight="1">
      <c r="A27" s="357"/>
      <c r="B27" s="357"/>
      <c r="C27" s="357"/>
      <c r="D27" s="370"/>
      <c r="E27" s="357"/>
      <c r="F27" s="442"/>
      <c r="G27" s="442"/>
      <c r="H27" s="357"/>
      <c r="I27" s="370"/>
      <c r="J27" s="357"/>
      <c r="K27" s="442"/>
      <c r="L27" s="442"/>
      <c r="M27" s="357"/>
      <c r="N27" s="370"/>
      <c r="O27" s="357"/>
      <c r="P27" s="442"/>
      <c r="Q27" s="442"/>
      <c r="R27" s="357"/>
      <c r="S27" s="370"/>
      <c r="T27" s="357"/>
      <c r="U27" s="442"/>
      <c r="V27" s="442"/>
      <c r="W27" s="357"/>
      <c r="X27" s="370"/>
      <c r="Y27" s="357"/>
      <c r="Z27" s="442"/>
      <c r="AA27" s="442"/>
      <c r="AB27" s="357"/>
      <c r="AC27" s="370"/>
      <c r="AD27" s="357"/>
      <c r="AE27" s="442"/>
      <c r="AF27" s="442"/>
      <c r="AG27" s="357"/>
      <c r="AH27" s="370"/>
      <c r="AI27" s="357"/>
      <c r="AJ27" s="442"/>
      <c r="AK27" s="442"/>
      <c r="AL27" s="357"/>
      <c r="AM27" s="370"/>
      <c r="AN27" s="357"/>
      <c r="AO27" s="442"/>
      <c r="AP27" s="442"/>
      <c r="AQ27" s="357"/>
      <c r="AR27" s="370"/>
      <c r="AS27" s="357"/>
      <c r="AT27" s="442"/>
      <c r="AU27" s="442"/>
      <c r="AV27" s="357"/>
      <c r="AW27" s="370"/>
      <c r="AX27" s="357"/>
      <c r="AY27" s="442"/>
      <c r="AZ27" s="442"/>
      <c r="BA27" s="357"/>
      <c r="BB27" s="357"/>
    </row>
    <row r="28" ht="12.75" customHeight="1">
      <c r="A28" s="357"/>
      <c r="B28" s="363" t="s">
        <v>456</v>
      </c>
      <c r="C28" s="357"/>
      <c r="D28" s="357"/>
      <c r="E28" s="357"/>
      <c r="F28" s="442"/>
      <c r="G28" s="442"/>
      <c r="H28" s="357"/>
      <c r="I28" s="357"/>
      <c r="J28" s="357"/>
      <c r="K28" s="442"/>
      <c r="L28" s="442"/>
      <c r="M28" s="357"/>
      <c r="N28" s="357"/>
      <c r="O28" s="357"/>
      <c r="P28" s="442"/>
      <c r="Q28" s="442"/>
      <c r="R28" s="357"/>
      <c r="S28" s="357"/>
      <c r="T28" s="357"/>
      <c r="U28" s="442"/>
      <c r="V28" s="442"/>
      <c r="W28" s="357"/>
      <c r="X28" s="357"/>
      <c r="Y28" s="357"/>
      <c r="Z28" s="442"/>
      <c r="AA28" s="442"/>
      <c r="AB28" s="357"/>
      <c r="AC28" s="357"/>
      <c r="AD28" s="357"/>
      <c r="AE28" s="442"/>
      <c r="AF28" s="442"/>
      <c r="AG28" s="357"/>
      <c r="AH28" s="357"/>
      <c r="AI28" s="357"/>
      <c r="AJ28" s="442"/>
      <c r="AK28" s="442"/>
      <c r="AL28" s="357"/>
      <c r="AM28" s="357"/>
      <c r="AN28" s="357"/>
      <c r="AO28" s="442"/>
      <c r="AP28" s="442"/>
      <c r="AQ28" s="357"/>
      <c r="AR28" s="357"/>
      <c r="AS28" s="357"/>
      <c r="AT28" s="442"/>
      <c r="AU28" s="442"/>
      <c r="AV28" s="357"/>
      <c r="AW28" s="357"/>
      <c r="AX28" s="357"/>
      <c r="AY28" s="442"/>
      <c r="AZ28" s="442"/>
      <c r="BA28" s="357"/>
      <c r="BB28" s="357"/>
    </row>
    <row r="29" ht="12.75" customHeight="1">
      <c r="A29" s="357"/>
      <c r="B29" s="439" t="s">
        <v>39</v>
      </c>
      <c r="C29" s="357"/>
      <c r="D29" s="370">
        <v>1763705.53</v>
      </c>
      <c r="E29" s="441">
        <f t="shared" ref="E29:E31" si="33">+D29/D21</f>
        <v>0.2781894256</v>
      </c>
      <c r="F29" s="442">
        <f t="shared" ref="F29:F33" si="34">+D29/G$10</f>
        <v>36.60659049</v>
      </c>
      <c r="G29" s="442">
        <f t="shared" ref="G29:G33" si="35">+D29/G$11</f>
        <v>54.16120655</v>
      </c>
      <c r="H29" s="357"/>
      <c r="I29" s="370">
        <v>1039824.8000000003</v>
      </c>
      <c r="J29" s="441">
        <f t="shared" ref="J29:J31" si="36">+I29/I21</f>
        <v>0.2555832467</v>
      </c>
      <c r="K29" s="442">
        <f t="shared" ref="K29:K33" si="37">+I29/L$10</f>
        <v>21.52311641</v>
      </c>
      <c r="L29" s="442">
        <f t="shared" ref="L29:L33" si="38">+I29/L$11</f>
        <v>52.34983638</v>
      </c>
      <c r="M29" s="357"/>
      <c r="N29" s="370">
        <v>2489781.9599999995</v>
      </c>
      <c r="O29" s="441">
        <f t="shared" ref="O29:O31" si="39">+N29/N21</f>
        <v>0.2651735347</v>
      </c>
      <c r="P29" s="442">
        <f t="shared" ref="P29:P33" si="40">+N29/Q$10</f>
        <v>51.67666999</v>
      </c>
      <c r="Q29" s="442">
        <f t="shared" ref="Q29:Q33" si="41">+N29/Q$11</f>
        <v>61.9842153</v>
      </c>
      <c r="R29" s="357"/>
      <c r="S29" s="370">
        <v>2825148.0</v>
      </c>
      <c r="T29" s="441">
        <f t="shared" ref="T29:T31" si="42">+S29/S21</f>
        <v>0.2502229636</v>
      </c>
      <c r="U29" s="442">
        <f t="shared" ref="U29:U33" si="43">+S29/V$10</f>
        <v>58.6373599</v>
      </c>
      <c r="V29" s="442">
        <f t="shared" ref="V29:V33" si="44">+S29/V$11</f>
        <v>68.96155442</v>
      </c>
      <c r="W29" s="357"/>
      <c r="X29" s="370">
        <v>2592840.1199999996</v>
      </c>
      <c r="Y29" s="441">
        <f t="shared" ref="Y29:Y31" si="45">+X29/X21</f>
        <v>0.2643598984</v>
      </c>
      <c r="Z29" s="442">
        <f t="shared" ref="Z29:Z33" si="46">+X29/AA$10</f>
        <v>53.81569365</v>
      </c>
      <c r="AA29" s="442">
        <f t="shared" ref="AA29:AA33" si="47">+X29/AA$11</f>
        <v>65.31741536</v>
      </c>
      <c r="AB29" s="357"/>
      <c r="AC29" s="370">
        <v>2769482.68</v>
      </c>
      <c r="AD29" s="441">
        <f t="shared" ref="AD29:AD31" si="48">+AC29/AC21</f>
        <v>0.2916347852</v>
      </c>
      <c r="AE29" s="442">
        <f t="shared" ref="AE29:AE33" si="49">+AC29/AF$10</f>
        <v>57.3249437</v>
      </c>
      <c r="AF29" s="442">
        <f t="shared" ref="AF29:AF33" si="50">+AC29/AF$11</f>
        <v>68.85321035</v>
      </c>
      <c r="AG29" s="357"/>
      <c r="AH29" s="370">
        <v>2777190.5799999996</v>
      </c>
      <c r="AI29" s="441">
        <f t="shared" ref="AI29:AI31" si="51">+AH29/AH21</f>
        <v>0.2958380231</v>
      </c>
      <c r="AJ29" s="442">
        <f t="shared" ref="AJ29:AJ33" si="52">+AH29/AK$10</f>
        <v>57.64197966</v>
      </c>
      <c r="AK29" s="442">
        <f t="shared" ref="AK29:AK33" si="53">+AH29/AK$11</f>
        <v>70.93899155</v>
      </c>
      <c r="AL29" s="357"/>
      <c r="AM29" s="370">
        <v>1294812.63</v>
      </c>
      <c r="AN29" s="441">
        <f t="shared" ref="AN29:AN31" si="54">+AM29/AM21</f>
        <v>0.2568300583</v>
      </c>
      <c r="AO29" s="442">
        <f t="shared" ref="AO29:AO33" si="55">+AM29/AP$10</f>
        <v>64.9615006</v>
      </c>
      <c r="AP29" s="442">
        <f t="shared" ref="AP29:AP33" si="56">+AM29/AP$11</f>
        <v>72.41681376</v>
      </c>
      <c r="AQ29" s="357"/>
      <c r="AR29" s="370">
        <v>2766471.37</v>
      </c>
      <c r="AS29" s="441">
        <f t="shared" ref="AS29:AS31" si="57">+AR29/AR21</f>
        <v>0.296738801</v>
      </c>
      <c r="AT29" s="442">
        <f t="shared" ref="AT29:AT33" si="58">+AR29/AU$10</f>
        <v>57.41949709</v>
      </c>
      <c r="AU29" s="442">
        <f t="shared" ref="AU29:AU33" si="59">+AR29/AU$11</f>
        <v>69.27262044</v>
      </c>
      <c r="AV29" s="357"/>
      <c r="AW29" s="370">
        <f t="shared" ref="AW29:AW32" si="60">IFERROR(AM29/BB29,0)</f>
        <v>2766471.37</v>
      </c>
      <c r="AX29" s="441">
        <f t="shared" ref="AX29:AX31" si="61">+AW29/AW21</f>
        <v>0.296738801</v>
      </c>
      <c r="AY29" s="442">
        <f t="shared" ref="AY29:AY33" si="62">+AW29/AZ$10</f>
        <v>57.41949709</v>
      </c>
      <c r="AZ29" s="442">
        <f t="shared" ref="AZ29:AZ33" si="63">+AW29/AZ$11</f>
        <v>70.66518608</v>
      </c>
      <c r="BA29" s="357"/>
      <c r="BB29" s="441">
        <f t="shared" ref="BB29:BB32" si="64">AM29/AR29</f>
        <v>0.4680376034</v>
      </c>
    </row>
    <row r="30" ht="12.75" customHeight="1">
      <c r="A30" s="357"/>
      <c r="B30" s="439" t="s">
        <v>40</v>
      </c>
      <c r="C30" s="357"/>
      <c r="D30" s="370">
        <v>1365816.67</v>
      </c>
      <c r="E30" s="441">
        <f t="shared" si="33"/>
        <v>1.328468479</v>
      </c>
      <c r="F30" s="442">
        <f t="shared" si="34"/>
        <v>28.34820818</v>
      </c>
      <c r="G30" s="442">
        <f t="shared" si="35"/>
        <v>41.94253378</v>
      </c>
      <c r="H30" s="357"/>
      <c r="I30" s="370">
        <v>761691.4800000001</v>
      </c>
      <c r="J30" s="441">
        <f t="shared" si="36"/>
        <v>1.328511476</v>
      </c>
      <c r="K30" s="442">
        <f t="shared" si="37"/>
        <v>15.7660929</v>
      </c>
      <c r="L30" s="442">
        <f t="shared" si="38"/>
        <v>38.34725268</v>
      </c>
      <c r="M30" s="357"/>
      <c r="N30" s="370">
        <v>1637165.8399999999</v>
      </c>
      <c r="O30" s="441">
        <f t="shared" si="39"/>
        <v>1.067483911</v>
      </c>
      <c r="P30" s="442">
        <f t="shared" si="40"/>
        <v>33.98019593</v>
      </c>
      <c r="Q30" s="442">
        <f t="shared" si="41"/>
        <v>40.75796256</v>
      </c>
      <c r="R30" s="357"/>
      <c r="S30" s="370">
        <v>2446506.0500000003</v>
      </c>
      <c r="T30" s="441">
        <f t="shared" si="42"/>
        <v>1.108996765</v>
      </c>
      <c r="U30" s="442">
        <f t="shared" si="43"/>
        <v>50.77845683</v>
      </c>
      <c r="V30" s="442">
        <f t="shared" si="44"/>
        <v>59.71894574</v>
      </c>
      <c r="W30" s="357"/>
      <c r="X30" s="370">
        <v>2040345.04</v>
      </c>
      <c r="Y30" s="441">
        <f t="shared" si="45"/>
        <v>1.110634246</v>
      </c>
      <c r="Z30" s="442">
        <f t="shared" si="46"/>
        <v>42.3483819</v>
      </c>
      <c r="AA30" s="442">
        <f t="shared" si="47"/>
        <v>51.39926038</v>
      </c>
      <c r="AB30" s="357"/>
      <c r="AC30" s="370">
        <v>2290364.07</v>
      </c>
      <c r="AD30" s="441">
        <f t="shared" si="48"/>
        <v>0.8387266308</v>
      </c>
      <c r="AE30" s="442">
        <f t="shared" si="49"/>
        <v>47.40776764</v>
      </c>
      <c r="AF30" s="442">
        <f t="shared" si="50"/>
        <v>56.94165204</v>
      </c>
      <c r="AG30" s="357"/>
      <c r="AH30" s="370">
        <v>3010683.555142</v>
      </c>
      <c r="AI30" s="441">
        <f t="shared" si="51"/>
        <v>0.7085225894</v>
      </c>
      <c r="AJ30" s="442">
        <f t="shared" si="52"/>
        <v>62.48824315</v>
      </c>
      <c r="AK30" s="442">
        <f t="shared" si="53"/>
        <v>76.90320456</v>
      </c>
      <c r="AL30" s="357"/>
      <c r="AM30" s="370">
        <v>1323939.92</v>
      </c>
      <c r="AN30" s="441">
        <f t="shared" si="54"/>
        <v>0.7156926563</v>
      </c>
      <c r="AO30" s="442">
        <f t="shared" si="55"/>
        <v>66.42283363</v>
      </c>
      <c r="AP30" s="442">
        <f t="shared" si="56"/>
        <v>74.04585682</v>
      </c>
      <c r="AQ30" s="357"/>
      <c r="AR30" s="370">
        <v>2612846.99</v>
      </c>
      <c r="AS30" s="441">
        <f t="shared" si="57"/>
        <v>0.7697361583</v>
      </c>
      <c r="AT30" s="442">
        <f t="shared" si="58"/>
        <v>54.23094624</v>
      </c>
      <c r="AU30" s="442">
        <f t="shared" si="59"/>
        <v>65.42585612</v>
      </c>
      <c r="AV30" s="357"/>
      <c r="AW30" s="370">
        <f t="shared" si="60"/>
        <v>2612846.99</v>
      </c>
      <c r="AX30" s="441">
        <f t="shared" si="61"/>
        <v>0.7697361583</v>
      </c>
      <c r="AY30" s="442">
        <f t="shared" si="62"/>
        <v>54.23094624</v>
      </c>
      <c r="AZ30" s="442">
        <f t="shared" si="63"/>
        <v>66.74109147</v>
      </c>
      <c r="BA30" s="357"/>
      <c r="BB30" s="441">
        <f t="shared" si="64"/>
        <v>0.5067039613</v>
      </c>
    </row>
    <row r="31" ht="12.75" customHeight="1">
      <c r="A31" s="357"/>
      <c r="B31" s="439" t="s">
        <v>460</v>
      </c>
      <c r="C31" s="357"/>
      <c r="D31" s="370"/>
      <c r="E31" s="441">
        <f t="shared" si="33"/>
        <v>0</v>
      </c>
      <c r="F31" s="442">
        <f t="shared" si="34"/>
        <v>0</v>
      </c>
      <c r="G31" s="442">
        <f t="shared" si="35"/>
        <v>0</v>
      </c>
      <c r="H31" s="357"/>
      <c r="I31" s="370"/>
      <c r="J31" s="441">
        <f t="shared" si="36"/>
        <v>0</v>
      </c>
      <c r="K31" s="442">
        <f t="shared" si="37"/>
        <v>0</v>
      </c>
      <c r="L31" s="442">
        <f t="shared" si="38"/>
        <v>0</v>
      </c>
      <c r="M31" s="357"/>
      <c r="N31" s="370"/>
      <c r="O31" s="441">
        <f t="shared" si="39"/>
        <v>0</v>
      </c>
      <c r="P31" s="442">
        <f t="shared" si="40"/>
        <v>0</v>
      </c>
      <c r="Q31" s="442">
        <f t="shared" si="41"/>
        <v>0</v>
      </c>
      <c r="R31" s="357"/>
      <c r="S31" s="370"/>
      <c r="T31" s="441">
        <f t="shared" si="42"/>
        <v>0</v>
      </c>
      <c r="U31" s="442">
        <f t="shared" si="43"/>
        <v>0</v>
      </c>
      <c r="V31" s="442">
        <f t="shared" si="44"/>
        <v>0</v>
      </c>
      <c r="W31" s="357"/>
      <c r="X31" s="370"/>
      <c r="Y31" s="441">
        <f t="shared" si="45"/>
        <v>0</v>
      </c>
      <c r="Z31" s="442">
        <f t="shared" si="46"/>
        <v>0</v>
      </c>
      <c r="AA31" s="442">
        <f t="shared" si="47"/>
        <v>0</v>
      </c>
      <c r="AB31" s="357"/>
      <c r="AC31" s="370"/>
      <c r="AD31" s="441">
        <f t="shared" si="48"/>
        <v>0</v>
      </c>
      <c r="AE31" s="442">
        <f t="shared" si="49"/>
        <v>0</v>
      </c>
      <c r="AF31" s="442">
        <f t="shared" si="50"/>
        <v>0</v>
      </c>
      <c r="AG31" s="357"/>
      <c r="AH31" s="370"/>
      <c r="AI31" s="441">
        <f t="shared" si="51"/>
        <v>0</v>
      </c>
      <c r="AJ31" s="442">
        <f t="shared" si="52"/>
        <v>0</v>
      </c>
      <c r="AK31" s="442">
        <f t="shared" si="53"/>
        <v>0</v>
      </c>
      <c r="AL31" s="357"/>
      <c r="AM31" s="370"/>
      <c r="AN31" s="441">
        <f t="shared" si="54"/>
        <v>0</v>
      </c>
      <c r="AO31" s="442">
        <f t="shared" si="55"/>
        <v>0</v>
      </c>
      <c r="AP31" s="442">
        <f t="shared" si="56"/>
        <v>0</v>
      </c>
      <c r="AQ31" s="357"/>
      <c r="AR31" s="370"/>
      <c r="AS31" s="441">
        <f t="shared" si="57"/>
        <v>0</v>
      </c>
      <c r="AT31" s="442">
        <f t="shared" si="58"/>
        <v>0</v>
      </c>
      <c r="AU31" s="442">
        <f t="shared" si="59"/>
        <v>0</v>
      </c>
      <c r="AV31" s="357"/>
      <c r="AW31" s="370">
        <f t="shared" si="60"/>
        <v>0</v>
      </c>
      <c r="AX31" s="441">
        <f t="shared" si="61"/>
        <v>0</v>
      </c>
      <c r="AY31" s="442">
        <f t="shared" si="62"/>
        <v>0</v>
      </c>
      <c r="AZ31" s="442">
        <f t="shared" si="63"/>
        <v>0</v>
      </c>
      <c r="BA31" s="357"/>
      <c r="BB31" s="441" t="str">
        <f t="shared" si="64"/>
        <v>#DIV/0!</v>
      </c>
    </row>
    <row r="32" ht="12.75" customHeight="1">
      <c r="A32" s="357"/>
      <c r="B32" s="439" t="s">
        <v>464</v>
      </c>
      <c r="C32" s="357"/>
      <c r="D32" s="370">
        <v>278331.30999999994</v>
      </c>
      <c r="E32" s="441">
        <f t="shared" ref="E32:E33" si="65">+D32/D25</f>
        <v>1.133599578</v>
      </c>
      <c r="F32" s="442">
        <f t="shared" si="34"/>
        <v>5.776905562</v>
      </c>
      <c r="G32" s="442">
        <f t="shared" si="35"/>
        <v>8.547208881</v>
      </c>
      <c r="H32" s="357"/>
      <c r="I32" s="370">
        <v>61989.780000000006</v>
      </c>
      <c r="J32" s="441">
        <f t="shared" ref="J32:J33" si="66">+I32/I25</f>
        <v>0.9061062187</v>
      </c>
      <c r="K32" s="442">
        <f t="shared" si="37"/>
        <v>1.283113512</v>
      </c>
      <c r="L32" s="442">
        <f t="shared" si="38"/>
        <v>3.120866939</v>
      </c>
      <c r="M32" s="357"/>
      <c r="N32" s="370">
        <v>9085.05</v>
      </c>
      <c r="O32" s="441">
        <f t="shared" ref="O32:O33" si="67">+N32/N25</f>
        <v>0.4639525887</v>
      </c>
      <c r="P32" s="442">
        <f t="shared" si="40"/>
        <v>0.1885647572</v>
      </c>
      <c r="Q32" s="442">
        <f t="shared" si="41"/>
        <v>0.2261763095</v>
      </c>
      <c r="R32" s="357"/>
      <c r="S32" s="370">
        <v>11399.279999999999</v>
      </c>
      <c r="T32" s="441">
        <f t="shared" ref="T32:T33" si="68">+S32/S25</f>
        <v>0.4076059789</v>
      </c>
      <c r="U32" s="442">
        <f t="shared" si="43"/>
        <v>0.2365977584</v>
      </c>
      <c r="V32" s="442">
        <f t="shared" si="44"/>
        <v>0.278255181</v>
      </c>
      <c r="W32" s="357"/>
      <c r="X32" s="370">
        <v>7208.719999999998</v>
      </c>
      <c r="Y32" s="441">
        <f t="shared" ref="Y32:Y33" si="69">+X32/X25</f>
        <v>0.4537893099</v>
      </c>
      <c r="Z32" s="442">
        <f t="shared" si="46"/>
        <v>0.1496205895</v>
      </c>
      <c r="AA32" s="442">
        <f t="shared" si="47"/>
        <v>0.1815981459</v>
      </c>
      <c r="AB32" s="357"/>
      <c r="AC32" s="370">
        <v>5125.0</v>
      </c>
      <c r="AD32" s="441">
        <f t="shared" ref="AD32:AD33" si="70">+AC32/AC25</f>
        <v>0.28781754</v>
      </c>
      <c r="AE32" s="442">
        <f t="shared" si="49"/>
        <v>0.1060813049</v>
      </c>
      <c r="AF32" s="442">
        <f t="shared" si="50"/>
        <v>0.1274146633</v>
      </c>
      <c r="AG32" s="357"/>
      <c r="AH32" s="370">
        <v>9573.0</v>
      </c>
      <c r="AI32" s="441">
        <f t="shared" ref="AI32:AI33" si="71">+AH32/AH25</f>
        <v>0.4726807511</v>
      </c>
      <c r="AJ32" s="442">
        <f t="shared" si="52"/>
        <v>0.1986924035</v>
      </c>
      <c r="AK32" s="442">
        <f t="shared" si="53"/>
        <v>0.2445273187</v>
      </c>
      <c r="AL32" s="357"/>
      <c r="AM32" s="370">
        <v>5834.49</v>
      </c>
      <c r="AN32" s="441">
        <f t="shared" ref="AN32:AN33" si="72">+AM32/AM25</f>
        <v>0.4968326809</v>
      </c>
      <c r="AO32" s="442">
        <f t="shared" si="55"/>
        <v>0.2927197471</v>
      </c>
      <c r="AP32" s="442">
        <f t="shared" si="56"/>
        <v>0.3263137584</v>
      </c>
      <c r="AQ32" s="357"/>
      <c r="AR32" s="370">
        <v>8343.22</v>
      </c>
      <c r="AS32" s="441">
        <f t="shared" ref="AS32:AS33" si="73">+AR32/AR25</f>
        <v>0.3852497963</v>
      </c>
      <c r="AT32" s="442">
        <f t="shared" si="58"/>
        <v>0.1731677044</v>
      </c>
      <c r="AU32" s="442">
        <f t="shared" si="59"/>
        <v>0.2089147636</v>
      </c>
      <c r="AV32" s="357"/>
      <c r="AW32" s="370">
        <f t="shared" si="60"/>
        <v>8343.22</v>
      </c>
      <c r="AX32" s="441">
        <f t="shared" ref="AX32:AX33" si="74">+AW32/AW25</f>
        <v>0.3852497963</v>
      </c>
      <c r="AY32" s="442">
        <f t="shared" si="62"/>
        <v>0.1731677044</v>
      </c>
      <c r="AZ32" s="442">
        <f t="shared" si="63"/>
        <v>0.2131145112</v>
      </c>
      <c r="BA32" s="357"/>
      <c r="BB32" s="441">
        <f t="shared" si="64"/>
        <v>0.6993091396</v>
      </c>
    </row>
    <row r="33" ht="12.75" customHeight="1">
      <c r="A33" s="363"/>
      <c r="B33" s="363" t="s">
        <v>461</v>
      </c>
      <c r="C33" s="363"/>
      <c r="D33" s="394">
        <f>SUM(D29:D32)</f>
        <v>3407853.51</v>
      </c>
      <c r="E33" s="453">
        <f t="shared" si="65"/>
        <v>0.4063746305</v>
      </c>
      <c r="F33" s="454">
        <f t="shared" si="34"/>
        <v>70.73170423</v>
      </c>
      <c r="G33" s="454">
        <f t="shared" si="35"/>
        <v>104.6509492</v>
      </c>
      <c r="H33" s="363"/>
      <c r="I33" s="394">
        <f>SUM(I29:I32)</f>
        <v>1863506.06</v>
      </c>
      <c r="J33" s="453">
        <f t="shared" si="66"/>
        <v>0.3602055643</v>
      </c>
      <c r="K33" s="454">
        <f t="shared" si="37"/>
        <v>38.57232282</v>
      </c>
      <c r="L33" s="454">
        <f t="shared" si="38"/>
        <v>93.817956</v>
      </c>
      <c r="M33" s="363"/>
      <c r="N33" s="394">
        <f>SUM(N29:N32)</f>
        <v>4136032.85</v>
      </c>
      <c r="O33" s="453">
        <f t="shared" si="67"/>
        <v>0.3488483834</v>
      </c>
      <c r="P33" s="454">
        <f t="shared" si="40"/>
        <v>85.84543068</v>
      </c>
      <c r="Q33" s="454">
        <f t="shared" si="41"/>
        <v>102.9683542</v>
      </c>
      <c r="R33" s="363"/>
      <c r="S33" s="394">
        <f>SUM(S29:S32)</f>
        <v>5283053.33</v>
      </c>
      <c r="T33" s="453">
        <f t="shared" si="68"/>
        <v>0.3648932715</v>
      </c>
      <c r="U33" s="454">
        <f t="shared" si="43"/>
        <v>109.6524145</v>
      </c>
      <c r="V33" s="454">
        <f t="shared" si="44"/>
        <v>128.9587553</v>
      </c>
      <c r="W33" s="363"/>
      <c r="X33" s="394">
        <f>SUM(X29:X32)</f>
        <v>4640393.88</v>
      </c>
      <c r="Y33" s="453">
        <f t="shared" si="69"/>
        <v>0.3663728151</v>
      </c>
      <c r="Z33" s="454">
        <f t="shared" si="46"/>
        <v>96.31369614</v>
      </c>
      <c r="AA33" s="454">
        <f t="shared" si="47"/>
        <v>116.8982739</v>
      </c>
      <c r="AB33" s="363"/>
      <c r="AC33" s="394">
        <f>SUM(AC29:AC32)</f>
        <v>5064971.75</v>
      </c>
      <c r="AD33" s="453">
        <f t="shared" si="70"/>
        <v>0.3759223207</v>
      </c>
      <c r="AE33" s="454">
        <f t="shared" si="49"/>
        <v>104.8387926</v>
      </c>
      <c r="AF33" s="454">
        <f t="shared" si="50"/>
        <v>125.9222771</v>
      </c>
      <c r="AG33" s="363"/>
      <c r="AH33" s="394">
        <f>SUM(AH29:AH32)</f>
        <v>5797447.135</v>
      </c>
      <c r="AI33" s="453">
        <f t="shared" si="71"/>
        <v>0.3889155193</v>
      </c>
      <c r="AJ33" s="454">
        <f t="shared" si="52"/>
        <v>120.3289152</v>
      </c>
      <c r="AK33" s="454">
        <f t="shared" si="53"/>
        <v>148.0867234</v>
      </c>
      <c r="AL33" s="363"/>
      <c r="AM33" s="394">
        <f>SUM(AM29:AM32)</f>
        <v>2624587.04</v>
      </c>
      <c r="AN33" s="453">
        <f t="shared" si="72"/>
        <v>0.3518603623</v>
      </c>
      <c r="AO33" s="454">
        <f t="shared" si="55"/>
        <v>131.677054</v>
      </c>
      <c r="AP33" s="454">
        <f t="shared" si="56"/>
        <v>146.7889843</v>
      </c>
      <c r="AQ33" s="363"/>
      <c r="AR33" s="394">
        <f>SUM(AR29:AR32)</f>
        <v>5387661.58</v>
      </c>
      <c r="AS33" s="453">
        <f t="shared" si="73"/>
        <v>0.3845632892</v>
      </c>
      <c r="AT33" s="454">
        <f t="shared" si="58"/>
        <v>111.823611</v>
      </c>
      <c r="AU33" s="454">
        <f t="shared" si="59"/>
        <v>134.9073913</v>
      </c>
      <c r="AV33" s="363"/>
      <c r="AW33" s="394">
        <f>SUM(AW29:AW32)</f>
        <v>5387661.58</v>
      </c>
      <c r="AX33" s="453">
        <f t="shared" si="74"/>
        <v>0.3845632892</v>
      </c>
      <c r="AY33" s="454">
        <f t="shared" si="62"/>
        <v>111.823611</v>
      </c>
      <c r="AZ33" s="454">
        <f t="shared" si="63"/>
        <v>137.6193921</v>
      </c>
      <c r="BA33" s="363"/>
      <c r="BB33" s="453"/>
    </row>
    <row r="34" ht="12.75" customHeight="1">
      <c r="A34" s="357"/>
      <c r="B34" s="357"/>
      <c r="C34" s="357"/>
      <c r="D34" s="357"/>
      <c r="E34" s="357"/>
      <c r="F34" s="442"/>
      <c r="G34" s="442"/>
      <c r="H34" s="357"/>
      <c r="I34" s="357"/>
      <c r="J34" s="357"/>
      <c r="K34" s="442"/>
      <c r="L34" s="442"/>
      <c r="M34" s="357"/>
      <c r="N34" s="357"/>
      <c r="O34" s="357"/>
      <c r="P34" s="442"/>
      <c r="Q34" s="442"/>
      <c r="R34" s="357"/>
      <c r="S34" s="357"/>
      <c r="T34" s="357"/>
      <c r="U34" s="442"/>
      <c r="V34" s="442"/>
      <c r="W34" s="357"/>
      <c r="X34" s="357"/>
      <c r="Y34" s="357"/>
      <c r="Z34" s="442"/>
      <c r="AA34" s="442"/>
      <c r="AB34" s="357"/>
      <c r="AC34" s="357"/>
      <c r="AD34" s="357"/>
      <c r="AE34" s="442"/>
      <c r="AF34" s="442"/>
      <c r="AG34" s="357"/>
      <c r="AH34" s="357"/>
      <c r="AI34" s="357"/>
      <c r="AJ34" s="442"/>
      <c r="AK34" s="442"/>
      <c r="AL34" s="357"/>
      <c r="AM34" s="357"/>
      <c r="AN34" s="357"/>
      <c r="AO34" s="442"/>
      <c r="AP34" s="442"/>
      <c r="AQ34" s="357"/>
      <c r="AR34" s="357"/>
      <c r="AS34" s="357"/>
      <c r="AT34" s="442"/>
      <c r="AU34" s="442"/>
      <c r="AV34" s="357"/>
      <c r="AW34" s="357"/>
      <c r="AX34" s="357"/>
      <c r="AY34" s="442"/>
      <c r="AZ34" s="442"/>
      <c r="BA34" s="357"/>
      <c r="BB34" s="357"/>
    </row>
    <row r="35" ht="12.75" customHeight="1" outlineLevel="1">
      <c r="A35" s="363"/>
      <c r="B35" s="363" t="s">
        <v>462</v>
      </c>
      <c r="C35" s="363"/>
      <c r="D35" s="363"/>
      <c r="E35" s="363"/>
      <c r="F35" s="457"/>
      <c r="G35" s="457"/>
      <c r="H35" s="363"/>
      <c r="I35" s="363"/>
      <c r="J35" s="363"/>
      <c r="K35" s="457"/>
      <c r="L35" s="457"/>
      <c r="M35" s="363"/>
      <c r="N35" s="363"/>
      <c r="O35" s="363"/>
      <c r="P35" s="457"/>
      <c r="Q35" s="457"/>
      <c r="R35" s="363"/>
      <c r="S35" s="363"/>
      <c r="T35" s="363"/>
      <c r="U35" s="457"/>
      <c r="V35" s="457"/>
      <c r="W35" s="363"/>
      <c r="X35" s="363"/>
      <c r="Y35" s="363"/>
      <c r="Z35" s="457"/>
      <c r="AA35" s="457"/>
      <c r="AB35" s="363"/>
      <c r="AC35" s="363"/>
      <c r="AD35" s="363"/>
      <c r="AE35" s="457"/>
      <c r="AF35" s="457"/>
      <c r="AG35" s="363"/>
      <c r="AH35" s="363"/>
      <c r="AI35" s="363"/>
      <c r="AJ35" s="457"/>
      <c r="AK35" s="457"/>
      <c r="AL35" s="363"/>
      <c r="AM35" s="363"/>
      <c r="AN35" s="363"/>
      <c r="AO35" s="457"/>
      <c r="AP35" s="457"/>
      <c r="AQ35" s="363"/>
      <c r="AR35" s="363"/>
      <c r="AS35" s="363"/>
      <c r="AT35" s="457"/>
      <c r="AU35" s="457"/>
      <c r="AV35" s="363"/>
      <c r="AW35" s="363"/>
      <c r="AX35" s="363"/>
      <c r="AY35" s="457"/>
      <c r="AZ35" s="457"/>
      <c r="BA35" s="363"/>
      <c r="BB35" s="363"/>
    </row>
    <row r="36" ht="12.75" customHeight="1" outlineLevel="1">
      <c r="A36" s="357"/>
      <c r="B36" s="439" t="s">
        <v>39</v>
      </c>
      <c r="C36" s="357"/>
      <c r="D36" s="370">
        <f t="shared" ref="D36:D37" si="75">+D21-D29</f>
        <v>4576239.01</v>
      </c>
      <c r="E36" s="441">
        <f t="shared" ref="E36:E37" si="76">+D36/D21</f>
        <v>0.7218105744</v>
      </c>
      <c r="F36" s="442">
        <f t="shared" ref="F36:F40" si="77">+D36/G$10</f>
        <v>94.98212972</v>
      </c>
      <c r="G36" s="442">
        <f t="shared" ref="G36:G40" si="78">+D36/G$11</f>
        <v>140.5306169</v>
      </c>
      <c r="H36" s="357"/>
      <c r="I36" s="370">
        <f t="shared" ref="I36:I37" si="79">+I21-I29</f>
        <v>3028614.01</v>
      </c>
      <c r="J36" s="441">
        <f t="shared" ref="J36:J37" si="80">+I36/I21</f>
        <v>0.7444167533</v>
      </c>
      <c r="K36" s="442">
        <f t="shared" ref="K36:K40" si="81">+I36/L$10</f>
        <v>62.68864899</v>
      </c>
      <c r="L36" s="442">
        <f t="shared" ref="L36:L40" si="82">+I36/L$11</f>
        <v>152.4751553</v>
      </c>
      <c r="M36" s="357"/>
      <c r="N36" s="370">
        <f t="shared" ref="N36:N37" si="83">+N21-N29</f>
        <v>6899473.13</v>
      </c>
      <c r="O36" s="441">
        <f t="shared" ref="O36:O37" si="84">+N36/N21</f>
        <v>0.7348264653</v>
      </c>
      <c r="P36" s="442">
        <f t="shared" ref="P36:P40" si="85">+N36/Q$10</f>
        <v>143.202016</v>
      </c>
      <c r="Q36" s="442">
        <f t="shared" ref="Q36:Q40" si="86">+N36/Q$11</f>
        <v>171.7654135</v>
      </c>
      <c r="R36" s="357"/>
      <c r="S36" s="370">
        <f t="shared" ref="S36:S37" si="87">+S21-S29</f>
        <v>8465374.5</v>
      </c>
      <c r="T36" s="441">
        <f t="shared" ref="T36:T37" si="88">+S36/S21</f>
        <v>0.7497770364</v>
      </c>
      <c r="U36" s="442">
        <f t="shared" ref="U36:U40" si="89">+S36/V$10</f>
        <v>175.7030822</v>
      </c>
      <c r="V36" s="442">
        <f t="shared" ref="V36:V40" si="90">+S36/V$11</f>
        <v>206.6388679</v>
      </c>
      <c r="W36" s="357"/>
      <c r="X36" s="370">
        <f t="shared" ref="X36:X37" si="91">+X21-X29</f>
        <v>7215153.21</v>
      </c>
      <c r="Y36" s="441">
        <f t="shared" ref="Y36:Y37" si="92">+X36/X21</f>
        <v>0.7356401016</v>
      </c>
      <c r="Z36" s="442">
        <f t="shared" ref="Z36:Z40" si="93">+X36/AA$10</f>
        <v>149.7541139</v>
      </c>
      <c r="AA36" s="442">
        <f t="shared" ref="AA36:AA40" si="94">+X36/AA$11</f>
        <v>181.7602078</v>
      </c>
      <c r="AB36" s="357"/>
      <c r="AC36" s="370">
        <f t="shared" ref="AC36:AC37" si="95">+AC21-AC29</f>
        <v>6726924.54</v>
      </c>
      <c r="AD36" s="441">
        <f t="shared" ref="AD36:AD37" si="96">+AC36/AC21</f>
        <v>0.7083652148</v>
      </c>
      <c r="AE36" s="442">
        <f t="shared" ref="AE36:AE40" si="97">+AC36/AF$10</f>
        <v>139.2392064</v>
      </c>
      <c r="AF36" s="442">
        <f t="shared" ref="AF36:AF40" si="98">+AC36/AF$11</f>
        <v>167.2407463</v>
      </c>
      <c r="AG36" s="357"/>
      <c r="AH36" s="370">
        <f t="shared" ref="AH36:AH37" si="99">+AH21-AH29</f>
        <v>6610347.07</v>
      </c>
      <c r="AI36" s="441">
        <f t="shared" ref="AI36:AI37" si="100">+AH36/AH21</f>
        <v>0.7041619769</v>
      </c>
      <c r="AJ36" s="442">
        <f t="shared" ref="AJ36:AJ40" si="101">+AH36/AK$10</f>
        <v>137.20106</v>
      </c>
      <c r="AK36" s="442">
        <f t="shared" ref="AK36:AK40" si="102">+AH36/AK$11</f>
        <v>168.8509814</v>
      </c>
      <c r="AL36" s="357"/>
      <c r="AM36" s="370">
        <f t="shared" ref="AM36:AM37" si="103">+AM21-AM29</f>
        <v>3746702.52</v>
      </c>
      <c r="AN36" s="441">
        <f t="shared" ref="AN36:AN37" si="104">+AM36/AM21</f>
        <v>0.7431699417</v>
      </c>
      <c r="AO36" s="442">
        <f t="shared" ref="AO36:AO40" si="105">+AM36/AP$10</f>
        <v>187.9742384</v>
      </c>
      <c r="AP36" s="442">
        <f t="shared" ref="AP36:AP40" si="106">+AM36/AP$11</f>
        <v>209.5471208</v>
      </c>
      <c r="AQ36" s="357"/>
      <c r="AR36" s="370">
        <f t="shared" ref="AR36:AR37" si="107">+AR21-AR29</f>
        <v>6556446.16</v>
      </c>
      <c r="AS36" s="441">
        <f t="shared" ref="AS36:AS37" si="108">+AR36/AR21</f>
        <v>0.703261199</v>
      </c>
      <c r="AT36" s="442">
        <f t="shared" ref="AT36:AT40" si="109">+AR36/AU$10</f>
        <v>136.0823196</v>
      </c>
      <c r="AU36" s="442">
        <f t="shared" ref="AU36:AU40" si="110">+AR36/AU$11</f>
        <v>164.1738321</v>
      </c>
      <c r="AV36" s="357"/>
      <c r="AW36" s="370">
        <f t="shared" ref="AW36:AW37" si="111">+AW21-AW29</f>
        <v>6556446.16</v>
      </c>
      <c r="AX36" s="441">
        <f t="shared" ref="AX36:AX37" si="112">+AW36/AW21</f>
        <v>0.703261199</v>
      </c>
      <c r="AY36" s="442">
        <f t="shared" ref="AY36:AY40" si="113">+AW36/AZ$10</f>
        <v>136.0823196</v>
      </c>
      <c r="AZ36" s="442">
        <f t="shared" ref="AZ36:AZ40" si="114">+AW36/AZ$11</f>
        <v>167.4741669</v>
      </c>
      <c r="BA36" s="357"/>
      <c r="BB36" s="363"/>
    </row>
    <row r="37" ht="12.75" customHeight="1" outlineLevel="1">
      <c r="A37" s="357"/>
      <c r="B37" s="439" t="s">
        <v>40</v>
      </c>
      <c r="C37" s="357"/>
      <c r="D37" s="370">
        <f t="shared" si="75"/>
        <v>-337702.95</v>
      </c>
      <c r="E37" s="441">
        <f t="shared" si="76"/>
        <v>-0.3284684791</v>
      </c>
      <c r="F37" s="442">
        <f t="shared" si="77"/>
        <v>-7.009193649</v>
      </c>
      <c r="G37" s="442">
        <f t="shared" si="78"/>
        <v>-10.37043821</v>
      </c>
      <c r="H37" s="357"/>
      <c r="I37" s="370">
        <f t="shared" si="79"/>
        <v>-188349.44</v>
      </c>
      <c r="J37" s="441">
        <f t="shared" si="80"/>
        <v>-0.3285114763</v>
      </c>
      <c r="K37" s="442">
        <f t="shared" si="81"/>
        <v>-3.898605729</v>
      </c>
      <c r="L37" s="442">
        <f t="shared" si="82"/>
        <v>-9.482426622</v>
      </c>
      <c r="M37" s="357"/>
      <c r="N37" s="370">
        <f t="shared" si="83"/>
        <v>-103497.91</v>
      </c>
      <c r="O37" s="441">
        <f t="shared" si="84"/>
        <v>-0.06748391094</v>
      </c>
      <c r="P37" s="442">
        <f t="shared" si="85"/>
        <v>-2.148150892</v>
      </c>
      <c r="Q37" s="442">
        <f t="shared" si="86"/>
        <v>-2.576625921</v>
      </c>
      <c r="R37" s="357"/>
      <c r="S37" s="370">
        <f t="shared" si="87"/>
        <v>-240452.68</v>
      </c>
      <c r="T37" s="441">
        <f t="shared" si="88"/>
        <v>-0.1089967647</v>
      </c>
      <c r="U37" s="442">
        <f t="shared" si="89"/>
        <v>-4.99071565</v>
      </c>
      <c r="V37" s="442">
        <f t="shared" si="90"/>
        <v>-5.869423682</v>
      </c>
      <c r="W37" s="357"/>
      <c r="X37" s="370">
        <f t="shared" si="91"/>
        <v>-203246.06</v>
      </c>
      <c r="Y37" s="441">
        <f t="shared" si="92"/>
        <v>-0.1106342457</v>
      </c>
      <c r="Z37" s="442">
        <f t="shared" si="93"/>
        <v>-4.218473641</v>
      </c>
      <c r="AA37" s="442">
        <f t="shared" si="94"/>
        <v>-5.120063986</v>
      </c>
      <c r="AB37" s="357"/>
      <c r="AC37" s="370">
        <f t="shared" si="95"/>
        <v>440399.43</v>
      </c>
      <c r="AD37" s="441">
        <f t="shared" si="96"/>
        <v>0.1612733692</v>
      </c>
      <c r="AE37" s="442">
        <f t="shared" si="97"/>
        <v>9.115735842</v>
      </c>
      <c r="AF37" s="442">
        <f t="shared" si="98"/>
        <v>10.94894538</v>
      </c>
      <c r="AG37" s="357"/>
      <c r="AH37" s="370">
        <f t="shared" si="99"/>
        <v>1238557.895</v>
      </c>
      <c r="AI37" s="441">
        <f t="shared" si="100"/>
        <v>0.2914774106</v>
      </c>
      <c r="AJ37" s="442">
        <f t="shared" si="101"/>
        <v>25.70688864</v>
      </c>
      <c r="AK37" s="442">
        <f t="shared" si="102"/>
        <v>31.63702508</v>
      </c>
      <c r="AL37" s="357"/>
      <c r="AM37" s="370">
        <f t="shared" si="103"/>
        <v>525932.24</v>
      </c>
      <c r="AN37" s="441">
        <f t="shared" si="104"/>
        <v>0.2843073437</v>
      </c>
      <c r="AO37" s="442">
        <f t="shared" si="105"/>
        <v>26.38632551</v>
      </c>
      <c r="AP37" s="442">
        <f t="shared" si="106"/>
        <v>29.41455481</v>
      </c>
      <c r="AQ37" s="357"/>
      <c r="AR37" s="370">
        <f t="shared" si="107"/>
        <v>781623.91</v>
      </c>
      <c r="AS37" s="441">
        <f t="shared" si="108"/>
        <v>0.2302638417</v>
      </c>
      <c r="AT37" s="442">
        <f t="shared" si="109"/>
        <v>16.22299523</v>
      </c>
      <c r="AU37" s="442">
        <f t="shared" si="110"/>
        <v>19.57191281</v>
      </c>
      <c r="AV37" s="357"/>
      <c r="AW37" s="370">
        <f t="shared" si="111"/>
        <v>781623.91</v>
      </c>
      <c r="AX37" s="441">
        <f t="shared" si="112"/>
        <v>0.2302638417</v>
      </c>
      <c r="AY37" s="442">
        <f t="shared" si="113"/>
        <v>16.22299523</v>
      </c>
      <c r="AZ37" s="442">
        <f t="shared" si="114"/>
        <v>19.9653608</v>
      </c>
      <c r="BA37" s="357"/>
      <c r="BB37" s="363"/>
    </row>
    <row r="38" ht="12.75" customHeight="1" outlineLevel="1">
      <c r="A38" s="357"/>
      <c r="B38" s="439" t="s">
        <v>460</v>
      </c>
      <c r="C38" s="357"/>
      <c r="D38" s="370">
        <f>SUM(D23:D24)</f>
        <v>772402.78</v>
      </c>
      <c r="E38" s="441">
        <f>+D38/SUM(D23:D24)</f>
        <v>1</v>
      </c>
      <c r="F38" s="442">
        <f t="shared" si="77"/>
        <v>16.03160606</v>
      </c>
      <c r="G38" s="442">
        <f t="shared" si="78"/>
        <v>23.71953016</v>
      </c>
      <c r="H38" s="357"/>
      <c r="I38" s="370">
        <f>SUM(I23:I24)</f>
        <v>463257.4</v>
      </c>
      <c r="J38" s="441">
        <f>+I38/SUM(I23:I24)</f>
        <v>1</v>
      </c>
      <c r="K38" s="442">
        <f t="shared" si="81"/>
        <v>9.58886819</v>
      </c>
      <c r="L38" s="442">
        <f t="shared" si="82"/>
        <v>23.32263002</v>
      </c>
      <c r="M38" s="357"/>
      <c r="N38" s="370">
        <f>SUM(N23:N24)</f>
        <v>913742.85</v>
      </c>
      <c r="O38" s="441">
        <f>+N38/SUM(N23:N24)</f>
        <v>1</v>
      </c>
      <c r="P38" s="442">
        <f t="shared" si="85"/>
        <v>18.96518991</v>
      </c>
      <c r="Q38" s="442">
        <f t="shared" si="86"/>
        <v>22.74802953</v>
      </c>
      <c r="R38" s="357"/>
      <c r="S38" s="370">
        <f>SUM(S23:S24)</f>
        <v>953809.99</v>
      </c>
      <c r="T38" s="441">
        <f>+S38/SUM(S23:S24)</f>
        <v>1</v>
      </c>
      <c r="U38" s="442">
        <f t="shared" si="89"/>
        <v>19.79680345</v>
      </c>
      <c r="V38" s="442">
        <f t="shared" si="90"/>
        <v>23.28239778</v>
      </c>
      <c r="W38" s="357"/>
      <c r="X38" s="370">
        <f>SUM(X23:X24)</f>
        <v>1004792.27</v>
      </c>
      <c r="Y38" s="441">
        <f>+X38/SUM(X23:X24)</f>
        <v>1</v>
      </c>
      <c r="Z38" s="442">
        <f t="shared" si="93"/>
        <v>20.85496617</v>
      </c>
      <c r="AA38" s="442">
        <f t="shared" si="94"/>
        <v>25.31217931</v>
      </c>
      <c r="AB38" s="357"/>
      <c r="AC38" s="370">
        <f>SUM(AC23:AC24)</f>
        <v>1228475.94</v>
      </c>
      <c r="AD38" s="441">
        <f>+AC38/SUM(AC23:AC24)</f>
        <v>1</v>
      </c>
      <c r="AE38" s="442">
        <f t="shared" si="97"/>
        <v>25.42796696</v>
      </c>
      <c r="AF38" s="442">
        <f t="shared" si="98"/>
        <v>30.54162892</v>
      </c>
      <c r="AG38" s="357"/>
      <c r="AH38" s="370">
        <f>SUM(AH23:AH24)</f>
        <v>1249668.75</v>
      </c>
      <c r="AI38" s="441">
        <f>+AH38/SUM(AH23:AH24)</f>
        <v>1</v>
      </c>
      <c r="AJ38" s="442">
        <f t="shared" si="101"/>
        <v>25.9375</v>
      </c>
      <c r="AK38" s="442">
        <f t="shared" si="102"/>
        <v>31.9208345</v>
      </c>
      <c r="AL38" s="357"/>
      <c r="AM38" s="370">
        <f>SUM(AM23:AM24)</f>
        <v>556041.54</v>
      </c>
      <c r="AN38" s="441">
        <f>+AM38/SUM(AM23:AM24)</f>
        <v>1</v>
      </c>
      <c r="AO38" s="442">
        <f t="shared" si="105"/>
        <v>27.89692655</v>
      </c>
      <c r="AP38" s="442">
        <f t="shared" si="106"/>
        <v>31.09852013</v>
      </c>
      <c r="AQ38" s="357"/>
      <c r="AR38" s="370">
        <f>SUM(AR23:AR24)</f>
        <v>1270772.63</v>
      </c>
      <c r="AS38" s="441">
        <f>+AR38/SUM(AR23:AR24)</f>
        <v>1</v>
      </c>
      <c r="AT38" s="442">
        <f t="shared" si="109"/>
        <v>26.37552159</v>
      </c>
      <c r="AU38" s="442">
        <f t="shared" si="110"/>
        <v>31.82022811</v>
      </c>
      <c r="AV38" s="357"/>
      <c r="AW38" s="370">
        <f>SUM(AW23:AW24)</f>
        <v>1270772.63</v>
      </c>
      <c r="AX38" s="441">
        <f>+AW38/SUM(AW23:AW24)</f>
        <v>1</v>
      </c>
      <c r="AY38" s="442">
        <f t="shared" si="113"/>
        <v>26.37552159</v>
      </c>
      <c r="AZ38" s="442">
        <f t="shared" si="114"/>
        <v>32.45990013</v>
      </c>
      <c r="BA38" s="357"/>
      <c r="BB38" s="363"/>
    </row>
    <row r="39" ht="12.75" customHeight="1" outlineLevel="1">
      <c r="A39" s="357"/>
      <c r="B39" s="439" t="s">
        <v>464</v>
      </c>
      <c r="C39" s="357"/>
      <c r="D39" s="459">
        <f>+D25-D32</f>
        <v>-32802.54</v>
      </c>
      <c r="E39" s="460">
        <f t="shared" ref="E39:E40" si="115">+D39/D25</f>
        <v>-0.1335995778</v>
      </c>
      <c r="F39" s="461">
        <f t="shared" si="77"/>
        <v>-0.6808331258</v>
      </c>
      <c r="G39" s="461">
        <f t="shared" si="78"/>
        <v>-1.007325267</v>
      </c>
      <c r="H39" s="357"/>
      <c r="I39" s="459">
        <f>+I25-I32</f>
        <v>6423.59</v>
      </c>
      <c r="J39" s="460">
        <f t="shared" ref="J39:J40" si="116">+I39/I25</f>
        <v>0.09389378129</v>
      </c>
      <c r="K39" s="461">
        <f t="shared" si="81"/>
        <v>0.1329605481</v>
      </c>
      <c r="L39" s="461">
        <f t="shared" si="82"/>
        <v>0.3233947541</v>
      </c>
      <c r="M39" s="357"/>
      <c r="N39" s="459">
        <f>+N25-N32</f>
        <v>10496.8</v>
      </c>
      <c r="O39" s="460">
        <f t="shared" ref="O39:O40" si="117">+N39/N25</f>
        <v>0.5360474113</v>
      </c>
      <c r="P39" s="461">
        <f t="shared" si="85"/>
        <v>0.2178663346</v>
      </c>
      <c r="Q39" s="461">
        <f t="shared" si="86"/>
        <v>0.2613224457</v>
      </c>
      <c r="R39" s="357"/>
      <c r="S39" s="459">
        <f>+S25-S32</f>
        <v>16567.14</v>
      </c>
      <c r="T39" s="460">
        <f t="shared" ref="T39:T40" si="118">+S39/S25</f>
        <v>0.5923940211</v>
      </c>
      <c r="U39" s="461">
        <f t="shared" si="89"/>
        <v>0.3438592777</v>
      </c>
      <c r="V39" s="461">
        <f t="shared" si="90"/>
        <v>0.4044020797</v>
      </c>
      <c r="W39" s="357"/>
      <c r="X39" s="459">
        <f>+X25-X32</f>
        <v>8676.89</v>
      </c>
      <c r="Y39" s="460">
        <f t="shared" ref="Y39:Y40" si="119">+X39/X25</f>
        <v>0.5462106901</v>
      </c>
      <c r="Z39" s="461">
        <f t="shared" si="93"/>
        <v>0.1800931922</v>
      </c>
      <c r="AA39" s="461">
        <f t="shared" si="94"/>
        <v>0.2185834845</v>
      </c>
      <c r="AB39" s="357"/>
      <c r="AC39" s="459">
        <f>+AC25-AC32</f>
        <v>12681.42</v>
      </c>
      <c r="AD39" s="460">
        <f t="shared" ref="AD39:AD40" si="120">+AC39/AC25</f>
        <v>0.71218246</v>
      </c>
      <c r="AE39" s="461">
        <f t="shared" si="97"/>
        <v>0.2624900646</v>
      </c>
      <c r="AF39" s="461">
        <f t="shared" si="98"/>
        <v>0.3152778261</v>
      </c>
      <c r="AG39" s="357"/>
      <c r="AH39" s="459">
        <f>+AH25-AH32</f>
        <v>10679.57</v>
      </c>
      <c r="AI39" s="460">
        <f t="shared" ref="AI39:AI40" si="121">+AH39/AH25</f>
        <v>0.5273192489</v>
      </c>
      <c r="AJ39" s="461">
        <f t="shared" si="101"/>
        <v>0.2216598174</v>
      </c>
      <c r="AK39" s="461">
        <f t="shared" si="102"/>
        <v>0.2727929194</v>
      </c>
      <c r="AL39" s="357"/>
      <c r="AM39" s="459">
        <f>+AM25-AM32</f>
        <v>5908.88</v>
      </c>
      <c r="AN39" s="460">
        <f t="shared" ref="AN39:AN40" si="122">+AM39/AM25</f>
        <v>0.5031673191</v>
      </c>
      <c r="AO39" s="461">
        <f t="shared" si="105"/>
        <v>0.2964519366</v>
      </c>
      <c r="AP39" s="461">
        <f t="shared" si="106"/>
        <v>0.3304742729</v>
      </c>
      <c r="AQ39" s="357"/>
      <c r="AR39" s="459">
        <f>+AR25-AR32</f>
        <v>13313.43</v>
      </c>
      <c r="AS39" s="460">
        <f t="shared" ref="AS39:AS40" si="123">+AR39/AR25</f>
        <v>0.6147502037</v>
      </c>
      <c r="AT39" s="461">
        <f t="shared" si="109"/>
        <v>0.2763268991</v>
      </c>
      <c r="AU39" s="461">
        <f t="shared" si="110"/>
        <v>0.3333691406</v>
      </c>
      <c r="AV39" s="357"/>
      <c r="AW39" s="459">
        <f>+AW25-AW32</f>
        <v>13313.43</v>
      </c>
      <c r="AX39" s="460">
        <f t="shared" ref="AX39:AX40" si="124">+AW39/AW25</f>
        <v>0.6147502037</v>
      </c>
      <c r="AY39" s="461">
        <f t="shared" si="113"/>
        <v>0.2763268991</v>
      </c>
      <c r="AZ39" s="461">
        <f t="shared" si="114"/>
        <v>0.3400707553</v>
      </c>
      <c r="BA39" s="357"/>
      <c r="BB39" s="363"/>
    </row>
    <row r="40" ht="12.75" customHeight="1">
      <c r="A40" s="363"/>
      <c r="B40" s="363" t="s">
        <v>465</v>
      </c>
      <c r="C40" s="363"/>
      <c r="D40" s="458">
        <f>SUM(D36:D39)</f>
        <v>4978136.3</v>
      </c>
      <c r="E40" s="462">
        <f t="shared" si="115"/>
        <v>0.5936253695</v>
      </c>
      <c r="F40" s="457">
        <f t="shared" si="77"/>
        <v>103.323709</v>
      </c>
      <c r="G40" s="457">
        <f t="shared" si="78"/>
        <v>152.8723836</v>
      </c>
      <c r="H40" s="363"/>
      <c r="I40" s="458">
        <f>SUM(I36:I39)</f>
        <v>3309945.56</v>
      </c>
      <c r="J40" s="462">
        <f t="shared" si="116"/>
        <v>0.6397944357</v>
      </c>
      <c r="K40" s="457">
        <f t="shared" si="81"/>
        <v>68.511872</v>
      </c>
      <c r="L40" s="457">
        <f t="shared" si="82"/>
        <v>166.6387535</v>
      </c>
      <c r="M40" s="363"/>
      <c r="N40" s="458">
        <f>SUM(N36:N39)</f>
        <v>7720214.87</v>
      </c>
      <c r="O40" s="462">
        <f t="shared" si="117"/>
        <v>0.6511516166</v>
      </c>
      <c r="P40" s="457">
        <f t="shared" si="85"/>
        <v>160.2369213</v>
      </c>
      <c r="Q40" s="457">
        <f t="shared" si="86"/>
        <v>192.1981396</v>
      </c>
      <c r="R40" s="363"/>
      <c r="S40" s="458">
        <f>SUM(S36:S39)</f>
        <v>9195298.95</v>
      </c>
      <c r="T40" s="462">
        <f t="shared" si="118"/>
        <v>0.6351067285</v>
      </c>
      <c r="U40" s="457">
        <f t="shared" si="89"/>
        <v>190.8530293</v>
      </c>
      <c r="V40" s="457">
        <f t="shared" si="90"/>
        <v>224.4562441</v>
      </c>
      <c r="W40" s="363"/>
      <c r="X40" s="458">
        <f>SUM(X36:X39)</f>
        <v>8025376.31</v>
      </c>
      <c r="Y40" s="462">
        <f t="shared" si="119"/>
        <v>0.6336271849</v>
      </c>
      <c r="Z40" s="457">
        <f t="shared" si="93"/>
        <v>166.5706997</v>
      </c>
      <c r="AA40" s="457">
        <f t="shared" si="94"/>
        <v>202.1709066</v>
      </c>
      <c r="AB40" s="363"/>
      <c r="AC40" s="458">
        <f>SUM(AC36:AC39)</f>
        <v>8408481.33</v>
      </c>
      <c r="AD40" s="462">
        <f t="shared" si="120"/>
        <v>0.6240776793</v>
      </c>
      <c r="AE40" s="457">
        <f t="shared" si="97"/>
        <v>174.0453993</v>
      </c>
      <c r="AF40" s="457">
        <f t="shared" si="98"/>
        <v>209.0465985</v>
      </c>
      <c r="AG40" s="363"/>
      <c r="AH40" s="458">
        <f>SUM(AH36:AH39)</f>
        <v>9109253.285</v>
      </c>
      <c r="AI40" s="462">
        <f t="shared" si="121"/>
        <v>0.6110844807</v>
      </c>
      <c r="AJ40" s="457">
        <f t="shared" si="101"/>
        <v>189.0671084</v>
      </c>
      <c r="AK40" s="457">
        <f t="shared" si="102"/>
        <v>232.6816339</v>
      </c>
      <c r="AL40" s="363"/>
      <c r="AM40" s="458">
        <f>SUM(AM36:AM39)</f>
        <v>4834585.18</v>
      </c>
      <c r="AN40" s="462">
        <f t="shared" si="122"/>
        <v>0.6481396377</v>
      </c>
      <c r="AO40" s="457">
        <f t="shared" si="105"/>
        <v>242.5539424</v>
      </c>
      <c r="AP40" s="457">
        <f t="shared" si="106"/>
        <v>270.39067</v>
      </c>
      <c r="AQ40" s="363"/>
      <c r="AR40" s="458">
        <f>SUM(AR36:AR39)</f>
        <v>8622156.13</v>
      </c>
      <c r="AS40" s="462">
        <f t="shared" si="123"/>
        <v>0.6154367108</v>
      </c>
      <c r="AT40" s="457">
        <f t="shared" si="109"/>
        <v>178.9571633</v>
      </c>
      <c r="AU40" s="457">
        <f t="shared" si="110"/>
        <v>215.8993422</v>
      </c>
      <c r="AV40" s="363"/>
      <c r="AW40" s="458">
        <f>SUM(AW36:AW39)</f>
        <v>8622156.13</v>
      </c>
      <c r="AX40" s="462">
        <f t="shared" si="124"/>
        <v>0.6154367108</v>
      </c>
      <c r="AY40" s="457">
        <f t="shared" si="113"/>
        <v>178.9571633</v>
      </c>
      <c r="AZ40" s="457">
        <f t="shared" si="114"/>
        <v>220.2394986</v>
      </c>
      <c r="BA40" s="363"/>
      <c r="BB40" s="363"/>
    </row>
    <row r="41" ht="12.75" customHeight="1">
      <c r="A41" s="357"/>
      <c r="B41" s="357"/>
      <c r="C41" s="357"/>
      <c r="D41" s="11"/>
      <c r="E41" s="357"/>
      <c r="F41" s="442"/>
      <c r="G41" s="442"/>
      <c r="H41" s="357"/>
      <c r="I41" s="11"/>
      <c r="J41" s="357"/>
      <c r="K41" s="442"/>
      <c r="L41" s="442"/>
      <c r="M41" s="357"/>
      <c r="N41" s="11"/>
      <c r="O41" s="357"/>
      <c r="P41" s="442"/>
      <c r="Q41" s="442"/>
      <c r="R41" s="357"/>
      <c r="S41" s="11"/>
      <c r="T41" s="357"/>
      <c r="U41" s="442"/>
      <c r="V41" s="442"/>
      <c r="W41" s="357"/>
      <c r="X41" s="11"/>
      <c r="Y41" s="357"/>
      <c r="Z41" s="442"/>
      <c r="AA41" s="442"/>
      <c r="AB41" s="357"/>
      <c r="AC41" s="11"/>
      <c r="AD41" s="357"/>
      <c r="AE41" s="442"/>
      <c r="AF41" s="442"/>
      <c r="AG41" s="357"/>
      <c r="AH41" s="11"/>
      <c r="AI41" s="357"/>
      <c r="AJ41" s="442"/>
      <c r="AK41" s="442"/>
      <c r="AL41" s="357"/>
      <c r="AM41" s="11"/>
      <c r="AN41" s="357"/>
      <c r="AO41" s="442"/>
      <c r="AP41" s="442"/>
      <c r="AQ41" s="357"/>
      <c r="AR41" s="11"/>
      <c r="AS41" s="357"/>
      <c r="AT41" s="442"/>
      <c r="AU41" s="442"/>
      <c r="AV41" s="357"/>
      <c r="AW41" s="11"/>
      <c r="AX41" s="357"/>
      <c r="AY41" s="442"/>
      <c r="AZ41" s="442"/>
      <c r="BA41" s="357"/>
      <c r="BB41" s="357"/>
    </row>
    <row r="42" ht="12.75" customHeight="1">
      <c r="A42" s="363"/>
      <c r="B42" s="363" t="s">
        <v>466</v>
      </c>
      <c r="C42" s="363"/>
      <c r="D42" s="463"/>
      <c r="E42" s="363"/>
      <c r="F42" s="457"/>
      <c r="G42" s="457"/>
      <c r="H42" s="363"/>
      <c r="I42" s="463"/>
      <c r="J42" s="363"/>
      <c r="K42" s="457"/>
      <c r="L42" s="457"/>
      <c r="M42" s="363"/>
      <c r="N42" s="463"/>
      <c r="O42" s="363"/>
      <c r="P42" s="457"/>
      <c r="Q42" s="457"/>
      <c r="R42" s="363"/>
      <c r="S42" s="463"/>
      <c r="T42" s="363"/>
      <c r="U42" s="457"/>
      <c r="V42" s="457"/>
      <c r="W42" s="363"/>
      <c r="X42" s="463"/>
      <c r="Y42" s="363"/>
      <c r="Z42" s="457"/>
      <c r="AA42" s="457"/>
      <c r="AB42" s="363"/>
      <c r="AC42" s="463"/>
      <c r="AD42" s="363"/>
      <c r="AE42" s="457"/>
      <c r="AF42" s="457"/>
      <c r="AG42" s="363"/>
      <c r="AH42" s="463"/>
      <c r="AI42" s="363"/>
      <c r="AJ42" s="457"/>
      <c r="AK42" s="457"/>
      <c r="AL42" s="363"/>
      <c r="AM42" s="463"/>
      <c r="AN42" s="363"/>
      <c r="AO42" s="457"/>
      <c r="AP42" s="457"/>
      <c r="AQ42" s="363"/>
      <c r="AR42" s="463"/>
      <c r="AS42" s="363"/>
      <c r="AT42" s="457"/>
      <c r="AU42" s="457"/>
      <c r="AV42" s="363"/>
      <c r="AW42" s="463"/>
      <c r="AX42" s="363"/>
      <c r="AY42" s="457"/>
      <c r="AZ42" s="457"/>
      <c r="BA42" s="363"/>
      <c r="BB42" s="363"/>
    </row>
    <row r="43" ht="12.75" customHeight="1">
      <c r="A43" s="357"/>
      <c r="B43" s="439" t="s">
        <v>515</v>
      </c>
      <c r="C43" s="357"/>
      <c r="D43" s="370">
        <v>1042256.3500000001</v>
      </c>
      <c r="E43" s="441">
        <f t="shared" ref="E43:E48" si="125">+D43/D$26</f>
        <v>0.1242854301</v>
      </c>
      <c r="F43" s="442">
        <f t="shared" ref="F43:F48" si="126">+D43/G$10</f>
        <v>21.63255189</v>
      </c>
      <c r="G43" s="442">
        <f t="shared" ref="G43:G48" si="127">+D43/G$11</f>
        <v>32.00639817</v>
      </c>
      <c r="H43" s="357"/>
      <c r="I43" s="370">
        <v>712532.8800000001</v>
      </c>
      <c r="J43" s="441">
        <f t="shared" ref="J43:J48" si="128">+I43/I$26</f>
        <v>0.137728722</v>
      </c>
      <c r="K43" s="442">
        <f t="shared" ref="K43:K48" si="129">+I43/L$10</f>
        <v>14.7485693</v>
      </c>
      <c r="L43" s="442">
        <f t="shared" ref="L43:L48" si="130">+I43/L$11</f>
        <v>35.87236973</v>
      </c>
      <c r="M43" s="357"/>
      <c r="N43" s="370">
        <v>1085716.36</v>
      </c>
      <c r="O43" s="441">
        <f t="shared" ref="O43:O48" si="131">+N43/N$26</f>
        <v>0.09157335319</v>
      </c>
      <c r="P43" s="442">
        <f t="shared" ref="P43:P48" si="132">+N43/Q$10</f>
        <v>22.53458614</v>
      </c>
      <c r="Q43" s="442">
        <f t="shared" ref="Q43:Q48" si="133">+N43/Q$11</f>
        <v>27.02938558</v>
      </c>
      <c r="R43" s="357"/>
      <c r="S43" s="370">
        <v>1353668.02</v>
      </c>
      <c r="T43" s="441">
        <f t="shared" ref="T43:T48" si="134">+S43/S$26</f>
        <v>0.09349599967</v>
      </c>
      <c r="U43" s="442">
        <f t="shared" ref="U43:U48" si="135">+S43/V$10</f>
        <v>28.09605687</v>
      </c>
      <c r="V43" s="442">
        <f t="shared" ref="V43:V48" si="136">+S43/V$11</f>
        <v>33.04288867</v>
      </c>
      <c r="W43" s="357"/>
      <c r="X43" s="370">
        <v>1205096.7500000002</v>
      </c>
      <c r="Y43" s="441">
        <f t="shared" ref="Y43:Y48" si="137">+X43/X$26</f>
        <v>0.09514595101</v>
      </c>
      <c r="Z43" s="442">
        <f t="shared" ref="Z43:Z48" si="138">+X43/AA$10</f>
        <v>25.01238584</v>
      </c>
      <c r="AA43" s="442">
        <f t="shared" ref="AA43:AA48" si="139">+X43/AA$11</f>
        <v>30.35814062</v>
      </c>
      <c r="AB43" s="357"/>
      <c r="AC43" s="370">
        <v>1264087.54</v>
      </c>
      <c r="AD43" s="441">
        <f t="shared" ref="AD43:AD48" si="140">+AC43/AC$26</f>
        <v>0.09382060653</v>
      </c>
      <c r="AE43" s="442">
        <f t="shared" ref="AE43:AE48" si="141">+AC43/AF$10</f>
        <v>26.16508404</v>
      </c>
      <c r="AF43" s="442">
        <f t="shared" ref="AF43:AF48" si="142">+AC43/AF$11</f>
        <v>31.42698307</v>
      </c>
      <c r="AG43" s="357"/>
      <c r="AH43" s="370">
        <v>1362090.7880000002</v>
      </c>
      <c r="AI43" s="441">
        <f t="shared" ref="AI43:AI48" si="143">+AH43/AH$26</f>
        <v>0.09137439873</v>
      </c>
      <c r="AJ43" s="442">
        <f t="shared" ref="AJ43:AJ48" si="144">+AH43/AK$10</f>
        <v>28.27087563</v>
      </c>
      <c r="AK43" s="442">
        <f t="shared" ref="AK43:AK48" si="145">+AH43/AK$11</f>
        <v>34.79247971</v>
      </c>
      <c r="AL43" s="357"/>
      <c r="AM43" s="370">
        <v>612752.12</v>
      </c>
      <c r="AN43" s="441">
        <f t="shared" ref="AN43:AN48" si="146">+AM43/AM$26</f>
        <v>0.08214746917</v>
      </c>
      <c r="AO43" s="442">
        <f t="shared" ref="AO43:AO48" si="147">+AM43/AP$10</f>
        <v>30.74212924</v>
      </c>
      <c r="AP43" s="442">
        <f t="shared" ref="AP43:AP48" si="148">+AM43/AP$11</f>
        <v>34.2702528</v>
      </c>
      <c r="AQ43" s="357"/>
      <c r="AR43" s="370">
        <v>1312316.2200000002</v>
      </c>
      <c r="AS43" s="441">
        <f t="shared" ref="AS43:AS48" si="149">+AR43/AR$26</f>
        <v>0.09367118453</v>
      </c>
      <c r="AT43" s="442">
        <f t="shared" ref="AT43:AT48" si="150">+AR43/AU$10</f>
        <v>27.23777958</v>
      </c>
      <c r="AU43" s="442">
        <f t="shared" ref="AU43:AU48" si="151">+AR43/AU$11</f>
        <v>32.86048227</v>
      </c>
      <c r="AV43" s="357"/>
      <c r="AW43" s="370">
        <f t="shared" ref="AW43:AW47" si="152">IFERROR(AM43/BB43,0)</f>
        <v>1312316.22</v>
      </c>
      <c r="AX43" s="441">
        <f t="shared" ref="AX43:AX48" si="153">+AW43/AW$26</f>
        <v>0.09367118453</v>
      </c>
      <c r="AY43" s="442">
        <f t="shared" ref="AY43:AY48" si="154">+AW43/AZ$10</f>
        <v>27.23777958</v>
      </c>
      <c r="AZ43" s="442">
        <f t="shared" ref="AZ43:AZ48" si="155">+AW43/AZ$11</f>
        <v>33.52106618</v>
      </c>
      <c r="BA43" s="357"/>
      <c r="BB43" s="441">
        <f t="shared" ref="BB43:BB47" si="156">AM43/AR43</f>
        <v>0.4669241381</v>
      </c>
    </row>
    <row r="44" ht="12.75" customHeight="1">
      <c r="A44" s="357"/>
      <c r="B44" s="439" t="s">
        <v>516</v>
      </c>
      <c r="C44" s="357"/>
      <c r="D44" s="370">
        <v>1152220.1199999999</v>
      </c>
      <c r="E44" s="441">
        <f t="shared" si="125"/>
        <v>0.1373982256</v>
      </c>
      <c r="F44" s="442">
        <f t="shared" si="126"/>
        <v>23.91490494</v>
      </c>
      <c r="G44" s="442">
        <f t="shared" si="127"/>
        <v>35.38324899</v>
      </c>
      <c r="H44" s="357"/>
      <c r="I44" s="370">
        <v>511272.3300000001</v>
      </c>
      <c r="J44" s="441">
        <f t="shared" si="128"/>
        <v>0.09882615467</v>
      </c>
      <c r="K44" s="442">
        <f t="shared" si="129"/>
        <v>10.5827192</v>
      </c>
      <c r="L44" s="442">
        <f t="shared" si="130"/>
        <v>25.73993506</v>
      </c>
      <c r="M44" s="357"/>
      <c r="N44" s="370">
        <v>819586.2799999999</v>
      </c>
      <c r="O44" s="441">
        <f t="shared" si="131"/>
        <v>0.06912695309</v>
      </c>
      <c r="P44" s="442">
        <f t="shared" si="132"/>
        <v>17.0109232</v>
      </c>
      <c r="Q44" s="442">
        <f t="shared" si="133"/>
        <v>20.40396037</v>
      </c>
      <c r="R44" s="357"/>
      <c r="S44" s="370">
        <v>1147796.1199999999</v>
      </c>
      <c r="T44" s="441">
        <f t="shared" si="134"/>
        <v>0.07927670897</v>
      </c>
      <c r="U44" s="442">
        <f t="shared" si="135"/>
        <v>23.82308261</v>
      </c>
      <c r="V44" s="442">
        <f t="shared" si="136"/>
        <v>28.01757805</v>
      </c>
      <c r="W44" s="357"/>
      <c r="X44" s="370">
        <v>1182346.4000000001</v>
      </c>
      <c r="Y44" s="441">
        <f t="shared" si="137"/>
        <v>0.09334974362</v>
      </c>
      <c r="Z44" s="442">
        <f t="shared" si="138"/>
        <v>24.54019095</v>
      </c>
      <c r="AA44" s="442">
        <f t="shared" si="139"/>
        <v>29.7850262</v>
      </c>
      <c r="AB44" s="357"/>
      <c r="AC44" s="370">
        <v>1169427.16</v>
      </c>
      <c r="AD44" s="441">
        <f t="shared" si="140"/>
        <v>0.08679491093</v>
      </c>
      <c r="AE44" s="442">
        <f t="shared" si="141"/>
        <v>24.2057286</v>
      </c>
      <c r="AF44" s="442">
        <f t="shared" si="142"/>
        <v>29.07359372</v>
      </c>
      <c r="AG44" s="357"/>
      <c r="AH44" s="370">
        <v>1113542.0100000002</v>
      </c>
      <c r="AI44" s="441">
        <f t="shared" si="143"/>
        <v>0.0747007707</v>
      </c>
      <c r="AJ44" s="442">
        <f t="shared" si="144"/>
        <v>23.11212142</v>
      </c>
      <c r="AK44" s="442">
        <f t="shared" si="145"/>
        <v>28.44368975</v>
      </c>
      <c r="AL44" s="357"/>
      <c r="AM44" s="370">
        <v>482238.44</v>
      </c>
      <c r="AN44" s="441">
        <f t="shared" si="146"/>
        <v>0.06465039629</v>
      </c>
      <c r="AO44" s="442">
        <f t="shared" si="147"/>
        <v>24.19418222</v>
      </c>
      <c r="AP44" s="442">
        <f t="shared" si="148"/>
        <v>26.97082998</v>
      </c>
      <c r="AQ44" s="357"/>
      <c r="AR44" s="370">
        <v>1127629.26</v>
      </c>
      <c r="AS44" s="441">
        <f t="shared" si="149"/>
        <v>0.08048850337</v>
      </c>
      <c r="AT44" s="442">
        <f t="shared" si="150"/>
        <v>23.40450934</v>
      </c>
      <c r="AU44" s="442">
        <f t="shared" si="151"/>
        <v>28.23590895</v>
      </c>
      <c r="AV44" s="357"/>
      <c r="AW44" s="370">
        <f t="shared" si="152"/>
        <v>1127629.26</v>
      </c>
      <c r="AX44" s="441">
        <f t="shared" si="153"/>
        <v>0.08048850337</v>
      </c>
      <c r="AY44" s="442">
        <f t="shared" si="154"/>
        <v>23.40450934</v>
      </c>
      <c r="AZ44" s="442">
        <f t="shared" si="155"/>
        <v>28.80352653</v>
      </c>
      <c r="BA44" s="357"/>
      <c r="BB44" s="441">
        <f t="shared" si="156"/>
        <v>0.4276569056</v>
      </c>
    </row>
    <row r="45" ht="12.75" customHeight="1">
      <c r="A45" s="357"/>
      <c r="B45" s="439" t="s">
        <v>477</v>
      </c>
      <c r="C45" s="357"/>
      <c r="D45" s="370">
        <v>172416.16000000003</v>
      </c>
      <c r="E45" s="441">
        <f t="shared" si="125"/>
        <v>0.02056002498</v>
      </c>
      <c r="F45" s="442">
        <f t="shared" si="126"/>
        <v>3.578583645</v>
      </c>
      <c r="G45" s="442">
        <f t="shared" si="127"/>
        <v>5.294686156</v>
      </c>
      <c r="H45" s="357"/>
      <c r="I45" s="370">
        <v>124354.04</v>
      </c>
      <c r="J45" s="441">
        <f t="shared" si="128"/>
        <v>0.02403695813</v>
      </c>
      <c r="K45" s="442">
        <f t="shared" si="129"/>
        <v>2.573978308</v>
      </c>
      <c r="L45" s="442">
        <f t="shared" si="130"/>
        <v>6.260587021</v>
      </c>
      <c r="M45" s="357"/>
      <c r="N45" s="370">
        <v>182107.04</v>
      </c>
      <c r="O45" s="441">
        <f t="shared" si="131"/>
        <v>0.01535958461</v>
      </c>
      <c r="P45" s="442">
        <f t="shared" si="132"/>
        <v>3.779722707</v>
      </c>
      <c r="Q45" s="442">
        <f t="shared" si="133"/>
        <v>4.533634734</v>
      </c>
      <c r="R45" s="357"/>
      <c r="S45" s="370">
        <v>209793.12</v>
      </c>
      <c r="T45" s="441">
        <f t="shared" si="134"/>
        <v>0.01449012401</v>
      </c>
      <c r="U45" s="442">
        <f t="shared" si="135"/>
        <v>4.354361146</v>
      </c>
      <c r="V45" s="442">
        <f t="shared" si="136"/>
        <v>5.121027168</v>
      </c>
      <c r="W45" s="357"/>
      <c r="X45" s="370">
        <v>210497.32000000004</v>
      </c>
      <c r="Y45" s="441">
        <f t="shared" si="137"/>
        <v>0.0166193857</v>
      </c>
      <c r="Z45" s="442">
        <f t="shared" si="138"/>
        <v>4.368977169</v>
      </c>
      <c r="AA45" s="442">
        <f t="shared" si="139"/>
        <v>5.302733777</v>
      </c>
      <c r="AB45" s="357"/>
      <c r="AC45" s="370">
        <v>177126.99999999997</v>
      </c>
      <c r="AD45" s="441">
        <f t="shared" si="140"/>
        <v>0.01314637005</v>
      </c>
      <c r="AE45" s="442">
        <f t="shared" si="141"/>
        <v>3.666314787</v>
      </c>
      <c r="AF45" s="442">
        <f t="shared" si="142"/>
        <v>4.403624792</v>
      </c>
      <c r="AG45" s="357"/>
      <c r="AH45" s="370">
        <v>178789.01</v>
      </c>
      <c r="AI45" s="441">
        <f t="shared" si="143"/>
        <v>0.01199386886</v>
      </c>
      <c r="AJ45" s="442">
        <f t="shared" si="144"/>
        <v>3.710855334</v>
      </c>
      <c r="AK45" s="442">
        <f t="shared" si="145"/>
        <v>4.566885744</v>
      </c>
      <c r="AL45" s="357"/>
      <c r="AM45" s="370">
        <v>91858.76</v>
      </c>
      <c r="AN45" s="441">
        <f t="shared" si="146"/>
        <v>0.01231487319</v>
      </c>
      <c r="AO45" s="442">
        <f t="shared" si="147"/>
        <v>4.608607265</v>
      </c>
      <c r="AP45" s="442">
        <f t="shared" si="148"/>
        <v>5.137514541</v>
      </c>
      <c r="AQ45" s="357"/>
      <c r="AR45" s="370">
        <v>175782.56</v>
      </c>
      <c r="AS45" s="441">
        <f t="shared" si="149"/>
        <v>0.0125470983</v>
      </c>
      <c r="AT45" s="442">
        <f t="shared" si="150"/>
        <v>3.648454961</v>
      </c>
      <c r="AU45" s="442">
        <f t="shared" si="151"/>
        <v>4.401606571</v>
      </c>
      <c r="AV45" s="357"/>
      <c r="AW45" s="370">
        <f t="shared" si="152"/>
        <v>175782.56</v>
      </c>
      <c r="AX45" s="441">
        <f t="shared" si="153"/>
        <v>0.0125470983</v>
      </c>
      <c r="AY45" s="442">
        <f t="shared" si="154"/>
        <v>3.648454961</v>
      </c>
      <c r="AZ45" s="442">
        <f t="shared" si="155"/>
        <v>4.490090679</v>
      </c>
      <c r="BA45" s="357"/>
      <c r="BB45" s="441">
        <f t="shared" si="156"/>
        <v>0.5225703847</v>
      </c>
    </row>
    <row r="46" ht="12.75" customHeight="1">
      <c r="A46" s="357"/>
      <c r="B46" s="439" t="s">
        <v>478</v>
      </c>
      <c r="C46" s="357"/>
      <c r="D46" s="370">
        <v>536653.76</v>
      </c>
      <c r="E46" s="441">
        <f t="shared" si="125"/>
        <v>0.06399408682</v>
      </c>
      <c r="F46" s="442">
        <f t="shared" si="126"/>
        <v>11.13851723</v>
      </c>
      <c r="G46" s="442">
        <f t="shared" si="127"/>
        <v>16.47997052</v>
      </c>
      <c r="H46" s="357"/>
      <c r="I46" s="370">
        <v>350157.54</v>
      </c>
      <c r="J46" s="441">
        <f t="shared" si="128"/>
        <v>0.06768354393</v>
      </c>
      <c r="K46" s="442">
        <f t="shared" si="129"/>
        <v>7.247837804</v>
      </c>
      <c r="L46" s="442">
        <f t="shared" si="130"/>
        <v>17.62863314</v>
      </c>
      <c r="M46" s="357"/>
      <c r="N46" s="370">
        <v>642150.76</v>
      </c>
      <c r="O46" s="441">
        <f t="shared" si="131"/>
        <v>0.05416138184</v>
      </c>
      <c r="P46" s="442">
        <f t="shared" si="132"/>
        <v>13.32816023</v>
      </c>
      <c r="Q46" s="442">
        <f t="shared" si="133"/>
        <v>15.98662517</v>
      </c>
      <c r="R46" s="357"/>
      <c r="S46" s="370">
        <v>678879.62</v>
      </c>
      <c r="T46" s="441">
        <f t="shared" si="134"/>
        <v>0.04688928732</v>
      </c>
      <c r="U46" s="442">
        <f t="shared" si="135"/>
        <v>14.09048609</v>
      </c>
      <c r="V46" s="442">
        <f t="shared" si="136"/>
        <v>16.57137745</v>
      </c>
      <c r="W46" s="357"/>
      <c r="X46" s="370">
        <v>729043.61</v>
      </c>
      <c r="Y46" s="441">
        <f t="shared" si="137"/>
        <v>0.05756014826</v>
      </c>
      <c r="Z46" s="442">
        <f t="shared" si="138"/>
        <v>15.1316648</v>
      </c>
      <c r="AA46" s="442">
        <f t="shared" si="139"/>
        <v>18.36566934</v>
      </c>
      <c r="AB46" s="357"/>
      <c r="AC46" s="370">
        <v>637067.4600000001</v>
      </c>
      <c r="AD46" s="441">
        <f t="shared" si="140"/>
        <v>0.04728316165</v>
      </c>
      <c r="AE46" s="442">
        <f t="shared" si="141"/>
        <v>13.18652633</v>
      </c>
      <c r="AF46" s="442">
        <f t="shared" si="142"/>
        <v>15.83838749</v>
      </c>
      <c r="AG46" s="357"/>
      <c r="AH46" s="370">
        <v>711972.44</v>
      </c>
      <c r="AI46" s="441">
        <f t="shared" si="143"/>
        <v>0.04776190706</v>
      </c>
      <c r="AJ46" s="442">
        <f t="shared" si="144"/>
        <v>14.77734413</v>
      </c>
      <c r="AK46" s="442">
        <f t="shared" si="145"/>
        <v>18.18622289</v>
      </c>
      <c r="AL46" s="357"/>
      <c r="AM46" s="370">
        <v>277642.8</v>
      </c>
      <c r="AN46" s="441">
        <f t="shared" si="146"/>
        <v>0.03722166372</v>
      </c>
      <c r="AO46" s="442">
        <f t="shared" si="147"/>
        <v>13.9295003</v>
      </c>
      <c r="AP46" s="442">
        <f t="shared" si="148"/>
        <v>15.52812081</v>
      </c>
      <c r="AQ46" s="357"/>
      <c r="AR46" s="370">
        <v>637328.9099999999</v>
      </c>
      <c r="AS46" s="441">
        <f t="shared" si="149"/>
        <v>0.04549159191</v>
      </c>
      <c r="AT46" s="442">
        <f t="shared" si="150"/>
        <v>13.22808032</v>
      </c>
      <c r="AU46" s="442">
        <f t="shared" si="151"/>
        <v>15.95875676</v>
      </c>
      <c r="AV46" s="357"/>
      <c r="AW46" s="370">
        <f t="shared" si="152"/>
        <v>637328.91</v>
      </c>
      <c r="AX46" s="441">
        <f t="shared" si="153"/>
        <v>0.04549159191</v>
      </c>
      <c r="AY46" s="442">
        <f t="shared" si="154"/>
        <v>13.22808032</v>
      </c>
      <c r="AZ46" s="442">
        <f t="shared" si="155"/>
        <v>16.27957061</v>
      </c>
      <c r="BA46" s="357"/>
      <c r="BB46" s="441">
        <f t="shared" si="156"/>
        <v>0.4356350318</v>
      </c>
    </row>
    <row r="47" ht="12.75" customHeight="1">
      <c r="A47" s="357"/>
      <c r="B47" s="439" t="s">
        <v>479</v>
      </c>
      <c r="C47" s="357"/>
      <c r="D47" s="459">
        <v>162530.52</v>
      </c>
      <c r="E47" s="460">
        <f t="shared" si="125"/>
        <v>0.01938119693</v>
      </c>
      <c r="F47" s="461">
        <f t="shared" si="126"/>
        <v>3.373402242</v>
      </c>
      <c r="G47" s="461">
        <f t="shared" si="127"/>
        <v>4.991110429</v>
      </c>
      <c r="H47" s="357"/>
      <c r="I47" s="459">
        <v>143531.39</v>
      </c>
      <c r="J47" s="460">
        <f t="shared" si="128"/>
        <v>0.02774383536</v>
      </c>
      <c r="K47" s="461">
        <f t="shared" si="129"/>
        <v>2.970926271</v>
      </c>
      <c r="L47" s="461">
        <f t="shared" si="130"/>
        <v>7.226068066</v>
      </c>
      <c r="M47" s="357"/>
      <c r="N47" s="459">
        <v>189825.35</v>
      </c>
      <c r="O47" s="460">
        <f t="shared" si="131"/>
        <v>0.01601057556</v>
      </c>
      <c r="P47" s="461">
        <f t="shared" si="132"/>
        <v>3.939920091</v>
      </c>
      <c r="Q47" s="461">
        <f t="shared" si="133"/>
        <v>4.725785451</v>
      </c>
      <c r="R47" s="357"/>
      <c r="S47" s="459">
        <v>204038.43999999997</v>
      </c>
      <c r="T47" s="460">
        <f t="shared" si="134"/>
        <v>0.01409265613</v>
      </c>
      <c r="U47" s="461">
        <f t="shared" si="135"/>
        <v>4.234919884</v>
      </c>
      <c r="V47" s="461">
        <f t="shared" si="136"/>
        <v>4.980556057</v>
      </c>
      <c r="W47" s="357"/>
      <c r="X47" s="459">
        <v>236355.64</v>
      </c>
      <c r="Y47" s="460">
        <f t="shared" si="137"/>
        <v>0.01866097651</v>
      </c>
      <c r="Z47" s="461">
        <f t="shared" si="138"/>
        <v>4.905679535</v>
      </c>
      <c r="AA47" s="461">
        <f t="shared" si="139"/>
        <v>5.954142483</v>
      </c>
      <c r="AB47" s="357"/>
      <c r="AC47" s="459">
        <v>291456.67000000004</v>
      </c>
      <c r="AD47" s="460">
        <f t="shared" si="140"/>
        <v>0.02163192081</v>
      </c>
      <c r="AE47" s="461">
        <f t="shared" si="141"/>
        <v>6.032800753</v>
      </c>
      <c r="AF47" s="461">
        <f t="shared" si="142"/>
        <v>7.246020187</v>
      </c>
      <c r="AG47" s="357"/>
      <c r="AH47" s="459">
        <v>281124.91000000003</v>
      </c>
      <c r="AI47" s="460">
        <f t="shared" si="143"/>
        <v>0.01885896289</v>
      </c>
      <c r="AJ47" s="461">
        <f t="shared" si="144"/>
        <v>5.834888128</v>
      </c>
      <c r="AK47" s="461">
        <f t="shared" si="145"/>
        <v>7.180896319</v>
      </c>
      <c r="AL47" s="357"/>
      <c r="AM47" s="459">
        <v>121967.86</v>
      </c>
      <c r="AN47" s="460">
        <f t="shared" si="146"/>
        <v>0.01635139348</v>
      </c>
      <c r="AO47" s="461">
        <f t="shared" si="147"/>
        <v>6.119198274</v>
      </c>
      <c r="AP47" s="461">
        <f t="shared" si="148"/>
        <v>6.82146868</v>
      </c>
      <c r="AQ47" s="357"/>
      <c r="AR47" s="459">
        <v>287561.68</v>
      </c>
      <c r="AS47" s="460">
        <f t="shared" si="149"/>
        <v>0.02052572603</v>
      </c>
      <c r="AT47" s="461">
        <f t="shared" si="150"/>
        <v>5.968486509</v>
      </c>
      <c r="AU47" s="461">
        <f t="shared" si="151"/>
        <v>7.200562901</v>
      </c>
      <c r="AV47" s="357"/>
      <c r="AW47" s="459">
        <f t="shared" si="152"/>
        <v>287561.68</v>
      </c>
      <c r="AX47" s="460">
        <f t="shared" si="153"/>
        <v>0.02052572603</v>
      </c>
      <c r="AY47" s="461">
        <f t="shared" si="154"/>
        <v>5.968486509</v>
      </c>
      <c r="AZ47" s="461">
        <f t="shared" si="155"/>
        <v>7.345313546</v>
      </c>
      <c r="BA47" s="357"/>
      <c r="BB47" s="460">
        <f t="shared" si="156"/>
        <v>0.4241450391</v>
      </c>
    </row>
    <row r="48" ht="12.75" customHeight="1">
      <c r="A48" s="363"/>
      <c r="B48" s="363" t="s">
        <v>480</v>
      </c>
      <c r="C48" s="363"/>
      <c r="D48" s="458">
        <f>SUM(D43:D47)</f>
        <v>3066076.91</v>
      </c>
      <c r="E48" s="462">
        <f t="shared" si="125"/>
        <v>0.3656189644</v>
      </c>
      <c r="F48" s="457">
        <f t="shared" si="126"/>
        <v>63.63795994</v>
      </c>
      <c r="G48" s="457">
        <f t="shared" si="127"/>
        <v>94.15541426</v>
      </c>
      <c r="H48" s="363"/>
      <c r="I48" s="458">
        <f>SUM(I43:I47)</f>
        <v>1841848.18</v>
      </c>
      <c r="J48" s="462">
        <f t="shared" si="128"/>
        <v>0.3560192141</v>
      </c>
      <c r="K48" s="457">
        <f t="shared" si="129"/>
        <v>38.12403088</v>
      </c>
      <c r="L48" s="457">
        <f t="shared" si="130"/>
        <v>92.72759301</v>
      </c>
      <c r="M48" s="363"/>
      <c r="N48" s="458">
        <f>SUM(N43:N47)</f>
        <v>2919385.79</v>
      </c>
      <c r="O48" s="462">
        <f t="shared" si="131"/>
        <v>0.2462318483</v>
      </c>
      <c r="P48" s="457">
        <f t="shared" si="132"/>
        <v>60.59331237</v>
      </c>
      <c r="Q48" s="457">
        <f t="shared" si="133"/>
        <v>72.67939131</v>
      </c>
      <c r="R48" s="363"/>
      <c r="S48" s="458">
        <f>SUM(S43:S47)</f>
        <v>3594175.32</v>
      </c>
      <c r="T48" s="462">
        <f t="shared" si="134"/>
        <v>0.2482447761</v>
      </c>
      <c r="U48" s="457">
        <f t="shared" si="135"/>
        <v>74.5989066</v>
      </c>
      <c r="V48" s="457">
        <f t="shared" si="136"/>
        <v>87.73342739</v>
      </c>
      <c r="W48" s="363"/>
      <c r="X48" s="458">
        <f>SUM(X43:X47)</f>
        <v>3563339.72</v>
      </c>
      <c r="Y48" s="462">
        <f t="shared" si="137"/>
        <v>0.2813362051</v>
      </c>
      <c r="Z48" s="457">
        <f t="shared" si="138"/>
        <v>73.9588983</v>
      </c>
      <c r="AA48" s="457">
        <f t="shared" si="139"/>
        <v>89.76571241</v>
      </c>
      <c r="AB48" s="363"/>
      <c r="AC48" s="458">
        <f>SUM(AC43:AC47)</f>
        <v>3539165.83</v>
      </c>
      <c r="AD48" s="462">
        <f t="shared" si="140"/>
        <v>0.26267697</v>
      </c>
      <c r="AE48" s="457">
        <f t="shared" si="141"/>
        <v>73.2564545</v>
      </c>
      <c r="AF48" s="457">
        <f t="shared" si="142"/>
        <v>87.98860925</v>
      </c>
      <c r="AG48" s="363"/>
      <c r="AH48" s="458">
        <f>SUM(AH43:AH47)</f>
        <v>3647519.158</v>
      </c>
      <c r="AI48" s="462">
        <f t="shared" si="143"/>
        <v>0.2446899082</v>
      </c>
      <c r="AJ48" s="457">
        <f t="shared" si="144"/>
        <v>75.70608464</v>
      </c>
      <c r="AK48" s="457">
        <f t="shared" si="145"/>
        <v>93.17017441</v>
      </c>
      <c r="AL48" s="363"/>
      <c r="AM48" s="458">
        <f>SUM(AM43:AM47)</f>
        <v>1586459.98</v>
      </c>
      <c r="AN48" s="462">
        <f t="shared" si="146"/>
        <v>0.2126857959</v>
      </c>
      <c r="AO48" s="457">
        <f t="shared" si="147"/>
        <v>79.5936173</v>
      </c>
      <c r="AP48" s="457">
        <f t="shared" si="148"/>
        <v>88.7281868</v>
      </c>
      <c r="AQ48" s="363"/>
      <c r="AR48" s="458">
        <f>SUM(AR43:AR47)</f>
        <v>3540618.63</v>
      </c>
      <c r="AS48" s="462">
        <f t="shared" si="149"/>
        <v>0.2527241041</v>
      </c>
      <c r="AT48" s="457">
        <f t="shared" si="150"/>
        <v>73.48731071</v>
      </c>
      <c r="AU48" s="457">
        <f t="shared" si="151"/>
        <v>88.65731746</v>
      </c>
      <c r="AV48" s="363"/>
      <c r="AW48" s="458">
        <f>SUM(AW43:AW47)</f>
        <v>3540618.63</v>
      </c>
      <c r="AX48" s="462">
        <f t="shared" si="153"/>
        <v>0.2527241041</v>
      </c>
      <c r="AY48" s="457">
        <f t="shared" si="154"/>
        <v>73.48731071</v>
      </c>
      <c r="AZ48" s="457">
        <f t="shared" si="155"/>
        <v>90.43956755</v>
      </c>
      <c r="BA48" s="363"/>
      <c r="BB48" s="462"/>
    </row>
    <row r="49" ht="12.75" customHeight="1">
      <c r="A49" s="357"/>
      <c r="B49" s="357"/>
      <c r="C49" s="357"/>
      <c r="D49" s="357"/>
      <c r="E49" s="357"/>
      <c r="F49" s="442"/>
      <c r="G49" s="442"/>
      <c r="H49" s="357"/>
      <c r="I49" s="357"/>
      <c r="J49" s="357"/>
      <c r="K49" s="442"/>
      <c r="L49" s="442"/>
      <c r="M49" s="357"/>
      <c r="N49" s="357"/>
      <c r="O49" s="357"/>
      <c r="P49" s="442"/>
      <c r="Q49" s="442"/>
      <c r="R49" s="357"/>
      <c r="S49" s="357"/>
      <c r="T49" s="357"/>
      <c r="U49" s="442"/>
      <c r="V49" s="442"/>
      <c r="W49" s="357"/>
      <c r="X49" s="357"/>
      <c r="Y49" s="357"/>
      <c r="Z49" s="442"/>
      <c r="AA49" s="442"/>
      <c r="AB49" s="357"/>
      <c r="AC49" s="357"/>
      <c r="AD49" s="357"/>
      <c r="AE49" s="442"/>
      <c r="AF49" s="442"/>
      <c r="AG49" s="357"/>
      <c r="AH49" s="357"/>
      <c r="AI49" s="357"/>
      <c r="AJ49" s="442"/>
      <c r="AK49" s="442"/>
      <c r="AL49" s="357"/>
      <c r="AM49" s="357"/>
      <c r="AN49" s="357"/>
      <c r="AO49" s="442"/>
      <c r="AP49" s="442"/>
      <c r="AQ49" s="357"/>
      <c r="AR49" s="357"/>
      <c r="AS49" s="357"/>
      <c r="AT49" s="442"/>
      <c r="AU49" s="442"/>
      <c r="AV49" s="357"/>
      <c r="AW49" s="357"/>
      <c r="AX49" s="357"/>
      <c r="AY49" s="442"/>
      <c r="AZ49" s="442"/>
      <c r="BA49" s="357"/>
      <c r="BB49" s="357"/>
    </row>
    <row r="50" ht="12.75" customHeight="1">
      <c r="A50" s="363"/>
      <c r="B50" s="363" t="s">
        <v>481</v>
      </c>
      <c r="C50" s="363"/>
      <c r="D50" s="458">
        <f>+D40-D48</f>
        <v>1912059.39</v>
      </c>
      <c r="E50" s="462">
        <f>+D50/D$26</f>
        <v>0.2280064051</v>
      </c>
      <c r="F50" s="457">
        <f>+D50/G$10</f>
        <v>39.68574907</v>
      </c>
      <c r="G50" s="457">
        <f>+D50/G$11</f>
        <v>58.71696935</v>
      </c>
      <c r="H50" s="363"/>
      <c r="I50" s="458">
        <f>+I40-I48</f>
        <v>1468097.38</v>
      </c>
      <c r="J50" s="462">
        <f>+I50/I$26</f>
        <v>0.2837752216</v>
      </c>
      <c r="K50" s="457">
        <f>+I50/L$10</f>
        <v>30.38784112</v>
      </c>
      <c r="L50" s="457">
        <f>+I50/L$11</f>
        <v>73.91116045</v>
      </c>
      <c r="M50" s="363"/>
      <c r="N50" s="458">
        <f>+N40-N48</f>
        <v>4800829.08</v>
      </c>
      <c r="O50" s="462">
        <f>+N50/N$26</f>
        <v>0.4049197683</v>
      </c>
      <c r="P50" s="457">
        <f>+N50/Q$10</f>
        <v>99.64360897</v>
      </c>
      <c r="Q50" s="457">
        <f>+N50/Q$11</f>
        <v>119.5187483</v>
      </c>
      <c r="R50" s="363"/>
      <c r="S50" s="458">
        <f>+S40-S48</f>
        <v>5601123.63</v>
      </c>
      <c r="T50" s="462">
        <f>+S50/S$26</f>
        <v>0.3868619524</v>
      </c>
      <c r="U50" s="457">
        <f>+S50/V$10</f>
        <v>116.2541227</v>
      </c>
      <c r="V50" s="457">
        <f>+S50/V$11</f>
        <v>136.7228167</v>
      </c>
      <c r="W50" s="363"/>
      <c r="X50" s="458">
        <f>+X40-X48</f>
        <v>4462036.59</v>
      </c>
      <c r="Y50" s="462">
        <f>+X50/X$26</f>
        <v>0.3522909798</v>
      </c>
      <c r="Z50" s="457">
        <f>+X50/AA$10</f>
        <v>92.61180137</v>
      </c>
      <c r="AA50" s="457">
        <f>+X50/AA$11</f>
        <v>112.4051942</v>
      </c>
      <c r="AB50" s="363"/>
      <c r="AC50" s="458">
        <f>+AC40-AC48</f>
        <v>4869315.5</v>
      </c>
      <c r="AD50" s="462">
        <f>+AC50/AC$26</f>
        <v>0.3614007093</v>
      </c>
      <c r="AE50" s="457">
        <f>+AC50/AF$10</f>
        <v>100.7889448</v>
      </c>
      <c r="AF50" s="457">
        <f>+AC50/AF$11</f>
        <v>121.0579892</v>
      </c>
      <c r="AG50" s="363"/>
      <c r="AH50" s="458">
        <f>+AH40-AH48</f>
        <v>5461734.127</v>
      </c>
      <c r="AI50" s="462">
        <f>+AH50/AH$26</f>
        <v>0.3663945724</v>
      </c>
      <c r="AJ50" s="457">
        <f>+AH50/AK$10</f>
        <v>113.3610238</v>
      </c>
      <c r="AK50" s="457">
        <f>+AH50/AK$11</f>
        <v>139.5114595</v>
      </c>
      <c r="AL50" s="363"/>
      <c r="AM50" s="458">
        <f>+AM40-AM48</f>
        <v>3248125.2</v>
      </c>
      <c r="AN50" s="462">
        <f>+AM50/AM$26</f>
        <v>0.4354538418</v>
      </c>
      <c r="AO50" s="457">
        <f>+AM50/AP$10</f>
        <v>162.9603251</v>
      </c>
      <c r="AP50" s="457">
        <f>+AM50/AP$11</f>
        <v>181.6624832</v>
      </c>
      <c r="AQ50" s="363"/>
      <c r="AR50" s="458">
        <f>+AR40-AR48</f>
        <v>5081537.5</v>
      </c>
      <c r="AS50" s="462">
        <f>+AR50/AR$26</f>
        <v>0.3627126066</v>
      </c>
      <c r="AT50" s="457">
        <f>+AR50/AU$10</f>
        <v>105.4698526</v>
      </c>
      <c r="AU50" s="457">
        <f>+AR50/AU$11</f>
        <v>127.2420247</v>
      </c>
      <c r="AV50" s="363"/>
      <c r="AW50" s="458">
        <f>+AW40-AW48</f>
        <v>5081537.5</v>
      </c>
      <c r="AX50" s="462">
        <f>+AW50/AW$26</f>
        <v>0.3627126066</v>
      </c>
      <c r="AY50" s="457">
        <f>+AW50/AZ$10</f>
        <v>105.4698526</v>
      </c>
      <c r="AZ50" s="457">
        <f>+AW50/AZ$11</f>
        <v>129.799931</v>
      </c>
      <c r="BA50" s="363"/>
      <c r="BB50" s="462"/>
    </row>
    <row r="51" ht="12.75" customHeight="1">
      <c r="A51" s="357"/>
      <c r="B51" s="357"/>
      <c r="C51" s="357"/>
      <c r="D51" s="357"/>
      <c r="E51" s="357"/>
      <c r="F51" s="442"/>
      <c r="G51" s="442"/>
      <c r="H51" s="357"/>
      <c r="I51" s="357"/>
      <c r="J51" s="357"/>
      <c r="K51" s="442"/>
      <c r="L51" s="442"/>
      <c r="M51" s="357"/>
      <c r="N51" s="357"/>
      <c r="O51" s="357"/>
      <c r="P51" s="442"/>
      <c r="Q51" s="442"/>
      <c r="R51" s="357"/>
      <c r="S51" s="357"/>
      <c r="T51" s="357"/>
      <c r="U51" s="442"/>
      <c r="V51" s="442"/>
      <c r="W51" s="357"/>
      <c r="X51" s="357"/>
      <c r="Y51" s="357"/>
      <c r="Z51" s="442"/>
      <c r="AA51" s="442"/>
      <c r="AB51" s="357"/>
      <c r="AC51" s="357"/>
      <c r="AD51" s="357"/>
      <c r="AE51" s="442"/>
      <c r="AF51" s="442"/>
      <c r="AG51" s="357"/>
      <c r="AH51" s="357"/>
      <c r="AI51" s="357"/>
      <c r="AJ51" s="442"/>
      <c r="AK51" s="442"/>
      <c r="AL51" s="357"/>
      <c r="AM51" s="357"/>
      <c r="AN51" s="357"/>
      <c r="AO51" s="442"/>
      <c r="AP51" s="442"/>
      <c r="AQ51" s="357"/>
      <c r="AR51" s="357"/>
      <c r="AS51" s="357"/>
      <c r="AT51" s="442"/>
      <c r="AU51" s="442"/>
      <c r="AV51" s="357"/>
      <c r="AW51" s="357"/>
      <c r="AX51" s="357"/>
      <c r="AY51" s="442"/>
      <c r="AZ51" s="442"/>
      <c r="BA51" s="357"/>
      <c r="BB51" s="357"/>
    </row>
    <row r="52" ht="12.75" customHeight="1">
      <c r="A52" s="363"/>
      <c r="B52" s="363" t="s">
        <v>482</v>
      </c>
      <c r="C52" s="363"/>
      <c r="D52" s="458">
        <v>267746.36</v>
      </c>
      <c r="E52" s="462">
        <f>+D52/D$26</f>
        <v>0.03192781843</v>
      </c>
      <c r="F52" s="457">
        <f>+D52/G$10</f>
        <v>5.557209631</v>
      </c>
      <c r="G52" s="457">
        <f>+D52/G$11</f>
        <v>8.222158212</v>
      </c>
      <c r="H52" s="363"/>
      <c r="I52" s="458">
        <v>166266.94</v>
      </c>
      <c r="J52" s="462">
        <f>+I52/I$26</f>
        <v>0.03213849326</v>
      </c>
      <c r="K52" s="457">
        <f>+I52/L$10</f>
        <v>3.441524673</v>
      </c>
      <c r="L52" s="457">
        <f>+I52/L$11</f>
        <v>8.3706862</v>
      </c>
      <c r="M52" s="363"/>
      <c r="N52" s="458">
        <v>370108.83999999997</v>
      </c>
      <c r="O52" s="462">
        <f>+N52/N$26</f>
        <v>0.03121635519</v>
      </c>
      <c r="P52" s="457">
        <f>+N52/Q$10</f>
        <v>7.681794105</v>
      </c>
      <c r="Q52" s="457">
        <f>+N52/Q$11</f>
        <v>9.214022107</v>
      </c>
      <c r="R52" s="363"/>
      <c r="S52" s="458">
        <v>480729.23</v>
      </c>
      <c r="T52" s="462">
        <f>+S52/S$26</f>
        <v>0.03320331076</v>
      </c>
      <c r="U52" s="457">
        <f>+S52/V$10</f>
        <v>9.977775633</v>
      </c>
      <c r="V52" s="457">
        <f>+S52/V$11</f>
        <v>11.73454805</v>
      </c>
      <c r="W52" s="363"/>
      <c r="X52" s="458">
        <v>404603.61</v>
      </c>
      <c r="Y52" s="462">
        <f>+X52/X$26</f>
        <v>0.03194465113</v>
      </c>
      <c r="Z52" s="457">
        <f>+X52/AA$10</f>
        <v>8.397750311</v>
      </c>
      <c r="AA52" s="457">
        <f>+X52/AA$11</f>
        <v>10.19255366</v>
      </c>
      <c r="AB52" s="363"/>
      <c r="AC52" s="458">
        <v>619833.64</v>
      </c>
      <c r="AD52" s="462">
        <f>+AC52/AC$26</f>
        <v>0.04600406713</v>
      </c>
      <c r="AE52" s="457">
        <f>+AC52/AF$10</f>
        <v>12.82980709</v>
      </c>
      <c r="AF52" s="457">
        <f>+AC52/AF$11</f>
        <v>15.40993064</v>
      </c>
      <c r="AG52" s="363"/>
      <c r="AH52" s="458">
        <v>447201.0126</v>
      </c>
      <c r="AI52" s="462">
        <f>+AH52/AH$26</f>
        <v>0.03</v>
      </c>
      <c r="AJ52" s="457">
        <f>+AH52/AK$10</f>
        <v>9.28188071</v>
      </c>
      <c r="AK52" s="457">
        <f>+AH52/AK$11</f>
        <v>11.42305072</v>
      </c>
      <c r="AL52" s="363"/>
      <c r="AM52" s="458">
        <v>329710.5</v>
      </c>
      <c r="AN52" s="462">
        <f>+AM52/AM$26</f>
        <v>0.04420202273</v>
      </c>
      <c r="AO52" s="457">
        <f>+AM52/AP$10</f>
        <v>16.54176701</v>
      </c>
      <c r="AP52" s="457">
        <f>+AM52/AP$11</f>
        <v>18.44018456</v>
      </c>
      <c r="AQ52" s="363"/>
      <c r="AR52" s="458">
        <v>420294.53130000003</v>
      </c>
      <c r="AS52" s="462">
        <f>+AR52/AR$26</f>
        <v>0.03</v>
      </c>
      <c r="AT52" s="457">
        <f>+AR52/AU$10</f>
        <v>8.723423232</v>
      </c>
      <c r="AU52" s="457">
        <f>+AR52/AU$11</f>
        <v>10.52420201</v>
      </c>
      <c r="AV52" s="363"/>
      <c r="AW52" s="458">
        <f>AX52*$AW$26</f>
        <v>420294.5313</v>
      </c>
      <c r="AX52" s="470">
        <v>0.03</v>
      </c>
      <c r="AY52" s="457">
        <f>+AW52/AZ$10</f>
        <v>8.723423232</v>
      </c>
      <c r="AZ52" s="457">
        <f>+AW52/AZ$11</f>
        <v>10.73576672</v>
      </c>
      <c r="BA52" s="363"/>
      <c r="BB52" s="462"/>
    </row>
    <row r="53" ht="12.75" customHeight="1">
      <c r="A53" s="363"/>
      <c r="B53" s="363"/>
      <c r="C53" s="363"/>
      <c r="D53" s="363"/>
      <c r="E53" s="363"/>
      <c r="F53" s="457"/>
      <c r="G53" s="457"/>
      <c r="H53" s="363"/>
      <c r="I53" s="363"/>
      <c r="J53" s="363"/>
      <c r="K53" s="457"/>
      <c r="L53" s="457"/>
      <c r="M53" s="363"/>
      <c r="N53" s="363"/>
      <c r="O53" s="363"/>
      <c r="P53" s="457"/>
      <c r="Q53" s="457"/>
      <c r="R53" s="363"/>
      <c r="S53" s="363"/>
      <c r="T53" s="363"/>
      <c r="U53" s="457"/>
      <c r="V53" s="457"/>
      <c r="W53" s="363"/>
      <c r="X53" s="363"/>
      <c r="Y53" s="363"/>
      <c r="Z53" s="457"/>
      <c r="AA53" s="457"/>
      <c r="AB53" s="363"/>
      <c r="AC53" s="363"/>
      <c r="AD53" s="363"/>
      <c r="AE53" s="457"/>
      <c r="AF53" s="457"/>
      <c r="AG53" s="363"/>
      <c r="AH53" s="363"/>
      <c r="AI53" s="363"/>
      <c r="AJ53" s="457"/>
      <c r="AK53" s="457"/>
      <c r="AL53" s="363"/>
      <c r="AM53" s="363"/>
      <c r="AN53" s="363"/>
      <c r="AO53" s="457"/>
      <c r="AP53" s="457"/>
      <c r="AQ53" s="363"/>
      <c r="AR53" s="363"/>
      <c r="AS53" s="363"/>
      <c r="AT53" s="457"/>
      <c r="AU53" s="457"/>
      <c r="AV53" s="363"/>
      <c r="AW53" s="363"/>
      <c r="AX53" s="363"/>
      <c r="AY53" s="457"/>
      <c r="AZ53" s="457"/>
      <c r="BA53" s="363"/>
      <c r="BB53" s="363"/>
    </row>
    <row r="54" ht="12.75" customHeight="1">
      <c r="A54" s="363"/>
      <c r="B54" s="363" t="s">
        <v>483</v>
      </c>
      <c r="C54" s="363"/>
      <c r="D54" s="458">
        <f>+D50-D52</f>
        <v>1644313.03</v>
      </c>
      <c r="E54" s="462">
        <f>+D54/D$26</f>
        <v>0.1960785867</v>
      </c>
      <c r="F54" s="457">
        <f>+D54/G$10</f>
        <v>34.12853944</v>
      </c>
      <c r="G54" s="457">
        <f>+D54/G$11</f>
        <v>50.49481114</v>
      </c>
      <c r="H54" s="363"/>
      <c r="I54" s="458">
        <f>+I50-I52</f>
        <v>1301830.44</v>
      </c>
      <c r="J54" s="462">
        <f>+I54/I$26</f>
        <v>0.2516367284</v>
      </c>
      <c r="K54" s="457">
        <f>+I54/L$10</f>
        <v>26.94631644</v>
      </c>
      <c r="L54" s="457">
        <f>+I54/L$11</f>
        <v>65.54047425</v>
      </c>
      <c r="M54" s="363"/>
      <c r="N54" s="458">
        <f>+N50-N52</f>
        <v>4430720.24</v>
      </c>
      <c r="O54" s="462">
        <f>+N54/N$26</f>
        <v>0.3737034131</v>
      </c>
      <c r="P54" s="457">
        <f>+N54/Q$10</f>
        <v>91.96181486</v>
      </c>
      <c r="Q54" s="457">
        <f>+N54/Q$11</f>
        <v>110.3047262</v>
      </c>
      <c r="R54" s="363"/>
      <c r="S54" s="458">
        <f>+S50-S52</f>
        <v>5120394.4</v>
      </c>
      <c r="T54" s="462">
        <f>+S54/S$26</f>
        <v>0.3536586416</v>
      </c>
      <c r="U54" s="457">
        <f>+S54/V$10</f>
        <v>106.276347</v>
      </c>
      <c r="V54" s="457">
        <f>+S54/V$11</f>
        <v>124.9882686</v>
      </c>
      <c r="W54" s="363"/>
      <c r="X54" s="458">
        <f>+X50-X52</f>
        <v>4057432.98</v>
      </c>
      <c r="Y54" s="462">
        <f>+X54/X$26</f>
        <v>0.3203463287</v>
      </c>
      <c r="Z54" s="457">
        <f>+X54/AA$10</f>
        <v>84.21405106</v>
      </c>
      <c r="AA54" s="457">
        <f>+X54/AA$11</f>
        <v>102.2126406</v>
      </c>
      <c r="AB54" s="363"/>
      <c r="AC54" s="458">
        <f>+AC50-AC52</f>
        <v>4249481.86</v>
      </c>
      <c r="AD54" s="462">
        <f>+AC54/AC$26</f>
        <v>0.3153966422</v>
      </c>
      <c r="AE54" s="457">
        <f>+AC54/AF$10</f>
        <v>87.95913769</v>
      </c>
      <c r="AF54" s="457">
        <f>+AC54/AF$11</f>
        <v>105.6480586</v>
      </c>
      <c r="AG54" s="363"/>
      <c r="AH54" s="458">
        <f>+AH50-AH52</f>
        <v>5014533.114</v>
      </c>
      <c r="AI54" s="462">
        <f>+AH54/AH$26</f>
        <v>0.3363945724</v>
      </c>
      <c r="AJ54" s="457">
        <f>+AH54/AK$10</f>
        <v>104.0791431</v>
      </c>
      <c r="AK54" s="457">
        <f>+AH54/AK$11</f>
        <v>128.0884088</v>
      </c>
      <c r="AL54" s="363"/>
      <c r="AM54" s="458">
        <f>+AM50-AM52</f>
        <v>2918414.7</v>
      </c>
      <c r="AN54" s="462">
        <f>+AM54/AM$26</f>
        <v>0.3912518191</v>
      </c>
      <c r="AO54" s="457">
        <f>+AM54/AP$10</f>
        <v>146.4185581</v>
      </c>
      <c r="AP54" s="457">
        <f>+AM54/AP$11</f>
        <v>163.2222987</v>
      </c>
      <c r="AQ54" s="363"/>
      <c r="AR54" s="458">
        <f>+AR50-AR52</f>
        <v>4661242.969</v>
      </c>
      <c r="AS54" s="462">
        <f>+AR54/AR$26</f>
        <v>0.3327126066</v>
      </c>
      <c r="AT54" s="457">
        <f>+AR54/AU$10</f>
        <v>96.7464294</v>
      </c>
      <c r="AU54" s="457">
        <f>+AR54/AU$11</f>
        <v>116.7178227</v>
      </c>
      <c r="AV54" s="363"/>
      <c r="AW54" s="458">
        <f>+AW50-AW52</f>
        <v>4661242.969</v>
      </c>
      <c r="AX54" s="462">
        <f>+AW54/AW$26</f>
        <v>0.3327126066</v>
      </c>
      <c r="AY54" s="457">
        <f>+AW54/AZ$10</f>
        <v>96.7464294</v>
      </c>
      <c r="AZ54" s="457">
        <f>+AW54/AZ$11</f>
        <v>119.0641643</v>
      </c>
      <c r="BA54" s="363"/>
      <c r="BB54" s="462"/>
    </row>
    <row r="55" ht="12.75" customHeight="1">
      <c r="A55" s="357"/>
      <c r="B55" s="357"/>
      <c r="C55" s="357"/>
      <c r="D55" s="357"/>
      <c r="E55" s="357"/>
      <c r="F55" s="442"/>
      <c r="G55" s="442"/>
      <c r="H55" s="357"/>
      <c r="I55" s="357"/>
      <c r="J55" s="357"/>
      <c r="K55" s="442"/>
      <c r="L55" s="442"/>
      <c r="M55" s="357"/>
      <c r="N55" s="357"/>
      <c r="O55" s="357"/>
      <c r="P55" s="442"/>
      <c r="Q55" s="442"/>
      <c r="R55" s="357"/>
      <c r="S55" s="357"/>
      <c r="T55" s="357"/>
      <c r="U55" s="442"/>
      <c r="V55" s="442"/>
      <c r="W55" s="357"/>
      <c r="X55" s="357"/>
      <c r="Y55" s="357"/>
      <c r="Z55" s="442"/>
      <c r="AA55" s="442"/>
      <c r="AB55" s="357"/>
      <c r="AC55" s="357"/>
      <c r="AD55" s="357"/>
      <c r="AE55" s="442"/>
      <c r="AF55" s="442"/>
      <c r="AG55" s="357"/>
      <c r="AH55" s="357"/>
      <c r="AI55" s="357"/>
      <c r="AJ55" s="442"/>
      <c r="AK55" s="442"/>
      <c r="AL55" s="357"/>
      <c r="AM55" s="357"/>
      <c r="AN55" s="357"/>
      <c r="AO55" s="442"/>
      <c r="AP55" s="442"/>
      <c r="AQ55" s="357"/>
      <c r="AR55" s="357"/>
      <c r="AS55" s="357"/>
      <c r="AT55" s="442"/>
      <c r="AU55" s="442"/>
      <c r="AV55" s="357"/>
      <c r="AW55" s="357"/>
      <c r="AX55" s="357"/>
      <c r="AY55" s="442"/>
      <c r="AZ55" s="442"/>
      <c r="BA55" s="357"/>
      <c r="BB55" s="357"/>
    </row>
    <row r="56" ht="12.75" customHeight="1">
      <c r="A56" s="363"/>
      <c r="B56" s="363" t="s">
        <v>484</v>
      </c>
      <c r="C56" s="363"/>
      <c r="D56" s="363"/>
      <c r="E56" s="363"/>
      <c r="F56" s="457"/>
      <c r="G56" s="457"/>
      <c r="H56" s="363"/>
      <c r="I56" s="363"/>
      <c r="J56" s="363"/>
      <c r="K56" s="457"/>
      <c r="L56" s="457"/>
      <c r="M56" s="363"/>
      <c r="N56" s="363"/>
      <c r="O56" s="363"/>
      <c r="P56" s="457"/>
      <c r="Q56" s="457"/>
      <c r="R56" s="363"/>
      <c r="S56" s="363"/>
      <c r="T56" s="363"/>
      <c r="U56" s="457"/>
      <c r="V56" s="457"/>
      <c r="W56" s="363"/>
      <c r="X56" s="363"/>
      <c r="Y56" s="363"/>
      <c r="Z56" s="457"/>
      <c r="AA56" s="457"/>
      <c r="AB56" s="363"/>
      <c r="AC56" s="363"/>
      <c r="AD56" s="363"/>
      <c r="AE56" s="457"/>
      <c r="AF56" s="457"/>
      <c r="AG56" s="363"/>
      <c r="AH56" s="363"/>
      <c r="AI56" s="363"/>
      <c r="AJ56" s="457"/>
      <c r="AK56" s="457"/>
      <c r="AL56" s="363"/>
      <c r="AM56" s="363"/>
      <c r="AN56" s="363"/>
      <c r="AO56" s="457"/>
      <c r="AP56" s="457"/>
      <c r="AQ56" s="363"/>
      <c r="AR56" s="363"/>
      <c r="AS56" s="363"/>
      <c r="AT56" s="457"/>
      <c r="AU56" s="457"/>
      <c r="AV56" s="363"/>
      <c r="AW56" s="363"/>
      <c r="AX56" s="363"/>
      <c r="AY56" s="457"/>
      <c r="AZ56" s="457"/>
      <c r="BA56" s="363"/>
      <c r="BB56" s="363"/>
    </row>
    <row r="57" ht="12.75" customHeight="1">
      <c r="A57" s="357"/>
      <c r="B57" s="439" t="s">
        <v>485</v>
      </c>
      <c r="C57" s="357"/>
      <c r="D57" s="370">
        <v>548002.01</v>
      </c>
      <c r="E57" s="441">
        <f t="shared" ref="E57:E62" si="157">+D57/D$26</f>
        <v>0.06534732601</v>
      </c>
      <c r="F57" s="442">
        <f t="shared" ref="F57:F62" si="158">+D57/G$10</f>
        <v>11.37405583</v>
      </c>
      <c r="G57" s="442">
        <f t="shared" ref="G57:G62" si="159">+D57/G$11</f>
        <v>16.82846118</v>
      </c>
      <c r="H57" s="357"/>
      <c r="I57" s="370">
        <v>558747.9900000001</v>
      </c>
      <c r="J57" s="441">
        <f t="shared" ref="J57:J62" si="160">+I57/I$26</f>
        <v>0.108002941</v>
      </c>
      <c r="K57" s="442">
        <f t="shared" ref="K57:K62" si="161">+I57/L$10</f>
        <v>11.56540797</v>
      </c>
      <c r="L57" s="442">
        <f t="shared" ref="L57:L62" si="162">+I57/L$11</f>
        <v>28.13009062</v>
      </c>
      <c r="M57" s="357"/>
      <c r="N57" s="370">
        <v>497560.59</v>
      </c>
      <c r="O57" s="441">
        <f t="shared" ref="O57:O62" si="163">+N57/N$26</f>
        <v>0.04196610949</v>
      </c>
      <c r="P57" s="442">
        <f t="shared" ref="P57:P62" si="164">+N57/Q$10</f>
        <v>10.32711893</v>
      </c>
      <c r="Q57" s="442">
        <f t="shared" ref="Q57:Q62" si="165">+N57/Q$11</f>
        <v>12.38698939</v>
      </c>
      <c r="R57" s="357"/>
      <c r="S57" s="370">
        <v>482955.76</v>
      </c>
      <c r="T57" s="441">
        <f t="shared" ref="T57:T62" si="166">+S57/S$26</f>
        <v>0.03335709414</v>
      </c>
      <c r="U57" s="442">
        <f t="shared" ref="U57:U62" si="167">+S57/V$10</f>
        <v>10.02398838</v>
      </c>
      <c r="V57" s="442">
        <f t="shared" ref="V57:V62" si="168">+S57/V$11</f>
        <v>11.78889741</v>
      </c>
      <c r="W57" s="357"/>
      <c r="X57" s="370">
        <v>496949.2</v>
      </c>
      <c r="Y57" s="441">
        <f t="shared" ref="Y57:Y62" si="169">+X57/X$26</f>
        <v>0.03923560846</v>
      </c>
      <c r="Z57" s="442">
        <f t="shared" ref="Z57:Z62" si="170">+X57/AA$10</f>
        <v>10.31442922</v>
      </c>
      <c r="AA57" s="442">
        <f t="shared" ref="AA57:AA62" si="171">+X57/AA$11</f>
        <v>12.51887344</v>
      </c>
      <c r="AB57" s="357"/>
      <c r="AC57" s="370">
        <v>693676.63</v>
      </c>
      <c r="AD57" s="441">
        <f t="shared" ref="AD57:AD62" si="172">+AC57/AC$26</f>
        <v>0.05148469556</v>
      </c>
      <c r="AE57" s="442">
        <f t="shared" ref="AE57:AE62" si="173">+AC57/AF$10</f>
        <v>14.35826772</v>
      </c>
      <c r="AF57" s="442">
        <f t="shared" ref="AF57:AF62" si="174">+AC57/AF$11</f>
        <v>17.24577058</v>
      </c>
      <c r="AG57" s="357"/>
      <c r="AH57" s="370">
        <v>551536.12</v>
      </c>
      <c r="AI57" s="441">
        <f t="shared" ref="AI57:AI62" si="175">+AH57/AH$26</f>
        <v>0.03699920871</v>
      </c>
      <c r="AJ57" s="442">
        <f t="shared" ref="AJ57:AJ62" si="176">+AH57/AK$10</f>
        <v>11.44740805</v>
      </c>
      <c r="AK57" s="442">
        <f t="shared" ref="AK57:AK62" si="177">+AH57/AK$11</f>
        <v>14.08812792</v>
      </c>
      <c r="AL57" s="357"/>
      <c r="AM57" s="370">
        <v>227149.12</v>
      </c>
      <c r="AN57" s="441">
        <f t="shared" ref="AN57:AN62" si="178">+AM57/AM$26</f>
        <v>0.03045232276</v>
      </c>
      <c r="AO57" s="442">
        <f t="shared" ref="AO57:AO62" si="179">+AM57/AP$10</f>
        <v>11.39620309</v>
      </c>
      <c r="AP57" s="442">
        <f t="shared" ref="AP57:AP62" si="180">+AM57/AP$11</f>
        <v>12.70408949</v>
      </c>
      <c r="AQ57" s="357"/>
      <c r="AR57" s="370">
        <v>528403.3999999999</v>
      </c>
      <c r="AS57" s="441">
        <f t="shared" ref="AS57:AS62" si="181">+AR57/AR$26</f>
        <v>0.03771665063</v>
      </c>
      <c r="AT57" s="442">
        <f t="shared" ref="AT57:AT62" si="182">+AR57/AU$10</f>
        <v>10.96727688</v>
      </c>
      <c r="AU57" s="442">
        <f t="shared" ref="AU57:AU62" si="183">+AR57/AU$11</f>
        <v>13.23125501</v>
      </c>
      <c r="AV57" s="357"/>
      <c r="AW57" s="370">
        <f t="shared" ref="AW57:AW61" si="184">AH57</f>
        <v>551536.12</v>
      </c>
      <c r="AX57" s="441">
        <f t="shared" ref="AX57:AX62" si="185">+AW57/AW$26</f>
        <v>0.03936782986</v>
      </c>
      <c r="AY57" s="442">
        <f t="shared" ref="AY57:AY62" si="186">+AW57/AZ$10</f>
        <v>11.44740805</v>
      </c>
      <c r="AZ57" s="442">
        <f t="shared" ref="AZ57:AZ62" si="187">+AW57/AZ$11</f>
        <v>14.08812792</v>
      </c>
      <c r="BA57" s="357"/>
      <c r="BB57" s="441"/>
    </row>
    <row r="58" ht="12.75" customHeight="1">
      <c r="A58" s="357"/>
      <c r="B58" s="439" t="s">
        <v>486</v>
      </c>
      <c r="C58" s="357"/>
      <c r="D58" s="370">
        <v>662426.3400000001</v>
      </c>
      <c r="E58" s="441">
        <f t="shared" si="157"/>
        <v>0.07899202778</v>
      </c>
      <c r="F58" s="442">
        <f t="shared" si="158"/>
        <v>13.74899004</v>
      </c>
      <c r="G58" s="442">
        <f t="shared" si="159"/>
        <v>20.34229026</v>
      </c>
      <c r="H58" s="357"/>
      <c r="I58" s="370">
        <v>755029.33</v>
      </c>
      <c r="J58" s="441">
        <f t="shared" si="160"/>
        <v>0.1459430542</v>
      </c>
      <c r="K58" s="442">
        <f t="shared" si="161"/>
        <v>15.62819444</v>
      </c>
      <c r="L58" s="442">
        <f t="shared" si="162"/>
        <v>38.01184766</v>
      </c>
      <c r="M58" s="357"/>
      <c r="N58" s="370">
        <v>831744.0899999999</v>
      </c>
      <c r="O58" s="441">
        <f t="shared" si="163"/>
        <v>0.07015238798</v>
      </c>
      <c r="P58" s="442">
        <f t="shared" si="164"/>
        <v>17.26326463</v>
      </c>
      <c r="Q58" s="442">
        <f t="shared" si="165"/>
        <v>20.70663439</v>
      </c>
      <c r="R58" s="357"/>
      <c r="S58" s="370">
        <v>1015240.0000000001</v>
      </c>
      <c r="T58" s="441">
        <f t="shared" si="166"/>
        <v>0.07012123896</v>
      </c>
      <c r="U58" s="442">
        <f t="shared" si="167"/>
        <v>21.07181403</v>
      </c>
      <c r="V58" s="442">
        <f t="shared" si="168"/>
        <v>24.78189762</v>
      </c>
      <c r="W58" s="357"/>
      <c r="X58" s="370">
        <v>1351728.1099999999</v>
      </c>
      <c r="Y58" s="441">
        <f t="shared" si="169"/>
        <v>0.1067229304</v>
      </c>
      <c r="Z58" s="442">
        <f t="shared" si="170"/>
        <v>28.05579307</v>
      </c>
      <c r="AA58" s="442">
        <f t="shared" si="171"/>
        <v>34.05199793</v>
      </c>
      <c r="AB58" s="357"/>
      <c r="AC58" s="370">
        <v>1474459.4600000002</v>
      </c>
      <c r="AD58" s="441">
        <f t="shared" si="172"/>
        <v>0.1094344153</v>
      </c>
      <c r="AE58" s="442">
        <f t="shared" si="173"/>
        <v>30.51952848</v>
      </c>
      <c r="AF58" s="442">
        <f t="shared" si="174"/>
        <v>36.65712304</v>
      </c>
      <c r="AG58" s="357"/>
      <c r="AH58" s="370">
        <v>1161386.97</v>
      </c>
      <c r="AI58" s="441">
        <f t="shared" si="175"/>
        <v>0.0779103985</v>
      </c>
      <c r="AJ58" s="442">
        <f t="shared" si="176"/>
        <v>24.1051675</v>
      </c>
      <c r="AK58" s="442">
        <f t="shared" si="177"/>
        <v>29.66581445</v>
      </c>
      <c r="AL58" s="357"/>
      <c r="AM58" s="370">
        <v>557241.2</v>
      </c>
      <c r="AN58" s="441">
        <f t="shared" si="178"/>
        <v>0.0747055013</v>
      </c>
      <c r="AO58" s="442">
        <f t="shared" si="179"/>
        <v>27.95711419</v>
      </c>
      <c r="AP58" s="442">
        <f t="shared" si="180"/>
        <v>31.16561521</v>
      </c>
      <c r="AQ58" s="357"/>
      <c r="AR58" s="370">
        <v>1161385.87</v>
      </c>
      <c r="AS58" s="441">
        <f t="shared" si="181"/>
        <v>0.08289800011</v>
      </c>
      <c r="AT58" s="442">
        <f t="shared" si="182"/>
        <v>24.10514467</v>
      </c>
      <c r="AU58" s="442">
        <f t="shared" si="183"/>
        <v>29.08117663</v>
      </c>
      <c r="AV58" s="357"/>
      <c r="AW58" s="370">
        <f t="shared" si="184"/>
        <v>1161386.97</v>
      </c>
      <c r="AX58" s="441">
        <f t="shared" si="185"/>
        <v>0.08289807862</v>
      </c>
      <c r="AY58" s="442">
        <f t="shared" si="186"/>
        <v>24.1051675</v>
      </c>
      <c r="AZ58" s="442">
        <f t="shared" si="187"/>
        <v>29.66581445</v>
      </c>
      <c r="BA58" s="357"/>
      <c r="BB58" s="441"/>
    </row>
    <row r="59" ht="12.75" customHeight="1">
      <c r="A59" s="357"/>
      <c r="B59" s="439" t="s">
        <v>487</v>
      </c>
      <c r="C59" s="357"/>
      <c r="D59" s="370">
        <v>10719.060000000001</v>
      </c>
      <c r="E59" s="441">
        <f t="shared" si="157"/>
        <v>0.001278210473</v>
      </c>
      <c r="F59" s="442">
        <f t="shared" si="158"/>
        <v>0.2224794521</v>
      </c>
      <c r="G59" s="442">
        <f t="shared" si="159"/>
        <v>0.329169021</v>
      </c>
      <c r="H59" s="357"/>
      <c r="I59" s="370">
        <v>7421.55</v>
      </c>
      <c r="J59" s="441">
        <f t="shared" si="160"/>
        <v>0.001434545163</v>
      </c>
      <c r="K59" s="442">
        <f t="shared" si="161"/>
        <v>0.1536171138</v>
      </c>
      <c r="L59" s="442">
        <f t="shared" si="162"/>
        <v>0.3736369129</v>
      </c>
      <c r="M59" s="357"/>
      <c r="N59" s="370">
        <v>14804.990000000002</v>
      </c>
      <c r="O59" s="441">
        <f t="shared" si="163"/>
        <v>0.001248707884</v>
      </c>
      <c r="P59" s="442">
        <f t="shared" si="164"/>
        <v>0.307284973</v>
      </c>
      <c r="Q59" s="442">
        <f t="shared" si="165"/>
        <v>0.3685767277</v>
      </c>
      <c r="R59" s="357"/>
      <c r="S59" s="370">
        <v>18102.019999999997</v>
      </c>
      <c r="T59" s="441">
        <f t="shared" si="166"/>
        <v>0.001250281776</v>
      </c>
      <c r="U59" s="442">
        <f t="shared" si="167"/>
        <v>0.3757164799</v>
      </c>
      <c r="V59" s="442">
        <f t="shared" si="168"/>
        <v>0.441868333</v>
      </c>
      <c r="W59" s="357"/>
      <c r="X59" s="370">
        <v>17917.739999999998</v>
      </c>
      <c r="Y59" s="441">
        <f t="shared" si="169"/>
        <v>0.001414658543</v>
      </c>
      <c r="Z59" s="442">
        <f t="shared" si="170"/>
        <v>0.3718916563</v>
      </c>
      <c r="AA59" s="442">
        <f t="shared" si="171"/>
        <v>0.451373942</v>
      </c>
      <c r="AB59" s="357"/>
      <c r="AC59" s="370">
        <v>10043.95</v>
      </c>
      <c r="AD59" s="441">
        <f t="shared" si="172"/>
        <v>0.0007454622019</v>
      </c>
      <c r="AE59" s="442">
        <f t="shared" si="173"/>
        <v>0.2078976238</v>
      </c>
      <c r="AF59" s="442">
        <f t="shared" si="174"/>
        <v>0.2497066355</v>
      </c>
      <c r="AG59" s="357"/>
      <c r="AH59" s="370">
        <v>12654.23</v>
      </c>
      <c r="AI59" s="441">
        <f t="shared" si="175"/>
        <v>0.0008488954392</v>
      </c>
      <c r="AJ59" s="442">
        <f t="shared" si="176"/>
        <v>0.2626448734</v>
      </c>
      <c r="AK59" s="442">
        <f t="shared" si="177"/>
        <v>0.3232325219</v>
      </c>
      <c r="AL59" s="357"/>
      <c r="AM59" s="370">
        <v>4450.73</v>
      </c>
      <c r="AN59" s="441">
        <f t="shared" si="178"/>
        <v>0.0005966788095</v>
      </c>
      <c r="AO59" s="442">
        <f t="shared" si="179"/>
        <v>0.2232957054</v>
      </c>
      <c r="AP59" s="442">
        <f t="shared" si="180"/>
        <v>0.2489222595</v>
      </c>
      <c r="AQ59" s="357"/>
      <c r="AR59" s="370">
        <v>8452.32</v>
      </c>
      <c r="AS59" s="441">
        <f t="shared" si="181"/>
        <v>0.0006033140598</v>
      </c>
      <c r="AT59" s="442">
        <f t="shared" si="182"/>
        <v>0.1754321295</v>
      </c>
      <c r="AU59" s="442">
        <f t="shared" si="183"/>
        <v>0.2116466346</v>
      </c>
      <c r="AV59" s="357"/>
      <c r="AW59" s="370">
        <f t="shared" si="184"/>
        <v>12654.23</v>
      </c>
      <c r="AX59" s="441">
        <f t="shared" si="185"/>
        <v>0.0009032401607</v>
      </c>
      <c r="AY59" s="442">
        <f t="shared" si="186"/>
        <v>0.2626448734</v>
      </c>
      <c r="AZ59" s="442">
        <f t="shared" si="187"/>
        <v>0.3232325219</v>
      </c>
      <c r="BA59" s="357"/>
      <c r="BB59" s="441"/>
    </row>
    <row r="60" ht="12.75" customHeight="1">
      <c r="A60" s="357"/>
      <c r="B60" s="439" t="s">
        <v>490</v>
      </c>
      <c r="C60" s="357"/>
      <c r="D60" s="370">
        <v>0.0</v>
      </c>
      <c r="E60" s="441">
        <f t="shared" si="157"/>
        <v>0</v>
      </c>
      <c r="F60" s="442">
        <f t="shared" si="158"/>
        <v>0</v>
      </c>
      <c r="G60" s="442">
        <f t="shared" si="159"/>
        <v>0</v>
      </c>
      <c r="H60" s="357"/>
      <c r="I60" s="370">
        <v>0.0</v>
      </c>
      <c r="J60" s="441">
        <f t="shared" si="160"/>
        <v>0</v>
      </c>
      <c r="K60" s="442">
        <f t="shared" si="161"/>
        <v>0</v>
      </c>
      <c r="L60" s="442">
        <f t="shared" si="162"/>
        <v>0</v>
      </c>
      <c r="M60" s="357"/>
      <c r="N60" s="370">
        <v>0.0</v>
      </c>
      <c r="O60" s="441">
        <f t="shared" si="163"/>
        <v>0</v>
      </c>
      <c r="P60" s="442">
        <f t="shared" si="164"/>
        <v>0</v>
      </c>
      <c r="Q60" s="442">
        <f t="shared" si="165"/>
        <v>0</v>
      </c>
      <c r="R60" s="357"/>
      <c r="S60" s="370">
        <v>0.0</v>
      </c>
      <c r="T60" s="441">
        <f t="shared" si="166"/>
        <v>0</v>
      </c>
      <c r="U60" s="442">
        <f t="shared" si="167"/>
        <v>0</v>
      </c>
      <c r="V60" s="442">
        <f t="shared" si="168"/>
        <v>0</v>
      </c>
      <c r="W60" s="357"/>
      <c r="X60" s="370">
        <v>0.0</v>
      </c>
      <c r="Y60" s="441">
        <f t="shared" si="169"/>
        <v>0</v>
      </c>
      <c r="Z60" s="442">
        <f t="shared" si="170"/>
        <v>0</v>
      </c>
      <c r="AA60" s="442">
        <f t="shared" si="171"/>
        <v>0</v>
      </c>
      <c r="AB60" s="357"/>
      <c r="AC60" s="370">
        <v>0.0</v>
      </c>
      <c r="AD60" s="441">
        <f t="shared" si="172"/>
        <v>0</v>
      </c>
      <c r="AE60" s="442">
        <f t="shared" si="173"/>
        <v>0</v>
      </c>
      <c r="AF60" s="442">
        <f t="shared" si="174"/>
        <v>0</v>
      </c>
      <c r="AG60" s="357"/>
      <c r="AH60" s="370">
        <v>0.0</v>
      </c>
      <c r="AI60" s="441">
        <f t="shared" si="175"/>
        <v>0</v>
      </c>
      <c r="AJ60" s="442">
        <f t="shared" si="176"/>
        <v>0</v>
      </c>
      <c r="AK60" s="442">
        <f t="shared" si="177"/>
        <v>0</v>
      </c>
      <c r="AL60" s="357"/>
      <c r="AM60" s="370">
        <v>0.0</v>
      </c>
      <c r="AN60" s="441">
        <f t="shared" si="178"/>
        <v>0</v>
      </c>
      <c r="AO60" s="442">
        <f t="shared" si="179"/>
        <v>0</v>
      </c>
      <c r="AP60" s="442">
        <f t="shared" si="180"/>
        <v>0</v>
      </c>
      <c r="AQ60" s="357"/>
      <c r="AR60" s="370">
        <v>0.0</v>
      </c>
      <c r="AS60" s="441">
        <f t="shared" si="181"/>
        <v>0</v>
      </c>
      <c r="AT60" s="442">
        <f t="shared" si="182"/>
        <v>0</v>
      </c>
      <c r="AU60" s="442">
        <f t="shared" si="183"/>
        <v>0</v>
      </c>
      <c r="AV60" s="357"/>
      <c r="AW60" s="370">
        <f t="shared" si="184"/>
        <v>0</v>
      </c>
      <c r="AX60" s="441">
        <f t="shared" si="185"/>
        <v>0</v>
      </c>
      <c r="AY60" s="442">
        <f t="shared" si="186"/>
        <v>0</v>
      </c>
      <c r="AZ60" s="442">
        <f t="shared" si="187"/>
        <v>0</v>
      </c>
      <c r="BA60" s="357"/>
      <c r="BB60" s="441"/>
    </row>
    <row r="61" ht="12.75" customHeight="1">
      <c r="A61" s="357"/>
      <c r="B61" s="439" t="s">
        <v>489</v>
      </c>
      <c r="C61" s="357"/>
      <c r="D61" s="459">
        <v>0.0</v>
      </c>
      <c r="E61" s="460">
        <f t="shared" si="157"/>
        <v>0</v>
      </c>
      <c r="F61" s="461">
        <f t="shared" si="158"/>
        <v>0</v>
      </c>
      <c r="G61" s="461">
        <f t="shared" si="159"/>
        <v>0</v>
      </c>
      <c r="H61" s="357"/>
      <c r="I61" s="459">
        <v>0.0</v>
      </c>
      <c r="J61" s="460">
        <f t="shared" si="160"/>
        <v>0</v>
      </c>
      <c r="K61" s="461">
        <f t="shared" si="161"/>
        <v>0</v>
      </c>
      <c r="L61" s="461">
        <f t="shared" si="162"/>
        <v>0</v>
      </c>
      <c r="M61" s="357"/>
      <c r="N61" s="459">
        <v>-734358.95</v>
      </c>
      <c r="O61" s="460">
        <f t="shared" si="163"/>
        <v>-0.06193856331</v>
      </c>
      <c r="P61" s="461">
        <f t="shared" si="164"/>
        <v>-15.24198734</v>
      </c>
      <c r="Q61" s="461">
        <f t="shared" si="165"/>
        <v>-18.28218856</v>
      </c>
      <c r="R61" s="357"/>
      <c r="S61" s="459">
        <v>0.0</v>
      </c>
      <c r="T61" s="460">
        <f t="shared" si="166"/>
        <v>0</v>
      </c>
      <c r="U61" s="461">
        <f t="shared" si="167"/>
        <v>0</v>
      </c>
      <c r="V61" s="461">
        <f t="shared" si="168"/>
        <v>0</v>
      </c>
      <c r="W61" s="357"/>
      <c r="X61" s="459">
        <v>-9638.44</v>
      </c>
      <c r="Y61" s="460">
        <f t="shared" si="169"/>
        <v>-0.0007609833319</v>
      </c>
      <c r="Z61" s="461">
        <f t="shared" si="170"/>
        <v>-0.2000506434</v>
      </c>
      <c r="AA61" s="461">
        <f t="shared" si="171"/>
        <v>-0.2428063281</v>
      </c>
      <c r="AB61" s="357"/>
      <c r="AC61" s="459">
        <v>-20168.089999999997</v>
      </c>
      <c r="AD61" s="460">
        <f t="shared" si="172"/>
        <v>-0.001496876107</v>
      </c>
      <c r="AE61" s="461">
        <f t="shared" si="173"/>
        <v>-0.4174550836</v>
      </c>
      <c r="AF61" s="461">
        <f t="shared" si="174"/>
        <v>-0.5014069065</v>
      </c>
      <c r="AG61" s="357"/>
      <c r="AH61" s="459">
        <v>-25836.83</v>
      </c>
      <c r="AI61" s="460">
        <f t="shared" si="175"/>
        <v>-0.001733236013</v>
      </c>
      <c r="AJ61" s="461">
        <f t="shared" si="176"/>
        <v>-0.5362563304</v>
      </c>
      <c r="AK61" s="461">
        <f t="shared" si="177"/>
        <v>-0.6599614294</v>
      </c>
      <c r="AL61" s="357"/>
      <c r="AM61" s="459">
        <v>-11619.83</v>
      </c>
      <c r="AN61" s="460">
        <f t="shared" si="178"/>
        <v>-0.001557790819</v>
      </c>
      <c r="AO61" s="461">
        <f t="shared" si="179"/>
        <v>-0.5829736103</v>
      </c>
      <c r="AP61" s="461">
        <f t="shared" si="180"/>
        <v>-0.6498786353</v>
      </c>
      <c r="AQ61" s="357"/>
      <c r="AR61" s="459">
        <v>-21923.6</v>
      </c>
      <c r="AS61" s="460">
        <f t="shared" si="181"/>
        <v>-0.001564874037</v>
      </c>
      <c r="AT61" s="461">
        <f t="shared" si="182"/>
        <v>-0.4550352844</v>
      </c>
      <c r="AU61" s="461">
        <f t="shared" si="183"/>
        <v>-0.5489683494</v>
      </c>
      <c r="AV61" s="370"/>
      <c r="AW61" s="459">
        <f t="shared" si="184"/>
        <v>-25836.83</v>
      </c>
      <c r="AX61" s="460">
        <f t="shared" si="185"/>
        <v>-0.001844194588</v>
      </c>
      <c r="AY61" s="461">
        <f t="shared" si="186"/>
        <v>-0.5362563304</v>
      </c>
      <c r="AZ61" s="461">
        <f t="shared" si="187"/>
        <v>-0.6599614294</v>
      </c>
      <c r="BA61" s="370"/>
      <c r="BB61" s="441"/>
    </row>
    <row r="62" ht="12.75" customHeight="1">
      <c r="A62" s="363"/>
      <c r="B62" s="363" t="s">
        <v>491</v>
      </c>
      <c r="C62" s="363"/>
      <c r="D62" s="458">
        <f>SUM(D57:D61)</f>
        <v>1221147.41</v>
      </c>
      <c r="E62" s="462">
        <f t="shared" si="157"/>
        <v>0.1456175643</v>
      </c>
      <c r="F62" s="457">
        <f t="shared" si="158"/>
        <v>25.34552532</v>
      </c>
      <c r="G62" s="457">
        <f t="shared" si="159"/>
        <v>37.49992046</v>
      </c>
      <c r="H62" s="363"/>
      <c r="I62" s="458">
        <f>SUM(I57:I61)</f>
        <v>1321198.87</v>
      </c>
      <c r="J62" s="462">
        <f t="shared" si="160"/>
        <v>0.2553805403</v>
      </c>
      <c r="K62" s="457">
        <f t="shared" si="161"/>
        <v>27.34721953</v>
      </c>
      <c r="L62" s="457">
        <f t="shared" si="162"/>
        <v>66.51557519</v>
      </c>
      <c r="M62" s="363"/>
      <c r="N62" s="458">
        <f>SUM(N57:N61)</f>
        <v>609750.72</v>
      </c>
      <c r="O62" s="462">
        <f t="shared" si="163"/>
        <v>0.05142864205</v>
      </c>
      <c r="P62" s="457">
        <f t="shared" si="164"/>
        <v>12.6556812</v>
      </c>
      <c r="Q62" s="457">
        <f t="shared" si="165"/>
        <v>15.18001195</v>
      </c>
      <c r="R62" s="363"/>
      <c r="S62" s="458">
        <f>SUM(S57:S61)</f>
        <v>1516297.78</v>
      </c>
      <c r="T62" s="462">
        <f t="shared" si="166"/>
        <v>0.1047286149</v>
      </c>
      <c r="U62" s="457">
        <f t="shared" si="167"/>
        <v>31.47151889</v>
      </c>
      <c r="V62" s="457">
        <f t="shared" si="168"/>
        <v>37.01266336</v>
      </c>
      <c r="W62" s="363"/>
      <c r="X62" s="458">
        <f>SUM(X57:X61)</f>
        <v>1856956.61</v>
      </c>
      <c r="Y62" s="462">
        <f t="shared" si="169"/>
        <v>0.146612214</v>
      </c>
      <c r="Z62" s="457">
        <f t="shared" si="170"/>
        <v>38.5420633</v>
      </c>
      <c r="AA62" s="457">
        <f t="shared" si="171"/>
        <v>46.77943899</v>
      </c>
      <c r="AB62" s="363"/>
      <c r="AC62" s="458">
        <f>SUM(AC57:AC61)</f>
        <v>2158011.95</v>
      </c>
      <c r="AD62" s="462">
        <f t="shared" si="172"/>
        <v>0.160167697</v>
      </c>
      <c r="AE62" s="457">
        <f t="shared" si="173"/>
        <v>44.66823874</v>
      </c>
      <c r="AF62" s="457">
        <f t="shared" si="174"/>
        <v>53.65119335</v>
      </c>
      <c r="AG62" s="363"/>
      <c r="AH62" s="458">
        <f>SUM(AH57:AH61)</f>
        <v>1699740.49</v>
      </c>
      <c r="AI62" s="462">
        <f t="shared" si="175"/>
        <v>0.1140252666</v>
      </c>
      <c r="AJ62" s="457">
        <f t="shared" si="176"/>
        <v>35.27896409</v>
      </c>
      <c r="AK62" s="457">
        <f t="shared" si="177"/>
        <v>43.41721347</v>
      </c>
      <c r="AL62" s="363"/>
      <c r="AM62" s="458">
        <f>SUM(AM57:AM61)</f>
        <v>777221.22</v>
      </c>
      <c r="AN62" s="462">
        <f t="shared" si="178"/>
        <v>0.1041967121</v>
      </c>
      <c r="AO62" s="457">
        <f t="shared" si="179"/>
        <v>38.99363937</v>
      </c>
      <c r="AP62" s="457">
        <f t="shared" si="180"/>
        <v>43.46874832</v>
      </c>
      <c r="AQ62" s="363"/>
      <c r="AR62" s="458">
        <f>SUM(AR57:AR61)</f>
        <v>1676317.99</v>
      </c>
      <c r="AS62" s="462">
        <f t="shared" si="181"/>
        <v>0.1196530908</v>
      </c>
      <c r="AT62" s="457">
        <f t="shared" si="182"/>
        <v>34.79281839</v>
      </c>
      <c r="AU62" s="457">
        <f t="shared" si="183"/>
        <v>41.97510993</v>
      </c>
      <c r="AV62" s="363"/>
      <c r="AW62" s="458">
        <f>SUM(AW57:AW61)</f>
        <v>1699740.49</v>
      </c>
      <c r="AX62" s="462">
        <f t="shared" si="185"/>
        <v>0.1213249541</v>
      </c>
      <c r="AY62" s="457">
        <f t="shared" si="186"/>
        <v>35.27896409</v>
      </c>
      <c r="AZ62" s="457">
        <f t="shared" si="187"/>
        <v>43.41721347</v>
      </c>
      <c r="BA62" s="363"/>
      <c r="BB62" s="462"/>
    </row>
    <row r="63" ht="12.75" customHeight="1">
      <c r="A63" s="357"/>
      <c r="B63" s="357"/>
      <c r="C63" s="357"/>
      <c r="D63" s="357"/>
      <c r="E63" s="357"/>
      <c r="F63" s="442"/>
      <c r="G63" s="442"/>
      <c r="H63" s="357"/>
      <c r="I63" s="357"/>
      <c r="J63" s="357"/>
      <c r="K63" s="442"/>
      <c r="L63" s="442"/>
      <c r="M63" s="357"/>
      <c r="N63" s="357"/>
      <c r="O63" s="357"/>
      <c r="P63" s="442"/>
      <c r="Q63" s="442"/>
      <c r="R63" s="357"/>
      <c r="S63" s="357"/>
      <c r="T63" s="357"/>
      <c r="U63" s="442"/>
      <c r="V63" s="442"/>
      <c r="W63" s="357"/>
      <c r="X63" s="357"/>
      <c r="Y63" s="357"/>
      <c r="Z63" s="442"/>
      <c r="AA63" s="442"/>
      <c r="AB63" s="357"/>
      <c r="AC63" s="357"/>
      <c r="AD63" s="357"/>
      <c r="AE63" s="442"/>
      <c r="AF63" s="442"/>
      <c r="AG63" s="357"/>
      <c r="AH63" s="357"/>
      <c r="AI63" s="357"/>
      <c r="AJ63" s="442"/>
      <c r="AK63" s="442"/>
      <c r="AL63" s="357"/>
      <c r="AM63" s="357"/>
      <c r="AN63" s="357"/>
      <c r="AO63" s="442"/>
      <c r="AP63" s="442"/>
      <c r="AQ63" s="357"/>
      <c r="AR63" s="357"/>
      <c r="AS63" s="357"/>
      <c r="AT63" s="442"/>
      <c r="AU63" s="442"/>
      <c r="AV63" s="357"/>
      <c r="AW63" s="357"/>
      <c r="AX63" s="357"/>
      <c r="AY63" s="442"/>
      <c r="AZ63" s="442"/>
      <c r="BA63" s="357"/>
      <c r="BB63" s="357"/>
    </row>
    <row r="64" ht="12.75" customHeight="1">
      <c r="A64" s="363"/>
      <c r="B64" s="363" t="s">
        <v>49</v>
      </c>
      <c r="C64" s="363"/>
      <c r="D64" s="458">
        <f>+D54-D62</f>
        <v>423165.62</v>
      </c>
      <c r="E64" s="462">
        <f>+D64/D$26</f>
        <v>0.05046102244</v>
      </c>
      <c r="F64" s="457">
        <f>+D64/G$10</f>
        <v>8.783014114</v>
      </c>
      <c r="G64" s="457">
        <f>+D64/G$11</f>
        <v>12.99489068</v>
      </c>
      <c r="H64" s="363"/>
      <c r="I64" s="458">
        <f>+I54-I62</f>
        <v>-19368.43</v>
      </c>
      <c r="J64" s="462">
        <f>+I64/I$26</f>
        <v>-0.00374381195</v>
      </c>
      <c r="K64" s="457">
        <f>+I64/L$10</f>
        <v>-0.4009030883</v>
      </c>
      <c r="L64" s="457">
        <f>+I64/L$11</f>
        <v>-0.9751009414</v>
      </c>
      <c r="M64" s="363"/>
      <c r="N64" s="458">
        <f>+N54-N62</f>
        <v>3820969.52</v>
      </c>
      <c r="O64" s="462">
        <f>+N64/N$26</f>
        <v>0.3222747711</v>
      </c>
      <c r="P64" s="457">
        <f>+N64/Q$10</f>
        <v>79.30613367</v>
      </c>
      <c r="Q64" s="457">
        <f>+N64/Q$11</f>
        <v>95.1247142</v>
      </c>
      <c r="R64" s="363"/>
      <c r="S64" s="458">
        <f>+S54-S62</f>
        <v>3604096.62</v>
      </c>
      <c r="T64" s="462">
        <f>+S64/S$26</f>
        <v>0.2489300267</v>
      </c>
      <c r="U64" s="457">
        <f>+S64/V$10</f>
        <v>74.80482814</v>
      </c>
      <c r="V64" s="457">
        <f>+S64/V$11</f>
        <v>87.97560524</v>
      </c>
      <c r="W64" s="363"/>
      <c r="X64" s="458">
        <f>+X54-X62</f>
        <v>2200476.37</v>
      </c>
      <c r="Y64" s="462">
        <f>+X64/X$26</f>
        <v>0.1737341146</v>
      </c>
      <c r="Z64" s="457">
        <f>+X64/AA$10</f>
        <v>45.67198775</v>
      </c>
      <c r="AA64" s="457">
        <f>+X64/AA$11</f>
        <v>55.43320158</v>
      </c>
      <c r="AB64" s="363"/>
      <c r="AC64" s="458">
        <f>+AC54-AC62</f>
        <v>2091469.91</v>
      </c>
      <c r="AD64" s="462">
        <f>+AC64/AC$26</f>
        <v>0.1552289452</v>
      </c>
      <c r="AE64" s="457">
        <f>+AC64/AF$10</f>
        <v>43.29089895</v>
      </c>
      <c r="AF64" s="457">
        <f>+AC64/AF$11</f>
        <v>51.99686523</v>
      </c>
      <c r="AG64" s="363"/>
      <c r="AH64" s="458">
        <f>+AH54-AH62</f>
        <v>3314792.624</v>
      </c>
      <c r="AI64" s="462">
        <f>+AH64/AH$26</f>
        <v>0.2223693058</v>
      </c>
      <c r="AJ64" s="457">
        <f>+AH64/AK$10</f>
        <v>68.800179</v>
      </c>
      <c r="AK64" s="457">
        <f>+AH64/AK$11</f>
        <v>84.67119529</v>
      </c>
      <c r="AL64" s="363"/>
      <c r="AM64" s="458">
        <f>+AM54-AM62</f>
        <v>2141193.48</v>
      </c>
      <c r="AN64" s="462">
        <f>+AM64/AM$26</f>
        <v>0.287055107</v>
      </c>
      <c r="AO64" s="457">
        <f>+AM64/AP$10</f>
        <v>107.4249187</v>
      </c>
      <c r="AP64" s="457">
        <f>+AM64/AP$11</f>
        <v>119.7535503</v>
      </c>
      <c r="AQ64" s="363"/>
      <c r="AR64" s="458">
        <f>+AR54-AR62</f>
        <v>2984924.979</v>
      </c>
      <c r="AS64" s="462">
        <f>+AR64/AR$26</f>
        <v>0.2130595159</v>
      </c>
      <c r="AT64" s="457">
        <f>+AR64/AU$10</f>
        <v>61.95361101</v>
      </c>
      <c r="AU64" s="457">
        <f>+AR64/AU$11</f>
        <v>74.74271281</v>
      </c>
      <c r="AV64" s="363"/>
      <c r="AW64" s="458">
        <f>+AW54-AW62</f>
        <v>2961502.479</v>
      </c>
      <c r="AX64" s="462">
        <f>+AW64/AW$26</f>
        <v>0.2113876526</v>
      </c>
      <c r="AY64" s="457">
        <f>+AW64/AZ$10</f>
        <v>61.46746531</v>
      </c>
      <c r="AZ64" s="457">
        <f>+AW64/AZ$11</f>
        <v>75.64695085</v>
      </c>
      <c r="BA64" s="363"/>
      <c r="BB64" s="462"/>
    </row>
    <row r="65" ht="12.75" customHeight="1">
      <c r="A65" s="357"/>
      <c r="B65" s="357"/>
      <c r="C65" s="357"/>
      <c r="D65" s="357"/>
      <c r="E65" s="357"/>
      <c r="F65" s="442"/>
      <c r="G65" s="442"/>
      <c r="H65" s="357"/>
      <c r="I65" s="357"/>
      <c r="J65" s="357"/>
      <c r="K65" s="442"/>
      <c r="L65" s="442"/>
      <c r="M65" s="357"/>
      <c r="N65" s="357"/>
      <c r="O65" s="357"/>
      <c r="P65" s="442"/>
      <c r="Q65" s="442"/>
      <c r="R65" s="357"/>
      <c r="S65" s="357"/>
      <c r="T65" s="357"/>
      <c r="U65" s="442"/>
      <c r="V65" s="442"/>
      <c r="W65" s="357"/>
      <c r="X65" s="357"/>
      <c r="Y65" s="357"/>
      <c r="Z65" s="442"/>
      <c r="AA65" s="442"/>
      <c r="AB65" s="357"/>
      <c r="AC65" s="357"/>
      <c r="AD65" s="357"/>
      <c r="AE65" s="442"/>
      <c r="AF65" s="442"/>
      <c r="AG65" s="357"/>
      <c r="AH65" s="357"/>
      <c r="AI65" s="357"/>
      <c r="AJ65" s="442"/>
      <c r="AK65" s="442"/>
      <c r="AL65" s="357"/>
      <c r="AM65" s="357"/>
      <c r="AN65" s="357"/>
      <c r="AO65" s="442"/>
      <c r="AP65" s="442"/>
      <c r="AQ65" s="357"/>
      <c r="AR65" s="357"/>
      <c r="AS65" s="357"/>
      <c r="AT65" s="442"/>
      <c r="AU65" s="442"/>
      <c r="AV65" s="357"/>
      <c r="AW65" s="357"/>
      <c r="AX65" s="357"/>
      <c r="AY65" s="442"/>
      <c r="AZ65" s="442"/>
      <c r="BA65" s="357"/>
      <c r="BB65" s="357"/>
    </row>
    <row r="66" ht="12.75" customHeight="1">
      <c r="A66" s="357"/>
      <c r="B66" s="357" t="s">
        <v>50</v>
      </c>
      <c r="C66" s="357"/>
      <c r="D66" s="370">
        <v>335439.5924</v>
      </c>
      <c r="E66" s="441">
        <f>+D66/D$26</f>
        <v>0.04</v>
      </c>
      <c r="F66" s="442">
        <f>+D66/G$10</f>
        <v>6.96221653</v>
      </c>
      <c r="G66" s="442">
        <f>+D66/G$11</f>
        <v>10.30093331</v>
      </c>
      <c r="H66" s="357"/>
      <c r="I66" s="370">
        <v>56110.71399999999</v>
      </c>
      <c r="J66" s="441">
        <f>+I66/I$26</f>
        <v>0.01084589518</v>
      </c>
      <c r="K66" s="442">
        <f>+I66/L$10</f>
        <v>1.161423953</v>
      </c>
      <c r="L66" s="442">
        <f>+I66/L$11</f>
        <v>2.82488617</v>
      </c>
      <c r="M66" s="357"/>
      <c r="N66" s="370">
        <v>476260.97680000006</v>
      </c>
      <c r="O66" s="441">
        <f>+N66/N$26</f>
        <v>0.04016962095</v>
      </c>
      <c r="P66" s="442">
        <f>+N66/Q$10</f>
        <v>9.885034803</v>
      </c>
      <c r="Q66" s="442">
        <f>+N66/Q$11</f>
        <v>11.85672617</v>
      </c>
      <c r="R66" s="357"/>
      <c r="S66" s="370">
        <v>589309.5684</v>
      </c>
      <c r="T66" s="441">
        <f>+S66/S$26</f>
        <v>0.0407028063</v>
      </c>
      <c r="U66" s="442">
        <f>+S66/V$10</f>
        <v>12.23141487</v>
      </c>
      <c r="V66" s="442">
        <f>+S66/V$11</f>
        <v>14.38498226</v>
      </c>
      <c r="W66" s="357"/>
      <c r="X66" s="370">
        <v>517608.2864</v>
      </c>
      <c r="Y66" s="441">
        <f>+X66/X$26</f>
        <v>0.0408667044</v>
      </c>
      <c r="Z66" s="442">
        <f>+X66/AA$10</f>
        <v>10.7432189</v>
      </c>
      <c r="AA66" s="442">
        <f>+X66/AA$11</f>
        <v>13.03930588</v>
      </c>
      <c r="AB66" s="357"/>
      <c r="AC66" s="370">
        <v>539269.2116</v>
      </c>
      <c r="AD66" s="441">
        <f>+AC66/AC$26</f>
        <v>0.04002457339</v>
      </c>
      <c r="AE66" s="442">
        <f>+AC66/AF$10</f>
        <v>11.16222081</v>
      </c>
      <c r="AF66" s="442">
        <f>+AC66/AF$11</f>
        <v>13.40698634</v>
      </c>
      <c r="AG66" s="357"/>
      <c r="AH66" s="370">
        <v>596268.0168000001</v>
      </c>
      <c r="AI66" s="441">
        <f>+AH66/AH$26</f>
        <v>0.04</v>
      </c>
      <c r="AJ66" s="442">
        <f>+AH66/AK$10</f>
        <v>12.37584095</v>
      </c>
      <c r="AK66" s="442">
        <f>+AH66/AK$11</f>
        <v>15.23073429</v>
      </c>
      <c r="AL66" s="357"/>
      <c r="AM66" s="370">
        <v>298366.8888</v>
      </c>
      <c r="AN66" s="441">
        <f>+AM66/AM$26</f>
        <v>0.04</v>
      </c>
      <c r="AO66" s="442">
        <f>+AM66/AP$10</f>
        <v>14.96923986</v>
      </c>
      <c r="AP66" s="442">
        <f>+AM66/AP$11</f>
        <v>16.68718617</v>
      </c>
      <c r="AQ66" s="357"/>
      <c r="AR66" s="370">
        <v>560392.7084000001</v>
      </c>
      <c r="AS66" s="441">
        <f>+AR66/AR$26</f>
        <v>0.04</v>
      </c>
      <c r="AT66" s="442">
        <f>+AR66/AU$10</f>
        <v>11.63123098</v>
      </c>
      <c r="AU66" s="442">
        <f>+AR66/AU$11</f>
        <v>14.03226934</v>
      </c>
      <c r="AV66" s="357"/>
      <c r="AW66" s="370">
        <f>AX66*$AW$26</f>
        <v>560392.7084</v>
      </c>
      <c r="AX66" s="372">
        <v>0.04</v>
      </c>
      <c r="AY66" s="442">
        <f>+AW66/AZ$10</f>
        <v>11.63123098</v>
      </c>
      <c r="AZ66" s="442">
        <f>+AW66/AZ$11</f>
        <v>14.31435563</v>
      </c>
      <c r="BA66" s="357"/>
      <c r="BB66" s="357"/>
    </row>
    <row r="67" ht="12.75" customHeight="1">
      <c r="A67" s="357"/>
      <c r="B67" s="357"/>
      <c r="C67" s="357"/>
      <c r="D67" s="357"/>
      <c r="E67" s="357"/>
      <c r="F67" s="442"/>
      <c r="G67" s="442"/>
      <c r="H67" s="357"/>
      <c r="I67" s="357"/>
      <c r="J67" s="357"/>
      <c r="K67" s="442"/>
      <c r="L67" s="442"/>
      <c r="M67" s="357"/>
      <c r="N67" s="357"/>
      <c r="O67" s="357"/>
      <c r="P67" s="442"/>
      <c r="Q67" s="442"/>
      <c r="R67" s="357"/>
      <c r="S67" s="357"/>
      <c r="T67" s="357"/>
      <c r="U67" s="442"/>
      <c r="V67" s="442"/>
      <c r="W67" s="357"/>
      <c r="X67" s="357"/>
      <c r="Y67" s="357"/>
      <c r="Z67" s="442"/>
      <c r="AA67" s="442"/>
      <c r="AB67" s="357"/>
      <c r="AC67" s="357"/>
      <c r="AD67" s="357"/>
      <c r="AE67" s="442"/>
      <c r="AF67" s="442"/>
      <c r="AG67" s="357"/>
      <c r="AH67" s="357"/>
      <c r="AI67" s="357"/>
      <c r="AJ67" s="442"/>
      <c r="AK67" s="442"/>
      <c r="AL67" s="357"/>
      <c r="AM67" s="357"/>
      <c r="AN67" s="357"/>
      <c r="AO67" s="442"/>
      <c r="AP67" s="442"/>
      <c r="AQ67" s="357"/>
      <c r="AR67" s="357"/>
      <c r="AS67" s="357"/>
      <c r="AT67" s="442"/>
      <c r="AU67" s="442"/>
      <c r="AV67" s="357"/>
      <c r="AW67" s="357"/>
      <c r="AX67" s="357"/>
      <c r="AY67" s="442"/>
      <c r="AZ67" s="442"/>
      <c r="BA67" s="357"/>
      <c r="BB67" s="357"/>
    </row>
    <row r="68" ht="12.75" customHeight="1">
      <c r="A68" s="357"/>
      <c r="B68" s="475" t="s">
        <v>492</v>
      </c>
      <c r="C68" s="475"/>
      <c r="D68" s="476">
        <f>+D64-D66</f>
        <v>87726.0276</v>
      </c>
      <c r="E68" s="477">
        <f>+D68/D$26</f>
        <v>0.01046102244</v>
      </c>
      <c r="F68" s="478">
        <f>+D68/G$10</f>
        <v>1.820797584</v>
      </c>
      <c r="G68" s="478">
        <f>+D68/G$11</f>
        <v>2.693957364</v>
      </c>
      <c r="H68" s="475"/>
      <c r="I68" s="476">
        <f>+I64-I66</f>
        <v>-75479.144</v>
      </c>
      <c r="J68" s="477">
        <f>+I68/I$26</f>
        <v>-0.01458970713</v>
      </c>
      <c r="K68" s="478">
        <f>+I68/L$10</f>
        <v>-1.562327041</v>
      </c>
      <c r="L68" s="478">
        <f>+I68/L$11</f>
        <v>-3.799987112</v>
      </c>
      <c r="M68" s="475"/>
      <c r="N68" s="476">
        <f>+N64-N66</f>
        <v>3344708.543</v>
      </c>
      <c r="O68" s="477">
        <f>+N68/N$26</f>
        <v>0.2821051501</v>
      </c>
      <c r="P68" s="478">
        <f>+N68/Q$10</f>
        <v>69.42109886</v>
      </c>
      <c r="Q68" s="478">
        <f>+N68/Q$11</f>
        <v>83.26798803</v>
      </c>
      <c r="R68" s="475"/>
      <c r="S68" s="476">
        <f>+S64-S66</f>
        <v>3014787.052</v>
      </c>
      <c r="T68" s="477">
        <f>+S68/S$26</f>
        <v>0.2082272204</v>
      </c>
      <c r="U68" s="478">
        <f>+S68/V$10</f>
        <v>62.57341328</v>
      </c>
      <c r="V68" s="478">
        <f>+S68/V$11</f>
        <v>73.59062298</v>
      </c>
      <c r="W68" s="475"/>
      <c r="X68" s="476">
        <f>+X64-X66</f>
        <v>1682868.084</v>
      </c>
      <c r="Y68" s="477">
        <f>+X68/X$26</f>
        <v>0.1328674102</v>
      </c>
      <c r="Z68" s="478">
        <f>+X68/AA$10</f>
        <v>34.92876886</v>
      </c>
      <c r="AA68" s="478">
        <f>+X68/AA$11</f>
        <v>42.3938957</v>
      </c>
      <c r="AB68" s="475"/>
      <c r="AC68" s="476">
        <f>+AC64-AC66</f>
        <v>1552200.698</v>
      </c>
      <c r="AD68" s="477">
        <f>+AC68/AC$26</f>
        <v>0.1152043718</v>
      </c>
      <c r="AE68" s="478">
        <f>+AC68/AF$10</f>
        <v>32.12867814</v>
      </c>
      <c r="AF68" s="478">
        <f>+AC68/AF$11</f>
        <v>38.58987889</v>
      </c>
      <c r="AG68" s="369"/>
      <c r="AH68" s="476">
        <f>+AH64-AH66</f>
        <v>2718524.607</v>
      </c>
      <c r="AI68" s="477">
        <f>+AH68/AH$26</f>
        <v>0.1823693058</v>
      </c>
      <c r="AJ68" s="478">
        <f>+AH68/AK$10</f>
        <v>56.42433805</v>
      </c>
      <c r="AK68" s="478">
        <f>+AH68/AK$11</f>
        <v>69.44046099</v>
      </c>
      <c r="AL68" s="369"/>
      <c r="AM68" s="476">
        <f>+AM64-AM66</f>
        <v>1842826.591</v>
      </c>
      <c r="AN68" s="477">
        <f>+AM68/AM$26</f>
        <v>0.247055107</v>
      </c>
      <c r="AO68" s="478">
        <f>+AM68/AP$10</f>
        <v>92.45567887</v>
      </c>
      <c r="AP68" s="478">
        <f>+AM68/AP$11</f>
        <v>103.0663642</v>
      </c>
      <c r="AQ68" s="369"/>
      <c r="AR68" s="476">
        <f>+AR64-AR66</f>
        <v>2424532.27</v>
      </c>
      <c r="AS68" s="477">
        <f>+AR68/AR$26</f>
        <v>0.1730595159</v>
      </c>
      <c r="AT68" s="478">
        <f>+AR68/AU$10</f>
        <v>50.32238004</v>
      </c>
      <c r="AU68" s="478">
        <f>+AR68/AU$11</f>
        <v>60.71044347</v>
      </c>
      <c r="AV68" s="369"/>
      <c r="AW68" s="476">
        <f>+AW64-AW66</f>
        <v>2401109.77</v>
      </c>
      <c r="AX68" s="477">
        <f>+AW68/AW$26</f>
        <v>0.1713876526</v>
      </c>
      <c r="AY68" s="478">
        <f>+AW68/AZ$10</f>
        <v>49.83623434</v>
      </c>
      <c r="AZ68" s="478">
        <f>+AW68/AZ$11</f>
        <v>61.33259522</v>
      </c>
      <c r="BA68" s="369"/>
      <c r="BB68" s="477"/>
    </row>
    <row r="69" ht="12.75" customHeight="1">
      <c r="A69" s="482"/>
      <c r="B69" s="482"/>
      <c r="C69" s="482"/>
      <c r="D69" s="484"/>
      <c r="E69" s="484"/>
      <c r="F69" s="484"/>
      <c r="G69" s="484"/>
      <c r="H69" s="484"/>
      <c r="I69" s="484"/>
      <c r="J69" s="484"/>
      <c r="K69" s="484"/>
      <c r="L69" s="484"/>
      <c r="M69" s="484"/>
      <c r="N69" s="484"/>
      <c r="O69" s="484"/>
      <c r="P69" s="484"/>
      <c r="Q69" s="484"/>
      <c r="R69" s="484"/>
      <c r="S69" s="484"/>
      <c r="T69" s="484"/>
      <c r="U69" s="484"/>
      <c r="V69" s="484"/>
      <c r="W69" s="484"/>
      <c r="X69" s="484"/>
      <c r="Y69" s="484"/>
      <c r="Z69" s="484"/>
      <c r="AA69" s="484"/>
      <c r="AB69" s="484"/>
      <c r="AC69" s="484"/>
      <c r="AD69" s="484"/>
      <c r="AE69" s="484"/>
      <c r="AF69" s="484"/>
      <c r="AG69" s="484"/>
      <c r="AH69" s="484"/>
      <c r="AI69" s="484"/>
      <c r="AJ69" s="484"/>
      <c r="AK69" s="484"/>
      <c r="AL69" s="484"/>
      <c r="AM69" s="484"/>
      <c r="AN69" s="484"/>
      <c r="AO69" s="484"/>
      <c r="AP69" s="484"/>
      <c r="AQ69" s="484"/>
      <c r="AR69" s="484"/>
      <c r="AS69" s="484"/>
      <c r="AT69" s="484"/>
      <c r="AU69" s="484"/>
      <c r="AV69" s="484"/>
      <c r="AW69" s="484"/>
      <c r="AX69" s="484"/>
      <c r="AY69" s="484"/>
      <c r="AZ69" s="484"/>
      <c r="BA69" s="484"/>
      <c r="BB69" s="484"/>
    </row>
    <row r="70" ht="12.75" customHeight="1">
      <c r="A70" s="357"/>
      <c r="B70" s="357"/>
      <c r="C70" s="357"/>
      <c r="D70" s="357"/>
      <c r="E70" s="357"/>
      <c r="F70" s="442"/>
      <c r="G70" s="442"/>
      <c r="H70" s="357"/>
      <c r="I70" s="503" t="s">
        <v>517</v>
      </c>
      <c r="J70" s="504"/>
      <c r="K70" s="504"/>
      <c r="L70" s="504"/>
      <c r="M70" s="363"/>
      <c r="N70" s="503" t="s">
        <v>518</v>
      </c>
      <c r="O70" s="504"/>
      <c r="P70" s="504"/>
      <c r="Q70" s="504"/>
      <c r="R70" s="458"/>
      <c r="S70" s="503" t="s">
        <v>519</v>
      </c>
      <c r="T70" s="504"/>
      <c r="U70" s="504"/>
      <c r="V70" s="504"/>
      <c r="W70" s="357"/>
      <c r="X70" s="503" t="s">
        <v>520</v>
      </c>
      <c r="Y70" s="504"/>
      <c r="Z70" s="504"/>
      <c r="AA70" s="504"/>
      <c r="AB70" s="363"/>
      <c r="AC70" s="503" t="s">
        <v>521</v>
      </c>
      <c r="AD70" s="504"/>
      <c r="AE70" s="504"/>
      <c r="AF70" s="504"/>
      <c r="AG70" s="458"/>
      <c r="AH70" s="503" t="s">
        <v>522</v>
      </c>
      <c r="AI70" s="504"/>
      <c r="AJ70" s="504"/>
      <c r="AK70" s="504"/>
      <c r="AL70" s="369"/>
      <c r="AM70" s="484"/>
      <c r="AN70" s="484"/>
      <c r="AO70" s="484"/>
      <c r="AP70" s="484"/>
      <c r="AQ70" s="369"/>
      <c r="AR70" s="484"/>
      <c r="AS70" s="484"/>
      <c r="AT70" s="484"/>
      <c r="AU70" s="484"/>
      <c r="AV70" s="369"/>
      <c r="AW70" s="503" t="s">
        <v>522</v>
      </c>
      <c r="AX70" s="504"/>
      <c r="AY70" s="504"/>
      <c r="AZ70" s="504"/>
      <c r="BA70" s="369"/>
      <c r="BB70" s="369"/>
    </row>
    <row r="71" ht="12.75" customHeight="1">
      <c r="A71" s="357"/>
      <c r="B71" s="363" t="s">
        <v>523</v>
      </c>
      <c r="C71" s="357"/>
      <c r="D71" s="357"/>
      <c r="E71" s="357"/>
      <c r="F71" s="357"/>
      <c r="G71" s="357"/>
      <c r="H71" s="357"/>
      <c r="I71" s="357"/>
      <c r="J71" s="357"/>
      <c r="K71" s="357"/>
      <c r="L71" s="357"/>
      <c r="M71" s="357"/>
      <c r="N71" s="357"/>
      <c r="O71" s="357"/>
      <c r="P71" s="357"/>
      <c r="Q71" s="357"/>
      <c r="R71" s="357"/>
      <c r="S71" s="357"/>
      <c r="T71" s="357"/>
      <c r="U71" s="357"/>
      <c r="V71" s="357"/>
      <c r="W71" s="357"/>
      <c r="X71" s="357"/>
      <c r="Y71" s="357"/>
      <c r="Z71" s="357"/>
      <c r="AA71" s="357"/>
      <c r="AB71" s="357"/>
      <c r="AC71" s="357"/>
      <c r="AD71" s="357"/>
      <c r="AE71" s="357"/>
      <c r="AF71" s="357"/>
      <c r="AG71" s="357"/>
      <c r="AH71" s="357"/>
      <c r="AI71" s="357"/>
      <c r="AJ71" s="357"/>
      <c r="AK71" s="357"/>
      <c r="AL71" s="370"/>
      <c r="AM71" s="484"/>
      <c r="AN71" s="484"/>
      <c r="AO71" s="484"/>
      <c r="AP71" s="484"/>
      <c r="AQ71" s="370"/>
      <c r="AR71" s="484"/>
      <c r="AS71" s="484"/>
      <c r="AT71" s="484"/>
      <c r="AU71" s="484"/>
      <c r="AV71" s="357"/>
      <c r="AW71" s="357"/>
      <c r="AX71" s="357"/>
      <c r="AY71" s="357"/>
      <c r="AZ71" s="357"/>
      <c r="BA71" s="357"/>
      <c r="BB71" s="357"/>
    </row>
    <row r="72" ht="12.75" customHeight="1">
      <c r="A72" s="357"/>
      <c r="B72" s="357" t="s">
        <v>39</v>
      </c>
      <c r="C72" s="357"/>
      <c r="D72" s="357"/>
      <c r="E72" s="357"/>
      <c r="F72" s="357"/>
      <c r="G72" s="357"/>
      <c r="H72" s="357"/>
      <c r="I72" s="505">
        <f t="shared" ref="I72:I73" si="188">I21-D21</f>
        <v>-2271505.73</v>
      </c>
      <c r="J72" s="505"/>
      <c r="K72" s="505"/>
      <c r="L72" s="505"/>
      <c r="M72" s="505"/>
      <c r="N72" s="505">
        <f t="shared" ref="N72:N73" si="189">N21-I21</f>
        <v>5320816.28</v>
      </c>
      <c r="O72" s="505"/>
      <c r="P72" s="505"/>
      <c r="Q72" s="505"/>
      <c r="R72" s="505"/>
      <c r="S72" s="505">
        <f t="shared" ref="S72:S73" si="190">S21-N21</f>
        <v>1901267.41</v>
      </c>
      <c r="T72" s="357"/>
      <c r="U72" s="357"/>
      <c r="V72" s="357"/>
      <c r="W72" s="357"/>
      <c r="X72" s="505">
        <f t="shared" ref="X72:X73" si="191">X21-S21</f>
        <v>-1482529.17</v>
      </c>
      <c r="Y72" s="505"/>
      <c r="Z72" s="505"/>
      <c r="AA72" s="505"/>
      <c r="AB72" s="505"/>
      <c r="AC72" s="505">
        <f t="shared" ref="AC72:AC73" si="192">AC21-X21</f>
        <v>-311586.11</v>
      </c>
      <c r="AD72" s="505"/>
      <c r="AE72" s="505"/>
      <c r="AF72" s="505"/>
      <c r="AG72" s="505"/>
      <c r="AH72" s="505">
        <f t="shared" ref="AH72:AH73" si="193">AH21-AC21</f>
        <v>-108869.57</v>
      </c>
      <c r="AI72" s="357"/>
      <c r="AJ72" s="357"/>
      <c r="AK72" s="357"/>
      <c r="AL72" s="370"/>
      <c r="AM72" s="484"/>
      <c r="AN72" s="484"/>
      <c r="AO72" s="484"/>
      <c r="AP72" s="484"/>
      <c r="AQ72" s="370"/>
      <c r="AR72" s="484"/>
      <c r="AS72" s="484"/>
      <c r="AT72" s="484"/>
      <c r="AU72" s="484"/>
      <c r="AV72" s="357"/>
      <c r="AW72" s="505">
        <f t="shared" ref="AW72:AW74" si="194">AW21-AC21</f>
        <v>-173489.69</v>
      </c>
      <c r="AX72" s="357"/>
      <c r="AY72" s="357"/>
      <c r="AZ72" s="357"/>
      <c r="BA72" s="357"/>
      <c r="BB72" s="357"/>
    </row>
    <row r="73" ht="12.75" customHeight="1">
      <c r="A73" s="357"/>
      <c r="B73" s="357" t="s">
        <v>40</v>
      </c>
      <c r="C73" s="357"/>
      <c r="D73" s="357"/>
      <c r="E73" s="357"/>
      <c r="F73" s="357"/>
      <c r="G73" s="357"/>
      <c r="H73" s="357"/>
      <c r="I73" s="505">
        <f t="shared" si="188"/>
        <v>-454771.68</v>
      </c>
      <c r="J73" s="505"/>
      <c r="K73" s="505"/>
      <c r="L73" s="505"/>
      <c r="M73" s="505"/>
      <c r="N73" s="505">
        <f t="shared" si="189"/>
        <v>960325.89</v>
      </c>
      <c r="O73" s="505"/>
      <c r="P73" s="505"/>
      <c r="Q73" s="505"/>
      <c r="R73" s="505"/>
      <c r="S73" s="505">
        <f t="shared" si="190"/>
        <v>672385.44</v>
      </c>
      <c r="T73" s="357"/>
      <c r="U73" s="357"/>
      <c r="V73" s="357"/>
      <c r="W73" s="357"/>
      <c r="X73" s="505">
        <f t="shared" si="191"/>
        <v>-368954.39</v>
      </c>
      <c r="Y73" s="505"/>
      <c r="Z73" s="505"/>
      <c r="AA73" s="505"/>
      <c r="AB73" s="505"/>
      <c r="AC73" s="505">
        <f t="shared" si="192"/>
        <v>893664.52</v>
      </c>
      <c r="AD73" s="505"/>
      <c r="AE73" s="505"/>
      <c r="AF73" s="505"/>
      <c r="AG73" s="505"/>
      <c r="AH73" s="505">
        <f t="shared" si="193"/>
        <v>1518477.95</v>
      </c>
      <c r="AI73" s="357"/>
      <c r="AJ73" s="357"/>
      <c r="AK73" s="357"/>
      <c r="AL73" s="370"/>
      <c r="AM73" s="484"/>
      <c r="AN73" s="484"/>
      <c r="AO73" s="484"/>
      <c r="AP73" s="484"/>
      <c r="AQ73" s="370"/>
      <c r="AR73" s="484"/>
      <c r="AS73" s="484"/>
      <c r="AT73" s="484"/>
      <c r="AU73" s="484"/>
      <c r="AV73" s="357"/>
      <c r="AW73" s="505">
        <f t="shared" si="194"/>
        <v>663707.4</v>
      </c>
      <c r="AX73" s="357"/>
      <c r="AY73" s="357"/>
      <c r="AZ73" s="357"/>
      <c r="BA73" s="357"/>
      <c r="BB73" s="357"/>
    </row>
    <row r="74" ht="12.75" customHeight="1">
      <c r="A74" s="357"/>
      <c r="B74" s="357" t="s">
        <v>472</v>
      </c>
      <c r="C74" s="357"/>
      <c r="D74" s="357"/>
      <c r="E74" s="357"/>
      <c r="F74" s="357"/>
      <c r="G74" s="357"/>
      <c r="H74" s="357"/>
      <c r="I74" s="505">
        <f>I26-D26</f>
        <v>-3212538.19</v>
      </c>
      <c r="J74" s="505"/>
      <c r="K74" s="505"/>
      <c r="L74" s="505"/>
      <c r="M74" s="505"/>
      <c r="N74" s="505">
        <f>N26-I26</f>
        <v>6682796.1</v>
      </c>
      <c r="O74" s="505"/>
      <c r="P74" s="505"/>
      <c r="Q74" s="505"/>
      <c r="R74" s="505"/>
      <c r="S74" s="505">
        <f>S26-N26</f>
        <v>2622104.56</v>
      </c>
      <c r="T74" s="357"/>
      <c r="U74" s="357"/>
      <c r="V74" s="357"/>
      <c r="W74" s="357"/>
      <c r="X74" s="505">
        <f>X26-S26</f>
        <v>-1812582.09</v>
      </c>
      <c r="Y74" s="505"/>
      <c r="Z74" s="505"/>
      <c r="AA74" s="505"/>
      <c r="AB74" s="505"/>
      <c r="AC74" s="505">
        <f>AC26-X26</f>
        <v>807682.89</v>
      </c>
      <c r="AD74" s="505"/>
      <c r="AE74" s="505"/>
      <c r="AF74" s="505"/>
      <c r="AG74" s="505"/>
      <c r="AH74" s="505">
        <f>AH26-AC26</f>
        <v>1433247.34</v>
      </c>
      <c r="AI74" s="357"/>
      <c r="AJ74" s="357"/>
      <c r="AK74" s="357"/>
      <c r="AL74" s="370"/>
      <c r="AM74" s="484"/>
      <c r="AN74" s="484"/>
      <c r="AO74" s="484"/>
      <c r="AP74" s="484"/>
      <c r="AQ74" s="370"/>
      <c r="AR74" s="484"/>
      <c r="AS74" s="484"/>
      <c r="AT74" s="484"/>
      <c r="AU74" s="484"/>
      <c r="AV74" s="357"/>
      <c r="AW74" s="505">
        <f t="shared" si="194"/>
        <v>73755.16161</v>
      </c>
      <c r="AX74" s="357"/>
      <c r="AY74" s="357"/>
      <c r="AZ74" s="357"/>
      <c r="BA74" s="357"/>
      <c r="BB74" s="357"/>
    </row>
    <row r="75" ht="12.75" customHeight="1">
      <c r="A75" s="357"/>
      <c r="B75" s="357"/>
      <c r="C75" s="357"/>
      <c r="D75" s="357"/>
      <c r="E75" s="357"/>
      <c r="F75" s="357"/>
      <c r="G75" s="357"/>
      <c r="H75" s="357"/>
      <c r="I75" s="505"/>
      <c r="J75" s="505"/>
      <c r="K75" s="505"/>
      <c r="L75" s="505"/>
      <c r="M75" s="505"/>
      <c r="N75" s="505"/>
      <c r="O75" s="505"/>
      <c r="P75" s="505"/>
      <c r="Q75" s="505"/>
      <c r="R75" s="505"/>
      <c r="S75" s="505"/>
      <c r="T75" s="357"/>
      <c r="U75" s="357"/>
      <c r="V75" s="357"/>
      <c r="W75" s="357"/>
      <c r="X75" s="505"/>
      <c r="Y75" s="505"/>
      <c r="Z75" s="505"/>
      <c r="AA75" s="505"/>
      <c r="AB75" s="505"/>
      <c r="AC75" s="505"/>
      <c r="AD75" s="505"/>
      <c r="AE75" s="505"/>
      <c r="AF75" s="505"/>
      <c r="AG75" s="505"/>
      <c r="AH75" s="505"/>
      <c r="AI75" s="357"/>
      <c r="AJ75" s="357"/>
      <c r="AK75" s="357"/>
      <c r="AL75" s="442"/>
      <c r="AM75" s="484"/>
      <c r="AN75" s="484"/>
      <c r="AO75" s="484"/>
      <c r="AP75" s="484"/>
      <c r="AQ75" s="442"/>
      <c r="AR75" s="484"/>
      <c r="AS75" s="484"/>
      <c r="AT75" s="484"/>
      <c r="AU75" s="484"/>
      <c r="AV75" s="357"/>
      <c r="AW75" s="505"/>
      <c r="AX75" s="357"/>
      <c r="AY75" s="357"/>
      <c r="AZ75" s="357"/>
      <c r="BA75" s="357"/>
      <c r="BB75" s="357"/>
    </row>
    <row r="76" ht="12.75" customHeight="1">
      <c r="A76" s="357"/>
      <c r="B76" s="363" t="s">
        <v>524</v>
      </c>
      <c r="C76" s="357"/>
      <c r="D76" s="357"/>
      <c r="E76" s="357"/>
      <c r="F76" s="357"/>
      <c r="G76" s="357"/>
      <c r="H76" s="357"/>
      <c r="I76" s="505"/>
      <c r="J76" s="505"/>
      <c r="K76" s="505"/>
      <c r="L76" s="505"/>
      <c r="M76" s="505"/>
      <c r="N76" s="505"/>
      <c r="O76" s="505"/>
      <c r="P76" s="505"/>
      <c r="Q76" s="505"/>
      <c r="R76" s="505"/>
      <c r="S76" s="505"/>
      <c r="T76" s="357"/>
      <c r="U76" s="357"/>
      <c r="V76" s="357"/>
      <c r="W76" s="357"/>
      <c r="X76" s="505"/>
      <c r="Y76" s="505"/>
      <c r="Z76" s="505"/>
      <c r="AA76" s="505"/>
      <c r="AB76" s="505"/>
      <c r="AC76" s="505"/>
      <c r="AD76" s="505"/>
      <c r="AE76" s="505"/>
      <c r="AF76" s="505"/>
      <c r="AG76" s="505"/>
      <c r="AH76" s="505"/>
      <c r="AI76" s="357"/>
      <c r="AJ76" s="357"/>
      <c r="AK76" s="357"/>
      <c r="AL76" s="442"/>
      <c r="AM76" s="484"/>
      <c r="AN76" s="484"/>
      <c r="AO76" s="484"/>
      <c r="AP76" s="484"/>
      <c r="AQ76" s="442"/>
      <c r="AR76" s="484"/>
      <c r="AS76" s="484"/>
      <c r="AT76" s="484"/>
      <c r="AU76" s="484"/>
      <c r="AV76" s="357"/>
      <c r="AW76" s="505"/>
      <c r="AX76" s="357"/>
      <c r="AY76" s="357"/>
      <c r="AZ76" s="357"/>
      <c r="BA76" s="357"/>
      <c r="BB76" s="357"/>
    </row>
    <row r="77" ht="12.75" customHeight="1">
      <c r="A77" s="357"/>
      <c r="B77" s="357" t="s">
        <v>39</v>
      </c>
      <c r="C77" s="357"/>
      <c r="D77" s="357"/>
      <c r="E77" s="357"/>
      <c r="F77" s="357"/>
      <c r="G77" s="357"/>
      <c r="H77" s="357"/>
      <c r="I77" s="505">
        <f t="shared" ref="I77:I78" si="195">I36-D36</f>
        <v>-1547625</v>
      </c>
      <c r="J77" s="505"/>
      <c r="K77" s="505"/>
      <c r="L77" s="505"/>
      <c r="M77" s="505"/>
      <c r="N77" s="505">
        <f t="shared" ref="N77:N78" si="196">N36-I36</f>
        <v>3870859.12</v>
      </c>
      <c r="O77" s="505"/>
      <c r="P77" s="505"/>
      <c r="Q77" s="505"/>
      <c r="R77" s="505"/>
      <c r="S77" s="505">
        <f t="shared" ref="S77:S78" si="197">S36-N36</f>
        <v>1565901.37</v>
      </c>
      <c r="T77" s="357"/>
      <c r="U77" s="357"/>
      <c r="V77" s="357"/>
      <c r="W77" s="357"/>
      <c r="X77" s="505">
        <f t="shared" ref="X77:X78" si="198">X36-S36</f>
        <v>-1250221.29</v>
      </c>
      <c r="Y77" s="505"/>
      <c r="Z77" s="505"/>
      <c r="AA77" s="505"/>
      <c r="AB77" s="505"/>
      <c r="AC77" s="505">
        <f t="shared" ref="AC77:AC78" si="199">AC36-X36</f>
        <v>-488228.67</v>
      </c>
      <c r="AD77" s="505"/>
      <c r="AE77" s="505"/>
      <c r="AF77" s="505"/>
      <c r="AG77" s="505"/>
      <c r="AH77" s="505">
        <f t="shared" ref="AH77:AH78" si="200">AH36-AC36</f>
        <v>-116577.47</v>
      </c>
      <c r="AI77" s="357"/>
      <c r="AJ77" s="357"/>
      <c r="AK77" s="357"/>
      <c r="AL77" s="442"/>
      <c r="AM77" s="484"/>
      <c r="AN77" s="484"/>
      <c r="AO77" s="484"/>
      <c r="AP77" s="484"/>
      <c r="AQ77" s="442"/>
      <c r="AR77" s="484"/>
      <c r="AS77" s="484"/>
      <c r="AT77" s="484"/>
      <c r="AU77" s="484"/>
      <c r="AV77" s="357"/>
      <c r="AW77" s="505">
        <f t="shared" ref="AW77:AW78" si="201">AW36-AC36</f>
        <v>-170478.38</v>
      </c>
      <c r="AX77" s="357"/>
      <c r="AY77" s="357"/>
      <c r="AZ77" s="357"/>
      <c r="BA77" s="357"/>
      <c r="BB77" s="357"/>
    </row>
    <row r="78" ht="12.75" customHeight="1">
      <c r="A78" s="357"/>
      <c r="B78" s="357" t="s">
        <v>40</v>
      </c>
      <c r="C78" s="357"/>
      <c r="D78" s="357"/>
      <c r="E78" s="357"/>
      <c r="F78" s="357"/>
      <c r="G78" s="357"/>
      <c r="H78" s="357"/>
      <c r="I78" s="505">
        <f t="shared" si="195"/>
        <v>149353.51</v>
      </c>
      <c r="J78" s="505"/>
      <c r="K78" s="505"/>
      <c r="L78" s="505"/>
      <c r="M78" s="505"/>
      <c r="N78" s="505">
        <f t="shared" si="196"/>
        <v>84851.53</v>
      </c>
      <c r="O78" s="505"/>
      <c r="P78" s="505"/>
      <c r="Q78" s="505"/>
      <c r="R78" s="505"/>
      <c r="S78" s="505">
        <f t="shared" si="197"/>
        <v>-136954.77</v>
      </c>
      <c r="T78" s="357"/>
      <c r="U78" s="357"/>
      <c r="V78" s="357"/>
      <c r="W78" s="357"/>
      <c r="X78" s="505">
        <f t="shared" si="198"/>
        <v>37206.62</v>
      </c>
      <c r="Y78" s="505"/>
      <c r="Z78" s="505"/>
      <c r="AA78" s="505"/>
      <c r="AB78" s="505"/>
      <c r="AC78" s="505">
        <f t="shared" si="199"/>
        <v>643645.49</v>
      </c>
      <c r="AD78" s="505"/>
      <c r="AE78" s="505"/>
      <c r="AF78" s="505"/>
      <c r="AG78" s="505"/>
      <c r="AH78" s="505">
        <f t="shared" si="200"/>
        <v>798158.4649</v>
      </c>
      <c r="AI78" s="357"/>
      <c r="AJ78" s="357"/>
      <c r="AK78" s="357"/>
      <c r="AL78" s="442"/>
      <c r="AM78" s="484"/>
      <c r="AN78" s="484"/>
      <c r="AO78" s="484"/>
      <c r="AP78" s="484"/>
      <c r="AQ78" s="442"/>
      <c r="AR78" s="484"/>
      <c r="AS78" s="484"/>
      <c r="AT78" s="484"/>
      <c r="AU78" s="484"/>
      <c r="AV78" s="357"/>
      <c r="AW78" s="505">
        <f t="shared" si="201"/>
        <v>341224.48</v>
      </c>
      <c r="AX78" s="357"/>
      <c r="AY78" s="357"/>
      <c r="AZ78" s="357"/>
      <c r="BA78" s="357"/>
      <c r="BB78" s="357"/>
    </row>
    <row r="79" ht="12.75" customHeight="1">
      <c r="A79" s="357"/>
      <c r="B79" s="357" t="s">
        <v>48</v>
      </c>
      <c r="C79" s="357"/>
      <c r="D79" s="357"/>
      <c r="E79" s="357"/>
      <c r="F79" s="357"/>
      <c r="G79" s="357"/>
      <c r="H79" s="357"/>
      <c r="I79" s="505">
        <f>I50-D50</f>
        <v>-443962.01</v>
      </c>
      <c r="J79" s="505"/>
      <c r="K79" s="505"/>
      <c r="L79" s="505"/>
      <c r="M79" s="505"/>
      <c r="N79" s="505">
        <f>N50-I50</f>
        <v>3332731.7</v>
      </c>
      <c r="O79" s="505"/>
      <c r="P79" s="505"/>
      <c r="Q79" s="505"/>
      <c r="R79" s="505"/>
      <c r="S79" s="505">
        <f>S50-N50</f>
        <v>800294.55</v>
      </c>
      <c r="T79" s="357"/>
      <c r="U79" s="357"/>
      <c r="V79" s="357"/>
      <c r="W79" s="357"/>
      <c r="X79" s="505">
        <f>X50-S50</f>
        <v>-1139087.04</v>
      </c>
      <c r="Y79" s="505"/>
      <c r="Z79" s="505"/>
      <c r="AA79" s="505"/>
      <c r="AB79" s="505"/>
      <c r="AC79" s="505">
        <f>AC50-X50</f>
        <v>407278.91</v>
      </c>
      <c r="AD79" s="505"/>
      <c r="AE79" s="505"/>
      <c r="AF79" s="505"/>
      <c r="AG79" s="505"/>
      <c r="AH79" s="505">
        <f>AH50-AC50</f>
        <v>592418.6269</v>
      </c>
      <c r="AI79" s="357"/>
      <c r="AJ79" s="357"/>
      <c r="AK79" s="357"/>
      <c r="AL79" s="442"/>
      <c r="AM79" s="484"/>
      <c r="AN79" s="484"/>
      <c r="AO79" s="484"/>
      <c r="AP79" s="484"/>
      <c r="AQ79" s="442"/>
      <c r="AR79" s="484"/>
      <c r="AS79" s="484"/>
      <c r="AT79" s="484"/>
      <c r="AU79" s="484"/>
      <c r="AV79" s="357"/>
      <c r="AW79" s="505">
        <f>AW50-AC50</f>
        <v>212222</v>
      </c>
      <c r="AX79" s="357"/>
      <c r="AY79" s="357"/>
      <c r="AZ79" s="357"/>
      <c r="BA79" s="357"/>
      <c r="BB79" s="357"/>
    </row>
    <row r="80" ht="12.75" customHeight="1">
      <c r="A80" s="357"/>
      <c r="B80" s="357"/>
      <c r="C80" s="357"/>
      <c r="D80" s="357"/>
      <c r="E80" s="357"/>
      <c r="F80" s="357"/>
      <c r="G80" s="357"/>
      <c r="H80" s="357"/>
      <c r="I80" s="357"/>
      <c r="J80" s="357"/>
      <c r="K80" s="357"/>
      <c r="L80" s="357"/>
      <c r="M80" s="357"/>
      <c r="N80" s="357"/>
      <c r="O80" s="357"/>
      <c r="P80" s="357"/>
      <c r="Q80" s="357"/>
      <c r="R80" s="442"/>
      <c r="S80" s="357"/>
      <c r="T80" s="357"/>
      <c r="U80" s="357"/>
      <c r="V80" s="357"/>
      <c r="W80" s="357"/>
      <c r="X80" s="357"/>
      <c r="Y80" s="357"/>
      <c r="Z80" s="357"/>
      <c r="AA80" s="357"/>
      <c r="AB80" s="357"/>
      <c r="AC80" s="357"/>
      <c r="AD80" s="357"/>
      <c r="AE80" s="357"/>
      <c r="AF80" s="357"/>
      <c r="AG80" s="442"/>
      <c r="AH80" s="357"/>
      <c r="AI80" s="357"/>
      <c r="AJ80" s="357"/>
      <c r="AK80" s="357"/>
      <c r="AL80" s="442"/>
      <c r="AM80" s="484"/>
      <c r="AN80" s="484"/>
      <c r="AO80" s="484"/>
      <c r="AP80" s="484"/>
      <c r="AQ80" s="442"/>
      <c r="AR80" s="484"/>
      <c r="AS80" s="484"/>
      <c r="AT80" s="484"/>
      <c r="AU80" s="484"/>
      <c r="AV80" s="357"/>
      <c r="AW80" s="357"/>
      <c r="AX80" s="357"/>
      <c r="AY80" s="357"/>
      <c r="AZ80" s="357"/>
      <c r="BA80" s="357"/>
      <c r="BB80" s="357"/>
    </row>
    <row r="81" ht="12.75" customHeight="1">
      <c r="A81" s="357"/>
      <c r="B81" s="363" t="s">
        <v>525</v>
      </c>
      <c r="C81" s="357"/>
      <c r="D81" s="357"/>
      <c r="E81" s="357"/>
      <c r="F81" s="357"/>
      <c r="G81" s="357"/>
      <c r="H81" s="357"/>
      <c r="I81" s="357"/>
      <c r="J81" s="357"/>
      <c r="K81" s="357"/>
      <c r="L81" s="357"/>
      <c r="M81" s="357"/>
      <c r="N81" s="357"/>
      <c r="O81" s="357"/>
      <c r="P81" s="357"/>
      <c r="Q81" s="357"/>
      <c r="R81" s="442"/>
      <c r="S81" s="357"/>
      <c r="T81" s="357"/>
      <c r="U81" s="357"/>
      <c r="V81" s="357"/>
      <c r="W81" s="357"/>
      <c r="X81" s="357"/>
      <c r="Y81" s="357"/>
      <c r="Z81" s="357"/>
      <c r="AA81" s="357"/>
      <c r="AB81" s="357"/>
      <c r="AC81" s="357"/>
      <c r="AD81" s="357"/>
      <c r="AE81" s="357"/>
      <c r="AF81" s="357"/>
      <c r="AG81" s="442"/>
      <c r="AH81" s="357"/>
      <c r="AI81" s="357"/>
      <c r="AJ81" s="357"/>
      <c r="AK81" s="357"/>
      <c r="AL81" s="442"/>
      <c r="AM81" s="484"/>
      <c r="AN81" s="484"/>
      <c r="AO81" s="484"/>
      <c r="AP81" s="484"/>
      <c r="AQ81" s="442"/>
      <c r="AR81" s="484"/>
      <c r="AS81" s="484"/>
      <c r="AT81" s="484"/>
      <c r="AU81" s="484"/>
      <c r="AV81" s="357"/>
      <c r="AW81" s="357"/>
      <c r="AX81" s="357"/>
      <c r="AY81" s="357"/>
      <c r="AZ81" s="357"/>
      <c r="BA81" s="357"/>
      <c r="BB81" s="357"/>
    </row>
    <row r="82" ht="12.75" customHeight="1">
      <c r="A82" s="357"/>
      <c r="B82" s="357" t="s">
        <v>39</v>
      </c>
      <c r="C82" s="357"/>
      <c r="D82" s="357"/>
      <c r="E82" s="357"/>
      <c r="F82" s="357"/>
      <c r="G82" s="357"/>
      <c r="H82" s="357"/>
      <c r="I82" s="502">
        <f t="shared" ref="I82:I84" si="202">IF(I72&gt;0,(I77/I72),(1-(I77/I72)))</f>
        <v>0.3186788043</v>
      </c>
      <c r="J82" s="502"/>
      <c r="K82" s="502"/>
      <c r="L82" s="502"/>
      <c r="M82" s="502"/>
      <c r="N82" s="502">
        <f t="shared" ref="N82:N84" si="203">IF(N72&gt;0,(N77/N72),(1-(N77/N72)))</f>
        <v>0.727493474</v>
      </c>
      <c r="O82" s="502"/>
      <c r="P82" s="502"/>
      <c r="Q82" s="502"/>
      <c r="R82" s="502"/>
      <c r="S82" s="502">
        <f t="shared" ref="S82:S84" si="204">IF(S72&gt;0,(S77/S72),(1-(S77/S72)))</f>
        <v>0.8236092208</v>
      </c>
      <c r="T82" s="357"/>
      <c r="U82" s="357"/>
      <c r="V82" s="357"/>
      <c r="W82" s="357"/>
      <c r="X82" s="502">
        <f t="shared" ref="X82:X84" si="205">IF(X72&gt;0,(X77/X72),(1-(X77/X72)))</f>
        <v>0.1566970045</v>
      </c>
      <c r="Y82" s="502"/>
      <c r="Z82" s="502"/>
      <c r="AA82" s="502"/>
      <c r="AB82" s="502"/>
      <c r="AC82" s="502">
        <f t="shared" ref="AC82:AC84" si="206">IF(AC72&gt;0,(AC77/AC72),(1-(AC77/AC72)))</f>
        <v>-0.5669141028</v>
      </c>
      <c r="AD82" s="502"/>
      <c r="AE82" s="502"/>
      <c r="AF82" s="502"/>
      <c r="AG82" s="502"/>
      <c r="AH82" s="502">
        <f t="shared" ref="AH82:AH84" si="207">IF(AH72&gt;0,(AH77/AH72),(1-(AH77/AH72)))</f>
        <v>-0.07079939785</v>
      </c>
      <c r="AI82" s="357"/>
      <c r="AJ82" s="357"/>
      <c r="AK82" s="357"/>
      <c r="AL82" s="442"/>
      <c r="AM82" s="484"/>
      <c r="AN82" s="484"/>
      <c r="AO82" s="484"/>
      <c r="AP82" s="484"/>
      <c r="AQ82" s="442"/>
      <c r="AR82" s="484"/>
      <c r="AS82" s="484"/>
      <c r="AT82" s="484"/>
      <c r="AU82" s="484"/>
      <c r="AV82" s="357"/>
      <c r="AW82" s="502">
        <f t="shared" ref="AW82:AW84" si="208">IF(AW72&gt;0,(AW77/AW72),(1-(AW77/AW72)))</f>
        <v>0.01735728504</v>
      </c>
      <c r="AX82" s="357"/>
      <c r="AY82" s="357"/>
      <c r="AZ82" s="357"/>
      <c r="BA82" s="357"/>
      <c r="BB82" s="357"/>
    </row>
    <row r="83" ht="12.75" customHeight="1">
      <c r="A83" s="357"/>
      <c r="B83" s="357" t="s">
        <v>40</v>
      </c>
      <c r="C83" s="357"/>
      <c r="D83" s="357"/>
      <c r="E83" s="357"/>
      <c r="F83" s="357"/>
      <c r="G83" s="357"/>
      <c r="H83" s="357"/>
      <c r="I83" s="502">
        <f t="shared" si="202"/>
        <v>1.328414272</v>
      </c>
      <c r="J83" s="502"/>
      <c r="K83" s="502"/>
      <c r="L83" s="502"/>
      <c r="M83" s="502"/>
      <c r="N83" s="502">
        <f t="shared" si="203"/>
        <v>0.08835701597</v>
      </c>
      <c r="O83" s="502"/>
      <c r="P83" s="502"/>
      <c r="Q83" s="502"/>
      <c r="R83" s="502"/>
      <c r="S83" s="502">
        <f t="shared" si="204"/>
        <v>-0.2036849132</v>
      </c>
      <c r="T83" s="357"/>
      <c r="U83" s="357"/>
      <c r="V83" s="357"/>
      <c r="W83" s="357"/>
      <c r="X83" s="502">
        <f t="shared" si="205"/>
        <v>1.100843413</v>
      </c>
      <c r="Y83" s="502"/>
      <c r="Z83" s="502"/>
      <c r="AA83" s="502"/>
      <c r="AB83" s="502"/>
      <c r="AC83" s="502">
        <f t="shared" si="206"/>
        <v>0.7202316704</v>
      </c>
      <c r="AD83" s="502"/>
      <c r="AE83" s="502"/>
      <c r="AF83" s="502"/>
      <c r="AG83" s="502"/>
      <c r="AH83" s="502">
        <f t="shared" si="207"/>
        <v>0.5256305927</v>
      </c>
      <c r="AI83" s="357"/>
      <c r="AJ83" s="357"/>
      <c r="AK83" s="357"/>
      <c r="AL83" s="442"/>
      <c r="AM83" s="484"/>
      <c r="AN83" s="484"/>
      <c r="AO83" s="484"/>
      <c r="AP83" s="484"/>
      <c r="AQ83" s="442"/>
      <c r="AR83" s="484"/>
      <c r="AS83" s="484"/>
      <c r="AT83" s="484"/>
      <c r="AU83" s="484"/>
      <c r="AV83" s="357"/>
      <c r="AW83" s="502">
        <f t="shared" si="208"/>
        <v>0.5141188421</v>
      </c>
      <c r="AX83" s="357"/>
      <c r="AY83" s="357"/>
      <c r="AZ83" s="357"/>
      <c r="BA83" s="357"/>
      <c r="BB83" s="357"/>
    </row>
    <row r="84" ht="12.75" customHeight="1">
      <c r="A84" s="357"/>
      <c r="B84" s="357" t="s">
        <v>48</v>
      </c>
      <c r="C84" s="357"/>
      <c r="D84" s="357"/>
      <c r="E84" s="357"/>
      <c r="F84" s="357"/>
      <c r="G84" s="357"/>
      <c r="H84" s="357"/>
      <c r="I84" s="502">
        <f t="shared" si="202"/>
        <v>0.8618033518</v>
      </c>
      <c r="J84" s="502"/>
      <c r="K84" s="502"/>
      <c r="L84" s="502"/>
      <c r="M84" s="502"/>
      <c r="N84" s="502">
        <f t="shared" si="203"/>
        <v>0.498703185</v>
      </c>
      <c r="O84" s="502"/>
      <c r="P84" s="502"/>
      <c r="Q84" s="502"/>
      <c r="R84" s="502"/>
      <c r="S84" s="502">
        <f t="shared" si="204"/>
        <v>0.3052107693</v>
      </c>
      <c r="T84" s="357"/>
      <c r="U84" s="357"/>
      <c r="V84" s="357"/>
      <c r="W84" s="357"/>
      <c r="X84" s="502">
        <f t="shared" si="205"/>
        <v>0.3715666472</v>
      </c>
      <c r="Y84" s="502"/>
      <c r="Z84" s="502"/>
      <c r="AA84" s="502"/>
      <c r="AB84" s="502"/>
      <c r="AC84" s="502">
        <f t="shared" si="206"/>
        <v>0.5042559587</v>
      </c>
      <c r="AD84" s="502"/>
      <c r="AE84" s="502"/>
      <c r="AF84" s="502"/>
      <c r="AG84" s="502"/>
      <c r="AH84" s="502">
        <f t="shared" si="207"/>
        <v>0.4133401195</v>
      </c>
      <c r="AI84" s="357"/>
      <c r="AJ84" s="357"/>
      <c r="AK84" s="357"/>
      <c r="AL84" s="442"/>
      <c r="AM84" s="484"/>
      <c r="AN84" s="484"/>
      <c r="AO84" s="484"/>
      <c r="AP84" s="484"/>
      <c r="AQ84" s="442"/>
      <c r="AR84" s="484"/>
      <c r="AS84" s="484"/>
      <c r="AT84" s="484"/>
      <c r="AU84" s="484"/>
      <c r="AV84" s="357"/>
      <c r="AW84" s="502">
        <f t="shared" si="208"/>
        <v>2.877385058</v>
      </c>
      <c r="AX84" s="357"/>
      <c r="AY84" s="357"/>
      <c r="AZ84" s="357"/>
      <c r="BA84" s="357"/>
      <c r="BB84" s="357"/>
    </row>
    <row r="85" ht="12.75" customHeight="1">
      <c r="A85" s="357"/>
      <c r="B85" s="357"/>
      <c r="C85" s="357"/>
      <c r="D85" s="357"/>
      <c r="E85" s="357"/>
      <c r="F85" s="357"/>
      <c r="G85" s="357"/>
      <c r="H85" s="357"/>
      <c r="I85" s="357"/>
      <c r="J85" s="357"/>
      <c r="K85" s="357"/>
      <c r="L85" s="357"/>
      <c r="M85" s="357"/>
      <c r="N85" s="357"/>
      <c r="O85" s="357"/>
      <c r="P85" s="357"/>
      <c r="Q85" s="357"/>
      <c r="R85" s="357"/>
      <c r="S85" s="357"/>
      <c r="T85" s="357"/>
      <c r="U85" s="357"/>
      <c r="V85" s="357"/>
      <c r="W85" s="357"/>
      <c r="X85" s="357"/>
      <c r="Y85" s="357"/>
      <c r="Z85" s="357"/>
      <c r="AA85" s="357"/>
      <c r="AB85" s="357"/>
      <c r="AC85" s="357"/>
      <c r="AD85" s="357"/>
      <c r="AE85" s="357"/>
      <c r="AF85" s="357"/>
      <c r="AG85" s="442"/>
      <c r="AH85" s="442"/>
      <c r="AI85" s="442"/>
      <c r="AJ85" s="442"/>
      <c r="AK85" s="442"/>
      <c r="AL85" s="442"/>
      <c r="AM85" s="484"/>
      <c r="AN85" s="484"/>
      <c r="AO85" s="484"/>
      <c r="AP85" s="484"/>
      <c r="AQ85" s="442"/>
      <c r="AR85" s="484"/>
      <c r="AS85" s="484"/>
      <c r="AT85" s="484"/>
      <c r="AU85" s="484"/>
      <c r="AV85" s="357"/>
      <c r="AW85" s="442"/>
      <c r="AX85" s="442"/>
      <c r="AY85" s="442"/>
      <c r="AZ85" s="442"/>
      <c r="BA85" s="357"/>
      <c r="BB85" s="357"/>
    </row>
    <row r="86" ht="12.75" customHeight="1">
      <c r="A86" s="357"/>
      <c r="B86" s="357"/>
      <c r="C86" s="357"/>
      <c r="D86" s="357"/>
      <c r="E86" s="357"/>
      <c r="F86" s="357"/>
      <c r="G86" s="357"/>
      <c r="H86" s="357"/>
      <c r="I86" s="357"/>
      <c r="J86" s="357"/>
      <c r="K86" s="357"/>
      <c r="L86" s="357"/>
      <c r="M86" s="357"/>
      <c r="N86" s="357"/>
      <c r="O86" s="357"/>
      <c r="P86" s="357"/>
      <c r="Q86" s="357"/>
      <c r="R86" s="357"/>
      <c r="S86" s="357"/>
      <c r="T86" s="357"/>
      <c r="U86" s="357"/>
      <c r="V86" s="357"/>
      <c r="W86" s="357"/>
      <c r="X86" s="357"/>
      <c r="Y86" s="357"/>
      <c r="Z86" s="357"/>
      <c r="AA86" s="357"/>
      <c r="AB86" s="357"/>
      <c r="AC86" s="357"/>
      <c r="AD86" s="357"/>
      <c r="AE86" s="357"/>
      <c r="AF86" s="357"/>
      <c r="AG86" s="442"/>
      <c r="AH86" s="442"/>
      <c r="AI86" s="442"/>
      <c r="AJ86" s="442"/>
      <c r="AK86" s="442"/>
      <c r="AL86" s="442"/>
      <c r="AM86" s="484"/>
      <c r="AN86" s="484"/>
      <c r="AO86" s="484"/>
      <c r="AP86" s="484"/>
      <c r="AQ86" s="442"/>
      <c r="AR86" s="484"/>
      <c r="AS86" s="484"/>
      <c r="AT86" s="484"/>
      <c r="AU86" s="484"/>
      <c r="AV86" s="357"/>
      <c r="AW86" s="442"/>
      <c r="AX86" s="442"/>
      <c r="AY86" s="442"/>
      <c r="AZ86" s="442"/>
      <c r="BA86" s="357"/>
      <c r="BB86" s="357"/>
    </row>
    <row r="87" ht="12.75" customHeight="1">
      <c r="A87" s="357"/>
      <c r="B87" s="357"/>
      <c r="C87" s="357"/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357"/>
      <c r="AW87" s="442"/>
      <c r="AX87" s="442"/>
      <c r="AY87" s="442"/>
      <c r="AZ87" s="442"/>
      <c r="BA87" s="357"/>
      <c r="BB87" s="357"/>
    </row>
    <row r="88" ht="12.75" customHeight="1">
      <c r="A88" s="357"/>
      <c r="B88" s="357"/>
      <c r="C88" s="357"/>
      <c r="D88" s="357"/>
      <c r="E88" s="357"/>
      <c r="F88" s="357"/>
      <c r="G88" s="357"/>
      <c r="H88" s="357"/>
      <c r="I88" s="357"/>
      <c r="J88" s="357"/>
      <c r="K88" s="357"/>
      <c r="L88" s="357"/>
      <c r="M88" s="357"/>
      <c r="N88" s="357"/>
      <c r="O88" s="357"/>
      <c r="P88" s="357"/>
      <c r="Q88" s="357"/>
      <c r="R88" s="357"/>
      <c r="S88" s="357"/>
      <c r="T88" s="357"/>
      <c r="U88" s="357"/>
      <c r="V88" s="357"/>
      <c r="W88" s="357"/>
      <c r="X88" s="357"/>
      <c r="Y88" s="357"/>
      <c r="Z88" s="357"/>
      <c r="AA88" s="357"/>
      <c r="AB88" s="357"/>
      <c r="AC88" s="357"/>
      <c r="AD88" s="357"/>
      <c r="AE88" s="357"/>
      <c r="AF88" s="357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357"/>
      <c r="AW88" s="442"/>
      <c r="AX88" s="442"/>
      <c r="AY88" s="442"/>
      <c r="AZ88" s="442"/>
      <c r="BA88" s="357"/>
      <c r="BB88" s="357"/>
    </row>
    <row r="89" ht="12.75" customHeight="1">
      <c r="A89" s="357"/>
      <c r="B89" s="357"/>
      <c r="C89" s="357"/>
      <c r="D89" s="357"/>
      <c r="E89" s="357"/>
      <c r="F89" s="357"/>
      <c r="G89" s="357"/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357"/>
      <c r="AW89" s="442"/>
      <c r="AX89" s="442"/>
      <c r="AY89" s="442"/>
      <c r="AZ89" s="442"/>
      <c r="BA89" s="357"/>
      <c r="BB89" s="357"/>
    </row>
    <row r="90" ht="12.75" customHeight="1">
      <c r="A90" s="357"/>
      <c r="B90" s="357"/>
      <c r="C90" s="357"/>
      <c r="D90" s="357"/>
      <c r="E90" s="357"/>
      <c r="F90" s="357"/>
      <c r="G90" s="357"/>
      <c r="H90" s="357"/>
      <c r="I90" s="357"/>
      <c r="J90" s="357"/>
      <c r="K90" s="357"/>
      <c r="L90" s="357"/>
      <c r="M90" s="357"/>
      <c r="N90" s="357"/>
      <c r="O90" s="357"/>
      <c r="P90" s="357"/>
      <c r="Q90" s="357"/>
      <c r="R90" s="357"/>
      <c r="S90" s="357"/>
      <c r="T90" s="357"/>
      <c r="U90" s="357"/>
      <c r="V90" s="357"/>
      <c r="W90" s="357"/>
      <c r="X90" s="357"/>
      <c r="Y90" s="357"/>
      <c r="Z90" s="357"/>
      <c r="AA90" s="357"/>
      <c r="AB90" s="357"/>
      <c r="AC90" s="357"/>
      <c r="AD90" s="357"/>
      <c r="AE90" s="357"/>
      <c r="AF90" s="357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357"/>
      <c r="AW90" s="442"/>
      <c r="AX90" s="442"/>
      <c r="AY90" s="442"/>
      <c r="AZ90" s="442"/>
      <c r="BA90" s="357"/>
      <c r="BB90" s="357"/>
    </row>
    <row r="91" ht="12.75" customHeight="1">
      <c r="A91" s="357"/>
      <c r="B91" s="357"/>
      <c r="C91" s="357"/>
      <c r="D91" s="357"/>
      <c r="E91" s="357"/>
      <c r="F91" s="357"/>
      <c r="G91" s="357"/>
      <c r="H91" s="357"/>
      <c r="I91" s="357"/>
      <c r="J91" s="357"/>
      <c r="K91" s="357"/>
      <c r="L91" s="357"/>
      <c r="M91" s="357"/>
      <c r="N91" s="357"/>
      <c r="O91" s="357"/>
      <c r="P91" s="357"/>
      <c r="Q91" s="357"/>
      <c r="R91" s="357"/>
      <c r="S91" s="357"/>
      <c r="T91" s="357"/>
      <c r="U91" s="357"/>
      <c r="V91" s="357"/>
      <c r="W91" s="357"/>
      <c r="X91" s="357"/>
      <c r="Y91" s="357"/>
      <c r="Z91" s="357"/>
      <c r="AA91" s="357"/>
      <c r="AB91" s="357"/>
      <c r="AC91" s="357"/>
      <c r="AD91" s="357"/>
      <c r="AE91" s="357"/>
      <c r="AF91" s="357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357"/>
      <c r="AW91" s="442"/>
      <c r="AX91" s="442"/>
      <c r="AY91" s="442"/>
      <c r="AZ91" s="442"/>
      <c r="BA91" s="357"/>
      <c r="BB91" s="357"/>
    </row>
    <row r="92" ht="12.75" customHeight="1">
      <c r="A92" s="357"/>
      <c r="B92" s="357"/>
      <c r="C92" s="357"/>
      <c r="D92" s="357"/>
      <c r="E92" s="357"/>
      <c r="F92" s="357"/>
      <c r="G92" s="357"/>
      <c r="H92" s="357"/>
      <c r="I92" s="357"/>
      <c r="J92" s="357"/>
      <c r="K92" s="357"/>
      <c r="L92" s="357"/>
      <c r="M92" s="357"/>
      <c r="N92" s="357"/>
      <c r="O92" s="357"/>
      <c r="P92" s="357"/>
      <c r="Q92" s="357"/>
      <c r="R92" s="357"/>
      <c r="S92" s="357"/>
      <c r="T92" s="357"/>
      <c r="U92" s="357"/>
      <c r="V92" s="357"/>
      <c r="W92" s="357"/>
      <c r="X92" s="357"/>
      <c r="Y92" s="357"/>
      <c r="Z92" s="357"/>
      <c r="AA92" s="357"/>
      <c r="AB92" s="357"/>
      <c r="AC92" s="357"/>
      <c r="AD92" s="357"/>
      <c r="AE92" s="357"/>
      <c r="AF92" s="357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357"/>
      <c r="AW92" s="442"/>
      <c r="AX92" s="442"/>
      <c r="AY92" s="442"/>
      <c r="AZ92" s="442"/>
      <c r="BA92" s="357"/>
      <c r="BB92" s="357"/>
    </row>
    <row r="93" ht="12.75" customHeight="1">
      <c r="A93" s="357"/>
      <c r="B93" s="357"/>
      <c r="C93" s="357"/>
      <c r="D93" s="357"/>
      <c r="E93" s="357"/>
      <c r="F93" s="357"/>
      <c r="G93" s="357"/>
      <c r="H93" s="357"/>
      <c r="I93" s="357"/>
      <c r="J93" s="357"/>
      <c r="K93" s="357"/>
      <c r="L93" s="357"/>
      <c r="M93" s="357"/>
      <c r="N93" s="357"/>
      <c r="O93" s="357"/>
      <c r="P93" s="357"/>
      <c r="Q93" s="357"/>
      <c r="R93" s="357"/>
      <c r="S93" s="357"/>
      <c r="T93" s="357"/>
      <c r="U93" s="357"/>
      <c r="V93" s="357"/>
      <c r="W93" s="357"/>
      <c r="X93" s="357"/>
      <c r="Y93" s="357"/>
      <c r="Z93" s="357"/>
      <c r="AA93" s="357"/>
      <c r="AB93" s="357"/>
      <c r="AC93" s="357"/>
      <c r="AD93" s="357"/>
      <c r="AE93" s="357"/>
      <c r="AF93" s="357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357"/>
      <c r="AW93" s="442"/>
      <c r="AX93" s="442"/>
      <c r="AY93" s="442"/>
      <c r="AZ93" s="442"/>
      <c r="BA93" s="357"/>
      <c r="BB93" s="357"/>
    </row>
    <row r="94" ht="12.75" customHeight="1">
      <c r="A94" s="357"/>
      <c r="B94" s="357"/>
      <c r="C94" s="357"/>
      <c r="D94" s="357"/>
      <c r="E94" s="357"/>
      <c r="F94" s="357"/>
      <c r="G94" s="357"/>
      <c r="H94" s="357"/>
      <c r="I94" s="357"/>
      <c r="J94" s="357"/>
      <c r="K94" s="357"/>
      <c r="L94" s="357"/>
      <c r="M94" s="357"/>
      <c r="N94" s="357"/>
      <c r="O94" s="357"/>
      <c r="P94" s="357"/>
      <c r="Q94" s="357"/>
      <c r="R94" s="357"/>
      <c r="S94" s="357"/>
      <c r="T94" s="357"/>
      <c r="U94" s="357"/>
      <c r="V94" s="357"/>
      <c r="W94" s="357"/>
      <c r="X94" s="357"/>
      <c r="Y94" s="357"/>
      <c r="Z94" s="357"/>
      <c r="AA94" s="357"/>
      <c r="AB94" s="357"/>
      <c r="AC94" s="357"/>
      <c r="AD94" s="357"/>
      <c r="AE94" s="357"/>
      <c r="AF94" s="357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357"/>
      <c r="AW94" s="442"/>
      <c r="AX94" s="442"/>
      <c r="AY94" s="442"/>
      <c r="AZ94" s="442"/>
      <c r="BA94" s="357"/>
      <c r="BB94" s="357"/>
    </row>
    <row r="95" ht="12.75" customHeight="1">
      <c r="A95" s="357"/>
      <c r="B95" s="357"/>
      <c r="C95" s="357"/>
      <c r="D95" s="357"/>
      <c r="E95" s="357"/>
      <c r="F95" s="357"/>
      <c r="G95" s="357"/>
      <c r="H95" s="357"/>
      <c r="I95" s="357"/>
      <c r="J95" s="357"/>
      <c r="K95" s="357"/>
      <c r="L95" s="357"/>
      <c r="M95" s="357"/>
      <c r="N95" s="357"/>
      <c r="O95" s="357"/>
      <c r="P95" s="357"/>
      <c r="Q95" s="357"/>
      <c r="R95" s="357"/>
      <c r="S95" s="357"/>
      <c r="T95" s="357"/>
      <c r="U95" s="357"/>
      <c r="V95" s="357"/>
      <c r="W95" s="357"/>
      <c r="X95" s="357"/>
      <c r="Y95" s="357"/>
      <c r="Z95" s="357"/>
      <c r="AA95" s="357"/>
      <c r="AB95" s="357"/>
      <c r="AC95" s="357"/>
      <c r="AD95" s="357"/>
      <c r="AE95" s="357"/>
      <c r="AF95" s="357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357"/>
      <c r="AW95" s="442"/>
      <c r="AX95" s="442"/>
      <c r="AY95" s="442"/>
      <c r="AZ95" s="442"/>
      <c r="BA95" s="357"/>
      <c r="BB95" s="357"/>
    </row>
    <row r="96" ht="12.75" customHeight="1">
      <c r="A96" s="357"/>
      <c r="B96" s="357"/>
      <c r="C96" s="357"/>
      <c r="D96" s="357"/>
      <c r="E96" s="357"/>
      <c r="F96" s="357"/>
      <c r="G96" s="357"/>
      <c r="H96" s="357"/>
      <c r="I96" s="357"/>
      <c r="J96" s="357"/>
      <c r="K96" s="357"/>
      <c r="L96" s="357"/>
      <c r="M96" s="357"/>
      <c r="N96" s="357"/>
      <c r="O96" s="357"/>
      <c r="P96" s="357"/>
      <c r="Q96" s="357"/>
      <c r="R96" s="357"/>
      <c r="S96" s="357"/>
      <c r="T96" s="357"/>
      <c r="U96" s="357"/>
      <c r="V96" s="357"/>
      <c r="W96" s="357"/>
      <c r="X96" s="357"/>
      <c r="Y96" s="357"/>
      <c r="Z96" s="357"/>
      <c r="AA96" s="357"/>
      <c r="AB96" s="357"/>
      <c r="AC96" s="357"/>
      <c r="AD96" s="357"/>
      <c r="AE96" s="357"/>
      <c r="AF96" s="357"/>
      <c r="AG96" s="442"/>
      <c r="AH96" s="442"/>
      <c r="AI96" s="442"/>
      <c r="AJ96" s="442"/>
      <c r="AK96" s="442"/>
      <c r="AL96" s="442"/>
      <c r="AM96" s="442"/>
      <c r="AN96" s="442"/>
      <c r="AO96" s="442"/>
      <c r="AP96" s="442"/>
      <c r="AQ96" s="442"/>
      <c r="AR96" s="442"/>
      <c r="AS96" s="442"/>
      <c r="AT96" s="442"/>
      <c r="AU96" s="442"/>
      <c r="AV96" s="357"/>
      <c r="AW96" s="442"/>
      <c r="AX96" s="442"/>
      <c r="AY96" s="442"/>
      <c r="AZ96" s="442"/>
      <c r="BA96" s="357"/>
      <c r="BB96" s="357"/>
    </row>
    <row r="97" ht="12.75" customHeight="1">
      <c r="A97" s="357"/>
      <c r="B97" s="357"/>
      <c r="C97" s="357"/>
      <c r="D97" s="357"/>
      <c r="E97" s="357"/>
      <c r="F97" s="357"/>
      <c r="G97" s="357"/>
      <c r="H97" s="357"/>
      <c r="I97" s="357"/>
      <c r="J97" s="357"/>
      <c r="K97" s="357"/>
      <c r="L97" s="357"/>
      <c r="M97" s="357"/>
      <c r="N97" s="357"/>
      <c r="O97" s="357"/>
      <c r="P97" s="357"/>
      <c r="Q97" s="357"/>
      <c r="R97" s="357"/>
      <c r="S97" s="357"/>
      <c r="T97" s="357"/>
      <c r="U97" s="357"/>
      <c r="V97" s="357"/>
      <c r="W97" s="357"/>
      <c r="X97" s="357"/>
      <c r="Y97" s="357"/>
      <c r="Z97" s="357"/>
      <c r="AA97" s="357"/>
      <c r="AB97" s="357"/>
      <c r="AC97" s="357"/>
      <c r="AD97" s="357"/>
      <c r="AE97" s="357"/>
      <c r="AF97" s="357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357"/>
      <c r="AW97" s="442"/>
      <c r="AX97" s="442"/>
      <c r="AY97" s="442"/>
      <c r="AZ97" s="442"/>
      <c r="BA97" s="357"/>
      <c r="BB97" s="357"/>
    </row>
    <row r="98" ht="12.75" customHeight="1">
      <c r="A98" s="357"/>
      <c r="B98" s="357"/>
      <c r="C98" s="357"/>
      <c r="D98" s="357"/>
      <c r="E98" s="357"/>
      <c r="F98" s="357"/>
      <c r="G98" s="357"/>
      <c r="H98" s="357"/>
      <c r="I98" s="357"/>
      <c r="J98" s="357"/>
      <c r="K98" s="357"/>
      <c r="L98" s="357"/>
      <c r="M98" s="357"/>
      <c r="N98" s="357"/>
      <c r="O98" s="357"/>
      <c r="P98" s="357"/>
      <c r="Q98" s="357"/>
      <c r="R98" s="357"/>
      <c r="S98" s="357"/>
      <c r="T98" s="357"/>
      <c r="U98" s="357"/>
      <c r="V98" s="357"/>
      <c r="W98" s="357"/>
      <c r="X98" s="357"/>
      <c r="Y98" s="357"/>
      <c r="Z98" s="357"/>
      <c r="AA98" s="357"/>
      <c r="AB98" s="357"/>
      <c r="AC98" s="357"/>
      <c r="AD98" s="357"/>
      <c r="AE98" s="357"/>
      <c r="AF98" s="357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357"/>
      <c r="AW98" s="442"/>
      <c r="AX98" s="442"/>
      <c r="AY98" s="442"/>
      <c r="AZ98" s="442"/>
      <c r="BA98" s="357"/>
      <c r="BB98" s="357"/>
    </row>
    <row r="99" ht="12.75" customHeight="1">
      <c r="A99" s="357"/>
      <c r="B99" s="357"/>
      <c r="C99" s="357"/>
      <c r="D99" s="357"/>
      <c r="E99" s="357"/>
      <c r="F99" s="357"/>
      <c r="G99" s="357"/>
      <c r="H99" s="357"/>
      <c r="I99" s="357"/>
      <c r="J99" s="357"/>
      <c r="K99" s="357"/>
      <c r="L99" s="357"/>
      <c r="M99" s="357"/>
      <c r="N99" s="357"/>
      <c r="O99" s="357"/>
      <c r="P99" s="357"/>
      <c r="Q99" s="357"/>
      <c r="R99" s="357"/>
      <c r="S99" s="357"/>
      <c r="T99" s="357"/>
      <c r="U99" s="357"/>
      <c r="V99" s="357"/>
      <c r="W99" s="357"/>
      <c r="X99" s="357"/>
      <c r="Y99" s="357"/>
      <c r="Z99" s="357"/>
      <c r="AA99" s="357"/>
      <c r="AB99" s="357"/>
      <c r="AC99" s="357"/>
      <c r="AD99" s="357"/>
      <c r="AE99" s="357"/>
      <c r="AF99" s="357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357"/>
      <c r="AW99" s="442"/>
      <c r="AX99" s="442"/>
      <c r="AY99" s="442"/>
      <c r="AZ99" s="442"/>
      <c r="BA99" s="357"/>
      <c r="BB99" s="357"/>
    </row>
    <row r="100" ht="12.75" customHeight="1">
      <c r="A100" s="357"/>
      <c r="B100" s="357"/>
      <c r="C100" s="357"/>
      <c r="D100" s="357"/>
      <c r="E100" s="357"/>
      <c r="F100" s="357"/>
      <c r="G100" s="357"/>
      <c r="H100" s="357"/>
      <c r="I100" s="357"/>
      <c r="J100" s="357"/>
      <c r="K100" s="357"/>
      <c r="L100" s="357"/>
      <c r="M100" s="357"/>
      <c r="N100" s="357"/>
      <c r="O100" s="357"/>
      <c r="P100" s="357"/>
      <c r="Q100" s="357"/>
      <c r="R100" s="357"/>
      <c r="S100" s="357"/>
      <c r="T100" s="357"/>
      <c r="U100" s="357"/>
      <c r="V100" s="357"/>
      <c r="W100" s="357"/>
      <c r="X100" s="357"/>
      <c r="Y100" s="357"/>
      <c r="Z100" s="357"/>
      <c r="AA100" s="357"/>
      <c r="AB100" s="357"/>
      <c r="AC100" s="357"/>
      <c r="AD100" s="357"/>
      <c r="AE100" s="357"/>
      <c r="AF100" s="357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357"/>
      <c r="AW100" s="442"/>
      <c r="AX100" s="442"/>
      <c r="AY100" s="442"/>
      <c r="AZ100" s="442"/>
      <c r="BA100" s="357"/>
      <c r="BB100" s="357"/>
    </row>
    <row r="101" ht="12.75" customHeight="1">
      <c r="A101" s="357"/>
      <c r="B101" s="357"/>
      <c r="C101" s="357"/>
      <c r="D101" s="357"/>
      <c r="E101" s="357"/>
      <c r="F101" s="357"/>
      <c r="G101" s="357"/>
      <c r="H101" s="357"/>
      <c r="I101" s="357"/>
      <c r="J101" s="357"/>
      <c r="K101" s="357"/>
      <c r="L101" s="357"/>
      <c r="M101" s="357"/>
      <c r="N101" s="357"/>
      <c r="O101" s="357"/>
      <c r="P101" s="357"/>
      <c r="Q101" s="357"/>
      <c r="R101" s="357"/>
      <c r="S101" s="357"/>
      <c r="T101" s="357"/>
      <c r="U101" s="357"/>
      <c r="V101" s="357"/>
      <c r="W101" s="357"/>
      <c r="X101" s="357"/>
      <c r="Y101" s="357"/>
      <c r="Z101" s="357"/>
      <c r="AA101" s="357"/>
      <c r="AB101" s="357"/>
      <c r="AC101" s="357"/>
      <c r="AD101" s="357"/>
      <c r="AE101" s="357"/>
      <c r="AF101" s="357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357"/>
      <c r="AW101" s="442"/>
      <c r="AX101" s="442"/>
      <c r="AY101" s="442"/>
      <c r="AZ101" s="442"/>
      <c r="BA101" s="357"/>
      <c r="BB101" s="357"/>
    </row>
    <row r="102" ht="12.75" customHeight="1">
      <c r="A102" s="357"/>
      <c r="B102" s="357"/>
      <c r="C102" s="357"/>
      <c r="D102" s="357"/>
      <c r="E102" s="357"/>
      <c r="F102" s="357"/>
      <c r="G102" s="357"/>
      <c r="H102" s="357"/>
      <c r="I102" s="357"/>
      <c r="J102" s="357"/>
      <c r="K102" s="357"/>
      <c r="L102" s="357"/>
      <c r="M102" s="357"/>
      <c r="N102" s="357"/>
      <c r="O102" s="357"/>
      <c r="P102" s="357"/>
      <c r="Q102" s="357"/>
      <c r="R102" s="357"/>
      <c r="S102" s="357"/>
      <c r="T102" s="357"/>
      <c r="U102" s="357"/>
      <c r="V102" s="357"/>
      <c r="W102" s="357"/>
      <c r="X102" s="357"/>
      <c r="Y102" s="357"/>
      <c r="Z102" s="357"/>
      <c r="AA102" s="357"/>
      <c r="AB102" s="357"/>
      <c r="AC102" s="357"/>
      <c r="AD102" s="357"/>
      <c r="AE102" s="357"/>
      <c r="AF102" s="357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357"/>
      <c r="AW102" s="442"/>
      <c r="AX102" s="442"/>
      <c r="AY102" s="442"/>
      <c r="AZ102" s="442"/>
      <c r="BA102" s="357"/>
      <c r="BB102" s="357"/>
    </row>
    <row r="103" ht="12.75" customHeight="1">
      <c r="A103" s="357"/>
      <c r="B103" s="357"/>
      <c r="C103" s="357"/>
      <c r="D103" s="357"/>
      <c r="E103" s="357"/>
      <c r="F103" s="357"/>
      <c r="G103" s="357"/>
      <c r="H103" s="357"/>
      <c r="I103" s="357"/>
      <c r="J103" s="357"/>
      <c r="K103" s="357"/>
      <c r="L103" s="357"/>
      <c r="M103" s="357"/>
      <c r="N103" s="357"/>
      <c r="O103" s="357"/>
      <c r="P103" s="357"/>
      <c r="Q103" s="357"/>
      <c r="R103" s="357"/>
      <c r="S103" s="357"/>
      <c r="T103" s="357"/>
      <c r="U103" s="357"/>
      <c r="V103" s="357"/>
      <c r="W103" s="357"/>
      <c r="X103" s="357"/>
      <c r="Y103" s="357"/>
      <c r="Z103" s="357"/>
      <c r="AA103" s="357"/>
      <c r="AB103" s="357"/>
      <c r="AC103" s="357"/>
      <c r="AD103" s="357"/>
      <c r="AE103" s="357"/>
      <c r="AF103" s="357"/>
      <c r="AG103" s="442"/>
      <c r="AH103" s="442"/>
      <c r="AI103" s="442"/>
      <c r="AJ103" s="442"/>
      <c r="AK103" s="442"/>
      <c r="AL103" s="357"/>
      <c r="AM103" s="442"/>
      <c r="AN103" s="442"/>
      <c r="AO103" s="442"/>
      <c r="AP103" s="442"/>
      <c r="AQ103" s="357"/>
      <c r="AR103" s="442"/>
      <c r="AS103" s="442"/>
      <c r="AT103" s="442"/>
      <c r="AU103" s="442"/>
      <c r="AV103" s="357"/>
      <c r="AW103" s="442"/>
      <c r="AX103" s="442"/>
      <c r="AY103" s="442"/>
      <c r="AZ103" s="442"/>
      <c r="BA103" s="357"/>
      <c r="BB103" s="357"/>
    </row>
    <row r="104" ht="12.75" customHeight="1">
      <c r="A104" s="357"/>
      <c r="B104" s="357"/>
      <c r="C104" s="357"/>
      <c r="D104" s="357"/>
      <c r="E104" s="357"/>
      <c r="F104" s="357"/>
      <c r="G104" s="357"/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442"/>
      <c r="AH104" s="442"/>
      <c r="AI104" s="442"/>
      <c r="AJ104" s="442"/>
      <c r="AK104" s="442"/>
      <c r="AL104" s="357"/>
      <c r="AM104" s="442"/>
      <c r="AN104" s="442"/>
      <c r="AO104" s="442"/>
      <c r="AP104" s="442"/>
      <c r="AQ104" s="357"/>
      <c r="AR104" s="442"/>
      <c r="AS104" s="442"/>
      <c r="AT104" s="442"/>
      <c r="AU104" s="442"/>
      <c r="AV104" s="357"/>
      <c r="AW104" s="442"/>
      <c r="AX104" s="442"/>
      <c r="AY104" s="442"/>
      <c r="AZ104" s="442"/>
      <c r="BA104" s="357"/>
      <c r="BB104" s="357"/>
    </row>
    <row r="105" ht="12.75" customHeight="1">
      <c r="A105" s="357"/>
      <c r="B105" s="357"/>
      <c r="C105" s="357"/>
      <c r="D105" s="357"/>
      <c r="E105" s="357"/>
      <c r="F105" s="357"/>
      <c r="G105" s="357"/>
      <c r="H105" s="357"/>
      <c r="I105" s="357"/>
      <c r="J105" s="357"/>
      <c r="K105" s="357"/>
      <c r="L105" s="357"/>
      <c r="M105" s="357"/>
      <c r="N105" s="357"/>
      <c r="O105" s="357"/>
      <c r="P105" s="357"/>
      <c r="Q105" s="357"/>
      <c r="R105" s="357"/>
      <c r="S105" s="357"/>
      <c r="T105" s="357"/>
      <c r="U105" s="357"/>
      <c r="V105" s="357"/>
      <c r="W105" s="357"/>
      <c r="X105" s="357"/>
      <c r="Y105" s="357"/>
      <c r="Z105" s="357"/>
      <c r="AA105" s="357"/>
      <c r="AB105" s="357"/>
      <c r="AC105" s="357"/>
      <c r="AD105" s="357"/>
      <c r="AE105" s="357"/>
      <c r="AF105" s="357"/>
      <c r="AG105" s="442"/>
      <c r="AH105" s="442"/>
      <c r="AI105" s="442"/>
      <c r="AJ105" s="442"/>
      <c r="AK105" s="442"/>
      <c r="AL105" s="357"/>
      <c r="AM105" s="442"/>
      <c r="AN105" s="442"/>
      <c r="AO105" s="442"/>
      <c r="AP105" s="442"/>
      <c r="AQ105" s="357"/>
      <c r="AR105" s="442"/>
      <c r="AS105" s="442"/>
      <c r="AT105" s="442"/>
      <c r="AU105" s="442"/>
      <c r="AV105" s="357"/>
      <c r="AW105" s="442"/>
      <c r="AX105" s="442"/>
      <c r="AY105" s="442"/>
      <c r="AZ105" s="442"/>
      <c r="BA105" s="357"/>
      <c r="BB105" s="357"/>
    </row>
    <row r="106" ht="12.75" customHeight="1">
      <c r="A106" s="357"/>
      <c r="B106" s="357"/>
      <c r="C106" s="357"/>
      <c r="D106" s="357"/>
      <c r="E106" s="357"/>
      <c r="F106" s="357"/>
      <c r="G106" s="357"/>
      <c r="H106" s="357"/>
      <c r="I106" s="357"/>
      <c r="J106" s="357"/>
      <c r="K106" s="357"/>
      <c r="L106" s="357"/>
      <c r="M106" s="357"/>
      <c r="N106" s="357"/>
      <c r="O106" s="357"/>
      <c r="P106" s="357"/>
      <c r="Q106" s="357"/>
      <c r="R106" s="357"/>
      <c r="S106" s="357"/>
      <c r="T106" s="357"/>
      <c r="U106" s="357"/>
      <c r="V106" s="357"/>
      <c r="W106" s="357"/>
      <c r="X106" s="357"/>
      <c r="Y106" s="357"/>
      <c r="Z106" s="357"/>
      <c r="AA106" s="357"/>
      <c r="AB106" s="357"/>
      <c r="AC106" s="357"/>
      <c r="AD106" s="357"/>
      <c r="AE106" s="357"/>
      <c r="AF106" s="357"/>
      <c r="AG106" s="442"/>
      <c r="AH106" s="442"/>
      <c r="AI106" s="442"/>
      <c r="AJ106" s="442"/>
      <c r="AK106" s="442"/>
      <c r="AL106" s="357"/>
      <c r="AM106" s="442"/>
      <c r="AN106" s="442"/>
      <c r="AO106" s="442"/>
      <c r="AP106" s="442"/>
      <c r="AQ106" s="357"/>
      <c r="AR106" s="442"/>
      <c r="AS106" s="442"/>
      <c r="AT106" s="442"/>
      <c r="AU106" s="442"/>
      <c r="AV106" s="357"/>
      <c r="AW106" s="442"/>
      <c r="AX106" s="442"/>
      <c r="AY106" s="442"/>
      <c r="AZ106" s="442"/>
      <c r="BA106" s="357"/>
      <c r="BB106" s="357"/>
    </row>
    <row r="107" ht="12.75" customHeight="1">
      <c r="A107" s="357"/>
      <c r="B107" s="357"/>
      <c r="C107" s="357"/>
      <c r="D107" s="357"/>
      <c r="E107" s="357"/>
      <c r="F107" s="357"/>
      <c r="G107" s="357"/>
      <c r="H107" s="357"/>
      <c r="I107" s="357"/>
      <c r="J107" s="357"/>
      <c r="K107" s="357"/>
      <c r="L107" s="357"/>
      <c r="M107" s="357"/>
      <c r="N107" s="357"/>
      <c r="O107" s="357"/>
      <c r="P107" s="357"/>
      <c r="Q107" s="357"/>
      <c r="R107" s="357"/>
      <c r="S107" s="357"/>
      <c r="T107" s="357"/>
      <c r="U107" s="357"/>
      <c r="V107" s="357"/>
      <c r="W107" s="357"/>
      <c r="X107" s="357"/>
      <c r="Y107" s="357"/>
      <c r="Z107" s="357"/>
      <c r="AA107" s="357"/>
      <c r="AB107" s="357"/>
      <c r="AC107" s="357"/>
      <c r="AD107" s="357"/>
      <c r="AE107" s="357"/>
      <c r="AF107" s="357"/>
      <c r="AG107" s="442"/>
      <c r="AH107" s="442"/>
      <c r="AI107" s="442"/>
      <c r="AJ107" s="442"/>
      <c r="AK107" s="442"/>
      <c r="AL107" s="357"/>
      <c r="AM107" s="442"/>
      <c r="AN107" s="442"/>
      <c r="AO107" s="442"/>
      <c r="AP107" s="442"/>
      <c r="AQ107" s="357"/>
      <c r="AR107" s="442"/>
      <c r="AS107" s="442"/>
      <c r="AT107" s="442"/>
      <c r="AU107" s="442"/>
      <c r="AV107" s="357"/>
      <c r="AW107" s="442"/>
      <c r="AX107" s="442"/>
      <c r="AY107" s="442"/>
      <c r="AZ107" s="442"/>
      <c r="BA107" s="357"/>
      <c r="BB107" s="357"/>
    </row>
    <row r="108" ht="12.75" customHeight="1">
      <c r="A108" s="357"/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357"/>
      <c r="V108" s="357"/>
      <c r="W108" s="357"/>
      <c r="X108" s="357"/>
      <c r="Y108" s="357"/>
      <c r="Z108" s="357"/>
      <c r="AA108" s="357"/>
      <c r="AB108" s="357"/>
      <c r="AC108" s="357"/>
      <c r="AD108" s="357"/>
      <c r="AE108" s="357"/>
      <c r="AF108" s="357"/>
      <c r="AG108" s="442"/>
      <c r="AH108" s="442"/>
      <c r="AI108" s="442"/>
      <c r="AJ108" s="442"/>
      <c r="AK108" s="442"/>
      <c r="AL108" s="357"/>
      <c r="AM108" s="442"/>
      <c r="AN108" s="442"/>
      <c r="AO108" s="442"/>
      <c r="AP108" s="442"/>
      <c r="AQ108" s="357"/>
      <c r="AR108" s="442"/>
      <c r="AS108" s="442"/>
      <c r="AT108" s="442"/>
      <c r="AU108" s="442"/>
      <c r="AV108" s="357"/>
      <c r="AW108" s="442"/>
      <c r="AX108" s="442"/>
      <c r="AY108" s="442"/>
      <c r="AZ108" s="442"/>
      <c r="BA108" s="357"/>
      <c r="BB108" s="357"/>
    </row>
    <row r="109" ht="12.75" customHeight="1">
      <c r="A109" s="357"/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357"/>
      <c r="V109" s="357"/>
      <c r="W109" s="357"/>
      <c r="X109" s="357"/>
      <c r="Y109" s="357"/>
      <c r="Z109" s="357"/>
      <c r="AA109" s="357"/>
      <c r="AB109" s="357"/>
      <c r="AC109" s="357"/>
      <c r="AD109" s="357"/>
      <c r="AE109" s="357"/>
      <c r="AF109" s="357"/>
      <c r="AG109" s="442"/>
      <c r="AH109" s="442"/>
      <c r="AI109" s="442"/>
      <c r="AJ109" s="442"/>
      <c r="AK109" s="442"/>
      <c r="AL109" s="357"/>
      <c r="AM109" s="442"/>
      <c r="AN109" s="442"/>
      <c r="AO109" s="442"/>
      <c r="AP109" s="442"/>
      <c r="AQ109" s="357"/>
      <c r="AR109" s="442"/>
      <c r="AS109" s="442"/>
      <c r="AT109" s="442"/>
      <c r="AU109" s="442"/>
      <c r="AV109" s="357"/>
      <c r="AW109" s="442"/>
      <c r="AX109" s="442"/>
      <c r="AY109" s="442"/>
      <c r="AZ109" s="442"/>
      <c r="BA109" s="357"/>
      <c r="BB109" s="357"/>
    </row>
    <row r="110" ht="12.75" customHeight="1">
      <c r="A110" s="357"/>
      <c r="B110" s="357"/>
      <c r="C110" s="357"/>
      <c r="D110" s="357"/>
      <c r="E110" s="357"/>
      <c r="F110" s="357"/>
      <c r="G110" s="357"/>
      <c r="H110" s="357"/>
      <c r="I110" s="357"/>
      <c r="J110" s="357"/>
      <c r="K110" s="357"/>
      <c r="L110" s="357"/>
      <c r="M110" s="357"/>
      <c r="N110" s="357"/>
      <c r="O110" s="357"/>
      <c r="P110" s="357"/>
      <c r="Q110" s="357"/>
      <c r="R110" s="357"/>
      <c r="S110" s="357"/>
      <c r="T110" s="357"/>
      <c r="U110" s="357"/>
      <c r="V110" s="357"/>
      <c r="W110" s="357"/>
      <c r="X110" s="357"/>
      <c r="Y110" s="357"/>
      <c r="Z110" s="357"/>
      <c r="AA110" s="357"/>
      <c r="AB110" s="357"/>
      <c r="AC110" s="357"/>
      <c r="AD110" s="357"/>
      <c r="AE110" s="357"/>
      <c r="AF110" s="357"/>
      <c r="AG110" s="442"/>
      <c r="AH110" s="442"/>
      <c r="AI110" s="442"/>
      <c r="AJ110" s="442"/>
      <c r="AK110" s="442"/>
      <c r="AL110" s="357"/>
      <c r="AM110" s="442"/>
      <c r="AN110" s="442"/>
      <c r="AO110" s="442"/>
      <c r="AP110" s="442"/>
      <c r="AQ110" s="357"/>
      <c r="AR110" s="442"/>
      <c r="AS110" s="442"/>
      <c r="AT110" s="442"/>
      <c r="AU110" s="442"/>
      <c r="AV110" s="357"/>
      <c r="AW110" s="442"/>
      <c r="AX110" s="442"/>
      <c r="AY110" s="442"/>
      <c r="AZ110" s="442"/>
      <c r="BA110" s="357"/>
      <c r="BB110" s="357"/>
    </row>
    <row r="111" ht="12.75" customHeight="1">
      <c r="A111" s="357"/>
      <c r="B111" s="357"/>
      <c r="C111" s="357"/>
      <c r="D111" s="357"/>
      <c r="E111" s="357"/>
      <c r="F111" s="357"/>
      <c r="G111" s="357"/>
      <c r="H111" s="357"/>
      <c r="I111" s="357"/>
      <c r="J111" s="357"/>
      <c r="K111" s="357"/>
      <c r="L111" s="357"/>
      <c r="M111" s="357"/>
      <c r="N111" s="357"/>
      <c r="O111" s="357"/>
      <c r="P111" s="357"/>
      <c r="Q111" s="357"/>
      <c r="R111" s="357"/>
      <c r="S111" s="357"/>
      <c r="T111" s="357"/>
      <c r="U111" s="357"/>
      <c r="V111" s="357"/>
      <c r="W111" s="357"/>
      <c r="X111" s="357"/>
      <c r="Y111" s="357"/>
      <c r="Z111" s="357"/>
      <c r="AA111" s="357"/>
      <c r="AB111" s="357"/>
      <c r="AC111" s="357"/>
      <c r="AD111" s="357"/>
      <c r="AE111" s="357"/>
      <c r="AF111" s="357"/>
      <c r="AG111" s="442"/>
      <c r="AH111" s="442"/>
      <c r="AI111" s="442"/>
      <c r="AJ111" s="442"/>
      <c r="AK111" s="442"/>
      <c r="AL111" s="357"/>
      <c r="AM111" s="442"/>
      <c r="AN111" s="442"/>
      <c r="AO111" s="442"/>
      <c r="AP111" s="442"/>
      <c r="AQ111" s="357"/>
      <c r="AR111" s="442"/>
      <c r="AS111" s="442"/>
      <c r="AT111" s="442"/>
      <c r="AU111" s="442"/>
      <c r="AV111" s="357"/>
      <c r="AW111" s="442"/>
      <c r="AX111" s="442"/>
      <c r="AY111" s="442"/>
      <c r="AZ111" s="442"/>
      <c r="BA111" s="357"/>
      <c r="BB111" s="357"/>
    </row>
    <row r="112" ht="12.75" customHeight="1">
      <c r="A112" s="357"/>
      <c r="B112" s="357"/>
      <c r="C112" s="357"/>
      <c r="D112" s="357"/>
      <c r="E112" s="357"/>
      <c r="F112" s="357"/>
      <c r="G112" s="357"/>
      <c r="H112" s="357"/>
      <c r="I112" s="357"/>
      <c r="J112" s="357"/>
      <c r="K112" s="357"/>
      <c r="L112" s="357"/>
      <c r="M112" s="357"/>
      <c r="N112" s="357"/>
      <c r="O112" s="357"/>
      <c r="P112" s="357"/>
      <c r="Q112" s="357"/>
      <c r="R112" s="357"/>
      <c r="S112" s="357"/>
      <c r="T112" s="357"/>
      <c r="U112" s="357"/>
      <c r="V112" s="357"/>
      <c r="W112" s="357"/>
      <c r="X112" s="357"/>
      <c r="Y112" s="357"/>
      <c r="Z112" s="357"/>
      <c r="AA112" s="357"/>
      <c r="AB112" s="357"/>
      <c r="AC112" s="357"/>
      <c r="AD112" s="357"/>
      <c r="AE112" s="357"/>
      <c r="AF112" s="357"/>
      <c r="AG112" s="442"/>
      <c r="AH112" s="442"/>
      <c r="AI112" s="442"/>
      <c r="AJ112" s="442"/>
      <c r="AK112" s="442"/>
      <c r="AL112" s="357"/>
      <c r="AM112" s="442"/>
      <c r="AN112" s="442"/>
      <c r="AO112" s="442"/>
      <c r="AP112" s="442"/>
      <c r="AQ112" s="357"/>
      <c r="AR112" s="442"/>
      <c r="AS112" s="442"/>
      <c r="AT112" s="442"/>
      <c r="AU112" s="442"/>
      <c r="AV112" s="357"/>
      <c r="AW112" s="442"/>
      <c r="AX112" s="442"/>
      <c r="AY112" s="442"/>
      <c r="AZ112" s="442"/>
      <c r="BA112" s="357"/>
      <c r="BB112" s="357"/>
    </row>
    <row r="113" ht="12.75" customHeight="1">
      <c r="A113" s="357"/>
      <c r="B113" s="357"/>
      <c r="C113" s="357"/>
      <c r="D113" s="357"/>
      <c r="E113" s="357"/>
      <c r="F113" s="357"/>
      <c r="G113" s="357"/>
      <c r="H113" s="357"/>
      <c r="I113" s="357"/>
      <c r="J113" s="357"/>
      <c r="K113" s="357"/>
      <c r="L113" s="357"/>
      <c r="M113" s="357"/>
      <c r="N113" s="357"/>
      <c r="O113" s="357"/>
      <c r="P113" s="357"/>
      <c r="Q113" s="357"/>
      <c r="R113" s="357"/>
      <c r="S113" s="357"/>
      <c r="T113" s="357"/>
      <c r="U113" s="357"/>
      <c r="V113" s="357"/>
      <c r="W113" s="357"/>
      <c r="X113" s="357"/>
      <c r="Y113" s="357"/>
      <c r="Z113" s="357"/>
      <c r="AA113" s="357"/>
      <c r="AB113" s="357"/>
      <c r="AC113" s="357"/>
      <c r="AD113" s="357"/>
      <c r="AE113" s="357"/>
      <c r="AF113" s="357"/>
      <c r="AG113" s="442"/>
      <c r="AH113" s="442"/>
      <c r="AI113" s="442"/>
      <c r="AJ113" s="442"/>
      <c r="AK113" s="442"/>
      <c r="AL113" s="357"/>
      <c r="AM113" s="442"/>
      <c r="AN113" s="442"/>
      <c r="AO113" s="442"/>
      <c r="AP113" s="442"/>
      <c r="AQ113" s="357"/>
      <c r="AR113" s="442"/>
      <c r="AS113" s="442"/>
      <c r="AT113" s="442"/>
      <c r="AU113" s="442"/>
      <c r="AV113" s="357"/>
      <c r="AW113" s="442"/>
      <c r="AX113" s="442"/>
      <c r="AY113" s="442"/>
      <c r="AZ113" s="442"/>
      <c r="BA113" s="357"/>
      <c r="BB113" s="357"/>
    </row>
    <row r="114" ht="12.75" customHeight="1">
      <c r="A114" s="357"/>
      <c r="B114" s="357"/>
      <c r="C114" s="357"/>
      <c r="D114" s="357"/>
      <c r="E114" s="357"/>
      <c r="F114" s="357"/>
      <c r="G114" s="357"/>
      <c r="H114" s="357"/>
      <c r="I114" s="357"/>
      <c r="J114" s="357"/>
      <c r="K114" s="357"/>
      <c r="L114" s="357"/>
      <c r="M114" s="357"/>
      <c r="N114" s="357"/>
      <c r="O114" s="357"/>
      <c r="P114" s="357"/>
      <c r="Q114" s="357"/>
      <c r="R114" s="357"/>
      <c r="S114" s="357"/>
      <c r="T114" s="357"/>
      <c r="U114" s="357"/>
      <c r="V114" s="357"/>
      <c r="W114" s="357"/>
      <c r="X114" s="357"/>
      <c r="Y114" s="357"/>
      <c r="Z114" s="357"/>
      <c r="AA114" s="357"/>
      <c r="AB114" s="357"/>
      <c r="AC114" s="357"/>
      <c r="AD114" s="357"/>
      <c r="AE114" s="357"/>
      <c r="AF114" s="357"/>
      <c r="AG114" s="442"/>
      <c r="AH114" s="442"/>
      <c r="AI114" s="442"/>
      <c r="AJ114" s="442"/>
      <c r="AK114" s="442"/>
      <c r="AL114" s="357"/>
      <c r="AM114" s="442"/>
      <c r="AN114" s="442"/>
      <c r="AO114" s="442"/>
      <c r="AP114" s="442"/>
      <c r="AQ114" s="357"/>
      <c r="AR114" s="442"/>
      <c r="AS114" s="442"/>
      <c r="AT114" s="442"/>
      <c r="AU114" s="442"/>
      <c r="AV114" s="357"/>
      <c r="AW114" s="442"/>
      <c r="AX114" s="442"/>
      <c r="AY114" s="442"/>
      <c r="AZ114" s="442"/>
      <c r="BA114" s="357"/>
      <c r="BB114" s="357"/>
    </row>
    <row r="115" ht="12.75" customHeight="1">
      <c r="A115" s="357"/>
      <c r="B115" s="357"/>
      <c r="C115" s="357"/>
      <c r="D115" s="357"/>
      <c r="E115" s="357"/>
      <c r="F115" s="357"/>
      <c r="G115" s="357"/>
      <c r="H115" s="357"/>
      <c r="I115" s="357"/>
      <c r="J115" s="357"/>
      <c r="K115" s="357"/>
      <c r="L115" s="357"/>
      <c r="M115" s="357"/>
      <c r="N115" s="357"/>
      <c r="O115" s="357"/>
      <c r="P115" s="357"/>
      <c r="Q115" s="357"/>
      <c r="R115" s="357"/>
      <c r="S115" s="357"/>
      <c r="T115" s="357"/>
      <c r="U115" s="357"/>
      <c r="V115" s="357"/>
      <c r="W115" s="357"/>
      <c r="X115" s="357"/>
      <c r="Y115" s="357"/>
      <c r="Z115" s="357"/>
      <c r="AA115" s="357"/>
      <c r="AB115" s="357"/>
      <c r="AC115" s="357"/>
      <c r="AD115" s="357"/>
      <c r="AE115" s="357"/>
      <c r="AF115" s="357"/>
      <c r="AG115" s="442"/>
      <c r="AH115" s="442"/>
      <c r="AI115" s="442"/>
      <c r="AJ115" s="442"/>
      <c r="AK115" s="442"/>
      <c r="AL115" s="357"/>
      <c r="AM115" s="442"/>
      <c r="AN115" s="442"/>
      <c r="AO115" s="442"/>
      <c r="AP115" s="442"/>
      <c r="AQ115" s="357"/>
      <c r="AR115" s="442"/>
      <c r="AS115" s="442"/>
      <c r="AT115" s="442"/>
      <c r="AU115" s="442"/>
      <c r="AV115" s="357"/>
      <c r="AW115" s="442"/>
      <c r="AX115" s="442"/>
      <c r="AY115" s="442"/>
      <c r="AZ115" s="442"/>
      <c r="BA115" s="357"/>
      <c r="BB115" s="357"/>
    </row>
    <row r="116" ht="12.75" customHeight="1">
      <c r="A116" s="357"/>
      <c r="B116" s="357"/>
      <c r="C116" s="357"/>
      <c r="D116" s="357"/>
      <c r="E116" s="357"/>
      <c r="F116" s="357"/>
      <c r="G116" s="357"/>
      <c r="H116" s="357"/>
      <c r="I116" s="357"/>
      <c r="J116" s="357"/>
      <c r="K116" s="357"/>
      <c r="L116" s="357"/>
      <c r="M116" s="357"/>
      <c r="N116" s="357"/>
      <c r="O116" s="357"/>
      <c r="P116" s="357"/>
      <c r="Q116" s="357"/>
      <c r="R116" s="357"/>
      <c r="S116" s="357"/>
      <c r="T116" s="357"/>
      <c r="U116" s="357"/>
      <c r="V116" s="357"/>
      <c r="W116" s="357"/>
      <c r="X116" s="357"/>
      <c r="Y116" s="357"/>
      <c r="Z116" s="357"/>
      <c r="AA116" s="357"/>
      <c r="AB116" s="357"/>
      <c r="AC116" s="357"/>
      <c r="AD116" s="357"/>
      <c r="AE116" s="357"/>
      <c r="AF116" s="357"/>
      <c r="AG116" s="442"/>
      <c r="AH116" s="442"/>
      <c r="AI116" s="442"/>
      <c r="AJ116" s="442"/>
      <c r="AK116" s="442"/>
      <c r="AL116" s="357"/>
      <c r="AM116" s="442"/>
      <c r="AN116" s="442"/>
      <c r="AO116" s="442"/>
      <c r="AP116" s="442"/>
      <c r="AQ116" s="357"/>
      <c r="AR116" s="442"/>
      <c r="AS116" s="442"/>
      <c r="AT116" s="442"/>
      <c r="AU116" s="442"/>
      <c r="AV116" s="357"/>
      <c r="AW116" s="442"/>
      <c r="AX116" s="442"/>
      <c r="AY116" s="442"/>
      <c r="AZ116" s="442"/>
      <c r="BA116" s="357"/>
      <c r="BB116" s="357"/>
    </row>
    <row r="117" ht="12.75" customHeight="1">
      <c r="A117" s="357"/>
      <c r="B117" s="357"/>
      <c r="C117" s="357"/>
      <c r="D117" s="357"/>
      <c r="E117" s="357"/>
      <c r="F117" s="357"/>
      <c r="G117" s="357"/>
      <c r="H117" s="357"/>
      <c r="I117" s="357"/>
      <c r="J117" s="357"/>
      <c r="K117" s="357"/>
      <c r="L117" s="357"/>
      <c r="M117" s="357"/>
      <c r="N117" s="357"/>
      <c r="O117" s="357"/>
      <c r="P117" s="357"/>
      <c r="Q117" s="357"/>
      <c r="R117" s="357"/>
      <c r="S117" s="357"/>
      <c r="T117" s="357"/>
      <c r="U117" s="357"/>
      <c r="V117" s="357"/>
      <c r="W117" s="357"/>
      <c r="X117" s="357"/>
      <c r="Y117" s="357"/>
      <c r="Z117" s="357"/>
      <c r="AA117" s="357"/>
      <c r="AB117" s="357"/>
      <c r="AC117" s="357"/>
      <c r="AD117" s="357"/>
      <c r="AE117" s="357"/>
      <c r="AF117" s="357"/>
      <c r="AG117" s="442"/>
      <c r="AH117" s="442"/>
      <c r="AI117" s="442"/>
      <c r="AJ117" s="442"/>
      <c r="AK117" s="442"/>
      <c r="AL117" s="357"/>
      <c r="AM117" s="442"/>
      <c r="AN117" s="442"/>
      <c r="AO117" s="442"/>
      <c r="AP117" s="442"/>
      <c r="AQ117" s="357"/>
      <c r="AR117" s="442"/>
      <c r="AS117" s="442"/>
      <c r="AT117" s="442"/>
      <c r="AU117" s="442"/>
      <c r="AV117" s="357"/>
      <c r="AW117" s="442"/>
      <c r="AX117" s="442"/>
      <c r="AY117" s="442"/>
      <c r="AZ117" s="442"/>
      <c r="BA117" s="357"/>
      <c r="BB117" s="357"/>
    </row>
    <row r="118" ht="12.75" customHeight="1">
      <c r="A118" s="357"/>
      <c r="B118" s="357"/>
      <c r="C118" s="357"/>
      <c r="D118" s="357"/>
      <c r="E118" s="357"/>
      <c r="F118" s="357"/>
      <c r="G118" s="357"/>
      <c r="H118" s="357"/>
      <c r="I118" s="357"/>
      <c r="J118" s="357"/>
      <c r="K118" s="357"/>
      <c r="L118" s="357"/>
      <c r="M118" s="357"/>
      <c r="N118" s="357"/>
      <c r="O118" s="357"/>
      <c r="P118" s="357"/>
      <c r="Q118" s="357"/>
      <c r="R118" s="357"/>
      <c r="S118" s="357"/>
      <c r="T118" s="357"/>
      <c r="U118" s="357"/>
      <c r="V118" s="357"/>
      <c r="W118" s="357"/>
      <c r="X118" s="357"/>
      <c r="Y118" s="357"/>
      <c r="Z118" s="357"/>
      <c r="AA118" s="357"/>
      <c r="AB118" s="357"/>
      <c r="AC118" s="357"/>
      <c r="AD118" s="357"/>
      <c r="AE118" s="357"/>
      <c r="AF118" s="357"/>
      <c r="AG118" s="442"/>
      <c r="AH118" s="442"/>
      <c r="AI118" s="442"/>
      <c r="AJ118" s="442"/>
      <c r="AK118" s="442"/>
      <c r="AL118" s="357"/>
      <c r="AM118" s="442"/>
      <c r="AN118" s="442"/>
      <c r="AO118" s="442"/>
      <c r="AP118" s="442"/>
      <c r="AQ118" s="357"/>
      <c r="AR118" s="442"/>
      <c r="AS118" s="442"/>
      <c r="AT118" s="442"/>
      <c r="AU118" s="442"/>
      <c r="AV118" s="357"/>
      <c r="AW118" s="442"/>
      <c r="AX118" s="442"/>
      <c r="AY118" s="442"/>
      <c r="AZ118" s="442"/>
      <c r="BA118" s="357"/>
      <c r="BB118" s="357"/>
    </row>
    <row r="119" ht="12.75" customHeight="1">
      <c r="A119" s="357"/>
      <c r="B119" s="357"/>
      <c r="C119" s="357"/>
      <c r="D119" s="357"/>
      <c r="E119" s="357"/>
      <c r="F119" s="357"/>
      <c r="G119" s="357"/>
      <c r="H119" s="357"/>
      <c r="I119" s="357"/>
      <c r="J119" s="357"/>
      <c r="K119" s="357"/>
      <c r="L119" s="357"/>
      <c r="M119" s="357"/>
      <c r="N119" s="357"/>
      <c r="O119" s="357"/>
      <c r="P119" s="357"/>
      <c r="Q119" s="357"/>
      <c r="R119" s="357"/>
      <c r="S119" s="357"/>
      <c r="T119" s="357"/>
      <c r="U119" s="357"/>
      <c r="V119" s="357"/>
      <c r="W119" s="357"/>
      <c r="X119" s="357"/>
      <c r="Y119" s="357"/>
      <c r="Z119" s="357"/>
      <c r="AA119" s="357"/>
      <c r="AB119" s="357"/>
      <c r="AC119" s="357"/>
      <c r="AD119" s="357"/>
      <c r="AE119" s="357"/>
      <c r="AF119" s="357"/>
      <c r="AG119" s="357"/>
      <c r="AH119" s="357"/>
      <c r="AI119" s="357"/>
      <c r="AJ119" s="357"/>
      <c r="AK119" s="357"/>
      <c r="AL119" s="357"/>
      <c r="AM119" s="357"/>
      <c r="AN119" s="357"/>
      <c r="AO119" s="357"/>
      <c r="AP119" s="357"/>
      <c r="AQ119" s="357"/>
      <c r="AR119" s="357"/>
      <c r="AS119" s="357"/>
      <c r="AT119" s="357"/>
      <c r="AU119" s="357"/>
      <c r="AV119" s="357"/>
      <c r="AW119" s="357"/>
      <c r="AX119" s="357"/>
      <c r="AY119" s="357"/>
      <c r="AZ119" s="357"/>
      <c r="BA119" s="357"/>
      <c r="BB119" s="357"/>
    </row>
    <row r="120" ht="12.75" customHeight="1">
      <c r="A120" s="357"/>
      <c r="B120" s="357"/>
      <c r="C120" s="357"/>
      <c r="D120" s="357"/>
      <c r="E120" s="357"/>
      <c r="F120" s="357"/>
      <c r="G120" s="357"/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</row>
    <row r="121" ht="12.75" customHeight="1">
      <c r="A121" s="357"/>
      <c r="B121" s="357"/>
      <c r="C121" s="357"/>
      <c r="D121" s="357"/>
      <c r="E121" s="357"/>
      <c r="F121" s="357"/>
      <c r="G121" s="357"/>
      <c r="H121" s="357"/>
      <c r="I121" s="357"/>
      <c r="J121" s="357"/>
      <c r="K121" s="357"/>
      <c r="L121" s="357"/>
      <c r="M121" s="357"/>
      <c r="N121" s="357"/>
      <c r="O121" s="357"/>
      <c r="P121" s="357"/>
      <c r="Q121" s="357"/>
      <c r="R121" s="357"/>
      <c r="S121" s="357"/>
      <c r="T121" s="357"/>
      <c r="U121" s="357"/>
      <c r="V121" s="357"/>
      <c r="W121" s="357"/>
      <c r="X121" s="357"/>
      <c r="Y121" s="357"/>
      <c r="Z121" s="357"/>
      <c r="AA121" s="357"/>
      <c r="AB121" s="357"/>
      <c r="AC121" s="357"/>
      <c r="AD121" s="357"/>
      <c r="AE121" s="357"/>
      <c r="AF121" s="357"/>
      <c r="AG121" s="357"/>
      <c r="AH121" s="357"/>
      <c r="AI121" s="357"/>
      <c r="AJ121" s="357"/>
      <c r="AK121" s="357"/>
      <c r="AL121" s="357"/>
      <c r="AM121" s="357"/>
      <c r="AN121" s="357"/>
      <c r="AO121" s="357"/>
      <c r="AP121" s="357"/>
      <c r="AQ121" s="357"/>
      <c r="AR121" s="357"/>
      <c r="AS121" s="357"/>
      <c r="AT121" s="357"/>
      <c r="AU121" s="357"/>
      <c r="AV121" s="357"/>
      <c r="AW121" s="357"/>
      <c r="AX121" s="357"/>
      <c r="AY121" s="357"/>
      <c r="AZ121" s="357"/>
      <c r="BA121" s="357"/>
      <c r="BB121" s="357"/>
    </row>
    <row r="122" ht="12.75" customHeight="1">
      <c r="A122" s="357"/>
      <c r="B122" s="357"/>
      <c r="C122" s="357"/>
      <c r="D122" s="357"/>
      <c r="E122" s="357"/>
      <c r="F122" s="357"/>
      <c r="G122" s="357"/>
      <c r="H122" s="357"/>
      <c r="I122" s="357"/>
      <c r="J122" s="357"/>
      <c r="K122" s="357"/>
      <c r="L122" s="357"/>
      <c r="M122" s="357"/>
      <c r="N122" s="357"/>
      <c r="O122" s="357"/>
      <c r="P122" s="357"/>
      <c r="Q122" s="357"/>
      <c r="R122" s="357"/>
      <c r="S122" s="357"/>
      <c r="T122" s="357"/>
      <c r="U122" s="357"/>
      <c r="V122" s="357"/>
      <c r="W122" s="357"/>
      <c r="X122" s="357"/>
      <c r="Y122" s="357"/>
      <c r="Z122" s="357"/>
      <c r="AA122" s="357"/>
      <c r="AB122" s="357"/>
      <c r="AC122" s="357"/>
      <c r="AD122" s="357"/>
      <c r="AE122" s="357"/>
      <c r="AF122" s="357"/>
      <c r="AG122" s="357"/>
      <c r="AH122" s="357"/>
      <c r="AI122" s="357"/>
      <c r="AJ122" s="357"/>
      <c r="AK122" s="357"/>
      <c r="AL122" s="357"/>
      <c r="AM122" s="357"/>
      <c r="AN122" s="357"/>
      <c r="AO122" s="357"/>
      <c r="AP122" s="357"/>
      <c r="AQ122" s="357"/>
      <c r="AR122" s="357"/>
      <c r="AS122" s="357"/>
      <c r="AT122" s="357"/>
      <c r="AU122" s="357"/>
      <c r="AV122" s="357"/>
      <c r="AW122" s="357"/>
      <c r="AX122" s="357"/>
      <c r="AY122" s="357"/>
      <c r="AZ122" s="357"/>
      <c r="BA122" s="357"/>
      <c r="BB122" s="357"/>
    </row>
    <row r="123" ht="12.75" customHeight="1">
      <c r="A123" s="357"/>
      <c r="B123" s="357"/>
      <c r="C123" s="357"/>
      <c r="D123" s="357"/>
      <c r="E123" s="357"/>
      <c r="F123" s="357"/>
      <c r="G123" s="357"/>
      <c r="H123" s="357"/>
      <c r="I123" s="357"/>
      <c r="J123" s="357"/>
      <c r="K123" s="357"/>
      <c r="L123" s="357"/>
      <c r="M123" s="357"/>
      <c r="N123" s="357"/>
      <c r="O123" s="357"/>
      <c r="P123" s="357"/>
      <c r="Q123" s="357"/>
      <c r="R123" s="357"/>
      <c r="S123" s="357"/>
      <c r="T123" s="357"/>
      <c r="U123" s="357"/>
      <c r="V123" s="357"/>
      <c r="W123" s="357"/>
      <c r="X123" s="357"/>
      <c r="Y123" s="357"/>
      <c r="Z123" s="357"/>
      <c r="AA123" s="357"/>
      <c r="AB123" s="357"/>
      <c r="AC123" s="357"/>
      <c r="AD123" s="357"/>
      <c r="AE123" s="357"/>
      <c r="AF123" s="357"/>
      <c r="AG123" s="357"/>
      <c r="AH123" s="357"/>
      <c r="AI123" s="357"/>
      <c r="AJ123" s="357"/>
      <c r="AK123" s="357"/>
      <c r="AL123" s="357"/>
      <c r="AM123" s="357"/>
      <c r="AN123" s="357"/>
      <c r="AO123" s="357"/>
      <c r="AP123" s="357"/>
      <c r="AQ123" s="357"/>
      <c r="AR123" s="357"/>
      <c r="AS123" s="357"/>
      <c r="AT123" s="357"/>
      <c r="AU123" s="357"/>
      <c r="AV123" s="357"/>
      <c r="AW123" s="357"/>
      <c r="AX123" s="357"/>
      <c r="AY123" s="357"/>
      <c r="AZ123" s="357"/>
      <c r="BA123" s="357"/>
      <c r="BB123" s="357"/>
    </row>
    <row r="124" ht="12.75" customHeight="1">
      <c r="A124" s="357"/>
      <c r="B124" s="357"/>
      <c r="C124" s="357"/>
      <c r="D124" s="357"/>
      <c r="E124" s="357"/>
      <c r="F124" s="357"/>
      <c r="G124" s="357"/>
      <c r="H124" s="357"/>
      <c r="I124" s="357"/>
      <c r="J124" s="357"/>
      <c r="K124" s="357"/>
      <c r="L124" s="357"/>
      <c r="M124" s="357"/>
      <c r="N124" s="357"/>
      <c r="O124" s="357"/>
      <c r="P124" s="357"/>
      <c r="Q124" s="357"/>
      <c r="R124" s="357"/>
      <c r="S124" s="357"/>
      <c r="T124" s="357"/>
      <c r="U124" s="357"/>
      <c r="V124" s="357"/>
      <c r="W124" s="357"/>
      <c r="X124" s="357"/>
      <c r="Y124" s="357"/>
      <c r="Z124" s="357"/>
      <c r="AA124" s="357"/>
      <c r="AB124" s="357"/>
      <c r="AC124" s="357"/>
      <c r="AD124" s="357"/>
      <c r="AE124" s="357"/>
      <c r="AF124" s="357"/>
      <c r="AG124" s="357"/>
      <c r="AH124" s="357"/>
      <c r="AI124" s="357"/>
      <c r="AJ124" s="357"/>
      <c r="AK124" s="357"/>
      <c r="AL124" s="357"/>
      <c r="AM124" s="357"/>
      <c r="AN124" s="357"/>
      <c r="AO124" s="357"/>
      <c r="AP124" s="357"/>
      <c r="AQ124" s="357"/>
      <c r="AR124" s="357"/>
      <c r="AS124" s="357"/>
      <c r="AT124" s="357"/>
      <c r="AU124" s="357"/>
      <c r="AV124" s="357"/>
      <c r="AW124" s="357"/>
      <c r="AX124" s="357"/>
      <c r="AY124" s="357"/>
      <c r="AZ124" s="357"/>
      <c r="BA124" s="357"/>
      <c r="BB124" s="357"/>
    </row>
    <row r="125" ht="12.75" customHeight="1">
      <c r="A125" s="357"/>
      <c r="B125" s="357"/>
      <c r="C125" s="357"/>
      <c r="D125" s="357"/>
      <c r="E125" s="357"/>
      <c r="F125" s="357"/>
      <c r="G125" s="357"/>
      <c r="H125" s="357"/>
      <c r="I125" s="357"/>
      <c r="J125" s="357"/>
      <c r="K125" s="357"/>
      <c r="L125" s="357"/>
      <c r="M125" s="357"/>
      <c r="N125" s="357"/>
      <c r="O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57"/>
      <c r="AU125" s="357"/>
      <c r="AV125" s="357"/>
      <c r="AW125" s="357"/>
      <c r="AX125" s="357"/>
      <c r="AY125" s="357"/>
      <c r="AZ125" s="357"/>
      <c r="BA125" s="357"/>
      <c r="BB125" s="357"/>
    </row>
    <row r="126" ht="12.75" customHeight="1">
      <c r="A126" s="357"/>
      <c r="B126" s="357"/>
      <c r="C126" s="357"/>
      <c r="D126" s="357"/>
      <c r="E126" s="357"/>
      <c r="F126" s="357"/>
      <c r="G126" s="357"/>
      <c r="H126" s="357"/>
      <c r="I126" s="357"/>
      <c r="J126" s="357"/>
      <c r="K126" s="357"/>
      <c r="L126" s="357"/>
      <c r="M126" s="357"/>
      <c r="N126" s="357"/>
      <c r="O126" s="357"/>
      <c r="P126" s="357"/>
      <c r="Q126" s="357"/>
      <c r="R126" s="357"/>
      <c r="S126" s="357"/>
      <c r="T126" s="357"/>
      <c r="U126" s="357"/>
      <c r="V126" s="357"/>
      <c r="W126" s="357"/>
      <c r="X126" s="357"/>
      <c r="Y126" s="357"/>
      <c r="Z126" s="357"/>
      <c r="AA126" s="357"/>
      <c r="AB126" s="357"/>
      <c r="AC126" s="357"/>
      <c r="AD126" s="357"/>
      <c r="AE126" s="357"/>
      <c r="AF126" s="357"/>
      <c r="AG126" s="357"/>
      <c r="AH126" s="357"/>
      <c r="AI126" s="357"/>
      <c r="AJ126" s="357"/>
      <c r="AK126" s="357"/>
      <c r="AL126" s="357"/>
      <c r="AM126" s="357"/>
      <c r="AN126" s="357"/>
      <c r="AO126" s="357"/>
      <c r="AP126" s="357"/>
      <c r="AQ126" s="357"/>
      <c r="AR126" s="357"/>
      <c r="AS126" s="357"/>
      <c r="AT126" s="357"/>
      <c r="AU126" s="357"/>
      <c r="AV126" s="357"/>
      <c r="AW126" s="357"/>
      <c r="AX126" s="357"/>
      <c r="AY126" s="357"/>
      <c r="AZ126" s="357"/>
      <c r="BA126" s="357"/>
      <c r="BB126" s="357"/>
    </row>
    <row r="127" ht="12.75" customHeight="1">
      <c r="A127" s="357"/>
      <c r="B127" s="357"/>
      <c r="C127" s="357"/>
      <c r="D127" s="357"/>
      <c r="E127" s="357"/>
      <c r="F127" s="357"/>
      <c r="G127" s="357"/>
      <c r="H127" s="357"/>
      <c r="I127" s="357"/>
      <c r="J127" s="357"/>
      <c r="K127" s="357"/>
      <c r="L127" s="357"/>
      <c r="M127" s="357"/>
      <c r="N127" s="357"/>
      <c r="O127" s="357"/>
      <c r="P127" s="357"/>
      <c r="Q127" s="357"/>
      <c r="R127" s="357"/>
      <c r="S127" s="357"/>
      <c r="T127" s="357"/>
      <c r="U127" s="357"/>
      <c r="V127" s="357"/>
      <c r="W127" s="357"/>
      <c r="X127" s="357"/>
      <c r="Y127" s="357"/>
      <c r="Z127" s="357"/>
      <c r="AA127" s="357"/>
      <c r="AB127" s="357"/>
      <c r="AC127" s="357"/>
      <c r="AD127" s="357"/>
      <c r="AE127" s="357"/>
      <c r="AF127" s="357"/>
      <c r="AG127" s="357"/>
      <c r="AH127" s="357"/>
      <c r="AI127" s="357"/>
      <c r="AJ127" s="357"/>
      <c r="AK127" s="357"/>
      <c r="AL127" s="357"/>
      <c r="AM127" s="357"/>
      <c r="AN127" s="357"/>
      <c r="AO127" s="357"/>
      <c r="AP127" s="357"/>
      <c r="AQ127" s="357"/>
      <c r="AR127" s="357"/>
      <c r="AS127" s="357"/>
      <c r="AT127" s="357"/>
      <c r="AU127" s="357"/>
      <c r="AV127" s="357"/>
      <c r="AW127" s="357"/>
      <c r="AX127" s="357"/>
      <c r="AY127" s="357"/>
      <c r="AZ127" s="357"/>
      <c r="BA127" s="357"/>
      <c r="BB127" s="357"/>
    </row>
    <row r="128" ht="12.75" customHeight="1">
      <c r="A128" s="357"/>
      <c r="B128" s="357"/>
      <c r="C128" s="357"/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7"/>
      <c r="P128" s="357"/>
      <c r="Q128" s="357"/>
      <c r="R128" s="357"/>
      <c r="S128" s="357"/>
      <c r="T128" s="357"/>
      <c r="U128" s="357"/>
      <c r="V128" s="357"/>
      <c r="W128" s="357"/>
      <c r="X128" s="357"/>
      <c r="Y128" s="357"/>
      <c r="Z128" s="357"/>
      <c r="AA128" s="357"/>
      <c r="AB128" s="357"/>
      <c r="AC128" s="357"/>
      <c r="AD128" s="357"/>
      <c r="AE128" s="357"/>
      <c r="AF128" s="357"/>
      <c r="AG128" s="357"/>
      <c r="AH128" s="357"/>
      <c r="AI128" s="357"/>
      <c r="AJ128" s="357"/>
      <c r="AK128" s="357"/>
      <c r="AL128" s="357"/>
      <c r="AM128" s="357"/>
      <c r="AN128" s="357"/>
      <c r="AO128" s="357"/>
      <c r="AP128" s="357"/>
      <c r="AQ128" s="357"/>
      <c r="AR128" s="357"/>
      <c r="AS128" s="357"/>
      <c r="AT128" s="357"/>
      <c r="AU128" s="357"/>
      <c r="AV128" s="357"/>
      <c r="AW128" s="357"/>
      <c r="AX128" s="357"/>
      <c r="AY128" s="357"/>
      <c r="AZ128" s="357"/>
      <c r="BA128" s="357"/>
      <c r="BB128" s="357"/>
    </row>
    <row r="129" ht="12.75" customHeight="1">
      <c r="A129" s="357"/>
      <c r="B129" s="357"/>
      <c r="C129" s="357"/>
      <c r="D129" s="357"/>
      <c r="E129" s="357"/>
      <c r="F129" s="357"/>
      <c r="G129" s="357"/>
      <c r="H129" s="357"/>
      <c r="I129" s="357"/>
      <c r="J129" s="357"/>
      <c r="K129" s="357"/>
      <c r="L129" s="357"/>
      <c r="M129" s="357"/>
      <c r="N129" s="357"/>
      <c r="O129" s="357"/>
      <c r="P129" s="357"/>
      <c r="Q129" s="357"/>
      <c r="R129" s="357"/>
      <c r="S129" s="357"/>
      <c r="T129" s="357"/>
      <c r="U129" s="357"/>
      <c r="V129" s="357"/>
      <c r="W129" s="357"/>
      <c r="X129" s="357"/>
      <c r="Y129" s="357"/>
      <c r="Z129" s="357"/>
      <c r="AA129" s="357"/>
      <c r="AB129" s="357"/>
      <c r="AC129" s="357"/>
      <c r="AD129" s="357"/>
      <c r="AE129" s="357"/>
      <c r="AF129" s="357"/>
      <c r="AG129" s="357"/>
      <c r="AH129" s="357"/>
      <c r="AI129" s="357"/>
      <c r="AJ129" s="357"/>
      <c r="AK129" s="357"/>
      <c r="AL129" s="357"/>
      <c r="AM129" s="357"/>
      <c r="AN129" s="357"/>
      <c r="AO129" s="357"/>
      <c r="AP129" s="357"/>
      <c r="AQ129" s="357"/>
      <c r="AR129" s="357"/>
      <c r="AS129" s="357"/>
      <c r="AT129" s="357"/>
      <c r="AU129" s="357"/>
      <c r="AV129" s="357"/>
      <c r="AW129" s="357"/>
      <c r="AX129" s="357"/>
      <c r="AY129" s="357"/>
      <c r="AZ129" s="357"/>
      <c r="BA129" s="357"/>
      <c r="BB129" s="357"/>
    </row>
    <row r="130" ht="12.75" customHeight="1">
      <c r="A130" s="357"/>
      <c r="B130" s="357"/>
      <c r="C130" s="357"/>
      <c r="D130" s="357"/>
      <c r="E130" s="357"/>
      <c r="F130" s="357"/>
      <c r="G130" s="357"/>
      <c r="H130" s="357"/>
      <c r="I130" s="357"/>
      <c r="J130" s="357"/>
      <c r="K130" s="357"/>
      <c r="L130" s="357"/>
      <c r="M130" s="357"/>
      <c r="N130" s="357"/>
      <c r="O130" s="357"/>
      <c r="P130" s="357"/>
      <c r="Q130" s="357"/>
      <c r="R130" s="357"/>
      <c r="S130" s="357"/>
      <c r="T130" s="357"/>
      <c r="U130" s="357"/>
      <c r="V130" s="357"/>
      <c r="W130" s="357"/>
      <c r="X130" s="357"/>
      <c r="Y130" s="357"/>
      <c r="Z130" s="357"/>
      <c r="AA130" s="357"/>
      <c r="AB130" s="357"/>
      <c r="AC130" s="357"/>
      <c r="AD130" s="357"/>
      <c r="AE130" s="357"/>
      <c r="AF130" s="357"/>
      <c r="AG130" s="357"/>
      <c r="AH130" s="357"/>
      <c r="AI130" s="357"/>
      <c r="AJ130" s="357"/>
      <c r="AK130" s="357"/>
      <c r="AL130" s="357"/>
      <c r="AM130" s="357"/>
      <c r="AN130" s="357"/>
      <c r="AO130" s="357"/>
      <c r="AP130" s="357"/>
      <c r="AQ130" s="357"/>
      <c r="AR130" s="357"/>
      <c r="AS130" s="357"/>
      <c r="AT130" s="357"/>
      <c r="AU130" s="357"/>
      <c r="AV130" s="357"/>
      <c r="AW130" s="357"/>
      <c r="AX130" s="357"/>
      <c r="AY130" s="357"/>
      <c r="AZ130" s="357"/>
      <c r="BA130" s="357"/>
      <c r="BB130" s="357"/>
    </row>
    <row r="131" ht="12.75" customHeight="1">
      <c r="A131" s="357"/>
      <c r="B131" s="357"/>
      <c r="C131" s="357"/>
      <c r="D131" s="357"/>
      <c r="E131" s="357"/>
      <c r="F131" s="357"/>
      <c r="G131" s="357"/>
      <c r="H131" s="357"/>
      <c r="I131" s="357"/>
      <c r="J131" s="357"/>
      <c r="K131" s="357"/>
      <c r="L131" s="357"/>
      <c r="M131" s="357"/>
      <c r="N131" s="357"/>
      <c r="O131" s="357"/>
      <c r="P131" s="357"/>
      <c r="Q131" s="357"/>
      <c r="R131" s="357"/>
      <c r="S131" s="357"/>
      <c r="T131" s="357"/>
      <c r="U131" s="357"/>
      <c r="V131" s="357"/>
      <c r="W131" s="357"/>
      <c r="X131" s="357"/>
      <c r="Y131" s="357"/>
      <c r="Z131" s="357"/>
      <c r="AA131" s="357"/>
      <c r="AB131" s="357"/>
      <c r="AC131" s="357"/>
      <c r="AD131" s="357"/>
      <c r="AE131" s="357"/>
      <c r="AF131" s="357"/>
      <c r="AG131" s="357"/>
      <c r="AH131" s="357"/>
      <c r="AI131" s="357"/>
      <c r="AJ131" s="357"/>
      <c r="AK131" s="357"/>
      <c r="AL131" s="357"/>
      <c r="AM131" s="357"/>
      <c r="AN131" s="357"/>
      <c r="AO131" s="357"/>
      <c r="AP131" s="357"/>
      <c r="AQ131" s="357"/>
      <c r="AR131" s="357"/>
      <c r="AS131" s="357"/>
      <c r="AT131" s="357"/>
      <c r="AU131" s="357"/>
      <c r="AV131" s="357"/>
      <c r="AW131" s="357"/>
      <c r="AX131" s="357"/>
      <c r="AY131" s="357"/>
      <c r="AZ131" s="357"/>
      <c r="BA131" s="357"/>
      <c r="BB131" s="357"/>
    </row>
    <row r="132" ht="12.75" customHeight="1">
      <c r="A132" s="357"/>
      <c r="B132" s="357"/>
      <c r="C132" s="357"/>
      <c r="D132" s="357"/>
      <c r="E132" s="357"/>
      <c r="F132" s="357"/>
      <c r="G132" s="357"/>
      <c r="H132" s="357"/>
      <c r="I132" s="357"/>
      <c r="J132" s="357"/>
      <c r="K132" s="357"/>
      <c r="L132" s="357"/>
      <c r="M132" s="357"/>
      <c r="N132" s="357"/>
      <c r="O132" s="357"/>
      <c r="P132" s="357"/>
      <c r="Q132" s="357"/>
      <c r="R132" s="357"/>
      <c r="S132" s="357"/>
      <c r="T132" s="357"/>
      <c r="U132" s="357"/>
      <c r="V132" s="357"/>
      <c r="W132" s="357"/>
      <c r="X132" s="357"/>
      <c r="Y132" s="357"/>
      <c r="Z132" s="357"/>
      <c r="AA132" s="357"/>
      <c r="AB132" s="357"/>
      <c r="AC132" s="357"/>
      <c r="AD132" s="357"/>
      <c r="AE132" s="357"/>
      <c r="AF132" s="357"/>
      <c r="AG132" s="357"/>
      <c r="AH132" s="357"/>
      <c r="AI132" s="357"/>
      <c r="AJ132" s="357"/>
      <c r="AK132" s="357"/>
      <c r="AL132" s="357"/>
      <c r="AM132" s="357"/>
      <c r="AN132" s="357"/>
      <c r="AO132" s="357"/>
      <c r="AP132" s="357"/>
      <c r="AQ132" s="357"/>
      <c r="AR132" s="357"/>
      <c r="AS132" s="357"/>
      <c r="AT132" s="357"/>
      <c r="AU132" s="357"/>
      <c r="AV132" s="357"/>
      <c r="AW132" s="357"/>
      <c r="AX132" s="357"/>
      <c r="AY132" s="357"/>
      <c r="AZ132" s="357"/>
      <c r="BA132" s="357"/>
      <c r="BB132" s="357"/>
    </row>
    <row r="133" ht="12.75" customHeight="1">
      <c r="A133" s="357"/>
      <c r="B133" s="357"/>
      <c r="C133" s="357"/>
      <c r="D133" s="357"/>
      <c r="E133" s="357"/>
      <c r="F133" s="357"/>
      <c r="G133" s="357"/>
      <c r="H133" s="357"/>
      <c r="I133" s="357"/>
      <c r="J133" s="357"/>
      <c r="K133" s="357"/>
      <c r="L133" s="357"/>
      <c r="M133" s="357"/>
      <c r="N133" s="357"/>
      <c r="O133" s="357"/>
      <c r="P133" s="357"/>
      <c r="Q133" s="357"/>
      <c r="R133" s="357"/>
      <c r="S133" s="357"/>
      <c r="T133" s="357"/>
      <c r="U133" s="357"/>
      <c r="V133" s="357"/>
      <c r="W133" s="357"/>
      <c r="X133" s="357"/>
      <c r="Y133" s="357"/>
      <c r="Z133" s="357"/>
      <c r="AA133" s="357"/>
      <c r="AB133" s="357"/>
      <c r="AC133" s="357"/>
      <c r="AD133" s="357"/>
      <c r="AE133" s="357"/>
      <c r="AF133" s="357"/>
      <c r="AG133" s="357"/>
      <c r="AH133" s="357"/>
      <c r="AI133" s="357"/>
      <c r="AJ133" s="357"/>
      <c r="AK133" s="357"/>
      <c r="AL133" s="357"/>
      <c r="AM133" s="357"/>
      <c r="AN133" s="357"/>
      <c r="AO133" s="357"/>
      <c r="AP133" s="357"/>
      <c r="AQ133" s="357"/>
      <c r="AR133" s="357"/>
      <c r="AS133" s="357"/>
      <c r="AT133" s="357"/>
      <c r="AU133" s="357"/>
      <c r="AV133" s="357"/>
      <c r="AW133" s="357"/>
      <c r="AX133" s="357"/>
      <c r="AY133" s="357"/>
      <c r="AZ133" s="357"/>
      <c r="BA133" s="357"/>
      <c r="BB133" s="357"/>
    </row>
    <row r="134" ht="12.75" customHeight="1">
      <c r="A134" s="357"/>
      <c r="B134" s="357"/>
      <c r="C134" s="357"/>
      <c r="D134" s="357"/>
      <c r="E134" s="357"/>
      <c r="F134" s="357"/>
      <c r="G134" s="357"/>
      <c r="H134" s="357"/>
      <c r="I134" s="357"/>
      <c r="J134" s="357"/>
      <c r="K134" s="357"/>
      <c r="L134" s="357"/>
      <c r="M134" s="357"/>
      <c r="N134" s="357"/>
      <c r="O134" s="357"/>
      <c r="P134" s="357"/>
      <c r="Q134" s="357"/>
      <c r="R134" s="357"/>
      <c r="S134" s="357"/>
      <c r="T134" s="357"/>
      <c r="U134" s="357"/>
      <c r="V134" s="357"/>
      <c r="W134" s="357"/>
      <c r="X134" s="357"/>
      <c r="Y134" s="357"/>
      <c r="Z134" s="357"/>
      <c r="AA134" s="357"/>
      <c r="AB134" s="357"/>
      <c r="AC134" s="357"/>
      <c r="AD134" s="357"/>
      <c r="AE134" s="357"/>
      <c r="AF134" s="357"/>
      <c r="AG134" s="357"/>
      <c r="AH134" s="357"/>
      <c r="AI134" s="357"/>
      <c r="AJ134" s="357"/>
      <c r="AK134" s="357"/>
      <c r="AL134" s="357"/>
      <c r="AM134" s="357"/>
      <c r="AN134" s="357"/>
      <c r="AO134" s="357"/>
      <c r="AP134" s="357"/>
      <c r="AQ134" s="357"/>
      <c r="AR134" s="357"/>
      <c r="AS134" s="357"/>
      <c r="AT134" s="357"/>
      <c r="AU134" s="357"/>
      <c r="AV134" s="357"/>
      <c r="AW134" s="357"/>
      <c r="AX134" s="357"/>
      <c r="AY134" s="357"/>
      <c r="AZ134" s="357"/>
      <c r="BA134" s="357"/>
      <c r="BB134" s="357"/>
    </row>
    <row r="135" ht="12.75" customHeight="1">
      <c r="A135" s="357"/>
      <c r="B135" s="357"/>
      <c r="C135" s="357"/>
      <c r="D135" s="357"/>
      <c r="E135" s="357"/>
      <c r="F135" s="357"/>
      <c r="G135" s="357"/>
      <c r="H135" s="357"/>
      <c r="I135" s="357"/>
      <c r="J135" s="357"/>
      <c r="K135" s="357"/>
      <c r="L135" s="357"/>
      <c r="M135" s="357"/>
      <c r="N135" s="357"/>
      <c r="O135" s="357"/>
      <c r="P135" s="357"/>
      <c r="Q135" s="357"/>
      <c r="R135" s="357"/>
      <c r="S135" s="357"/>
      <c r="T135" s="357"/>
      <c r="U135" s="357"/>
      <c r="V135" s="357"/>
      <c r="W135" s="357"/>
      <c r="X135" s="357"/>
      <c r="Y135" s="357"/>
      <c r="Z135" s="357"/>
      <c r="AA135" s="357"/>
      <c r="AB135" s="357"/>
      <c r="AC135" s="357"/>
      <c r="AD135" s="357"/>
      <c r="AE135" s="357"/>
      <c r="AF135" s="357"/>
      <c r="AG135" s="357"/>
      <c r="AH135" s="357"/>
      <c r="AI135" s="357"/>
      <c r="AJ135" s="357"/>
      <c r="AK135" s="357"/>
      <c r="AL135" s="357"/>
      <c r="AM135" s="357"/>
      <c r="AN135" s="357"/>
      <c r="AO135" s="357"/>
      <c r="AP135" s="357"/>
      <c r="AQ135" s="357"/>
      <c r="AR135" s="357"/>
      <c r="AS135" s="357"/>
      <c r="AT135" s="357"/>
      <c r="AU135" s="357"/>
      <c r="AV135" s="357"/>
      <c r="AW135" s="357"/>
      <c r="AX135" s="357"/>
      <c r="AY135" s="357"/>
      <c r="AZ135" s="357"/>
      <c r="BA135" s="357"/>
      <c r="BB135" s="357"/>
    </row>
    <row r="136" ht="12.75" customHeight="1">
      <c r="A136" s="357"/>
      <c r="B136" s="357"/>
      <c r="C136" s="357"/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7"/>
      <c r="Q136" s="357"/>
      <c r="R136" s="357"/>
      <c r="S136" s="357"/>
      <c r="T136" s="357"/>
      <c r="U136" s="357"/>
      <c r="V136" s="357"/>
      <c r="W136" s="357"/>
      <c r="X136" s="357"/>
      <c r="Y136" s="357"/>
      <c r="Z136" s="357"/>
      <c r="AA136" s="357"/>
      <c r="AB136" s="357"/>
      <c r="AC136" s="357"/>
      <c r="AD136" s="357"/>
      <c r="AE136" s="357"/>
      <c r="AF136" s="357"/>
      <c r="AG136" s="357"/>
      <c r="AH136" s="357"/>
      <c r="AI136" s="357"/>
      <c r="AJ136" s="357"/>
      <c r="AK136" s="357"/>
      <c r="AL136" s="357"/>
      <c r="AM136" s="357"/>
      <c r="AN136" s="357"/>
      <c r="AO136" s="357"/>
      <c r="AP136" s="357"/>
      <c r="AQ136" s="357"/>
      <c r="AR136" s="357"/>
      <c r="AS136" s="357"/>
      <c r="AT136" s="357"/>
      <c r="AU136" s="357"/>
      <c r="AV136" s="357"/>
      <c r="AW136" s="357"/>
      <c r="AX136" s="357"/>
      <c r="AY136" s="357"/>
      <c r="AZ136" s="357"/>
      <c r="BA136" s="357"/>
      <c r="BB136" s="357"/>
    </row>
    <row r="137" ht="12.75" customHeight="1">
      <c r="A137" s="357"/>
      <c r="B137" s="357"/>
      <c r="C137" s="357"/>
      <c r="D137" s="357"/>
      <c r="E137" s="357"/>
      <c r="F137" s="357"/>
      <c r="G137" s="357"/>
      <c r="H137" s="357"/>
      <c r="I137" s="357"/>
      <c r="J137" s="357"/>
      <c r="K137" s="357"/>
      <c r="L137" s="357"/>
      <c r="M137" s="357"/>
      <c r="N137" s="357"/>
      <c r="O137" s="357"/>
      <c r="P137" s="357"/>
      <c r="Q137" s="357"/>
      <c r="R137" s="357"/>
      <c r="S137" s="357"/>
      <c r="T137" s="357"/>
      <c r="U137" s="357"/>
      <c r="V137" s="357"/>
      <c r="W137" s="357"/>
      <c r="X137" s="357"/>
      <c r="Y137" s="357"/>
      <c r="Z137" s="357"/>
      <c r="AA137" s="357"/>
      <c r="AB137" s="357"/>
      <c r="AC137" s="357"/>
      <c r="AD137" s="357"/>
      <c r="AE137" s="357"/>
      <c r="AF137" s="357"/>
      <c r="AG137" s="357"/>
      <c r="AH137" s="357"/>
      <c r="AI137" s="357"/>
      <c r="AJ137" s="357"/>
      <c r="AK137" s="357"/>
      <c r="AL137" s="357"/>
      <c r="AM137" s="357"/>
      <c r="AN137" s="357"/>
      <c r="AO137" s="357"/>
      <c r="AP137" s="357"/>
      <c r="AQ137" s="357"/>
      <c r="AR137" s="357"/>
      <c r="AS137" s="357"/>
      <c r="AT137" s="357"/>
      <c r="AU137" s="357"/>
      <c r="AV137" s="357"/>
      <c r="AW137" s="357"/>
      <c r="AX137" s="357"/>
      <c r="AY137" s="357"/>
      <c r="AZ137" s="357"/>
      <c r="BA137" s="357"/>
      <c r="BB137" s="357"/>
    </row>
    <row r="138" ht="12.75" customHeight="1">
      <c r="A138" s="357"/>
      <c r="B138" s="357"/>
      <c r="C138" s="357"/>
      <c r="D138" s="357"/>
      <c r="E138" s="357"/>
      <c r="F138" s="357"/>
      <c r="G138" s="357"/>
      <c r="H138" s="357"/>
      <c r="I138" s="357"/>
      <c r="J138" s="357"/>
      <c r="K138" s="357"/>
      <c r="L138" s="357"/>
      <c r="M138" s="357"/>
      <c r="N138" s="357"/>
      <c r="O138" s="357"/>
      <c r="P138" s="357"/>
      <c r="Q138" s="357"/>
      <c r="R138" s="357"/>
      <c r="S138" s="357"/>
      <c r="T138" s="357"/>
      <c r="U138" s="357"/>
      <c r="V138" s="357"/>
      <c r="W138" s="357"/>
      <c r="X138" s="357"/>
      <c r="Y138" s="357"/>
      <c r="Z138" s="357"/>
      <c r="AA138" s="357"/>
      <c r="AB138" s="357"/>
      <c r="AC138" s="357"/>
      <c r="AD138" s="357"/>
      <c r="AE138" s="357"/>
      <c r="AF138" s="357"/>
      <c r="AG138" s="357"/>
      <c r="AH138" s="357"/>
      <c r="AI138" s="357"/>
      <c r="AJ138" s="357"/>
      <c r="AK138" s="357"/>
      <c r="AL138" s="357"/>
      <c r="AM138" s="357"/>
      <c r="AN138" s="357"/>
      <c r="AO138" s="357"/>
      <c r="AP138" s="357"/>
      <c r="AQ138" s="357"/>
      <c r="AR138" s="357"/>
      <c r="AS138" s="357"/>
      <c r="AT138" s="357"/>
      <c r="AU138" s="357"/>
      <c r="AV138" s="357"/>
      <c r="AW138" s="357"/>
      <c r="AX138" s="357"/>
      <c r="AY138" s="357"/>
      <c r="AZ138" s="357"/>
      <c r="BA138" s="357"/>
      <c r="BB138" s="357"/>
    </row>
    <row r="139" ht="12.75" customHeight="1">
      <c r="A139" s="357"/>
      <c r="B139" s="357"/>
      <c r="C139" s="357"/>
      <c r="D139" s="357"/>
      <c r="E139" s="357"/>
      <c r="F139" s="357"/>
      <c r="G139" s="357"/>
      <c r="H139" s="357"/>
      <c r="I139" s="357"/>
      <c r="J139" s="357"/>
      <c r="K139" s="357"/>
      <c r="L139" s="357"/>
      <c r="M139" s="357"/>
      <c r="N139" s="357"/>
      <c r="O139" s="357"/>
      <c r="P139" s="357"/>
      <c r="Q139" s="357"/>
      <c r="R139" s="357"/>
      <c r="S139" s="357"/>
      <c r="T139" s="357"/>
      <c r="U139" s="357"/>
      <c r="V139" s="357"/>
      <c r="W139" s="357"/>
      <c r="X139" s="357"/>
      <c r="Y139" s="357"/>
      <c r="Z139" s="357"/>
      <c r="AA139" s="357"/>
      <c r="AB139" s="357"/>
      <c r="AC139" s="357"/>
      <c r="AD139" s="357"/>
      <c r="AE139" s="357"/>
      <c r="AF139" s="357"/>
      <c r="AG139" s="357"/>
      <c r="AH139" s="357"/>
      <c r="AI139" s="357"/>
      <c r="AJ139" s="357"/>
      <c r="AK139" s="357"/>
      <c r="AL139" s="357"/>
      <c r="AM139" s="357"/>
      <c r="AN139" s="357"/>
      <c r="AO139" s="357"/>
      <c r="AP139" s="357"/>
      <c r="AQ139" s="357"/>
      <c r="AR139" s="357"/>
      <c r="AS139" s="357"/>
      <c r="AT139" s="357"/>
      <c r="AU139" s="357"/>
      <c r="AV139" s="357"/>
      <c r="AW139" s="357"/>
      <c r="AX139" s="357"/>
      <c r="AY139" s="357"/>
      <c r="AZ139" s="357"/>
      <c r="BA139" s="357"/>
      <c r="BB139" s="357"/>
    </row>
    <row r="140" ht="12.75" customHeight="1">
      <c r="A140" s="357"/>
      <c r="B140" s="357"/>
      <c r="C140" s="357"/>
      <c r="D140" s="357"/>
      <c r="E140" s="357"/>
      <c r="F140" s="357"/>
      <c r="G140" s="357"/>
      <c r="H140" s="357"/>
      <c r="I140" s="357"/>
      <c r="J140" s="357"/>
      <c r="K140" s="357"/>
      <c r="L140" s="357"/>
      <c r="M140" s="357"/>
      <c r="N140" s="357"/>
      <c r="O140" s="357"/>
      <c r="P140" s="357"/>
      <c r="Q140" s="357"/>
      <c r="R140" s="357"/>
      <c r="S140" s="357"/>
      <c r="T140" s="357"/>
      <c r="U140" s="357"/>
      <c r="V140" s="357"/>
      <c r="W140" s="357"/>
      <c r="X140" s="357"/>
      <c r="Y140" s="357"/>
      <c r="Z140" s="357"/>
      <c r="AA140" s="357"/>
      <c r="AB140" s="357"/>
      <c r="AC140" s="357"/>
      <c r="AD140" s="357"/>
      <c r="AE140" s="357"/>
      <c r="AF140" s="357"/>
      <c r="AG140" s="357"/>
      <c r="AH140" s="357"/>
      <c r="AI140" s="357"/>
      <c r="AJ140" s="357"/>
      <c r="AK140" s="357"/>
      <c r="AL140" s="357"/>
      <c r="AM140" s="357"/>
      <c r="AN140" s="357"/>
      <c r="AO140" s="357"/>
      <c r="AP140" s="357"/>
      <c r="AQ140" s="357"/>
      <c r="AR140" s="357"/>
      <c r="AS140" s="357"/>
      <c r="AT140" s="357"/>
      <c r="AU140" s="357"/>
      <c r="AV140" s="357"/>
      <c r="AW140" s="357"/>
      <c r="AX140" s="357"/>
      <c r="AY140" s="357"/>
      <c r="AZ140" s="357"/>
      <c r="BA140" s="357"/>
      <c r="BB140" s="357"/>
    </row>
    <row r="141" ht="12.75" customHeight="1">
      <c r="A141" s="357"/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7"/>
      <c r="P141" s="357"/>
      <c r="Q141" s="357"/>
      <c r="R141" s="357"/>
      <c r="S141" s="357"/>
      <c r="T141" s="357"/>
      <c r="U141" s="357"/>
      <c r="V141" s="357"/>
      <c r="W141" s="357"/>
      <c r="X141" s="357"/>
      <c r="Y141" s="357"/>
      <c r="Z141" s="357"/>
      <c r="AA141" s="357"/>
      <c r="AB141" s="357"/>
      <c r="AC141" s="357"/>
      <c r="AD141" s="357"/>
      <c r="AE141" s="357"/>
      <c r="AF141" s="357"/>
      <c r="AG141" s="357"/>
      <c r="AH141" s="357"/>
      <c r="AI141" s="357"/>
      <c r="AJ141" s="357"/>
      <c r="AK141" s="357"/>
      <c r="AL141" s="357"/>
      <c r="AM141" s="357"/>
      <c r="AN141" s="357"/>
      <c r="AO141" s="357"/>
      <c r="AP141" s="357"/>
      <c r="AQ141" s="357"/>
      <c r="AR141" s="357"/>
      <c r="AS141" s="357"/>
      <c r="AT141" s="357"/>
      <c r="AU141" s="357"/>
      <c r="AV141" s="357"/>
      <c r="AW141" s="357"/>
      <c r="AX141" s="357"/>
      <c r="AY141" s="357"/>
      <c r="AZ141" s="357"/>
      <c r="BA141" s="357"/>
      <c r="BB141" s="357"/>
    </row>
    <row r="142" ht="12.75" customHeight="1">
      <c r="A142" s="357"/>
      <c r="B142" s="357"/>
      <c r="C142" s="357"/>
      <c r="D142" s="357"/>
      <c r="E142" s="357"/>
      <c r="F142" s="357"/>
      <c r="G142" s="357"/>
      <c r="H142" s="357"/>
      <c r="I142" s="357"/>
      <c r="J142" s="357"/>
      <c r="K142" s="357"/>
      <c r="L142" s="357"/>
      <c r="M142" s="357"/>
      <c r="N142" s="357"/>
      <c r="O142" s="357"/>
      <c r="P142" s="357"/>
      <c r="Q142" s="357"/>
      <c r="R142" s="357"/>
      <c r="S142" s="357"/>
      <c r="T142" s="357"/>
      <c r="U142" s="357"/>
      <c r="V142" s="357"/>
      <c r="W142" s="357"/>
      <c r="X142" s="357"/>
      <c r="Y142" s="357"/>
      <c r="Z142" s="357"/>
      <c r="AA142" s="357"/>
      <c r="AB142" s="357"/>
      <c r="AC142" s="357"/>
      <c r="AD142" s="357"/>
      <c r="AE142" s="357"/>
      <c r="AF142" s="357"/>
      <c r="AG142" s="357"/>
      <c r="AH142" s="357"/>
      <c r="AI142" s="357"/>
      <c r="AJ142" s="357"/>
      <c r="AK142" s="357"/>
      <c r="AL142" s="357"/>
      <c r="AM142" s="357"/>
      <c r="AN142" s="357"/>
      <c r="AO142" s="357"/>
      <c r="AP142" s="357"/>
      <c r="AQ142" s="357"/>
      <c r="AR142" s="357"/>
      <c r="AS142" s="357"/>
      <c r="AT142" s="357"/>
      <c r="AU142" s="357"/>
      <c r="AV142" s="357"/>
      <c r="AW142" s="357"/>
      <c r="AX142" s="357"/>
      <c r="AY142" s="357"/>
      <c r="AZ142" s="357"/>
      <c r="BA142" s="357"/>
      <c r="BB142" s="357"/>
    </row>
    <row r="143" ht="12.75" customHeight="1">
      <c r="A143" s="357"/>
      <c r="B143" s="357"/>
      <c r="C143" s="357"/>
      <c r="D143" s="357"/>
      <c r="E143" s="357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7"/>
      <c r="Q143" s="357"/>
      <c r="R143" s="357"/>
      <c r="S143" s="357"/>
      <c r="T143" s="357"/>
      <c r="U143" s="357"/>
      <c r="V143" s="357"/>
      <c r="W143" s="357"/>
      <c r="X143" s="357"/>
      <c r="Y143" s="357"/>
      <c r="Z143" s="357"/>
      <c r="AA143" s="357"/>
      <c r="AB143" s="357"/>
      <c r="AC143" s="357"/>
      <c r="AD143" s="357"/>
      <c r="AE143" s="357"/>
      <c r="AF143" s="357"/>
      <c r="AG143" s="357"/>
      <c r="AH143" s="357"/>
      <c r="AI143" s="357"/>
      <c r="AJ143" s="357"/>
      <c r="AK143" s="357"/>
      <c r="AL143" s="357"/>
      <c r="AM143" s="357"/>
      <c r="AN143" s="357"/>
      <c r="AO143" s="357"/>
      <c r="AP143" s="357"/>
      <c r="AQ143" s="357"/>
      <c r="AR143" s="357"/>
      <c r="AS143" s="357"/>
      <c r="AT143" s="357"/>
      <c r="AU143" s="357"/>
      <c r="AV143" s="357"/>
      <c r="AW143" s="357"/>
      <c r="AX143" s="357"/>
      <c r="AY143" s="357"/>
      <c r="AZ143" s="357"/>
      <c r="BA143" s="357"/>
      <c r="BB143" s="357"/>
    </row>
    <row r="144" ht="12.75" customHeight="1">
      <c r="A144" s="357"/>
      <c r="B144" s="357"/>
      <c r="C144" s="357"/>
      <c r="D144" s="357"/>
      <c r="E144" s="357"/>
      <c r="F144" s="357"/>
      <c r="G144" s="357"/>
      <c r="H144" s="357"/>
      <c r="I144" s="357"/>
      <c r="J144" s="357"/>
      <c r="K144" s="357"/>
      <c r="L144" s="357"/>
      <c r="M144" s="357"/>
      <c r="N144" s="357"/>
      <c r="O144" s="357"/>
      <c r="P144" s="357"/>
      <c r="Q144" s="357"/>
      <c r="R144" s="357"/>
      <c r="S144" s="357"/>
      <c r="T144" s="357"/>
      <c r="U144" s="357"/>
      <c r="V144" s="357"/>
      <c r="W144" s="357"/>
      <c r="X144" s="357"/>
      <c r="Y144" s="357"/>
      <c r="Z144" s="357"/>
      <c r="AA144" s="357"/>
      <c r="AB144" s="357"/>
      <c r="AC144" s="357"/>
      <c r="AD144" s="357"/>
      <c r="AE144" s="357"/>
      <c r="AF144" s="357"/>
      <c r="AG144" s="357"/>
      <c r="AH144" s="357"/>
      <c r="AI144" s="357"/>
      <c r="AJ144" s="357"/>
      <c r="AK144" s="357"/>
      <c r="AL144" s="357"/>
      <c r="AM144" s="357"/>
      <c r="AN144" s="357"/>
      <c r="AO144" s="357"/>
      <c r="AP144" s="357"/>
      <c r="AQ144" s="357"/>
      <c r="AR144" s="357"/>
      <c r="AS144" s="357"/>
      <c r="AT144" s="357"/>
      <c r="AU144" s="357"/>
      <c r="AV144" s="357"/>
      <c r="AW144" s="357"/>
      <c r="AX144" s="357"/>
      <c r="AY144" s="357"/>
      <c r="AZ144" s="357"/>
      <c r="BA144" s="357"/>
      <c r="BB144" s="357"/>
    </row>
    <row r="145" ht="12.75" customHeight="1">
      <c r="A145" s="357"/>
      <c r="B145" s="357"/>
      <c r="C145" s="357"/>
      <c r="D145" s="357"/>
      <c r="E145" s="357"/>
      <c r="F145" s="357"/>
      <c r="G145" s="357"/>
      <c r="H145" s="357"/>
      <c r="I145" s="357"/>
      <c r="J145" s="357"/>
      <c r="K145" s="357"/>
      <c r="L145" s="357"/>
      <c r="M145" s="357"/>
      <c r="N145" s="357"/>
      <c r="O145" s="357"/>
      <c r="P145" s="357"/>
      <c r="Q145" s="357"/>
      <c r="R145" s="357"/>
      <c r="S145" s="357"/>
      <c r="T145" s="357"/>
      <c r="U145" s="357"/>
      <c r="V145" s="357"/>
      <c r="W145" s="357"/>
      <c r="X145" s="357"/>
      <c r="Y145" s="357"/>
      <c r="Z145" s="357"/>
      <c r="AA145" s="357"/>
      <c r="AB145" s="357"/>
      <c r="AC145" s="357"/>
      <c r="AD145" s="357"/>
      <c r="AE145" s="357"/>
      <c r="AF145" s="357"/>
      <c r="AG145" s="357"/>
      <c r="AH145" s="357"/>
      <c r="AI145" s="357"/>
      <c r="AJ145" s="357"/>
      <c r="AK145" s="357"/>
      <c r="AL145" s="357"/>
      <c r="AM145" s="357"/>
      <c r="AN145" s="357"/>
      <c r="AO145" s="357"/>
      <c r="AP145" s="357"/>
      <c r="AQ145" s="357"/>
      <c r="AR145" s="357"/>
      <c r="AS145" s="357"/>
      <c r="AT145" s="357"/>
      <c r="AU145" s="357"/>
      <c r="AV145" s="357"/>
      <c r="AW145" s="357"/>
      <c r="AX145" s="357"/>
      <c r="AY145" s="357"/>
      <c r="AZ145" s="357"/>
      <c r="BA145" s="357"/>
      <c r="BB145" s="357"/>
    </row>
    <row r="146" ht="12.75" customHeight="1">
      <c r="A146" s="357"/>
      <c r="B146" s="357"/>
      <c r="C146" s="357"/>
      <c r="D146" s="357"/>
      <c r="E146" s="357"/>
      <c r="F146" s="357"/>
      <c r="G146" s="357"/>
      <c r="H146" s="357"/>
      <c r="I146" s="357"/>
      <c r="J146" s="357"/>
      <c r="K146" s="357"/>
      <c r="L146" s="357"/>
      <c r="M146" s="357"/>
      <c r="N146" s="357"/>
      <c r="O146" s="357"/>
      <c r="P146" s="357"/>
      <c r="Q146" s="357"/>
      <c r="R146" s="357"/>
      <c r="S146" s="357"/>
      <c r="T146" s="357"/>
      <c r="U146" s="357"/>
      <c r="V146" s="357"/>
      <c r="W146" s="357"/>
      <c r="X146" s="357"/>
      <c r="Y146" s="357"/>
      <c r="Z146" s="357"/>
      <c r="AA146" s="357"/>
      <c r="AB146" s="357"/>
      <c r="AC146" s="357"/>
      <c r="AD146" s="357"/>
      <c r="AE146" s="357"/>
      <c r="AF146" s="357"/>
      <c r="AG146" s="357"/>
      <c r="AH146" s="357"/>
      <c r="AI146" s="357"/>
      <c r="AJ146" s="357"/>
      <c r="AK146" s="357"/>
      <c r="AL146" s="357"/>
      <c r="AM146" s="357"/>
      <c r="AN146" s="357"/>
      <c r="AO146" s="357"/>
      <c r="AP146" s="357"/>
      <c r="AQ146" s="357"/>
      <c r="AR146" s="357"/>
      <c r="AS146" s="357"/>
      <c r="AT146" s="357"/>
      <c r="AU146" s="357"/>
      <c r="AV146" s="357"/>
      <c r="AW146" s="357"/>
      <c r="AX146" s="357"/>
      <c r="AY146" s="357"/>
      <c r="AZ146" s="357"/>
      <c r="BA146" s="357"/>
      <c r="BB146" s="357"/>
    </row>
    <row r="147" ht="12.75" customHeight="1">
      <c r="A147" s="357"/>
      <c r="B147" s="357"/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357"/>
      <c r="N147" s="357"/>
      <c r="O147" s="357"/>
      <c r="P147" s="357"/>
      <c r="Q147" s="357"/>
      <c r="R147" s="357"/>
      <c r="S147" s="357"/>
      <c r="T147" s="357"/>
      <c r="U147" s="357"/>
      <c r="V147" s="357"/>
      <c r="W147" s="357"/>
      <c r="X147" s="357"/>
      <c r="Y147" s="357"/>
      <c r="Z147" s="357"/>
      <c r="AA147" s="357"/>
      <c r="AB147" s="357"/>
      <c r="AC147" s="357"/>
      <c r="AD147" s="357"/>
      <c r="AE147" s="357"/>
      <c r="AF147" s="357"/>
      <c r="AG147" s="357"/>
      <c r="AH147" s="357"/>
      <c r="AI147" s="357"/>
      <c r="AJ147" s="357"/>
      <c r="AK147" s="357"/>
      <c r="AL147" s="357"/>
      <c r="AM147" s="357"/>
      <c r="AN147" s="357"/>
      <c r="AO147" s="357"/>
      <c r="AP147" s="357"/>
      <c r="AQ147" s="357"/>
      <c r="AR147" s="357"/>
      <c r="AS147" s="357"/>
      <c r="AT147" s="357"/>
      <c r="AU147" s="357"/>
      <c r="AV147" s="357"/>
      <c r="AW147" s="357"/>
      <c r="AX147" s="357"/>
      <c r="AY147" s="357"/>
      <c r="AZ147" s="357"/>
      <c r="BA147" s="357"/>
      <c r="BB147" s="357"/>
    </row>
    <row r="148" ht="12.75" customHeight="1">
      <c r="A148" s="357"/>
      <c r="B148" s="357"/>
      <c r="C148" s="357"/>
      <c r="D148" s="357"/>
      <c r="E148" s="357"/>
      <c r="F148" s="357"/>
      <c r="G148" s="357"/>
      <c r="H148" s="357"/>
      <c r="I148" s="357"/>
      <c r="J148" s="357"/>
      <c r="K148" s="357"/>
      <c r="L148" s="357"/>
      <c r="M148" s="357"/>
      <c r="N148" s="357"/>
      <c r="O148" s="357"/>
      <c r="P148" s="357"/>
      <c r="Q148" s="357"/>
      <c r="R148" s="357"/>
      <c r="S148" s="357"/>
      <c r="T148" s="357"/>
      <c r="U148" s="357"/>
      <c r="V148" s="357"/>
      <c r="W148" s="357"/>
      <c r="X148" s="357"/>
      <c r="Y148" s="357"/>
      <c r="Z148" s="357"/>
      <c r="AA148" s="357"/>
      <c r="AB148" s="357"/>
      <c r="AC148" s="357"/>
      <c r="AD148" s="357"/>
      <c r="AE148" s="357"/>
      <c r="AF148" s="357"/>
      <c r="AG148" s="357"/>
      <c r="AH148" s="357"/>
      <c r="AI148" s="357"/>
      <c r="AJ148" s="357"/>
      <c r="AK148" s="357"/>
      <c r="AL148" s="357"/>
      <c r="AM148" s="357"/>
      <c r="AN148" s="357"/>
      <c r="AO148" s="357"/>
      <c r="AP148" s="357"/>
      <c r="AQ148" s="357"/>
      <c r="AR148" s="357"/>
      <c r="AS148" s="357"/>
      <c r="AT148" s="357"/>
      <c r="AU148" s="357"/>
      <c r="AV148" s="357"/>
      <c r="AW148" s="357"/>
      <c r="AX148" s="357"/>
      <c r="AY148" s="357"/>
      <c r="AZ148" s="357"/>
      <c r="BA148" s="357"/>
      <c r="BB148" s="357"/>
    </row>
    <row r="149" ht="12.75" customHeight="1">
      <c r="A149" s="357"/>
      <c r="B149" s="357"/>
      <c r="C149" s="357"/>
      <c r="D149" s="357"/>
      <c r="E149" s="357"/>
      <c r="F149" s="357"/>
      <c r="G149" s="357"/>
      <c r="H149" s="357"/>
      <c r="I149" s="357"/>
      <c r="J149" s="357"/>
      <c r="K149" s="357"/>
      <c r="L149" s="357"/>
      <c r="M149" s="357"/>
      <c r="N149" s="357"/>
      <c r="O149" s="357"/>
      <c r="P149" s="357"/>
      <c r="Q149" s="357"/>
      <c r="R149" s="357"/>
      <c r="S149" s="357"/>
      <c r="T149" s="357"/>
      <c r="U149" s="357"/>
      <c r="V149" s="357"/>
      <c r="W149" s="357"/>
      <c r="X149" s="357"/>
      <c r="Y149" s="357"/>
      <c r="Z149" s="357"/>
      <c r="AA149" s="357"/>
      <c r="AB149" s="357"/>
      <c r="AC149" s="357"/>
      <c r="AD149" s="357"/>
      <c r="AE149" s="357"/>
      <c r="AF149" s="357"/>
      <c r="AG149" s="357"/>
      <c r="AH149" s="357"/>
      <c r="AI149" s="357"/>
      <c r="AJ149" s="357"/>
      <c r="AK149" s="357"/>
      <c r="AL149" s="357"/>
      <c r="AM149" s="357"/>
      <c r="AN149" s="357"/>
      <c r="AO149" s="357"/>
      <c r="AP149" s="357"/>
      <c r="AQ149" s="357"/>
      <c r="AR149" s="357"/>
      <c r="AS149" s="357"/>
      <c r="AT149" s="357"/>
      <c r="AU149" s="357"/>
      <c r="AV149" s="357"/>
      <c r="AW149" s="357"/>
      <c r="AX149" s="357"/>
      <c r="AY149" s="357"/>
      <c r="AZ149" s="357"/>
      <c r="BA149" s="357"/>
      <c r="BB149" s="357"/>
    </row>
    <row r="150" ht="12.75" customHeight="1">
      <c r="A150" s="357"/>
      <c r="B150" s="357"/>
      <c r="C150" s="357"/>
      <c r="D150" s="357"/>
      <c r="E150" s="357"/>
      <c r="F150" s="357"/>
      <c r="G150" s="357"/>
      <c r="H150" s="357"/>
      <c r="I150" s="357"/>
      <c r="J150" s="357"/>
      <c r="K150" s="357"/>
      <c r="L150" s="357"/>
      <c r="M150" s="357"/>
      <c r="N150" s="357"/>
      <c r="O150" s="357"/>
      <c r="P150" s="357"/>
      <c r="Q150" s="357"/>
      <c r="R150" s="357"/>
      <c r="S150" s="357"/>
      <c r="T150" s="357"/>
      <c r="U150" s="357"/>
      <c r="V150" s="357"/>
      <c r="W150" s="357"/>
      <c r="X150" s="357"/>
      <c r="Y150" s="357"/>
      <c r="Z150" s="357"/>
      <c r="AA150" s="357"/>
      <c r="AB150" s="357"/>
      <c r="AC150" s="357"/>
      <c r="AD150" s="357"/>
      <c r="AE150" s="357"/>
      <c r="AF150" s="357"/>
      <c r="AG150" s="357"/>
      <c r="AH150" s="357"/>
      <c r="AI150" s="357"/>
      <c r="AJ150" s="357"/>
      <c r="AK150" s="357"/>
      <c r="AL150" s="357"/>
      <c r="AM150" s="357"/>
      <c r="AN150" s="357"/>
      <c r="AO150" s="357"/>
      <c r="AP150" s="357"/>
      <c r="AQ150" s="357"/>
      <c r="AR150" s="357"/>
      <c r="AS150" s="357"/>
      <c r="AT150" s="357"/>
      <c r="AU150" s="357"/>
      <c r="AV150" s="357"/>
      <c r="AW150" s="357"/>
      <c r="AX150" s="357"/>
      <c r="AY150" s="357"/>
      <c r="AZ150" s="357"/>
      <c r="BA150" s="357"/>
      <c r="BB150" s="357"/>
    </row>
    <row r="151" ht="12.75" customHeight="1">
      <c r="A151" s="357"/>
      <c r="B151" s="357"/>
      <c r="C151" s="357"/>
      <c r="D151" s="357"/>
      <c r="E151" s="357"/>
      <c r="F151" s="357"/>
      <c r="G151" s="357"/>
      <c r="H151" s="357"/>
      <c r="I151" s="357"/>
      <c r="J151" s="357"/>
      <c r="K151" s="357"/>
      <c r="L151" s="357"/>
      <c r="M151" s="357"/>
      <c r="N151" s="357"/>
      <c r="O151" s="357"/>
      <c r="P151" s="357"/>
      <c r="Q151" s="357"/>
      <c r="R151" s="357"/>
      <c r="S151" s="357"/>
      <c r="T151" s="357"/>
      <c r="U151" s="357"/>
      <c r="V151" s="357"/>
      <c r="W151" s="357"/>
      <c r="X151" s="357"/>
      <c r="Y151" s="357"/>
      <c r="Z151" s="357"/>
      <c r="AA151" s="357"/>
      <c r="AB151" s="357"/>
      <c r="AC151" s="357"/>
      <c r="AD151" s="357"/>
      <c r="AE151" s="357"/>
      <c r="AF151" s="357"/>
      <c r="AG151" s="357"/>
      <c r="AH151" s="357"/>
      <c r="AI151" s="357"/>
      <c r="AJ151" s="357"/>
      <c r="AK151" s="357"/>
      <c r="AL151" s="357"/>
      <c r="AM151" s="357"/>
      <c r="AN151" s="357"/>
      <c r="AO151" s="357"/>
      <c r="AP151" s="357"/>
      <c r="AQ151" s="357"/>
      <c r="AR151" s="357"/>
      <c r="AS151" s="357"/>
      <c r="AT151" s="357"/>
      <c r="AU151" s="357"/>
      <c r="AV151" s="357"/>
      <c r="AW151" s="357"/>
      <c r="AX151" s="357"/>
      <c r="AY151" s="357"/>
      <c r="AZ151" s="357"/>
      <c r="BA151" s="357"/>
      <c r="BB151" s="357"/>
    </row>
    <row r="152" ht="12.75" customHeight="1">
      <c r="A152" s="357"/>
      <c r="B152" s="357"/>
      <c r="C152" s="357"/>
      <c r="D152" s="357"/>
      <c r="E152" s="357"/>
      <c r="F152" s="357"/>
      <c r="G152" s="357"/>
      <c r="H152" s="357"/>
      <c r="I152" s="357"/>
      <c r="J152" s="357"/>
      <c r="K152" s="357"/>
      <c r="L152" s="357"/>
      <c r="M152" s="357"/>
      <c r="N152" s="357"/>
      <c r="O152" s="357"/>
      <c r="P152" s="357"/>
      <c r="Q152" s="357"/>
      <c r="R152" s="357"/>
      <c r="S152" s="357"/>
      <c r="T152" s="357"/>
      <c r="U152" s="357"/>
      <c r="V152" s="357"/>
      <c r="W152" s="357"/>
      <c r="X152" s="357"/>
      <c r="Y152" s="357"/>
      <c r="Z152" s="357"/>
      <c r="AA152" s="357"/>
      <c r="AB152" s="357"/>
      <c r="AC152" s="357"/>
      <c r="AD152" s="357"/>
      <c r="AE152" s="357"/>
      <c r="AF152" s="357"/>
      <c r="AG152" s="357"/>
      <c r="AH152" s="357"/>
      <c r="AI152" s="357"/>
      <c r="AJ152" s="357"/>
      <c r="AK152" s="357"/>
      <c r="AL152" s="357"/>
      <c r="AM152" s="357"/>
      <c r="AN152" s="357"/>
      <c r="AO152" s="357"/>
      <c r="AP152" s="357"/>
      <c r="AQ152" s="357"/>
      <c r="AR152" s="357"/>
      <c r="AS152" s="357"/>
      <c r="AT152" s="357"/>
      <c r="AU152" s="357"/>
      <c r="AV152" s="357"/>
      <c r="AW152" s="357"/>
      <c r="AX152" s="357"/>
      <c r="AY152" s="357"/>
      <c r="AZ152" s="357"/>
      <c r="BA152" s="357"/>
      <c r="BB152" s="357"/>
    </row>
    <row r="153" ht="12.75" customHeight="1">
      <c r="A153" s="357"/>
      <c r="B153" s="357"/>
      <c r="C153" s="357"/>
      <c r="D153" s="357"/>
      <c r="E153" s="357"/>
      <c r="F153" s="357"/>
      <c r="G153" s="357"/>
      <c r="H153" s="357"/>
      <c r="I153" s="357"/>
      <c r="J153" s="357"/>
      <c r="K153" s="357"/>
      <c r="L153" s="357"/>
      <c r="M153" s="357"/>
      <c r="N153" s="357"/>
      <c r="O153" s="357"/>
      <c r="P153" s="357"/>
      <c r="Q153" s="357"/>
      <c r="R153" s="357"/>
      <c r="S153" s="357"/>
      <c r="T153" s="357"/>
      <c r="U153" s="357"/>
      <c r="V153" s="357"/>
      <c r="W153" s="357"/>
      <c r="X153" s="357"/>
      <c r="Y153" s="357"/>
      <c r="Z153" s="357"/>
      <c r="AA153" s="357"/>
      <c r="AB153" s="357"/>
      <c r="AC153" s="357"/>
      <c r="AD153" s="357"/>
      <c r="AE153" s="357"/>
      <c r="AF153" s="357"/>
      <c r="AG153" s="357"/>
      <c r="AH153" s="357"/>
      <c r="AI153" s="357"/>
      <c r="AJ153" s="357"/>
      <c r="AK153" s="357"/>
      <c r="AL153" s="357"/>
      <c r="AM153" s="357"/>
      <c r="AN153" s="357"/>
      <c r="AO153" s="357"/>
      <c r="AP153" s="357"/>
      <c r="AQ153" s="357"/>
      <c r="AR153" s="357"/>
      <c r="AS153" s="357"/>
      <c r="AT153" s="357"/>
      <c r="AU153" s="357"/>
      <c r="AV153" s="357"/>
      <c r="AW153" s="357"/>
      <c r="AX153" s="357"/>
      <c r="AY153" s="357"/>
      <c r="AZ153" s="357"/>
      <c r="BA153" s="357"/>
      <c r="BB153" s="357"/>
    </row>
    <row r="154" ht="12.75" customHeight="1">
      <c r="A154" s="357"/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  <c r="AA154" s="357"/>
      <c r="AB154" s="357"/>
      <c r="AC154" s="357"/>
      <c r="AD154" s="357"/>
      <c r="AE154" s="357"/>
      <c r="AF154" s="357"/>
      <c r="AG154" s="357"/>
      <c r="AH154" s="357"/>
      <c r="AI154" s="357"/>
      <c r="AJ154" s="357"/>
      <c r="AK154" s="357"/>
      <c r="AL154" s="357"/>
      <c r="AM154" s="357"/>
      <c r="AN154" s="357"/>
      <c r="AO154" s="357"/>
      <c r="AP154" s="357"/>
      <c r="AQ154" s="357"/>
      <c r="AR154" s="357"/>
      <c r="AS154" s="357"/>
      <c r="AT154" s="357"/>
      <c r="AU154" s="357"/>
      <c r="AV154" s="357"/>
      <c r="AW154" s="357"/>
      <c r="AX154" s="357"/>
      <c r="AY154" s="357"/>
      <c r="AZ154" s="357"/>
      <c r="BA154" s="357"/>
      <c r="BB154" s="357"/>
    </row>
    <row r="155" ht="12.75" customHeight="1">
      <c r="A155" s="357"/>
      <c r="B155" s="357"/>
      <c r="C155" s="357"/>
      <c r="D155" s="357"/>
      <c r="E155" s="357"/>
      <c r="F155" s="357"/>
      <c r="G155" s="357"/>
      <c r="H155" s="357"/>
      <c r="I155" s="357"/>
      <c r="J155" s="357"/>
      <c r="K155" s="357"/>
      <c r="L155" s="357"/>
      <c r="M155" s="357"/>
      <c r="N155" s="357"/>
      <c r="O155" s="357"/>
      <c r="P155" s="357"/>
      <c r="Q155" s="357"/>
      <c r="R155" s="357"/>
      <c r="S155" s="357"/>
      <c r="T155" s="357"/>
      <c r="U155" s="357"/>
      <c r="V155" s="357"/>
      <c r="W155" s="357"/>
      <c r="X155" s="357"/>
      <c r="Y155" s="357"/>
      <c r="Z155" s="357"/>
      <c r="AA155" s="357"/>
      <c r="AB155" s="357"/>
      <c r="AC155" s="357"/>
      <c r="AD155" s="357"/>
      <c r="AE155" s="357"/>
      <c r="AF155" s="357"/>
      <c r="AG155" s="357"/>
      <c r="AH155" s="357"/>
      <c r="AI155" s="357"/>
      <c r="AJ155" s="357"/>
      <c r="AK155" s="357"/>
      <c r="AL155" s="357"/>
      <c r="AM155" s="357"/>
      <c r="AN155" s="357"/>
      <c r="AO155" s="357"/>
      <c r="AP155" s="357"/>
      <c r="AQ155" s="357"/>
      <c r="AR155" s="357"/>
      <c r="AS155" s="357"/>
      <c r="AT155" s="357"/>
      <c r="AU155" s="357"/>
      <c r="AV155" s="357"/>
      <c r="AW155" s="357"/>
      <c r="AX155" s="357"/>
      <c r="AY155" s="357"/>
      <c r="AZ155" s="357"/>
      <c r="BA155" s="357"/>
      <c r="BB155" s="357"/>
    </row>
    <row r="156" ht="12.75" customHeight="1">
      <c r="A156" s="357"/>
      <c r="B156" s="357"/>
      <c r="C156" s="357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  <c r="N156" s="357"/>
      <c r="O156" s="357"/>
      <c r="P156" s="357"/>
      <c r="Q156" s="357"/>
      <c r="R156" s="357"/>
      <c r="S156" s="357"/>
      <c r="T156" s="357"/>
      <c r="U156" s="357"/>
      <c r="V156" s="357"/>
      <c r="W156" s="357"/>
      <c r="X156" s="357"/>
      <c r="Y156" s="357"/>
      <c r="Z156" s="357"/>
      <c r="AA156" s="357"/>
      <c r="AB156" s="357"/>
      <c r="AC156" s="357"/>
      <c r="AD156" s="357"/>
      <c r="AE156" s="357"/>
      <c r="AF156" s="357"/>
      <c r="AG156" s="357"/>
      <c r="AH156" s="357"/>
      <c r="AI156" s="357"/>
      <c r="AJ156" s="357"/>
      <c r="AK156" s="357"/>
      <c r="AL156" s="357"/>
      <c r="AM156" s="357"/>
      <c r="AN156" s="357"/>
      <c r="AO156" s="357"/>
      <c r="AP156" s="357"/>
      <c r="AQ156" s="357"/>
      <c r="AR156" s="357"/>
      <c r="AS156" s="357"/>
      <c r="AT156" s="357"/>
      <c r="AU156" s="357"/>
      <c r="AV156" s="357"/>
      <c r="AW156" s="357"/>
      <c r="AX156" s="357"/>
      <c r="AY156" s="357"/>
      <c r="AZ156" s="357"/>
      <c r="BA156" s="357"/>
      <c r="BB156" s="357"/>
    </row>
    <row r="157" ht="12.75" customHeight="1">
      <c r="A157" s="357"/>
      <c r="B157" s="357"/>
      <c r="C157" s="357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  <c r="N157" s="357"/>
      <c r="O157" s="357"/>
      <c r="P157" s="357"/>
      <c r="Q157" s="357"/>
      <c r="R157" s="357"/>
      <c r="S157" s="357"/>
      <c r="T157" s="357"/>
      <c r="U157" s="357"/>
      <c r="V157" s="357"/>
      <c r="W157" s="357"/>
      <c r="X157" s="357"/>
      <c r="Y157" s="357"/>
      <c r="Z157" s="357"/>
      <c r="AA157" s="357"/>
      <c r="AB157" s="357"/>
      <c r="AC157" s="357"/>
      <c r="AD157" s="357"/>
      <c r="AE157" s="357"/>
      <c r="AF157" s="357"/>
      <c r="AG157" s="357"/>
      <c r="AH157" s="357"/>
      <c r="AI157" s="357"/>
      <c r="AJ157" s="357"/>
      <c r="AK157" s="357"/>
      <c r="AL157" s="357"/>
      <c r="AM157" s="357"/>
      <c r="AN157" s="357"/>
      <c r="AO157" s="357"/>
      <c r="AP157" s="357"/>
      <c r="AQ157" s="357"/>
      <c r="AR157" s="357"/>
      <c r="AS157" s="357"/>
      <c r="AT157" s="357"/>
      <c r="AU157" s="357"/>
      <c r="AV157" s="357"/>
      <c r="AW157" s="357"/>
      <c r="AX157" s="357"/>
      <c r="AY157" s="357"/>
      <c r="AZ157" s="357"/>
      <c r="BA157" s="357"/>
      <c r="BB157" s="357"/>
    </row>
    <row r="158" ht="12.75" customHeight="1">
      <c r="A158" s="357"/>
      <c r="B158" s="357"/>
      <c r="C158" s="357"/>
      <c r="D158" s="357"/>
      <c r="E158" s="357"/>
      <c r="F158" s="357"/>
      <c r="G158" s="357"/>
      <c r="H158" s="357"/>
      <c r="I158" s="357"/>
      <c r="J158" s="357"/>
      <c r="K158" s="357"/>
      <c r="L158" s="357"/>
      <c r="M158" s="357"/>
      <c r="N158" s="357"/>
      <c r="O158" s="357"/>
      <c r="P158" s="357"/>
      <c r="Q158" s="357"/>
      <c r="R158" s="357"/>
      <c r="S158" s="357"/>
      <c r="T158" s="357"/>
      <c r="U158" s="357"/>
      <c r="V158" s="357"/>
      <c r="W158" s="357"/>
      <c r="X158" s="357"/>
      <c r="Y158" s="357"/>
      <c r="Z158" s="357"/>
      <c r="AA158" s="357"/>
      <c r="AB158" s="357"/>
      <c r="AC158" s="357"/>
      <c r="AD158" s="357"/>
      <c r="AE158" s="357"/>
      <c r="AF158" s="357"/>
      <c r="AG158" s="357"/>
      <c r="AH158" s="357"/>
      <c r="AI158" s="357"/>
      <c r="AJ158" s="357"/>
      <c r="AK158" s="357"/>
      <c r="AL158" s="357"/>
      <c r="AM158" s="357"/>
      <c r="AN158" s="357"/>
      <c r="AO158" s="357"/>
      <c r="AP158" s="357"/>
      <c r="AQ158" s="357"/>
      <c r="AR158" s="357"/>
      <c r="AS158" s="357"/>
      <c r="AT158" s="357"/>
      <c r="AU158" s="357"/>
      <c r="AV158" s="357"/>
      <c r="AW158" s="357"/>
      <c r="AX158" s="357"/>
      <c r="AY158" s="357"/>
      <c r="AZ158" s="357"/>
      <c r="BA158" s="357"/>
      <c r="BB158" s="357"/>
    </row>
    <row r="159" ht="12.75" customHeight="1">
      <c r="A159" s="357"/>
      <c r="B159" s="357"/>
      <c r="C159" s="357"/>
      <c r="D159" s="357"/>
      <c r="E159" s="357"/>
      <c r="F159" s="357"/>
      <c r="G159" s="357"/>
      <c r="H159" s="357"/>
      <c r="I159" s="357"/>
      <c r="J159" s="357"/>
      <c r="K159" s="357"/>
      <c r="L159" s="357"/>
      <c r="M159" s="357"/>
      <c r="N159" s="357"/>
      <c r="O159" s="357"/>
      <c r="P159" s="357"/>
      <c r="Q159" s="357"/>
      <c r="R159" s="357"/>
      <c r="S159" s="357"/>
      <c r="T159" s="357"/>
      <c r="U159" s="357"/>
      <c r="V159" s="357"/>
      <c r="W159" s="357"/>
      <c r="X159" s="357"/>
      <c r="Y159" s="357"/>
      <c r="Z159" s="357"/>
      <c r="AA159" s="357"/>
      <c r="AB159" s="357"/>
      <c r="AC159" s="357"/>
      <c r="AD159" s="357"/>
      <c r="AE159" s="357"/>
      <c r="AF159" s="357"/>
      <c r="AG159" s="357"/>
      <c r="AH159" s="357"/>
      <c r="AI159" s="357"/>
      <c r="AJ159" s="357"/>
      <c r="AK159" s="357"/>
      <c r="AL159" s="357"/>
      <c r="AM159" s="357"/>
      <c r="AN159" s="357"/>
      <c r="AO159" s="357"/>
      <c r="AP159" s="357"/>
      <c r="AQ159" s="357"/>
      <c r="AR159" s="357"/>
      <c r="AS159" s="357"/>
      <c r="AT159" s="357"/>
      <c r="AU159" s="357"/>
      <c r="AV159" s="357"/>
      <c r="AW159" s="357"/>
      <c r="AX159" s="357"/>
      <c r="AY159" s="357"/>
      <c r="AZ159" s="357"/>
      <c r="BA159" s="357"/>
      <c r="BB159" s="357"/>
    </row>
    <row r="160" ht="12.75" customHeight="1">
      <c r="A160" s="357"/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  <c r="AA160" s="357"/>
      <c r="AB160" s="357"/>
      <c r="AC160" s="357"/>
      <c r="AD160" s="357"/>
      <c r="AE160" s="357"/>
      <c r="AF160" s="357"/>
      <c r="AG160" s="357"/>
      <c r="AH160" s="357"/>
      <c r="AI160" s="357"/>
      <c r="AJ160" s="357"/>
      <c r="AK160" s="357"/>
      <c r="AL160" s="357"/>
      <c r="AM160" s="357"/>
      <c r="AN160" s="357"/>
      <c r="AO160" s="357"/>
      <c r="AP160" s="357"/>
      <c r="AQ160" s="357"/>
      <c r="AR160" s="357"/>
      <c r="AS160" s="357"/>
      <c r="AT160" s="357"/>
      <c r="AU160" s="357"/>
      <c r="AV160" s="357"/>
      <c r="AW160" s="357"/>
      <c r="AX160" s="357"/>
      <c r="AY160" s="357"/>
      <c r="AZ160" s="357"/>
      <c r="BA160" s="357"/>
      <c r="BB160" s="357"/>
    </row>
    <row r="161" ht="12.75" customHeight="1">
      <c r="A161" s="357"/>
      <c r="B161" s="357"/>
      <c r="C161" s="357"/>
      <c r="D161" s="357"/>
      <c r="E161" s="357"/>
      <c r="F161" s="357"/>
      <c r="G161" s="357"/>
      <c r="H161" s="357"/>
      <c r="I161" s="357"/>
      <c r="J161" s="357"/>
      <c r="K161" s="357"/>
      <c r="L161" s="357"/>
      <c r="M161" s="357"/>
      <c r="N161" s="357"/>
      <c r="O161" s="357"/>
      <c r="P161" s="357"/>
      <c r="Q161" s="357"/>
      <c r="R161" s="357"/>
      <c r="S161" s="357"/>
      <c r="T161" s="357"/>
      <c r="U161" s="357"/>
      <c r="V161" s="357"/>
      <c r="W161" s="357"/>
      <c r="X161" s="357"/>
      <c r="Y161" s="357"/>
      <c r="Z161" s="357"/>
      <c r="AA161" s="357"/>
      <c r="AB161" s="357"/>
      <c r="AC161" s="357"/>
      <c r="AD161" s="357"/>
      <c r="AE161" s="357"/>
      <c r="AF161" s="357"/>
      <c r="AG161" s="357"/>
      <c r="AH161" s="357"/>
      <c r="AI161" s="357"/>
      <c r="AJ161" s="357"/>
      <c r="AK161" s="357"/>
      <c r="AL161" s="357"/>
      <c r="AM161" s="357"/>
      <c r="AN161" s="357"/>
      <c r="AO161" s="357"/>
      <c r="AP161" s="357"/>
      <c r="AQ161" s="357"/>
      <c r="AR161" s="357"/>
      <c r="AS161" s="357"/>
      <c r="AT161" s="357"/>
      <c r="AU161" s="357"/>
      <c r="AV161" s="357"/>
      <c r="AW161" s="357"/>
      <c r="AX161" s="357"/>
      <c r="AY161" s="357"/>
      <c r="AZ161" s="357"/>
      <c r="BA161" s="357"/>
      <c r="BB161" s="357"/>
    </row>
    <row r="162" ht="12.75" customHeight="1">
      <c r="A162" s="357"/>
      <c r="B162" s="357"/>
      <c r="C162" s="357"/>
      <c r="D162" s="357"/>
      <c r="E162" s="357"/>
      <c r="F162" s="357"/>
      <c r="G162" s="357"/>
      <c r="H162" s="357"/>
      <c r="I162" s="357"/>
      <c r="J162" s="357"/>
      <c r="K162" s="357"/>
      <c r="L162" s="357"/>
      <c r="M162" s="357"/>
      <c r="N162" s="357"/>
      <c r="O162" s="357"/>
      <c r="P162" s="357"/>
      <c r="Q162" s="357"/>
      <c r="R162" s="357"/>
      <c r="S162" s="357"/>
      <c r="T162" s="357"/>
      <c r="U162" s="357"/>
      <c r="V162" s="357"/>
      <c r="W162" s="357"/>
      <c r="X162" s="357"/>
      <c r="Y162" s="357"/>
      <c r="Z162" s="357"/>
      <c r="AA162" s="357"/>
      <c r="AB162" s="357"/>
      <c r="AC162" s="357"/>
      <c r="AD162" s="357"/>
      <c r="AE162" s="357"/>
      <c r="AF162" s="357"/>
      <c r="AG162" s="357"/>
      <c r="AH162" s="357"/>
      <c r="AI162" s="357"/>
      <c r="AJ162" s="357"/>
      <c r="AK162" s="357"/>
      <c r="AL162" s="357"/>
      <c r="AM162" s="357"/>
      <c r="AN162" s="357"/>
      <c r="AO162" s="357"/>
      <c r="AP162" s="357"/>
      <c r="AQ162" s="357"/>
      <c r="AR162" s="357"/>
      <c r="AS162" s="357"/>
      <c r="AT162" s="357"/>
      <c r="AU162" s="357"/>
      <c r="AV162" s="357"/>
      <c r="AW162" s="357"/>
      <c r="AX162" s="357"/>
      <c r="AY162" s="357"/>
      <c r="AZ162" s="357"/>
      <c r="BA162" s="357"/>
      <c r="BB162" s="357"/>
    </row>
    <row r="163" ht="12.75" customHeight="1">
      <c r="A163" s="357"/>
      <c r="B163" s="357"/>
      <c r="C163" s="357"/>
      <c r="D163" s="357"/>
      <c r="E163" s="357"/>
      <c r="F163" s="357"/>
      <c r="G163" s="357"/>
      <c r="H163" s="357"/>
      <c r="I163" s="357"/>
      <c r="J163" s="357"/>
      <c r="K163" s="357"/>
      <c r="L163" s="357"/>
      <c r="M163" s="357"/>
      <c r="N163" s="357"/>
      <c r="O163" s="357"/>
      <c r="P163" s="357"/>
      <c r="Q163" s="357"/>
      <c r="R163" s="357"/>
      <c r="S163" s="357"/>
      <c r="T163" s="357"/>
      <c r="U163" s="357"/>
      <c r="V163" s="357"/>
      <c r="W163" s="357"/>
      <c r="X163" s="357"/>
      <c r="Y163" s="357"/>
      <c r="Z163" s="357"/>
      <c r="AA163" s="357"/>
      <c r="AB163" s="357"/>
      <c r="AC163" s="357"/>
      <c r="AD163" s="357"/>
      <c r="AE163" s="357"/>
      <c r="AF163" s="357"/>
      <c r="AG163" s="357"/>
      <c r="AH163" s="357"/>
      <c r="AI163" s="357"/>
      <c r="AJ163" s="357"/>
      <c r="AK163" s="357"/>
      <c r="AL163" s="357"/>
      <c r="AM163" s="357"/>
      <c r="AN163" s="357"/>
      <c r="AO163" s="357"/>
      <c r="AP163" s="357"/>
      <c r="AQ163" s="357"/>
      <c r="AR163" s="357"/>
      <c r="AS163" s="357"/>
      <c r="AT163" s="357"/>
      <c r="AU163" s="357"/>
      <c r="AV163" s="357"/>
      <c r="AW163" s="357"/>
      <c r="AX163" s="357"/>
      <c r="AY163" s="357"/>
      <c r="AZ163" s="357"/>
      <c r="BA163" s="357"/>
      <c r="BB163" s="357"/>
    </row>
    <row r="164" ht="12.75" customHeight="1">
      <c r="A164" s="357"/>
      <c r="B164" s="357"/>
      <c r="C164" s="357"/>
      <c r="D164" s="357"/>
      <c r="E164" s="357"/>
      <c r="F164" s="357"/>
      <c r="G164" s="357"/>
      <c r="H164" s="357"/>
      <c r="I164" s="357"/>
      <c r="J164" s="357"/>
      <c r="K164" s="357"/>
      <c r="L164" s="357"/>
      <c r="M164" s="357"/>
      <c r="N164" s="357"/>
      <c r="O164" s="357"/>
      <c r="P164" s="357"/>
      <c r="Q164" s="357"/>
      <c r="R164" s="357"/>
      <c r="S164" s="357"/>
      <c r="T164" s="357"/>
      <c r="U164" s="357"/>
      <c r="V164" s="357"/>
      <c r="W164" s="357"/>
      <c r="X164" s="357"/>
      <c r="Y164" s="357"/>
      <c r="Z164" s="357"/>
      <c r="AA164" s="357"/>
      <c r="AB164" s="357"/>
      <c r="AC164" s="357"/>
      <c r="AD164" s="357"/>
      <c r="AE164" s="357"/>
      <c r="AF164" s="357"/>
      <c r="AG164" s="357"/>
      <c r="AH164" s="357"/>
      <c r="AI164" s="357"/>
      <c r="AJ164" s="357"/>
      <c r="AK164" s="357"/>
      <c r="AL164" s="357"/>
      <c r="AM164" s="357"/>
      <c r="AN164" s="357"/>
      <c r="AO164" s="357"/>
      <c r="AP164" s="357"/>
      <c r="AQ164" s="357"/>
      <c r="AR164" s="357"/>
      <c r="AS164" s="357"/>
      <c r="AT164" s="357"/>
      <c r="AU164" s="357"/>
      <c r="AV164" s="357"/>
      <c r="AW164" s="357"/>
      <c r="AX164" s="357"/>
      <c r="AY164" s="357"/>
      <c r="AZ164" s="357"/>
      <c r="BA164" s="357"/>
      <c r="BB164" s="357"/>
    </row>
    <row r="165" ht="12.75" customHeight="1">
      <c r="A165" s="357"/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  <c r="AA165" s="357"/>
      <c r="AB165" s="357"/>
      <c r="AC165" s="357"/>
      <c r="AD165" s="357"/>
      <c r="AE165" s="357"/>
      <c r="AF165" s="357"/>
      <c r="AG165" s="357"/>
      <c r="AH165" s="357"/>
      <c r="AI165" s="357"/>
      <c r="AJ165" s="357"/>
      <c r="AK165" s="357"/>
      <c r="AL165" s="357"/>
      <c r="AM165" s="357"/>
      <c r="AN165" s="357"/>
      <c r="AO165" s="357"/>
      <c r="AP165" s="357"/>
      <c r="AQ165" s="357"/>
      <c r="AR165" s="357"/>
      <c r="AS165" s="357"/>
      <c r="AT165" s="357"/>
      <c r="AU165" s="357"/>
      <c r="AV165" s="357"/>
      <c r="AW165" s="357"/>
      <c r="AX165" s="357"/>
      <c r="AY165" s="357"/>
      <c r="AZ165" s="357"/>
      <c r="BA165" s="357"/>
      <c r="BB165" s="357"/>
    </row>
    <row r="166" ht="12.75" customHeight="1">
      <c r="A166" s="357"/>
      <c r="B166" s="357"/>
      <c r="C166" s="357"/>
      <c r="D166" s="357"/>
      <c r="E166" s="357"/>
      <c r="F166" s="357"/>
      <c r="G166" s="357"/>
      <c r="H166" s="357"/>
      <c r="I166" s="357"/>
      <c r="J166" s="357"/>
      <c r="K166" s="357"/>
      <c r="L166" s="357"/>
      <c r="M166" s="357"/>
      <c r="N166" s="357"/>
      <c r="O166" s="357"/>
      <c r="P166" s="357"/>
      <c r="Q166" s="357"/>
      <c r="R166" s="357"/>
      <c r="S166" s="357"/>
      <c r="T166" s="357"/>
      <c r="U166" s="357"/>
      <c r="V166" s="357"/>
      <c r="W166" s="357"/>
      <c r="X166" s="357"/>
      <c r="Y166" s="357"/>
      <c r="Z166" s="357"/>
      <c r="AA166" s="357"/>
      <c r="AB166" s="357"/>
      <c r="AC166" s="357"/>
      <c r="AD166" s="357"/>
      <c r="AE166" s="357"/>
      <c r="AF166" s="357"/>
      <c r="AG166" s="357"/>
      <c r="AH166" s="357"/>
      <c r="AI166" s="357"/>
      <c r="AJ166" s="357"/>
      <c r="AK166" s="357"/>
      <c r="AL166" s="357"/>
      <c r="AM166" s="357"/>
      <c r="AN166" s="357"/>
      <c r="AO166" s="357"/>
      <c r="AP166" s="357"/>
      <c r="AQ166" s="357"/>
      <c r="AR166" s="357"/>
      <c r="AS166" s="357"/>
      <c r="AT166" s="357"/>
      <c r="AU166" s="357"/>
      <c r="AV166" s="357"/>
      <c r="AW166" s="357"/>
      <c r="AX166" s="357"/>
      <c r="AY166" s="357"/>
      <c r="AZ166" s="357"/>
      <c r="BA166" s="357"/>
      <c r="BB166" s="357"/>
    </row>
    <row r="167" ht="12.75" customHeight="1">
      <c r="A167" s="357"/>
      <c r="B167" s="357"/>
      <c r="C167" s="357"/>
      <c r="D167" s="357"/>
      <c r="E167" s="357"/>
      <c r="F167" s="357"/>
      <c r="G167" s="357"/>
      <c r="H167" s="357"/>
      <c r="I167" s="357"/>
      <c r="J167" s="357"/>
      <c r="K167" s="357"/>
      <c r="L167" s="357"/>
      <c r="M167" s="357"/>
      <c r="N167" s="357"/>
      <c r="O167" s="357"/>
      <c r="P167" s="357"/>
      <c r="Q167" s="357"/>
      <c r="R167" s="357"/>
      <c r="S167" s="357"/>
      <c r="T167" s="357"/>
      <c r="U167" s="357"/>
      <c r="V167" s="357"/>
      <c r="W167" s="357"/>
      <c r="X167" s="357"/>
      <c r="Y167" s="357"/>
      <c r="Z167" s="357"/>
      <c r="AA167" s="357"/>
      <c r="AB167" s="357"/>
      <c r="AC167" s="357"/>
      <c r="AD167" s="357"/>
      <c r="AE167" s="357"/>
      <c r="AF167" s="357"/>
      <c r="AG167" s="357"/>
      <c r="AH167" s="357"/>
      <c r="AI167" s="357"/>
      <c r="AJ167" s="357"/>
      <c r="AK167" s="357"/>
      <c r="AL167" s="357"/>
      <c r="AM167" s="357"/>
      <c r="AN167" s="357"/>
      <c r="AO167" s="357"/>
      <c r="AP167" s="357"/>
      <c r="AQ167" s="357"/>
      <c r="AR167" s="357"/>
      <c r="AS167" s="357"/>
      <c r="AT167" s="357"/>
      <c r="AU167" s="357"/>
      <c r="AV167" s="357"/>
      <c r="AW167" s="357"/>
      <c r="AX167" s="357"/>
      <c r="AY167" s="357"/>
      <c r="AZ167" s="357"/>
      <c r="BA167" s="357"/>
      <c r="BB167" s="357"/>
    </row>
    <row r="168" ht="12.75" customHeight="1">
      <c r="A168" s="357"/>
      <c r="B168" s="357"/>
      <c r="C168" s="357"/>
      <c r="D168" s="357"/>
      <c r="E168" s="357"/>
      <c r="F168" s="357"/>
      <c r="G168" s="357"/>
      <c r="H168" s="357"/>
      <c r="I168" s="357"/>
      <c r="J168" s="357"/>
      <c r="K168" s="357"/>
      <c r="L168" s="357"/>
      <c r="M168" s="357"/>
      <c r="N168" s="357"/>
      <c r="O168" s="357"/>
      <c r="P168" s="357"/>
      <c r="Q168" s="357"/>
      <c r="R168" s="357"/>
      <c r="S168" s="357"/>
      <c r="T168" s="357"/>
      <c r="U168" s="357"/>
      <c r="V168" s="357"/>
      <c r="W168" s="357"/>
      <c r="X168" s="357"/>
      <c r="Y168" s="357"/>
      <c r="Z168" s="357"/>
      <c r="AA168" s="357"/>
      <c r="AB168" s="357"/>
      <c r="AC168" s="357"/>
      <c r="AD168" s="357"/>
      <c r="AE168" s="357"/>
      <c r="AF168" s="357"/>
      <c r="AG168" s="357"/>
      <c r="AH168" s="357"/>
      <c r="AI168" s="357"/>
      <c r="AJ168" s="357"/>
      <c r="AK168" s="357"/>
      <c r="AL168" s="357"/>
      <c r="AM168" s="357"/>
      <c r="AN168" s="357"/>
      <c r="AO168" s="357"/>
      <c r="AP168" s="357"/>
      <c r="AQ168" s="357"/>
      <c r="AR168" s="357"/>
      <c r="AS168" s="357"/>
      <c r="AT168" s="357"/>
      <c r="AU168" s="357"/>
      <c r="AV168" s="357"/>
      <c r="AW168" s="357"/>
      <c r="AX168" s="357"/>
      <c r="AY168" s="357"/>
      <c r="AZ168" s="357"/>
      <c r="BA168" s="357"/>
      <c r="BB168" s="357"/>
    </row>
    <row r="169" ht="12.75" customHeight="1">
      <c r="A169" s="357"/>
      <c r="B169" s="357"/>
      <c r="C169" s="357"/>
      <c r="D169" s="357"/>
      <c r="E169" s="357"/>
      <c r="F169" s="357"/>
      <c r="G169" s="357"/>
      <c r="H169" s="357"/>
      <c r="I169" s="357"/>
      <c r="J169" s="357"/>
      <c r="K169" s="357"/>
      <c r="L169" s="357"/>
      <c r="M169" s="357"/>
      <c r="N169" s="357"/>
      <c r="O169" s="357"/>
      <c r="P169" s="357"/>
      <c r="Q169" s="357"/>
      <c r="R169" s="357"/>
      <c r="S169" s="357"/>
      <c r="T169" s="357"/>
      <c r="U169" s="357"/>
      <c r="V169" s="357"/>
      <c r="W169" s="357"/>
      <c r="X169" s="357"/>
      <c r="Y169" s="357"/>
      <c r="Z169" s="357"/>
      <c r="AA169" s="357"/>
      <c r="AB169" s="357"/>
      <c r="AC169" s="357"/>
      <c r="AD169" s="357"/>
      <c r="AE169" s="357"/>
      <c r="AF169" s="357"/>
      <c r="AG169" s="357"/>
      <c r="AH169" s="357"/>
      <c r="AI169" s="357"/>
      <c r="AJ169" s="357"/>
      <c r="AK169" s="357"/>
      <c r="AL169" s="357"/>
      <c r="AM169" s="357"/>
      <c r="AN169" s="357"/>
      <c r="AO169" s="357"/>
      <c r="AP169" s="357"/>
      <c r="AQ169" s="357"/>
      <c r="AR169" s="357"/>
      <c r="AS169" s="357"/>
      <c r="AT169" s="357"/>
      <c r="AU169" s="357"/>
      <c r="AV169" s="357"/>
      <c r="AW169" s="357"/>
      <c r="AX169" s="357"/>
      <c r="AY169" s="357"/>
      <c r="AZ169" s="357"/>
      <c r="BA169" s="357"/>
      <c r="BB169" s="357"/>
    </row>
    <row r="170" ht="12.75" customHeight="1">
      <c r="A170" s="357"/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  <c r="AA170" s="357"/>
      <c r="AB170" s="357"/>
      <c r="AC170" s="357"/>
      <c r="AD170" s="357"/>
      <c r="AE170" s="357"/>
      <c r="AF170" s="357"/>
      <c r="AG170" s="357"/>
      <c r="AH170" s="357"/>
      <c r="AI170" s="357"/>
      <c r="AJ170" s="357"/>
      <c r="AK170" s="357"/>
      <c r="AL170" s="357"/>
      <c r="AM170" s="357"/>
      <c r="AN170" s="357"/>
      <c r="AO170" s="357"/>
      <c r="AP170" s="357"/>
      <c r="AQ170" s="357"/>
      <c r="AR170" s="357"/>
      <c r="AS170" s="357"/>
      <c r="AT170" s="357"/>
      <c r="AU170" s="357"/>
      <c r="AV170" s="357"/>
      <c r="AW170" s="357"/>
      <c r="AX170" s="357"/>
      <c r="AY170" s="357"/>
      <c r="AZ170" s="357"/>
      <c r="BA170" s="357"/>
      <c r="BB170" s="357"/>
    </row>
    <row r="171" ht="12.75" customHeight="1">
      <c r="A171" s="357"/>
      <c r="B171" s="357"/>
      <c r="C171" s="357"/>
      <c r="D171" s="357"/>
      <c r="E171" s="357"/>
      <c r="F171" s="357"/>
      <c r="G171" s="357"/>
      <c r="H171" s="357"/>
      <c r="I171" s="357"/>
      <c r="J171" s="357"/>
      <c r="K171" s="357"/>
      <c r="L171" s="357"/>
      <c r="M171" s="357"/>
      <c r="N171" s="357"/>
      <c r="O171" s="357"/>
      <c r="P171" s="357"/>
      <c r="Q171" s="357"/>
      <c r="R171" s="357"/>
      <c r="S171" s="357"/>
      <c r="T171" s="357"/>
      <c r="U171" s="357"/>
      <c r="V171" s="357"/>
      <c r="W171" s="357"/>
      <c r="X171" s="357"/>
      <c r="Y171" s="357"/>
      <c r="Z171" s="357"/>
      <c r="AA171" s="357"/>
      <c r="AB171" s="357"/>
      <c r="AC171" s="357"/>
      <c r="AD171" s="357"/>
      <c r="AE171" s="357"/>
      <c r="AF171" s="357"/>
      <c r="AG171" s="357"/>
      <c r="AH171" s="357"/>
      <c r="AI171" s="357"/>
      <c r="AJ171" s="357"/>
      <c r="AK171" s="357"/>
      <c r="AL171" s="357"/>
      <c r="AM171" s="357"/>
      <c r="AN171" s="357"/>
      <c r="AO171" s="357"/>
      <c r="AP171" s="357"/>
      <c r="AQ171" s="357"/>
      <c r="AR171" s="357"/>
      <c r="AS171" s="357"/>
      <c r="AT171" s="357"/>
      <c r="AU171" s="357"/>
      <c r="AV171" s="357"/>
      <c r="AW171" s="357"/>
      <c r="AX171" s="357"/>
      <c r="AY171" s="357"/>
      <c r="AZ171" s="357"/>
      <c r="BA171" s="357"/>
      <c r="BB171" s="357"/>
    </row>
    <row r="172" ht="12.75" customHeight="1">
      <c r="A172" s="357"/>
      <c r="B172" s="357"/>
      <c r="C172" s="357"/>
      <c r="D172" s="357"/>
      <c r="E172" s="357"/>
      <c r="F172" s="357"/>
      <c r="G172" s="357"/>
      <c r="H172" s="357"/>
      <c r="I172" s="357"/>
      <c r="J172" s="357"/>
      <c r="K172" s="357"/>
      <c r="L172" s="357"/>
      <c r="M172" s="357"/>
      <c r="N172" s="357"/>
      <c r="O172" s="357"/>
      <c r="P172" s="357"/>
      <c r="Q172" s="357"/>
      <c r="R172" s="357"/>
      <c r="S172" s="357"/>
      <c r="T172" s="357"/>
      <c r="U172" s="357"/>
      <c r="V172" s="357"/>
      <c r="W172" s="357"/>
      <c r="X172" s="357"/>
      <c r="Y172" s="357"/>
      <c r="Z172" s="357"/>
      <c r="AA172" s="357"/>
      <c r="AB172" s="357"/>
      <c r="AC172" s="357"/>
      <c r="AD172" s="357"/>
      <c r="AE172" s="357"/>
      <c r="AF172" s="357"/>
      <c r="AG172" s="357"/>
      <c r="AH172" s="357"/>
      <c r="AI172" s="357"/>
      <c r="AJ172" s="357"/>
      <c r="AK172" s="357"/>
      <c r="AL172" s="357"/>
      <c r="AM172" s="357"/>
      <c r="AN172" s="357"/>
      <c r="AO172" s="357"/>
      <c r="AP172" s="357"/>
      <c r="AQ172" s="357"/>
      <c r="AR172" s="357"/>
      <c r="AS172" s="357"/>
      <c r="AT172" s="357"/>
      <c r="AU172" s="357"/>
      <c r="AV172" s="357"/>
      <c r="AW172" s="357"/>
      <c r="AX172" s="357"/>
      <c r="AY172" s="357"/>
      <c r="AZ172" s="357"/>
      <c r="BA172" s="357"/>
      <c r="BB172" s="357"/>
    </row>
    <row r="173" ht="12.75" customHeight="1">
      <c r="A173" s="357"/>
      <c r="B173" s="357"/>
      <c r="C173" s="357"/>
      <c r="D173" s="357"/>
      <c r="E173" s="357"/>
      <c r="F173" s="357"/>
      <c r="G173" s="357"/>
      <c r="H173" s="357"/>
      <c r="I173" s="357"/>
      <c r="J173" s="357"/>
      <c r="K173" s="357"/>
      <c r="L173" s="357"/>
      <c r="M173" s="357"/>
      <c r="N173" s="357"/>
      <c r="O173" s="357"/>
      <c r="P173" s="357"/>
      <c r="Q173" s="357"/>
      <c r="R173" s="357"/>
      <c r="S173" s="357"/>
      <c r="T173" s="357"/>
      <c r="U173" s="357"/>
      <c r="V173" s="357"/>
      <c r="W173" s="357"/>
      <c r="X173" s="357"/>
      <c r="Y173" s="357"/>
      <c r="Z173" s="357"/>
      <c r="AA173" s="357"/>
      <c r="AB173" s="357"/>
      <c r="AC173" s="357"/>
      <c r="AD173" s="357"/>
      <c r="AE173" s="357"/>
      <c r="AF173" s="357"/>
      <c r="AG173" s="357"/>
      <c r="AH173" s="357"/>
      <c r="AI173" s="357"/>
      <c r="AJ173" s="357"/>
      <c r="AK173" s="357"/>
      <c r="AL173" s="357"/>
      <c r="AM173" s="357"/>
      <c r="AN173" s="357"/>
      <c r="AO173" s="357"/>
      <c r="AP173" s="357"/>
      <c r="AQ173" s="357"/>
      <c r="AR173" s="357"/>
      <c r="AS173" s="357"/>
      <c r="AT173" s="357"/>
      <c r="AU173" s="357"/>
      <c r="AV173" s="357"/>
      <c r="AW173" s="357"/>
      <c r="AX173" s="357"/>
      <c r="AY173" s="357"/>
      <c r="AZ173" s="357"/>
      <c r="BA173" s="357"/>
      <c r="BB173" s="357"/>
    </row>
    <row r="174" ht="12.75" customHeight="1">
      <c r="A174" s="357"/>
      <c r="B174" s="357"/>
      <c r="C174" s="357"/>
      <c r="D174" s="357"/>
      <c r="E174" s="357"/>
      <c r="F174" s="357"/>
      <c r="G174" s="357"/>
      <c r="H174" s="357"/>
      <c r="I174" s="357"/>
      <c r="J174" s="357"/>
      <c r="K174" s="357"/>
      <c r="L174" s="357"/>
      <c r="M174" s="357"/>
      <c r="N174" s="357"/>
      <c r="O174" s="357"/>
      <c r="P174" s="357"/>
      <c r="Q174" s="357"/>
      <c r="R174" s="357"/>
      <c r="S174" s="357"/>
      <c r="T174" s="357"/>
      <c r="U174" s="357"/>
      <c r="V174" s="357"/>
      <c r="W174" s="357"/>
      <c r="X174" s="357"/>
      <c r="Y174" s="357"/>
      <c r="Z174" s="357"/>
      <c r="AA174" s="357"/>
      <c r="AB174" s="357"/>
      <c r="AC174" s="357"/>
      <c r="AD174" s="357"/>
      <c r="AE174" s="357"/>
      <c r="AF174" s="357"/>
      <c r="AG174" s="357"/>
      <c r="AH174" s="357"/>
      <c r="AI174" s="357"/>
      <c r="AJ174" s="357"/>
      <c r="AK174" s="357"/>
      <c r="AL174" s="357"/>
      <c r="AM174" s="357"/>
      <c r="AN174" s="357"/>
      <c r="AO174" s="357"/>
      <c r="AP174" s="357"/>
      <c r="AQ174" s="357"/>
      <c r="AR174" s="357"/>
      <c r="AS174" s="357"/>
      <c r="AT174" s="357"/>
      <c r="AU174" s="357"/>
      <c r="AV174" s="357"/>
      <c r="AW174" s="357"/>
      <c r="AX174" s="357"/>
      <c r="AY174" s="357"/>
      <c r="AZ174" s="357"/>
      <c r="BA174" s="357"/>
      <c r="BB174" s="357"/>
    </row>
    <row r="175" ht="12.75" customHeight="1">
      <c r="A175" s="357"/>
      <c r="B175" s="357"/>
      <c r="C175" s="357"/>
      <c r="D175" s="357"/>
      <c r="E175" s="357"/>
      <c r="F175" s="357"/>
      <c r="G175" s="357"/>
      <c r="H175" s="357"/>
      <c r="I175" s="357"/>
      <c r="J175" s="357"/>
      <c r="K175" s="357"/>
      <c r="L175" s="357"/>
      <c r="M175" s="357"/>
      <c r="N175" s="357"/>
      <c r="O175" s="357"/>
      <c r="P175" s="357"/>
      <c r="Q175" s="357"/>
      <c r="R175" s="357"/>
      <c r="S175" s="357"/>
      <c r="T175" s="357"/>
      <c r="U175" s="357"/>
      <c r="V175" s="357"/>
      <c r="W175" s="357"/>
      <c r="X175" s="357"/>
      <c r="Y175" s="357"/>
      <c r="Z175" s="357"/>
      <c r="AA175" s="357"/>
      <c r="AB175" s="357"/>
      <c r="AC175" s="357"/>
      <c r="AD175" s="357"/>
      <c r="AE175" s="357"/>
      <c r="AF175" s="357"/>
      <c r="AG175" s="357"/>
      <c r="AH175" s="357"/>
      <c r="AI175" s="357"/>
      <c r="AJ175" s="357"/>
      <c r="AK175" s="357"/>
      <c r="AL175" s="357"/>
      <c r="AM175" s="357"/>
      <c r="AN175" s="357"/>
      <c r="AO175" s="357"/>
      <c r="AP175" s="357"/>
      <c r="AQ175" s="357"/>
      <c r="AR175" s="357"/>
      <c r="AS175" s="357"/>
      <c r="AT175" s="357"/>
      <c r="AU175" s="357"/>
      <c r="AV175" s="357"/>
      <c r="AW175" s="357"/>
      <c r="AX175" s="357"/>
      <c r="AY175" s="357"/>
      <c r="AZ175" s="357"/>
      <c r="BA175" s="357"/>
      <c r="BB175" s="357"/>
    </row>
    <row r="176" ht="12.75" customHeight="1">
      <c r="A176" s="357"/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  <c r="AA176" s="357"/>
      <c r="AB176" s="357"/>
      <c r="AC176" s="357"/>
      <c r="AD176" s="357"/>
      <c r="AE176" s="357"/>
      <c r="AF176" s="357"/>
      <c r="AG176" s="357"/>
      <c r="AH176" s="357"/>
      <c r="AI176" s="357"/>
      <c r="AJ176" s="357"/>
      <c r="AK176" s="357"/>
      <c r="AL176" s="357"/>
      <c r="AM176" s="357"/>
      <c r="AN176" s="357"/>
      <c r="AO176" s="357"/>
      <c r="AP176" s="357"/>
      <c r="AQ176" s="357"/>
      <c r="AR176" s="357"/>
      <c r="AS176" s="357"/>
      <c r="AT176" s="357"/>
      <c r="AU176" s="357"/>
      <c r="AV176" s="357"/>
      <c r="AW176" s="357"/>
      <c r="AX176" s="357"/>
      <c r="AY176" s="357"/>
      <c r="AZ176" s="357"/>
      <c r="BA176" s="357"/>
      <c r="BB176" s="357"/>
    </row>
    <row r="177" ht="12.75" customHeight="1">
      <c r="A177" s="357"/>
      <c r="B177" s="357"/>
      <c r="C177" s="357"/>
      <c r="D177" s="357"/>
      <c r="E177" s="357"/>
      <c r="F177" s="357"/>
      <c r="G177" s="357"/>
      <c r="H177" s="357"/>
      <c r="I177" s="357"/>
      <c r="J177" s="357"/>
      <c r="K177" s="357"/>
      <c r="L177" s="357"/>
      <c r="M177" s="357"/>
      <c r="N177" s="357"/>
      <c r="O177" s="357"/>
      <c r="P177" s="357"/>
      <c r="Q177" s="357"/>
      <c r="R177" s="357"/>
      <c r="S177" s="357"/>
      <c r="T177" s="357"/>
      <c r="U177" s="357"/>
      <c r="V177" s="357"/>
      <c r="W177" s="357"/>
      <c r="X177" s="357"/>
      <c r="Y177" s="357"/>
      <c r="Z177" s="357"/>
      <c r="AA177" s="357"/>
      <c r="AB177" s="357"/>
      <c r="AC177" s="357"/>
      <c r="AD177" s="357"/>
      <c r="AE177" s="357"/>
      <c r="AF177" s="357"/>
      <c r="AG177" s="357"/>
      <c r="AH177" s="357"/>
      <c r="AI177" s="357"/>
      <c r="AJ177" s="357"/>
      <c r="AK177" s="357"/>
      <c r="AL177" s="357"/>
      <c r="AM177" s="357"/>
      <c r="AN177" s="357"/>
      <c r="AO177" s="357"/>
      <c r="AP177" s="357"/>
      <c r="AQ177" s="357"/>
      <c r="AR177" s="357"/>
      <c r="AS177" s="357"/>
      <c r="AT177" s="357"/>
      <c r="AU177" s="357"/>
      <c r="AV177" s="357"/>
      <c r="AW177" s="357"/>
      <c r="AX177" s="357"/>
      <c r="AY177" s="357"/>
      <c r="AZ177" s="357"/>
      <c r="BA177" s="357"/>
      <c r="BB177" s="357"/>
    </row>
    <row r="178" ht="12.75" customHeight="1">
      <c r="A178" s="357"/>
      <c r="B178" s="357"/>
      <c r="C178" s="357"/>
      <c r="D178" s="357"/>
      <c r="E178" s="357"/>
      <c r="F178" s="357"/>
      <c r="G178" s="357"/>
      <c r="H178" s="357"/>
      <c r="I178" s="357"/>
      <c r="J178" s="357"/>
      <c r="K178" s="357"/>
      <c r="L178" s="357"/>
      <c r="M178" s="357"/>
      <c r="N178" s="357"/>
      <c r="O178" s="357"/>
      <c r="P178" s="357"/>
      <c r="Q178" s="357"/>
      <c r="R178" s="357"/>
      <c r="S178" s="357"/>
      <c r="T178" s="357"/>
      <c r="U178" s="357"/>
      <c r="V178" s="357"/>
      <c r="W178" s="357"/>
      <c r="X178" s="357"/>
      <c r="Y178" s="357"/>
      <c r="Z178" s="357"/>
      <c r="AA178" s="357"/>
      <c r="AB178" s="357"/>
      <c r="AC178" s="357"/>
      <c r="AD178" s="357"/>
      <c r="AE178" s="357"/>
      <c r="AF178" s="357"/>
      <c r="AG178" s="357"/>
      <c r="AH178" s="357"/>
      <c r="AI178" s="357"/>
      <c r="AJ178" s="357"/>
      <c r="AK178" s="357"/>
      <c r="AL178" s="357"/>
      <c r="AM178" s="357"/>
      <c r="AN178" s="357"/>
      <c r="AO178" s="357"/>
      <c r="AP178" s="357"/>
      <c r="AQ178" s="357"/>
      <c r="AR178" s="357"/>
      <c r="AS178" s="357"/>
      <c r="AT178" s="357"/>
      <c r="AU178" s="357"/>
      <c r="AV178" s="357"/>
      <c r="AW178" s="357"/>
      <c r="AX178" s="357"/>
      <c r="AY178" s="357"/>
      <c r="AZ178" s="357"/>
      <c r="BA178" s="357"/>
      <c r="BB178" s="357"/>
    </row>
    <row r="179" ht="12.75" customHeight="1">
      <c r="A179" s="357"/>
      <c r="B179" s="357"/>
      <c r="C179" s="357"/>
      <c r="D179" s="357"/>
      <c r="E179" s="357"/>
      <c r="F179" s="357"/>
      <c r="G179" s="357"/>
      <c r="H179" s="357"/>
      <c r="I179" s="357"/>
      <c r="J179" s="357"/>
      <c r="K179" s="357"/>
      <c r="L179" s="357"/>
      <c r="M179" s="357"/>
      <c r="N179" s="357"/>
      <c r="O179" s="357"/>
      <c r="P179" s="357"/>
      <c r="Q179" s="357"/>
      <c r="R179" s="357"/>
      <c r="S179" s="357"/>
      <c r="T179" s="357"/>
      <c r="U179" s="357"/>
      <c r="V179" s="357"/>
      <c r="W179" s="357"/>
      <c r="X179" s="357"/>
      <c r="Y179" s="357"/>
      <c r="Z179" s="357"/>
      <c r="AA179" s="357"/>
      <c r="AB179" s="357"/>
      <c r="AC179" s="357"/>
      <c r="AD179" s="357"/>
      <c r="AE179" s="357"/>
      <c r="AF179" s="357"/>
      <c r="AG179" s="357"/>
      <c r="AH179" s="357"/>
      <c r="AI179" s="357"/>
      <c r="AJ179" s="357"/>
      <c r="AK179" s="357"/>
      <c r="AL179" s="357"/>
      <c r="AM179" s="357"/>
      <c r="AN179" s="357"/>
      <c r="AO179" s="357"/>
      <c r="AP179" s="357"/>
      <c r="AQ179" s="357"/>
      <c r="AR179" s="357"/>
      <c r="AS179" s="357"/>
      <c r="AT179" s="357"/>
      <c r="AU179" s="357"/>
      <c r="AV179" s="357"/>
      <c r="AW179" s="357"/>
      <c r="AX179" s="357"/>
      <c r="AY179" s="357"/>
      <c r="AZ179" s="357"/>
      <c r="BA179" s="357"/>
      <c r="BB179" s="357"/>
    </row>
    <row r="180" ht="12.75" customHeight="1">
      <c r="A180" s="357"/>
      <c r="B180" s="357"/>
      <c r="C180" s="357"/>
      <c r="D180" s="357"/>
      <c r="E180" s="357"/>
      <c r="F180" s="357"/>
      <c r="G180" s="357"/>
      <c r="H180" s="357"/>
      <c r="I180" s="357"/>
      <c r="J180" s="357"/>
      <c r="K180" s="357"/>
      <c r="L180" s="357"/>
      <c r="M180" s="357"/>
      <c r="N180" s="357"/>
      <c r="O180" s="357"/>
      <c r="P180" s="357"/>
      <c r="Q180" s="357"/>
      <c r="R180" s="357"/>
      <c r="S180" s="357"/>
      <c r="T180" s="357"/>
      <c r="U180" s="357"/>
      <c r="V180" s="357"/>
      <c r="W180" s="357"/>
      <c r="X180" s="357"/>
      <c r="Y180" s="357"/>
      <c r="Z180" s="357"/>
      <c r="AA180" s="357"/>
      <c r="AB180" s="357"/>
      <c r="AC180" s="357"/>
      <c r="AD180" s="357"/>
      <c r="AE180" s="357"/>
      <c r="AF180" s="357"/>
      <c r="AG180" s="357"/>
      <c r="AH180" s="357"/>
      <c r="AI180" s="357"/>
      <c r="AJ180" s="357"/>
      <c r="AK180" s="357"/>
      <c r="AL180" s="357"/>
      <c r="AM180" s="357"/>
      <c r="AN180" s="357"/>
      <c r="AO180" s="357"/>
      <c r="AP180" s="357"/>
      <c r="AQ180" s="357"/>
      <c r="AR180" s="357"/>
      <c r="AS180" s="357"/>
      <c r="AT180" s="357"/>
      <c r="AU180" s="357"/>
      <c r="AV180" s="357"/>
      <c r="AW180" s="357"/>
      <c r="AX180" s="357"/>
      <c r="AY180" s="357"/>
      <c r="AZ180" s="357"/>
      <c r="BA180" s="357"/>
      <c r="BB180" s="357"/>
    </row>
    <row r="181" ht="12.75" customHeight="1">
      <c r="A181" s="357"/>
      <c r="B181" s="357"/>
      <c r="C181" s="357"/>
      <c r="D181" s="357"/>
      <c r="E181" s="357"/>
      <c r="F181" s="357"/>
      <c r="G181" s="357"/>
      <c r="H181" s="357"/>
      <c r="I181" s="357"/>
      <c r="J181" s="357"/>
      <c r="K181" s="357"/>
      <c r="L181" s="357"/>
      <c r="M181" s="357"/>
      <c r="N181" s="357"/>
      <c r="O181" s="357"/>
      <c r="P181" s="357"/>
      <c r="Q181" s="357"/>
      <c r="R181" s="357"/>
      <c r="S181" s="357"/>
      <c r="T181" s="357"/>
      <c r="U181" s="357"/>
      <c r="V181" s="357"/>
      <c r="W181" s="357"/>
      <c r="X181" s="357"/>
      <c r="Y181" s="357"/>
      <c r="Z181" s="357"/>
      <c r="AA181" s="357"/>
      <c r="AB181" s="357"/>
      <c r="AC181" s="357"/>
      <c r="AD181" s="357"/>
      <c r="AE181" s="357"/>
      <c r="AF181" s="357"/>
      <c r="AG181" s="357"/>
      <c r="AH181" s="357"/>
      <c r="AI181" s="357"/>
      <c r="AJ181" s="357"/>
      <c r="AK181" s="357"/>
      <c r="AL181" s="357"/>
      <c r="AM181" s="357"/>
      <c r="AN181" s="357"/>
      <c r="AO181" s="357"/>
      <c r="AP181" s="357"/>
      <c r="AQ181" s="357"/>
      <c r="AR181" s="357"/>
      <c r="AS181" s="357"/>
      <c r="AT181" s="357"/>
      <c r="AU181" s="357"/>
      <c r="AV181" s="357"/>
      <c r="AW181" s="357"/>
      <c r="AX181" s="357"/>
      <c r="AY181" s="357"/>
      <c r="AZ181" s="357"/>
      <c r="BA181" s="357"/>
      <c r="BB181" s="357"/>
    </row>
    <row r="182" ht="12.75" customHeight="1">
      <c r="A182" s="357"/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  <c r="AA182" s="357"/>
      <c r="AB182" s="357"/>
      <c r="AC182" s="357"/>
      <c r="AD182" s="357"/>
      <c r="AE182" s="357"/>
      <c r="AF182" s="357"/>
      <c r="AG182" s="357"/>
      <c r="AH182" s="357"/>
      <c r="AI182" s="357"/>
      <c r="AJ182" s="357"/>
      <c r="AK182" s="357"/>
      <c r="AL182" s="357"/>
      <c r="AM182" s="357"/>
      <c r="AN182" s="357"/>
      <c r="AO182" s="357"/>
      <c r="AP182" s="357"/>
      <c r="AQ182" s="357"/>
      <c r="AR182" s="357"/>
      <c r="AS182" s="357"/>
      <c r="AT182" s="357"/>
      <c r="AU182" s="357"/>
      <c r="AV182" s="357"/>
      <c r="AW182" s="357"/>
      <c r="AX182" s="357"/>
      <c r="AY182" s="357"/>
      <c r="AZ182" s="357"/>
      <c r="BA182" s="357"/>
      <c r="BB182" s="357"/>
    </row>
    <row r="183" ht="12.75" customHeight="1">
      <c r="A183" s="357"/>
      <c r="B183" s="357"/>
      <c r="C183" s="357"/>
      <c r="D183" s="357"/>
      <c r="E183" s="357"/>
      <c r="F183" s="357"/>
      <c r="G183" s="357"/>
      <c r="H183" s="357"/>
      <c r="I183" s="357"/>
      <c r="J183" s="357"/>
      <c r="K183" s="357"/>
      <c r="L183" s="357"/>
      <c r="M183" s="357"/>
      <c r="N183" s="357"/>
      <c r="O183" s="357"/>
      <c r="P183" s="357"/>
      <c r="Q183" s="357"/>
      <c r="R183" s="357"/>
      <c r="S183" s="357"/>
      <c r="T183" s="357"/>
      <c r="U183" s="357"/>
      <c r="V183" s="357"/>
      <c r="W183" s="357"/>
      <c r="X183" s="357"/>
      <c r="Y183" s="357"/>
      <c r="Z183" s="357"/>
      <c r="AA183" s="357"/>
      <c r="AB183" s="357"/>
      <c r="AC183" s="357"/>
      <c r="AD183" s="357"/>
      <c r="AE183" s="357"/>
      <c r="AF183" s="357"/>
      <c r="AG183" s="357"/>
      <c r="AH183" s="357"/>
      <c r="AI183" s="357"/>
      <c r="AJ183" s="357"/>
      <c r="AK183" s="357"/>
      <c r="AL183" s="357"/>
      <c r="AM183" s="357"/>
      <c r="AN183" s="357"/>
      <c r="AO183" s="357"/>
      <c r="AP183" s="357"/>
      <c r="AQ183" s="357"/>
      <c r="AR183" s="357"/>
      <c r="AS183" s="357"/>
      <c r="AT183" s="357"/>
      <c r="AU183" s="357"/>
      <c r="AV183" s="357"/>
      <c r="AW183" s="357"/>
      <c r="AX183" s="357"/>
      <c r="AY183" s="357"/>
      <c r="AZ183" s="357"/>
      <c r="BA183" s="357"/>
      <c r="BB183" s="357"/>
    </row>
    <row r="184" ht="12.75" customHeight="1">
      <c r="A184" s="357"/>
      <c r="B184" s="357"/>
      <c r="C184" s="357"/>
      <c r="D184" s="357"/>
      <c r="E184" s="357"/>
      <c r="F184" s="357"/>
      <c r="G184" s="357"/>
      <c r="H184" s="357"/>
      <c r="I184" s="357"/>
      <c r="J184" s="357"/>
      <c r="K184" s="357"/>
      <c r="L184" s="357"/>
      <c r="M184" s="357"/>
      <c r="N184" s="357"/>
      <c r="O184" s="357"/>
      <c r="P184" s="357"/>
      <c r="Q184" s="357"/>
      <c r="R184" s="357"/>
      <c r="S184" s="357"/>
      <c r="T184" s="357"/>
      <c r="U184" s="357"/>
      <c r="V184" s="357"/>
      <c r="W184" s="357"/>
      <c r="X184" s="357"/>
      <c r="Y184" s="357"/>
      <c r="Z184" s="357"/>
      <c r="AA184" s="357"/>
      <c r="AB184" s="357"/>
      <c r="AC184" s="357"/>
      <c r="AD184" s="357"/>
      <c r="AE184" s="357"/>
      <c r="AF184" s="357"/>
      <c r="AG184" s="357"/>
      <c r="AH184" s="357"/>
      <c r="AI184" s="357"/>
      <c r="AJ184" s="357"/>
      <c r="AK184" s="357"/>
      <c r="AL184" s="357"/>
      <c r="AM184" s="357"/>
      <c r="AN184" s="357"/>
      <c r="AO184" s="357"/>
      <c r="AP184" s="357"/>
      <c r="AQ184" s="357"/>
      <c r="AR184" s="357"/>
      <c r="AS184" s="357"/>
      <c r="AT184" s="357"/>
      <c r="AU184" s="357"/>
      <c r="AV184" s="357"/>
      <c r="AW184" s="357"/>
      <c r="AX184" s="357"/>
      <c r="AY184" s="357"/>
      <c r="AZ184" s="357"/>
      <c r="BA184" s="357"/>
      <c r="BB184" s="357"/>
    </row>
    <row r="185" ht="12.75" customHeight="1">
      <c r="A185" s="357"/>
      <c r="B185" s="357"/>
      <c r="C185" s="357"/>
      <c r="D185" s="357"/>
      <c r="E185" s="357"/>
      <c r="F185" s="357"/>
      <c r="G185" s="357"/>
      <c r="H185" s="357"/>
      <c r="I185" s="357"/>
      <c r="J185" s="357"/>
      <c r="K185" s="357"/>
      <c r="L185" s="357"/>
      <c r="M185" s="357"/>
      <c r="N185" s="357"/>
      <c r="O185" s="357"/>
      <c r="P185" s="357"/>
      <c r="Q185" s="357"/>
      <c r="R185" s="357"/>
      <c r="S185" s="357"/>
      <c r="T185" s="357"/>
      <c r="U185" s="357"/>
      <c r="V185" s="357"/>
      <c r="W185" s="357"/>
      <c r="X185" s="357"/>
      <c r="Y185" s="357"/>
      <c r="Z185" s="357"/>
      <c r="AA185" s="357"/>
      <c r="AB185" s="357"/>
      <c r="AC185" s="357"/>
      <c r="AD185" s="357"/>
      <c r="AE185" s="357"/>
      <c r="AF185" s="357"/>
      <c r="AG185" s="357"/>
      <c r="AH185" s="357"/>
      <c r="AI185" s="357"/>
      <c r="AJ185" s="357"/>
      <c r="AK185" s="357"/>
      <c r="AL185" s="357"/>
      <c r="AM185" s="357"/>
      <c r="AN185" s="357"/>
      <c r="AO185" s="357"/>
      <c r="AP185" s="357"/>
      <c r="AQ185" s="357"/>
      <c r="AR185" s="357"/>
      <c r="AS185" s="357"/>
      <c r="AT185" s="357"/>
      <c r="AU185" s="357"/>
      <c r="AV185" s="357"/>
      <c r="AW185" s="357"/>
      <c r="AX185" s="357"/>
      <c r="AY185" s="357"/>
      <c r="AZ185" s="357"/>
      <c r="BA185" s="357"/>
      <c r="BB185" s="357"/>
    </row>
    <row r="186" ht="12.75" customHeight="1">
      <c r="A186" s="357"/>
      <c r="B186" s="357"/>
      <c r="C186" s="357"/>
      <c r="D186" s="357"/>
      <c r="E186" s="357"/>
      <c r="F186" s="357"/>
      <c r="G186" s="357"/>
      <c r="H186" s="357"/>
      <c r="I186" s="357"/>
      <c r="J186" s="357"/>
      <c r="K186" s="357"/>
      <c r="L186" s="357"/>
      <c r="M186" s="357"/>
      <c r="N186" s="357"/>
      <c r="O186" s="357"/>
      <c r="P186" s="357"/>
      <c r="Q186" s="357"/>
      <c r="R186" s="357"/>
      <c r="S186" s="357"/>
      <c r="T186" s="357"/>
      <c r="U186" s="357"/>
      <c r="V186" s="357"/>
      <c r="W186" s="357"/>
      <c r="X186" s="357"/>
      <c r="Y186" s="357"/>
      <c r="Z186" s="357"/>
      <c r="AA186" s="357"/>
      <c r="AB186" s="357"/>
      <c r="AC186" s="357"/>
      <c r="AD186" s="357"/>
      <c r="AE186" s="357"/>
      <c r="AF186" s="357"/>
      <c r="AG186" s="357"/>
      <c r="AH186" s="357"/>
      <c r="AI186" s="357"/>
      <c r="AJ186" s="357"/>
      <c r="AK186" s="357"/>
      <c r="AL186" s="357"/>
      <c r="AM186" s="357"/>
      <c r="AN186" s="357"/>
      <c r="AO186" s="357"/>
      <c r="AP186" s="357"/>
      <c r="AQ186" s="357"/>
      <c r="AR186" s="357"/>
      <c r="AS186" s="357"/>
      <c r="AT186" s="357"/>
      <c r="AU186" s="357"/>
      <c r="AV186" s="357"/>
      <c r="AW186" s="357"/>
      <c r="AX186" s="357"/>
      <c r="AY186" s="357"/>
      <c r="AZ186" s="357"/>
      <c r="BA186" s="357"/>
      <c r="BB186" s="357"/>
    </row>
    <row r="187" ht="12.75" customHeight="1">
      <c r="A187" s="357"/>
      <c r="B187" s="357"/>
      <c r="C187" s="357"/>
      <c r="D187" s="357"/>
      <c r="E187" s="357"/>
      <c r="F187" s="357"/>
      <c r="G187" s="357"/>
      <c r="H187" s="357"/>
      <c r="I187" s="357"/>
      <c r="J187" s="357"/>
      <c r="K187" s="357"/>
      <c r="L187" s="357"/>
      <c r="M187" s="357"/>
      <c r="N187" s="357"/>
      <c r="O187" s="357"/>
      <c r="P187" s="357"/>
      <c r="Q187" s="357"/>
      <c r="R187" s="357"/>
      <c r="S187" s="357"/>
      <c r="T187" s="357"/>
      <c r="U187" s="357"/>
      <c r="V187" s="357"/>
      <c r="W187" s="357"/>
      <c r="X187" s="357"/>
      <c r="Y187" s="357"/>
      <c r="Z187" s="357"/>
      <c r="AA187" s="357"/>
      <c r="AB187" s="357"/>
      <c r="AC187" s="357"/>
      <c r="AD187" s="357"/>
      <c r="AE187" s="357"/>
      <c r="AF187" s="357"/>
      <c r="AG187" s="357"/>
      <c r="AH187" s="357"/>
      <c r="AI187" s="357"/>
      <c r="AJ187" s="357"/>
      <c r="AK187" s="357"/>
      <c r="AL187" s="357"/>
      <c r="AM187" s="357"/>
      <c r="AN187" s="357"/>
      <c r="AO187" s="357"/>
      <c r="AP187" s="357"/>
      <c r="AQ187" s="357"/>
      <c r="AR187" s="357"/>
      <c r="AS187" s="357"/>
      <c r="AT187" s="357"/>
      <c r="AU187" s="357"/>
      <c r="AV187" s="357"/>
      <c r="AW187" s="357"/>
      <c r="AX187" s="357"/>
      <c r="AY187" s="357"/>
      <c r="AZ187" s="357"/>
      <c r="BA187" s="357"/>
      <c r="BB187" s="357"/>
    </row>
    <row r="188" ht="12.75" customHeight="1">
      <c r="A188" s="357"/>
      <c r="B188" s="357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  <c r="AA188" s="357"/>
      <c r="AB188" s="357"/>
      <c r="AC188" s="357"/>
      <c r="AD188" s="357"/>
      <c r="AE188" s="357"/>
      <c r="AF188" s="357"/>
      <c r="AG188" s="357"/>
      <c r="AH188" s="357"/>
      <c r="AI188" s="357"/>
      <c r="AJ188" s="357"/>
      <c r="AK188" s="357"/>
      <c r="AL188" s="357"/>
      <c r="AM188" s="357"/>
      <c r="AN188" s="357"/>
      <c r="AO188" s="357"/>
      <c r="AP188" s="357"/>
      <c r="AQ188" s="357"/>
      <c r="AR188" s="357"/>
      <c r="AS188" s="357"/>
      <c r="AT188" s="357"/>
      <c r="AU188" s="357"/>
      <c r="AV188" s="357"/>
      <c r="AW188" s="357"/>
      <c r="AX188" s="357"/>
      <c r="AY188" s="357"/>
      <c r="AZ188" s="357"/>
      <c r="BA188" s="357"/>
      <c r="BB188" s="357"/>
    </row>
    <row r="189" ht="12.75" customHeight="1">
      <c r="A189" s="357"/>
      <c r="B189" s="357"/>
      <c r="C189" s="357"/>
      <c r="D189" s="357"/>
      <c r="E189" s="357"/>
      <c r="F189" s="357"/>
      <c r="G189" s="357"/>
      <c r="H189" s="357"/>
      <c r="I189" s="357"/>
      <c r="J189" s="357"/>
      <c r="K189" s="357"/>
      <c r="L189" s="357"/>
      <c r="M189" s="357"/>
      <c r="N189" s="357"/>
      <c r="O189" s="357"/>
      <c r="P189" s="357"/>
      <c r="Q189" s="357"/>
      <c r="R189" s="357"/>
      <c r="S189" s="357"/>
      <c r="T189" s="357"/>
      <c r="U189" s="357"/>
      <c r="V189" s="357"/>
      <c r="W189" s="357"/>
      <c r="X189" s="357"/>
      <c r="Y189" s="357"/>
      <c r="Z189" s="357"/>
      <c r="AA189" s="357"/>
      <c r="AB189" s="357"/>
      <c r="AC189" s="357"/>
      <c r="AD189" s="357"/>
      <c r="AE189" s="357"/>
      <c r="AF189" s="357"/>
      <c r="AG189" s="357"/>
      <c r="AH189" s="357"/>
      <c r="AI189" s="357"/>
      <c r="AJ189" s="357"/>
      <c r="AK189" s="357"/>
      <c r="AL189" s="357"/>
      <c r="AM189" s="357"/>
      <c r="AN189" s="357"/>
      <c r="AO189" s="357"/>
      <c r="AP189" s="357"/>
      <c r="AQ189" s="357"/>
      <c r="AR189" s="357"/>
      <c r="AS189" s="357"/>
      <c r="AT189" s="357"/>
      <c r="AU189" s="357"/>
      <c r="AV189" s="357"/>
      <c r="AW189" s="357"/>
      <c r="AX189" s="357"/>
      <c r="AY189" s="357"/>
      <c r="AZ189" s="357"/>
      <c r="BA189" s="357"/>
      <c r="BB189" s="357"/>
    </row>
    <row r="190" ht="12.75" customHeight="1">
      <c r="A190" s="357"/>
      <c r="B190" s="357"/>
      <c r="C190" s="357"/>
      <c r="D190" s="357"/>
      <c r="E190" s="357"/>
      <c r="F190" s="357"/>
      <c r="G190" s="357"/>
      <c r="H190" s="357"/>
      <c r="I190" s="357"/>
      <c r="J190" s="357"/>
      <c r="K190" s="357"/>
      <c r="L190" s="357"/>
      <c r="M190" s="357"/>
      <c r="N190" s="357"/>
      <c r="O190" s="357"/>
      <c r="P190" s="357"/>
      <c r="Q190" s="357"/>
      <c r="R190" s="357"/>
      <c r="S190" s="357"/>
      <c r="T190" s="357"/>
      <c r="U190" s="357"/>
      <c r="V190" s="357"/>
      <c r="W190" s="357"/>
      <c r="X190" s="357"/>
      <c r="Y190" s="357"/>
      <c r="Z190" s="357"/>
      <c r="AA190" s="357"/>
      <c r="AB190" s="357"/>
      <c r="AC190" s="357"/>
      <c r="AD190" s="357"/>
      <c r="AE190" s="357"/>
      <c r="AF190" s="357"/>
      <c r="AG190" s="357"/>
      <c r="AH190" s="357"/>
      <c r="AI190" s="357"/>
      <c r="AJ190" s="357"/>
      <c r="AK190" s="357"/>
      <c r="AL190" s="357"/>
      <c r="AM190" s="357"/>
      <c r="AN190" s="357"/>
      <c r="AO190" s="357"/>
      <c r="AP190" s="357"/>
      <c r="AQ190" s="357"/>
      <c r="AR190" s="357"/>
      <c r="AS190" s="357"/>
      <c r="AT190" s="357"/>
      <c r="AU190" s="357"/>
      <c r="AV190" s="357"/>
      <c r="AW190" s="357"/>
      <c r="AX190" s="357"/>
      <c r="AY190" s="357"/>
      <c r="AZ190" s="357"/>
      <c r="BA190" s="357"/>
      <c r="BB190" s="357"/>
    </row>
    <row r="191" ht="12.75" customHeight="1">
      <c r="A191" s="357"/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  <c r="Y191" s="357"/>
      <c r="Z191" s="357"/>
      <c r="AA191" s="357"/>
      <c r="AB191" s="357"/>
      <c r="AC191" s="357"/>
      <c r="AD191" s="357"/>
      <c r="AE191" s="357"/>
      <c r="AF191" s="357"/>
      <c r="AG191" s="357"/>
      <c r="AH191" s="357"/>
      <c r="AI191" s="357"/>
      <c r="AJ191" s="357"/>
      <c r="AK191" s="357"/>
      <c r="AL191" s="357"/>
      <c r="AM191" s="357"/>
      <c r="AN191" s="357"/>
      <c r="AO191" s="357"/>
      <c r="AP191" s="357"/>
      <c r="AQ191" s="357"/>
      <c r="AR191" s="357"/>
      <c r="AS191" s="357"/>
      <c r="AT191" s="357"/>
      <c r="AU191" s="357"/>
      <c r="AV191" s="357"/>
      <c r="AW191" s="357"/>
      <c r="AX191" s="357"/>
      <c r="AY191" s="357"/>
      <c r="AZ191" s="357"/>
      <c r="BA191" s="357"/>
      <c r="BB191" s="357"/>
    </row>
    <row r="192" ht="12.75" customHeight="1">
      <c r="A192" s="357"/>
      <c r="B192" s="357"/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357"/>
      <c r="N192" s="357"/>
      <c r="O192" s="357"/>
      <c r="P192" s="357"/>
      <c r="Q192" s="357"/>
      <c r="R192" s="357"/>
      <c r="S192" s="357"/>
      <c r="T192" s="357"/>
      <c r="U192" s="357"/>
      <c r="V192" s="357"/>
      <c r="W192" s="357"/>
      <c r="X192" s="357"/>
      <c r="Y192" s="357"/>
      <c r="Z192" s="357"/>
      <c r="AA192" s="357"/>
      <c r="AB192" s="357"/>
      <c r="AC192" s="357"/>
      <c r="AD192" s="357"/>
      <c r="AE192" s="357"/>
      <c r="AF192" s="357"/>
      <c r="AG192" s="357"/>
      <c r="AH192" s="357"/>
      <c r="AI192" s="357"/>
      <c r="AJ192" s="357"/>
      <c r="AK192" s="357"/>
      <c r="AL192" s="357"/>
      <c r="AM192" s="357"/>
      <c r="AN192" s="357"/>
      <c r="AO192" s="357"/>
      <c r="AP192" s="357"/>
      <c r="AQ192" s="357"/>
      <c r="AR192" s="357"/>
      <c r="AS192" s="357"/>
      <c r="AT192" s="357"/>
      <c r="AU192" s="357"/>
      <c r="AV192" s="357"/>
      <c r="AW192" s="357"/>
      <c r="AX192" s="357"/>
      <c r="AY192" s="357"/>
      <c r="AZ192" s="357"/>
      <c r="BA192" s="357"/>
      <c r="BB192" s="357"/>
    </row>
    <row r="193" ht="12.75" customHeight="1">
      <c r="A193" s="357"/>
      <c r="B193" s="357"/>
      <c r="C193" s="357"/>
      <c r="D193" s="357"/>
      <c r="E193" s="357"/>
      <c r="F193" s="357"/>
      <c r="G193" s="357"/>
      <c r="H193" s="357"/>
      <c r="I193" s="357"/>
      <c r="J193" s="357"/>
      <c r="K193" s="357"/>
      <c r="L193" s="357"/>
      <c r="M193" s="357"/>
      <c r="N193" s="357"/>
      <c r="O193" s="357"/>
      <c r="P193" s="357"/>
      <c r="Q193" s="357"/>
      <c r="R193" s="357"/>
      <c r="S193" s="357"/>
      <c r="T193" s="357"/>
      <c r="U193" s="357"/>
      <c r="V193" s="357"/>
      <c r="W193" s="357"/>
      <c r="X193" s="357"/>
      <c r="Y193" s="357"/>
      <c r="Z193" s="357"/>
      <c r="AA193" s="357"/>
      <c r="AB193" s="357"/>
      <c r="AC193" s="357"/>
      <c r="AD193" s="357"/>
      <c r="AE193" s="357"/>
      <c r="AF193" s="357"/>
      <c r="AG193" s="357"/>
      <c r="AH193" s="357"/>
      <c r="AI193" s="357"/>
      <c r="AJ193" s="357"/>
      <c r="AK193" s="357"/>
      <c r="AL193" s="357"/>
      <c r="AM193" s="357"/>
      <c r="AN193" s="357"/>
      <c r="AO193" s="357"/>
      <c r="AP193" s="357"/>
      <c r="AQ193" s="357"/>
      <c r="AR193" s="357"/>
      <c r="AS193" s="357"/>
      <c r="AT193" s="357"/>
      <c r="AU193" s="357"/>
      <c r="AV193" s="357"/>
      <c r="AW193" s="357"/>
      <c r="AX193" s="357"/>
      <c r="AY193" s="357"/>
      <c r="AZ193" s="357"/>
      <c r="BA193" s="357"/>
      <c r="BB193" s="357"/>
    </row>
    <row r="194" ht="12.75" customHeight="1">
      <c r="A194" s="357"/>
      <c r="B194" s="357"/>
      <c r="C194" s="357"/>
      <c r="D194" s="357"/>
      <c r="E194" s="357"/>
      <c r="F194" s="357"/>
      <c r="G194" s="357"/>
      <c r="H194" s="357"/>
      <c r="I194" s="357"/>
      <c r="J194" s="357"/>
      <c r="K194" s="357"/>
      <c r="L194" s="357"/>
      <c r="M194" s="357"/>
      <c r="N194" s="357"/>
      <c r="O194" s="357"/>
      <c r="P194" s="357"/>
      <c r="Q194" s="357"/>
      <c r="R194" s="357"/>
      <c r="S194" s="357"/>
      <c r="T194" s="357"/>
      <c r="U194" s="357"/>
      <c r="V194" s="357"/>
      <c r="W194" s="357"/>
      <c r="X194" s="357"/>
      <c r="Y194" s="357"/>
      <c r="Z194" s="357"/>
      <c r="AA194" s="357"/>
      <c r="AB194" s="357"/>
      <c r="AC194" s="357"/>
      <c r="AD194" s="357"/>
      <c r="AE194" s="357"/>
      <c r="AF194" s="357"/>
      <c r="AG194" s="357"/>
      <c r="AH194" s="357"/>
      <c r="AI194" s="357"/>
      <c r="AJ194" s="357"/>
      <c r="AK194" s="357"/>
      <c r="AL194" s="357"/>
      <c r="AM194" s="357"/>
      <c r="AN194" s="357"/>
      <c r="AO194" s="357"/>
      <c r="AP194" s="357"/>
      <c r="AQ194" s="357"/>
      <c r="AR194" s="357"/>
      <c r="AS194" s="357"/>
      <c r="AT194" s="357"/>
      <c r="AU194" s="357"/>
      <c r="AV194" s="357"/>
      <c r="AW194" s="357"/>
      <c r="AX194" s="357"/>
      <c r="AY194" s="357"/>
      <c r="AZ194" s="357"/>
      <c r="BA194" s="357"/>
      <c r="BB194" s="357"/>
    </row>
    <row r="195" ht="12.75" customHeight="1">
      <c r="A195" s="357"/>
      <c r="B195" s="357"/>
      <c r="C195" s="357"/>
      <c r="D195" s="357"/>
      <c r="E195" s="357"/>
      <c r="F195" s="357"/>
      <c r="G195" s="357"/>
      <c r="H195" s="357"/>
      <c r="I195" s="357"/>
      <c r="J195" s="357"/>
      <c r="K195" s="357"/>
      <c r="L195" s="357"/>
      <c r="M195" s="357"/>
      <c r="N195" s="357"/>
      <c r="O195" s="357"/>
      <c r="P195" s="357"/>
      <c r="Q195" s="357"/>
      <c r="R195" s="357"/>
      <c r="S195" s="357"/>
      <c r="T195" s="357"/>
      <c r="U195" s="357"/>
      <c r="V195" s="357"/>
      <c r="W195" s="357"/>
      <c r="X195" s="357"/>
      <c r="Y195" s="357"/>
      <c r="Z195" s="357"/>
      <c r="AA195" s="357"/>
      <c r="AB195" s="357"/>
      <c r="AC195" s="357"/>
      <c r="AD195" s="357"/>
      <c r="AE195" s="357"/>
      <c r="AF195" s="357"/>
      <c r="AG195" s="357"/>
      <c r="AH195" s="357"/>
      <c r="AI195" s="357"/>
      <c r="AJ195" s="357"/>
      <c r="AK195" s="357"/>
      <c r="AL195" s="357"/>
      <c r="AM195" s="357"/>
      <c r="AN195" s="357"/>
      <c r="AO195" s="357"/>
      <c r="AP195" s="357"/>
      <c r="AQ195" s="357"/>
      <c r="AR195" s="357"/>
      <c r="AS195" s="357"/>
      <c r="AT195" s="357"/>
      <c r="AU195" s="357"/>
      <c r="AV195" s="357"/>
      <c r="AW195" s="357"/>
      <c r="AX195" s="357"/>
      <c r="AY195" s="357"/>
      <c r="AZ195" s="357"/>
      <c r="BA195" s="357"/>
      <c r="BB195" s="357"/>
    </row>
    <row r="196" ht="12.75" customHeight="1">
      <c r="A196" s="357"/>
      <c r="B196" s="357"/>
      <c r="C196" s="357"/>
      <c r="D196" s="357"/>
      <c r="E196" s="357"/>
      <c r="F196" s="357"/>
      <c r="G196" s="357"/>
      <c r="H196" s="357"/>
      <c r="I196" s="357"/>
      <c r="J196" s="357"/>
      <c r="K196" s="357"/>
      <c r="L196" s="357"/>
      <c r="M196" s="357"/>
      <c r="N196" s="357"/>
      <c r="O196" s="357"/>
      <c r="P196" s="357"/>
      <c r="Q196" s="357"/>
      <c r="R196" s="357"/>
      <c r="S196" s="357"/>
      <c r="T196" s="357"/>
      <c r="U196" s="357"/>
      <c r="V196" s="357"/>
      <c r="W196" s="357"/>
      <c r="X196" s="357"/>
      <c r="Y196" s="357"/>
      <c r="Z196" s="357"/>
      <c r="AA196" s="357"/>
      <c r="AB196" s="357"/>
      <c r="AC196" s="357"/>
      <c r="AD196" s="357"/>
      <c r="AE196" s="357"/>
      <c r="AF196" s="357"/>
      <c r="AG196" s="357"/>
      <c r="AH196" s="357"/>
      <c r="AI196" s="357"/>
      <c r="AJ196" s="357"/>
      <c r="AK196" s="357"/>
      <c r="AL196" s="357"/>
      <c r="AM196" s="357"/>
      <c r="AN196" s="357"/>
      <c r="AO196" s="357"/>
      <c r="AP196" s="357"/>
      <c r="AQ196" s="357"/>
      <c r="AR196" s="357"/>
      <c r="AS196" s="357"/>
      <c r="AT196" s="357"/>
      <c r="AU196" s="357"/>
      <c r="AV196" s="357"/>
      <c r="AW196" s="357"/>
      <c r="AX196" s="357"/>
      <c r="AY196" s="357"/>
      <c r="AZ196" s="357"/>
      <c r="BA196" s="357"/>
      <c r="BB196" s="357"/>
    </row>
    <row r="197" ht="12.75" customHeight="1">
      <c r="A197" s="357"/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  <c r="AA197" s="357"/>
      <c r="AB197" s="357"/>
      <c r="AC197" s="357"/>
      <c r="AD197" s="357"/>
      <c r="AE197" s="357"/>
      <c r="AF197" s="357"/>
      <c r="AG197" s="357"/>
      <c r="AH197" s="357"/>
      <c r="AI197" s="357"/>
      <c r="AJ197" s="357"/>
      <c r="AK197" s="357"/>
      <c r="AL197" s="357"/>
      <c r="AM197" s="357"/>
      <c r="AN197" s="357"/>
      <c r="AO197" s="357"/>
      <c r="AP197" s="357"/>
      <c r="AQ197" s="357"/>
      <c r="AR197" s="357"/>
      <c r="AS197" s="357"/>
      <c r="AT197" s="357"/>
      <c r="AU197" s="357"/>
      <c r="AV197" s="357"/>
      <c r="AW197" s="357"/>
      <c r="AX197" s="357"/>
      <c r="AY197" s="357"/>
      <c r="AZ197" s="357"/>
      <c r="BA197" s="357"/>
      <c r="BB197" s="357"/>
    </row>
    <row r="198" ht="12.75" customHeight="1">
      <c r="A198" s="357"/>
      <c r="B198" s="357"/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357"/>
      <c r="N198" s="357"/>
      <c r="O198" s="357"/>
      <c r="P198" s="357"/>
      <c r="Q198" s="357"/>
      <c r="R198" s="357"/>
      <c r="S198" s="357"/>
      <c r="T198" s="357"/>
      <c r="U198" s="357"/>
      <c r="V198" s="357"/>
      <c r="W198" s="357"/>
      <c r="X198" s="357"/>
      <c r="Y198" s="357"/>
      <c r="Z198" s="357"/>
      <c r="AA198" s="357"/>
      <c r="AB198" s="357"/>
      <c r="AC198" s="357"/>
      <c r="AD198" s="357"/>
      <c r="AE198" s="357"/>
      <c r="AF198" s="357"/>
      <c r="AG198" s="357"/>
      <c r="AH198" s="357"/>
      <c r="AI198" s="357"/>
      <c r="AJ198" s="357"/>
      <c r="AK198" s="357"/>
      <c r="AL198" s="357"/>
      <c r="AM198" s="357"/>
      <c r="AN198" s="357"/>
      <c r="AO198" s="357"/>
      <c r="AP198" s="357"/>
      <c r="AQ198" s="357"/>
      <c r="AR198" s="357"/>
      <c r="AS198" s="357"/>
      <c r="AT198" s="357"/>
      <c r="AU198" s="357"/>
      <c r="AV198" s="357"/>
      <c r="AW198" s="357"/>
      <c r="AX198" s="357"/>
      <c r="AY198" s="357"/>
      <c r="AZ198" s="357"/>
      <c r="BA198" s="357"/>
      <c r="BB198" s="357"/>
    </row>
    <row r="199" ht="12.75" customHeight="1">
      <c r="A199" s="357"/>
      <c r="B199" s="357"/>
      <c r="C199" s="357"/>
      <c r="D199" s="357"/>
      <c r="E199" s="357"/>
      <c r="F199" s="357"/>
      <c r="G199" s="357"/>
      <c r="H199" s="357"/>
      <c r="I199" s="357"/>
      <c r="J199" s="357"/>
      <c r="K199" s="357"/>
      <c r="L199" s="357"/>
      <c r="M199" s="357"/>
      <c r="N199" s="357"/>
      <c r="O199" s="357"/>
      <c r="P199" s="357"/>
      <c r="Q199" s="357"/>
      <c r="R199" s="357"/>
      <c r="S199" s="357"/>
      <c r="T199" s="357"/>
      <c r="U199" s="357"/>
      <c r="V199" s="357"/>
      <c r="W199" s="357"/>
      <c r="X199" s="357"/>
      <c r="Y199" s="357"/>
      <c r="Z199" s="357"/>
      <c r="AA199" s="357"/>
      <c r="AB199" s="357"/>
      <c r="AC199" s="357"/>
      <c r="AD199" s="357"/>
      <c r="AE199" s="357"/>
      <c r="AF199" s="357"/>
      <c r="AG199" s="357"/>
      <c r="AH199" s="357"/>
      <c r="AI199" s="357"/>
      <c r="AJ199" s="357"/>
      <c r="AK199" s="357"/>
      <c r="AL199" s="357"/>
      <c r="AM199" s="357"/>
      <c r="AN199" s="357"/>
      <c r="AO199" s="357"/>
      <c r="AP199" s="357"/>
      <c r="AQ199" s="357"/>
      <c r="AR199" s="357"/>
      <c r="AS199" s="357"/>
      <c r="AT199" s="357"/>
      <c r="AU199" s="357"/>
      <c r="AV199" s="357"/>
      <c r="AW199" s="357"/>
      <c r="AX199" s="357"/>
      <c r="AY199" s="357"/>
      <c r="AZ199" s="357"/>
      <c r="BA199" s="357"/>
      <c r="BB199" s="357"/>
    </row>
    <row r="200" ht="12.75" customHeight="1">
      <c r="A200" s="357"/>
      <c r="B200" s="357"/>
      <c r="C200" s="357"/>
      <c r="D200" s="357"/>
      <c r="E200" s="357"/>
      <c r="F200" s="357"/>
      <c r="G200" s="357"/>
      <c r="H200" s="357"/>
      <c r="I200" s="357"/>
      <c r="J200" s="357"/>
      <c r="K200" s="357"/>
      <c r="L200" s="357"/>
      <c r="M200" s="357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  <c r="Y200" s="357"/>
      <c r="Z200" s="357"/>
      <c r="AA200" s="357"/>
      <c r="AB200" s="357"/>
      <c r="AC200" s="357"/>
      <c r="AD200" s="357"/>
      <c r="AE200" s="357"/>
      <c r="AF200" s="357"/>
      <c r="AG200" s="357"/>
      <c r="AH200" s="357"/>
      <c r="AI200" s="357"/>
      <c r="AJ200" s="357"/>
      <c r="AK200" s="357"/>
      <c r="AL200" s="357"/>
      <c r="AM200" s="357"/>
      <c r="AN200" s="357"/>
      <c r="AO200" s="357"/>
      <c r="AP200" s="357"/>
      <c r="AQ200" s="357"/>
      <c r="AR200" s="357"/>
      <c r="AS200" s="357"/>
      <c r="AT200" s="357"/>
      <c r="AU200" s="357"/>
      <c r="AV200" s="357"/>
      <c r="AW200" s="357"/>
      <c r="AX200" s="357"/>
      <c r="AY200" s="357"/>
      <c r="AZ200" s="357"/>
      <c r="BA200" s="357"/>
      <c r="BB200" s="357"/>
    </row>
    <row r="201" ht="12.75" customHeight="1">
      <c r="A201" s="357"/>
      <c r="B201" s="357"/>
      <c r="C201" s="357"/>
      <c r="D201" s="357"/>
      <c r="E201" s="357"/>
      <c r="F201" s="357"/>
      <c r="G201" s="357"/>
      <c r="H201" s="357"/>
      <c r="I201" s="357"/>
      <c r="J201" s="357"/>
      <c r="K201" s="357"/>
      <c r="L201" s="357"/>
      <c r="M201" s="357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  <c r="Y201" s="357"/>
      <c r="Z201" s="357"/>
      <c r="AA201" s="357"/>
      <c r="AB201" s="357"/>
      <c r="AC201" s="357"/>
      <c r="AD201" s="357"/>
      <c r="AE201" s="357"/>
      <c r="AF201" s="357"/>
      <c r="AG201" s="357"/>
      <c r="AH201" s="357"/>
      <c r="AI201" s="357"/>
      <c r="AJ201" s="357"/>
      <c r="AK201" s="357"/>
      <c r="AL201" s="357"/>
      <c r="AM201" s="357"/>
      <c r="AN201" s="357"/>
      <c r="AO201" s="357"/>
      <c r="AP201" s="357"/>
      <c r="AQ201" s="357"/>
      <c r="AR201" s="357"/>
      <c r="AS201" s="357"/>
      <c r="AT201" s="357"/>
      <c r="AU201" s="357"/>
      <c r="AV201" s="357"/>
      <c r="AW201" s="357"/>
      <c r="AX201" s="357"/>
      <c r="AY201" s="357"/>
      <c r="AZ201" s="357"/>
      <c r="BA201" s="357"/>
      <c r="BB201" s="357"/>
    </row>
    <row r="202" ht="12.75" customHeight="1">
      <c r="A202" s="357"/>
      <c r="B202" s="357"/>
      <c r="C202" s="357"/>
      <c r="D202" s="357"/>
      <c r="E202" s="357"/>
      <c r="F202" s="357"/>
      <c r="G202" s="357"/>
      <c r="H202" s="357"/>
      <c r="I202" s="357"/>
      <c r="J202" s="357"/>
      <c r="K202" s="357"/>
      <c r="L202" s="357"/>
      <c r="M202" s="357"/>
      <c r="N202" s="357"/>
      <c r="O202" s="357"/>
      <c r="P202" s="357"/>
      <c r="Q202" s="357"/>
      <c r="R202" s="357"/>
      <c r="S202" s="357"/>
      <c r="T202" s="357"/>
      <c r="U202" s="357"/>
      <c r="V202" s="357"/>
      <c r="W202" s="357"/>
      <c r="X202" s="357"/>
      <c r="Y202" s="357"/>
      <c r="Z202" s="357"/>
      <c r="AA202" s="357"/>
      <c r="AB202" s="357"/>
      <c r="AC202" s="357"/>
      <c r="AD202" s="357"/>
      <c r="AE202" s="357"/>
      <c r="AF202" s="357"/>
      <c r="AG202" s="357"/>
      <c r="AH202" s="357"/>
      <c r="AI202" s="357"/>
      <c r="AJ202" s="357"/>
      <c r="AK202" s="357"/>
      <c r="AL202" s="357"/>
      <c r="AM202" s="357"/>
      <c r="AN202" s="357"/>
      <c r="AO202" s="357"/>
      <c r="AP202" s="357"/>
      <c r="AQ202" s="357"/>
      <c r="AR202" s="357"/>
      <c r="AS202" s="357"/>
      <c r="AT202" s="357"/>
      <c r="AU202" s="357"/>
      <c r="AV202" s="357"/>
      <c r="AW202" s="357"/>
      <c r="AX202" s="357"/>
      <c r="AY202" s="357"/>
      <c r="AZ202" s="357"/>
      <c r="BA202" s="357"/>
      <c r="BB202" s="357"/>
    </row>
    <row r="203" ht="12.75" customHeight="1">
      <c r="A203" s="357"/>
      <c r="B203" s="357"/>
      <c r="C203" s="357"/>
      <c r="D203" s="357"/>
      <c r="E203" s="357"/>
      <c r="F203" s="357"/>
      <c r="G203" s="357"/>
      <c r="H203" s="357"/>
      <c r="I203" s="357"/>
      <c r="J203" s="357"/>
      <c r="K203" s="357"/>
      <c r="L203" s="357"/>
      <c r="M203" s="357"/>
      <c r="N203" s="357"/>
      <c r="O203" s="357"/>
      <c r="P203" s="357"/>
      <c r="Q203" s="357"/>
      <c r="R203" s="357"/>
      <c r="S203" s="357"/>
      <c r="T203" s="357"/>
      <c r="U203" s="357"/>
      <c r="V203" s="357"/>
      <c r="W203" s="357"/>
      <c r="X203" s="357"/>
      <c r="Y203" s="357"/>
      <c r="Z203" s="357"/>
      <c r="AA203" s="357"/>
      <c r="AB203" s="357"/>
      <c r="AC203" s="357"/>
      <c r="AD203" s="357"/>
      <c r="AE203" s="357"/>
      <c r="AF203" s="357"/>
      <c r="AG203" s="357"/>
      <c r="AH203" s="357"/>
      <c r="AI203" s="357"/>
      <c r="AJ203" s="357"/>
      <c r="AK203" s="357"/>
      <c r="AL203" s="357"/>
      <c r="AM203" s="357"/>
      <c r="AN203" s="357"/>
      <c r="AO203" s="357"/>
      <c r="AP203" s="357"/>
      <c r="AQ203" s="357"/>
      <c r="AR203" s="357"/>
      <c r="AS203" s="357"/>
      <c r="AT203" s="357"/>
      <c r="AU203" s="357"/>
      <c r="AV203" s="357"/>
      <c r="AW203" s="357"/>
      <c r="AX203" s="357"/>
      <c r="AY203" s="357"/>
      <c r="AZ203" s="357"/>
      <c r="BA203" s="357"/>
      <c r="BB203" s="357"/>
    </row>
    <row r="204" ht="12.75" customHeight="1">
      <c r="A204" s="357"/>
      <c r="B204" s="357"/>
      <c r="C204" s="357"/>
      <c r="D204" s="357"/>
      <c r="E204" s="357"/>
      <c r="F204" s="357"/>
      <c r="G204" s="357"/>
      <c r="H204" s="357"/>
      <c r="I204" s="357"/>
      <c r="J204" s="357"/>
      <c r="K204" s="357"/>
      <c r="L204" s="357"/>
      <c r="M204" s="357"/>
      <c r="N204" s="357"/>
      <c r="O204" s="357"/>
      <c r="P204" s="357"/>
      <c r="Q204" s="357"/>
      <c r="R204" s="357"/>
      <c r="S204" s="357"/>
      <c r="T204" s="357"/>
      <c r="U204" s="357"/>
      <c r="V204" s="357"/>
      <c r="W204" s="357"/>
      <c r="X204" s="357"/>
      <c r="Y204" s="357"/>
      <c r="Z204" s="357"/>
      <c r="AA204" s="357"/>
      <c r="AB204" s="357"/>
      <c r="AC204" s="357"/>
      <c r="AD204" s="357"/>
      <c r="AE204" s="357"/>
      <c r="AF204" s="357"/>
      <c r="AG204" s="357"/>
      <c r="AH204" s="357"/>
      <c r="AI204" s="357"/>
      <c r="AJ204" s="357"/>
      <c r="AK204" s="357"/>
      <c r="AL204" s="357"/>
      <c r="AM204" s="357"/>
      <c r="AN204" s="357"/>
      <c r="AO204" s="357"/>
      <c r="AP204" s="357"/>
      <c r="AQ204" s="357"/>
      <c r="AR204" s="357"/>
      <c r="AS204" s="357"/>
      <c r="AT204" s="357"/>
      <c r="AU204" s="357"/>
      <c r="AV204" s="357"/>
      <c r="AW204" s="357"/>
      <c r="AX204" s="357"/>
      <c r="AY204" s="357"/>
      <c r="AZ204" s="357"/>
      <c r="BA204" s="357"/>
      <c r="BB204" s="357"/>
    </row>
    <row r="205" ht="12.75" customHeight="1">
      <c r="A205" s="357"/>
      <c r="B205" s="357"/>
      <c r="C205" s="357"/>
      <c r="D205" s="357"/>
      <c r="E205" s="357"/>
      <c r="F205" s="357"/>
      <c r="G205" s="357"/>
      <c r="H205" s="357"/>
      <c r="I205" s="357"/>
      <c r="J205" s="357"/>
      <c r="K205" s="357"/>
      <c r="L205" s="357"/>
      <c r="M205" s="357"/>
      <c r="N205" s="357"/>
      <c r="O205" s="357"/>
      <c r="P205" s="357"/>
      <c r="Q205" s="357"/>
      <c r="R205" s="357"/>
      <c r="S205" s="357"/>
      <c r="T205" s="357"/>
      <c r="U205" s="357"/>
      <c r="V205" s="357"/>
      <c r="W205" s="357"/>
      <c r="X205" s="357"/>
      <c r="Y205" s="357"/>
      <c r="Z205" s="357"/>
      <c r="AA205" s="357"/>
      <c r="AB205" s="357"/>
      <c r="AC205" s="357"/>
      <c r="AD205" s="357"/>
      <c r="AE205" s="357"/>
      <c r="AF205" s="357"/>
      <c r="AG205" s="357"/>
      <c r="AH205" s="357"/>
      <c r="AI205" s="357"/>
      <c r="AJ205" s="357"/>
      <c r="AK205" s="357"/>
      <c r="AL205" s="357"/>
      <c r="AM205" s="357"/>
      <c r="AN205" s="357"/>
      <c r="AO205" s="357"/>
      <c r="AP205" s="357"/>
      <c r="AQ205" s="357"/>
      <c r="AR205" s="357"/>
      <c r="AS205" s="357"/>
      <c r="AT205" s="357"/>
      <c r="AU205" s="357"/>
      <c r="AV205" s="357"/>
      <c r="AW205" s="357"/>
      <c r="AX205" s="357"/>
      <c r="AY205" s="357"/>
      <c r="AZ205" s="357"/>
      <c r="BA205" s="357"/>
      <c r="BB205" s="357"/>
    </row>
    <row r="206" ht="12.75" customHeight="1">
      <c r="A206" s="357"/>
      <c r="B206" s="357"/>
      <c r="C206" s="357"/>
      <c r="D206" s="357"/>
      <c r="E206" s="357"/>
      <c r="F206" s="357"/>
      <c r="G206" s="357"/>
      <c r="H206" s="357"/>
      <c r="I206" s="357"/>
      <c r="J206" s="357"/>
      <c r="K206" s="357"/>
      <c r="L206" s="357"/>
      <c r="M206" s="357"/>
      <c r="N206" s="357"/>
      <c r="O206" s="357"/>
      <c r="P206" s="357"/>
      <c r="Q206" s="357"/>
      <c r="R206" s="357"/>
      <c r="S206" s="357"/>
      <c r="T206" s="357"/>
      <c r="U206" s="357"/>
      <c r="V206" s="357"/>
      <c r="W206" s="357"/>
      <c r="X206" s="357"/>
      <c r="Y206" s="357"/>
      <c r="Z206" s="357"/>
      <c r="AA206" s="357"/>
      <c r="AB206" s="357"/>
      <c r="AC206" s="357"/>
      <c r="AD206" s="357"/>
      <c r="AE206" s="357"/>
      <c r="AF206" s="357"/>
      <c r="AG206" s="357"/>
      <c r="AH206" s="357"/>
      <c r="AI206" s="357"/>
      <c r="AJ206" s="357"/>
      <c r="AK206" s="357"/>
      <c r="AL206" s="357"/>
      <c r="AM206" s="357"/>
      <c r="AN206" s="357"/>
      <c r="AO206" s="357"/>
      <c r="AP206" s="357"/>
      <c r="AQ206" s="357"/>
      <c r="AR206" s="357"/>
      <c r="AS206" s="357"/>
      <c r="AT206" s="357"/>
      <c r="AU206" s="357"/>
      <c r="AV206" s="357"/>
      <c r="AW206" s="357"/>
      <c r="AX206" s="357"/>
      <c r="AY206" s="357"/>
      <c r="AZ206" s="357"/>
      <c r="BA206" s="357"/>
      <c r="BB206" s="357"/>
    </row>
    <row r="207" ht="12.75" customHeight="1">
      <c r="A207" s="357"/>
      <c r="B207" s="357"/>
      <c r="C207" s="357"/>
      <c r="D207" s="357"/>
      <c r="E207" s="357"/>
      <c r="F207" s="357"/>
      <c r="G207" s="357"/>
      <c r="H207" s="357"/>
      <c r="I207" s="357"/>
      <c r="J207" s="357"/>
      <c r="K207" s="357"/>
      <c r="L207" s="357"/>
      <c r="M207" s="357"/>
      <c r="N207" s="357"/>
      <c r="O207" s="357"/>
      <c r="P207" s="357"/>
      <c r="Q207" s="357"/>
      <c r="R207" s="357"/>
      <c r="S207" s="357"/>
      <c r="T207" s="357"/>
      <c r="U207" s="357"/>
      <c r="V207" s="357"/>
      <c r="W207" s="357"/>
      <c r="X207" s="357"/>
      <c r="Y207" s="357"/>
      <c r="Z207" s="357"/>
      <c r="AA207" s="357"/>
      <c r="AB207" s="357"/>
      <c r="AC207" s="357"/>
      <c r="AD207" s="357"/>
      <c r="AE207" s="357"/>
      <c r="AF207" s="357"/>
      <c r="AG207" s="357"/>
      <c r="AH207" s="357"/>
      <c r="AI207" s="357"/>
      <c r="AJ207" s="357"/>
      <c r="AK207" s="357"/>
      <c r="AL207" s="357"/>
      <c r="AM207" s="357"/>
      <c r="AN207" s="357"/>
      <c r="AO207" s="357"/>
      <c r="AP207" s="357"/>
      <c r="AQ207" s="357"/>
      <c r="AR207" s="357"/>
      <c r="AS207" s="357"/>
      <c r="AT207" s="357"/>
      <c r="AU207" s="357"/>
      <c r="AV207" s="357"/>
      <c r="AW207" s="357"/>
      <c r="AX207" s="357"/>
      <c r="AY207" s="357"/>
      <c r="AZ207" s="357"/>
      <c r="BA207" s="357"/>
      <c r="BB207" s="357"/>
    </row>
    <row r="208" ht="12.75" customHeight="1">
      <c r="A208" s="357"/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  <c r="AA208" s="357"/>
      <c r="AB208" s="357"/>
      <c r="AC208" s="357"/>
      <c r="AD208" s="357"/>
      <c r="AE208" s="357"/>
      <c r="AF208" s="357"/>
      <c r="AG208" s="357"/>
      <c r="AH208" s="357"/>
      <c r="AI208" s="357"/>
      <c r="AJ208" s="357"/>
      <c r="AK208" s="357"/>
      <c r="AL208" s="357"/>
      <c r="AM208" s="357"/>
      <c r="AN208" s="357"/>
      <c r="AO208" s="357"/>
      <c r="AP208" s="357"/>
      <c r="AQ208" s="357"/>
      <c r="AR208" s="357"/>
      <c r="AS208" s="357"/>
      <c r="AT208" s="357"/>
      <c r="AU208" s="357"/>
      <c r="AV208" s="357"/>
      <c r="AW208" s="357"/>
      <c r="AX208" s="357"/>
      <c r="AY208" s="357"/>
      <c r="AZ208" s="357"/>
      <c r="BA208" s="357"/>
      <c r="BB208" s="357"/>
    </row>
    <row r="209" ht="12.75" customHeight="1">
      <c r="A209" s="357"/>
      <c r="B209" s="357"/>
      <c r="C209" s="357"/>
      <c r="D209" s="357"/>
      <c r="E209" s="357"/>
      <c r="F209" s="357"/>
      <c r="G209" s="357"/>
      <c r="H209" s="357"/>
      <c r="I209" s="357"/>
      <c r="J209" s="357"/>
      <c r="K209" s="357"/>
      <c r="L209" s="357"/>
      <c r="M209" s="357"/>
      <c r="N209" s="357"/>
      <c r="O209" s="357"/>
      <c r="P209" s="357"/>
      <c r="Q209" s="357"/>
      <c r="R209" s="357"/>
      <c r="S209" s="357"/>
      <c r="T209" s="357"/>
      <c r="U209" s="357"/>
      <c r="V209" s="357"/>
      <c r="W209" s="357"/>
      <c r="X209" s="357"/>
      <c r="Y209" s="357"/>
      <c r="Z209" s="357"/>
      <c r="AA209" s="357"/>
      <c r="AB209" s="357"/>
      <c r="AC209" s="357"/>
      <c r="AD209" s="357"/>
      <c r="AE209" s="357"/>
      <c r="AF209" s="357"/>
      <c r="AG209" s="357"/>
      <c r="AH209" s="357"/>
      <c r="AI209" s="357"/>
      <c r="AJ209" s="357"/>
      <c r="AK209" s="357"/>
      <c r="AL209" s="357"/>
      <c r="AM209" s="357"/>
      <c r="AN209" s="357"/>
      <c r="AO209" s="357"/>
      <c r="AP209" s="357"/>
      <c r="AQ209" s="357"/>
      <c r="AR209" s="357"/>
      <c r="AS209" s="357"/>
      <c r="AT209" s="357"/>
      <c r="AU209" s="357"/>
      <c r="AV209" s="357"/>
      <c r="AW209" s="357"/>
      <c r="AX209" s="357"/>
      <c r="AY209" s="357"/>
      <c r="AZ209" s="357"/>
      <c r="BA209" s="357"/>
      <c r="BB209" s="357"/>
    </row>
    <row r="210" ht="12.75" customHeight="1">
      <c r="A210" s="357"/>
      <c r="B210" s="357"/>
      <c r="C210" s="357"/>
      <c r="D210" s="357"/>
      <c r="E210" s="357"/>
      <c r="F210" s="357"/>
      <c r="G210" s="357"/>
      <c r="H210" s="357"/>
      <c r="I210" s="357"/>
      <c r="J210" s="357"/>
      <c r="K210" s="357"/>
      <c r="L210" s="357"/>
      <c r="M210" s="357"/>
      <c r="N210" s="357"/>
      <c r="O210" s="357"/>
      <c r="P210" s="357"/>
      <c r="Q210" s="357"/>
      <c r="R210" s="357"/>
      <c r="S210" s="357"/>
      <c r="T210" s="357"/>
      <c r="U210" s="357"/>
      <c r="V210" s="357"/>
      <c r="W210" s="357"/>
      <c r="X210" s="357"/>
      <c r="Y210" s="357"/>
      <c r="Z210" s="357"/>
      <c r="AA210" s="357"/>
      <c r="AB210" s="357"/>
      <c r="AC210" s="357"/>
      <c r="AD210" s="357"/>
      <c r="AE210" s="357"/>
      <c r="AF210" s="357"/>
      <c r="AG210" s="357"/>
      <c r="AH210" s="357"/>
      <c r="AI210" s="357"/>
      <c r="AJ210" s="357"/>
      <c r="AK210" s="357"/>
      <c r="AL210" s="357"/>
      <c r="AM210" s="357"/>
      <c r="AN210" s="357"/>
      <c r="AO210" s="357"/>
      <c r="AP210" s="357"/>
      <c r="AQ210" s="357"/>
      <c r="AR210" s="357"/>
      <c r="AS210" s="357"/>
      <c r="AT210" s="357"/>
      <c r="AU210" s="357"/>
      <c r="AV210" s="357"/>
      <c r="AW210" s="357"/>
      <c r="AX210" s="357"/>
      <c r="AY210" s="357"/>
      <c r="AZ210" s="357"/>
      <c r="BA210" s="357"/>
      <c r="BB210" s="357"/>
    </row>
    <row r="211" ht="12.75" customHeight="1">
      <c r="A211" s="357"/>
      <c r="B211" s="357"/>
      <c r="C211" s="357"/>
      <c r="D211" s="357"/>
      <c r="E211" s="357"/>
      <c r="F211" s="357"/>
      <c r="G211" s="357"/>
      <c r="H211" s="357"/>
      <c r="I211" s="357"/>
      <c r="J211" s="357"/>
      <c r="K211" s="357"/>
      <c r="L211" s="357"/>
      <c r="M211" s="357"/>
      <c r="N211" s="357"/>
      <c r="O211" s="357"/>
      <c r="P211" s="357"/>
      <c r="Q211" s="357"/>
      <c r="R211" s="357"/>
      <c r="S211" s="357"/>
      <c r="T211" s="357"/>
      <c r="U211" s="357"/>
      <c r="V211" s="357"/>
      <c r="W211" s="357"/>
      <c r="X211" s="357"/>
      <c r="Y211" s="357"/>
      <c r="Z211" s="357"/>
      <c r="AA211" s="357"/>
      <c r="AB211" s="357"/>
      <c r="AC211" s="357"/>
      <c r="AD211" s="357"/>
      <c r="AE211" s="357"/>
      <c r="AF211" s="357"/>
      <c r="AG211" s="357"/>
      <c r="AH211" s="357"/>
      <c r="AI211" s="357"/>
      <c r="AJ211" s="357"/>
      <c r="AK211" s="357"/>
      <c r="AL211" s="357"/>
      <c r="AM211" s="357"/>
      <c r="AN211" s="357"/>
      <c r="AO211" s="357"/>
      <c r="AP211" s="357"/>
      <c r="AQ211" s="357"/>
      <c r="AR211" s="357"/>
      <c r="AS211" s="357"/>
      <c r="AT211" s="357"/>
      <c r="AU211" s="357"/>
      <c r="AV211" s="357"/>
      <c r="AW211" s="357"/>
      <c r="AX211" s="357"/>
      <c r="AY211" s="357"/>
      <c r="AZ211" s="357"/>
      <c r="BA211" s="357"/>
      <c r="BB211" s="357"/>
    </row>
    <row r="212" ht="12.75" customHeight="1">
      <c r="A212" s="357"/>
      <c r="B212" s="357"/>
      <c r="C212" s="357"/>
      <c r="D212" s="357"/>
      <c r="E212" s="357"/>
      <c r="F212" s="357"/>
      <c r="G212" s="357"/>
      <c r="H212" s="357"/>
      <c r="I212" s="357"/>
      <c r="J212" s="357"/>
      <c r="K212" s="357"/>
      <c r="L212" s="357"/>
      <c r="M212" s="357"/>
      <c r="N212" s="357"/>
      <c r="O212" s="357"/>
      <c r="P212" s="357"/>
      <c r="Q212" s="357"/>
      <c r="R212" s="357"/>
      <c r="S212" s="357"/>
      <c r="T212" s="357"/>
      <c r="U212" s="357"/>
      <c r="V212" s="357"/>
      <c r="W212" s="357"/>
      <c r="X212" s="357"/>
      <c r="Y212" s="357"/>
      <c r="Z212" s="357"/>
      <c r="AA212" s="357"/>
      <c r="AB212" s="357"/>
      <c r="AC212" s="357"/>
      <c r="AD212" s="357"/>
      <c r="AE212" s="357"/>
      <c r="AF212" s="357"/>
      <c r="AG212" s="357"/>
      <c r="AH212" s="357"/>
      <c r="AI212" s="357"/>
      <c r="AJ212" s="357"/>
      <c r="AK212" s="357"/>
      <c r="AL212" s="357"/>
      <c r="AM212" s="357"/>
      <c r="AN212" s="357"/>
      <c r="AO212" s="357"/>
      <c r="AP212" s="357"/>
      <c r="AQ212" s="357"/>
      <c r="AR212" s="357"/>
      <c r="AS212" s="357"/>
      <c r="AT212" s="357"/>
      <c r="AU212" s="357"/>
      <c r="AV212" s="357"/>
      <c r="AW212" s="357"/>
      <c r="AX212" s="357"/>
      <c r="AY212" s="357"/>
      <c r="AZ212" s="357"/>
      <c r="BA212" s="357"/>
      <c r="BB212" s="357"/>
    </row>
    <row r="213" ht="12.75" customHeight="1">
      <c r="A213" s="357"/>
      <c r="B213" s="357"/>
      <c r="C213" s="357"/>
      <c r="D213" s="357"/>
      <c r="E213" s="357"/>
      <c r="F213" s="357"/>
      <c r="G213" s="357"/>
      <c r="H213" s="357"/>
      <c r="I213" s="357"/>
      <c r="J213" s="357"/>
      <c r="K213" s="357"/>
      <c r="L213" s="357"/>
      <c r="M213" s="357"/>
      <c r="N213" s="357"/>
      <c r="O213" s="357"/>
      <c r="P213" s="357"/>
      <c r="Q213" s="357"/>
      <c r="R213" s="357"/>
      <c r="S213" s="357"/>
      <c r="T213" s="357"/>
      <c r="U213" s="357"/>
      <c r="V213" s="357"/>
      <c r="W213" s="357"/>
      <c r="X213" s="357"/>
      <c r="Y213" s="357"/>
      <c r="Z213" s="357"/>
      <c r="AA213" s="357"/>
      <c r="AB213" s="357"/>
      <c r="AC213" s="357"/>
      <c r="AD213" s="357"/>
      <c r="AE213" s="357"/>
      <c r="AF213" s="357"/>
      <c r="AG213" s="357"/>
      <c r="AH213" s="357"/>
      <c r="AI213" s="357"/>
      <c r="AJ213" s="357"/>
      <c r="AK213" s="357"/>
      <c r="AL213" s="357"/>
      <c r="AM213" s="357"/>
      <c r="AN213" s="357"/>
      <c r="AO213" s="357"/>
      <c r="AP213" s="357"/>
      <c r="AQ213" s="357"/>
      <c r="AR213" s="357"/>
      <c r="AS213" s="357"/>
      <c r="AT213" s="357"/>
      <c r="AU213" s="357"/>
      <c r="AV213" s="357"/>
      <c r="AW213" s="357"/>
      <c r="AX213" s="357"/>
      <c r="AY213" s="357"/>
      <c r="AZ213" s="357"/>
      <c r="BA213" s="357"/>
      <c r="BB213" s="357"/>
    </row>
    <row r="214" ht="12.75" customHeight="1">
      <c r="A214" s="357"/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  <c r="AA214" s="357"/>
      <c r="AB214" s="357"/>
      <c r="AC214" s="357"/>
      <c r="AD214" s="357"/>
      <c r="AE214" s="357"/>
      <c r="AF214" s="357"/>
      <c r="AG214" s="357"/>
      <c r="AH214" s="357"/>
      <c r="AI214" s="357"/>
      <c r="AJ214" s="357"/>
      <c r="AK214" s="357"/>
      <c r="AL214" s="357"/>
      <c r="AM214" s="357"/>
      <c r="AN214" s="357"/>
      <c r="AO214" s="357"/>
      <c r="AP214" s="357"/>
      <c r="AQ214" s="357"/>
      <c r="AR214" s="357"/>
      <c r="AS214" s="357"/>
      <c r="AT214" s="357"/>
      <c r="AU214" s="357"/>
      <c r="AV214" s="357"/>
      <c r="AW214" s="357"/>
      <c r="AX214" s="357"/>
      <c r="AY214" s="357"/>
      <c r="AZ214" s="357"/>
      <c r="BA214" s="357"/>
      <c r="BB214" s="357"/>
    </row>
    <row r="215" ht="12.75" customHeight="1">
      <c r="A215" s="357"/>
      <c r="B215" s="357"/>
      <c r="C215" s="357"/>
      <c r="D215" s="357"/>
      <c r="E215" s="357"/>
      <c r="F215" s="357"/>
      <c r="G215" s="357"/>
      <c r="H215" s="357"/>
      <c r="I215" s="357"/>
      <c r="J215" s="357"/>
      <c r="K215" s="357"/>
      <c r="L215" s="357"/>
      <c r="M215" s="357"/>
      <c r="N215" s="357"/>
      <c r="O215" s="357"/>
      <c r="P215" s="357"/>
      <c r="Q215" s="357"/>
      <c r="R215" s="357"/>
      <c r="S215" s="357"/>
      <c r="T215" s="357"/>
      <c r="U215" s="357"/>
      <c r="V215" s="357"/>
      <c r="W215" s="357"/>
      <c r="X215" s="357"/>
      <c r="Y215" s="357"/>
      <c r="Z215" s="357"/>
      <c r="AA215" s="357"/>
      <c r="AB215" s="357"/>
      <c r="AC215" s="357"/>
      <c r="AD215" s="357"/>
      <c r="AE215" s="357"/>
      <c r="AF215" s="357"/>
      <c r="AG215" s="357"/>
      <c r="AH215" s="357"/>
      <c r="AI215" s="357"/>
      <c r="AJ215" s="357"/>
      <c r="AK215" s="357"/>
      <c r="AL215" s="357"/>
      <c r="AM215" s="357"/>
      <c r="AN215" s="357"/>
      <c r="AO215" s="357"/>
      <c r="AP215" s="357"/>
      <c r="AQ215" s="357"/>
      <c r="AR215" s="357"/>
      <c r="AS215" s="357"/>
      <c r="AT215" s="357"/>
      <c r="AU215" s="357"/>
      <c r="AV215" s="357"/>
      <c r="AW215" s="357"/>
      <c r="AX215" s="357"/>
      <c r="AY215" s="357"/>
      <c r="AZ215" s="357"/>
      <c r="BA215" s="357"/>
      <c r="BB215" s="357"/>
    </row>
    <row r="216" ht="12.75" customHeight="1">
      <c r="A216" s="357"/>
      <c r="B216" s="357"/>
      <c r="C216" s="357"/>
      <c r="D216" s="357"/>
      <c r="E216" s="357"/>
      <c r="F216" s="357"/>
      <c r="G216" s="357"/>
      <c r="H216" s="357"/>
      <c r="I216" s="357"/>
      <c r="J216" s="357"/>
      <c r="K216" s="357"/>
      <c r="L216" s="357"/>
      <c r="M216" s="357"/>
      <c r="N216" s="357"/>
      <c r="O216" s="357"/>
      <c r="P216" s="357"/>
      <c r="Q216" s="357"/>
      <c r="R216" s="357"/>
      <c r="S216" s="357"/>
      <c r="T216" s="357"/>
      <c r="U216" s="357"/>
      <c r="V216" s="357"/>
      <c r="W216" s="357"/>
      <c r="X216" s="357"/>
      <c r="Y216" s="357"/>
      <c r="Z216" s="357"/>
      <c r="AA216" s="357"/>
      <c r="AB216" s="357"/>
      <c r="AC216" s="357"/>
      <c r="AD216" s="357"/>
      <c r="AE216" s="357"/>
      <c r="AF216" s="357"/>
      <c r="AG216" s="357"/>
      <c r="AH216" s="357"/>
      <c r="AI216" s="357"/>
      <c r="AJ216" s="357"/>
      <c r="AK216" s="357"/>
      <c r="AL216" s="357"/>
      <c r="AM216" s="357"/>
      <c r="AN216" s="357"/>
      <c r="AO216" s="357"/>
      <c r="AP216" s="357"/>
      <c r="AQ216" s="357"/>
      <c r="AR216" s="357"/>
      <c r="AS216" s="357"/>
      <c r="AT216" s="357"/>
      <c r="AU216" s="357"/>
      <c r="AV216" s="357"/>
      <c r="AW216" s="357"/>
      <c r="AX216" s="357"/>
      <c r="AY216" s="357"/>
      <c r="AZ216" s="357"/>
      <c r="BA216" s="357"/>
      <c r="BB216" s="357"/>
    </row>
    <row r="217" ht="12.75" customHeight="1">
      <c r="A217" s="357"/>
      <c r="B217" s="357"/>
      <c r="C217" s="357"/>
      <c r="D217" s="357"/>
      <c r="E217" s="357"/>
      <c r="F217" s="357"/>
      <c r="G217" s="357"/>
      <c r="H217" s="357"/>
      <c r="I217" s="357"/>
      <c r="J217" s="357"/>
      <c r="K217" s="357"/>
      <c r="L217" s="357"/>
      <c r="M217" s="357"/>
      <c r="N217" s="357"/>
      <c r="O217" s="357"/>
      <c r="P217" s="357"/>
      <c r="Q217" s="357"/>
      <c r="R217" s="357"/>
      <c r="S217" s="357"/>
      <c r="T217" s="357"/>
      <c r="U217" s="357"/>
      <c r="V217" s="357"/>
      <c r="W217" s="357"/>
      <c r="X217" s="357"/>
      <c r="Y217" s="357"/>
      <c r="Z217" s="357"/>
      <c r="AA217" s="357"/>
      <c r="AB217" s="357"/>
      <c r="AC217" s="357"/>
      <c r="AD217" s="357"/>
      <c r="AE217" s="357"/>
      <c r="AF217" s="357"/>
      <c r="AG217" s="357"/>
      <c r="AH217" s="357"/>
      <c r="AI217" s="357"/>
      <c r="AJ217" s="357"/>
      <c r="AK217" s="357"/>
      <c r="AL217" s="357"/>
      <c r="AM217" s="357"/>
      <c r="AN217" s="357"/>
      <c r="AO217" s="357"/>
      <c r="AP217" s="357"/>
      <c r="AQ217" s="357"/>
      <c r="AR217" s="357"/>
      <c r="AS217" s="357"/>
      <c r="AT217" s="357"/>
      <c r="AU217" s="357"/>
      <c r="AV217" s="357"/>
      <c r="AW217" s="357"/>
      <c r="AX217" s="357"/>
      <c r="AY217" s="357"/>
      <c r="AZ217" s="357"/>
      <c r="BA217" s="357"/>
      <c r="BB217" s="357"/>
    </row>
    <row r="218" ht="12.75" customHeight="1">
      <c r="A218" s="357"/>
      <c r="B218" s="357"/>
      <c r="C218" s="357"/>
      <c r="D218" s="357"/>
      <c r="E218" s="357"/>
      <c r="F218" s="357"/>
      <c r="G218" s="357"/>
      <c r="H218" s="357"/>
      <c r="I218" s="357"/>
      <c r="J218" s="357"/>
      <c r="K218" s="357"/>
      <c r="L218" s="357"/>
      <c r="M218" s="357"/>
      <c r="N218" s="357"/>
      <c r="O218" s="357"/>
      <c r="P218" s="357"/>
      <c r="Q218" s="357"/>
      <c r="R218" s="357"/>
      <c r="S218" s="357"/>
      <c r="T218" s="357"/>
      <c r="U218" s="357"/>
      <c r="V218" s="357"/>
      <c r="W218" s="357"/>
      <c r="X218" s="357"/>
      <c r="Y218" s="357"/>
      <c r="Z218" s="357"/>
      <c r="AA218" s="357"/>
      <c r="AB218" s="357"/>
      <c r="AC218" s="357"/>
      <c r="AD218" s="357"/>
      <c r="AE218" s="357"/>
      <c r="AF218" s="357"/>
      <c r="AG218" s="357"/>
      <c r="AH218" s="357"/>
      <c r="AI218" s="357"/>
      <c r="AJ218" s="357"/>
      <c r="AK218" s="357"/>
      <c r="AL218" s="357"/>
      <c r="AM218" s="357"/>
      <c r="AN218" s="357"/>
      <c r="AO218" s="357"/>
      <c r="AP218" s="357"/>
      <c r="AQ218" s="357"/>
      <c r="AR218" s="357"/>
      <c r="AS218" s="357"/>
      <c r="AT218" s="357"/>
      <c r="AU218" s="357"/>
      <c r="AV218" s="357"/>
      <c r="AW218" s="357"/>
      <c r="AX218" s="357"/>
      <c r="AY218" s="357"/>
      <c r="AZ218" s="357"/>
      <c r="BA218" s="357"/>
      <c r="BB218" s="357"/>
    </row>
    <row r="219" ht="12.75" customHeight="1">
      <c r="A219" s="357"/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  <c r="AA219" s="357"/>
      <c r="AB219" s="357"/>
      <c r="AC219" s="357"/>
      <c r="AD219" s="357"/>
      <c r="AE219" s="357"/>
      <c r="AF219" s="357"/>
      <c r="AG219" s="357"/>
      <c r="AH219" s="357"/>
      <c r="AI219" s="357"/>
      <c r="AJ219" s="357"/>
      <c r="AK219" s="357"/>
      <c r="AL219" s="357"/>
      <c r="AM219" s="357"/>
      <c r="AN219" s="357"/>
      <c r="AO219" s="357"/>
      <c r="AP219" s="357"/>
      <c r="AQ219" s="357"/>
      <c r="AR219" s="357"/>
      <c r="AS219" s="357"/>
      <c r="AT219" s="357"/>
      <c r="AU219" s="357"/>
      <c r="AV219" s="357"/>
      <c r="AW219" s="357"/>
      <c r="AX219" s="357"/>
      <c r="AY219" s="357"/>
      <c r="AZ219" s="357"/>
      <c r="BA219" s="357"/>
      <c r="BB219" s="357"/>
    </row>
    <row r="220" ht="12.75" customHeight="1">
      <c r="A220" s="357"/>
      <c r="B220" s="357"/>
      <c r="C220" s="357"/>
      <c r="D220" s="357"/>
      <c r="E220" s="357"/>
      <c r="F220" s="357"/>
      <c r="G220" s="357"/>
      <c r="H220" s="357"/>
      <c r="I220" s="357"/>
      <c r="J220" s="357"/>
      <c r="K220" s="357"/>
      <c r="L220" s="357"/>
      <c r="M220" s="357"/>
      <c r="N220" s="357"/>
      <c r="O220" s="357"/>
      <c r="P220" s="357"/>
      <c r="Q220" s="357"/>
      <c r="R220" s="357"/>
      <c r="S220" s="357"/>
      <c r="T220" s="357"/>
      <c r="U220" s="357"/>
      <c r="V220" s="357"/>
      <c r="W220" s="357"/>
      <c r="X220" s="357"/>
      <c r="Y220" s="357"/>
      <c r="Z220" s="357"/>
      <c r="AA220" s="357"/>
      <c r="AB220" s="357"/>
      <c r="AC220" s="357"/>
      <c r="AD220" s="357"/>
      <c r="AE220" s="357"/>
      <c r="AF220" s="357"/>
      <c r="AG220" s="357"/>
      <c r="AH220" s="357"/>
      <c r="AI220" s="357"/>
      <c r="AJ220" s="357"/>
      <c r="AK220" s="357"/>
      <c r="AL220" s="357"/>
      <c r="AM220" s="357"/>
      <c r="AN220" s="357"/>
      <c r="AO220" s="357"/>
      <c r="AP220" s="357"/>
      <c r="AQ220" s="357"/>
      <c r="AR220" s="357"/>
      <c r="AS220" s="357"/>
      <c r="AT220" s="357"/>
      <c r="AU220" s="357"/>
      <c r="AV220" s="357"/>
      <c r="AW220" s="357"/>
      <c r="AX220" s="357"/>
      <c r="AY220" s="357"/>
      <c r="AZ220" s="357"/>
      <c r="BA220" s="357"/>
      <c r="BB220" s="357"/>
    </row>
    <row r="221" ht="12.75" customHeight="1">
      <c r="A221" s="357"/>
      <c r="B221" s="357"/>
      <c r="C221" s="357"/>
      <c r="D221" s="357"/>
      <c r="E221" s="357"/>
      <c r="F221" s="357"/>
      <c r="G221" s="357"/>
      <c r="H221" s="357"/>
      <c r="I221" s="357"/>
      <c r="J221" s="357"/>
      <c r="K221" s="357"/>
      <c r="L221" s="357"/>
      <c r="M221" s="357"/>
      <c r="N221" s="357"/>
      <c r="O221" s="357"/>
      <c r="P221" s="357"/>
      <c r="Q221" s="357"/>
      <c r="R221" s="357"/>
      <c r="S221" s="357"/>
      <c r="T221" s="357"/>
      <c r="U221" s="357"/>
      <c r="V221" s="357"/>
      <c r="W221" s="357"/>
      <c r="X221" s="357"/>
      <c r="Y221" s="357"/>
      <c r="Z221" s="357"/>
      <c r="AA221" s="357"/>
      <c r="AB221" s="357"/>
      <c r="AC221" s="357"/>
      <c r="AD221" s="357"/>
      <c r="AE221" s="357"/>
      <c r="AF221" s="357"/>
      <c r="AG221" s="357"/>
      <c r="AH221" s="357"/>
      <c r="AI221" s="357"/>
      <c r="AJ221" s="357"/>
      <c r="AK221" s="357"/>
      <c r="AL221" s="357"/>
      <c r="AM221" s="357"/>
      <c r="AN221" s="357"/>
      <c r="AO221" s="357"/>
      <c r="AP221" s="357"/>
      <c r="AQ221" s="357"/>
      <c r="AR221" s="357"/>
      <c r="AS221" s="357"/>
      <c r="AT221" s="357"/>
      <c r="AU221" s="357"/>
      <c r="AV221" s="357"/>
      <c r="AW221" s="357"/>
      <c r="AX221" s="357"/>
      <c r="AY221" s="357"/>
      <c r="AZ221" s="357"/>
      <c r="BA221" s="357"/>
      <c r="BB221" s="357"/>
    </row>
    <row r="222" ht="12.75" customHeight="1">
      <c r="A222" s="357"/>
      <c r="B222" s="357"/>
      <c r="C222" s="357"/>
      <c r="D222" s="357"/>
      <c r="E222" s="357"/>
      <c r="F222" s="357"/>
      <c r="G222" s="357"/>
      <c r="H222" s="357"/>
      <c r="I222" s="357"/>
      <c r="J222" s="357"/>
      <c r="K222" s="357"/>
      <c r="L222" s="357"/>
      <c r="M222" s="357"/>
      <c r="N222" s="357"/>
      <c r="O222" s="357"/>
      <c r="P222" s="357"/>
      <c r="Q222" s="357"/>
      <c r="R222" s="357"/>
      <c r="S222" s="357"/>
      <c r="T222" s="357"/>
      <c r="U222" s="357"/>
      <c r="V222" s="357"/>
      <c r="W222" s="357"/>
      <c r="X222" s="357"/>
      <c r="Y222" s="357"/>
      <c r="Z222" s="357"/>
      <c r="AA222" s="357"/>
      <c r="AB222" s="357"/>
      <c r="AC222" s="357"/>
      <c r="AD222" s="357"/>
      <c r="AE222" s="357"/>
      <c r="AF222" s="357"/>
      <c r="AG222" s="357"/>
      <c r="AH222" s="357"/>
      <c r="AI222" s="357"/>
      <c r="AJ222" s="357"/>
      <c r="AK222" s="357"/>
      <c r="AL222" s="357"/>
      <c r="AM222" s="357"/>
      <c r="AN222" s="357"/>
      <c r="AO222" s="357"/>
      <c r="AP222" s="357"/>
      <c r="AQ222" s="357"/>
      <c r="AR222" s="357"/>
      <c r="AS222" s="357"/>
      <c r="AT222" s="357"/>
      <c r="AU222" s="357"/>
      <c r="AV222" s="357"/>
      <c r="AW222" s="357"/>
      <c r="AX222" s="357"/>
      <c r="AY222" s="357"/>
      <c r="AZ222" s="357"/>
      <c r="BA222" s="357"/>
      <c r="BB222" s="357"/>
    </row>
    <row r="223" ht="12.75" customHeight="1">
      <c r="A223" s="357"/>
      <c r="B223" s="357"/>
      <c r="C223" s="357"/>
      <c r="D223" s="357"/>
      <c r="E223" s="357"/>
      <c r="F223" s="357"/>
      <c r="G223" s="357"/>
      <c r="H223" s="357"/>
      <c r="I223" s="357"/>
      <c r="J223" s="357"/>
      <c r="K223" s="357"/>
      <c r="L223" s="357"/>
      <c r="M223" s="357"/>
      <c r="N223" s="357"/>
      <c r="O223" s="357"/>
      <c r="P223" s="357"/>
      <c r="Q223" s="357"/>
      <c r="R223" s="357"/>
      <c r="S223" s="357"/>
      <c r="T223" s="357"/>
      <c r="U223" s="357"/>
      <c r="V223" s="357"/>
      <c r="W223" s="357"/>
      <c r="X223" s="357"/>
      <c r="Y223" s="357"/>
      <c r="Z223" s="357"/>
      <c r="AA223" s="357"/>
      <c r="AB223" s="357"/>
      <c r="AC223" s="357"/>
      <c r="AD223" s="357"/>
      <c r="AE223" s="357"/>
      <c r="AF223" s="357"/>
      <c r="AG223" s="357"/>
      <c r="AH223" s="357"/>
      <c r="AI223" s="357"/>
      <c r="AJ223" s="357"/>
      <c r="AK223" s="357"/>
      <c r="AL223" s="357"/>
      <c r="AM223" s="357"/>
      <c r="AN223" s="357"/>
      <c r="AO223" s="357"/>
      <c r="AP223" s="357"/>
      <c r="AQ223" s="357"/>
      <c r="AR223" s="357"/>
      <c r="AS223" s="357"/>
      <c r="AT223" s="357"/>
      <c r="AU223" s="357"/>
      <c r="AV223" s="357"/>
      <c r="AW223" s="357"/>
      <c r="AX223" s="357"/>
      <c r="AY223" s="357"/>
      <c r="AZ223" s="357"/>
      <c r="BA223" s="357"/>
      <c r="BB223" s="357"/>
    </row>
    <row r="224" ht="12.75" customHeight="1">
      <c r="A224" s="357"/>
      <c r="B224" s="357"/>
      <c r="C224" s="357"/>
      <c r="D224" s="357"/>
      <c r="E224" s="357"/>
      <c r="F224" s="357"/>
      <c r="G224" s="357"/>
      <c r="H224" s="357"/>
      <c r="I224" s="357"/>
      <c r="J224" s="357"/>
      <c r="K224" s="357"/>
      <c r="L224" s="357"/>
      <c r="M224" s="357"/>
      <c r="N224" s="357"/>
      <c r="O224" s="357"/>
      <c r="P224" s="357"/>
      <c r="Q224" s="357"/>
      <c r="R224" s="357"/>
      <c r="S224" s="357"/>
      <c r="T224" s="357"/>
      <c r="U224" s="357"/>
      <c r="V224" s="357"/>
      <c r="W224" s="357"/>
      <c r="X224" s="357"/>
      <c r="Y224" s="357"/>
      <c r="Z224" s="357"/>
      <c r="AA224" s="357"/>
      <c r="AB224" s="357"/>
      <c r="AC224" s="357"/>
      <c r="AD224" s="357"/>
      <c r="AE224" s="357"/>
      <c r="AF224" s="357"/>
      <c r="AG224" s="357"/>
      <c r="AH224" s="357"/>
      <c r="AI224" s="357"/>
      <c r="AJ224" s="357"/>
      <c r="AK224" s="357"/>
      <c r="AL224" s="357"/>
      <c r="AM224" s="357"/>
      <c r="AN224" s="357"/>
      <c r="AO224" s="357"/>
      <c r="AP224" s="357"/>
      <c r="AQ224" s="357"/>
      <c r="AR224" s="357"/>
      <c r="AS224" s="357"/>
      <c r="AT224" s="357"/>
      <c r="AU224" s="357"/>
      <c r="AV224" s="357"/>
      <c r="AW224" s="357"/>
      <c r="AX224" s="357"/>
      <c r="AY224" s="357"/>
      <c r="AZ224" s="357"/>
      <c r="BA224" s="357"/>
      <c r="BB224" s="357"/>
    </row>
    <row r="225" ht="12.75" customHeight="1">
      <c r="A225" s="357"/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  <c r="AA225" s="357"/>
      <c r="AB225" s="357"/>
      <c r="AC225" s="357"/>
      <c r="AD225" s="357"/>
      <c r="AE225" s="357"/>
      <c r="AF225" s="357"/>
      <c r="AG225" s="357"/>
      <c r="AH225" s="357"/>
      <c r="AI225" s="357"/>
      <c r="AJ225" s="357"/>
      <c r="AK225" s="357"/>
      <c r="AL225" s="357"/>
      <c r="AM225" s="357"/>
      <c r="AN225" s="357"/>
      <c r="AO225" s="357"/>
      <c r="AP225" s="357"/>
      <c r="AQ225" s="357"/>
      <c r="AR225" s="357"/>
      <c r="AS225" s="357"/>
      <c r="AT225" s="357"/>
      <c r="AU225" s="357"/>
      <c r="AV225" s="357"/>
      <c r="AW225" s="357"/>
      <c r="AX225" s="357"/>
      <c r="AY225" s="357"/>
      <c r="AZ225" s="357"/>
      <c r="BA225" s="357"/>
      <c r="BB225" s="357"/>
    </row>
    <row r="226" ht="12.75" customHeight="1">
      <c r="A226" s="357"/>
      <c r="B226" s="357"/>
      <c r="C226" s="357"/>
      <c r="D226" s="357"/>
      <c r="E226" s="357"/>
      <c r="F226" s="357"/>
      <c r="G226" s="357"/>
      <c r="H226" s="357"/>
      <c r="I226" s="357"/>
      <c r="J226" s="357"/>
      <c r="K226" s="357"/>
      <c r="L226" s="357"/>
      <c r="M226" s="357"/>
      <c r="N226" s="357"/>
      <c r="O226" s="357"/>
      <c r="P226" s="357"/>
      <c r="Q226" s="357"/>
      <c r="R226" s="357"/>
      <c r="S226" s="357"/>
      <c r="T226" s="357"/>
      <c r="U226" s="357"/>
      <c r="V226" s="357"/>
      <c r="W226" s="357"/>
      <c r="X226" s="357"/>
      <c r="Y226" s="357"/>
      <c r="Z226" s="357"/>
      <c r="AA226" s="357"/>
      <c r="AB226" s="357"/>
      <c r="AC226" s="357"/>
      <c r="AD226" s="357"/>
      <c r="AE226" s="357"/>
      <c r="AF226" s="357"/>
      <c r="AG226" s="357"/>
      <c r="AH226" s="357"/>
      <c r="AI226" s="357"/>
      <c r="AJ226" s="357"/>
      <c r="AK226" s="357"/>
      <c r="AL226" s="357"/>
      <c r="AM226" s="357"/>
      <c r="AN226" s="357"/>
      <c r="AO226" s="357"/>
      <c r="AP226" s="357"/>
      <c r="AQ226" s="357"/>
      <c r="AR226" s="357"/>
      <c r="AS226" s="357"/>
      <c r="AT226" s="357"/>
      <c r="AU226" s="357"/>
      <c r="AV226" s="357"/>
      <c r="AW226" s="357"/>
      <c r="AX226" s="357"/>
      <c r="AY226" s="357"/>
      <c r="AZ226" s="357"/>
      <c r="BA226" s="357"/>
      <c r="BB226" s="357"/>
    </row>
    <row r="227" ht="12.75" customHeight="1">
      <c r="A227" s="357"/>
      <c r="B227" s="357"/>
      <c r="C227" s="357"/>
      <c r="D227" s="357"/>
      <c r="E227" s="357"/>
      <c r="F227" s="357"/>
      <c r="G227" s="357"/>
      <c r="H227" s="357"/>
      <c r="I227" s="357"/>
      <c r="J227" s="357"/>
      <c r="K227" s="357"/>
      <c r="L227" s="357"/>
      <c r="M227" s="357"/>
      <c r="N227" s="357"/>
      <c r="O227" s="357"/>
      <c r="P227" s="357"/>
      <c r="Q227" s="357"/>
      <c r="R227" s="357"/>
      <c r="S227" s="357"/>
      <c r="T227" s="357"/>
      <c r="U227" s="357"/>
      <c r="V227" s="357"/>
      <c r="W227" s="357"/>
      <c r="X227" s="357"/>
      <c r="Y227" s="357"/>
      <c r="Z227" s="357"/>
      <c r="AA227" s="357"/>
      <c r="AB227" s="357"/>
      <c r="AC227" s="357"/>
      <c r="AD227" s="357"/>
      <c r="AE227" s="357"/>
      <c r="AF227" s="357"/>
      <c r="AG227" s="357"/>
      <c r="AH227" s="357"/>
      <c r="AI227" s="357"/>
      <c r="AJ227" s="357"/>
      <c r="AK227" s="357"/>
      <c r="AL227" s="357"/>
      <c r="AM227" s="357"/>
      <c r="AN227" s="357"/>
      <c r="AO227" s="357"/>
      <c r="AP227" s="357"/>
      <c r="AQ227" s="357"/>
      <c r="AR227" s="357"/>
      <c r="AS227" s="357"/>
      <c r="AT227" s="357"/>
      <c r="AU227" s="357"/>
      <c r="AV227" s="357"/>
      <c r="AW227" s="357"/>
      <c r="AX227" s="357"/>
      <c r="AY227" s="357"/>
      <c r="AZ227" s="357"/>
      <c r="BA227" s="357"/>
      <c r="BB227" s="357"/>
    </row>
    <row r="228" ht="12.75" customHeight="1">
      <c r="A228" s="357"/>
      <c r="B228" s="357"/>
      <c r="C228" s="357"/>
      <c r="D228" s="357"/>
      <c r="E228" s="357"/>
      <c r="F228" s="357"/>
      <c r="G228" s="357"/>
      <c r="H228" s="357"/>
      <c r="I228" s="357"/>
      <c r="J228" s="357"/>
      <c r="K228" s="357"/>
      <c r="L228" s="357"/>
      <c r="M228" s="357"/>
      <c r="N228" s="357"/>
      <c r="O228" s="357"/>
      <c r="P228" s="357"/>
      <c r="Q228" s="357"/>
      <c r="R228" s="357"/>
      <c r="S228" s="357"/>
      <c r="T228" s="357"/>
      <c r="U228" s="357"/>
      <c r="V228" s="357"/>
      <c r="W228" s="357"/>
      <c r="X228" s="357"/>
      <c r="Y228" s="357"/>
      <c r="Z228" s="357"/>
      <c r="AA228" s="357"/>
      <c r="AB228" s="357"/>
      <c r="AC228" s="357"/>
      <c r="AD228" s="357"/>
      <c r="AE228" s="357"/>
      <c r="AF228" s="357"/>
      <c r="AG228" s="357"/>
      <c r="AH228" s="357"/>
      <c r="AI228" s="357"/>
      <c r="AJ228" s="357"/>
      <c r="AK228" s="357"/>
      <c r="AL228" s="357"/>
      <c r="AM228" s="357"/>
      <c r="AN228" s="357"/>
      <c r="AO228" s="357"/>
      <c r="AP228" s="357"/>
      <c r="AQ228" s="357"/>
      <c r="AR228" s="357"/>
      <c r="AS228" s="357"/>
      <c r="AT228" s="357"/>
      <c r="AU228" s="357"/>
      <c r="AV228" s="357"/>
      <c r="AW228" s="357"/>
      <c r="AX228" s="357"/>
      <c r="AY228" s="357"/>
      <c r="AZ228" s="357"/>
      <c r="BA228" s="357"/>
      <c r="BB228" s="357"/>
    </row>
    <row r="229" ht="12.75" customHeight="1">
      <c r="A229" s="357"/>
      <c r="B229" s="357"/>
      <c r="C229" s="357"/>
      <c r="D229" s="357"/>
      <c r="E229" s="357"/>
      <c r="F229" s="357"/>
      <c r="G229" s="357"/>
      <c r="H229" s="357"/>
      <c r="I229" s="357"/>
      <c r="J229" s="357"/>
      <c r="K229" s="357"/>
      <c r="L229" s="357"/>
      <c r="M229" s="357"/>
      <c r="N229" s="357"/>
      <c r="O229" s="357"/>
      <c r="P229" s="357"/>
      <c r="Q229" s="357"/>
      <c r="R229" s="357"/>
      <c r="S229" s="357"/>
      <c r="T229" s="357"/>
      <c r="U229" s="357"/>
      <c r="V229" s="357"/>
      <c r="W229" s="357"/>
      <c r="X229" s="357"/>
      <c r="Y229" s="357"/>
      <c r="Z229" s="357"/>
      <c r="AA229" s="357"/>
      <c r="AB229" s="357"/>
      <c r="AC229" s="357"/>
      <c r="AD229" s="357"/>
      <c r="AE229" s="357"/>
      <c r="AF229" s="357"/>
      <c r="AG229" s="357"/>
      <c r="AH229" s="357"/>
      <c r="AI229" s="357"/>
      <c r="AJ229" s="357"/>
      <c r="AK229" s="357"/>
      <c r="AL229" s="357"/>
      <c r="AM229" s="357"/>
      <c r="AN229" s="357"/>
      <c r="AO229" s="357"/>
      <c r="AP229" s="357"/>
      <c r="AQ229" s="357"/>
      <c r="AR229" s="357"/>
      <c r="AS229" s="357"/>
      <c r="AT229" s="357"/>
      <c r="AU229" s="357"/>
      <c r="AV229" s="357"/>
      <c r="AW229" s="357"/>
      <c r="AX229" s="357"/>
      <c r="AY229" s="357"/>
      <c r="AZ229" s="357"/>
      <c r="BA229" s="357"/>
      <c r="BB229" s="357"/>
    </row>
    <row r="230" ht="12.75" customHeight="1">
      <c r="A230" s="357"/>
      <c r="B230" s="357"/>
      <c r="C230" s="357"/>
      <c r="D230" s="357"/>
      <c r="E230" s="357"/>
      <c r="F230" s="357"/>
      <c r="G230" s="357"/>
      <c r="H230" s="357"/>
      <c r="I230" s="357"/>
      <c r="J230" s="357"/>
      <c r="K230" s="357"/>
      <c r="L230" s="357"/>
      <c r="M230" s="357"/>
      <c r="N230" s="357"/>
      <c r="O230" s="357"/>
      <c r="P230" s="357"/>
      <c r="Q230" s="357"/>
      <c r="R230" s="357"/>
      <c r="S230" s="357"/>
      <c r="T230" s="357"/>
      <c r="U230" s="357"/>
      <c r="V230" s="357"/>
      <c r="W230" s="357"/>
      <c r="X230" s="357"/>
      <c r="Y230" s="357"/>
      <c r="Z230" s="357"/>
      <c r="AA230" s="357"/>
      <c r="AB230" s="357"/>
      <c r="AC230" s="357"/>
      <c r="AD230" s="357"/>
      <c r="AE230" s="357"/>
      <c r="AF230" s="357"/>
      <c r="AG230" s="357"/>
      <c r="AH230" s="357"/>
      <c r="AI230" s="357"/>
      <c r="AJ230" s="357"/>
      <c r="AK230" s="357"/>
      <c r="AL230" s="357"/>
      <c r="AM230" s="357"/>
      <c r="AN230" s="357"/>
      <c r="AO230" s="357"/>
      <c r="AP230" s="357"/>
      <c r="AQ230" s="357"/>
      <c r="AR230" s="357"/>
      <c r="AS230" s="357"/>
      <c r="AT230" s="357"/>
      <c r="AU230" s="357"/>
      <c r="AV230" s="357"/>
      <c r="AW230" s="357"/>
      <c r="AX230" s="357"/>
      <c r="AY230" s="357"/>
      <c r="AZ230" s="357"/>
      <c r="BA230" s="357"/>
      <c r="BB230" s="357"/>
    </row>
    <row r="231" ht="12.75" customHeight="1">
      <c r="A231" s="357"/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  <c r="AA231" s="357"/>
      <c r="AB231" s="357"/>
      <c r="AC231" s="357"/>
      <c r="AD231" s="357"/>
      <c r="AE231" s="357"/>
      <c r="AF231" s="357"/>
      <c r="AG231" s="357"/>
      <c r="AH231" s="357"/>
      <c r="AI231" s="357"/>
      <c r="AJ231" s="357"/>
      <c r="AK231" s="357"/>
      <c r="AL231" s="357"/>
      <c r="AM231" s="357"/>
      <c r="AN231" s="357"/>
      <c r="AO231" s="357"/>
      <c r="AP231" s="357"/>
      <c r="AQ231" s="357"/>
      <c r="AR231" s="357"/>
      <c r="AS231" s="357"/>
      <c r="AT231" s="357"/>
      <c r="AU231" s="357"/>
      <c r="AV231" s="357"/>
      <c r="AW231" s="357"/>
      <c r="AX231" s="357"/>
      <c r="AY231" s="357"/>
      <c r="AZ231" s="357"/>
      <c r="BA231" s="357"/>
      <c r="BB231" s="357"/>
    </row>
    <row r="232" ht="12.75" customHeight="1">
      <c r="A232" s="357"/>
      <c r="B232" s="357"/>
      <c r="C232" s="357"/>
      <c r="D232" s="357"/>
      <c r="E232" s="357"/>
      <c r="F232" s="357"/>
      <c r="G232" s="357"/>
      <c r="H232" s="357"/>
      <c r="I232" s="357"/>
      <c r="J232" s="357"/>
      <c r="K232" s="357"/>
      <c r="L232" s="357"/>
      <c r="M232" s="357"/>
      <c r="N232" s="357"/>
      <c r="O232" s="357"/>
      <c r="P232" s="357"/>
      <c r="Q232" s="357"/>
      <c r="R232" s="357"/>
      <c r="S232" s="357"/>
      <c r="T232" s="357"/>
      <c r="U232" s="357"/>
      <c r="V232" s="357"/>
      <c r="W232" s="357"/>
      <c r="X232" s="357"/>
      <c r="Y232" s="357"/>
      <c r="Z232" s="357"/>
      <c r="AA232" s="357"/>
      <c r="AB232" s="357"/>
      <c r="AC232" s="357"/>
      <c r="AD232" s="357"/>
      <c r="AE232" s="357"/>
      <c r="AF232" s="357"/>
      <c r="AG232" s="357"/>
      <c r="AH232" s="357"/>
      <c r="AI232" s="357"/>
      <c r="AJ232" s="357"/>
      <c r="AK232" s="357"/>
      <c r="AL232" s="357"/>
      <c r="AM232" s="357"/>
      <c r="AN232" s="357"/>
      <c r="AO232" s="357"/>
      <c r="AP232" s="357"/>
      <c r="AQ232" s="357"/>
      <c r="AR232" s="357"/>
      <c r="AS232" s="357"/>
      <c r="AT232" s="357"/>
      <c r="AU232" s="357"/>
      <c r="AV232" s="357"/>
      <c r="AW232" s="357"/>
      <c r="AX232" s="357"/>
      <c r="AY232" s="357"/>
      <c r="AZ232" s="357"/>
      <c r="BA232" s="357"/>
      <c r="BB232" s="357"/>
    </row>
    <row r="233" ht="12.75" customHeight="1">
      <c r="A233" s="357"/>
      <c r="B233" s="357"/>
      <c r="C233" s="357"/>
      <c r="D233" s="357"/>
      <c r="E233" s="357"/>
      <c r="F233" s="357"/>
      <c r="G233" s="357"/>
      <c r="H233" s="357"/>
      <c r="I233" s="357"/>
      <c r="J233" s="357"/>
      <c r="K233" s="357"/>
      <c r="L233" s="357"/>
      <c r="M233" s="357"/>
      <c r="N233" s="357"/>
      <c r="O233" s="357"/>
      <c r="P233" s="357"/>
      <c r="Q233" s="357"/>
      <c r="R233" s="357"/>
      <c r="S233" s="357"/>
      <c r="T233" s="357"/>
      <c r="U233" s="357"/>
      <c r="V233" s="357"/>
      <c r="W233" s="357"/>
      <c r="X233" s="357"/>
      <c r="Y233" s="357"/>
      <c r="Z233" s="357"/>
      <c r="AA233" s="357"/>
      <c r="AB233" s="357"/>
      <c r="AC233" s="357"/>
      <c r="AD233" s="357"/>
      <c r="AE233" s="357"/>
      <c r="AF233" s="357"/>
      <c r="AG233" s="357"/>
      <c r="AH233" s="357"/>
      <c r="AI233" s="357"/>
      <c r="AJ233" s="357"/>
      <c r="AK233" s="357"/>
      <c r="AL233" s="357"/>
      <c r="AM233" s="357"/>
      <c r="AN233" s="357"/>
      <c r="AO233" s="357"/>
      <c r="AP233" s="357"/>
      <c r="AQ233" s="357"/>
      <c r="AR233" s="357"/>
      <c r="AS233" s="357"/>
      <c r="AT233" s="357"/>
      <c r="AU233" s="357"/>
      <c r="AV233" s="357"/>
      <c r="AW233" s="357"/>
      <c r="AX233" s="357"/>
      <c r="AY233" s="357"/>
      <c r="AZ233" s="357"/>
      <c r="BA233" s="357"/>
      <c r="BB233" s="357"/>
    </row>
    <row r="234" ht="12.75" customHeight="1">
      <c r="A234" s="357"/>
      <c r="B234" s="357"/>
      <c r="C234" s="357"/>
      <c r="D234" s="357"/>
      <c r="E234" s="357"/>
      <c r="F234" s="357"/>
      <c r="G234" s="357"/>
      <c r="H234" s="357"/>
      <c r="I234" s="357"/>
      <c r="J234" s="357"/>
      <c r="K234" s="357"/>
      <c r="L234" s="357"/>
      <c r="M234" s="357"/>
      <c r="N234" s="357"/>
      <c r="O234" s="357"/>
      <c r="P234" s="357"/>
      <c r="Q234" s="357"/>
      <c r="R234" s="357"/>
      <c r="S234" s="357"/>
      <c r="T234" s="357"/>
      <c r="U234" s="357"/>
      <c r="V234" s="357"/>
      <c r="W234" s="357"/>
      <c r="X234" s="357"/>
      <c r="Y234" s="357"/>
      <c r="Z234" s="357"/>
      <c r="AA234" s="357"/>
      <c r="AB234" s="357"/>
      <c r="AC234" s="357"/>
      <c r="AD234" s="357"/>
      <c r="AE234" s="357"/>
      <c r="AF234" s="357"/>
      <c r="AG234" s="357"/>
      <c r="AH234" s="357"/>
      <c r="AI234" s="357"/>
      <c r="AJ234" s="357"/>
      <c r="AK234" s="357"/>
      <c r="AL234" s="357"/>
      <c r="AM234" s="357"/>
      <c r="AN234" s="357"/>
      <c r="AO234" s="357"/>
      <c r="AP234" s="357"/>
      <c r="AQ234" s="357"/>
      <c r="AR234" s="357"/>
      <c r="AS234" s="357"/>
      <c r="AT234" s="357"/>
      <c r="AU234" s="357"/>
      <c r="AV234" s="357"/>
      <c r="AW234" s="357"/>
      <c r="AX234" s="357"/>
      <c r="AY234" s="357"/>
      <c r="AZ234" s="357"/>
      <c r="BA234" s="357"/>
      <c r="BB234" s="357"/>
    </row>
    <row r="235" ht="12.75" customHeight="1">
      <c r="A235" s="357"/>
      <c r="B235" s="357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  <c r="Y235" s="357"/>
      <c r="Z235" s="357"/>
      <c r="AA235" s="357"/>
      <c r="AB235" s="357"/>
      <c r="AC235" s="357"/>
      <c r="AD235" s="357"/>
      <c r="AE235" s="357"/>
      <c r="AF235" s="357"/>
      <c r="AG235" s="357"/>
      <c r="AH235" s="357"/>
      <c r="AI235" s="357"/>
      <c r="AJ235" s="357"/>
      <c r="AK235" s="357"/>
      <c r="AL235" s="357"/>
      <c r="AM235" s="357"/>
      <c r="AN235" s="357"/>
      <c r="AO235" s="357"/>
      <c r="AP235" s="357"/>
      <c r="AQ235" s="357"/>
      <c r="AR235" s="357"/>
      <c r="AS235" s="357"/>
      <c r="AT235" s="357"/>
      <c r="AU235" s="357"/>
      <c r="AV235" s="357"/>
      <c r="AW235" s="357"/>
      <c r="AX235" s="357"/>
      <c r="AY235" s="357"/>
      <c r="AZ235" s="357"/>
      <c r="BA235" s="357"/>
      <c r="BB235" s="357"/>
    </row>
    <row r="236" ht="12.75" customHeight="1">
      <c r="A236" s="357"/>
      <c r="B236" s="357"/>
      <c r="C236" s="357"/>
      <c r="D236" s="357"/>
      <c r="E236" s="357"/>
      <c r="F236" s="357"/>
      <c r="G236" s="357"/>
      <c r="H236" s="357"/>
      <c r="I236" s="357"/>
      <c r="J236" s="357"/>
      <c r="K236" s="357"/>
      <c r="L236" s="357"/>
      <c r="M236" s="357"/>
      <c r="N236" s="357"/>
      <c r="O236" s="357"/>
      <c r="P236" s="357"/>
      <c r="Q236" s="357"/>
      <c r="R236" s="357"/>
      <c r="S236" s="357"/>
      <c r="T236" s="357"/>
      <c r="U236" s="357"/>
      <c r="V236" s="357"/>
      <c r="W236" s="357"/>
      <c r="X236" s="357"/>
      <c r="Y236" s="357"/>
      <c r="Z236" s="357"/>
      <c r="AA236" s="357"/>
      <c r="AB236" s="357"/>
      <c r="AC236" s="357"/>
      <c r="AD236" s="357"/>
      <c r="AE236" s="357"/>
      <c r="AF236" s="357"/>
      <c r="AG236" s="357"/>
      <c r="AH236" s="357"/>
      <c r="AI236" s="357"/>
      <c r="AJ236" s="357"/>
      <c r="AK236" s="357"/>
      <c r="AL236" s="357"/>
      <c r="AM236" s="357"/>
      <c r="AN236" s="357"/>
      <c r="AO236" s="357"/>
      <c r="AP236" s="357"/>
      <c r="AQ236" s="357"/>
      <c r="AR236" s="357"/>
      <c r="AS236" s="357"/>
      <c r="AT236" s="357"/>
      <c r="AU236" s="357"/>
      <c r="AV236" s="357"/>
      <c r="AW236" s="357"/>
      <c r="AX236" s="357"/>
      <c r="AY236" s="357"/>
      <c r="AZ236" s="357"/>
      <c r="BA236" s="357"/>
      <c r="BB236" s="357"/>
    </row>
    <row r="237" ht="12.75" customHeight="1">
      <c r="A237" s="357"/>
      <c r="B237" s="357"/>
      <c r="C237" s="357"/>
      <c r="D237" s="357"/>
      <c r="E237" s="357"/>
      <c r="F237" s="357"/>
      <c r="G237" s="357"/>
      <c r="H237" s="357"/>
      <c r="I237" s="357"/>
      <c r="J237" s="357"/>
      <c r="K237" s="357"/>
      <c r="L237" s="357"/>
      <c r="M237" s="357"/>
      <c r="N237" s="357"/>
      <c r="O237" s="357"/>
      <c r="P237" s="357"/>
      <c r="Q237" s="357"/>
      <c r="R237" s="357"/>
      <c r="S237" s="357"/>
      <c r="T237" s="357"/>
      <c r="U237" s="357"/>
      <c r="V237" s="357"/>
      <c r="W237" s="357"/>
      <c r="X237" s="357"/>
      <c r="Y237" s="357"/>
      <c r="Z237" s="357"/>
      <c r="AA237" s="357"/>
      <c r="AB237" s="357"/>
      <c r="AC237" s="357"/>
      <c r="AD237" s="357"/>
      <c r="AE237" s="357"/>
      <c r="AF237" s="357"/>
      <c r="AG237" s="357"/>
      <c r="AH237" s="357"/>
      <c r="AI237" s="357"/>
      <c r="AJ237" s="357"/>
      <c r="AK237" s="357"/>
      <c r="AL237" s="357"/>
      <c r="AM237" s="357"/>
      <c r="AN237" s="357"/>
      <c r="AO237" s="357"/>
      <c r="AP237" s="357"/>
      <c r="AQ237" s="357"/>
      <c r="AR237" s="357"/>
      <c r="AS237" s="357"/>
      <c r="AT237" s="357"/>
      <c r="AU237" s="357"/>
      <c r="AV237" s="357"/>
      <c r="AW237" s="357"/>
      <c r="AX237" s="357"/>
      <c r="AY237" s="357"/>
      <c r="AZ237" s="357"/>
      <c r="BA237" s="357"/>
      <c r="BB237" s="357"/>
    </row>
    <row r="238" ht="12.75" customHeight="1">
      <c r="A238" s="357"/>
      <c r="B238" s="357"/>
      <c r="C238" s="357"/>
      <c r="D238" s="357"/>
      <c r="E238" s="357"/>
      <c r="F238" s="357"/>
      <c r="G238" s="357"/>
      <c r="H238" s="357"/>
      <c r="I238" s="357"/>
      <c r="J238" s="357"/>
      <c r="K238" s="357"/>
      <c r="L238" s="357"/>
      <c r="M238" s="357"/>
      <c r="N238" s="357"/>
      <c r="O238" s="357"/>
      <c r="P238" s="357"/>
      <c r="Q238" s="357"/>
      <c r="R238" s="357"/>
      <c r="S238" s="357"/>
      <c r="T238" s="357"/>
      <c r="U238" s="357"/>
      <c r="V238" s="357"/>
      <c r="W238" s="357"/>
      <c r="X238" s="357"/>
      <c r="Y238" s="357"/>
      <c r="Z238" s="357"/>
      <c r="AA238" s="357"/>
      <c r="AB238" s="357"/>
      <c r="AC238" s="357"/>
      <c r="AD238" s="357"/>
      <c r="AE238" s="357"/>
      <c r="AF238" s="357"/>
      <c r="AG238" s="357"/>
      <c r="AH238" s="357"/>
      <c r="AI238" s="357"/>
      <c r="AJ238" s="357"/>
      <c r="AK238" s="357"/>
      <c r="AL238" s="357"/>
      <c r="AM238" s="357"/>
      <c r="AN238" s="357"/>
      <c r="AO238" s="357"/>
      <c r="AP238" s="357"/>
      <c r="AQ238" s="357"/>
      <c r="AR238" s="357"/>
      <c r="AS238" s="357"/>
      <c r="AT238" s="357"/>
      <c r="AU238" s="357"/>
      <c r="AV238" s="357"/>
      <c r="AW238" s="357"/>
      <c r="AX238" s="357"/>
      <c r="AY238" s="357"/>
      <c r="AZ238" s="357"/>
      <c r="BA238" s="357"/>
      <c r="BB238" s="357"/>
    </row>
    <row r="239" ht="12.75" customHeight="1">
      <c r="A239" s="357"/>
      <c r="B239" s="357"/>
      <c r="C239" s="357"/>
      <c r="D239" s="357"/>
      <c r="E239" s="357"/>
      <c r="F239" s="357"/>
      <c r="G239" s="357"/>
      <c r="H239" s="357"/>
      <c r="I239" s="357"/>
      <c r="J239" s="357"/>
      <c r="K239" s="357"/>
      <c r="L239" s="357"/>
      <c r="M239" s="357"/>
      <c r="N239" s="357"/>
      <c r="O239" s="357"/>
      <c r="P239" s="357"/>
      <c r="Q239" s="357"/>
      <c r="R239" s="357"/>
      <c r="S239" s="357"/>
      <c r="T239" s="357"/>
      <c r="U239" s="357"/>
      <c r="V239" s="357"/>
      <c r="W239" s="357"/>
      <c r="X239" s="357"/>
      <c r="Y239" s="357"/>
      <c r="Z239" s="357"/>
      <c r="AA239" s="357"/>
      <c r="AB239" s="357"/>
      <c r="AC239" s="357"/>
      <c r="AD239" s="357"/>
      <c r="AE239" s="357"/>
      <c r="AF239" s="357"/>
      <c r="AG239" s="357"/>
      <c r="AH239" s="357"/>
      <c r="AI239" s="357"/>
      <c r="AJ239" s="357"/>
      <c r="AK239" s="357"/>
      <c r="AL239" s="357"/>
      <c r="AM239" s="357"/>
      <c r="AN239" s="357"/>
      <c r="AO239" s="357"/>
      <c r="AP239" s="357"/>
      <c r="AQ239" s="357"/>
      <c r="AR239" s="357"/>
      <c r="AS239" s="357"/>
      <c r="AT239" s="357"/>
      <c r="AU239" s="357"/>
      <c r="AV239" s="357"/>
      <c r="AW239" s="357"/>
      <c r="AX239" s="357"/>
      <c r="AY239" s="357"/>
      <c r="AZ239" s="357"/>
      <c r="BA239" s="357"/>
      <c r="BB239" s="357"/>
    </row>
    <row r="240" ht="12.75" customHeight="1">
      <c r="A240" s="357"/>
      <c r="B240" s="357"/>
      <c r="C240" s="357"/>
      <c r="D240" s="357"/>
      <c r="E240" s="357"/>
      <c r="F240" s="357"/>
      <c r="G240" s="357"/>
      <c r="H240" s="357"/>
      <c r="I240" s="357"/>
      <c r="J240" s="357"/>
      <c r="K240" s="357"/>
      <c r="L240" s="357"/>
      <c r="M240" s="357"/>
      <c r="N240" s="357"/>
      <c r="O240" s="357"/>
      <c r="P240" s="357"/>
      <c r="Q240" s="357"/>
      <c r="R240" s="357"/>
      <c r="S240" s="357"/>
      <c r="T240" s="357"/>
      <c r="U240" s="357"/>
      <c r="V240" s="357"/>
      <c r="W240" s="357"/>
      <c r="X240" s="357"/>
      <c r="Y240" s="357"/>
      <c r="Z240" s="357"/>
      <c r="AA240" s="357"/>
      <c r="AB240" s="357"/>
      <c r="AC240" s="357"/>
      <c r="AD240" s="357"/>
      <c r="AE240" s="357"/>
      <c r="AF240" s="357"/>
      <c r="AG240" s="357"/>
      <c r="AH240" s="357"/>
      <c r="AI240" s="357"/>
      <c r="AJ240" s="357"/>
      <c r="AK240" s="357"/>
      <c r="AL240" s="357"/>
      <c r="AM240" s="357"/>
      <c r="AN240" s="357"/>
      <c r="AO240" s="357"/>
      <c r="AP240" s="357"/>
      <c r="AQ240" s="357"/>
      <c r="AR240" s="357"/>
      <c r="AS240" s="357"/>
      <c r="AT240" s="357"/>
      <c r="AU240" s="357"/>
      <c r="AV240" s="357"/>
      <c r="AW240" s="357"/>
      <c r="AX240" s="357"/>
      <c r="AY240" s="357"/>
      <c r="AZ240" s="357"/>
      <c r="BA240" s="357"/>
      <c r="BB240" s="357"/>
    </row>
    <row r="241" ht="12.75" customHeight="1">
      <c r="A241" s="357"/>
      <c r="B241" s="357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  <c r="AA241" s="357"/>
      <c r="AB241" s="357"/>
      <c r="AC241" s="357"/>
      <c r="AD241" s="357"/>
      <c r="AE241" s="357"/>
      <c r="AF241" s="357"/>
      <c r="AG241" s="357"/>
      <c r="AH241" s="357"/>
      <c r="AI241" s="357"/>
      <c r="AJ241" s="357"/>
      <c r="AK241" s="357"/>
      <c r="AL241" s="357"/>
      <c r="AM241" s="357"/>
      <c r="AN241" s="357"/>
      <c r="AO241" s="357"/>
      <c r="AP241" s="357"/>
      <c r="AQ241" s="357"/>
      <c r="AR241" s="357"/>
      <c r="AS241" s="357"/>
      <c r="AT241" s="357"/>
      <c r="AU241" s="357"/>
      <c r="AV241" s="357"/>
      <c r="AW241" s="357"/>
      <c r="AX241" s="357"/>
      <c r="AY241" s="357"/>
      <c r="AZ241" s="357"/>
      <c r="BA241" s="357"/>
      <c r="BB241" s="357"/>
    </row>
    <row r="242" ht="12.75" customHeight="1">
      <c r="A242" s="357"/>
      <c r="B242" s="357"/>
      <c r="C242" s="357"/>
      <c r="D242" s="357"/>
      <c r="E242" s="357"/>
      <c r="F242" s="357"/>
      <c r="G242" s="357"/>
      <c r="H242" s="357"/>
      <c r="I242" s="357"/>
      <c r="J242" s="357"/>
      <c r="K242" s="357"/>
      <c r="L242" s="357"/>
      <c r="M242" s="357"/>
      <c r="N242" s="357"/>
      <c r="O242" s="357"/>
      <c r="P242" s="357"/>
      <c r="Q242" s="357"/>
      <c r="R242" s="357"/>
      <c r="S242" s="357"/>
      <c r="T242" s="357"/>
      <c r="U242" s="357"/>
      <c r="V242" s="357"/>
      <c r="W242" s="357"/>
      <c r="X242" s="357"/>
      <c r="Y242" s="357"/>
      <c r="Z242" s="357"/>
      <c r="AA242" s="357"/>
      <c r="AB242" s="357"/>
      <c r="AC242" s="357"/>
      <c r="AD242" s="357"/>
      <c r="AE242" s="357"/>
      <c r="AF242" s="357"/>
      <c r="AG242" s="357"/>
      <c r="AH242" s="357"/>
      <c r="AI242" s="357"/>
      <c r="AJ242" s="357"/>
      <c r="AK242" s="357"/>
      <c r="AL242" s="357"/>
      <c r="AM242" s="357"/>
      <c r="AN242" s="357"/>
      <c r="AO242" s="357"/>
      <c r="AP242" s="357"/>
      <c r="AQ242" s="357"/>
      <c r="AR242" s="357"/>
      <c r="AS242" s="357"/>
      <c r="AT242" s="357"/>
      <c r="AU242" s="357"/>
      <c r="AV242" s="357"/>
      <c r="AW242" s="357"/>
      <c r="AX242" s="357"/>
      <c r="AY242" s="357"/>
      <c r="AZ242" s="357"/>
      <c r="BA242" s="357"/>
      <c r="BB242" s="357"/>
    </row>
    <row r="243" ht="12.75" customHeight="1">
      <c r="A243" s="357"/>
      <c r="B243" s="357"/>
      <c r="C243" s="357"/>
      <c r="D243" s="357"/>
      <c r="E243" s="357"/>
      <c r="F243" s="357"/>
      <c r="G243" s="357"/>
      <c r="H243" s="357"/>
      <c r="I243" s="357"/>
      <c r="J243" s="357"/>
      <c r="K243" s="357"/>
      <c r="L243" s="357"/>
      <c r="M243" s="357"/>
      <c r="N243" s="357"/>
      <c r="O243" s="357"/>
      <c r="P243" s="357"/>
      <c r="Q243" s="357"/>
      <c r="R243" s="357"/>
      <c r="S243" s="357"/>
      <c r="T243" s="357"/>
      <c r="U243" s="357"/>
      <c r="V243" s="357"/>
      <c r="W243" s="357"/>
      <c r="X243" s="357"/>
      <c r="Y243" s="357"/>
      <c r="Z243" s="357"/>
      <c r="AA243" s="357"/>
      <c r="AB243" s="357"/>
      <c r="AC243" s="357"/>
      <c r="AD243" s="357"/>
      <c r="AE243" s="357"/>
      <c r="AF243" s="357"/>
      <c r="AG243" s="357"/>
      <c r="AH243" s="357"/>
      <c r="AI243" s="357"/>
      <c r="AJ243" s="357"/>
      <c r="AK243" s="357"/>
      <c r="AL243" s="357"/>
      <c r="AM243" s="357"/>
      <c r="AN243" s="357"/>
      <c r="AO243" s="357"/>
      <c r="AP243" s="357"/>
      <c r="AQ243" s="357"/>
      <c r="AR243" s="357"/>
      <c r="AS243" s="357"/>
      <c r="AT243" s="357"/>
      <c r="AU243" s="357"/>
      <c r="AV243" s="357"/>
      <c r="AW243" s="357"/>
      <c r="AX243" s="357"/>
      <c r="AY243" s="357"/>
      <c r="AZ243" s="357"/>
      <c r="BA243" s="357"/>
      <c r="BB243" s="357"/>
    </row>
    <row r="244" ht="12.75" customHeight="1">
      <c r="A244" s="357"/>
      <c r="B244" s="357"/>
      <c r="C244" s="357"/>
      <c r="D244" s="357"/>
      <c r="E244" s="357"/>
      <c r="F244" s="357"/>
      <c r="G244" s="357"/>
      <c r="H244" s="357"/>
      <c r="I244" s="357"/>
      <c r="J244" s="357"/>
      <c r="K244" s="357"/>
      <c r="L244" s="357"/>
      <c r="M244" s="357"/>
      <c r="N244" s="357"/>
      <c r="O244" s="357"/>
      <c r="P244" s="357"/>
      <c r="Q244" s="357"/>
      <c r="R244" s="357"/>
      <c r="S244" s="357"/>
      <c r="T244" s="357"/>
      <c r="U244" s="357"/>
      <c r="V244" s="357"/>
      <c r="W244" s="357"/>
      <c r="X244" s="357"/>
      <c r="Y244" s="357"/>
      <c r="Z244" s="357"/>
      <c r="AA244" s="357"/>
      <c r="AB244" s="357"/>
      <c r="AC244" s="357"/>
      <c r="AD244" s="357"/>
      <c r="AE244" s="357"/>
      <c r="AF244" s="357"/>
      <c r="AG244" s="357"/>
      <c r="AH244" s="357"/>
      <c r="AI244" s="357"/>
      <c r="AJ244" s="357"/>
      <c r="AK244" s="357"/>
      <c r="AL244" s="357"/>
      <c r="AM244" s="357"/>
      <c r="AN244" s="357"/>
      <c r="AO244" s="357"/>
      <c r="AP244" s="357"/>
      <c r="AQ244" s="357"/>
      <c r="AR244" s="357"/>
      <c r="AS244" s="357"/>
      <c r="AT244" s="357"/>
      <c r="AU244" s="357"/>
      <c r="AV244" s="357"/>
      <c r="AW244" s="357"/>
      <c r="AX244" s="357"/>
      <c r="AY244" s="357"/>
      <c r="AZ244" s="357"/>
      <c r="BA244" s="357"/>
      <c r="BB244" s="357"/>
    </row>
    <row r="245" ht="12.75" customHeight="1">
      <c r="A245" s="357"/>
      <c r="B245" s="357"/>
      <c r="C245" s="357"/>
      <c r="D245" s="357"/>
      <c r="E245" s="357"/>
      <c r="F245" s="357"/>
      <c r="G245" s="357"/>
      <c r="H245" s="357"/>
      <c r="I245" s="357"/>
      <c r="J245" s="357"/>
      <c r="K245" s="357"/>
      <c r="L245" s="357"/>
      <c r="M245" s="357"/>
      <c r="N245" s="357"/>
      <c r="O245" s="357"/>
      <c r="P245" s="357"/>
      <c r="Q245" s="357"/>
      <c r="R245" s="357"/>
      <c r="S245" s="357"/>
      <c r="T245" s="357"/>
      <c r="U245" s="357"/>
      <c r="V245" s="357"/>
      <c r="W245" s="357"/>
      <c r="X245" s="357"/>
      <c r="Y245" s="357"/>
      <c r="Z245" s="357"/>
      <c r="AA245" s="357"/>
      <c r="AB245" s="357"/>
      <c r="AC245" s="357"/>
      <c r="AD245" s="357"/>
      <c r="AE245" s="357"/>
      <c r="AF245" s="357"/>
      <c r="AG245" s="357"/>
      <c r="AH245" s="357"/>
      <c r="AI245" s="357"/>
      <c r="AJ245" s="357"/>
      <c r="AK245" s="357"/>
      <c r="AL245" s="357"/>
      <c r="AM245" s="357"/>
      <c r="AN245" s="357"/>
      <c r="AO245" s="357"/>
      <c r="AP245" s="357"/>
      <c r="AQ245" s="357"/>
      <c r="AR245" s="357"/>
      <c r="AS245" s="357"/>
      <c r="AT245" s="357"/>
      <c r="AU245" s="357"/>
      <c r="AV245" s="357"/>
      <c r="AW245" s="357"/>
      <c r="AX245" s="357"/>
      <c r="AY245" s="357"/>
      <c r="AZ245" s="357"/>
      <c r="BA245" s="357"/>
      <c r="BB245" s="357"/>
    </row>
    <row r="246" ht="12.75" customHeight="1">
      <c r="A246" s="357"/>
      <c r="B246" s="357"/>
      <c r="C246" s="357"/>
      <c r="D246" s="357"/>
      <c r="E246" s="357"/>
      <c r="F246" s="357"/>
      <c r="G246" s="357"/>
      <c r="H246" s="357"/>
      <c r="I246" s="357"/>
      <c r="J246" s="357"/>
      <c r="K246" s="357"/>
      <c r="L246" s="357"/>
      <c r="M246" s="357"/>
      <c r="N246" s="357"/>
      <c r="O246" s="357"/>
      <c r="P246" s="357"/>
      <c r="Q246" s="357"/>
      <c r="R246" s="357"/>
      <c r="S246" s="357"/>
      <c r="T246" s="357"/>
      <c r="U246" s="357"/>
      <c r="V246" s="357"/>
      <c r="W246" s="357"/>
      <c r="X246" s="357"/>
      <c r="Y246" s="357"/>
      <c r="Z246" s="357"/>
      <c r="AA246" s="357"/>
      <c r="AB246" s="357"/>
      <c r="AC246" s="357"/>
      <c r="AD246" s="357"/>
      <c r="AE246" s="357"/>
      <c r="AF246" s="357"/>
      <c r="AG246" s="357"/>
      <c r="AH246" s="357"/>
      <c r="AI246" s="357"/>
      <c r="AJ246" s="357"/>
      <c r="AK246" s="357"/>
      <c r="AL246" s="357"/>
      <c r="AM246" s="357"/>
      <c r="AN246" s="357"/>
      <c r="AO246" s="357"/>
      <c r="AP246" s="357"/>
      <c r="AQ246" s="357"/>
      <c r="AR246" s="357"/>
      <c r="AS246" s="357"/>
      <c r="AT246" s="357"/>
      <c r="AU246" s="357"/>
      <c r="AV246" s="357"/>
      <c r="AW246" s="357"/>
      <c r="AX246" s="357"/>
      <c r="AY246" s="357"/>
      <c r="AZ246" s="357"/>
      <c r="BA246" s="357"/>
      <c r="BB246" s="357"/>
    </row>
    <row r="247" ht="12.75" customHeight="1">
      <c r="A247" s="357"/>
      <c r="B247" s="357"/>
      <c r="C247" s="357"/>
      <c r="D247" s="357"/>
      <c r="E247" s="357"/>
      <c r="F247" s="357"/>
      <c r="G247" s="357"/>
      <c r="H247" s="357"/>
      <c r="I247" s="357"/>
      <c r="J247" s="357"/>
      <c r="K247" s="357"/>
      <c r="L247" s="357"/>
      <c r="M247" s="357"/>
      <c r="N247" s="357"/>
      <c r="O247" s="357"/>
      <c r="P247" s="357"/>
      <c r="Q247" s="357"/>
      <c r="R247" s="357"/>
      <c r="S247" s="357"/>
      <c r="T247" s="357"/>
      <c r="U247" s="357"/>
      <c r="V247" s="357"/>
      <c r="W247" s="357"/>
      <c r="X247" s="357"/>
      <c r="Y247" s="357"/>
      <c r="Z247" s="357"/>
      <c r="AA247" s="357"/>
      <c r="AB247" s="357"/>
      <c r="AC247" s="357"/>
      <c r="AD247" s="357"/>
      <c r="AE247" s="357"/>
      <c r="AF247" s="357"/>
      <c r="AG247" s="357"/>
      <c r="AH247" s="357"/>
      <c r="AI247" s="357"/>
      <c r="AJ247" s="357"/>
      <c r="AK247" s="357"/>
      <c r="AL247" s="357"/>
      <c r="AM247" s="357"/>
      <c r="AN247" s="357"/>
      <c r="AO247" s="357"/>
      <c r="AP247" s="357"/>
      <c r="AQ247" s="357"/>
      <c r="AR247" s="357"/>
      <c r="AS247" s="357"/>
      <c r="AT247" s="357"/>
      <c r="AU247" s="357"/>
      <c r="AV247" s="357"/>
      <c r="AW247" s="357"/>
      <c r="AX247" s="357"/>
      <c r="AY247" s="357"/>
      <c r="AZ247" s="357"/>
      <c r="BA247" s="357"/>
      <c r="BB247" s="357"/>
    </row>
    <row r="248" ht="12.75" customHeight="1">
      <c r="A248" s="357"/>
      <c r="B248" s="357"/>
      <c r="C248" s="357"/>
      <c r="D248" s="357"/>
      <c r="E248" s="357"/>
      <c r="F248" s="357"/>
      <c r="G248" s="357"/>
      <c r="H248" s="357"/>
      <c r="I248" s="357"/>
      <c r="J248" s="357"/>
      <c r="K248" s="357"/>
      <c r="L248" s="357"/>
      <c r="M248" s="357"/>
      <c r="N248" s="357"/>
      <c r="O248" s="357"/>
      <c r="P248" s="357"/>
      <c r="Q248" s="357"/>
      <c r="R248" s="357"/>
      <c r="S248" s="357"/>
      <c r="T248" s="357"/>
      <c r="U248" s="357"/>
      <c r="V248" s="357"/>
      <c r="W248" s="357"/>
      <c r="X248" s="357"/>
      <c r="Y248" s="357"/>
      <c r="Z248" s="357"/>
      <c r="AA248" s="357"/>
      <c r="AB248" s="357"/>
      <c r="AC248" s="357"/>
      <c r="AD248" s="357"/>
      <c r="AE248" s="357"/>
      <c r="AF248" s="357"/>
      <c r="AG248" s="357"/>
      <c r="AH248" s="357"/>
      <c r="AI248" s="357"/>
      <c r="AJ248" s="357"/>
      <c r="AK248" s="357"/>
      <c r="AL248" s="357"/>
      <c r="AM248" s="357"/>
      <c r="AN248" s="357"/>
      <c r="AO248" s="357"/>
      <c r="AP248" s="357"/>
      <c r="AQ248" s="357"/>
      <c r="AR248" s="357"/>
      <c r="AS248" s="357"/>
      <c r="AT248" s="357"/>
      <c r="AU248" s="357"/>
      <c r="AV248" s="357"/>
      <c r="AW248" s="357"/>
      <c r="AX248" s="357"/>
      <c r="AY248" s="357"/>
      <c r="AZ248" s="357"/>
      <c r="BA248" s="357"/>
      <c r="BB248" s="357"/>
    </row>
    <row r="249" ht="12.75" customHeight="1">
      <c r="A249" s="357"/>
      <c r="B249" s="357"/>
      <c r="C249" s="357"/>
      <c r="D249" s="357"/>
      <c r="E249" s="357"/>
      <c r="F249" s="357"/>
      <c r="G249" s="357"/>
      <c r="H249" s="357"/>
      <c r="I249" s="357"/>
      <c r="J249" s="357"/>
      <c r="K249" s="357"/>
      <c r="L249" s="357"/>
      <c r="M249" s="357"/>
      <c r="N249" s="357"/>
      <c r="O249" s="357"/>
      <c r="P249" s="357"/>
      <c r="Q249" s="357"/>
      <c r="R249" s="357"/>
      <c r="S249" s="357"/>
      <c r="T249" s="357"/>
      <c r="U249" s="357"/>
      <c r="V249" s="357"/>
      <c r="W249" s="357"/>
      <c r="X249" s="357"/>
      <c r="Y249" s="357"/>
      <c r="Z249" s="357"/>
      <c r="AA249" s="357"/>
      <c r="AB249" s="357"/>
      <c r="AC249" s="357"/>
      <c r="AD249" s="357"/>
      <c r="AE249" s="357"/>
      <c r="AF249" s="357"/>
      <c r="AG249" s="357"/>
      <c r="AH249" s="357"/>
      <c r="AI249" s="357"/>
      <c r="AJ249" s="357"/>
      <c r="AK249" s="357"/>
      <c r="AL249" s="357"/>
      <c r="AM249" s="357"/>
      <c r="AN249" s="357"/>
      <c r="AO249" s="357"/>
      <c r="AP249" s="357"/>
      <c r="AQ249" s="357"/>
      <c r="AR249" s="357"/>
      <c r="AS249" s="357"/>
      <c r="AT249" s="357"/>
      <c r="AU249" s="357"/>
      <c r="AV249" s="357"/>
      <c r="AW249" s="357"/>
      <c r="AX249" s="357"/>
      <c r="AY249" s="357"/>
      <c r="AZ249" s="357"/>
      <c r="BA249" s="357"/>
      <c r="BB249" s="357"/>
    </row>
    <row r="250" ht="12.75" customHeight="1">
      <c r="A250" s="357"/>
      <c r="B250" s="357"/>
      <c r="C250" s="357"/>
      <c r="D250" s="357"/>
      <c r="E250" s="357"/>
      <c r="F250" s="357"/>
      <c r="G250" s="357"/>
      <c r="H250" s="357"/>
      <c r="I250" s="357"/>
      <c r="J250" s="357"/>
      <c r="K250" s="357"/>
      <c r="L250" s="357"/>
      <c r="M250" s="357"/>
      <c r="N250" s="357"/>
      <c r="O250" s="357"/>
      <c r="P250" s="357"/>
      <c r="Q250" s="357"/>
      <c r="R250" s="357"/>
      <c r="S250" s="357"/>
      <c r="T250" s="357"/>
      <c r="U250" s="357"/>
      <c r="V250" s="357"/>
      <c r="W250" s="357"/>
      <c r="X250" s="357"/>
      <c r="Y250" s="357"/>
      <c r="Z250" s="357"/>
      <c r="AA250" s="357"/>
      <c r="AB250" s="357"/>
      <c r="AC250" s="357"/>
      <c r="AD250" s="357"/>
      <c r="AE250" s="357"/>
      <c r="AF250" s="357"/>
      <c r="AG250" s="357"/>
      <c r="AH250" s="357"/>
      <c r="AI250" s="357"/>
      <c r="AJ250" s="357"/>
      <c r="AK250" s="357"/>
      <c r="AL250" s="357"/>
      <c r="AM250" s="357"/>
      <c r="AN250" s="357"/>
      <c r="AO250" s="357"/>
      <c r="AP250" s="357"/>
      <c r="AQ250" s="357"/>
      <c r="AR250" s="357"/>
      <c r="AS250" s="357"/>
      <c r="AT250" s="357"/>
      <c r="AU250" s="357"/>
      <c r="AV250" s="357"/>
      <c r="AW250" s="357"/>
      <c r="AX250" s="357"/>
      <c r="AY250" s="357"/>
      <c r="AZ250" s="357"/>
      <c r="BA250" s="357"/>
      <c r="BB250" s="357"/>
    </row>
    <row r="251" ht="12.75" customHeight="1">
      <c r="A251" s="357"/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  <c r="AA251" s="357"/>
      <c r="AB251" s="357"/>
      <c r="AC251" s="357"/>
      <c r="AD251" s="357"/>
      <c r="AE251" s="357"/>
      <c r="AF251" s="357"/>
      <c r="AG251" s="357"/>
      <c r="AH251" s="357"/>
      <c r="AI251" s="357"/>
      <c r="AJ251" s="357"/>
      <c r="AK251" s="357"/>
      <c r="AL251" s="357"/>
      <c r="AM251" s="357"/>
      <c r="AN251" s="357"/>
      <c r="AO251" s="357"/>
      <c r="AP251" s="357"/>
      <c r="AQ251" s="357"/>
      <c r="AR251" s="357"/>
      <c r="AS251" s="357"/>
      <c r="AT251" s="357"/>
      <c r="AU251" s="357"/>
      <c r="AV251" s="357"/>
      <c r="AW251" s="357"/>
      <c r="AX251" s="357"/>
      <c r="AY251" s="357"/>
      <c r="AZ251" s="357"/>
      <c r="BA251" s="357"/>
      <c r="BB251" s="357"/>
    </row>
    <row r="252" ht="12.75" customHeight="1">
      <c r="A252" s="357"/>
      <c r="B252" s="357"/>
      <c r="C252" s="357"/>
      <c r="D252" s="357"/>
      <c r="E252" s="357"/>
      <c r="F252" s="357"/>
      <c r="G252" s="357"/>
      <c r="H252" s="357"/>
      <c r="I252" s="357"/>
      <c r="J252" s="357"/>
      <c r="K252" s="357"/>
      <c r="L252" s="357"/>
      <c r="M252" s="357"/>
      <c r="N252" s="357"/>
      <c r="O252" s="357"/>
      <c r="P252" s="357"/>
      <c r="Q252" s="357"/>
      <c r="R252" s="357"/>
      <c r="S252" s="357"/>
      <c r="T252" s="357"/>
      <c r="U252" s="357"/>
      <c r="V252" s="357"/>
      <c r="W252" s="357"/>
      <c r="X252" s="357"/>
      <c r="Y252" s="357"/>
      <c r="Z252" s="357"/>
      <c r="AA252" s="357"/>
      <c r="AB252" s="357"/>
      <c r="AC252" s="357"/>
      <c r="AD252" s="357"/>
      <c r="AE252" s="357"/>
      <c r="AF252" s="357"/>
      <c r="AG252" s="357"/>
      <c r="AH252" s="357"/>
      <c r="AI252" s="357"/>
      <c r="AJ252" s="357"/>
      <c r="AK252" s="357"/>
      <c r="AL252" s="357"/>
      <c r="AM252" s="357"/>
      <c r="AN252" s="357"/>
      <c r="AO252" s="357"/>
      <c r="AP252" s="357"/>
      <c r="AQ252" s="357"/>
      <c r="AR252" s="357"/>
      <c r="AS252" s="357"/>
      <c r="AT252" s="357"/>
      <c r="AU252" s="357"/>
      <c r="AV252" s="357"/>
      <c r="AW252" s="357"/>
      <c r="AX252" s="357"/>
      <c r="AY252" s="357"/>
      <c r="AZ252" s="357"/>
      <c r="BA252" s="357"/>
      <c r="BB252" s="357"/>
    </row>
    <row r="253" ht="12.75" customHeight="1">
      <c r="A253" s="357"/>
      <c r="B253" s="357"/>
      <c r="C253" s="357"/>
      <c r="D253" s="357"/>
      <c r="E253" s="357"/>
      <c r="F253" s="357"/>
      <c r="G253" s="357"/>
      <c r="H253" s="357"/>
      <c r="I253" s="357"/>
      <c r="J253" s="357"/>
      <c r="K253" s="357"/>
      <c r="L253" s="357"/>
      <c r="M253" s="357"/>
      <c r="N253" s="357"/>
      <c r="O253" s="357"/>
      <c r="P253" s="357"/>
      <c r="Q253" s="357"/>
      <c r="R253" s="357"/>
      <c r="S253" s="357"/>
      <c r="T253" s="357"/>
      <c r="U253" s="357"/>
      <c r="V253" s="357"/>
      <c r="W253" s="357"/>
      <c r="X253" s="357"/>
      <c r="Y253" s="357"/>
      <c r="Z253" s="357"/>
      <c r="AA253" s="357"/>
      <c r="AB253" s="357"/>
      <c r="AC253" s="357"/>
      <c r="AD253" s="357"/>
      <c r="AE253" s="357"/>
      <c r="AF253" s="357"/>
      <c r="AG253" s="357"/>
      <c r="AH253" s="357"/>
      <c r="AI253" s="357"/>
      <c r="AJ253" s="357"/>
      <c r="AK253" s="357"/>
      <c r="AL253" s="357"/>
      <c r="AM253" s="357"/>
      <c r="AN253" s="357"/>
      <c r="AO253" s="357"/>
      <c r="AP253" s="357"/>
      <c r="AQ253" s="357"/>
      <c r="AR253" s="357"/>
      <c r="AS253" s="357"/>
      <c r="AT253" s="357"/>
      <c r="AU253" s="357"/>
      <c r="AV253" s="357"/>
      <c r="AW253" s="357"/>
      <c r="AX253" s="357"/>
      <c r="AY253" s="357"/>
      <c r="AZ253" s="357"/>
      <c r="BA253" s="357"/>
      <c r="BB253" s="357"/>
    </row>
    <row r="254" ht="12.75" customHeight="1">
      <c r="A254" s="357"/>
      <c r="B254" s="357"/>
      <c r="C254" s="357"/>
      <c r="D254" s="357"/>
      <c r="E254" s="357"/>
      <c r="F254" s="357"/>
      <c r="G254" s="357"/>
      <c r="H254" s="357"/>
      <c r="I254" s="357"/>
      <c r="J254" s="357"/>
      <c r="K254" s="357"/>
      <c r="L254" s="357"/>
      <c r="M254" s="357"/>
      <c r="N254" s="357"/>
      <c r="O254" s="357"/>
      <c r="P254" s="357"/>
      <c r="Q254" s="357"/>
      <c r="R254" s="357"/>
      <c r="S254" s="357"/>
      <c r="T254" s="357"/>
      <c r="U254" s="357"/>
      <c r="V254" s="357"/>
      <c r="W254" s="357"/>
      <c r="X254" s="357"/>
      <c r="Y254" s="357"/>
      <c r="Z254" s="357"/>
      <c r="AA254" s="357"/>
      <c r="AB254" s="357"/>
      <c r="AC254" s="357"/>
      <c r="AD254" s="357"/>
      <c r="AE254" s="357"/>
      <c r="AF254" s="357"/>
      <c r="AG254" s="357"/>
      <c r="AH254" s="357"/>
      <c r="AI254" s="357"/>
      <c r="AJ254" s="357"/>
      <c r="AK254" s="357"/>
      <c r="AL254" s="357"/>
      <c r="AM254" s="357"/>
      <c r="AN254" s="357"/>
      <c r="AO254" s="357"/>
      <c r="AP254" s="357"/>
      <c r="AQ254" s="357"/>
      <c r="AR254" s="357"/>
      <c r="AS254" s="357"/>
      <c r="AT254" s="357"/>
      <c r="AU254" s="357"/>
      <c r="AV254" s="357"/>
      <c r="AW254" s="357"/>
      <c r="AX254" s="357"/>
      <c r="AY254" s="357"/>
      <c r="AZ254" s="357"/>
      <c r="BA254" s="357"/>
      <c r="BB254" s="357"/>
    </row>
    <row r="255" ht="12.75" customHeight="1">
      <c r="A255" s="357"/>
      <c r="B255" s="357"/>
      <c r="C255" s="357"/>
      <c r="D255" s="357"/>
      <c r="E255" s="357"/>
      <c r="F255" s="357"/>
      <c r="G255" s="357"/>
      <c r="H255" s="357"/>
      <c r="I255" s="357"/>
      <c r="J255" s="357"/>
      <c r="K255" s="357"/>
      <c r="L255" s="357"/>
      <c r="M255" s="357"/>
      <c r="N255" s="357"/>
      <c r="O255" s="357"/>
      <c r="P255" s="357"/>
      <c r="Q255" s="357"/>
      <c r="R255" s="357"/>
      <c r="S255" s="357"/>
      <c r="T255" s="357"/>
      <c r="U255" s="357"/>
      <c r="V255" s="357"/>
      <c r="W255" s="357"/>
      <c r="X255" s="357"/>
      <c r="Y255" s="357"/>
      <c r="Z255" s="357"/>
      <c r="AA255" s="357"/>
      <c r="AB255" s="357"/>
      <c r="AC255" s="357"/>
      <c r="AD255" s="357"/>
      <c r="AE255" s="357"/>
      <c r="AF255" s="357"/>
      <c r="AG255" s="357"/>
      <c r="AH255" s="357"/>
      <c r="AI255" s="357"/>
      <c r="AJ255" s="357"/>
      <c r="AK255" s="357"/>
      <c r="AL255" s="357"/>
      <c r="AM255" s="357"/>
      <c r="AN255" s="357"/>
      <c r="AO255" s="357"/>
      <c r="AP255" s="357"/>
      <c r="AQ255" s="357"/>
      <c r="AR255" s="357"/>
      <c r="AS255" s="357"/>
      <c r="AT255" s="357"/>
      <c r="AU255" s="357"/>
      <c r="AV255" s="357"/>
      <c r="AW255" s="357"/>
      <c r="AX255" s="357"/>
      <c r="AY255" s="357"/>
      <c r="AZ255" s="357"/>
      <c r="BA255" s="357"/>
      <c r="BB255" s="357"/>
    </row>
    <row r="256" ht="12.75" customHeight="1">
      <c r="A256" s="357"/>
      <c r="B256" s="357"/>
      <c r="C256" s="357"/>
      <c r="D256" s="357"/>
      <c r="E256" s="357"/>
      <c r="F256" s="357"/>
      <c r="G256" s="357"/>
      <c r="H256" s="357"/>
      <c r="I256" s="357"/>
      <c r="J256" s="357"/>
      <c r="K256" s="357"/>
      <c r="L256" s="357"/>
      <c r="M256" s="357"/>
      <c r="N256" s="357"/>
      <c r="O256" s="357"/>
      <c r="P256" s="357"/>
      <c r="Q256" s="357"/>
      <c r="R256" s="357"/>
      <c r="S256" s="357"/>
      <c r="T256" s="357"/>
      <c r="U256" s="357"/>
      <c r="V256" s="357"/>
      <c r="W256" s="357"/>
      <c r="X256" s="357"/>
      <c r="Y256" s="357"/>
      <c r="Z256" s="357"/>
      <c r="AA256" s="357"/>
      <c r="AB256" s="357"/>
      <c r="AC256" s="357"/>
      <c r="AD256" s="357"/>
      <c r="AE256" s="357"/>
      <c r="AF256" s="357"/>
      <c r="AG256" s="357"/>
      <c r="AH256" s="357"/>
      <c r="AI256" s="357"/>
      <c r="AJ256" s="357"/>
      <c r="AK256" s="357"/>
      <c r="AL256" s="357"/>
      <c r="AM256" s="357"/>
      <c r="AN256" s="357"/>
      <c r="AO256" s="357"/>
      <c r="AP256" s="357"/>
      <c r="AQ256" s="357"/>
      <c r="AR256" s="357"/>
      <c r="AS256" s="357"/>
      <c r="AT256" s="357"/>
      <c r="AU256" s="357"/>
      <c r="AV256" s="357"/>
      <c r="AW256" s="357"/>
      <c r="AX256" s="357"/>
      <c r="AY256" s="357"/>
      <c r="AZ256" s="357"/>
      <c r="BA256" s="357"/>
      <c r="BB256" s="357"/>
    </row>
    <row r="257" ht="12.75" customHeight="1">
      <c r="A257" s="357"/>
      <c r="B257" s="357"/>
      <c r="C257" s="357"/>
      <c r="D257" s="357"/>
      <c r="E257" s="357"/>
      <c r="F257" s="357"/>
      <c r="G257" s="357"/>
      <c r="H257" s="357"/>
      <c r="I257" s="357"/>
      <c r="J257" s="357"/>
      <c r="K257" s="357"/>
      <c r="L257" s="357"/>
      <c r="M257" s="357"/>
      <c r="N257" s="357"/>
      <c r="O257" s="357"/>
      <c r="P257" s="357"/>
      <c r="Q257" s="357"/>
      <c r="R257" s="357"/>
      <c r="S257" s="357"/>
      <c r="T257" s="357"/>
      <c r="U257" s="357"/>
      <c r="V257" s="357"/>
      <c r="W257" s="357"/>
      <c r="X257" s="357"/>
      <c r="Y257" s="357"/>
      <c r="Z257" s="357"/>
      <c r="AA257" s="357"/>
      <c r="AB257" s="357"/>
      <c r="AC257" s="357"/>
      <c r="AD257" s="357"/>
      <c r="AE257" s="357"/>
      <c r="AF257" s="357"/>
      <c r="AG257" s="357"/>
      <c r="AH257" s="357"/>
      <c r="AI257" s="357"/>
      <c r="AJ257" s="357"/>
      <c r="AK257" s="357"/>
      <c r="AL257" s="357"/>
      <c r="AM257" s="357"/>
      <c r="AN257" s="357"/>
      <c r="AO257" s="357"/>
      <c r="AP257" s="357"/>
      <c r="AQ257" s="357"/>
      <c r="AR257" s="357"/>
      <c r="AS257" s="357"/>
      <c r="AT257" s="357"/>
      <c r="AU257" s="357"/>
      <c r="AV257" s="357"/>
      <c r="AW257" s="357"/>
      <c r="AX257" s="357"/>
      <c r="AY257" s="357"/>
      <c r="AZ257" s="357"/>
      <c r="BA257" s="357"/>
      <c r="BB257" s="357"/>
    </row>
    <row r="258" ht="12.75" customHeight="1">
      <c r="A258" s="357"/>
      <c r="B258" s="357"/>
      <c r="C258" s="357"/>
      <c r="D258" s="357"/>
      <c r="E258" s="357"/>
      <c r="F258" s="357"/>
      <c r="G258" s="357"/>
      <c r="H258" s="357"/>
      <c r="I258" s="357"/>
      <c r="J258" s="357"/>
      <c r="K258" s="357"/>
      <c r="L258" s="357"/>
      <c r="M258" s="357"/>
      <c r="N258" s="357"/>
      <c r="O258" s="357"/>
      <c r="P258" s="357"/>
      <c r="Q258" s="357"/>
      <c r="R258" s="357"/>
      <c r="S258" s="357"/>
      <c r="T258" s="357"/>
      <c r="U258" s="357"/>
      <c r="V258" s="357"/>
      <c r="W258" s="357"/>
      <c r="X258" s="357"/>
      <c r="Y258" s="357"/>
      <c r="Z258" s="357"/>
      <c r="AA258" s="357"/>
      <c r="AB258" s="357"/>
      <c r="AC258" s="357"/>
      <c r="AD258" s="357"/>
      <c r="AE258" s="357"/>
      <c r="AF258" s="357"/>
      <c r="AG258" s="357"/>
      <c r="AH258" s="357"/>
      <c r="AI258" s="357"/>
      <c r="AJ258" s="357"/>
      <c r="AK258" s="357"/>
      <c r="AL258" s="357"/>
      <c r="AM258" s="357"/>
      <c r="AN258" s="357"/>
      <c r="AO258" s="357"/>
      <c r="AP258" s="357"/>
      <c r="AQ258" s="357"/>
      <c r="AR258" s="357"/>
      <c r="AS258" s="357"/>
      <c r="AT258" s="357"/>
      <c r="AU258" s="357"/>
      <c r="AV258" s="357"/>
      <c r="AW258" s="357"/>
      <c r="AX258" s="357"/>
      <c r="AY258" s="357"/>
      <c r="AZ258" s="357"/>
      <c r="BA258" s="357"/>
      <c r="BB258" s="357"/>
    </row>
    <row r="259" ht="12.75" customHeight="1">
      <c r="A259" s="357"/>
      <c r="B259" s="357"/>
      <c r="C259" s="357"/>
      <c r="D259" s="357"/>
      <c r="E259" s="357"/>
      <c r="F259" s="357"/>
      <c r="G259" s="357"/>
      <c r="H259" s="357"/>
      <c r="I259" s="357"/>
      <c r="J259" s="357"/>
      <c r="K259" s="357"/>
      <c r="L259" s="357"/>
      <c r="M259" s="357"/>
      <c r="N259" s="357"/>
      <c r="O259" s="357"/>
      <c r="P259" s="357"/>
      <c r="Q259" s="357"/>
      <c r="R259" s="357"/>
      <c r="S259" s="357"/>
      <c r="T259" s="357"/>
      <c r="U259" s="357"/>
      <c r="V259" s="357"/>
      <c r="W259" s="357"/>
      <c r="X259" s="357"/>
      <c r="Y259" s="357"/>
      <c r="Z259" s="357"/>
      <c r="AA259" s="357"/>
      <c r="AB259" s="357"/>
      <c r="AC259" s="357"/>
      <c r="AD259" s="357"/>
      <c r="AE259" s="357"/>
      <c r="AF259" s="357"/>
      <c r="AG259" s="357"/>
      <c r="AH259" s="357"/>
      <c r="AI259" s="357"/>
      <c r="AJ259" s="357"/>
      <c r="AK259" s="357"/>
      <c r="AL259" s="357"/>
      <c r="AM259" s="357"/>
      <c r="AN259" s="357"/>
      <c r="AO259" s="357"/>
      <c r="AP259" s="357"/>
      <c r="AQ259" s="357"/>
      <c r="AR259" s="357"/>
      <c r="AS259" s="357"/>
      <c r="AT259" s="357"/>
      <c r="AU259" s="357"/>
      <c r="AV259" s="357"/>
      <c r="AW259" s="357"/>
      <c r="AX259" s="357"/>
      <c r="AY259" s="357"/>
      <c r="AZ259" s="357"/>
      <c r="BA259" s="357"/>
      <c r="BB259" s="357"/>
    </row>
    <row r="260" ht="12.75" customHeight="1">
      <c r="A260" s="357"/>
      <c r="B260" s="357"/>
      <c r="C260" s="357"/>
      <c r="D260" s="357"/>
      <c r="E260" s="357"/>
      <c r="F260" s="357"/>
      <c r="G260" s="357"/>
      <c r="H260" s="357"/>
      <c r="I260" s="357"/>
      <c r="J260" s="357"/>
      <c r="K260" s="357"/>
      <c r="L260" s="357"/>
      <c r="M260" s="357"/>
      <c r="N260" s="357"/>
      <c r="O260" s="357"/>
      <c r="P260" s="357"/>
      <c r="Q260" s="357"/>
      <c r="R260" s="357"/>
      <c r="S260" s="357"/>
      <c r="T260" s="357"/>
      <c r="U260" s="357"/>
      <c r="V260" s="357"/>
      <c r="W260" s="357"/>
      <c r="X260" s="357"/>
      <c r="Y260" s="357"/>
      <c r="Z260" s="357"/>
      <c r="AA260" s="357"/>
      <c r="AB260" s="357"/>
      <c r="AC260" s="357"/>
      <c r="AD260" s="357"/>
      <c r="AE260" s="357"/>
      <c r="AF260" s="357"/>
      <c r="AG260" s="357"/>
      <c r="AH260" s="357"/>
      <c r="AI260" s="357"/>
      <c r="AJ260" s="357"/>
      <c r="AK260" s="357"/>
      <c r="AL260" s="357"/>
      <c r="AM260" s="357"/>
      <c r="AN260" s="357"/>
      <c r="AO260" s="357"/>
      <c r="AP260" s="357"/>
      <c r="AQ260" s="357"/>
      <c r="AR260" s="357"/>
      <c r="AS260" s="357"/>
      <c r="AT260" s="357"/>
      <c r="AU260" s="357"/>
      <c r="AV260" s="357"/>
      <c r="AW260" s="357"/>
      <c r="AX260" s="357"/>
      <c r="AY260" s="357"/>
      <c r="AZ260" s="357"/>
      <c r="BA260" s="357"/>
      <c r="BB260" s="357"/>
    </row>
    <row r="261" ht="12.75" customHeight="1">
      <c r="A261" s="357"/>
      <c r="B261" s="357"/>
      <c r="C261" s="357"/>
      <c r="D261" s="357"/>
      <c r="E261" s="357"/>
      <c r="F261" s="357"/>
      <c r="G261" s="357"/>
      <c r="H261" s="357"/>
      <c r="I261" s="357"/>
      <c r="J261" s="357"/>
      <c r="K261" s="357"/>
      <c r="L261" s="357"/>
      <c r="M261" s="357"/>
      <c r="N261" s="357"/>
      <c r="O261" s="357"/>
      <c r="P261" s="357"/>
      <c r="Q261" s="357"/>
      <c r="R261" s="357"/>
      <c r="S261" s="357"/>
      <c r="T261" s="357"/>
      <c r="U261" s="357"/>
      <c r="V261" s="357"/>
      <c r="W261" s="357"/>
      <c r="X261" s="357"/>
      <c r="Y261" s="357"/>
      <c r="Z261" s="357"/>
      <c r="AA261" s="357"/>
      <c r="AB261" s="357"/>
      <c r="AC261" s="357"/>
      <c r="AD261" s="357"/>
      <c r="AE261" s="357"/>
      <c r="AF261" s="357"/>
      <c r="AG261" s="357"/>
      <c r="AH261" s="357"/>
      <c r="AI261" s="357"/>
      <c r="AJ261" s="357"/>
      <c r="AK261" s="357"/>
      <c r="AL261" s="357"/>
      <c r="AM261" s="357"/>
      <c r="AN261" s="357"/>
      <c r="AO261" s="357"/>
      <c r="AP261" s="357"/>
      <c r="AQ261" s="357"/>
      <c r="AR261" s="357"/>
      <c r="AS261" s="357"/>
      <c r="AT261" s="357"/>
      <c r="AU261" s="357"/>
      <c r="AV261" s="357"/>
      <c r="AW261" s="357"/>
      <c r="AX261" s="357"/>
      <c r="AY261" s="357"/>
      <c r="AZ261" s="357"/>
      <c r="BA261" s="357"/>
      <c r="BB261" s="357"/>
    </row>
    <row r="262" ht="12.75" customHeight="1">
      <c r="A262" s="357"/>
      <c r="B262" s="357"/>
      <c r="C262" s="357"/>
      <c r="D262" s="357"/>
      <c r="E262" s="357"/>
      <c r="F262" s="357"/>
      <c r="G262" s="357"/>
      <c r="H262" s="357"/>
      <c r="I262" s="357"/>
      <c r="J262" s="357"/>
      <c r="K262" s="357"/>
      <c r="L262" s="357"/>
      <c r="M262" s="357"/>
      <c r="N262" s="357"/>
      <c r="O262" s="357"/>
      <c r="P262" s="357"/>
      <c r="Q262" s="357"/>
      <c r="R262" s="357"/>
      <c r="S262" s="357"/>
      <c r="T262" s="357"/>
      <c r="U262" s="357"/>
      <c r="V262" s="357"/>
      <c r="W262" s="357"/>
      <c r="X262" s="357"/>
      <c r="Y262" s="357"/>
      <c r="Z262" s="357"/>
      <c r="AA262" s="357"/>
      <c r="AB262" s="357"/>
      <c r="AC262" s="357"/>
      <c r="AD262" s="357"/>
      <c r="AE262" s="357"/>
      <c r="AF262" s="357"/>
      <c r="AG262" s="357"/>
      <c r="AH262" s="357"/>
      <c r="AI262" s="357"/>
      <c r="AJ262" s="357"/>
      <c r="AK262" s="357"/>
      <c r="AL262" s="357"/>
      <c r="AM262" s="357"/>
      <c r="AN262" s="357"/>
      <c r="AO262" s="357"/>
      <c r="AP262" s="357"/>
      <c r="AQ262" s="357"/>
      <c r="AR262" s="357"/>
      <c r="AS262" s="357"/>
      <c r="AT262" s="357"/>
      <c r="AU262" s="357"/>
      <c r="AV262" s="357"/>
      <c r="AW262" s="357"/>
      <c r="AX262" s="357"/>
      <c r="AY262" s="357"/>
      <c r="AZ262" s="357"/>
      <c r="BA262" s="357"/>
      <c r="BB262" s="357"/>
    </row>
    <row r="263" ht="12.75" customHeight="1">
      <c r="A263" s="357"/>
      <c r="B263" s="357"/>
      <c r="C263" s="357"/>
      <c r="D263" s="357"/>
      <c r="E263" s="357"/>
      <c r="F263" s="357"/>
      <c r="G263" s="357"/>
      <c r="H263" s="357"/>
      <c r="I263" s="357"/>
      <c r="J263" s="357"/>
      <c r="K263" s="357"/>
      <c r="L263" s="357"/>
      <c r="M263" s="357"/>
      <c r="N263" s="357"/>
      <c r="O263" s="357"/>
      <c r="P263" s="357"/>
      <c r="Q263" s="357"/>
      <c r="R263" s="357"/>
      <c r="S263" s="357"/>
      <c r="T263" s="357"/>
      <c r="U263" s="357"/>
      <c r="V263" s="357"/>
      <c r="W263" s="357"/>
      <c r="X263" s="357"/>
      <c r="Y263" s="357"/>
      <c r="Z263" s="357"/>
      <c r="AA263" s="357"/>
      <c r="AB263" s="357"/>
      <c r="AC263" s="357"/>
      <c r="AD263" s="357"/>
      <c r="AE263" s="357"/>
      <c r="AF263" s="357"/>
      <c r="AG263" s="357"/>
      <c r="AH263" s="357"/>
      <c r="AI263" s="357"/>
      <c r="AJ263" s="357"/>
      <c r="AK263" s="357"/>
      <c r="AL263" s="357"/>
      <c r="AM263" s="357"/>
      <c r="AN263" s="357"/>
      <c r="AO263" s="357"/>
      <c r="AP263" s="357"/>
      <c r="AQ263" s="357"/>
      <c r="AR263" s="357"/>
      <c r="AS263" s="357"/>
      <c r="AT263" s="357"/>
      <c r="AU263" s="357"/>
      <c r="AV263" s="357"/>
      <c r="AW263" s="357"/>
      <c r="AX263" s="357"/>
      <c r="AY263" s="357"/>
      <c r="AZ263" s="357"/>
      <c r="BA263" s="357"/>
      <c r="BB263" s="357"/>
    </row>
    <row r="264" ht="12.75" customHeight="1">
      <c r="A264" s="357"/>
      <c r="B264" s="357"/>
      <c r="C264" s="357"/>
      <c r="D264" s="357"/>
      <c r="E264" s="357"/>
      <c r="F264" s="357"/>
      <c r="G264" s="357"/>
      <c r="H264" s="357"/>
      <c r="I264" s="357"/>
      <c r="J264" s="357"/>
      <c r="K264" s="357"/>
      <c r="L264" s="357"/>
      <c r="M264" s="357"/>
      <c r="N264" s="357"/>
      <c r="O264" s="357"/>
      <c r="P264" s="357"/>
      <c r="Q264" s="357"/>
      <c r="R264" s="357"/>
      <c r="S264" s="357"/>
      <c r="T264" s="357"/>
      <c r="U264" s="357"/>
      <c r="V264" s="357"/>
      <c r="W264" s="357"/>
      <c r="X264" s="357"/>
      <c r="Y264" s="357"/>
      <c r="Z264" s="357"/>
      <c r="AA264" s="357"/>
      <c r="AB264" s="357"/>
      <c r="AC264" s="357"/>
      <c r="AD264" s="357"/>
      <c r="AE264" s="357"/>
      <c r="AF264" s="357"/>
      <c r="AG264" s="357"/>
      <c r="AH264" s="357"/>
      <c r="AI264" s="357"/>
      <c r="AJ264" s="357"/>
      <c r="AK264" s="357"/>
      <c r="AL264" s="357"/>
      <c r="AM264" s="357"/>
      <c r="AN264" s="357"/>
      <c r="AO264" s="357"/>
      <c r="AP264" s="357"/>
      <c r="AQ264" s="357"/>
      <c r="AR264" s="357"/>
      <c r="AS264" s="357"/>
      <c r="AT264" s="357"/>
      <c r="AU264" s="357"/>
      <c r="AV264" s="357"/>
      <c r="AW264" s="357"/>
      <c r="AX264" s="357"/>
      <c r="AY264" s="357"/>
      <c r="AZ264" s="357"/>
      <c r="BA264" s="357"/>
      <c r="BB264" s="357"/>
    </row>
    <row r="265" ht="12.75" customHeight="1">
      <c r="A265" s="357"/>
      <c r="B265" s="357"/>
      <c r="C265" s="357"/>
      <c r="D265" s="357"/>
      <c r="E265" s="357"/>
      <c r="F265" s="357"/>
      <c r="G265" s="357"/>
      <c r="H265" s="357"/>
      <c r="I265" s="357"/>
      <c r="J265" s="357"/>
      <c r="K265" s="357"/>
      <c r="L265" s="357"/>
      <c r="M265" s="357"/>
      <c r="N265" s="357"/>
      <c r="O265" s="357"/>
      <c r="P265" s="357"/>
      <c r="Q265" s="357"/>
      <c r="R265" s="357"/>
      <c r="S265" s="357"/>
      <c r="T265" s="357"/>
      <c r="U265" s="357"/>
      <c r="V265" s="357"/>
      <c r="W265" s="357"/>
      <c r="X265" s="357"/>
      <c r="Y265" s="357"/>
      <c r="Z265" s="357"/>
      <c r="AA265" s="357"/>
      <c r="AB265" s="357"/>
      <c r="AC265" s="357"/>
      <c r="AD265" s="357"/>
      <c r="AE265" s="357"/>
      <c r="AF265" s="357"/>
      <c r="AG265" s="357"/>
      <c r="AH265" s="357"/>
      <c r="AI265" s="357"/>
      <c r="AJ265" s="357"/>
      <c r="AK265" s="357"/>
      <c r="AL265" s="357"/>
      <c r="AM265" s="357"/>
      <c r="AN265" s="357"/>
      <c r="AO265" s="357"/>
      <c r="AP265" s="357"/>
      <c r="AQ265" s="357"/>
      <c r="AR265" s="357"/>
      <c r="AS265" s="357"/>
      <c r="AT265" s="357"/>
      <c r="AU265" s="357"/>
      <c r="AV265" s="357"/>
      <c r="AW265" s="357"/>
      <c r="AX265" s="357"/>
      <c r="AY265" s="357"/>
      <c r="AZ265" s="357"/>
      <c r="BA265" s="357"/>
      <c r="BB265" s="357"/>
    </row>
    <row r="266" ht="12.75" customHeight="1">
      <c r="A266" s="357"/>
      <c r="B266" s="357"/>
      <c r="C266" s="357"/>
      <c r="D266" s="357"/>
      <c r="E266" s="357"/>
      <c r="F266" s="357"/>
      <c r="G266" s="357"/>
      <c r="H266" s="357"/>
      <c r="I266" s="357"/>
      <c r="J266" s="357"/>
      <c r="K266" s="357"/>
      <c r="L266" s="357"/>
      <c r="M266" s="357"/>
      <c r="N266" s="357"/>
      <c r="O266" s="357"/>
      <c r="P266" s="357"/>
      <c r="Q266" s="357"/>
      <c r="R266" s="357"/>
      <c r="S266" s="357"/>
      <c r="T266" s="357"/>
      <c r="U266" s="357"/>
      <c r="V266" s="357"/>
      <c r="W266" s="357"/>
      <c r="X266" s="357"/>
      <c r="Y266" s="357"/>
      <c r="Z266" s="357"/>
      <c r="AA266" s="357"/>
      <c r="AB266" s="357"/>
      <c r="AC266" s="357"/>
      <c r="AD266" s="357"/>
      <c r="AE266" s="357"/>
      <c r="AF266" s="357"/>
      <c r="AG266" s="357"/>
      <c r="AH266" s="357"/>
      <c r="AI266" s="357"/>
      <c r="AJ266" s="357"/>
      <c r="AK266" s="357"/>
      <c r="AL266" s="357"/>
      <c r="AM266" s="357"/>
      <c r="AN266" s="357"/>
      <c r="AO266" s="357"/>
      <c r="AP266" s="357"/>
      <c r="AQ266" s="357"/>
      <c r="AR266" s="357"/>
      <c r="AS266" s="357"/>
      <c r="AT266" s="357"/>
      <c r="AU266" s="357"/>
      <c r="AV266" s="357"/>
      <c r="AW266" s="357"/>
      <c r="AX266" s="357"/>
      <c r="AY266" s="357"/>
      <c r="AZ266" s="357"/>
      <c r="BA266" s="357"/>
      <c r="BB266" s="357"/>
    </row>
    <row r="267" ht="12.75" customHeight="1">
      <c r="A267" s="357"/>
      <c r="B267" s="357"/>
      <c r="C267" s="357"/>
      <c r="D267" s="357"/>
      <c r="E267" s="357"/>
      <c r="F267" s="357"/>
      <c r="G267" s="357"/>
      <c r="H267" s="357"/>
      <c r="I267" s="357"/>
      <c r="J267" s="357"/>
      <c r="K267" s="357"/>
      <c r="L267" s="357"/>
      <c r="M267" s="357"/>
      <c r="N267" s="357"/>
      <c r="O267" s="357"/>
      <c r="P267" s="357"/>
      <c r="Q267" s="357"/>
      <c r="R267" s="357"/>
      <c r="S267" s="357"/>
      <c r="T267" s="357"/>
      <c r="U267" s="357"/>
      <c r="V267" s="357"/>
      <c r="W267" s="357"/>
      <c r="X267" s="357"/>
      <c r="Y267" s="357"/>
      <c r="Z267" s="357"/>
      <c r="AA267" s="357"/>
      <c r="AB267" s="357"/>
      <c r="AC267" s="357"/>
      <c r="AD267" s="357"/>
      <c r="AE267" s="357"/>
      <c r="AF267" s="357"/>
      <c r="AG267" s="357"/>
      <c r="AH267" s="357"/>
      <c r="AI267" s="357"/>
      <c r="AJ267" s="357"/>
      <c r="AK267" s="357"/>
      <c r="AL267" s="357"/>
      <c r="AM267" s="357"/>
      <c r="AN267" s="357"/>
      <c r="AO267" s="357"/>
      <c r="AP267" s="357"/>
      <c r="AQ267" s="357"/>
      <c r="AR267" s="357"/>
      <c r="AS267" s="357"/>
      <c r="AT267" s="357"/>
      <c r="AU267" s="357"/>
      <c r="AV267" s="357"/>
      <c r="AW267" s="357"/>
      <c r="AX267" s="357"/>
      <c r="AY267" s="357"/>
      <c r="AZ267" s="357"/>
      <c r="BA267" s="357"/>
      <c r="BB267" s="357"/>
    </row>
    <row r="268" ht="12.75" customHeight="1">
      <c r="A268" s="357"/>
      <c r="B268" s="357"/>
      <c r="C268" s="357"/>
      <c r="D268" s="357"/>
      <c r="E268" s="357"/>
      <c r="F268" s="357"/>
      <c r="G268" s="357"/>
      <c r="H268" s="357"/>
      <c r="I268" s="357"/>
      <c r="J268" s="357"/>
      <c r="K268" s="357"/>
      <c r="L268" s="357"/>
      <c r="M268" s="357"/>
      <c r="N268" s="357"/>
      <c r="O268" s="357"/>
      <c r="P268" s="357"/>
      <c r="Q268" s="357"/>
      <c r="R268" s="357"/>
      <c r="S268" s="357"/>
      <c r="T268" s="357"/>
      <c r="U268" s="357"/>
      <c r="V268" s="357"/>
      <c r="W268" s="357"/>
      <c r="X268" s="357"/>
      <c r="Y268" s="357"/>
      <c r="Z268" s="357"/>
      <c r="AA268" s="357"/>
      <c r="AB268" s="357"/>
      <c r="AC268" s="357"/>
      <c r="AD268" s="357"/>
      <c r="AE268" s="357"/>
      <c r="AF268" s="357"/>
      <c r="AG268" s="357"/>
      <c r="AH268" s="357"/>
      <c r="AI268" s="357"/>
      <c r="AJ268" s="357"/>
      <c r="AK268" s="357"/>
      <c r="AL268" s="357"/>
      <c r="AM268" s="357"/>
      <c r="AN268" s="357"/>
      <c r="AO268" s="357"/>
      <c r="AP268" s="357"/>
      <c r="AQ268" s="357"/>
      <c r="AR268" s="357"/>
      <c r="AS268" s="357"/>
      <c r="AT268" s="357"/>
      <c r="AU268" s="357"/>
      <c r="AV268" s="357"/>
      <c r="AW268" s="357"/>
      <c r="AX268" s="357"/>
      <c r="AY268" s="357"/>
      <c r="AZ268" s="357"/>
      <c r="BA268" s="357"/>
      <c r="BB268" s="357"/>
    </row>
    <row r="269" ht="12.75" customHeight="1">
      <c r="A269" s="357"/>
      <c r="B269" s="357"/>
      <c r="C269" s="357"/>
      <c r="D269" s="357"/>
      <c r="E269" s="357"/>
      <c r="F269" s="357"/>
      <c r="G269" s="357"/>
      <c r="H269" s="357"/>
      <c r="I269" s="357"/>
      <c r="J269" s="357"/>
      <c r="K269" s="357"/>
      <c r="L269" s="357"/>
      <c r="M269" s="357"/>
      <c r="N269" s="357"/>
      <c r="O269" s="357"/>
      <c r="P269" s="357"/>
      <c r="Q269" s="357"/>
      <c r="R269" s="357"/>
      <c r="S269" s="357"/>
      <c r="T269" s="357"/>
      <c r="U269" s="357"/>
      <c r="V269" s="357"/>
      <c r="W269" s="357"/>
      <c r="X269" s="357"/>
      <c r="Y269" s="357"/>
      <c r="Z269" s="357"/>
      <c r="AA269" s="357"/>
      <c r="AB269" s="357"/>
      <c r="AC269" s="357"/>
      <c r="AD269" s="357"/>
      <c r="AE269" s="357"/>
      <c r="AF269" s="357"/>
      <c r="AG269" s="357"/>
      <c r="AH269" s="357"/>
      <c r="AI269" s="357"/>
      <c r="AJ269" s="357"/>
      <c r="AK269" s="357"/>
      <c r="AL269" s="357"/>
      <c r="AM269" s="357"/>
      <c r="AN269" s="357"/>
      <c r="AO269" s="357"/>
      <c r="AP269" s="357"/>
      <c r="AQ269" s="357"/>
      <c r="AR269" s="357"/>
      <c r="AS269" s="357"/>
      <c r="AT269" s="357"/>
      <c r="AU269" s="357"/>
      <c r="AV269" s="357"/>
      <c r="AW269" s="357"/>
      <c r="AX269" s="357"/>
      <c r="AY269" s="357"/>
      <c r="AZ269" s="357"/>
      <c r="BA269" s="357"/>
      <c r="BB269" s="357"/>
    </row>
    <row r="270" ht="12.75" customHeight="1">
      <c r="A270" s="357"/>
      <c r="B270" s="357"/>
      <c r="C270" s="357"/>
      <c r="D270" s="357"/>
      <c r="E270" s="357"/>
      <c r="F270" s="357"/>
      <c r="G270" s="357"/>
      <c r="H270" s="357"/>
      <c r="I270" s="357"/>
      <c r="J270" s="357"/>
      <c r="K270" s="357"/>
      <c r="L270" s="357"/>
      <c r="M270" s="357"/>
      <c r="N270" s="357"/>
      <c r="O270" s="357"/>
      <c r="P270" s="357"/>
      <c r="Q270" s="357"/>
      <c r="R270" s="357"/>
      <c r="S270" s="357"/>
      <c r="T270" s="357"/>
      <c r="U270" s="357"/>
      <c r="V270" s="357"/>
      <c r="W270" s="357"/>
      <c r="X270" s="357"/>
      <c r="Y270" s="357"/>
      <c r="Z270" s="357"/>
      <c r="AA270" s="357"/>
      <c r="AB270" s="357"/>
      <c r="AC270" s="357"/>
      <c r="AD270" s="357"/>
      <c r="AE270" s="357"/>
      <c r="AF270" s="357"/>
      <c r="AG270" s="357"/>
      <c r="AH270" s="357"/>
      <c r="AI270" s="357"/>
      <c r="AJ270" s="357"/>
      <c r="AK270" s="357"/>
      <c r="AL270" s="357"/>
      <c r="AM270" s="357"/>
      <c r="AN270" s="357"/>
      <c r="AO270" s="357"/>
      <c r="AP270" s="357"/>
      <c r="AQ270" s="357"/>
      <c r="AR270" s="357"/>
      <c r="AS270" s="357"/>
      <c r="AT270" s="357"/>
      <c r="AU270" s="357"/>
      <c r="AV270" s="357"/>
      <c r="AW270" s="357"/>
      <c r="AX270" s="357"/>
      <c r="AY270" s="357"/>
      <c r="AZ270" s="357"/>
      <c r="BA270" s="357"/>
      <c r="BB270" s="357"/>
    </row>
    <row r="271" ht="12.75" customHeight="1">
      <c r="A271" s="357"/>
      <c r="B271" s="357"/>
      <c r="C271" s="357"/>
      <c r="D271" s="357"/>
      <c r="E271" s="357"/>
      <c r="F271" s="357"/>
      <c r="G271" s="357"/>
      <c r="H271" s="357"/>
      <c r="I271" s="357"/>
      <c r="J271" s="357"/>
      <c r="K271" s="357"/>
      <c r="L271" s="357"/>
      <c r="M271" s="357"/>
      <c r="N271" s="357"/>
      <c r="O271" s="357"/>
      <c r="P271" s="357"/>
      <c r="Q271" s="357"/>
      <c r="R271" s="357"/>
      <c r="S271" s="357"/>
      <c r="T271" s="357"/>
      <c r="U271" s="357"/>
      <c r="V271" s="357"/>
      <c r="W271" s="357"/>
      <c r="X271" s="357"/>
      <c r="Y271" s="357"/>
      <c r="Z271" s="357"/>
      <c r="AA271" s="357"/>
      <c r="AB271" s="357"/>
      <c r="AC271" s="357"/>
      <c r="AD271" s="357"/>
      <c r="AE271" s="357"/>
      <c r="AF271" s="357"/>
      <c r="AG271" s="357"/>
      <c r="AH271" s="357"/>
      <c r="AI271" s="357"/>
      <c r="AJ271" s="357"/>
      <c r="AK271" s="357"/>
      <c r="AL271" s="357"/>
      <c r="AM271" s="357"/>
      <c r="AN271" s="357"/>
      <c r="AO271" s="357"/>
      <c r="AP271" s="357"/>
      <c r="AQ271" s="357"/>
      <c r="AR271" s="357"/>
      <c r="AS271" s="357"/>
      <c r="AT271" s="357"/>
      <c r="AU271" s="357"/>
      <c r="AV271" s="357"/>
      <c r="AW271" s="357"/>
      <c r="AX271" s="357"/>
      <c r="AY271" s="357"/>
      <c r="AZ271" s="357"/>
      <c r="BA271" s="357"/>
      <c r="BB271" s="357"/>
    </row>
    <row r="272" ht="12.75" customHeight="1">
      <c r="A272" s="357"/>
      <c r="B272" s="357"/>
      <c r="C272" s="357"/>
      <c r="D272" s="357"/>
      <c r="E272" s="357"/>
      <c r="F272" s="357"/>
      <c r="G272" s="357"/>
      <c r="H272" s="357"/>
      <c r="I272" s="357"/>
      <c r="J272" s="357"/>
      <c r="K272" s="357"/>
      <c r="L272" s="357"/>
      <c r="M272" s="357"/>
      <c r="N272" s="357"/>
      <c r="O272" s="357"/>
      <c r="P272" s="357"/>
      <c r="Q272" s="357"/>
      <c r="R272" s="357"/>
      <c r="S272" s="357"/>
      <c r="T272" s="357"/>
      <c r="U272" s="357"/>
      <c r="V272" s="357"/>
      <c r="W272" s="357"/>
      <c r="X272" s="357"/>
      <c r="Y272" s="357"/>
      <c r="Z272" s="357"/>
      <c r="AA272" s="357"/>
      <c r="AB272" s="357"/>
      <c r="AC272" s="357"/>
      <c r="AD272" s="357"/>
      <c r="AE272" s="357"/>
      <c r="AF272" s="357"/>
      <c r="AG272" s="357"/>
      <c r="AH272" s="357"/>
      <c r="AI272" s="357"/>
      <c r="AJ272" s="357"/>
      <c r="AK272" s="357"/>
      <c r="AL272" s="357"/>
      <c r="AM272" s="357"/>
      <c r="AN272" s="357"/>
      <c r="AO272" s="357"/>
      <c r="AP272" s="357"/>
      <c r="AQ272" s="357"/>
      <c r="AR272" s="357"/>
      <c r="AS272" s="357"/>
      <c r="AT272" s="357"/>
      <c r="AU272" s="357"/>
      <c r="AV272" s="357"/>
      <c r="AW272" s="357"/>
      <c r="AX272" s="357"/>
      <c r="AY272" s="357"/>
      <c r="AZ272" s="357"/>
      <c r="BA272" s="357"/>
      <c r="BB272" s="357"/>
    </row>
    <row r="273" ht="12.75" customHeight="1">
      <c r="A273" s="357"/>
      <c r="B273" s="357"/>
      <c r="C273" s="357"/>
      <c r="D273" s="357"/>
      <c r="E273" s="357"/>
      <c r="F273" s="357"/>
      <c r="G273" s="357"/>
      <c r="H273" s="357"/>
      <c r="I273" s="357"/>
      <c r="J273" s="357"/>
      <c r="K273" s="357"/>
      <c r="L273" s="357"/>
      <c r="M273" s="357"/>
      <c r="N273" s="357"/>
      <c r="O273" s="357"/>
      <c r="P273" s="357"/>
      <c r="Q273" s="357"/>
      <c r="R273" s="357"/>
      <c r="S273" s="357"/>
      <c r="T273" s="357"/>
      <c r="U273" s="357"/>
      <c r="V273" s="357"/>
      <c r="W273" s="357"/>
      <c r="X273" s="357"/>
      <c r="Y273" s="357"/>
      <c r="Z273" s="357"/>
      <c r="AA273" s="357"/>
      <c r="AB273" s="357"/>
      <c r="AC273" s="357"/>
      <c r="AD273" s="357"/>
      <c r="AE273" s="357"/>
      <c r="AF273" s="357"/>
      <c r="AG273" s="357"/>
      <c r="AH273" s="357"/>
      <c r="AI273" s="357"/>
      <c r="AJ273" s="357"/>
      <c r="AK273" s="357"/>
      <c r="AL273" s="357"/>
      <c r="AM273" s="357"/>
      <c r="AN273" s="357"/>
      <c r="AO273" s="357"/>
      <c r="AP273" s="357"/>
      <c r="AQ273" s="357"/>
      <c r="AR273" s="357"/>
      <c r="AS273" s="357"/>
      <c r="AT273" s="357"/>
      <c r="AU273" s="357"/>
      <c r="AV273" s="357"/>
      <c r="AW273" s="357"/>
      <c r="AX273" s="357"/>
      <c r="AY273" s="357"/>
      <c r="AZ273" s="357"/>
      <c r="BA273" s="357"/>
      <c r="BB273" s="357"/>
    </row>
    <row r="274" ht="12.75" customHeight="1">
      <c r="A274" s="357"/>
      <c r="B274" s="357"/>
      <c r="C274" s="357"/>
      <c r="D274" s="357"/>
      <c r="E274" s="357"/>
      <c r="F274" s="357"/>
      <c r="G274" s="357"/>
      <c r="H274" s="357"/>
      <c r="I274" s="357"/>
      <c r="J274" s="357"/>
      <c r="K274" s="357"/>
      <c r="L274" s="357"/>
      <c r="M274" s="357"/>
      <c r="N274" s="357"/>
      <c r="O274" s="357"/>
      <c r="P274" s="357"/>
      <c r="Q274" s="357"/>
      <c r="R274" s="357"/>
      <c r="S274" s="357"/>
      <c r="T274" s="357"/>
      <c r="U274" s="357"/>
      <c r="V274" s="357"/>
      <c r="W274" s="357"/>
      <c r="X274" s="357"/>
      <c r="Y274" s="357"/>
      <c r="Z274" s="357"/>
      <c r="AA274" s="357"/>
      <c r="AB274" s="357"/>
      <c r="AC274" s="357"/>
      <c r="AD274" s="357"/>
      <c r="AE274" s="357"/>
      <c r="AF274" s="357"/>
      <c r="AG274" s="357"/>
      <c r="AH274" s="357"/>
      <c r="AI274" s="357"/>
      <c r="AJ274" s="357"/>
      <c r="AK274" s="357"/>
      <c r="AL274" s="357"/>
      <c r="AM274" s="357"/>
      <c r="AN274" s="357"/>
      <c r="AO274" s="357"/>
      <c r="AP274" s="357"/>
      <c r="AQ274" s="357"/>
      <c r="AR274" s="357"/>
      <c r="AS274" s="357"/>
      <c r="AT274" s="357"/>
      <c r="AU274" s="357"/>
      <c r="AV274" s="357"/>
      <c r="AW274" s="357"/>
      <c r="AX274" s="357"/>
      <c r="AY274" s="357"/>
      <c r="AZ274" s="357"/>
      <c r="BA274" s="357"/>
      <c r="BB274" s="357"/>
    </row>
    <row r="275" ht="12.75" customHeight="1">
      <c r="A275" s="357"/>
      <c r="B275" s="357"/>
      <c r="C275" s="357"/>
      <c r="D275" s="357"/>
      <c r="E275" s="357"/>
      <c r="F275" s="357"/>
      <c r="G275" s="357"/>
      <c r="H275" s="357"/>
      <c r="I275" s="357"/>
      <c r="J275" s="357"/>
      <c r="K275" s="357"/>
      <c r="L275" s="357"/>
      <c r="M275" s="357"/>
      <c r="N275" s="357"/>
      <c r="O275" s="357"/>
      <c r="P275" s="357"/>
      <c r="Q275" s="357"/>
      <c r="R275" s="357"/>
      <c r="S275" s="357"/>
      <c r="T275" s="357"/>
      <c r="U275" s="357"/>
      <c r="V275" s="357"/>
      <c r="W275" s="357"/>
      <c r="X275" s="357"/>
      <c r="Y275" s="357"/>
      <c r="Z275" s="357"/>
      <c r="AA275" s="357"/>
      <c r="AB275" s="357"/>
      <c r="AC275" s="357"/>
      <c r="AD275" s="357"/>
      <c r="AE275" s="357"/>
      <c r="AF275" s="357"/>
      <c r="AG275" s="357"/>
      <c r="AH275" s="357"/>
      <c r="AI275" s="357"/>
      <c r="AJ275" s="357"/>
      <c r="AK275" s="357"/>
      <c r="AL275" s="357"/>
      <c r="AM275" s="357"/>
      <c r="AN275" s="357"/>
      <c r="AO275" s="357"/>
      <c r="AP275" s="357"/>
      <c r="AQ275" s="357"/>
      <c r="AR275" s="357"/>
      <c r="AS275" s="357"/>
      <c r="AT275" s="357"/>
      <c r="AU275" s="357"/>
      <c r="AV275" s="357"/>
      <c r="AW275" s="357"/>
      <c r="AX275" s="357"/>
      <c r="AY275" s="357"/>
      <c r="AZ275" s="357"/>
      <c r="BA275" s="357"/>
      <c r="BB275" s="357"/>
    </row>
    <row r="276" ht="12.75" customHeight="1">
      <c r="A276" s="357"/>
      <c r="B276" s="357"/>
      <c r="C276" s="357"/>
      <c r="D276" s="357"/>
      <c r="E276" s="357"/>
      <c r="F276" s="357"/>
      <c r="G276" s="357"/>
      <c r="H276" s="357"/>
      <c r="I276" s="357"/>
      <c r="J276" s="357"/>
      <c r="K276" s="357"/>
      <c r="L276" s="357"/>
      <c r="M276" s="357"/>
      <c r="N276" s="357"/>
      <c r="O276" s="357"/>
      <c r="P276" s="357"/>
      <c r="Q276" s="357"/>
      <c r="R276" s="357"/>
      <c r="S276" s="357"/>
      <c r="T276" s="357"/>
      <c r="U276" s="357"/>
      <c r="V276" s="357"/>
      <c r="W276" s="357"/>
      <c r="X276" s="357"/>
      <c r="Y276" s="357"/>
      <c r="Z276" s="357"/>
      <c r="AA276" s="357"/>
      <c r="AB276" s="357"/>
      <c r="AC276" s="357"/>
      <c r="AD276" s="357"/>
      <c r="AE276" s="357"/>
      <c r="AF276" s="357"/>
      <c r="AG276" s="357"/>
      <c r="AH276" s="357"/>
      <c r="AI276" s="357"/>
      <c r="AJ276" s="357"/>
      <c r="AK276" s="357"/>
      <c r="AL276" s="357"/>
      <c r="AM276" s="357"/>
      <c r="AN276" s="357"/>
      <c r="AO276" s="357"/>
      <c r="AP276" s="357"/>
      <c r="AQ276" s="357"/>
      <c r="AR276" s="357"/>
      <c r="AS276" s="357"/>
      <c r="AT276" s="357"/>
      <c r="AU276" s="357"/>
      <c r="AV276" s="357"/>
      <c r="AW276" s="357"/>
      <c r="AX276" s="357"/>
      <c r="AY276" s="357"/>
      <c r="AZ276" s="357"/>
      <c r="BA276" s="357"/>
      <c r="BB276" s="357"/>
    </row>
    <row r="277" ht="12.75" customHeight="1">
      <c r="A277" s="357"/>
      <c r="B277" s="357"/>
      <c r="C277" s="357"/>
      <c r="D277" s="357"/>
      <c r="E277" s="357"/>
      <c r="F277" s="357"/>
      <c r="G277" s="357"/>
      <c r="H277" s="357"/>
      <c r="I277" s="357"/>
      <c r="J277" s="357"/>
      <c r="K277" s="357"/>
      <c r="L277" s="357"/>
      <c r="M277" s="357"/>
      <c r="N277" s="357"/>
      <c r="O277" s="357"/>
      <c r="P277" s="357"/>
      <c r="Q277" s="357"/>
      <c r="R277" s="357"/>
      <c r="S277" s="357"/>
      <c r="T277" s="357"/>
      <c r="U277" s="357"/>
      <c r="V277" s="357"/>
      <c r="W277" s="357"/>
      <c r="X277" s="357"/>
      <c r="Y277" s="357"/>
      <c r="Z277" s="357"/>
      <c r="AA277" s="357"/>
      <c r="AB277" s="357"/>
      <c r="AC277" s="357"/>
      <c r="AD277" s="357"/>
      <c r="AE277" s="357"/>
      <c r="AF277" s="357"/>
      <c r="AG277" s="357"/>
      <c r="AH277" s="357"/>
      <c r="AI277" s="357"/>
      <c r="AJ277" s="357"/>
      <c r="AK277" s="357"/>
      <c r="AL277" s="357"/>
      <c r="AM277" s="357"/>
      <c r="AN277" s="357"/>
      <c r="AO277" s="357"/>
      <c r="AP277" s="357"/>
      <c r="AQ277" s="357"/>
      <c r="AR277" s="357"/>
      <c r="AS277" s="357"/>
      <c r="AT277" s="357"/>
      <c r="AU277" s="357"/>
      <c r="AV277" s="357"/>
      <c r="AW277" s="357"/>
      <c r="AX277" s="357"/>
      <c r="AY277" s="357"/>
      <c r="AZ277" s="357"/>
      <c r="BA277" s="357"/>
      <c r="BB277" s="357"/>
    </row>
    <row r="278" ht="12.75" customHeight="1">
      <c r="A278" s="357"/>
      <c r="B278" s="357"/>
      <c r="C278" s="357"/>
      <c r="D278" s="357"/>
      <c r="E278" s="357"/>
      <c r="F278" s="357"/>
      <c r="G278" s="357"/>
      <c r="H278" s="357"/>
      <c r="I278" s="357"/>
      <c r="J278" s="357"/>
      <c r="K278" s="357"/>
      <c r="L278" s="357"/>
      <c r="M278" s="357"/>
      <c r="N278" s="357"/>
      <c r="O278" s="357"/>
      <c r="P278" s="357"/>
      <c r="Q278" s="357"/>
      <c r="R278" s="357"/>
      <c r="S278" s="357"/>
      <c r="T278" s="357"/>
      <c r="U278" s="357"/>
      <c r="V278" s="357"/>
      <c r="W278" s="357"/>
      <c r="X278" s="357"/>
      <c r="Y278" s="357"/>
      <c r="Z278" s="357"/>
      <c r="AA278" s="357"/>
      <c r="AB278" s="357"/>
      <c r="AC278" s="357"/>
      <c r="AD278" s="357"/>
      <c r="AE278" s="357"/>
      <c r="AF278" s="357"/>
      <c r="AG278" s="357"/>
      <c r="AH278" s="357"/>
      <c r="AI278" s="357"/>
      <c r="AJ278" s="357"/>
      <c r="AK278" s="357"/>
      <c r="AL278" s="357"/>
      <c r="AM278" s="357"/>
      <c r="AN278" s="357"/>
      <c r="AO278" s="357"/>
      <c r="AP278" s="357"/>
      <c r="AQ278" s="357"/>
      <c r="AR278" s="357"/>
      <c r="AS278" s="357"/>
      <c r="AT278" s="357"/>
      <c r="AU278" s="357"/>
      <c r="AV278" s="357"/>
      <c r="AW278" s="357"/>
      <c r="AX278" s="357"/>
      <c r="AY278" s="357"/>
      <c r="AZ278" s="357"/>
      <c r="BA278" s="357"/>
      <c r="BB278" s="357"/>
    </row>
    <row r="279" ht="12.75" customHeight="1">
      <c r="A279" s="357"/>
      <c r="B279" s="357"/>
      <c r="C279" s="357"/>
      <c r="D279" s="357"/>
      <c r="E279" s="357"/>
      <c r="F279" s="357"/>
      <c r="G279" s="357"/>
      <c r="H279" s="357"/>
      <c r="I279" s="357"/>
      <c r="J279" s="357"/>
      <c r="K279" s="357"/>
      <c r="L279" s="357"/>
      <c r="M279" s="357"/>
      <c r="N279" s="357"/>
      <c r="O279" s="357"/>
      <c r="P279" s="357"/>
      <c r="Q279" s="357"/>
      <c r="R279" s="357"/>
      <c r="S279" s="357"/>
      <c r="T279" s="357"/>
      <c r="U279" s="357"/>
      <c r="V279" s="357"/>
      <c r="W279" s="357"/>
      <c r="X279" s="357"/>
      <c r="Y279" s="357"/>
      <c r="Z279" s="357"/>
      <c r="AA279" s="357"/>
      <c r="AB279" s="357"/>
      <c r="AC279" s="357"/>
      <c r="AD279" s="357"/>
      <c r="AE279" s="357"/>
      <c r="AF279" s="357"/>
      <c r="AG279" s="357"/>
      <c r="AH279" s="357"/>
      <c r="AI279" s="357"/>
      <c r="AJ279" s="357"/>
      <c r="AK279" s="357"/>
      <c r="AL279" s="357"/>
      <c r="AM279" s="357"/>
      <c r="AN279" s="357"/>
      <c r="AO279" s="357"/>
      <c r="AP279" s="357"/>
      <c r="AQ279" s="357"/>
      <c r="AR279" s="357"/>
      <c r="AS279" s="357"/>
      <c r="AT279" s="357"/>
      <c r="AU279" s="357"/>
      <c r="AV279" s="357"/>
      <c r="AW279" s="357"/>
      <c r="AX279" s="357"/>
      <c r="AY279" s="357"/>
      <c r="AZ279" s="357"/>
      <c r="BA279" s="357"/>
      <c r="BB279" s="357"/>
    </row>
    <row r="280" ht="12.75" customHeight="1">
      <c r="A280" s="357"/>
      <c r="B280" s="357"/>
      <c r="C280" s="357"/>
      <c r="D280" s="357"/>
      <c r="E280" s="357"/>
      <c r="F280" s="357"/>
      <c r="G280" s="357"/>
      <c r="H280" s="357"/>
      <c r="I280" s="357"/>
      <c r="J280" s="357"/>
      <c r="K280" s="357"/>
      <c r="L280" s="357"/>
      <c r="M280" s="357"/>
      <c r="N280" s="357"/>
      <c r="O280" s="357"/>
      <c r="P280" s="357"/>
      <c r="Q280" s="357"/>
      <c r="R280" s="357"/>
      <c r="S280" s="357"/>
      <c r="T280" s="357"/>
      <c r="U280" s="357"/>
      <c r="V280" s="357"/>
      <c r="W280" s="357"/>
      <c r="X280" s="357"/>
      <c r="Y280" s="357"/>
      <c r="Z280" s="357"/>
      <c r="AA280" s="357"/>
      <c r="AB280" s="357"/>
      <c r="AC280" s="357"/>
      <c r="AD280" s="357"/>
      <c r="AE280" s="357"/>
      <c r="AF280" s="357"/>
      <c r="AG280" s="357"/>
      <c r="AH280" s="357"/>
      <c r="AI280" s="357"/>
      <c r="AJ280" s="357"/>
      <c r="AK280" s="357"/>
      <c r="AL280" s="357"/>
      <c r="AM280" s="357"/>
      <c r="AN280" s="357"/>
      <c r="AO280" s="357"/>
      <c r="AP280" s="357"/>
      <c r="AQ280" s="357"/>
      <c r="AR280" s="357"/>
      <c r="AS280" s="357"/>
      <c r="AT280" s="357"/>
      <c r="AU280" s="357"/>
      <c r="AV280" s="357"/>
      <c r="AW280" s="357"/>
      <c r="AX280" s="357"/>
      <c r="AY280" s="357"/>
      <c r="AZ280" s="357"/>
      <c r="BA280" s="357"/>
      <c r="BB280" s="357"/>
    </row>
    <row r="281" ht="12.75" customHeight="1">
      <c r="A281" s="357"/>
      <c r="B281" s="357"/>
      <c r="C281" s="357"/>
      <c r="D281" s="357"/>
      <c r="E281" s="357"/>
      <c r="F281" s="357"/>
      <c r="G281" s="357"/>
      <c r="H281" s="357"/>
      <c r="I281" s="357"/>
      <c r="J281" s="357"/>
      <c r="K281" s="357"/>
      <c r="L281" s="357"/>
      <c r="M281" s="357"/>
      <c r="N281" s="357"/>
      <c r="O281" s="357"/>
      <c r="P281" s="357"/>
      <c r="Q281" s="357"/>
      <c r="R281" s="357"/>
      <c r="S281" s="357"/>
      <c r="T281" s="357"/>
      <c r="U281" s="357"/>
      <c r="V281" s="357"/>
      <c r="W281" s="357"/>
      <c r="X281" s="357"/>
      <c r="Y281" s="357"/>
      <c r="Z281" s="357"/>
      <c r="AA281" s="357"/>
      <c r="AB281" s="357"/>
      <c r="AC281" s="357"/>
      <c r="AD281" s="357"/>
      <c r="AE281" s="357"/>
      <c r="AF281" s="357"/>
      <c r="AG281" s="357"/>
      <c r="AH281" s="357"/>
      <c r="AI281" s="357"/>
      <c r="AJ281" s="357"/>
      <c r="AK281" s="357"/>
      <c r="AL281" s="357"/>
      <c r="AM281" s="357"/>
      <c r="AN281" s="357"/>
      <c r="AO281" s="357"/>
      <c r="AP281" s="357"/>
      <c r="AQ281" s="357"/>
      <c r="AR281" s="357"/>
      <c r="AS281" s="357"/>
      <c r="AT281" s="357"/>
      <c r="AU281" s="357"/>
      <c r="AV281" s="357"/>
      <c r="AW281" s="357"/>
      <c r="AX281" s="357"/>
      <c r="AY281" s="357"/>
      <c r="AZ281" s="357"/>
      <c r="BA281" s="357"/>
      <c r="BB281" s="357"/>
    </row>
    <row r="282" ht="12.75" customHeight="1">
      <c r="A282" s="357"/>
      <c r="B282" s="357"/>
      <c r="C282" s="357"/>
      <c r="D282" s="357"/>
      <c r="E282" s="357"/>
      <c r="F282" s="357"/>
      <c r="G282" s="357"/>
      <c r="H282" s="357"/>
      <c r="I282" s="357"/>
      <c r="J282" s="357"/>
      <c r="K282" s="357"/>
      <c r="L282" s="357"/>
      <c r="M282" s="357"/>
      <c r="N282" s="357"/>
      <c r="O282" s="357"/>
      <c r="P282" s="357"/>
      <c r="Q282" s="357"/>
      <c r="R282" s="357"/>
      <c r="S282" s="357"/>
      <c r="T282" s="357"/>
      <c r="U282" s="357"/>
      <c r="V282" s="357"/>
      <c r="W282" s="357"/>
      <c r="X282" s="357"/>
      <c r="Y282" s="357"/>
      <c r="Z282" s="357"/>
      <c r="AA282" s="357"/>
      <c r="AB282" s="357"/>
      <c r="AC282" s="357"/>
      <c r="AD282" s="357"/>
      <c r="AE282" s="357"/>
      <c r="AF282" s="357"/>
      <c r="AG282" s="357"/>
      <c r="AH282" s="357"/>
      <c r="AI282" s="357"/>
      <c r="AJ282" s="357"/>
      <c r="AK282" s="357"/>
      <c r="AL282" s="357"/>
      <c r="AM282" s="357"/>
      <c r="AN282" s="357"/>
      <c r="AO282" s="357"/>
      <c r="AP282" s="357"/>
      <c r="AQ282" s="357"/>
      <c r="AR282" s="357"/>
      <c r="AS282" s="357"/>
      <c r="AT282" s="357"/>
      <c r="AU282" s="357"/>
      <c r="AV282" s="357"/>
      <c r="AW282" s="357"/>
      <c r="AX282" s="357"/>
      <c r="AY282" s="357"/>
      <c r="AZ282" s="357"/>
      <c r="BA282" s="357"/>
      <c r="BB282" s="357"/>
    </row>
    <row r="283" ht="12.75" customHeight="1">
      <c r="A283" s="357"/>
      <c r="B283" s="357"/>
      <c r="C283" s="357"/>
      <c r="D283" s="357"/>
      <c r="E283" s="357"/>
      <c r="F283" s="357"/>
      <c r="G283" s="357"/>
      <c r="H283" s="357"/>
      <c r="I283" s="357"/>
      <c r="J283" s="357"/>
      <c r="K283" s="357"/>
      <c r="L283" s="357"/>
      <c r="M283" s="357"/>
      <c r="N283" s="357"/>
      <c r="O283" s="357"/>
      <c r="P283" s="357"/>
      <c r="Q283" s="357"/>
      <c r="R283" s="357"/>
      <c r="S283" s="357"/>
      <c r="T283" s="357"/>
      <c r="U283" s="357"/>
      <c r="V283" s="357"/>
      <c r="W283" s="357"/>
      <c r="X283" s="357"/>
      <c r="Y283" s="357"/>
      <c r="Z283" s="357"/>
      <c r="AA283" s="357"/>
      <c r="AB283" s="357"/>
      <c r="AC283" s="357"/>
      <c r="AD283" s="357"/>
      <c r="AE283" s="357"/>
      <c r="AF283" s="357"/>
      <c r="AG283" s="357"/>
      <c r="AH283" s="357"/>
      <c r="AI283" s="357"/>
      <c r="AJ283" s="357"/>
      <c r="AK283" s="357"/>
      <c r="AL283" s="357"/>
      <c r="AM283" s="357"/>
      <c r="AN283" s="357"/>
      <c r="AO283" s="357"/>
      <c r="AP283" s="357"/>
      <c r="AQ283" s="357"/>
      <c r="AR283" s="357"/>
      <c r="AS283" s="357"/>
      <c r="AT283" s="357"/>
      <c r="AU283" s="357"/>
      <c r="AV283" s="357"/>
      <c r="AW283" s="357"/>
      <c r="AX283" s="357"/>
      <c r="AY283" s="357"/>
      <c r="AZ283" s="357"/>
      <c r="BA283" s="357"/>
      <c r="BB283" s="357"/>
    </row>
    <row r="284" ht="12.75" customHeight="1">
      <c r="A284" s="357"/>
      <c r="B284" s="357"/>
      <c r="C284" s="357"/>
      <c r="D284" s="357"/>
      <c r="E284" s="357"/>
      <c r="F284" s="357"/>
      <c r="G284" s="357"/>
      <c r="H284" s="357"/>
      <c r="I284" s="357"/>
      <c r="J284" s="357"/>
      <c r="K284" s="357"/>
      <c r="L284" s="357"/>
      <c r="M284" s="357"/>
      <c r="N284" s="357"/>
      <c r="O284" s="357"/>
      <c r="P284" s="357"/>
      <c r="Q284" s="357"/>
      <c r="R284" s="357"/>
      <c r="S284" s="357"/>
      <c r="T284" s="357"/>
      <c r="U284" s="357"/>
      <c r="V284" s="357"/>
      <c r="W284" s="357"/>
      <c r="X284" s="357"/>
      <c r="Y284" s="357"/>
      <c r="Z284" s="357"/>
      <c r="AA284" s="357"/>
      <c r="AB284" s="357"/>
      <c r="AC284" s="357"/>
      <c r="AD284" s="357"/>
      <c r="AE284" s="357"/>
      <c r="AF284" s="357"/>
      <c r="AG284" s="357"/>
      <c r="AH284" s="357"/>
      <c r="AI284" s="357"/>
      <c r="AJ284" s="357"/>
      <c r="AK284" s="357"/>
      <c r="AL284" s="357"/>
      <c r="AM284" s="357"/>
      <c r="AN284" s="357"/>
      <c r="AO284" s="357"/>
      <c r="AP284" s="357"/>
      <c r="AQ284" s="357"/>
      <c r="AR284" s="357"/>
      <c r="AS284" s="357"/>
      <c r="AT284" s="357"/>
      <c r="AU284" s="357"/>
      <c r="AV284" s="357"/>
      <c r="AW284" s="357"/>
      <c r="AX284" s="357"/>
      <c r="AY284" s="357"/>
      <c r="AZ284" s="357"/>
      <c r="BA284" s="357"/>
      <c r="BB284" s="357"/>
    </row>
    <row r="285" ht="12.75" customHeight="1">
      <c r="A285" s="357"/>
      <c r="B285" s="357"/>
      <c r="C285" s="357"/>
      <c r="D285" s="357"/>
      <c r="E285" s="357"/>
      <c r="F285" s="357"/>
      <c r="G285" s="357"/>
      <c r="H285" s="357"/>
      <c r="I285" s="357"/>
      <c r="J285" s="357"/>
      <c r="K285" s="357"/>
      <c r="L285" s="357"/>
      <c r="M285" s="357"/>
      <c r="N285" s="357"/>
      <c r="O285" s="357"/>
      <c r="P285" s="357"/>
      <c r="Q285" s="357"/>
      <c r="R285" s="357"/>
      <c r="S285" s="357"/>
      <c r="T285" s="357"/>
      <c r="U285" s="357"/>
      <c r="V285" s="357"/>
      <c r="W285" s="357"/>
      <c r="X285" s="357"/>
      <c r="Y285" s="357"/>
      <c r="Z285" s="357"/>
      <c r="AA285" s="357"/>
      <c r="AB285" s="357"/>
      <c r="AC285" s="357"/>
      <c r="AD285" s="357"/>
      <c r="AE285" s="357"/>
      <c r="AF285" s="357"/>
      <c r="AG285" s="357"/>
      <c r="AH285" s="357"/>
      <c r="AI285" s="357"/>
      <c r="AJ285" s="357"/>
      <c r="AK285" s="357"/>
      <c r="AL285" s="357"/>
      <c r="AM285" s="357"/>
      <c r="AN285" s="357"/>
      <c r="AO285" s="357"/>
      <c r="AP285" s="357"/>
      <c r="AQ285" s="357"/>
      <c r="AR285" s="357"/>
      <c r="AS285" s="357"/>
      <c r="AT285" s="357"/>
      <c r="AU285" s="357"/>
      <c r="AV285" s="357"/>
      <c r="AW285" s="357"/>
      <c r="AX285" s="357"/>
      <c r="AY285" s="357"/>
      <c r="AZ285" s="357"/>
      <c r="BA285" s="357"/>
      <c r="BB285" s="357"/>
    </row>
    <row r="286" ht="12.75" customHeight="1">
      <c r="A286" s="357"/>
      <c r="B286" s="357"/>
      <c r="C286" s="357"/>
      <c r="D286" s="357"/>
      <c r="E286" s="357"/>
      <c r="F286" s="357"/>
      <c r="G286" s="357"/>
      <c r="H286" s="357"/>
      <c r="I286" s="357"/>
      <c r="J286" s="357"/>
      <c r="K286" s="357"/>
      <c r="L286" s="357"/>
      <c r="M286" s="357"/>
      <c r="N286" s="357"/>
      <c r="O286" s="357"/>
      <c r="P286" s="357"/>
      <c r="Q286" s="357"/>
      <c r="R286" s="357"/>
      <c r="S286" s="357"/>
      <c r="T286" s="357"/>
      <c r="U286" s="357"/>
      <c r="V286" s="357"/>
      <c r="W286" s="357"/>
      <c r="X286" s="357"/>
      <c r="Y286" s="357"/>
      <c r="Z286" s="357"/>
      <c r="AA286" s="357"/>
      <c r="AB286" s="357"/>
      <c r="AC286" s="357"/>
      <c r="AD286" s="357"/>
      <c r="AE286" s="357"/>
      <c r="AF286" s="357"/>
      <c r="AG286" s="357"/>
      <c r="AH286" s="357"/>
      <c r="AI286" s="357"/>
      <c r="AJ286" s="357"/>
      <c r="AK286" s="357"/>
      <c r="AL286" s="357"/>
      <c r="AM286" s="357"/>
      <c r="AN286" s="357"/>
      <c r="AO286" s="357"/>
      <c r="AP286" s="357"/>
      <c r="AQ286" s="357"/>
      <c r="AR286" s="357"/>
      <c r="AS286" s="357"/>
      <c r="AT286" s="357"/>
      <c r="AU286" s="357"/>
      <c r="AV286" s="357"/>
      <c r="AW286" s="357"/>
      <c r="AX286" s="357"/>
      <c r="AY286" s="357"/>
      <c r="AZ286" s="357"/>
      <c r="BA286" s="357"/>
      <c r="BB286" s="357"/>
    </row>
    <row r="287" ht="12.75" customHeight="1">
      <c r="A287" s="357"/>
      <c r="B287" s="357"/>
      <c r="C287" s="357"/>
      <c r="D287" s="357"/>
      <c r="E287" s="357"/>
      <c r="F287" s="357"/>
      <c r="G287" s="357"/>
      <c r="H287" s="357"/>
      <c r="I287" s="357"/>
      <c r="J287" s="357"/>
      <c r="K287" s="357"/>
      <c r="L287" s="357"/>
      <c r="M287" s="357"/>
      <c r="N287" s="357"/>
      <c r="O287" s="357"/>
      <c r="P287" s="357"/>
      <c r="Q287" s="357"/>
      <c r="R287" s="357"/>
      <c r="S287" s="357"/>
      <c r="T287" s="357"/>
      <c r="U287" s="357"/>
      <c r="V287" s="357"/>
      <c r="W287" s="357"/>
      <c r="X287" s="357"/>
      <c r="Y287" s="357"/>
      <c r="Z287" s="357"/>
      <c r="AA287" s="357"/>
      <c r="AB287" s="357"/>
      <c r="AC287" s="357"/>
      <c r="AD287" s="357"/>
      <c r="AE287" s="357"/>
      <c r="AF287" s="357"/>
      <c r="AG287" s="357"/>
      <c r="AH287" s="357"/>
      <c r="AI287" s="357"/>
      <c r="AJ287" s="357"/>
      <c r="AK287" s="357"/>
      <c r="AL287" s="357"/>
      <c r="AM287" s="357"/>
      <c r="AN287" s="357"/>
      <c r="AO287" s="357"/>
      <c r="AP287" s="357"/>
      <c r="AQ287" s="357"/>
      <c r="AR287" s="357"/>
      <c r="AS287" s="357"/>
      <c r="AT287" s="357"/>
      <c r="AU287" s="357"/>
      <c r="AV287" s="357"/>
      <c r="AW287" s="357"/>
      <c r="AX287" s="357"/>
      <c r="AY287" s="357"/>
      <c r="AZ287" s="357"/>
      <c r="BA287" s="357"/>
      <c r="BB287" s="357"/>
    </row>
    <row r="288" ht="12.75" customHeight="1">
      <c r="A288" s="357"/>
      <c r="B288" s="357"/>
      <c r="C288" s="357"/>
      <c r="D288" s="357"/>
      <c r="E288" s="357"/>
      <c r="F288" s="357"/>
      <c r="G288" s="357"/>
      <c r="H288" s="357"/>
      <c r="I288" s="357"/>
      <c r="J288" s="357"/>
      <c r="K288" s="357"/>
      <c r="L288" s="357"/>
      <c r="M288" s="357"/>
      <c r="N288" s="357"/>
      <c r="O288" s="357"/>
      <c r="P288" s="357"/>
      <c r="Q288" s="357"/>
      <c r="R288" s="357"/>
      <c r="S288" s="357"/>
      <c r="T288" s="357"/>
      <c r="U288" s="357"/>
      <c r="V288" s="357"/>
      <c r="W288" s="357"/>
      <c r="X288" s="357"/>
      <c r="Y288" s="357"/>
      <c r="Z288" s="357"/>
      <c r="AA288" s="357"/>
      <c r="AB288" s="357"/>
      <c r="AC288" s="357"/>
      <c r="AD288" s="357"/>
      <c r="AE288" s="357"/>
      <c r="AF288" s="357"/>
      <c r="AG288" s="357"/>
      <c r="AH288" s="357"/>
      <c r="AI288" s="357"/>
      <c r="AJ288" s="357"/>
      <c r="AK288" s="357"/>
      <c r="AL288" s="357"/>
      <c r="AM288" s="357"/>
      <c r="AN288" s="357"/>
      <c r="AO288" s="357"/>
      <c r="AP288" s="357"/>
      <c r="AQ288" s="357"/>
      <c r="AR288" s="357"/>
      <c r="AS288" s="357"/>
      <c r="AT288" s="357"/>
      <c r="AU288" s="357"/>
      <c r="AV288" s="357"/>
      <c r="AW288" s="357"/>
      <c r="AX288" s="357"/>
      <c r="AY288" s="357"/>
      <c r="AZ288" s="357"/>
      <c r="BA288" s="357"/>
      <c r="BB288" s="357"/>
    </row>
    <row r="289" ht="12.75" customHeight="1">
      <c r="A289" s="357"/>
      <c r="B289" s="357"/>
      <c r="C289" s="357"/>
      <c r="D289" s="357"/>
      <c r="E289" s="357"/>
      <c r="F289" s="357"/>
      <c r="G289" s="357"/>
      <c r="H289" s="357"/>
      <c r="I289" s="357"/>
      <c r="J289" s="357"/>
      <c r="K289" s="357"/>
      <c r="L289" s="357"/>
      <c r="M289" s="357"/>
      <c r="N289" s="357"/>
      <c r="O289" s="357"/>
      <c r="P289" s="357"/>
      <c r="Q289" s="357"/>
      <c r="R289" s="357"/>
      <c r="S289" s="357"/>
      <c r="T289" s="357"/>
      <c r="U289" s="357"/>
      <c r="V289" s="357"/>
      <c r="W289" s="357"/>
      <c r="X289" s="357"/>
      <c r="Y289" s="357"/>
      <c r="Z289" s="357"/>
      <c r="AA289" s="357"/>
      <c r="AB289" s="357"/>
      <c r="AC289" s="357"/>
      <c r="AD289" s="357"/>
      <c r="AE289" s="357"/>
      <c r="AF289" s="357"/>
      <c r="AG289" s="357"/>
      <c r="AH289" s="357"/>
      <c r="AI289" s="357"/>
      <c r="AJ289" s="357"/>
      <c r="AK289" s="357"/>
      <c r="AL289" s="357"/>
      <c r="AM289" s="357"/>
      <c r="AN289" s="357"/>
      <c r="AO289" s="357"/>
      <c r="AP289" s="357"/>
      <c r="AQ289" s="357"/>
      <c r="AR289" s="357"/>
      <c r="AS289" s="357"/>
      <c r="AT289" s="357"/>
      <c r="AU289" s="357"/>
      <c r="AV289" s="357"/>
      <c r="AW289" s="357"/>
      <c r="AX289" s="357"/>
      <c r="AY289" s="357"/>
      <c r="AZ289" s="357"/>
      <c r="BA289" s="357"/>
      <c r="BB289" s="357"/>
    </row>
    <row r="290" ht="12.75" customHeight="1">
      <c r="A290" s="357"/>
      <c r="B290" s="357"/>
      <c r="C290" s="357"/>
      <c r="D290" s="357"/>
      <c r="E290" s="357"/>
      <c r="F290" s="357"/>
      <c r="G290" s="357"/>
      <c r="H290" s="357"/>
      <c r="I290" s="357"/>
      <c r="J290" s="357"/>
      <c r="K290" s="357"/>
      <c r="L290" s="357"/>
      <c r="M290" s="357"/>
      <c r="N290" s="357"/>
      <c r="O290" s="357"/>
      <c r="P290" s="357"/>
      <c r="Q290" s="357"/>
      <c r="R290" s="357"/>
      <c r="S290" s="357"/>
      <c r="T290" s="357"/>
      <c r="U290" s="357"/>
      <c r="V290" s="357"/>
      <c r="W290" s="357"/>
      <c r="X290" s="357"/>
      <c r="Y290" s="357"/>
      <c r="Z290" s="357"/>
      <c r="AA290" s="357"/>
      <c r="AB290" s="357"/>
      <c r="AC290" s="357"/>
      <c r="AD290" s="357"/>
      <c r="AE290" s="357"/>
      <c r="AF290" s="357"/>
      <c r="AG290" s="357"/>
      <c r="AH290" s="357"/>
      <c r="AI290" s="357"/>
      <c r="AJ290" s="357"/>
      <c r="AK290" s="357"/>
      <c r="AL290" s="357"/>
      <c r="AM290" s="357"/>
      <c r="AN290" s="357"/>
      <c r="AO290" s="357"/>
      <c r="AP290" s="357"/>
      <c r="AQ290" s="357"/>
      <c r="AR290" s="357"/>
      <c r="AS290" s="357"/>
      <c r="AT290" s="357"/>
      <c r="AU290" s="357"/>
      <c r="AV290" s="357"/>
      <c r="AW290" s="357"/>
      <c r="AX290" s="357"/>
      <c r="AY290" s="357"/>
      <c r="AZ290" s="357"/>
      <c r="BA290" s="357"/>
      <c r="BB290" s="357"/>
    </row>
    <row r="291" ht="12.75" customHeight="1">
      <c r="A291" s="357"/>
      <c r="B291" s="357"/>
      <c r="C291" s="357"/>
      <c r="D291" s="357"/>
      <c r="E291" s="357"/>
      <c r="F291" s="357"/>
      <c r="G291" s="357"/>
      <c r="H291" s="357"/>
      <c r="I291" s="357"/>
      <c r="J291" s="357"/>
      <c r="K291" s="357"/>
      <c r="L291" s="357"/>
      <c r="M291" s="357"/>
      <c r="N291" s="357"/>
      <c r="O291" s="357"/>
      <c r="P291" s="357"/>
      <c r="Q291" s="357"/>
      <c r="R291" s="357"/>
      <c r="S291" s="357"/>
      <c r="T291" s="357"/>
      <c r="U291" s="357"/>
      <c r="V291" s="357"/>
      <c r="W291" s="357"/>
      <c r="X291" s="357"/>
      <c r="Y291" s="357"/>
      <c r="Z291" s="357"/>
      <c r="AA291" s="357"/>
      <c r="AB291" s="357"/>
      <c r="AC291" s="357"/>
      <c r="AD291" s="357"/>
      <c r="AE291" s="357"/>
      <c r="AF291" s="357"/>
      <c r="AG291" s="357"/>
      <c r="AH291" s="357"/>
      <c r="AI291" s="357"/>
      <c r="AJ291" s="357"/>
      <c r="AK291" s="357"/>
      <c r="AL291" s="357"/>
      <c r="AM291" s="357"/>
      <c r="AN291" s="357"/>
      <c r="AO291" s="357"/>
      <c r="AP291" s="357"/>
      <c r="AQ291" s="357"/>
      <c r="AR291" s="357"/>
      <c r="AS291" s="357"/>
      <c r="AT291" s="357"/>
      <c r="AU291" s="357"/>
      <c r="AV291" s="357"/>
      <c r="AW291" s="357"/>
      <c r="AX291" s="357"/>
      <c r="AY291" s="357"/>
      <c r="AZ291" s="357"/>
      <c r="BA291" s="357"/>
      <c r="BB291" s="357"/>
    </row>
    <row r="292" ht="12.75" customHeight="1">
      <c r="A292" s="357"/>
      <c r="B292" s="357"/>
      <c r="C292" s="357"/>
      <c r="D292" s="357"/>
      <c r="E292" s="357"/>
      <c r="F292" s="357"/>
      <c r="G292" s="357"/>
      <c r="H292" s="357"/>
      <c r="I292" s="357"/>
      <c r="J292" s="357"/>
      <c r="K292" s="357"/>
      <c r="L292" s="357"/>
      <c r="M292" s="357"/>
      <c r="N292" s="357"/>
      <c r="O292" s="357"/>
      <c r="P292" s="357"/>
      <c r="Q292" s="357"/>
      <c r="R292" s="357"/>
      <c r="S292" s="357"/>
      <c r="T292" s="357"/>
      <c r="U292" s="357"/>
      <c r="V292" s="357"/>
      <c r="W292" s="357"/>
      <c r="X292" s="357"/>
      <c r="Y292" s="357"/>
      <c r="Z292" s="357"/>
      <c r="AA292" s="357"/>
      <c r="AB292" s="357"/>
      <c r="AC292" s="357"/>
      <c r="AD292" s="357"/>
      <c r="AE292" s="357"/>
      <c r="AF292" s="357"/>
      <c r="AG292" s="357"/>
      <c r="AH292" s="357"/>
      <c r="AI292" s="357"/>
      <c r="AJ292" s="357"/>
      <c r="AK292" s="357"/>
      <c r="AL292" s="357"/>
      <c r="AM292" s="357"/>
      <c r="AN292" s="357"/>
      <c r="AO292" s="357"/>
      <c r="AP292" s="357"/>
      <c r="AQ292" s="357"/>
      <c r="AR292" s="357"/>
      <c r="AS292" s="357"/>
      <c r="AT292" s="357"/>
      <c r="AU292" s="357"/>
      <c r="AV292" s="357"/>
      <c r="AW292" s="357"/>
      <c r="AX292" s="357"/>
      <c r="AY292" s="357"/>
      <c r="AZ292" s="357"/>
      <c r="BA292" s="357"/>
      <c r="BB292" s="357"/>
    </row>
    <row r="293" ht="12.75" customHeight="1">
      <c r="A293" s="357"/>
      <c r="B293" s="357"/>
      <c r="C293" s="357"/>
      <c r="D293" s="357"/>
      <c r="E293" s="357"/>
      <c r="F293" s="357"/>
      <c r="G293" s="357"/>
      <c r="H293" s="357"/>
      <c r="I293" s="357"/>
      <c r="J293" s="357"/>
      <c r="K293" s="357"/>
      <c r="L293" s="357"/>
      <c r="M293" s="357"/>
      <c r="N293" s="357"/>
      <c r="O293" s="357"/>
      <c r="P293" s="357"/>
      <c r="Q293" s="357"/>
      <c r="R293" s="357"/>
      <c r="S293" s="357"/>
      <c r="T293" s="357"/>
      <c r="U293" s="357"/>
      <c r="V293" s="357"/>
      <c r="W293" s="357"/>
      <c r="X293" s="357"/>
      <c r="Y293" s="357"/>
      <c r="Z293" s="357"/>
      <c r="AA293" s="357"/>
      <c r="AB293" s="357"/>
      <c r="AC293" s="357"/>
      <c r="AD293" s="357"/>
      <c r="AE293" s="357"/>
      <c r="AF293" s="357"/>
      <c r="AG293" s="357"/>
      <c r="AH293" s="357"/>
      <c r="AI293" s="357"/>
      <c r="AJ293" s="357"/>
      <c r="AK293" s="357"/>
      <c r="AL293" s="357"/>
      <c r="AM293" s="357"/>
      <c r="AN293" s="357"/>
      <c r="AO293" s="357"/>
      <c r="AP293" s="357"/>
      <c r="AQ293" s="357"/>
      <c r="AR293" s="357"/>
      <c r="AS293" s="357"/>
      <c r="AT293" s="357"/>
      <c r="AU293" s="357"/>
      <c r="AV293" s="357"/>
      <c r="AW293" s="357"/>
      <c r="AX293" s="357"/>
      <c r="AY293" s="357"/>
      <c r="AZ293" s="357"/>
      <c r="BA293" s="357"/>
      <c r="BB293" s="357"/>
    </row>
    <row r="294" ht="12.75" customHeight="1">
      <c r="A294" s="357"/>
      <c r="B294" s="357"/>
      <c r="C294" s="357"/>
      <c r="D294" s="357"/>
      <c r="E294" s="357"/>
      <c r="F294" s="357"/>
      <c r="G294" s="357"/>
      <c r="H294" s="357"/>
      <c r="I294" s="357"/>
      <c r="J294" s="357"/>
      <c r="K294" s="357"/>
      <c r="L294" s="357"/>
      <c r="M294" s="357"/>
      <c r="N294" s="357"/>
      <c r="O294" s="357"/>
      <c r="P294" s="357"/>
      <c r="Q294" s="357"/>
      <c r="R294" s="357"/>
      <c r="S294" s="357"/>
      <c r="T294" s="357"/>
      <c r="U294" s="357"/>
      <c r="V294" s="357"/>
      <c r="W294" s="357"/>
      <c r="X294" s="357"/>
      <c r="Y294" s="357"/>
      <c r="Z294" s="357"/>
      <c r="AA294" s="357"/>
      <c r="AB294" s="357"/>
      <c r="AC294" s="357"/>
      <c r="AD294" s="357"/>
      <c r="AE294" s="357"/>
      <c r="AF294" s="357"/>
      <c r="AG294" s="357"/>
      <c r="AH294" s="357"/>
      <c r="AI294" s="357"/>
      <c r="AJ294" s="357"/>
      <c r="AK294" s="357"/>
      <c r="AL294" s="357"/>
      <c r="AM294" s="357"/>
      <c r="AN294" s="357"/>
      <c r="AO294" s="357"/>
      <c r="AP294" s="357"/>
      <c r="AQ294" s="357"/>
      <c r="AR294" s="357"/>
      <c r="AS294" s="357"/>
      <c r="AT294" s="357"/>
      <c r="AU294" s="357"/>
      <c r="AV294" s="357"/>
      <c r="AW294" s="357"/>
      <c r="AX294" s="357"/>
      <c r="AY294" s="357"/>
      <c r="AZ294" s="357"/>
      <c r="BA294" s="357"/>
      <c r="BB294" s="357"/>
    </row>
    <row r="295" ht="12.75" customHeight="1">
      <c r="A295" s="357"/>
      <c r="B295" s="357"/>
      <c r="C295" s="357"/>
      <c r="D295" s="357"/>
      <c r="E295" s="357"/>
      <c r="F295" s="357"/>
      <c r="G295" s="357"/>
      <c r="H295" s="357"/>
      <c r="I295" s="357"/>
      <c r="J295" s="357"/>
      <c r="K295" s="357"/>
      <c r="L295" s="357"/>
      <c r="M295" s="357"/>
      <c r="N295" s="357"/>
      <c r="O295" s="357"/>
      <c r="P295" s="357"/>
      <c r="Q295" s="357"/>
      <c r="R295" s="357"/>
      <c r="S295" s="357"/>
      <c r="T295" s="357"/>
      <c r="U295" s="357"/>
      <c r="V295" s="357"/>
      <c r="W295" s="357"/>
      <c r="X295" s="357"/>
      <c r="Y295" s="357"/>
      <c r="Z295" s="357"/>
      <c r="AA295" s="357"/>
      <c r="AB295" s="357"/>
      <c r="AC295" s="357"/>
      <c r="AD295" s="357"/>
      <c r="AE295" s="357"/>
      <c r="AF295" s="357"/>
      <c r="AG295" s="357"/>
      <c r="AH295" s="357"/>
      <c r="AI295" s="357"/>
      <c r="AJ295" s="357"/>
      <c r="AK295" s="357"/>
      <c r="AL295" s="357"/>
      <c r="AM295" s="357"/>
      <c r="AN295" s="357"/>
      <c r="AO295" s="357"/>
      <c r="AP295" s="357"/>
      <c r="AQ295" s="357"/>
      <c r="AR295" s="357"/>
      <c r="AS295" s="357"/>
      <c r="AT295" s="357"/>
      <c r="AU295" s="357"/>
      <c r="AV295" s="357"/>
      <c r="AW295" s="357"/>
      <c r="AX295" s="357"/>
      <c r="AY295" s="357"/>
      <c r="AZ295" s="357"/>
      <c r="BA295" s="357"/>
      <c r="BB295" s="357"/>
    </row>
    <row r="296" ht="12.75" customHeight="1">
      <c r="A296" s="357"/>
      <c r="B296" s="357"/>
      <c r="C296" s="357"/>
      <c r="D296" s="357"/>
      <c r="E296" s="357"/>
      <c r="F296" s="357"/>
      <c r="G296" s="357"/>
      <c r="H296" s="357"/>
      <c r="I296" s="357"/>
      <c r="J296" s="357"/>
      <c r="K296" s="357"/>
      <c r="L296" s="357"/>
      <c r="M296" s="357"/>
      <c r="N296" s="357"/>
      <c r="O296" s="357"/>
      <c r="P296" s="357"/>
      <c r="Q296" s="357"/>
      <c r="R296" s="357"/>
      <c r="S296" s="357"/>
      <c r="T296" s="357"/>
      <c r="U296" s="357"/>
      <c r="V296" s="357"/>
      <c r="W296" s="357"/>
      <c r="X296" s="357"/>
      <c r="Y296" s="357"/>
      <c r="Z296" s="357"/>
      <c r="AA296" s="357"/>
      <c r="AB296" s="357"/>
      <c r="AC296" s="357"/>
      <c r="AD296" s="357"/>
      <c r="AE296" s="357"/>
      <c r="AF296" s="357"/>
      <c r="AG296" s="357"/>
      <c r="AH296" s="357"/>
      <c r="AI296" s="357"/>
      <c r="AJ296" s="357"/>
      <c r="AK296" s="357"/>
      <c r="AL296" s="357"/>
      <c r="AM296" s="357"/>
      <c r="AN296" s="357"/>
      <c r="AO296" s="357"/>
      <c r="AP296" s="357"/>
      <c r="AQ296" s="357"/>
      <c r="AR296" s="357"/>
      <c r="AS296" s="357"/>
      <c r="AT296" s="357"/>
      <c r="AU296" s="357"/>
      <c r="AV296" s="357"/>
      <c r="AW296" s="357"/>
      <c r="AX296" s="357"/>
      <c r="AY296" s="357"/>
      <c r="AZ296" s="357"/>
      <c r="BA296" s="357"/>
      <c r="BB296" s="357"/>
    </row>
    <row r="297" ht="12.75" customHeight="1">
      <c r="A297" s="357"/>
      <c r="B297" s="357"/>
      <c r="C297" s="357"/>
      <c r="D297" s="357"/>
      <c r="E297" s="357"/>
      <c r="F297" s="357"/>
      <c r="G297" s="357"/>
      <c r="H297" s="357"/>
      <c r="I297" s="357"/>
      <c r="J297" s="357"/>
      <c r="K297" s="357"/>
      <c r="L297" s="357"/>
      <c r="M297" s="357"/>
      <c r="N297" s="357"/>
      <c r="O297" s="357"/>
      <c r="P297" s="357"/>
      <c r="Q297" s="357"/>
      <c r="R297" s="357"/>
      <c r="S297" s="357"/>
      <c r="T297" s="357"/>
      <c r="U297" s="357"/>
      <c r="V297" s="357"/>
      <c r="W297" s="357"/>
      <c r="X297" s="357"/>
      <c r="Y297" s="357"/>
      <c r="Z297" s="357"/>
      <c r="AA297" s="357"/>
      <c r="AB297" s="357"/>
      <c r="AC297" s="357"/>
      <c r="AD297" s="357"/>
      <c r="AE297" s="357"/>
      <c r="AF297" s="357"/>
      <c r="AG297" s="357"/>
      <c r="AH297" s="357"/>
      <c r="AI297" s="357"/>
      <c r="AJ297" s="357"/>
      <c r="AK297" s="357"/>
      <c r="AL297" s="357"/>
      <c r="AM297" s="357"/>
      <c r="AN297" s="357"/>
      <c r="AO297" s="357"/>
      <c r="AP297" s="357"/>
      <c r="AQ297" s="357"/>
      <c r="AR297" s="357"/>
      <c r="AS297" s="357"/>
      <c r="AT297" s="357"/>
      <c r="AU297" s="357"/>
      <c r="AV297" s="357"/>
      <c r="AW297" s="357"/>
      <c r="AX297" s="357"/>
      <c r="AY297" s="357"/>
      <c r="AZ297" s="357"/>
      <c r="BA297" s="357"/>
      <c r="BB297" s="357"/>
    </row>
    <row r="298" ht="12.75" customHeight="1">
      <c r="A298" s="357"/>
      <c r="B298" s="357"/>
      <c r="C298" s="357"/>
      <c r="D298" s="357"/>
      <c r="E298" s="357"/>
      <c r="F298" s="357"/>
      <c r="G298" s="357"/>
      <c r="H298" s="357"/>
      <c r="I298" s="357"/>
      <c r="J298" s="357"/>
      <c r="K298" s="357"/>
      <c r="L298" s="357"/>
      <c r="M298" s="357"/>
      <c r="N298" s="357"/>
      <c r="O298" s="357"/>
      <c r="P298" s="357"/>
      <c r="Q298" s="357"/>
      <c r="R298" s="357"/>
      <c r="S298" s="357"/>
      <c r="T298" s="357"/>
      <c r="U298" s="357"/>
      <c r="V298" s="357"/>
      <c r="W298" s="357"/>
      <c r="X298" s="357"/>
      <c r="Y298" s="357"/>
      <c r="Z298" s="357"/>
      <c r="AA298" s="357"/>
      <c r="AB298" s="357"/>
      <c r="AC298" s="357"/>
      <c r="AD298" s="357"/>
      <c r="AE298" s="357"/>
      <c r="AF298" s="357"/>
      <c r="AG298" s="357"/>
      <c r="AH298" s="357"/>
      <c r="AI298" s="357"/>
      <c r="AJ298" s="357"/>
      <c r="AK298" s="357"/>
      <c r="AL298" s="357"/>
      <c r="AM298" s="357"/>
      <c r="AN298" s="357"/>
      <c r="AO298" s="357"/>
      <c r="AP298" s="357"/>
      <c r="AQ298" s="357"/>
      <c r="AR298" s="357"/>
      <c r="AS298" s="357"/>
      <c r="AT298" s="357"/>
      <c r="AU298" s="357"/>
      <c r="AV298" s="357"/>
      <c r="AW298" s="357"/>
      <c r="AX298" s="357"/>
      <c r="AY298" s="357"/>
      <c r="AZ298" s="357"/>
      <c r="BA298" s="357"/>
      <c r="BB298" s="357"/>
    </row>
    <row r="299" ht="12.75" customHeight="1">
      <c r="A299" s="357"/>
      <c r="B299" s="357"/>
      <c r="C299" s="357"/>
      <c r="D299" s="357"/>
      <c r="E299" s="357"/>
      <c r="F299" s="357"/>
      <c r="G299" s="357"/>
      <c r="H299" s="357"/>
      <c r="I299" s="357"/>
      <c r="J299" s="357"/>
      <c r="K299" s="357"/>
      <c r="L299" s="357"/>
      <c r="M299" s="357"/>
      <c r="N299" s="357"/>
      <c r="O299" s="357"/>
      <c r="P299" s="357"/>
      <c r="Q299" s="357"/>
      <c r="R299" s="357"/>
      <c r="S299" s="357"/>
      <c r="T299" s="357"/>
      <c r="U299" s="357"/>
      <c r="V299" s="357"/>
      <c r="W299" s="357"/>
      <c r="X299" s="357"/>
      <c r="Y299" s="357"/>
      <c r="Z299" s="357"/>
      <c r="AA299" s="357"/>
      <c r="AB299" s="357"/>
      <c r="AC299" s="357"/>
      <c r="AD299" s="357"/>
      <c r="AE299" s="357"/>
      <c r="AF299" s="357"/>
      <c r="AG299" s="357"/>
      <c r="AH299" s="357"/>
      <c r="AI299" s="357"/>
      <c r="AJ299" s="357"/>
      <c r="AK299" s="357"/>
      <c r="AL299" s="357"/>
      <c r="AM299" s="357"/>
      <c r="AN299" s="357"/>
      <c r="AO299" s="357"/>
      <c r="AP299" s="357"/>
      <c r="AQ299" s="357"/>
      <c r="AR299" s="357"/>
      <c r="AS299" s="357"/>
      <c r="AT299" s="357"/>
      <c r="AU299" s="357"/>
      <c r="AV299" s="357"/>
      <c r="AW299" s="357"/>
      <c r="AX299" s="357"/>
      <c r="AY299" s="357"/>
      <c r="AZ299" s="357"/>
      <c r="BA299" s="357"/>
      <c r="BB299" s="357"/>
    </row>
    <row r="300" ht="12.75" customHeight="1">
      <c r="A300" s="357"/>
      <c r="B300" s="357"/>
      <c r="C300" s="357"/>
      <c r="D300" s="357"/>
      <c r="E300" s="357"/>
      <c r="F300" s="357"/>
      <c r="G300" s="357"/>
      <c r="H300" s="357"/>
      <c r="I300" s="357"/>
      <c r="J300" s="357"/>
      <c r="K300" s="357"/>
      <c r="L300" s="357"/>
      <c r="M300" s="357"/>
      <c r="N300" s="357"/>
      <c r="O300" s="357"/>
      <c r="P300" s="357"/>
      <c r="Q300" s="357"/>
      <c r="R300" s="357"/>
      <c r="S300" s="357"/>
      <c r="T300" s="357"/>
      <c r="U300" s="357"/>
      <c r="V300" s="357"/>
      <c r="W300" s="357"/>
      <c r="X300" s="357"/>
      <c r="Y300" s="357"/>
      <c r="Z300" s="357"/>
      <c r="AA300" s="357"/>
      <c r="AB300" s="357"/>
      <c r="AC300" s="357"/>
      <c r="AD300" s="357"/>
      <c r="AE300" s="357"/>
      <c r="AF300" s="357"/>
      <c r="AG300" s="357"/>
      <c r="AH300" s="357"/>
      <c r="AI300" s="357"/>
      <c r="AJ300" s="357"/>
      <c r="AK300" s="357"/>
      <c r="AL300" s="357"/>
      <c r="AM300" s="357"/>
      <c r="AN300" s="357"/>
      <c r="AO300" s="357"/>
      <c r="AP300" s="357"/>
      <c r="AQ300" s="357"/>
      <c r="AR300" s="357"/>
      <c r="AS300" s="357"/>
      <c r="AT300" s="357"/>
      <c r="AU300" s="357"/>
      <c r="AV300" s="357"/>
      <c r="AW300" s="357"/>
      <c r="AX300" s="357"/>
      <c r="AY300" s="357"/>
      <c r="AZ300" s="357"/>
      <c r="BA300" s="357"/>
      <c r="BB300" s="357"/>
    </row>
    <row r="301" ht="12.75" customHeight="1">
      <c r="A301" s="357"/>
      <c r="B301" s="357"/>
      <c r="C301" s="357"/>
      <c r="D301" s="357"/>
      <c r="E301" s="357"/>
      <c r="F301" s="357"/>
      <c r="G301" s="357"/>
      <c r="H301" s="357"/>
      <c r="I301" s="357"/>
      <c r="J301" s="357"/>
      <c r="K301" s="357"/>
      <c r="L301" s="357"/>
      <c r="M301" s="357"/>
      <c r="N301" s="357"/>
      <c r="O301" s="357"/>
      <c r="P301" s="357"/>
      <c r="Q301" s="357"/>
      <c r="R301" s="357"/>
      <c r="S301" s="357"/>
      <c r="T301" s="357"/>
      <c r="U301" s="357"/>
      <c r="V301" s="357"/>
      <c r="W301" s="357"/>
      <c r="X301" s="357"/>
      <c r="Y301" s="357"/>
      <c r="Z301" s="357"/>
      <c r="AA301" s="357"/>
      <c r="AB301" s="357"/>
      <c r="AC301" s="357"/>
      <c r="AD301" s="357"/>
      <c r="AE301" s="357"/>
      <c r="AF301" s="357"/>
      <c r="AG301" s="357"/>
      <c r="AH301" s="357"/>
      <c r="AI301" s="357"/>
      <c r="AJ301" s="357"/>
      <c r="AK301" s="357"/>
      <c r="AL301" s="357"/>
      <c r="AM301" s="357"/>
      <c r="AN301" s="357"/>
      <c r="AO301" s="357"/>
      <c r="AP301" s="357"/>
      <c r="AQ301" s="357"/>
      <c r="AR301" s="357"/>
      <c r="AS301" s="357"/>
      <c r="AT301" s="357"/>
      <c r="AU301" s="357"/>
      <c r="AV301" s="357"/>
      <c r="AW301" s="357"/>
      <c r="AX301" s="357"/>
      <c r="AY301" s="357"/>
      <c r="AZ301" s="357"/>
      <c r="BA301" s="357"/>
      <c r="BB301" s="357"/>
    </row>
    <row r="302" ht="12.75" customHeight="1">
      <c r="A302" s="357"/>
      <c r="B302" s="357"/>
      <c r="C302" s="357"/>
      <c r="D302" s="357"/>
      <c r="E302" s="357"/>
      <c r="F302" s="357"/>
      <c r="G302" s="357"/>
      <c r="H302" s="357"/>
      <c r="I302" s="357"/>
      <c r="J302" s="357"/>
      <c r="K302" s="357"/>
      <c r="L302" s="357"/>
      <c r="M302" s="357"/>
      <c r="N302" s="357"/>
      <c r="O302" s="357"/>
      <c r="P302" s="357"/>
      <c r="Q302" s="357"/>
      <c r="R302" s="357"/>
      <c r="S302" s="357"/>
      <c r="T302" s="357"/>
      <c r="U302" s="357"/>
      <c r="V302" s="357"/>
      <c r="W302" s="357"/>
      <c r="X302" s="357"/>
      <c r="Y302" s="357"/>
      <c r="Z302" s="357"/>
      <c r="AA302" s="357"/>
      <c r="AB302" s="357"/>
      <c r="AC302" s="357"/>
      <c r="AD302" s="357"/>
      <c r="AE302" s="357"/>
      <c r="AF302" s="357"/>
      <c r="AG302" s="357"/>
      <c r="AH302" s="357"/>
      <c r="AI302" s="357"/>
      <c r="AJ302" s="357"/>
      <c r="AK302" s="357"/>
      <c r="AL302" s="357"/>
      <c r="AM302" s="357"/>
      <c r="AN302" s="357"/>
      <c r="AO302" s="357"/>
      <c r="AP302" s="357"/>
      <c r="AQ302" s="357"/>
      <c r="AR302" s="357"/>
      <c r="AS302" s="357"/>
      <c r="AT302" s="357"/>
      <c r="AU302" s="357"/>
      <c r="AV302" s="357"/>
      <c r="AW302" s="357"/>
      <c r="AX302" s="357"/>
      <c r="AY302" s="357"/>
      <c r="AZ302" s="357"/>
      <c r="BA302" s="357"/>
      <c r="BB302" s="357"/>
    </row>
    <row r="303" ht="12.75" customHeight="1">
      <c r="A303" s="357"/>
      <c r="B303" s="357"/>
      <c r="C303" s="357"/>
      <c r="D303" s="357"/>
      <c r="E303" s="357"/>
      <c r="F303" s="357"/>
      <c r="G303" s="357"/>
      <c r="H303" s="357"/>
      <c r="I303" s="357"/>
      <c r="J303" s="357"/>
      <c r="K303" s="357"/>
      <c r="L303" s="357"/>
      <c r="M303" s="357"/>
      <c r="N303" s="357"/>
      <c r="O303" s="357"/>
      <c r="P303" s="357"/>
      <c r="Q303" s="357"/>
      <c r="R303" s="357"/>
      <c r="S303" s="357"/>
      <c r="T303" s="357"/>
      <c r="U303" s="357"/>
      <c r="V303" s="357"/>
      <c r="W303" s="357"/>
      <c r="X303" s="357"/>
      <c r="Y303" s="357"/>
      <c r="Z303" s="357"/>
      <c r="AA303" s="357"/>
      <c r="AB303" s="357"/>
      <c r="AC303" s="357"/>
      <c r="AD303" s="357"/>
      <c r="AE303" s="357"/>
      <c r="AF303" s="357"/>
      <c r="AG303" s="357"/>
      <c r="AH303" s="357"/>
      <c r="AI303" s="357"/>
      <c r="AJ303" s="357"/>
      <c r="AK303" s="357"/>
      <c r="AL303" s="357"/>
      <c r="AM303" s="357"/>
      <c r="AN303" s="357"/>
      <c r="AO303" s="357"/>
      <c r="AP303" s="357"/>
      <c r="AQ303" s="357"/>
      <c r="AR303" s="357"/>
      <c r="AS303" s="357"/>
      <c r="AT303" s="357"/>
      <c r="AU303" s="357"/>
      <c r="AV303" s="357"/>
      <c r="AW303" s="357"/>
      <c r="AX303" s="357"/>
      <c r="AY303" s="357"/>
      <c r="AZ303" s="357"/>
      <c r="BA303" s="357"/>
      <c r="BB303" s="357"/>
    </row>
    <row r="304" ht="12.75" customHeight="1">
      <c r="A304" s="357"/>
      <c r="B304" s="357"/>
      <c r="C304" s="357"/>
      <c r="D304" s="357"/>
      <c r="E304" s="357"/>
      <c r="F304" s="357"/>
      <c r="G304" s="357"/>
      <c r="H304" s="357"/>
      <c r="I304" s="357"/>
      <c r="J304" s="357"/>
      <c r="K304" s="357"/>
      <c r="L304" s="357"/>
      <c r="M304" s="357"/>
      <c r="N304" s="357"/>
      <c r="O304" s="357"/>
      <c r="P304" s="357"/>
      <c r="Q304" s="357"/>
      <c r="R304" s="357"/>
      <c r="S304" s="357"/>
      <c r="T304" s="357"/>
      <c r="U304" s="357"/>
      <c r="V304" s="357"/>
      <c r="W304" s="357"/>
      <c r="X304" s="357"/>
      <c r="Y304" s="357"/>
      <c r="Z304" s="357"/>
      <c r="AA304" s="357"/>
      <c r="AB304" s="357"/>
      <c r="AC304" s="357"/>
      <c r="AD304" s="357"/>
      <c r="AE304" s="357"/>
      <c r="AF304" s="357"/>
      <c r="AG304" s="357"/>
      <c r="AH304" s="357"/>
      <c r="AI304" s="357"/>
      <c r="AJ304" s="357"/>
      <c r="AK304" s="357"/>
      <c r="AL304" s="357"/>
      <c r="AM304" s="357"/>
      <c r="AN304" s="357"/>
      <c r="AO304" s="357"/>
      <c r="AP304" s="357"/>
      <c r="AQ304" s="357"/>
      <c r="AR304" s="357"/>
      <c r="AS304" s="357"/>
      <c r="AT304" s="357"/>
      <c r="AU304" s="357"/>
      <c r="AV304" s="357"/>
      <c r="AW304" s="357"/>
      <c r="AX304" s="357"/>
      <c r="AY304" s="357"/>
      <c r="AZ304" s="357"/>
      <c r="BA304" s="357"/>
      <c r="BB304" s="357"/>
    </row>
    <row r="305" ht="12.75" customHeight="1">
      <c r="A305" s="357"/>
      <c r="B305" s="357"/>
      <c r="C305" s="357"/>
      <c r="D305" s="357"/>
      <c r="E305" s="357"/>
      <c r="F305" s="357"/>
      <c r="G305" s="357"/>
      <c r="H305" s="357"/>
      <c r="I305" s="357"/>
      <c r="J305" s="357"/>
      <c r="K305" s="357"/>
      <c r="L305" s="357"/>
      <c r="M305" s="357"/>
      <c r="N305" s="357"/>
      <c r="O305" s="357"/>
      <c r="P305" s="357"/>
      <c r="Q305" s="357"/>
      <c r="R305" s="357"/>
      <c r="S305" s="357"/>
      <c r="T305" s="357"/>
      <c r="U305" s="357"/>
      <c r="V305" s="357"/>
      <c r="W305" s="357"/>
      <c r="X305" s="357"/>
      <c r="Y305" s="357"/>
      <c r="Z305" s="357"/>
      <c r="AA305" s="357"/>
      <c r="AB305" s="357"/>
      <c r="AC305" s="357"/>
      <c r="AD305" s="357"/>
      <c r="AE305" s="357"/>
      <c r="AF305" s="357"/>
      <c r="AG305" s="357"/>
      <c r="AH305" s="357"/>
      <c r="AI305" s="357"/>
      <c r="AJ305" s="357"/>
      <c r="AK305" s="357"/>
      <c r="AL305" s="357"/>
      <c r="AM305" s="357"/>
      <c r="AN305" s="357"/>
      <c r="AO305" s="357"/>
      <c r="AP305" s="357"/>
      <c r="AQ305" s="357"/>
      <c r="AR305" s="357"/>
      <c r="AS305" s="357"/>
      <c r="AT305" s="357"/>
      <c r="AU305" s="357"/>
      <c r="AV305" s="357"/>
      <c r="AW305" s="357"/>
      <c r="AX305" s="357"/>
      <c r="AY305" s="357"/>
      <c r="AZ305" s="357"/>
      <c r="BA305" s="357"/>
      <c r="BB305" s="357"/>
    </row>
    <row r="306" ht="12.75" customHeight="1">
      <c r="A306" s="357"/>
      <c r="B306" s="357"/>
      <c r="C306" s="357"/>
      <c r="D306" s="357"/>
      <c r="E306" s="357"/>
      <c r="F306" s="357"/>
      <c r="G306" s="357"/>
      <c r="H306" s="357"/>
      <c r="I306" s="357"/>
      <c r="J306" s="357"/>
      <c r="K306" s="357"/>
      <c r="L306" s="357"/>
      <c r="M306" s="357"/>
      <c r="N306" s="357"/>
      <c r="O306" s="357"/>
      <c r="P306" s="357"/>
      <c r="Q306" s="357"/>
      <c r="R306" s="357"/>
      <c r="S306" s="357"/>
      <c r="T306" s="357"/>
      <c r="U306" s="357"/>
      <c r="V306" s="357"/>
      <c r="W306" s="357"/>
      <c r="X306" s="357"/>
      <c r="Y306" s="357"/>
      <c r="Z306" s="357"/>
      <c r="AA306" s="357"/>
      <c r="AB306" s="357"/>
      <c r="AC306" s="357"/>
      <c r="AD306" s="357"/>
      <c r="AE306" s="357"/>
      <c r="AF306" s="357"/>
      <c r="AG306" s="357"/>
      <c r="AH306" s="357"/>
      <c r="AI306" s="357"/>
      <c r="AJ306" s="357"/>
      <c r="AK306" s="357"/>
      <c r="AL306" s="357"/>
      <c r="AM306" s="357"/>
      <c r="AN306" s="357"/>
      <c r="AO306" s="357"/>
      <c r="AP306" s="357"/>
      <c r="AQ306" s="357"/>
      <c r="AR306" s="357"/>
      <c r="AS306" s="357"/>
      <c r="AT306" s="357"/>
      <c r="AU306" s="357"/>
      <c r="AV306" s="357"/>
      <c r="AW306" s="357"/>
      <c r="AX306" s="357"/>
      <c r="AY306" s="357"/>
      <c r="AZ306" s="357"/>
      <c r="BA306" s="357"/>
      <c r="BB306" s="357"/>
    </row>
    <row r="307" ht="12.75" customHeight="1">
      <c r="A307" s="357"/>
      <c r="B307" s="357"/>
      <c r="C307" s="357"/>
      <c r="D307" s="357"/>
      <c r="E307" s="357"/>
      <c r="F307" s="357"/>
      <c r="G307" s="357"/>
      <c r="H307" s="357"/>
      <c r="I307" s="357"/>
      <c r="J307" s="357"/>
      <c r="K307" s="357"/>
      <c r="L307" s="357"/>
      <c r="M307" s="357"/>
      <c r="N307" s="357"/>
      <c r="O307" s="357"/>
      <c r="P307" s="357"/>
      <c r="Q307" s="357"/>
      <c r="R307" s="357"/>
      <c r="S307" s="357"/>
      <c r="T307" s="357"/>
      <c r="U307" s="357"/>
      <c r="V307" s="357"/>
      <c r="W307" s="357"/>
      <c r="X307" s="357"/>
      <c r="Y307" s="357"/>
      <c r="Z307" s="357"/>
      <c r="AA307" s="357"/>
      <c r="AB307" s="357"/>
      <c r="AC307" s="357"/>
      <c r="AD307" s="357"/>
      <c r="AE307" s="357"/>
      <c r="AF307" s="357"/>
      <c r="AG307" s="357"/>
      <c r="AH307" s="357"/>
      <c r="AI307" s="357"/>
      <c r="AJ307" s="357"/>
      <c r="AK307" s="357"/>
      <c r="AL307" s="357"/>
      <c r="AM307" s="357"/>
      <c r="AN307" s="357"/>
      <c r="AO307" s="357"/>
      <c r="AP307" s="357"/>
      <c r="AQ307" s="357"/>
      <c r="AR307" s="357"/>
      <c r="AS307" s="357"/>
      <c r="AT307" s="357"/>
      <c r="AU307" s="357"/>
      <c r="AV307" s="357"/>
      <c r="AW307" s="357"/>
      <c r="AX307" s="357"/>
      <c r="AY307" s="357"/>
      <c r="AZ307" s="357"/>
      <c r="BA307" s="357"/>
      <c r="BB307" s="357"/>
    </row>
    <row r="308" ht="12.75" customHeight="1">
      <c r="A308" s="357"/>
      <c r="B308" s="357"/>
      <c r="C308" s="357"/>
      <c r="D308" s="357"/>
      <c r="E308" s="357"/>
      <c r="F308" s="357"/>
      <c r="G308" s="357"/>
      <c r="H308" s="357"/>
      <c r="I308" s="357"/>
      <c r="J308" s="357"/>
      <c r="K308" s="357"/>
      <c r="L308" s="357"/>
      <c r="M308" s="357"/>
      <c r="N308" s="357"/>
      <c r="O308" s="357"/>
      <c r="P308" s="357"/>
      <c r="Q308" s="357"/>
      <c r="R308" s="357"/>
      <c r="S308" s="357"/>
      <c r="T308" s="357"/>
      <c r="U308" s="357"/>
      <c r="V308" s="357"/>
      <c r="W308" s="357"/>
      <c r="X308" s="357"/>
      <c r="Y308" s="357"/>
      <c r="Z308" s="357"/>
      <c r="AA308" s="357"/>
      <c r="AB308" s="357"/>
      <c r="AC308" s="357"/>
      <c r="AD308" s="357"/>
      <c r="AE308" s="357"/>
      <c r="AF308" s="357"/>
      <c r="AG308" s="357"/>
      <c r="AH308" s="357"/>
      <c r="AI308" s="357"/>
      <c r="AJ308" s="357"/>
      <c r="AK308" s="357"/>
      <c r="AL308" s="357"/>
      <c r="AM308" s="357"/>
      <c r="AN308" s="357"/>
      <c r="AO308" s="357"/>
      <c r="AP308" s="357"/>
      <c r="AQ308" s="357"/>
      <c r="AR308" s="357"/>
      <c r="AS308" s="357"/>
      <c r="AT308" s="357"/>
      <c r="AU308" s="357"/>
      <c r="AV308" s="357"/>
      <c r="AW308" s="357"/>
      <c r="AX308" s="357"/>
      <c r="AY308" s="357"/>
      <c r="AZ308" s="357"/>
      <c r="BA308" s="357"/>
      <c r="BB308" s="357"/>
    </row>
    <row r="309" ht="12.75" customHeight="1">
      <c r="A309" s="357"/>
      <c r="B309" s="357"/>
      <c r="C309" s="357"/>
      <c r="D309" s="357"/>
      <c r="E309" s="357"/>
      <c r="F309" s="357"/>
      <c r="G309" s="357"/>
      <c r="H309" s="357"/>
      <c r="I309" s="357"/>
      <c r="J309" s="357"/>
      <c r="K309" s="357"/>
      <c r="L309" s="357"/>
      <c r="M309" s="357"/>
      <c r="N309" s="357"/>
      <c r="O309" s="357"/>
      <c r="P309" s="357"/>
      <c r="Q309" s="357"/>
      <c r="R309" s="357"/>
      <c r="S309" s="357"/>
      <c r="T309" s="357"/>
      <c r="U309" s="357"/>
      <c r="V309" s="357"/>
      <c r="W309" s="357"/>
      <c r="X309" s="357"/>
      <c r="Y309" s="357"/>
      <c r="Z309" s="357"/>
      <c r="AA309" s="357"/>
      <c r="AB309" s="357"/>
      <c r="AC309" s="357"/>
      <c r="AD309" s="357"/>
      <c r="AE309" s="357"/>
      <c r="AF309" s="357"/>
      <c r="AG309" s="357"/>
      <c r="AH309" s="357"/>
      <c r="AI309" s="357"/>
      <c r="AJ309" s="357"/>
      <c r="AK309" s="357"/>
      <c r="AL309" s="357"/>
      <c r="AM309" s="357"/>
      <c r="AN309" s="357"/>
      <c r="AO309" s="357"/>
      <c r="AP309" s="357"/>
      <c r="AQ309" s="357"/>
      <c r="AR309" s="357"/>
      <c r="AS309" s="357"/>
      <c r="AT309" s="357"/>
      <c r="AU309" s="357"/>
      <c r="AV309" s="357"/>
      <c r="AW309" s="357"/>
      <c r="AX309" s="357"/>
      <c r="AY309" s="357"/>
      <c r="AZ309" s="357"/>
      <c r="BA309" s="357"/>
      <c r="BB309" s="357"/>
    </row>
    <row r="310" ht="12.75" customHeight="1">
      <c r="A310" s="357"/>
      <c r="B310" s="357"/>
      <c r="C310" s="357"/>
      <c r="D310" s="357"/>
      <c r="E310" s="357"/>
      <c r="F310" s="357"/>
      <c r="G310" s="357"/>
      <c r="H310" s="357"/>
      <c r="I310" s="357"/>
      <c r="J310" s="357"/>
      <c r="K310" s="357"/>
      <c r="L310" s="357"/>
      <c r="M310" s="357"/>
      <c r="N310" s="357"/>
      <c r="O310" s="357"/>
      <c r="P310" s="357"/>
      <c r="Q310" s="357"/>
      <c r="R310" s="357"/>
      <c r="S310" s="357"/>
      <c r="T310" s="357"/>
      <c r="U310" s="357"/>
      <c r="V310" s="357"/>
      <c r="W310" s="357"/>
      <c r="X310" s="357"/>
      <c r="Y310" s="357"/>
      <c r="Z310" s="357"/>
      <c r="AA310" s="357"/>
      <c r="AB310" s="357"/>
      <c r="AC310" s="357"/>
      <c r="AD310" s="357"/>
      <c r="AE310" s="357"/>
      <c r="AF310" s="357"/>
      <c r="AG310" s="357"/>
      <c r="AH310" s="357"/>
      <c r="AI310" s="357"/>
      <c r="AJ310" s="357"/>
      <c r="AK310" s="357"/>
      <c r="AL310" s="357"/>
      <c r="AM310" s="357"/>
      <c r="AN310" s="357"/>
      <c r="AO310" s="357"/>
      <c r="AP310" s="357"/>
      <c r="AQ310" s="357"/>
      <c r="AR310" s="357"/>
      <c r="AS310" s="357"/>
      <c r="AT310" s="357"/>
      <c r="AU310" s="357"/>
      <c r="AV310" s="357"/>
      <c r="AW310" s="357"/>
      <c r="AX310" s="357"/>
      <c r="AY310" s="357"/>
      <c r="AZ310" s="357"/>
      <c r="BA310" s="357"/>
      <c r="BB310" s="357"/>
    </row>
    <row r="311" ht="12.75" customHeight="1">
      <c r="A311" s="357"/>
      <c r="B311" s="357"/>
      <c r="C311" s="357"/>
      <c r="D311" s="357"/>
      <c r="E311" s="357"/>
      <c r="F311" s="357"/>
      <c r="G311" s="357"/>
      <c r="H311" s="357"/>
      <c r="I311" s="357"/>
      <c r="J311" s="357"/>
      <c r="K311" s="357"/>
      <c r="L311" s="357"/>
      <c r="M311" s="357"/>
      <c r="N311" s="357"/>
      <c r="O311" s="357"/>
      <c r="P311" s="357"/>
      <c r="Q311" s="357"/>
      <c r="R311" s="357"/>
      <c r="S311" s="357"/>
      <c r="T311" s="357"/>
      <c r="U311" s="357"/>
      <c r="V311" s="357"/>
      <c r="W311" s="357"/>
      <c r="X311" s="357"/>
      <c r="Y311" s="357"/>
      <c r="Z311" s="357"/>
      <c r="AA311" s="357"/>
      <c r="AB311" s="357"/>
      <c r="AC311" s="357"/>
      <c r="AD311" s="357"/>
      <c r="AE311" s="357"/>
      <c r="AF311" s="357"/>
      <c r="AG311" s="357"/>
      <c r="AH311" s="357"/>
      <c r="AI311" s="357"/>
      <c r="AJ311" s="357"/>
      <c r="AK311" s="357"/>
      <c r="AL311" s="357"/>
      <c r="AM311" s="357"/>
      <c r="AN311" s="357"/>
      <c r="AO311" s="357"/>
      <c r="AP311" s="357"/>
      <c r="AQ311" s="357"/>
      <c r="AR311" s="357"/>
      <c r="AS311" s="357"/>
      <c r="AT311" s="357"/>
      <c r="AU311" s="357"/>
      <c r="AV311" s="357"/>
      <c r="AW311" s="357"/>
      <c r="AX311" s="357"/>
      <c r="AY311" s="357"/>
      <c r="AZ311" s="357"/>
      <c r="BA311" s="357"/>
      <c r="BB311" s="357"/>
    </row>
    <row r="312" ht="12.75" customHeight="1">
      <c r="A312" s="357"/>
      <c r="B312" s="357"/>
      <c r="C312" s="357"/>
      <c r="D312" s="357"/>
      <c r="E312" s="357"/>
      <c r="F312" s="357"/>
      <c r="G312" s="357"/>
      <c r="H312" s="357"/>
      <c r="I312" s="357"/>
      <c r="J312" s="357"/>
      <c r="K312" s="357"/>
      <c r="L312" s="357"/>
      <c r="M312" s="357"/>
      <c r="N312" s="357"/>
      <c r="O312" s="357"/>
      <c r="P312" s="357"/>
      <c r="Q312" s="357"/>
      <c r="R312" s="357"/>
      <c r="S312" s="357"/>
      <c r="T312" s="357"/>
      <c r="U312" s="357"/>
      <c r="V312" s="357"/>
      <c r="W312" s="357"/>
      <c r="X312" s="357"/>
      <c r="Y312" s="357"/>
      <c r="Z312" s="357"/>
      <c r="AA312" s="357"/>
      <c r="AB312" s="357"/>
      <c r="AC312" s="357"/>
      <c r="AD312" s="357"/>
      <c r="AE312" s="357"/>
      <c r="AF312" s="357"/>
      <c r="AG312" s="357"/>
      <c r="AH312" s="357"/>
      <c r="AI312" s="357"/>
      <c r="AJ312" s="357"/>
      <c r="AK312" s="357"/>
      <c r="AL312" s="357"/>
      <c r="AM312" s="357"/>
      <c r="AN312" s="357"/>
      <c r="AO312" s="357"/>
      <c r="AP312" s="357"/>
      <c r="AQ312" s="357"/>
      <c r="AR312" s="357"/>
      <c r="AS312" s="357"/>
      <c r="AT312" s="357"/>
      <c r="AU312" s="357"/>
      <c r="AV312" s="357"/>
      <c r="AW312" s="357"/>
      <c r="AX312" s="357"/>
      <c r="AY312" s="357"/>
      <c r="AZ312" s="357"/>
      <c r="BA312" s="357"/>
      <c r="BB312" s="357"/>
    </row>
    <row r="313" ht="12.75" customHeight="1">
      <c r="A313" s="357"/>
      <c r="B313" s="357"/>
      <c r="C313" s="357"/>
      <c r="D313" s="357"/>
      <c r="E313" s="357"/>
      <c r="F313" s="357"/>
      <c r="G313" s="357"/>
      <c r="H313" s="357"/>
      <c r="I313" s="357"/>
      <c r="J313" s="357"/>
      <c r="K313" s="357"/>
      <c r="L313" s="357"/>
      <c r="M313" s="357"/>
      <c r="N313" s="357"/>
      <c r="O313" s="357"/>
      <c r="P313" s="357"/>
      <c r="Q313" s="357"/>
      <c r="R313" s="357"/>
      <c r="S313" s="357"/>
      <c r="T313" s="357"/>
      <c r="U313" s="357"/>
      <c r="V313" s="357"/>
      <c r="W313" s="357"/>
      <c r="X313" s="357"/>
      <c r="Y313" s="357"/>
      <c r="Z313" s="357"/>
      <c r="AA313" s="357"/>
      <c r="AB313" s="357"/>
      <c r="AC313" s="357"/>
      <c r="AD313" s="357"/>
      <c r="AE313" s="357"/>
      <c r="AF313" s="357"/>
      <c r="AG313" s="357"/>
      <c r="AH313" s="357"/>
      <c r="AI313" s="357"/>
      <c r="AJ313" s="357"/>
      <c r="AK313" s="357"/>
      <c r="AL313" s="357"/>
      <c r="AM313" s="357"/>
      <c r="AN313" s="357"/>
      <c r="AO313" s="357"/>
      <c r="AP313" s="357"/>
      <c r="AQ313" s="357"/>
      <c r="AR313" s="357"/>
      <c r="AS313" s="357"/>
      <c r="AT313" s="357"/>
      <c r="AU313" s="357"/>
      <c r="AV313" s="357"/>
      <c r="AW313" s="357"/>
      <c r="AX313" s="357"/>
      <c r="AY313" s="357"/>
      <c r="AZ313" s="357"/>
      <c r="BA313" s="357"/>
      <c r="BB313" s="357"/>
    </row>
    <row r="314" ht="12.75" customHeight="1">
      <c r="A314" s="357"/>
      <c r="B314" s="357"/>
      <c r="C314" s="357"/>
      <c r="D314" s="357"/>
      <c r="E314" s="357"/>
      <c r="F314" s="357"/>
      <c r="G314" s="357"/>
      <c r="H314" s="357"/>
      <c r="I314" s="357"/>
      <c r="J314" s="357"/>
      <c r="K314" s="357"/>
      <c r="L314" s="357"/>
      <c r="M314" s="357"/>
      <c r="N314" s="357"/>
      <c r="O314" s="357"/>
      <c r="P314" s="357"/>
      <c r="Q314" s="357"/>
      <c r="R314" s="357"/>
      <c r="S314" s="357"/>
      <c r="T314" s="357"/>
      <c r="U314" s="357"/>
      <c r="V314" s="357"/>
      <c r="W314" s="357"/>
      <c r="X314" s="357"/>
      <c r="Y314" s="357"/>
      <c r="Z314" s="357"/>
      <c r="AA314" s="357"/>
      <c r="AB314" s="357"/>
      <c r="AC314" s="357"/>
      <c r="AD314" s="357"/>
      <c r="AE314" s="357"/>
      <c r="AF314" s="357"/>
      <c r="AG314" s="357"/>
      <c r="AH314" s="357"/>
      <c r="AI314" s="357"/>
      <c r="AJ314" s="357"/>
      <c r="AK314" s="357"/>
      <c r="AL314" s="357"/>
      <c r="AM314" s="357"/>
      <c r="AN314" s="357"/>
      <c r="AO314" s="357"/>
      <c r="AP314" s="357"/>
      <c r="AQ314" s="357"/>
      <c r="AR314" s="357"/>
      <c r="AS314" s="357"/>
      <c r="AT314" s="357"/>
      <c r="AU314" s="357"/>
      <c r="AV314" s="357"/>
      <c r="AW314" s="357"/>
      <c r="AX314" s="357"/>
      <c r="AY314" s="357"/>
      <c r="AZ314" s="357"/>
      <c r="BA314" s="357"/>
      <c r="BB314" s="357"/>
    </row>
    <row r="315" ht="12.75" customHeight="1">
      <c r="A315" s="357"/>
      <c r="B315" s="357"/>
      <c r="C315" s="357"/>
      <c r="D315" s="357"/>
      <c r="E315" s="357"/>
      <c r="F315" s="357"/>
      <c r="G315" s="357"/>
      <c r="H315" s="357"/>
      <c r="I315" s="357"/>
      <c r="J315" s="357"/>
      <c r="K315" s="357"/>
      <c r="L315" s="357"/>
      <c r="M315" s="357"/>
      <c r="N315" s="357"/>
      <c r="O315" s="357"/>
      <c r="P315" s="357"/>
      <c r="Q315" s="357"/>
      <c r="R315" s="357"/>
      <c r="S315" s="357"/>
      <c r="T315" s="357"/>
      <c r="U315" s="357"/>
      <c r="V315" s="357"/>
      <c r="W315" s="357"/>
      <c r="X315" s="357"/>
      <c r="Y315" s="357"/>
      <c r="Z315" s="357"/>
      <c r="AA315" s="357"/>
      <c r="AB315" s="357"/>
      <c r="AC315" s="357"/>
      <c r="AD315" s="357"/>
      <c r="AE315" s="357"/>
      <c r="AF315" s="357"/>
      <c r="AG315" s="357"/>
      <c r="AH315" s="357"/>
      <c r="AI315" s="357"/>
      <c r="AJ315" s="357"/>
      <c r="AK315" s="357"/>
      <c r="AL315" s="357"/>
      <c r="AM315" s="357"/>
      <c r="AN315" s="357"/>
      <c r="AO315" s="357"/>
      <c r="AP315" s="357"/>
      <c r="AQ315" s="357"/>
      <c r="AR315" s="357"/>
      <c r="AS315" s="357"/>
      <c r="AT315" s="357"/>
      <c r="AU315" s="357"/>
      <c r="AV315" s="357"/>
      <c r="AW315" s="357"/>
      <c r="AX315" s="357"/>
      <c r="AY315" s="357"/>
      <c r="AZ315" s="357"/>
      <c r="BA315" s="357"/>
      <c r="BB315" s="357"/>
    </row>
    <row r="316" ht="12.75" customHeight="1">
      <c r="A316" s="357"/>
      <c r="B316" s="357"/>
      <c r="C316" s="357"/>
      <c r="D316" s="357"/>
      <c r="E316" s="357"/>
      <c r="F316" s="357"/>
      <c r="G316" s="357"/>
      <c r="H316" s="357"/>
      <c r="I316" s="357"/>
      <c r="J316" s="357"/>
      <c r="K316" s="357"/>
      <c r="L316" s="357"/>
      <c r="M316" s="357"/>
      <c r="N316" s="357"/>
      <c r="O316" s="357"/>
      <c r="P316" s="357"/>
      <c r="Q316" s="357"/>
      <c r="R316" s="357"/>
      <c r="S316" s="357"/>
      <c r="T316" s="357"/>
      <c r="U316" s="357"/>
      <c r="V316" s="357"/>
      <c r="W316" s="357"/>
      <c r="X316" s="357"/>
      <c r="Y316" s="357"/>
      <c r="Z316" s="357"/>
      <c r="AA316" s="357"/>
      <c r="AB316" s="357"/>
      <c r="AC316" s="357"/>
      <c r="AD316" s="357"/>
      <c r="AE316" s="357"/>
      <c r="AF316" s="357"/>
      <c r="AG316" s="357"/>
      <c r="AH316" s="357"/>
      <c r="AI316" s="357"/>
      <c r="AJ316" s="357"/>
      <c r="AK316" s="357"/>
      <c r="AL316" s="357"/>
      <c r="AM316" s="357"/>
      <c r="AN316" s="357"/>
      <c r="AO316" s="357"/>
      <c r="AP316" s="357"/>
      <c r="AQ316" s="357"/>
      <c r="AR316" s="357"/>
      <c r="AS316" s="357"/>
      <c r="AT316" s="357"/>
      <c r="AU316" s="357"/>
      <c r="AV316" s="357"/>
      <c r="AW316" s="357"/>
      <c r="AX316" s="357"/>
      <c r="AY316" s="357"/>
      <c r="AZ316" s="357"/>
      <c r="BA316" s="357"/>
      <c r="BB316" s="357"/>
    </row>
    <row r="317" ht="12.75" customHeight="1">
      <c r="A317" s="357"/>
      <c r="B317" s="357"/>
      <c r="C317" s="357"/>
      <c r="D317" s="357"/>
      <c r="E317" s="357"/>
      <c r="F317" s="357"/>
      <c r="G317" s="357"/>
      <c r="H317" s="357"/>
      <c r="I317" s="357"/>
      <c r="J317" s="357"/>
      <c r="K317" s="357"/>
      <c r="L317" s="357"/>
      <c r="M317" s="357"/>
      <c r="N317" s="357"/>
      <c r="O317" s="357"/>
      <c r="P317" s="357"/>
      <c r="Q317" s="357"/>
      <c r="R317" s="357"/>
      <c r="S317" s="357"/>
      <c r="T317" s="357"/>
      <c r="U317" s="357"/>
      <c r="V317" s="357"/>
      <c r="W317" s="357"/>
      <c r="X317" s="357"/>
      <c r="Y317" s="357"/>
      <c r="Z317" s="357"/>
      <c r="AA317" s="357"/>
      <c r="AB317" s="357"/>
      <c r="AC317" s="357"/>
      <c r="AD317" s="357"/>
      <c r="AE317" s="357"/>
      <c r="AF317" s="357"/>
      <c r="AG317" s="357"/>
      <c r="AH317" s="357"/>
      <c r="AI317" s="357"/>
      <c r="AJ317" s="357"/>
      <c r="AK317" s="357"/>
      <c r="AL317" s="357"/>
      <c r="AM317" s="357"/>
      <c r="AN317" s="357"/>
      <c r="AO317" s="357"/>
      <c r="AP317" s="357"/>
      <c r="AQ317" s="357"/>
      <c r="AR317" s="357"/>
      <c r="AS317" s="357"/>
      <c r="AT317" s="357"/>
      <c r="AU317" s="357"/>
      <c r="AV317" s="357"/>
      <c r="AW317" s="357"/>
      <c r="AX317" s="357"/>
      <c r="AY317" s="357"/>
      <c r="AZ317" s="357"/>
      <c r="BA317" s="357"/>
      <c r="BB317" s="357"/>
    </row>
    <row r="318" ht="12.75" customHeight="1">
      <c r="A318" s="357"/>
      <c r="B318" s="357"/>
      <c r="C318" s="357"/>
      <c r="D318" s="357"/>
      <c r="E318" s="357"/>
      <c r="F318" s="357"/>
      <c r="G318" s="357"/>
      <c r="H318" s="357"/>
      <c r="I318" s="357"/>
      <c r="J318" s="357"/>
      <c r="K318" s="357"/>
      <c r="L318" s="357"/>
      <c r="M318" s="357"/>
      <c r="N318" s="357"/>
      <c r="O318" s="357"/>
      <c r="P318" s="357"/>
      <c r="Q318" s="357"/>
      <c r="R318" s="357"/>
      <c r="S318" s="357"/>
      <c r="T318" s="357"/>
      <c r="U318" s="357"/>
      <c r="V318" s="357"/>
      <c r="W318" s="357"/>
      <c r="X318" s="357"/>
      <c r="Y318" s="357"/>
      <c r="Z318" s="357"/>
      <c r="AA318" s="357"/>
      <c r="AB318" s="357"/>
      <c r="AC318" s="357"/>
      <c r="AD318" s="357"/>
      <c r="AE318" s="357"/>
      <c r="AF318" s="357"/>
      <c r="AG318" s="357"/>
      <c r="AH318" s="357"/>
      <c r="AI318" s="357"/>
      <c r="AJ318" s="357"/>
      <c r="AK318" s="357"/>
      <c r="AL318" s="357"/>
      <c r="AM318" s="357"/>
      <c r="AN318" s="357"/>
      <c r="AO318" s="357"/>
      <c r="AP318" s="357"/>
      <c r="AQ318" s="357"/>
      <c r="AR318" s="357"/>
      <c r="AS318" s="357"/>
      <c r="AT318" s="357"/>
      <c r="AU318" s="357"/>
      <c r="AV318" s="357"/>
      <c r="AW318" s="357"/>
      <c r="AX318" s="357"/>
      <c r="AY318" s="357"/>
      <c r="AZ318" s="357"/>
      <c r="BA318" s="357"/>
      <c r="BB318" s="357"/>
    </row>
    <row r="319" ht="12.75" customHeight="1">
      <c r="A319" s="357"/>
      <c r="B319" s="357"/>
      <c r="C319" s="357"/>
      <c r="D319" s="357"/>
      <c r="E319" s="357"/>
      <c r="F319" s="357"/>
      <c r="G319" s="357"/>
      <c r="H319" s="357"/>
      <c r="I319" s="357"/>
      <c r="J319" s="357"/>
      <c r="K319" s="357"/>
      <c r="L319" s="357"/>
      <c r="M319" s="357"/>
      <c r="N319" s="357"/>
      <c r="O319" s="357"/>
      <c r="P319" s="357"/>
      <c r="Q319" s="357"/>
      <c r="R319" s="357"/>
      <c r="S319" s="357"/>
      <c r="T319" s="357"/>
      <c r="U319" s="357"/>
      <c r="V319" s="357"/>
      <c r="W319" s="357"/>
      <c r="X319" s="357"/>
      <c r="Y319" s="357"/>
      <c r="Z319" s="357"/>
      <c r="AA319" s="357"/>
      <c r="AB319" s="357"/>
      <c r="AC319" s="357"/>
      <c r="AD319" s="357"/>
      <c r="AE319" s="357"/>
      <c r="AF319" s="357"/>
      <c r="AG319" s="357"/>
      <c r="AH319" s="357"/>
      <c r="AI319" s="357"/>
      <c r="AJ319" s="357"/>
      <c r="AK319" s="357"/>
      <c r="AL319" s="357"/>
      <c r="AM319" s="357"/>
      <c r="AN319" s="357"/>
      <c r="AO319" s="357"/>
      <c r="AP319" s="357"/>
      <c r="AQ319" s="357"/>
      <c r="AR319" s="357"/>
      <c r="AS319" s="357"/>
      <c r="AT319" s="357"/>
      <c r="AU319" s="357"/>
      <c r="AV319" s="357"/>
      <c r="AW319" s="357"/>
      <c r="AX319" s="357"/>
      <c r="AY319" s="357"/>
      <c r="AZ319" s="357"/>
      <c r="BA319" s="357"/>
      <c r="BB319" s="357"/>
    </row>
    <row r="320" ht="12.75" customHeight="1">
      <c r="A320" s="357"/>
      <c r="B320" s="357"/>
      <c r="C320" s="357"/>
      <c r="D320" s="357"/>
      <c r="E320" s="357"/>
      <c r="F320" s="357"/>
      <c r="G320" s="357"/>
      <c r="H320" s="357"/>
      <c r="I320" s="357"/>
      <c r="J320" s="357"/>
      <c r="K320" s="357"/>
      <c r="L320" s="357"/>
      <c r="M320" s="357"/>
      <c r="N320" s="357"/>
      <c r="O320" s="357"/>
      <c r="P320" s="357"/>
      <c r="Q320" s="357"/>
      <c r="R320" s="357"/>
      <c r="S320" s="357"/>
      <c r="T320" s="357"/>
      <c r="U320" s="357"/>
      <c r="V320" s="357"/>
      <c r="W320" s="357"/>
      <c r="X320" s="357"/>
      <c r="Y320" s="357"/>
      <c r="Z320" s="357"/>
      <c r="AA320" s="357"/>
      <c r="AB320" s="357"/>
      <c r="AC320" s="357"/>
      <c r="AD320" s="357"/>
      <c r="AE320" s="357"/>
      <c r="AF320" s="357"/>
      <c r="AG320" s="357"/>
      <c r="AH320" s="357"/>
      <c r="AI320" s="357"/>
      <c r="AJ320" s="357"/>
      <c r="AK320" s="357"/>
      <c r="AL320" s="357"/>
      <c r="AM320" s="357"/>
      <c r="AN320" s="357"/>
      <c r="AO320" s="357"/>
      <c r="AP320" s="357"/>
      <c r="AQ320" s="357"/>
      <c r="AR320" s="357"/>
      <c r="AS320" s="357"/>
      <c r="AT320" s="357"/>
      <c r="AU320" s="357"/>
      <c r="AV320" s="357"/>
      <c r="AW320" s="357"/>
      <c r="AX320" s="357"/>
      <c r="AY320" s="357"/>
      <c r="AZ320" s="357"/>
      <c r="BA320" s="357"/>
      <c r="BB320" s="357"/>
    </row>
    <row r="321" ht="12.75" customHeight="1">
      <c r="A321" s="357"/>
      <c r="B321" s="357"/>
      <c r="C321" s="357"/>
      <c r="D321" s="357"/>
      <c r="E321" s="357"/>
      <c r="F321" s="357"/>
      <c r="G321" s="357"/>
      <c r="H321" s="357"/>
      <c r="I321" s="357"/>
      <c r="J321" s="357"/>
      <c r="K321" s="357"/>
      <c r="L321" s="357"/>
      <c r="M321" s="357"/>
      <c r="N321" s="357"/>
      <c r="O321" s="357"/>
      <c r="P321" s="357"/>
      <c r="Q321" s="357"/>
      <c r="R321" s="357"/>
      <c r="S321" s="357"/>
      <c r="T321" s="357"/>
      <c r="U321" s="357"/>
      <c r="V321" s="357"/>
      <c r="W321" s="357"/>
      <c r="X321" s="357"/>
      <c r="Y321" s="357"/>
      <c r="Z321" s="357"/>
      <c r="AA321" s="357"/>
      <c r="AB321" s="357"/>
      <c r="AC321" s="357"/>
      <c r="AD321" s="357"/>
      <c r="AE321" s="357"/>
      <c r="AF321" s="357"/>
      <c r="AG321" s="357"/>
      <c r="AH321" s="357"/>
      <c r="AI321" s="357"/>
      <c r="AJ321" s="357"/>
      <c r="AK321" s="357"/>
      <c r="AL321" s="357"/>
      <c r="AM321" s="357"/>
      <c r="AN321" s="357"/>
      <c r="AO321" s="357"/>
      <c r="AP321" s="357"/>
      <c r="AQ321" s="357"/>
      <c r="AR321" s="357"/>
      <c r="AS321" s="357"/>
      <c r="AT321" s="357"/>
      <c r="AU321" s="357"/>
      <c r="AV321" s="357"/>
      <c r="AW321" s="357"/>
      <c r="AX321" s="357"/>
      <c r="AY321" s="357"/>
      <c r="AZ321" s="357"/>
      <c r="BA321" s="357"/>
      <c r="BB321" s="357"/>
    </row>
    <row r="322" ht="12.75" customHeight="1">
      <c r="A322" s="357"/>
      <c r="B322" s="357"/>
      <c r="C322" s="357"/>
      <c r="D322" s="357"/>
      <c r="E322" s="357"/>
      <c r="F322" s="357"/>
      <c r="G322" s="357"/>
      <c r="H322" s="357"/>
      <c r="I322" s="357"/>
      <c r="J322" s="357"/>
      <c r="K322" s="357"/>
      <c r="L322" s="357"/>
      <c r="M322" s="357"/>
      <c r="N322" s="357"/>
      <c r="O322" s="357"/>
      <c r="P322" s="357"/>
      <c r="Q322" s="357"/>
      <c r="R322" s="357"/>
      <c r="S322" s="357"/>
      <c r="T322" s="357"/>
      <c r="U322" s="357"/>
      <c r="V322" s="357"/>
      <c r="W322" s="357"/>
      <c r="X322" s="357"/>
      <c r="Y322" s="357"/>
      <c r="Z322" s="357"/>
      <c r="AA322" s="357"/>
      <c r="AB322" s="357"/>
      <c r="AC322" s="357"/>
      <c r="AD322" s="357"/>
      <c r="AE322" s="357"/>
      <c r="AF322" s="357"/>
      <c r="AG322" s="357"/>
      <c r="AH322" s="357"/>
      <c r="AI322" s="357"/>
      <c r="AJ322" s="357"/>
      <c r="AK322" s="357"/>
      <c r="AL322" s="357"/>
      <c r="AM322" s="357"/>
      <c r="AN322" s="357"/>
      <c r="AO322" s="357"/>
      <c r="AP322" s="357"/>
      <c r="AQ322" s="357"/>
      <c r="AR322" s="357"/>
      <c r="AS322" s="357"/>
      <c r="AT322" s="357"/>
      <c r="AU322" s="357"/>
      <c r="AV322" s="357"/>
      <c r="AW322" s="357"/>
      <c r="AX322" s="357"/>
      <c r="AY322" s="357"/>
      <c r="AZ322" s="357"/>
      <c r="BA322" s="357"/>
      <c r="BB322" s="357"/>
    </row>
    <row r="323" ht="12.75" customHeight="1">
      <c r="A323" s="357"/>
      <c r="B323" s="357"/>
      <c r="C323" s="357"/>
      <c r="D323" s="357"/>
      <c r="E323" s="357"/>
      <c r="F323" s="357"/>
      <c r="G323" s="357"/>
      <c r="H323" s="357"/>
      <c r="I323" s="357"/>
      <c r="J323" s="357"/>
      <c r="K323" s="357"/>
      <c r="L323" s="357"/>
      <c r="M323" s="357"/>
      <c r="N323" s="357"/>
      <c r="O323" s="357"/>
      <c r="P323" s="357"/>
      <c r="Q323" s="357"/>
      <c r="R323" s="357"/>
      <c r="S323" s="357"/>
      <c r="T323" s="357"/>
      <c r="U323" s="357"/>
      <c r="V323" s="357"/>
      <c r="W323" s="357"/>
      <c r="X323" s="357"/>
      <c r="Y323" s="357"/>
      <c r="Z323" s="357"/>
      <c r="AA323" s="357"/>
      <c r="AB323" s="357"/>
      <c r="AC323" s="357"/>
      <c r="AD323" s="357"/>
      <c r="AE323" s="357"/>
      <c r="AF323" s="357"/>
      <c r="AG323" s="357"/>
      <c r="AH323" s="357"/>
      <c r="AI323" s="357"/>
      <c r="AJ323" s="357"/>
      <c r="AK323" s="357"/>
      <c r="AL323" s="357"/>
      <c r="AM323" s="357"/>
      <c r="AN323" s="357"/>
      <c r="AO323" s="357"/>
      <c r="AP323" s="357"/>
      <c r="AQ323" s="357"/>
      <c r="AR323" s="357"/>
      <c r="AS323" s="357"/>
      <c r="AT323" s="357"/>
      <c r="AU323" s="357"/>
      <c r="AV323" s="357"/>
      <c r="AW323" s="357"/>
      <c r="AX323" s="357"/>
      <c r="AY323" s="357"/>
      <c r="AZ323" s="357"/>
      <c r="BA323" s="357"/>
      <c r="BB323" s="357"/>
    </row>
    <row r="324" ht="12.75" customHeight="1">
      <c r="A324" s="357"/>
      <c r="B324" s="357"/>
      <c r="C324" s="357"/>
      <c r="D324" s="357"/>
      <c r="E324" s="357"/>
      <c r="F324" s="357"/>
      <c r="G324" s="357"/>
      <c r="H324" s="357"/>
      <c r="I324" s="357"/>
      <c r="J324" s="357"/>
      <c r="K324" s="357"/>
      <c r="L324" s="357"/>
      <c r="M324" s="357"/>
      <c r="N324" s="357"/>
      <c r="O324" s="357"/>
      <c r="P324" s="357"/>
      <c r="Q324" s="357"/>
      <c r="R324" s="357"/>
      <c r="S324" s="357"/>
      <c r="T324" s="357"/>
      <c r="U324" s="357"/>
      <c r="V324" s="357"/>
      <c r="W324" s="357"/>
      <c r="X324" s="357"/>
      <c r="Y324" s="357"/>
      <c r="Z324" s="357"/>
      <c r="AA324" s="357"/>
      <c r="AB324" s="357"/>
      <c r="AC324" s="357"/>
      <c r="AD324" s="357"/>
      <c r="AE324" s="357"/>
      <c r="AF324" s="357"/>
      <c r="AG324" s="357"/>
      <c r="AH324" s="357"/>
      <c r="AI324" s="357"/>
      <c r="AJ324" s="357"/>
      <c r="AK324" s="357"/>
      <c r="AL324" s="357"/>
      <c r="AM324" s="357"/>
      <c r="AN324" s="357"/>
      <c r="AO324" s="357"/>
      <c r="AP324" s="357"/>
      <c r="AQ324" s="357"/>
      <c r="AR324" s="357"/>
      <c r="AS324" s="357"/>
      <c r="AT324" s="357"/>
      <c r="AU324" s="357"/>
      <c r="AV324" s="357"/>
      <c r="AW324" s="357"/>
      <c r="AX324" s="357"/>
      <c r="AY324" s="357"/>
      <c r="AZ324" s="357"/>
      <c r="BA324" s="357"/>
      <c r="BB324" s="357"/>
    </row>
    <row r="325" ht="12.75" customHeight="1">
      <c r="A325" s="357"/>
      <c r="B325" s="357"/>
      <c r="C325" s="357"/>
      <c r="D325" s="357"/>
      <c r="E325" s="357"/>
      <c r="F325" s="357"/>
      <c r="G325" s="357"/>
      <c r="H325" s="357"/>
      <c r="I325" s="357"/>
      <c r="J325" s="357"/>
      <c r="K325" s="357"/>
      <c r="L325" s="357"/>
      <c r="M325" s="357"/>
      <c r="N325" s="357"/>
      <c r="O325" s="357"/>
      <c r="P325" s="357"/>
      <c r="Q325" s="357"/>
      <c r="R325" s="357"/>
      <c r="S325" s="357"/>
      <c r="T325" s="357"/>
      <c r="U325" s="357"/>
      <c r="V325" s="357"/>
      <c r="W325" s="357"/>
      <c r="X325" s="357"/>
      <c r="Y325" s="357"/>
      <c r="Z325" s="357"/>
      <c r="AA325" s="357"/>
      <c r="AB325" s="357"/>
      <c r="AC325" s="357"/>
      <c r="AD325" s="357"/>
      <c r="AE325" s="357"/>
      <c r="AF325" s="357"/>
      <c r="AG325" s="357"/>
      <c r="AH325" s="357"/>
      <c r="AI325" s="357"/>
      <c r="AJ325" s="357"/>
      <c r="AK325" s="357"/>
      <c r="AL325" s="357"/>
      <c r="AM325" s="357"/>
      <c r="AN325" s="357"/>
      <c r="AO325" s="357"/>
      <c r="AP325" s="357"/>
      <c r="AQ325" s="357"/>
      <c r="AR325" s="357"/>
      <c r="AS325" s="357"/>
      <c r="AT325" s="357"/>
      <c r="AU325" s="357"/>
      <c r="AV325" s="357"/>
      <c r="AW325" s="357"/>
      <c r="AX325" s="357"/>
      <c r="AY325" s="357"/>
      <c r="AZ325" s="357"/>
      <c r="BA325" s="357"/>
      <c r="BB325" s="357"/>
    </row>
    <row r="326" ht="12.75" customHeight="1">
      <c r="A326" s="357"/>
      <c r="B326" s="357"/>
      <c r="C326" s="357"/>
      <c r="D326" s="357"/>
      <c r="E326" s="357"/>
      <c r="F326" s="357"/>
      <c r="G326" s="357"/>
      <c r="H326" s="357"/>
      <c r="I326" s="357"/>
      <c r="J326" s="357"/>
      <c r="K326" s="357"/>
      <c r="L326" s="357"/>
      <c r="M326" s="357"/>
      <c r="N326" s="357"/>
      <c r="O326" s="357"/>
      <c r="P326" s="357"/>
      <c r="Q326" s="357"/>
      <c r="R326" s="357"/>
      <c r="S326" s="357"/>
      <c r="T326" s="357"/>
      <c r="U326" s="357"/>
      <c r="V326" s="357"/>
      <c r="W326" s="357"/>
      <c r="X326" s="357"/>
      <c r="Y326" s="357"/>
      <c r="Z326" s="357"/>
      <c r="AA326" s="357"/>
      <c r="AB326" s="357"/>
      <c r="AC326" s="357"/>
      <c r="AD326" s="357"/>
      <c r="AE326" s="357"/>
      <c r="AF326" s="357"/>
      <c r="AG326" s="357"/>
      <c r="AH326" s="357"/>
      <c r="AI326" s="357"/>
      <c r="AJ326" s="357"/>
      <c r="AK326" s="357"/>
      <c r="AL326" s="357"/>
      <c r="AM326" s="357"/>
      <c r="AN326" s="357"/>
      <c r="AO326" s="357"/>
      <c r="AP326" s="357"/>
      <c r="AQ326" s="357"/>
      <c r="AR326" s="357"/>
      <c r="AS326" s="357"/>
      <c r="AT326" s="357"/>
      <c r="AU326" s="357"/>
      <c r="AV326" s="357"/>
      <c r="AW326" s="357"/>
      <c r="AX326" s="357"/>
      <c r="AY326" s="357"/>
      <c r="AZ326" s="357"/>
      <c r="BA326" s="357"/>
      <c r="BB326" s="357"/>
    </row>
    <row r="327" ht="12.75" customHeight="1">
      <c r="A327" s="357"/>
      <c r="B327" s="357"/>
      <c r="C327" s="357"/>
      <c r="D327" s="357"/>
      <c r="E327" s="357"/>
      <c r="F327" s="357"/>
      <c r="G327" s="357"/>
      <c r="H327" s="357"/>
      <c r="I327" s="357"/>
      <c r="J327" s="357"/>
      <c r="K327" s="357"/>
      <c r="L327" s="357"/>
      <c r="M327" s="357"/>
      <c r="N327" s="357"/>
      <c r="O327" s="357"/>
      <c r="P327" s="357"/>
      <c r="Q327" s="357"/>
      <c r="R327" s="357"/>
      <c r="S327" s="357"/>
      <c r="T327" s="357"/>
      <c r="U327" s="357"/>
      <c r="V327" s="357"/>
      <c r="W327" s="357"/>
      <c r="X327" s="357"/>
      <c r="Y327" s="357"/>
      <c r="Z327" s="357"/>
      <c r="AA327" s="357"/>
      <c r="AB327" s="357"/>
      <c r="AC327" s="357"/>
      <c r="AD327" s="357"/>
      <c r="AE327" s="357"/>
      <c r="AF327" s="357"/>
      <c r="AG327" s="357"/>
      <c r="AH327" s="357"/>
      <c r="AI327" s="357"/>
      <c r="AJ327" s="357"/>
      <c r="AK327" s="357"/>
      <c r="AL327" s="357"/>
      <c r="AM327" s="357"/>
      <c r="AN327" s="357"/>
      <c r="AO327" s="357"/>
      <c r="AP327" s="357"/>
      <c r="AQ327" s="357"/>
      <c r="AR327" s="357"/>
      <c r="AS327" s="357"/>
      <c r="AT327" s="357"/>
      <c r="AU327" s="357"/>
      <c r="AV327" s="357"/>
      <c r="AW327" s="357"/>
      <c r="AX327" s="357"/>
      <c r="AY327" s="357"/>
      <c r="AZ327" s="357"/>
      <c r="BA327" s="357"/>
      <c r="BB327" s="357"/>
    </row>
    <row r="328" ht="12.75" customHeight="1">
      <c r="A328" s="357"/>
      <c r="B328" s="357"/>
      <c r="C328" s="357"/>
      <c r="D328" s="357"/>
      <c r="E328" s="357"/>
      <c r="F328" s="357"/>
      <c r="G328" s="357"/>
      <c r="H328" s="357"/>
      <c r="I328" s="357"/>
      <c r="J328" s="357"/>
      <c r="K328" s="357"/>
      <c r="L328" s="357"/>
      <c r="M328" s="357"/>
      <c r="N328" s="357"/>
      <c r="O328" s="357"/>
      <c r="P328" s="357"/>
      <c r="Q328" s="357"/>
      <c r="R328" s="357"/>
      <c r="S328" s="357"/>
      <c r="T328" s="357"/>
      <c r="U328" s="357"/>
      <c r="V328" s="357"/>
      <c r="W328" s="357"/>
      <c r="X328" s="357"/>
      <c r="Y328" s="357"/>
      <c r="Z328" s="357"/>
      <c r="AA328" s="357"/>
      <c r="AB328" s="357"/>
      <c r="AC328" s="357"/>
      <c r="AD328" s="357"/>
      <c r="AE328" s="357"/>
      <c r="AF328" s="357"/>
      <c r="AG328" s="357"/>
      <c r="AH328" s="357"/>
      <c r="AI328" s="357"/>
      <c r="AJ328" s="357"/>
      <c r="AK328" s="357"/>
      <c r="AL328" s="357"/>
      <c r="AM328" s="357"/>
      <c r="AN328" s="357"/>
      <c r="AO328" s="357"/>
      <c r="AP328" s="357"/>
      <c r="AQ328" s="357"/>
      <c r="AR328" s="357"/>
      <c r="AS328" s="357"/>
      <c r="AT328" s="357"/>
      <c r="AU328" s="357"/>
      <c r="AV328" s="357"/>
      <c r="AW328" s="357"/>
      <c r="AX328" s="357"/>
      <c r="AY328" s="357"/>
      <c r="AZ328" s="357"/>
      <c r="BA328" s="357"/>
      <c r="BB328" s="357"/>
    </row>
    <row r="329" ht="12.75" customHeight="1">
      <c r="A329" s="357"/>
      <c r="B329" s="357"/>
      <c r="C329" s="357"/>
      <c r="D329" s="357"/>
      <c r="E329" s="357"/>
      <c r="F329" s="357"/>
      <c r="G329" s="357"/>
      <c r="H329" s="357"/>
      <c r="I329" s="357"/>
      <c r="J329" s="357"/>
      <c r="K329" s="357"/>
      <c r="L329" s="357"/>
      <c r="M329" s="357"/>
      <c r="N329" s="357"/>
      <c r="O329" s="357"/>
      <c r="P329" s="357"/>
      <c r="Q329" s="357"/>
      <c r="R329" s="357"/>
      <c r="S329" s="357"/>
      <c r="T329" s="357"/>
      <c r="U329" s="357"/>
      <c r="V329" s="357"/>
      <c r="W329" s="357"/>
      <c r="X329" s="357"/>
      <c r="Y329" s="357"/>
      <c r="Z329" s="357"/>
      <c r="AA329" s="357"/>
      <c r="AB329" s="357"/>
      <c r="AC329" s="357"/>
      <c r="AD329" s="357"/>
      <c r="AE329" s="357"/>
      <c r="AF329" s="357"/>
      <c r="AG329" s="357"/>
      <c r="AH329" s="357"/>
      <c r="AI329" s="357"/>
      <c r="AJ329" s="357"/>
      <c r="AK329" s="357"/>
      <c r="AL329" s="357"/>
      <c r="AM329" s="357"/>
      <c r="AN329" s="357"/>
      <c r="AO329" s="357"/>
      <c r="AP329" s="357"/>
      <c r="AQ329" s="357"/>
      <c r="AR329" s="357"/>
      <c r="AS329" s="357"/>
      <c r="AT329" s="357"/>
      <c r="AU329" s="357"/>
      <c r="AV329" s="357"/>
      <c r="AW329" s="357"/>
      <c r="AX329" s="357"/>
      <c r="AY329" s="357"/>
      <c r="AZ329" s="357"/>
      <c r="BA329" s="357"/>
      <c r="BB329" s="357"/>
    </row>
    <row r="330" ht="12.75" customHeight="1">
      <c r="A330" s="357"/>
      <c r="B330" s="357"/>
      <c r="C330" s="357"/>
      <c r="D330" s="357"/>
      <c r="E330" s="357"/>
      <c r="F330" s="357"/>
      <c r="G330" s="357"/>
      <c r="H330" s="357"/>
      <c r="I330" s="357"/>
      <c r="J330" s="357"/>
      <c r="K330" s="357"/>
      <c r="L330" s="357"/>
      <c r="M330" s="357"/>
      <c r="N330" s="357"/>
      <c r="O330" s="357"/>
      <c r="P330" s="357"/>
      <c r="Q330" s="357"/>
      <c r="R330" s="357"/>
      <c r="S330" s="357"/>
      <c r="T330" s="357"/>
      <c r="U330" s="357"/>
      <c r="V330" s="357"/>
      <c r="W330" s="357"/>
      <c r="X330" s="357"/>
      <c r="Y330" s="357"/>
      <c r="Z330" s="357"/>
      <c r="AA330" s="357"/>
      <c r="AB330" s="357"/>
      <c r="AC330" s="357"/>
      <c r="AD330" s="357"/>
      <c r="AE330" s="357"/>
      <c r="AF330" s="357"/>
      <c r="AG330" s="357"/>
      <c r="AH330" s="357"/>
      <c r="AI330" s="357"/>
      <c r="AJ330" s="357"/>
      <c r="AK330" s="357"/>
      <c r="AL330" s="357"/>
      <c r="AM330" s="357"/>
      <c r="AN330" s="357"/>
      <c r="AO330" s="357"/>
      <c r="AP330" s="357"/>
      <c r="AQ330" s="357"/>
      <c r="AR330" s="357"/>
      <c r="AS330" s="357"/>
      <c r="AT330" s="357"/>
      <c r="AU330" s="357"/>
      <c r="AV330" s="357"/>
      <c r="AW330" s="357"/>
      <c r="AX330" s="357"/>
      <c r="AY330" s="357"/>
      <c r="AZ330" s="357"/>
      <c r="BA330" s="357"/>
      <c r="BB330" s="357"/>
    </row>
    <row r="331" ht="12.75" customHeight="1">
      <c r="A331" s="357"/>
      <c r="B331" s="357"/>
      <c r="C331" s="357"/>
      <c r="D331" s="357"/>
      <c r="E331" s="357"/>
      <c r="F331" s="357"/>
      <c r="G331" s="357"/>
      <c r="H331" s="357"/>
      <c r="I331" s="357"/>
      <c r="J331" s="357"/>
      <c r="K331" s="357"/>
      <c r="L331" s="357"/>
      <c r="M331" s="357"/>
      <c r="N331" s="357"/>
      <c r="O331" s="357"/>
      <c r="P331" s="357"/>
      <c r="Q331" s="357"/>
      <c r="R331" s="357"/>
      <c r="S331" s="357"/>
      <c r="T331" s="357"/>
      <c r="U331" s="357"/>
      <c r="V331" s="357"/>
      <c r="W331" s="357"/>
      <c r="X331" s="357"/>
      <c r="Y331" s="357"/>
      <c r="Z331" s="357"/>
      <c r="AA331" s="357"/>
      <c r="AB331" s="357"/>
      <c r="AC331" s="357"/>
      <c r="AD331" s="357"/>
      <c r="AE331" s="357"/>
      <c r="AF331" s="357"/>
      <c r="AG331" s="357"/>
      <c r="AH331" s="357"/>
      <c r="AI331" s="357"/>
      <c r="AJ331" s="357"/>
      <c r="AK331" s="357"/>
      <c r="AL331" s="357"/>
      <c r="AM331" s="357"/>
      <c r="AN331" s="357"/>
      <c r="AO331" s="357"/>
      <c r="AP331" s="357"/>
      <c r="AQ331" s="357"/>
      <c r="AR331" s="357"/>
      <c r="AS331" s="357"/>
      <c r="AT331" s="357"/>
      <c r="AU331" s="357"/>
      <c r="AV331" s="357"/>
      <c r="AW331" s="357"/>
      <c r="AX331" s="357"/>
      <c r="AY331" s="357"/>
      <c r="AZ331" s="357"/>
      <c r="BA331" s="357"/>
      <c r="BB331" s="357"/>
    </row>
    <row r="332" ht="12.75" customHeight="1">
      <c r="A332" s="357"/>
      <c r="B332" s="357"/>
      <c r="C332" s="357"/>
      <c r="D332" s="357"/>
      <c r="E332" s="357"/>
      <c r="F332" s="357"/>
      <c r="G332" s="357"/>
      <c r="H332" s="357"/>
      <c r="I332" s="357"/>
      <c r="J332" s="357"/>
      <c r="K332" s="357"/>
      <c r="L332" s="357"/>
      <c r="M332" s="357"/>
      <c r="N332" s="357"/>
      <c r="O332" s="357"/>
      <c r="P332" s="357"/>
      <c r="Q332" s="357"/>
      <c r="R332" s="357"/>
      <c r="S332" s="357"/>
      <c r="T332" s="357"/>
      <c r="U332" s="357"/>
      <c r="V332" s="357"/>
      <c r="W332" s="357"/>
      <c r="X332" s="357"/>
      <c r="Y332" s="357"/>
      <c r="Z332" s="357"/>
      <c r="AA332" s="357"/>
      <c r="AB332" s="357"/>
      <c r="AC332" s="357"/>
      <c r="AD332" s="357"/>
      <c r="AE332" s="357"/>
      <c r="AF332" s="357"/>
      <c r="AG332" s="357"/>
      <c r="AH332" s="357"/>
      <c r="AI332" s="357"/>
      <c r="AJ332" s="357"/>
      <c r="AK332" s="357"/>
      <c r="AL332" s="357"/>
      <c r="AM332" s="357"/>
      <c r="AN332" s="357"/>
      <c r="AO332" s="357"/>
      <c r="AP332" s="357"/>
      <c r="AQ332" s="357"/>
      <c r="AR332" s="357"/>
      <c r="AS332" s="357"/>
      <c r="AT332" s="357"/>
      <c r="AU332" s="357"/>
      <c r="AV332" s="357"/>
      <c r="AW332" s="357"/>
      <c r="AX332" s="357"/>
      <c r="AY332" s="357"/>
      <c r="AZ332" s="357"/>
      <c r="BA332" s="357"/>
      <c r="BB332" s="357"/>
    </row>
    <row r="333" ht="12.75" customHeight="1">
      <c r="A333" s="357"/>
      <c r="B333" s="357"/>
      <c r="C333" s="357"/>
      <c r="D333" s="357"/>
      <c r="E333" s="357"/>
      <c r="F333" s="357"/>
      <c r="G333" s="357"/>
      <c r="H333" s="357"/>
      <c r="I333" s="357"/>
      <c r="J333" s="357"/>
      <c r="K333" s="357"/>
      <c r="L333" s="357"/>
      <c r="M333" s="357"/>
      <c r="N333" s="357"/>
      <c r="O333" s="357"/>
      <c r="P333" s="357"/>
      <c r="Q333" s="357"/>
      <c r="R333" s="357"/>
      <c r="S333" s="357"/>
      <c r="T333" s="357"/>
      <c r="U333" s="357"/>
      <c r="V333" s="357"/>
      <c r="W333" s="357"/>
      <c r="X333" s="357"/>
      <c r="Y333" s="357"/>
      <c r="Z333" s="357"/>
      <c r="AA333" s="357"/>
      <c r="AB333" s="357"/>
      <c r="AC333" s="357"/>
      <c r="AD333" s="357"/>
      <c r="AE333" s="357"/>
      <c r="AF333" s="357"/>
      <c r="AG333" s="357"/>
      <c r="AH333" s="357"/>
      <c r="AI333" s="357"/>
      <c r="AJ333" s="357"/>
      <c r="AK333" s="357"/>
      <c r="AL333" s="357"/>
      <c r="AM333" s="357"/>
      <c r="AN333" s="357"/>
      <c r="AO333" s="357"/>
      <c r="AP333" s="357"/>
      <c r="AQ333" s="357"/>
      <c r="AR333" s="357"/>
      <c r="AS333" s="357"/>
      <c r="AT333" s="357"/>
      <c r="AU333" s="357"/>
      <c r="AV333" s="357"/>
      <c r="AW333" s="357"/>
      <c r="AX333" s="357"/>
      <c r="AY333" s="357"/>
      <c r="AZ333" s="357"/>
      <c r="BA333" s="357"/>
      <c r="BB333" s="357"/>
    </row>
    <row r="334" ht="12.75" customHeight="1">
      <c r="A334" s="357"/>
      <c r="B334" s="357"/>
      <c r="C334" s="357"/>
      <c r="D334" s="357"/>
      <c r="E334" s="357"/>
      <c r="F334" s="357"/>
      <c r="G334" s="357"/>
      <c r="H334" s="357"/>
      <c r="I334" s="357"/>
      <c r="J334" s="357"/>
      <c r="K334" s="357"/>
      <c r="L334" s="357"/>
      <c r="M334" s="357"/>
      <c r="N334" s="357"/>
      <c r="O334" s="357"/>
      <c r="P334" s="357"/>
      <c r="Q334" s="357"/>
      <c r="R334" s="357"/>
      <c r="S334" s="357"/>
      <c r="T334" s="357"/>
      <c r="U334" s="357"/>
      <c r="V334" s="357"/>
      <c r="W334" s="357"/>
      <c r="X334" s="357"/>
      <c r="Y334" s="357"/>
      <c r="Z334" s="357"/>
      <c r="AA334" s="357"/>
      <c r="AB334" s="357"/>
      <c r="AC334" s="357"/>
      <c r="AD334" s="357"/>
      <c r="AE334" s="357"/>
      <c r="AF334" s="357"/>
      <c r="AG334" s="357"/>
      <c r="AH334" s="357"/>
      <c r="AI334" s="357"/>
      <c r="AJ334" s="357"/>
      <c r="AK334" s="357"/>
      <c r="AL334" s="357"/>
      <c r="AM334" s="357"/>
      <c r="AN334" s="357"/>
      <c r="AO334" s="357"/>
      <c r="AP334" s="357"/>
      <c r="AQ334" s="357"/>
      <c r="AR334" s="357"/>
      <c r="AS334" s="357"/>
      <c r="AT334" s="357"/>
      <c r="AU334" s="357"/>
      <c r="AV334" s="357"/>
      <c r="AW334" s="357"/>
      <c r="AX334" s="357"/>
      <c r="AY334" s="357"/>
      <c r="AZ334" s="357"/>
      <c r="BA334" s="357"/>
      <c r="BB334" s="357"/>
    </row>
    <row r="335" ht="12.75" customHeight="1">
      <c r="A335" s="357"/>
      <c r="B335" s="357"/>
      <c r="C335" s="357"/>
      <c r="D335" s="357"/>
      <c r="E335" s="357"/>
      <c r="F335" s="357"/>
      <c r="G335" s="357"/>
      <c r="H335" s="357"/>
      <c r="I335" s="357"/>
      <c r="J335" s="357"/>
      <c r="K335" s="357"/>
      <c r="L335" s="357"/>
      <c r="M335" s="357"/>
      <c r="N335" s="357"/>
      <c r="O335" s="357"/>
      <c r="P335" s="357"/>
      <c r="Q335" s="357"/>
      <c r="R335" s="357"/>
      <c r="S335" s="357"/>
      <c r="T335" s="357"/>
      <c r="U335" s="357"/>
      <c r="V335" s="357"/>
      <c r="W335" s="357"/>
      <c r="X335" s="357"/>
      <c r="Y335" s="357"/>
      <c r="Z335" s="357"/>
      <c r="AA335" s="357"/>
      <c r="AB335" s="357"/>
      <c r="AC335" s="357"/>
      <c r="AD335" s="357"/>
      <c r="AE335" s="357"/>
      <c r="AF335" s="357"/>
      <c r="AG335" s="357"/>
      <c r="AH335" s="357"/>
      <c r="AI335" s="357"/>
      <c r="AJ335" s="357"/>
      <c r="AK335" s="357"/>
      <c r="AL335" s="357"/>
      <c r="AM335" s="357"/>
      <c r="AN335" s="357"/>
      <c r="AO335" s="357"/>
      <c r="AP335" s="357"/>
      <c r="AQ335" s="357"/>
      <c r="AR335" s="357"/>
      <c r="AS335" s="357"/>
      <c r="AT335" s="357"/>
      <c r="AU335" s="357"/>
      <c r="AV335" s="357"/>
      <c r="AW335" s="357"/>
      <c r="AX335" s="357"/>
      <c r="AY335" s="357"/>
      <c r="AZ335" s="357"/>
      <c r="BA335" s="357"/>
      <c r="BB335" s="357"/>
    </row>
    <row r="336" ht="12.75" customHeight="1">
      <c r="A336" s="357"/>
      <c r="B336" s="357"/>
      <c r="C336" s="357"/>
      <c r="D336" s="357"/>
      <c r="E336" s="357"/>
      <c r="F336" s="357"/>
      <c r="G336" s="357"/>
      <c r="H336" s="357"/>
      <c r="I336" s="357"/>
      <c r="J336" s="357"/>
      <c r="K336" s="357"/>
      <c r="L336" s="357"/>
      <c r="M336" s="357"/>
      <c r="N336" s="357"/>
      <c r="O336" s="357"/>
      <c r="P336" s="357"/>
      <c r="Q336" s="357"/>
      <c r="R336" s="357"/>
      <c r="S336" s="357"/>
      <c r="T336" s="357"/>
      <c r="U336" s="357"/>
      <c r="V336" s="357"/>
      <c r="W336" s="357"/>
      <c r="X336" s="357"/>
      <c r="Y336" s="357"/>
      <c r="Z336" s="357"/>
      <c r="AA336" s="357"/>
      <c r="AB336" s="357"/>
      <c r="AC336" s="357"/>
      <c r="AD336" s="357"/>
      <c r="AE336" s="357"/>
      <c r="AF336" s="357"/>
      <c r="AG336" s="357"/>
      <c r="AH336" s="357"/>
      <c r="AI336" s="357"/>
      <c r="AJ336" s="357"/>
      <c r="AK336" s="357"/>
      <c r="AL336" s="357"/>
      <c r="AM336" s="357"/>
      <c r="AN336" s="357"/>
      <c r="AO336" s="357"/>
      <c r="AP336" s="357"/>
      <c r="AQ336" s="357"/>
      <c r="AR336" s="357"/>
      <c r="AS336" s="357"/>
      <c r="AT336" s="357"/>
      <c r="AU336" s="357"/>
      <c r="AV336" s="357"/>
      <c r="AW336" s="357"/>
      <c r="AX336" s="357"/>
      <c r="AY336" s="357"/>
      <c r="AZ336" s="357"/>
      <c r="BA336" s="357"/>
      <c r="BB336" s="357"/>
    </row>
    <row r="337" ht="12.75" customHeight="1">
      <c r="A337" s="357"/>
      <c r="B337" s="357"/>
      <c r="C337" s="357"/>
      <c r="D337" s="357"/>
      <c r="E337" s="357"/>
      <c r="F337" s="357"/>
      <c r="G337" s="357"/>
      <c r="H337" s="357"/>
      <c r="I337" s="357"/>
      <c r="J337" s="357"/>
      <c r="K337" s="357"/>
      <c r="L337" s="357"/>
      <c r="M337" s="357"/>
      <c r="N337" s="357"/>
      <c r="O337" s="357"/>
      <c r="P337" s="357"/>
      <c r="Q337" s="357"/>
      <c r="R337" s="357"/>
      <c r="S337" s="357"/>
      <c r="T337" s="357"/>
      <c r="U337" s="357"/>
      <c r="V337" s="357"/>
      <c r="W337" s="357"/>
      <c r="X337" s="357"/>
      <c r="Y337" s="357"/>
      <c r="Z337" s="357"/>
      <c r="AA337" s="357"/>
      <c r="AB337" s="357"/>
      <c r="AC337" s="357"/>
      <c r="AD337" s="357"/>
      <c r="AE337" s="357"/>
      <c r="AF337" s="357"/>
      <c r="AG337" s="357"/>
      <c r="AH337" s="357"/>
      <c r="AI337" s="357"/>
      <c r="AJ337" s="357"/>
      <c r="AK337" s="357"/>
      <c r="AL337" s="357"/>
      <c r="AM337" s="357"/>
      <c r="AN337" s="357"/>
      <c r="AO337" s="357"/>
      <c r="AP337" s="357"/>
      <c r="AQ337" s="357"/>
      <c r="AR337" s="357"/>
      <c r="AS337" s="357"/>
      <c r="AT337" s="357"/>
      <c r="AU337" s="357"/>
      <c r="AV337" s="357"/>
      <c r="AW337" s="357"/>
      <c r="AX337" s="357"/>
      <c r="AY337" s="357"/>
      <c r="AZ337" s="357"/>
      <c r="BA337" s="357"/>
      <c r="BB337" s="357"/>
    </row>
    <row r="338" ht="12.75" customHeight="1">
      <c r="A338" s="357"/>
      <c r="B338" s="357"/>
      <c r="C338" s="357"/>
      <c r="D338" s="357"/>
      <c r="E338" s="357"/>
      <c r="F338" s="357"/>
      <c r="G338" s="357"/>
      <c r="H338" s="357"/>
      <c r="I338" s="357"/>
      <c r="J338" s="357"/>
      <c r="K338" s="357"/>
      <c r="L338" s="357"/>
      <c r="M338" s="357"/>
      <c r="N338" s="357"/>
      <c r="O338" s="357"/>
      <c r="P338" s="357"/>
      <c r="Q338" s="357"/>
      <c r="R338" s="357"/>
      <c r="S338" s="357"/>
      <c r="T338" s="357"/>
      <c r="U338" s="357"/>
      <c r="V338" s="357"/>
      <c r="W338" s="357"/>
      <c r="X338" s="357"/>
      <c r="Y338" s="357"/>
      <c r="Z338" s="357"/>
      <c r="AA338" s="357"/>
      <c r="AB338" s="357"/>
      <c r="AC338" s="357"/>
      <c r="AD338" s="357"/>
      <c r="AE338" s="357"/>
      <c r="AF338" s="357"/>
      <c r="AG338" s="357"/>
      <c r="AH338" s="357"/>
      <c r="AI338" s="357"/>
      <c r="AJ338" s="357"/>
      <c r="AK338" s="357"/>
      <c r="AL338" s="357"/>
      <c r="AM338" s="357"/>
      <c r="AN338" s="357"/>
      <c r="AO338" s="357"/>
      <c r="AP338" s="357"/>
      <c r="AQ338" s="357"/>
      <c r="AR338" s="357"/>
      <c r="AS338" s="357"/>
      <c r="AT338" s="357"/>
      <c r="AU338" s="357"/>
      <c r="AV338" s="357"/>
      <c r="AW338" s="357"/>
      <c r="AX338" s="357"/>
      <c r="AY338" s="357"/>
      <c r="AZ338" s="357"/>
      <c r="BA338" s="357"/>
      <c r="BB338" s="357"/>
    </row>
    <row r="339" ht="12.75" customHeight="1">
      <c r="A339" s="357"/>
      <c r="B339" s="357"/>
      <c r="C339" s="357"/>
      <c r="D339" s="357"/>
      <c r="E339" s="357"/>
      <c r="F339" s="357"/>
      <c r="G339" s="357"/>
      <c r="H339" s="357"/>
      <c r="I339" s="357"/>
      <c r="J339" s="357"/>
      <c r="K339" s="357"/>
      <c r="L339" s="357"/>
      <c r="M339" s="357"/>
      <c r="N339" s="357"/>
      <c r="O339" s="357"/>
      <c r="P339" s="357"/>
      <c r="Q339" s="357"/>
      <c r="R339" s="357"/>
      <c r="S339" s="357"/>
      <c r="T339" s="357"/>
      <c r="U339" s="357"/>
      <c r="V339" s="357"/>
      <c r="W339" s="357"/>
      <c r="X339" s="357"/>
      <c r="Y339" s="357"/>
      <c r="Z339" s="357"/>
      <c r="AA339" s="357"/>
      <c r="AB339" s="357"/>
      <c r="AC339" s="357"/>
      <c r="AD339" s="357"/>
      <c r="AE339" s="357"/>
      <c r="AF339" s="357"/>
      <c r="AG339" s="357"/>
      <c r="AH339" s="357"/>
      <c r="AI339" s="357"/>
      <c r="AJ339" s="357"/>
      <c r="AK339" s="357"/>
      <c r="AL339" s="357"/>
      <c r="AM339" s="357"/>
      <c r="AN339" s="357"/>
      <c r="AO339" s="357"/>
      <c r="AP339" s="357"/>
      <c r="AQ339" s="357"/>
      <c r="AR339" s="357"/>
      <c r="AS339" s="357"/>
      <c r="AT339" s="357"/>
      <c r="AU339" s="357"/>
      <c r="AV339" s="357"/>
      <c r="AW339" s="357"/>
      <c r="AX339" s="357"/>
      <c r="AY339" s="357"/>
      <c r="AZ339" s="357"/>
      <c r="BA339" s="357"/>
      <c r="BB339" s="357"/>
    </row>
    <row r="340" ht="12.75" customHeight="1">
      <c r="A340" s="357"/>
      <c r="B340" s="357"/>
      <c r="C340" s="357"/>
      <c r="D340" s="357"/>
      <c r="E340" s="357"/>
      <c r="F340" s="357"/>
      <c r="G340" s="357"/>
      <c r="H340" s="357"/>
      <c r="I340" s="357"/>
      <c r="J340" s="357"/>
      <c r="K340" s="357"/>
      <c r="L340" s="357"/>
      <c r="M340" s="357"/>
      <c r="N340" s="357"/>
      <c r="O340" s="357"/>
      <c r="P340" s="357"/>
      <c r="Q340" s="357"/>
      <c r="R340" s="357"/>
      <c r="S340" s="357"/>
      <c r="T340" s="357"/>
      <c r="U340" s="357"/>
      <c r="V340" s="357"/>
      <c r="W340" s="357"/>
      <c r="X340" s="357"/>
      <c r="Y340" s="357"/>
      <c r="Z340" s="357"/>
      <c r="AA340" s="357"/>
      <c r="AB340" s="357"/>
      <c r="AC340" s="357"/>
      <c r="AD340" s="357"/>
      <c r="AE340" s="357"/>
      <c r="AF340" s="357"/>
      <c r="AG340" s="357"/>
      <c r="AH340" s="357"/>
      <c r="AI340" s="357"/>
      <c r="AJ340" s="357"/>
      <c r="AK340" s="357"/>
      <c r="AL340" s="357"/>
      <c r="AM340" s="357"/>
      <c r="AN340" s="357"/>
      <c r="AO340" s="357"/>
      <c r="AP340" s="357"/>
      <c r="AQ340" s="357"/>
      <c r="AR340" s="357"/>
      <c r="AS340" s="357"/>
      <c r="AT340" s="357"/>
      <c r="AU340" s="357"/>
      <c r="AV340" s="357"/>
      <c r="AW340" s="357"/>
      <c r="AX340" s="357"/>
      <c r="AY340" s="357"/>
      <c r="AZ340" s="357"/>
      <c r="BA340" s="357"/>
      <c r="BB340" s="357"/>
    </row>
    <row r="341" ht="12.75" customHeight="1">
      <c r="A341" s="357"/>
      <c r="B341" s="357"/>
      <c r="C341" s="357"/>
      <c r="D341" s="357"/>
      <c r="E341" s="357"/>
      <c r="F341" s="357"/>
      <c r="G341" s="357"/>
      <c r="H341" s="357"/>
      <c r="I341" s="357"/>
      <c r="J341" s="357"/>
      <c r="K341" s="357"/>
      <c r="L341" s="357"/>
      <c r="M341" s="357"/>
      <c r="N341" s="357"/>
      <c r="O341" s="357"/>
      <c r="P341" s="357"/>
      <c r="Q341" s="357"/>
      <c r="R341" s="357"/>
      <c r="S341" s="357"/>
      <c r="T341" s="357"/>
      <c r="U341" s="357"/>
      <c r="V341" s="357"/>
      <c r="W341" s="357"/>
      <c r="X341" s="357"/>
      <c r="Y341" s="357"/>
      <c r="Z341" s="357"/>
      <c r="AA341" s="357"/>
      <c r="AB341" s="357"/>
      <c r="AC341" s="357"/>
      <c r="AD341" s="357"/>
      <c r="AE341" s="357"/>
      <c r="AF341" s="357"/>
      <c r="AG341" s="357"/>
      <c r="AH341" s="357"/>
      <c r="AI341" s="357"/>
      <c r="AJ341" s="357"/>
      <c r="AK341" s="357"/>
      <c r="AL341" s="357"/>
      <c r="AM341" s="357"/>
      <c r="AN341" s="357"/>
      <c r="AO341" s="357"/>
      <c r="AP341" s="357"/>
      <c r="AQ341" s="357"/>
      <c r="AR341" s="357"/>
      <c r="AS341" s="357"/>
      <c r="AT341" s="357"/>
      <c r="AU341" s="357"/>
      <c r="AV341" s="357"/>
      <c r="AW341" s="357"/>
      <c r="AX341" s="357"/>
      <c r="AY341" s="357"/>
      <c r="AZ341" s="357"/>
      <c r="BA341" s="357"/>
      <c r="BB341" s="357"/>
    </row>
    <row r="342" ht="12.75" customHeight="1">
      <c r="A342" s="357"/>
      <c r="B342" s="357"/>
      <c r="C342" s="357"/>
      <c r="D342" s="357"/>
      <c r="E342" s="357"/>
      <c r="F342" s="357"/>
      <c r="G342" s="357"/>
      <c r="H342" s="357"/>
      <c r="I342" s="357"/>
      <c r="J342" s="357"/>
      <c r="K342" s="357"/>
      <c r="L342" s="357"/>
      <c r="M342" s="357"/>
      <c r="N342" s="357"/>
      <c r="O342" s="357"/>
      <c r="P342" s="357"/>
      <c r="Q342" s="357"/>
      <c r="R342" s="357"/>
      <c r="S342" s="357"/>
      <c r="T342" s="357"/>
      <c r="U342" s="357"/>
      <c r="V342" s="357"/>
      <c r="W342" s="357"/>
      <c r="X342" s="357"/>
      <c r="Y342" s="357"/>
      <c r="Z342" s="357"/>
      <c r="AA342" s="357"/>
      <c r="AB342" s="357"/>
      <c r="AC342" s="357"/>
      <c r="AD342" s="357"/>
      <c r="AE342" s="357"/>
      <c r="AF342" s="357"/>
      <c r="AG342" s="357"/>
      <c r="AH342" s="357"/>
      <c r="AI342" s="357"/>
      <c r="AJ342" s="357"/>
      <c r="AK342" s="357"/>
      <c r="AL342" s="357"/>
      <c r="AM342" s="357"/>
      <c r="AN342" s="357"/>
      <c r="AO342" s="357"/>
      <c r="AP342" s="357"/>
      <c r="AQ342" s="357"/>
      <c r="AR342" s="357"/>
      <c r="AS342" s="357"/>
      <c r="AT342" s="357"/>
      <c r="AU342" s="357"/>
      <c r="AV342" s="357"/>
      <c r="AW342" s="357"/>
      <c r="AX342" s="357"/>
      <c r="AY342" s="357"/>
      <c r="AZ342" s="357"/>
      <c r="BA342" s="357"/>
      <c r="BB342" s="357"/>
    </row>
    <row r="343" ht="12.75" customHeight="1">
      <c r="A343" s="357"/>
      <c r="B343" s="357"/>
      <c r="C343" s="357"/>
      <c r="D343" s="357"/>
      <c r="E343" s="357"/>
      <c r="F343" s="357"/>
      <c r="G343" s="357"/>
      <c r="H343" s="357"/>
      <c r="I343" s="357"/>
      <c r="J343" s="357"/>
      <c r="K343" s="357"/>
      <c r="L343" s="357"/>
      <c r="M343" s="357"/>
      <c r="N343" s="357"/>
      <c r="O343" s="357"/>
      <c r="P343" s="357"/>
      <c r="Q343" s="357"/>
      <c r="R343" s="357"/>
      <c r="S343" s="357"/>
      <c r="T343" s="357"/>
      <c r="U343" s="357"/>
      <c r="V343" s="357"/>
      <c r="W343" s="357"/>
      <c r="X343" s="357"/>
      <c r="Y343" s="357"/>
      <c r="Z343" s="357"/>
      <c r="AA343" s="357"/>
      <c r="AB343" s="357"/>
      <c r="AC343" s="357"/>
      <c r="AD343" s="357"/>
      <c r="AE343" s="357"/>
      <c r="AF343" s="357"/>
      <c r="AG343" s="357"/>
      <c r="AH343" s="357"/>
      <c r="AI343" s="357"/>
      <c r="AJ343" s="357"/>
      <c r="AK343" s="357"/>
      <c r="AL343" s="357"/>
      <c r="AM343" s="357"/>
      <c r="AN343" s="357"/>
      <c r="AO343" s="357"/>
      <c r="AP343" s="357"/>
      <c r="AQ343" s="357"/>
      <c r="AR343" s="357"/>
      <c r="AS343" s="357"/>
      <c r="AT343" s="357"/>
      <c r="AU343" s="357"/>
      <c r="AV343" s="357"/>
      <c r="AW343" s="357"/>
      <c r="AX343" s="357"/>
      <c r="AY343" s="357"/>
      <c r="AZ343" s="357"/>
      <c r="BA343" s="357"/>
      <c r="BB343" s="357"/>
    </row>
    <row r="344" ht="12.75" customHeight="1">
      <c r="A344" s="357"/>
      <c r="B344" s="357"/>
      <c r="C344" s="357"/>
      <c r="D344" s="357"/>
      <c r="E344" s="357"/>
      <c r="F344" s="357"/>
      <c r="G344" s="357"/>
      <c r="H344" s="357"/>
      <c r="I344" s="357"/>
      <c r="J344" s="357"/>
      <c r="K344" s="357"/>
      <c r="L344" s="357"/>
      <c r="M344" s="357"/>
      <c r="N344" s="357"/>
      <c r="O344" s="357"/>
      <c r="P344" s="357"/>
      <c r="Q344" s="357"/>
      <c r="R344" s="357"/>
      <c r="S344" s="357"/>
      <c r="T344" s="357"/>
      <c r="U344" s="357"/>
      <c r="V344" s="357"/>
      <c r="W344" s="357"/>
      <c r="X344" s="357"/>
      <c r="Y344" s="357"/>
      <c r="Z344" s="357"/>
      <c r="AA344" s="357"/>
      <c r="AB344" s="357"/>
      <c r="AC344" s="357"/>
      <c r="AD344" s="357"/>
      <c r="AE344" s="357"/>
      <c r="AF344" s="357"/>
      <c r="AG344" s="357"/>
      <c r="AH344" s="357"/>
      <c r="AI344" s="357"/>
      <c r="AJ344" s="357"/>
      <c r="AK344" s="357"/>
      <c r="AL344" s="357"/>
      <c r="AM344" s="357"/>
      <c r="AN344" s="357"/>
      <c r="AO344" s="357"/>
      <c r="AP344" s="357"/>
      <c r="AQ344" s="357"/>
      <c r="AR344" s="357"/>
      <c r="AS344" s="357"/>
      <c r="AT344" s="357"/>
      <c r="AU344" s="357"/>
      <c r="AV344" s="357"/>
      <c r="AW344" s="357"/>
      <c r="AX344" s="357"/>
      <c r="AY344" s="357"/>
      <c r="AZ344" s="357"/>
      <c r="BA344" s="357"/>
      <c r="BB344" s="357"/>
    </row>
    <row r="345" ht="12.75" customHeight="1">
      <c r="A345" s="357"/>
      <c r="B345" s="357"/>
      <c r="C345" s="357"/>
      <c r="D345" s="357"/>
      <c r="E345" s="357"/>
      <c r="F345" s="357"/>
      <c r="G345" s="357"/>
      <c r="H345" s="357"/>
      <c r="I345" s="357"/>
      <c r="J345" s="357"/>
      <c r="K345" s="357"/>
      <c r="L345" s="357"/>
      <c r="M345" s="357"/>
      <c r="N345" s="357"/>
      <c r="O345" s="357"/>
      <c r="P345" s="357"/>
      <c r="Q345" s="357"/>
      <c r="R345" s="357"/>
      <c r="S345" s="357"/>
      <c r="T345" s="357"/>
      <c r="U345" s="357"/>
      <c r="V345" s="357"/>
      <c r="W345" s="357"/>
      <c r="X345" s="357"/>
      <c r="Y345" s="357"/>
      <c r="Z345" s="357"/>
      <c r="AA345" s="357"/>
      <c r="AB345" s="357"/>
      <c r="AC345" s="357"/>
      <c r="AD345" s="357"/>
      <c r="AE345" s="357"/>
      <c r="AF345" s="357"/>
      <c r="AG345" s="357"/>
      <c r="AH345" s="357"/>
      <c r="AI345" s="357"/>
      <c r="AJ345" s="357"/>
      <c r="AK345" s="357"/>
      <c r="AL345" s="357"/>
      <c r="AM345" s="357"/>
      <c r="AN345" s="357"/>
      <c r="AO345" s="357"/>
      <c r="AP345" s="357"/>
      <c r="AQ345" s="357"/>
      <c r="AR345" s="357"/>
      <c r="AS345" s="357"/>
      <c r="AT345" s="357"/>
      <c r="AU345" s="357"/>
      <c r="AV345" s="357"/>
      <c r="AW345" s="357"/>
      <c r="AX345" s="357"/>
      <c r="AY345" s="357"/>
      <c r="AZ345" s="357"/>
      <c r="BA345" s="357"/>
      <c r="BB345" s="357"/>
    </row>
    <row r="346" ht="12.75" customHeight="1">
      <c r="A346" s="357"/>
      <c r="B346" s="357"/>
      <c r="C346" s="357"/>
      <c r="D346" s="357"/>
      <c r="E346" s="357"/>
      <c r="F346" s="357"/>
      <c r="G346" s="357"/>
      <c r="H346" s="357"/>
      <c r="I346" s="357"/>
      <c r="J346" s="357"/>
      <c r="K346" s="357"/>
      <c r="L346" s="357"/>
      <c r="M346" s="357"/>
      <c r="N346" s="357"/>
      <c r="O346" s="357"/>
      <c r="P346" s="357"/>
      <c r="Q346" s="357"/>
      <c r="R346" s="357"/>
      <c r="S346" s="357"/>
      <c r="T346" s="357"/>
      <c r="U346" s="357"/>
      <c r="V346" s="357"/>
      <c r="W346" s="357"/>
      <c r="X346" s="357"/>
      <c r="Y346" s="357"/>
      <c r="Z346" s="357"/>
      <c r="AA346" s="357"/>
      <c r="AB346" s="357"/>
      <c r="AC346" s="357"/>
      <c r="AD346" s="357"/>
      <c r="AE346" s="357"/>
      <c r="AF346" s="357"/>
      <c r="AG346" s="357"/>
      <c r="AH346" s="357"/>
      <c r="AI346" s="357"/>
      <c r="AJ346" s="357"/>
      <c r="AK346" s="357"/>
      <c r="AL346" s="357"/>
      <c r="AM346" s="357"/>
      <c r="AN346" s="357"/>
      <c r="AO346" s="357"/>
      <c r="AP346" s="357"/>
      <c r="AQ346" s="357"/>
      <c r="AR346" s="357"/>
      <c r="AS346" s="357"/>
      <c r="AT346" s="357"/>
      <c r="AU346" s="357"/>
      <c r="AV346" s="357"/>
      <c r="AW346" s="357"/>
      <c r="AX346" s="357"/>
      <c r="AY346" s="357"/>
      <c r="AZ346" s="357"/>
      <c r="BA346" s="357"/>
      <c r="BB346" s="357"/>
    </row>
    <row r="347" ht="12.75" customHeight="1">
      <c r="A347" s="357"/>
      <c r="B347" s="357"/>
      <c r="C347" s="357"/>
      <c r="D347" s="357"/>
      <c r="E347" s="357"/>
      <c r="F347" s="357"/>
      <c r="G347" s="357"/>
      <c r="H347" s="357"/>
      <c r="I347" s="357"/>
      <c r="J347" s="357"/>
      <c r="K347" s="357"/>
      <c r="L347" s="357"/>
      <c r="M347" s="357"/>
      <c r="N347" s="357"/>
      <c r="O347" s="357"/>
      <c r="P347" s="357"/>
      <c r="Q347" s="357"/>
      <c r="R347" s="357"/>
      <c r="S347" s="357"/>
      <c r="T347" s="357"/>
      <c r="U347" s="357"/>
      <c r="V347" s="357"/>
      <c r="W347" s="357"/>
      <c r="X347" s="357"/>
      <c r="Y347" s="357"/>
      <c r="Z347" s="357"/>
      <c r="AA347" s="357"/>
      <c r="AB347" s="357"/>
      <c r="AC347" s="357"/>
      <c r="AD347" s="357"/>
      <c r="AE347" s="357"/>
      <c r="AF347" s="357"/>
      <c r="AG347" s="357"/>
      <c r="AH347" s="357"/>
      <c r="AI347" s="357"/>
      <c r="AJ347" s="357"/>
      <c r="AK347" s="357"/>
      <c r="AL347" s="357"/>
      <c r="AM347" s="357"/>
      <c r="AN347" s="357"/>
      <c r="AO347" s="357"/>
      <c r="AP347" s="357"/>
      <c r="AQ347" s="357"/>
      <c r="AR347" s="357"/>
      <c r="AS347" s="357"/>
      <c r="AT347" s="357"/>
      <c r="AU347" s="357"/>
      <c r="AV347" s="357"/>
      <c r="AW347" s="357"/>
      <c r="AX347" s="357"/>
      <c r="AY347" s="357"/>
      <c r="AZ347" s="357"/>
      <c r="BA347" s="357"/>
      <c r="BB347" s="357"/>
    </row>
    <row r="348" ht="12.75" customHeight="1">
      <c r="A348" s="357"/>
      <c r="B348" s="357"/>
      <c r="C348" s="357"/>
      <c r="D348" s="357"/>
      <c r="E348" s="357"/>
      <c r="F348" s="357"/>
      <c r="G348" s="357"/>
      <c r="H348" s="357"/>
      <c r="I348" s="357"/>
      <c r="J348" s="357"/>
      <c r="K348" s="357"/>
      <c r="L348" s="357"/>
      <c r="M348" s="357"/>
      <c r="N348" s="357"/>
      <c r="O348" s="357"/>
      <c r="P348" s="357"/>
      <c r="Q348" s="357"/>
      <c r="R348" s="357"/>
      <c r="S348" s="357"/>
      <c r="T348" s="357"/>
      <c r="U348" s="357"/>
      <c r="V348" s="357"/>
      <c r="W348" s="357"/>
      <c r="X348" s="357"/>
      <c r="Y348" s="357"/>
      <c r="Z348" s="357"/>
      <c r="AA348" s="357"/>
      <c r="AB348" s="357"/>
      <c r="AC348" s="357"/>
      <c r="AD348" s="357"/>
      <c r="AE348" s="357"/>
      <c r="AF348" s="357"/>
      <c r="AG348" s="357"/>
      <c r="AH348" s="357"/>
      <c r="AI348" s="357"/>
      <c r="AJ348" s="357"/>
      <c r="AK348" s="357"/>
      <c r="AL348" s="357"/>
      <c r="AM348" s="357"/>
      <c r="AN348" s="357"/>
      <c r="AO348" s="357"/>
      <c r="AP348" s="357"/>
      <c r="AQ348" s="357"/>
      <c r="AR348" s="357"/>
      <c r="AS348" s="357"/>
      <c r="AT348" s="357"/>
      <c r="AU348" s="357"/>
      <c r="AV348" s="357"/>
      <c r="AW348" s="357"/>
      <c r="AX348" s="357"/>
      <c r="AY348" s="357"/>
      <c r="AZ348" s="357"/>
      <c r="BA348" s="357"/>
      <c r="BB348" s="357"/>
    </row>
    <row r="349" ht="12.75" customHeight="1">
      <c r="A349" s="357"/>
      <c r="B349" s="357"/>
      <c r="C349" s="357"/>
      <c r="D349" s="357"/>
      <c r="E349" s="357"/>
      <c r="F349" s="357"/>
      <c r="G349" s="357"/>
      <c r="H349" s="357"/>
      <c r="I349" s="357"/>
      <c r="J349" s="357"/>
      <c r="K349" s="357"/>
      <c r="L349" s="357"/>
      <c r="M349" s="357"/>
      <c r="N349" s="357"/>
      <c r="O349" s="357"/>
      <c r="P349" s="357"/>
      <c r="Q349" s="357"/>
      <c r="R349" s="357"/>
      <c r="S349" s="357"/>
      <c r="T349" s="357"/>
      <c r="U349" s="357"/>
      <c r="V349" s="357"/>
      <c r="W349" s="357"/>
      <c r="X349" s="357"/>
      <c r="Y349" s="357"/>
      <c r="Z349" s="357"/>
      <c r="AA349" s="357"/>
      <c r="AB349" s="357"/>
      <c r="AC349" s="357"/>
      <c r="AD349" s="357"/>
      <c r="AE349" s="357"/>
      <c r="AF349" s="357"/>
      <c r="AG349" s="357"/>
      <c r="AH349" s="357"/>
      <c r="AI349" s="357"/>
      <c r="AJ349" s="357"/>
      <c r="AK349" s="357"/>
      <c r="AL349" s="357"/>
      <c r="AM349" s="357"/>
      <c r="AN349" s="357"/>
      <c r="AO349" s="357"/>
      <c r="AP349" s="357"/>
      <c r="AQ349" s="357"/>
      <c r="AR349" s="357"/>
      <c r="AS349" s="357"/>
      <c r="AT349" s="357"/>
      <c r="AU349" s="357"/>
      <c r="AV349" s="357"/>
      <c r="AW349" s="357"/>
      <c r="AX349" s="357"/>
      <c r="AY349" s="357"/>
      <c r="AZ349" s="357"/>
      <c r="BA349" s="357"/>
      <c r="BB349" s="357"/>
    </row>
    <row r="350" ht="12.75" customHeight="1">
      <c r="A350" s="357"/>
      <c r="B350" s="357"/>
      <c r="C350" s="357"/>
      <c r="D350" s="357"/>
      <c r="E350" s="357"/>
      <c r="F350" s="357"/>
      <c r="G350" s="357"/>
      <c r="H350" s="357"/>
      <c r="I350" s="357"/>
      <c r="J350" s="357"/>
      <c r="K350" s="357"/>
      <c r="L350" s="357"/>
      <c r="M350" s="357"/>
      <c r="N350" s="357"/>
      <c r="O350" s="357"/>
      <c r="P350" s="357"/>
      <c r="Q350" s="357"/>
      <c r="R350" s="357"/>
      <c r="S350" s="357"/>
      <c r="T350" s="357"/>
      <c r="U350" s="357"/>
      <c r="V350" s="357"/>
      <c r="W350" s="357"/>
      <c r="X350" s="357"/>
      <c r="Y350" s="357"/>
      <c r="Z350" s="357"/>
      <c r="AA350" s="357"/>
      <c r="AB350" s="357"/>
      <c r="AC350" s="357"/>
      <c r="AD350" s="357"/>
      <c r="AE350" s="357"/>
      <c r="AF350" s="357"/>
      <c r="AG350" s="357"/>
      <c r="AH350" s="357"/>
      <c r="AI350" s="357"/>
      <c r="AJ350" s="357"/>
      <c r="AK350" s="357"/>
      <c r="AL350" s="357"/>
      <c r="AM350" s="357"/>
      <c r="AN350" s="357"/>
      <c r="AO350" s="357"/>
      <c r="AP350" s="357"/>
      <c r="AQ350" s="357"/>
      <c r="AR350" s="357"/>
      <c r="AS350" s="357"/>
      <c r="AT350" s="357"/>
      <c r="AU350" s="357"/>
      <c r="AV350" s="357"/>
      <c r="AW350" s="357"/>
      <c r="AX350" s="357"/>
      <c r="AY350" s="357"/>
      <c r="AZ350" s="357"/>
      <c r="BA350" s="357"/>
      <c r="BB350" s="357"/>
    </row>
    <row r="351" ht="12.75" customHeight="1">
      <c r="A351" s="357"/>
      <c r="B351" s="357"/>
      <c r="C351" s="357"/>
      <c r="D351" s="357"/>
      <c r="E351" s="357"/>
      <c r="F351" s="357"/>
      <c r="G351" s="357"/>
      <c r="H351" s="357"/>
      <c r="I351" s="357"/>
      <c r="J351" s="357"/>
      <c r="K351" s="357"/>
      <c r="L351" s="357"/>
      <c r="M351" s="357"/>
      <c r="N351" s="357"/>
      <c r="O351" s="357"/>
      <c r="P351" s="357"/>
      <c r="Q351" s="357"/>
      <c r="R351" s="357"/>
      <c r="S351" s="357"/>
      <c r="T351" s="357"/>
      <c r="U351" s="357"/>
      <c r="V351" s="357"/>
      <c r="W351" s="357"/>
      <c r="X351" s="357"/>
      <c r="Y351" s="357"/>
      <c r="Z351" s="357"/>
      <c r="AA351" s="357"/>
      <c r="AB351" s="357"/>
      <c r="AC351" s="357"/>
      <c r="AD351" s="357"/>
      <c r="AE351" s="357"/>
      <c r="AF351" s="357"/>
      <c r="AG351" s="357"/>
      <c r="AH351" s="357"/>
      <c r="AI351" s="357"/>
      <c r="AJ351" s="357"/>
      <c r="AK351" s="357"/>
      <c r="AL351" s="357"/>
      <c r="AM351" s="357"/>
      <c r="AN351" s="357"/>
      <c r="AO351" s="357"/>
      <c r="AP351" s="357"/>
      <c r="AQ351" s="357"/>
      <c r="AR351" s="357"/>
      <c r="AS351" s="357"/>
      <c r="AT351" s="357"/>
      <c r="AU351" s="357"/>
      <c r="AV351" s="357"/>
      <c r="AW351" s="357"/>
      <c r="AX351" s="357"/>
      <c r="AY351" s="357"/>
      <c r="AZ351" s="357"/>
      <c r="BA351" s="357"/>
      <c r="BB351" s="357"/>
    </row>
    <row r="352" ht="12.75" customHeight="1">
      <c r="A352" s="357"/>
      <c r="B352" s="357"/>
      <c r="C352" s="357"/>
      <c r="D352" s="357"/>
      <c r="E352" s="357"/>
      <c r="F352" s="357"/>
      <c r="G352" s="357"/>
      <c r="H352" s="357"/>
      <c r="I352" s="357"/>
      <c r="J352" s="357"/>
      <c r="K352" s="357"/>
      <c r="L352" s="357"/>
      <c r="M352" s="357"/>
      <c r="N352" s="357"/>
      <c r="O352" s="357"/>
      <c r="P352" s="357"/>
      <c r="Q352" s="357"/>
      <c r="R352" s="357"/>
      <c r="S352" s="357"/>
      <c r="T352" s="357"/>
      <c r="U352" s="357"/>
      <c r="V352" s="357"/>
      <c r="W352" s="357"/>
      <c r="X352" s="357"/>
      <c r="Y352" s="357"/>
      <c r="Z352" s="357"/>
      <c r="AA352" s="357"/>
      <c r="AB352" s="357"/>
      <c r="AC352" s="357"/>
      <c r="AD352" s="357"/>
      <c r="AE352" s="357"/>
      <c r="AF352" s="357"/>
      <c r="AG352" s="357"/>
      <c r="AH352" s="357"/>
      <c r="AI352" s="357"/>
      <c r="AJ352" s="357"/>
      <c r="AK352" s="357"/>
      <c r="AL352" s="357"/>
      <c r="AM352" s="357"/>
      <c r="AN352" s="357"/>
      <c r="AO352" s="357"/>
      <c r="AP352" s="357"/>
      <c r="AQ352" s="357"/>
      <c r="AR352" s="357"/>
      <c r="AS352" s="357"/>
      <c r="AT352" s="357"/>
      <c r="AU352" s="357"/>
      <c r="AV352" s="357"/>
      <c r="AW352" s="357"/>
      <c r="AX352" s="357"/>
      <c r="AY352" s="357"/>
      <c r="AZ352" s="357"/>
      <c r="BA352" s="357"/>
      <c r="BB352" s="357"/>
    </row>
    <row r="353" ht="12.75" customHeight="1">
      <c r="A353" s="357"/>
      <c r="B353" s="357"/>
      <c r="C353" s="357"/>
      <c r="D353" s="357"/>
      <c r="E353" s="357"/>
      <c r="F353" s="357"/>
      <c r="G353" s="357"/>
      <c r="H353" s="357"/>
      <c r="I353" s="357"/>
      <c r="J353" s="357"/>
      <c r="K353" s="357"/>
      <c r="L353" s="357"/>
      <c r="M353" s="357"/>
      <c r="N353" s="357"/>
      <c r="O353" s="357"/>
      <c r="P353" s="357"/>
      <c r="Q353" s="357"/>
      <c r="R353" s="357"/>
      <c r="S353" s="357"/>
      <c r="T353" s="357"/>
      <c r="U353" s="357"/>
      <c r="V353" s="357"/>
      <c r="W353" s="357"/>
      <c r="X353" s="357"/>
      <c r="Y353" s="357"/>
      <c r="Z353" s="357"/>
      <c r="AA353" s="357"/>
      <c r="AB353" s="357"/>
      <c r="AC353" s="357"/>
      <c r="AD353" s="357"/>
      <c r="AE353" s="357"/>
      <c r="AF353" s="357"/>
      <c r="AG353" s="357"/>
      <c r="AH353" s="357"/>
      <c r="AI353" s="357"/>
      <c r="AJ353" s="357"/>
      <c r="AK353" s="357"/>
      <c r="AL353" s="357"/>
      <c r="AM353" s="357"/>
      <c r="AN353" s="357"/>
      <c r="AO353" s="357"/>
      <c r="AP353" s="357"/>
      <c r="AQ353" s="357"/>
      <c r="AR353" s="357"/>
      <c r="AS353" s="357"/>
      <c r="AT353" s="357"/>
      <c r="AU353" s="357"/>
      <c r="AV353" s="357"/>
      <c r="AW353" s="357"/>
      <c r="AX353" s="357"/>
      <c r="AY353" s="357"/>
      <c r="AZ353" s="357"/>
      <c r="BA353" s="357"/>
      <c r="BB353" s="357"/>
    </row>
    <row r="354" ht="12.75" customHeight="1">
      <c r="A354" s="357"/>
      <c r="B354" s="357"/>
      <c r="C354" s="357"/>
      <c r="D354" s="357"/>
      <c r="E354" s="357"/>
      <c r="F354" s="357"/>
      <c r="G354" s="357"/>
      <c r="H354" s="357"/>
      <c r="I354" s="357"/>
      <c r="J354" s="357"/>
      <c r="K354" s="357"/>
      <c r="L354" s="357"/>
      <c r="M354" s="357"/>
      <c r="N354" s="357"/>
      <c r="O354" s="357"/>
      <c r="P354" s="357"/>
      <c r="Q354" s="357"/>
      <c r="R354" s="357"/>
      <c r="S354" s="357"/>
      <c r="T354" s="357"/>
      <c r="U354" s="357"/>
      <c r="V354" s="357"/>
      <c r="W354" s="357"/>
      <c r="X354" s="357"/>
      <c r="Y354" s="357"/>
      <c r="Z354" s="357"/>
      <c r="AA354" s="357"/>
      <c r="AB354" s="357"/>
      <c r="AC354" s="357"/>
      <c r="AD354" s="357"/>
      <c r="AE354" s="357"/>
      <c r="AF354" s="357"/>
      <c r="AG354" s="357"/>
      <c r="AH354" s="357"/>
      <c r="AI354" s="357"/>
      <c r="AJ354" s="357"/>
      <c r="AK354" s="357"/>
      <c r="AL354" s="357"/>
      <c r="AM354" s="357"/>
      <c r="AN354" s="357"/>
      <c r="AO354" s="357"/>
      <c r="AP354" s="357"/>
      <c r="AQ354" s="357"/>
      <c r="AR354" s="357"/>
      <c r="AS354" s="357"/>
      <c r="AT354" s="357"/>
      <c r="AU354" s="357"/>
      <c r="AV354" s="357"/>
      <c r="AW354" s="357"/>
      <c r="AX354" s="357"/>
      <c r="AY354" s="357"/>
      <c r="AZ354" s="357"/>
      <c r="BA354" s="357"/>
      <c r="BB354" s="357"/>
    </row>
    <row r="355" ht="12.75" customHeight="1">
      <c r="A355" s="357"/>
      <c r="B355" s="357"/>
      <c r="C355" s="357"/>
      <c r="D355" s="357"/>
      <c r="E355" s="357"/>
      <c r="F355" s="357"/>
      <c r="G355" s="357"/>
      <c r="H355" s="357"/>
      <c r="I355" s="357"/>
      <c r="J355" s="357"/>
      <c r="K355" s="357"/>
      <c r="L355" s="357"/>
      <c r="M355" s="357"/>
      <c r="N355" s="357"/>
      <c r="O355" s="357"/>
      <c r="P355" s="357"/>
      <c r="Q355" s="357"/>
      <c r="R355" s="357"/>
      <c r="S355" s="357"/>
      <c r="T355" s="357"/>
      <c r="U355" s="357"/>
      <c r="V355" s="357"/>
      <c r="W355" s="357"/>
      <c r="X355" s="357"/>
      <c r="Y355" s="357"/>
      <c r="Z355" s="357"/>
      <c r="AA355" s="357"/>
      <c r="AB355" s="357"/>
      <c r="AC355" s="357"/>
      <c r="AD355" s="357"/>
      <c r="AE355" s="357"/>
      <c r="AF355" s="357"/>
      <c r="AG355" s="357"/>
      <c r="AH355" s="357"/>
      <c r="AI355" s="357"/>
      <c r="AJ355" s="357"/>
      <c r="AK355" s="357"/>
      <c r="AL355" s="357"/>
      <c r="AM355" s="357"/>
      <c r="AN355" s="357"/>
      <c r="AO355" s="357"/>
      <c r="AP355" s="357"/>
      <c r="AQ355" s="357"/>
      <c r="AR355" s="357"/>
      <c r="AS355" s="357"/>
      <c r="AT355" s="357"/>
      <c r="AU355" s="357"/>
      <c r="AV355" s="357"/>
      <c r="AW355" s="357"/>
      <c r="AX355" s="357"/>
      <c r="AY355" s="357"/>
      <c r="AZ355" s="357"/>
      <c r="BA355" s="357"/>
      <c r="BB355" s="357"/>
    </row>
    <row r="356" ht="12.75" customHeight="1">
      <c r="A356" s="357"/>
      <c r="B356" s="357"/>
      <c r="C356" s="357"/>
      <c r="D356" s="357"/>
      <c r="E356" s="357"/>
      <c r="F356" s="357"/>
      <c r="G356" s="357"/>
      <c r="H356" s="357"/>
      <c r="I356" s="357"/>
      <c r="J356" s="357"/>
      <c r="K356" s="357"/>
      <c r="L356" s="357"/>
      <c r="M356" s="357"/>
      <c r="N356" s="357"/>
      <c r="O356" s="357"/>
      <c r="P356" s="357"/>
      <c r="Q356" s="357"/>
      <c r="R356" s="357"/>
      <c r="S356" s="357"/>
      <c r="T356" s="357"/>
      <c r="U356" s="357"/>
      <c r="V356" s="357"/>
      <c r="W356" s="357"/>
      <c r="X356" s="357"/>
      <c r="Y356" s="357"/>
      <c r="Z356" s="357"/>
      <c r="AA356" s="357"/>
      <c r="AB356" s="357"/>
      <c r="AC356" s="357"/>
      <c r="AD356" s="357"/>
      <c r="AE356" s="357"/>
      <c r="AF356" s="357"/>
      <c r="AG356" s="357"/>
      <c r="AH356" s="357"/>
      <c r="AI356" s="357"/>
      <c r="AJ356" s="357"/>
      <c r="AK356" s="357"/>
      <c r="AL356" s="357"/>
      <c r="AM356" s="357"/>
      <c r="AN356" s="357"/>
      <c r="AO356" s="357"/>
      <c r="AP356" s="357"/>
      <c r="AQ356" s="357"/>
      <c r="AR356" s="357"/>
      <c r="AS356" s="357"/>
      <c r="AT356" s="357"/>
      <c r="AU356" s="357"/>
      <c r="AV356" s="357"/>
      <c r="AW356" s="357"/>
      <c r="AX356" s="357"/>
      <c r="AY356" s="357"/>
      <c r="AZ356" s="357"/>
      <c r="BA356" s="357"/>
      <c r="BB356" s="357"/>
    </row>
    <row r="357" ht="12.75" customHeight="1">
      <c r="A357" s="357"/>
      <c r="B357" s="357"/>
      <c r="C357" s="357"/>
      <c r="D357" s="357"/>
      <c r="E357" s="357"/>
      <c r="F357" s="357"/>
      <c r="G357" s="357"/>
      <c r="H357" s="357"/>
      <c r="I357" s="357"/>
      <c r="J357" s="357"/>
      <c r="K357" s="357"/>
      <c r="L357" s="357"/>
      <c r="M357" s="357"/>
      <c r="N357" s="357"/>
      <c r="O357" s="357"/>
      <c r="P357" s="357"/>
      <c r="Q357" s="357"/>
      <c r="R357" s="357"/>
      <c r="S357" s="357"/>
      <c r="T357" s="357"/>
      <c r="U357" s="357"/>
      <c r="V357" s="357"/>
      <c r="W357" s="357"/>
      <c r="X357" s="357"/>
      <c r="Y357" s="357"/>
      <c r="Z357" s="357"/>
      <c r="AA357" s="357"/>
      <c r="AB357" s="357"/>
      <c r="AC357" s="357"/>
      <c r="AD357" s="357"/>
      <c r="AE357" s="357"/>
      <c r="AF357" s="357"/>
      <c r="AG357" s="357"/>
      <c r="AH357" s="357"/>
      <c r="AI357" s="357"/>
      <c r="AJ357" s="357"/>
      <c r="AK357" s="357"/>
      <c r="AL357" s="357"/>
      <c r="AM357" s="357"/>
      <c r="AN357" s="357"/>
      <c r="AO357" s="357"/>
      <c r="AP357" s="357"/>
      <c r="AQ357" s="357"/>
      <c r="AR357" s="357"/>
      <c r="AS357" s="357"/>
      <c r="AT357" s="357"/>
      <c r="AU357" s="357"/>
      <c r="AV357" s="357"/>
      <c r="AW357" s="357"/>
      <c r="AX357" s="357"/>
      <c r="AY357" s="357"/>
      <c r="AZ357" s="357"/>
      <c r="BA357" s="357"/>
      <c r="BB357" s="357"/>
    </row>
    <row r="358" ht="12.75" customHeight="1">
      <c r="A358" s="357"/>
      <c r="B358" s="357"/>
      <c r="C358" s="357"/>
      <c r="D358" s="357"/>
      <c r="E358" s="357"/>
      <c r="F358" s="357"/>
      <c r="G358" s="357"/>
      <c r="H358" s="357"/>
      <c r="I358" s="357"/>
      <c r="J358" s="357"/>
      <c r="K358" s="357"/>
      <c r="L358" s="357"/>
      <c r="M358" s="357"/>
      <c r="N358" s="357"/>
      <c r="O358" s="357"/>
      <c r="P358" s="357"/>
      <c r="Q358" s="357"/>
      <c r="R358" s="357"/>
      <c r="S358" s="357"/>
      <c r="T358" s="357"/>
      <c r="U358" s="357"/>
      <c r="V358" s="357"/>
      <c r="W358" s="357"/>
      <c r="X358" s="357"/>
      <c r="Y358" s="357"/>
      <c r="Z358" s="357"/>
      <c r="AA358" s="357"/>
      <c r="AB358" s="357"/>
      <c r="AC358" s="357"/>
      <c r="AD358" s="357"/>
      <c r="AE358" s="357"/>
      <c r="AF358" s="357"/>
      <c r="AG358" s="357"/>
      <c r="AH358" s="357"/>
      <c r="AI358" s="357"/>
      <c r="AJ358" s="357"/>
      <c r="AK358" s="357"/>
      <c r="AL358" s="357"/>
      <c r="AM358" s="357"/>
      <c r="AN358" s="357"/>
      <c r="AO358" s="357"/>
      <c r="AP358" s="357"/>
      <c r="AQ358" s="357"/>
      <c r="AR358" s="357"/>
      <c r="AS358" s="357"/>
      <c r="AT358" s="357"/>
      <c r="AU358" s="357"/>
      <c r="AV358" s="357"/>
      <c r="AW358" s="357"/>
      <c r="AX358" s="357"/>
      <c r="AY358" s="357"/>
      <c r="AZ358" s="357"/>
      <c r="BA358" s="357"/>
      <c r="BB358" s="357"/>
    </row>
    <row r="359" ht="12.75" customHeight="1">
      <c r="A359" s="357"/>
      <c r="B359" s="357"/>
      <c r="C359" s="357"/>
      <c r="D359" s="357"/>
      <c r="E359" s="357"/>
      <c r="F359" s="357"/>
      <c r="G359" s="357"/>
      <c r="H359" s="357"/>
      <c r="I359" s="357"/>
      <c r="J359" s="357"/>
      <c r="K359" s="357"/>
      <c r="L359" s="357"/>
      <c r="M359" s="357"/>
      <c r="N359" s="357"/>
      <c r="O359" s="357"/>
      <c r="P359" s="357"/>
      <c r="Q359" s="357"/>
      <c r="R359" s="357"/>
      <c r="S359" s="357"/>
      <c r="T359" s="357"/>
      <c r="U359" s="357"/>
      <c r="V359" s="357"/>
      <c r="W359" s="357"/>
      <c r="X359" s="357"/>
      <c r="Y359" s="357"/>
      <c r="Z359" s="357"/>
      <c r="AA359" s="357"/>
      <c r="AB359" s="357"/>
      <c r="AC359" s="357"/>
      <c r="AD359" s="357"/>
      <c r="AE359" s="357"/>
      <c r="AF359" s="357"/>
      <c r="AG359" s="357"/>
      <c r="AH359" s="357"/>
      <c r="AI359" s="357"/>
      <c r="AJ359" s="357"/>
      <c r="AK359" s="357"/>
      <c r="AL359" s="357"/>
      <c r="AM359" s="357"/>
      <c r="AN359" s="357"/>
      <c r="AO359" s="357"/>
      <c r="AP359" s="357"/>
      <c r="AQ359" s="357"/>
      <c r="AR359" s="357"/>
      <c r="AS359" s="357"/>
      <c r="AT359" s="357"/>
      <c r="AU359" s="357"/>
      <c r="AV359" s="357"/>
      <c r="AW359" s="357"/>
      <c r="AX359" s="357"/>
      <c r="AY359" s="357"/>
      <c r="AZ359" s="357"/>
      <c r="BA359" s="357"/>
      <c r="BB359" s="357"/>
    </row>
    <row r="360" ht="12.75" customHeight="1">
      <c r="A360" s="357"/>
      <c r="B360" s="357"/>
      <c r="C360" s="357"/>
      <c r="D360" s="357"/>
      <c r="E360" s="357"/>
      <c r="F360" s="357"/>
      <c r="G360" s="357"/>
      <c r="H360" s="357"/>
      <c r="I360" s="357"/>
      <c r="J360" s="357"/>
      <c r="K360" s="357"/>
      <c r="L360" s="357"/>
      <c r="M360" s="357"/>
      <c r="N360" s="357"/>
      <c r="O360" s="357"/>
      <c r="P360" s="357"/>
      <c r="Q360" s="357"/>
      <c r="R360" s="357"/>
      <c r="S360" s="357"/>
      <c r="T360" s="357"/>
      <c r="U360" s="357"/>
      <c r="V360" s="357"/>
      <c r="W360" s="357"/>
      <c r="X360" s="357"/>
      <c r="Y360" s="357"/>
      <c r="Z360" s="357"/>
      <c r="AA360" s="357"/>
      <c r="AB360" s="357"/>
      <c r="AC360" s="357"/>
      <c r="AD360" s="357"/>
      <c r="AE360" s="357"/>
      <c r="AF360" s="357"/>
      <c r="AG360" s="357"/>
      <c r="AH360" s="357"/>
      <c r="AI360" s="357"/>
      <c r="AJ360" s="357"/>
      <c r="AK360" s="357"/>
      <c r="AL360" s="357"/>
      <c r="AM360" s="357"/>
      <c r="AN360" s="357"/>
      <c r="AO360" s="357"/>
      <c r="AP360" s="357"/>
      <c r="AQ360" s="357"/>
      <c r="AR360" s="357"/>
      <c r="AS360" s="357"/>
      <c r="AT360" s="357"/>
      <c r="AU360" s="357"/>
      <c r="AV360" s="357"/>
      <c r="AW360" s="357"/>
      <c r="AX360" s="357"/>
      <c r="AY360" s="357"/>
      <c r="AZ360" s="357"/>
      <c r="BA360" s="357"/>
      <c r="BB360" s="357"/>
    </row>
    <row r="361" ht="12.75" customHeight="1">
      <c r="A361" s="357"/>
      <c r="B361" s="357"/>
      <c r="C361" s="357"/>
      <c r="D361" s="357"/>
      <c r="E361" s="357"/>
      <c r="F361" s="357"/>
      <c r="G361" s="357"/>
      <c r="H361" s="357"/>
      <c r="I361" s="357"/>
      <c r="J361" s="357"/>
      <c r="K361" s="357"/>
      <c r="L361" s="357"/>
      <c r="M361" s="357"/>
      <c r="N361" s="357"/>
      <c r="O361" s="357"/>
      <c r="P361" s="357"/>
      <c r="Q361" s="357"/>
      <c r="R361" s="357"/>
      <c r="S361" s="357"/>
      <c r="T361" s="357"/>
      <c r="U361" s="357"/>
      <c r="V361" s="357"/>
      <c r="W361" s="357"/>
      <c r="X361" s="357"/>
      <c r="Y361" s="357"/>
      <c r="Z361" s="357"/>
      <c r="AA361" s="357"/>
      <c r="AB361" s="357"/>
      <c r="AC361" s="357"/>
      <c r="AD361" s="357"/>
      <c r="AE361" s="357"/>
      <c r="AF361" s="357"/>
      <c r="AG361" s="357"/>
      <c r="AH361" s="357"/>
      <c r="AI361" s="357"/>
      <c r="AJ361" s="357"/>
      <c r="AK361" s="357"/>
      <c r="AL361" s="357"/>
      <c r="AM361" s="357"/>
      <c r="AN361" s="357"/>
      <c r="AO361" s="357"/>
      <c r="AP361" s="357"/>
      <c r="AQ361" s="357"/>
      <c r="AR361" s="357"/>
      <c r="AS361" s="357"/>
      <c r="AT361" s="357"/>
      <c r="AU361" s="357"/>
      <c r="AV361" s="357"/>
      <c r="AW361" s="357"/>
      <c r="AX361" s="357"/>
      <c r="AY361" s="357"/>
      <c r="AZ361" s="357"/>
      <c r="BA361" s="357"/>
      <c r="BB361" s="357"/>
    </row>
    <row r="362" ht="12.75" customHeight="1">
      <c r="A362" s="357"/>
      <c r="B362" s="357"/>
      <c r="C362" s="357"/>
      <c r="D362" s="357"/>
      <c r="E362" s="357"/>
      <c r="F362" s="357"/>
      <c r="G362" s="357"/>
      <c r="H362" s="357"/>
      <c r="I362" s="357"/>
      <c r="J362" s="357"/>
      <c r="K362" s="357"/>
      <c r="L362" s="357"/>
      <c r="M362" s="357"/>
      <c r="N362" s="357"/>
      <c r="O362" s="357"/>
      <c r="P362" s="357"/>
      <c r="Q362" s="357"/>
      <c r="R362" s="357"/>
      <c r="S362" s="357"/>
      <c r="T362" s="357"/>
      <c r="U362" s="357"/>
      <c r="V362" s="357"/>
      <c r="W362" s="357"/>
      <c r="X362" s="357"/>
      <c r="Y362" s="357"/>
      <c r="Z362" s="357"/>
      <c r="AA362" s="357"/>
      <c r="AB362" s="357"/>
      <c r="AC362" s="357"/>
      <c r="AD362" s="357"/>
      <c r="AE362" s="357"/>
      <c r="AF362" s="357"/>
      <c r="AG362" s="357"/>
      <c r="AH362" s="357"/>
      <c r="AI362" s="357"/>
      <c r="AJ362" s="357"/>
      <c r="AK362" s="357"/>
      <c r="AL362" s="357"/>
      <c r="AM362" s="357"/>
      <c r="AN362" s="357"/>
      <c r="AO362" s="357"/>
      <c r="AP362" s="357"/>
      <c r="AQ362" s="357"/>
      <c r="AR362" s="357"/>
      <c r="AS362" s="357"/>
      <c r="AT362" s="357"/>
      <c r="AU362" s="357"/>
      <c r="AV362" s="357"/>
      <c r="AW362" s="357"/>
      <c r="AX362" s="357"/>
      <c r="AY362" s="357"/>
      <c r="AZ362" s="357"/>
      <c r="BA362" s="357"/>
      <c r="BB362" s="357"/>
    </row>
    <row r="363" ht="12.75" customHeight="1">
      <c r="A363" s="357"/>
      <c r="B363" s="357"/>
      <c r="C363" s="357"/>
      <c r="D363" s="357"/>
      <c r="E363" s="357"/>
      <c r="F363" s="357"/>
      <c r="G363" s="357"/>
      <c r="H363" s="357"/>
      <c r="I363" s="357"/>
      <c r="J363" s="357"/>
      <c r="K363" s="357"/>
      <c r="L363" s="357"/>
      <c r="M363" s="357"/>
      <c r="N363" s="357"/>
      <c r="O363" s="357"/>
      <c r="P363" s="357"/>
      <c r="Q363" s="357"/>
      <c r="R363" s="357"/>
      <c r="S363" s="357"/>
      <c r="T363" s="357"/>
      <c r="U363" s="357"/>
      <c r="V363" s="357"/>
      <c r="W363" s="357"/>
      <c r="X363" s="357"/>
      <c r="Y363" s="357"/>
      <c r="Z363" s="357"/>
      <c r="AA363" s="357"/>
      <c r="AB363" s="357"/>
      <c r="AC363" s="357"/>
      <c r="AD363" s="357"/>
      <c r="AE363" s="357"/>
      <c r="AF363" s="357"/>
      <c r="AG363" s="357"/>
      <c r="AH363" s="357"/>
      <c r="AI363" s="357"/>
      <c r="AJ363" s="357"/>
      <c r="AK363" s="357"/>
      <c r="AL363" s="357"/>
      <c r="AM363" s="357"/>
      <c r="AN363" s="357"/>
      <c r="AO363" s="357"/>
      <c r="AP363" s="357"/>
      <c r="AQ363" s="357"/>
      <c r="AR363" s="357"/>
      <c r="AS363" s="357"/>
      <c r="AT363" s="357"/>
      <c r="AU363" s="357"/>
      <c r="AV363" s="357"/>
      <c r="AW363" s="357"/>
      <c r="AX363" s="357"/>
      <c r="AY363" s="357"/>
      <c r="AZ363" s="357"/>
      <c r="BA363" s="357"/>
      <c r="BB363" s="357"/>
    </row>
    <row r="364" ht="12.75" customHeight="1">
      <c r="A364" s="357"/>
      <c r="B364" s="357"/>
      <c r="C364" s="357"/>
      <c r="D364" s="357"/>
      <c r="E364" s="357"/>
      <c r="F364" s="357"/>
      <c r="G364" s="357"/>
      <c r="H364" s="357"/>
      <c r="I364" s="357"/>
      <c r="J364" s="357"/>
      <c r="K364" s="357"/>
      <c r="L364" s="357"/>
      <c r="M364" s="357"/>
      <c r="N364" s="357"/>
      <c r="O364" s="357"/>
      <c r="P364" s="357"/>
      <c r="Q364" s="357"/>
      <c r="R364" s="357"/>
      <c r="S364" s="357"/>
      <c r="T364" s="357"/>
      <c r="U364" s="357"/>
      <c r="V364" s="357"/>
      <c r="W364" s="357"/>
      <c r="X364" s="357"/>
      <c r="Y364" s="357"/>
      <c r="Z364" s="357"/>
      <c r="AA364" s="357"/>
      <c r="AB364" s="357"/>
      <c r="AC364" s="357"/>
      <c r="AD364" s="357"/>
      <c r="AE364" s="357"/>
      <c r="AF364" s="357"/>
      <c r="AG364" s="357"/>
      <c r="AH364" s="357"/>
      <c r="AI364" s="357"/>
      <c r="AJ364" s="357"/>
      <c r="AK364" s="357"/>
      <c r="AL364" s="357"/>
      <c r="AM364" s="357"/>
      <c r="AN364" s="357"/>
      <c r="AO364" s="357"/>
      <c r="AP364" s="357"/>
      <c r="AQ364" s="357"/>
      <c r="AR364" s="357"/>
      <c r="AS364" s="357"/>
      <c r="AT364" s="357"/>
      <c r="AU364" s="357"/>
      <c r="AV364" s="357"/>
      <c r="AW364" s="357"/>
      <c r="AX364" s="357"/>
      <c r="AY364" s="357"/>
      <c r="AZ364" s="357"/>
      <c r="BA364" s="357"/>
      <c r="BB364" s="357"/>
    </row>
    <row r="365" ht="12.75" customHeight="1">
      <c r="A365" s="357"/>
      <c r="B365" s="357"/>
      <c r="C365" s="357"/>
      <c r="D365" s="357"/>
      <c r="E365" s="357"/>
      <c r="F365" s="357"/>
      <c r="G365" s="357"/>
      <c r="H365" s="357"/>
      <c r="I365" s="357"/>
      <c r="J365" s="357"/>
      <c r="K365" s="357"/>
      <c r="L365" s="357"/>
      <c r="M365" s="357"/>
      <c r="N365" s="357"/>
      <c r="O365" s="357"/>
      <c r="P365" s="357"/>
      <c r="Q365" s="357"/>
      <c r="R365" s="357"/>
      <c r="S365" s="357"/>
      <c r="T365" s="357"/>
      <c r="U365" s="357"/>
      <c r="V365" s="357"/>
      <c r="W365" s="357"/>
      <c r="X365" s="357"/>
      <c r="Y365" s="357"/>
      <c r="Z365" s="357"/>
      <c r="AA365" s="357"/>
      <c r="AB365" s="357"/>
      <c r="AC365" s="357"/>
      <c r="AD365" s="357"/>
      <c r="AE365" s="357"/>
      <c r="AF365" s="357"/>
      <c r="AG365" s="357"/>
      <c r="AH365" s="357"/>
      <c r="AI365" s="357"/>
      <c r="AJ365" s="357"/>
      <c r="AK365" s="357"/>
      <c r="AL365" s="357"/>
      <c r="AM365" s="357"/>
      <c r="AN365" s="357"/>
      <c r="AO365" s="357"/>
      <c r="AP365" s="357"/>
      <c r="AQ365" s="357"/>
      <c r="AR365" s="357"/>
      <c r="AS365" s="357"/>
      <c r="AT365" s="357"/>
      <c r="AU365" s="357"/>
      <c r="AV365" s="357"/>
      <c r="AW365" s="357"/>
      <c r="AX365" s="357"/>
      <c r="AY365" s="357"/>
      <c r="AZ365" s="357"/>
      <c r="BA365" s="357"/>
      <c r="BB365" s="357"/>
    </row>
    <row r="366" ht="12.75" customHeight="1">
      <c r="A366" s="357"/>
      <c r="B366" s="357"/>
      <c r="C366" s="357"/>
      <c r="D366" s="357"/>
      <c r="E366" s="357"/>
      <c r="F366" s="357"/>
      <c r="G366" s="357"/>
      <c r="H366" s="357"/>
      <c r="I366" s="357"/>
      <c r="J366" s="357"/>
      <c r="K366" s="357"/>
      <c r="L366" s="357"/>
      <c r="M366" s="357"/>
      <c r="N366" s="357"/>
      <c r="O366" s="357"/>
      <c r="P366" s="357"/>
      <c r="Q366" s="357"/>
      <c r="R366" s="357"/>
      <c r="S366" s="357"/>
      <c r="T366" s="357"/>
      <c r="U366" s="357"/>
      <c r="V366" s="357"/>
      <c r="W366" s="357"/>
      <c r="X366" s="357"/>
      <c r="Y366" s="357"/>
      <c r="Z366" s="357"/>
      <c r="AA366" s="357"/>
      <c r="AB366" s="357"/>
      <c r="AC366" s="357"/>
      <c r="AD366" s="357"/>
      <c r="AE366" s="357"/>
      <c r="AF366" s="357"/>
      <c r="AG366" s="357"/>
      <c r="AH366" s="357"/>
      <c r="AI366" s="357"/>
      <c r="AJ366" s="357"/>
      <c r="AK366" s="357"/>
      <c r="AL366" s="357"/>
      <c r="AM366" s="357"/>
      <c r="AN366" s="357"/>
      <c r="AO366" s="357"/>
      <c r="AP366" s="357"/>
      <c r="AQ366" s="357"/>
      <c r="AR366" s="357"/>
      <c r="AS366" s="357"/>
      <c r="AT366" s="357"/>
      <c r="AU366" s="357"/>
      <c r="AV366" s="357"/>
      <c r="AW366" s="357"/>
      <c r="AX366" s="357"/>
      <c r="AY366" s="357"/>
      <c r="AZ366" s="357"/>
      <c r="BA366" s="357"/>
      <c r="BB366" s="357"/>
    </row>
    <row r="367" ht="12.75" customHeight="1">
      <c r="A367" s="357"/>
      <c r="B367" s="357"/>
      <c r="C367" s="357"/>
      <c r="D367" s="357"/>
      <c r="E367" s="357"/>
      <c r="F367" s="357"/>
      <c r="G367" s="357"/>
      <c r="H367" s="357"/>
      <c r="I367" s="357"/>
      <c r="J367" s="357"/>
      <c r="K367" s="357"/>
      <c r="L367" s="357"/>
      <c r="M367" s="357"/>
      <c r="N367" s="357"/>
      <c r="O367" s="357"/>
      <c r="P367" s="357"/>
      <c r="Q367" s="357"/>
      <c r="R367" s="357"/>
      <c r="S367" s="357"/>
      <c r="T367" s="357"/>
      <c r="U367" s="357"/>
      <c r="V367" s="357"/>
      <c r="W367" s="357"/>
      <c r="X367" s="357"/>
      <c r="Y367" s="357"/>
      <c r="Z367" s="357"/>
      <c r="AA367" s="357"/>
      <c r="AB367" s="357"/>
      <c r="AC367" s="357"/>
      <c r="AD367" s="357"/>
      <c r="AE367" s="357"/>
      <c r="AF367" s="357"/>
      <c r="AG367" s="357"/>
      <c r="AH367" s="357"/>
      <c r="AI367" s="357"/>
      <c r="AJ367" s="357"/>
      <c r="AK367" s="357"/>
      <c r="AL367" s="357"/>
      <c r="AM367" s="357"/>
      <c r="AN367" s="357"/>
      <c r="AO367" s="357"/>
      <c r="AP367" s="357"/>
      <c r="AQ367" s="357"/>
      <c r="AR367" s="357"/>
      <c r="AS367" s="357"/>
      <c r="AT367" s="357"/>
      <c r="AU367" s="357"/>
      <c r="AV367" s="357"/>
      <c r="AW367" s="357"/>
      <c r="AX367" s="357"/>
      <c r="AY367" s="357"/>
      <c r="AZ367" s="357"/>
      <c r="BA367" s="357"/>
      <c r="BB367" s="357"/>
    </row>
    <row r="368" ht="12.75" customHeight="1">
      <c r="A368" s="357"/>
      <c r="B368" s="357"/>
      <c r="C368" s="357"/>
      <c r="D368" s="357"/>
      <c r="E368" s="357"/>
      <c r="F368" s="357"/>
      <c r="G368" s="357"/>
      <c r="H368" s="357"/>
      <c r="I368" s="357"/>
      <c r="J368" s="357"/>
      <c r="K368" s="357"/>
      <c r="L368" s="357"/>
      <c r="M368" s="357"/>
      <c r="N368" s="357"/>
      <c r="O368" s="357"/>
      <c r="P368" s="357"/>
      <c r="Q368" s="357"/>
      <c r="R368" s="357"/>
      <c r="S368" s="357"/>
      <c r="T368" s="357"/>
      <c r="U368" s="357"/>
      <c r="V368" s="357"/>
      <c r="W368" s="357"/>
      <c r="X368" s="357"/>
      <c r="Y368" s="357"/>
      <c r="Z368" s="357"/>
      <c r="AA368" s="357"/>
      <c r="AB368" s="357"/>
      <c r="AC368" s="357"/>
      <c r="AD368" s="357"/>
      <c r="AE368" s="357"/>
      <c r="AF368" s="357"/>
      <c r="AG368" s="357"/>
      <c r="AH368" s="357"/>
      <c r="AI368" s="357"/>
      <c r="AJ368" s="357"/>
      <c r="AK368" s="357"/>
      <c r="AL368" s="357"/>
      <c r="AM368" s="357"/>
      <c r="AN368" s="357"/>
      <c r="AO368" s="357"/>
      <c r="AP368" s="357"/>
      <c r="AQ368" s="357"/>
      <c r="AR368" s="357"/>
      <c r="AS368" s="357"/>
      <c r="AT368" s="357"/>
      <c r="AU368" s="357"/>
      <c r="AV368" s="357"/>
      <c r="AW368" s="357"/>
      <c r="AX368" s="357"/>
      <c r="AY368" s="357"/>
      <c r="AZ368" s="357"/>
      <c r="BA368" s="357"/>
      <c r="BB368" s="357"/>
    </row>
    <row r="369" ht="12.75" customHeight="1">
      <c r="A369" s="357"/>
      <c r="B369" s="357"/>
      <c r="C369" s="357"/>
      <c r="D369" s="357"/>
      <c r="E369" s="357"/>
      <c r="F369" s="357"/>
      <c r="G369" s="357"/>
      <c r="H369" s="357"/>
      <c r="I369" s="357"/>
      <c r="J369" s="357"/>
      <c r="K369" s="357"/>
      <c r="L369" s="357"/>
      <c r="M369" s="357"/>
      <c r="N369" s="357"/>
      <c r="O369" s="357"/>
      <c r="P369" s="357"/>
      <c r="Q369" s="357"/>
      <c r="R369" s="357"/>
      <c r="S369" s="357"/>
      <c r="T369" s="357"/>
      <c r="U369" s="357"/>
      <c r="V369" s="357"/>
      <c r="W369" s="357"/>
      <c r="X369" s="357"/>
      <c r="Y369" s="357"/>
      <c r="Z369" s="357"/>
      <c r="AA369" s="357"/>
      <c r="AB369" s="357"/>
      <c r="AC369" s="357"/>
      <c r="AD369" s="357"/>
      <c r="AE369" s="357"/>
      <c r="AF369" s="357"/>
      <c r="AG369" s="357"/>
      <c r="AH369" s="357"/>
      <c r="AI369" s="357"/>
      <c r="AJ369" s="357"/>
      <c r="AK369" s="357"/>
      <c r="AL369" s="357"/>
      <c r="AM369" s="357"/>
      <c r="AN369" s="357"/>
      <c r="AO369" s="357"/>
      <c r="AP369" s="357"/>
      <c r="AQ369" s="357"/>
      <c r="AR369" s="357"/>
      <c r="AS369" s="357"/>
      <c r="AT369" s="357"/>
      <c r="AU369" s="357"/>
      <c r="AV369" s="357"/>
      <c r="AW369" s="357"/>
      <c r="AX369" s="357"/>
      <c r="AY369" s="357"/>
      <c r="AZ369" s="357"/>
      <c r="BA369" s="357"/>
      <c r="BB369" s="357"/>
    </row>
    <row r="370" ht="12.75" customHeight="1">
      <c r="A370" s="357"/>
      <c r="B370" s="357"/>
      <c r="C370" s="357"/>
      <c r="D370" s="357"/>
      <c r="E370" s="357"/>
      <c r="F370" s="357"/>
      <c r="G370" s="357"/>
      <c r="H370" s="357"/>
      <c r="I370" s="357"/>
      <c r="J370" s="357"/>
      <c r="K370" s="357"/>
      <c r="L370" s="357"/>
      <c r="M370" s="357"/>
      <c r="N370" s="357"/>
      <c r="O370" s="357"/>
      <c r="P370" s="357"/>
      <c r="Q370" s="357"/>
      <c r="R370" s="357"/>
      <c r="S370" s="357"/>
      <c r="T370" s="357"/>
      <c r="U370" s="357"/>
      <c r="V370" s="357"/>
      <c r="W370" s="357"/>
      <c r="X370" s="357"/>
      <c r="Y370" s="357"/>
      <c r="Z370" s="357"/>
      <c r="AA370" s="357"/>
      <c r="AB370" s="357"/>
      <c r="AC370" s="357"/>
      <c r="AD370" s="357"/>
      <c r="AE370" s="357"/>
      <c r="AF370" s="357"/>
      <c r="AG370" s="357"/>
      <c r="AH370" s="357"/>
      <c r="AI370" s="357"/>
      <c r="AJ370" s="357"/>
      <c r="AK370" s="357"/>
      <c r="AL370" s="357"/>
      <c r="AM370" s="357"/>
      <c r="AN370" s="357"/>
      <c r="AO370" s="357"/>
      <c r="AP370" s="357"/>
      <c r="AQ370" s="357"/>
      <c r="AR370" s="357"/>
      <c r="AS370" s="357"/>
      <c r="AT370" s="357"/>
      <c r="AU370" s="357"/>
      <c r="AV370" s="357"/>
      <c r="AW370" s="357"/>
      <c r="AX370" s="357"/>
      <c r="AY370" s="357"/>
      <c r="AZ370" s="357"/>
      <c r="BA370" s="357"/>
      <c r="BB370" s="357"/>
    </row>
    <row r="371" ht="12.75" customHeight="1">
      <c r="A371" s="357"/>
      <c r="B371" s="357"/>
      <c r="C371" s="357"/>
      <c r="D371" s="357"/>
      <c r="E371" s="357"/>
      <c r="F371" s="357"/>
      <c r="G371" s="357"/>
      <c r="H371" s="357"/>
      <c r="I371" s="357"/>
      <c r="J371" s="357"/>
      <c r="K371" s="357"/>
      <c r="L371" s="357"/>
      <c r="M371" s="357"/>
      <c r="N371" s="357"/>
      <c r="O371" s="357"/>
      <c r="P371" s="357"/>
      <c r="Q371" s="357"/>
      <c r="R371" s="357"/>
      <c r="S371" s="357"/>
      <c r="T371" s="357"/>
      <c r="U371" s="357"/>
      <c r="V371" s="357"/>
      <c r="W371" s="357"/>
      <c r="X371" s="357"/>
      <c r="Y371" s="357"/>
      <c r="Z371" s="357"/>
      <c r="AA371" s="357"/>
      <c r="AB371" s="357"/>
      <c r="AC371" s="357"/>
      <c r="AD371" s="357"/>
      <c r="AE371" s="357"/>
      <c r="AF371" s="357"/>
      <c r="AG371" s="357"/>
      <c r="AH371" s="357"/>
      <c r="AI371" s="357"/>
      <c r="AJ371" s="357"/>
      <c r="AK371" s="357"/>
      <c r="AL371" s="357"/>
      <c r="AM371" s="357"/>
      <c r="AN371" s="357"/>
      <c r="AO371" s="357"/>
      <c r="AP371" s="357"/>
      <c r="AQ371" s="357"/>
      <c r="AR371" s="357"/>
      <c r="AS371" s="357"/>
      <c r="AT371" s="357"/>
      <c r="AU371" s="357"/>
      <c r="AV371" s="357"/>
      <c r="AW371" s="357"/>
      <c r="AX371" s="357"/>
      <c r="AY371" s="357"/>
      <c r="AZ371" s="357"/>
      <c r="BA371" s="357"/>
      <c r="BB371" s="357"/>
    </row>
    <row r="372" ht="12.75" customHeight="1">
      <c r="A372" s="357"/>
      <c r="B372" s="357"/>
      <c r="C372" s="357"/>
      <c r="D372" s="357"/>
      <c r="E372" s="357"/>
      <c r="F372" s="357"/>
      <c r="G372" s="357"/>
      <c r="H372" s="357"/>
      <c r="I372" s="357"/>
      <c r="J372" s="357"/>
      <c r="K372" s="357"/>
      <c r="L372" s="357"/>
      <c r="M372" s="357"/>
      <c r="N372" s="357"/>
      <c r="O372" s="357"/>
      <c r="P372" s="357"/>
      <c r="Q372" s="357"/>
      <c r="R372" s="357"/>
      <c r="S372" s="357"/>
      <c r="T372" s="357"/>
      <c r="U372" s="357"/>
      <c r="V372" s="357"/>
      <c r="W372" s="357"/>
      <c r="X372" s="357"/>
      <c r="Y372" s="357"/>
      <c r="Z372" s="357"/>
      <c r="AA372" s="357"/>
      <c r="AB372" s="357"/>
      <c r="AC372" s="357"/>
      <c r="AD372" s="357"/>
      <c r="AE372" s="357"/>
      <c r="AF372" s="357"/>
      <c r="AG372" s="357"/>
      <c r="AH372" s="357"/>
      <c r="AI372" s="357"/>
      <c r="AJ372" s="357"/>
      <c r="AK372" s="357"/>
      <c r="AL372" s="357"/>
      <c r="AM372" s="357"/>
      <c r="AN372" s="357"/>
      <c r="AO372" s="357"/>
      <c r="AP372" s="357"/>
      <c r="AQ372" s="357"/>
      <c r="AR372" s="357"/>
      <c r="AS372" s="357"/>
      <c r="AT372" s="357"/>
      <c r="AU372" s="357"/>
      <c r="AV372" s="357"/>
      <c r="AW372" s="357"/>
      <c r="AX372" s="357"/>
      <c r="AY372" s="357"/>
      <c r="AZ372" s="357"/>
      <c r="BA372" s="357"/>
      <c r="BB372" s="357"/>
    </row>
    <row r="373" ht="12.75" customHeight="1">
      <c r="A373" s="357"/>
      <c r="B373" s="357"/>
      <c r="C373" s="357"/>
      <c r="D373" s="357"/>
      <c r="E373" s="357"/>
      <c r="F373" s="357"/>
      <c r="G373" s="357"/>
      <c r="H373" s="357"/>
      <c r="I373" s="357"/>
      <c r="J373" s="357"/>
      <c r="K373" s="357"/>
      <c r="L373" s="357"/>
      <c r="M373" s="357"/>
      <c r="N373" s="357"/>
      <c r="O373" s="357"/>
      <c r="P373" s="357"/>
      <c r="Q373" s="357"/>
      <c r="R373" s="357"/>
      <c r="S373" s="357"/>
      <c r="T373" s="357"/>
      <c r="U373" s="357"/>
      <c r="V373" s="357"/>
      <c r="W373" s="357"/>
      <c r="X373" s="357"/>
      <c r="Y373" s="357"/>
      <c r="Z373" s="357"/>
      <c r="AA373" s="357"/>
      <c r="AB373" s="357"/>
      <c r="AC373" s="357"/>
      <c r="AD373" s="357"/>
      <c r="AE373" s="357"/>
      <c r="AF373" s="357"/>
      <c r="AG373" s="357"/>
      <c r="AH373" s="357"/>
      <c r="AI373" s="357"/>
      <c r="AJ373" s="357"/>
      <c r="AK373" s="357"/>
      <c r="AL373" s="357"/>
      <c r="AM373" s="357"/>
      <c r="AN373" s="357"/>
      <c r="AO373" s="357"/>
      <c r="AP373" s="357"/>
      <c r="AQ373" s="357"/>
      <c r="AR373" s="357"/>
      <c r="AS373" s="357"/>
      <c r="AT373" s="357"/>
      <c r="AU373" s="357"/>
      <c r="AV373" s="357"/>
      <c r="AW373" s="357"/>
      <c r="AX373" s="357"/>
      <c r="AY373" s="357"/>
      <c r="AZ373" s="357"/>
      <c r="BA373" s="357"/>
      <c r="BB373" s="357"/>
    </row>
    <row r="374" ht="12.75" customHeight="1">
      <c r="A374" s="357"/>
      <c r="B374" s="357"/>
      <c r="C374" s="357"/>
      <c r="D374" s="357"/>
      <c r="E374" s="357"/>
      <c r="F374" s="357"/>
      <c r="G374" s="357"/>
      <c r="H374" s="357"/>
      <c r="I374" s="357"/>
      <c r="J374" s="357"/>
      <c r="K374" s="357"/>
      <c r="L374" s="357"/>
      <c r="M374" s="357"/>
      <c r="N374" s="357"/>
      <c r="O374" s="357"/>
      <c r="P374" s="357"/>
      <c r="Q374" s="357"/>
      <c r="R374" s="357"/>
      <c r="S374" s="357"/>
      <c r="T374" s="357"/>
      <c r="U374" s="357"/>
      <c r="V374" s="357"/>
      <c r="W374" s="357"/>
      <c r="X374" s="357"/>
      <c r="Y374" s="357"/>
      <c r="Z374" s="357"/>
      <c r="AA374" s="357"/>
      <c r="AB374" s="357"/>
      <c r="AC374" s="357"/>
      <c r="AD374" s="357"/>
      <c r="AE374" s="357"/>
      <c r="AF374" s="357"/>
      <c r="AG374" s="357"/>
      <c r="AH374" s="357"/>
      <c r="AI374" s="357"/>
      <c r="AJ374" s="357"/>
      <c r="AK374" s="357"/>
      <c r="AL374" s="357"/>
      <c r="AM374" s="357"/>
      <c r="AN374" s="357"/>
      <c r="AO374" s="357"/>
      <c r="AP374" s="357"/>
      <c r="AQ374" s="357"/>
      <c r="AR374" s="357"/>
      <c r="AS374" s="357"/>
      <c r="AT374" s="357"/>
      <c r="AU374" s="357"/>
      <c r="AV374" s="357"/>
      <c r="AW374" s="357"/>
      <c r="AX374" s="357"/>
      <c r="AY374" s="357"/>
      <c r="AZ374" s="357"/>
      <c r="BA374" s="357"/>
      <c r="BB374" s="357"/>
    </row>
    <row r="375" ht="12.75" customHeight="1">
      <c r="A375" s="357"/>
      <c r="B375" s="357"/>
      <c r="C375" s="357"/>
      <c r="D375" s="357"/>
      <c r="E375" s="357"/>
      <c r="F375" s="357"/>
      <c r="G375" s="357"/>
      <c r="H375" s="357"/>
      <c r="I375" s="357"/>
      <c r="J375" s="357"/>
      <c r="K375" s="357"/>
      <c r="L375" s="357"/>
      <c r="M375" s="357"/>
      <c r="N375" s="357"/>
      <c r="O375" s="357"/>
      <c r="P375" s="357"/>
      <c r="Q375" s="357"/>
      <c r="R375" s="357"/>
      <c r="S375" s="357"/>
      <c r="T375" s="357"/>
      <c r="U375" s="357"/>
      <c r="V375" s="357"/>
      <c r="W375" s="357"/>
      <c r="X375" s="357"/>
      <c r="Y375" s="357"/>
      <c r="Z375" s="357"/>
      <c r="AA375" s="357"/>
      <c r="AB375" s="357"/>
      <c r="AC375" s="357"/>
      <c r="AD375" s="357"/>
      <c r="AE375" s="357"/>
      <c r="AF375" s="357"/>
      <c r="AG375" s="357"/>
      <c r="AH375" s="357"/>
      <c r="AI375" s="357"/>
      <c r="AJ375" s="357"/>
      <c r="AK375" s="357"/>
      <c r="AL375" s="357"/>
      <c r="AM375" s="357"/>
      <c r="AN375" s="357"/>
      <c r="AO375" s="357"/>
      <c r="AP375" s="357"/>
      <c r="AQ375" s="357"/>
      <c r="AR375" s="357"/>
      <c r="AS375" s="357"/>
      <c r="AT375" s="357"/>
      <c r="AU375" s="357"/>
      <c r="AV375" s="357"/>
      <c r="AW375" s="357"/>
      <c r="AX375" s="357"/>
      <c r="AY375" s="357"/>
      <c r="AZ375" s="357"/>
      <c r="BA375" s="357"/>
      <c r="BB375" s="357"/>
    </row>
    <row r="376" ht="12.75" customHeight="1">
      <c r="A376" s="357"/>
      <c r="B376" s="357"/>
      <c r="C376" s="357"/>
      <c r="D376" s="357"/>
      <c r="E376" s="357"/>
      <c r="F376" s="357"/>
      <c r="G376" s="357"/>
      <c r="H376" s="357"/>
      <c r="I376" s="357"/>
      <c r="J376" s="357"/>
      <c r="K376" s="357"/>
      <c r="L376" s="357"/>
      <c r="M376" s="357"/>
      <c r="N376" s="357"/>
      <c r="O376" s="357"/>
      <c r="P376" s="357"/>
      <c r="Q376" s="357"/>
      <c r="R376" s="357"/>
      <c r="S376" s="357"/>
      <c r="T376" s="357"/>
      <c r="U376" s="357"/>
      <c r="V376" s="357"/>
      <c r="W376" s="357"/>
      <c r="X376" s="357"/>
      <c r="Y376" s="357"/>
      <c r="Z376" s="357"/>
      <c r="AA376" s="357"/>
      <c r="AB376" s="357"/>
      <c r="AC376" s="357"/>
      <c r="AD376" s="357"/>
      <c r="AE376" s="357"/>
      <c r="AF376" s="357"/>
      <c r="AG376" s="357"/>
      <c r="AH376" s="357"/>
      <c r="AI376" s="357"/>
      <c r="AJ376" s="357"/>
      <c r="AK376" s="357"/>
      <c r="AL376" s="357"/>
      <c r="AM376" s="357"/>
      <c r="AN376" s="357"/>
      <c r="AO376" s="357"/>
      <c r="AP376" s="357"/>
      <c r="AQ376" s="357"/>
      <c r="AR376" s="357"/>
      <c r="AS376" s="357"/>
      <c r="AT376" s="357"/>
      <c r="AU376" s="357"/>
      <c r="AV376" s="357"/>
      <c r="AW376" s="357"/>
      <c r="AX376" s="357"/>
      <c r="AY376" s="357"/>
      <c r="AZ376" s="357"/>
      <c r="BA376" s="357"/>
      <c r="BB376" s="357"/>
    </row>
    <row r="377" ht="12.75" customHeight="1">
      <c r="A377" s="357"/>
      <c r="B377" s="357"/>
      <c r="C377" s="357"/>
      <c r="D377" s="357"/>
      <c r="E377" s="357"/>
      <c r="F377" s="357"/>
      <c r="G377" s="357"/>
      <c r="H377" s="357"/>
      <c r="I377" s="357"/>
      <c r="J377" s="357"/>
      <c r="K377" s="357"/>
      <c r="L377" s="357"/>
      <c r="M377" s="357"/>
      <c r="N377" s="357"/>
      <c r="O377" s="357"/>
      <c r="P377" s="357"/>
      <c r="Q377" s="357"/>
      <c r="R377" s="357"/>
      <c r="S377" s="357"/>
      <c r="T377" s="357"/>
      <c r="U377" s="357"/>
      <c r="V377" s="357"/>
      <c r="W377" s="357"/>
      <c r="X377" s="357"/>
      <c r="Y377" s="357"/>
      <c r="Z377" s="357"/>
      <c r="AA377" s="357"/>
      <c r="AB377" s="357"/>
      <c r="AC377" s="357"/>
      <c r="AD377" s="357"/>
      <c r="AE377" s="357"/>
      <c r="AF377" s="357"/>
      <c r="AG377" s="357"/>
      <c r="AH377" s="357"/>
      <c r="AI377" s="357"/>
      <c r="AJ377" s="357"/>
      <c r="AK377" s="357"/>
      <c r="AL377" s="357"/>
      <c r="AM377" s="357"/>
      <c r="AN377" s="357"/>
      <c r="AO377" s="357"/>
      <c r="AP377" s="357"/>
      <c r="AQ377" s="357"/>
      <c r="AR377" s="357"/>
      <c r="AS377" s="357"/>
      <c r="AT377" s="357"/>
      <c r="AU377" s="357"/>
      <c r="AV377" s="357"/>
      <c r="AW377" s="357"/>
      <c r="AX377" s="357"/>
      <c r="AY377" s="357"/>
      <c r="AZ377" s="357"/>
      <c r="BA377" s="357"/>
      <c r="BB377" s="357"/>
    </row>
    <row r="378" ht="12.75" customHeight="1">
      <c r="A378" s="357"/>
      <c r="B378" s="357"/>
      <c r="C378" s="357"/>
      <c r="D378" s="357"/>
      <c r="E378" s="357"/>
      <c r="F378" s="357"/>
      <c r="G378" s="357"/>
      <c r="H378" s="357"/>
      <c r="I378" s="357"/>
      <c r="J378" s="357"/>
      <c r="K378" s="357"/>
      <c r="L378" s="357"/>
      <c r="M378" s="357"/>
      <c r="N378" s="357"/>
      <c r="O378" s="357"/>
      <c r="P378" s="357"/>
      <c r="Q378" s="357"/>
      <c r="R378" s="357"/>
      <c r="S378" s="357"/>
      <c r="T378" s="357"/>
      <c r="U378" s="357"/>
      <c r="V378" s="357"/>
      <c r="W378" s="357"/>
      <c r="X378" s="357"/>
      <c r="Y378" s="357"/>
      <c r="Z378" s="357"/>
      <c r="AA378" s="357"/>
      <c r="AB378" s="357"/>
      <c r="AC378" s="357"/>
      <c r="AD378" s="357"/>
      <c r="AE378" s="357"/>
      <c r="AF378" s="357"/>
      <c r="AG378" s="357"/>
      <c r="AH378" s="357"/>
      <c r="AI378" s="357"/>
      <c r="AJ378" s="357"/>
      <c r="AK378" s="357"/>
      <c r="AL378" s="357"/>
      <c r="AM378" s="357"/>
      <c r="AN378" s="357"/>
      <c r="AO378" s="357"/>
      <c r="AP378" s="357"/>
      <c r="AQ378" s="357"/>
      <c r="AR378" s="357"/>
      <c r="AS378" s="357"/>
      <c r="AT378" s="357"/>
      <c r="AU378" s="357"/>
      <c r="AV378" s="357"/>
      <c r="AW378" s="357"/>
      <c r="AX378" s="357"/>
      <c r="AY378" s="357"/>
      <c r="AZ378" s="357"/>
      <c r="BA378" s="357"/>
      <c r="BB378" s="357"/>
    </row>
    <row r="379" ht="12.75" customHeight="1">
      <c r="A379" s="357"/>
      <c r="B379" s="357"/>
      <c r="C379" s="357"/>
      <c r="D379" s="357"/>
      <c r="E379" s="357"/>
      <c r="F379" s="357"/>
      <c r="G379" s="357"/>
      <c r="H379" s="357"/>
      <c r="I379" s="357"/>
      <c r="J379" s="357"/>
      <c r="K379" s="357"/>
      <c r="L379" s="357"/>
      <c r="M379" s="357"/>
      <c r="N379" s="357"/>
      <c r="O379" s="357"/>
      <c r="P379" s="357"/>
      <c r="Q379" s="357"/>
      <c r="R379" s="357"/>
      <c r="S379" s="357"/>
      <c r="T379" s="357"/>
      <c r="U379" s="357"/>
      <c r="V379" s="357"/>
      <c r="W379" s="357"/>
      <c r="X379" s="357"/>
      <c r="Y379" s="357"/>
      <c r="Z379" s="357"/>
      <c r="AA379" s="357"/>
      <c r="AB379" s="357"/>
      <c r="AC379" s="357"/>
      <c r="AD379" s="357"/>
      <c r="AE379" s="357"/>
      <c r="AF379" s="357"/>
      <c r="AG379" s="357"/>
      <c r="AH379" s="357"/>
      <c r="AI379" s="357"/>
      <c r="AJ379" s="357"/>
      <c r="AK379" s="357"/>
      <c r="AL379" s="357"/>
      <c r="AM379" s="357"/>
      <c r="AN379" s="357"/>
      <c r="AO379" s="357"/>
      <c r="AP379" s="357"/>
      <c r="AQ379" s="357"/>
      <c r="AR379" s="357"/>
      <c r="AS379" s="357"/>
      <c r="AT379" s="357"/>
      <c r="AU379" s="357"/>
      <c r="AV379" s="357"/>
      <c r="AW379" s="357"/>
      <c r="AX379" s="357"/>
      <c r="AY379" s="357"/>
      <c r="AZ379" s="357"/>
      <c r="BA379" s="357"/>
      <c r="BB379" s="357"/>
    </row>
    <row r="380" ht="12.75" customHeight="1">
      <c r="A380" s="357"/>
      <c r="B380" s="357"/>
      <c r="C380" s="357"/>
      <c r="D380" s="357"/>
      <c r="E380" s="357"/>
      <c r="F380" s="357"/>
      <c r="G380" s="357"/>
      <c r="H380" s="357"/>
      <c r="I380" s="357"/>
      <c r="J380" s="357"/>
      <c r="K380" s="357"/>
      <c r="L380" s="357"/>
      <c r="M380" s="357"/>
      <c r="N380" s="357"/>
      <c r="O380" s="357"/>
      <c r="P380" s="357"/>
      <c r="Q380" s="357"/>
      <c r="R380" s="357"/>
      <c r="S380" s="357"/>
      <c r="T380" s="357"/>
      <c r="U380" s="357"/>
      <c r="V380" s="357"/>
      <c r="W380" s="357"/>
      <c r="X380" s="357"/>
      <c r="Y380" s="357"/>
      <c r="Z380" s="357"/>
      <c r="AA380" s="357"/>
      <c r="AB380" s="357"/>
      <c r="AC380" s="357"/>
      <c r="AD380" s="357"/>
      <c r="AE380" s="357"/>
      <c r="AF380" s="357"/>
      <c r="AG380" s="357"/>
      <c r="AH380" s="357"/>
      <c r="AI380" s="357"/>
      <c r="AJ380" s="357"/>
      <c r="AK380" s="357"/>
      <c r="AL380" s="357"/>
      <c r="AM380" s="357"/>
      <c r="AN380" s="357"/>
      <c r="AO380" s="357"/>
      <c r="AP380" s="357"/>
      <c r="AQ380" s="357"/>
      <c r="AR380" s="357"/>
      <c r="AS380" s="357"/>
      <c r="AT380" s="357"/>
      <c r="AU380" s="357"/>
      <c r="AV380" s="357"/>
      <c r="AW380" s="357"/>
      <c r="AX380" s="357"/>
      <c r="AY380" s="357"/>
      <c r="AZ380" s="357"/>
      <c r="BA380" s="357"/>
      <c r="BB380" s="357"/>
    </row>
    <row r="381" ht="12.75" customHeight="1">
      <c r="A381" s="357"/>
      <c r="B381" s="357"/>
      <c r="C381" s="357"/>
      <c r="D381" s="357"/>
      <c r="E381" s="357"/>
      <c r="F381" s="357"/>
      <c r="G381" s="357"/>
      <c r="H381" s="357"/>
      <c r="I381" s="357"/>
      <c r="J381" s="357"/>
      <c r="K381" s="357"/>
      <c r="L381" s="357"/>
      <c r="M381" s="357"/>
      <c r="N381" s="357"/>
      <c r="O381" s="357"/>
      <c r="P381" s="357"/>
      <c r="Q381" s="357"/>
      <c r="R381" s="357"/>
      <c r="S381" s="357"/>
      <c r="T381" s="357"/>
      <c r="U381" s="357"/>
      <c r="V381" s="357"/>
      <c r="W381" s="357"/>
      <c r="X381" s="357"/>
      <c r="Y381" s="357"/>
      <c r="Z381" s="357"/>
      <c r="AA381" s="357"/>
      <c r="AB381" s="357"/>
      <c r="AC381" s="357"/>
      <c r="AD381" s="357"/>
      <c r="AE381" s="357"/>
      <c r="AF381" s="357"/>
      <c r="AG381" s="357"/>
      <c r="AH381" s="357"/>
      <c r="AI381" s="357"/>
      <c r="AJ381" s="357"/>
      <c r="AK381" s="357"/>
      <c r="AL381" s="357"/>
      <c r="AM381" s="357"/>
      <c r="AN381" s="357"/>
      <c r="AO381" s="357"/>
      <c r="AP381" s="357"/>
      <c r="AQ381" s="357"/>
      <c r="AR381" s="357"/>
      <c r="AS381" s="357"/>
      <c r="AT381" s="357"/>
      <c r="AU381" s="357"/>
      <c r="AV381" s="357"/>
      <c r="AW381" s="357"/>
      <c r="AX381" s="357"/>
      <c r="AY381" s="357"/>
      <c r="AZ381" s="357"/>
      <c r="BA381" s="357"/>
      <c r="BB381" s="357"/>
    </row>
    <row r="382" ht="12.75" customHeight="1">
      <c r="A382" s="357"/>
      <c r="B382" s="357"/>
      <c r="C382" s="357"/>
      <c r="D382" s="357"/>
      <c r="E382" s="357"/>
      <c r="F382" s="357"/>
      <c r="G382" s="357"/>
      <c r="H382" s="357"/>
      <c r="I382" s="357"/>
      <c r="J382" s="357"/>
      <c r="K382" s="357"/>
      <c r="L382" s="357"/>
      <c r="M382" s="357"/>
      <c r="N382" s="357"/>
      <c r="O382" s="357"/>
      <c r="P382" s="357"/>
      <c r="Q382" s="357"/>
      <c r="R382" s="357"/>
      <c r="S382" s="357"/>
      <c r="T382" s="357"/>
      <c r="U382" s="357"/>
      <c r="V382" s="357"/>
      <c r="W382" s="357"/>
      <c r="X382" s="357"/>
      <c r="Y382" s="357"/>
      <c r="Z382" s="357"/>
      <c r="AA382" s="357"/>
      <c r="AB382" s="357"/>
      <c r="AC382" s="357"/>
      <c r="AD382" s="357"/>
      <c r="AE382" s="357"/>
      <c r="AF382" s="357"/>
      <c r="AG382" s="357"/>
      <c r="AH382" s="357"/>
      <c r="AI382" s="357"/>
      <c r="AJ382" s="357"/>
      <c r="AK382" s="357"/>
      <c r="AL382" s="357"/>
      <c r="AM382" s="357"/>
      <c r="AN382" s="357"/>
      <c r="AO382" s="357"/>
      <c r="AP382" s="357"/>
      <c r="AQ382" s="357"/>
      <c r="AR382" s="357"/>
      <c r="AS382" s="357"/>
      <c r="AT382" s="357"/>
      <c r="AU382" s="357"/>
      <c r="AV382" s="357"/>
      <c r="AW382" s="357"/>
      <c r="AX382" s="357"/>
      <c r="AY382" s="357"/>
      <c r="AZ382" s="357"/>
      <c r="BA382" s="357"/>
      <c r="BB382" s="357"/>
    </row>
    <row r="383" ht="12.75" customHeight="1">
      <c r="A383" s="357"/>
      <c r="B383" s="357"/>
      <c r="C383" s="357"/>
      <c r="D383" s="357"/>
      <c r="E383" s="357"/>
      <c r="F383" s="357"/>
      <c r="G383" s="357"/>
      <c r="H383" s="357"/>
      <c r="I383" s="357"/>
      <c r="J383" s="357"/>
      <c r="K383" s="357"/>
      <c r="L383" s="357"/>
      <c r="M383" s="357"/>
      <c r="N383" s="357"/>
      <c r="O383" s="357"/>
      <c r="P383" s="357"/>
      <c r="Q383" s="357"/>
      <c r="R383" s="357"/>
      <c r="S383" s="357"/>
      <c r="T383" s="357"/>
      <c r="U383" s="357"/>
      <c r="V383" s="357"/>
      <c r="W383" s="357"/>
      <c r="X383" s="357"/>
      <c r="Y383" s="357"/>
      <c r="Z383" s="357"/>
      <c r="AA383" s="357"/>
      <c r="AB383" s="357"/>
      <c r="AC383" s="357"/>
      <c r="AD383" s="357"/>
      <c r="AE383" s="357"/>
      <c r="AF383" s="357"/>
      <c r="AG383" s="357"/>
      <c r="AH383" s="357"/>
      <c r="AI383" s="357"/>
      <c r="AJ383" s="357"/>
      <c r="AK383" s="357"/>
      <c r="AL383" s="357"/>
      <c r="AM383" s="357"/>
      <c r="AN383" s="357"/>
      <c r="AO383" s="357"/>
      <c r="AP383" s="357"/>
      <c r="AQ383" s="357"/>
      <c r="AR383" s="357"/>
      <c r="AS383" s="357"/>
      <c r="AT383" s="357"/>
      <c r="AU383" s="357"/>
      <c r="AV383" s="357"/>
      <c r="AW383" s="357"/>
      <c r="AX383" s="357"/>
      <c r="AY383" s="357"/>
      <c r="AZ383" s="357"/>
      <c r="BA383" s="357"/>
      <c r="BB383" s="357"/>
    </row>
    <row r="384" ht="12.75" customHeight="1">
      <c r="A384" s="357"/>
      <c r="B384" s="357"/>
      <c r="C384" s="357"/>
      <c r="D384" s="357"/>
      <c r="E384" s="357"/>
      <c r="F384" s="357"/>
      <c r="G384" s="357"/>
      <c r="H384" s="357"/>
      <c r="I384" s="357"/>
      <c r="J384" s="357"/>
      <c r="K384" s="357"/>
      <c r="L384" s="357"/>
      <c r="M384" s="357"/>
      <c r="N384" s="357"/>
      <c r="O384" s="357"/>
      <c r="P384" s="357"/>
      <c r="Q384" s="357"/>
      <c r="R384" s="357"/>
      <c r="S384" s="357"/>
      <c r="T384" s="357"/>
      <c r="U384" s="357"/>
      <c r="V384" s="357"/>
      <c r="W384" s="357"/>
      <c r="X384" s="357"/>
      <c r="Y384" s="357"/>
      <c r="Z384" s="357"/>
      <c r="AA384" s="357"/>
      <c r="AB384" s="357"/>
      <c r="AC384" s="357"/>
      <c r="AD384" s="357"/>
      <c r="AE384" s="357"/>
      <c r="AF384" s="357"/>
      <c r="AG384" s="357"/>
      <c r="AH384" s="357"/>
      <c r="AI384" s="357"/>
      <c r="AJ384" s="357"/>
      <c r="AK384" s="357"/>
      <c r="AL384" s="357"/>
      <c r="AM384" s="357"/>
      <c r="AN384" s="357"/>
      <c r="AO384" s="357"/>
      <c r="AP384" s="357"/>
      <c r="AQ384" s="357"/>
      <c r="AR384" s="357"/>
      <c r="AS384" s="357"/>
      <c r="AT384" s="357"/>
      <c r="AU384" s="357"/>
      <c r="AV384" s="357"/>
      <c r="AW384" s="357"/>
      <c r="AX384" s="357"/>
      <c r="AY384" s="357"/>
      <c r="AZ384" s="357"/>
      <c r="BA384" s="357"/>
      <c r="BB384" s="357"/>
    </row>
    <row r="385" ht="12.75" customHeight="1">
      <c r="A385" s="357"/>
      <c r="B385" s="357"/>
      <c r="C385" s="357"/>
      <c r="D385" s="357"/>
      <c r="E385" s="357"/>
      <c r="F385" s="357"/>
      <c r="G385" s="357"/>
      <c r="H385" s="357"/>
      <c r="I385" s="357"/>
      <c r="J385" s="357"/>
      <c r="K385" s="357"/>
      <c r="L385" s="357"/>
      <c r="M385" s="357"/>
      <c r="N385" s="357"/>
      <c r="O385" s="357"/>
      <c r="P385" s="357"/>
      <c r="Q385" s="357"/>
      <c r="R385" s="357"/>
      <c r="S385" s="357"/>
      <c r="T385" s="357"/>
      <c r="U385" s="357"/>
      <c r="V385" s="357"/>
      <c r="W385" s="357"/>
      <c r="X385" s="357"/>
      <c r="Y385" s="357"/>
      <c r="Z385" s="357"/>
      <c r="AA385" s="357"/>
      <c r="AB385" s="357"/>
      <c r="AC385" s="357"/>
      <c r="AD385" s="357"/>
      <c r="AE385" s="357"/>
      <c r="AF385" s="357"/>
      <c r="AG385" s="357"/>
      <c r="AH385" s="357"/>
      <c r="AI385" s="357"/>
      <c r="AJ385" s="357"/>
      <c r="AK385" s="357"/>
      <c r="AL385" s="357"/>
      <c r="AM385" s="357"/>
      <c r="AN385" s="357"/>
      <c r="AO385" s="357"/>
      <c r="AP385" s="357"/>
      <c r="AQ385" s="357"/>
      <c r="AR385" s="357"/>
      <c r="AS385" s="357"/>
      <c r="AT385" s="357"/>
      <c r="AU385" s="357"/>
      <c r="AV385" s="357"/>
      <c r="AW385" s="357"/>
      <c r="AX385" s="357"/>
      <c r="AY385" s="357"/>
      <c r="AZ385" s="357"/>
      <c r="BA385" s="357"/>
      <c r="BB385" s="357"/>
    </row>
    <row r="386" ht="12.75" customHeight="1">
      <c r="A386" s="357"/>
      <c r="B386" s="357"/>
      <c r="C386" s="357"/>
      <c r="D386" s="357"/>
      <c r="E386" s="357"/>
      <c r="F386" s="357"/>
      <c r="G386" s="357"/>
      <c r="H386" s="357"/>
      <c r="I386" s="357"/>
      <c r="J386" s="357"/>
      <c r="K386" s="357"/>
      <c r="L386" s="357"/>
      <c r="M386" s="357"/>
      <c r="N386" s="357"/>
      <c r="O386" s="357"/>
      <c r="P386" s="357"/>
      <c r="Q386" s="357"/>
      <c r="R386" s="357"/>
      <c r="S386" s="357"/>
      <c r="T386" s="357"/>
      <c r="U386" s="357"/>
      <c r="V386" s="357"/>
      <c r="W386" s="357"/>
      <c r="X386" s="357"/>
      <c r="Y386" s="357"/>
      <c r="Z386" s="357"/>
      <c r="AA386" s="357"/>
      <c r="AB386" s="357"/>
      <c r="AC386" s="357"/>
      <c r="AD386" s="357"/>
      <c r="AE386" s="357"/>
      <c r="AF386" s="357"/>
      <c r="AG386" s="357"/>
      <c r="AH386" s="357"/>
      <c r="AI386" s="357"/>
      <c r="AJ386" s="357"/>
      <c r="AK386" s="357"/>
      <c r="AL386" s="357"/>
      <c r="AM386" s="357"/>
      <c r="AN386" s="357"/>
      <c r="AO386" s="357"/>
      <c r="AP386" s="357"/>
      <c r="AQ386" s="357"/>
      <c r="AR386" s="357"/>
      <c r="AS386" s="357"/>
      <c r="AT386" s="357"/>
      <c r="AU386" s="357"/>
      <c r="AV386" s="357"/>
      <c r="AW386" s="357"/>
      <c r="AX386" s="357"/>
      <c r="AY386" s="357"/>
      <c r="AZ386" s="357"/>
      <c r="BA386" s="357"/>
      <c r="BB386" s="357"/>
    </row>
    <row r="387" ht="12.75" customHeight="1">
      <c r="A387" s="357"/>
      <c r="B387" s="357"/>
      <c r="C387" s="357"/>
      <c r="D387" s="357"/>
      <c r="E387" s="357"/>
      <c r="F387" s="357"/>
      <c r="G387" s="357"/>
      <c r="H387" s="357"/>
      <c r="I387" s="357"/>
      <c r="J387" s="357"/>
      <c r="K387" s="357"/>
      <c r="L387" s="357"/>
      <c r="M387" s="357"/>
      <c r="N387" s="357"/>
      <c r="O387" s="357"/>
      <c r="P387" s="357"/>
      <c r="Q387" s="357"/>
      <c r="R387" s="357"/>
      <c r="S387" s="357"/>
      <c r="T387" s="357"/>
      <c r="U387" s="357"/>
      <c r="V387" s="357"/>
      <c r="W387" s="357"/>
      <c r="X387" s="357"/>
      <c r="Y387" s="357"/>
      <c r="Z387" s="357"/>
      <c r="AA387" s="357"/>
      <c r="AB387" s="357"/>
      <c r="AC387" s="357"/>
      <c r="AD387" s="357"/>
      <c r="AE387" s="357"/>
      <c r="AF387" s="357"/>
      <c r="AG387" s="357"/>
      <c r="AH387" s="357"/>
      <c r="AI387" s="357"/>
      <c r="AJ387" s="357"/>
      <c r="AK387" s="357"/>
      <c r="AL387" s="357"/>
      <c r="AM387" s="357"/>
      <c r="AN387" s="357"/>
      <c r="AO387" s="357"/>
      <c r="AP387" s="357"/>
      <c r="AQ387" s="357"/>
      <c r="AR387" s="357"/>
      <c r="AS387" s="357"/>
      <c r="AT387" s="357"/>
      <c r="AU387" s="357"/>
      <c r="AV387" s="357"/>
      <c r="AW387" s="357"/>
      <c r="AX387" s="357"/>
      <c r="AY387" s="357"/>
      <c r="AZ387" s="357"/>
      <c r="BA387" s="357"/>
      <c r="BB387" s="357"/>
    </row>
    <row r="388" ht="12.75" customHeight="1">
      <c r="A388" s="357"/>
      <c r="B388" s="357"/>
      <c r="C388" s="357"/>
      <c r="D388" s="357"/>
      <c r="E388" s="357"/>
      <c r="F388" s="357"/>
      <c r="G388" s="357"/>
      <c r="H388" s="357"/>
      <c r="I388" s="357"/>
      <c r="J388" s="357"/>
      <c r="K388" s="357"/>
      <c r="L388" s="357"/>
      <c r="M388" s="357"/>
      <c r="N388" s="357"/>
      <c r="O388" s="357"/>
      <c r="P388" s="357"/>
      <c r="Q388" s="357"/>
      <c r="R388" s="357"/>
      <c r="S388" s="357"/>
      <c r="T388" s="357"/>
      <c r="U388" s="357"/>
      <c r="V388" s="357"/>
      <c r="W388" s="357"/>
      <c r="X388" s="357"/>
      <c r="Y388" s="357"/>
      <c r="Z388" s="357"/>
      <c r="AA388" s="357"/>
      <c r="AB388" s="357"/>
      <c r="AC388" s="357"/>
      <c r="AD388" s="357"/>
      <c r="AE388" s="357"/>
      <c r="AF388" s="357"/>
      <c r="AG388" s="357"/>
      <c r="AH388" s="357"/>
      <c r="AI388" s="357"/>
      <c r="AJ388" s="357"/>
      <c r="AK388" s="357"/>
      <c r="AL388" s="357"/>
      <c r="AM388" s="357"/>
      <c r="AN388" s="357"/>
      <c r="AO388" s="357"/>
      <c r="AP388" s="357"/>
      <c r="AQ388" s="357"/>
      <c r="AR388" s="357"/>
      <c r="AS388" s="357"/>
      <c r="AT388" s="357"/>
      <c r="AU388" s="357"/>
      <c r="AV388" s="357"/>
      <c r="AW388" s="357"/>
      <c r="AX388" s="357"/>
      <c r="AY388" s="357"/>
      <c r="AZ388" s="357"/>
      <c r="BA388" s="357"/>
      <c r="BB388" s="357"/>
    </row>
    <row r="389" ht="12.75" customHeight="1">
      <c r="A389" s="357"/>
      <c r="B389" s="357"/>
      <c r="C389" s="357"/>
      <c r="D389" s="357"/>
      <c r="E389" s="357"/>
      <c r="F389" s="357"/>
      <c r="G389" s="357"/>
      <c r="H389" s="357"/>
      <c r="I389" s="357"/>
      <c r="J389" s="357"/>
      <c r="K389" s="357"/>
      <c r="L389" s="357"/>
      <c r="M389" s="357"/>
      <c r="N389" s="357"/>
      <c r="O389" s="357"/>
      <c r="P389" s="357"/>
      <c r="Q389" s="357"/>
      <c r="R389" s="357"/>
      <c r="S389" s="357"/>
      <c r="T389" s="357"/>
      <c r="U389" s="357"/>
      <c r="V389" s="357"/>
      <c r="W389" s="357"/>
      <c r="X389" s="357"/>
      <c r="Y389" s="357"/>
      <c r="Z389" s="357"/>
      <c r="AA389" s="357"/>
      <c r="AB389" s="357"/>
      <c r="AC389" s="357"/>
      <c r="AD389" s="357"/>
      <c r="AE389" s="357"/>
      <c r="AF389" s="357"/>
      <c r="AG389" s="357"/>
      <c r="AH389" s="357"/>
      <c r="AI389" s="357"/>
      <c r="AJ389" s="357"/>
      <c r="AK389" s="357"/>
      <c r="AL389" s="357"/>
      <c r="AM389" s="357"/>
      <c r="AN389" s="357"/>
      <c r="AO389" s="357"/>
      <c r="AP389" s="357"/>
      <c r="AQ389" s="357"/>
      <c r="AR389" s="357"/>
      <c r="AS389" s="357"/>
      <c r="AT389" s="357"/>
      <c r="AU389" s="357"/>
      <c r="AV389" s="357"/>
      <c r="AW389" s="357"/>
      <c r="AX389" s="357"/>
      <c r="AY389" s="357"/>
      <c r="AZ389" s="357"/>
      <c r="BA389" s="357"/>
      <c r="BB389" s="357"/>
    </row>
    <row r="390" ht="12.75" customHeight="1">
      <c r="A390" s="357"/>
      <c r="B390" s="357"/>
      <c r="C390" s="357"/>
      <c r="D390" s="357"/>
      <c r="E390" s="357"/>
      <c r="F390" s="357"/>
      <c r="G390" s="357"/>
      <c r="H390" s="357"/>
      <c r="I390" s="357"/>
      <c r="J390" s="357"/>
      <c r="K390" s="357"/>
      <c r="L390" s="357"/>
      <c r="M390" s="357"/>
      <c r="N390" s="357"/>
      <c r="O390" s="357"/>
      <c r="P390" s="357"/>
      <c r="Q390" s="357"/>
      <c r="R390" s="357"/>
      <c r="S390" s="357"/>
      <c r="T390" s="357"/>
      <c r="U390" s="357"/>
      <c r="V390" s="357"/>
      <c r="W390" s="357"/>
      <c r="X390" s="357"/>
      <c r="Y390" s="357"/>
      <c r="Z390" s="357"/>
      <c r="AA390" s="357"/>
      <c r="AB390" s="357"/>
      <c r="AC390" s="357"/>
      <c r="AD390" s="357"/>
      <c r="AE390" s="357"/>
      <c r="AF390" s="357"/>
      <c r="AG390" s="357"/>
      <c r="AH390" s="357"/>
      <c r="AI390" s="357"/>
      <c r="AJ390" s="357"/>
      <c r="AK390" s="357"/>
      <c r="AL390" s="357"/>
      <c r="AM390" s="357"/>
      <c r="AN390" s="357"/>
      <c r="AO390" s="357"/>
      <c r="AP390" s="357"/>
      <c r="AQ390" s="357"/>
      <c r="AR390" s="357"/>
      <c r="AS390" s="357"/>
      <c r="AT390" s="357"/>
      <c r="AU390" s="357"/>
      <c r="AV390" s="357"/>
      <c r="AW390" s="357"/>
      <c r="AX390" s="357"/>
      <c r="AY390" s="357"/>
      <c r="AZ390" s="357"/>
      <c r="BA390" s="357"/>
      <c r="BB390" s="357"/>
    </row>
    <row r="391" ht="12.75" customHeight="1">
      <c r="A391" s="357"/>
      <c r="B391" s="357"/>
      <c r="C391" s="357"/>
      <c r="D391" s="357"/>
      <c r="E391" s="357"/>
      <c r="F391" s="357"/>
      <c r="G391" s="357"/>
      <c r="H391" s="357"/>
      <c r="I391" s="357"/>
      <c r="J391" s="357"/>
      <c r="K391" s="357"/>
      <c r="L391" s="357"/>
      <c r="M391" s="357"/>
      <c r="N391" s="357"/>
      <c r="O391" s="357"/>
      <c r="P391" s="357"/>
      <c r="Q391" s="357"/>
      <c r="R391" s="357"/>
      <c r="S391" s="357"/>
      <c r="T391" s="357"/>
      <c r="U391" s="357"/>
      <c r="V391" s="357"/>
      <c r="W391" s="357"/>
      <c r="X391" s="357"/>
      <c r="Y391" s="357"/>
      <c r="Z391" s="357"/>
      <c r="AA391" s="357"/>
      <c r="AB391" s="357"/>
      <c r="AC391" s="357"/>
      <c r="AD391" s="357"/>
      <c r="AE391" s="357"/>
      <c r="AF391" s="357"/>
      <c r="AG391" s="357"/>
      <c r="AH391" s="357"/>
      <c r="AI391" s="357"/>
      <c r="AJ391" s="357"/>
      <c r="AK391" s="357"/>
      <c r="AL391" s="357"/>
      <c r="AM391" s="357"/>
      <c r="AN391" s="357"/>
      <c r="AO391" s="357"/>
      <c r="AP391" s="357"/>
      <c r="AQ391" s="357"/>
      <c r="AR391" s="357"/>
      <c r="AS391" s="357"/>
      <c r="AT391" s="357"/>
      <c r="AU391" s="357"/>
      <c r="AV391" s="357"/>
      <c r="AW391" s="357"/>
      <c r="AX391" s="357"/>
      <c r="AY391" s="357"/>
      <c r="AZ391" s="357"/>
      <c r="BA391" s="357"/>
      <c r="BB391" s="357"/>
    </row>
    <row r="392" ht="12.75" customHeight="1">
      <c r="A392" s="357"/>
      <c r="B392" s="357"/>
      <c r="C392" s="357"/>
      <c r="D392" s="357"/>
      <c r="E392" s="357"/>
      <c r="F392" s="357"/>
      <c r="G392" s="357"/>
      <c r="H392" s="357"/>
      <c r="I392" s="357"/>
      <c r="J392" s="357"/>
      <c r="K392" s="357"/>
      <c r="L392" s="357"/>
      <c r="M392" s="357"/>
      <c r="N392" s="357"/>
      <c r="O392" s="357"/>
      <c r="P392" s="357"/>
      <c r="Q392" s="357"/>
      <c r="R392" s="357"/>
      <c r="S392" s="357"/>
      <c r="T392" s="357"/>
      <c r="U392" s="357"/>
      <c r="V392" s="357"/>
      <c r="W392" s="357"/>
      <c r="X392" s="357"/>
      <c r="Y392" s="357"/>
      <c r="Z392" s="357"/>
      <c r="AA392" s="357"/>
      <c r="AB392" s="357"/>
      <c r="AC392" s="357"/>
      <c r="AD392" s="357"/>
      <c r="AE392" s="357"/>
      <c r="AF392" s="357"/>
      <c r="AG392" s="357"/>
      <c r="AH392" s="357"/>
      <c r="AI392" s="357"/>
      <c r="AJ392" s="357"/>
      <c r="AK392" s="357"/>
      <c r="AL392" s="357"/>
      <c r="AM392" s="357"/>
      <c r="AN392" s="357"/>
      <c r="AO392" s="357"/>
      <c r="AP392" s="357"/>
      <c r="AQ392" s="357"/>
      <c r="AR392" s="357"/>
      <c r="AS392" s="357"/>
      <c r="AT392" s="357"/>
      <c r="AU392" s="357"/>
      <c r="AV392" s="357"/>
      <c r="AW392" s="357"/>
      <c r="AX392" s="357"/>
      <c r="AY392" s="357"/>
      <c r="AZ392" s="357"/>
      <c r="BA392" s="357"/>
      <c r="BB392" s="357"/>
    </row>
    <row r="393" ht="12.75" customHeight="1">
      <c r="A393" s="357"/>
      <c r="B393" s="357"/>
      <c r="C393" s="357"/>
      <c r="D393" s="357"/>
      <c r="E393" s="357"/>
      <c r="F393" s="357"/>
      <c r="G393" s="357"/>
      <c r="H393" s="357"/>
      <c r="I393" s="357"/>
      <c r="J393" s="357"/>
      <c r="K393" s="357"/>
      <c r="L393" s="357"/>
      <c r="M393" s="357"/>
      <c r="N393" s="357"/>
      <c r="O393" s="357"/>
      <c r="P393" s="357"/>
      <c r="Q393" s="357"/>
      <c r="R393" s="357"/>
      <c r="S393" s="357"/>
      <c r="T393" s="357"/>
      <c r="U393" s="357"/>
      <c r="V393" s="357"/>
      <c r="W393" s="357"/>
      <c r="X393" s="357"/>
      <c r="Y393" s="357"/>
      <c r="Z393" s="357"/>
      <c r="AA393" s="357"/>
      <c r="AB393" s="357"/>
      <c r="AC393" s="357"/>
      <c r="AD393" s="357"/>
      <c r="AE393" s="357"/>
      <c r="AF393" s="357"/>
      <c r="AG393" s="357"/>
      <c r="AH393" s="357"/>
      <c r="AI393" s="357"/>
      <c r="AJ393" s="357"/>
      <c r="AK393" s="357"/>
      <c r="AL393" s="357"/>
      <c r="AM393" s="357"/>
      <c r="AN393" s="357"/>
      <c r="AO393" s="357"/>
      <c r="AP393" s="357"/>
      <c r="AQ393" s="357"/>
      <c r="AR393" s="357"/>
      <c r="AS393" s="357"/>
      <c r="AT393" s="357"/>
      <c r="AU393" s="357"/>
      <c r="AV393" s="357"/>
      <c r="AW393" s="357"/>
      <c r="AX393" s="357"/>
      <c r="AY393" s="357"/>
      <c r="AZ393" s="357"/>
      <c r="BA393" s="357"/>
      <c r="BB393" s="357"/>
    </row>
    <row r="394" ht="12.75" customHeight="1">
      <c r="A394" s="357"/>
      <c r="B394" s="357"/>
      <c r="C394" s="357"/>
      <c r="D394" s="357"/>
      <c r="E394" s="357"/>
      <c r="F394" s="357"/>
      <c r="G394" s="357"/>
      <c r="H394" s="357"/>
      <c r="I394" s="357"/>
      <c r="J394" s="357"/>
      <c r="K394" s="357"/>
      <c r="L394" s="357"/>
      <c r="M394" s="357"/>
      <c r="N394" s="357"/>
      <c r="O394" s="357"/>
      <c r="P394" s="357"/>
      <c r="Q394" s="357"/>
      <c r="R394" s="357"/>
      <c r="S394" s="357"/>
      <c r="T394" s="357"/>
      <c r="U394" s="357"/>
      <c r="V394" s="357"/>
      <c r="W394" s="357"/>
      <c r="X394" s="357"/>
      <c r="Y394" s="357"/>
      <c r="Z394" s="357"/>
      <c r="AA394" s="357"/>
      <c r="AB394" s="357"/>
      <c r="AC394" s="357"/>
      <c r="AD394" s="357"/>
      <c r="AE394" s="357"/>
      <c r="AF394" s="357"/>
      <c r="AG394" s="357"/>
      <c r="AH394" s="357"/>
      <c r="AI394" s="357"/>
      <c r="AJ394" s="357"/>
      <c r="AK394" s="357"/>
      <c r="AL394" s="357"/>
      <c r="AM394" s="357"/>
      <c r="AN394" s="357"/>
      <c r="AO394" s="357"/>
      <c r="AP394" s="357"/>
      <c r="AQ394" s="357"/>
      <c r="AR394" s="357"/>
      <c r="AS394" s="357"/>
      <c r="AT394" s="357"/>
      <c r="AU394" s="357"/>
      <c r="AV394" s="357"/>
      <c r="AW394" s="357"/>
      <c r="AX394" s="357"/>
      <c r="AY394" s="357"/>
      <c r="AZ394" s="357"/>
      <c r="BA394" s="357"/>
      <c r="BB394" s="357"/>
    </row>
    <row r="395" ht="12.75" customHeight="1">
      <c r="A395" s="357"/>
      <c r="B395" s="357"/>
      <c r="C395" s="357"/>
      <c r="D395" s="357"/>
      <c r="E395" s="357"/>
      <c r="F395" s="357"/>
      <c r="G395" s="357"/>
      <c r="H395" s="357"/>
      <c r="I395" s="357"/>
      <c r="J395" s="357"/>
      <c r="K395" s="357"/>
      <c r="L395" s="357"/>
      <c r="M395" s="357"/>
      <c r="N395" s="357"/>
      <c r="O395" s="357"/>
      <c r="P395" s="357"/>
      <c r="Q395" s="357"/>
      <c r="R395" s="357"/>
      <c r="S395" s="357"/>
      <c r="T395" s="357"/>
      <c r="U395" s="357"/>
      <c r="V395" s="357"/>
      <c r="W395" s="357"/>
      <c r="X395" s="357"/>
      <c r="Y395" s="357"/>
      <c r="Z395" s="357"/>
      <c r="AA395" s="357"/>
      <c r="AB395" s="357"/>
      <c r="AC395" s="357"/>
      <c r="AD395" s="357"/>
      <c r="AE395" s="357"/>
      <c r="AF395" s="357"/>
      <c r="AG395" s="357"/>
      <c r="AH395" s="357"/>
      <c r="AI395" s="357"/>
      <c r="AJ395" s="357"/>
      <c r="AK395" s="357"/>
      <c r="AL395" s="357"/>
      <c r="AM395" s="357"/>
      <c r="AN395" s="357"/>
      <c r="AO395" s="357"/>
      <c r="AP395" s="357"/>
      <c r="AQ395" s="357"/>
      <c r="AR395" s="357"/>
      <c r="AS395" s="357"/>
      <c r="AT395" s="357"/>
      <c r="AU395" s="357"/>
      <c r="AV395" s="357"/>
      <c r="AW395" s="357"/>
      <c r="AX395" s="357"/>
      <c r="AY395" s="357"/>
      <c r="AZ395" s="357"/>
      <c r="BA395" s="357"/>
      <c r="BB395" s="357"/>
    </row>
    <row r="396" ht="12.75" customHeight="1">
      <c r="A396" s="357"/>
      <c r="B396" s="357"/>
      <c r="C396" s="357"/>
      <c r="D396" s="357"/>
      <c r="E396" s="357"/>
      <c r="F396" s="357"/>
      <c r="G396" s="357"/>
      <c r="H396" s="357"/>
      <c r="I396" s="357"/>
      <c r="J396" s="357"/>
      <c r="K396" s="357"/>
      <c r="L396" s="357"/>
      <c r="M396" s="357"/>
      <c r="N396" s="357"/>
      <c r="O396" s="357"/>
      <c r="P396" s="357"/>
      <c r="Q396" s="357"/>
      <c r="R396" s="357"/>
      <c r="S396" s="357"/>
      <c r="T396" s="357"/>
      <c r="U396" s="357"/>
      <c r="V396" s="357"/>
      <c r="W396" s="357"/>
      <c r="X396" s="357"/>
      <c r="Y396" s="357"/>
      <c r="Z396" s="357"/>
      <c r="AA396" s="357"/>
      <c r="AB396" s="357"/>
      <c r="AC396" s="357"/>
      <c r="AD396" s="357"/>
      <c r="AE396" s="357"/>
      <c r="AF396" s="357"/>
      <c r="AG396" s="357"/>
      <c r="AH396" s="357"/>
      <c r="AI396" s="357"/>
      <c r="AJ396" s="357"/>
      <c r="AK396" s="357"/>
      <c r="AL396" s="357"/>
      <c r="AM396" s="357"/>
      <c r="AN396" s="357"/>
      <c r="AO396" s="357"/>
      <c r="AP396" s="357"/>
      <c r="AQ396" s="357"/>
      <c r="AR396" s="357"/>
      <c r="AS396" s="357"/>
      <c r="AT396" s="357"/>
      <c r="AU396" s="357"/>
      <c r="AV396" s="357"/>
      <c r="AW396" s="357"/>
      <c r="AX396" s="357"/>
      <c r="AY396" s="357"/>
      <c r="AZ396" s="357"/>
      <c r="BA396" s="357"/>
      <c r="BB396" s="357"/>
    </row>
    <row r="397" ht="12.75" customHeight="1">
      <c r="A397" s="357"/>
      <c r="B397" s="357"/>
      <c r="C397" s="357"/>
      <c r="D397" s="357"/>
      <c r="E397" s="357"/>
      <c r="F397" s="357"/>
      <c r="G397" s="357"/>
      <c r="H397" s="357"/>
      <c r="I397" s="357"/>
      <c r="J397" s="357"/>
      <c r="K397" s="357"/>
      <c r="L397" s="357"/>
      <c r="M397" s="357"/>
      <c r="N397" s="357"/>
      <c r="O397" s="357"/>
      <c r="P397" s="357"/>
      <c r="Q397" s="357"/>
      <c r="R397" s="357"/>
      <c r="S397" s="357"/>
      <c r="T397" s="357"/>
      <c r="U397" s="357"/>
      <c r="V397" s="357"/>
      <c r="W397" s="357"/>
      <c r="X397" s="357"/>
      <c r="Y397" s="357"/>
      <c r="Z397" s="357"/>
      <c r="AA397" s="357"/>
      <c r="AB397" s="357"/>
      <c r="AC397" s="357"/>
      <c r="AD397" s="357"/>
      <c r="AE397" s="357"/>
      <c r="AF397" s="357"/>
      <c r="AG397" s="357"/>
      <c r="AH397" s="357"/>
      <c r="AI397" s="357"/>
      <c r="AJ397" s="357"/>
      <c r="AK397" s="357"/>
      <c r="AL397" s="357"/>
      <c r="AM397" s="357"/>
      <c r="AN397" s="357"/>
      <c r="AO397" s="357"/>
      <c r="AP397" s="357"/>
      <c r="AQ397" s="357"/>
      <c r="AR397" s="357"/>
      <c r="AS397" s="357"/>
      <c r="AT397" s="357"/>
      <c r="AU397" s="357"/>
      <c r="AV397" s="357"/>
      <c r="AW397" s="357"/>
      <c r="AX397" s="357"/>
      <c r="AY397" s="357"/>
      <c r="AZ397" s="357"/>
      <c r="BA397" s="357"/>
      <c r="BB397" s="357"/>
    </row>
    <row r="398" ht="12.75" customHeight="1">
      <c r="A398" s="357"/>
      <c r="B398" s="357"/>
      <c r="C398" s="357"/>
      <c r="D398" s="357"/>
      <c r="E398" s="357"/>
      <c r="F398" s="357"/>
      <c r="G398" s="357"/>
      <c r="H398" s="357"/>
      <c r="I398" s="357"/>
      <c r="J398" s="357"/>
      <c r="K398" s="357"/>
      <c r="L398" s="357"/>
      <c r="M398" s="357"/>
      <c r="N398" s="357"/>
      <c r="O398" s="357"/>
      <c r="P398" s="357"/>
      <c r="Q398" s="357"/>
      <c r="R398" s="357"/>
      <c r="S398" s="357"/>
      <c r="T398" s="357"/>
      <c r="U398" s="357"/>
      <c r="V398" s="357"/>
      <c r="W398" s="357"/>
      <c r="X398" s="357"/>
      <c r="Y398" s="357"/>
      <c r="Z398" s="357"/>
      <c r="AA398" s="357"/>
      <c r="AB398" s="357"/>
      <c r="AC398" s="357"/>
      <c r="AD398" s="357"/>
      <c r="AE398" s="357"/>
      <c r="AF398" s="357"/>
      <c r="AG398" s="357"/>
      <c r="AH398" s="357"/>
      <c r="AI398" s="357"/>
      <c r="AJ398" s="357"/>
      <c r="AK398" s="357"/>
      <c r="AL398" s="357"/>
      <c r="AM398" s="357"/>
      <c r="AN398" s="357"/>
      <c r="AO398" s="357"/>
      <c r="AP398" s="357"/>
      <c r="AQ398" s="357"/>
      <c r="AR398" s="357"/>
      <c r="AS398" s="357"/>
      <c r="AT398" s="357"/>
      <c r="AU398" s="357"/>
      <c r="AV398" s="357"/>
      <c r="AW398" s="357"/>
      <c r="AX398" s="357"/>
      <c r="AY398" s="357"/>
      <c r="AZ398" s="357"/>
      <c r="BA398" s="357"/>
      <c r="BB398" s="357"/>
    </row>
    <row r="399" ht="12.75" customHeight="1">
      <c r="A399" s="357"/>
      <c r="B399" s="357"/>
      <c r="C399" s="357"/>
      <c r="D399" s="357"/>
      <c r="E399" s="357"/>
      <c r="F399" s="357"/>
      <c r="G399" s="357"/>
      <c r="H399" s="357"/>
      <c r="I399" s="357"/>
      <c r="J399" s="357"/>
      <c r="K399" s="357"/>
      <c r="L399" s="357"/>
      <c r="M399" s="357"/>
      <c r="N399" s="357"/>
      <c r="O399" s="357"/>
      <c r="P399" s="357"/>
      <c r="Q399" s="357"/>
      <c r="R399" s="357"/>
      <c r="S399" s="357"/>
      <c r="T399" s="357"/>
      <c r="U399" s="357"/>
      <c r="V399" s="357"/>
      <c r="W399" s="357"/>
      <c r="X399" s="357"/>
      <c r="Y399" s="357"/>
      <c r="Z399" s="357"/>
      <c r="AA399" s="357"/>
      <c r="AB399" s="357"/>
      <c r="AC399" s="357"/>
      <c r="AD399" s="357"/>
      <c r="AE399" s="357"/>
      <c r="AF399" s="357"/>
      <c r="AG399" s="357"/>
      <c r="AH399" s="357"/>
      <c r="AI399" s="357"/>
      <c r="AJ399" s="357"/>
      <c r="AK399" s="357"/>
      <c r="AL399" s="357"/>
      <c r="AM399" s="357"/>
      <c r="AN399" s="357"/>
      <c r="AO399" s="357"/>
      <c r="AP399" s="357"/>
      <c r="AQ399" s="357"/>
      <c r="AR399" s="357"/>
      <c r="AS399" s="357"/>
      <c r="AT399" s="357"/>
      <c r="AU399" s="357"/>
      <c r="AV399" s="357"/>
      <c r="AW399" s="357"/>
      <c r="AX399" s="357"/>
      <c r="AY399" s="357"/>
      <c r="AZ399" s="357"/>
      <c r="BA399" s="357"/>
      <c r="BB399" s="357"/>
    </row>
    <row r="400" ht="12.75" customHeight="1">
      <c r="A400" s="357"/>
      <c r="B400" s="357"/>
      <c r="C400" s="357"/>
      <c r="D400" s="357"/>
      <c r="E400" s="357"/>
      <c r="F400" s="357"/>
      <c r="G400" s="357"/>
      <c r="H400" s="357"/>
      <c r="I400" s="357"/>
      <c r="J400" s="357"/>
      <c r="K400" s="357"/>
      <c r="L400" s="357"/>
      <c r="M400" s="357"/>
      <c r="N400" s="357"/>
      <c r="O400" s="357"/>
      <c r="P400" s="357"/>
      <c r="Q400" s="357"/>
      <c r="R400" s="357"/>
      <c r="S400" s="357"/>
      <c r="T400" s="357"/>
      <c r="U400" s="357"/>
      <c r="V400" s="357"/>
      <c r="W400" s="357"/>
      <c r="X400" s="357"/>
      <c r="Y400" s="357"/>
      <c r="Z400" s="357"/>
      <c r="AA400" s="357"/>
      <c r="AB400" s="357"/>
      <c r="AC400" s="357"/>
      <c r="AD400" s="357"/>
      <c r="AE400" s="357"/>
      <c r="AF400" s="357"/>
      <c r="AG400" s="357"/>
      <c r="AH400" s="357"/>
      <c r="AI400" s="357"/>
      <c r="AJ400" s="357"/>
      <c r="AK400" s="357"/>
      <c r="AL400" s="357"/>
      <c r="AM400" s="357"/>
      <c r="AN400" s="357"/>
      <c r="AO400" s="357"/>
      <c r="AP400" s="357"/>
      <c r="AQ400" s="357"/>
      <c r="AR400" s="357"/>
      <c r="AS400" s="357"/>
      <c r="AT400" s="357"/>
      <c r="AU400" s="357"/>
      <c r="AV400" s="357"/>
      <c r="AW400" s="357"/>
      <c r="AX400" s="357"/>
      <c r="AY400" s="357"/>
      <c r="AZ400" s="357"/>
      <c r="BA400" s="357"/>
      <c r="BB400" s="357"/>
    </row>
    <row r="401" ht="12.75" customHeight="1">
      <c r="A401" s="357"/>
      <c r="B401" s="357"/>
      <c r="C401" s="357"/>
      <c r="D401" s="357"/>
      <c r="E401" s="357"/>
      <c r="F401" s="357"/>
      <c r="G401" s="357"/>
      <c r="H401" s="357"/>
      <c r="I401" s="357"/>
      <c r="J401" s="357"/>
      <c r="K401" s="357"/>
      <c r="L401" s="357"/>
      <c r="M401" s="357"/>
      <c r="N401" s="357"/>
      <c r="O401" s="357"/>
      <c r="P401" s="357"/>
      <c r="Q401" s="357"/>
      <c r="R401" s="357"/>
      <c r="S401" s="357"/>
      <c r="T401" s="357"/>
      <c r="U401" s="357"/>
      <c r="V401" s="357"/>
      <c r="W401" s="357"/>
      <c r="X401" s="357"/>
      <c r="Y401" s="357"/>
      <c r="Z401" s="357"/>
      <c r="AA401" s="357"/>
      <c r="AB401" s="357"/>
      <c r="AC401" s="357"/>
      <c r="AD401" s="357"/>
      <c r="AE401" s="357"/>
      <c r="AF401" s="357"/>
      <c r="AG401" s="357"/>
      <c r="AH401" s="357"/>
      <c r="AI401" s="357"/>
      <c r="AJ401" s="357"/>
      <c r="AK401" s="357"/>
      <c r="AL401" s="357"/>
      <c r="AM401" s="357"/>
      <c r="AN401" s="357"/>
      <c r="AO401" s="357"/>
      <c r="AP401" s="357"/>
      <c r="AQ401" s="357"/>
      <c r="AR401" s="357"/>
      <c r="AS401" s="357"/>
      <c r="AT401" s="357"/>
      <c r="AU401" s="357"/>
      <c r="AV401" s="357"/>
      <c r="AW401" s="357"/>
      <c r="AX401" s="357"/>
      <c r="AY401" s="357"/>
      <c r="AZ401" s="357"/>
      <c r="BA401" s="357"/>
      <c r="BB401" s="357"/>
    </row>
    <row r="402" ht="12.75" customHeight="1">
      <c r="A402" s="357"/>
      <c r="B402" s="357"/>
      <c r="C402" s="357"/>
      <c r="D402" s="357"/>
      <c r="E402" s="357"/>
      <c r="F402" s="357"/>
      <c r="G402" s="357"/>
      <c r="H402" s="357"/>
      <c r="I402" s="357"/>
      <c r="J402" s="357"/>
      <c r="K402" s="357"/>
      <c r="L402" s="357"/>
      <c r="M402" s="357"/>
      <c r="N402" s="357"/>
      <c r="O402" s="357"/>
      <c r="P402" s="357"/>
      <c r="Q402" s="357"/>
      <c r="R402" s="357"/>
      <c r="S402" s="357"/>
      <c r="T402" s="357"/>
      <c r="U402" s="357"/>
      <c r="V402" s="357"/>
      <c r="W402" s="357"/>
      <c r="X402" s="357"/>
      <c r="Y402" s="357"/>
      <c r="Z402" s="357"/>
      <c r="AA402" s="357"/>
      <c r="AB402" s="357"/>
      <c r="AC402" s="357"/>
      <c r="AD402" s="357"/>
      <c r="AE402" s="357"/>
      <c r="AF402" s="357"/>
      <c r="AG402" s="357"/>
      <c r="AH402" s="357"/>
      <c r="AI402" s="357"/>
      <c r="AJ402" s="357"/>
      <c r="AK402" s="357"/>
      <c r="AL402" s="357"/>
      <c r="AM402" s="357"/>
      <c r="AN402" s="357"/>
      <c r="AO402" s="357"/>
      <c r="AP402" s="357"/>
      <c r="AQ402" s="357"/>
      <c r="AR402" s="357"/>
      <c r="AS402" s="357"/>
      <c r="AT402" s="357"/>
      <c r="AU402" s="357"/>
      <c r="AV402" s="357"/>
      <c r="AW402" s="357"/>
      <c r="AX402" s="357"/>
      <c r="AY402" s="357"/>
      <c r="AZ402" s="357"/>
      <c r="BA402" s="357"/>
      <c r="BB402" s="357"/>
    </row>
    <row r="403" ht="12.75" customHeight="1">
      <c r="A403" s="357"/>
      <c r="B403" s="357"/>
      <c r="C403" s="357"/>
      <c r="D403" s="357"/>
      <c r="E403" s="357"/>
      <c r="F403" s="357"/>
      <c r="G403" s="357"/>
      <c r="H403" s="357"/>
      <c r="I403" s="357"/>
      <c r="J403" s="357"/>
      <c r="K403" s="357"/>
      <c r="L403" s="357"/>
      <c r="M403" s="357"/>
      <c r="N403" s="357"/>
      <c r="O403" s="357"/>
      <c r="P403" s="357"/>
      <c r="Q403" s="357"/>
      <c r="R403" s="357"/>
      <c r="S403" s="357"/>
      <c r="T403" s="357"/>
      <c r="U403" s="357"/>
      <c r="V403" s="357"/>
      <c r="W403" s="357"/>
      <c r="X403" s="357"/>
      <c r="Y403" s="357"/>
      <c r="Z403" s="357"/>
      <c r="AA403" s="357"/>
      <c r="AB403" s="357"/>
      <c r="AC403" s="357"/>
      <c r="AD403" s="357"/>
      <c r="AE403" s="357"/>
      <c r="AF403" s="357"/>
      <c r="AG403" s="357"/>
      <c r="AH403" s="357"/>
      <c r="AI403" s="357"/>
      <c r="AJ403" s="357"/>
      <c r="AK403" s="357"/>
      <c r="AL403" s="357"/>
      <c r="AM403" s="357"/>
      <c r="AN403" s="357"/>
      <c r="AO403" s="357"/>
      <c r="AP403" s="357"/>
      <c r="AQ403" s="357"/>
      <c r="AR403" s="357"/>
      <c r="AS403" s="357"/>
      <c r="AT403" s="357"/>
      <c r="AU403" s="357"/>
      <c r="AV403" s="357"/>
      <c r="AW403" s="357"/>
      <c r="AX403" s="357"/>
      <c r="AY403" s="357"/>
      <c r="AZ403" s="357"/>
      <c r="BA403" s="357"/>
      <c r="BB403" s="357"/>
    </row>
    <row r="404" ht="12.75" customHeight="1">
      <c r="A404" s="357"/>
      <c r="B404" s="357"/>
      <c r="C404" s="357"/>
      <c r="D404" s="357"/>
      <c r="E404" s="357"/>
      <c r="F404" s="357"/>
      <c r="G404" s="357"/>
      <c r="H404" s="357"/>
      <c r="I404" s="357"/>
      <c r="J404" s="357"/>
      <c r="K404" s="357"/>
      <c r="L404" s="357"/>
      <c r="M404" s="357"/>
      <c r="N404" s="357"/>
      <c r="O404" s="357"/>
      <c r="P404" s="357"/>
      <c r="Q404" s="357"/>
      <c r="R404" s="357"/>
      <c r="S404" s="357"/>
      <c r="T404" s="357"/>
      <c r="U404" s="357"/>
      <c r="V404" s="357"/>
      <c r="W404" s="357"/>
      <c r="X404" s="357"/>
      <c r="Y404" s="357"/>
      <c r="Z404" s="357"/>
      <c r="AA404" s="357"/>
      <c r="AB404" s="357"/>
      <c r="AC404" s="357"/>
      <c r="AD404" s="357"/>
      <c r="AE404" s="357"/>
      <c r="AF404" s="357"/>
      <c r="AG404" s="357"/>
      <c r="AH404" s="357"/>
      <c r="AI404" s="357"/>
      <c r="AJ404" s="357"/>
      <c r="AK404" s="357"/>
      <c r="AL404" s="357"/>
      <c r="AM404" s="357"/>
      <c r="AN404" s="357"/>
      <c r="AO404" s="357"/>
      <c r="AP404" s="357"/>
      <c r="AQ404" s="357"/>
      <c r="AR404" s="357"/>
      <c r="AS404" s="357"/>
      <c r="AT404" s="357"/>
      <c r="AU404" s="357"/>
      <c r="AV404" s="357"/>
      <c r="AW404" s="357"/>
      <c r="AX404" s="357"/>
      <c r="AY404" s="357"/>
      <c r="AZ404" s="357"/>
      <c r="BA404" s="357"/>
      <c r="BB404" s="357"/>
    </row>
    <row r="405" ht="12.75" customHeight="1">
      <c r="A405" s="357"/>
      <c r="B405" s="357"/>
      <c r="C405" s="357"/>
      <c r="D405" s="357"/>
      <c r="E405" s="357"/>
      <c r="F405" s="357"/>
      <c r="G405" s="357"/>
      <c r="H405" s="357"/>
      <c r="I405" s="357"/>
      <c r="J405" s="357"/>
      <c r="K405" s="357"/>
      <c r="L405" s="357"/>
      <c r="M405" s="357"/>
      <c r="N405" s="357"/>
      <c r="O405" s="357"/>
      <c r="P405" s="357"/>
      <c r="Q405" s="357"/>
      <c r="R405" s="357"/>
      <c r="S405" s="357"/>
      <c r="T405" s="357"/>
      <c r="U405" s="357"/>
      <c r="V405" s="357"/>
      <c r="W405" s="357"/>
      <c r="X405" s="357"/>
      <c r="Y405" s="357"/>
      <c r="Z405" s="357"/>
      <c r="AA405" s="357"/>
      <c r="AB405" s="357"/>
      <c r="AC405" s="357"/>
      <c r="AD405" s="357"/>
      <c r="AE405" s="357"/>
      <c r="AF405" s="357"/>
      <c r="AG405" s="357"/>
      <c r="AH405" s="357"/>
      <c r="AI405" s="357"/>
      <c r="AJ405" s="357"/>
      <c r="AK405" s="357"/>
      <c r="AL405" s="357"/>
      <c r="AM405" s="357"/>
      <c r="AN405" s="357"/>
      <c r="AO405" s="357"/>
      <c r="AP405" s="357"/>
      <c r="AQ405" s="357"/>
      <c r="AR405" s="357"/>
      <c r="AS405" s="357"/>
      <c r="AT405" s="357"/>
      <c r="AU405" s="357"/>
      <c r="AV405" s="357"/>
      <c r="AW405" s="357"/>
      <c r="AX405" s="357"/>
      <c r="AY405" s="357"/>
      <c r="AZ405" s="357"/>
      <c r="BA405" s="357"/>
      <c r="BB405" s="357"/>
    </row>
    <row r="406" ht="12.75" customHeight="1">
      <c r="A406" s="357"/>
      <c r="B406" s="357"/>
      <c r="C406" s="357"/>
      <c r="D406" s="357"/>
      <c r="E406" s="357"/>
      <c r="F406" s="357"/>
      <c r="G406" s="357"/>
      <c r="H406" s="357"/>
      <c r="I406" s="357"/>
      <c r="J406" s="357"/>
      <c r="K406" s="357"/>
      <c r="L406" s="357"/>
      <c r="M406" s="357"/>
      <c r="N406" s="357"/>
      <c r="O406" s="357"/>
      <c r="P406" s="357"/>
      <c r="Q406" s="357"/>
      <c r="R406" s="357"/>
      <c r="S406" s="357"/>
      <c r="T406" s="357"/>
      <c r="U406" s="357"/>
      <c r="V406" s="357"/>
      <c r="W406" s="357"/>
      <c r="X406" s="357"/>
      <c r="Y406" s="357"/>
      <c r="Z406" s="357"/>
      <c r="AA406" s="357"/>
      <c r="AB406" s="357"/>
      <c r="AC406" s="357"/>
      <c r="AD406" s="357"/>
      <c r="AE406" s="357"/>
      <c r="AF406" s="357"/>
      <c r="AG406" s="357"/>
      <c r="AH406" s="357"/>
      <c r="AI406" s="357"/>
      <c r="AJ406" s="357"/>
      <c r="AK406" s="357"/>
      <c r="AL406" s="357"/>
      <c r="AM406" s="357"/>
      <c r="AN406" s="357"/>
      <c r="AO406" s="357"/>
      <c r="AP406" s="357"/>
      <c r="AQ406" s="357"/>
      <c r="AR406" s="357"/>
      <c r="AS406" s="357"/>
      <c r="AT406" s="357"/>
      <c r="AU406" s="357"/>
      <c r="AV406" s="357"/>
      <c r="AW406" s="357"/>
      <c r="AX406" s="357"/>
      <c r="AY406" s="357"/>
      <c r="AZ406" s="357"/>
      <c r="BA406" s="357"/>
      <c r="BB406" s="357"/>
    </row>
    <row r="407" ht="12.75" customHeight="1">
      <c r="A407" s="357"/>
      <c r="B407" s="357"/>
      <c r="C407" s="357"/>
      <c r="D407" s="357"/>
      <c r="E407" s="357"/>
      <c r="F407" s="357"/>
      <c r="G407" s="357"/>
      <c r="H407" s="357"/>
      <c r="I407" s="357"/>
      <c r="J407" s="357"/>
      <c r="K407" s="357"/>
      <c r="L407" s="357"/>
      <c r="M407" s="357"/>
      <c r="N407" s="357"/>
      <c r="O407" s="357"/>
      <c r="P407" s="357"/>
      <c r="Q407" s="357"/>
      <c r="R407" s="357"/>
      <c r="S407" s="357"/>
      <c r="T407" s="357"/>
      <c r="U407" s="357"/>
      <c r="V407" s="357"/>
      <c r="W407" s="357"/>
      <c r="X407" s="357"/>
      <c r="Y407" s="357"/>
      <c r="Z407" s="357"/>
      <c r="AA407" s="357"/>
      <c r="AB407" s="357"/>
      <c r="AC407" s="357"/>
      <c r="AD407" s="357"/>
      <c r="AE407" s="357"/>
      <c r="AF407" s="357"/>
      <c r="AG407" s="357"/>
      <c r="AH407" s="357"/>
      <c r="AI407" s="357"/>
      <c r="AJ407" s="357"/>
      <c r="AK407" s="357"/>
      <c r="AL407" s="357"/>
      <c r="AM407" s="357"/>
      <c r="AN407" s="357"/>
      <c r="AO407" s="357"/>
      <c r="AP407" s="357"/>
      <c r="AQ407" s="357"/>
      <c r="AR407" s="357"/>
      <c r="AS407" s="357"/>
      <c r="AT407" s="357"/>
      <c r="AU407" s="357"/>
      <c r="AV407" s="357"/>
      <c r="AW407" s="357"/>
      <c r="AX407" s="357"/>
      <c r="AY407" s="357"/>
      <c r="AZ407" s="357"/>
      <c r="BA407" s="357"/>
      <c r="BB407" s="357"/>
    </row>
    <row r="408" ht="12.75" customHeight="1">
      <c r="A408" s="357"/>
      <c r="B408" s="357"/>
      <c r="C408" s="357"/>
      <c r="D408" s="357"/>
      <c r="E408" s="357"/>
      <c r="F408" s="357"/>
      <c r="G408" s="357"/>
      <c r="H408" s="357"/>
      <c r="I408" s="357"/>
      <c r="J408" s="357"/>
      <c r="K408" s="357"/>
      <c r="L408" s="357"/>
      <c r="M408" s="357"/>
      <c r="N408" s="357"/>
      <c r="O408" s="357"/>
      <c r="P408" s="357"/>
      <c r="Q408" s="357"/>
      <c r="R408" s="357"/>
      <c r="S408" s="357"/>
      <c r="T408" s="357"/>
      <c r="U408" s="357"/>
      <c r="V408" s="357"/>
      <c r="W408" s="357"/>
      <c r="X408" s="357"/>
      <c r="Y408" s="357"/>
      <c r="Z408" s="357"/>
      <c r="AA408" s="357"/>
      <c r="AB408" s="357"/>
      <c r="AC408" s="357"/>
      <c r="AD408" s="357"/>
      <c r="AE408" s="357"/>
      <c r="AF408" s="357"/>
      <c r="AG408" s="357"/>
      <c r="AH408" s="357"/>
      <c r="AI408" s="357"/>
      <c r="AJ408" s="357"/>
      <c r="AK408" s="357"/>
      <c r="AL408" s="357"/>
      <c r="AM408" s="357"/>
      <c r="AN408" s="357"/>
      <c r="AO408" s="357"/>
      <c r="AP408" s="357"/>
      <c r="AQ408" s="357"/>
      <c r="AR408" s="357"/>
      <c r="AS408" s="357"/>
      <c r="AT408" s="357"/>
      <c r="AU408" s="357"/>
      <c r="AV408" s="357"/>
      <c r="AW408" s="357"/>
      <c r="AX408" s="357"/>
      <c r="AY408" s="357"/>
      <c r="AZ408" s="357"/>
      <c r="BA408" s="357"/>
      <c r="BB408" s="357"/>
    </row>
    <row r="409" ht="12.75" customHeight="1">
      <c r="A409" s="357"/>
      <c r="B409" s="357"/>
      <c r="C409" s="357"/>
      <c r="D409" s="357"/>
      <c r="E409" s="357"/>
      <c r="F409" s="357"/>
      <c r="G409" s="357"/>
      <c r="H409" s="357"/>
      <c r="I409" s="357"/>
      <c r="J409" s="357"/>
      <c r="K409" s="357"/>
      <c r="L409" s="357"/>
      <c r="M409" s="357"/>
      <c r="N409" s="357"/>
      <c r="O409" s="357"/>
      <c r="P409" s="357"/>
      <c r="Q409" s="357"/>
      <c r="R409" s="357"/>
      <c r="S409" s="357"/>
      <c r="T409" s="357"/>
      <c r="U409" s="357"/>
      <c r="V409" s="357"/>
      <c r="W409" s="357"/>
      <c r="X409" s="357"/>
      <c r="Y409" s="357"/>
      <c r="Z409" s="357"/>
      <c r="AA409" s="357"/>
      <c r="AB409" s="357"/>
      <c r="AC409" s="357"/>
      <c r="AD409" s="357"/>
      <c r="AE409" s="357"/>
      <c r="AF409" s="357"/>
      <c r="AG409" s="357"/>
      <c r="AH409" s="357"/>
      <c r="AI409" s="357"/>
      <c r="AJ409" s="357"/>
      <c r="AK409" s="357"/>
      <c r="AL409" s="357"/>
      <c r="AM409" s="357"/>
      <c r="AN409" s="357"/>
      <c r="AO409" s="357"/>
      <c r="AP409" s="357"/>
      <c r="AQ409" s="357"/>
      <c r="AR409" s="357"/>
      <c r="AS409" s="357"/>
      <c r="AT409" s="357"/>
      <c r="AU409" s="357"/>
      <c r="AV409" s="357"/>
      <c r="AW409" s="357"/>
      <c r="AX409" s="357"/>
      <c r="AY409" s="357"/>
      <c r="AZ409" s="357"/>
      <c r="BA409" s="357"/>
      <c r="BB409" s="357"/>
    </row>
    <row r="410" ht="12.75" customHeight="1">
      <c r="A410" s="357"/>
      <c r="B410" s="357"/>
      <c r="C410" s="357"/>
      <c r="D410" s="357"/>
      <c r="E410" s="357"/>
      <c r="F410" s="357"/>
      <c r="G410" s="357"/>
      <c r="H410" s="357"/>
      <c r="I410" s="357"/>
      <c r="J410" s="357"/>
      <c r="K410" s="357"/>
      <c r="L410" s="357"/>
      <c r="M410" s="357"/>
      <c r="N410" s="357"/>
      <c r="O410" s="357"/>
      <c r="P410" s="357"/>
      <c r="Q410" s="357"/>
      <c r="R410" s="357"/>
      <c r="S410" s="357"/>
      <c r="T410" s="357"/>
      <c r="U410" s="357"/>
      <c r="V410" s="357"/>
      <c r="W410" s="357"/>
      <c r="X410" s="357"/>
      <c r="Y410" s="357"/>
      <c r="Z410" s="357"/>
      <c r="AA410" s="357"/>
      <c r="AB410" s="357"/>
      <c r="AC410" s="357"/>
      <c r="AD410" s="357"/>
      <c r="AE410" s="357"/>
      <c r="AF410" s="357"/>
      <c r="AG410" s="357"/>
      <c r="AH410" s="357"/>
      <c r="AI410" s="357"/>
      <c r="AJ410" s="357"/>
      <c r="AK410" s="357"/>
      <c r="AL410" s="357"/>
      <c r="AM410" s="357"/>
      <c r="AN410" s="357"/>
      <c r="AO410" s="357"/>
      <c r="AP410" s="357"/>
      <c r="AQ410" s="357"/>
      <c r="AR410" s="357"/>
      <c r="AS410" s="357"/>
      <c r="AT410" s="357"/>
      <c r="AU410" s="357"/>
      <c r="AV410" s="357"/>
      <c r="AW410" s="357"/>
      <c r="AX410" s="357"/>
      <c r="AY410" s="357"/>
      <c r="AZ410" s="357"/>
      <c r="BA410" s="357"/>
      <c r="BB410" s="357"/>
    </row>
    <row r="411" ht="12.75" customHeight="1">
      <c r="A411" s="357"/>
      <c r="B411" s="357"/>
      <c r="C411" s="357"/>
      <c r="D411" s="357"/>
      <c r="E411" s="357"/>
      <c r="F411" s="357"/>
      <c r="G411" s="357"/>
      <c r="H411" s="357"/>
      <c r="I411" s="357"/>
      <c r="J411" s="357"/>
      <c r="K411" s="357"/>
      <c r="L411" s="357"/>
      <c r="M411" s="357"/>
      <c r="N411" s="357"/>
      <c r="O411" s="357"/>
      <c r="P411" s="357"/>
      <c r="Q411" s="357"/>
      <c r="R411" s="357"/>
      <c r="S411" s="357"/>
      <c r="T411" s="357"/>
      <c r="U411" s="357"/>
      <c r="V411" s="357"/>
      <c r="W411" s="357"/>
      <c r="X411" s="357"/>
      <c r="Y411" s="357"/>
      <c r="Z411" s="357"/>
      <c r="AA411" s="357"/>
      <c r="AB411" s="357"/>
      <c r="AC411" s="357"/>
      <c r="AD411" s="357"/>
      <c r="AE411" s="357"/>
      <c r="AF411" s="357"/>
      <c r="AG411" s="357"/>
      <c r="AH411" s="357"/>
      <c r="AI411" s="357"/>
      <c r="AJ411" s="357"/>
      <c r="AK411" s="357"/>
      <c r="AL411" s="357"/>
      <c r="AM411" s="357"/>
      <c r="AN411" s="357"/>
      <c r="AO411" s="357"/>
      <c r="AP411" s="357"/>
      <c r="AQ411" s="357"/>
      <c r="AR411" s="357"/>
      <c r="AS411" s="357"/>
      <c r="AT411" s="357"/>
      <c r="AU411" s="357"/>
      <c r="AV411" s="357"/>
      <c r="AW411" s="357"/>
      <c r="AX411" s="357"/>
      <c r="AY411" s="357"/>
      <c r="AZ411" s="357"/>
      <c r="BA411" s="357"/>
      <c r="BB411" s="357"/>
    </row>
    <row r="412" ht="12.75" customHeight="1">
      <c r="A412" s="357"/>
      <c r="B412" s="357"/>
      <c r="C412" s="357"/>
      <c r="D412" s="357"/>
      <c r="E412" s="357"/>
      <c r="F412" s="357"/>
      <c r="G412" s="357"/>
      <c r="H412" s="357"/>
      <c r="I412" s="357"/>
      <c r="J412" s="357"/>
      <c r="K412" s="357"/>
      <c r="L412" s="357"/>
      <c r="M412" s="357"/>
      <c r="N412" s="357"/>
      <c r="O412" s="357"/>
      <c r="P412" s="357"/>
      <c r="Q412" s="357"/>
      <c r="R412" s="357"/>
      <c r="S412" s="357"/>
      <c r="T412" s="357"/>
      <c r="U412" s="357"/>
      <c r="V412" s="357"/>
      <c r="W412" s="357"/>
      <c r="X412" s="357"/>
      <c r="Y412" s="357"/>
      <c r="Z412" s="357"/>
      <c r="AA412" s="357"/>
      <c r="AB412" s="357"/>
      <c r="AC412" s="357"/>
      <c r="AD412" s="357"/>
      <c r="AE412" s="357"/>
      <c r="AF412" s="357"/>
      <c r="AG412" s="357"/>
      <c r="AH412" s="357"/>
      <c r="AI412" s="357"/>
      <c r="AJ412" s="357"/>
      <c r="AK412" s="357"/>
      <c r="AL412" s="357"/>
      <c r="AM412" s="357"/>
      <c r="AN412" s="357"/>
      <c r="AO412" s="357"/>
      <c r="AP412" s="357"/>
      <c r="AQ412" s="357"/>
      <c r="AR412" s="357"/>
      <c r="AS412" s="357"/>
      <c r="AT412" s="357"/>
      <c r="AU412" s="357"/>
      <c r="AV412" s="357"/>
      <c r="AW412" s="357"/>
      <c r="AX412" s="357"/>
      <c r="AY412" s="357"/>
      <c r="AZ412" s="357"/>
      <c r="BA412" s="357"/>
      <c r="BB412" s="357"/>
    </row>
    <row r="413" ht="12.75" customHeight="1">
      <c r="A413" s="357"/>
      <c r="B413" s="357"/>
      <c r="C413" s="357"/>
      <c r="D413" s="357"/>
      <c r="E413" s="357"/>
      <c r="F413" s="357"/>
      <c r="G413" s="357"/>
      <c r="H413" s="357"/>
      <c r="I413" s="357"/>
      <c r="J413" s="357"/>
      <c r="K413" s="357"/>
      <c r="L413" s="357"/>
      <c r="M413" s="357"/>
      <c r="N413" s="357"/>
      <c r="O413" s="357"/>
      <c r="P413" s="357"/>
      <c r="Q413" s="357"/>
      <c r="R413" s="357"/>
      <c r="S413" s="357"/>
      <c r="T413" s="357"/>
      <c r="U413" s="357"/>
      <c r="V413" s="357"/>
      <c r="W413" s="357"/>
      <c r="X413" s="357"/>
      <c r="Y413" s="357"/>
      <c r="Z413" s="357"/>
      <c r="AA413" s="357"/>
      <c r="AB413" s="357"/>
      <c r="AC413" s="357"/>
      <c r="AD413" s="357"/>
      <c r="AE413" s="357"/>
      <c r="AF413" s="357"/>
      <c r="AG413" s="357"/>
      <c r="AH413" s="357"/>
      <c r="AI413" s="357"/>
      <c r="AJ413" s="357"/>
      <c r="AK413" s="357"/>
      <c r="AL413" s="357"/>
      <c r="AM413" s="357"/>
      <c r="AN413" s="357"/>
      <c r="AO413" s="357"/>
      <c r="AP413" s="357"/>
      <c r="AQ413" s="357"/>
      <c r="AR413" s="357"/>
      <c r="AS413" s="357"/>
      <c r="AT413" s="357"/>
      <c r="AU413" s="357"/>
      <c r="AV413" s="357"/>
      <c r="AW413" s="357"/>
      <c r="AX413" s="357"/>
      <c r="AY413" s="357"/>
      <c r="AZ413" s="357"/>
      <c r="BA413" s="357"/>
      <c r="BB413" s="357"/>
    </row>
    <row r="414" ht="12.75" customHeight="1">
      <c r="A414" s="357"/>
      <c r="B414" s="357"/>
      <c r="C414" s="357"/>
      <c r="D414" s="357"/>
      <c r="E414" s="357"/>
      <c r="F414" s="357"/>
      <c r="G414" s="357"/>
      <c r="H414" s="357"/>
      <c r="I414" s="357"/>
      <c r="J414" s="357"/>
      <c r="K414" s="357"/>
      <c r="L414" s="357"/>
      <c r="M414" s="357"/>
      <c r="N414" s="357"/>
      <c r="O414" s="357"/>
      <c r="P414" s="357"/>
      <c r="Q414" s="357"/>
      <c r="R414" s="357"/>
      <c r="S414" s="357"/>
      <c r="T414" s="357"/>
      <c r="U414" s="357"/>
      <c r="V414" s="357"/>
      <c r="W414" s="357"/>
      <c r="X414" s="357"/>
      <c r="Y414" s="357"/>
      <c r="Z414" s="357"/>
      <c r="AA414" s="357"/>
      <c r="AB414" s="357"/>
      <c r="AC414" s="357"/>
      <c r="AD414" s="357"/>
      <c r="AE414" s="357"/>
      <c r="AF414" s="357"/>
      <c r="AG414" s="357"/>
      <c r="AH414" s="357"/>
      <c r="AI414" s="357"/>
      <c r="AJ414" s="357"/>
      <c r="AK414" s="357"/>
      <c r="AL414" s="357"/>
      <c r="AM414" s="357"/>
      <c r="AN414" s="357"/>
      <c r="AO414" s="357"/>
      <c r="AP414" s="357"/>
      <c r="AQ414" s="357"/>
      <c r="AR414" s="357"/>
      <c r="AS414" s="357"/>
      <c r="AT414" s="357"/>
      <c r="AU414" s="357"/>
      <c r="AV414" s="357"/>
      <c r="AW414" s="357"/>
      <c r="AX414" s="357"/>
      <c r="AY414" s="357"/>
      <c r="AZ414" s="357"/>
      <c r="BA414" s="357"/>
      <c r="BB414" s="357"/>
    </row>
    <row r="415" ht="12.75" customHeight="1">
      <c r="A415" s="357"/>
      <c r="B415" s="357"/>
      <c r="C415" s="357"/>
      <c r="D415" s="357"/>
      <c r="E415" s="357"/>
      <c r="F415" s="357"/>
      <c r="G415" s="357"/>
      <c r="H415" s="357"/>
      <c r="I415" s="357"/>
      <c r="J415" s="357"/>
      <c r="K415" s="357"/>
      <c r="L415" s="357"/>
      <c r="M415" s="357"/>
      <c r="N415" s="357"/>
      <c r="O415" s="357"/>
      <c r="P415" s="357"/>
      <c r="Q415" s="357"/>
      <c r="R415" s="357"/>
      <c r="S415" s="357"/>
      <c r="T415" s="357"/>
      <c r="U415" s="357"/>
      <c r="V415" s="357"/>
      <c r="W415" s="357"/>
      <c r="X415" s="357"/>
      <c r="Y415" s="357"/>
      <c r="Z415" s="357"/>
      <c r="AA415" s="357"/>
      <c r="AB415" s="357"/>
      <c r="AC415" s="357"/>
      <c r="AD415" s="357"/>
      <c r="AE415" s="357"/>
      <c r="AF415" s="357"/>
      <c r="AG415" s="357"/>
      <c r="AH415" s="357"/>
      <c r="AI415" s="357"/>
      <c r="AJ415" s="357"/>
      <c r="AK415" s="357"/>
      <c r="AL415" s="357"/>
      <c r="AM415" s="357"/>
      <c r="AN415" s="357"/>
      <c r="AO415" s="357"/>
      <c r="AP415" s="357"/>
      <c r="AQ415" s="357"/>
      <c r="AR415" s="357"/>
      <c r="AS415" s="357"/>
      <c r="AT415" s="357"/>
      <c r="AU415" s="357"/>
      <c r="AV415" s="357"/>
      <c r="AW415" s="357"/>
      <c r="AX415" s="357"/>
      <c r="AY415" s="357"/>
      <c r="AZ415" s="357"/>
      <c r="BA415" s="357"/>
      <c r="BB415" s="357"/>
    </row>
    <row r="416" ht="12.75" customHeight="1">
      <c r="A416" s="357"/>
      <c r="B416" s="357"/>
      <c r="C416" s="357"/>
      <c r="D416" s="357"/>
      <c r="E416" s="357"/>
      <c r="F416" s="357"/>
      <c r="G416" s="357"/>
      <c r="H416" s="357"/>
      <c r="I416" s="357"/>
      <c r="J416" s="357"/>
      <c r="K416" s="357"/>
      <c r="L416" s="357"/>
      <c r="M416" s="357"/>
      <c r="N416" s="357"/>
      <c r="O416" s="357"/>
      <c r="P416" s="357"/>
      <c r="Q416" s="357"/>
      <c r="R416" s="357"/>
      <c r="S416" s="357"/>
      <c r="T416" s="357"/>
      <c r="U416" s="357"/>
      <c r="V416" s="357"/>
      <c r="W416" s="357"/>
      <c r="X416" s="357"/>
      <c r="Y416" s="357"/>
      <c r="Z416" s="357"/>
      <c r="AA416" s="357"/>
      <c r="AB416" s="357"/>
      <c r="AC416" s="357"/>
      <c r="AD416" s="357"/>
      <c r="AE416" s="357"/>
      <c r="AF416" s="357"/>
      <c r="AG416" s="357"/>
      <c r="AH416" s="357"/>
      <c r="AI416" s="357"/>
      <c r="AJ416" s="357"/>
      <c r="AK416" s="357"/>
      <c r="AL416" s="357"/>
      <c r="AM416" s="357"/>
      <c r="AN416" s="357"/>
      <c r="AO416" s="357"/>
      <c r="AP416" s="357"/>
      <c r="AQ416" s="357"/>
      <c r="AR416" s="357"/>
      <c r="AS416" s="357"/>
      <c r="AT416" s="357"/>
      <c r="AU416" s="357"/>
      <c r="AV416" s="357"/>
      <c r="AW416" s="357"/>
      <c r="AX416" s="357"/>
      <c r="AY416" s="357"/>
      <c r="AZ416" s="357"/>
      <c r="BA416" s="357"/>
      <c r="BB416" s="357"/>
    </row>
    <row r="417" ht="12.75" customHeight="1">
      <c r="A417" s="357"/>
      <c r="B417" s="357"/>
      <c r="C417" s="357"/>
      <c r="D417" s="357"/>
      <c r="E417" s="357"/>
      <c r="F417" s="357"/>
      <c r="G417" s="357"/>
      <c r="H417" s="357"/>
      <c r="I417" s="357"/>
      <c r="J417" s="357"/>
      <c r="K417" s="357"/>
      <c r="L417" s="357"/>
      <c r="M417" s="357"/>
      <c r="N417" s="357"/>
      <c r="O417" s="357"/>
      <c r="P417" s="357"/>
      <c r="Q417" s="357"/>
      <c r="R417" s="357"/>
      <c r="S417" s="357"/>
      <c r="T417" s="357"/>
      <c r="U417" s="357"/>
      <c r="V417" s="357"/>
      <c r="W417" s="357"/>
      <c r="X417" s="357"/>
      <c r="Y417" s="357"/>
      <c r="Z417" s="357"/>
      <c r="AA417" s="357"/>
      <c r="AB417" s="357"/>
      <c r="AC417" s="357"/>
      <c r="AD417" s="357"/>
      <c r="AE417" s="357"/>
      <c r="AF417" s="357"/>
      <c r="AG417" s="357"/>
      <c r="AH417" s="357"/>
      <c r="AI417" s="357"/>
      <c r="AJ417" s="357"/>
      <c r="AK417" s="357"/>
      <c r="AL417" s="357"/>
      <c r="AM417" s="357"/>
      <c r="AN417" s="357"/>
      <c r="AO417" s="357"/>
      <c r="AP417" s="357"/>
      <c r="AQ417" s="357"/>
      <c r="AR417" s="357"/>
      <c r="AS417" s="357"/>
      <c r="AT417" s="357"/>
      <c r="AU417" s="357"/>
      <c r="AV417" s="357"/>
      <c r="AW417" s="357"/>
      <c r="AX417" s="357"/>
      <c r="AY417" s="357"/>
      <c r="AZ417" s="357"/>
      <c r="BA417" s="357"/>
      <c r="BB417" s="357"/>
    </row>
    <row r="418" ht="12.75" customHeight="1">
      <c r="A418" s="357"/>
      <c r="B418" s="357"/>
      <c r="C418" s="357"/>
      <c r="D418" s="357"/>
      <c r="E418" s="357"/>
      <c r="F418" s="357"/>
      <c r="G418" s="357"/>
      <c r="H418" s="357"/>
      <c r="I418" s="357"/>
      <c r="J418" s="357"/>
      <c r="K418" s="357"/>
      <c r="L418" s="357"/>
      <c r="M418" s="357"/>
      <c r="N418" s="357"/>
      <c r="O418" s="357"/>
      <c r="P418" s="357"/>
      <c r="Q418" s="357"/>
      <c r="R418" s="357"/>
      <c r="S418" s="357"/>
      <c r="T418" s="357"/>
      <c r="U418" s="357"/>
      <c r="V418" s="357"/>
      <c r="W418" s="357"/>
      <c r="X418" s="357"/>
      <c r="Y418" s="357"/>
      <c r="Z418" s="357"/>
      <c r="AA418" s="357"/>
      <c r="AB418" s="357"/>
      <c r="AC418" s="357"/>
      <c r="AD418" s="357"/>
      <c r="AE418" s="357"/>
      <c r="AF418" s="357"/>
      <c r="AG418" s="357"/>
      <c r="AH418" s="357"/>
      <c r="AI418" s="357"/>
      <c r="AJ418" s="357"/>
      <c r="AK418" s="357"/>
      <c r="AL418" s="357"/>
      <c r="AM418" s="357"/>
      <c r="AN418" s="357"/>
      <c r="AO418" s="357"/>
      <c r="AP418" s="357"/>
      <c r="AQ418" s="357"/>
      <c r="AR418" s="357"/>
      <c r="AS418" s="357"/>
      <c r="AT418" s="357"/>
      <c r="AU418" s="357"/>
      <c r="AV418" s="357"/>
      <c r="AW418" s="357"/>
      <c r="AX418" s="357"/>
      <c r="AY418" s="357"/>
      <c r="AZ418" s="357"/>
      <c r="BA418" s="357"/>
      <c r="BB418" s="357"/>
    </row>
    <row r="419" ht="12.75" customHeight="1">
      <c r="A419" s="357"/>
      <c r="B419" s="357"/>
      <c r="C419" s="357"/>
      <c r="D419" s="357"/>
      <c r="E419" s="357"/>
      <c r="F419" s="357"/>
      <c r="G419" s="357"/>
      <c r="H419" s="357"/>
      <c r="I419" s="357"/>
      <c r="J419" s="357"/>
      <c r="K419" s="357"/>
      <c r="L419" s="357"/>
      <c r="M419" s="357"/>
      <c r="N419" s="357"/>
      <c r="O419" s="357"/>
      <c r="P419" s="357"/>
      <c r="Q419" s="357"/>
      <c r="R419" s="357"/>
      <c r="S419" s="357"/>
      <c r="T419" s="357"/>
      <c r="U419" s="357"/>
      <c r="V419" s="357"/>
      <c r="W419" s="357"/>
      <c r="X419" s="357"/>
      <c r="Y419" s="357"/>
      <c r="Z419" s="357"/>
      <c r="AA419" s="357"/>
      <c r="AB419" s="357"/>
      <c r="AC419" s="357"/>
      <c r="AD419" s="357"/>
      <c r="AE419" s="357"/>
      <c r="AF419" s="357"/>
      <c r="AG419" s="357"/>
      <c r="AH419" s="357"/>
      <c r="AI419" s="357"/>
      <c r="AJ419" s="357"/>
      <c r="AK419" s="357"/>
      <c r="AL419" s="357"/>
      <c r="AM419" s="357"/>
      <c r="AN419" s="357"/>
      <c r="AO419" s="357"/>
      <c r="AP419" s="357"/>
      <c r="AQ419" s="357"/>
      <c r="AR419" s="357"/>
      <c r="AS419" s="357"/>
      <c r="AT419" s="357"/>
      <c r="AU419" s="357"/>
      <c r="AV419" s="357"/>
      <c r="AW419" s="357"/>
      <c r="AX419" s="357"/>
      <c r="AY419" s="357"/>
      <c r="AZ419" s="357"/>
      <c r="BA419" s="357"/>
      <c r="BB419" s="357"/>
    </row>
    <row r="420" ht="12.75" customHeight="1">
      <c r="A420" s="357"/>
      <c r="B420" s="357"/>
      <c r="C420" s="357"/>
      <c r="D420" s="357"/>
      <c r="E420" s="357"/>
      <c r="F420" s="357"/>
      <c r="G420" s="357"/>
      <c r="H420" s="357"/>
      <c r="I420" s="357"/>
      <c r="J420" s="357"/>
      <c r="K420" s="357"/>
      <c r="L420" s="357"/>
      <c r="M420" s="357"/>
      <c r="N420" s="357"/>
      <c r="O420" s="357"/>
      <c r="P420" s="357"/>
      <c r="Q420" s="357"/>
      <c r="R420" s="357"/>
      <c r="S420" s="357"/>
      <c r="T420" s="357"/>
      <c r="U420" s="357"/>
      <c r="V420" s="357"/>
      <c r="W420" s="357"/>
      <c r="X420" s="357"/>
      <c r="Y420" s="357"/>
      <c r="Z420" s="357"/>
      <c r="AA420" s="357"/>
      <c r="AB420" s="357"/>
      <c r="AC420" s="357"/>
      <c r="AD420" s="357"/>
      <c r="AE420" s="357"/>
      <c r="AF420" s="357"/>
      <c r="AG420" s="357"/>
      <c r="AH420" s="357"/>
      <c r="AI420" s="357"/>
      <c r="AJ420" s="357"/>
      <c r="AK420" s="357"/>
      <c r="AL420" s="357"/>
      <c r="AM420" s="357"/>
      <c r="AN420" s="357"/>
      <c r="AO420" s="357"/>
      <c r="AP420" s="357"/>
      <c r="AQ420" s="357"/>
      <c r="AR420" s="357"/>
      <c r="AS420" s="357"/>
      <c r="AT420" s="357"/>
      <c r="AU420" s="357"/>
      <c r="AV420" s="357"/>
      <c r="AW420" s="357"/>
      <c r="AX420" s="357"/>
      <c r="AY420" s="357"/>
      <c r="AZ420" s="357"/>
      <c r="BA420" s="357"/>
      <c r="BB420" s="357"/>
    </row>
    <row r="421" ht="12.75" customHeight="1">
      <c r="A421" s="357"/>
      <c r="B421" s="357"/>
      <c r="C421" s="357"/>
      <c r="D421" s="357"/>
      <c r="E421" s="357"/>
      <c r="F421" s="357"/>
      <c r="G421" s="357"/>
      <c r="H421" s="357"/>
      <c r="I421" s="357"/>
      <c r="J421" s="357"/>
      <c r="K421" s="357"/>
      <c r="L421" s="357"/>
      <c r="M421" s="357"/>
      <c r="N421" s="357"/>
      <c r="O421" s="357"/>
      <c r="P421" s="357"/>
      <c r="Q421" s="357"/>
      <c r="R421" s="357"/>
      <c r="S421" s="357"/>
      <c r="T421" s="357"/>
      <c r="U421" s="357"/>
      <c r="V421" s="357"/>
      <c r="W421" s="357"/>
      <c r="X421" s="357"/>
      <c r="Y421" s="357"/>
      <c r="Z421" s="357"/>
      <c r="AA421" s="357"/>
      <c r="AB421" s="357"/>
      <c r="AC421" s="357"/>
      <c r="AD421" s="357"/>
      <c r="AE421" s="357"/>
      <c r="AF421" s="357"/>
      <c r="AG421" s="357"/>
      <c r="AH421" s="357"/>
      <c r="AI421" s="357"/>
      <c r="AJ421" s="357"/>
      <c r="AK421" s="357"/>
      <c r="AL421" s="357"/>
      <c r="AM421" s="357"/>
      <c r="AN421" s="357"/>
      <c r="AO421" s="357"/>
      <c r="AP421" s="357"/>
      <c r="AQ421" s="357"/>
      <c r="AR421" s="357"/>
      <c r="AS421" s="357"/>
      <c r="AT421" s="357"/>
      <c r="AU421" s="357"/>
      <c r="AV421" s="357"/>
      <c r="AW421" s="357"/>
      <c r="AX421" s="357"/>
      <c r="AY421" s="357"/>
      <c r="AZ421" s="357"/>
      <c r="BA421" s="357"/>
      <c r="BB421" s="357"/>
    </row>
    <row r="422" ht="12.75" customHeight="1">
      <c r="A422" s="357"/>
      <c r="B422" s="357"/>
      <c r="C422" s="357"/>
      <c r="D422" s="357"/>
      <c r="E422" s="357"/>
      <c r="F422" s="357"/>
      <c r="G422" s="357"/>
      <c r="H422" s="357"/>
      <c r="I422" s="357"/>
      <c r="J422" s="357"/>
      <c r="K422" s="357"/>
      <c r="L422" s="357"/>
      <c r="M422" s="357"/>
      <c r="N422" s="357"/>
      <c r="O422" s="357"/>
      <c r="P422" s="357"/>
      <c r="Q422" s="357"/>
      <c r="R422" s="357"/>
      <c r="S422" s="357"/>
      <c r="T422" s="357"/>
      <c r="U422" s="357"/>
      <c r="V422" s="357"/>
      <c r="W422" s="357"/>
      <c r="X422" s="357"/>
      <c r="Y422" s="357"/>
      <c r="Z422" s="357"/>
      <c r="AA422" s="357"/>
      <c r="AB422" s="357"/>
      <c r="AC422" s="357"/>
      <c r="AD422" s="357"/>
      <c r="AE422" s="357"/>
      <c r="AF422" s="357"/>
      <c r="AG422" s="357"/>
      <c r="AH422" s="357"/>
      <c r="AI422" s="357"/>
      <c r="AJ422" s="357"/>
      <c r="AK422" s="357"/>
      <c r="AL422" s="357"/>
      <c r="AM422" s="357"/>
      <c r="AN422" s="357"/>
      <c r="AO422" s="357"/>
      <c r="AP422" s="357"/>
      <c r="AQ422" s="357"/>
      <c r="AR422" s="357"/>
      <c r="AS422" s="357"/>
      <c r="AT422" s="357"/>
      <c r="AU422" s="357"/>
      <c r="AV422" s="357"/>
      <c r="AW422" s="357"/>
      <c r="AX422" s="357"/>
      <c r="AY422" s="357"/>
      <c r="AZ422" s="357"/>
      <c r="BA422" s="357"/>
      <c r="BB422" s="357"/>
    </row>
    <row r="423" ht="12.75" customHeight="1">
      <c r="A423" s="357"/>
      <c r="B423" s="357"/>
      <c r="C423" s="357"/>
      <c r="D423" s="357"/>
      <c r="E423" s="357"/>
      <c r="F423" s="357"/>
      <c r="G423" s="357"/>
      <c r="H423" s="357"/>
      <c r="I423" s="357"/>
      <c r="J423" s="357"/>
      <c r="K423" s="357"/>
      <c r="L423" s="357"/>
      <c r="M423" s="357"/>
      <c r="N423" s="357"/>
      <c r="O423" s="357"/>
      <c r="P423" s="357"/>
      <c r="Q423" s="357"/>
      <c r="R423" s="357"/>
      <c r="S423" s="357"/>
      <c r="T423" s="357"/>
      <c r="U423" s="357"/>
      <c r="V423" s="357"/>
      <c r="W423" s="357"/>
      <c r="X423" s="357"/>
      <c r="Y423" s="357"/>
      <c r="Z423" s="357"/>
      <c r="AA423" s="357"/>
      <c r="AB423" s="357"/>
      <c r="AC423" s="357"/>
      <c r="AD423" s="357"/>
      <c r="AE423" s="357"/>
      <c r="AF423" s="357"/>
      <c r="AG423" s="357"/>
      <c r="AH423" s="357"/>
      <c r="AI423" s="357"/>
      <c r="AJ423" s="357"/>
      <c r="AK423" s="357"/>
      <c r="AL423" s="357"/>
      <c r="AM423" s="357"/>
      <c r="AN423" s="357"/>
      <c r="AO423" s="357"/>
      <c r="AP423" s="357"/>
      <c r="AQ423" s="357"/>
      <c r="AR423" s="357"/>
      <c r="AS423" s="357"/>
      <c r="AT423" s="357"/>
      <c r="AU423" s="357"/>
      <c r="AV423" s="357"/>
      <c r="AW423" s="357"/>
      <c r="AX423" s="357"/>
      <c r="AY423" s="357"/>
      <c r="AZ423" s="357"/>
      <c r="BA423" s="357"/>
      <c r="BB423" s="357"/>
    </row>
    <row r="424" ht="12.75" customHeight="1">
      <c r="A424" s="357"/>
      <c r="B424" s="357"/>
      <c r="C424" s="357"/>
      <c r="D424" s="357"/>
      <c r="E424" s="357"/>
      <c r="F424" s="357"/>
      <c r="G424" s="357"/>
      <c r="H424" s="357"/>
      <c r="I424" s="357"/>
      <c r="J424" s="357"/>
      <c r="K424" s="357"/>
      <c r="L424" s="357"/>
      <c r="M424" s="357"/>
      <c r="N424" s="357"/>
      <c r="O424" s="357"/>
      <c r="P424" s="357"/>
      <c r="Q424" s="357"/>
      <c r="R424" s="357"/>
      <c r="S424" s="357"/>
      <c r="T424" s="357"/>
      <c r="U424" s="357"/>
      <c r="V424" s="357"/>
      <c r="W424" s="357"/>
      <c r="X424" s="357"/>
      <c r="Y424" s="357"/>
      <c r="Z424" s="357"/>
      <c r="AA424" s="357"/>
      <c r="AB424" s="357"/>
      <c r="AC424" s="357"/>
      <c r="AD424" s="357"/>
      <c r="AE424" s="357"/>
      <c r="AF424" s="357"/>
      <c r="AG424" s="357"/>
      <c r="AH424" s="357"/>
      <c r="AI424" s="357"/>
      <c r="AJ424" s="357"/>
      <c r="AK424" s="357"/>
      <c r="AL424" s="357"/>
      <c r="AM424" s="357"/>
      <c r="AN424" s="357"/>
      <c r="AO424" s="357"/>
      <c r="AP424" s="357"/>
      <c r="AQ424" s="357"/>
      <c r="AR424" s="357"/>
      <c r="AS424" s="357"/>
      <c r="AT424" s="357"/>
      <c r="AU424" s="357"/>
      <c r="AV424" s="357"/>
      <c r="AW424" s="357"/>
      <c r="AX424" s="357"/>
      <c r="AY424" s="357"/>
      <c r="AZ424" s="357"/>
      <c r="BA424" s="357"/>
      <c r="BB424" s="357"/>
    </row>
    <row r="425" ht="12.75" customHeight="1">
      <c r="A425" s="357"/>
      <c r="B425" s="357"/>
      <c r="C425" s="357"/>
      <c r="D425" s="357"/>
      <c r="E425" s="357"/>
      <c r="F425" s="357"/>
      <c r="G425" s="357"/>
      <c r="H425" s="357"/>
      <c r="I425" s="357"/>
      <c r="J425" s="357"/>
      <c r="K425" s="357"/>
      <c r="L425" s="357"/>
      <c r="M425" s="357"/>
      <c r="N425" s="357"/>
      <c r="O425" s="357"/>
      <c r="P425" s="357"/>
      <c r="Q425" s="357"/>
      <c r="R425" s="357"/>
      <c r="S425" s="357"/>
      <c r="T425" s="357"/>
      <c r="U425" s="357"/>
      <c r="V425" s="357"/>
      <c r="W425" s="357"/>
      <c r="X425" s="357"/>
      <c r="Y425" s="357"/>
      <c r="Z425" s="357"/>
      <c r="AA425" s="357"/>
      <c r="AB425" s="357"/>
      <c r="AC425" s="357"/>
      <c r="AD425" s="357"/>
      <c r="AE425" s="357"/>
      <c r="AF425" s="357"/>
      <c r="AG425" s="357"/>
      <c r="AH425" s="357"/>
      <c r="AI425" s="357"/>
      <c r="AJ425" s="357"/>
      <c r="AK425" s="357"/>
      <c r="AL425" s="357"/>
      <c r="AM425" s="357"/>
      <c r="AN425" s="357"/>
      <c r="AO425" s="357"/>
      <c r="AP425" s="357"/>
      <c r="AQ425" s="357"/>
      <c r="AR425" s="357"/>
      <c r="AS425" s="357"/>
      <c r="AT425" s="357"/>
      <c r="AU425" s="357"/>
      <c r="AV425" s="357"/>
      <c r="AW425" s="357"/>
      <c r="AX425" s="357"/>
      <c r="AY425" s="357"/>
      <c r="AZ425" s="357"/>
      <c r="BA425" s="357"/>
      <c r="BB425" s="357"/>
    </row>
    <row r="426" ht="12.75" customHeight="1">
      <c r="A426" s="357"/>
      <c r="B426" s="357"/>
      <c r="C426" s="357"/>
      <c r="D426" s="357"/>
      <c r="E426" s="357"/>
      <c r="F426" s="357"/>
      <c r="G426" s="357"/>
      <c r="H426" s="357"/>
      <c r="I426" s="357"/>
      <c r="J426" s="357"/>
      <c r="K426" s="357"/>
      <c r="L426" s="357"/>
      <c r="M426" s="357"/>
      <c r="N426" s="357"/>
      <c r="O426" s="357"/>
      <c r="P426" s="357"/>
      <c r="Q426" s="357"/>
      <c r="R426" s="357"/>
      <c r="S426" s="357"/>
      <c r="T426" s="357"/>
      <c r="U426" s="357"/>
      <c r="V426" s="357"/>
      <c r="W426" s="357"/>
      <c r="X426" s="357"/>
      <c r="Y426" s="357"/>
      <c r="Z426" s="357"/>
      <c r="AA426" s="357"/>
      <c r="AB426" s="357"/>
      <c r="AC426" s="357"/>
      <c r="AD426" s="357"/>
      <c r="AE426" s="357"/>
      <c r="AF426" s="357"/>
      <c r="AG426" s="357"/>
      <c r="AH426" s="357"/>
      <c r="AI426" s="357"/>
      <c r="AJ426" s="357"/>
      <c r="AK426" s="357"/>
      <c r="AL426" s="357"/>
      <c r="AM426" s="357"/>
      <c r="AN426" s="357"/>
      <c r="AO426" s="357"/>
      <c r="AP426" s="357"/>
      <c r="AQ426" s="357"/>
      <c r="AR426" s="357"/>
      <c r="AS426" s="357"/>
      <c r="AT426" s="357"/>
      <c r="AU426" s="357"/>
      <c r="AV426" s="357"/>
      <c r="AW426" s="357"/>
      <c r="AX426" s="357"/>
      <c r="AY426" s="357"/>
      <c r="AZ426" s="357"/>
      <c r="BA426" s="357"/>
      <c r="BB426" s="357"/>
    </row>
    <row r="427" ht="12.75" customHeight="1">
      <c r="A427" s="357"/>
      <c r="B427" s="357"/>
      <c r="C427" s="357"/>
      <c r="D427" s="357"/>
      <c r="E427" s="357"/>
      <c r="F427" s="357"/>
      <c r="G427" s="357"/>
      <c r="H427" s="357"/>
      <c r="I427" s="357"/>
      <c r="J427" s="357"/>
      <c r="K427" s="357"/>
      <c r="L427" s="357"/>
      <c r="M427" s="357"/>
      <c r="N427" s="357"/>
      <c r="O427" s="357"/>
      <c r="P427" s="357"/>
      <c r="Q427" s="357"/>
      <c r="R427" s="357"/>
      <c r="S427" s="357"/>
      <c r="T427" s="357"/>
      <c r="U427" s="357"/>
      <c r="V427" s="357"/>
      <c r="W427" s="357"/>
      <c r="X427" s="357"/>
      <c r="Y427" s="357"/>
      <c r="Z427" s="357"/>
      <c r="AA427" s="357"/>
      <c r="AB427" s="357"/>
      <c r="AC427" s="357"/>
      <c r="AD427" s="357"/>
      <c r="AE427" s="357"/>
      <c r="AF427" s="357"/>
      <c r="AG427" s="357"/>
      <c r="AH427" s="357"/>
      <c r="AI427" s="357"/>
      <c r="AJ427" s="357"/>
      <c r="AK427" s="357"/>
      <c r="AL427" s="357"/>
      <c r="AM427" s="357"/>
      <c r="AN427" s="357"/>
      <c r="AO427" s="357"/>
      <c r="AP427" s="357"/>
      <c r="AQ427" s="357"/>
      <c r="AR427" s="357"/>
      <c r="AS427" s="357"/>
      <c r="AT427" s="357"/>
      <c r="AU427" s="357"/>
      <c r="AV427" s="357"/>
      <c r="AW427" s="357"/>
      <c r="AX427" s="357"/>
      <c r="AY427" s="357"/>
      <c r="AZ427" s="357"/>
      <c r="BA427" s="357"/>
      <c r="BB427" s="357"/>
    </row>
    <row r="428" ht="12.75" customHeight="1">
      <c r="A428" s="357"/>
      <c r="B428" s="357"/>
      <c r="C428" s="357"/>
      <c r="D428" s="357"/>
      <c r="E428" s="357"/>
      <c r="F428" s="357"/>
      <c r="G428" s="357"/>
      <c r="H428" s="357"/>
      <c r="I428" s="357"/>
      <c r="J428" s="357"/>
      <c r="K428" s="357"/>
      <c r="L428" s="357"/>
      <c r="M428" s="357"/>
      <c r="N428" s="357"/>
      <c r="O428" s="357"/>
      <c r="P428" s="357"/>
      <c r="Q428" s="357"/>
      <c r="R428" s="357"/>
      <c r="S428" s="357"/>
      <c r="T428" s="357"/>
      <c r="U428" s="357"/>
      <c r="V428" s="357"/>
      <c r="W428" s="357"/>
      <c r="X428" s="357"/>
      <c r="Y428" s="357"/>
      <c r="Z428" s="357"/>
      <c r="AA428" s="357"/>
      <c r="AB428" s="357"/>
      <c r="AC428" s="357"/>
      <c r="AD428" s="357"/>
      <c r="AE428" s="357"/>
      <c r="AF428" s="357"/>
      <c r="AG428" s="357"/>
      <c r="AH428" s="357"/>
      <c r="AI428" s="357"/>
      <c r="AJ428" s="357"/>
      <c r="AK428" s="357"/>
      <c r="AL428" s="357"/>
      <c r="AM428" s="357"/>
      <c r="AN428" s="357"/>
      <c r="AO428" s="357"/>
      <c r="AP428" s="357"/>
      <c r="AQ428" s="357"/>
      <c r="AR428" s="357"/>
      <c r="AS428" s="357"/>
      <c r="AT428" s="357"/>
      <c r="AU428" s="357"/>
      <c r="AV428" s="357"/>
      <c r="AW428" s="357"/>
      <c r="AX428" s="357"/>
      <c r="AY428" s="357"/>
      <c r="AZ428" s="357"/>
      <c r="BA428" s="357"/>
      <c r="BB428" s="357"/>
    </row>
    <row r="429" ht="12.75" customHeight="1">
      <c r="A429" s="357"/>
      <c r="B429" s="357"/>
      <c r="C429" s="357"/>
      <c r="D429" s="357"/>
      <c r="E429" s="357"/>
      <c r="F429" s="357"/>
      <c r="G429" s="357"/>
      <c r="H429" s="357"/>
      <c r="I429" s="357"/>
      <c r="J429" s="357"/>
      <c r="K429" s="357"/>
      <c r="L429" s="357"/>
      <c r="M429" s="357"/>
      <c r="N429" s="357"/>
      <c r="O429" s="357"/>
      <c r="P429" s="357"/>
      <c r="Q429" s="357"/>
      <c r="R429" s="357"/>
      <c r="S429" s="357"/>
      <c r="T429" s="357"/>
      <c r="U429" s="357"/>
      <c r="V429" s="357"/>
      <c r="W429" s="357"/>
      <c r="X429" s="357"/>
      <c r="Y429" s="357"/>
      <c r="Z429" s="357"/>
      <c r="AA429" s="357"/>
      <c r="AB429" s="357"/>
      <c r="AC429" s="357"/>
      <c r="AD429" s="357"/>
      <c r="AE429" s="357"/>
      <c r="AF429" s="357"/>
      <c r="AG429" s="357"/>
      <c r="AH429" s="357"/>
      <c r="AI429" s="357"/>
      <c r="AJ429" s="357"/>
      <c r="AK429" s="357"/>
      <c r="AL429" s="357"/>
      <c r="AM429" s="357"/>
      <c r="AN429" s="357"/>
      <c r="AO429" s="357"/>
      <c r="AP429" s="357"/>
      <c r="AQ429" s="357"/>
      <c r="AR429" s="357"/>
      <c r="AS429" s="357"/>
      <c r="AT429" s="357"/>
      <c r="AU429" s="357"/>
      <c r="AV429" s="357"/>
      <c r="AW429" s="357"/>
      <c r="AX429" s="357"/>
      <c r="AY429" s="357"/>
      <c r="AZ429" s="357"/>
      <c r="BA429" s="357"/>
      <c r="BB429" s="357"/>
    </row>
    <row r="430" ht="12.75" customHeight="1">
      <c r="A430" s="357"/>
      <c r="B430" s="357"/>
      <c r="C430" s="357"/>
      <c r="D430" s="357"/>
      <c r="E430" s="357"/>
      <c r="F430" s="357"/>
      <c r="G430" s="357"/>
      <c r="H430" s="357"/>
      <c r="I430" s="357"/>
      <c r="J430" s="357"/>
      <c r="K430" s="357"/>
      <c r="L430" s="357"/>
      <c r="M430" s="357"/>
      <c r="N430" s="357"/>
      <c r="O430" s="357"/>
      <c r="P430" s="357"/>
      <c r="Q430" s="357"/>
      <c r="R430" s="357"/>
      <c r="S430" s="357"/>
      <c r="T430" s="357"/>
      <c r="U430" s="357"/>
      <c r="V430" s="357"/>
      <c r="W430" s="357"/>
      <c r="X430" s="357"/>
      <c r="Y430" s="357"/>
      <c r="Z430" s="357"/>
      <c r="AA430" s="357"/>
      <c r="AB430" s="357"/>
      <c r="AC430" s="357"/>
      <c r="AD430" s="357"/>
      <c r="AE430" s="357"/>
      <c r="AF430" s="357"/>
      <c r="AG430" s="357"/>
      <c r="AH430" s="357"/>
      <c r="AI430" s="357"/>
      <c r="AJ430" s="357"/>
      <c r="AK430" s="357"/>
      <c r="AL430" s="357"/>
      <c r="AM430" s="357"/>
      <c r="AN430" s="357"/>
      <c r="AO430" s="357"/>
      <c r="AP430" s="357"/>
      <c r="AQ430" s="357"/>
      <c r="AR430" s="357"/>
      <c r="AS430" s="357"/>
      <c r="AT430" s="357"/>
      <c r="AU430" s="357"/>
      <c r="AV430" s="357"/>
      <c r="AW430" s="357"/>
      <c r="AX430" s="357"/>
      <c r="AY430" s="357"/>
      <c r="AZ430" s="357"/>
      <c r="BA430" s="357"/>
      <c r="BB430" s="357"/>
    </row>
    <row r="431" ht="12.75" customHeight="1">
      <c r="A431" s="357"/>
      <c r="B431" s="357"/>
      <c r="C431" s="357"/>
      <c r="D431" s="357"/>
      <c r="E431" s="357"/>
      <c r="F431" s="357"/>
      <c r="G431" s="357"/>
      <c r="H431" s="357"/>
      <c r="I431" s="357"/>
      <c r="J431" s="357"/>
      <c r="K431" s="357"/>
      <c r="L431" s="357"/>
      <c r="M431" s="357"/>
      <c r="N431" s="357"/>
      <c r="O431" s="357"/>
      <c r="P431" s="357"/>
      <c r="Q431" s="357"/>
      <c r="R431" s="357"/>
      <c r="S431" s="357"/>
      <c r="T431" s="357"/>
      <c r="U431" s="357"/>
      <c r="V431" s="357"/>
      <c r="W431" s="357"/>
      <c r="X431" s="357"/>
      <c r="Y431" s="357"/>
      <c r="Z431" s="357"/>
      <c r="AA431" s="357"/>
      <c r="AB431" s="357"/>
      <c r="AC431" s="357"/>
      <c r="AD431" s="357"/>
      <c r="AE431" s="357"/>
      <c r="AF431" s="357"/>
      <c r="AG431" s="357"/>
      <c r="AH431" s="357"/>
      <c r="AI431" s="357"/>
      <c r="AJ431" s="357"/>
      <c r="AK431" s="357"/>
      <c r="AL431" s="357"/>
      <c r="AM431" s="357"/>
      <c r="AN431" s="357"/>
      <c r="AO431" s="357"/>
      <c r="AP431" s="357"/>
      <c r="AQ431" s="357"/>
      <c r="AR431" s="357"/>
      <c r="AS431" s="357"/>
      <c r="AT431" s="357"/>
      <c r="AU431" s="357"/>
      <c r="AV431" s="357"/>
      <c r="AW431" s="357"/>
      <c r="AX431" s="357"/>
      <c r="AY431" s="357"/>
      <c r="AZ431" s="357"/>
      <c r="BA431" s="357"/>
      <c r="BB431" s="357"/>
    </row>
    <row r="432" ht="12.75" customHeight="1">
      <c r="A432" s="357"/>
      <c r="B432" s="357"/>
      <c r="C432" s="357"/>
      <c r="D432" s="357"/>
      <c r="E432" s="357"/>
      <c r="F432" s="357"/>
      <c r="G432" s="357"/>
      <c r="H432" s="357"/>
      <c r="I432" s="357"/>
      <c r="J432" s="357"/>
      <c r="K432" s="357"/>
      <c r="L432" s="357"/>
      <c r="M432" s="357"/>
      <c r="N432" s="357"/>
      <c r="O432" s="357"/>
      <c r="P432" s="357"/>
      <c r="Q432" s="357"/>
      <c r="R432" s="357"/>
      <c r="S432" s="357"/>
      <c r="T432" s="357"/>
      <c r="U432" s="357"/>
      <c r="V432" s="357"/>
      <c r="W432" s="357"/>
      <c r="X432" s="357"/>
      <c r="Y432" s="357"/>
      <c r="Z432" s="357"/>
      <c r="AA432" s="357"/>
      <c r="AB432" s="357"/>
      <c r="AC432" s="357"/>
      <c r="AD432" s="357"/>
      <c r="AE432" s="357"/>
      <c r="AF432" s="357"/>
      <c r="AG432" s="357"/>
      <c r="AH432" s="357"/>
      <c r="AI432" s="357"/>
      <c r="AJ432" s="357"/>
      <c r="AK432" s="357"/>
      <c r="AL432" s="357"/>
      <c r="AM432" s="357"/>
      <c r="AN432" s="357"/>
      <c r="AO432" s="357"/>
      <c r="AP432" s="357"/>
      <c r="AQ432" s="357"/>
      <c r="AR432" s="357"/>
      <c r="AS432" s="357"/>
      <c r="AT432" s="357"/>
      <c r="AU432" s="357"/>
      <c r="AV432" s="357"/>
      <c r="AW432" s="357"/>
      <c r="AX432" s="357"/>
      <c r="AY432" s="357"/>
      <c r="AZ432" s="357"/>
      <c r="BA432" s="357"/>
      <c r="BB432" s="357"/>
    </row>
    <row r="433" ht="12.75" customHeight="1">
      <c r="A433" s="357"/>
      <c r="B433" s="357"/>
      <c r="C433" s="357"/>
      <c r="D433" s="357"/>
      <c r="E433" s="357"/>
      <c r="F433" s="357"/>
      <c r="G433" s="357"/>
      <c r="H433" s="357"/>
      <c r="I433" s="357"/>
      <c r="J433" s="357"/>
      <c r="K433" s="357"/>
      <c r="L433" s="357"/>
      <c r="M433" s="357"/>
      <c r="N433" s="357"/>
      <c r="O433" s="357"/>
      <c r="P433" s="357"/>
      <c r="Q433" s="357"/>
      <c r="R433" s="357"/>
      <c r="S433" s="357"/>
      <c r="T433" s="357"/>
      <c r="U433" s="357"/>
      <c r="V433" s="357"/>
      <c r="W433" s="357"/>
      <c r="X433" s="357"/>
      <c r="Y433" s="357"/>
      <c r="Z433" s="357"/>
      <c r="AA433" s="357"/>
      <c r="AB433" s="357"/>
      <c r="AC433" s="357"/>
      <c r="AD433" s="357"/>
      <c r="AE433" s="357"/>
      <c r="AF433" s="357"/>
      <c r="AG433" s="357"/>
      <c r="AH433" s="357"/>
      <c r="AI433" s="357"/>
      <c r="AJ433" s="357"/>
      <c r="AK433" s="357"/>
      <c r="AL433" s="357"/>
      <c r="AM433" s="357"/>
      <c r="AN433" s="357"/>
      <c r="AO433" s="357"/>
      <c r="AP433" s="357"/>
      <c r="AQ433" s="357"/>
      <c r="AR433" s="357"/>
      <c r="AS433" s="357"/>
      <c r="AT433" s="357"/>
      <c r="AU433" s="357"/>
      <c r="AV433" s="357"/>
      <c r="AW433" s="357"/>
      <c r="AX433" s="357"/>
      <c r="AY433" s="357"/>
      <c r="AZ433" s="357"/>
      <c r="BA433" s="357"/>
      <c r="BB433" s="357"/>
    </row>
    <row r="434" ht="12.75" customHeight="1">
      <c r="A434" s="357"/>
      <c r="B434" s="357"/>
      <c r="C434" s="357"/>
      <c r="D434" s="357"/>
      <c r="E434" s="357"/>
      <c r="F434" s="357"/>
      <c r="G434" s="357"/>
      <c r="H434" s="357"/>
      <c r="I434" s="357"/>
      <c r="J434" s="357"/>
      <c r="K434" s="357"/>
      <c r="L434" s="357"/>
      <c r="M434" s="357"/>
      <c r="N434" s="357"/>
      <c r="O434" s="357"/>
      <c r="P434" s="357"/>
      <c r="Q434" s="357"/>
      <c r="R434" s="357"/>
      <c r="S434" s="357"/>
      <c r="T434" s="357"/>
      <c r="U434" s="357"/>
      <c r="V434" s="357"/>
      <c r="W434" s="357"/>
      <c r="X434" s="357"/>
      <c r="Y434" s="357"/>
      <c r="Z434" s="357"/>
      <c r="AA434" s="357"/>
      <c r="AB434" s="357"/>
      <c r="AC434" s="357"/>
      <c r="AD434" s="357"/>
      <c r="AE434" s="357"/>
      <c r="AF434" s="357"/>
      <c r="AG434" s="357"/>
      <c r="AH434" s="357"/>
      <c r="AI434" s="357"/>
      <c r="AJ434" s="357"/>
      <c r="AK434" s="357"/>
      <c r="AL434" s="357"/>
      <c r="AM434" s="357"/>
      <c r="AN434" s="357"/>
      <c r="AO434" s="357"/>
      <c r="AP434" s="357"/>
      <c r="AQ434" s="357"/>
      <c r="AR434" s="357"/>
      <c r="AS434" s="357"/>
      <c r="AT434" s="357"/>
      <c r="AU434" s="357"/>
      <c r="AV434" s="357"/>
      <c r="AW434" s="357"/>
      <c r="AX434" s="357"/>
      <c r="AY434" s="357"/>
      <c r="AZ434" s="357"/>
      <c r="BA434" s="357"/>
      <c r="BB434" s="357"/>
    </row>
    <row r="435" ht="12.75" customHeight="1">
      <c r="A435" s="357"/>
      <c r="B435" s="357"/>
      <c r="C435" s="357"/>
      <c r="D435" s="357"/>
      <c r="E435" s="357"/>
      <c r="F435" s="357"/>
      <c r="G435" s="357"/>
      <c r="H435" s="357"/>
      <c r="I435" s="357"/>
      <c r="J435" s="357"/>
      <c r="K435" s="357"/>
      <c r="L435" s="357"/>
      <c r="M435" s="357"/>
      <c r="N435" s="357"/>
      <c r="O435" s="357"/>
      <c r="P435" s="357"/>
      <c r="Q435" s="357"/>
      <c r="R435" s="357"/>
      <c r="S435" s="357"/>
      <c r="T435" s="357"/>
      <c r="U435" s="357"/>
      <c r="V435" s="357"/>
      <c r="W435" s="357"/>
      <c r="X435" s="357"/>
      <c r="Y435" s="357"/>
      <c r="Z435" s="357"/>
      <c r="AA435" s="357"/>
      <c r="AB435" s="357"/>
      <c r="AC435" s="357"/>
      <c r="AD435" s="357"/>
      <c r="AE435" s="357"/>
      <c r="AF435" s="357"/>
      <c r="AG435" s="357"/>
      <c r="AH435" s="357"/>
      <c r="AI435" s="357"/>
      <c r="AJ435" s="357"/>
      <c r="AK435" s="357"/>
      <c r="AL435" s="357"/>
      <c r="AM435" s="357"/>
      <c r="AN435" s="357"/>
      <c r="AO435" s="357"/>
      <c r="AP435" s="357"/>
      <c r="AQ435" s="357"/>
      <c r="AR435" s="357"/>
      <c r="AS435" s="357"/>
      <c r="AT435" s="357"/>
      <c r="AU435" s="357"/>
      <c r="AV435" s="357"/>
      <c r="AW435" s="357"/>
      <c r="AX435" s="357"/>
      <c r="AY435" s="357"/>
      <c r="AZ435" s="357"/>
      <c r="BA435" s="357"/>
      <c r="BB435" s="357"/>
    </row>
    <row r="436" ht="12.75" customHeight="1">
      <c r="A436" s="357"/>
      <c r="B436" s="357"/>
      <c r="C436" s="357"/>
      <c r="D436" s="357"/>
      <c r="E436" s="357"/>
      <c r="F436" s="357"/>
      <c r="G436" s="357"/>
      <c r="H436" s="357"/>
      <c r="I436" s="357"/>
      <c r="J436" s="357"/>
      <c r="K436" s="357"/>
      <c r="L436" s="357"/>
      <c r="M436" s="357"/>
      <c r="N436" s="357"/>
      <c r="O436" s="357"/>
      <c r="P436" s="357"/>
      <c r="Q436" s="357"/>
      <c r="R436" s="357"/>
      <c r="S436" s="357"/>
      <c r="T436" s="357"/>
      <c r="U436" s="357"/>
      <c r="V436" s="357"/>
      <c r="W436" s="357"/>
      <c r="X436" s="357"/>
      <c r="Y436" s="357"/>
      <c r="Z436" s="357"/>
      <c r="AA436" s="357"/>
      <c r="AB436" s="357"/>
      <c r="AC436" s="357"/>
      <c r="AD436" s="357"/>
      <c r="AE436" s="357"/>
      <c r="AF436" s="357"/>
      <c r="AG436" s="357"/>
      <c r="AH436" s="357"/>
      <c r="AI436" s="357"/>
      <c r="AJ436" s="357"/>
      <c r="AK436" s="357"/>
      <c r="AL436" s="357"/>
      <c r="AM436" s="357"/>
      <c r="AN436" s="357"/>
      <c r="AO436" s="357"/>
      <c r="AP436" s="357"/>
      <c r="AQ436" s="357"/>
      <c r="AR436" s="357"/>
      <c r="AS436" s="357"/>
      <c r="AT436" s="357"/>
      <c r="AU436" s="357"/>
      <c r="AV436" s="357"/>
      <c r="AW436" s="357"/>
      <c r="AX436" s="357"/>
      <c r="AY436" s="357"/>
      <c r="AZ436" s="357"/>
      <c r="BA436" s="357"/>
      <c r="BB436" s="357"/>
    </row>
    <row r="437" ht="12.75" customHeight="1">
      <c r="A437" s="357"/>
      <c r="B437" s="357"/>
      <c r="C437" s="357"/>
      <c r="D437" s="357"/>
      <c r="E437" s="357"/>
      <c r="F437" s="357"/>
      <c r="G437" s="357"/>
      <c r="H437" s="357"/>
      <c r="I437" s="357"/>
      <c r="J437" s="357"/>
      <c r="K437" s="357"/>
      <c r="L437" s="357"/>
      <c r="M437" s="357"/>
      <c r="N437" s="357"/>
      <c r="O437" s="357"/>
      <c r="P437" s="357"/>
      <c r="Q437" s="357"/>
      <c r="R437" s="357"/>
      <c r="S437" s="357"/>
      <c r="T437" s="357"/>
      <c r="U437" s="357"/>
      <c r="V437" s="357"/>
      <c r="W437" s="357"/>
      <c r="X437" s="357"/>
      <c r="Y437" s="357"/>
      <c r="Z437" s="357"/>
      <c r="AA437" s="357"/>
      <c r="AB437" s="357"/>
      <c r="AC437" s="357"/>
      <c r="AD437" s="357"/>
      <c r="AE437" s="357"/>
      <c r="AF437" s="357"/>
      <c r="AG437" s="357"/>
      <c r="AH437" s="357"/>
      <c r="AI437" s="357"/>
      <c r="AJ437" s="357"/>
      <c r="AK437" s="357"/>
      <c r="AL437" s="357"/>
      <c r="AM437" s="357"/>
      <c r="AN437" s="357"/>
      <c r="AO437" s="357"/>
      <c r="AP437" s="357"/>
      <c r="AQ437" s="357"/>
      <c r="AR437" s="357"/>
      <c r="AS437" s="357"/>
      <c r="AT437" s="357"/>
      <c r="AU437" s="357"/>
      <c r="AV437" s="357"/>
      <c r="AW437" s="357"/>
      <c r="AX437" s="357"/>
      <c r="AY437" s="357"/>
      <c r="AZ437" s="357"/>
      <c r="BA437" s="357"/>
      <c r="BB437" s="357"/>
    </row>
    <row r="438" ht="12.75" customHeight="1">
      <c r="A438" s="357"/>
      <c r="B438" s="357"/>
      <c r="C438" s="357"/>
      <c r="D438" s="357"/>
      <c r="E438" s="357"/>
      <c r="F438" s="357"/>
      <c r="G438" s="357"/>
      <c r="H438" s="357"/>
      <c r="I438" s="357"/>
      <c r="J438" s="357"/>
      <c r="K438" s="357"/>
      <c r="L438" s="357"/>
      <c r="M438" s="357"/>
      <c r="N438" s="357"/>
      <c r="O438" s="357"/>
      <c r="P438" s="357"/>
      <c r="Q438" s="357"/>
      <c r="R438" s="357"/>
      <c r="S438" s="357"/>
      <c r="T438" s="357"/>
      <c r="U438" s="357"/>
      <c r="V438" s="357"/>
      <c r="W438" s="357"/>
      <c r="X438" s="357"/>
      <c r="Y438" s="357"/>
      <c r="Z438" s="357"/>
      <c r="AA438" s="357"/>
      <c r="AB438" s="357"/>
      <c r="AC438" s="357"/>
      <c r="AD438" s="357"/>
      <c r="AE438" s="357"/>
      <c r="AF438" s="357"/>
      <c r="AG438" s="357"/>
      <c r="AH438" s="357"/>
      <c r="AI438" s="357"/>
      <c r="AJ438" s="357"/>
      <c r="AK438" s="357"/>
      <c r="AL438" s="357"/>
      <c r="AM438" s="357"/>
      <c r="AN438" s="357"/>
      <c r="AO438" s="357"/>
      <c r="AP438" s="357"/>
      <c r="AQ438" s="357"/>
      <c r="AR438" s="357"/>
      <c r="AS438" s="357"/>
      <c r="AT438" s="357"/>
      <c r="AU438" s="357"/>
      <c r="AV438" s="357"/>
      <c r="AW438" s="357"/>
      <c r="AX438" s="357"/>
      <c r="AY438" s="357"/>
      <c r="AZ438" s="357"/>
      <c r="BA438" s="357"/>
      <c r="BB438" s="357"/>
    </row>
    <row r="439" ht="12.75" customHeight="1">
      <c r="A439" s="357"/>
      <c r="B439" s="357"/>
      <c r="C439" s="357"/>
      <c r="D439" s="357"/>
      <c r="E439" s="357"/>
      <c r="F439" s="357"/>
      <c r="G439" s="357"/>
      <c r="H439" s="357"/>
      <c r="I439" s="357"/>
      <c r="J439" s="357"/>
      <c r="K439" s="357"/>
      <c r="L439" s="357"/>
      <c r="M439" s="357"/>
      <c r="N439" s="357"/>
      <c r="O439" s="357"/>
      <c r="P439" s="357"/>
      <c r="Q439" s="357"/>
      <c r="R439" s="357"/>
      <c r="S439" s="357"/>
      <c r="T439" s="357"/>
      <c r="U439" s="357"/>
      <c r="V439" s="357"/>
      <c r="W439" s="357"/>
      <c r="X439" s="357"/>
      <c r="Y439" s="357"/>
      <c r="Z439" s="357"/>
      <c r="AA439" s="357"/>
      <c r="AB439" s="357"/>
      <c r="AC439" s="357"/>
      <c r="AD439" s="357"/>
      <c r="AE439" s="357"/>
      <c r="AF439" s="357"/>
      <c r="AG439" s="357"/>
      <c r="AH439" s="357"/>
      <c r="AI439" s="357"/>
      <c r="AJ439" s="357"/>
      <c r="AK439" s="357"/>
      <c r="AL439" s="357"/>
      <c r="AM439" s="357"/>
      <c r="AN439" s="357"/>
      <c r="AO439" s="357"/>
      <c r="AP439" s="357"/>
      <c r="AQ439" s="357"/>
      <c r="AR439" s="357"/>
      <c r="AS439" s="357"/>
      <c r="AT439" s="357"/>
      <c r="AU439" s="357"/>
      <c r="AV439" s="357"/>
      <c r="AW439" s="357"/>
      <c r="AX439" s="357"/>
      <c r="AY439" s="357"/>
      <c r="AZ439" s="357"/>
      <c r="BA439" s="357"/>
      <c r="BB439" s="357"/>
    </row>
    <row r="440" ht="12.75" customHeight="1">
      <c r="A440" s="357"/>
      <c r="B440" s="357"/>
      <c r="C440" s="357"/>
      <c r="D440" s="357"/>
      <c r="E440" s="357"/>
      <c r="F440" s="357"/>
      <c r="G440" s="357"/>
      <c r="H440" s="357"/>
      <c r="I440" s="357"/>
      <c r="J440" s="357"/>
      <c r="K440" s="357"/>
      <c r="L440" s="357"/>
      <c r="M440" s="357"/>
      <c r="N440" s="357"/>
      <c r="O440" s="357"/>
      <c r="P440" s="357"/>
      <c r="Q440" s="357"/>
      <c r="R440" s="357"/>
      <c r="S440" s="357"/>
      <c r="T440" s="357"/>
      <c r="U440" s="357"/>
      <c r="V440" s="357"/>
      <c r="W440" s="357"/>
      <c r="X440" s="357"/>
      <c r="Y440" s="357"/>
      <c r="Z440" s="357"/>
      <c r="AA440" s="357"/>
      <c r="AB440" s="357"/>
      <c r="AC440" s="357"/>
      <c r="AD440" s="357"/>
      <c r="AE440" s="357"/>
      <c r="AF440" s="357"/>
      <c r="AG440" s="357"/>
      <c r="AH440" s="357"/>
      <c r="AI440" s="357"/>
      <c r="AJ440" s="357"/>
      <c r="AK440" s="357"/>
      <c r="AL440" s="357"/>
      <c r="AM440" s="357"/>
      <c r="AN440" s="357"/>
      <c r="AO440" s="357"/>
      <c r="AP440" s="357"/>
      <c r="AQ440" s="357"/>
      <c r="AR440" s="357"/>
      <c r="AS440" s="357"/>
      <c r="AT440" s="357"/>
      <c r="AU440" s="357"/>
      <c r="AV440" s="357"/>
      <c r="AW440" s="357"/>
      <c r="AX440" s="357"/>
      <c r="AY440" s="357"/>
      <c r="AZ440" s="357"/>
      <c r="BA440" s="357"/>
      <c r="BB440" s="357"/>
    </row>
    <row r="441" ht="12.75" customHeight="1">
      <c r="A441" s="357"/>
      <c r="B441" s="357"/>
      <c r="C441" s="357"/>
      <c r="D441" s="357"/>
      <c r="E441" s="357"/>
      <c r="F441" s="357"/>
      <c r="G441" s="357"/>
      <c r="H441" s="357"/>
      <c r="I441" s="357"/>
      <c r="J441" s="357"/>
      <c r="K441" s="357"/>
      <c r="L441" s="357"/>
      <c r="M441" s="357"/>
      <c r="N441" s="357"/>
      <c r="O441" s="357"/>
      <c r="P441" s="357"/>
      <c r="Q441" s="357"/>
      <c r="R441" s="357"/>
      <c r="S441" s="357"/>
      <c r="T441" s="357"/>
      <c r="U441" s="357"/>
      <c r="V441" s="357"/>
      <c r="W441" s="357"/>
      <c r="X441" s="357"/>
      <c r="Y441" s="357"/>
      <c r="Z441" s="357"/>
      <c r="AA441" s="357"/>
      <c r="AB441" s="357"/>
      <c r="AC441" s="357"/>
      <c r="AD441" s="357"/>
      <c r="AE441" s="357"/>
      <c r="AF441" s="357"/>
      <c r="AG441" s="357"/>
      <c r="AH441" s="357"/>
      <c r="AI441" s="357"/>
      <c r="AJ441" s="357"/>
      <c r="AK441" s="357"/>
      <c r="AL441" s="357"/>
      <c r="AM441" s="357"/>
      <c r="AN441" s="357"/>
      <c r="AO441" s="357"/>
      <c r="AP441" s="357"/>
      <c r="AQ441" s="357"/>
      <c r="AR441" s="357"/>
      <c r="AS441" s="357"/>
      <c r="AT441" s="357"/>
      <c r="AU441" s="357"/>
      <c r="AV441" s="357"/>
      <c r="AW441" s="357"/>
      <c r="AX441" s="357"/>
      <c r="AY441" s="357"/>
      <c r="AZ441" s="357"/>
      <c r="BA441" s="357"/>
      <c r="BB441" s="357"/>
    </row>
    <row r="442" ht="12.75" customHeight="1">
      <c r="A442" s="357"/>
      <c r="B442" s="357"/>
      <c r="C442" s="357"/>
      <c r="D442" s="357"/>
      <c r="E442" s="357"/>
      <c r="F442" s="357"/>
      <c r="G442" s="357"/>
      <c r="H442" s="357"/>
      <c r="I442" s="357"/>
      <c r="J442" s="357"/>
      <c r="K442" s="357"/>
      <c r="L442" s="357"/>
      <c r="M442" s="357"/>
      <c r="N442" s="357"/>
      <c r="O442" s="357"/>
      <c r="P442" s="357"/>
      <c r="Q442" s="357"/>
      <c r="R442" s="357"/>
      <c r="S442" s="357"/>
      <c r="T442" s="357"/>
      <c r="U442" s="357"/>
      <c r="V442" s="357"/>
      <c r="W442" s="357"/>
      <c r="X442" s="357"/>
      <c r="Y442" s="357"/>
      <c r="Z442" s="357"/>
      <c r="AA442" s="357"/>
      <c r="AB442" s="357"/>
      <c r="AC442" s="357"/>
      <c r="AD442" s="357"/>
      <c r="AE442" s="357"/>
      <c r="AF442" s="357"/>
      <c r="AG442" s="357"/>
      <c r="AH442" s="357"/>
      <c r="AI442" s="357"/>
      <c r="AJ442" s="357"/>
      <c r="AK442" s="357"/>
      <c r="AL442" s="357"/>
      <c r="AM442" s="357"/>
      <c r="AN442" s="357"/>
      <c r="AO442" s="357"/>
      <c r="AP442" s="357"/>
      <c r="AQ442" s="357"/>
      <c r="AR442" s="357"/>
      <c r="AS442" s="357"/>
      <c r="AT442" s="357"/>
      <c r="AU442" s="357"/>
      <c r="AV442" s="357"/>
      <c r="AW442" s="357"/>
      <c r="AX442" s="357"/>
      <c r="AY442" s="357"/>
      <c r="AZ442" s="357"/>
      <c r="BA442" s="357"/>
      <c r="BB442" s="357"/>
    </row>
    <row r="443" ht="12.75" customHeight="1">
      <c r="A443" s="357"/>
      <c r="B443" s="357"/>
      <c r="C443" s="357"/>
      <c r="D443" s="357"/>
      <c r="E443" s="357"/>
      <c r="F443" s="357"/>
      <c r="G443" s="357"/>
      <c r="H443" s="357"/>
      <c r="I443" s="357"/>
      <c r="J443" s="357"/>
      <c r="K443" s="357"/>
      <c r="L443" s="357"/>
      <c r="M443" s="357"/>
      <c r="N443" s="357"/>
      <c r="O443" s="357"/>
      <c r="P443" s="357"/>
      <c r="Q443" s="357"/>
      <c r="R443" s="357"/>
      <c r="S443" s="357"/>
      <c r="T443" s="357"/>
      <c r="U443" s="357"/>
      <c r="V443" s="357"/>
      <c r="W443" s="357"/>
      <c r="X443" s="357"/>
      <c r="Y443" s="357"/>
      <c r="Z443" s="357"/>
      <c r="AA443" s="357"/>
      <c r="AB443" s="357"/>
      <c r="AC443" s="357"/>
      <c r="AD443" s="357"/>
      <c r="AE443" s="357"/>
      <c r="AF443" s="357"/>
      <c r="AG443" s="357"/>
      <c r="AH443" s="357"/>
      <c r="AI443" s="357"/>
      <c r="AJ443" s="357"/>
      <c r="AK443" s="357"/>
      <c r="AL443" s="357"/>
      <c r="AM443" s="357"/>
      <c r="AN443" s="357"/>
      <c r="AO443" s="357"/>
      <c r="AP443" s="357"/>
      <c r="AQ443" s="357"/>
      <c r="AR443" s="357"/>
      <c r="AS443" s="357"/>
      <c r="AT443" s="357"/>
      <c r="AU443" s="357"/>
      <c r="AV443" s="357"/>
      <c r="AW443" s="357"/>
      <c r="AX443" s="357"/>
      <c r="AY443" s="357"/>
      <c r="AZ443" s="357"/>
      <c r="BA443" s="357"/>
      <c r="BB443" s="357"/>
    </row>
    <row r="444" ht="12.75" customHeight="1">
      <c r="A444" s="357"/>
      <c r="B444" s="357"/>
      <c r="C444" s="357"/>
      <c r="D444" s="357"/>
      <c r="E444" s="357"/>
      <c r="F444" s="357"/>
      <c r="G444" s="357"/>
      <c r="H444" s="357"/>
      <c r="I444" s="357"/>
      <c r="J444" s="357"/>
      <c r="K444" s="357"/>
      <c r="L444" s="357"/>
      <c r="M444" s="357"/>
      <c r="N444" s="357"/>
      <c r="O444" s="357"/>
      <c r="P444" s="357"/>
      <c r="Q444" s="357"/>
      <c r="R444" s="357"/>
      <c r="S444" s="357"/>
      <c r="T444" s="357"/>
      <c r="U444" s="357"/>
      <c r="V444" s="357"/>
      <c r="W444" s="357"/>
      <c r="X444" s="357"/>
      <c r="Y444" s="357"/>
      <c r="Z444" s="357"/>
      <c r="AA444" s="357"/>
      <c r="AB444" s="357"/>
      <c r="AC444" s="357"/>
      <c r="AD444" s="357"/>
      <c r="AE444" s="357"/>
      <c r="AF444" s="357"/>
      <c r="AG444" s="357"/>
      <c r="AH444" s="357"/>
      <c r="AI444" s="357"/>
      <c r="AJ444" s="357"/>
      <c r="AK444" s="357"/>
      <c r="AL444" s="357"/>
      <c r="AM444" s="357"/>
      <c r="AN444" s="357"/>
      <c r="AO444" s="357"/>
      <c r="AP444" s="357"/>
      <c r="AQ444" s="357"/>
      <c r="AR444" s="357"/>
      <c r="AS444" s="357"/>
      <c r="AT444" s="357"/>
      <c r="AU444" s="357"/>
      <c r="AV444" s="357"/>
      <c r="AW444" s="357"/>
      <c r="AX444" s="357"/>
      <c r="AY444" s="357"/>
      <c r="AZ444" s="357"/>
      <c r="BA444" s="357"/>
      <c r="BB444" s="357"/>
    </row>
    <row r="445" ht="12.75" customHeight="1">
      <c r="A445" s="357"/>
      <c r="B445" s="357"/>
      <c r="C445" s="357"/>
      <c r="D445" s="357"/>
      <c r="E445" s="357"/>
      <c r="F445" s="357"/>
      <c r="G445" s="357"/>
      <c r="H445" s="357"/>
      <c r="I445" s="357"/>
      <c r="J445" s="357"/>
      <c r="K445" s="357"/>
      <c r="L445" s="357"/>
      <c r="M445" s="357"/>
      <c r="N445" s="357"/>
      <c r="O445" s="357"/>
      <c r="P445" s="357"/>
      <c r="Q445" s="357"/>
      <c r="R445" s="357"/>
      <c r="S445" s="357"/>
      <c r="T445" s="357"/>
      <c r="U445" s="357"/>
      <c r="V445" s="357"/>
      <c r="W445" s="357"/>
      <c r="X445" s="357"/>
      <c r="Y445" s="357"/>
      <c r="Z445" s="357"/>
      <c r="AA445" s="357"/>
      <c r="AB445" s="357"/>
      <c r="AC445" s="357"/>
      <c r="AD445" s="357"/>
      <c r="AE445" s="357"/>
      <c r="AF445" s="357"/>
      <c r="AG445" s="357"/>
      <c r="AH445" s="357"/>
      <c r="AI445" s="357"/>
      <c r="AJ445" s="357"/>
      <c r="AK445" s="357"/>
      <c r="AL445" s="357"/>
      <c r="AM445" s="357"/>
      <c r="AN445" s="357"/>
      <c r="AO445" s="357"/>
      <c r="AP445" s="357"/>
      <c r="AQ445" s="357"/>
      <c r="AR445" s="357"/>
      <c r="AS445" s="357"/>
      <c r="AT445" s="357"/>
      <c r="AU445" s="357"/>
      <c r="AV445" s="357"/>
      <c r="AW445" s="357"/>
      <c r="AX445" s="357"/>
      <c r="AY445" s="357"/>
      <c r="AZ445" s="357"/>
      <c r="BA445" s="357"/>
      <c r="BB445" s="357"/>
    </row>
    <row r="446" ht="12.75" customHeight="1">
      <c r="A446" s="357"/>
      <c r="B446" s="357"/>
      <c r="C446" s="357"/>
      <c r="D446" s="357"/>
      <c r="E446" s="357"/>
      <c r="F446" s="357"/>
      <c r="G446" s="357"/>
      <c r="H446" s="357"/>
      <c r="I446" s="357"/>
      <c r="J446" s="357"/>
      <c r="K446" s="357"/>
      <c r="L446" s="357"/>
      <c r="M446" s="357"/>
      <c r="N446" s="357"/>
      <c r="O446" s="357"/>
      <c r="P446" s="357"/>
      <c r="Q446" s="357"/>
      <c r="R446" s="357"/>
      <c r="S446" s="357"/>
      <c r="T446" s="357"/>
      <c r="U446" s="357"/>
      <c r="V446" s="357"/>
      <c r="W446" s="357"/>
      <c r="X446" s="357"/>
      <c r="Y446" s="357"/>
      <c r="Z446" s="357"/>
      <c r="AA446" s="357"/>
      <c r="AB446" s="357"/>
      <c r="AC446" s="357"/>
      <c r="AD446" s="357"/>
      <c r="AE446" s="357"/>
      <c r="AF446" s="357"/>
      <c r="AG446" s="357"/>
      <c r="AH446" s="357"/>
      <c r="AI446" s="357"/>
      <c r="AJ446" s="357"/>
      <c r="AK446" s="357"/>
      <c r="AL446" s="357"/>
      <c r="AM446" s="357"/>
      <c r="AN446" s="357"/>
      <c r="AO446" s="357"/>
      <c r="AP446" s="357"/>
      <c r="AQ446" s="357"/>
      <c r="AR446" s="357"/>
      <c r="AS446" s="357"/>
      <c r="AT446" s="357"/>
      <c r="AU446" s="357"/>
      <c r="AV446" s="357"/>
      <c r="AW446" s="357"/>
      <c r="AX446" s="357"/>
      <c r="AY446" s="357"/>
      <c r="AZ446" s="357"/>
      <c r="BA446" s="357"/>
      <c r="BB446" s="357"/>
    </row>
    <row r="447" ht="12.75" customHeight="1">
      <c r="A447" s="357"/>
      <c r="B447" s="357"/>
      <c r="C447" s="357"/>
      <c r="D447" s="357"/>
      <c r="E447" s="357"/>
      <c r="F447" s="357"/>
      <c r="G447" s="357"/>
      <c r="H447" s="357"/>
      <c r="I447" s="357"/>
      <c r="J447" s="357"/>
      <c r="K447" s="357"/>
      <c r="L447" s="357"/>
      <c r="M447" s="357"/>
      <c r="N447" s="357"/>
      <c r="O447" s="357"/>
      <c r="P447" s="357"/>
      <c r="Q447" s="357"/>
      <c r="R447" s="357"/>
      <c r="S447" s="357"/>
      <c r="T447" s="357"/>
      <c r="U447" s="357"/>
      <c r="V447" s="357"/>
      <c r="W447" s="357"/>
      <c r="X447" s="357"/>
      <c r="Y447" s="357"/>
      <c r="Z447" s="357"/>
      <c r="AA447" s="357"/>
      <c r="AB447" s="357"/>
      <c r="AC447" s="357"/>
      <c r="AD447" s="357"/>
      <c r="AE447" s="357"/>
      <c r="AF447" s="357"/>
      <c r="AG447" s="357"/>
      <c r="AH447" s="357"/>
      <c r="AI447" s="357"/>
      <c r="AJ447" s="357"/>
      <c r="AK447" s="357"/>
      <c r="AL447" s="357"/>
      <c r="AM447" s="357"/>
      <c r="AN447" s="357"/>
      <c r="AO447" s="357"/>
      <c r="AP447" s="357"/>
      <c r="AQ447" s="357"/>
      <c r="AR447" s="357"/>
      <c r="AS447" s="357"/>
      <c r="AT447" s="357"/>
      <c r="AU447" s="357"/>
      <c r="AV447" s="357"/>
      <c r="AW447" s="357"/>
      <c r="AX447" s="357"/>
      <c r="AY447" s="357"/>
      <c r="AZ447" s="357"/>
      <c r="BA447" s="357"/>
      <c r="BB447" s="357"/>
    </row>
    <row r="448" ht="12.75" customHeight="1">
      <c r="A448" s="357"/>
      <c r="B448" s="357"/>
      <c r="C448" s="357"/>
      <c r="D448" s="357"/>
      <c r="E448" s="357"/>
      <c r="F448" s="357"/>
      <c r="G448" s="357"/>
      <c r="H448" s="357"/>
      <c r="I448" s="357"/>
      <c r="J448" s="357"/>
      <c r="K448" s="357"/>
      <c r="L448" s="357"/>
      <c r="M448" s="357"/>
      <c r="N448" s="357"/>
      <c r="O448" s="357"/>
      <c r="P448" s="357"/>
      <c r="Q448" s="357"/>
      <c r="R448" s="357"/>
      <c r="S448" s="357"/>
      <c r="T448" s="357"/>
      <c r="U448" s="357"/>
      <c r="V448" s="357"/>
      <c r="W448" s="357"/>
      <c r="X448" s="357"/>
      <c r="Y448" s="357"/>
      <c r="Z448" s="357"/>
      <c r="AA448" s="357"/>
      <c r="AB448" s="357"/>
      <c r="AC448" s="357"/>
      <c r="AD448" s="357"/>
      <c r="AE448" s="357"/>
      <c r="AF448" s="357"/>
      <c r="AG448" s="357"/>
      <c r="AH448" s="357"/>
      <c r="AI448" s="357"/>
      <c r="AJ448" s="357"/>
      <c r="AK448" s="357"/>
      <c r="AL448" s="357"/>
      <c r="AM448" s="357"/>
      <c r="AN448" s="357"/>
      <c r="AO448" s="357"/>
      <c r="AP448" s="357"/>
      <c r="AQ448" s="357"/>
      <c r="AR448" s="357"/>
      <c r="AS448" s="357"/>
      <c r="AT448" s="357"/>
      <c r="AU448" s="357"/>
      <c r="AV448" s="357"/>
      <c r="AW448" s="357"/>
      <c r="AX448" s="357"/>
      <c r="AY448" s="357"/>
      <c r="AZ448" s="357"/>
      <c r="BA448" s="357"/>
      <c r="BB448" s="357"/>
    </row>
    <row r="449" ht="12.75" customHeight="1">
      <c r="A449" s="357"/>
      <c r="B449" s="357"/>
      <c r="C449" s="357"/>
      <c r="D449" s="357"/>
      <c r="E449" s="357"/>
      <c r="F449" s="357"/>
      <c r="G449" s="357"/>
      <c r="H449" s="357"/>
      <c r="I449" s="357"/>
      <c r="J449" s="357"/>
      <c r="K449" s="357"/>
      <c r="L449" s="357"/>
      <c r="M449" s="357"/>
      <c r="N449" s="357"/>
      <c r="O449" s="357"/>
      <c r="P449" s="357"/>
      <c r="Q449" s="357"/>
      <c r="R449" s="357"/>
      <c r="S449" s="357"/>
      <c r="T449" s="357"/>
      <c r="U449" s="357"/>
      <c r="V449" s="357"/>
      <c r="W449" s="357"/>
      <c r="X449" s="357"/>
      <c r="Y449" s="357"/>
      <c r="Z449" s="357"/>
      <c r="AA449" s="357"/>
      <c r="AB449" s="357"/>
      <c r="AC449" s="357"/>
      <c r="AD449" s="357"/>
      <c r="AE449" s="357"/>
      <c r="AF449" s="357"/>
      <c r="AG449" s="357"/>
      <c r="AH449" s="357"/>
      <c r="AI449" s="357"/>
      <c r="AJ449" s="357"/>
      <c r="AK449" s="357"/>
      <c r="AL449" s="357"/>
      <c r="AM449" s="357"/>
      <c r="AN449" s="357"/>
      <c r="AO449" s="357"/>
      <c r="AP449" s="357"/>
      <c r="AQ449" s="357"/>
      <c r="AR449" s="357"/>
      <c r="AS449" s="357"/>
      <c r="AT449" s="357"/>
      <c r="AU449" s="357"/>
      <c r="AV449" s="357"/>
      <c r="AW449" s="357"/>
      <c r="AX449" s="357"/>
      <c r="AY449" s="357"/>
      <c r="AZ449" s="357"/>
      <c r="BA449" s="357"/>
      <c r="BB449" s="357"/>
    </row>
    <row r="450" ht="12.75" customHeight="1">
      <c r="A450" s="357"/>
      <c r="B450" s="357"/>
      <c r="C450" s="357"/>
      <c r="D450" s="357"/>
      <c r="E450" s="357"/>
      <c r="F450" s="357"/>
      <c r="G450" s="357"/>
      <c r="H450" s="357"/>
      <c r="I450" s="357"/>
      <c r="J450" s="357"/>
      <c r="K450" s="357"/>
      <c r="L450" s="357"/>
      <c r="M450" s="357"/>
      <c r="N450" s="357"/>
      <c r="O450" s="357"/>
      <c r="P450" s="357"/>
      <c r="Q450" s="357"/>
      <c r="R450" s="357"/>
      <c r="S450" s="357"/>
      <c r="T450" s="357"/>
      <c r="U450" s="357"/>
      <c r="V450" s="357"/>
      <c r="W450" s="357"/>
      <c r="X450" s="357"/>
      <c r="Y450" s="357"/>
      <c r="Z450" s="357"/>
      <c r="AA450" s="357"/>
      <c r="AB450" s="357"/>
      <c r="AC450" s="357"/>
      <c r="AD450" s="357"/>
      <c r="AE450" s="357"/>
      <c r="AF450" s="357"/>
      <c r="AG450" s="357"/>
      <c r="AH450" s="357"/>
      <c r="AI450" s="357"/>
      <c r="AJ450" s="357"/>
      <c r="AK450" s="357"/>
      <c r="AL450" s="357"/>
      <c r="AM450" s="357"/>
      <c r="AN450" s="357"/>
      <c r="AO450" s="357"/>
      <c r="AP450" s="357"/>
      <c r="AQ450" s="357"/>
      <c r="AR450" s="357"/>
      <c r="AS450" s="357"/>
      <c r="AT450" s="357"/>
      <c r="AU450" s="357"/>
      <c r="AV450" s="357"/>
      <c r="AW450" s="357"/>
      <c r="AX450" s="357"/>
      <c r="AY450" s="357"/>
      <c r="AZ450" s="357"/>
      <c r="BA450" s="357"/>
      <c r="BB450" s="357"/>
    </row>
    <row r="451" ht="12.75" customHeight="1">
      <c r="A451" s="357"/>
      <c r="B451" s="357"/>
      <c r="C451" s="357"/>
      <c r="D451" s="357"/>
      <c r="E451" s="357"/>
      <c r="F451" s="357"/>
      <c r="G451" s="357"/>
      <c r="H451" s="357"/>
      <c r="I451" s="357"/>
      <c r="J451" s="357"/>
      <c r="K451" s="357"/>
      <c r="L451" s="357"/>
      <c r="M451" s="357"/>
      <c r="N451" s="357"/>
      <c r="O451" s="357"/>
      <c r="P451" s="357"/>
      <c r="Q451" s="357"/>
      <c r="R451" s="357"/>
      <c r="S451" s="357"/>
      <c r="T451" s="357"/>
      <c r="U451" s="357"/>
      <c r="V451" s="357"/>
      <c r="W451" s="357"/>
      <c r="X451" s="357"/>
      <c r="Y451" s="357"/>
      <c r="Z451" s="357"/>
      <c r="AA451" s="357"/>
      <c r="AB451" s="357"/>
      <c r="AC451" s="357"/>
      <c r="AD451" s="357"/>
      <c r="AE451" s="357"/>
      <c r="AF451" s="357"/>
      <c r="AG451" s="357"/>
      <c r="AH451" s="357"/>
      <c r="AI451" s="357"/>
      <c r="AJ451" s="357"/>
      <c r="AK451" s="357"/>
      <c r="AL451" s="357"/>
      <c r="AM451" s="357"/>
      <c r="AN451" s="357"/>
      <c r="AO451" s="357"/>
      <c r="AP451" s="357"/>
      <c r="AQ451" s="357"/>
      <c r="AR451" s="357"/>
      <c r="AS451" s="357"/>
      <c r="AT451" s="357"/>
      <c r="AU451" s="357"/>
      <c r="AV451" s="357"/>
      <c r="AW451" s="357"/>
      <c r="AX451" s="357"/>
      <c r="AY451" s="357"/>
      <c r="AZ451" s="357"/>
      <c r="BA451" s="357"/>
      <c r="BB451" s="357"/>
    </row>
    <row r="452" ht="12.75" customHeight="1">
      <c r="A452" s="357"/>
      <c r="B452" s="357"/>
      <c r="C452" s="357"/>
      <c r="D452" s="357"/>
      <c r="E452" s="357"/>
      <c r="F452" s="357"/>
      <c r="G452" s="357"/>
      <c r="H452" s="357"/>
      <c r="I452" s="357"/>
      <c r="J452" s="357"/>
      <c r="K452" s="357"/>
      <c r="L452" s="357"/>
      <c r="M452" s="357"/>
      <c r="N452" s="357"/>
      <c r="O452" s="357"/>
      <c r="P452" s="357"/>
      <c r="Q452" s="357"/>
      <c r="R452" s="357"/>
      <c r="S452" s="357"/>
      <c r="T452" s="357"/>
      <c r="U452" s="357"/>
      <c r="V452" s="357"/>
      <c r="W452" s="357"/>
      <c r="X452" s="357"/>
      <c r="Y452" s="357"/>
      <c r="Z452" s="357"/>
      <c r="AA452" s="357"/>
      <c r="AB452" s="357"/>
      <c r="AC452" s="357"/>
      <c r="AD452" s="357"/>
      <c r="AE452" s="357"/>
      <c r="AF452" s="357"/>
      <c r="AG452" s="357"/>
      <c r="AH452" s="357"/>
      <c r="AI452" s="357"/>
      <c r="AJ452" s="357"/>
      <c r="AK452" s="357"/>
      <c r="AL452" s="357"/>
      <c r="AM452" s="357"/>
      <c r="AN452" s="357"/>
      <c r="AO452" s="357"/>
      <c r="AP452" s="357"/>
      <c r="AQ452" s="357"/>
      <c r="AR452" s="357"/>
      <c r="AS452" s="357"/>
      <c r="AT452" s="357"/>
      <c r="AU452" s="357"/>
      <c r="AV452" s="357"/>
      <c r="AW452" s="357"/>
      <c r="AX452" s="357"/>
      <c r="AY452" s="357"/>
      <c r="AZ452" s="357"/>
      <c r="BA452" s="357"/>
      <c r="BB452" s="357"/>
    </row>
    <row r="453" ht="12.75" customHeight="1">
      <c r="A453" s="357"/>
      <c r="B453" s="357"/>
      <c r="C453" s="357"/>
      <c r="D453" s="357"/>
      <c r="E453" s="357"/>
      <c r="F453" s="357"/>
      <c r="G453" s="357"/>
      <c r="H453" s="357"/>
      <c r="I453" s="357"/>
      <c r="J453" s="357"/>
      <c r="K453" s="357"/>
      <c r="L453" s="357"/>
      <c r="M453" s="357"/>
      <c r="N453" s="357"/>
      <c r="O453" s="357"/>
      <c r="P453" s="357"/>
      <c r="Q453" s="357"/>
      <c r="R453" s="357"/>
      <c r="S453" s="357"/>
      <c r="T453" s="357"/>
      <c r="U453" s="357"/>
      <c r="V453" s="357"/>
      <c r="W453" s="357"/>
      <c r="X453" s="357"/>
      <c r="Y453" s="357"/>
      <c r="Z453" s="357"/>
      <c r="AA453" s="357"/>
      <c r="AB453" s="357"/>
      <c r="AC453" s="357"/>
      <c r="AD453" s="357"/>
      <c r="AE453" s="357"/>
      <c r="AF453" s="357"/>
      <c r="AG453" s="357"/>
      <c r="AH453" s="357"/>
      <c r="AI453" s="357"/>
      <c r="AJ453" s="357"/>
      <c r="AK453" s="357"/>
      <c r="AL453" s="357"/>
      <c r="AM453" s="357"/>
      <c r="AN453" s="357"/>
      <c r="AO453" s="357"/>
      <c r="AP453" s="357"/>
      <c r="AQ453" s="357"/>
      <c r="AR453" s="357"/>
      <c r="AS453" s="357"/>
      <c r="AT453" s="357"/>
      <c r="AU453" s="357"/>
      <c r="AV453" s="357"/>
      <c r="AW453" s="357"/>
      <c r="AX453" s="357"/>
      <c r="AY453" s="357"/>
      <c r="AZ453" s="357"/>
      <c r="BA453" s="357"/>
      <c r="BB453" s="357"/>
    </row>
    <row r="454" ht="12.75" customHeight="1">
      <c r="A454" s="357"/>
      <c r="B454" s="357"/>
      <c r="C454" s="357"/>
      <c r="D454" s="357"/>
      <c r="E454" s="357"/>
      <c r="F454" s="357"/>
      <c r="G454" s="357"/>
      <c r="H454" s="357"/>
      <c r="I454" s="357"/>
      <c r="J454" s="357"/>
      <c r="K454" s="357"/>
      <c r="L454" s="357"/>
      <c r="M454" s="357"/>
      <c r="N454" s="357"/>
      <c r="O454" s="357"/>
      <c r="P454" s="357"/>
      <c r="Q454" s="357"/>
      <c r="R454" s="357"/>
      <c r="S454" s="357"/>
      <c r="T454" s="357"/>
      <c r="U454" s="357"/>
      <c r="V454" s="357"/>
      <c r="W454" s="357"/>
      <c r="X454" s="357"/>
      <c r="Y454" s="357"/>
      <c r="Z454" s="357"/>
      <c r="AA454" s="357"/>
      <c r="AB454" s="357"/>
      <c r="AC454" s="357"/>
      <c r="AD454" s="357"/>
      <c r="AE454" s="357"/>
      <c r="AF454" s="357"/>
      <c r="AG454" s="357"/>
      <c r="AH454" s="357"/>
      <c r="AI454" s="357"/>
      <c r="AJ454" s="357"/>
      <c r="AK454" s="357"/>
      <c r="AL454" s="357"/>
      <c r="AM454" s="357"/>
      <c r="AN454" s="357"/>
      <c r="AO454" s="357"/>
      <c r="AP454" s="357"/>
      <c r="AQ454" s="357"/>
      <c r="AR454" s="357"/>
      <c r="AS454" s="357"/>
      <c r="AT454" s="357"/>
      <c r="AU454" s="357"/>
      <c r="AV454" s="357"/>
      <c r="AW454" s="357"/>
      <c r="AX454" s="357"/>
      <c r="AY454" s="357"/>
      <c r="AZ454" s="357"/>
      <c r="BA454" s="357"/>
      <c r="BB454" s="357"/>
    </row>
    <row r="455" ht="12.75" customHeight="1">
      <c r="A455" s="357"/>
      <c r="B455" s="357"/>
      <c r="C455" s="357"/>
      <c r="D455" s="357"/>
      <c r="E455" s="357"/>
      <c r="F455" s="357"/>
      <c r="G455" s="357"/>
      <c r="H455" s="357"/>
      <c r="I455" s="357"/>
      <c r="J455" s="357"/>
      <c r="K455" s="357"/>
      <c r="L455" s="357"/>
      <c r="M455" s="357"/>
      <c r="N455" s="357"/>
      <c r="O455" s="357"/>
      <c r="P455" s="357"/>
      <c r="Q455" s="357"/>
      <c r="R455" s="357"/>
      <c r="S455" s="357"/>
      <c r="T455" s="357"/>
      <c r="U455" s="357"/>
      <c r="V455" s="357"/>
      <c r="W455" s="357"/>
      <c r="X455" s="357"/>
      <c r="Y455" s="357"/>
      <c r="Z455" s="357"/>
      <c r="AA455" s="357"/>
      <c r="AB455" s="357"/>
      <c r="AC455" s="357"/>
      <c r="AD455" s="357"/>
      <c r="AE455" s="357"/>
      <c r="AF455" s="357"/>
      <c r="AG455" s="357"/>
      <c r="AH455" s="357"/>
      <c r="AI455" s="357"/>
      <c r="AJ455" s="357"/>
      <c r="AK455" s="357"/>
      <c r="AL455" s="357"/>
      <c r="AM455" s="357"/>
      <c r="AN455" s="357"/>
      <c r="AO455" s="357"/>
      <c r="AP455" s="357"/>
      <c r="AQ455" s="357"/>
      <c r="AR455" s="357"/>
      <c r="AS455" s="357"/>
      <c r="AT455" s="357"/>
      <c r="AU455" s="357"/>
      <c r="AV455" s="357"/>
      <c r="AW455" s="357"/>
      <c r="AX455" s="357"/>
      <c r="AY455" s="357"/>
      <c r="AZ455" s="357"/>
      <c r="BA455" s="357"/>
      <c r="BB455" s="357"/>
    </row>
    <row r="456" ht="12.75" customHeight="1">
      <c r="A456" s="357"/>
      <c r="B456" s="357"/>
      <c r="C456" s="357"/>
      <c r="D456" s="357"/>
      <c r="E456" s="357"/>
      <c r="F456" s="357"/>
      <c r="G456" s="357"/>
      <c r="H456" s="357"/>
      <c r="I456" s="357"/>
      <c r="J456" s="357"/>
      <c r="K456" s="357"/>
      <c r="L456" s="357"/>
      <c r="M456" s="357"/>
      <c r="N456" s="357"/>
      <c r="O456" s="357"/>
      <c r="P456" s="357"/>
      <c r="Q456" s="357"/>
      <c r="R456" s="357"/>
      <c r="S456" s="357"/>
      <c r="T456" s="357"/>
      <c r="U456" s="357"/>
      <c r="V456" s="357"/>
      <c r="W456" s="357"/>
      <c r="X456" s="357"/>
      <c r="Y456" s="357"/>
      <c r="Z456" s="357"/>
      <c r="AA456" s="357"/>
      <c r="AB456" s="357"/>
      <c r="AC456" s="357"/>
      <c r="AD456" s="357"/>
      <c r="AE456" s="357"/>
      <c r="AF456" s="357"/>
      <c r="AG456" s="357"/>
      <c r="AH456" s="357"/>
      <c r="AI456" s="357"/>
      <c r="AJ456" s="357"/>
      <c r="AK456" s="357"/>
      <c r="AL456" s="357"/>
      <c r="AM456" s="357"/>
      <c r="AN456" s="357"/>
      <c r="AO456" s="357"/>
      <c r="AP456" s="357"/>
      <c r="AQ456" s="357"/>
      <c r="AR456" s="357"/>
      <c r="AS456" s="357"/>
      <c r="AT456" s="357"/>
      <c r="AU456" s="357"/>
      <c r="AV456" s="357"/>
      <c r="AW456" s="357"/>
      <c r="AX456" s="357"/>
      <c r="AY456" s="357"/>
      <c r="AZ456" s="357"/>
      <c r="BA456" s="357"/>
      <c r="BB456" s="357"/>
    </row>
    <row r="457" ht="12.75" customHeight="1">
      <c r="A457" s="357"/>
      <c r="B457" s="357"/>
      <c r="C457" s="357"/>
      <c r="D457" s="357"/>
      <c r="E457" s="357"/>
      <c r="F457" s="357"/>
      <c r="G457" s="357"/>
      <c r="H457" s="357"/>
      <c r="I457" s="357"/>
      <c r="J457" s="357"/>
      <c r="K457" s="357"/>
      <c r="L457" s="357"/>
      <c r="M457" s="357"/>
      <c r="N457" s="357"/>
      <c r="O457" s="357"/>
      <c r="P457" s="357"/>
      <c r="Q457" s="357"/>
      <c r="R457" s="357"/>
      <c r="S457" s="357"/>
      <c r="T457" s="357"/>
      <c r="U457" s="357"/>
      <c r="V457" s="357"/>
      <c r="W457" s="357"/>
      <c r="X457" s="357"/>
      <c r="Y457" s="357"/>
      <c r="Z457" s="357"/>
      <c r="AA457" s="357"/>
      <c r="AB457" s="357"/>
      <c r="AC457" s="357"/>
      <c r="AD457" s="357"/>
      <c r="AE457" s="357"/>
      <c r="AF457" s="357"/>
      <c r="AG457" s="357"/>
      <c r="AH457" s="357"/>
      <c r="AI457" s="357"/>
      <c r="AJ457" s="357"/>
      <c r="AK457" s="357"/>
      <c r="AL457" s="357"/>
      <c r="AM457" s="357"/>
      <c r="AN457" s="357"/>
      <c r="AO457" s="357"/>
      <c r="AP457" s="357"/>
      <c r="AQ457" s="357"/>
      <c r="AR457" s="357"/>
      <c r="AS457" s="357"/>
      <c r="AT457" s="357"/>
      <c r="AU457" s="357"/>
      <c r="AV457" s="357"/>
      <c r="AW457" s="357"/>
      <c r="AX457" s="357"/>
      <c r="AY457" s="357"/>
      <c r="AZ457" s="357"/>
      <c r="BA457" s="357"/>
      <c r="BB457" s="357"/>
    </row>
    <row r="458" ht="12.75" customHeight="1">
      <c r="A458" s="357"/>
      <c r="B458" s="357"/>
      <c r="C458" s="357"/>
      <c r="D458" s="357"/>
      <c r="E458" s="357"/>
      <c r="F458" s="357"/>
      <c r="G458" s="357"/>
      <c r="H458" s="357"/>
      <c r="I458" s="357"/>
      <c r="J458" s="357"/>
      <c r="K458" s="357"/>
      <c r="L458" s="357"/>
      <c r="M458" s="357"/>
      <c r="N458" s="357"/>
      <c r="O458" s="357"/>
      <c r="P458" s="357"/>
      <c r="Q458" s="357"/>
      <c r="R458" s="357"/>
      <c r="S458" s="357"/>
      <c r="T458" s="357"/>
      <c r="U458" s="357"/>
      <c r="V458" s="357"/>
      <c r="W458" s="357"/>
      <c r="X458" s="357"/>
      <c r="Y458" s="357"/>
      <c r="Z458" s="357"/>
      <c r="AA458" s="357"/>
      <c r="AB458" s="357"/>
      <c r="AC458" s="357"/>
      <c r="AD458" s="357"/>
      <c r="AE458" s="357"/>
      <c r="AF458" s="357"/>
      <c r="AG458" s="357"/>
      <c r="AH458" s="357"/>
      <c r="AI458" s="357"/>
      <c r="AJ458" s="357"/>
      <c r="AK458" s="357"/>
      <c r="AL458" s="357"/>
      <c r="AM458" s="357"/>
      <c r="AN458" s="357"/>
      <c r="AO458" s="357"/>
      <c r="AP458" s="357"/>
      <c r="AQ458" s="357"/>
      <c r="AR458" s="357"/>
      <c r="AS458" s="357"/>
      <c r="AT458" s="357"/>
      <c r="AU458" s="357"/>
      <c r="AV458" s="357"/>
      <c r="AW458" s="357"/>
      <c r="AX458" s="357"/>
      <c r="AY458" s="357"/>
      <c r="AZ458" s="357"/>
      <c r="BA458" s="357"/>
      <c r="BB458" s="357"/>
    </row>
    <row r="459" ht="12.75" customHeight="1">
      <c r="A459" s="357"/>
      <c r="B459" s="357"/>
      <c r="C459" s="357"/>
      <c r="D459" s="357"/>
      <c r="E459" s="357"/>
      <c r="F459" s="357"/>
      <c r="G459" s="357"/>
      <c r="H459" s="357"/>
      <c r="I459" s="357"/>
      <c r="J459" s="357"/>
      <c r="K459" s="357"/>
      <c r="L459" s="357"/>
      <c r="M459" s="357"/>
      <c r="N459" s="357"/>
      <c r="O459" s="357"/>
      <c r="P459" s="357"/>
      <c r="Q459" s="357"/>
      <c r="R459" s="357"/>
      <c r="S459" s="357"/>
      <c r="T459" s="357"/>
      <c r="U459" s="357"/>
      <c r="V459" s="357"/>
      <c r="W459" s="357"/>
      <c r="X459" s="357"/>
      <c r="Y459" s="357"/>
      <c r="Z459" s="357"/>
      <c r="AA459" s="357"/>
      <c r="AB459" s="357"/>
      <c r="AC459" s="357"/>
      <c r="AD459" s="357"/>
      <c r="AE459" s="357"/>
      <c r="AF459" s="357"/>
      <c r="AG459" s="357"/>
      <c r="AH459" s="357"/>
      <c r="AI459" s="357"/>
      <c r="AJ459" s="357"/>
      <c r="AK459" s="357"/>
      <c r="AL459" s="357"/>
      <c r="AM459" s="357"/>
      <c r="AN459" s="357"/>
      <c r="AO459" s="357"/>
      <c r="AP459" s="357"/>
      <c r="AQ459" s="357"/>
      <c r="AR459" s="357"/>
      <c r="AS459" s="357"/>
      <c r="AT459" s="357"/>
      <c r="AU459" s="357"/>
      <c r="AV459" s="357"/>
      <c r="AW459" s="357"/>
      <c r="AX459" s="357"/>
      <c r="AY459" s="357"/>
      <c r="AZ459" s="357"/>
      <c r="BA459" s="357"/>
      <c r="BB459" s="357"/>
    </row>
    <row r="460" ht="12.75" customHeight="1">
      <c r="A460" s="357"/>
      <c r="B460" s="357"/>
      <c r="C460" s="357"/>
      <c r="D460" s="357"/>
      <c r="E460" s="357"/>
      <c r="F460" s="357"/>
      <c r="G460" s="357"/>
      <c r="H460" s="357"/>
      <c r="I460" s="357"/>
      <c r="J460" s="357"/>
      <c r="K460" s="357"/>
      <c r="L460" s="357"/>
      <c r="M460" s="357"/>
      <c r="N460" s="357"/>
      <c r="O460" s="357"/>
      <c r="P460" s="357"/>
      <c r="Q460" s="357"/>
      <c r="R460" s="357"/>
      <c r="S460" s="357"/>
      <c r="T460" s="357"/>
      <c r="U460" s="357"/>
      <c r="V460" s="357"/>
      <c r="W460" s="357"/>
      <c r="X460" s="357"/>
      <c r="Y460" s="357"/>
      <c r="Z460" s="357"/>
      <c r="AA460" s="357"/>
      <c r="AB460" s="357"/>
      <c r="AC460" s="357"/>
      <c r="AD460" s="357"/>
      <c r="AE460" s="357"/>
      <c r="AF460" s="357"/>
      <c r="AG460" s="357"/>
      <c r="AH460" s="357"/>
      <c r="AI460" s="357"/>
      <c r="AJ460" s="357"/>
      <c r="AK460" s="357"/>
      <c r="AL460" s="357"/>
      <c r="AM460" s="357"/>
      <c r="AN460" s="357"/>
      <c r="AO460" s="357"/>
      <c r="AP460" s="357"/>
      <c r="AQ460" s="357"/>
      <c r="AR460" s="357"/>
      <c r="AS460" s="357"/>
      <c r="AT460" s="357"/>
      <c r="AU460" s="357"/>
      <c r="AV460" s="357"/>
      <c r="AW460" s="357"/>
      <c r="AX460" s="357"/>
      <c r="AY460" s="357"/>
      <c r="AZ460" s="357"/>
      <c r="BA460" s="357"/>
      <c r="BB460" s="357"/>
    </row>
    <row r="461" ht="12.75" customHeight="1">
      <c r="A461" s="357"/>
      <c r="B461" s="357"/>
      <c r="C461" s="357"/>
      <c r="D461" s="357"/>
      <c r="E461" s="357"/>
      <c r="F461" s="357"/>
      <c r="G461" s="357"/>
      <c r="H461" s="357"/>
      <c r="I461" s="357"/>
      <c r="J461" s="357"/>
      <c r="K461" s="357"/>
      <c r="L461" s="357"/>
      <c r="M461" s="357"/>
      <c r="N461" s="357"/>
      <c r="O461" s="357"/>
      <c r="P461" s="357"/>
      <c r="Q461" s="357"/>
      <c r="R461" s="357"/>
      <c r="S461" s="357"/>
      <c r="T461" s="357"/>
      <c r="U461" s="357"/>
      <c r="V461" s="357"/>
      <c r="W461" s="357"/>
      <c r="X461" s="357"/>
      <c r="Y461" s="357"/>
      <c r="Z461" s="357"/>
      <c r="AA461" s="357"/>
      <c r="AB461" s="357"/>
      <c r="AC461" s="357"/>
      <c r="AD461" s="357"/>
      <c r="AE461" s="357"/>
      <c r="AF461" s="357"/>
      <c r="AG461" s="357"/>
      <c r="AH461" s="357"/>
      <c r="AI461" s="357"/>
      <c r="AJ461" s="357"/>
      <c r="AK461" s="357"/>
      <c r="AL461" s="357"/>
      <c r="AM461" s="357"/>
      <c r="AN461" s="357"/>
      <c r="AO461" s="357"/>
      <c r="AP461" s="357"/>
      <c r="AQ461" s="357"/>
      <c r="AR461" s="357"/>
      <c r="AS461" s="357"/>
      <c r="AT461" s="357"/>
      <c r="AU461" s="357"/>
      <c r="AV461" s="357"/>
      <c r="AW461" s="357"/>
      <c r="AX461" s="357"/>
      <c r="AY461" s="357"/>
      <c r="AZ461" s="357"/>
      <c r="BA461" s="357"/>
      <c r="BB461" s="357"/>
    </row>
    <row r="462" ht="12.75" customHeight="1">
      <c r="A462" s="357"/>
      <c r="B462" s="357"/>
      <c r="C462" s="357"/>
      <c r="D462" s="357"/>
      <c r="E462" s="357"/>
      <c r="F462" s="357"/>
      <c r="G462" s="357"/>
      <c r="H462" s="357"/>
      <c r="I462" s="357"/>
      <c r="J462" s="357"/>
      <c r="K462" s="357"/>
      <c r="L462" s="357"/>
      <c r="M462" s="357"/>
      <c r="N462" s="357"/>
      <c r="O462" s="357"/>
      <c r="P462" s="357"/>
      <c r="Q462" s="357"/>
      <c r="R462" s="357"/>
      <c r="S462" s="357"/>
      <c r="T462" s="357"/>
      <c r="U462" s="357"/>
      <c r="V462" s="357"/>
      <c r="W462" s="357"/>
      <c r="X462" s="357"/>
      <c r="Y462" s="357"/>
      <c r="Z462" s="357"/>
      <c r="AA462" s="357"/>
      <c r="AB462" s="357"/>
      <c r="AC462" s="357"/>
      <c r="AD462" s="357"/>
      <c r="AE462" s="357"/>
      <c r="AF462" s="357"/>
      <c r="AG462" s="357"/>
      <c r="AH462" s="357"/>
      <c r="AI462" s="357"/>
      <c r="AJ462" s="357"/>
      <c r="AK462" s="357"/>
      <c r="AL462" s="357"/>
      <c r="AM462" s="357"/>
      <c r="AN462" s="357"/>
      <c r="AO462" s="357"/>
      <c r="AP462" s="357"/>
      <c r="AQ462" s="357"/>
      <c r="AR462" s="357"/>
      <c r="AS462" s="357"/>
      <c r="AT462" s="357"/>
      <c r="AU462" s="357"/>
      <c r="AV462" s="357"/>
      <c r="AW462" s="357"/>
      <c r="AX462" s="357"/>
      <c r="AY462" s="357"/>
      <c r="AZ462" s="357"/>
      <c r="BA462" s="357"/>
      <c r="BB462" s="357"/>
    </row>
    <row r="463" ht="12.75" customHeight="1">
      <c r="A463" s="357"/>
      <c r="B463" s="357"/>
      <c r="C463" s="357"/>
      <c r="D463" s="357"/>
      <c r="E463" s="357"/>
      <c r="F463" s="357"/>
      <c r="G463" s="357"/>
      <c r="H463" s="357"/>
      <c r="I463" s="357"/>
      <c r="J463" s="357"/>
      <c r="K463" s="357"/>
      <c r="L463" s="357"/>
      <c r="M463" s="357"/>
      <c r="N463" s="357"/>
      <c r="O463" s="357"/>
      <c r="P463" s="357"/>
      <c r="Q463" s="357"/>
      <c r="R463" s="357"/>
      <c r="S463" s="357"/>
      <c r="T463" s="357"/>
      <c r="U463" s="357"/>
      <c r="V463" s="357"/>
      <c r="W463" s="357"/>
      <c r="X463" s="357"/>
      <c r="Y463" s="357"/>
      <c r="Z463" s="357"/>
      <c r="AA463" s="357"/>
      <c r="AB463" s="357"/>
      <c r="AC463" s="357"/>
      <c r="AD463" s="357"/>
      <c r="AE463" s="357"/>
      <c r="AF463" s="357"/>
      <c r="AG463" s="357"/>
      <c r="AH463" s="357"/>
      <c r="AI463" s="357"/>
      <c r="AJ463" s="357"/>
      <c r="AK463" s="357"/>
      <c r="AL463" s="357"/>
      <c r="AM463" s="357"/>
      <c r="AN463" s="357"/>
      <c r="AO463" s="357"/>
      <c r="AP463" s="357"/>
      <c r="AQ463" s="357"/>
      <c r="AR463" s="357"/>
      <c r="AS463" s="357"/>
      <c r="AT463" s="357"/>
      <c r="AU463" s="357"/>
      <c r="AV463" s="357"/>
      <c r="AW463" s="357"/>
      <c r="AX463" s="357"/>
      <c r="AY463" s="357"/>
      <c r="AZ463" s="357"/>
      <c r="BA463" s="357"/>
      <c r="BB463" s="357"/>
    </row>
    <row r="464" ht="12.75" customHeight="1">
      <c r="A464" s="357"/>
      <c r="B464" s="357"/>
      <c r="C464" s="357"/>
      <c r="D464" s="357"/>
      <c r="E464" s="357"/>
      <c r="F464" s="357"/>
      <c r="G464" s="357"/>
      <c r="H464" s="357"/>
      <c r="I464" s="357"/>
      <c r="J464" s="357"/>
      <c r="K464" s="357"/>
      <c r="L464" s="357"/>
      <c r="M464" s="357"/>
      <c r="N464" s="357"/>
      <c r="O464" s="357"/>
      <c r="P464" s="357"/>
      <c r="Q464" s="357"/>
      <c r="R464" s="357"/>
      <c r="S464" s="357"/>
      <c r="T464" s="357"/>
      <c r="U464" s="357"/>
      <c r="V464" s="357"/>
      <c r="W464" s="357"/>
      <c r="X464" s="357"/>
      <c r="Y464" s="357"/>
      <c r="Z464" s="357"/>
      <c r="AA464" s="357"/>
      <c r="AB464" s="357"/>
      <c r="AC464" s="357"/>
      <c r="AD464" s="357"/>
      <c r="AE464" s="357"/>
      <c r="AF464" s="357"/>
      <c r="AG464" s="357"/>
      <c r="AH464" s="357"/>
      <c r="AI464" s="357"/>
      <c r="AJ464" s="357"/>
      <c r="AK464" s="357"/>
      <c r="AL464" s="357"/>
      <c r="AM464" s="357"/>
      <c r="AN464" s="357"/>
      <c r="AO464" s="357"/>
      <c r="AP464" s="357"/>
      <c r="AQ464" s="357"/>
      <c r="AR464" s="357"/>
      <c r="AS464" s="357"/>
      <c r="AT464" s="357"/>
      <c r="AU464" s="357"/>
      <c r="AV464" s="357"/>
      <c r="AW464" s="357"/>
      <c r="AX464" s="357"/>
      <c r="AY464" s="357"/>
      <c r="AZ464" s="357"/>
      <c r="BA464" s="357"/>
      <c r="BB464" s="357"/>
    </row>
    <row r="465" ht="12.75" customHeight="1">
      <c r="A465" s="357"/>
      <c r="B465" s="357"/>
      <c r="C465" s="357"/>
      <c r="D465" s="357"/>
      <c r="E465" s="357"/>
      <c r="F465" s="357"/>
      <c r="G465" s="357"/>
      <c r="H465" s="357"/>
      <c r="I465" s="357"/>
      <c r="J465" s="357"/>
      <c r="K465" s="357"/>
      <c r="L465" s="357"/>
      <c r="M465" s="357"/>
      <c r="N465" s="357"/>
      <c r="O465" s="357"/>
      <c r="P465" s="357"/>
      <c r="Q465" s="357"/>
      <c r="R465" s="357"/>
      <c r="S465" s="357"/>
      <c r="T465" s="357"/>
      <c r="U465" s="357"/>
      <c r="V465" s="357"/>
      <c r="W465" s="357"/>
      <c r="X465" s="357"/>
      <c r="Y465" s="357"/>
      <c r="Z465" s="357"/>
      <c r="AA465" s="357"/>
      <c r="AB465" s="357"/>
      <c r="AC465" s="357"/>
      <c r="AD465" s="357"/>
      <c r="AE465" s="357"/>
      <c r="AF465" s="357"/>
      <c r="AG465" s="357"/>
      <c r="AH465" s="357"/>
      <c r="AI465" s="357"/>
      <c r="AJ465" s="357"/>
      <c r="AK465" s="357"/>
      <c r="AL465" s="357"/>
      <c r="AM465" s="357"/>
      <c r="AN465" s="357"/>
      <c r="AO465" s="357"/>
      <c r="AP465" s="357"/>
      <c r="AQ465" s="357"/>
      <c r="AR465" s="357"/>
      <c r="AS465" s="357"/>
      <c r="AT465" s="357"/>
      <c r="AU465" s="357"/>
      <c r="AV465" s="357"/>
      <c r="AW465" s="357"/>
      <c r="AX465" s="357"/>
      <c r="AY465" s="357"/>
      <c r="AZ465" s="357"/>
      <c r="BA465" s="357"/>
      <c r="BB465" s="357"/>
    </row>
    <row r="466" ht="12.75" customHeight="1">
      <c r="A466" s="357"/>
      <c r="B466" s="357"/>
      <c r="C466" s="357"/>
      <c r="D466" s="357"/>
      <c r="E466" s="357"/>
      <c r="F466" s="357"/>
      <c r="G466" s="357"/>
      <c r="H466" s="357"/>
      <c r="I466" s="357"/>
      <c r="J466" s="357"/>
      <c r="K466" s="357"/>
      <c r="L466" s="357"/>
      <c r="M466" s="357"/>
      <c r="N466" s="357"/>
      <c r="O466" s="357"/>
      <c r="P466" s="357"/>
      <c r="Q466" s="357"/>
      <c r="R466" s="357"/>
      <c r="S466" s="357"/>
      <c r="T466" s="357"/>
      <c r="U466" s="357"/>
      <c r="V466" s="357"/>
      <c r="W466" s="357"/>
      <c r="X466" s="357"/>
      <c r="Y466" s="357"/>
      <c r="Z466" s="357"/>
      <c r="AA466" s="357"/>
      <c r="AB466" s="357"/>
      <c r="AC466" s="357"/>
      <c r="AD466" s="357"/>
      <c r="AE466" s="357"/>
      <c r="AF466" s="357"/>
      <c r="AG466" s="357"/>
      <c r="AH466" s="357"/>
      <c r="AI466" s="357"/>
      <c r="AJ466" s="357"/>
      <c r="AK466" s="357"/>
      <c r="AL466" s="357"/>
      <c r="AM466" s="357"/>
      <c r="AN466" s="357"/>
      <c r="AO466" s="357"/>
      <c r="AP466" s="357"/>
      <c r="AQ466" s="357"/>
      <c r="AR466" s="357"/>
      <c r="AS466" s="357"/>
      <c r="AT466" s="357"/>
      <c r="AU466" s="357"/>
      <c r="AV466" s="357"/>
      <c r="AW466" s="357"/>
      <c r="AX466" s="357"/>
      <c r="AY466" s="357"/>
      <c r="AZ466" s="357"/>
      <c r="BA466" s="357"/>
      <c r="BB466" s="357"/>
    </row>
    <row r="467" ht="12.75" customHeight="1">
      <c r="A467" s="357"/>
      <c r="B467" s="357"/>
      <c r="C467" s="357"/>
      <c r="D467" s="357"/>
      <c r="E467" s="357"/>
      <c r="F467" s="357"/>
      <c r="G467" s="357"/>
      <c r="H467" s="357"/>
      <c r="I467" s="357"/>
      <c r="J467" s="357"/>
      <c r="K467" s="357"/>
      <c r="L467" s="357"/>
      <c r="M467" s="357"/>
      <c r="N467" s="357"/>
      <c r="O467" s="357"/>
      <c r="P467" s="357"/>
      <c r="Q467" s="357"/>
      <c r="R467" s="357"/>
      <c r="S467" s="357"/>
      <c r="T467" s="357"/>
      <c r="U467" s="357"/>
      <c r="V467" s="357"/>
      <c r="W467" s="357"/>
      <c r="X467" s="357"/>
      <c r="Y467" s="357"/>
      <c r="Z467" s="357"/>
      <c r="AA467" s="357"/>
      <c r="AB467" s="357"/>
      <c r="AC467" s="357"/>
      <c r="AD467" s="357"/>
      <c r="AE467" s="357"/>
      <c r="AF467" s="357"/>
      <c r="AG467" s="357"/>
      <c r="AH467" s="357"/>
      <c r="AI467" s="357"/>
      <c r="AJ467" s="357"/>
      <c r="AK467" s="357"/>
      <c r="AL467" s="357"/>
      <c r="AM467" s="357"/>
      <c r="AN467" s="357"/>
      <c r="AO467" s="357"/>
      <c r="AP467" s="357"/>
      <c r="AQ467" s="357"/>
      <c r="AR467" s="357"/>
      <c r="AS467" s="357"/>
      <c r="AT467" s="357"/>
      <c r="AU467" s="357"/>
      <c r="AV467" s="357"/>
      <c r="AW467" s="357"/>
      <c r="AX467" s="357"/>
      <c r="AY467" s="357"/>
      <c r="AZ467" s="357"/>
      <c r="BA467" s="357"/>
      <c r="BB467" s="357"/>
    </row>
    <row r="468" ht="12.75" customHeight="1">
      <c r="A468" s="357"/>
      <c r="B468" s="357"/>
      <c r="C468" s="357"/>
      <c r="D468" s="357"/>
      <c r="E468" s="357"/>
      <c r="F468" s="357"/>
      <c r="G468" s="357"/>
      <c r="H468" s="357"/>
      <c r="I468" s="357"/>
      <c r="J468" s="357"/>
      <c r="K468" s="357"/>
      <c r="L468" s="357"/>
      <c r="M468" s="357"/>
      <c r="N468" s="357"/>
      <c r="O468" s="357"/>
      <c r="P468" s="357"/>
      <c r="Q468" s="357"/>
      <c r="R468" s="357"/>
      <c r="S468" s="357"/>
      <c r="T468" s="357"/>
      <c r="U468" s="357"/>
      <c r="V468" s="357"/>
      <c r="W468" s="357"/>
      <c r="X468" s="357"/>
      <c r="Y468" s="357"/>
      <c r="Z468" s="357"/>
      <c r="AA468" s="357"/>
      <c r="AB468" s="357"/>
      <c r="AC468" s="357"/>
      <c r="AD468" s="357"/>
      <c r="AE468" s="357"/>
      <c r="AF468" s="357"/>
      <c r="AG468" s="357"/>
      <c r="AH468" s="357"/>
      <c r="AI468" s="357"/>
      <c r="AJ468" s="357"/>
      <c r="AK468" s="357"/>
      <c r="AL468" s="357"/>
      <c r="AM468" s="357"/>
      <c r="AN468" s="357"/>
      <c r="AO468" s="357"/>
      <c r="AP468" s="357"/>
      <c r="AQ468" s="357"/>
      <c r="AR468" s="357"/>
      <c r="AS468" s="357"/>
      <c r="AT468" s="357"/>
      <c r="AU468" s="357"/>
      <c r="AV468" s="357"/>
      <c r="AW468" s="357"/>
      <c r="AX468" s="357"/>
      <c r="AY468" s="357"/>
      <c r="AZ468" s="357"/>
      <c r="BA468" s="357"/>
      <c r="BB468" s="357"/>
    </row>
    <row r="469" ht="12.75" customHeight="1">
      <c r="A469" s="357"/>
      <c r="B469" s="357"/>
      <c r="C469" s="357"/>
      <c r="D469" s="357"/>
      <c r="E469" s="357"/>
      <c r="F469" s="357"/>
      <c r="G469" s="357"/>
      <c r="H469" s="357"/>
      <c r="I469" s="357"/>
      <c r="J469" s="357"/>
      <c r="K469" s="357"/>
      <c r="L469" s="357"/>
      <c r="M469" s="357"/>
      <c r="N469" s="357"/>
      <c r="O469" s="357"/>
      <c r="P469" s="357"/>
      <c r="Q469" s="357"/>
      <c r="R469" s="357"/>
      <c r="S469" s="357"/>
      <c r="T469" s="357"/>
      <c r="U469" s="357"/>
      <c r="V469" s="357"/>
      <c r="W469" s="357"/>
      <c r="X469" s="357"/>
      <c r="Y469" s="357"/>
      <c r="Z469" s="357"/>
      <c r="AA469" s="357"/>
      <c r="AB469" s="357"/>
      <c r="AC469" s="357"/>
      <c r="AD469" s="357"/>
      <c r="AE469" s="357"/>
      <c r="AF469" s="357"/>
      <c r="AG469" s="357"/>
      <c r="AH469" s="357"/>
      <c r="AI469" s="357"/>
      <c r="AJ469" s="357"/>
      <c r="AK469" s="357"/>
      <c r="AL469" s="357"/>
      <c r="AM469" s="357"/>
      <c r="AN469" s="357"/>
      <c r="AO469" s="357"/>
      <c r="AP469" s="357"/>
      <c r="AQ469" s="357"/>
      <c r="AR469" s="357"/>
      <c r="AS469" s="357"/>
      <c r="AT469" s="357"/>
      <c r="AU469" s="357"/>
      <c r="AV469" s="357"/>
      <c r="AW469" s="357"/>
      <c r="AX469" s="357"/>
      <c r="AY469" s="357"/>
      <c r="AZ469" s="357"/>
      <c r="BA469" s="357"/>
      <c r="BB469" s="357"/>
    </row>
    <row r="470" ht="12.75" customHeight="1">
      <c r="A470" s="357"/>
      <c r="B470" s="357"/>
      <c r="C470" s="357"/>
      <c r="D470" s="357"/>
      <c r="E470" s="357"/>
      <c r="F470" s="357"/>
      <c r="G470" s="357"/>
      <c r="H470" s="357"/>
      <c r="I470" s="357"/>
      <c r="J470" s="357"/>
      <c r="K470" s="357"/>
      <c r="L470" s="357"/>
      <c r="M470" s="357"/>
      <c r="N470" s="357"/>
      <c r="O470" s="357"/>
      <c r="P470" s="357"/>
      <c r="Q470" s="357"/>
      <c r="R470" s="357"/>
      <c r="S470" s="357"/>
      <c r="T470" s="357"/>
      <c r="U470" s="357"/>
      <c r="V470" s="357"/>
      <c r="W470" s="357"/>
      <c r="X470" s="357"/>
      <c r="Y470" s="357"/>
      <c r="Z470" s="357"/>
      <c r="AA470" s="357"/>
      <c r="AB470" s="357"/>
      <c r="AC470" s="357"/>
      <c r="AD470" s="357"/>
      <c r="AE470" s="357"/>
      <c r="AF470" s="357"/>
      <c r="AG470" s="357"/>
      <c r="AH470" s="357"/>
      <c r="AI470" s="357"/>
      <c r="AJ470" s="357"/>
      <c r="AK470" s="357"/>
      <c r="AL470" s="357"/>
      <c r="AM470" s="357"/>
      <c r="AN470" s="357"/>
      <c r="AO470" s="357"/>
      <c r="AP470" s="357"/>
      <c r="AQ470" s="357"/>
      <c r="AR470" s="357"/>
      <c r="AS470" s="357"/>
      <c r="AT470" s="357"/>
      <c r="AU470" s="357"/>
      <c r="AV470" s="357"/>
      <c r="AW470" s="357"/>
      <c r="AX470" s="357"/>
      <c r="AY470" s="357"/>
      <c r="AZ470" s="357"/>
      <c r="BA470" s="357"/>
      <c r="BB470" s="357"/>
    </row>
    <row r="471" ht="12.75" customHeight="1">
      <c r="A471" s="357"/>
      <c r="B471" s="357"/>
      <c r="C471" s="357"/>
      <c r="D471" s="357"/>
      <c r="E471" s="357"/>
      <c r="F471" s="357"/>
      <c r="G471" s="357"/>
      <c r="H471" s="357"/>
      <c r="I471" s="357"/>
      <c r="J471" s="357"/>
      <c r="K471" s="357"/>
      <c r="L471" s="357"/>
      <c r="M471" s="357"/>
      <c r="N471" s="357"/>
      <c r="O471" s="357"/>
      <c r="P471" s="357"/>
      <c r="Q471" s="357"/>
      <c r="R471" s="357"/>
      <c r="S471" s="357"/>
      <c r="T471" s="357"/>
      <c r="U471" s="357"/>
      <c r="V471" s="357"/>
      <c r="W471" s="357"/>
      <c r="X471" s="357"/>
      <c r="Y471" s="357"/>
      <c r="Z471" s="357"/>
      <c r="AA471" s="357"/>
      <c r="AB471" s="357"/>
      <c r="AC471" s="357"/>
      <c r="AD471" s="357"/>
      <c r="AE471" s="357"/>
      <c r="AF471" s="357"/>
      <c r="AG471" s="357"/>
      <c r="AH471" s="357"/>
      <c r="AI471" s="357"/>
      <c r="AJ471" s="357"/>
      <c r="AK471" s="357"/>
      <c r="AL471" s="357"/>
      <c r="AM471" s="357"/>
      <c r="AN471" s="357"/>
      <c r="AO471" s="357"/>
      <c r="AP471" s="357"/>
      <c r="AQ471" s="357"/>
      <c r="AR471" s="357"/>
      <c r="AS471" s="357"/>
      <c r="AT471" s="357"/>
      <c r="AU471" s="357"/>
      <c r="AV471" s="357"/>
      <c r="AW471" s="357"/>
      <c r="AX471" s="357"/>
      <c r="AY471" s="357"/>
      <c r="AZ471" s="357"/>
      <c r="BA471" s="357"/>
      <c r="BB471" s="357"/>
    </row>
    <row r="472" ht="12.75" customHeight="1">
      <c r="A472" s="357"/>
      <c r="B472" s="357"/>
      <c r="C472" s="357"/>
      <c r="D472" s="357"/>
      <c r="E472" s="357"/>
      <c r="F472" s="357"/>
      <c r="G472" s="357"/>
      <c r="H472" s="357"/>
      <c r="I472" s="357"/>
      <c r="J472" s="357"/>
      <c r="K472" s="357"/>
      <c r="L472" s="357"/>
      <c r="M472" s="357"/>
      <c r="N472" s="357"/>
      <c r="O472" s="357"/>
      <c r="P472" s="357"/>
      <c r="Q472" s="357"/>
      <c r="R472" s="357"/>
      <c r="S472" s="357"/>
      <c r="T472" s="357"/>
      <c r="U472" s="357"/>
      <c r="V472" s="357"/>
      <c r="W472" s="357"/>
      <c r="X472" s="357"/>
      <c r="Y472" s="357"/>
      <c r="Z472" s="357"/>
      <c r="AA472" s="357"/>
      <c r="AB472" s="357"/>
      <c r="AC472" s="357"/>
      <c r="AD472" s="357"/>
      <c r="AE472" s="357"/>
      <c r="AF472" s="357"/>
      <c r="AG472" s="357"/>
      <c r="AH472" s="357"/>
      <c r="AI472" s="357"/>
      <c r="AJ472" s="357"/>
      <c r="AK472" s="357"/>
      <c r="AL472" s="357"/>
      <c r="AM472" s="357"/>
      <c r="AN472" s="357"/>
      <c r="AO472" s="357"/>
      <c r="AP472" s="357"/>
      <c r="AQ472" s="357"/>
      <c r="AR472" s="357"/>
      <c r="AS472" s="357"/>
      <c r="AT472" s="357"/>
      <c r="AU472" s="357"/>
      <c r="AV472" s="357"/>
      <c r="AW472" s="357"/>
      <c r="AX472" s="357"/>
      <c r="AY472" s="357"/>
      <c r="AZ472" s="357"/>
      <c r="BA472" s="357"/>
      <c r="BB472" s="357"/>
    </row>
    <row r="473" ht="12.75" customHeight="1">
      <c r="A473" s="357"/>
      <c r="B473" s="357"/>
      <c r="C473" s="357"/>
      <c r="D473" s="357"/>
      <c r="E473" s="357"/>
      <c r="F473" s="357"/>
      <c r="G473" s="357"/>
      <c r="H473" s="357"/>
      <c r="I473" s="357"/>
      <c r="J473" s="357"/>
      <c r="K473" s="357"/>
      <c r="L473" s="357"/>
      <c r="M473" s="357"/>
      <c r="N473" s="357"/>
      <c r="O473" s="357"/>
      <c r="P473" s="357"/>
      <c r="Q473" s="357"/>
      <c r="R473" s="357"/>
      <c r="S473" s="357"/>
      <c r="T473" s="357"/>
      <c r="U473" s="357"/>
      <c r="V473" s="357"/>
      <c r="W473" s="357"/>
      <c r="X473" s="357"/>
      <c r="Y473" s="357"/>
      <c r="Z473" s="357"/>
      <c r="AA473" s="357"/>
      <c r="AB473" s="357"/>
      <c r="AC473" s="357"/>
      <c r="AD473" s="357"/>
      <c r="AE473" s="357"/>
      <c r="AF473" s="357"/>
      <c r="AG473" s="357"/>
      <c r="AH473" s="357"/>
      <c r="AI473" s="357"/>
      <c r="AJ473" s="357"/>
      <c r="AK473" s="357"/>
      <c r="AL473" s="357"/>
      <c r="AM473" s="357"/>
      <c r="AN473" s="357"/>
      <c r="AO473" s="357"/>
      <c r="AP473" s="357"/>
      <c r="AQ473" s="357"/>
      <c r="AR473" s="357"/>
      <c r="AS473" s="357"/>
      <c r="AT473" s="357"/>
      <c r="AU473" s="357"/>
      <c r="AV473" s="357"/>
      <c r="AW473" s="357"/>
      <c r="AX473" s="357"/>
      <c r="AY473" s="357"/>
      <c r="AZ473" s="357"/>
      <c r="BA473" s="357"/>
      <c r="BB473" s="357"/>
    </row>
    <row r="474" ht="12.75" customHeight="1">
      <c r="A474" s="357"/>
      <c r="B474" s="357"/>
      <c r="C474" s="357"/>
      <c r="D474" s="357"/>
      <c r="E474" s="357"/>
      <c r="F474" s="357"/>
      <c r="G474" s="357"/>
      <c r="H474" s="357"/>
      <c r="I474" s="357"/>
      <c r="J474" s="357"/>
      <c r="K474" s="357"/>
      <c r="L474" s="357"/>
      <c r="M474" s="357"/>
      <c r="N474" s="357"/>
      <c r="O474" s="357"/>
      <c r="P474" s="357"/>
      <c r="Q474" s="357"/>
      <c r="R474" s="357"/>
      <c r="S474" s="357"/>
      <c r="T474" s="357"/>
      <c r="U474" s="357"/>
      <c r="V474" s="357"/>
      <c r="W474" s="357"/>
      <c r="X474" s="357"/>
      <c r="Y474" s="357"/>
      <c r="Z474" s="357"/>
      <c r="AA474" s="357"/>
      <c r="AB474" s="357"/>
      <c r="AC474" s="357"/>
      <c r="AD474" s="357"/>
      <c r="AE474" s="357"/>
      <c r="AF474" s="357"/>
      <c r="AG474" s="357"/>
      <c r="AH474" s="357"/>
      <c r="AI474" s="357"/>
      <c r="AJ474" s="357"/>
      <c r="AK474" s="357"/>
      <c r="AL474" s="357"/>
      <c r="AM474" s="357"/>
      <c r="AN474" s="357"/>
      <c r="AO474" s="357"/>
      <c r="AP474" s="357"/>
      <c r="AQ474" s="357"/>
      <c r="AR474" s="357"/>
      <c r="AS474" s="357"/>
      <c r="AT474" s="357"/>
      <c r="AU474" s="357"/>
      <c r="AV474" s="357"/>
      <c r="AW474" s="357"/>
      <c r="AX474" s="357"/>
      <c r="AY474" s="357"/>
      <c r="AZ474" s="357"/>
      <c r="BA474" s="357"/>
      <c r="BB474" s="357"/>
    </row>
    <row r="475" ht="12.75" customHeight="1">
      <c r="A475" s="357"/>
      <c r="B475" s="357"/>
      <c r="C475" s="357"/>
      <c r="D475" s="357"/>
      <c r="E475" s="357"/>
      <c r="F475" s="357"/>
      <c r="G475" s="357"/>
      <c r="H475" s="357"/>
      <c r="I475" s="357"/>
      <c r="J475" s="357"/>
      <c r="K475" s="357"/>
      <c r="L475" s="357"/>
      <c r="M475" s="357"/>
      <c r="N475" s="357"/>
      <c r="O475" s="357"/>
      <c r="P475" s="357"/>
      <c r="Q475" s="357"/>
      <c r="R475" s="357"/>
      <c r="S475" s="357"/>
      <c r="T475" s="357"/>
      <c r="U475" s="357"/>
      <c r="V475" s="357"/>
      <c r="W475" s="357"/>
      <c r="X475" s="357"/>
      <c r="Y475" s="357"/>
      <c r="Z475" s="357"/>
      <c r="AA475" s="357"/>
      <c r="AB475" s="357"/>
      <c r="AC475" s="357"/>
      <c r="AD475" s="357"/>
      <c r="AE475" s="357"/>
      <c r="AF475" s="357"/>
      <c r="AG475" s="357"/>
      <c r="AH475" s="357"/>
      <c r="AI475" s="357"/>
      <c r="AJ475" s="357"/>
      <c r="AK475" s="357"/>
      <c r="AL475" s="357"/>
      <c r="AM475" s="357"/>
      <c r="AN475" s="357"/>
      <c r="AO475" s="357"/>
      <c r="AP475" s="357"/>
      <c r="AQ475" s="357"/>
      <c r="AR475" s="357"/>
      <c r="AS475" s="357"/>
      <c r="AT475" s="357"/>
      <c r="AU475" s="357"/>
      <c r="AV475" s="357"/>
      <c r="AW475" s="357"/>
      <c r="AX475" s="357"/>
      <c r="AY475" s="357"/>
      <c r="AZ475" s="357"/>
      <c r="BA475" s="357"/>
      <c r="BB475" s="357"/>
    </row>
    <row r="476" ht="12.75" customHeight="1">
      <c r="A476" s="357"/>
      <c r="B476" s="357"/>
      <c r="C476" s="357"/>
      <c r="D476" s="357"/>
      <c r="E476" s="357"/>
      <c r="F476" s="357"/>
      <c r="G476" s="357"/>
      <c r="H476" s="357"/>
      <c r="I476" s="357"/>
      <c r="J476" s="357"/>
      <c r="K476" s="357"/>
      <c r="L476" s="357"/>
      <c r="M476" s="357"/>
      <c r="N476" s="357"/>
      <c r="O476" s="357"/>
      <c r="P476" s="357"/>
      <c r="Q476" s="357"/>
      <c r="R476" s="357"/>
      <c r="S476" s="357"/>
      <c r="T476" s="357"/>
      <c r="U476" s="357"/>
      <c r="V476" s="357"/>
      <c r="W476" s="357"/>
      <c r="X476" s="357"/>
      <c r="Y476" s="357"/>
      <c r="Z476" s="357"/>
      <c r="AA476" s="357"/>
      <c r="AB476" s="357"/>
      <c r="AC476" s="357"/>
      <c r="AD476" s="357"/>
      <c r="AE476" s="357"/>
      <c r="AF476" s="357"/>
      <c r="AG476" s="357"/>
      <c r="AH476" s="357"/>
      <c r="AI476" s="357"/>
      <c r="AJ476" s="357"/>
      <c r="AK476" s="357"/>
      <c r="AL476" s="357"/>
      <c r="AM476" s="357"/>
      <c r="AN476" s="357"/>
      <c r="AO476" s="357"/>
      <c r="AP476" s="357"/>
      <c r="AQ476" s="357"/>
      <c r="AR476" s="357"/>
      <c r="AS476" s="357"/>
      <c r="AT476" s="357"/>
      <c r="AU476" s="357"/>
      <c r="AV476" s="357"/>
      <c r="AW476" s="357"/>
      <c r="AX476" s="357"/>
      <c r="AY476" s="357"/>
      <c r="AZ476" s="357"/>
      <c r="BA476" s="357"/>
      <c r="BB476" s="357"/>
    </row>
    <row r="477" ht="12.75" customHeight="1">
      <c r="A477" s="357"/>
      <c r="B477" s="357"/>
      <c r="C477" s="357"/>
      <c r="D477" s="357"/>
      <c r="E477" s="357"/>
      <c r="F477" s="357"/>
      <c r="G477" s="357"/>
      <c r="H477" s="357"/>
      <c r="I477" s="357"/>
      <c r="J477" s="357"/>
      <c r="K477" s="357"/>
      <c r="L477" s="357"/>
      <c r="M477" s="357"/>
      <c r="N477" s="357"/>
      <c r="O477" s="357"/>
      <c r="P477" s="357"/>
      <c r="Q477" s="357"/>
      <c r="R477" s="357"/>
      <c r="S477" s="357"/>
      <c r="T477" s="357"/>
      <c r="U477" s="357"/>
      <c r="V477" s="357"/>
      <c r="W477" s="357"/>
      <c r="X477" s="357"/>
      <c r="Y477" s="357"/>
      <c r="Z477" s="357"/>
      <c r="AA477" s="357"/>
      <c r="AB477" s="357"/>
      <c r="AC477" s="357"/>
      <c r="AD477" s="357"/>
      <c r="AE477" s="357"/>
      <c r="AF477" s="357"/>
      <c r="AG477" s="357"/>
      <c r="AH477" s="357"/>
      <c r="AI477" s="357"/>
      <c r="AJ477" s="357"/>
      <c r="AK477" s="357"/>
      <c r="AL477" s="357"/>
      <c r="AM477" s="357"/>
      <c r="AN477" s="357"/>
      <c r="AO477" s="357"/>
      <c r="AP477" s="357"/>
      <c r="AQ477" s="357"/>
      <c r="AR477" s="357"/>
      <c r="AS477" s="357"/>
      <c r="AT477" s="357"/>
      <c r="AU477" s="357"/>
      <c r="AV477" s="357"/>
      <c r="AW477" s="357"/>
      <c r="AX477" s="357"/>
      <c r="AY477" s="357"/>
      <c r="AZ477" s="357"/>
      <c r="BA477" s="357"/>
      <c r="BB477" s="357"/>
    </row>
    <row r="478" ht="12.75" customHeight="1">
      <c r="A478" s="357"/>
      <c r="B478" s="357"/>
      <c r="C478" s="357"/>
      <c r="D478" s="357"/>
      <c r="E478" s="357"/>
      <c r="F478" s="357"/>
      <c r="G478" s="357"/>
      <c r="H478" s="357"/>
      <c r="I478" s="357"/>
      <c r="J478" s="357"/>
      <c r="K478" s="357"/>
      <c r="L478" s="357"/>
      <c r="M478" s="357"/>
      <c r="N478" s="357"/>
      <c r="O478" s="357"/>
      <c r="P478" s="357"/>
      <c r="Q478" s="357"/>
      <c r="R478" s="357"/>
      <c r="S478" s="357"/>
      <c r="T478" s="357"/>
      <c r="U478" s="357"/>
      <c r="V478" s="357"/>
      <c r="W478" s="357"/>
      <c r="X478" s="357"/>
      <c r="Y478" s="357"/>
      <c r="Z478" s="357"/>
      <c r="AA478" s="357"/>
      <c r="AB478" s="357"/>
      <c r="AC478" s="357"/>
      <c r="AD478" s="357"/>
      <c r="AE478" s="357"/>
      <c r="AF478" s="357"/>
      <c r="AG478" s="357"/>
      <c r="AH478" s="357"/>
      <c r="AI478" s="357"/>
      <c r="AJ478" s="357"/>
      <c r="AK478" s="357"/>
      <c r="AL478" s="357"/>
      <c r="AM478" s="357"/>
      <c r="AN478" s="357"/>
      <c r="AO478" s="357"/>
      <c r="AP478" s="357"/>
      <c r="AQ478" s="357"/>
      <c r="AR478" s="357"/>
      <c r="AS478" s="357"/>
      <c r="AT478" s="357"/>
      <c r="AU478" s="357"/>
      <c r="AV478" s="357"/>
      <c r="AW478" s="357"/>
      <c r="AX478" s="357"/>
      <c r="AY478" s="357"/>
      <c r="AZ478" s="357"/>
      <c r="BA478" s="357"/>
      <c r="BB478" s="357"/>
    </row>
    <row r="479" ht="12.75" customHeight="1">
      <c r="A479" s="357"/>
      <c r="B479" s="357"/>
      <c r="C479" s="357"/>
      <c r="D479" s="357"/>
      <c r="E479" s="357"/>
      <c r="F479" s="357"/>
      <c r="G479" s="357"/>
      <c r="H479" s="357"/>
      <c r="I479" s="357"/>
      <c r="J479" s="357"/>
      <c r="K479" s="357"/>
      <c r="L479" s="357"/>
      <c r="M479" s="357"/>
      <c r="N479" s="357"/>
      <c r="O479" s="357"/>
      <c r="P479" s="357"/>
      <c r="Q479" s="357"/>
      <c r="R479" s="357"/>
      <c r="S479" s="357"/>
      <c r="T479" s="357"/>
      <c r="U479" s="357"/>
      <c r="V479" s="357"/>
      <c r="W479" s="357"/>
      <c r="X479" s="357"/>
      <c r="Y479" s="357"/>
      <c r="Z479" s="357"/>
      <c r="AA479" s="357"/>
      <c r="AB479" s="357"/>
      <c r="AC479" s="357"/>
      <c r="AD479" s="357"/>
      <c r="AE479" s="357"/>
      <c r="AF479" s="357"/>
      <c r="AG479" s="357"/>
      <c r="AH479" s="357"/>
      <c r="AI479" s="357"/>
      <c r="AJ479" s="357"/>
      <c r="AK479" s="357"/>
      <c r="AL479" s="357"/>
      <c r="AM479" s="357"/>
      <c r="AN479" s="357"/>
      <c r="AO479" s="357"/>
      <c r="AP479" s="357"/>
      <c r="AQ479" s="357"/>
      <c r="AR479" s="357"/>
      <c r="AS479" s="357"/>
      <c r="AT479" s="357"/>
      <c r="AU479" s="357"/>
      <c r="AV479" s="357"/>
      <c r="AW479" s="357"/>
      <c r="AX479" s="357"/>
      <c r="AY479" s="357"/>
      <c r="AZ479" s="357"/>
      <c r="BA479" s="357"/>
      <c r="BB479" s="357"/>
    </row>
    <row r="480" ht="12.75" customHeight="1">
      <c r="A480" s="357"/>
      <c r="B480" s="357"/>
      <c r="C480" s="357"/>
      <c r="D480" s="357"/>
      <c r="E480" s="357"/>
      <c r="F480" s="357"/>
      <c r="G480" s="357"/>
      <c r="H480" s="357"/>
      <c r="I480" s="357"/>
      <c r="J480" s="357"/>
      <c r="K480" s="357"/>
      <c r="L480" s="357"/>
      <c r="M480" s="357"/>
      <c r="N480" s="357"/>
      <c r="O480" s="357"/>
      <c r="P480" s="357"/>
      <c r="Q480" s="357"/>
      <c r="R480" s="357"/>
      <c r="S480" s="357"/>
      <c r="T480" s="357"/>
      <c r="U480" s="357"/>
      <c r="V480" s="357"/>
      <c r="W480" s="357"/>
      <c r="X480" s="357"/>
      <c r="Y480" s="357"/>
      <c r="Z480" s="357"/>
      <c r="AA480" s="357"/>
      <c r="AB480" s="357"/>
      <c r="AC480" s="357"/>
      <c r="AD480" s="357"/>
      <c r="AE480" s="357"/>
      <c r="AF480" s="357"/>
      <c r="AG480" s="357"/>
      <c r="AH480" s="357"/>
      <c r="AI480" s="357"/>
      <c r="AJ480" s="357"/>
      <c r="AK480" s="357"/>
      <c r="AL480" s="357"/>
      <c r="AM480" s="357"/>
      <c r="AN480" s="357"/>
      <c r="AO480" s="357"/>
      <c r="AP480" s="357"/>
      <c r="AQ480" s="357"/>
      <c r="AR480" s="357"/>
      <c r="AS480" s="357"/>
      <c r="AT480" s="357"/>
      <c r="AU480" s="357"/>
      <c r="AV480" s="357"/>
      <c r="AW480" s="357"/>
      <c r="AX480" s="357"/>
      <c r="AY480" s="357"/>
      <c r="AZ480" s="357"/>
      <c r="BA480" s="357"/>
      <c r="BB480" s="357"/>
    </row>
    <row r="481" ht="12.75" customHeight="1">
      <c r="A481" s="357"/>
      <c r="B481" s="357"/>
      <c r="C481" s="357"/>
      <c r="D481" s="357"/>
      <c r="E481" s="357"/>
      <c r="F481" s="357"/>
      <c r="G481" s="357"/>
      <c r="H481" s="357"/>
      <c r="I481" s="357"/>
      <c r="J481" s="357"/>
      <c r="K481" s="357"/>
      <c r="L481" s="357"/>
      <c r="M481" s="357"/>
      <c r="N481" s="357"/>
      <c r="O481" s="357"/>
      <c r="P481" s="357"/>
      <c r="Q481" s="357"/>
      <c r="R481" s="357"/>
      <c r="S481" s="357"/>
      <c r="T481" s="357"/>
      <c r="U481" s="357"/>
      <c r="V481" s="357"/>
      <c r="W481" s="357"/>
      <c r="X481" s="357"/>
      <c r="Y481" s="357"/>
      <c r="Z481" s="357"/>
      <c r="AA481" s="357"/>
      <c r="AB481" s="357"/>
      <c r="AC481" s="357"/>
      <c r="AD481" s="357"/>
      <c r="AE481" s="357"/>
      <c r="AF481" s="357"/>
      <c r="AG481" s="357"/>
      <c r="AH481" s="357"/>
      <c r="AI481" s="357"/>
      <c r="AJ481" s="357"/>
      <c r="AK481" s="357"/>
      <c r="AL481" s="357"/>
      <c r="AM481" s="357"/>
      <c r="AN481" s="357"/>
      <c r="AO481" s="357"/>
      <c r="AP481" s="357"/>
      <c r="AQ481" s="357"/>
      <c r="AR481" s="357"/>
      <c r="AS481" s="357"/>
      <c r="AT481" s="357"/>
      <c r="AU481" s="357"/>
      <c r="AV481" s="357"/>
      <c r="AW481" s="357"/>
      <c r="AX481" s="357"/>
      <c r="AY481" s="357"/>
      <c r="AZ481" s="357"/>
      <c r="BA481" s="357"/>
      <c r="BB481" s="357"/>
    </row>
    <row r="482" ht="12.75" customHeight="1">
      <c r="A482" s="357"/>
      <c r="B482" s="357"/>
      <c r="C482" s="357"/>
      <c r="D482" s="357"/>
      <c r="E482" s="357"/>
      <c r="F482" s="357"/>
      <c r="G482" s="357"/>
      <c r="H482" s="357"/>
      <c r="I482" s="357"/>
      <c r="J482" s="357"/>
      <c r="K482" s="357"/>
      <c r="L482" s="357"/>
      <c r="M482" s="357"/>
      <c r="N482" s="357"/>
      <c r="O482" s="357"/>
      <c r="P482" s="357"/>
      <c r="Q482" s="357"/>
      <c r="R482" s="357"/>
      <c r="S482" s="357"/>
      <c r="T482" s="357"/>
      <c r="U482" s="357"/>
      <c r="V482" s="357"/>
      <c r="W482" s="357"/>
      <c r="X482" s="357"/>
      <c r="Y482" s="357"/>
      <c r="Z482" s="357"/>
      <c r="AA482" s="357"/>
      <c r="AB482" s="357"/>
      <c r="AC482" s="357"/>
      <c r="AD482" s="357"/>
      <c r="AE482" s="357"/>
      <c r="AF482" s="357"/>
      <c r="AG482" s="357"/>
      <c r="AH482" s="357"/>
      <c r="AI482" s="357"/>
      <c r="AJ482" s="357"/>
      <c r="AK482" s="357"/>
      <c r="AL482" s="357"/>
      <c r="AM482" s="357"/>
      <c r="AN482" s="357"/>
      <c r="AO482" s="357"/>
      <c r="AP482" s="357"/>
      <c r="AQ482" s="357"/>
      <c r="AR482" s="357"/>
      <c r="AS482" s="357"/>
      <c r="AT482" s="357"/>
      <c r="AU482" s="357"/>
      <c r="AV482" s="357"/>
      <c r="AW482" s="357"/>
      <c r="AX482" s="357"/>
      <c r="AY482" s="357"/>
      <c r="AZ482" s="357"/>
      <c r="BA482" s="357"/>
      <c r="BB482" s="357"/>
    </row>
    <row r="483" ht="12.75" customHeight="1">
      <c r="A483" s="357"/>
      <c r="B483" s="357"/>
      <c r="C483" s="357"/>
      <c r="D483" s="357"/>
      <c r="E483" s="357"/>
      <c r="F483" s="357"/>
      <c r="G483" s="357"/>
      <c r="H483" s="357"/>
      <c r="I483" s="357"/>
      <c r="J483" s="357"/>
      <c r="K483" s="357"/>
      <c r="L483" s="357"/>
      <c r="M483" s="357"/>
      <c r="N483" s="357"/>
      <c r="O483" s="357"/>
      <c r="P483" s="357"/>
      <c r="Q483" s="357"/>
      <c r="R483" s="357"/>
      <c r="S483" s="357"/>
      <c r="T483" s="357"/>
      <c r="U483" s="357"/>
      <c r="V483" s="357"/>
      <c r="W483" s="357"/>
      <c r="X483" s="357"/>
      <c r="Y483" s="357"/>
      <c r="Z483" s="357"/>
      <c r="AA483" s="357"/>
      <c r="AB483" s="357"/>
      <c r="AC483" s="357"/>
      <c r="AD483" s="357"/>
      <c r="AE483" s="357"/>
      <c r="AF483" s="357"/>
      <c r="AG483" s="357"/>
      <c r="AH483" s="357"/>
      <c r="AI483" s="357"/>
      <c r="AJ483" s="357"/>
      <c r="AK483" s="357"/>
      <c r="AL483" s="357"/>
      <c r="AM483" s="357"/>
      <c r="AN483" s="357"/>
      <c r="AO483" s="357"/>
      <c r="AP483" s="357"/>
      <c r="AQ483" s="357"/>
      <c r="AR483" s="357"/>
      <c r="AS483" s="357"/>
      <c r="AT483" s="357"/>
      <c r="AU483" s="357"/>
      <c r="AV483" s="357"/>
      <c r="AW483" s="357"/>
      <c r="AX483" s="357"/>
      <c r="AY483" s="357"/>
      <c r="AZ483" s="357"/>
      <c r="BA483" s="357"/>
      <c r="BB483" s="357"/>
    </row>
    <row r="484" ht="12.75" customHeight="1">
      <c r="A484" s="357"/>
      <c r="B484" s="357"/>
      <c r="C484" s="357"/>
      <c r="D484" s="357"/>
      <c r="E484" s="357"/>
      <c r="F484" s="357"/>
      <c r="G484" s="357"/>
      <c r="H484" s="357"/>
      <c r="I484" s="357"/>
      <c r="J484" s="357"/>
      <c r="K484" s="357"/>
      <c r="L484" s="357"/>
      <c r="M484" s="357"/>
      <c r="N484" s="357"/>
      <c r="O484" s="357"/>
      <c r="P484" s="357"/>
      <c r="Q484" s="357"/>
      <c r="R484" s="357"/>
      <c r="S484" s="357"/>
      <c r="T484" s="357"/>
      <c r="U484" s="357"/>
      <c r="V484" s="357"/>
      <c r="W484" s="357"/>
      <c r="X484" s="357"/>
      <c r="Y484" s="357"/>
      <c r="Z484" s="357"/>
      <c r="AA484" s="357"/>
      <c r="AB484" s="357"/>
      <c r="AC484" s="357"/>
      <c r="AD484" s="357"/>
      <c r="AE484" s="357"/>
      <c r="AF484" s="357"/>
      <c r="AG484" s="357"/>
      <c r="AH484" s="357"/>
      <c r="AI484" s="357"/>
      <c r="AJ484" s="357"/>
      <c r="AK484" s="357"/>
      <c r="AL484" s="357"/>
      <c r="AM484" s="357"/>
      <c r="AN484" s="357"/>
      <c r="AO484" s="357"/>
      <c r="AP484" s="357"/>
      <c r="AQ484" s="357"/>
      <c r="AR484" s="357"/>
      <c r="AS484" s="357"/>
      <c r="AT484" s="357"/>
      <c r="AU484" s="357"/>
      <c r="AV484" s="357"/>
      <c r="AW484" s="357"/>
      <c r="AX484" s="357"/>
      <c r="AY484" s="357"/>
      <c r="AZ484" s="357"/>
      <c r="BA484" s="357"/>
      <c r="BB484" s="357"/>
    </row>
    <row r="485" ht="12.75" customHeight="1">
      <c r="A485" s="357"/>
      <c r="B485" s="357"/>
      <c r="C485" s="357"/>
      <c r="D485" s="357"/>
      <c r="E485" s="357"/>
      <c r="F485" s="357"/>
      <c r="G485" s="357"/>
      <c r="H485" s="357"/>
      <c r="I485" s="357"/>
      <c r="J485" s="357"/>
      <c r="K485" s="357"/>
      <c r="L485" s="357"/>
      <c r="M485" s="357"/>
      <c r="N485" s="357"/>
      <c r="O485" s="357"/>
      <c r="P485" s="357"/>
      <c r="Q485" s="357"/>
      <c r="R485" s="357"/>
      <c r="S485" s="357"/>
      <c r="T485" s="357"/>
      <c r="U485" s="357"/>
      <c r="V485" s="357"/>
      <c r="W485" s="357"/>
      <c r="X485" s="357"/>
      <c r="Y485" s="357"/>
      <c r="Z485" s="357"/>
      <c r="AA485" s="357"/>
      <c r="AB485" s="357"/>
      <c r="AC485" s="357"/>
      <c r="AD485" s="357"/>
      <c r="AE485" s="357"/>
      <c r="AF485" s="357"/>
      <c r="AG485" s="357"/>
      <c r="AH485" s="357"/>
      <c r="AI485" s="357"/>
      <c r="AJ485" s="357"/>
      <c r="AK485" s="357"/>
      <c r="AL485" s="357"/>
      <c r="AM485" s="357"/>
      <c r="AN485" s="357"/>
      <c r="AO485" s="357"/>
      <c r="AP485" s="357"/>
      <c r="AQ485" s="357"/>
      <c r="AR485" s="357"/>
      <c r="AS485" s="357"/>
      <c r="AT485" s="357"/>
      <c r="AU485" s="357"/>
      <c r="AV485" s="357"/>
      <c r="AW485" s="357"/>
      <c r="AX485" s="357"/>
      <c r="AY485" s="357"/>
      <c r="AZ485" s="357"/>
      <c r="BA485" s="357"/>
      <c r="BB485" s="357"/>
    </row>
    <row r="486" ht="12.75" customHeight="1">
      <c r="A486" s="357"/>
      <c r="B486" s="357"/>
      <c r="C486" s="357"/>
      <c r="D486" s="357"/>
      <c r="E486" s="357"/>
      <c r="F486" s="357"/>
      <c r="G486" s="357"/>
      <c r="H486" s="357"/>
      <c r="I486" s="357"/>
      <c r="J486" s="357"/>
      <c r="K486" s="357"/>
      <c r="L486" s="357"/>
      <c r="M486" s="357"/>
      <c r="N486" s="357"/>
      <c r="O486" s="357"/>
      <c r="P486" s="357"/>
      <c r="Q486" s="357"/>
      <c r="R486" s="357"/>
      <c r="S486" s="357"/>
      <c r="T486" s="357"/>
      <c r="U486" s="357"/>
      <c r="V486" s="357"/>
      <c r="W486" s="357"/>
      <c r="X486" s="357"/>
      <c r="Y486" s="357"/>
      <c r="Z486" s="357"/>
      <c r="AA486" s="357"/>
      <c r="AB486" s="357"/>
      <c r="AC486" s="357"/>
      <c r="AD486" s="357"/>
      <c r="AE486" s="357"/>
      <c r="AF486" s="357"/>
      <c r="AG486" s="357"/>
      <c r="AH486" s="357"/>
      <c r="AI486" s="357"/>
      <c r="AJ486" s="357"/>
      <c r="AK486" s="357"/>
      <c r="AL486" s="357"/>
      <c r="AM486" s="357"/>
      <c r="AN486" s="357"/>
      <c r="AO486" s="357"/>
      <c r="AP486" s="357"/>
      <c r="AQ486" s="357"/>
      <c r="AR486" s="357"/>
      <c r="AS486" s="357"/>
      <c r="AT486" s="357"/>
      <c r="AU486" s="357"/>
      <c r="AV486" s="357"/>
      <c r="AW486" s="357"/>
      <c r="AX486" s="357"/>
      <c r="AY486" s="357"/>
      <c r="AZ486" s="357"/>
      <c r="BA486" s="357"/>
      <c r="BB486" s="357"/>
    </row>
    <row r="487" ht="12.75" customHeight="1">
      <c r="A487" s="357"/>
      <c r="B487" s="357"/>
      <c r="C487" s="357"/>
      <c r="D487" s="357"/>
      <c r="E487" s="357"/>
      <c r="F487" s="357"/>
      <c r="G487" s="357"/>
      <c r="H487" s="357"/>
      <c r="I487" s="357"/>
      <c r="J487" s="357"/>
      <c r="K487" s="357"/>
      <c r="L487" s="357"/>
      <c r="M487" s="357"/>
      <c r="N487" s="357"/>
      <c r="O487" s="357"/>
      <c r="P487" s="357"/>
      <c r="Q487" s="357"/>
      <c r="R487" s="357"/>
      <c r="S487" s="357"/>
      <c r="T487" s="357"/>
      <c r="U487" s="357"/>
      <c r="V487" s="357"/>
      <c r="W487" s="357"/>
      <c r="X487" s="357"/>
      <c r="Y487" s="357"/>
      <c r="Z487" s="357"/>
      <c r="AA487" s="357"/>
      <c r="AB487" s="357"/>
      <c r="AC487" s="357"/>
      <c r="AD487" s="357"/>
      <c r="AE487" s="357"/>
      <c r="AF487" s="357"/>
      <c r="AG487" s="357"/>
      <c r="AH487" s="357"/>
      <c r="AI487" s="357"/>
      <c r="AJ487" s="357"/>
      <c r="AK487" s="357"/>
      <c r="AL487" s="357"/>
      <c r="AM487" s="357"/>
      <c r="AN487" s="357"/>
      <c r="AO487" s="357"/>
      <c r="AP487" s="357"/>
      <c r="AQ487" s="357"/>
      <c r="AR487" s="357"/>
      <c r="AS487" s="357"/>
      <c r="AT487" s="357"/>
      <c r="AU487" s="357"/>
      <c r="AV487" s="357"/>
      <c r="AW487" s="357"/>
      <c r="AX487" s="357"/>
      <c r="AY487" s="357"/>
      <c r="AZ487" s="357"/>
      <c r="BA487" s="357"/>
      <c r="BB487" s="357"/>
    </row>
    <row r="488" ht="12.75" customHeight="1">
      <c r="A488" s="357"/>
      <c r="B488" s="357"/>
      <c r="C488" s="357"/>
      <c r="D488" s="357"/>
      <c r="E488" s="357"/>
      <c r="F488" s="357"/>
      <c r="G488" s="357"/>
      <c r="H488" s="357"/>
      <c r="I488" s="357"/>
      <c r="J488" s="357"/>
      <c r="K488" s="357"/>
      <c r="L488" s="357"/>
      <c r="M488" s="357"/>
      <c r="N488" s="357"/>
      <c r="O488" s="357"/>
      <c r="P488" s="357"/>
      <c r="Q488" s="357"/>
      <c r="R488" s="357"/>
      <c r="S488" s="357"/>
      <c r="T488" s="357"/>
      <c r="U488" s="357"/>
      <c r="V488" s="357"/>
      <c r="W488" s="357"/>
      <c r="X488" s="357"/>
      <c r="Y488" s="357"/>
      <c r="Z488" s="357"/>
      <c r="AA488" s="357"/>
      <c r="AB488" s="357"/>
      <c r="AC488" s="357"/>
      <c r="AD488" s="357"/>
      <c r="AE488" s="357"/>
      <c r="AF488" s="357"/>
      <c r="AG488" s="357"/>
      <c r="AH488" s="357"/>
      <c r="AI488" s="357"/>
      <c r="AJ488" s="357"/>
      <c r="AK488" s="357"/>
      <c r="AL488" s="357"/>
      <c r="AM488" s="357"/>
      <c r="AN488" s="357"/>
      <c r="AO488" s="357"/>
      <c r="AP488" s="357"/>
      <c r="AQ488" s="357"/>
      <c r="AR488" s="357"/>
      <c r="AS488" s="357"/>
      <c r="AT488" s="357"/>
      <c r="AU488" s="357"/>
      <c r="AV488" s="357"/>
      <c r="AW488" s="357"/>
      <c r="AX488" s="357"/>
      <c r="AY488" s="357"/>
      <c r="AZ488" s="357"/>
      <c r="BA488" s="357"/>
      <c r="BB488" s="357"/>
    </row>
    <row r="489" ht="12.75" customHeight="1">
      <c r="A489" s="357"/>
      <c r="B489" s="357"/>
      <c r="C489" s="357"/>
      <c r="D489" s="357"/>
      <c r="E489" s="357"/>
      <c r="F489" s="357"/>
      <c r="G489" s="357"/>
      <c r="H489" s="357"/>
      <c r="I489" s="357"/>
      <c r="J489" s="357"/>
      <c r="K489" s="357"/>
      <c r="L489" s="357"/>
      <c r="M489" s="357"/>
      <c r="N489" s="357"/>
      <c r="O489" s="357"/>
      <c r="P489" s="357"/>
      <c r="Q489" s="357"/>
      <c r="R489" s="357"/>
      <c r="S489" s="357"/>
      <c r="T489" s="357"/>
      <c r="U489" s="357"/>
      <c r="V489" s="357"/>
      <c r="W489" s="357"/>
      <c r="X489" s="357"/>
      <c r="Y489" s="357"/>
      <c r="Z489" s="357"/>
      <c r="AA489" s="357"/>
      <c r="AB489" s="357"/>
      <c r="AC489" s="357"/>
      <c r="AD489" s="357"/>
      <c r="AE489" s="357"/>
      <c r="AF489" s="357"/>
      <c r="AG489" s="357"/>
      <c r="AH489" s="357"/>
      <c r="AI489" s="357"/>
      <c r="AJ489" s="357"/>
      <c r="AK489" s="357"/>
      <c r="AL489" s="357"/>
      <c r="AM489" s="357"/>
      <c r="AN489" s="357"/>
      <c r="AO489" s="357"/>
      <c r="AP489" s="357"/>
      <c r="AQ489" s="357"/>
      <c r="AR489" s="357"/>
      <c r="AS489" s="357"/>
      <c r="AT489" s="357"/>
      <c r="AU489" s="357"/>
      <c r="AV489" s="357"/>
      <c r="AW489" s="357"/>
      <c r="AX489" s="357"/>
      <c r="AY489" s="357"/>
      <c r="AZ489" s="357"/>
      <c r="BA489" s="357"/>
      <c r="BB489" s="357"/>
    </row>
    <row r="490" ht="12.75" customHeight="1">
      <c r="A490" s="357"/>
      <c r="B490" s="357"/>
      <c r="C490" s="357"/>
      <c r="D490" s="357"/>
      <c r="E490" s="357"/>
      <c r="F490" s="357"/>
      <c r="G490" s="357"/>
      <c r="H490" s="357"/>
      <c r="I490" s="357"/>
      <c r="J490" s="357"/>
      <c r="K490" s="357"/>
      <c r="L490" s="357"/>
      <c r="M490" s="357"/>
      <c r="N490" s="357"/>
      <c r="O490" s="357"/>
      <c r="P490" s="357"/>
      <c r="Q490" s="357"/>
      <c r="R490" s="357"/>
      <c r="S490" s="357"/>
      <c r="T490" s="357"/>
      <c r="U490" s="357"/>
      <c r="V490" s="357"/>
      <c r="W490" s="357"/>
      <c r="X490" s="357"/>
      <c r="Y490" s="357"/>
      <c r="Z490" s="357"/>
      <c r="AA490" s="357"/>
      <c r="AB490" s="357"/>
      <c r="AC490" s="357"/>
      <c r="AD490" s="357"/>
      <c r="AE490" s="357"/>
      <c r="AF490" s="357"/>
      <c r="AG490" s="357"/>
      <c r="AH490" s="357"/>
      <c r="AI490" s="357"/>
      <c r="AJ490" s="357"/>
      <c r="AK490" s="357"/>
      <c r="AL490" s="357"/>
      <c r="AM490" s="357"/>
      <c r="AN490" s="357"/>
      <c r="AO490" s="357"/>
      <c r="AP490" s="357"/>
      <c r="AQ490" s="357"/>
      <c r="AR490" s="357"/>
      <c r="AS490" s="357"/>
      <c r="AT490" s="357"/>
      <c r="AU490" s="357"/>
      <c r="AV490" s="357"/>
      <c r="AW490" s="357"/>
      <c r="AX490" s="357"/>
      <c r="AY490" s="357"/>
      <c r="AZ490" s="357"/>
      <c r="BA490" s="357"/>
      <c r="BB490" s="357"/>
    </row>
    <row r="491" ht="12.75" customHeight="1">
      <c r="A491" s="357"/>
      <c r="B491" s="357"/>
      <c r="C491" s="357"/>
      <c r="D491" s="357"/>
      <c r="E491" s="357"/>
      <c r="F491" s="357"/>
      <c r="G491" s="357"/>
      <c r="H491" s="357"/>
      <c r="I491" s="357"/>
      <c r="J491" s="357"/>
      <c r="K491" s="357"/>
      <c r="L491" s="357"/>
      <c r="M491" s="357"/>
      <c r="N491" s="357"/>
      <c r="O491" s="357"/>
      <c r="P491" s="357"/>
      <c r="Q491" s="357"/>
      <c r="R491" s="357"/>
      <c r="S491" s="357"/>
      <c r="T491" s="357"/>
      <c r="U491" s="357"/>
      <c r="V491" s="357"/>
      <c r="W491" s="357"/>
      <c r="X491" s="357"/>
      <c r="Y491" s="357"/>
      <c r="Z491" s="357"/>
      <c r="AA491" s="357"/>
      <c r="AB491" s="357"/>
      <c r="AC491" s="357"/>
      <c r="AD491" s="357"/>
      <c r="AE491" s="357"/>
      <c r="AF491" s="357"/>
      <c r="AG491" s="357"/>
      <c r="AH491" s="357"/>
      <c r="AI491" s="357"/>
      <c r="AJ491" s="357"/>
      <c r="AK491" s="357"/>
      <c r="AL491" s="357"/>
      <c r="AM491" s="357"/>
      <c r="AN491" s="357"/>
      <c r="AO491" s="357"/>
      <c r="AP491" s="357"/>
      <c r="AQ491" s="357"/>
      <c r="AR491" s="357"/>
      <c r="AS491" s="357"/>
      <c r="AT491" s="357"/>
      <c r="AU491" s="357"/>
      <c r="AV491" s="357"/>
      <c r="AW491" s="357"/>
      <c r="AX491" s="357"/>
      <c r="AY491" s="357"/>
      <c r="AZ491" s="357"/>
      <c r="BA491" s="357"/>
      <c r="BB491" s="357"/>
    </row>
    <row r="492" ht="12.75" customHeight="1">
      <c r="A492" s="357"/>
      <c r="B492" s="357"/>
      <c r="C492" s="357"/>
      <c r="D492" s="357"/>
      <c r="E492" s="357"/>
      <c r="F492" s="357"/>
      <c r="G492" s="357"/>
      <c r="H492" s="357"/>
      <c r="I492" s="357"/>
      <c r="J492" s="357"/>
      <c r="K492" s="357"/>
      <c r="L492" s="357"/>
      <c r="M492" s="357"/>
      <c r="N492" s="357"/>
      <c r="O492" s="357"/>
      <c r="P492" s="357"/>
      <c r="Q492" s="357"/>
      <c r="R492" s="357"/>
      <c r="S492" s="357"/>
      <c r="T492" s="357"/>
      <c r="U492" s="357"/>
      <c r="V492" s="357"/>
      <c r="W492" s="357"/>
      <c r="X492" s="357"/>
      <c r="Y492" s="357"/>
      <c r="Z492" s="357"/>
      <c r="AA492" s="357"/>
      <c r="AB492" s="357"/>
      <c r="AC492" s="357"/>
      <c r="AD492" s="357"/>
      <c r="AE492" s="357"/>
      <c r="AF492" s="357"/>
      <c r="AG492" s="357"/>
      <c r="AH492" s="357"/>
      <c r="AI492" s="357"/>
      <c r="AJ492" s="357"/>
      <c r="AK492" s="357"/>
      <c r="AL492" s="357"/>
      <c r="AM492" s="357"/>
      <c r="AN492" s="357"/>
      <c r="AO492" s="357"/>
      <c r="AP492" s="357"/>
      <c r="AQ492" s="357"/>
      <c r="AR492" s="357"/>
      <c r="AS492" s="357"/>
      <c r="AT492" s="357"/>
      <c r="AU492" s="357"/>
      <c r="AV492" s="357"/>
      <c r="AW492" s="357"/>
      <c r="AX492" s="357"/>
      <c r="AY492" s="357"/>
      <c r="AZ492" s="357"/>
      <c r="BA492" s="357"/>
      <c r="BB492" s="357"/>
    </row>
    <row r="493" ht="12.75" customHeight="1">
      <c r="A493" s="357"/>
      <c r="B493" s="357"/>
      <c r="C493" s="357"/>
      <c r="D493" s="357"/>
      <c r="E493" s="357"/>
      <c r="F493" s="357"/>
      <c r="G493" s="357"/>
      <c r="H493" s="357"/>
      <c r="I493" s="357"/>
      <c r="J493" s="357"/>
      <c r="K493" s="357"/>
      <c r="L493" s="357"/>
      <c r="M493" s="357"/>
      <c r="N493" s="357"/>
      <c r="O493" s="357"/>
      <c r="P493" s="357"/>
      <c r="Q493" s="357"/>
      <c r="R493" s="357"/>
      <c r="S493" s="357"/>
      <c r="T493" s="357"/>
      <c r="U493" s="357"/>
      <c r="V493" s="357"/>
      <c r="W493" s="357"/>
      <c r="X493" s="357"/>
      <c r="Y493" s="357"/>
      <c r="Z493" s="357"/>
      <c r="AA493" s="357"/>
      <c r="AB493" s="357"/>
      <c r="AC493" s="357"/>
      <c r="AD493" s="357"/>
      <c r="AE493" s="357"/>
      <c r="AF493" s="357"/>
      <c r="AG493" s="357"/>
      <c r="AH493" s="357"/>
      <c r="AI493" s="357"/>
      <c r="AJ493" s="357"/>
      <c r="AK493" s="357"/>
      <c r="AL493" s="357"/>
      <c r="AM493" s="357"/>
      <c r="AN493" s="357"/>
      <c r="AO493" s="357"/>
      <c r="AP493" s="357"/>
      <c r="AQ493" s="357"/>
      <c r="AR493" s="357"/>
      <c r="AS493" s="357"/>
      <c r="AT493" s="357"/>
      <c r="AU493" s="357"/>
      <c r="AV493" s="357"/>
      <c r="AW493" s="357"/>
      <c r="AX493" s="357"/>
      <c r="AY493" s="357"/>
      <c r="AZ493" s="357"/>
      <c r="BA493" s="357"/>
      <c r="BB493" s="357"/>
    </row>
    <row r="494" ht="12.75" customHeight="1">
      <c r="A494" s="357"/>
      <c r="B494" s="357"/>
      <c r="C494" s="357"/>
      <c r="D494" s="357"/>
      <c r="E494" s="357"/>
      <c r="F494" s="357"/>
      <c r="G494" s="357"/>
      <c r="H494" s="357"/>
      <c r="I494" s="357"/>
      <c r="J494" s="357"/>
      <c r="K494" s="357"/>
      <c r="L494" s="357"/>
      <c r="M494" s="357"/>
      <c r="N494" s="357"/>
      <c r="O494" s="357"/>
      <c r="P494" s="357"/>
      <c r="Q494" s="357"/>
      <c r="R494" s="357"/>
      <c r="S494" s="357"/>
      <c r="T494" s="357"/>
      <c r="U494" s="357"/>
      <c r="V494" s="357"/>
      <c r="W494" s="357"/>
      <c r="X494" s="357"/>
      <c r="Y494" s="357"/>
      <c r="Z494" s="357"/>
      <c r="AA494" s="357"/>
      <c r="AB494" s="357"/>
      <c r="AC494" s="357"/>
      <c r="AD494" s="357"/>
      <c r="AE494" s="357"/>
      <c r="AF494" s="357"/>
      <c r="AG494" s="357"/>
      <c r="AH494" s="357"/>
      <c r="AI494" s="357"/>
      <c r="AJ494" s="357"/>
      <c r="AK494" s="357"/>
      <c r="AL494" s="357"/>
      <c r="AM494" s="357"/>
      <c r="AN494" s="357"/>
      <c r="AO494" s="357"/>
      <c r="AP494" s="357"/>
      <c r="AQ494" s="357"/>
      <c r="AR494" s="357"/>
      <c r="AS494" s="357"/>
      <c r="AT494" s="357"/>
      <c r="AU494" s="357"/>
      <c r="AV494" s="357"/>
      <c r="AW494" s="357"/>
      <c r="AX494" s="357"/>
      <c r="AY494" s="357"/>
      <c r="AZ494" s="357"/>
      <c r="BA494" s="357"/>
      <c r="BB494" s="357"/>
    </row>
    <row r="495" ht="12.75" customHeight="1">
      <c r="A495" s="357"/>
      <c r="B495" s="357"/>
      <c r="C495" s="357"/>
      <c r="D495" s="357"/>
      <c r="E495" s="357"/>
      <c r="F495" s="357"/>
      <c r="G495" s="357"/>
      <c r="H495" s="357"/>
      <c r="I495" s="357"/>
      <c r="J495" s="357"/>
      <c r="K495" s="357"/>
      <c r="L495" s="357"/>
      <c r="M495" s="357"/>
      <c r="N495" s="357"/>
      <c r="O495" s="357"/>
      <c r="P495" s="357"/>
      <c r="Q495" s="357"/>
      <c r="R495" s="357"/>
      <c r="S495" s="357"/>
      <c r="T495" s="357"/>
      <c r="U495" s="357"/>
      <c r="V495" s="357"/>
      <c r="W495" s="357"/>
      <c r="X495" s="357"/>
      <c r="Y495" s="357"/>
      <c r="Z495" s="357"/>
      <c r="AA495" s="357"/>
      <c r="AB495" s="357"/>
      <c r="AC495" s="357"/>
      <c r="AD495" s="357"/>
      <c r="AE495" s="357"/>
      <c r="AF495" s="357"/>
      <c r="AG495" s="357"/>
      <c r="AH495" s="357"/>
      <c r="AI495" s="357"/>
      <c r="AJ495" s="357"/>
      <c r="AK495" s="357"/>
      <c r="AL495" s="357"/>
      <c r="AM495" s="357"/>
      <c r="AN495" s="357"/>
      <c r="AO495" s="357"/>
      <c r="AP495" s="357"/>
      <c r="AQ495" s="357"/>
      <c r="AR495" s="357"/>
      <c r="AS495" s="357"/>
      <c r="AT495" s="357"/>
      <c r="AU495" s="357"/>
      <c r="AV495" s="357"/>
      <c r="AW495" s="357"/>
      <c r="AX495" s="357"/>
      <c r="AY495" s="357"/>
      <c r="AZ495" s="357"/>
      <c r="BA495" s="357"/>
      <c r="BB495" s="357"/>
    </row>
    <row r="496" ht="12.75" customHeight="1">
      <c r="A496" s="357"/>
      <c r="B496" s="357"/>
      <c r="C496" s="357"/>
      <c r="D496" s="357"/>
      <c r="E496" s="357"/>
      <c r="F496" s="357"/>
      <c r="G496" s="357"/>
      <c r="H496" s="357"/>
      <c r="I496" s="357"/>
      <c r="J496" s="357"/>
      <c r="K496" s="357"/>
      <c r="L496" s="357"/>
      <c r="M496" s="357"/>
      <c r="N496" s="357"/>
      <c r="O496" s="357"/>
      <c r="P496" s="357"/>
      <c r="Q496" s="357"/>
      <c r="R496" s="357"/>
      <c r="S496" s="357"/>
      <c r="T496" s="357"/>
      <c r="U496" s="357"/>
      <c r="V496" s="357"/>
      <c r="W496" s="357"/>
      <c r="X496" s="357"/>
      <c r="Y496" s="357"/>
      <c r="Z496" s="357"/>
      <c r="AA496" s="357"/>
      <c r="AB496" s="357"/>
      <c r="AC496" s="357"/>
      <c r="AD496" s="357"/>
      <c r="AE496" s="357"/>
      <c r="AF496" s="357"/>
      <c r="AG496" s="357"/>
      <c r="AH496" s="357"/>
      <c r="AI496" s="357"/>
      <c r="AJ496" s="357"/>
      <c r="AK496" s="357"/>
      <c r="AL496" s="357"/>
      <c r="AM496" s="357"/>
      <c r="AN496" s="357"/>
      <c r="AO496" s="357"/>
      <c r="AP496" s="357"/>
      <c r="AQ496" s="357"/>
      <c r="AR496" s="357"/>
      <c r="AS496" s="357"/>
      <c r="AT496" s="357"/>
      <c r="AU496" s="357"/>
      <c r="AV496" s="357"/>
      <c r="AW496" s="357"/>
      <c r="AX496" s="357"/>
      <c r="AY496" s="357"/>
      <c r="AZ496" s="357"/>
      <c r="BA496" s="357"/>
      <c r="BB496" s="357"/>
    </row>
    <row r="497" ht="12.75" customHeight="1">
      <c r="A497" s="357"/>
      <c r="B497" s="357"/>
      <c r="C497" s="357"/>
      <c r="D497" s="357"/>
      <c r="E497" s="357"/>
      <c r="F497" s="357"/>
      <c r="G497" s="357"/>
      <c r="H497" s="357"/>
      <c r="I497" s="357"/>
      <c r="J497" s="357"/>
      <c r="K497" s="357"/>
      <c r="L497" s="357"/>
      <c r="M497" s="357"/>
      <c r="N497" s="357"/>
      <c r="O497" s="357"/>
      <c r="P497" s="357"/>
      <c r="Q497" s="357"/>
      <c r="R497" s="357"/>
      <c r="S497" s="357"/>
      <c r="T497" s="357"/>
      <c r="U497" s="357"/>
      <c r="V497" s="357"/>
      <c r="W497" s="357"/>
      <c r="X497" s="357"/>
      <c r="Y497" s="357"/>
      <c r="Z497" s="357"/>
      <c r="AA497" s="357"/>
      <c r="AB497" s="357"/>
      <c r="AC497" s="357"/>
      <c r="AD497" s="357"/>
      <c r="AE497" s="357"/>
      <c r="AF497" s="357"/>
      <c r="AG497" s="357"/>
      <c r="AH497" s="357"/>
      <c r="AI497" s="357"/>
      <c r="AJ497" s="357"/>
      <c r="AK497" s="357"/>
      <c r="AL497" s="357"/>
      <c r="AM497" s="357"/>
      <c r="AN497" s="357"/>
      <c r="AO497" s="357"/>
      <c r="AP497" s="357"/>
      <c r="AQ497" s="357"/>
      <c r="AR497" s="357"/>
      <c r="AS497" s="357"/>
      <c r="AT497" s="357"/>
      <c r="AU497" s="357"/>
      <c r="AV497" s="357"/>
      <c r="AW497" s="357"/>
      <c r="AX497" s="357"/>
      <c r="AY497" s="357"/>
      <c r="AZ497" s="357"/>
      <c r="BA497" s="357"/>
      <c r="BB497" s="357"/>
    </row>
    <row r="498" ht="12.75" customHeight="1">
      <c r="A498" s="357"/>
      <c r="B498" s="357"/>
      <c r="C498" s="357"/>
      <c r="D498" s="357"/>
      <c r="E498" s="357"/>
      <c r="F498" s="357"/>
      <c r="G498" s="357"/>
      <c r="H498" s="357"/>
      <c r="I498" s="357"/>
      <c r="J498" s="357"/>
      <c r="K498" s="357"/>
      <c r="L498" s="357"/>
      <c r="M498" s="357"/>
      <c r="N498" s="357"/>
      <c r="O498" s="357"/>
      <c r="P498" s="357"/>
      <c r="Q498" s="357"/>
      <c r="R498" s="357"/>
      <c r="S498" s="357"/>
      <c r="T498" s="357"/>
      <c r="U498" s="357"/>
      <c r="V498" s="357"/>
      <c r="W498" s="357"/>
      <c r="X498" s="357"/>
      <c r="Y498" s="357"/>
      <c r="Z498" s="357"/>
      <c r="AA498" s="357"/>
      <c r="AB498" s="357"/>
      <c r="AC498" s="357"/>
      <c r="AD498" s="357"/>
      <c r="AE498" s="357"/>
      <c r="AF498" s="357"/>
      <c r="AG498" s="357"/>
      <c r="AH498" s="357"/>
      <c r="AI498" s="357"/>
      <c r="AJ498" s="357"/>
      <c r="AK498" s="357"/>
      <c r="AL498" s="357"/>
      <c r="AM498" s="357"/>
      <c r="AN498" s="357"/>
      <c r="AO498" s="357"/>
      <c r="AP498" s="357"/>
      <c r="AQ498" s="357"/>
      <c r="AR498" s="357"/>
      <c r="AS498" s="357"/>
      <c r="AT498" s="357"/>
      <c r="AU498" s="357"/>
      <c r="AV498" s="357"/>
      <c r="AW498" s="357"/>
      <c r="AX498" s="357"/>
      <c r="AY498" s="357"/>
      <c r="AZ498" s="357"/>
      <c r="BA498" s="357"/>
      <c r="BB498" s="357"/>
    </row>
    <row r="499" ht="12.75" customHeight="1">
      <c r="A499" s="357"/>
      <c r="B499" s="357"/>
      <c r="C499" s="357"/>
      <c r="D499" s="357"/>
      <c r="E499" s="357"/>
      <c r="F499" s="357"/>
      <c r="G499" s="357"/>
      <c r="H499" s="357"/>
      <c r="I499" s="357"/>
      <c r="J499" s="357"/>
      <c r="K499" s="357"/>
      <c r="L499" s="357"/>
      <c r="M499" s="357"/>
      <c r="N499" s="357"/>
      <c r="O499" s="357"/>
      <c r="P499" s="357"/>
      <c r="Q499" s="357"/>
      <c r="R499" s="357"/>
      <c r="S499" s="357"/>
      <c r="T499" s="357"/>
      <c r="U499" s="357"/>
      <c r="V499" s="357"/>
      <c r="W499" s="357"/>
      <c r="X499" s="357"/>
      <c r="Y499" s="357"/>
      <c r="Z499" s="357"/>
      <c r="AA499" s="357"/>
      <c r="AB499" s="357"/>
      <c r="AC499" s="357"/>
      <c r="AD499" s="357"/>
      <c r="AE499" s="357"/>
      <c r="AF499" s="357"/>
      <c r="AG499" s="357"/>
      <c r="AH499" s="357"/>
      <c r="AI499" s="357"/>
      <c r="AJ499" s="357"/>
      <c r="AK499" s="357"/>
      <c r="AL499" s="357"/>
      <c r="AM499" s="357"/>
      <c r="AN499" s="357"/>
      <c r="AO499" s="357"/>
      <c r="AP499" s="357"/>
      <c r="AQ499" s="357"/>
      <c r="AR499" s="357"/>
      <c r="AS499" s="357"/>
      <c r="AT499" s="357"/>
      <c r="AU499" s="357"/>
      <c r="AV499" s="357"/>
      <c r="AW499" s="357"/>
      <c r="AX499" s="357"/>
      <c r="AY499" s="357"/>
      <c r="AZ499" s="357"/>
      <c r="BA499" s="357"/>
      <c r="BB499" s="357"/>
    </row>
    <row r="500" ht="12.75" customHeight="1">
      <c r="A500" s="357"/>
      <c r="B500" s="357"/>
      <c r="C500" s="357"/>
      <c r="D500" s="357"/>
      <c r="E500" s="357"/>
      <c r="F500" s="357"/>
      <c r="G500" s="357"/>
      <c r="H500" s="357"/>
      <c r="I500" s="357"/>
      <c r="J500" s="357"/>
      <c r="K500" s="357"/>
      <c r="L500" s="357"/>
      <c r="M500" s="357"/>
      <c r="N500" s="357"/>
      <c r="O500" s="357"/>
      <c r="P500" s="357"/>
      <c r="Q500" s="357"/>
      <c r="R500" s="357"/>
      <c r="S500" s="357"/>
      <c r="T500" s="357"/>
      <c r="U500" s="357"/>
      <c r="V500" s="357"/>
      <c r="W500" s="357"/>
      <c r="X500" s="357"/>
      <c r="Y500" s="357"/>
      <c r="Z500" s="357"/>
      <c r="AA500" s="357"/>
      <c r="AB500" s="357"/>
      <c r="AC500" s="357"/>
      <c r="AD500" s="357"/>
      <c r="AE500" s="357"/>
      <c r="AF500" s="357"/>
      <c r="AG500" s="357"/>
      <c r="AH500" s="357"/>
      <c r="AI500" s="357"/>
      <c r="AJ500" s="357"/>
      <c r="AK500" s="357"/>
      <c r="AL500" s="357"/>
      <c r="AM500" s="357"/>
      <c r="AN500" s="357"/>
      <c r="AO500" s="357"/>
      <c r="AP500" s="357"/>
      <c r="AQ500" s="357"/>
      <c r="AR500" s="357"/>
      <c r="AS500" s="357"/>
      <c r="AT500" s="357"/>
      <c r="AU500" s="357"/>
      <c r="AV500" s="357"/>
      <c r="AW500" s="357"/>
      <c r="AX500" s="357"/>
      <c r="AY500" s="357"/>
      <c r="AZ500" s="357"/>
      <c r="BA500" s="357"/>
      <c r="BB500" s="357"/>
    </row>
    <row r="501" ht="12.75" customHeight="1">
      <c r="A501" s="357"/>
      <c r="B501" s="357"/>
      <c r="C501" s="357"/>
      <c r="D501" s="357"/>
      <c r="E501" s="357"/>
      <c r="F501" s="357"/>
      <c r="G501" s="357"/>
      <c r="H501" s="357"/>
      <c r="I501" s="357"/>
      <c r="J501" s="357"/>
      <c r="K501" s="357"/>
      <c r="L501" s="357"/>
      <c r="M501" s="357"/>
      <c r="N501" s="357"/>
      <c r="O501" s="357"/>
      <c r="P501" s="357"/>
      <c r="Q501" s="357"/>
      <c r="R501" s="357"/>
      <c r="S501" s="357"/>
      <c r="T501" s="357"/>
      <c r="U501" s="357"/>
      <c r="V501" s="357"/>
      <c r="W501" s="357"/>
      <c r="X501" s="357"/>
      <c r="Y501" s="357"/>
      <c r="Z501" s="357"/>
      <c r="AA501" s="357"/>
      <c r="AB501" s="357"/>
      <c r="AC501" s="357"/>
      <c r="AD501" s="357"/>
      <c r="AE501" s="357"/>
      <c r="AF501" s="357"/>
      <c r="AG501" s="357"/>
      <c r="AH501" s="357"/>
      <c r="AI501" s="357"/>
      <c r="AJ501" s="357"/>
      <c r="AK501" s="357"/>
      <c r="AL501" s="357"/>
      <c r="AM501" s="357"/>
      <c r="AN501" s="357"/>
      <c r="AO501" s="357"/>
      <c r="AP501" s="357"/>
      <c r="AQ501" s="357"/>
      <c r="AR501" s="357"/>
      <c r="AS501" s="357"/>
      <c r="AT501" s="357"/>
      <c r="AU501" s="357"/>
      <c r="AV501" s="357"/>
      <c r="AW501" s="357"/>
      <c r="AX501" s="357"/>
      <c r="AY501" s="357"/>
      <c r="AZ501" s="357"/>
      <c r="BA501" s="357"/>
      <c r="BB501" s="357"/>
    </row>
    <row r="502" ht="12.75" customHeight="1">
      <c r="A502" s="357"/>
      <c r="B502" s="357"/>
      <c r="C502" s="357"/>
      <c r="D502" s="357"/>
      <c r="E502" s="357"/>
      <c r="F502" s="357"/>
      <c r="G502" s="357"/>
      <c r="H502" s="357"/>
      <c r="I502" s="357"/>
      <c r="J502" s="357"/>
      <c r="K502" s="357"/>
      <c r="L502" s="357"/>
      <c r="M502" s="357"/>
      <c r="N502" s="357"/>
      <c r="O502" s="357"/>
      <c r="P502" s="357"/>
      <c r="Q502" s="357"/>
      <c r="R502" s="357"/>
      <c r="S502" s="357"/>
      <c r="T502" s="357"/>
      <c r="U502" s="357"/>
      <c r="V502" s="357"/>
      <c r="W502" s="357"/>
      <c r="X502" s="357"/>
      <c r="Y502" s="357"/>
      <c r="Z502" s="357"/>
      <c r="AA502" s="357"/>
      <c r="AB502" s="357"/>
      <c r="AC502" s="357"/>
      <c r="AD502" s="357"/>
      <c r="AE502" s="357"/>
      <c r="AF502" s="357"/>
      <c r="AG502" s="357"/>
      <c r="AH502" s="357"/>
      <c r="AI502" s="357"/>
      <c r="AJ502" s="357"/>
      <c r="AK502" s="357"/>
      <c r="AL502" s="357"/>
      <c r="AM502" s="357"/>
      <c r="AN502" s="357"/>
      <c r="AO502" s="357"/>
      <c r="AP502" s="357"/>
      <c r="AQ502" s="357"/>
      <c r="AR502" s="357"/>
      <c r="AS502" s="357"/>
      <c r="AT502" s="357"/>
      <c r="AU502" s="357"/>
      <c r="AV502" s="357"/>
      <c r="AW502" s="357"/>
      <c r="AX502" s="357"/>
      <c r="AY502" s="357"/>
      <c r="AZ502" s="357"/>
      <c r="BA502" s="357"/>
      <c r="BB502" s="357"/>
    </row>
    <row r="503" ht="12.75" customHeight="1">
      <c r="A503" s="357"/>
      <c r="B503" s="357"/>
      <c r="C503" s="357"/>
      <c r="D503" s="357"/>
      <c r="E503" s="357"/>
      <c r="F503" s="357"/>
      <c r="G503" s="357"/>
      <c r="H503" s="357"/>
      <c r="I503" s="357"/>
      <c r="J503" s="357"/>
      <c r="K503" s="357"/>
      <c r="L503" s="357"/>
      <c r="M503" s="357"/>
      <c r="N503" s="357"/>
      <c r="O503" s="357"/>
      <c r="P503" s="357"/>
      <c r="Q503" s="357"/>
      <c r="R503" s="357"/>
      <c r="S503" s="357"/>
      <c r="T503" s="357"/>
      <c r="U503" s="357"/>
      <c r="V503" s="357"/>
      <c r="W503" s="357"/>
      <c r="X503" s="357"/>
      <c r="Y503" s="357"/>
      <c r="Z503" s="357"/>
      <c r="AA503" s="357"/>
      <c r="AB503" s="357"/>
      <c r="AC503" s="357"/>
      <c r="AD503" s="357"/>
      <c r="AE503" s="357"/>
      <c r="AF503" s="357"/>
      <c r="AG503" s="357"/>
      <c r="AH503" s="357"/>
      <c r="AI503" s="357"/>
      <c r="AJ503" s="357"/>
      <c r="AK503" s="357"/>
      <c r="AL503" s="357"/>
      <c r="AM503" s="357"/>
      <c r="AN503" s="357"/>
      <c r="AO503" s="357"/>
      <c r="AP503" s="357"/>
      <c r="AQ503" s="357"/>
      <c r="AR503" s="357"/>
      <c r="AS503" s="357"/>
      <c r="AT503" s="357"/>
      <c r="AU503" s="357"/>
      <c r="AV503" s="357"/>
      <c r="AW503" s="357"/>
      <c r="AX503" s="357"/>
      <c r="AY503" s="357"/>
      <c r="AZ503" s="357"/>
      <c r="BA503" s="357"/>
      <c r="BB503" s="357"/>
    </row>
    <row r="504" ht="12.75" customHeight="1">
      <c r="A504" s="357"/>
      <c r="B504" s="357"/>
      <c r="C504" s="357"/>
      <c r="D504" s="357"/>
      <c r="E504" s="357"/>
      <c r="F504" s="357"/>
      <c r="G504" s="357"/>
      <c r="H504" s="357"/>
      <c r="I504" s="357"/>
      <c r="J504" s="357"/>
      <c r="K504" s="357"/>
      <c r="L504" s="357"/>
      <c r="M504" s="357"/>
      <c r="N504" s="357"/>
      <c r="O504" s="357"/>
      <c r="P504" s="357"/>
      <c r="Q504" s="357"/>
      <c r="R504" s="357"/>
      <c r="S504" s="357"/>
      <c r="T504" s="357"/>
      <c r="U504" s="357"/>
      <c r="V504" s="357"/>
      <c r="W504" s="357"/>
      <c r="X504" s="357"/>
      <c r="Y504" s="357"/>
      <c r="Z504" s="357"/>
      <c r="AA504" s="357"/>
      <c r="AB504" s="357"/>
      <c r="AC504" s="357"/>
      <c r="AD504" s="357"/>
      <c r="AE504" s="357"/>
      <c r="AF504" s="357"/>
      <c r="AG504" s="357"/>
      <c r="AH504" s="357"/>
      <c r="AI504" s="357"/>
      <c r="AJ504" s="357"/>
      <c r="AK504" s="357"/>
      <c r="AL504" s="357"/>
      <c r="AM504" s="357"/>
      <c r="AN504" s="357"/>
      <c r="AO504" s="357"/>
      <c r="AP504" s="357"/>
      <c r="AQ504" s="357"/>
      <c r="AR504" s="357"/>
      <c r="AS504" s="357"/>
      <c r="AT504" s="357"/>
      <c r="AU504" s="357"/>
      <c r="AV504" s="357"/>
      <c r="AW504" s="357"/>
      <c r="AX504" s="357"/>
      <c r="AY504" s="357"/>
      <c r="AZ504" s="357"/>
      <c r="BA504" s="357"/>
      <c r="BB504" s="357"/>
    </row>
    <row r="505" ht="12.75" customHeight="1">
      <c r="A505" s="357"/>
      <c r="B505" s="357"/>
      <c r="C505" s="357"/>
      <c r="D505" s="357"/>
      <c r="E505" s="357"/>
      <c r="F505" s="357"/>
      <c r="G505" s="357"/>
      <c r="H505" s="357"/>
      <c r="I505" s="357"/>
      <c r="J505" s="357"/>
      <c r="K505" s="357"/>
      <c r="L505" s="357"/>
      <c r="M505" s="357"/>
      <c r="N505" s="357"/>
      <c r="O505" s="357"/>
      <c r="P505" s="357"/>
      <c r="Q505" s="357"/>
      <c r="R505" s="357"/>
      <c r="S505" s="357"/>
      <c r="T505" s="357"/>
      <c r="U505" s="357"/>
      <c r="V505" s="357"/>
      <c r="W505" s="357"/>
      <c r="X505" s="357"/>
      <c r="Y505" s="357"/>
      <c r="Z505" s="357"/>
      <c r="AA505" s="357"/>
      <c r="AB505" s="357"/>
      <c r="AC505" s="357"/>
      <c r="AD505" s="357"/>
      <c r="AE505" s="357"/>
      <c r="AF505" s="357"/>
      <c r="AG505" s="357"/>
      <c r="AH505" s="357"/>
      <c r="AI505" s="357"/>
      <c r="AJ505" s="357"/>
      <c r="AK505" s="357"/>
      <c r="AL505" s="357"/>
      <c r="AM505" s="357"/>
      <c r="AN505" s="357"/>
      <c r="AO505" s="357"/>
      <c r="AP505" s="357"/>
      <c r="AQ505" s="357"/>
      <c r="AR505" s="357"/>
      <c r="AS505" s="357"/>
      <c r="AT505" s="357"/>
      <c r="AU505" s="357"/>
      <c r="AV505" s="357"/>
      <c r="AW505" s="357"/>
      <c r="AX505" s="357"/>
      <c r="AY505" s="357"/>
      <c r="AZ505" s="357"/>
      <c r="BA505" s="357"/>
      <c r="BB505" s="357"/>
    </row>
    <row r="506" ht="12.75" customHeight="1">
      <c r="A506" s="357"/>
      <c r="B506" s="357"/>
      <c r="C506" s="357"/>
      <c r="D506" s="357"/>
      <c r="E506" s="357"/>
      <c r="F506" s="357"/>
      <c r="G506" s="357"/>
      <c r="H506" s="357"/>
      <c r="I506" s="357"/>
      <c r="J506" s="357"/>
      <c r="K506" s="357"/>
      <c r="L506" s="357"/>
      <c r="M506" s="357"/>
      <c r="N506" s="357"/>
      <c r="O506" s="357"/>
      <c r="P506" s="357"/>
      <c r="Q506" s="357"/>
      <c r="R506" s="357"/>
      <c r="S506" s="357"/>
      <c r="T506" s="357"/>
      <c r="U506" s="357"/>
      <c r="V506" s="357"/>
      <c r="W506" s="357"/>
      <c r="X506" s="357"/>
      <c r="Y506" s="357"/>
      <c r="Z506" s="357"/>
      <c r="AA506" s="357"/>
      <c r="AB506" s="357"/>
      <c r="AC506" s="357"/>
      <c r="AD506" s="357"/>
      <c r="AE506" s="357"/>
      <c r="AF506" s="357"/>
      <c r="AG506" s="357"/>
      <c r="AH506" s="357"/>
      <c r="AI506" s="357"/>
      <c r="AJ506" s="357"/>
      <c r="AK506" s="357"/>
      <c r="AL506" s="357"/>
      <c r="AM506" s="357"/>
      <c r="AN506" s="357"/>
      <c r="AO506" s="357"/>
      <c r="AP506" s="357"/>
      <c r="AQ506" s="357"/>
      <c r="AR506" s="357"/>
      <c r="AS506" s="357"/>
      <c r="AT506" s="357"/>
      <c r="AU506" s="357"/>
      <c r="AV506" s="357"/>
      <c r="AW506" s="357"/>
      <c r="AX506" s="357"/>
      <c r="AY506" s="357"/>
      <c r="AZ506" s="357"/>
      <c r="BA506" s="357"/>
      <c r="BB506" s="357"/>
    </row>
    <row r="507" ht="12.75" customHeight="1">
      <c r="A507" s="357"/>
      <c r="B507" s="357"/>
      <c r="C507" s="357"/>
      <c r="D507" s="357"/>
      <c r="E507" s="357"/>
      <c r="F507" s="357"/>
      <c r="G507" s="357"/>
      <c r="H507" s="357"/>
      <c r="I507" s="357"/>
      <c r="J507" s="357"/>
      <c r="K507" s="357"/>
      <c r="L507" s="357"/>
      <c r="M507" s="357"/>
      <c r="N507" s="357"/>
      <c r="O507" s="357"/>
      <c r="P507" s="357"/>
      <c r="Q507" s="357"/>
      <c r="R507" s="357"/>
      <c r="S507" s="357"/>
      <c r="T507" s="357"/>
      <c r="U507" s="357"/>
      <c r="V507" s="357"/>
      <c r="W507" s="357"/>
      <c r="X507" s="357"/>
      <c r="Y507" s="357"/>
      <c r="Z507" s="357"/>
      <c r="AA507" s="357"/>
      <c r="AB507" s="357"/>
      <c r="AC507" s="357"/>
      <c r="AD507" s="357"/>
      <c r="AE507" s="357"/>
      <c r="AF507" s="357"/>
      <c r="AG507" s="357"/>
      <c r="AH507" s="357"/>
      <c r="AI507" s="357"/>
      <c r="AJ507" s="357"/>
      <c r="AK507" s="357"/>
      <c r="AL507" s="357"/>
      <c r="AM507" s="357"/>
      <c r="AN507" s="357"/>
      <c r="AO507" s="357"/>
      <c r="AP507" s="357"/>
      <c r="AQ507" s="357"/>
      <c r="AR507" s="357"/>
      <c r="AS507" s="357"/>
      <c r="AT507" s="357"/>
      <c r="AU507" s="357"/>
      <c r="AV507" s="357"/>
      <c r="AW507" s="357"/>
      <c r="AX507" s="357"/>
      <c r="AY507" s="357"/>
      <c r="AZ507" s="357"/>
      <c r="BA507" s="357"/>
      <c r="BB507" s="357"/>
    </row>
    <row r="508" ht="12.75" customHeight="1">
      <c r="A508" s="357"/>
      <c r="B508" s="357"/>
      <c r="C508" s="357"/>
      <c r="D508" s="357"/>
      <c r="E508" s="357"/>
      <c r="F508" s="357"/>
      <c r="G508" s="357"/>
      <c r="H508" s="357"/>
      <c r="I508" s="357"/>
      <c r="J508" s="357"/>
      <c r="K508" s="357"/>
      <c r="L508" s="357"/>
      <c r="M508" s="357"/>
      <c r="N508" s="357"/>
      <c r="O508" s="357"/>
      <c r="P508" s="357"/>
      <c r="Q508" s="357"/>
      <c r="R508" s="357"/>
      <c r="S508" s="357"/>
      <c r="T508" s="357"/>
      <c r="U508" s="357"/>
      <c r="V508" s="357"/>
      <c r="W508" s="357"/>
      <c r="X508" s="357"/>
      <c r="Y508" s="357"/>
      <c r="Z508" s="357"/>
      <c r="AA508" s="357"/>
      <c r="AB508" s="357"/>
      <c r="AC508" s="357"/>
      <c r="AD508" s="357"/>
      <c r="AE508" s="357"/>
      <c r="AF508" s="357"/>
      <c r="AG508" s="357"/>
      <c r="AH508" s="357"/>
      <c r="AI508" s="357"/>
      <c r="AJ508" s="357"/>
      <c r="AK508" s="357"/>
      <c r="AL508" s="357"/>
      <c r="AM508" s="357"/>
      <c r="AN508" s="357"/>
      <c r="AO508" s="357"/>
      <c r="AP508" s="357"/>
      <c r="AQ508" s="357"/>
      <c r="AR508" s="357"/>
      <c r="AS508" s="357"/>
      <c r="AT508" s="357"/>
      <c r="AU508" s="357"/>
      <c r="AV508" s="357"/>
      <c r="AW508" s="357"/>
      <c r="AX508" s="357"/>
      <c r="AY508" s="357"/>
      <c r="AZ508" s="357"/>
      <c r="BA508" s="357"/>
      <c r="BB508" s="357"/>
    </row>
    <row r="509" ht="12.75" customHeight="1">
      <c r="A509" s="357"/>
      <c r="B509" s="357"/>
      <c r="C509" s="357"/>
      <c r="D509" s="357"/>
      <c r="E509" s="357"/>
      <c r="F509" s="357"/>
      <c r="G509" s="357"/>
      <c r="H509" s="357"/>
      <c r="I509" s="357"/>
      <c r="J509" s="357"/>
      <c r="K509" s="357"/>
      <c r="L509" s="357"/>
      <c r="M509" s="357"/>
      <c r="N509" s="357"/>
      <c r="O509" s="357"/>
      <c r="P509" s="357"/>
      <c r="Q509" s="357"/>
      <c r="R509" s="357"/>
      <c r="S509" s="357"/>
      <c r="T509" s="357"/>
      <c r="U509" s="357"/>
      <c r="V509" s="357"/>
      <c r="W509" s="357"/>
      <c r="X509" s="357"/>
      <c r="Y509" s="357"/>
      <c r="Z509" s="357"/>
      <c r="AA509" s="357"/>
      <c r="AB509" s="357"/>
      <c r="AC509" s="357"/>
      <c r="AD509" s="357"/>
      <c r="AE509" s="357"/>
      <c r="AF509" s="357"/>
      <c r="AG509" s="357"/>
      <c r="AH509" s="357"/>
      <c r="AI509" s="357"/>
      <c r="AJ509" s="357"/>
      <c r="AK509" s="357"/>
      <c r="AL509" s="357"/>
      <c r="AM509" s="357"/>
      <c r="AN509" s="357"/>
      <c r="AO509" s="357"/>
      <c r="AP509" s="357"/>
      <c r="AQ509" s="357"/>
      <c r="AR509" s="357"/>
      <c r="AS509" s="357"/>
      <c r="AT509" s="357"/>
      <c r="AU509" s="357"/>
      <c r="AV509" s="357"/>
      <c r="AW509" s="357"/>
      <c r="AX509" s="357"/>
      <c r="AY509" s="357"/>
      <c r="AZ509" s="357"/>
      <c r="BA509" s="357"/>
      <c r="BB509" s="357"/>
    </row>
    <row r="510" ht="12.75" customHeight="1">
      <c r="A510" s="357"/>
      <c r="B510" s="357"/>
      <c r="C510" s="357"/>
      <c r="D510" s="357"/>
      <c r="E510" s="357"/>
      <c r="F510" s="357"/>
      <c r="G510" s="357"/>
      <c r="H510" s="357"/>
      <c r="I510" s="357"/>
      <c r="J510" s="357"/>
      <c r="K510" s="357"/>
      <c r="L510" s="357"/>
      <c r="M510" s="357"/>
      <c r="N510" s="357"/>
      <c r="O510" s="357"/>
      <c r="P510" s="357"/>
      <c r="Q510" s="357"/>
      <c r="R510" s="357"/>
      <c r="S510" s="357"/>
      <c r="T510" s="357"/>
      <c r="U510" s="357"/>
      <c r="V510" s="357"/>
      <c r="W510" s="357"/>
      <c r="X510" s="357"/>
      <c r="Y510" s="357"/>
      <c r="Z510" s="357"/>
      <c r="AA510" s="357"/>
      <c r="AB510" s="357"/>
      <c r="AC510" s="357"/>
      <c r="AD510" s="357"/>
      <c r="AE510" s="357"/>
      <c r="AF510" s="357"/>
      <c r="AG510" s="357"/>
      <c r="AH510" s="357"/>
      <c r="AI510" s="357"/>
      <c r="AJ510" s="357"/>
      <c r="AK510" s="357"/>
      <c r="AL510" s="357"/>
      <c r="AM510" s="357"/>
      <c r="AN510" s="357"/>
      <c r="AO510" s="357"/>
      <c r="AP510" s="357"/>
      <c r="AQ510" s="357"/>
      <c r="AR510" s="357"/>
      <c r="AS510" s="357"/>
      <c r="AT510" s="357"/>
      <c r="AU510" s="357"/>
      <c r="AV510" s="357"/>
      <c r="AW510" s="357"/>
      <c r="AX510" s="357"/>
      <c r="AY510" s="357"/>
      <c r="AZ510" s="357"/>
      <c r="BA510" s="357"/>
      <c r="BB510" s="357"/>
    </row>
    <row r="511" ht="12.75" customHeight="1">
      <c r="A511" s="357"/>
      <c r="B511" s="357"/>
      <c r="C511" s="357"/>
      <c r="D511" s="357"/>
      <c r="E511" s="357"/>
      <c r="F511" s="357"/>
      <c r="G511" s="357"/>
      <c r="H511" s="357"/>
      <c r="I511" s="357"/>
      <c r="J511" s="357"/>
      <c r="K511" s="357"/>
      <c r="L511" s="357"/>
      <c r="M511" s="357"/>
      <c r="N511" s="357"/>
      <c r="O511" s="357"/>
      <c r="P511" s="357"/>
      <c r="Q511" s="357"/>
      <c r="R511" s="357"/>
      <c r="S511" s="357"/>
      <c r="T511" s="357"/>
      <c r="U511" s="357"/>
      <c r="V511" s="357"/>
      <c r="W511" s="357"/>
      <c r="X511" s="357"/>
      <c r="Y511" s="357"/>
      <c r="Z511" s="357"/>
      <c r="AA511" s="357"/>
      <c r="AB511" s="357"/>
      <c r="AC511" s="357"/>
      <c r="AD511" s="357"/>
      <c r="AE511" s="357"/>
      <c r="AF511" s="357"/>
      <c r="AG511" s="357"/>
      <c r="AH511" s="357"/>
      <c r="AI511" s="357"/>
      <c r="AJ511" s="357"/>
      <c r="AK511" s="357"/>
      <c r="AL511" s="357"/>
      <c r="AM511" s="357"/>
      <c r="AN511" s="357"/>
      <c r="AO511" s="357"/>
      <c r="AP511" s="357"/>
      <c r="AQ511" s="357"/>
      <c r="AR511" s="357"/>
      <c r="AS511" s="357"/>
      <c r="AT511" s="357"/>
      <c r="AU511" s="357"/>
      <c r="AV511" s="357"/>
      <c r="AW511" s="357"/>
      <c r="AX511" s="357"/>
      <c r="AY511" s="357"/>
      <c r="AZ511" s="357"/>
      <c r="BA511" s="357"/>
      <c r="BB511" s="357"/>
    </row>
    <row r="512" ht="12.75" customHeight="1">
      <c r="A512" s="357"/>
      <c r="B512" s="357"/>
      <c r="C512" s="357"/>
      <c r="D512" s="357"/>
      <c r="E512" s="357"/>
      <c r="F512" s="357"/>
      <c r="G512" s="357"/>
      <c r="H512" s="357"/>
      <c r="I512" s="357"/>
      <c r="J512" s="357"/>
      <c r="K512" s="357"/>
      <c r="L512" s="357"/>
      <c r="M512" s="357"/>
      <c r="N512" s="357"/>
      <c r="O512" s="357"/>
      <c r="P512" s="357"/>
      <c r="Q512" s="357"/>
      <c r="R512" s="357"/>
      <c r="S512" s="357"/>
      <c r="T512" s="357"/>
      <c r="U512" s="357"/>
      <c r="V512" s="357"/>
      <c r="W512" s="357"/>
      <c r="X512" s="357"/>
      <c r="Y512" s="357"/>
      <c r="Z512" s="357"/>
      <c r="AA512" s="357"/>
      <c r="AB512" s="357"/>
      <c r="AC512" s="357"/>
      <c r="AD512" s="357"/>
      <c r="AE512" s="357"/>
      <c r="AF512" s="357"/>
      <c r="AG512" s="357"/>
      <c r="AH512" s="357"/>
      <c r="AI512" s="357"/>
      <c r="AJ512" s="357"/>
      <c r="AK512" s="357"/>
      <c r="AL512" s="357"/>
      <c r="AM512" s="357"/>
      <c r="AN512" s="357"/>
      <c r="AO512" s="357"/>
      <c r="AP512" s="357"/>
      <c r="AQ512" s="357"/>
      <c r="AR512" s="357"/>
      <c r="AS512" s="357"/>
      <c r="AT512" s="357"/>
      <c r="AU512" s="357"/>
      <c r="AV512" s="357"/>
      <c r="AW512" s="357"/>
      <c r="AX512" s="357"/>
      <c r="AY512" s="357"/>
      <c r="AZ512" s="357"/>
      <c r="BA512" s="357"/>
      <c r="BB512" s="357"/>
    </row>
    <row r="513" ht="12.75" customHeight="1">
      <c r="A513" s="357"/>
      <c r="B513" s="357"/>
      <c r="C513" s="357"/>
      <c r="D513" s="357"/>
      <c r="E513" s="357"/>
      <c r="F513" s="357"/>
      <c r="G513" s="357"/>
      <c r="H513" s="357"/>
      <c r="I513" s="357"/>
      <c r="J513" s="357"/>
      <c r="K513" s="357"/>
      <c r="L513" s="357"/>
      <c r="M513" s="357"/>
      <c r="N513" s="357"/>
      <c r="O513" s="357"/>
      <c r="P513" s="357"/>
      <c r="Q513" s="357"/>
      <c r="R513" s="357"/>
      <c r="S513" s="357"/>
      <c r="T513" s="357"/>
      <c r="U513" s="357"/>
      <c r="V513" s="357"/>
      <c r="W513" s="357"/>
      <c r="X513" s="357"/>
      <c r="Y513" s="357"/>
      <c r="Z513" s="357"/>
      <c r="AA513" s="357"/>
      <c r="AB513" s="357"/>
      <c r="AC513" s="357"/>
      <c r="AD513" s="357"/>
      <c r="AE513" s="357"/>
      <c r="AF513" s="357"/>
      <c r="AG513" s="357"/>
      <c r="AH513" s="357"/>
      <c r="AI513" s="357"/>
      <c r="AJ513" s="357"/>
      <c r="AK513" s="357"/>
      <c r="AL513" s="357"/>
      <c r="AM513" s="357"/>
      <c r="AN513" s="357"/>
      <c r="AO513" s="357"/>
      <c r="AP513" s="357"/>
      <c r="AQ513" s="357"/>
      <c r="AR513" s="357"/>
      <c r="AS513" s="357"/>
      <c r="AT513" s="357"/>
      <c r="AU513" s="357"/>
      <c r="AV513" s="357"/>
      <c r="AW513" s="357"/>
      <c r="AX513" s="357"/>
      <c r="AY513" s="357"/>
      <c r="AZ513" s="357"/>
      <c r="BA513" s="357"/>
      <c r="BB513" s="357"/>
    </row>
    <row r="514" ht="12.75" customHeight="1">
      <c r="A514" s="357"/>
      <c r="B514" s="357"/>
      <c r="C514" s="357"/>
      <c r="D514" s="357"/>
      <c r="E514" s="357"/>
      <c r="F514" s="357"/>
      <c r="G514" s="357"/>
      <c r="H514" s="357"/>
      <c r="I514" s="357"/>
      <c r="J514" s="357"/>
      <c r="K514" s="357"/>
      <c r="L514" s="357"/>
      <c r="M514" s="357"/>
      <c r="N514" s="357"/>
      <c r="O514" s="357"/>
      <c r="P514" s="357"/>
      <c r="Q514" s="357"/>
      <c r="R514" s="357"/>
      <c r="S514" s="357"/>
      <c r="T514" s="357"/>
      <c r="U514" s="357"/>
      <c r="V514" s="357"/>
      <c r="W514" s="357"/>
      <c r="X514" s="357"/>
      <c r="Y514" s="357"/>
      <c r="Z514" s="357"/>
      <c r="AA514" s="357"/>
      <c r="AB514" s="357"/>
      <c r="AC514" s="357"/>
      <c r="AD514" s="357"/>
      <c r="AE514" s="357"/>
      <c r="AF514" s="357"/>
      <c r="AG514" s="357"/>
      <c r="AH514" s="357"/>
      <c r="AI514" s="357"/>
      <c r="AJ514" s="357"/>
      <c r="AK514" s="357"/>
      <c r="AL514" s="357"/>
      <c r="AM514" s="357"/>
      <c r="AN514" s="357"/>
      <c r="AO514" s="357"/>
      <c r="AP514" s="357"/>
      <c r="AQ514" s="357"/>
      <c r="AR514" s="357"/>
      <c r="AS514" s="357"/>
      <c r="AT514" s="357"/>
      <c r="AU514" s="357"/>
      <c r="AV514" s="357"/>
      <c r="AW514" s="357"/>
      <c r="AX514" s="357"/>
      <c r="AY514" s="357"/>
      <c r="AZ514" s="357"/>
      <c r="BA514" s="357"/>
      <c r="BB514" s="357"/>
    </row>
    <row r="515" ht="12.75" customHeight="1">
      <c r="A515" s="357"/>
      <c r="B515" s="357"/>
      <c r="C515" s="357"/>
      <c r="D515" s="357"/>
      <c r="E515" s="357"/>
      <c r="F515" s="357"/>
      <c r="G515" s="357"/>
      <c r="H515" s="357"/>
      <c r="I515" s="357"/>
      <c r="J515" s="357"/>
      <c r="K515" s="357"/>
      <c r="L515" s="357"/>
      <c r="M515" s="357"/>
      <c r="N515" s="357"/>
      <c r="O515" s="357"/>
      <c r="P515" s="357"/>
      <c r="Q515" s="357"/>
      <c r="R515" s="357"/>
      <c r="S515" s="357"/>
      <c r="T515" s="357"/>
      <c r="U515" s="357"/>
      <c r="V515" s="357"/>
      <c r="W515" s="357"/>
      <c r="X515" s="357"/>
      <c r="Y515" s="357"/>
      <c r="Z515" s="357"/>
      <c r="AA515" s="357"/>
      <c r="AB515" s="357"/>
      <c r="AC515" s="357"/>
      <c r="AD515" s="357"/>
      <c r="AE515" s="357"/>
      <c r="AF515" s="357"/>
      <c r="AG515" s="357"/>
      <c r="AH515" s="357"/>
      <c r="AI515" s="357"/>
      <c r="AJ515" s="357"/>
      <c r="AK515" s="357"/>
      <c r="AL515" s="357"/>
      <c r="AM515" s="357"/>
      <c r="AN515" s="357"/>
      <c r="AO515" s="357"/>
      <c r="AP515" s="357"/>
      <c r="AQ515" s="357"/>
      <c r="AR515" s="357"/>
      <c r="AS515" s="357"/>
      <c r="AT515" s="357"/>
      <c r="AU515" s="357"/>
      <c r="AV515" s="357"/>
      <c r="AW515" s="357"/>
      <c r="AX515" s="357"/>
      <c r="AY515" s="357"/>
      <c r="AZ515" s="357"/>
      <c r="BA515" s="357"/>
      <c r="BB515" s="357"/>
    </row>
    <row r="516" ht="12.75" customHeight="1">
      <c r="A516" s="357"/>
      <c r="B516" s="357"/>
      <c r="C516" s="357"/>
      <c r="D516" s="357"/>
      <c r="E516" s="357"/>
      <c r="F516" s="357"/>
      <c r="G516" s="357"/>
      <c r="H516" s="357"/>
      <c r="I516" s="357"/>
      <c r="J516" s="357"/>
      <c r="K516" s="357"/>
      <c r="L516" s="357"/>
      <c r="M516" s="357"/>
      <c r="N516" s="357"/>
      <c r="O516" s="357"/>
      <c r="P516" s="357"/>
      <c r="Q516" s="357"/>
      <c r="R516" s="357"/>
      <c r="S516" s="357"/>
      <c r="T516" s="357"/>
      <c r="U516" s="357"/>
      <c r="V516" s="357"/>
      <c r="W516" s="357"/>
      <c r="X516" s="357"/>
      <c r="Y516" s="357"/>
      <c r="Z516" s="357"/>
      <c r="AA516" s="357"/>
      <c r="AB516" s="357"/>
      <c r="AC516" s="357"/>
      <c r="AD516" s="357"/>
      <c r="AE516" s="357"/>
      <c r="AF516" s="357"/>
      <c r="AG516" s="357"/>
      <c r="AH516" s="357"/>
      <c r="AI516" s="357"/>
      <c r="AJ516" s="357"/>
      <c r="AK516" s="357"/>
      <c r="AL516" s="357"/>
      <c r="AM516" s="357"/>
      <c r="AN516" s="357"/>
      <c r="AO516" s="357"/>
      <c r="AP516" s="357"/>
      <c r="AQ516" s="357"/>
      <c r="AR516" s="357"/>
      <c r="AS516" s="357"/>
      <c r="AT516" s="357"/>
      <c r="AU516" s="357"/>
      <c r="AV516" s="357"/>
      <c r="AW516" s="357"/>
      <c r="AX516" s="357"/>
      <c r="AY516" s="357"/>
      <c r="AZ516" s="357"/>
      <c r="BA516" s="357"/>
      <c r="BB516" s="357"/>
    </row>
    <row r="517" ht="12.75" customHeight="1">
      <c r="A517" s="357"/>
      <c r="B517" s="357"/>
      <c r="C517" s="357"/>
      <c r="D517" s="357"/>
      <c r="E517" s="357"/>
      <c r="F517" s="357"/>
      <c r="G517" s="357"/>
      <c r="H517" s="357"/>
      <c r="I517" s="357"/>
      <c r="J517" s="357"/>
      <c r="K517" s="357"/>
      <c r="L517" s="357"/>
      <c r="M517" s="357"/>
      <c r="N517" s="357"/>
      <c r="O517" s="357"/>
      <c r="P517" s="357"/>
      <c r="Q517" s="357"/>
      <c r="R517" s="357"/>
      <c r="S517" s="357"/>
      <c r="T517" s="357"/>
      <c r="U517" s="357"/>
      <c r="V517" s="357"/>
      <c r="W517" s="357"/>
      <c r="X517" s="357"/>
      <c r="Y517" s="357"/>
      <c r="Z517" s="357"/>
      <c r="AA517" s="357"/>
      <c r="AB517" s="357"/>
      <c r="AC517" s="357"/>
      <c r="AD517" s="357"/>
      <c r="AE517" s="357"/>
      <c r="AF517" s="357"/>
      <c r="AG517" s="357"/>
      <c r="AH517" s="357"/>
      <c r="AI517" s="357"/>
      <c r="AJ517" s="357"/>
      <c r="AK517" s="357"/>
      <c r="AL517" s="357"/>
      <c r="AM517" s="357"/>
      <c r="AN517" s="357"/>
      <c r="AO517" s="357"/>
      <c r="AP517" s="357"/>
      <c r="AQ517" s="357"/>
      <c r="AR517" s="357"/>
      <c r="AS517" s="357"/>
      <c r="AT517" s="357"/>
      <c r="AU517" s="357"/>
      <c r="AV517" s="357"/>
      <c r="AW517" s="357"/>
      <c r="AX517" s="357"/>
      <c r="AY517" s="357"/>
      <c r="AZ517" s="357"/>
      <c r="BA517" s="357"/>
      <c r="BB517" s="357"/>
    </row>
    <row r="518" ht="12.75" customHeight="1">
      <c r="A518" s="357"/>
      <c r="B518" s="357"/>
      <c r="C518" s="357"/>
      <c r="D518" s="357"/>
      <c r="E518" s="357"/>
      <c r="F518" s="357"/>
      <c r="G518" s="357"/>
      <c r="H518" s="357"/>
      <c r="I518" s="357"/>
      <c r="J518" s="357"/>
      <c r="K518" s="357"/>
      <c r="L518" s="357"/>
      <c r="M518" s="357"/>
      <c r="N518" s="357"/>
      <c r="O518" s="357"/>
      <c r="P518" s="357"/>
      <c r="Q518" s="357"/>
      <c r="R518" s="357"/>
      <c r="S518" s="357"/>
      <c r="T518" s="357"/>
      <c r="U518" s="357"/>
      <c r="V518" s="357"/>
      <c r="W518" s="357"/>
      <c r="X518" s="357"/>
      <c r="Y518" s="357"/>
      <c r="Z518" s="357"/>
      <c r="AA518" s="357"/>
      <c r="AB518" s="357"/>
      <c r="AC518" s="357"/>
      <c r="AD518" s="357"/>
      <c r="AE518" s="357"/>
      <c r="AF518" s="357"/>
      <c r="AG518" s="357"/>
      <c r="AH518" s="357"/>
      <c r="AI518" s="357"/>
      <c r="AJ518" s="357"/>
      <c r="AK518" s="357"/>
      <c r="AL518" s="357"/>
      <c r="AM518" s="357"/>
      <c r="AN518" s="357"/>
      <c r="AO518" s="357"/>
      <c r="AP518" s="357"/>
      <c r="AQ518" s="357"/>
      <c r="AR518" s="357"/>
      <c r="AS518" s="357"/>
      <c r="AT518" s="357"/>
      <c r="AU518" s="357"/>
      <c r="AV518" s="357"/>
      <c r="AW518" s="357"/>
      <c r="AX518" s="357"/>
      <c r="AY518" s="357"/>
      <c r="AZ518" s="357"/>
      <c r="BA518" s="357"/>
      <c r="BB518" s="357"/>
    </row>
    <row r="519" ht="12.75" customHeight="1">
      <c r="A519" s="357"/>
      <c r="B519" s="357"/>
      <c r="C519" s="357"/>
      <c r="D519" s="357"/>
      <c r="E519" s="357"/>
      <c r="F519" s="357"/>
      <c r="G519" s="357"/>
      <c r="H519" s="357"/>
      <c r="I519" s="357"/>
      <c r="J519" s="357"/>
      <c r="K519" s="357"/>
      <c r="L519" s="357"/>
      <c r="M519" s="357"/>
      <c r="N519" s="357"/>
      <c r="O519" s="357"/>
      <c r="P519" s="357"/>
      <c r="Q519" s="357"/>
      <c r="R519" s="357"/>
      <c r="S519" s="357"/>
      <c r="T519" s="357"/>
      <c r="U519" s="357"/>
      <c r="V519" s="357"/>
      <c r="W519" s="357"/>
      <c r="X519" s="357"/>
      <c r="Y519" s="357"/>
      <c r="Z519" s="357"/>
      <c r="AA519" s="357"/>
      <c r="AB519" s="357"/>
      <c r="AC519" s="357"/>
      <c r="AD519" s="357"/>
      <c r="AE519" s="357"/>
      <c r="AF519" s="357"/>
      <c r="AG519" s="357"/>
      <c r="AH519" s="357"/>
      <c r="AI519" s="357"/>
      <c r="AJ519" s="357"/>
      <c r="AK519" s="357"/>
      <c r="AL519" s="357"/>
      <c r="AM519" s="357"/>
      <c r="AN519" s="357"/>
      <c r="AO519" s="357"/>
      <c r="AP519" s="357"/>
      <c r="AQ519" s="357"/>
      <c r="AR519" s="357"/>
      <c r="AS519" s="357"/>
      <c r="AT519" s="357"/>
      <c r="AU519" s="357"/>
      <c r="AV519" s="357"/>
      <c r="AW519" s="357"/>
      <c r="AX519" s="357"/>
      <c r="AY519" s="357"/>
      <c r="AZ519" s="357"/>
      <c r="BA519" s="357"/>
      <c r="BB519" s="357"/>
    </row>
    <row r="520" ht="12.75" customHeight="1">
      <c r="A520" s="357"/>
      <c r="B520" s="357"/>
      <c r="C520" s="357"/>
      <c r="D520" s="357"/>
      <c r="E520" s="357"/>
      <c r="F520" s="357"/>
      <c r="G520" s="357"/>
      <c r="H520" s="357"/>
      <c r="I520" s="357"/>
      <c r="J520" s="357"/>
      <c r="K520" s="357"/>
      <c r="L520" s="357"/>
      <c r="M520" s="357"/>
      <c r="N520" s="357"/>
      <c r="O520" s="357"/>
      <c r="P520" s="357"/>
      <c r="Q520" s="357"/>
      <c r="R520" s="357"/>
      <c r="S520" s="357"/>
      <c r="T520" s="357"/>
      <c r="U520" s="357"/>
      <c r="V520" s="357"/>
      <c r="W520" s="357"/>
      <c r="X520" s="357"/>
      <c r="Y520" s="357"/>
      <c r="Z520" s="357"/>
      <c r="AA520" s="357"/>
      <c r="AB520" s="357"/>
      <c r="AC520" s="357"/>
      <c r="AD520" s="357"/>
      <c r="AE520" s="357"/>
      <c r="AF520" s="357"/>
      <c r="AG520" s="357"/>
      <c r="AH520" s="357"/>
      <c r="AI520" s="357"/>
      <c r="AJ520" s="357"/>
      <c r="AK520" s="357"/>
      <c r="AL520" s="357"/>
      <c r="AM520" s="357"/>
      <c r="AN520" s="357"/>
      <c r="AO520" s="357"/>
      <c r="AP520" s="357"/>
      <c r="AQ520" s="357"/>
      <c r="AR520" s="357"/>
      <c r="AS520" s="357"/>
      <c r="AT520" s="357"/>
      <c r="AU520" s="357"/>
      <c r="AV520" s="357"/>
      <c r="AW520" s="357"/>
      <c r="AX520" s="357"/>
      <c r="AY520" s="357"/>
      <c r="AZ520" s="357"/>
      <c r="BA520" s="357"/>
      <c r="BB520" s="357"/>
    </row>
    <row r="521" ht="12.75" customHeight="1">
      <c r="A521" s="357"/>
      <c r="B521" s="357"/>
      <c r="C521" s="357"/>
      <c r="D521" s="357"/>
      <c r="E521" s="357"/>
      <c r="F521" s="357"/>
      <c r="G521" s="357"/>
      <c r="H521" s="357"/>
      <c r="I521" s="357"/>
      <c r="J521" s="357"/>
      <c r="K521" s="357"/>
      <c r="L521" s="357"/>
      <c r="M521" s="357"/>
      <c r="N521" s="357"/>
      <c r="O521" s="357"/>
      <c r="P521" s="357"/>
      <c r="Q521" s="357"/>
      <c r="R521" s="357"/>
      <c r="S521" s="357"/>
      <c r="T521" s="357"/>
      <c r="U521" s="357"/>
      <c r="V521" s="357"/>
      <c r="W521" s="357"/>
      <c r="X521" s="357"/>
      <c r="Y521" s="357"/>
      <c r="Z521" s="357"/>
      <c r="AA521" s="357"/>
      <c r="AB521" s="357"/>
      <c r="AC521" s="357"/>
      <c r="AD521" s="357"/>
      <c r="AE521" s="357"/>
      <c r="AF521" s="357"/>
      <c r="AG521" s="357"/>
      <c r="AH521" s="357"/>
      <c r="AI521" s="357"/>
      <c r="AJ521" s="357"/>
      <c r="AK521" s="357"/>
      <c r="AL521" s="357"/>
      <c r="AM521" s="357"/>
      <c r="AN521" s="357"/>
      <c r="AO521" s="357"/>
      <c r="AP521" s="357"/>
      <c r="AQ521" s="357"/>
      <c r="AR521" s="357"/>
      <c r="AS521" s="357"/>
      <c r="AT521" s="357"/>
      <c r="AU521" s="357"/>
      <c r="AV521" s="357"/>
      <c r="AW521" s="357"/>
      <c r="AX521" s="357"/>
      <c r="AY521" s="357"/>
      <c r="AZ521" s="357"/>
      <c r="BA521" s="357"/>
      <c r="BB521" s="357"/>
    </row>
    <row r="522" ht="12.75" customHeight="1">
      <c r="A522" s="357"/>
      <c r="B522" s="357"/>
      <c r="C522" s="357"/>
      <c r="D522" s="357"/>
      <c r="E522" s="357"/>
      <c r="F522" s="357"/>
      <c r="G522" s="357"/>
      <c r="H522" s="357"/>
      <c r="I522" s="357"/>
      <c r="J522" s="357"/>
      <c r="K522" s="357"/>
      <c r="L522" s="357"/>
      <c r="M522" s="357"/>
      <c r="N522" s="357"/>
      <c r="O522" s="357"/>
      <c r="P522" s="357"/>
      <c r="Q522" s="357"/>
      <c r="R522" s="357"/>
      <c r="S522" s="357"/>
      <c r="T522" s="357"/>
      <c r="U522" s="357"/>
      <c r="V522" s="357"/>
      <c r="W522" s="357"/>
      <c r="X522" s="357"/>
      <c r="Y522" s="357"/>
      <c r="Z522" s="357"/>
      <c r="AA522" s="357"/>
      <c r="AB522" s="357"/>
      <c r="AC522" s="357"/>
      <c r="AD522" s="357"/>
      <c r="AE522" s="357"/>
      <c r="AF522" s="357"/>
      <c r="AG522" s="357"/>
      <c r="AH522" s="357"/>
      <c r="AI522" s="357"/>
      <c r="AJ522" s="357"/>
      <c r="AK522" s="357"/>
      <c r="AL522" s="357"/>
      <c r="AM522" s="357"/>
      <c r="AN522" s="357"/>
      <c r="AO522" s="357"/>
      <c r="AP522" s="357"/>
      <c r="AQ522" s="357"/>
      <c r="AR522" s="357"/>
      <c r="AS522" s="357"/>
      <c r="AT522" s="357"/>
      <c r="AU522" s="357"/>
      <c r="AV522" s="357"/>
      <c r="AW522" s="357"/>
      <c r="AX522" s="357"/>
      <c r="AY522" s="357"/>
      <c r="AZ522" s="357"/>
      <c r="BA522" s="357"/>
      <c r="BB522" s="357"/>
    </row>
    <row r="523" ht="12.75" customHeight="1">
      <c r="A523" s="357"/>
      <c r="B523" s="357"/>
      <c r="C523" s="357"/>
      <c r="D523" s="357"/>
      <c r="E523" s="357"/>
      <c r="F523" s="357"/>
      <c r="G523" s="357"/>
      <c r="H523" s="357"/>
      <c r="I523" s="357"/>
      <c r="J523" s="357"/>
      <c r="K523" s="357"/>
      <c r="L523" s="357"/>
      <c r="M523" s="357"/>
      <c r="N523" s="357"/>
      <c r="O523" s="357"/>
      <c r="P523" s="357"/>
      <c r="Q523" s="357"/>
      <c r="R523" s="357"/>
      <c r="S523" s="357"/>
      <c r="T523" s="357"/>
      <c r="U523" s="357"/>
      <c r="V523" s="357"/>
      <c r="W523" s="357"/>
      <c r="X523" s="357"/>
      <c r="Y523" s="357"/>
      <c r="Z523" s="357"/>
      <c r="AA523" s="357"/>
      <c r="AB523" s="357"/>
      <c r="AC523" s="357"/>
      <c r="AD523" s="357"/>
      <c r="AE523" s="357"/>
      <c r="AF523" s="357"/>
      <c r="AG523" s="357"/>
      <c r="AH523" s="357"/>
      <c r="AI523" s="357"/>
      <c r="AJ523" s="357"/>
      <c r="AK523" s="357"/>
      <c r="AL523" s="357"/>
      <c r="AM523" s="357"/>
      <c r="AN523" s="357"/>
      <c r="AO523" s="357"/>
      <c r="AP523" s="357"/>
      <c r="AQ523" s="357"/>
      <c r="AR523" s="357"/>
      <c r="AS523" s="357"/>
      <c r="AT523" s="357"/>
      <c r="AU523" s="357"/>
      <c r="AV523" s="357"/>
      <c r="AW523" s="357"/>
      <c r="AX523" s="357"/>
      <c r="AY523" s="357"/>
      <c r="AZ523" s="357"/>
      <c r="BA523" s="357"/>
      <c r="BB523" s="357"/>
    </row>
    <row r="524" ht="12.75" customHeight="1">
      <c r="A524" s="357"/>
      <c r="B524" s="357"/>
      <c r="C524" s="357"/>
      <c r="D524" s="357"/>
      <c r="E524" s="357"/>
      <c r="F524" s="357"/>
      <c r="G524" s="357"/>
      <c r="H524" s="357"/>
      <c r="I524" s="357"/>
      <c r="J524" s="357"/>
      <c r="K524" s="357"/>
      <c r="L524" s="357"/>
      <c r="M524" s="357"/>
      <c r="N524" s="357"/>
      <c r="O524" s="357"/>
      <c r="P524" s="357"/>
      <c r="Q524" s="357"/>
      <c r="R524" s="357"/>
      <c r="S524" s="357"/>
      <c r="T524" s="357"/>
      <c r="U524" s="357"/>
      <c r="V524" s="357"/>
      <c r="W524" s="357"/>
      <c r="X524" s="357"/>
      <c r="Y524" s="357"/>
      <c r="Z524" s="357"/>
      <c r="AA524" s="357"/>
      <c r="AB524" s="357"/>
      <c r="AC524" s="357"/>
      <c r="AD524" s="357"/>
      <c r="AE524" s="357"/>
      <c r="AF524" s="357"/>
      <c r="AG524" s="357"/>
      <c r="AH524" s="357"/>
      <c r="AI524" s="357"/>
      <c r="AJ524" s="357"/>
      <c r="AK524" s="357"/>
      <c r="AL524" s="357"/>
      <c r="AM524" s="357"/>
      <c r="AN524" s="357"/>
      <c r="AO524" s="357"/>
      <c r="AP524" s="357"/>
      <c r="AQ524" s="357"/>
      <c r="AR524" s="357"/>
      <c r="AS524" s="357"/>
      <c r="AT524" s="357"/>
      <c r="AU524" s="357"/>
      <c r="AV524" s="357"/>
      <c r="AW524" s="357"/>
      <c r="AX524" s="357"/>
      <c r="AY524" s="357"/>
      <c r="AZ524" s="357"/>
      <c r="BA524" s="357"/>
      <c r="BB524" s="357"/>
    </row>
    <row r="525" ht="12.75" customHeight="1">
      <c r="A525" s="357"/>
      <c r="B525" s="357"/>
      <c r="C525" s="357"/>
      <c r="D525" s="357"/>
      <c r="E525" s="357"/>
      <c r="F525" s="357"/>
      <c r="G525" s="357"/>
      <c r="H525" s="357"/>
      <c r="I525" s="357"/>
      <c r="J525" s="357"/>
      <c r="K525" s="357"/>
      <c r="L525" s="357"/>
      <c r="M525" s="357"/>
      <c r="N525" s="357"/>
      <c r="O525" s="357"/>
      <c r="P525" s="357"/>
      <c r="Q525" s="357"/>
      <c r="R525" s="357"/>
      <c r="S525" s="357"/>
      <c r="T525" s="357"/>
      <c r="U525" s="357"/>
      <c r="V525" s="357"/>
      <c r="W525" s="357"/>
      <c r="X525" s="357"/>
      <c r="Y525" s="357"/>
      <c r="Z525" s="357"/>
      <c r="AA525" s="357"/>
      <c r="AB525" s="357"/>
      <c r="AC525" s="357"/>
      <c r="AD525" s="357"/>
      <c r="AE525" s="357"/>
      <c r="AF525" s="357"/>
      <c r="AG525" s="357"/>
      <c r="AH525" s="357"/>
      <c r="AI525" s="357"/>
      <c r="AJ525" s="357"/>
      <c r="AK525" s="357"/>
      <c r="AL525" s="357"/>
      <c r="AM525" s="357"/>
      <c r="AN525" s="357"/>
      <c r="AO525" s="357"/>
      <c r="AP525" s="357"/>
      <c r="AQ525" s="357"/>
      <c r="AR525" s="357"/>
      <c r="AS525" s="357"/>
      <c r="AT525" s="357"/>
      <c r="AU525" s="357"/>
      <c r="AV525" s="357"/>
      <c r="AW525" s="357"/>
      <c r="AX525" s="357"/>
      <c r="AY525" s="357"/>
      <c r="AZ525" s="357"/>
      <c r="BA525" s="357"/>
      <c r="BB525" s="357"/>
    </row>
    <row r="526" ht="12.75" customHeight="1">
      <c r="A526" s="357"/>
      <c r="B526" s="357"/>
      <c r="C526" s="357"/>
      <c r="D526" s="357"/>
      <c r="E526" s="357"/>
      <c r="F526" s="357"/>
      <c r="G526" s="357"/>
      <c r="H526" s="357"/>
      <c r="I526" s="357"/>
      <c r="J526" s="357"/>
      <c r="K526" s="357"/>
      <c r="L526" s="357"/>
      <c r="M526" s="357"/>
      <c r="N526" s="357"/>
      <c r="O526" s="357"/>
      <c r="P526" s="357"/>
      <c r="Q526" s="357"/>
      <c r="R526" s="357"/>
      <c r="S526" s="357"/>
      <c r="T526" s="357"/>
      <c r="U526" s="357"/>
      <c r="V526" s="357"/>
      <c r="W526" s="357"/>
      <c r="X526" s="357"/>
      <c r="Y526" s="357"/>
      <c r="Z526" s="357"/>
      <c r="AA526" s="357"/>
      <c r="AB526" s="357"/>
      <c r="AC526" s="357"/>
      <c r="AD526" s="357"/>
      <c r="AE526" s="357"/>
      <c r="AF526" s="357"/>
      <c r="AG526" s="357"/>
      <c r="AH526" s="357"/>
      <c r="AI526" s="357"/>
      <c r="AJ526" s="357"/>
      <c r="AK526" s="357"/>
      <c r="AL526" s="357"/>
      <c r="AM526" s="357"/>
      <c r="AN526" s="357"/>
      <c r="AO526" s="357"/>
      <c r="AP526" s="357"/>
      <c r="AQ526" s="357"/>
      <c r="AR526" s="357"/>
      <c r="AS526" s="357"/>
      <c r="AT526" s="357"/>
      <c r="AU526" s="357"/>
      <c r="AV526" s="357"/>
      <c r="AW526" s="357"/>
      <c r="AX526" s="357"/>
      <c r="AY526" s="357"/>
      <c r="AZ526" s="357"/>
      <c r="BA526" s="357"/>
      <c r="BB526" s="357"/>
    </row>
    <row r="527" ht="12.75" customHeight="1">
      <c r="A527" s="357"/>
      <c r="B527" s="357"/>
      <c r="C527" s="357"/>
      <c r="D527" s="357"/>
      <c r="E527" s="357"/>
      <c r="F527" s="357"/>
      <c r="G527" s="357"/>
      <c r="H527" s="357"/>
      <c r="I527" s="357"/>
      <c r="J527" s="357"/>
      <c r="K527" s="357"/>
      <c r="L527" s="357"/>
      <c r="M527" s="357"/>
      <c r="N527" s="357"/>
      <c r="O527" s="357"/>
      <c r="P527" s="357"/>
      <c r="Q527" s="357"/>
      <c r="R527" s="357"/>
      <c r="S527" s="357"/>
      <c r="T527" s="357"/>
      <c r="U527" s="357"/>
      <c r="V527" s="357"/>
      <c r="W527" s="357"/>
      <c r="X527" s="357"/>
      <c r="Y527" s="357"/>
      <c r="Z527" s="357"/>
      <c r="AA527" s="357"/>
      <c r="AB527" s="357"/>
      <c r="AC527" s="357"/>
      <c r="AD527" s="357"/>
      <c r="AE527" s="357"/>
      <c r="AF527" s="357"/>
      <c r="AG527" s="357"/>
      <c r="AH527" s="357"/>
      <c r="AI527" s="357"/>
      <c r="AJ527" s="357"/>
      <c r="AK527" s="357"/>
      <c r="AL527" s="357"/>
      <c r="AM527" s="357"/>
      <c r="AN527" s="357"/>
      <c r="AO527" s="357"/>
      <c r="AP527" s="357"/>
      <c r="AQ527" s="357"/>
      <c r="AR527" s="357"/>
      <c r="AS527" s="357"/>
      <c r="AT527" s="357"/>
      <c r="AU527" s="357"/>
      <c r="AV527" s="357"/>
      <c r="AW527" s="357"/>
      <c r="AX527" s="357"/>
      <c r="AY527" s="357"/>
      <c r="AZ527" s="357"/>
      <c r="BA527" s="357"/>
      <c r="BB527" s="357"/>
    </row>
    <row r="528" ht="12.75" customHeight="1">
      <c r="A528" s="357"/>
      <c r="B528" s="357"/>
      <c r="C528" s="357"/>
      <c r="D528" s="357"/>
      <c r="E528" s="357"/>
      <c r="F528" s="357"/>
      <c r="G528" s="357"/>
      <c r="H528" s="357"/>
      <c r="I528" s="357"/>
      <c r="J528" s="357"/>
      <c r="K528" s="357"/>
      <c r="L528" s="357"/>
      <c r="M528" s="357"/>
      <c r="N528" s="357"/>
      <c r="O528" s="357"/>
      <c r="P528" s="357"/>
      <c r="Q528" s="357"/>
      <c r="R528" s="357"/>
      <c r="S528" s="357"/>
      <c r="T528" s="357"/>
      <c r="U528" s="357"/>
      <c r="V528" s="357"/>
      <c r="W528" s="357"/>
      <c r="X528" s="357"/>
      <c r="Y528" s="357"/>
      <c r="Z528" s="357"/>
      <c r="AA528" s="357"/>
      <c r="AB528" s="357"/>
      <c r="AC528" s="357"/>
      <c r="AD528" s="357"/>
      <c r="AE528" s="357"/>
      <c r="AF528" s="357"/>
      <c r="AG528" s="357"/>
      <c r="AH528" s="357"/>
      <c r="AI528" s="357"/>
      <c r="AJ528" s="357"/>
      <c r="AK528" s="357"/>
      <c r="AL528" s="357"/>
      <c r="AM528" s="357"/>
      <c r="AN528" s="357"/>
      <c r="AO528" s="357"/>
      <c r="AP528" s="357"/>
      <c r="AQ528" s="357"/>
      <c r="AR528" s="357"/>
      <c r="AS528" s="357"/>
      <c r="AT528" s="357"/>
      <c r="AU528" s="357"/>
      <c r="AV528" s="357"/>
      <c r="AW528" s="357"/>
      <c r="AX528" s="357"/>
      <c r="AY528" s="357"/>
      <c r="AZ528" s="357"/>
      <c r="BA528" s="357"/>
      <c r="BB528" s="357"/>
    </row>
    <row r="529" ht="12.75" customHeight="1">
      <c r="A529" s="357"/>
      <c r="B529" s="357"/>
      <c r="C529" s="357"/>
      <c r="D529" s="357"/>
      <c r="E529" s="357"/>
      <c r="F529" s="357"/>
      <c r="G529" s="357"/>
      <c r="H529" s="357"/>
      <c r="I529" s="357"/>
      <c r="J529" s="357"/>
      <c r="K529" s="357"/>
      <c r="L529" s="357"/>
      <c r="M529" s="357"/>
      <c r="N529" s="357"/>
      <c r="O529" s="357"/>
      <c r="P529" s="357"/>
      <c r="Q529" s="357"/>
      <c r="R529" s="357"/>
      <c r="S529" s="357"/>
      <c r="T529" s="357"/>
      <c r="U529" s="357"/>
      <c r="V529" s="357"/>
      <c r="W529" s="357"/>
      <c r="X529" s="357"/>
      <c r="Y529" s="357"/>
      <c r="Z529" s="357"/>
      <c r="AA529" s="357"/>
      <c r="AB529" s="357"/>
      <c r="AC529" s="357"/>
      <c r="AD529" s="357"/>
      <c r="AE529" s="357"/>
      <c r="AF529" s="357"/>
      <c r="AG529" s="357"/>
      <c r="AH529" s="357"/>
      <c r="AI529" s="357"/>
      <c r="AJ529" s="357"/>
      <c r="AK529" s="357"/>
      <c r="AL529" s="357"/>
      <c r="AM529" s="357"/>
      <c r="AN529" s="357"/>
      <c r="AO529" s="357"/>
      <c r="AP529" s="357"/>
      <c r="AQ529" s="357"/>
      <c r="AR529" s="357"/>
      <c r="AS529" s="357"/>
      <c r="AT529" s="357"/>
      <c r="AU529" s="357"/>
      <c r="AV529" s="357"/>
      <c r="AW529" s="357"/>
      <c r="AX529" s="357"/>
      <c r="AY529" s="357"/>
      <c r="AZ529" s="357"/>
      <c r="BA529" s="357"/>
      <c r="BB529" s="357"/>
    </row>
    <row r="530" ht="12.75" customHeight="1">
      <c r="A530" s="357"/>
      <c r="B530" s="357"/>
      <c r="C530" s="357"/>
      <c r="D530" s="357"/>
      <c r="E530" s="357"/>
      <c r="F530" s="357"/>
      <c r="G530" s="357"/>
      <c r="H530" s="357"/>
      <c r="I530" s="357"/>
      <c r="J530" s="357"/>
      <c r="K530" s="357"/>
      <c r="L530" s="357"/>
      <c r="M530" s="357"/>
      <c r="N530" s="357"/>
      <c r="O530" s="357"/>
      <c r="P530" s="357"/>
      <c r="Q530" s="357"/>
      <c r="R530" s="357"/>
      <c r="S530" s="357"/>
      <c r="T530" s="357"/>
      <c r="U530" s="357"/>
      <c r="V530" s="357"/>
      <c r="W530" s="357"/>
      <c r="X530" s="357"/>
      <c r="Y530" s="357"/>
      <c r="Z530" s="357"/>
      <c r="AA530" s="357"/>
      <c r="AB530" s="357"/>
      <c r="AC530" s="357"/>
      <c r="AD530" s="357"/>
      <c r="AE530" s="357"/>
      <c r="AF530" s="357"/>
      <c r="AG530" s="357"/>
      <c r="AH530" s="357"/>
      <c r="AI530" s="357"/>
      <c r="AJ530" s="357"/>
      <c r="AK530" s="357"/>
      <c r="AL530" s="357"/>
      <c r="AM530" s="357"/>
      <c r="AN530" s="357"/>
      <c r="AO530" s="357"/>
      <c r="AP530" s="357"/>
      <c r="AQ530" s="357"/>
      <c r="AR530" s="357"/>
      <c r="AS530" s="357"/>
      <c r="AT530" s="357"/>
      <c r="AU530" s="357"/>
      <c r="AV530" s="357"/>
      <c r="AW530" s="357"/>
      <c r="AX530" s="357"/>
      <c r="AY530" s="357"/>
      <c r="AZ530" s="357"/>
      <c r="BA530" s="357"/>
      <c r="BB530" s="357"/>
    </row>
    <row r="531" ht="12.75" customHeight="1">
      <c r="A531" s="357"/>
      <c r="B531" s="357"/>
      <c r="C531" s="357"/>
      <c r="D531" s="357"/>
      <c r="E531" s="357"/>
      <c r="F531" s="357"/>
      <c r="G531" s="357"/>
      <c r="H531" s="357"/>
      <c r="I531" s="357"/>
      <c r="J531" s="357"/>
      <c r="K531" s="357"/>
      <c r="L531" s="357"/>
      <c r="M531" s="357"/>
      <c r="N531" s="357"/>
      <c r="O531" s="357"/>
      <c r="P531" s="357"/>
      <c r="Q531" s="357"/>
      <c r="R531" s="357"/>
      <c r="S531" s="357"/>
      <c r="T531" s="357"/>
      <c r="U531" s="357"/>
      <c r="V531" s="357"/>
      <c r="W531" s="357"/>
      <c r="X531" s="357"/>
      <c r="Y531" s="357"/>
      <c r="Z531" s="357"/>
      <c r="AA531" s="357"/>
      <c r="AB531" s="357"/>
      <c r="AC531" s="357"/>
      <c r="AD531" s="357"/>
      <c r="AE531" s="357"/>
      <c r="AF531" s="357"/>
      <c r="AG531" s="357"/>
      <c r="AH531" s="357"/>
      <c r="AI531" s="357"/>
      <c r="AJ531" s="357"/>
      <c r="AK531" s="357"/>
      <c r="AL531" s="357"/>
      <c r="AM531" s="357"/>
      <c r="AN531" s="357"/>
      <c r="AO531" s="357"/>
      <c r="AP531" s="357"/>
      <c r="AQ531" s="357"/>
      <c r="AR531" s="357"/>
      <c r="AS531" s="357"/>
      <c r="AT531" s="357"/>
      <c r="AU531" s="357"/>
      <c r="AV531" s="357"/>
      <c r="AW531" s="357"/>
      <c r="AX531" s="357"/>
      <c r="AY531" s="357"/>
      <c r="AZ531" s="357"/>
      <c r="BA531" s="357"/>
      <c r="BB531" s="357"/>
    </row>
    <row r="532" ht="12.75" customHeight="1">
      <c r="A532" s="357"/>
      <c r="B532" s="357"/>
      <c r="C532" s="357"/>
      <c r="D532" s="357"/>
      <c r="E532" s="357"/>
      <c r="F532" s="357"/>
      <c r="G532" s="357"/>
      <c r="H532" s="357"/>
      <c r="I532" s="357"/>
      <c r="J532" s="357"/>
      <c r="K532" s="357"/>
      <c r="L532" s="357"/>
      <c r="M532" s="357"/>
      <c r="N532" s="357"/>
      <c r="O532" s="357"/>
      <c r="P532" s="357"/>
      <c r="Q532" s="357"/>
      <c r="R532" s="357"/>
      <c r="S532" s="357"/>
      <c r="T532" s="357"/>
      <c r="U532" s="357"/>
      <c r="V532" s="357"/>
      <c r="W532" s="357"/>
      <c r="X532" s="357"/>
      <c r="Y532" s="357"/>
      <c r="Z532" s="357"/>
      <c r="AA532" s="357"/>
      <c r="AB532" s="357"/>
      <c r="AC532" s="357"/>
      <c r="AD532" s="357"/>
      <c r="AE532" s="357"/>
      <c r="AF532" s="357"/>
      <c r="AG532" s="357"/>
      <c r="AH532" s="357"/>
      <c r="AI532" s="357"/>
      <c r="AJ532" s="357"/>
      <c r="AK532" s="357"/>
      <c r="AL532" s="357"/>
      <c r="AM532" s="357"/>
      <c r="AN532" s="357"/>
      <c r="AO532" s="357"/>
      <c r="AP532" s="357"/>
      <c r="AQ532" s="357"/>
      <c r="AR532" s="357"/>
      <c r="AS532" s="357"/>
      <c r="AT532" s="357"/>
      <c r="AU532" s="357"/>
      <c r="AV532" s="357"/>
      <c r="AW532" s="357"/>
      <c r="AX532" s="357"/>
      <c r="AY532" s="357"/>
      <c r="AZ532" s="357"/>
      <c r="BA532" s="357"/>
      <c r="BB532" s="357"/>
    </row>
    <row r="533" ht="12.75" customHeight="1">
      <c r="A533" s="357"/>
      <c r="B533" s="357"/>
      <c r="C533" s="357"/>
      <c r="D533" s="357"/>
      <c r="E533" s="357"/>
      <c r="F533" s="357"/>
      <c r="G533" s="357"/>
      <c r="H533" s="357"/>
      <c r="I533" s="357"/>
      <c r="J533" s="357"/>
      <c r="K533" s="357"/>
      <c r="L533" s="357"/>
      <c r="M533" s="357"/>
      <c r="N533" s="357"/>
      <c r="O533" s="357"/>
      <c r="P533" s="357"/>
      <c r="Q533" s="357"/>
      <c r="R533" s="357"/>
      <c r="S533" s="357"/>
      <c r="T533" s="357"/>
      <c r="U533" s="357"/>
      <c r="V533" s="357"/>
      <c r="W533" s="357"/>
      <c r="X533" s="357"/>
      <c r="Y533" s="357"/>
      <c r="Z533" s="357"/>
      <c r="AA533" s="357"/>
      <c r="AB533" s="357"/>
      <c r="AC533" s="357"/>
      <c r="AD533" s="357"/>
      <c r="AE533" s="357"/>
      <c r="AF533" s="357"/>
      <c r="AG533" s="357"/>
      <c r="AH533" s="357"/>
      <c r="AI533" s="357"/>
      <c r="AJ533" s="357"/>
      <c r="AK533" s="357"/>
      <c r="AL533" s="357"/>
      <c r="AM533" s="357"/>
      <c r="AN533" s="357"/>
      <c r="AO533" s="357"/>
      <c r="AP533" s="357"/>
      <c r="AQ533" s="357"/>
      <c r="AR533" s="357"/>
      <c r="AS533" s="357"/>
      <c r="AT533" s="357"/>
      <c r="AU533" s="357"/>
      <c r="AV533" s="357"/>
      <c r="AW533" s="357"/>
      <c r="AX533" s="357"/>
      <c r="AY533" s="357"/>
      <c r="AZ533" s="357"/>
      <c r="BA533" s="357"/>
      <c r="BB533" s="357"/>
    </row>
    <row r="534" ht="12.75" customHeight="1">
      <c r="A534" s="357"/>
      <c r="B534" s="357"/>
      <c r="C534" s="357"/>
      <c r="D534" s="357"/>
      <c r="E534" s="357"/>
      <c r="F534" s="357"/>
      <c r="G534" s="357"/>
      <c r="H534" s="357"/>
      <c r="I534" s="357"/>
      <c r="J534" s="357"/>
      <c r="K534" s="357"/>
      <c r="L534" s="357"/>
      <c r="M534" s="357"/>
      <c r="N534" s="357"/>
      <c r="O534" s="357"/>
      <c r="P534" s="357"/>
      <c r="Q534" s="357"/>
      <c r="R534" s="357"/>
      <c r="S534" s="357"/>
      <c r="T534" s="357"/>
      <c r="U534" s="357"/>
      <c r="V534" s="357"/>
      <c r="W534" s="357"/>
      <c r="X534" s="357"/>
      <c r="Y534" s="357"/>
      <c r="Z534" s="357"/>
      <c r="AA534" s="357"/>
      <c r="AB534" s="357"/>
      <c r="AC534" s="357"/>
      <c r="AD534" s="357"/>
      <c r="AE534" s="357"/>
      <c r="AF534" s="357"/>
      <c r="AG534" s="357"/>
      <c r="AH534" s="357"/>
      <c r="AI534" s="357"/>
      <c r="AJ534" s="357"/>
      <c r="AK534" s="357"/>
      <c r="AL534" s="357"/>
      <c r="AM534" s="357"/>
      <c r="AN534" s="357"/>
      <c r="AO534" s="357"/>
      <c r="AP534" s="357"/>
      <c r="AQ534" s="357"/>
      <c r="AR534" s="357"/>
      <c r="AS534" s="357"/>
      <c r="AT534" s="357"/>
      <c r="AU534" s="357"/>
      <c r="AV534" s="357"/>
      <c r="AW534" s="357"/>
      <c r="AX534" s="357"/>
      <c r="AY534" s="357"/>
      <c r="AZ534" s="357"/>
      <c r="BA534" s="357"/>
      <c r="BB534" s="357"/>
    </row>
    <row r="535" ht="12.75" customHeight="1">
      <c r="A535" s="357"/>
      <c r="B535" s="357"/>
      <c r="C535" s="357"/>
      <c r="D535" s="357"/>
      <c r="E535" s="357"/>
      <c r="F535" s="357"/>
      <c r="G535" s="357"/>
      <c r="H535" s="357"/>
      <c r="I535" s="357"/>
      <c r="J535" s="357"/>
      <c r="K535" s="357"/>
      <c r="L535" s="357"/>
      <c r="M535" s="357"/>
      <c r="N535" s="357"/>
      <c r="O535" s="357"/>
      <c r="P535" s="357"/>
      <c r="Q535" s="357"/>
      <c r="R535" s="357"/>
      <c r="S535" s="357"/>
      <c r="T535" s="357"/>
      <c r="U535" s="357"/>
      <c r="V535" s="357"/>
      <c r="W535" s="357"/>
      <c r="X535" s="357"/>
      <c r="Y535" s="357"/>
      <c r="Z535" s="357"/>
      <c r="AA535" s="357"/>
      <c r="AB535" s="357"/>
      <c r="AC535" s="357"/>
      <c r="AD535" s="357"/>
      <c r="AE535" s="357"/>
      <c r="AF535" s="357"/>
      <c r="AG535" s="357"/>
      <c r="AH535" s="357"/>
      <c r="AI535" s="357"/>
      <c r="AJ535" s="357"/>
      <c r="AK535" s="357"/>
      <c r="AL535" s="357"/>
      <c r="AM535" s="357"/>
      <c r="AN535" s="357"/>
      <c r="AO535" s="357"/>
      <c r="AP535" s="357"/>
      <c r="AQ535" s="357"/>
      <c r="AR535" s="357"/>
      <c r="AS535" s="357"/>
      <c r="AT535" s="357"/>
      <c r="AU535" s="357"/>
      <c r="AV535" s="357"/>
      <c r="AW535" s="357"/>
      <c r="AX535" s="357"/>
      <c r="AY535" s="357"/>
      <c r="AZ535" s="357"/>
      <c r="BA535" s="357"/>
      <c r="BB535" s="357"/>
    </row>
    <row r="536" ht="12.75" customHeight="1">
      <c r="A536" s="357"/>
      <c r="B536" s="357"/>
      <c r="C536" s="357"/>
      <c r="D536" s="357"/>
      <c r="E536" s="357"/>
      <c r="F536" s="357"/>
      <c r="G536" s="357"/>
      <c r="H536" s="357"/>
      <c r="I536" s="357"/>
      <c r="J536" s="357"/>
      <c r="K536" s="357"/>
      <c r="L536" s="357"/>
      <c r="M536" s="357"/>
      <c r="N536" s="357"/>
      <c r="O536" s="357"/>
      <c r="P536" s="357"/>
      <c r="Q536" s="357"/>
      <c r="R536" s="357"/>
      <c r="S536" s="357"/>
      <c r="T536" s="357"/>
      <c r="U536" s="357"/>
      <c r="V536" s="357"/>
      <c r="W536" s="357"/>
      <c r="X536" s="357"/>
      <c r="Y536" s="357"/>
      <c r="Z536" s="357"/>
      <c r="AA536" s="357"/>
      <c r="AB536" s="357"/>
      <c r="AC536" s="357"/>
      <c r="AD536" s="357"/>
      <c r="AE536" s="357"/>
      <c r="AF536" s="357"/>
      <c r="AG536" s="357"/>
      <c r="AH536" s="357"/>
      <c r="AI536" s="357"/>
      <c r="AJ536" s="357"/>
      <c r="AK536" s="357"/>
      <c r="AL536" s="357"/>
      <c r="AM536" s="357"/>
      <c r="AN536" s="357"/>
      <c r="AO536" s="357"/>
      <c r="AP536" s="357"/>
      <c r="AQ536" s="357"/>
      <c r="AR536" s="357"/>
      <c r="AS536" s="357"/>
      <c r="AT536" s="357"/>
      <c r="AU536" s="357"/>
      <c r="AV536" s="357"/>
      <c r="AW536" s="357"/>
      <c r="AX536" s="357"/>
      <c r="AY536" s="357"/>
      <c r="AZ536" s="357"/>
      <c r="BA536" s="357"/>
      <c r="BB536" s="357"/>
    </row>
    <row r="537" ht="12.75" customHeight="1">
      <c r="A537" s="357"/>
      <c r="B537" s="357"/>
      <c r="C537" s="357"/>
      <c r="D537" s="357"/>
      <c r="E537" s="357"/>
      <c r="F537" s="357"/>
      <c r="G537" s="357"/>
      <c r="H537" s="357"/>
      <c r="I537" s="357"/>
      <c r="J537" s="357"/>
      <c r="K537" s="357"/>
      <c r="L537" s="357"/>
      <c r="M537" s="357"/>
      <c r="N537" s="357"/>
      <c r="O537" s="357"/>
      <c r="P537" s="357"/>
      <c r="Q537" s="357"/>
      <c r="R537" s="357"/>
      <c r="S537" s="357"/>
      <c r="T537" s="357"/>
      <c r="U537" s="357"/>
      <c r="V537" s="357"/>
      <c r="W537" s="357"/>
      <c r="X537" s="357"/>
      <c r="Y537" s="357"/>
      <c r="Z537" s="357"/>
      <c r="AA537" s="357"/>
      <c r="AB537" s="357"/>
      <c r="AC537" s="357"/>
      <c r="AD537" s="357"/>
      <c r="AE537" s="357"/>
      <c r="AF537" s="357"/>
      <c r="AG537" s="357"/>
      <c r="AH537" s="357"/>
      <c r="AI537" s="357"/>
      <c r="AJ537" s="357"/>
      <c r="AK537" s="357"/>
      <c r="AL537" s="357"/>
      <c r="AM537" s="357"/>
      <c r="AN537" s="357"/>
      <c r="AO537" s="357"/>
      <c r="AP537" s="357"/>
      <c r="AQ537" s="357"/>
      <c r="AR537" s="357"/>
      <c r="AS537" s="357"/>
      <c r="AT537" s="357"/>
      <c r="AU537" s="357"/>
      <c r="AV537" s="357"/>
      <c r="AW537" s="357"/>
      <c r="AX537" s="357"/>
      <c r="AY537" s="357"/>
      <c r="AZ537" s="357"/>
      <c r="BA537" s="357"/>
      <c r="BB537" s="357"/>
    </row>
    <row r="538" ht="12.75" customHeight="1">
      <c r="A538" s="357"/>
      <c r="B538" s="357"/>
      <c r="C538" s="357"/>
      <c r="D538" s="357"/>
      <c r="E538" s="357"/>
      <c r="F538" s="357"/>
      <c r="G538" s="357"/>
      <c r="H538" s="357"/>
      <c r="I538" s="357"/>
      <c r="J538" s="357"/>
      <c r="K538" s="357"/>
      <c r="L538" s="357"/>
      <c r="M538" s="357"/>
      <c r="N538" s="357"/>
      <c r="O538" s="357"/>
      <c r="P538" s="357"/>
      <c r="Q538" s="357"/>
      <c r="R538" s="357"/>
      <c r="S538" s="357"/>
      <c r="T538" s="357"/>
      <c r="U538" s="357"/>
      <c r="V538" s="357"/>
      <c r="W538" s="357"/>
      <c r="X538" s="357"/>
      <c r="Y538" s="357"/>
      <c r="Z538" s="357"/>
      <c r="AA538" s="357"/>
      <c r="AB538" s="357"/>
      <c r="AC538" s="357"/>
      <c r="AD538" s="357"/>
      <c r="AE538" s="357"/>
      <c r="AF538" s="357"/>
      <c r="AG538" s="357"/>
      <c r="AH538" s="357"/>
      <c r="AI538" s="357"/>
      <c r="AJ538" s="357"/>
      <c r="AK538" s="357"/>
      <c r="AL538" s="357"/>
      <c r="AM538" s="357"/>
      <c r="AN538" s="357"/>
      <c r="AO538" s="357"/>
      <c r="AP538" s="357"/>
      <c r="AQ538" s="357"/>
      <c r="AR538" s="357"/>
      <c r="AS538" s="357"/>
      <c r="AT538" s="357"/>
      <c r="AU538" s="357"/>
      <c r="AV538" s="357"/>
      <c r="AW538" s="357"/>
      <c r="AX538" s="357"/>
      <c r="AY538" s="357"/>
      <c r="AZ538" s="357"/>
      <c r="BA538" s="357"/>
      <c r="BB538" s="357"/>
    </row>
    <row r="539" ht="12.75" customHeight="1">
      <c r="A539" s="357"/>
      <c r="B539" s="357"/>
      <c r="C539" s="357"/>
      <c r="D539" s="357"/>
      <c r="E539" s="357"/>
      <c r="F539" s="357"/>
      <c r="G539" s="357"/>
      <c r="H539" s="357"/>
      <c r="I539" s="357"/>
      <c r="J539" s="357"/>
      <c r="K539" s="357"/>
      <c r="L539" s="357"/>
      <c r="M539" s="357"/>
      <c r="N539" s="357"/>
      <c r="O539" s="357"/>
      <c r="P539" s="357"/>
      <c r="Q539" s="357"/>
      <c r="R539" s="357"/>
      <c r="S539" s="357"/>
      <c r="T539" s="357"/>
      <c r="U539" s="357"/>
      <c r="V539" s="357"/>
      <c r="W539" s="357"/>
      <c r="X539" s="357"/>
      <c r="Y539" s="357"/>
      <c r="Z539" s="357"/>
      <c r="AA539" s="357"/>
      <c r="AB539" s="357"/>
      <c r="AC539" s="357"/>
      <c r="AD539" s="357"/>
      <c r="AE539" s="357"/>
      <c r="AF539" s="357"/>
      <c r="AG539" s="357"/>
      <c r="AH539" s="357"/>
      <c r="AI539" s="357"/>
      <c r="AJ539" s="357"/>
      <c r="AK539" s="357"/>
      <c r="AL539" s="357"/>
      <c r="AM539" s="357"/>
      <c r="AN539" s="357"/>
      <c r="AO539" s="357"/>
      <c r="AP539" s="357"/>
      <c r="AQ539" s="357"/>
      <c r="AR539" s="357"/>
      <c r="AS539" s="357"/>
      <c r="AT539" s="357"/>
      <c r="AU539" s="357"/>
      <c r="AV539" s="357"/>
      <c r="AW539" s="357"/>
      <c r="AX539" s="357"/>
      <c r="AY539" s="357"/>
      <c r="AZ539" s="357"/>
      <c r="BA539" s="357"/>
      <c r="BB539" s="357"/>
    </row>
    <row r="540" ht="12.75" customHeight="1">
      <c r="A540" s="357"/>
      <c r="B540" s="357"/>
      <c r="C540" s="357"/>
      <c r="D540" s="357"/>
      <c r="E540" s="357"/>
      <c r="F540" s="357"/>
      <c r="G540" s="357"/>
      <c r="H540" s="357"/>
      <c r="I540" s="357"/>
      <c r="J540" s="357"/>
      <c r="K540" s="357"/>
      <c r="L540" s="357"/>
      <c r="M540" s="357"/>
      <c r="N540" s="357"/>
      <c r="O540" s="357"/>
      <c r="P540" s="357"/>
      <c r="Q540" s="357"/>
      <c r="R540" s="357"/>
      <c r="S540" s="357"/>
      <c r="T540" s="357"/>
      <c r="U540" s="357"/>
      <c r="V540" s="357"/>
      <c r="W540" s="357"/>
      <c r="X540" s="357"/>
      <c r="Y540" s="357"/>
      <c r="Z540" s="357"/>
      <c r="AA540" s="357"/>
      <c r="AB540" s="357"/>
      <c r="AC540" s="357"/>
      <c r="AD540" s="357"/>
      <c r="AE540" s="357"/>
      <c r="AF540" s="357"/>
      <c r="AG540" s="357"/>
      <c r="AH540" s="357"/>
      <c r="AI540" s="357"/>
      <c r="AJ540" s="357"/>
      <c r="AK540" s="357"/>
      <c r="AL540" s="357"/>
      <c r="AM540" s="357"/>
      <c r="AN540" s="357"/>
      <c r="AO540" s="357"/>
      <c r="AP540" s="357"/>
      <c r="AQ540" s="357"/>
      <c r="AR540" s="357"/>
      <c r="AS540" s="357"/>
      <c r="AT540" s="357"/>
      <c r="AU540" s="357"/>
      <c r="AV540" s="357"/>
      <c r="AW540" s="357"/>
      <c r="AX540" s="357"/>
      <c r="AY540" s="357"/>
      <c r="AZ540" s="357"/>
      <c r="BA540" s="357"/>
      <c r="BB540" s="357"/>
    </row>
    <row r="541" ht="12.75" customHeight="1">
      <c r="A541" s="357"/>
      <c r="B541" s="357"/>
      <c r="C541" s="357"/>
      <c r="D541" s="357"/>
      <c r="E541" s="357"/>
      <c r="F541" s="357"/>
      <c r="G541" s="357"/>
      <c r="H541" s="357"/>
      <c r="I541" s="357"/>
      <c r="J541" s="357"/>
      <c r="K541" s="357"/>
      <c r="L541" s="357"/>
      <c r="M541" s="357"/>
      <c r="N541" s="357"/>
      <c r="O541" s="357"/>
      <c r="P541" s="357"/>
      <c r="Q541" s="357"/>
      <c r="R541" s="357"/>
      <c r="S541" s="357"/>
      <c r="T541" s="357"/>
      <c r="U541" s="357"/>
      <c r="V541" s="357"/>
      <c r="W541" s="357"/>
      <c r="X541" s="357"/>
      <c r="Y541" s="357"/>
      <c r="Z541" s="357"/>
      <c r="AA541" s="357"/>
      <c r="AB541" s="357"/>
      <c r="AC541" s="357"/>
      <c r="AD541" s="357"/>
      <c r="AE541" s="357"/>
      <c r="AF541" s="357"/>
      <c r="AG541" s="357"/>
      <c r="AH541" s="357"/>
      <c r="AI541" s="357"/>
      <c r="AJ541" s="357"/>
      <c r="AK541" s="357"/>
      <c r="AL541" s="357"/>
      <c r="AM541" s="357"/>
      <c r="AN541" s="357"/>
      <c r="AO541" s="357"/>
      <c r="AP541" s="357"/>
      <c r="AQ541" s="357"/>
      <c r="AR541" s="357"/>
      <c r="AS541" s="357"/>
      <c r="AT541" s="357"/>
      <c r="AU541" s="357"/>
      <c r="AV541" s="357"/>
      <c r="AW541" s="357"/>
      <c r="AX541" s="357"/>
      <c r="AY541" s="357"/>
      <c r="AZ541" s="357"/>
      <c r="BA541" s="357"/>
      <c r="BB541" s="357"/>
    </row>
    <row r="542" ht="12.75" customHeight="1">
      <c r="A542" s="357"/>
      <c r="B542" s="357"/>
      <c r="C542" s="357"/>
      <c r="D542" s="357"/>
      <c r="E542" s="357"/>
      <c r="F542" s="357"/>
      <c r="G542" s="357"/>
      <c r="H542" s="357"/>
      <c r="I542" s="357"/>
      <c r="J542" s="357"/>
      <c r="K542" s="357"/>
      <c r="L542" s="357"/>
      <c r="M542" s="357"/>
      <c r="N542" s="357"/>
      <c r="O542" s="357"/>
      <c r="P542" s="357"/>
      <c r="Q542" s="357"/>
      <c r="R542" s="357"/>
      <c r="S542" s="357"/>
      <c r="T542" s="357"/>
      <c r="U542" s="357"/>
      <c r="V542" s="357"/>
      <c r="W542" s="357"/>
      <c r="X542" s="357"/>
      <c r="Y542" s="357"/>
      <c r="Z542" s="357"/>
      <c r="AA542" s="357"/>
      <c r="AB542" s="357"/>
      <c r="AC542" s="357"/>
      <c r="AD542" s="357"/>
      <c r="AE542" s="357"/>
      <c r="AF542" s="357"/>
      <c r="AG542" s="357"/>
      <c r="AH542" s="357"/>
      <c r="AI542" s="357"/>
      <c r="AJ542" s="357"/>
      <c r="AK542" s="357"/>
      <c r="AL542" s="357"/>
      <c r="AM542" s="357"/>
      <c r="AN542" s="357"/>
      <c r="AO542" s="357"/>
      <c r="AP542" s="357"/>
      <c r="AQ542" s="357"/>
      <c r="AR542" s="357"/>
      <c r="AS542" s="357"/>
      <c r="AT542" s="357"/>
      <c r="AU542" s="357"/>
      <c r="AV542" s="357"/>
      <c r="AW542" s="357"/>
      <c r="AX542" s="357"/>
      <c r="AY542" s="357"/>
      <c r="AZ542" s="357"/>
      <c r="BA542" s="357"/>
      <c r="BB542" s="357"/>
    </row>
    <row r="543" ht="12.75" customHeight="1">
      <c r="A543" s="357"/>
      <c r="B543" s="357"/>
      <c r="C543" s="357"/>
      <c r="D543" s="357"/>
      <c r="E543" s="357"/>
      <c r="F543" s="357"/>
      <c r="G543" s="357"/>
      <c r="H543" s="357"/>
      <c r="I543" s="357"/>
      <c r="J543" s="357"/>
      <c r="K543" s="357"/>
      <c r="L543" s="357"/>
      <c r="M543" s="357"/>
      <c r="N543" s="357"/>
      <c r="O543" s="357"/>
      <c r="P543" s="357"/>
      <c r="Q543" s="357"/>
      <c r="R543" s="357"/>
      <c r="S543" s="357"/>
      <c r="T543" s="357"/>
      <c r="U543" s="357"/>
      <c r="V543" s="357"/>
      <c r="W543" s="357"/>
      <c r="X543" s="357"/>
      <c r="Y543" s="357"/>
      <c r="Z543" s="357"/>
      <c r="AA543" s="357"/>
      <c r="AB543" s="357"/>
      <c r="AC543" s="357"/>
      <c r="AD543" s="357"/>
      <c r="AE543" s="357"/>
      <c r="AF543" s="357"/>
      <c r="AG543" s="357"/>
      <c r="AH543" s="357"/>
      <c r="AI543" s="357"/>
      <c r="AJ543" s="357"/>
      <c r="AK543" s="357"/>
      <c r="AL543" s="357"/>
      <c r="AM543" s="357"/>
      <c r="AN543" s="357"/>
      <c r="AO543" s="357"/>
      <c r="AP543" s="357"/>
      <c r="AQ543" s="357"/>
      <c r="AR543" s="357"/>
      <c r="AS543" s="357"/>
      <c r="AT543" s="357"/>
      <c r="AU543" s="357"/>
      <c r="AV543" s="357"/>
      <c r="AW543" s="357"/>
      <c r="AX543" s="357"/>
      <c r="AY543" s="357"/>
      <c r="AZ543" s="357"/>
      <c r="BA543" s="357"/>
      <c r="BB543" s="357"/>
    </row>
    <row r="544" ht="12.75" customHeight="1">
      <c r="A544" s="357"/>
      <c r="B544" s="357"/>
      <c r="C544" s="357"/>
      <c r="D544" s="357"/>
      <c r="E544" s="357"/>
      <c r="F544" s="357"/>
      <c r="G544" s="357"/>
      <c r="H544" s="357"/>
      <c r="I544" s="357"/>
      <c r="J544" s="357"/>
      <c r="K544" s="357"/>
      <c r="L544" s="357"/>
      <c r="M544" s="357"/>
      <c r="N544" s="357"/>
      <c r="O544" s="357"/>
      <c r="P544" s="357"/>
      <c r="Q544" s="357"/>
      <c r="R544" s="357"/>
      <c r="S544" s="357"/>
      <c r="T544" s="357"/>
      <c r="U544" s="357"/>
      <c r="V544" s="357"/>
      <c r="W544" s="357"/>
      <c r="X544" s="357"/>
      <c r="Y544" s="357"/>
      <c r="Z544" s="357"/>
      <c r="AA544" s="357"/>
      <c r="AB544" s="357"/>
      <c r="AC544" s="357"/>
      <c r="AD544" s="357"/>
      <c r="AE544" s="357"/>
      <c r="AF544" s="357"/>
      <c r="AG544" s="357"/>
      <c r="AH544" s="357"/>
      <c r="AI544" s="357"/>
      <c r="AJ544" s="357"/>
      <c r="AK544" s="357"/>
      <c r="AL544" s="357"/>
      <c r="AM544" s="357"/>
      <c r="AN544" s="357"/>
      <c r="AO544" s="357"/>
      <c r="AP544" s="357"/>
      <c r="AQ544" s="357"/>
      <c r="AR544" s="357"/>
      <c r="AS544" s="357"/>
      <c r="AT544" s="357"/>
      <c r="AU544" s="357"/>
      <c r="AV544" s="357"/>
      <c r="AW544" s="357"/>
      <c r="AX544" s="357"/>
      <c r="AY544" s="357"/>
      <c r="AZ544" s="357"/>
      <c r="BA544" s="357"/>
      <c r="BB544" s="357"/>
    </row>
    <row r="545" ht="12.75" customHeight="1">
      <c r="A545" s="357"/>
      <c r="B545" s="357"/>
      <c r="C545" s="357"/>
      <c r="D545" s="357"/>
      <c r="E545" s="357"/>
      <c r="F545" s="357"/>
      <c r="G545" s="357"/>
      <c r="H545" s="357"/>
      <c r="I545" s="357"/>
      <c r="J545" s="357"/>
      <c r="K545" s="357"/>
      <c r="L545" s="357"/>
      <c r="M545" s="357"/>
      <c r="N545" s="357"/>
      <c r="O545" s="357"/>
      <c r="P545" s="357"/>
      <c r="Q545" s="357"/>
      <c r="R545" s="357"/>
      <c r="S545" s="357"/>
      <c r="T545" s="357"/>
      <c r="U545" s="357"/>
      <c r="V545" s="357"/>
      <c r="W545" s="357"/>
      <c r="X545" s="357"/>
      <c r="Y545" s="357"/>
      <c r="Z545" s="357"/>
      <c r="AA545" s="357"/>
      <c r="AB545" s="357"/>
      <c r="AC545" s="357"/>
      <c r="AD545" s="357"/>
      <c r="AE545" s="357"/>
      <c r="AF545" s="357"/>
      <c r="AG545" s="357"/>
      <c r="AH545" s="357"/>
      <c r="AI545" s="357"/>
      <c r="AJ545" s="357"/>
      <c r="AK545" s="357"/>
      <c r="AL545" s="357"/>
      <c r="AM545" s="357"/>
      <c r="AN545" s="357"/>
      <c r="AO545" s="357"/>
      <c r="AP545" s="357"/>
      <c r="AQ545" s="357"/>
      <c r="AR545" s="357"/>
      <c r="AS545" s="357"/>
      <c r="AT545" s="357"/>
      <c r="AU545" s="357"/>
      <c r="AV545" s="357"/>
      <c r="AW545" s="357"/>
      <c r="AX545" s="357"/>
      <c r="AY545" s="357"/>
      <c r="AZ545" s="357"/>
      <c r="BA545" s="357"/>
      <c r="BB545" s="357"/>
    </row>
    <row r="546" ht="12.75" customHeight="1">
      <c r="A546" s="357"/>
      <c r="B546" s="357"/>
      <c r="C546" s="357"/>
      <c r="D546" s="357"/>
      <c r="E546" s="357"/>
      <c r="F546" s="357"/>
      <c r="G546" s="357"/>
      <c r="H546" s="357"/>
      <c r="I546" s="357"/>
      <c r="J546" s="357"/>
      <c r="K546" s="357"/>
      <c r="L546" s="357"/>
      <c r="M546" s="357"/>
      <c r="N546" s="357"/>
      <c r="O546" s="357"/>
      <c r="P546" s="357"/>
      <c r="Q546" s="357"/>
      <c r="R546" s="357"/>
      <c r="S546" s="357"/>
      <c r="T546" s="357"/>
      <c r="U546" s="357"/>
      <c r="V546" s="357"/>
      <c r="W546" s="357"/>
      <c r="X546" s="357"/>
      <c r="Y546" s="357"/>
      <c r="Z546" s="357"/>
      <c r="AA546" s="357"/>
      <c r="AB546" s="357"/>
      <c r="AC546" s="357"/>
      <c r="AD546" s="357"/>
      <c r="AE546" s="357"/>
      <c r="AF546" s="357"/>
      <c r="AG546" s="357"/>
      <c r="AH546" s="357"/>
      <c r="AI546" s="357"/>
      <c r="AJ546" s="357"/>
      <c r="AK546" s="357"/>
      <c r="AL546" s="357"/>
      <c r="AM546" s="357"/>
      <c r="AN546" s="357"/>
      <c r="AO546" s="357"/>
      <c r="AP546" s="357"/>
      <c r="AQ546" s="357"/>
      <c r="AR546" s="357"/>
      <c r="AS546" s="357"/>
      <c r="AT546" s="357"/>
      <c r="AU546" s="357"/>
      <c r="AV546" s="357"/>
      <c r="AW546" s="357"/>
      <c r="AX546" s="357"/>
      <c r="AY546" s="357"/>
      <c r="AZ546" s="357"/>
      <c r="BA546" s="357"/>
      <c r="BB546" s="357"/>
    </row>
    <row r="547" ht="12.75" customHeight="1">
      <c r="A547" s="357"/>
      <c r="B547" s="357"/>
      <c r="C547" s="357"/>
      <c r="D547" s="357"/>
      <c r="E547" s="357"/>
      <c r="F547" s="357"/>
      <c r="G547" s="357"/>
      <c r="H547" s="357"/>
      <c r="I547" s="357"/>
      <c r="J547" s="357"/>
      <c r="K547" s="357"/>
      <c r="L547" s="357"/>
      <c r="M547" s="357"/>
      <c r="N547" s="357"/>
      <c r="O547" s="357"/>
      <c r="P547" s="357"/>
      <c r="Q547" s="357"/>
      <c r="R547" s="357"/>
      <c r="S547" s="357"/>
      <c r="T547" s="357"/>
      <c r="U547" s="357"/>
      <c r="V547" s="357"/>
      <c r="W547" s="357"/>
      <c r="X547" s="357"/>
      <c r="Y547" s="357"/>
      <c r="Z547" s="357"/>
      <c r="AA547" s="357"/>
      <c r="AB547" s="357"/>
      <c r="AC547" s="357"/>
      <c r="AD547" s="357"/>
      <c r="AE547" s="357"/>
      <c r="AF547" s="357"/>
      <c r="AG547" s="357"/>
      <c r="AH547" s="357"/>
      <c r="AI547" s="357"/>
      <c r="AJ547" s="357"/>
      <c r="AK547" s="357"/>
      <c r="AL547" s="357"/>
      <c r="AM547" s="357"/>
      <c r="AN547" s="357"/>
      <c r="AO547" s="357"/>
      <c r="AP547" s="357"/>
      <c r="AQ547" s="357"/>
      <c r="AR547" s="357"/>
      <c r="AS547" s="357"/>
      <c r="AT547" s="357"/>
      <c r="AU547" s="357"/>
      <c r="AV547" s="357"/>
      <c r="AW547" s="357"/>
      <c r="AX547" s="357"/>
      <c r="AY547" s="357"/>
      <c r="AZ547" s="357"/>
      <c r="BA547" s="357"/>
      <c r="BB547" s="357"/>
    </row>
    <row r="548" ht="12.75" customHeight="1">
      <c r="A548" s="357"/>
      <c r="B548" s="357"/>
      <c r="C548" s="357"/>
      <c r="D548" s="357"/>
      <c r="E548" s="357"/>
      <c r="F548" s="357"/>
      <c r="G548" s="357"/>
      <c r="H548" s="357"/>
      <c r="I548" s="357"/>
      <c r="J548" s="357"/>
      <c r="K548" s="357"/>
      <c r="L548" s="357"/>
      <c r="M548" s="357"/>
      <c r="N548" s="357"/>
      <c r="O548" s="357"/>
      <c r="P548" s="357"/>
      <c r="Q548" s="357"/>
      <c r="R548" s="357"/>
      <c r="S548" s="357"/>
      <c r="T548" s="357"/>
      <c r="U548" s="357"/>
      <c r="V548" s="357"/>
      <c r="W548" s="357"/>
      <c r="X548" s="357"/>
      <c r="Y548" s="357"/>
      <c r="Z548" s="357"/>
      <c r="AA548" s="357"/>
      <c r="AB548" s="357"/>
      <c r="AC548" s="357"/>
      <c r="AD548" s="357"/>
      <c r="AE548" s="357"/>
      <c r="AF548" s="357"/>
      <c r="AG548" s="357"/>
      <c r="AH548" s="357"/>
      <c r="AI548" s="357"/>
      <c r="AJ548" s="357"/>
      <c r="AK548" s="357"/>
      <c r="AL548" s="357"/>
      <c r="AM548" s="357"/>
      <c r="AN548" s="357"/>
      <c r="AO548" s="357"/>
      <c r="AP548" s="357"/>
      <c r="AQ548" s="357"/>
      <c r="AR548" s="357"/>
      <c r="AS548" s="357"/>
      <c r="AT548" s="357"/>
      <c r="AU548" s="357"/>
      <c r="AV548" s="357"/>
      <c r="AW548" s="357"/>
      <c r="AX548" s="357"/>
      <c r="AY548" s="357"/>
      <c r="AZ548" s="357"/>
      <c r="BA548" s="357"/>
      <c r="BB548" s="357"/>
    </row>
    <row r="549" ht="12.75" customHeight="1">
      <c r="A549" s="357"/>
      <c r="B549" s="357"/>
      <c r="C549" s="357"/>
      <c r="D549" s="357"/>
      <c r="E549" s="357"/>
      <c r="F549" s="357"/>
      <c r="G549" s="357"/>
      <c r="H549" s="357"/>
      <c r="I549" s="357"/>
      <c r="J549" s="357"/>
      <c r="K549" s="357"/>
      <c r="L549" s="357"/>
      <c r="M549" s="357"/>
      <c r="N549" s="357"/>
      <c r="O549" s="357"/>
      <c r="P549" s="357"/>
      <c r="Q549" s="357"/>
      <c r="R549" s="357"/>
      <c r="S549" s="357"/>
      <c r="T549" s="357"/>
      <c r="U549" s="357"/>
      <c r="V549" s="357"/>
      <c r="W549" s="357"/>
      <c r="X549" s="357"/>
      <c r="Y549" s="357"/>
      <c r="Z549" s="357"/>
      <c r="AA549" s="357"/>
      <c r="AB549" s="357"/>
      <c r="AC549" s="357"/>
      <c r="AD549" s="357"/>
      <c r="AE549" s="357"/>
      <c r="AF549" s="357"/>
      <c r="AG549" s="357"/>
      <c r="AH549" s="357"/>
      <c r="AI549" s="357"/>
      <c r="AJ549" s="357"/>
      <c r="AK549" s="357"/>
      <c r="AL549" s="357"/>
      <c r="AM549" s="357"/>
      <c r="AN549" s="357"/>
      <c r="AO549" s="357"/>
      <c r="AP549" s="357"/>
      <c r="AQ549" s="357"/>
      <c r="AR549" s="357"/>
      <c r="AS549" s="357"/>
      <c r="AT549" s="357"/>
      <c r="AU549" s="357"/>
      <c r="AV549" s="357"/>
      <c r="AW549" s="357"/>
      <c r="AX549" s="357"/>
      <c r="AY549" s="357"/>
      <c r="AZ549" s="357"/>
      <c r="BA549" s="357"/>
      <c r="BB549" s="357"/>
    </row>
    <row r="550" ht="12.75" customHeight="1">
      <c r="A550" s="357"/>
      <c r="B550" s="357"/>
      <c r="C550" s="357"/>
      <c r="D550" s="357"/>
      <c r="E550" s="357"/>
      <c r="F550" s="357"/>
      <c r="G550" s="357"/>
      <c r="H550" s="357"/>
      <c r="I550" s="357"/>
      <c r="J550" s="357"/>
      <c r="K550" s="357"/>
      <c r="L550" s="357"/>
      <c r="M550" s="357"/>
      <c r="N550" s="357"/>
      <c r="O550" s="357"/>
      <c r="P550" s="357"/>
      <c r="Q550" s="357"/>
      <c r="R550" s="357"/>
      <c r="S550" s="357"/>
      <c r="T550" s="357"/>
      <c r="U550" s="357"/>
      <c r="V550" s="357"/>
      <c r="W550" s="357"/>
      <c r="X550" s="357"/>
      <c r="Y550" s="357"/>
      <c r="Z550" s="357"/>
      <c r="AA550" s="357"/>
      <c r="AB550" s="357"/>
      <c r="AC550" s="357"/>
      <c r="AD550" s="357"/>
      <c r="AE550" s="357"/>
      <c r="AF550" s="357"/>
      <c r="AG550" s="357"/>
      <c r="AH550" s="357"/>
      <c r="AI550" s="357"/>
      <c r="AJ550" s="357"/>
      <c r="AK550" s="357"/>
      <c r="AL550" s="357"/>
      <c r="AM550" s="357"/>
      <c r="AN550" s="357"/>
      <c r="AO550" s="357"/>
      <c r="AP550" s="357"/>
      <c r="AQ550" s="357"/>
      <c r="AR550" s="357"/>
      <c r="AS550" s="357"/>
      <c r="AT550" s="357"/>
      <c r="AU550" s="357"/>
      <c r="AV550" s="357"/>
      <c r="AW550" s="357"/>
      <c r="AX550" s="357"/>
      <c r="AY550" s="357"/>
      <c r="AZ550" s="357"/>
      <c r="BA550" s="357"/>
      <c r="BB550" s="357"/>
    </row>
    <row r="551" ht="12.75" customHeight="1">
      <c r="A551" s="357"/>
      <c r="B551" s="357"/>
      <c r="C551" s="357"/>
      <c r="D551" s="357"/>
      <c r="E551" s="357"/>
      <c r="F551" s="357"/>
      <c r="G551" s="357"/>
      <c r="H551" s="357"/>
      <c r="I551" s="357"/>
      <c r="J551" s="357"/>
      <c r="K551" s="357"/>
      <c r="L551" s="357"/>
      <c r="M551" s="357"/>
      <c r="N551" s="357"/>
      <c r="O551" s="357"/>
      <c r="P551" s="357"/>
      <c r="Q551" s="357"/>
      <c r="R551" s="357"/>
      <c r="S551" s="357"/>
      <c r="T551" s="357"/>
      <c r="U551" s="357"/>
      <c r="V551" s="357"/>
      <c r="W551" s="357"/>
      <c r="X551" s="357"/>
      <c r="Y551" s="357"/>
      <c r="Z551" s="357"/>
      <c r="AA551" s="357"/>
      <c r="AB551" s="357"/>
      <c r="AC551" s="357"/>
      <c r="AD551" s="357"/>
      <c r="AE551" s="357"/>
      <c r="AF551" s="357"/>
      <c r="AG551" s="357"/>
      <c r="AH551" s="357"/>
      <c r="AI551" s="357"/>
      <c r="AJ551" s="357"/>
      <c r="AK551" s="357"/>
      <c r="AL551" s="357"/>
      <c r="AM551" s="357"/>
      <c r="AN551" s="357"/>
      <c r="AO551" s="357"/>
      <c r="AP551" s="357"/>
      <c r="AQ551" s="357"/>
      <c r="AR551" s="357"/>
      <c r="AS551" s="357"/>
      <c r="AT551" s="357"/>
      <c r="AU551" s="357"/>
      <c r="AV551" s="357"/>
      <c r="AW551" s="357"/>
      <c r="AX551" s="357"/>
      <c r="AY551" s="357"/>
      <c r="AZ551" s="357"/>
      <c r="BA551" s="357"/>
      <c r="BB551" s="357"/>
    </row>
    <row r="552" ht="12.75" customHeight="1">
      <c r="A552" s="357"/>
      <c r="B552" s="357"/>
      <c r="C552" s="357"/>
      <c r="D552" s="357"/>
      <c r="E552" s="357"/>
      <c r="F552" s="357"/>
      <c r="G552" s="357"/>
      <c r="H552" s="357"/>
      <c r="I552" s="357"/>
      <c r="J552" s="357"/>
      <c r="K552" s="357"/>
      <c r="L552" s="357"/>
      <c r="M552" s="357"/>
      <c r="N552" s="357"/>
      <c r="O552" s="357"/>
      <c r="P552" s="357"/>
      <c r="Q552" s="357"/>
      <c r="R552" s="357"/>
      <c r="S552" s="357"/>
      <c r="T552" s="357"/>
      <c r="U552" s="357"/>
      <c r="V552" s="357"/>
      <c r="W552" s="357"/>
      <c r="X552" s="357"/>
      <c r="Y552" s="357"/>
      <c r="Z552" s="357"/>
      <c r="AA552" s="357"/>
      <c r="AB552" s="357"/>
      <c r="AC552" s="357"/>
      <c r="AD552" s="357"/>
      <c r="AE552" s="357"/>
      <c r="AF552" s="357"/>
      <c r="AG552" s="357"/>
      <c r="AH552" s="357"/>
      <c r="AI552" s="357"/>
      <c r="AJ552" s="357"/>
      <c r="AK552" s="357"/>
      <c r="AL552" s="357"/>
      <c r="AM552" s="357"/>
      <c r="AN552" s="357"/>
      <c r="AO552" s="357"/>
      <c r="AP552" s="357"/>
      <c r="AQ552" s="357"/>
      <c r="AR552" s="357"/>
      <c r="AS552" s="357"/>
      <c r="AT552" s="357"/>
      <c r="AU552" s="357"/>
      <c r="AV552" s="357"/>
      <c r="AW552" s="357"/>
      <c r="AX552" s="357"/>
      <c r="AY552" s="357"/>
      <c r="AZ552" s="357"/>
      <c r="BA552" s="357"/>
      <c r="BB552" s="357"/>
    </row>
    <row r="553" ht="12.75" customHeight="1">
      <c r="A553" s="357"/>
      <c r="B553" s="357"/>
      <c r="C553" s="357"/>
      <c r="D553" s="357"/>
      <c r="E553" s="357"/>
      <c r="F553" s="357"/>
      <c r="G553" s="357"/>
      <c r="H553" s="357"/>
      <c r="I553" s="357"/>
      <c r="J553" s="357"/>
      <c r="K553" s="357"/>
      <c r="L553" s="357"/>
      <c r="M553" s="357"/>
      <c r="N553" s="357"/>
      <c r="O553" s="357"/>
      <c r="P553" s="357"/>
      <c r="Q553" s="357"/>
      <c r="R553" s="357"/>
      <c r="S553" s="357"/>
      <c r="T553" s="357"/>
      <c r="U553" s="357"/>
      <c r="V553" s="357"/>
      <c r="W553" s="357"/>
      <c r="X553" s="357"/>
      <c r="Y553" s="357"/>
      <c r="Z553" s="357"/>
      <c r="AA553" s="357"/>
      <c r="AB553" s="357"/>
      <c r="AC553" s="357"/>
      <c r="AD553" s="357"/>
      <c r="AE553" s="357"/>
      <c r="AF553" s="357"/>
      <c r="AG553" s="357"/>
      <c r="AH553" s="357"/>
      <c r="AI553" s="357"/>
      <c r="AJ553" s="357"/>
      <c r="AK553" s="357"/>
      <c r="AL553" s="357"/>
      <c r="AM553" s="357"/>
      <c r="AN553" s="357"/>
      <c r="AO553" s="357"/>
      <c r="AP553" s="357"/>
      <c r="AQ553" s="357"/>
      <c r="AR553" s="357"/>
      <c r="AS553" s="357"/>
      <c r="AT553" s="357"/>
      <c r="AU553" s="357"/>
      <c r="AV553" s="357"/>
      <c r="AW553" s="357"/>
      <c r="AX553" s="357"/>
      <c r="AY553" s="357"/>
      <c r="AZ553" s="357"/>
      <c r="BA553" s="357"/>
      <c r="BB553" s="357"/>
    </row>
    <row r="554" ht="12.75" customHeight="1">
      <c r="A554" s="357"/>
      <c r="B554" s="357"/>
      <c r="C554" s="357"/>
      <c r="D554" s="357"/>
      <c r="E554" s="357"/>
      <c r="F554" s="357"/>
      <c r="G554" s="357"/>
      <c r="H554" s="357"/>
      <c r="I554" s="357"/>
      <c r="J554" s="357"/>
      <c r="K554" s="357"/>
      <c r="L554" s="357"/>
      <c r="M554" s="357"/>
      <c r="N554" s="357"/>
      <c r="O554" s="357"/>
      <c r="P554" s="357"/>
      <c r="Q554" s="357"/>
      <c r="R554" s="357"/>
      <c r="S554" s="357"/>
      <c r="T554" s="357"/>
      <c r="U554" s="357"/>
      <c r="V554" s="357"/>
      <c r="W554" s="357"/>
      <c r="X554" s="357"/>
      <c r="Y554" s="357"/>
      <c r="Z554" s="357"/>
      <c r="AA554" s="357"/>
      <c r="AB554" s="357"/>
      <c r="AC554" s="357"/>
      <c r="AD554" s="357"/>
      <c r="AE554" s="357"/>
      <c r="AF554" s="357"/>
      <c r="AG554" s="357"/>
      <c r="AH554" s="357"/>
      <c r="AI554" s="357"/>
      <c r="AJ554" s="357"/>
      <c r="AK554" s="357"/>
      <c r="AL554" s="357"/>
      <c r="AM554" s="357"/>
      <c r="AN554" s="357"/>
      <c r="AO554" s="357"/>
      <c r="AP554" s="357"/>
      <c r="AQ554" s="357"/>
      <c r="AR554" s="357"/>
      <c r="AS554" s="357"/>
      <c r="AT554" s="357"/>
      <c r="AU554" s="357"/>
      <c r="AV554" s="357"/>
      <c r="AW554" s="357"/>
      <c r="AX554" s="357"/>
      <c r="AY554" s="357"/>
      <c r="AZ554" s="357"/>
      <c r="BA554" s="357"/>
      <c r="BB554" s="357"/>
    </row>
    <row r="555" ht="12.75" customHeight="1">
      <c r="A555" s="357"/>
      <c r="B555" s="357"/>
      <c r="C555" s="357"/>
      <c r="D555" s="357"/>
      <c r="E555" s="357"/>
      <c r="F555" s="357"/>
      <c r="G555" s="357"/>
      <c r="H555" s="357"/>
      <c r="I555" s="357"/>
      <c r="J555" s="357"/>
      <c r="K555" s="357"/>
      <c r="L555" s="357"/>
      <c r="M555" s="357"/>
      <c r="N555" s="357"/>
      <c r="O555" s="357"/>
      <c r="P555" s="357"/>
      <c r="Q555" s="357"/>
      <c r="R555" s="357"/>
      <c r="S555" s="357"/>
      <c r="T555" s="357"/>
      <c r="U555" s="357"/>
      <c r="V555" s="357"/>
      <c r="W555" s="357"/>
      <c r="X555" s="357"/>
      <c r="Y555" s="357"/>
      <c r="Z555" s="357"/>
      <c r="AA555" s="357"/>
      <c r="AB555" s="357"/>
      <c r="AC555" s="357"/>
      <c r="AD555" s="357"/>
      <c r="AE555" s="357"/>
      <c r="AF555" s="357"/>
      <c r="AG555" s="357"/>
      <c r="AH555" s="357"/>
      <c r="AI555" s="357"/>
      <c r="AJ555" s="357"/>
      <c r="AK555" s="357"/>
      <c r="AL555" s="357"/>
      <c r="AM555" s="357"/>
      <c r="AN555" s="357"/>
      <c r="AO555" s="357"/>
      <c r="AP555" s="357"/>
      <c r="AQ555" s="357"/>
      <c r="AR555" s="357"/>
      <c r="AS555" s="357"/>
      <c r="AT555" s="357"/>
      <c r="AU555" s="357"/>
      <c r="AV555" s="357"/>
      <c r="AW555" s="357"/>
      <c r="AX555" s="357"/>
      <c r="AY555" s="357"/>
      <c r="AZ555" s="357"/>
      <c r="BA555" s="357"/>
      <c r="BB555" s="357"/>
    </row>
    <row r="556" ht="12.75" customHeight="1">
      <c r="A556" s="357"/>
      <c r="B556" s="357"/>
      <c r="C556" s="357"/>
      <c r="D556" s="357"/>
      <c r="E556" s="357"/>
      <c r="F556" s="357"/>
      <c r="G556" s="357"/>
      <c r="H556" s="357"/>
      <c r="I556" s="357"/>
      <c r="J556" s="357"/>
      <c r="K556" s="357"/>
      <c r="L556" s="357"/>
      <c r="M556" s="357"/>
      <c r="N556" s="357"/>
      <c r="O556" s="357"/>
      <c r="P556" s="357"/>
      <c r="Q556" s="357"/>
      <c r="R556" s="357"/>
      <c r="S556" s="357"/>
      <c r="T556" s="357"/>
      <c r="U556" s="357"/>
      <c r="V556" s="357"/>
      <c r="W556" s="357"/>
      <c r="X556" s="357"/>
      <c r="Y556" s="357"/>
      <c r="Z556" s="357"/>
      <c r="AA556" s="357"/>
      <c r="AB556" s="357"/>
      <c r="AC556" s="357"/>
      <c r="AD556" s="357"/>
      <c r="AE556" s="357"/>
      <c r="AF556" s="357"/>
      <c r="AG556" s="357"/>
      <c r="AH556" s="357"/>
      <c r="AI556" s="357"/>
      <c r="AJ556" s="357"/>
      <c r="AK556" s="357"/>
      <c r="AL556" s="357"/>
      <c r="AM556" s="357"/>
      <c r="AN556" s="357"/>
      <c r="AO556" s="357"/>
      <c r="AP556" s="357"/>
      <c r="AQ556" s="357"/>
      <c r="AR556" s="357"/>
      <c r="AS556" s="357"/>
      <c r="AT556" s="357"/>
      <c r="AU556" s="357"/>
      <c r="AV556" s="357"/>
      <c r="AW556" s="357"/>
      <c r="AX556" s="357"/>
      <c r="AY556" s="357"/>
      <c r="AZ556" s="357"/>
      <c r="BA556" s="357"/>
      <c r="BB556" s="357"/>
    </row>
    <row r="557" ht="12.75" customHeight="1">
      <c r="A557" s="357"/>
      <c r="B557" s="357"/>
      <c r="C557" s="357"/>
      <c r="D557" s="357"/>
      <c r="E557" s="357"/>
      <c r="F557" s="357"/>
      <c r="G557" s="357"/>
      <c r="H557" s="357"/>
      <c r="I557" s="357"/>
      <c r="J557" s="357"/>
      <c r="K557" s="357"/>
      <c r="L557" s="357"/>
      <c r="M557" s="357"/>
      <c r="N557" s="357"/>
      <c r="O557" s="357"/>
      <c r="P557" s="357"/>
      <c r="Q557" s="357"/>
      <c r="R557" s="357"/>
      <c r="S557" s="357"/>
      <c r="T557" s="357"/>
      <c r="U557" s="357"/>
      <c r="V557" s="357"/>
      <c r="W557" s="357"/>
      <c r="X557" s="357"/>
      <c r="Y557" s="357"/>
      <c r="Z557" s="357"/>
      <c r="AA557" s="357"/>
      <c r="AB557" s="357"/>
      <c r="AC557" s="357"/>
      <c r="AD557" s="357"/>
      <c r="AE557" s="357"/>
      <c r="AF557" s="357"/>
      <c r="AG557" s="357"/>
      <c r="AH557" s="357"/>
      <c r="AI557" s="357"/>
      <c r="AJ557" s="357"/>
      <c r="AK557" s="357"/>
      <c r="AL557" s="357"/>
      <c r="AM557" s="357"/>
      <c r="AN557" s="357"/>
      <c r="AO557" s="357"/>
      <c r="AP557" s="357"/>
      <c r="AQ557" s="357"/>
      <c r="AR557" s="357"/>
      <c r="AS557" s="357"/>
      <c r="AT557" s="357"/>
      <c r="AU557" s="357"/>
      <c r="AV557" s="357"/>
      <c r="AW557" s="357"/>
      <c r="AX557" s="357"/>
      <c r="AY557" s="357"/>
      <c r="AZ557" s="357"/>
      <c r="BA557" s="357"/>
      <c r="BB557" s="357"/>
    </row>
    <row r="558" ht="12.75" customHeight="1">
      <c r="A558" s="357"/>
      <c r="B558" s="357"/>
      <c r="C558" s="357"/>
      <c r="D558" s="357"/>
      <c r="E558" s="357"/>
      <c r="F558" s="357"/>
      <c r="G558" s="357"/>
      <c r="H558" s="357"/>
      <c r="I558" s="357"/>
      <c r="J558" s="357"/>
      <c r="K558" s="357"/>
      <c r="L558" s="357"/>
      <c r="M558" s="357"/>
      <c r="N558" s="357"/>
      <c r="O558" s="357"/>
      <c r="P558" s="357"/>
      <c r="Q558" s="357"/>
      <c r="R558" s="357"/>
      <c r="S558" s="357"/>
      <c r="T558" s="357"/>
      <c r="U558" s="357"/>
      <c r="V558" s="357"/>
      <c r="W558" s="357"/>
      <c r="X558" s="357"/>
      <c r="Y558" s="357"/>
      <c r="Z558" s="357"/>
      <c r="AA558" s="357"/>
      <c r="AB558" s="357"/>
      <c r="AC558" s="357"/>
      <c r="AD558" s="357"/>
      <c r="AE558" s="357"/>
      <c r="AF558" s="357"/>
      <c r="AG558" s="357"/>
      <c r="AH558" s="357"/>
      <c r="AI558" s="357"/>
      <c r="AJ558" s="357"/>
      <c r="AK558" s="357"/>
      <c r="AL558" s="357"/>
      <c r="AM558" s="357"/>
      <c r="AN558" s="357"/>
      <c r="AO558" s="357"/>
      <c r="AP558" s="357"/>
      <c r="AQ558" s="357"/>
      <c r="AR558" s="357"/>
      <c r="AS558" s="357"/>
      <c r="AT558" s="357"/>
      <c r="AU558" s="357"/>
      <c r="AV558" s="357"/>
      <c r="AW558" s="357"/>
      <c r="AX558" s="357"/>
      <c r="AY558" s="357"/>
      <c r="AZ558" s="357"/>
      <c r="BA558" s="357"/>
      <c r="BB558" s="357"/>
    </row>
    <row r="559" ht="12.75" customHeight="1">
      <c r="A559" s="357"/>
      <c r="B559" s="357"/>
      <c r="C559" s="357"/>
      <c r="D559" s="357"/>
      <c r="E559" s="357"/>
      <c r="F559" s="357"/>
      <c r="G559" s="357"/>
      <c r="H559" s="357"/>
      <c r="I559" s="357"/>
      <c r="J559" s="357"/>
      <c r="K559" s="357"/>
      <c r="L559" s="357"/>
      <c r="M559" s="357"/>
      <c r="N559" s="357"/>
      <c r="O559" s="357"/>
      <c r="P559" s="357"/>
      <c r="Q559" s="357"/>
      <c r="R559" s="357"/>
      <c r="S559" s="357"/>
      <c r="T559" s="357"/>
      <c r="U559" s="357"/>
      <c r="V559" s="357"/>
      <c r="W559" s="357"/>
      <c r="X559" s="357"/>
      <c r="Y559" s="357"/>
      <c r="Z559" s="357"/>
      <c r="AA559" s="357"/>
      <c r="AB559" s="357"/>
      <c r="AC559" s="357"/>
      <c r="AD559" s="357"/>
      <c r="AE559" s="357"/>
      <c r="AF559" s="357"/>
      <c r="AG559" s="357"/>
      <c r="AH559" s="357"/>
      <c r="AI559" s="357"/>
      <c r="AJ559" s="357"/>
      <c r="AK559" s="357"/>
      <c r="AL559" s="357"/>
      <c r="AM559" s="357"/>
      <c r="AN559" s="357"/>
      <c r="AO559" s="357"/>
      <c r="AP559" s="357"/>
      <c r="AQ559" s="357"/>
      <c r="AR559" s="357"/>
      <c r="AS559" s="357"/>
      <c r="AT559" s="357"/>
      <c r="AU559" s="357"/>
      <c r="AV559" s="357"/>
      <c r="AW559" s="357"/>
      <c r="AX559" s="357"/>
      <c r="AY559" s="357"/>
      <c r="AZ559" s="357"/>
      <c r="BA559" s="357"/>
      <c r="BB559" s="357"/>
    </row>
    <row r="560" ht="12.75" customHeight="1">
      <c r="A560" s="357"/>
      <c r="B560" s="357"/>
      <c r="C560" s="357"/>
      <c r="D560" s="357"/>
      <c r="E560" s="357"/>
      <c r="F560" s="357"/>
      <c r="G560" s="357"/>
      <c r="H560" s="357"/>
      <c r="I560" s="357"/>
      <c r="J560" s="357"/>
      <c r="K560" s="357"/>
      <c r="L560" s="357"/>
      <c r="M560" s="357"/>
      <c r="N560" s="357"/>
      <c r="O560" s="357"/>
      <c r="P560" s="357"/>
      <c r="Q560" s="357"/>
      <c r="R560" s="357"/>
      <c r="S560" s="357"/>
      <c r="T560" s="357"/>
      <c r="U560" s="357"/>
      <c r="V560" s="357"/>
      <c r="W560" s="357"/>
      <c r="X560" s="357"/>
      <c r="Y560" s="357"/>
      <c r="Z560" s="357"/>
      <c r="AA560" s="357"/>
      <c r="AB560" s="357"/>
      <c r="AC560" s="357"/>
      <c r="AD560" s="357"/>
      <c r="AE560" s="357"/>
      <c r="AF560" s="357"/>
      <c r="AG560" s="357"/>
      <c r="AH560" s="357"/>
      <c r="AI560" s="357"/>
      <c r="AJ560" s="357"/>
      <c r="AK560" s="357"/>
      <c r="AL560" s="357"/>
      <c r="AM560" s="357"/>
      <c r="AN560" s="357"/>
      <c r="AO560" s="357"/>
      <c r="AP560" s="357"/>
      <c r="AQ560" s="357"/>
      <c r="AR560" s="357"/>
      <c r="AS560" s="357"/>
      <c r="AT560" s="357"/>
      <c r="AU560" s="357"/>
      <c r="AV560" s="357"/>
      <c r="AW560" s="357"/>
      <c r="AX560" s="357"/>
      <c r="AY560" s="357"/>
      <c r="AZ560" s="357"/>
      <c r="BA560" s="357"/>
      <c r="BB560" s="357"/>
    </row>
    <row r="561" ht="12.75" customHeight="1">
      <c r="A561" s="357"/>
      <c r="B561" s="357"/>
      <c r="C561" s="357"/>
      <c r="D561" s="357"/>
      <c r="E561" s="357"/>
      <c r="F561" s="357"/>
      <c r="G561" s="357"/>
      <c r="H561" s="357"/>
      <c r="I561" s="357"/>
      <c r="J561" s="357"/>
      <c r="K561" s="357"/>
      <c r="L561" s="357"/>
      <c r="M561" s="357"/>
      <c r="N561" s="357"/>
      <c r="O561" s="357"/>
      <c r="P561" s="357"/>
      <c r="Q561" s="357"/>
      <c r="R561" s="357"/>
      <c r="S561" s="357"/>
      <c r="T561" s="357"/>
      <c r="U561" s="357"/>
      <c r="V561" s="357"/>
      <c r="W561" s="357"/>
      <c r="X561" s="357"/>
      <c r="Y561" s="357"/>
      <c r="Z561" s="357"/>
      <c r="AA561" s="357"/>
      <c r="AB561" s="357"/>
      <c r="AC561" s="357"/>
      <c r="AD561" s="357"/>
      <c r="AE561" s="357"/>
      <c r="AF561" s="357"/>
      <c r="AG561" s="357"/>
      <c r="AH561" s="357"/>
      <c r="AI561" s="357"/>
      <c r="AJ561" s="357"/>
      <c r="AK561" s="357"/>
      <c r="AL561" s="357"/>
      <c r="AM561" s="357"/>
      <c r="AN561" s="357"/>
      <c r="AO561" s="357"/>
      <c r="AP561" s="357"/>
      <c r="AQ561" s="357"/>
      <c r="AR561" s="357"/>
      <c r="AS561" s="357"/>
      <c r="AT561" s="357"/>
      <c r="AU561" s="357"/>
      <c r="AV561" s="357"/>
      <c r="AW561" s="357"/>
      <c r="AX561" s="357"/>
      <c r="AY561" s="357"/>
      <c r="AZ561" s="357"/>
      <c r="BA561" s="357"/>
      <c r="BB561" s="357"/>
    </row>
    <row r="562" ht="12.75" customHeight="1">
      <c r="A562" s="357"/>
      <c r="B562" s="357"/>
      <c r="C562" s="357"/>
      <c r="D562" s="357"/>
      <c r="E562" s="357"/>
      <c r="F562" s="357"/>
      <c r="G562" s="357"/>
      <c r="H562" s="357"/>
      <c r="I562" s="357"/>
      <c r="J562" s="357"/>
      <c r="K562" s="357"/>
      <c r="L562" s="357"/>
      <c r="M562" s="357"/>
      <c r="N562" s="357"/>
      <c r="O562" s="357"/>
      <c r="P562" s="357"/>
      <c r="Q562" s="357"/>
      <c r="R562" s="357"/>
      <c r="S562" s="357"/>
      <c r="T562" s="357"/>
      <c r="U562" s="357"/>
      <c r="V562" s="357"/>
      <c r="W562" s="357"/>
      <c r="X562" s="357"/>
      <c r="Y562" s="357"/>
      <c r="Z562" s="357"/>
      <c r="AA562" s="357"/>
      <c r="AB562" s="357"/>
      <c r="AC562" s="357"/>
      <c r="AD562" s="357"/>
      <c r="AE562" s="357"/>
      <c r="AF562" s="357"/>
      <c r="AG562" s="357"/>
      <c r="AH562" s="357"/>
      <c r="AI562" s="357"/>
      <c r="AJ562" s="357"/>
      <c r="AK562" s="357"/>
      <c r="AL562" s="357"/>
      <c r="AM562" s="357"/>
      <c r="AN562" s="357"/>
      <c r="AO562" s="357"/>
      <c r="AP562" s="357"/>
      <c r="AQ562" s="357"/>
      <c r="AR562" s="357"/>
      <c r="AS562" s="357"/>
      <c r="AT562" s="357"/>
      <c r="AU562" s="357"/>
      <c r="AV562" s="357"/>
      <c r="AW562" s="357"/>
      <c r="AX562" s="357"/>
      <c r="AY562" s="357"/>
      <c r="AZ562" s="357"/>
      <c r="BA562" s="357"/>
      <c r="BB562" s="357"/>
    </row>
    <row r="563" ht="12.75" customHeight="1">
      <c r="A563" s="357"/>
      <c r="B563" s="357"/>
      <c r="C563" s="357"/>
      <c r="D563" s="357"/>
      <c r="E563" s="357"/>
      <c r="F563" s="357"/>
      <c r="G563" s="357"/>
      <c r="H563" s="357"/>
      <c r="I563" s="357"/>
      <c r="J563" s="357"/>
      <c r="K563" s="357"/>
      <c r="L563" s="357"/>
      <c r="M563" s="357"/>
      <c r="N563" s="357"/>
      <c r="O563" s="357"/>
      <c r="P563" s="357"/>
      <c r="Q563" s="357"/>
      <c r="R563" s="357"/>
      <c r="S563" s="357"/>
      <c r="T563" s="357"/>
      <c r="U563" s="357"/>
      <c r="V563" s="357"/>
      <c r="W563" s="357"/>
      <c r="X563" s="357"/>
      <c r="Y563" s="357"/>
      <c r="Z563" s="357"/>
      <c r="AA563" s="357"/>
      <c r="AB563" s="357"/>
      <c r="AC563" s="357"/>
      <c r="AD563" s="357"/>
      <c r="AE563" s="357"/>
      <c r="AF563" s="357"/>
      <c r="AG563" s="357"/>
      <c r="AH563" s="357"/>
      <c r="AI563" s="357"/>
      <c r="AJ563" s="357"/>
      <c r="AK563" s="357"/>
      <c r="AL563" s="357"/>
      <c r="AM563" s="357"/>
      <c r="AN563" s="357"/>
      <c r="AO563" s="357"/>
      <c r="AP563" s="357"/>
      <c r="AQ563" s="357"/>
      <c r="AR563" s="357"/>
      <c r="AS563" s="357"/>
      <c r="AT563" s="357"/>
      <c r="AU563" s="357"/>
      <c r="AV563" s="357"/>
      <c r="AW563" s="357"/>
      <c r="AX563" s="357"/>
      <c r="AY563" s="357"/>
      <c r="AZ563" s="357"/>
      <c r="BA563" s="357"/>
      <c r="BB563" s="357"/>
    </row>
    <row r="564" ht="12.75" customHeight="1">
      <c r="A564" s="357"/>
      <c r="B564" s="357"/>
      <c r="C564" s="357"/>
      <c r="D564" s="357"/>
      <c r="E564" s="357"/>
      <c r="F564" s="357"/>
      <c r="G564" s="357"/>
      <c r="H564" s="357"/>
      <c r="I564" s="357"/>
      <c r="J564" s="357"/>
      <c r="K564" s="357"/>
      <c r="L564" s="357"/>
      <c r="M564" s="357"/>
      <c r="N564" s="357"/>
      <c r="O564" s="357"/>
      <c r="P564" s="357"/>
      <c r="Q564" s="357"/>
      <c r="R564" s="357"/>
      <c r="S564" s="357"/>
      <c r="T564" s="357"/>
      <c r="U564" s="357"/>
      <c r="V564" s="357"/>
      <c r="W564" s="357"/>
      <c r="X564" s="357"/>
      <c r="Y564" s="357"/>
      <c r="Z564" s="357"/>
      <c r="AA564" s="357"/>
      <c r="AB564" s="357"/>
      <c r="AC564" s="357"/>
      <c r="AD564" s="357"/>
      <c r="AE564" s="357"/>
      <c r="AF564" s="357"/>
      <c r="AG564" s="357"/>
      <c r="AH564" s="357"/>
      <c r="AI564" s="357"/>
      <c r="AJ564" s="357"/>
      <c r="AK564" s="357"/>
      <c r="AL564" s="357"/>
      <c r="AM564" s="357"/>
      <c r="AN564" s="357"/>
      <c r="AO564" s="357"/>
      <c r="AP564" s="357"/>
      <c r="AQ564" s="357"/>
      <c r="AR564" s="357"/>
      <c r="AS564" s="357"/>
      <c r="AT564" s="357"/>
      <c r="AU564" s="357"/>
      <c r="AV564" s="357"/>
      <c r="AW564" s="357"/>
      <c r="AX564" s="357"/>
      <c r="AY564" s="357"/>
      <c r="AZ564" s="357"/>
      <c r="BA564" s="357"/>
      <c r="BB564" s="357"/>
    </row>
    <row r="565" ht="12.75" customHeight="1">
      <c r="A565" s="357"/>
      <c r="B565" s="357"/>
      <c r="C565" s="357"/>
      <c r="D565" s="357"/>
      <c r="E565" s="357"/>
      <c r="F565" s="357"/>
      <c r="G565" s="357"/>
      <c r="H565" s="357"/>
      <c r="I565" s="357"/>
      <c r="J565" s="357"/>
      <c r="K565" s="357"/>
      <c r="L565" s="357"/>
      <c r="M565" s="357"/>
      <c r="N565" s="357"/>
      <c r="O565" s="357"/>
      <c r="P565" s="357"/>
      <c r="Q565" s="357"/>
      <c r="R565" s="357"/>
      <c r="S565" s="357"/>
      <c r="T565" s="357"/>
      <c r="U565" s="357"/>
      <c r="V565" s="357"/>
      <c r="W565" s="357"/>
      <c r="X565" s="357"/>
      <c r="Y565" s="357"/>
      <c r="Z565" s="357"/>
      <c r="AA565" s="357"/>
      <c r="AB565" s="357"/>
      <c r="AC565" s="357"/>
      <c r="AD565" s="357"/>
      <c r="AE565" s="357"/>
      <c r="AF565" s="357"/>
      <c r="AG565" s="357"/>
      <c r="AH565" s="357"/>
      <c r="AI565" s="357"/>
      <c r="AJ565" s="357"/>
      <c r="AK565" s="357"/>
      <c r="AL565" s="357"/>
      <c r="AM565" s="357"/>
      <c r="AN565" s="357"/>
      <c r="AO565" s="357"/>
      <c r="AP565" s="357"/>
      <c r="AQ565" s="357"/>
      <c r="AR565" s="357"/>
      <c r="AS565" s="357"/>
      <c r="AT565" s="357"/>
      <c r="AU565" s="357"/>
      <c r="AV565" s="357"/>
      <c r="AW565" s="357"/>
      <c r="AX565" s="357"/>
      <c r="AY565" s="357"/>
      <c r="AZ565" s="357"/>
      <c r="BA565" s="357"/>
      <c r="BB565" s="357"/>
    </row>
    <row r="566" ht="12.75" customHeight="1">
      <c r="A566" s="357"/>
      <c r="B566" s="357"/>
      <c r="C566" s="357"/>
      <c r="D566" s="357"/>
      <c r="E566" s="357"/>
      <c r="F566" s="357"/>
      <c r="G566" s="357"/>
      <c r="H566" s="357"/>
      <c r="I566" s="357"/>
      <c r="J566" s="357"/>
      <c r="K566" s="357"/>
      <c r="L566" s="357"/>
      <c r="M566" s="357"/>
      <c r="N566" s="357"/>
      <c r="O566" s="357"/>
      <c r="P566" s="357"/>
      <c r="Q566" s="357"/>
      <c r="R566" s="357"/>
      <c r="S566" s="357"/>
      <c r="T566" s="357"/>
      <c r="U566" s="357"/>
      <c r="V566" s="357"/>
      <c r="W566" s="357"/>
      <c r="X566" s="357"/>
      <c r="Y566" s="357"/>
      <c r="Z566" s="357"/>
      <c r="AA566" s="357"/>
      <c r="AB566" s="357"/>
      <c r="AC566" s="357"/>
      <c r="AD566" s="357"/>
      <c r="AE566" s="357"/>
      <c r="AF566" s="357"/>
      <c r="AG566" s="357"/>
      <c r="AH566" s="357"/>
      <c r="AI566" s="357"/>
      <c r="AJ566" s="357"/>
      <c r="AK566" s="357"/>
      <c r="AL566" s="357"/>
      <c r="AM566" s="357"/>
      <c r="AN566" s="357"/>
      <c r="AO566" s="357"/>
      <c r="AP566" s="357"/>
      <c r="AQ566" s="357"/>
      <c r="AR566" s="357"/>
      <c r="AS566" s="357"/>
      <c r="AT566" s="357"/>
      <c r="AU566" s="357"/>
      <c r="AV566" s="357"/>
      <c r="AW566" s="357"/>
      <c r="AX566" s="357"/>
      <c r="AY566" s="357"/>
      <c r="AZ566" s="357"/>
      <c r="BA566" s="357"/>
      <c r="BB566" s="357"/>
    </row>
    <row r="567" ht="12.75" customHeight="1">
      <c r="A567" s="357"/>
      <c r="B567" s="357"/>
      <c r="C567" s="357"/>
      <c r="D567" s="357"/>
      <c r="E567" s="357"/>
      <c r="F567" s="357"/>
      <c r="G567" s="357"/>
      <c r="H567" s="357"/>
      <c r="I567" s="357"/>
      <c r="J567" s="357"/>
      <c r="K567" s="357"/>
      <c r="L567" s="357"/>
      <c r="M567" s="357"/>
      <c r="N567" s="357"/>
      <c r="O567" s="357"/>
      <c r="P567" s="357"/>
      <c r="Q567" s="357"/>
      <c r="R567" s="357"/>
      <c r="S567" s="357"/>
      <c r="T567" s="357"/>
      <c r="U567" s="357"/>
      <c r="V567" s="357"/>
      <c r="W567" s="357"/>
      <c r="X567" s="357"/>
      <c r="Y567" s="357"/>
      <c r="Z567" s="357"/>
      <c r="AA567" s="357"/>
      <c r="AB567" s="357"/>
      <c r="AC567" s="357"/>
      <c r="AD567" s="357"/>
      <c r="AE567" s="357"/>
      <c r="AF567" s="357"/>
      <c r="AG567" s="357"/>
      <c r="AH567" s="357"/>
      <c r="AI567" s="357"/>
      <c r="AJ567" s="357"/>
      <c r="AK567" s="357"/>
      <c r="AL567" s="357"/>
      <c r="AM567" s="357"/>
      <c r="AN567" s="357"/>
      <c r="AO567" s="357"/>
      <c r="AP567" s="357"/>
      <c r="AQ567" s="357"/>
      <c r="AR567" s="357"/>
      <c r="AS567" s="357"/>
      <c r="AT567" s="357"/>
      <c r="AU567" s="357"/>
      <c r="AV567" s="357"/>
      <c r="AW567" s="357"/>
      <c r="AX567" s="357"/>
      <c r="AY567" s="357"/>
      <c r="AZ567" s="357"/>
      <c r="BA567" s="357"/>
      <c r="BB567" s="357"/>
    </row>
    <row r="568" ht="12.75" customHeight="1">
      <c r="A568" s="357"/>
      <c r="B568" s="357"/>
      <c r="C568" s="357"/>
      <c r="D568" s="357"/>
      <c r="E568" s="357"/>
      <c r="F568" s="357"/>
      <c r="G568" s="357"/>
      <c r="H568" s="357"/>
      <c r="I568" s="357"/>
      <c r="J568" s="357"/>
      <c r="K568" s="357"/>
      <c r="L568" s="357"/>
      <c r="M568" s="357"/>
      <c r="N568" s="357"/>
      <c r="O568" s="357"/>
      <c r="P568" s="357"/>
      <c r="Q568" s="357"/>
      <c r="R568" s="357"/>
      <c r="S568" s="357"/>
      <c r="T568" s="357"/>
      <c r="U568" s="357"/>
      <c r="V568" s="357"/>
      <c r="W568" s="357"/>
      <c r="X568" s="357"/>
      <c r="Y568" s="357"/>
      <c r="Z568" s="357"/>
      <c r="AA568" s="357"/>
      <c r="AB568" s="357"/>
      <c r="AC568" s="357"/>
      <c r="AD568" s="357"/>
      <c r="AE568" s="357"/>
      <c r="AF568" s="357"/>
      <c r="AG568" s="357"/>
      <c r="AH568" s="357"/>
      <c r="AI568" s="357"/>
      <c r="AJ568" s="357"/>
      <c r="AK568" s="357"/>
      <c r="AL568" s="357"/>
      <c r="AM568" s="357"/>
      <c r="AN568" s="357"/>
      <c r="AO568" s="357"/>
      <c r="AP568" s="357"/>
      <c r="AQ568" s="357"/>
      <c r="AR568" s="357"/>
      <c r="AS568" s="357"/>
      <c r="AT568" s="357"/>
      <c r="AU568" s="357"/>
      <c r="AV568" s="357"/>
      <c r="AW568" s="357"/>
      <c r="AX568" s="357"/>
      <c r="AY568" s="357"/>
      <c r="AZ568" s="357"/>
      <c r="BA568" s="357"/>
      <c r="BB568" s="357"/>
    </row>
    <row r="569" ht="12.75" customHeight="1">
      <c r="A569" s="357"/>
      <c r="B569" s="357"/>
      <c r="C569" s="357"/>
      <c r="D569" s="357"/>
      <c r="E569" s="357"/>
      <c r="F569" s="357"/>
      <c r="G569" s="357"/>
      <c r="H569" s="357"/>
      <c r="I569" s="357"/>
      <c r="J569" s="357"/>
      <c r="K569" s="357"/>
      <c r="L569" s="357"/>
      <c r="M569" s="357"/>
      <c r="N569" s="357"/>
      <c r="O569" s="357"/>
      <c r="P569" s="357"/>
      <c r="Q569" s="357"/>
      <c r="R569" s="357"/>
      <c r="S569" s="357"/>
      <c r="T569" s="357"/>
      <c r="U569" s="357"/>
      <c r="V569" s="357"/>
      <c r="W569" s="357"/>
      <c r="X569" s="357"/>
      <c r="Y569" s="357"/>
      <c r="Z569" s="357"/>
      <c r="AA569" s="357"/>
      <c r="AB569" s="357"/>
      <c r="AC569" s="357"/>
      <c r="AD569" s="357"/>
      <c r="AE569" s="357"/>
      <c r="AF569" s="357"/>
      <c r="AG569" s="357"/>
      <c r="AH569" s="357"/>
      <c r="AI569" s="357"/>
      <c r="AJ569" s="357"/>
      <c r="AK569" s="357"/>
      <c r="AL569" s="357"/>
      <c r="AM569" s="357"/>
      <c r="AN569" s="357"/>
      <c r="AO569" s="357"/>
      <c r="AP569" s="357"/>
      <c r="AQ569" s="357"/>
      <c r="AR569" s="357"/>
      <c r="AS569" s="357"/>
      <c r="AT569" s="357"/>
      <c r="AU569" s="357"/>
      <c r="AV569" s="357"/>
      <c r="AW569" s="357"/>
      <c r="AX569" s="357"/>
      <c r="AY569" s="357"/>
      <c r="AZ569" s="357"/>
      <c r="BA569" s="357"/>
      <c r="BB569" s="357"/>
    </row>
    <row r="570" ht="12.75" customHeight="1">
      <c r="A570" s="357"/>
      <c r="B570" s="357"/>
      <c r="C570" s="357"/>
      <c r="D570" s="357"/>
      <c r="E570" s="357"/>
      <c r="F570" s="357"/>
      <c r="G570" s="357"/>
      <c r="H570" s="357"/>
      <c r="I570" s="357"/>
      <c r="J570" s="357"/>
      <c r="K570" s="357"/>
      <c r="L570" s="357"/>
      <c r="M570" s="357"/>
      <c r="N570" s="357"/>
      <c r="O570" s="357"/>
      <c r="P570" s="357"/>
      <c r="Q570" s="357"/>
      <c r="R570" s="357"/>
      <c r="S570" s="357"/>
      <c r="T570" s="357"/>
      <c r="U570" s="357"/>
      <c r="V570" s="357"/>
      <c r="W570" s="357"/>
      <c r="X570" s="357"/>
      <c r="Y570" s="357"/>
      <c r="Z570" s="357"/>
      <c r="AA570" s="357"/>
      <c r="AB570" s="357"/>
      <c r="AC570" s="357"/>
      <c r="AD570" s="357"/>
      <c r="AE570" s="357"/>
      <c r="AF570" s="357"/>
      <c r="AG570" s="357"/>
      <c r="AH570" s="357"/>
      <c r="AI570" s="357"/>
      <c r="AJ570" s="357"/>
      <c r="AK570" s="357"/>
      <c r="AL570" s="357"/>
      <c r="AM570" s="357"/>
      <c r="AN570" s="357"/>
      <c r="AO570" s="357"/>
      <c r="AP570" s="357"/>
      <c r="AQ570" s="357"/>
      <c r="AR570" s="357"/>
      <c r="AS570" s="357"/>
      <c r="AT570" s="357"/>
      <c r="AU570" s="357"/>
      <c r="AV570" s="357"/>
      <c r="AW570" s="357"/>
      <c r="AX570" s="357"/>
      <c r="AY570" s="357"/>
      <c r="AZ570" s="357"/>
      <c r="BA570" s="357"/>
      <c r="BB570" s="357"/>
    </row>
    <row r="571" ht="12.75" customHeight="1">
      <c r="A571" s="357"/>
      <c r="B571" s="357"/>
      <c r="C571" s="357"/>
      <c r="D571" s="357"/>
      <c r="E571" s="357"/>
      <c r="F571" s="357"/>
      <c r="G571" s="357"/>
      <c r="H571" s="357"/>
      <c r="I571" s="357"/>
      <c r="J571" s="357"/>
      <c r="K571" s="357"/>
      <c r="L571" s="357"/>
      <c r="M571" s="357"/>
      <c r="N571" s="357"/>
      <c r="O571" s="357"/>
      <c r="P571" s="357"/>
      <c r="Q571" s="357"/>
      <c r="R571" s="357"/>
      <c r="S571" s="357"/>
      <c r="T571" s="357"/>
      <c r="U571" s="357"/>
      <c r="V571" s="357"/>
      <c r="W571" s="357"/>
      <c r="X571" s="357"/>
      <c r="Y571" s="357"/>
      <c r="Z571" s="357"/>
      <c r="AA571" s="357"/>
      <c r="AB571" s="357"/>
      <c r="AC571" s="357"/>
      <c r="AD571" s="357"/>
      <c r="AE571" s="357"/>
      <c r="AF571" s="357"/>
      <c r="AG571" s="357"/>
      <c r="AH571" s="357"/>
      <c r="AI571" s="357"/>
      <c r="AJ571" s="357"/>
      <c r="AK571" s="357"/>
      <c r="AL571" s="357"/>
      <c r="AM571" s="357"/>
      <c r="AN571" s="357"/>
      <c r="AO571" s="357"/>
      <c r="AP571" s="357"/>
      <c r="AQ571" s="357"/>
      <c r="AR571" s="357"/>
      <c r="AS571" s="357"/>
      <c r="AT571" s="357"/>
      <c r="AU571" s="357"/>
      <c r="AV571" s="357"/>
      <c r="AW571" s="357"/>
      <c r="AX571" s="357"/>
      <c r="AY571" s="357"/>
      <c r="AZ571" s="357"/>
      <c r="BA571" s="357"/>
      <c r="BB571" s="357"/>
    </row>
    <row r="572" ht="12.75" customHeight="1">
      <c r="A572" s="357"/>
      <c r="B572" s="357"/>
      <c r="C572" s="357"/>
      <c r="D572" s="357"/>
      <c r="E572" s="357"/>
      <c r="F572" s="357"/>
      <c r="G572" s="357"/>
      <c r="H572" s="357"/>
      <c r="I572" s="357"/>
      <c r="J572" s="357"/>
      <c r="K572" s="357"/>
      <c r="L572" s="357"/>
      <c r="M572" s="357"/>
      <c r="N572" s="357"/>
      <c r="O572" s="357"/>
      <c r="P572" s="357"/>
      <c r="Q572" s="357"/>
      <c r="R572" s="357"/>
      <c r="S572" s="357"/>
      <c r="T572" s="357"/>
      <c r="U572" s="357"/>
      <c r="V572" s="357"/>
      <c r="W572" s="357"/>
      <c r="X572" s="357"/>
      <c r="Y572" s="357"/>
      <c r="Z572" s="357"/>
      <c r="AA572" s="357"/>
      <c r="AB572" s="357"/>
      <c r="AC572" s="357"/>
      <c r="AD572" s="357"/>
      <c r="AE572" s="357"/>
      <c r="AF572" s="357"/>
      <c r="AG572" s="357"/>
      <c r="AH572" s="357"/>
      <c r="AI572" s="357"/>
      <c r="AJ572" s="357"/>
      <c r="AK572" s="357"/>
      <c r="AL572" s="357"/>
      <c r="AM572" s="357"/>
      <c r="AN572" s="357"/>
      <c r="AO572" s="357"/>
      <c r="AP572" s="357"/>
      <c r="AQ572" s="357"/>
      <c r="AR572" s="357"/>
      <c r="AS572" s="357"/>
      <c r="AT572" s="357"/>
      <c r="AU572" s="357"/>
      <c r="AV572" s="357"/>
      <c r="AW572" s="357"/>
      <c r="AX572" s="357"/>
      <c r="AY572" s="357"/>
      <c r="AZ572" s="357"/>
      <c r="BA572" s="357"/>
      <c r="BB572" s="357"/>
    </row>
    <row r="573" ht="12.75" customHeight="1">
      <c r="A573" s="357"/>
      <c r="B573" s="357"/>
      <c r="C573" s="357"/>
      <c r="D573" s="357"/>
      <c r="E573" s="357"/>
      <c r="F573" s="357"/>
      <c r="G573" s="357"/>
      <c r="H573" s="357"/>
      <c r="I573" s="357"/>
      <c r="J573" s="357"/>
      <c r="K573" s="357"/>
      <c r="L573" s="357"/>
      <c r="M573" s="357"/>
      <c r="N573" s="357"/>
      <c r="O573" s="357"/>
      <c r="P573" s="357"/>
      <c r="Q573" s="357"/>
      <c r="R573" s="357"/>
      <c r="S573" s="357"/>
      <c r="T573" s="357"/>
      <c r="U573" s="357"/>
      <c r="V573" s="357"/>
      <c r="W573" s="357"/>
      <c r="X573" s="357"/>
      <c r="Y573" s="357"/>
      <c r="Z573" s="357"/>
      <c r="AA573" s="357"/>
      <c r="AB573" s="357"/>
      <c r="AC573" s="357"/>
      <c r="AD573" s="357"/>
      <c r="AE573" s="357"/>
      <c r="AF573" s="357"/>
      <c r="AG573" s="357"/>
      <c r="AH573" s="357"/>
      <c r="AI573" s="357"/>
      <c r="AJ573" s="357"/>
      <c r="AK573" s="357"/>
      <c r="AL573" s="357"/>
      <c r="AM573" s="357"/>
      <c r="AN573" s="357"/>
      <c r="AO573" s="357"/>
      <c r="AP573" s="357"/>
      <c r="AQ573" s="357"/>
      <c r="AR573" s="357"/>
      <c r="AS573" s="357"/>
      <c r="AT573" s="357"/>
      <c r="AU573" s="357"/>
      <c r="AV573" s="357"/>
      <c r="AW573" s="357"/>
      <c r="AX573" s="357"/>
      <c r="AY573" s="357"/>
      <c r="AZ573" s="357"/>
      <c r="BA573" s="357"/>
      <c r="BB573" s="357"/>
    </row>
    <row r="574" ht="12.75" customHeight="1">
      <c r="A574" s="357"/>
      <c r="B574" s="357"/>
      <c r="C574" s="357"/>
      <c r="D574" s="357"/>
      <c r="E574" s="357"/>
      <c r="F574" s="357"/>
      <c r="G574" s="357"/>
      <c r="H574" s="357"/>
      <c r="I574" s="357"/>
      <c r="J574" s="357"/>
      <c r="K574" s="357"/>
      <c r="L574" s="357"/>
      <c r="M574" s="357"/>
      <c r="N574" s="357"/>
      <c r="O574" s="357"/>
      <c r="P574" s="357"/>
      <c r="Q574" s="357"/>
      <c r="R574" s="357"/>
      <c r="S574" s="357"/>
      <c r="T574" s="357"/>
      <c r="U574" s="357"/>
      <c r="V574" s="357"/>
      <c r="W574" s="357"/>
      <c r="X574" s="357"/>
      <c r="Y574" s="357"/>
      <c r="Z574" s="357"/>
      <c r="AA574" s="357"/>
      <c r="AB574" s="357"/>
      <c r="AC574" s="357"/>
      <c r="AD574" s="357"/>
      <c r="AE574" s="357"/>
      <c r="AF574" s="357"/>
      <c r="AG574" s="357"/>
      <c r="AH574" s="357"/>
      <c r="AI574" s="357"/>
      <c r="AJ574" s="357"/>
      <c r="AK574" s="357"/>
      <c r="AL574" s="357"/>
      <c r="AM574" s="357"/>
      <c r="AN574" s="357"/>
      <c r="AO574" s="357"/>
      <c r="AP574" s="357"/>
      <c r="AQ574" s="357"/>
      <c r="AR574" s="357"/>
      <c r="AS574" s="357"/>
      <c r="AT574" s="357"/>
      <c r="AU574" s="357"/>
      <c r="AV574" s="357"/>
      <c r="AW574" s="357"/>
      <c r="AX574" s="357"/>
      <c r="AY574" s="357"/>
      <c r="AZ574" s="357"/>
      <c r="BA574" s="357"/>
      <c r="BB574" s="357"/>
    </row>
    <row r="575" ht="12.75" customHeight="1">
      <c r="A575" s="357"/>
      <c r="B575" s="357"/>
      <c r="C575" s="357"/>
      <c r="D575" s="357"/>
      <c r="E575" s="357"/>
      <c r="F575" s="357"/>
      <c r="G575" s="357"/>
      <c r="H575" s="357"/>
      <c r="I575" s="357"/>
      <c r="J575" s="357"/>
      <c r="K575" s="357"/>
      <c r="L575" s="357"/>
      <c r="M575" s="357"/>
      <c r="N575" s="357"/>
      <c r="O575" s="357"/>
      <c r="P575" s="357"/>
      <c r="Q575" s="357"/>
      <c r="R575" s="357"/>
      <c r="S575" s="357"/>
      <c r="T575" s="357"/>
      <c r="U575" s="357"/>
      <c r="V575" s="357"/>
      <c r="W575" s="357"/>
      <c r="X575" s="357"/>
      <c r="Y575" s="357"/>
      <c r="Z575" s="357"/>
      <c r="AA575" s="357"/>
      <c r="AB575" s="357"/>
      <c r="AC575" s="357"/>
      <c r="AD575" s="357"/>
      <c r="AE575" s="357"/>
      <c r="AF575" s="357"/>
      <c r="AG575" s="357"/>
      <c r="AH575" s="357"/>
      <c r="AI575" s="357"/>
      <c r="AJ575" s="357"/>
      <c r="AK575" s="357"/>
      <c r="AL575" s="357"/>
      <c r="AM575" s="357"/>
      <c r="AN575" s="357"/>
      <c r="AO575" s="357"/>
      <c r="AP575" s="357"/>
      <c r="AQ575" s="357"/>
      <c r="AR575" s="357"/>
      <c r="AS575" s="357"/>
      <c r="AT575" s="357"/>
      <c r="AU575" s="357"/>
      <c r="AV575" s="357"/>
      <c r="AW575" s="357"/>
      <c r="AX575" s="357"/>
      <c r="AY575" s="357"/>
      <c r="AZ575" s="357"/>
      <c r="BA575" s="357"/>
      <c r="BB575" s="357"/>
    </row>
    <row r="576" ht="12.75" customHeight="1">
      <c r="A576" s="357"/>
      <c r="B576" s="357"/>
      <c r="C576" s="357"/>
      <c r="D576" s="357"/>
      <c r="E576" s="357"/>
      <c r="F576" s="357"/>
      <c r="G576" s="357"/>
      <c r="H576" s="357"/>
      <c r="I576" s="357"/>
      <c r="J576" s="357"/>
      <c r="K576" s="357"/>
      <c r="L576" s="357"/>
      <c r="M576" s="357"/>
      <c r="N576" s="357"/>
      <c r="O576" s="357"/>
      <c r="P576" s="357"/>
      <c r="Q576" s="357"/>
      <c r="R576" s="357"/>
      <c r="S576" s="357"/>
      <c r="T576" s="357"/>
      <c r="U576" s="357"/>
      <c r="V576" s="357"/>
      <c r="W576" s="357"/>
      <c r="X576" s="357"/>
      <c r="Y576" s="357"/>
      <c r="Z576" s="357"/>
      <c r="AA576" s="357"/>
      <c r="AB576" s="357"/>
      <c r="AC576" s="357"/>
      <c r="AD576" s="357"/>
      <c r="AE576" s="357"/>
      <c r="AF576" s="357"/>
      <c r="AG576" s="357"/>
      <c r="AH576" s="357"/>
      <c r="AI576" s="357"/>
      <c r="AJ576" s="357"/>
      <c r="AK576" s="357"/>
      <c r="AL576" s="357"/>
      <c r="AM576" s="357"/>
      <c r="AN576" s="357"/>
      <c r="AO576" s="357"/>
      <c r="AP576" s="357"/>
      <c r="AQ576" s="357"/>
      <c r="AR576" s="357"/>
      <c r="AS576" s="357"/>
      <c r="AT576" s="357"/>
      <c r="AU576" s="357"/>
      <c r="AV576" s="357"/>
      <c r="AW576" s="357"/>
      <c r="AX576" s="357"/>
      <c r="AY576" s="357"/>
      <c r="AZ576" s="357"/>
      <c r="BA576" s="357"/>
      <c r="BB576" s="357"/>
    </row>
    <row r="577" ht="12.75" customHeight="1">
      <c r="A577" s="357"/>
      <c r="B577" s="357"/>
      <c r="C577" s="357"/>
      <c r="D577" s="357"/>
      <c r="E577" s="357"/>
      <c r="F577" s="357"/>
      <c r="G577" s="357"/>
      <c r="H577" s="357"/>
      <c r="I577" s="357"/>
      <c r="J577" s="357"/>
      <c r="K577" s="357"/>
      <c r="L577" s="357"/>
      <c r="M577" s="357"/>
      <c r="N577" s="357"/>
      <c r="O577" s="357"/>
      <c r="P577" s="357"/>
      <c r="Q577" s="357"/>
      <c r="R577" s="357"/>
      <c r="S577" s="357"/>
      <c r="T577" s="357"/>
      <c r="U577" s="357"/>
      <c r="V577" s="357"/>
      <c r="W577" s="357"/>
      <c r="X577" s="357"/>
      <c r="Y577" s="357"/>
      <c r="Z577" s="357"/>
      <c r="AA577" s="357"/>
      <c r="AB577" s="357"/>
      <c r="AC577" s="357"/>
      <c r="AD577" s="357"/>
      <c r="AE577" s="357"/>
      <c r="AF577" s="357"/>
      <c r="AG577" s="357"/>
      <c r="AH577" s="357"/>
      <c r="AI577" s="357"/>
      <c r="AJ577" s="357"/>
      <c r="AK577" s="357"/>
      <c r="AL577" s="357"/>
      <c r="AM577" s="357"/>
      <c r="AN577" s="357"/>
      <c r="AO577" s="357"/>
      <c r="AP577" s="357"/>
      <c r="AQ577" s="357"/>
      <c r="AR577" s="357"/>
      <c r="AS577" s="357"/>
      <c r="AT577" s="357"/>
      <c r="AU577" s="357"/>
      <c r="AV577" s="357"/>
      <c r="AW577" s="357"/>
      <c r="AX577" s="357"/>
      <c r="AY577" s="357"/>
      <c r="AZ577" s="357"/>
      <c r="BA577" s="357"/>
      <c r="BB577" s="357"/>
    </row>
    <row r="578" ht="12.75" customHeight="1">
      <c r="A578" s="357"/>
      <c r="B578" s="357"/>
      <c r="C578" s="357"/>
      <c r="D578" s="357"/>
      <c r="E578" s="357"/>
      <c r="F578" s="357"/>
      <c r="G578" s="357"/>
      <c r="H578" s="357"/>
      <c r="I578" s="357"/>
      <c r="J578" s="357"/>
      <c r="K578" s="357"/>
      <c r="L578" s="357"/>
      <c r="M578" s="357"/>
      <c r="N578" s="357"/>
      <c r="O578" s="357"/>
      <c r="P578" s="357"/>
      <c r="Q578" s="357"/>
      <c r="R578" s="357"/>
      <c r="S578" s="357"/>
      <c r="T578" s="357"/>
      <c r="U578" s="357"/>
      <c r="V578" s="357"/>
      <c r="W578" s="357"/>
      <c r="X578" s="357"/>
      <c r="Y578" s="357"/>
      <c r="Z578" s="357"/>
      <c r="AA578" s="357"/>
      <c r="AB578" s="357"/>
      <c r="AC578" s="357"/>
      <c r="AD578" s="357"/>
      <c r="AE578" s="357"/>
      <c r="AF578" s="357"/>
      <c r="AG578" s="357"/>
      <c r="AH578" s="357"/>
      <c r="AI578" s="357"/>
      <c r="AJ578" s="357"/>
      <c r="AK578" s="357"/>
      <c r="AL578" s="357"/>
      <c r="AM578" s="357"/>
      <c r="AN578" s="357"/>
      <c r="AO578" s="357"/>
      <c r="AP578" s="357"/>
      <c r="AQ578" s="357"/>
      <c r="AR578" s="357"/>
      <c r="AS578" s="357"/>
      <c r="AT578" s="357"/>
      <c r="AU578" s="357"/>
      <c r="AV578" s="357"/>
      <c r="AW578" s="357"/>
      <c r="AX578" s="357"/>
      <c r="AY578" s="357"/>
      <c r="AZ578" s="357"/>
      <c r="BA578" s="357"/>
      <c r="BB578" s="357"/>
    </row>
    <row r="579" ht="12.75" customHeight="1">
      <c r="A579" s="357"/>
      <c r="B579" s="357"/>
      <c r="C579" s="357"/>
      <c r="D579" s="357"/>
      <c r="E579" s="357"/>
      <c r="F579" s="357"/>
      <c r="G579" s="357"/>
      <c r="H579" s="357"/>
      <c r="I579" s="357"/>
      <c r="J579" s="357"/>
      <c r="K579" s="357"/>
      <c r="L579" s="357"/>
      <c r="M579" s="357"/>
      <c r="N579" s="357"/>
      <c r="O579" s="357"/>
      <c r="P579" s="357"/>
      <c r="Q579" s="357"/>
      <c r="R579" s="357"/>
      <c r="S579" s="357"/>
      <c r="T579" s="357"/>
      <c r="U579" s="357"/>
      <c r="V579" s="357"/>
      <c r="W579" s="357"/>
      <c r="X579" s="357"/>
      <c r="Y579" s="357"/>
      <c r="Z579" s="357"/>
      <c r="AA579" s="357"/>
      <c r="AB579" s="357"/>
      <c r="AC579" s="357"/>
      <c r="AD579" s="357"/>
      <c r="AE579" s="357"/>
      <c r="AF579" s="357"/>
      <c r="AG579" s="357"/>
      <c r="AH579" s="357"/>
      <c r="AI579" s="357"/>
      <c r="AJ579" s="357"/>
      <c r="AK579" s="357"/>
      <c r="AL579" s="357"/>
      <c r="AM579" s="357"/>
      <c r="AN579" s="357"/>
      <c r="AO579" s="357"/>
      <c r="AP579" s="357"/>
      <c r="AQ579" s="357"/>
      <c r="AR579" s="357"/>
      <c r="AS579" s="357"/>
      <c r="AT579" s="357"/>
      <c r="AU579" s="357"/>
      <c r="AV579" s="357"/>
      <c r="AW579" s="357"/>
      <c r="AX579" s="357"/>
      <c r="AY579" s="357"/>
      <c r="AZ579" s="357"/>
      <c r="BA579" s="357"/>
      <c r="BB579" s="357"/>
    </row>
    <row r="580" ht="12.75" customHeight="1">
      <c r="A580" s="357"/>
      <c r="B580" s="357"/>
      <c r="C580" s="357"/>
      <c r="D580" s="357"/>
      <c r="E580" s="357"/>
      <c r="F580" s="357"/>
      <c r="G580" s="357"/>
      <c r="H580" s="357"/>
      <c r="I580" s="357"/>
      <c r="J580" s="357"/>
      <c r="K580" s="357"/>
      <c r="L580" s="357"/>
      <c r="M580" s="357"/>
      <c r="N580" s="357"/>
      <c r="O580" s="357"/>
      <c r="P580" s="357"/>
      <c r="Q580" s="357"/>
      <c r="R580" s="357"/>
      <c r="S580" s="357"/>
      <c r="T580" s="357"/>
      <c r="U580" s="357"/>
      <c r="V580" s="357"/>
      <c r="W580" s="357"/>
      <c r="X580" s="357"/>
      <c r="Y580" s="357"/>
      <c r="Z580" s="357"/>
      <c r="AA580" s="357"/>
      <c r="AB580" s="357"/>
      <c r="AC580" s="357"/>
      <c r="AD580" s="357"/>
      <c r="AE580" s="357"/>
      <c r="AF580" s="357"/>
      <c r="AG580" s="357"/>
      <c r="AH580" s="357"/>
      <c r="AI580" s="357"/>
      <c r="AJ580" s="357"/>
      <c r="AK580" s="357"/>
      <c r="AL580" s="357"/>
      <c r="AM580" s="357"/>
      <c r="AN580" s="357"/>
      <c r="AO580" s="357"/>
      <c r="AP580" s="357"/>
      <c r="AQ580" s="357"/>
      <c r="AR580" s="357"/>
      <c r="AS580" s="357"/>
      <c r="AT580" s="357"/>
      <c r="AU580" s="357"/>
      <c r="AV580" s="357"/>
      <c r="AW580" s="357"/>
      <c r="AX580" s="357"/>
      <c r="AY580" s="357"/>
      <c r="AZ580" s="357"/>
      <c r="BA580" s="357"/>
      <c r="BB580" s="357"/>
    </row>
    <row r="581" ht="12.75" customHeight="1">
      <c r="A581" s="357"/>
      <c r="B581" s="357"/>
      <c r="C581" s="357"/>
      <c r="D581" s="357"/>
      <c r="E581" s="357"/>
      <c r="F581" s="357"/>
      <c r="G581" s="357"/>
      <c r="H581" s="357"/>
      <c r="I581" s="357"/>
      <c r="J581" s="357"/>
      <c r="K581" s="357"/>
      <c r="L581" s="357"/>
      <c r="M581" s="357"/>
      <c r="N581" s="357"/>
      <c r="O581" s="357"/>
      <c r="P581" s="357"/>
      <c r="Q581" s="357"/>
      <c r="R581" s="357"/>
      <c r="S581" s="357"/>
      <c r="T581" s="357"/>
      <c r="U581" s="357"/>
      <c r="V581" s="357"/>
      <c r="W581" s="357"/>
      <c r="X581" s="357"/>
      <c r="Y581" s="357"/>
      <c r="Z581" s="357"/>
      <c r="AA581" s="357"/>
      <c r="AB581" s="357"/>
      <c r="AC581" s="357"/>
      <c r="AD581" s="357"/>
      <c r="AE581" s="357"/>
      <c r="AF581" s="357"/>
      <c r="AG581" s="357"/>
      <c r="AH581" s="357"/>
      <c r="AI581" s="357"/>
      <c r="AJ581" s="357"/>
      <c r="AK581" s="357"/>
      <c r="AL581" s="357"/>
      <c r="AM581" s="357"/>
      <c r="AN581" s="357"/>
      <c r="AO581" s="357"/>
      <c r="AP581" s="357"/>
      <c r="AQ581" s="357"/>
      <c r="AR581" s="357"/>
      <c r="AS581" s="357"/>
      <c r="AT581" s="357"/>
      <c r="AU581" s="357"/>
      <c r="AV581" s="357"/>
      <c r="AW581" s="357"/>
      <c r="AX581" s="357"/>
      <c r="AY581" s="357"/>
      <c r="AZ581" s="357"/>
      <c r="BA581" s="357"/>
      <c r="BB581" s="357"/>
    </row>
    <row r="582" ht="12.75" customHeight="1">
      <c r="A582" s="357"/>
      <c r="B582" s="357"/>
      <c r="C582" s="357"/>
      <c r="D582" s="357"/>
      <c r="E582" s="357"/>
      <c r="F582" s="357"/>
      <c r="G582" s="357"/>
      <c r="H582" s="357"/>
      <c r="I582" s="357"/>
      <c r="J582" s="357"/>
      <c r="K582" s="357"/>
      <c r="L582" s="357"/>
      <c r="M582" s="357"/>
      <c r="N582" s="357"/>
      <c r="O582" s="357"/>
      <c r="P582" s="357"/>
      <c r="Q582" s="357"/>
      <c r="R582" s="357"/>
      <c r="S582" s="357"/>
      <c r="T582" s="357"/>
      <c r="U582" s="357"/>
      <c r="V582" s="357"/>
      <c r="W582" s="357"/>
      <c r="X582" s="357"/>
      <c r="Y582" s="357"/>
      <c r="Z582" s="357"/>
      <c r="AA582" s="357"/>
      <c r="AB582" s="357"/>
      <c r="AC582" s="357"/>
      <c r="AD582" s="357"/>
      <c r="AE582" s="357"/>
      <c r="AF582" s="357"/>
      <c r="AG582" s="357"/>
      <c r="AH582" s="357"/>
      <c r="AI582" s="357"/>
      <c r="AJ582" s="357"/>
      <c r="AK582" s="357"/>
      <c r="AL582" s="357"/>
      <c r="AM582" s="357"/>
      <c r="AN582" s="357"/>
      <c r="AO582" s="357"/>
      <c r="AP582" s="357"/>
      <c r="AQ582" s="357"/>
      <c r="AR582" s="357"/>
      <c r="AS582" s="357"/>
      <c r="AT582" s="357"/>
      <c r="AU582" s="357"/>
      <c r="AV582" s="357"/>
      <c r="AW582" s="357"/>
      <c r="AX582" s="357"/>
      <c r="AY582" s="357"/>
      <c r="AZ582" s="357"/>
      <c r="BA582" s="357"/>
      <c r="BB582" s="357"/>
    </row>
    <row r="583" ht="12.75" customHeight="1">
      <c r="A583" s="357"/>
      <c r="B583" s="357"/>
      <c r="C583" s="357"/>
      <c r="D583" s="357"/>
      <c r="E583" s="357"/>
      <c r="F583" s="357"/>
      <c r="G583" s="357"/>
      <c r="H583" s="357"/>
      <c r="I583" s="357"/>
      <c r="J583" s="357"/>
      <c r="K583" s="357"/>
      <c r="L583" s="357"/>
      <c r="M583" s="357"/>
      <c r="N583" s="357"/>
      <c r="O583" s="357"/>
      <c r="P583" s="357"/>
      <c r="Q583" s="357"/>
      <c r="R583" s="357"/>
      <c r="S583" s="357"/>
      <c r="T583" s="357"/>
      <c r="U583" s="357"/>
      <c r="V583" s="357"/>
      <c r="W583" s="357"/>
      <c r="X583" s="357"/>
      <c r="Y583" s="357"/>
      <c r="Z583" s="357"/>
      <c r="AA583" s="357"/>
      <c r="AB583" s="357"/>
      <c r="AC583" s="357"/>
      <c r="AD583" s="357"/>
      <c r="AE583" s="357"/>
      <c r="AF583" s="357"/>
      <c r="AG583" s="357"/>
      <c r="AH583" s="357"/>
      <c r="AI583" s="357"/>
      <c r="AJ583" s="357"/>
      <c r="AK583" s="357"/>
      <c r="AL583" s="357"/>
      <c r="AM583" s="357"/>
      <c r="AN583" s="357"/>
      <c r="AO583" s="357"/>
      <c r="AP583" s="357"/>
      <c r="AQ583" s="357"/>
      <c r="AR583" s="357"/>
      <c r="AS583" s="357"/>
      <c r="AT583" s="357"/>
      <c r="AU583" s="357"/>
      <c r="AV583" s="357"/>
      <c r="AW583" s="357"/>
      <c r="AX583" s="357"/>
      <c r="AY583" s="357"/>
      <c r="AZ583" s="357"/>
      <c r="BA583" s="357"/>
      <c r="BB583" s="357"/>
    </row>
    <row r="584" ht="12.75" customHeight="1">
      <c r="A584" s="357"/>
      <c r="B584" s="357"/>
      <c r="C584" s="357"/>
      <c r="D584" s="357"/>
      <c r="E584" s="357"/>
      <c r="F584" s="357"/>
      <c r="G584" s="357"/>
      <c r="H584" s="357"/>
      <c r="I584" s="357"/>
      <c r="J584" s="357"/>
      <c r="K584" s="357"/>
      <c r="L584" s="357"/>
      <c r="M584" s="357"/>
      <c r="N584" s="357"/>
      <c r="O584" s="357"/>
      <c r="P584" s="357"/>
      <c r="Q584" s="357"/>
      <c r="R584" s="357"/>
      <c r="S584" s="357"/>
      <c r="T584" s="357"/>
      <c r="U584" s="357"/>
      <c r="V584" s="357"/>
      <c r="W584" s="357"/>
      <c r="X584" s="357"/>
      <c r="Y584" s="357"/>
      <c r="Z584" s="357"/>
      <c r="AA584" s="357"/>
      <c r="AB584" s="357"/>
      <c r="AC584" s="357"/>
      <c r="AD584" s="357"/>
      <c r="AE584" s="357"/>
      <c r="AF584" s="357"/>
      <c r="AG584" s="357"/>
      <c r="AH584" s="357"/>
      <c r="AI584" s="357"/>
      <c r="AJ584" s="357"/>
      <c r="AK584" s="357"/>
      <c r="AL584" s="357"/>
      <c r="AM584" s="357"/>
      <c r="AN584" s="357"/>
      <c r="AO584" s="357"/>
      <c r="AP584" s="357"/>
      <c r="AQ584" s="357"/>
      <c r="AR584" s="357"/>
      <c r="AS584" s="357"/>
      <c r="AT584" s="357"/>
      <c r="AU584" s="357"/>
      <c r="AV584" s="357"/>
      <c r="AW584" s="357"/>
      <c r="AX584" s="357"/>
      <c r="AY584" s="357"/>
      <c r="AZ584" s="357"/>
      <c r="BA584" s="357"/>
      <c r="BB584" s="357"/>
    </row>
    <row r="585" ht="12.75" customHeight="1">
      <c r="A585" s="357"/>
      <c r="B585" s="357"/>
      <c r="C585" s="357"/>
      <c r="D585" s="357"/>
      <c r="E585" s="357"/>
      <c r="F585" s="357"/>
      <c r="G585" s="357"/>
      <c r="H585" s="357"/>
      <c r="I585" s="357"/>
      <c r="J585" s="357"/>
      <c r="K585" s="357"/>
      <c r="L585" s="357"/>
      <c r="M585" s="357"/>
      <c r="N585" s="357"/>
      <c r="O585" s="357"/>
      <c r="P585" s="357"/>
      <c r="Q585" s="357"/>
      <c r="R585" s="357"/>
      <c r="S585" s="357"/>
      <c r="T585" s="357"/>
      <c r="U585" s="357"/>
      <c r="V585" s="357"/>
      <c r="W585" s="357"/>
      <c r="X585" s="357"/>
      <c r="Y585" s="357"/>
      <c r="Z585" s="357"/>
      <c r="AA585" s="357"/>
      <c r="AB585" s="357"/>
      <c r="AC585" s="357"/>
      <c r="AD585" s="357"/>
      <c r="AE585" s="357"/>
      <c r="AF585" s="357"/>
      <c r="AG585" s="357"/>
      <c r="AH585" s="357"/>
      <c r="AI585" s="357"/>
      <c r="AJ585" s="357"/>
      <c r="AK585" s="357"/>
      <c r="AL585" s="357"/>
      <c r="AM585" s="357"/>
      <c r="AN585" s="357"/>
      <c r="AO585" s="357"/>
      <c r="AP585" s="357"/>
      <c r="AQ585" s="357"/>
      <c r="AR585" s="357"/>
      <c r="AS585" s="357"/>
      <c r="AT585" s="357"/>
      <c r="AU585" s="357"/>
      <c r="AV585" s="357"/>
      <c r="AW585" s="357"/>
      <c r="AX585" s="357"/>
      <c r="AY585" s="357"/>
      <c r="AZ585" s="357"/>
      <c r="BA585" s="357"/>
      <c r="BB585" s="357"/>
    </row>
    <row r="586" ht="12.75" customHeight="1">
      <c r="A586" s="357"/>
      <c r="B586" s="357"/>
      <c r="C586" s="357"/>
      <c r="D586" s="357"/>
      <c r="E586" s="357"/>
      <c r="F586" s="357"/>
      <c r="G586" s="357"/>
      <c r="H586" s="357"/>
      <c r="I586" s="357"/>
      <c r="J586" s="357"/>
      <c r="K586" s="357"/>
      <c r="L586" s="357"/>
      <c r="M586" s="357"/>
      <c r="N586" s="357"/>
      <c r="O586" s="357"/>
      <c r="P586" s="357"/>
      <c r="Q586" s="357"/>
      <c r="R586" s="357"/>
      <c r="S586" s="357"/>
      <c r="T586" s="357"/>
      <c r="U586" s="357"/>
      <c r="V586" s="357"/>
      <c r="W586" s="357"/>
      <c r="X586" s="357"/>
      <c r="Y586" s="357"/>
      <c r="Z586" s="357"/>
      <c r="AA586" s="357"/>
      <c r="AB586" s="357"/>
      <c r="AC586" s="357"/>
      <c r="AD586" s="357"/>
      <c r="AE586" s="357"/>
      <c r="AF586" s="357"/>
      <c r="AG586" s="357"/>
      <c r="AH586" s="357"/>
      <c r="AI586" s="357"/>
      <c r="AJ586" s="357"/>
      <c r="AK586" s="357"/>
      <c r="AL586" s="357"/>
      <c r="AM586" s="357"/>
      <c r="AN586" s="357"/>
      <c r="AO586" s="357"/>
      <c r="AP586" s="357"/>
      <c r="AQ586" s="357"/>
      <c r="AR586" s="357"/>
      <c r="AS586" s="357"/>
      <c r="AT586" s="357"/>
      <c r="AU586" s="357"/>
      <c r="AV586" s="357"/>
      <c r="AW586" s="357"/>
      <c r="AX586" s="357"/>
      <c r="AY586" s="357"/>
      <c r="AZ586" s="357"/>
      <c r="BA586" s="357"/>
      <c r="BB586" s="357"/>
    </row>
    <row r="587" ht="12.75" customHeight="1">
      <c r="A587" s="357"/>
      <c r="B587" s="357"/>
      <c r="C587" s="357"/>
      <c r="D587" s="357"/>
      <c r="E587" s="357"/>
      <c r="F587" s="357"/>
      <c r="G587" s="357"/>
      <c r="H587" s="357"/>
      <c r="I587" s="357"/>
      <c r="J587" s="357"/>
      <c r="K587" s="357"/>
      <c r="L587" s="357"/>
      <c r="M587" s="357"/>
      <c r="N587" s="357"/>
      <c r="O587" s="357"/>
      <c r="P587" s="357"/>
      <c r="Q587" s="357"/>
      <c r="R587" s="357"/>
      <c r="S587" s="357"/>
      <c r="T587" s="357"/>
      <c r="U587" s="357"/>
      <c r="V587" s="357"/>
      <c r="W587" s="357"/>
      <c r="X587" s="357"/>
      <c r="Y587" s="357"/>
      <c r="Z587" s="357"/>
      <c r="AA587" s="357"/>
      <c r="AB587" s="357"/>
      <c r="AC587" s="357"/>
      <c r="AD587" s="357"/>
      <c r="AE587" s="357"/>
      <c r="AF587" s="357"/>
      <c r="AG587" s="357"/>
      <c r="AH587" s="357"/>
      <c r="AI587" s="357"/>
      <c r="AJ587" s="357"/>
      <c r="AK587" s="357"/>
      <c r="AL587" s="357"/>
      <c r="AM587" s="357"/>
      <c r="AN587" s="357"/>
      <c r="AO587" s="357"/>
      <c r="AP587" s="357"/>
      <c r="AQ587" s="357"/>
      <c r="AR587" s="357"/>
      <c r="AS587" s="357"/>
      <c r="AT587" s="357"/>
      <c r="AU587" s="357"/>
      <c r="AV587" s="357"/>
      <c r="AW587" s="357"/>
      <c r="AX587" s="357"/>
      <c r="AY587" s="357"/>
      <c r="AZ587" s="357"/>
      <c r="BA587" s="357"/>
      <c r="BB587" s="357"/>
    </row>
    <row r="588" ht="12.75" customHeight="1">
      <c r="A588" s="357"/>
      <c r="B588" s="357"/>
      <c r="C588" s="357"/>
      <c r="D588" s="357"/>
      <c r="E588" s="357"/>
      <c r="F588" s="357"/>
      <c r="G588" s="357"/>
      <c r="H588" s="357"/>
      <c r="I588" s="357"/>
      <c r="J588" s="357"/>
      <c r="K588" s="357"/>
      <c r="L588" s="357"/>
      <c r="M588" s="357"/>
      <c r="N588" s="357"/>
      <c r="O588" s="357"/>
      <c r="P588" s="357"/>
      <c r="Q588" s="357"/>
      <c r="R588" s="357"/>
      <c r="S588" s="357"/>
      <c r="T588" s="357"/>
      <c r="U588" s="357"/>
      <c r="V588" s="357"/>
      <c r="W588" s="357"/>
      <c r="X588" s="357"/>
      <c r="Y588" s="357"/>
      <c r="Z588" s="357"/>
      <c r="AA588" s="357"/>
      <c r="AB588" s="357"/>
      <c r="AC588" s="357"/>
      <c r="AD588" s="357"/>
      <c r="AE588" s="357"/>
      <c r="AF588" s="357"/>
      <c r="AG588" s="357"/>
      <c r="AH588" s="357"/>
      <c r="AI588" s="357"/>
      <c r="AJ588" s="357"/>
      <c r="AK588" s="357"/>
      <c r="AL588" s="357"/>
      <c r="AM588" s="357"/>
      <c r="AN588" s="357"/>
      <c r="AO588" s="357"/>
      <c r="AP588" s="357"/>
      <c r="AQ588" s="357"/>
      <c r="AR588" s="357"/>
      <c r="AS588" s="357"/>
      <c r="AT588" s="357"/>
      <c r="AU588" s="357"/>
      <c r="AV588" s="357"/>
      <c r="AW588" s="357"/>
      <c r="AX588" s="357"/>
      <c r="AY588" s="357"/>
      <c r="AZ588" s="357"/>
      <c r="BA588" s="357"/>
      <c r="BB588" s="357"/>
    </row>
    <row r="589" ht="12.75" customHeight="1">
      <c r="A589" s="357"/>
      <c r="B589" s="357"/>
      <c r="C589" s="357"/>
      <c r="D589" s="357"/>
      <c r="E589" s="357"/>
      <c r="F589" s="357"/>
      <c r="G589" s="357"/>
      <c r="H589" s="357"/>
      <c r="I589" s="357"/>
      <c r="J589" s="357"/>
      <c r="K589" s="357"/>
      <c r="L589" s="357"/>
      <c r="M589" s="357"/>
      <c r="N589" s="357"/>
      <c r="O589" s="357"/>
      <c r="P589" s="357"/>
      <c r="Q589" s="357"/>
      <c r="R589" s="357"/>
      <c r="S589" s="357"/>
      <c r="T589" s="357"/>
      <c r="U589" s="357"/>
      <c r="V589" s="357"/>
      <c r="W589" s="357"/>
      <c r="X589" s="357"/>
      <c r="Y589" s="357"/>
      <c r="Z589" s="357"/>
      <c r="AA589" s="357"/>
      <c r="AB589" s="357"/>
      <c r="AC589" s="357"/>
      <c r="AD589" s="357"/>
      <c r="AE589" s="357"/>
      <c r="AF589" s="357"/>
      <c r="AG589" s="357"/>
      <c r="AH589" s="357"/>
      <c r="AI589" s="357"/>
      <c r="AJ589" s="357"/>
      <c r="AK589" s="357"/>
      <c r="AL589" s="357"/>
      <c r="AM589" s="357"/>
      <c r="AN589" s="357"/>
      <c r="AO589" s="357"/>
      <c r="AP589" s="357"/>
      <c r="AQ589" s="357"/>
      <c r="AR589" s="357"/>
      <c r="AS589" s="357"/>
      <c r="AT589" s="357"/>
      <c r="AU589" s="357"/>
      <c r="AV589" s="357"/>
      <c r="AW589" s="357"/>
      <c r="AX589" s="357"/>
      <c r="AY589" s="357"/>
      <c r="AZ589" s="357"/>
      <c r="BA589" s="357"/>
      <c r="BB589" s="357"/>
    </row>
    <row r="590" ht="12.75" customHeight="1">
      <c r="A590" s="357"/>
      <c r="B590" s="357"/>
      <c r="C590" s="357"/>
      <c r="D590" s="357"/>
      <c r="E590" s="357"/>
      <c r="F590" s="357"/>
      <c r="G590" s="357"/>
      <c r="H590" s="357"/>
      <c r="I590" s="357"/>
      <c r="J590" s="357"/>
      <c r="K590" s="357"/>
      <c r="L590" s="357"/>
      <c r="M590" s="357"/>
      <c r="N590" s="357"/>
      <c r="O590" s="357"/>
      <c r="P590" s="357"/>
      <c r="Q590" s="357"/>
      <c r="R590" s="357"/>
      <c r="S590" s="357"/>
      <c r="T590" s="357"/>
      <c r="U590" s="357"/>
      <c r="V590" s="357"/>
      <c r="W590" s="357"/>
      <c r="X590" s="357"/>
      <c r="Y590" s="357"/>
      <c r="Z590" s="357"/>
      <c r="AA590" s="357"/>
      <c r="AB590" s="357"/>
      <c r="AC590" s="357"/>
      <c r="AD590" s="357"/>
      <c r="AE590" s="357"/>
      <c r="AF590" s="357"/>
      <c r="AG590" s="357"/>
      <c r="AH590" s="357"/>
      <c r="AI590" s="357"/>
      <c r="AJ590" s="357"/>
      <c r="AK590" s="357"/>
      <c r="AL590" s="357"/>
      <c r="AM590" s="357"/>
      <c r="AN590" s="357"/>
      <c r="AO590" s="357"/>
      <c r="AP590" s="357"/>
      <c r="AQ590" s="357"/>
      <c r="AR590" s="357"/>
      <c r="AS590" s="357"/>
      <c r="AT590" s="357"/>
      <c r="AU590" s="357"/>
      <c r="AV590" s="357"/>
      <c r="AW590" s="357"/>
      <c r="AX590" s="357"/>
      <c r="AY590" s="357"/>
      <c r="AZ590" s="357"/>
      <c r="BA590" s="357"/>
      <c r="BB590" s="357"/>
    </row>
    <row r="591" ht="12.75" customHeight="1">
      <c r="A591" s="357"/>
      <c r="B591" s="357"/>
      <c r="C591" s="357"/>
      <c r="D591" s="357"/>
      <c r="E591" s="357"/>
      <c r="F591" s="357"/>
      <c r="G591" s="357"/>
      <c r="H591" s="357"/>
      <c r="I591" s="357"/>
      <c r="J591" s="357"/>
      <c r="K591" s="357"/>
      <c r="L591" s="357"/>
      <c r="M591" s="357"/>
      <c r="N591" s="357"/>
      <c r="O591" s="357"/>
      <c r="P591" s="357"/>
      <c r="Q591" s="357"/>
      <c r="R591" s="357"/>
      <c r="S591" s="357"/>
      <c r="T591" s="357"/>
      <c r="U591" s="357"/>
      <c r="V591" s="357"/>
      <c r="W591" s="357"/>
      <c r="X591" s="357"/>
      <c r="Y591" s="357"/>
      <c r="Z591" s="357"/>
      <c r="AA591" s="357"/>
      <c r="AB591" s="357"/>
      <c r="AC591" s="357"/>
      <c r="AD591" s="357"/>
      <c r="AE591" s="357"/>
      <c r="AF591" s="357"/>
      <c r="AG591" s="357"/>
      <c r="AH591" s="357"/>
      <c r="AI591" s="357"/>
      <c r="AJ591" s="357"/>
      <c r="AK591" s="357"/>
      <c r="AL591" s="357"/>
      <c r="AM591" s="357"/>
      <c r="AN591" s="357"/>
      <c r="AO591" s="357"/>
      <c r="AP591" s="357"/>
      <c r="AQ591" s="357"/>
      <c r="AR591" s="357"/>
      <c r="AS591" s="357"/>
      <c r="AT591" s="357"/>
      <c r="AU591" s="357"/>
      <c r="AV591" s="357"/>
      <c r="AW591" s="357"/>
      <c r="AX591" s="357"/>
      <c r="AY591" s="357"/>
      <c r="AZ591" s="357"/>
      <c r="BA591" s="357"/>
      <c r="BB591" s="357"/>
    </row>
    <row r="592" ht="12.75" customHeight="1">
      <c r="A592" s="357"/>
      <c r="B592" s="357"/>
      <c r="C592" s="357"/>
      <c r="D592" s="357"/>
      <c r="E592" s="357"/>
      <c r="F592" s="357"/>
      <c r="G592" s="357"/>
      <c r="H592" s="357"/>
      <c r="I592" s="357"/>
      <c r="J592" s="357"/>
      <c r="K592" s="357"/>
      <c r="L592" s="357"/>
      <c r="M592" s="357"/>
      <c r="N592" s="357"/>
      <c r="O592" s="357"/>
      <c r="P592" s="357"/>
      <c r="Q592" s="357"/>
      <c r="R592" s="357"/>
      <c r="S592" s="357"/>
      <c r="T592" s="357"/>
      <c r="U592" s="357"/>
      <c r="V592" s="357"/>
      <c r="W592" s="357"/>
      <c r="X592" s="357"/>
      <c r="Y592" s="357"/>
      <c r="Z592" s="357"/>
      <c r="AA592" s="357"/>
      <c r="AB592" s="357"/>
      <c r="AC592" s="357"/>
      <c r="AD592" s="357"/>
      <c r="AE592" s="357"/>
      <c r="AF592" s="357"/>
      <c r="AG592" s="357"/>
      <c r="AH592" s="357"/>
      <c r="AI592" s="357"/>
      <c r="AJ592" s="357"/>
      <c r="AK592" s="357"/>
      <c r="AL592" s="357"/>
      <c r="AM592" s="357"/>
      <c r="AN592" s="357"/>
      <c r="AO592" s="357"/>
      <c r="AP592" s="357"/>
      <c r="AQ592" s="357"/>
      <c r="AR592" s="357"/>
      <c r="AS592" s="357"/>
      <c r="AT592" s="357"/>
      <c r="AU592" s="357"/>
      <c r="AV592" s="357"/>
      <c r="AW592" s="357"/>
      <c r="AX592" s="357"/>
      <c r="AY592" s="357"/>
      <c r="AZ592" s="357"/>
      <c r="BA592" s="357"/>
      <c r="BB592" s="357"/>
    </row>
    <row r="593" ht="12.75" customHeight="1">
      <c r="A593" s="357"/>
      <c r="B593" s="357"/>
      <c r="C593" s="357"/>
      <c r="D593" s="357"/>
      <c r="E593" s="357"/>
      <c r="F593" s="357"/>
      <c r="G593" s="357"/>
      <c r="H593" s="357"/>
      <c r="I593" s="357"/>
      <c r="J593" s="357"/>
      <c r="K593" s="357"/>
      <c r="L593" s="357"/>
      <c r="M593" s="357"/>
      <c r="N593" s="357"/>
      <c r="O593" s="357"/>
      <c r="P593" s="357"/>
      <c r="Q593" s="357"/>
      <c r="R593" s="357"/>
      <c r="S593" s="357"/>
      <c r="T593" s="357"/>
      <c r="U593" s="357"/>
      <c r="V593" s="357"/>
      <c r="W593" s="357"/>
      <c r="X593" s="357"/>
      <c r="Y593" s="357"/>
      <c r="Z593" s="357"/>
      <c r="AA593" s="357"/>
      <c r="AB593" s="357"/>
      <c r="AC593" s="357"/>
      <c r="AD593" s="357"/>
      <c r="AE593" s="357"/>
      <c r="AF593" s="357"/>
      <c r="AG593" s="357"/>
      <c r="AH593" s="357"/>
      <c r="AI593" s="357"/>
      <c r="AJ593" s="357"/>
      <c r="AK593" s="357"/>
      <c r="AL593" s="357"/>
      <c r="AM593" s="357"/>
      <c r="AN593" s="357"/>
      <c r="AO593" s="357"/>
      <c r="AP593" s="357"/>
      <c r="AQ593" s="357"/>
      <c r="AR593" s="357"/>
      <c r="AS593" s="357"/>
      <c r="AT593" s="357"/>
      <c r="AU593" s="357"/>
      <c r="AV593" s="357"/>
      <c r="AW593" s="357"/>
      <c r="AX593" s="357"/>
      <c r="AY593" s="357"/>
      <c r="AZ593" s="357"/>
      <c r="BA593" s="357"/>
      <c r="BB593" s="357"/>
    </row>
    <row r="594" ht="12.75" customHeight="1">
      <c r="A594" s="357"/>
      <c r="B594" s="357"/>
      <c r="C594" s="357"/>
      <c r="D594" s="357"/>
      <c r="E594" s="357"/>
      <c r="F594" s="357"/>
      <c r="G594" s="357"/>
      <c r="H594" s="357"/>
      <c r="I594" s="357"/>
      <c r="J594" s="357"/>
      <c r="K594" s="357"/>
      <c r="L594" s="357"/>
      <c r="M594" s="357"/>
      <c r="N594" s="357"/>
      <c r="O594" s="357"/>
      <c r="P594" s="357"/>
      <c r="Q594" s="357"/>
      <c r="R594" s="357"/>
      <c r="S594" s="357"/>
      <c r="T594" s="357"/>
      <c r="U594" s="357"/>
      <c r="V594" s="357"/>
      <c r="W594" s="357"/>
      <c r="X594" s="357"/>
      <c r="Y594" s="357"/>
      <c r="Z594" s="357"/>
      <c r="AA594" s="357"/>
      <c r="AB594" s="357"/>
      <c r="AC594" s="357"/>
      <c r="AD594" s="357"/>
      <c r="AE594" s="357"/>
      <c r="AF594" s="357"/>
      <c r="AG594" s="357"/>
      <c r="AH594" s="357"/>
      <c r="AI594" s="357"/>
      <c r="AJ594" s="357"/>
      <c r="AK594" s="357"/>
      <c r="AL594" s="357"/>
      <c r="AM594" s="357"/>
      <c r="AN594" s="357"/>
      <c r="AO594" s="357"/>
      <c r="AP594" s="357"/>
      <c r="AQ594" s="357"/>
      <c r="AR594" s="357"/>
      <c r="AS594" s="357"/>
      <c r="AT594" s="357"/>
      <c r="AU594" s="357"/>
      <c r="AV594" s="357"/>
      <c r="AW594" s="357"/>
      <c r="AX594" s="357"/>
      <c r="AY594" s="357"/>
      <c r="AZ594" s="357"/>
      <c r="BA594" s="357"/>
      <c r="BB594" s="357"/>
    </row>
    <row r="595" ht="12.75" customHeight="1">
      <c r="A595" s="357"/>
      <c r="B595" s="357"/>
      <c r="C595" s="357"/>
      <c r="D595" s="357"/>
      <c r="E595" s="357"/>
      <c r="F595" s="357"/>
      <c r="G595" s="357"/>
      <c r="H595" s="357"/>
      <c r="I595" s="357"/>
      <c r="J595" s="357"/>
      <c r="K595" s="357"/>
      <c r="L595" s="357"/>
      <c r="M595" s="357"/>
      <c r="N595" s="357"/>
      <c r="O595" s="357"/>
      <c r="P595" s="357"/>
      <c r="Q595" s="357"/>
      <c r="R595" s="357"/>
      <c r="S595" s="357"/>
      <c r="T595" s="357"/>
      <c r="U595" s="357"/>
      <c r="V595" s="357"/>
      <c r="W595" s="357"/>
      <c r="X595" s="357"/>
      <c r="Y595" s="357"/>
      <c r="Z595" s="357"/>
      <c r="AA595" s="357"/>
      <c r="AB595" s="357"/>
      <c r="AC595" s="357"/>
      <c r="AD595" s="357"/>
      <c r="AE595" s="357"/>
      <c r="AF595" s="357"/>
      <c r="AG595" s="357"/>
      <c r="AH595" s="357"/>
      <c r="AI595" s="357"/>
      <c r="AJ595" s="357"/>
      <c r="AK595" s="357"/>
      <c r="AL595" s="357"/>
      <c r="AM595" s="357"/>
      <c r="AN595" s="357"/>
      <c r="AO595" s="357"/>
      <c r="AP595" s="357"/>
      <c r="AQ595" s="357"/>
      <c r="AR595" s="357"/>
      <c r="AS595" s="357"/>
      <c r="AT595" s="357"/>
      <c r="AU595" s="357"/>
      <c r="AV595" s="357"/>
      <c r="AW595" s="357"/>
      <c r="AX595" s="357"/>
      <c r="AY595" s="357"/>
      <c r="AZ595" s="357"/>
      <c r="BA595" s="357"/>
      <c r="BB595" s="357"/>
    </row>
    <row r="596" ht="12.75" customHeight="1">
      <c r="A596" s="357"/>
      <c r="B596" s="357"/>
      <c r="C596" s="357"/>
      <c r="D596" s="357"/>
      <c r="E596" s="357"/>
      <c r="F596" s="357"/>
      <c r="G596" s="357"/>
      <c r="H596" s="357"/>
      <c r="I596" s="357"/>
      <c r="J596" s="357"/>
      <c r="K596" s="357"/>
      <c r="L596" s="357"/>
      <c r="M596" s="357"/>
      <c r="N596" s="357"/>
      <c r="O596" s="357"/>
      <c r="P596" s="357"/>
      <c r="Q596" s="357"/>
      <c r="R596" s="357"/>
      <c r="S596" s="357"/>
      <c r="T596" s="357"/>
      <c r="U596" s="357"/>
      <c r="V596" s="357"/>
      <c r="W596" s="357"/>
      <c r="X596" s="357"/>
      <c r="Y596" s="357"/>
      <c r="Z596" s="357"/>
      <c r="AA596" s="357"/>
      <c r="AB596" s="357"/>
      <c r="AC596" s="357"/>
      <c r="AD596" s="357"/>
      <c r="AE596" s="357"/>
      <c r="AF596" s="357"/>
      <c r="AG596" s="357"/>
      <c r="AH596" s="357"/>
      <c r="AI596" s="357"/>
      <c r="AJ596" s="357"/>
      <c r="AK596" s="357"/>
      <c r="AL596" s="357"/>
      <c r="AM596" s="357"/>
      <c r="AN596" s="357"/>
      <c r="AO596" s="357"/>
      <c r="AP596" s="357"/>
      <c r="AQ596" s="357"/>
      <c r="AR596" s="357"/>
      <c r="AS596" s="357"/>
      <c r="AT596" s="357"/>
      <c r="AU596" s="357"/>
      <c r="AV596" s="357"/>
      <c r="AW596" s="357"/>
      <c r="AX596" s="357"/>
      <c r="AY596" s="357"/>
      <c r="AZ596" s="357"/>
      <c r="BA596" s="357"/>
      <c r="BB596" s="357"/>
    </row>
    <row r="597" ht="12.75" customHeight="1">
      <c r="A597" s="357"/>
      <c r="B597" s="357"/>
      <c r="C597" s="357"/>
      <c r="D597" s="357"/>
      <c r="E597" s="357"/>
      <c r="F597" s="357"/>
      <c r="G597" s="357"/>
      <c r="H597" s="357"/>
      <c r="I597" s="357"/>
      <c r="J597" s="357"/>
      <c r="K597" s="357"/>
      <c r="L597" s="357"/>
      <c r="M597" s="357"/>
      <c r="N597" s="357"/>
      <c r="O597" s="357"/>
      <c r="P597" s="357"/>
      <c r="Q597" s="357"/>
      <c r="R597" s="357"/>
      <c r="S597" s="357"/>
      <c r="T597" s="357"/>
      <c r="U597" s="357"/>
      <c r="V597" s="357"/>
      <c r="W597" s="357"/>
      <c r="X597" s="357"/>
      <c r="Y597" s="357"/>
      <c r="Z597" s="357"/>
      <c r="AA597" s="357"/>
      <c r="AB597" s="357"/>
      <c r="AC597" s="357"/>
      <c r="AD597" s="357"/>
      <c r="AE597" s="357"/>
      <c r="AF597" s="357"/>
      <c r="AG597" s="357"/>
      <c r="AH597" s="357"/>
      <c r="AI597" s="357"/>
      <c r="AJ597" s="357"/>
      <c r="AK597" s="357"/>
      <c r="AL597" s="357"/>
      <c r="AM597" s="357"/>
      <c r="AN597" s="357"/>
      <c r="AO597" s="357"/>
      <c r="AP597" s="357"/>
      <c r="AQ597" s="357"/>
      <c r="AR597" s="357"/>
      <c r="AS597" s="357"/>
      <c r="AT597" s="357"/>
      <c r="AU597" s="357"/>
      <c r="AV597" s="357"/>
      <c r="AW597" s="357"/>
      <c r="AX597" s="357"/>
      <c r="AY597" s="357"/>
      <c r="AZ597" s="357"/>
      <c r="BA597" s="357"/>
      <c r="BB597" s="357"/>
    </row>
    <row r="598" ht="12.75" customHeight="1">
      <c r="A598" s="357"/>
      <c r="B598" s="357"/>
      <c r="C598" s="357"/>
      <c r="D598" s="357"/>
      <c r="E598" s="357"/>
      <c r="F598" s="357"/>
      <c r="G598" s="357"/>
      <c r="H598" s="357"/>
      <c r="I598" s="357"/>
      <c r="J598" s="357"/>
      <c r="K598" s="357"/>
      <c r="L598" s="357"/>
      <c r="M598" s="357"/>
      <c r="N598" s="357"/>
      <c r="O598" s="357"/>
      <c r="P598" s="357"/>
      <c r="Q598" s="357"/>
      <c r="R598" s="357"/>
      <c r="S598" s="357"/>
      <c r="T598" s="357"/>
      <c r="U598" s="357"/>
      <c r="V598" s="357"/>
      <c r="W598" s="357"/>
      <c r="X598" s="357"/>
      <c r="Y598" s="357"/>
      <c r="Z598" s="357"/>
      <c r="AA598" s="357"/>
      <c r="AB598" s="357"/>
      <c r="AC598" s="357"/>
      <c r="AD598" s="357"/>
      <c r="AE598" s="357"/>
      <c r="AF598" s="357"/>
      <c r="AG598" s="357"/>
      <c r="AH598" s="357"/>
      <c r="AI598" s="357"/>
      <c r="AJ598" s="357"/>
      <c r="AK598" s="357"/>
      <c r="AL598" s="357"/>
      <c r="AM598" s="357"/>
      <c r="AN598" s="357"/>
      <c r="AO598" s="357"/>
      <c r="AP598" s="357"/>
      <c r="AQ598" s="357"/>
      <c r="AR598" s="357"/>
      <c r="AS598" s="357"/>
      <c r="AT598" s="357"/>
      <c r="AU598" s="357"/>
      <c r="AV598" s="357"/>
      <c r="AW598" s="357"/>
      <c r="AX598" s="357"/>
      <c r="AY598" s="357"/>
      <c r="AZ598" s="357"/>
      <c r="BA598" s="357"/>
      <c r="BB598" s="357"/>
    </row>
    <row r="599" ht="12.75" customHeight="1">
      <c r="A599" s="357"/>
      <c r="B599" s="357"/>
      <c r="C599" s="357"/>
      <c r="D599" s="357"/>
      <c r="E599" s="357"/>
      <c r="F599" s="357"/>
      <c r="G599" s="357"/>
      <c r="H599" s="357"/>
      <c r="I599" s="357"/>
      <c r="J599" s="357"/>
      <c r="K599" s="357"/>
      <c r="L599" s="357"/>
      <c r="M599" s="357"/>
      <c r="N599" s="357"/>
      <c r="O599" s="357"/>
      <c r="P599" s="357"/>
      <c r="Q599" s="357"/>
      <c r="R599" s="357"/>
      <c r="S599" s="357"/>
      <c r="T599" s="357"/>
      <c r="U599" s="357"/>
      <c r="V599" s="357"/>
      <c r="W599" s="357"/>
      <c r="X599" s="357"/>
      <c r="Y599" s="357"/>
      <c r="Z599" s="357"/>
      <c r="AA599" s="357"/>
      <c r="AB599" s="357"/>
      <c r="AC599" s="357"/>
      <c r="AD599" s="357"/>
      <c r="AE599" s="357"/>
      <c r="AF599" s="357"/>
      <c r="AG599" s="357"/>
      <c r="AH599" s="357"/>
      <c r="AI599" s="357"/>
      <c r="AJ599" s="357"/>
      <c r="AK599" s="357"/>
      <c r="AL599" s="357"/>
      <c r="AM599" s="357"/>
      <c r="AN599" s="357"/>
      <c r="AO599" s="357"/>
      <c r="AP599" s="357"/>
      <c r="AQ599" s="357"/>
      <c r="AR599" s="357"/>
      <c r="AS599" s="357"/>
      <c r="AT599" s="357"/>
      <c r="AU599" s="357"/>
      <c r="AV599" s="357"/>
      <c r="AW599" s="357"/>
      <c r="AX599" s="357"/>
      <c r="AY599" s="357"/>
      <c r="AZ599" s="357"/>
      <c r="BA599" s="357"/>
      <c r="BB599" s="357"/>
    </row>
    <row r="600" ht="12.75" customHeight="1">
      <c r="A600" s="357"/>
      <c r="B600" s="357"/>
      <c r="C600" s="357"/>
      <c r="D600" s="357"/>
      <c r="E600" s="357"/>
      <c r="F600" s="357"/>
      <c r="G600" s="357"/>
      <c r="H600" s="357"/>
      <c r="I600" s="357"/>
      <c r="J600" s="357"/>
      <c r="K600" s="357"/>
      <c r="L600" s="357"/>
      <c r="M600" s="357"/>
      <c r="N600" s="357"/>
      <c r="O600" s="357"/>
      <c r="P600" s="357"/>
      <c r="Q600" s="357"/>
      <c r="R600" s="357"/>
      <c r="S600" s="357"/>
      <c r="T600" s="357"/>
      <c r="U600" s="357"/>
      <c r="V600" s="357"/>
      <c r="W600" s="357"/>
      <c r="X600" s="357"/>
      <c r="Y600" s="357"/>
      <c r="Z600" s="357"/>
      <c r="AA600" s="357"/>
      <c r="AB600" s="357"/>
      <c r="AC600" s="357"/>
      <c r="AD600" s="357"/>
      <c r="AE600" s="357"/>
      <c r="AF600" s="357"/>
      <c r="AG600" s="357"/>
      <c r="AH600" s="357"/>
      <c r="AI600" s="357"/>
      <c r="AJ600" s="357"/>
      <c r="AK600" s="357"/>
      <c r="AL600" s="357"/>
      <c r="AM600" s="357"/>
      <c r="AN600" s="357"/>
      <c r="AO600" s="357"/>
      <c r="AP600" s="357"/>
      <c r="AQ600" s="357"/>
      <c r="AR600" s="357"/>
      <c r="AS600" s="357"/>
      <c r="AT600" s="357"/>
      <c r="AU600" s="357"/>
      <c r="AV600" s="357"/>
      <c r="AW600" s="357"/>
      <c r="AX600" s="357"/>
      <c r="AY600" s="357"/>
      <c r="AZ600" s="357"/>
      <c r="BA600" s="357"/>
      <c r="BB600" s="357"/>
    </row>
    <row r="601" ht="12.75" customHeight="1">
      <c r="A601" s="357"/>
      <c r="B601" s="357"/>
      <c r="C601" s="357"/>
      <c r="D601" s="357"/>
      <c r="E601" s="357"/>
      <c r="F601" s="357"/>
      <c r="G601" s="357"/>
      <c r="H601" s="357"/>
      <c r="I601" s="357"/>
      <c r="J601" s="357"/>
      <c r="K601" s="357"/>
      <c r="L601" s="357"/>
      <c r="M601" s="357"/>
      <c r="N601" s="357"/>
      <c r="O601" s="357"/>
      <c r="P601" s="357"/>
      <c r="Q601" s="357"/>
      <c r="R601" s="357"/>
      <c r="S601" s="357"/>
      <c r="T601" s="357"/>
      <c r="U601" s="357"/>
      <c r="V601" s="357"/>
      <c r="W601" s="357"/>
      <c r="X601" s="357"/>
      <c r="Y601" s="357"/>
      <c r="Z601" s="357"/>
      <c r="AA601" s="357"/>
      <c r="AB601" s="357"/>
      <c r="AC601" s="357"/>
      <c r="AD601" s="357"/>
      <c r="AE601" s="357"/>
      <c r="AF601" s="357"/>
      <c r="AG601" s="357"/>
      <c r="AH601" s="357"/>
      <c r="AI601" s="357"/>
      <c r="AJ601" s="357"/>
      <c r="AK601" s="357"/>
      <c r="AL601" s="357"/>
      <c r="AM601" s="357"/>
      <c r="AN601" s="357"/>
      <c r="AO601" s="357"/>
      <c r="AP601" s="357"/>
      <c r="AQ601" s="357"/>
      <c r="AR601" s="357"/>
      <c r="AS601" s="357"/>
      <c r="AT601" s="357"/>
      <c r="AU601" s="357"/>
      <c r="AV601" s="357"/>
      <c r="AW601" s="357"/>
      <c r="AX601" s="357"/>
      <c r="AY601" s="357"/>
      <c r="AZ601" s="357"/>
      <c r="BA601" s="357"/>
      <c r="BB601" s="357"/>
    </row>
    <row r="602" ht="12.75" customHeight="1">
      <c r="A602" s="357"/>
      <c r="B602" s="357"/>
      <c r="C602" s="357"/>
      <c r="D602" s="357"/>
      <c r="E602" s="357"/>
      <c r="F602" s="357"/>
      <c r="G602" s="357"/>
      <c r="H602" s="357"/>
      <c r="I602" s="357"/>
      <c r="J602" s="357"/>
      <c r="K602" s="357"/>
      <c r="L602" s="357"/>
      <c r="M602" s="357"/>
      <c r="N602" s="357"/>
      <c r="O602" s="357"/>
      <c r="P602" s="357"/>
      <c r="Q602" s="357"/>
      <c r="R602" s="357"/>
      <c r="S602" s="357"/>
      <c r="T602" s="357"/>
      <c r="U602" s="357"/>
      <c r="V602" s="357"/>
      <c r="W602" s="357"/>
      <c r="X602" s="357"/>
      <c r="Y602" s="357"/>
      <c r="Z602" s="357"/>
      <c r="AA602" s="357"/>
      <c r="AB602" s="357"/>
      <c r="AC602" s="357"/>
      <c r="AD602" s="357"/>
      <c r="AE602" s="357"/>
      <c r="AF602" s="357"/>
      <c r="AG602" s="357"/>
      <c r="AH602" s="357"/>
      <c r="AI602" s="357"/>
      <c r="AJ602" s="357"/>
      <c r="AK602" s="357"/>
      <c r="AL602" s="357"/>
      <c r="AM602" s="357"/>
      <c r="AN602" s="357"/>
      <c r="AO602" s="357"/>
      <c r="AP602" s="357"/>
      <c r="AQ602" s="357"/>
      <c r="AR602" s="357"/>
      <c r="AS602" s="357"/>
      <c r="AT602" s="357"/>
      <c r="AU602" s="357"/>
      <c r="AV602" s="357"/>
      <c r="AW602" s="357"/>
      <c r="AX602" s="357"/>
      <c r="AY602" s="357"/>
      <c r="AZ602" s="357"/>
      <c r="BA602" s="357"/>
      <c r="BB602" s="357"/>
    </row>
    <row r="603" ht="12.75" customHeight="1">
      <c r="A603" s="357"/>
      <c r="B603" s="357"/>
      <c r="C603" s="357"/>
      <c r="D603" s="357"/>
      <c r="E603" s="357"/>
      <c r="F603" s="357"/>
      <c r="G603" s="357"/>
      <c r="H603" s="357"/>
      <c r="I603" s="357"/>
      <c r="J603" s="357"/>
      <c r="K603" s="357"/>
      <c r="L603" s="357"/>
      <c r="M603" s="357"/>
      <c r="N603" s="357"/>
      <c r="O603" s="357"/>
      <c r="P603" s="357"/>
      <c r="Q603" s="357"/>
      <c r="R603" s="357"/>
      <c r="S603" s="357"/>
      <c r="T603" s="357"/>
      <c r="U603" s="357"/>
      <c r="V603" s="357"/>
      <c r="W603" s="357"/>
      <c r="X603" s="357"/>
      <c r="Y603" s="357"/>
      <c r="Z603" s="357"/>
      <c r="AA603" s="357"/>
      <c r="AB603" s="357"/>
      <c r="AC603" s="357"/>
      <c r="AD603" s="357"/>
      <c r="AE603" s="357"/>
      <c r="AF603" s="357"/>
      <c r="AG603" s="357"/>
      <c r="AH603" s="357"/>
      <c r="AI603" s="357"/>
      <c r="AJ603" s="357"/>
      <c r="AK603" s="357"/>
      <c r="AL603" s="357"/>
      <c r="AM603" s="357"/>
      <c r="AN603" s="357"/>
      <c r="AO603" s="357"/>
      <c r="AP603" s="357"/>
      <c r="AQ603" s="357"/>
      <c r="AR603" s="357"/>
      <c r="AS603" s="357"/>
      <c r="AT603" s="357"/>
      <c r="AU603" s="357"/>
      <c r="AV603" s="357"/>
      <c r="AW603" s="357"/>
      <c r="AX603" s="357"/>
      <c r="AY603" s="357"/>
      <c r="AZ603" s="357"/>
      <c r="BA603" s="357"/>
      <c r="BB603" s="357"/>
    </row>
    <row r="604" ht="12.75" customHeight="1">
      <c r="A604" s="357"/>
      <c r="B604" s="357"/>
      <c r="C604" s="357"/>
      <c r="D604" s="357"/>
      <c r="E604" s="357"/>
      <c r="F604" s="357"/>
      <c r="G604" s="357"/>
      <c r="H604" s="357"/>
      <c r="I604" s="357"/>
      <c r="J604" s="357"/>
      <c r="K604" s="357"/>
      <c r="L604" s="357"/>
      <c r="M604" s="357"/>
      <c r="N604" s="357"/>
      <c r="O604" s="357"/>
      <c r="P604" s="357"/>
      <c r="Q604" s="357"/>
      <c r="R604" s="357"/>
      <c r="S604" s="357"/>
      <c r="T604" s="357"/>
      <c r="U604" s="357"/>
      <c r="V604" s="357"/>
      <c r="W604" s="357"/>
      <c r="X604" s="357"/>
      <c r="Y604" s="357"/>
      <c r="Z604" s="357"/>
      <c r="AA604" s="357"/>
      <c r="AB604" s="357"/>
      <c r="AC604" s="357"/>
      <c r="AD604" s="357"/>
      <c r="AE604" s="357"/>
      <c r="AF604" s="357"/>
      <c r="AG604" s="357"/>
      <c r="AH604" s="357"/>
      <c r="AI604" s="357"/>
      <c r="AJ604" s="357"/>
      <c r="AK604" s="357"/>
      <c r="AL604" s="357"/>
      <c r="AM604" s="357"/>
      <c r="AN604" s="357"/>
      <c r="AO604" s="357"/>
      <c r="AP604" s="357"/>
      <c r="AQ604" s="357"/>
      <c r="AR604" s="357"/>
      <c r="AS604" s="357"/>
      <c r="AT604" s="357"/>
      <c r="AU604" s="357"/>
      <c r="AV604" s="357"/>
      <c r="AW604" s="357"/>
      <c r="AX604" s="357"/>
      <c r="AY604" s="357"/>
      <c r="AZ604" s="357"/>
      <c r="BA604" s="357"/>
      <c r="BB604" s="357"/>
    </row>
    <row r="605" ht="12.75" customHeight="1">
      <c r="A605" s="357"/>
      <c r="B605" s="357"/>
      <c r="C605" s="357"/>
      <c r="D605" s="357"/>
      <c r="E605" s="357"/>
      <c r="F605" s="357"/>
      <c r="G605" s="357"/>
      <c r="H605" s="357"/>
      <c r="I605" s="357"/>
      <c r="J605" s="357"/>
      <c r="K605" s="357"/>
      <c r="L605" s="357"/>
      <c r="M605" s="357"/>
      <c r="N605" s="357"/>
      <c r="O605" s="357"/>
      <c r="P605" s="357"/>
      <c r="Q605" s="357"/>
      <c r="R605" s="357"/>
      <c r="S605" s="357"/>
      <c r="T605" s="357"/>
      <c r="U605" s="357"/>
      <c r="V605" s="357"/>
      <c r="W605" s="357"/>
      <c r="X605" s="357"/>
      <c r="Y605" s="357"/>
      <c r="Z605" s="357"/>
      <c r="AA605" s="357"/>
      <c r="AB605" s="357"/>
      <c r="AC605" s="357"/>
      <c r="AD605" s="357"/>
      <c r="AE605" s="357"/>
      <c r="AF605" s="357"/>
      <c r="AG605" s="357"/>
      <c r="AH605" s="357"/>
      <c r="AI605" s="357"/>
      <c r="AJ605" s="357"/>
      <c r="AK605" s="357"/>
      <c r="AL605" s="357"/>
      <c r="AM605" s="357"/>
      <c r="AN605" s="357"/>
      <c r="AO605" s="357"/>
      <c r="AP605" s="357"/>
      <c r="AQ605" s="357"/>
      <c r="AR605" s="357"/>
      <c r="AS605" s="357"/>
      <c r="AT605" s="357"/>
      <c r="AU605" s="357"/>
      <c r="AV605" s="357"/>
      <c r="AW605" s="357"/>
      <c r="AX605" s="357"/>
      <c r="AY605" s="357"/>
      <c r="AZ605" s="357"/>
      <c r="BA605" s="357"/>
      <c r="BB605" s="357"/>
    </row>
    <row r="606" ht="12.75" customHeight="1">
      <c r="A606" s="357"/>
      <c r="B606" s="357"/>
      <c r="C606" s="357"/>
      <c r="D606" s="357"/>
      <c r="E606" s="357"/>
      <c r="F606" s="357"/>
      <c r="G606" s="357"/>
      <c r="H606" s="357"/>
      <c r="I606" s="357"/>
      <c r="J606" s="357"/>
      <c r="K606" s="357"/>
      <c r="L606" s="357"/>
      <c r="M606" s="357"/>
      <c r="N606" s="357"/>
      <c r="O606" s="357"/>
      <c r="P606" s="357"/>
      <c r="Q606" s="357"/>
      <c r="R606" s="357"/>
      <c r="S606" s="357"/>
      <c r="T606" s="357"/>
      <c r="U606" s="357"/>
      <c r="V606" s="357"/>
      <c r="W606" s="357"/>
      <c r="X606" s="357"/>
      <c r="Y606" s="357"/>
      <c r="Z606" s="357"/>
      <c r="AA606" s="357"/>
      <c r="AB606" s="357"/>
      <c r="AC606" s="357"/>
      <c r="AD606" s="357"/>
      <c r="AE606" s="357"/>
      <c r="AF606" s="357"/>
      <c r="AG606" s="357"/>
      <c r="AH606" s="357"/>
      <c r="AI606" s="357"/>
      <c r="AJ606" s="357"/>
      <c r="AK606" s="357"/>
      <c r="AL606" s="357"/>
      <c r="AM606" s="357"/>
      <c r="AN606" s="357"/>
      <c r="AO606" s="357"/>
      <c r="AP606" s="357"/>
      <c r="AQ606" s="357"/>
      <c r="AR606" s="357"/>
      <c r="AS606" s="357"/>
      <c r="AT606" s="357"/>
      <c r="AU606" s="357"/>
      <c r="AV606" s="357"/>
      <c r="AW606" s="357"/>
      <c r="AX606" s="357"/>
      <c r="AY606" s="357"/>
      <c r="AZ606" s="357"/>
      <c r="BA606" s="357"/>
      <c r="BB606" s="357"/>
    </row>
    <row r="607" ht="12.75" customHeight="1">
      <c r="A607" s="357"/>
      <c r="B607" s="357"/>
      <c r="C607" s="357"/>
      <c r="D607" s="357"/>
      <c r="E607" s="357"/>
      <c r="F607" s="357"/>
      <c r="G607" s="357"/>
      <c r="H607" s="357"/>
      <c r="I607" s="357"/>
      <c r="J607" s="357"/>
      <c r="K607" s="357"/>
      <c r="L607" s="357"/>
      <c r="M607" s="357"/>
      <c r="N607" s="357"/>
      <c r="O607" s="357"/>
      <c r="P607" s="357"/>
      <c r="Q607" s="357"/>
      <c r="R607" s="357"/>
      <c r="S607" s="357"/>
      <c r="T607" s="357"/>
      <c r="U607" s="357"/>
      <c r="V607" s="357"/>
      <c r="W607" s="357"/>
      <c r="X607" s="357"/>
      <c r="Y607" s="357"/>
      <c r="Z607" s="357"/>
      <c r="AA607" s="357"/>
      <c r="AB607" s="357"/>
      <c r="AC607" s="357"/>
      <c r="AD607" s="357"/>
      <c r="AE607" s="357"/>
      <c r="AF607" s="357"/>
      <c r="AG607" s="357"/>
      <c r="AH607" s="357"/>
      <c r="AI607" s="357"/>
      <c r="AJ607" s="357"/>
      <c r="AK607" s="357"/>
      <c r="AL607" s="357"/>
      <c r="AM607" s="357"/>
      <c r="AN607" s="357"/>
      <c r="AO607" s="357"/>
      <c r="AP607" s="357"/>
      <c r="AQ607" s="357"/>
      <c r="AR607" s="357"/>
      <c r="AS607" s="357"/>
      <c r="AT607" s="357"/>
      <c r="AU607" s="357"/>
      <c r="AV607" s="357"/>
      <c r="AW607" s="357"/>
      <c r="AX607" s="357"/>
      <c r="AY607" s="357"/>
      <c r="AZ607" s="357"/>
      <c r="BA607" s="357"/>
      <c r="BB607" s="357"/>
    </row>
    <row r="608" ht="12.75" customHeight="1">
      <c r="A608" s="357"/>
      <c r="B608" s="357"/>
      <c r="C608" s="357"/>
      <c r="D608" s="357"/>
      <c r="E608" s="357"/>
      <c r="F608" s="357"/>
      <c r="G608" s="357"/>
      <c r="H608" s="357"/>
      <c r="I608" s="357"/>
      <c r="J608" s="357"/>
      <c r="K608" s="357"/>
      <c r="L608" s="357"/>
      <c r="M608" s="357"/>
      <c r="N608" s="357"/>
      <c r="O608" s="357"/>
      <c r="P608" s="357"/>
      <c r="Q608" s="357"/>
      <c r="R608" s="357"/>
      <c r="S608" s="357"/>
      <c r="T608" s="357"/>
      <c r="U608" s="357"/>
      <c r="V608" s="357"/>
      <c r="W608" s="357"/>
      <c r="X608" s="357"/>
      <c r="Y608" s="357"/>
      <c r="Z608" s="357"/>
      <c r="AA608" s="357"/>
      <c r="AB608" s="357"/>
      <c r="AC608" s="357"/>
      <c r="AD608" s="357"/>
      <c r="AE608" s="357"/>
      <c r="AF608" s="357"/>
      <c r="AG608" s="357"/>
      <c r="AH608" s="357"/>
      <c r="AI608" s="357"/>
      <c r="AJ608" s="357"/>
      <c r="AK608" s="357"/>
      <c r="AL608" s="357"/>
      <c r="AM608" s="357"/>
      <c r="AN608" s="357"/>
      <c r="AO608" s="357"/>
      <c r="AP608" s="357"/>
      <c r="AQ608" s="357"/>
      <c r="AR608" s="357"/>
      <c r="AS608" s="357"/>
      <c r="AT608" s="357"/>
      <c r="AU608" s="357"/>
      <c r="AV608" s="357"/>
      <c r="AW608" s="357"/>
      <c r="AX608" s="357"/>
      <c r="AY608" s="357"/>
      <c r="AZ608" s="357"/>
      <c r="BA608" s="357"/>
      <c r="BB608" s="357"/>
    </row>
    <row r="609" ht="12.75" customHeight="1">
      <c r="A609" s="357"/>
      <c r="B609" s="357"/>
      <c r="C609" s="357"/>
      <c r="D609" s="357"/>
      <c r="E609" s="357"/>
      <c r="F609" s="357"/>
      <c r="G609" s="357"/>
      <c r="H609" s="357"/>
      <c r="I609" s="357"/>
      <c r="J609" s="357"/>
      <c r="K609" s="357"/>
      <c r="L609" s="357"/>
      <c r="M609" s="357"/>
      <c r="N609" s="357"/>
      <c r="O609" s="357"/>
      <c r="P609" s="357"/>
      <c r="Q609" s="357"/>
      <c r="R609" s="357"/>
      <c r="S609" s="357"/>
      <c r="T609" s="357"/>
      <c r="U609" s="357"/>
      <c r="V609" s="357"/>
      <c r="W609" s="357"/>
      <c r="X609" s="357"/>
      <c r="Y609" s="357"/>
      <c r="Z609" s="357"/>
      <c r="AA609" s="357"/>
      <c r="AB609" s="357"/>
      <c r="AC609" s="357"/>
      <c r="AD609" s="357"/>
      <c r="AE609" s="357"/>
      <c r="AF609" s="357"/>
      <c r="AG609" s="357"/>
      <c r="AH609" s="357"/>
      <c r="AI609" s="357"/>
      <c r="AJ609" s="357"/>
      <c r="AK609" s="357"/>
      <c r="AL609" s="357"/>
      <c r="AM609" s="357"/>
      <c r="AN609" s="357"/>
      <c r="AO609" s="357"/>
      <c r="AP609" s="357"/>
      <c r="AQ609" s="357"/>
      <c r="AR609" s="357"/>
      <c r="AS609" s="357"/>
      <c r="AT609" s="357"/>
      <c r="AU609" s="357"/>
      <c r="AV609" s="357"/>
      <c r="AW609" s="357"/>
      <c r="AX609" s="357"/>
      <c r="AY609" s="357"/>
      <c r="AZ609" s="357"/>
      <c r="BA609" s="357"/>
      <c r="BB609" s="357"/>
    </row>
    <row r="610" ht="12.75" customHeight="1">
      <c r="A610" s="357"/>
      <c r="B610" s="357"/>
      <c r="C610" s="357"/>
      <c r="D610" s="357"/>
      <c r="E610" s="357"/>
      <c r="F610" s="357"/>
      <c r="G610" s="357"/>
      <c r="H610" s="357"/>
      <c r="I610" s="357"/>
      <c r="J610" s="357"/>
      <c r="K610" s="357"/>
      <c r="L610" s="357"/>
      <c r="M610" s="357"/>
      <c r="N610" s="357"/>
      <c r="O610" s="357"/>
      <c r="P610" s="357"/>
      <c r="Q610" s="357"/>
      <c r="R610" s="357"/>
      <c r="S610" s="357"/>
      <c r="T610" s="357"/>
      <c r="U610" s="357"/>
      <c r="V610" s="357"/>
      <c r="W610" s="357"/>
      <c r="X610" s="357"/>
      <c r="Y610" s="357"/>
      <c r="Z610" s="357"/>
      <c r="AA610" s="357"/>
      <c r="AB610" s="357"/>
      <c r="AC610" s="357"/>
      <c r="AD610" s="357"/>
      <c r="AE610" s="357"/>
      <c r="AF610" s="357"/>
      <c r="AG610" s="357"/>
      <c r="AH610" s="357"/>
      <c r="AI610" s="357"/>
      <c r="AJ610" s="357"/>
      <c r="AK610" s="357"/>
      <c r="AL610" s="357"/>
      <c r="AM610" s="357"/>
      <c r="AN610" s="357"/>
      <c r="AO610" s="357"/>
      <c r="AP610" s="357"/>
      <c r="AQ610" s="357"/>
      <c r="AR610" s="357"/>
      <c r="AS610" s="357"/>
      <c r="AT610" s="357"/>
      <c r="AU610" s="357"/>
      <c r="AV610" s="357"/>
      <c r="AW610" s="357"/>
      <c r="AX610" s="357"/>
      <c r="AY610" s="357"/>
      <c r="AZ610" s="357"/>
      <c r="BA610" s="357"/>
      <c r="BB610" s="357"/>
    </row>
    <row r="611" ht="12.75" customHeight="1">
      <c r="A611" s="357"/>
      <c r="B611" s="357"/>
      <c r="C611" s="357"/>
      <c r="D611" s="357"/>
      <c r="E611" s="357"/>
      <c r="F611" s="357"/>
      <c r="G611" s="357"/>
      <c r="H611" s="357"/>
      <c r="I611" s="357"/>
      <c r="J611" s="357"/>
      <c r="K611" s="357"/>
      <c r="L611" s="357"/>
      <c r="M611" s="357"/>
      <c r="N611" s="357"/>
      <c r="O611" s="357"/>
      <c r="P611" s="357"/>
      <c r="Q611" s="357"/>
      <c r="R611" s="357"/>
      <c r="S611" s="357"/>
      <c r="T611" s="357"/>
      <c r="U611" s="357"/>
      <c r="V611" s="357"/>
      <c r="W611" s="357"/>
      <c r="X611" s="357"/>
      <c r="Y611" s="357"/>
      <c r="Z611" s="357"/>
      <c r="AA611" s="357"/>
      <c r="AB611" s="357"/>
      <c r="AC611" s="357"/>
      <c r="AD611" s="357"/>
      <c r="AE611" s="357"/>
      <c r="AF611" s="357"/>
      <c r="AG611" s="357"/>
      <c r="AH611" s="357"/>
      <c r="AI611" s="357"/>
      <c r="AJ611" s="357"/>
      <c r="AK611" s="357"/>
      <c r="AL611" s="357"/>
      <c r="AM611" s="357"/>
      <c r="AN611" s="357"/>
      <c r="AO611" s="357"/>
      <c r="AP611" s="357"/>
      <c r="AQ611" s="357"/>
      <c r="AR611" s="357"/>
      <c r="AS611" s="357"/>
      <c r="AT611" s="357"/>
      <c r="AU611" s="357"/>
      <c r="AV611" s="357"/>
      <c r="AW611" s="357"/>
      <c r="AX611" s="357"/>
      <c r="AY611" s="357"/>
      <c r="AZ611" s="357"/>
      <c r="BA611" s="357"/>
      <c r="BB611" s="357"/>
    </row>
    <row r="612" ht="12.75" customHeight="1">
      <c r="A612" s="357"/>
      <c r="B612" s="357"/>
      <c r="C612" s="357"/>
      <c r="D612" s="357"/>
      <c r="E612" s="357"/>
      <c r="F612" s="357"/>
      <c r="G612" s="357"/>
      <c r="H612" s="357"/>
      <c r="I612" s="357"/>
      <c r="J612" s="357"/>
      <c r="K612" s="357"/>
      <c r="L612" s="357"/>
      <c r="M612" s="357"/>
      <c r="N612" s="357"/>
      <c r="O612" s="357"/>
      <c r="P612" s="357"/>
      <c r="Q612" s="357"/>
      <c r="R612" s="357"/>
      <c r="S612" s="357"/>
      <c r="T612" s="357"/>
      <c r="U612" s="357"/>
      <c r="V612" s="357"/>
      <c r="W612" s="357"/>
      <c r="X612" s="357"/>
      <c r="Y612" s="357"/>
      <c r="Z612" s="357"/>
      <c r="AA612" s="357"/>
      <c r="AB612" s="357"/>
      <c r="AC612" s="357"/>
      <c r="AD612" s="357"/>
      <c r="AE612" s="357"/>
      <c r="AF612" s="357"/>
      <c r="AG612" s="357"/>
      <c r="AH612" s="357"/>
      <c r="AI612" s="357"/>
      <c r="AJ612" s="357"/>
      <c r="AK612" s="357"/>
      <c r="AL612" s="357"/>
      <c r="AM612" s="357"/>
      <c r="AN612" s="357"/>
      <c r="AO612" s="357"/>
      <c r="AP612" s="357"/>
      <c r="AQ612" s="357"/>
      <c r="AR612" s="357"/>
      <c r="AS612" s="357"/>
      <c r="AT612" s="357"/>
      <c r="AU612" s="357"/>
      <c r="AV612" s="357"/>
      <c r="AW612" s="357"/>
      <c r="AX612" s="357"/>
      <c r="AY612" s="357"/>
      <c r="AZ612" s="357"/>
      <c r="BA612" s="357"/>
      <c r="BB612" s="357"/>
    </row>
    <row r="613" ht="12.75" customHeight="1">
      <c r="A613" s="357"/>
      <c r="B613" s="357"/>
      <c r="C613" s="357"/>
      <c r="D613" s="357"/>
      <c r="E613" s="357"/>
      <c r="F613" s="357"/>
      <c r="G613" s="357"/>
      <c r="H613" s="357"/>
      <c r="I613" s="357"/>
      <c r="J613" s="357"/>
      <c r="K613" s="357"/>
      <c r="L613" s="357"/>
      <c r="M613" s="357"/>
      <c r="N613" s="357"/>
      <c r="O613" s="357"/>
      <c r="P613" s="357"/>
      <c r="Q613" s="357"/>
      <c r="R613" s="357"/>
      <c r="S613" s="357"/>
      <c r="T613" s="357"/>
      <c r="U613" s="357"/>
      <c r="V613" s="357"/>
      <c r="W613" s="357"/>
      <c r="X613" s="357"/>
      <c r="Y613" s="357"/>
      <c r="Z613" s="357"/>
      <c r="AA613" s="357"/>
      <c r="AB613" s="357"/>
      <c r="AC613" s="357"/>
      <c r="AD613" s="357"/>
      <c r="AE613" s="357"/>
      <c r="AF613" s="357"/>
      <c r="AG613" s="357"/>
      <c r="AH613" s="357"/>
      <c r="AI613" s="357"/>
      <c r="AJ613" s="357"/>
      <c r="AK613" s="357"/>
      <c r="AL613" s="357"/>
      <c r="AM613" s="357"/>
      <c r="AN613" s="357"/>
      <c r="AO613" s="357"/>
      <c r="AP613" s="357"/>
      <c r="AQ613" s="357"/>
      <c r="AR613" s="357"/>
      <c r="AS613" s="357"/>
      <c r="AT613" s="357"/>
      <c r="AU613" s="357"/>
      <c r="AV613" s="357"/>
      <c r="AW613" s="357"/>
      <c r="AX613" s="357"/>
      <c r="AY613" s="357"/>
      <c r="AZ613" s="357"/>
      <c r="BA613" s="357"/>
      <c r="BB613" s="357"/>
    </row>
    <row r="614" ht="12.75" customHeight="1">
      <c r="A614" s="357"/>
      <c r="B614" s="357"/>
      <c r="C614" s="357"/>
      <c r="D614" s="357"/>
      <c r="E614" s="357"/>
      <c r="F614" s="357"/>
      <c r="G614" s="357"/>
      <c r="H614" s="357"/>
      <c r="I614" s="357"/>
      <c r="J614" s="357"/>
      <c r="K614" s="357"/>
      <c r="L614" s="357"/>
      <c r="M614" s="357"/>
      <c r="N614" s="357"/>
      <c r="O614" s="357"/>
      <c r="P614" s="357"/>
      <c r="Q614" s="357"/>
      <c r="R614" s="357"/>
      <c r="S614" s="357"/>
      <c r="T614" s="357"/>
      <c r="U614" s="357"/>
      <c r="V614" s="357"/>
      <c r="W614" s="357"/>
      <c r="X614" s="357"/>
      <c r="Y614" s="357"/>
      <c r="Z614" s="357"/>
      <c r="AA614" s="357"/>
      <c r="AB614" s="357"/>
      <c r="AC614" s="357"/>
      <c r="AD614" s="357"/>
      <c r="AE614" s="357"/>
      <c r="AF614" s="357"/>
      <c r="AG614" s="357"/>
      <c r="AH614" s="357"/>
      <c r="AI614" s="357"/>
      <c r="AJ614" s="357"/>
      <c r="AK614" s="357"/>
      <c r="AL614" s="357"/>
      <c r="AM614" s="357"/>
      <c r="AN614" s="357"/>
      <c r="AO614" s="357"/>
      <c r="AP614" s="357"/>
      <c r="AQ614" s="357"/>
      <c r="AR614" s="357"/>
      <c r="AS614" s="357"/>
      <c r="AT614" s="357"/>
      <c r="AU614" s="357"/>
      <c r="AV614" s="357"/>
      <c r="AW614" s="357"/>
      <c r="AX614" s="357"/>
      <c r="AY614" s="357"/>
      <c r="AZ614" s="357"/>
      <c r="BA614" s="357"/>
      <c r="BB614" s="357"/>
    </row>
    <row r="615" ht="12.75" customHeight="1">
      <c r="A615" s="357"/>
      <c r="B615" s="357"/>
      <c r="C615" s="357"/>
      <c r="D615" s="357"/>
      <c r="E615" s="357"/>
      <c r="F615" s="357"/>
      <c r="G615" s="357"/>
      <c r="H615" s="357"/>
      <c r="I615" s="357"/>
      <c r="J615" s="357"/>
      <c r="K615" s="357"/>
      <c r="L615" s="357"/>
      <c r="M615" s="357"/>
      <c r="N615" s="357"/>
      <c r="O615" s="357"/>
      <c r="P615" s="357"/>
      <c r="Q615" s="357"/>
      <c r="R615" s="357"/>
      <c r="S615" s="357"/>
      <c r="T615" s="357"/>
      <c r="U615" s="357"/>
      <c r="V615" s="357"/>
      <c r="W615" s="357"/>
      <c r="X615" s="357"/>
      <c r="Y615" s="357"/>
      <c r="Z615" s="357"/>
      <c r="AA615" s="357"/>
      <c r="AB615" s="357"/>
      <c r="AC615" s="357"/>
      <c r="AD615" s="357"/>
      <c r="AE615" s="357"/>
      <c r="AF615" s="357"/>
      <c r="AG615" s="357"/>
      <c r="AH615" s="357"/>
      <c r="AI615" s="357"/>
      <c r="AJ615" s="357"/>
      <c r="AK615" s="357"/>
      <c r="AL615" s="357"/>
      <c r="AM615" s="357"/>
      <c r="AN615" s="357"/>
      <c r="AO615" s="357"/>
      <c r="AP615" s="357"/>
      <c r="AQ615" s="357"/>
      <c r="AR615" s="357"/>
      <c r="AS615" s="357"/>
      <c r="AT615" s="357"/>
      <c r="AU615" s="357"/>
      <c r="AV615" s="357"/>
      <c r="AW615" s="357"/>
      <c r="AX615" s="357"/>
      <c r="AY615" s="357"/>
      <c r="AZ615" s="357"/>
      <c r="BA615" s="357"/>
      <c r="BB615" s="357"/>
    </row>
    <row r="616" ht="12.75" customHeight="1">
      <c r="A616" s="357"/>
      <c r="B616" s="357"/>
      <c r="C616" s="357"/>
      <c r="D616" s="357"/>
      <c r="E616" s="357"/>
      <c r="F616" s="357"/>
      <c r="G616" s="357"/>
      <c r="H616" s="357"/>
      <c r="I616" s="357"/>
      <c r="J616" s="357"/>
      <c r="K616" s="357"/>
      <c r="L616" s="357"/>
      <c r="M616" s="357"/>
      <c r="N616" s="357"/>
      <c r="O616" s="357"/>
      <c r="P616" s="357"/>
      <c r="Q616" s="357"/>
      <c r="R616" s="357"/>
      <c r="S616" s="357"/>
      <c r="T616" s="357"/>
      <c r="U616" s="357"/>
      <c r="V616" s="357"/>
      <c r="W616" s="357"/>
      <c r="X616" s="357"/>
      <c r="Y616" s="357"/>
      <c r="Z616" s="357"/>
      <c r="AA616" s="357"/>
      <c r="AB616" s="357"/>
      <c r="AC616" s="357"/>
      <c r="AD616" s="357"/>
      <c r="AE616" s="357"/>
      <c r="AF616" s="357"/>
      <c r="AG616" s="357"/>
      <c r="AH616" s="357"/>
      <c r="AI616" s="357"/>
      <c r="AJ616" s="357"/>
      <c r="AK616" s="357"/>
      <c r="AL616" s="357"/>
      <c r="AM616" s="357"/>
      <c r="AN616" s="357"/>
      <c r="AO616" s="357"/>
      <c r="AP616" s="357"/>
      <c r="AQ616" s="357"/>
      <c r="AR616" s="357"/>
      <c r="AS616" s="357"/>
      <c r="AT616" s="357"/>
      <c r="AU616" s="357"/>
      <c r="AV616" s="357"/>
      <c r="AW616" s="357"/>
      <c r="AX616" s="357"/>
      <c r="AY616" s="357"/>
      <c r="AZ616" s="357"/>
      <c r="BA616" s="357"/>
      <c r="BB616" s="357"/>
    </row>
    <row r="617" ht="12.75" customHeight="1">
      <c r="A617" s="357"/>
      <c r="B617" s="357"/>
      <c r="C617" s="357"/>
      <c r="D617" s="357"/>
      <c r="E617" s="357"/>
      <c r="F617" s="357"/>
      <c r="G617" s="357"/>
      <c r="H617" s="357"/>
      <c r="I617" s="357"/>
      <c r="J617" s="357"/>
      <c r="K617" s="357"/>
      <c r="L617" s="357"/>
      <c r="M617" s="357"/>
      <c r="N617" s="357"/>
      <c r="O617" s="357"/>
      <c r="P617" s="357"/>
      <c r="Q617" s="357"/>
      <c r="R617" s="357"/>
      <c r="S617" s="357"/>
      <c r="T617" s="357"/>
      <c r="U617" s="357"/>
      <c r="V617" s="357"/>
      <c r="W617" s="357"/>
      <c r="X617" s="357"/>
      <c r="Y617" s="357"/>
      <c r="Z617" s="357"/>
      <c r="AA617" s="357"/>
      <c r="AB617" s="357"/>
      <c r="AC617" s="357"/>
      <c r="AD617" s="357"/>
      <c r="AE617" s="357"/>
      <c r="AF617" s="357"/>
      <c r="AG617" s="357"/>
      <c r="AH617" s="357"/>
      <c r="AI617" s="357"/>
      <c r="AJ617" s="357"/>
      <c r="AK617" s="357"/>
      <c r="AL617" s="357"/>
      <c r="AM617" s="357"/>
      <c r="AN617" s="357"/>
      <c r="AO617" s="357"/>
      <c r="AP617" s="357"/>
      <c r="AQ617" s="357"/>
      <c r="AR617" s="357"/>
      <c r="AS617" s="357"/>
      <c r="AT617" s="357"/>
      <c r="AU617" s="357"/>
      <c r="AV617" s="357"/>
      <c r="AW617" s="357"/>
      <c r="AX617" s="357"/>
      <c r="AY617" s="357"/>
      <c r="AZ617" s="357"/>
      <c r="BA617" s="357"/>
      <c r="BB617" s="357"/>
    </row>
    <row r="618" ht="12.75" customHeight="1">
      <c r="A618" s="357"/>
      <c r="B618" s="357"/>
      <c r="C618" s="357"/>
      <c r="D618" s="357"/>
      <c r="E618" s="357"/>
      <c r="F618" s="357"/>
      <c r="G618" s="357"/>
      <c r="H618" s="357"/>
      <c r="I618" s="357"/>
      <c r="J618" s="357"/>
      <c r="K618" s="357"/>
      <c r="L618" s="357"/>
      <c r="M618" s="357"/>
      <c r="N618" s="357"/>
      <c r="O618" s="357"/>
      <c r="P618" s="357"/>
      <c r="Q618" s="357"/>
      <c r="R618" s="357"/>
      <c r="S618" s="357"/>
      <c r="T618" s="357"/>
      <c r="U618" s="357"/>
      <c r="V618" s="357"/>
      <c r="W618" s="357"/>
      <c r="X618" s="357"/>
      <c r="Y618" s="357"/>
      <c r="Z618" s="357"/>
      <c r="AA618" s="357"/>
      <c r="AB618" s="357"/>
      <c r="AC618" s="357"/>
      <c r="AD618" s="357"/>
      <c r="AE618" s="357"/>
      <c r="AF618" s="357"/>
      <c r="AG618" s="357"/>
      <c r="AH618" s="357"/>
      <c r="AI618" s="357"/>
      <c r="AJ618" s="357"/>
      <c r="AK618" s="357"/>
      <c r="AL618" s="357"/>
      <c r="AM618" s="357"/>
      <c r="AN618" s="357"/>
      <c r="AO618" s="357"/>
      <c r="AP618" s="357"/>
      <c r="AQ618" s="357"/>
      <c r="AR618" s="357"/>
      <c r="AS618" s="357"/>
      <c r="AT618" s="357"/>
      <c r="AU618" s="357"/>
      <c r="AV618" s="357"/>
      <c r="AW618" s="357"/>
      <c r="AX618" s="357"/>
      <c r="AY618" s="357"/>
      <c r="AZ618" s="357"/>
      <c r="BA618" s="357"/>
      <c r="BB618" s="357"/>
    </row>
    <row r="619" ht="12.75" customHeight="1">
      <c r="A619" s="357"/>
      <c r="B619" s="357"/>
      <c r="C619" s="357"/>
      <c r="D619" s="357"/>
      <c r="E619" s="357"/>
      <c r="F619" s="357"/>
      <c r="G619" s="357"/>
      <c r="H619" s="357"/>
      <c r="I619" s="357"/>
      <c r="J619" s="357"/>
      <c r="K619" s="357"/>
      <c r="L619" s="357"/>
      <c r="M619" s="357"/>
      <c r="N619" s="357"/>
      <c r="O619" s="357"/>
      <c r="P619" s="357"/>
      <c r="Q619" s="357"/>
      <c r="R619" s="357"/>
      <c r="S619" s="357"/>
      <c r="T619" s="357"/>
      <c r="U619" s="357"/>
      <c r="V619" s="357"/>
      <c r="W619" s="357"/>
      <c r="X619" s="357"/>
      <c r="Y619" s="357"/>
      <c r="Z619" s="357"/>
      <c r="AA619" s="357"/>
      <c r="AB619" s="357"/>
      <c r="AC619" s="357"/>
      <c r="AD619" s="357"/>
      <c r="AE619" s="357"/>
      <c r="AF619" s="357"/>
      <c r="AG619" s="357"/>
      <c r="AH619" s="357"/>
      <c r="AI619" s="357"/>
      <c r="AJ619" s="357"/>
      <c r="AK619" s="357"/>
      <c r="AL619" s="357"/>
      <c r="AM619" s="357"/>
      <c r="AN619" s="357"/>
      <c r="AO619" s="357"/>
      <c r="AP619" s="357"/>
      <c r="AQ619" s="357"/>
      <c r="AR619" s="357"/>
      <c r="AS619" s="357"/>
      <c r="AT619" s="357"/>
      <c r="AU619" s="357"/>
      <c r="AV619" s="357"/>
      <c r="AW619" s="357"/>
      <c r="AX619" s="357"/>
      <c r="AY619" s="357"/>
      <c r="AZ619" s="357"/>
      <c r="BA619" s="357"/>
      <c r="BB619" s="357"/>
    </row>
    <row r="620" ht="12.75" customHeight="1">
      <c r="A620" s="357"/>
      <c r="B620" s="357"/>
      <c r="C620" s="357"/>
      <c r="D620" s="357"/>
      <c r="E620" s="357"/>
      <c r="F620" s="357"/>
      <c r="G620" s="357"/>
      <c r="H620" s="357"/>
      <c r="I620" s="357"/>
      <c r="J620" s="357"/>
      <c r="K620" s="357"/>
      <c r="L620" s="357"/>
      <c r="M620" s="357"/>
      <c r="N620" s="357"/>
      <c r="O620" s="357"/>
      <c r="P620" s="357"/>
      <c r="Q620" s="357"/>
      <c r="R620" s="357"/>
      <c r="S620" s="357"/>
      <c r="T620" s="357"/>
      <c r="U620" s="357"/>
      <c r="V620" s="357"/>
      <c r="W620" s="357"/>
      <c r="X620" s="357"/>
      <c r="Y620" s="357"/>
      <c r="Z620" s="357"/>
      <c r="AA620" s="357"/>
      <c r="AB620" s="357"/>
      <c r="AC620" s="357"/>
      <c r="AD620" s="357"/>
      <c r="AE620" s="357"/>
      <c r="AF620" s="357"/>
      <c r="AG620" s="357"/>
      <c r="AH620" s="357"/>
      <c r="AI620" s="357"/>
      <c r="AJ620" s="357"/>
      <c r="AK620" s="357"/>
      <c r="AL620" s="357"/>
      <c r="AM620" s="357"/>
      <c r="AN620" s="357"/>
      <c r="AO620" s="357"/>
      <c r="AP620" s="357"/>
      <c r="AQ620" s="357"/>
      <c r="AR620" s="357"/>
      <c r="AS620" s="357"/>
      <c r="AT620" s="357"/>
      <c r="AU620" s="357"/>
      <c r="AV620" s="357"/>
      <c r="AW620" s="357"/>
      <c r="AX620" s="357"/>
      <c r="AY620" s="357"/>
      <c r="AZ620" s="357"/>
      <c r="BA620" s="357"/>
      <c r="BB620" s="357"/>
    </row>
    <row r="621" ht="12.75" customHeight="1">
      <c r="A621" s="357"/>
      <c r="B621" s="357"/>
      <c r="C621" s="357"/>
      <c r="D621" s="357"/>
      <c r="E621" s="357"/>
      <c r="F621" s="357"/>
      <c r="G621" s="357"/>
      <c r="H621" s="357"/>
      <c r="I621" s="357"/>
      <c r="J621" s="357"/>
      <c r="K621" s="357"/>
      <c r="L621" s="357"/>
      <c r="M621" s="357"/>
      <c r="N621" s="357"/>
      <c r="O621" s="357"/>
      <c r="P621" s="357"/>
      <c r="Q621" s="357"/>
      <c r="R621" s="357"/>
      <c r="S621" s="357"/>
      <c r="T621" s="357"/>
      <c r="U621" s="357"/>
      <c r="V621" s="357"/>
      <c r="W621" s="357"/>
      <c r="X621" s="357"/>
      <c r="Y621" s="357"/>
      <c r="Z621" s="357"/>
      <c r="AA621" s="357"/>
      <c r="AB621" s="357"/>
      <c r="AC621" s="357"/>
      <c r="AD621" s="357"/>
      <c r="AE621" s="357"/>
      <c r="AF621" s="357"/>
      <c r="AG621" s="357"/>
      <c r="AH621" s="357"/>
      <c r="AI621" s="357"/>
      <c r="AJ621" s="357"/>
      <c r="AK621" s="357"/>
      <c r="AL621" s="357"/>
      <c r="AM621" s="357"/>
      <c r="AN621" s="357"/>
      <c r="AO621" s="357"/>
      <c r="AP621" s="357"/>
      <c r="AQ621" s="357"/>
      <c r="AR621" s="357"/>
      <c r="AS621" s="357"/>
      <c r="AT621" s="357"/>
      <c r="AU621" s="357"/>
      <c r="AV621" s="357"/>
      <c r="AW621" s="357"/>
      <c r="AX621" s="357"/>
      <c r="AY621" s="357"/>
      <c r="AZ621" s="357"/>
      <c r="BA621" s="357"/>
      <c r="BB621" s="357"/>
    </row>
    <row r="622" ht="12.75" customHeight="1">
      <c r="A622" s="357"/>
      <c r="B622" s="357"/>
      <c r="C622" s="357"/>
      <c r="D622" s="357"/>
      <c r="E622" s="357"/>
      <c r="F622" s="357"/>
      <c r="G622" s="357"/>
      <c r="H622" s="357"/>
      <c r="I622" s="357"/>
      <c r="J622" s="357"/>
      <c r="K622" s="357"/>
      <c r="L622" s="357"/>
      <c r="M622" s="357"/>
      <c r="N622" s="357"/>
      <c r="O622" s="357"/>
      <c r="P622" s="357"/>
      <c r="Q622" s="357"/>
      <c r="R622" s="357"/>
      <c r="S622" s="357"/>
      <c r="T622" s="357"/>
      <c r="U622" s="357"/>
      <c r="V622" s="357"/>
      <c r="W622" s="357"/>
      <c r="X622" s="357"/>
      <c r="Y622" s="357"/>
      <c r="Z622" s="357"/>
      <c r="AA622" s="357"/>
      <c r="AB622" s="357"/>
      <c r="AC622" s="357"/>
      <c r="AD622" s="357"/>
      <c r="AE622" s="357"/>
      <c r="AF622" s="357"/>
      <c r="AG622" s="357"/>
      <c r="AH622" s="357"/>
      <c r="AI622" s="357"/>
      <c r="AJ622" s="357"/>
      <c r="AK622" s="357"/>
      <c r="AL622" s="357"/>
      <c r="AM622" s="357"/>
      <c r="AN622" s="357"/>
      <c r="AO622" s="357"/>
      <c r="AP622" s="357"/>
      <c r="AQ622" s="357"/>
      <c r="AR622" s="357"/>
      <c r="AS622" s="357"/>
      <c r="AT622" s="357"/>
      <c r="AU622" s="357"/>
      <c r="AV622" s="357"/>
      <c r="AW622" s="357"/>
      <c r="AX622" s="357"/>
      <c r="AY622" s="357"/>
      <c r="AZ622" s="357"/>
      <c r="BA622" s="357"/>
      <c r="BB622" s="357"/>
    </row>
    <row r="623" ht="12.75" customHeight="1">
      <c r="A623" s="357"/>
      <c r="B623" s="357"/>
      <c r="C623" s="357"/>
      <c r="D623" s="357"/>
      <c r="E623" s="357"/>
      <c r="F623" s="357"/>
      <c r="G623" s="357"/>
      <c r="H623" s="357"/>
      <c r="I623" s="357"/>
      <c r="J623" s="357"/>
      <c r="K623" s="357"/>
      <c r="L623" s="357"/>
      <c r="M623" s="357"/>
      <c r="N623" s="357"/>
      <c r="O623" s="357"/>
      <c r="P623" s="357"/>
      <c r="Q623" s="357"/>
      <c r="R623" s="357"/>
      <c r="S623" s="357"/>
      <c r="T623" s="357"/>
      <c r="U623" s="357"/>
      <c r="V623" s="357"/>
      <c r="W623" s="357"/>
      <c r="X623" s="357"/>
      <c r="Y623" s="357"/>
      <c r="Z623" s="357"/>
      <c r="AA623" s="357"/>
      <c r="AB623" s="357"/>
      <c r="AC623" s="357"/>
      <c r="AD623" s="357"/>
      <c r="AE623" s="357"/>
      <c r="AF623" s="357"/>
      <c r="AG623" s="357"/>
      <c r="AH623" s="357"/>
      <c r="AI623" s="357"/>
      <c r="AJ623" s="357"/>
      <c r="AK623" s="357"/>
      <c r="AL623" s="357"/>
      <c r="AM623" s="357"/>
      <c r="AN623" s="357"/>
      <c r="AO623" s="357"/>
      <c r="AP623" s="357"/>
      <c r="AQ623" s="357"/>
      <c r="AR623" s="357"/>
      <c r="AS623" s="357"/>
      <c r="AT623" s="357"/>
      <c r="AU623" s="357"/>
      <c r="AV623" s="357"/>
      <c r="AW623" s="357"/>
      <c r="AX623" s="357"/>
      <c r="AY623" s="357"/>
      <c r="AZ623" s="357"/>
      <c r="BA623" s="357"/>
      <c r="BB623" s="357"/>
    </row>
    <row r="624" ht="12.75" customHeight="1">
      <c r="A624" s="357"/>
      <c r="B624" s="357"/>
      <c r="C624" s="357"/>
      <c r="D624" s="357"/>
      <c r="E624" s="357"/>
      <c r="F624" s="357"/>
      <c r="G624" s="357"/>
      <c r="H624" s="357"/>
      <c r="I624" s="357"/>
      <c r="J624" s="357"/>
      <c r="K624" s="357"/>
      <c r="L624" s="357"/>
      <c r="M624" s="357"/>
      <c r="N624" s="357"/>
      <c r="O624" s="357"/>
      <c r="P624" s="357"/>
      <c r="Q624" s="357"/>
      <c r="R624" s="357"/>
      <c r="S624" s="357"/>
      <c r="T624" s="357"/>
      <c r="U624" s="357"/>
      <c r="V624" s="357"/>
      <c r="W624" s="357"/>
      <c r="X624" s="357"/>
      <c r="Y624" s="357"/>
      <c r="Z624" s="357"/>
      <c r="AA624" s="357"/>
      <c r="AB624" s="357"/>
      <c r="AC624" s="357"/>
      <c r="AD624" s="357"/>
      <c r="AE624" s="357"/>
      <c r="AF624" s="357"/>
      <c r="AG624" s="357"/>
      <c r="AH624" s="357"/>
      <c r="AI624" s="357"/>
      <c r="AJ624" s="357"/>
      <c r="AK624" s="357"/>
      <c r="AL624" s="357"/>
      <c r="AM624" s="357"/>
      <c r="AN624" s="357"/>
      <c r="AO624" s="357"/>
      <c r="AP624" s="357"/>
      <c r="AQ624" s="357"/>
      <c r="AR624" s="357"/>
      <c r="AS624" s="357"/>
      <c r="AT624" s="357"/>
      <c r="AU624" s="357"/>
      <c r="AV624" s="357"/>
      <c r="AW624" s="357"/>
      <c r="AX624" s="357"/>
      <c r="AY624" s="357"/>
      <c r="AZ624" s="357"/>
      <c r="BA624" s="357"/>
      <c r="BB624" s="357"/>
    </row>
    <row r="625" ht="12.75" customHeight="1">
      <c r="A625" s="357"/>
      <c r="B625" s="357"/>
      <c r="C625" s="357"/>
      <c r="D625" s="357"/>
      <c r="E625" s="357"/>
      <c r="F625" s="357"/>
      <c r="G625" s="357"/>
      <c r="H625" s="357"/>
      <c r="I625" s="357"/>
      <c r="J625" s="357"/>
      <c r="K625" s="357"/>
      <c r="L625" s="357"/>
      <c r="M625" s="357"/>
      <c r="N625" s="357"/>
      <c r="O625" s="357"/>
      <c r="P625" s="357"/>
      <c r="Q625" s="357"/>
      <c r="R625" s="357"/>
      <c r="S625" s="357"/>
      <c r="T625" s="357"/>
      <c r="U625" s="357"/>
      <c r="V625" s="357"/>
      <c r="W625" s="357"/>
      <c r="X625" s="357"/>
      <c r="Y625" s="357"/>
      <c r="Z625" s="357"/>
      <c r="AA625" s="357"/>
      <c r="AB625" s="357"/>
      <c r="AC625" s="357"/>
      <c r="AD625" s="357"/>
      <c r="AE625" s="357"/>
      <c r="AF625" s="357"/>
      <c r="AG625" s="357"/>
      <c r="AH625" s="357"/>
      <c r="AI625" s="357"/>
      <c r="AJ625" s="357"/>
      <c r="AK625" s="357"/>
      <c r="AL625" s="357"/>
      <c r="AM625" s="357"/>
      <c r="AN625" s="357"/>
      <c r="AO625" s="357"/>
      <c r="AP625" s="357"/>
      <c r="AQ625" s="357"/>
      <c r="AR625" s="357"/>
      <c r="AS625" s="357"/>
      <c r="AT625" s="357"/>
      <c r="AU625" s="357"/>
      <c r="AV625" s="357"/>
      <c r="AW625" s="357"/>
      <c r="AX625" s="357"/>
      <c r="AY625" s="357"/>
      <c r="AZ625" s="357"/>
      <c r="BA625" s="357"/>
      <c r="BB625" s="357"/>
    </row>
    <row r="626" ht="12.75" customHeight="1">
      <c r="A626" s="357"/>
      <c r="B626" s="357"/>
      <c r="C626" s="357"/>
      <c r="D626" s="357"/>
      <c r="E626" s="357"/>
      <c r="F626" s="357"/>
      <c r="G626" s="357"/>
      <c r="H626" s="357"/>
      <c r="I626" s="357"/>
      <c r="J626" s="357"/>
      <c r="K626" s="357"/>
      <c r="L626" s="357"/>
      <c r="M626" s="357"/>
      <c r="N626" s="357"/>
      <c r="O626" s="357"/>
      <c r="P626" s="357"/>
      <c r="Q626" s="357"/>
      <c r="R626" s="357"/>
      <c r="S626" s="357"/>
      <c r="T626" s="357"/>
      <c r="U626" s="357"/>
      <c r="V626" s="357"/>
      <c r="W626" s="357"/>
      <c r="X626" s="357"/>
      <c r="Y626" s="357"/>
      <c r="Z626" s="357"/>
      <c r="AA626" s="357"/>
      <c r="AB626" s="357"/>
      <c r="AC626" s="357"/>
      <c r="AD626" s="357"/>
      <c r="AE626" s="357"/>
      <c r="AF626" s="357"/>
      <c r="AG626" s="357"/>
      <c r="AH626" s="357"/>
      <c r="AI626" s="357"/>
      <c r="AJ626" s="357"/>
      <c r="AK626" s="357"/>
      <c r="AL626" s="357"/>
      <c r="AM626" s="357"/>
      <c r="AN626" s="357"/>
      <c r="AO626" s="357"/>
      <c r="AP626" s="357"/>
      <c r="AQ626" s="357"/>
      <c r="AR626" s="357"/>
      <c r="AS626" s="357"/>
      <c r="AT626" s="357"/>
      <c r="AU626" s="357"/>
      <c r="AV626" s="357"/>
      <c r="AW626" s="357"/>
      <c r="AX626" s="357"/>
      <c r="AY626" s="357"/>
      <c r="AZ626" s="357"/>
      <c r="BA626" s="357"/>
      <c r="BB626" s="357"/>
    </row>
    <row r="627" ht="12.75" customHeight="1">
      <c r="A627" s="357"/>
      <c r="B627" s="357"/>
      <c r="C627" s="357"/>
      <c r="D627" s="357"/>
      <c r="E627" s="357"/>
      <c r="F627" s="357"/>
      <c r="G627" s="357"/>
      <c r="H627" s="357"/>
      <c r="I627" s="357"/>
      <c r="J627" s="357"/>
      <c r="K627" s="357"/>
      <c r="L627" s="357"/>
      <c r="M627" s="357"/>
      <c r="N627" s="357"/>
      <c r="O627" s="357"/>
      <c r="P627" s="357"/>
      <c r="Q627" s="357"/>
      <c r="R627" s="357"/>
      <c r="S627" s="357"/>
      <c r="T627" s="357"/>
      <c r="U627" s="357"/>
      <c r="V627" s="357"/>
      <c r="W627" s="357"/>
      <c r="X627" s="357"/>
      <c r="Y627" s="357"/>
      <c r="Z627" s="357"/>
      <c r="AA627" s="357"/>
      <c r="AB627" s="357"/>
      <c r="AC627" s="357"/>
      <c r="AD627" s="357"/>
      <c r="AE627" s="357"/>
      <c r="AF627" s="357"/>
      <c r="AG627" s="357"/>
      <c r="AH627" s="357"/>
      <c r="AI627" s="357"/>
      <c r="AJ627" s="357"/>
      <c r="AK627" s="357"/>
      <c r="AL627" s="357"/>
      <c r="AM627" s="357"/>
      <c r="AN627" s="357"/>
      <c r="AO627" s="357"/>
      <c r="AP627" s="357"/>
      <c r="AQ627" s="357"/>
      <c r="AR627" s="357"/>
      <c r="AS627" s="357"/>
      <c r="AT627" s="357"/>
      <c r="AU627" s="357"/>
      <c r="AV627" s="357"/>
      <c r="AW627" s="357"/>
      <c r="AX627" s="357"/>
      <c r="AY627" s="357"/>
      <c r="AZ627" s="357"/>
      <c r="BA627" s="357"/>
      <c r="BB627" s="357"/>
    </row>
    <row r="628" ht="12.75" customHeight="1">
      <c r="A628" s="357"/>
      <c r="B628" s="357"/>
      <c r="C628" s="357"/>
      <c r="D628" s="357"/>
      <c r="E628" s="357"/>
      <c r="F628" s="357"/>
      <c r="G628" s="357"/>
      <c r="H628" s="357"/>
      <c r="I628" s="357"/>
      <c r="J628" s="357"/>
      <c r="K628" s="357"/>
      <c r="L628" s="357"/>
      <c r="M628" s="357"/>
      <c r="N628" s="357"/>
      <c r="O628" s="357"/>
      <c r="P628" s="357"/>
      <c r="Q628" s="357"/>
      <c r="R628" s="357"/>
      <c r="S628" s="357"/>
      <c r="T628" s="357"/>
      <c r="U628" s="357"/>
      <c r="V628" s="357"/>
      <c r="W628" s="357"/>
      <c r="X628" s="357"/>
      <c r="Y628" s="357"/>
      <c r="Z628" s="357"/>
      <c r="AA628" s="357"/>
      <c r="AB628" s="357"/>
      <c r="AC628" s="357"/>
      <c r="AD628" s="357"/>
      <c r="AE628" s="357"/>
      <c r="AF628" s="357"/>
      <c r="AG628" s="357"/>
      <c r="AH628" s="357"/>
      <c r="AI628" s="357"/>
      <c r="AJ628" s="357"/>
      <c r="AK628" s="357"/>
      <c r="AL628" s="357"/>
      <c r="AM628" s="357"/>
      <c r="AN628" s="357"/>
      <c r="AO628" s="357"/>
      <c r="AP628" s="357"/>
      <c r="AQ628" s="357"/>
      <c r="AR628" s="357"/>
      <c r="AS628" s="357"/>
      <c r="AT628" s="357"/>
      <c r="AU628" s="357"/>
      <c r="AV628" s="357"/>
      <c r="AW628" s="357"/>
      <c r="AX628" s="357"/>
      <c r="AY628" s="357"/>
      <c r="AZ628" s="357"/>
      <c r="BA628" s="357"/>
      <c r="BB628" s="357"/>
    </row>
    <row r="629" ht="12.75" customHeight="1">
      <c r="A629" s="357"/>
      <c r="B629" s="357"/>
      <c r="C629" s="357"/>
      <c r="D629" s="357"/>
      <c r="E629" s="357"/>
      <c r="F629" s="357"/>
      <c r="G629" s="357"/>
      <c r="H629" s="357"/>
      <c r="I629" s="357"/>
      <c r="J629" s="357"/>
      <c r="K629" s="357"/>
      <c r="L629" s="357"/>
      <c r="M629" s="357"/>
      <c r="N629" s="357"/>
      <c r="O629" s="357"/>
      <c r="P629" s="357"/>
      <c r="Q629" s="357"/>
      <c r="R629" s="357"/>
      <c r="S629" s="357"/>
      <c r="T629" s="357"/>
      <c r="U629" s="357"/>
      <c r="V629" s="357"/>
      <c r="W629" s="357"/>
      <c r="X629" s="357"/>
      <c r="Y629" s="357"/>
      <c r="Z629" s="357"/>
      <c r="AA629" s="357"/>
      <c r="AB629" s="357"/>
      <c r="AC629" s="357"/>
      <c r="AD629" s="357"/>
      <c r="AE629" s="357"/>
      <c r="AF629" s="357"/>
      <c r="AG629" s="357"/>
      <c r="AH629" s="357"/>
      <c r="AI629" s="357"/>
      <c r="AJ629" s="357"/>
      <c r="AK629" s="357"/>
      <c r="AL629" s="357"/>
      <c r="AM629" s="357"/>
      <c r="AN629" s="357"/>
      <c r="AO629" s="357"/>
      <c r="AP629" s="357"/>
      <c r="AQ629" s="357"/>
      <c r="AR629" s="357"/>
      <c r="AS629" s="357"/>
      <c r="AT629" s="357"/>
      <c r="AU629" s="357"/>
      <c r="AV629" s="357"/>
      <c r="AW629" s="357"/>
      <c r="AX629" s="357"/>
      <c r="AY629" s="357"/>
      <c r="AZ629" s="357"/>
      <c r="BA629" s="357"/>
      <c r="BB629" s="357"/>
    </row>
    <row r="630" ht="12.75" customHeight="1">
      <c r="A630" s="357"/>
      <c r="B630" s="357"/>
      <c r="C630" s="357"/>
      <c r="D630" s="357"/>
      <c r="E630" s="357"/>
      <c r="F630" s="357"/>
      <c r="G630" s="357"/>
      <c r="H630" s="357"/>
      <c r="I630" s="357"/>
      <c r="J630" s="357"/>
      <c r="K630" s="357"/>
      <c r="L630" s="357"/>
      <c r="M630" s="357"/>
      <c r="N630" s="357"/>
      <c r="O630" s="357"/>
      <c r="P630" s="357"/>
      <c r="Q630" s="357"/>
      <c r="R630" s="357"/>
      <c r="S630" s="357"/>
      <c r="T630" s="357"/>
      <c r="U630" s="357"/>
      <c r="V630" s="357"/>
      <c r="W630" s="357"/>
      <c r="X630" s="357"/>
      <c r="Y630" s="357"/>
      <c r="Z630" s="357"/>
      <c r="AA630" s="357"/>
      <c r="AB630" s="357"/>
      <c r="AC630" s="357"/>
      <c r="AD630" s="357"/>
      <c r="AE630" s="357"/>
      <c r="AF630" s="357"/>
      <c r="AG630" s="357"/>
      <c r="AH630" s="357"/>
      <c r="AI630" s="357"/>
      <c r="AJ630" s="357"/>
      <c r="AK630" s="357"/>
      <c r="AL630" s="357"/>
      <c r="AM630" s="357"/>
      <c r="AN630" s="357"/>
      <c r="AO630" s="357"/>
      <c r="AP630" s="357"/>
      <c r="AQ630" s="357"/>
      <c r="AR630" s="357"/>
      <c r="AS630" s="357"/>
      <c r="AT630" s="357"/>
      <c r="AU630" s="357"/>
      <c r="AV630" s="357"/>
      <c r="AW630" s="357"/>
      <c r="AX630" s="357"/>
      <c r="AY630" s="357"/>
      <c r="AZ630" s="357"/>
      <c r="BA630" s="357"/>
      <c r="BB630" s="357"/>
    </row>
    <row r="631" ht="12.75" customHeight="1">
      <c r="A631" s="357"/>
      <c r="B631" s="357"/>
      <c r="C631" s="357"/>
      <c r="D631" s="357"/>
      <c r="E631" s="357"/>
      <c r="F631" s="357"/>
      <c r="G631" s="357"/>
      <c r="H631" s="357"/>
      <c r="I631" s="357"/>
      <c r="J631" s="357"/>
      <c r="K631" s="357"/>
      <c r="L631" s="357"/>
      <c r="M631" s="357"/>
      <c r="N631" s="357"/>
      <c r="O631" s="357"/>
      <c r="P631" s="357"/>
      <c r="Q631" s="357"/>
      <c r="R631" s="357"/>
      <c r="S631" s="357"/>
      <c r="T631" s="357"/>
      <c r="U631" s="357"/>
      <c r="V631" s="357"/>
      <c r="W631" s="357"/>
      <c r="X631" s="357"/>
      <c r="Y631" s="357"/>
      <c r="Z631" s="357"/>
      <c r="AA631" s="357"/>
      <c r="AB631" s="357"/>
      <c r="AC631" s="357"/>
      <c r="AD631" s="357"/>
      <c r="AE631" s="357"/>
      <c r="AF631" s="357"/>
      <c r="AG631" s="357"/>
      <c r="AH631" s="357"/>
      <c r="AI631" s="357"/>
      <c r="AJ631" s="357"/>
      <c r="AK631" s="357"/>
      <c r="AL631" s="357"/>
      <c r="AM631" s="357"/>
      <c r="AN631" s="357"/>
      <c r="AO631" s="357"/>
      <c r="AP631" s="357"/>
      <c r="AQ631" s="357"/>
      <c r="AR631" s="357"/>
      <c r="AS631" s="357"/>
      <c r="AT631" s="357"/>
      <c r="AU631" s="357"/>
      <c r="AV631" s="357"/>
      <c r="AW631" s="357"/>
      <c r="AX631" s="357"/>
      <c r="AY631" s="357"/>
      <c r="AZ631" s="357"/>
      <c r="BA631" s="357"/>
      <c r="BB631" s="357"/>
    </row>
    <row r="632" ht="12.75" customHeight="1">
      <c r="A632" s="357"/>
      <c r="B632" s="357"/>
      <c r="C632" s="357"/>
      <c r="D632" s="357"/>
      <c r="E632" s="357"/>
      <c r="F632" s="357"/>
      <c r="G632" s="357"/>
      <c r="H632" s="357"/>
      <c r="I632" s="357"/>
      <c r="J632" s="357"/>
      <c r="K632" s="357"/>
      <c r="L632" s="357"/>
      <c r="M632" s="357"/>
      <c r="N632" s="357"/>
      <c r="O632" s="357"/>
      <c r="P632" s="357"/>
      <c r="Q632" s="357"/>
      <c r="R632" s="357"/>
      <c r="S632" s="357"/>
      <c r="T632" s="357"/>
      <c r="U632" s="357"/>
      <c r="V632" s="357"/>
      <c r="W632" s="357"/>
      <c r="X632" s="357"/>
      <c r="Y632" s="357"/>
      <c r="Z632" s="357"/>
      <c r="AA632" s="357"/>
      <c r="AB632" s="357"/>
      <c r="AC632" s="357"/>
      <c r="AD632" s="357"/>
      <c r="AE632" s="357"/>
      <c r="AF632" s="357"/>
      <c r="AG632" s="357"/>
      <c r="AH632" s="357"/>
      <c r="AI632" s="357"/>
      <c r="AJ632" s="357"/>
      <c r="AK632" s="357"/>
      <c r="AL632" s="357"/>
      <c r="AM632" s="357"/>
      <c r="AN632" s="357"/>
      <c r="AO632" s="357"/>
      <c r="AP632" s="357"/>
      <c r="AQ632" s="357"/>
      <c r="AR632" s="357"/>
      <c r="AS632" s="357"/>
      <c r="AT632" s="357"/>
      <c r="AU632" s="357"/>
      <c r="AV632" s="357"/>
      <c r="AW632" s="357"/>
      <c r="AX632" s="357"/>
      <c r="AY632" s="357"/>
      <c r="AZ632" s="357"/>
      <c r="BA632" s="357"/>
      <c r="BB632" s="357"/>
    </row>
    <row r="633" ht="12.75" customHeight="1">
      <c r="A633" s="357"/>
      <c r="B633" s="357"/>
      <c r="C633" s="357"/>
      <c r="D633" s="357"/>
      <c r="E633" s="357"/>
      <c r="F633" s="357"/>
      <c r="G633" s="357"/>
      <c r="H633" s="357"/>
      <c r="I633" s="357"/>
      <c r="J633" s="357"/>
      <c r="K633" s="357"/>
      <c r="L633" s="357"/>
      <c r="M633" s="357"/>
      <c r="N633" s="357"/>
      <c r="O633" s="357"/>
      <c r="P633" s="357"/>
      <c r="Q633" s="357"/>
      <c r="R633" s="357"/>
      <c r="S633" s="357"/>
      <c r="T633" s="357"/>
      <c r="U633" s="357"/>
      <c r="V633" s="357"/>
      <c r="W633" s="357"/>
      <c r="X633" s="357"/>
      <c r="Y633" s="357"/>
      <c r="Z633" s="357"/>
      <c r="AA633" s="357"/>
      <c r="AB633" s="357"/>
      <c r="AC633" s="357"/>
      <c r="AD633" s="357"/>
      <c r="AE633" s="357"/>
      <c r="AF633" s="357"/>
      <c r="AG633" s="357"/>
      <c r="AH633" s="357"/>
      <c r="AI633" s="357"/>
      <c r="AJ633" s="357"/>
      <c r="AK633" s="357"/>
      <c r="AL633" s="357"/>
      <c r="AM633" s="357"/>
      <c r="AN633" s="357"/>
      <c r="AO633" s="357"/>
      <c r="AP633" s="357"/>
      <c r="AQ633" s="357"/>
      <c r="AR633" s="357"/>
      <c r="AS633" s="357"/>
      <c r="AT633" s="357"/>
      <c r="AU633" s="357"/>
      <c r="AV633" s="357"/>
      <c r="AW633" s="357"/>
      <c r="AX633" s="357"/>
      <c r="AY633" s="357"/>
      <c r="AZ633" s="357"/>
      <c r="BA633" s="357"/>
      <c r="BB633" s="357"/>
    </row>
    <row r="634" ht="12.75" customHeight="1">
      <c r="A634" s="357"/>
      <c r="B634" s="357"/>
      <c r="C634" s="357"/>
      <c r="D634" s="357"/>
      <c r="E634" s="357"/>
      <c r="F634" s="357"/>
      <c r="G634" s="357"/>
      <c r="H634" s="357"/>
      <c r="I634" s="357"/>
      <c r="J634" s="357"/>
      <c r="K634" s="357"/>
      <c r="L634" s="357"/>
      <c r="M634" s="357"/>
      <c r="N634" s="357"/>
      <c r="O634" s="357"/>
      <c r="P634" s="357"/>
      <c r="Q634" s="357"/>
      <c r="R634" s="357"/>
      <c r="S634" s="357"/>
      <c r="T634" s="357"/>
      <c r="U634" s="357"/>
      <c r="V634" s="357"/>
      <c r="W634" s="357"/>
      <c r="X634" s="357"/>
      <c r="Y634" s="357"/>
      <c r="Z634" s="357"/>
      <c r="AA634" s="357"/>
      <c r="AB634" s="357"/>
      <c r="AC634" s="357"/>
      <c r="AD634" s="357"/>
      <c r="AE634" s="357"/>
      <c r="AF634" s="357"/>
      <c r="AG634" s="357"/>
      <c r="AH634" s="357"/>
      <c r="AI634" s="357"/>
      <c r="AJ634" s="357"/>
      <c r="AK634" s="357"/>
      <c r="AL634" s="357"/>
      <c r="AM634" s="357"/>
      <c r="AN634" s="357"/>
      <c r="AO634" s="357"/>
      <c r="AP634" s="357"/>
      <c r="AQ634" s="357"/>
      <c r="AR634" s="357"/>
      <c r="AS634" s="357"/>
      <c r="AT634" s="357"/>
      <c r="AU634" s="357"/>
      <c r="AV634" s="357"/>
      <c r="AW634" s="357"/>
      <c r="AX634" s="357"/>
      <c r="AY634" s="357"/>
      <c r="AZ634" s="357"/>
      <c r="BA634" s="357"/>
      <c r="BB634" s="357"/>
    </row>
    <row r="635" ht="12.75" customHeight="1">
      <c r="A635" s="357"/>
      <c r="B635" s="357"/>
      <c r="C635" s="357"/>
      <c r="D635" s="357"/>
      <c r="E635" s="357"/>
      <c r="F635" s="357"/>
      <c r="G635" s="357"/>
      <c r="H635" s="357"/>
      <c r="I635" s="357"/>
      <c r="J635" s="357"/>
      <c r="K635" s="357"/>
      <c r="L635" s="357"/>
      <c r="M635" s="357"/>
      <c r="N635" s="357"/>
      <c r="O635" s="357"/>
      <c r="P635" s="357"/>
      <c r="Q635" s="357"/>
      <c r="R635" s="357"/>
      <c r="S635" s="357"/>
      <c r="T635" s="357"/>
      <c r="U635" s="357"/>
      <c r="V635" s="357"/>
      <c r="W635" s="357"/>
      <c r="X635" s="357"/>
      <c r="Y635" s="357"/>
      <c r="Z635" s="357"/>
      <c r="AA635" s="357"/>
      <c r="AB635" s="357"/>
      <c r="AC635" s="357"/>
      <c r="AD635" s="357"/>
      <c r="AE635" s="357"/>
      <c r="AF635" s="357"/>
      <c r="AG635" s="357"/>
      <c r="AH635" s="357"/>
      <c r="AI635" s="357"/>
      <c r="AJ635" s="357"/>
      <c r="AK635" s="357"/>
      <c r="AL635" s="357"/>
      <c r="AM635" s="357"/>
      <c r="AN635" s="357"/>
      <c r="AO635" s="357"/>
      <c r="AP635" s="357"/>
      <c r="AQ635" s="357"/>
      <c r="AR635" s="357"/>
      <c r="AS635" s="357"/>
      <c r="AT635" s="357"/>
      <c r="AU635" s="357"/>
      <c r="AV635" s="357"/>
      <c r="AW635" s="357"/>
      <c r="AX635" s="357"/>
      <c r="AY635" s="357"/>
      <c r="AZ635" s="357"/>
      <c r="BA635" s="357"/>
      <c r="BB635" s="357"/>
    </row>
    <row r="636" ht="12.75" customHeight="1">
      <c r="A636" s="357"/>
      <c r="B636" s="357"/>
      <c r="C636" s="357"/>
      <c r="D636" s="357"/>
      <c r="E636" s="357"/>
      <c r="F636" s="357"/>
      <c r="G636" s="357"/>
      <c r="H636" s="357"/>
      <c r="I636" s="357"/>
      <c r="J636" s="357"/>
      <c r="K636" s="357"/>
      <c r="L636" s="357"/>
      <c r="M636" s="357"/>
      <c r="N636" s="357"/>
      <c r="O636" s="357"/>
      <c r="P636" s="357"/>
      <c r="Q636" s="357"/>
      <c r="R636" s="357"/>
      <c r="S636" s="357"/>
      <c r="T636" s="357"/>
      <c r="U636" s="357"/>
      <c r="V636" s="357"/>
      <c r="W636" s="357"/>
      <c r="X636" s="357"/>
      <c r="Y636" s="357"/>
      <c r="Z636" s="357"/>
      <c r="AA636" s="357"/>
      <c r="AB636" s="357"/>
      <c r="AC636" s="357"/>
      <c r="AD636" s="357"/>
      <c r="AE636" s="357"/>
      <c r="AF636" s="357"/>
      <c r="AG636" s="357"/>
      <c r="AH636" s="357"/>
      <c r="AI636" s="357"/>
      <c r="AJ636" s="357"/>
      <c r="AK636" s="357"/>
      <c r="AL636" s="357"/>
      <c r="AM636" s="357"/>
      <c r="AN636" s="357"/>
      <c r="AO636" s="357"/>
      <c r="AP636" s="357"/>
      <c r="AQ636" s="357"/>
      <c r="AR636" s="357"/>
      <c r="AS636" s="357"/>
      <c r="AT636" s="357"/>
      <c r="AU636" s="357"/>
      <c r="AV636" s="357"/>
      <c r="AW636" s="357"/>
      <c r="AX636" s="357"/>
      <c r="AY636" s="357"/>
      <c r="AZ636" s="357"/>
      <c r="BA636" s="357"/>
      <c r="BB636" s="357"/>
    </row>
    <row r="637" ht="12.75" customHeight="1">
      <c r="A637" s="357"/>
      <c r="B637" s="357"/>
      <c r="C637" s="357"/>
      <c r="D637" s="357"/>
      <c r="E637" s="357"/>
      <c r="F637" s="357"/>
      <c r="G637" s="357"/>
      <c r="H637" s="357"/>
      <c r="I637" s="357"/>
      <c r="J637" s="357"/>
      <c r="K637" s="357"/>
      <c r="L637" s="357"/>
      <c r="M637" s="357"/>
      <c r="N637" s="357"/>
      <c r="O637" s="357"/>
      <c r="P637" s="357"/>
      <c r="Q637" s="357"/>
      <c r="R637" s="357"/>
      <c r="S637" s="357"/>
      <c r="T637" s="357"/>
      <c r="U637" s="357"/>
      <c r="V637" s="357"/>
      <c r="W637" s="357"/>
      <c r="X637" s="357"/>
      <c r="Y637" s="357"/>
      <c r="Z637" s="357"/>
      <c r="AA637" s="357"/>
      <c r="AB637" s="357"/>
      <c r="AC637" s="357"/>
      <c r="AD637" s="357"/>
      <c r="AE637" s="357"/>
      <c r="AF637" s="357"/>
      <c r="AG637" s="357"/>
      <c r="AH637" s="357"/>
      <c r="AI637" s="357"/>
      <c r="AJ637" s="357"/>
      <c r="AK637" s="357"/>
      <c r="AL637" s="357"/>
      <c r="AM637" s="357"/>
      <c r="AN637" s="357"/>
      <c r="AO637" s="357"/>
      <c r="AP637" s="357"/>
      <c r="AQ637" s="357"/>
      <c r="AR637" s="357"/>
      <c r="AS637" s="357"/>
      <c r="AT637" s="357"/>
      <c r="AU637" s="357"/>
      <c r="AV637" s="357"/>
      <c r="AW637" s="357"/>
      <c r="AX637" s="357"/>
      <c r="AY637" s="357"/>
      <c r="AZ637" s="357"/>
      <c r="BA637" s="357"/>
      <c r="BB637" s="357"/>
    </row>
    <row r="638" ht="12.75" customHeight="1">
      <c r="A638" s="357"/>
      <c r="B638" s="357"/>
      <c r="C638" s="357"/>
      <c r="D638" s="357"/>
      <c r="E638" s="357"/>
      <c r="F638" s="357"/>
      <c r="G638" s="357"/>
      <c r="H638" s="357"/>
      <c r="I638" s="357"/>
      <c r="J638" s="357"/>
      <c r="K638" s="357"/>
      <c r="L638" s="357"/>
      <c r="M638" s="357"/>
      <c r="N638" s="357"/>
      <c r="O638" s="357"/>
      <c r="P638" s="357"/>
      <c r="Q638" s="357"/>
      <c r="R638" s="357"/>
      <c r="S638" s="357"/>
      <c r="T638" s="357"/>
      <c r="U638" s="357"/>
      <c r="V638" s="357"/>
      <c r="W638" s="357"/>
      <c r="X638" s="357"/>
      <c r="Y638" s="357"/>
      <c r="Z638" s="357"/>
      <c r="AA638" s="357"/>
      <c r="AB638" s="357"/>
      <c r="AC638" s="357"/>
      <c r="AD638" s="357"/>
      <c r="AE638" s="357"/>
      <c r="AF638" s="357"/>
      <c r="AG638" s="357"/>
      <c r="AH638" s="357"/>
      <c r="AI638" s="357"/>
      <c r="AJ638" s="357"/>
      <c r="AK638" s="357"/>
      <c r="AL638" s="357"/>
      <c r="AM638" s="357"/>
      <c r="AN638" s="357"/>
      <c r="AO638" s="357"/>
      <c r="AP638" s="357"/>
      <c r="AQ638" s="357"/>
      <c r="AR638" s="357"/>
      <c r="AS638" s="357"/>
      <c r="AT638" s="357"/>
      <c r="AU638" s="357"/>
      <c r="AV638" s="357"/>
      <c r="AW638" s="357"/>
      <c r="AX638" s="357"/>
      <c r="AY638" s="357"/>
      <c r="AZ638" s="357"/>
      <c r="BA638" s="357"/>
      <c r="BB638" s="357"/>
    </row>
    <row r="639" ht="12.75" customHeight="1">
      <c r="A639" s="357"/>
      <c r="B639" s="357"/>
      <c r="C639" s="357"/>
      <c r="D639" s="357"/>
      <c r="E639" s="357"/>
      <c r="F639" s="357"/>
      <c r="G639" s="357"/>
      <c r="H639" s="357"/>
      <c r="I639" s="357"/>
      <c r="J639" s="357"/>
      <c r="K639" s="357"/>
      <c r="L639" s="357"/>
      <c r="M639" s="357"/>
      <c r="N639" s="357"/>
      <c r="O639" s="357"/>
      <c r="P639" s="357"/>
      <c r="Q639" s="357"/>
      <c r="R639" s="357"/>
      <c r="S639" s="357"/>
      <c r="T639" s="357"/>
      <c r="U639" s="357"/>
      <c r="V639" s="357"/>
      <c r="W639" s="357"/>
      <c r="X639" s="357"/>
      <c r="Y639" s="357"/>
      <c r="Z639" s="357"/>
      <c r="AA639" s="357"/>
      <c r="AB639" s="357"/>
      <c r="AC639" s="357"/>
      <c r="AD639" s="357"/>
      <c r="AE639" s="357"/>
      <c r="AF639" s="357"/>
      <c r="AG639" s="357"/>
      <c r="AH639" s="357"/>
      <c r="AI639" s="357"/>
      <c r="AJ639" s="357"/>
      <c r="AK639" s="357"/>
      <c r="AL639" s="357"/>
      <c r="AM639" s="357"/>
      <c r="AN639" s="357"/>
      <c r="AO639" s="357"/>
      <c r="AP639" s="357"/>
      <c r="AQ639" s="357"/>
      <c r="AR639" s="357"/>
      <c r="AS639" s="357"/>
      <c r="AT639" s="357"/>
      <c r="AU639" s="357"/>
      <c r="AV639" s="357"/>
      <c r="AW639" s="357"/>
      <c r="AX639" s="357"/>
      <c r="AY639" s="357"/>
      <c r="AZ639" s="357"/>
      <c r="BA639" s="357"/>
      <c r="BB639" s="357"/>
    </row>
    <row r="640" ht="12.75" customHeight="1">
      <c r="A640" s="357"/>
      <c r="B640" s="357"/>
      <c r="C640" s="357"/>
      <c r="D640" s="357"/>
      <c r="E640" s="357"/>
      <c r="F640" s="357"/>
      <c r="G640" s="357"/>
      <c r="H640" s="357"/>
      <c r="I640" s="357"/>
      <c r="J640" s="357"/>
      <c r="K640" s="357"/>
      <c r="L640" s="357"/>
      <c r="M640" s="357"/>
      <c r="N640" s="357"/>
      <c r="O640" s="357"/>
      <c r="P640" s="357"/>
      <c r="Q640" s="357"/>
      <c r="R640" s="357"/>
      <c r="S640" s="357"/>
      <c r="T640" s="357"/>
      <c r="U640" s="357"/>
      <c r="V640" s="357"/>
      <c r="W640" s="357"/>
      <c r="X640" s="357"/>
      <c r="Y640" s="357"/>
      <c r="Z640" s="357"/>
      <c r="AA640" s="357"/>
      <c r="AB640" s="357"/>
      <c r="AC640" s="357"/>
      <c r="AD640" s="357"/>
      <c r="AE640" s="357"/>
      <c r="AF640" s="357"/>
      <c r="AG640" s="357"/>
      <c r="AH640" s="357"/>
      <c r="AI640" s="357"/>
      <c r="AJ640" s="357"/>
      <c r="AK640" s="357"/>
      <c r="AL640" s="357"/>
      <c r="AM640" s="357"/>
      <c r="AN640" s="357"/>
      <c r="AO640" s="357"/>
      <c r="AP640" s="357"/>
      <c r="AQ640" s="357"/>
      <c r="AR640" s="357"/>
      <c r="AS640" s="357"/>
      <c r="AT640" s="357"/>
      <c r="AU640" s="357"/>
      <c r="AV640" s="357"/>
      <c r="AW640" s="357"/>
      <c r="AX640" s="357"/>
      <c r="AY640" s="357"/>
      <c r="AZ640" s="357"/>
      <c r="BA640" s="357"/>
      <c r="BB640" s="357"/>
    </row>
    <row r="641" ht="12.75" customHeight="1">
      <c r="A641" s="357"/>
      <c r="B641" s="357"/>
      <c r="C641" s="357"/>
      <c r="D641" s="357"/>
      <c r="E641" s="357"/>
      <c r="F641" s="357"/>
      <c r="G641" s="357"/>
      <c r="H641" s="357"/>
      <c r="I641" s="357"/>
      <c r="J641" s="357"/>
      <c r="K641" s="357"/>
      <c r="L641" s="357"/>
      <c r="M641" s="357"/>
      <c r="N641" s="357"/>
      <c r="O641" s="357"/>
      <c r="P641" s="357"/>
      <c r="Q641" s="357"/>
      <c r="R641" s="357"/>
      <c r="S641" s="357"/>
      <c r="T641" s="357"/>
      <c r="U641" s="357"/>
      <c r="V641" s="357"/>
      <c r="W641" s="357"/>
      <c r="X641" s="357"/>
      <c r="Y641" s="357"/>
      <c r="Z641" s="357"/>
      <c r="AA641" s="357"/>
      <c r="AB641" s="357"/>
      <c r="AC641" s="357"/>
      <c r="AD641" s="357"/>
      <c r="AE641" s="357"/>
      <c r="AF641" s="357"/>
      <c r="AG641" s="357"/>
      <c r="AH641" s="357"/>
      <c r="AI641" s="357"/>
      <c r="AJ641" s="357"/>
      <c r="AK641" s="357"/>
      <c r="AL641" s="357"/>
      <c r="AM641" s="357"/>
      <c r="AN641" s="357"/>
      <c r="AO641" s="357"/>
      <c r="AP641" s="357"/>
      <c r="AQ641" s="357"/>
      <c r="AR641" s="357"/>
      <c r="AS641" s="357"/>
      <c r="AT641" s="357"/>
      <c r="AU641" s="357"/>
      <c r="AV641" s="357"/>
      <c r="AW641" s="357"/>
      <c r="AX641" s="357"/>
      <c r="AY641" s="357"/>
      <c r="AZ641" s="357"/>
      <c r="BA641" s="357"/>
      <c r="BB641" s="357"/>
    </row>
    <row r="642" ht="12.75" customHeight="1">
      <c r="A642" s="357"/>
      <c r="B642" s="357"/>
      <c r="C642" s="357"/>
      <c r="D642" s="357"/>
      <c r="E642" s="357"/>
      <c r="F642" s="357"/>
      <c r="G642" s="357"/>
      <c r="H642" s="357"/>
      <c r="I642" s="357"/>
      <c r="J642" s="357"/>
      <c r="K642" s="357"/>
      <c r="L642" s="357"/>
      <c r="M642" s="357"/>
      <c r="N642" s="357"/>
      <c r="O642" s="357"/>
      <c r="P642" s="357"/>
      <c r="Q642" s="357"/>
      <c r="R642" s="357"/>
      <c r="S642" s="357"/>
      <c r="T642" s="357"/>
      <c r="U642" s="357"/>
      <c r="V642" s="357"/>
      <c r="W642" s="357"/>
      <c r="X642" s="357"/>
      <c r="Y642" s="357"/>
      <c r="Z642" s="357"/>
      <c r="AA642" s="357"/>
      <c r="AB642" s="357"/>
      <c r="AC642" s="357"/>
      <c r="AD642" s="357"/>
      <c r="AE642" s="357"/>
      <c r="AF642" s="357"/>
      <c r="AG642" s="357"/>
      <c r="AH642" s="357"/>
      <c r="AI642" s="357"/>
      <c r="AJ642" s="357"/>
      <c r="AK642" s="357"/>
      <c r="AL642" s="357"/>
      <c r="AM642" s="357"/>
      <c r="AN642" s="357"/>
      <c r="AO642" s="357"/>
      <c r="AP642" s="357"/>
      <c r="AQ642" s="357"/>
      <c r="AR642" s="357"/>
      <c r="AS642" s="357"/>
      <c r="AT642" s="357"/>
      <c r="AU642" s="357"/>
      <c r="AV642" s="357"/>
      <c r="AW642" s="357"/>
      <c r="AX642" s="357"/>
      <c r="AY642" s="357"/>
      <c r="AZ642" s="357"/>
      <c r="BA642" s="357"/>
      <c r="BB642" s="357"/>
    </row>
    <row r="643" ht="12.75" customHeight="1">
      <c r="A643" s="357"/>
      <c r="B643" s="357"/>
      <c r="C643" s="357"/>
      <c r="D643" s="357"/>
      <c r="E643" s="357"/>
      <c r="F643" s="357"/>
      <c r="G643" s="357"/>
      <c r="H643" s="357"/>
      <c r="I643" s="357"/>
      <c r="J643" s="357"/>
      <c r="K643" s="357"/>
      <c r="L643" s="357"/>
      <c r="M643" s="357"/>
      <c r="N643" s="357"/>
      <c r="O643" s="357"/>
      <c r="P643" s="357"/>
      <c r="Q643" s="357"/>
      <c r="R643" s="357"/>
      <c r="S643" s="357"/>
      <c r="T643" s="357"/>
      <c r="U643" s="357"/>
      <c r="V643" s="357"/>
      <c r="W643" s="357"/>
      <c r="X643" s="357"/>
      <c r="Y643" s="357"/>
      <c r="Z643" s="357"/>
      <c r="AA643" s="357"/>
      <c r="AB643" s="357"/>
      <c r="AC643" s="357"/>
      <c r="AD643" s="357"/>
      <c r="AE643" s="357"/>
      <c r="AF643" s="357"/>
      <c r="AG643" s="357"/>
      <c r="AH643" s="357"/>
      <c r="AI643" s="357"/>
      <c r="AJ643" s="357"/>
      <c r="AK643" s="357"/>
      <c r="AL643" s="357"/>
      <c r="AM643" s="357"/>
      <c r="AN643" s="357"/>
      <c r="AO643" s="357"/>
      <c r="AP643" s="357"/>
      <c r="AQ643" s="357"/>
      <c r="AR643" s="357"/>
      <c r="AS643" s="357"/>
      <c r="AT643" s="357"/>
      <c r="AU643" s="357"/>
      <c r="AV643" s="357"/>
      <c r="AW643" s="357"/>
      <c r="AX643" s="357"/>
      <c r="AY643" s="357"/>
      <c r="AZ643" s="357"/>
      <c r="BA643" s="357"/>
      <c r="BB643" s="357"/>
    </row>
    <row r="644" ht="12.75" customHeight="1">
      <c r="A644" s="357"/>
      <c r="B644" s="357"/>
      <c r="C644" s="357"/>
      <c r="D644" s="357"/>
      <c r="E644" s="357"/>
      <c r="F644" s="357"/>
      <c r="G644" s="357"/>
      <c r="H644" s="357"/>
      <c r="I644" s="357"/>
      <c r="J644" s="357"/>
      <c r="K644" s="357"/>
      <c r="L644" s="357"/>
      <c r="M644" s="357"/>
      <c r="N644" s="357"/>
      <c r="O644" s="357"/>
      <c r="P644" s="357"/>
      <c r="Q644" s="357"/>
      <c r="R644" s="357"/>
      <c r="S644" s="357"/>
      <c r="T644" s="357"/>
      <c r="U644" s="357"/>
      <c r="V644" s="357"/>
      <c r="W644" s="357"/>
      <c r="X644" s="357"/>
      <c r="Y644" s="357"/>
      <c r="Z644" s="357"/>
      <c r="AA644" s="357"/>
      <c r="AB644" s="357"/>
      <c r="AC644" s="357"/>
      <c r="AD644" s="357"/>
      <c r="AE644" s="357"/>
      <c r="AF644" s="357"/>
      <c r="AG644" s="357"/>
      <c r="AH644" s="357"/>
      <c r="AI644" s="357"/>
      <c r="AJ644" s="357"/>
      <c r="AK644" s="357"/>
      <c r="AL644" s="357"/>
      <c r="AM644" s="357"/>
      <c r="AN644" s="357"/>
      <c r="AO644" s="357"/>
      <c r="AP644" s="357"/>
      <c r="AQ644" s="357"/>
      <c r="AR644" s="357"/>
      <c r="AS644" s="357"/>
      <c r="AT644" s="357"/>
      <c r="AU644" s="357"/>
      <c r="AV644" s="357"/>
      <c r="AW644" s="357"/>
      <c r="AX644" s="357"/>
      <c r="AY644" s="357"/>
      <c r="AZ644" s="357"/>
      <c r="BA644" s="357"/>
      <c r="BB644" s="357"/>
    </row>
    <row r="645" ht="12.75" customHeight="1">
      <c r="A645" s="357"/>
      <c r="B645" s="357"/>
      <c r="C645" s="357"/>
      <c r="D645" s="357"/>
      <c r="E645" s="357"/>
      <c r="F645" s="357"/>
      <c r="G645" s="357"/>
      <c r="H645" s="357"/>
      <c r="I645" s="357"/>
      <c r="J645" s="357"/>
      <c r="K645" s="357"/>
      <c r="L645" s="357"/>
      <c r="M645" s="357"/>
      <c r="N645" s="357"/>
      <c r="O645" s="357"/>
      <c r="P645" s="357"/>
      <c r="Q645" s="357"/>
      <c r="R645" s="357"/>
      <c r="S645" s="357"/>
      <c r="T645" s="357"/>
      <c r="U645" s="357"/>
      <c r="V645" s="357"/>
      <c r="W645" s="357"/>
      <c r="X645" s="357"/>
      <c r="Y645" s="357"/>
      <c r="Z645" s="357"/>
      <c r="AA645" s="357"/>
      <c r="AB645" s="357"/>
      <c r="AC645" s="357"/>
      <c r="AD645" s="357"/>
      <c r="AE645" s="357"/>
      <c r="AF645" s="357"/>
      <c r="AG645" s="357"/>
      <c r="AH645" s="357"/>
      <c r="AI645" s="357"/>
      <c r="AJ645" s="357"/>
      <c r="AK645" s="357"/>
      <c r="AL645" s="357"/>
      <c r="AM645" s="357"/>
      <c r="AN645" s="357"/>
      <c r="AO645" s="357"/>
      <c r="AP645" s="357"/>
      <c r="AQ645" s="357"/>
      <c r="AR645" s="357"/>
      <c r="AS645" s="357"/>
      <c r="AT645" s="357"/>
      <c r="AU645" s="357"/>
      <c r="AV645" s="357"/>
      <c r="AW645" s="357"/>
      <c r="AX645" s="357"/>
      <c r="AY645" s="357"/>
      <c r="AZ645" s="357"/>
      <c r="BA645" s="357"/>
      <c r="BB645" s="357"/>
    </row>
    <row r="646" ht="12.75" customHeight="1">
      <c r="A646" s="357"/>
      <c r="B646" s="357"/>
      <c r="C646" s="357"/>
      <c r="D646" s="357"/>
      <c r="E646" s="357"/>
      <c r="F646" s="357"/>
      <c r="G646" s="357"/>
      <c r="H646" s="357"/>
      <c r="I646" s="357"/>
      <c r="J646" s="357"/>
      <c r="K646" s="357"/>
      <c r="L646" s="357"/>
      <c r="M646" s="357"/>
      <c r="N646" s="357"/>
      <c r="O646" s="357"/>
      <c r="P646" s="357"/>
      <c r="Q646" s="357"/>
      <c r="R646" s="357"/>
      <c r="S646" s="357"/>
      <c r="T646" s="357"/>
      <c r="U646" s="357"/>
      <c r="V646" s="357"/>
      <c r="W646" s="357"/>
      <c r="X646" s="357"/>
      <c r="Y646" s="357"/>
      <c r="Z646" s="357"/>
      <c r="AA646" s="357"/>
      <c r="AB646" s="357"/>
      <c r="AC646" s="357"/>
      <c r="AD646" s="357"/>
      <c r="AE646" s="357"/>
      <c r="AF646" s="357"/>
      <c r="AG646" s="357"/>
      <c r="AH646" s="357"/>
      <c r="AI646" s="357"/>
      <c r="AJ646" s="357"/>
      <c r="AK646" s="357"/>
      <c r="AL646" s="357"/>
      <c r="AM646" s="357"/>
      <c r="AN646" s="357"/>
      <c r="AO646" s="357"/>
      <c r="AP646" s="357"/>
      <c r="AQ646" s="357"/>
      <c r="AR646" s="357"/>
      <c r="AS646" s="357"/>
      <c r="AT646" s="357"/>
      <c r="AU646" s="357"/>
      <c r="AV646" s="357"/>
      <c r="AW646" s="357"/>
      <c r="AX646" s="357"/>
      <c r="AY646" s="357"/>
      <c r="AZ646" s="357"/>
      <c r="BA646" s="357"/>
      <c r="BB646" s="357"/>
    </row>
    <row r="647" ht="12.75" customHeight="1">
      <c r="A647" s="357"/>
      <c r="B647" s="357"/>
      <c r="C647" s="357"/>
      <c r="D647" s="357"/>
      <c r="E647" s="357"/>
      <c r="F647" s="357"/>
      <c r="G647" s="357"/>
      <c r="H647" s="357"/>
      <c r="I647" s="357"/>
      <c r="J647" s="357"/>
      <c r="K647" s="357"/>
      <c r="L647" s="357"/>
      <c r="M647" s="357"/>
      <c r="N647" s="357"/>
      <c r="O647" s="357"/>
      <c r="P647" s="357"/>
      <c r="Q647" s="357"/>
      <c r="R647" s="357"/>
      <c r="S647" s="357"/>
      <c r="T647" s="357"/>
      <c r="U647" s="357"/>
      <c r="V647" s="357"/>
      <c r="W647" s="357"/>
      <c r="X647" s="357"/>
      <c r="Y647" s="357"/>
      <c r="Z647" s="357"/>
      <c r="AA647" s="357"/>
      <c r="AB647" s="357"/>
      <c r="AC647" s="357"/>
      <c r="AD647" s="357"/>
      <c r="AE647" s="357"/>
      <c r="AF647" s="357"/>
      <c r="AG647" s="357"/>
      <c r="AH647" s="357"/>
      <c r="AI647" s="357"/>
      <c r="AJ647" s="357"/>
      <c r="AK647" s="357"/>
      <c r="AL647" s="357"/>
      <c r="AM647" s="357"/>
      <c r="AN647" s="357"/>
      <c r="AO647" s="357"/>
      <c r="AP647" s="357"/>
      <c r="AQ647" s="357"/>
      <c r="AR647" s="357"/>
      <c r="AS647" s="357"/>
      <c r="AT647" s="357"/>
      <c r="AU647" s="357"/>
      <c r="AV647" s="357"/>
      <c r="AW647" s="357"/>
      <c r="AX647" s="357"/>
      <c r="AY647" s="357"/>
      <c r="AZ647" s="357"/>
      <c r="BA647" s="357"/>
      <c r="BB647" s="357"/>
    </row>
    <row r="648" ht="12.75" customHeight="1">
      <c r="A648" s="357"/>
      <c r="B648" s="357"/>
      <c r="C648" s="357"/>
      <c r="D648" s="357"/>
      <c r="E648" s="357"/>
      <c r="F648" s="357"/>
      <c r="G648" s="357"/>
      <c r="H648" s="357"/>
      <c r="I648" s="357"/>
      <c r="J648" s="357"/>
      <c r="K648" s="357"/>
      <c r="L648" s="357"/>
      <c r="M648" s="357"/>
      <c r="N648" s="357"/>
      <c r="O648" s="357"/>
      <c r="P648" s="357"/>
      <c r="Q648" s="357"/>
      <c r="R648" s="357"/>
      <c r="S648" s="357"/>
      <c r="T648" s="357"/>
      <c r="U648" s="357"/>
      <c r="V648" s="357"/>
      <c r="W648" s="357"/>
      <c r="X648" s="357"/>
      <c r="Y648" s="357"/>
      <c r="Z648" s="357"/>
      <c r="AA648" s="357"/>
      <c r="AB648" s="357"/>
      <c r="AC648" s="357"/>
      <c r="AD648" s="357"/>
      <c r="AE648" s="357"/>
      <c r="AF648" s="357"/>
      <c r="AG648" s="357"/>
      <c r="AH648" s="357"/>
      <c r="AI648" s="357"/>
      <c r="AJ648" s="357"/>
      <c r="AK648" s="357"/>
      <c r="AL648" s="357"/>
      <c r="AM648" s="357"/>
      <c r="AN648" s="357"/>
      <c r="AO648" s="357"/>
      <c r="AP648" s="357"/>
      <c r="AQ648" s="357"/>
      <c r="AR648" s="357"/>
      <c r="AS648" s="357"/>
      <c r="AT648" s="357"/>
      <c r="AU648" s="357"/>
      <c r="AV648" s="357"/>
      <c r="AW648" s="357"/>
      <c r="AX648" s="357"/>
      <c r="AY648" s="357"/>
      <c r="AZ648" s="357"/>
      <c r="BA648" s="357"/>
      <c r="BB648" s="357"/>
    </row>
    <row r="649" ht="12.75" customHeight="1">
      <c r="A649" s="357"/>
      <c r="B649" s="357"/>
      <c r="C649" s="357"/>
      <c r="D649" s="357"/>
      <c r="E649" s="357"/>
      <c r="F649" s="357"/>
      <c r="G649" s="357"/>
      <c r="H649" s="357"/>
      <c r="I649" s="357"/>
      <c r="J649" s="357"/>
      <c r="K649" s="357"/>
      <c r="L649" s="357"/>
      <c r="M649" s="357"/>
      <c r="N649" s="357"/>
      <c r="O649" s="357"/>
      <c r="P649" s="357"/>
      <c r="Q649" s="357"/>
      <c r="R649" s="357"/>
      <c r="S649" s="357"/>
      <c r="T649" s="357"/>
      <c r="U649" s="357"/>
      <c r="V649" s="357"/>
      <c r="W649" s="357"/>
      <c r="X649" s="357"/>
      <c r="Y649" s="357"/>
      <c r="Z649" s="357"/>
      <c r="AA649" s="357"/>
      <c r="AB649" s="357"/>
      <c r="AC649" s="357"/>
      <c r="AD649" s="357"/>
      <c r="AE649" s="357"/>
      <c r="AF649" s="357"/>
      <c r="AG649" s="357"/>
      <c r="AH649" s="357"/>
      <c r="AI649" s="357"/>
      <c r="AJ649" s="357"/>
      <c r="AK649" s="357"/>
      <c r="AL649" s="357"/>
      <c r="AM649" s="357"/>
      <c r="AN649" s="357"/>
      <c r="AO649" s="357"/>
      <c r="AP649" s="357"/>
      <c r="AQ649" s="357"/>
      <c r="AR649" s="357"/>
      <c r="AS649" s="357"/>
      <c r="AT649" s="357"/>
      <c r="AU649" s="357"/>
      <c r="AV649" s="357"/>
      <c r="AW649" s="357"/>
      <c r="AX649" s="357"/>
      <c r="AY649" s="357"/>
      <c r="AZ649" s="357"/>
      <c r="BA649" s="357"/>
      <c r="BB649" s="357"/>
    </row>
    <row r="650" ht="12.75" customHeight="1">
      <c r="A650" s="357"/>
      <c r="B650" s="357"/>
      <c r="C650" s="357"/>
      <c r="D650" s="357"/>
      <c r="E650" s="357"/>
      <c r="F650" s="357"/>
      <c r="G650" s="357"/>
      <c r="H650" s="357"/>
      <c r="I650" s="357"/>
      <c r="J650" s="357"/>
      <c r="K650" s="357"/>
      <c r="L650" s="357"/>
      <c r="M650" s="357"/>
      <c r="N650" s="357"/>
      <c r="O650" s="357"/>
      <c r="P650" s="357"/>
      <c r="Q650" s="357"/>
      <c r="R650" s="357"/>
      <c r="S650" s="357"/>
      <c r="T650" s="357"/>
      <c r="U650" s="357"/>
      <c r="V650" s="357"/>
      <c r="W650" s="357"/>
      <c r="X650" s="357"/>
      <c r="Y650" s="357"/>
      <c r="Z650" s="357"/>
      <c r="AA650" s="357"/>
      <c r="AB650" s="357"/>
      <c r="AC650" s="357"/>
      <c r="AD650" s="357"/>
      <c r="AE650" s="357"/>
      <c r="AF650" s="357"/>
      <c r="AG650" s="357"/>
      <c r="AH650" s="357"/>
      <c r="AI650" s="357"/>
      <c r="AJ650" s="357"/>
      <c r="AK650" s="357"/>
      <c r="AL650" s="357"/>
      <c r="AM650" s="357"/>
      <c r="AN650" s="357"/>
      <c r="AO650" s="357"/>
      <c r="AP650" s="357"/>
      <c r="AQ650" s="357"/>
      <c r="AR650" s="357"/>
      <c r="AS650" s="357"/>
      <c r="AT650" s="357"/>
      <c r="AU650" s="357"/>
      <c r="AV650" s="357"/>
      <c r="AW650" s="357"/>
      <c r="AX650" s="357"/>
      <c r="AY650" s="357"/>
      <c r="AZ650" s="357"/>
      <c r="BA650" s="357"/>
      <c r="BB650" s="357"/>
    </row>
    <row r="651" ht="12.75" customHeight="1">
      <c r="A651" s="357"/>
      <c r="B651" s="357"/>
      <c r="C651" s="357"/>
      <c r="D651" s="357"/>
      <c r="E651" s="357"/>
      <c r="F651" s="357"/>
      <c r="G651" s="357"/>
      <c r="H651" s="357"/>
      <c r="I651" s="357"/>
      <c r="J651" s="357"/>
      <c r="K651" s="357"/>
      <c r="L651" s="357"/>
      <c r="M651" s="357"/>
      <c r="N651" s="357"/>
      <c r="O651" s="357"/>
      <c r="P651" s="357"/>
      <c r="Q651" s="357"/>
      <c r="R651" s="357"/>
      <c r="S651" s="357"/>
      <c r="T651" s="357"/>
      <c r="U651" s="357"/>
      <c r="V651" s="357"/>
      <c r="W651" s="357"/>
      <c r="X651" s="357"/>
      <c r="Y651" s="357"/>
      <c r="Z651" s="357"/>
      <c r="AA651" s="357"/>
      <c r="AB651" s="357"/>
      <c r="AC651" s="357"/>
      <c r="AD651" s="357"/>
      <c r="AE651" s="357"/>
      <c r="AF651" s="357"/>
      <c r="AG651" s="357"/>
      <c r="AH651" s="357"/>
      <c r="AI651" s="357"/>
      <c r="AJ651" s="357"/>
      <c r="AK651" s="357"/>
      <c r="AL651" s="357"/>
      <c r="AM651" s="357"/>
      <c r="AN651" s="357"/>
      <c r="AO651" s="357"/>
      <c r="AP651" s="357"/>
      <c r="AQ651" s="357"/>
      <c r="AR651" s="357"/>
      <c r="AS651" s="357"/>
      <c r="AT651" s="357"/>
      <c r="AU651" s="357"/>
      <c r="AV651" s="357"/>
      <c r="AW651" s="357"/>
      <c r="AX651" s="357"/>
      <c r="AY651" s="357"/>
      <c r="AZ651" s="357"/>
      <c r="BA651" s="357"/>
      <c r="BB651" s="357"/>
    </row>
    <row r="652" ht="12.75" customHeight="1">
      <c r="A652" s="357"/>
      <c r="B652" s="357"/>
      <c r="C652" s="357"/>
      <c r="D652" s="357"/>
      <c r="E652" s="357"/>
      <c r="F652" s="357"/>
      <c r="G652" s="357"/>
      <c r="H652" s="357"/>
      <c r="I652" s="357"/>
      <c r="J652" s="357"/>
      <c r="K652" s="357"/>
      <c r="L652" s="357"/>
      <c r="M652" s="357"/>
      <c r="N652" s="357"/>
      <c r="O652" s="357"/>
      <c r="P652" s="357"/>
      <c r="Q652" s="357"/>
      <c r="R652" s="357"/>
      <c r="S652" s="357"/>
      <c r="T652" s="357"/>
      <c r="U652" s="357"/>
      <c r="V652" s="357"/>
      <c r="W652" s="357"/>
      <c r="X652" s="357"/>
      <c r="Y652" s="357"/>
      <c r="Z652" s="357"/>
      <c r="AA652" s="357"/>
      <c r="AB652" s="357"/>
      <c r="AC652" s="357"/>
      <c r="AD652" s="357"/>
      <c r="AE652" s="357"/>
      <c r="AF652" s="357"/>
      <c r="AG652" s="357"/>
      <c r="AH652" s="357"/>
      <c r="AI652" s="357"/>
      <c r="AJ652" s="357"/>
      <c r="AK652" s="357"/>
      <c r="AL652" s="357"/>
      <c r="AM652" s="357"/>
      <c r="AN652" s="357"/>
      <c r="AO652" s="357"/>
      <c r="AP652" s="357"/>
      <c r="AQ652" s="357"/>
      <c r="AR652" s="357"/>
      <c r="AS652" s="357"/>
      <c r="AT652" s="357"/>
      <c r="AU652" s="357"/>
      <c r="AV652" s="357"/>
      <c r="AW652" s="357"/>
      <c r="AX652" s="357"/>
      <c r="AY652" s="357"/>
      <c r="AZ652" s="357"/>
      <c r="BA652" s="357"/>
      <c r="BB652" s="357"/>
    </row>
    <row r="653" ht="12.75" customHeight="1">
      <c r="A653" s="357"/>
      <c r="B653" s="357"/>
      <c r="C653" s="357"/>
      <c r="D653" s="357"/>
      <c r="E653" s="357"/>
      <c r="F653" s="357"/>
      <c r="G653" s="357"/>
      <c r="H653" s="357"/>
      <c r="I653" s="357"/>
      <c r="J653" s="357"/>
      <c r="K653" s="357"/>
      <c r="L653" s="357"/>
      <c r="M653" s="357"/>
      <c r="N653" s="357"/>
      <c r="O653" s="357"/>
      <c r="P653" s="357"/>
      <c r="Q653" s="357"/>
      <c r="R653" s="357"/>
      <c r="S653" s="357"/>
      <c r="T653" s="357"/>
      <c r="U653" s="357"/>
      <c r="V653" s="357"/>
      <c r="W653" s="357"/>
      <c r="X653" s="357"/>
      <c r="Y653" s="357"/>
      <c r="Z653" s="357"/>
      <c r="AA653" s="357"/>
      <c r="AB653" s="357"/>
      <c r="AC653" s="357"/>
      <c r="AD653" s="357"/>
      <c r="AE653" s="357"/>
      <c r="AF653" s="357"/>
      <c r="AG653" s="357"/>
      <c r="AH653" s="357"/>
      <c r="AI653" s="357"/>
      <c r="AJ653" s="357"/>
      <c r="AK653" s="357"/>
      <c r="AL653" s="357"/>
      <c r="AM653" s="357"/>
      <c r="AN653" s="357"/>
      <c r="AO653" s="357"/>
      <c r="AP653" s="357"/>
      <c r="AQ653" s="357"/>
      <c r="AR653" s="357"/>
      <c r="AS653" s="357"/>
      <c r="AT653" s="357"/>
      <c r="AU653" s="357"/>
      <c r="AV653" s="357"/>
      <c r="AW653" s="357"/>
      <c r="AX653" s="357"/>
      <c r="AY653" s="357"/>
      <c r="AZ653" s="357"/>
      <c r="BA653" s="357"/>
      <c r="BB653" s="357"/>
    </row>
    <row r="654" ht="12.75" customHeight="1">
      <c r="A654" s="357"/>
      <c r="B654" s="357"/>
      <c r="C654" s="357"/>
      <c r="D654" s="357"/>
      <c r="E654" s="357"/>
      <c r="F654" s="357"/>
      <c r="G654" s="357"/>
      <c r="H654" s="357"/>
      <c r="I654" s="357"/>
      <c r="J654" s="357"/>
      <c r="K654" s="357"/>
      <c r="L654" s="357"/>
      <c r="M654" s="357"/>
      <c r="N654" s="357"/>
      <c r="O654" s="357"/>
      <c r="P654" s="357"/>
      <c r="Q654" s="357"/>
      <c r="R654" s="357"/>
      <c r="S654" s="357"/>
      <c r="T654" s="357"/>
      <c r="U654" s="357"/>
      <c r="V654" s="357"/>
      <c r="W654" s="357"/>
      <c r="X654" s="357"/>
      <c r="Y654" s="357"/>
      <c r="Z654" s="357"/>
      <c r="AA654" s="357"/>
      <c r="AB654" s="357"/>
      <c r="AC654" s="357"/>
      <c r="AD654" s="357"/>
      <c r="AE654" s="357"/>
      <c r="AF654" s="357"/>
      <c r="AG654" s="357"/>
      <c r="AH654" s="357"/>
      <c r="AI654" s="357"/>
      <c r="AJ654" s="357"/>
      <c r="AK654" s="357"/>
      <c r="AL654" s="357"/>
      <c r="AM654" s="357"/>
      <c r="AN654" s="357"/>
      <c r="AO654" s="357"/>
      <c r="AP654" s="357"/>
      <c r="AQ654" s="357"/>
      <c r="AR654" s="357"/>
      <c r="AS654" s="357"/>
      <c r="AT654" s="357"/>
      <c r="AU654" s="357"/>
      <c r="AV654" s="357"/>
      <c r="AW654" s="357"/>
      <c r="AX654" s="357"/>
      <c r="AY654" s="357"/>
      <c r="AZ654" s="357"/>
      <c r="BA654" s="357"/>
      <c r="BB654" s="357"/>
    </row>
    <row r="655" ht="12.75" customHeight="1">
      <c r="A655" s="357"/>
      <c r="B655" s="357"/>
      <c r="C655" s="357"/>
      <c r="D655" s="357"/>
      <c r="E655" s="357"/>
      <c r="F655" s="357"/>
      <c r="G655" s="357"/>
      <c r="H655" s="357"/>
      <c r="I655" s="357"/>
      <c r="J655" s="357"/>
      <c r="K655" s="357"/>
      <c r="L655" s="357"/>
      <c r="M655" s="357"/>
      <c r="N655" s="357"/>
      <c r="O655" s="357"/>
      <c r="P655" s="357"/>
      <c r="Q655" s="357"/>
      <c r="R655" s="357"/>
      <c r="S655" s="357"/>
      <c r="T655" s="357"/>
      <c r="U655" s="357"/>
      <c r="V655" s="357"/>
      <c r="W655" s="357"/>
      <c r="X655" s="357"/>
      <c r="Y655" s="357"/>
      <c r="Z655" s="357"/>
      <c r="AA655" s="357"/>
      <c r="AB655" s="357"/>
      <c r="AC655" s="357"/>
      <c r="AD655" s="357"/>
      <c r="AE655" s="357"/>
      <c r="AF655" s="357"/>
      <c r="AG655" s="357"/>
      <c r="AH655" s="357"/>
      <c r="AI655" s="357"/>
      <c r="AJ655" s="357"/>
      <c r="AK655" s="357"/>
      <c r="AL655" s="357"/>
      <c r="AM655" s="357"/>
      <c r="AN655" s="357"/>
      <c r="AO655" s="357"/>
      <c r="AP655" s="357"/>
      <c r="AQ655" s="357"/>
      <c r="AR655" s="357"/>
      <c r="AS655" s="357"/>
      <c r="AT655" s="357"/>
      <c r="AU655" s="357"/>
      <c r="AV655" s="357"/>
      <c r="AW655" s="357"/>
      <c r="AX655" s="357"/>
      <c r="AY655" s="357"/>
      <c r="AZ655" s="357"/>
      <c r="BA655" s="357"/>
      <c r="BB655" s="357"/>
    </row>
    <row r="656" ht="12.75" customHeight="1">
      <c r="A656" s="357"/>
      <c r="B656" s="357"/>
      <c r="C656" s="357"/>
      <c r="D656" s="357"/>
      <c r="E656" s="357"/>
      <c r="F656" s="357"/>
      <c r="G656" s="357"/>
      <c r="H656" s="357"/>
      <c r="I656" s="357"/>
      <c r="J656" s="357"/>
      <c r="K656" s="357"/>
      <c r="L656" s="357"/>
      <c r="M656" s="357"/>
      <c r="N656" s="357"/>
      <c r="O656" s="357"/>
      <c r="P656" s="357"/>
      <c r="Q656" s="357"/>
      <c r="R656" s="357"/>
      <c r="S656" s="357"/>
      <c r="T656" s="357"/>
      <c r="U656" s="357"/>
      <c r="V656" s="357"/>
      <c r="W656" s="357"/>
      <c r="X656" s="357"/>
      <c r="Y656" s="357"/>
      <c r="Z656" s="357"/>
      <c r="AA656" s="357"/>
      <c r="AB656" s="357"/>
      <c r="AC656" s="357"/>
      <c r="AD656" s="357"/>
      <c r="AE656" s="357"/>
      <c r="AF656" s="357"/>
      <c r="AG656" s="357"/>
      <c r="AH656" s="357"/>
      <c r="AI656" s="357"/>
      <c r="AJ656" s="357"/>
      <c r="AK656" s="357"/>
      <c r="AL656" s="357"/>
      <c r="AM656" s="357"/>
      <c r="AN656" s="357"/>
      <c r="AO656" s="357"/>
      <c r="AP656" s="357"/>
      <c r="AQ656" s="357"/>
      <c r="AR656" s="357"/>
      <c r="AS656" s="357"/>
      <c r="AT656" s="357"/>
      <c r="AU656" s="357"/>
      <c r="AV656" s="357"/>
      <c r="AW656" s="357"/>
      <c r="AX656" s="357"/>
      <c r="AY656" s="357"/>
      <c r="AZ656" s="357"/>
      <c r="BA656" s="357"/>
      <c r="BB656" s="357"/>
    </row>
    <row r="657" ht="12.75" customHeight="1">
      <c r="A657" s="357"/>
      <c r="B657" s="357"/>
      <c r="C657" s="357"/>
      <c r="D657" s="357"/>
      <c r="E657" s="357"/>
      <c r="F657" s="357"/>
      <c r="G657" s="357"/>
      <c r="H657" s="357"/>
      <c r="I657" s="357"/>
      <c r="J657" s="357"/>
      <c r="K657" s="357"/>
      <c r="L657" s="357"/>
      <c r="M657" s="357"/>
      <c r="N657" s="357"/>
      <c r="O657" s="357"/>
      <c r="P657" s="357"/>
      <c r="Q657" s="357"/>
      <c r="R657" s="357"/>
      <c r="S657" s="357"/>
      <c r="T657" s="357"/>
      <c r="U657" s="357"/>
      <c r="V657" s="357"/>
      <c r="W657" s="357"/>
      <c r="X657" s="357"/>
      <c r="Y657" s="357"/>
      <c r="Z657" s="357"/>
      <c r="AA657" s="357"/>
      <c r="AB657" s="357"/>
      <c r="AC657" s="357"/>
      <c r="AD657" s="357"/>
      <c r="AE657" s="357"/>
      <c r="AF657" s="357"/>
      <c r="AG657" s="357"/>
      <c r="AH657" s="357"/>
      <c r="AI657" s="357"/>
      <c r="AJ657" s="357"/>
      <c r="AK657" s="357"/>
      <c r="AL657" s="357"/>
      <c r="AM657" s="357"/>
      <c r="AN657" s="357"/>
      <c r="AO657" s="357"/>
      <c r="AP657" s="357"/>
      <c r="AQ657" s="357"/>
      <c r="AR657" s="357"/>
      <c r="AS657" s="357"/>
      <c r="AT657" s="357"/>
      <c r="AU657" s="357"/>
      <c r="AV657" s="357"/>
      <c r="AW657" s="357"/>
      <c r="AX657" s="357"/>
      <c r="AY657" s="357"/>
      <c r="AZ657" s="357"/>
      <c r="BA657" s="357"/>
      <c r="BB657" s="357"/>
    </row>
    <row r="658" ht="12.75" customHeight="1">
      <c r="A658" s="357"/>
      <c r="B658" s="357"/>
      <c r="C658" s="357"/>
      <c r="D658" s="357"/>
      <c r="E658" s="357"/>
      <c r="F658" s="357"/>
      <c r="G658" s="357"/>
      <c r="H658" s="357"/>
      <c r="I658" s="357"/>
      <c r="J658" s="357"/>
      <c r="K658" s="357"/>
      <c r="L658" s="357"/>
      <c r="M658" s="357"/>
      <c r="N658" s="357"/>
      <c r="O658" s="357"/>
      <c r="P658" s="357"/>
      <c r="Q658" s="357"/>
      <c r="R658" s="357"/>
      <c r="S658" s="357"/>
      <c r="T658" s="357"/>
      <c r="U658" s="357"/>
      <c r="V658" s="357"/>
      <c r="W658" s="357"/>
      <c r="X658" s="357"/>
      <c r="Y658" s="357"/>
      <c r="Z658" s="357"/>
      <c r="AA658" s="357"/>
      <c r="AB658" s="357"/>
      <c r="AC658" s="357"/>
      <c r="AD658" s="357"/>
      <c r="AE658" s="357"/>
      <c r="AF658" s="357"/>
      <c r="AG658" s="357"/>
      <c r="AH658" s="357"/>
      <c r="AI658" s="357"/>
      <c r="AJ658" s="357"/>
      <c r="AK658" s="357"/>
      <c r="AL658" s="357"/>
      <c r="AM658" s="357"/>
      <c r="AN658" s="357"/>
      <c r="AO658" s="357"/>
      <c r="AP658" s="357"/>
      <c r="AQ658" s="357"/>
      <c r="AR658" s="357"/>
      <c r="AS658" s="357"/>
      <c r="AT658" s="357"/>
      <c r="AU658" s="357"/>
      <c r="AV658" s="357"/>
      <c r="AW658" s="357"/>
      <c r="AX658" s="357"/>
      <c r="AY658" s="357"/>
      <c r="AZ658" s="357"/>
      <c r="BA658" s="357"/>
      <c r="BB658" s="357"/>
    </row>
    <row r="659" ht="12.75" customHeight="1">
      <c r="A659" s="357"/>
      <c r="B659" s="357"/>
      <c r="C659" s="357"/>
      <c r="D659" s="357"/>
      <c r="E659" s="357"/>
      <c r="F659" s="357"/>
      <c r="G659" s="357"/>
      <c r="H659" s="357"/>
      <c r="I659" s="357"/>
      <c r="J659" s="357"/>
      <c r="K659" s="357"/>
      <c r="L659" s="357"/>
      <c r="M659" s="357"/>
      <c r="N659" s="357"/>
      <c r="O659" s="357"/>
      <c r="P659" s="357"/>
      <c r="Q659" s="357"/>
      <c r="R659" s="357"/>
      <c r="S659" s="357"/>
      <c r="T659" s="357"/>
      <c r="U659" s="357"/>
      <c r="V659" s="357"/>
      <c r="W659" s="357"/>
      <c r="X659" s="357"/>
      <c r="Y659" s="357"/>
      <c r="Z659" s="357"/>
      <c r="AA659" s="357"/>
      <c r="AB659" s="357"/>
      <c r="AC659" s="357"/>
      <c r="AD659" s="357"/>
      <c r="AE659" s="357"/>
      <c r="AF659" s="357"/>
      <c r="AG659" s="357"/>
      <c r="AH659" s="357"/>
      <c r="AI659" s="357"/>
      <c r="AJ659" s="357"/>
      <c r="AK659" s="357"/>
      <c r="AL659" s="357"/>
      <c r="AM659" s="357"/>
      <c r="AN659" s="357"/>
      <c r="AO659" s="357"/>
      <c r="AP659" s="357"/>
      <c r="AQ659" s="357"/>
      <c r="AR659" s="357"/>
      <c r="AS659" s="357"/>
      <c r="AT659" s="357"/>
      <c r="AU659" s="357"/>
      <c r="AV659" s="357"/>
      <c r="AW659" s="357"/>
      <c r="AX659" s="357"/>
      <c r="AY659" s="357"/>
      <c r="AZ659" s="357"/>
      <c r="BA659" s="357"/>
      <c r="BB659" s="357"/>
    </row>
    <row r="660" ht="12.75" customHeight="1">
      <c r="A660" s="357"/>
      <c r="B660" s="357"/>
      <c r="C660" s="357"/>
      <c r="D660" s="357"/>
      <c r="E660" s="357"/>
      <c r="F660" s="357"/>
      <c r="G660" s="357"/>
      <c r="H660" s="357"/>
      <c r="I660" s="357"/>
      <c r="J660" s="357"/>
      <c r="K660" s="357"/>
      <c r="L660" s="357"/>
      <c r="M660" s="357"/>
      <c r="N660" s="357"/>
      <c r="O660" s="357"/>
      <c r="P660" s="357"/>
      <c r="Q660" s="357"/>
      <c r="R660" s="357"/>
      <c r="S660" s="357"/>
      <c r="T660" s="357"/>
      <c r="U660" s="357"/>
      <c r="V660" s="357"/>
      <c r="W660" s="357"/>
      <c r="X660" s="357"/>
      <c r="Y660" s="357"/>
      <c r="Z660" s="357"/>
      <c r="AA660" s="357"/>
      <c r="AB660" s="357"/>
      <c r="AC660" s="357"/>
      <c r="AD660" s="357"/>
      <c r="AE660" s="357"/>
      <c r="AF660" s="357"/>
      <c r="AG660" s="357"/>
      <c r="AH660" s="357"/>
      <c r="AI660" s="357"/>
      <c r="AJ660" s="357"/>
      <c r="AK660" s="357"/>
      <c r="AL660" s="357"/>
      <c r="AM660" s="357"/>
      <c r="AN660" s="357"/>
      <c r="AO660" s="357"/>
      <c r="AP660" s="357"/>
      <c r="AQ660" s="357"/>
      <c r="AR660" s="357"/>
      <c r="AS660" s="357"/>
      <c r="AT660" s="357"/>
      <c r="AU660" s="357"/>
      <c r="AV660" s="357"/>
      <c r="AW660" s="357"/>
      <c r="AX660" s="357"/>
      <c r="AY660" s="357"/>
      <c r="AZ660" s="357"/>
      <c r="BA660" s="357"/>
      <c r="BB660" s="357"/>
    </row>
    <row r="661" ht="12.75" customHeight="1">
      <c r="A661" s="357"/>
      <c r="B661" s="357"/>
      <c r="C661" s="357"/>
      <c r="D661" s="357"/>
      <c r="E661" s="357"/>
      <c r="F661" s="357"/>
      <c r="G661" s="357"/>
      <c r="H661" s="357"/>
      <c r="I661" s="357"/>
      <c r="J661" s="357"/>
      <c r="K661" s="357"/>
      <c r="L661" s="357"/>
      <c r="M661" s="357"/>
      <c r="N661" s="357"/>
      <c r="O661" s="357"/>
      <c r="P661" s="357"/>
      <c r="Q661" s="357"/>
      <c r="R661" s="357"/>
      <c r="S661" s="357"/>
      <c r="T661" s="357"/>
      <c r="U661" s="357"/>
      <c r="V661" s="357"/>
      <c r="W661" s="357"/>
      <c r="X661" s="357"/>
      <c r="Y661" s="357"/>
      <c r="Z661" s="357"/>
      <c r="AA661" s="357"/>
      <c r="AB661" s="357"/>
      <c r="AC661" s="357"/>
      <c r="AD661" s="357"/>
      <c r="AE661" s="357"/>
      <c r="AF661" s="357"/>
      <c r="AG661" s="357"/>
      <c r="AH661" s="357"/>
      <c r="AI661" s="357"/>
      <c r="AJ661" s="357"/>
      <c r="AK661" s="357"/>
      <c r="AL661" s="357"/>
      <c r="AM661" s="357"/>
      <c r="AN661" s="357"/>
      <c r="AO661" s="357"/>
      <c r="AP661" s="357"/>
      <c r="AQ661" s="357"/>
      <c r="AR661" s="357"/>
      <c r="AS661" s="357"/>
      <c r="AT661" s="357"/>
      <c r="AU661" s="357"/>
      <c r="AV661" s="357"/>
      <c r="AW661" s="357"/>
      <c r="AX661" s="357"/>
      <c r="AY661" s="357"/>
      <c r="AZ661" s="357"/>
      <c r="BA661" s="357"/>
      <c r="BB661" s="357"/>
    </row>
    <row r="662" ht="12.75" customHeight="1">
      <c r="A662" s="357"/>
      <c r="B662" s="357"/>
      <c r="C662" s="357"/>
      <c r="D662" s="357"/>
      <c r="E662" s="357"/>
      <c r="F662" s="357"/>
      <c r="G662" s="357"/>
      <c r="H662" s="357"/>
      <c r="I662" s="357"/>
      <c r="J662" s="357"/>
      <c r="K662" s="357"/>
      <c r="L662" s="357"/>
      <c r="M662" s="357"/>
      <c r="N662" s="357"/>
      <c r="O662" s="357"/>
      <c r="P662" s="357"/>
      <c r="Q662" s="357"/>
      <c r="R662" s="357"/>
      <c r="S662" s="357"/>
      <c r="T662" s="357"/>
      <c r="U662" s="357"/>
      <c r="V662" s="357"/>
      <c r="W662" s="357"/>
      <c r="X662" s="357"/>
      <c r="Y662" s="357"/>
      <c r="Z662" s="357"/>
      <c r="AA662" s="357"/>
      <c r="AB662" s="357"/>
      <c r="AC662" s="357"/>
      <c r="AD662" s="357"/>
      <c r="AE662" s="357"/>
      <c r="AF662" s="357"/>
      <c r="AG662" s="357"/>
      <c r="AH662" s="357"/>
      <c r="AI662" s="357"/>
      <c r="AJ662" s="357"/>
      <c r="AK662" s="357"/>
      <c r="AL662" s="357"/>
      <c r="AM662" s="357"/>
      <c r="AN662" s="357"/>
      <c r="AO662" s="357"/>
      <c r="AP662" s="357"/>
      <c r="AQ662" s="357"/>
      <c r="AR662" s="357"/>
      <c r="AS662" s="357"/>
      <c r="AT662" s="357"/>
      <c r="AU662" s="357"/>
      <c r="AV662" s="357"/>
      <c r="AW662" s="357"/>
      <c r="AX662" s="357"/>
      <c r="AY662" s="357"/>
      <c r="AZ662" s="357"/>
      <c r="BA662" s="357"/>
      <c r="BB662" s="357"/>
    </row>
    <row r="663" ht="12.75" customHeight="1">
      <c r="A663" s="357"/>
      <c r="B663" s="357"/>
      <c r="C663" s="357"/>
      <c r="D663" s="357"/>
      <c r="E663" s="357"/>
      <c r="F663" s="357"/>
      <c r="G663" s="357"/>
      <c r="H663" s="357"/>
      <c r="I663" s="357"/>
      <c r="J663" s="357"/>
      <c r="K663" s="357"/>
      <c r="L663" s="357"/>
      <c r="M663" s="357"/>
      <c r="N663" s="357"/>
      <c r="O663" s="357"/>
      <c r="P663" s="357"/>
      <c r="Q663" s="357"/>
      <c r="R663" s="357"/>
      <c r="S663" s="357"/>
      <c r="T663" s="357"/>
      <c r="U663" s="357"/>
      <c r="V663" s="357"/>
      <c r="W663" s="357"/>
      <c r="X663" s="357"/>
      <c r="Y663" s="357"/>
      <c r="Z663" s="357"/>
      <c r="AA663" s="357"/>
      <c r="AB663" s="357"/>
      <c r="AC663" s="357"/>
      <c r="AD663" s="357"/>
      <c r="AE663" s="357"/>
      <c r="AF663" s="357"/>
      <c r="AG663" s="357"/>
      <c r="AH663" s="357"/>
      <c r="AI663" s="357"/>
      <c r="AJ663" s="357"/>
      <c r="AK663" s="357"/>
      <c r="AL663" s="357"/>
      <c r="AM663" s="357"/>
      <c r="AN663" s="357"/>
      <c r="AO663" s="357"/>
      <c r="AP663" s="357"/>
      <c r="AQ663" s="357"/>
      <c r="AR663" s="357"/>
      <c r="AS663" s="357"/>
      <c r="AT663" s="357"/>
      <c r="AU663" s="357"/>
      <c r="AV663" s="357"/>
      <c r="AW663" s="357"/>
      <c r="AX663" s="357"/>
      <c r="AY663" s="357"/>
      <c r="AZ663" s="357"/>
      <c r="BA663" s="357"/>
      <c r="BB663" s="357"/>
    </row>
    <row r="664" ht="12.75" customHeight="1">
      <c r="A664" s="357"/>
      <c r="B664" s="357"/>
      <c r="C664" s="357"/>
      <c r="D664" s="357"/>
      <c r="E664" s="357"/>
      <c r="F664" s="357"/>
      <c r="G664" s="357"/>
      <c r="H664" s="357"/>
      <c r="I664" s="357"/>
      <c r="J664" s="357"/>
      <c r="K664" s="357"/>
      <c r="L664" s="357"/>
      <c r="M664" s="357"/>
      <c r="N664" s="357"/>
      <c r="O664" s="357"/>
      <c r="P664" s="357"/>
      <c r="Q664" s="357"/>
      <c r="R664" s="357"/>
      <c r="S664" s="357"/>
      <c r="T664" s="357"/>
      <c r="U664" s="357"/>
      <c r="V664" s="357"/>
      <c r="W664" s="357"/>
      <c r="X664" s="357"/>
      <c r="Y664" s="357"/>
      <c r="Z664" s="357"/>
      <c r="AA664" s="357"/>
      <c r="AB664" s="357"/>
      <c r="AC664" s="357"/>
      <c r="AD664" s="357"/>
      <c r="AE664" s="357"/>
      <c r="AF664" s="357"/>
      <c r="AG664" s="357"/>
      <c r="AH664" s="357"/>
      <c r="AI664" s="357"/>
      <c r="AJ664" s="357"/>
      <c r="AK664" s="357"/>
      <c r="AL664" s="357"/>
      <c r="AM664" s="357"/>
      <c r="AN664" s="357"/>
      <c r="AO664" s="357"/>
      <c r="AP664" s="357"/>
      <c r="AQ664" s="357"/>
      <c r="AR664" s="357"/>
      <c r="AS664" s="357"/>
      <c r="AT664" s="357"/>
      <c r="AU664" s="357"/>
      <c r="AV664" s="357"/>
      <c r="AW664" s="357"/>
      <c r="AX664" s="357"/>
      <c r="AY664" s="357"/>
      <c r="AZ664" s="357"/>
      <c r="BA664" s="357"/>
      <c r="BB664" s="357"/>
    </row>
    <row r="665" ht="12.75" customHeight="1">
      <c r="A665" s="357"/>
      <c r="B665" s="357"/>
      <c r="C665" s="357"/>
      <c r="D665" s="357"/>
      <c r="E665" s="357"/>
      <c r="F665" s="357"/>
      <c r="G665" s="357"/>
      <c r="H665" s="357"/>
      <c r="I665" s="357"/>
      <c r="J665" s="357"/>
      <c r="K665" s="357"/>
      <c r="L665" s="357"/>
      <c r="M665" s="357"/>
      <c r="N665" s="357"/>
      <c r="O665" s="357"/>
      <c r="P665" s="357"/>
      <c r="Q665" s="357"/>
      <c r="R665" s="357"/>
      <c r="S665" s="357"/>
      <c r="T665" s="357"/>
      <c r="U665" s="357"/>
      <c r="V665" s="357"/>
      <c r="W665" s="357"/>
      <c r="X665" s="357"/>
      <c r="Y665" s="357"/>
      <c r="Z665" s="357"/>
      <c r="AA665" s="357"/>
      <c r="AB665" s="357"/>
      <c r="AC665" s="357"/>
      <c r="AD665" s="357"/>
      <c r="AE665" s="357"/>
      <c r="AF665" s="357"/>
      <c r="AG665" s="357"/>
      <c r="AH665" s="357"/>
      <c r="AI665" s="357"/>
      <c r="AJ665" s="357"/>
      <c r="AK665" s="357"/>
      <c r="AL665" s="357"/>
      <c r="AM665" s="357"/>
      <c r="AN665" s="357"/>
      <c r="AO665" s="357"/>
      <c r="AP665" s="357"/>
      <c r="AQ665" s="357"/>
      <c r="AR665" s="357"/>
      <c r="AS665" s="357"/>
      <c r="AT665" s="357"/>
      <c r="AU665" s="357"/>
      <c r="AV665" s="357"/>
      <c r="AW665" s="357"/>
      <c r="AX665" s="357"/>
      <c r="AY665" s="357"/>
      <c r="AZ665" s="357"/>
      <c r="BA665" s="357"/>
      <c r="BB665" s="357"/>
    </row>
    <row r="666" ht="12.75" customHeight="1">
      <c r="A666" s="357"/>
      <c r="B666" s="357"/>
      <c r="C666" s="357"/>
      <c r="D666" s="357"/>
      <c r="E666" s="357"/>
      <c r="F666" s="357"/>
      <c r="G666" s="357"/>
      <c r="H666" s="357"/>
      <c r="I666" s="357"/>
      <c r="J666" s="357"/>
      <c r="K666" s="357"/>
      <c r="L666" s="357"/>
      <c r="M666" s="357"/>
      <c r="N666" s="357"/>
      <c r="O666" s="357"/>
      <c r="P666" s="357"/>
      <c r="Q666" s="357"/>
      <c r="R666" s="357"/>
      <c r="S666" s="357"/>
      <c r="T666" s="357"/>
      <c r="U666" s="357"/>
      <c r="V666" s="357"/>
      <c r="W666" s="357"/>
      <c r="X666" s="357"/>
      <c r="Y666" s="357"/>
      <c r="Z666" s="357"/>
      <c r="AA666" s="357"/>
      <c r="AB666" s="357"/>
      <c r="AC666" s="357"/>
      <c r="AD666" s="357"/>
      <c r="AE666" s="357"/>
      <c r="AF666" s="357"/>
      <c r="AG666" s="357"/>
      <c r="AH666" s="357"/>
      <c r="AI666" s="357"/>
      <c r="AJ666" s="357"/>
      <c r="AK666" s="357"/>
      <c r="AL666" s="357"/>
      <c r="AM666" s="357"/>
      <c r="AN666" s="357"/>
      <c r="AO666" s="357"/>
      <c r="AP666" s="357"/>
      <c r="AQ666" s="357"/>
      <c r="AR666" s="357"/>
      <c r="AS666" s="357"/>
      <c r="AT666" s="357"/>
      <c r="AU666" s="357"/>
      <c r="AV666" s="357"/>
      <c r="AW666" s="357"/>
      <c r="AX666" s="357"/>
      <c r="AY666" s="357"/>
      <c r="AZ666" s="357"/>
      <c r="BA666" s="357"/>
      <c r="BB666" s="357"/>
    </row>
    <row r="667" ht="12.75" customHeight="1">
      <c r="A667" s="357"/>
      <c r="B667" s="357"/>
      <c r="C667" s="357"/>
      <c r="D667" s="357"/>
      <c r="E667" s="357"/>
      <c r="F667" s="357"/>
      <c r="G667" s="357"/>
      <c r="H667" s="357"/>
      <c r="I667" s="357"/>
      <c r="J667" s="357"/>
      <c r="K667" s="357"/>
      <c r="L667" s="357"/>
      <c r="M667" s="357"/>
      <c r="N667" s="357"/>
      <c r="O667" s="357"/>
      <c r="P667" s="357"/>
      <c r="Q667" s="357"/>
      <c r="R667" s="357"/>
      <c r="S667" s="357"/>
      <c r="T667" s="357"/>
      <c r="U667" s="357"/>
      <c r="V667" s="357"/>
      <c r="W667" s="357"/>
      <c r="X667" s="357"/>
      <c r="Y667" s="357"/>
      <c r="Z667" s="357"/>
      <c r="AA667" s="357"/>
      <c r="AB667" s="357"/>
      <c r="AC667" s="357"/>
      <c r="AD667" s="357"/>
      <c r="AE667" s="357"/>
      <c r="AF667" s="357"/>
      <c r="AG667" s="357"/>
      <c r="AH667" s="357"/>
      <c r="AI667" s="357"/>
      <c r="AJ667" s="357"/>
      <c r="AK667" s="357"/>
      <c r="AL667" s="357"/>
      <c r="AM667" s="357"/>
      <c r="AN667" s="357"/>
      <c r="AO667" s="357"/>
      <c r="AP667" s="357"/>
      <c r="AQ667" s="357"/>
      <c r="AR667" s="357"/>
      <c r="AS667" s="357"/>
      <c r="AT667" s="357"/>
      <c r="AU667" s="357"/>
      <c r="AV667" s="357"/>
      <c r="AW667" s="357"/>
      <c r="AX667" s="357"/>
      <c r="AY667" s="357"/>
      <c r="AZ667" s="357"/>
      <c r="BA667" s="357"/>
      <c r="BB667" s="357"/>
    </row>
    <row r="668" ht="12.75" customHeight="1">
      <c r="A668" s="357"/>
      <c r="B668" s="357"/>
      <c r="C668" s="357"/>
      <c r="D668" s="357"/>
      <c r="E668" s="357"/>
      <c r="F668" s="357"/>
      <c r="G668" s="357"/>
      <c r="H668" s="357"/>
      <c r="I668" s="357"/>
      <c r="J668" s="357"/>
      <c r="K668" s="357"/>
      <c r="L668" s="357"/>
      <c r="M668" s="357"/>
      <c r="N668" s="357"/>
      <c r="O668" s="357"/>
      <c r="P668" s="357"/>
      <c r="Q668" s="357"/>
      <c r="R668" s="357"/>
      <c r="S668" s="357"/>
      <c r="T668" s="357"/>
      <c r="U668" s="357"/>
      <c r="V668" s="357"/>
      <c r="W668" s="357"/>
      <c r="X668" s="357"/>
      <c r="Y668" s="357"/>
      <c r="Z668" s="357"/>
      <c r="AA668" s="357"/>
      <c r="AB668" s="357"/>
      <c r="AC668" s="357"/>
      <c r="AD668" s="357"/>
      <c r="AE668" s="357"/>
      <c r="AF668" s="357"/>
      <c r="AG668" s="357"/>
      <c r="AH668" s="357"/>
      <c r="AI668" s="357"/>
      <c r="AJ668" s="357"/>
      <c r="AK668" s="357"/>
      <c r="AL668" s="357"/>
      <c r="AM668" s="357"/>
      <c r="AN668" s="357"/>
      <c r="AO668" s="357"/>
      <c r="AP668" s="357"/>
      <c r="AQ668" s="357"/>
      <c r="AR668" s="357"/>
      <c r="AS668" s="357"/>
      <c r="AT668" s="357"/>
      <c r="AU668" s="357"/>
      <c r="AV668" s="357"/>
      <c r="AW668" s="357"/>
      <c r="AX668" s="357"/>
      <c r="AY668" s="357"/>
      <c r="AZ668" s="357"/>
      <c r="BA668" s="357"/>
      <c r="BB668" s="357"/>
    </row>
    <row r="669" ht="12.75" customHeight="1">
      <c r="A669" s="357"/>
      <c r="B669" s="357"/>
      <c r="C669" s="357"/>
      <c r="D669" s="357"/>
      <c r="E669" s="357"/>
      <c r="F669" s="357"/>
      <c r="G669" s="357"/>
      <c r="H669" s="357"/>
      <c r="I669" s="357"/>
      <c r="J669" s="357"/>
      <c r="K669" s="357"/>
      <c r="L669" s="357"/>
      <c r="M669" s="357"/>
      <c r="N669" s="357"/>
      <c r="O669" s="357"/>
      <c r="P669" s="357"/>
      <c r="Q669" s="357"/>
      <c r="R669" s="357"/>
      <c r="S669" s="357"/>
      <c r="T669" s="357"/>
      <c r="U669" s="357"/>
      <c r="V669" s="357"/>
      <c r="W669" s="357"/>
      <c r="X669" s="357"/>
      <c r="Y669" s="357"/>
      <c r="Z669" s="357"/>
      <c r="AA669" s="357"/>
      <c r="AB669" s="357"/>
      <c r="AC669" s="357"/>
      <c r="AD669" s="357"/>
      <c r="AE669" s="357"/>
      <c r="AF669" s="357"/>
      <c r="AG669" s="357"/>
      <c r="AH669" s="357"/>
      <c r="AI669" s="357"/>
      <c r="AJ669" s="357"/>
      <c r="AK669" s="357"/>
      <c r="AL669" s="357"/>
      <c r="AM669" s="357"/>
      <c r="AN669" s="357"/>
      <c r="AO669" s="357"/>
      <c r="AP669" s="357"/>
      <c r="AQ669" s="357"/>
      <c r="AR669" s="357"/>
      <c r="AS669" s="357"/>
      <c r="AT669" s="357"/>
      <c r="AU669" s="357"/>
      <c r="AV669" s="357"/>
      <c r="AW669" s="357"/>
      <c r="AX669" s="357"/>
      <c r="AY669" s="357"/>
      <c r="AZ669" s="357"/>
      <c r="BA669" s="357"/>
      <c r="BB669" s="357"/>
    </row>
    <row r="670" ht="12.75" customHeight="1">
      <c r="A670" s="357"/>
      <c r="B670" s="357"/>
      <c r="C670" s="357"/>
      <c r="D670" s="357"/>
      <c r="E670" s="357"/>
      <c r="F670" s="357"/>
      <c r="G670" s="357"/>
      <c r="H670" s="357"/>
      <c r="I670" s="357"/>
      <c r="J670" s="357"/>
      <c r="K670" s="357"/>
      <c r="L670" s="357"/>
      <c r="M670" s="357"/>
      <c r="N670" s="357"/>
      <c r="O670" s="357"/>
      <c r="P670" s="357"/>
      <c r="Q670" s="357"/>
      <c r="R670" s="357"/>
      <c r="S670" s="357"/>
      <c r="T670" s="357"/>
      <c r="U670" s="357"/>
      <c r="V670" s="357"/>
      <c r="W670" s="357"/>
      <c r="X670" s="357"/>
      <c r="Y670" s="357"/>
      <c r="Z670" s="357"/>
      <c r="AA670" s="357"/>
      <c r="AB670" s="357"/>
      <c r="AC670" s="357"/>
      <c r="AD670" s="357"/>
      <c r="AE670" s="357"/>
      <c r="AF670" s="357"/>
      <c r="AG670" s="357"/>
      <c r="AH670" s="357"/>
      <c r="AI670" s="357"/>
      <c r="AJ670" s="357"/>
      <c r="AK670" s="357"/>
      <c r="AL670" s="357"/>
      <c r="AM670" s="357"/>
      <c r="AN670" s="357"/>
      <c r="AO670" s="357"/>
      <c r="AP670" s="357"/>
      <c r="AQ670" s="357"/>
      <c r="AR670" s="357"/>
      <c r="AS670" s="357"/>
      <c r="AT670" s="357"/>
      <c r="AU670" s="357"/>
      <c r="AV670" s="357"/>
      <c r="AW670" s="357"/>
      <c r="AX670" s="357"/>
      <c r="AY670" s="357"/>
      <c r="AZ670" s="357"/>
      <c r="BA670" s="357"/>
      <c r="BB670" s="357"/>
    </row>
    <row r="671" ht="12.75" customHeight="1">
      <c r="A671" s="357"/>
      <c r="B671" s="357"/>
      <c r="C671" s="357"/>
      <c r="D671" s="357"/>
      <c r="E671" s="357"/>
      <c r="F671" s="357"/>
      <c r="G671" s="357"/>
      <c r="H671" s="357"/>
      <c r="I671" s="357"/>
      <c r="J671" s="357"/>
      <c r="K671" s="357"/>
      <c r="L671" s="357"/>
      <c r="M671" s="357"/>
      <c r="N671" s="357"/>
      <c r="O671" s="357"/>
      <c r="P671" s="357"/>
      <c r="Q671" s="357"/>
      <c r="R671" s="357"/>
      <c r="S671" s="357"/>
      <c r="T671" s="357"/>
      <c r="U671" s="357"/>
      <c r="V671" s="357"/>
      <c r="W671" s="357"/>
      <c r="X671" s="357"/>
      <c r="Y671" s="357"/>
      <c r="Z671" s="357"/>
      <c r="AA671" s="357"/>
      <c r="AB671" s="357"/>
      <c r="AC671" s="357"/>
      <c r="AD671" s="357"/>
      <c r="AE671" s="357"/>
      <c r="AF671" s="357"/>
      <c r="AG671" s="357"/>
      <c r="AH671" s="357"/>
      <c r="AI671" s="357"/>
      <c r="AJ671" s="357"/>
      <c r="AK671" s="357"/>
      <c r="AL671" s="357"/>
      <c r="AM671" s="357"/>
      <c r="AN671" s="357"/>
      <c r="AO671" s="357"/>
      <c r="AP671" s="357"/>
      <c r="AQ671" s="357"/>
      <c r="AR671" s="357"/>
      <c r="AS671" s="357"/>
      <c r="AT671" s="357"/>
      <c r="AU671" s="357"/>
      <c r="AV671" s="357"/>
      <c r="AW671" s="357"/>
      <c r="AX671" s="357"/>
      <c r="AY671" s="357"/>
      <c r="AZ671" s="357"/>
      <c r="BA671" s="357"/>
      <c r="BB671" s="357"/>
    </row>
    <row r="672" ht="12.75" customHeight="1">
      <c r="A672" s="357"/>
      <c r="B672" s="357"/>
      <c r="C672" s="357"/>
      <c r="D672" s="357"/>
      <c r="E672" s="357"/>
      <c r="F672" s="357"/>
      <c r="G672" s="357"/>
      <c r="H672" s="357"/>
      <c r="I672" s="357"/>
      <c r="J672" s="357"/>
      <c r="K672" s="357"/>
      <c r="L672" s="357"/>
      <c r="M672" s="357"/>
      <c r="N672" s="357"/>
      <c r="O672" s="357"/>
      <c r="P672" s="357"/>
      <c r="Q672" s="357"/>
      <c r="R672" s="357"/>
      <c r="S672" s="357"/>
      <c r="T672" s="357"/>
      <c r="U672" s="357"/>
      <c r="V672" s="357"/>
      <c r="W672" s="357"/>
      <c r="X672" s="357"/>
      <c r="Y672" s="357"/>
      <c r="Z672" s="357"/>
      <c r="AA672" s="357"/>
      <c r="AB672" s="357"/>
      <c r="AC672" s="357"/>
      <c r="AD672" s="357"/>
      <c r="AE672" s="357"/>
      <c r="AF672" s="357"/>
      <c r="AG672" s="357"/>
      <c r="AH672" s="357"/>
      <c r="AI672" s="357"/>
      <c r="AJ672" s="357"/>
      <c r="AK672" s="357"/>
      <c r="AL672" s="357"/>
      <c r="AM672" s="357"/>
      <c r="AN672" s="357"/>
      <c r="AO672" s="357"/>
      <c r="AP672" s="357"/>
      <c r="AQ672" s="357"/>
      <c r="AR672" s="357"/>
      <c r="AS672" s="357"/>
      <c r="AT672" s="357"/>
      <c r="AU672" s="357"/>
      <c r="AV672" s="357"/>
      <c r="AW672" s="357"/>
      <c r="AX672" s="357"/>
      <c r="AY672" s="357"/>
      <c r="AZ672" s="357"/>
      <c r="BA672" s="357"/>
      <c r="BB672" s="357"/>
    </row>
    <row r="673" ht="12.75" customHeight="1">
      <c r="A673" s="357"/>
      <c r="B673" s="357"/>
      <c r="C673" s="357"/>
      <c r="D673" s="357"/>
      <c r="E673" s="357"/>
      <c r="F673" s="357"/>
      <c r="G673" s="357"/>
      <c r="H673" s="357"/>
      <c r="I673" s="357"/>
      <c r="J673" s="357"/>
      <c r="K673" s="357"/>
      <c r="L673" s="357"/>
      <c r="M673" s="357"/>
      <c r="N673" s="357"/>
      <c r="O673" s="357"/>
      <c r="P673" s="357"/>
      <c r="Q673" s="357"/>
      <c r="R673" s="357"/>
      <c r="S673" s="357"/>
      <c r="T673" s="357"/>
      <c r="U673" s="357"/>
      <c r="V673" s="357"/>
      <c r="W673" s="357"/>
      <c r="X673" s="357"/>
      <c r="Y673" s="357"/>
      <c r="Z673" s="357"/>
      <c r="AA673" s="357"/>
      <c r="AB673" s="357"/>
      <c r="AC673" s="357"/>
      <c r="AD673" s="357"/>
      <c r="AE673" s="357"/>
      <c r="AF673" s="357"/>
      <c r="AG673" s="357"/>
      <c r="AH673" s="357"/>
      <c r="AI673" s="357"/>
      <c r="AJ673" s="357"/>
      <c r="AK673" s="357"/>
      <c r="AL673" s="357"/>
      <c r="AM673" s="357"/>
      <c r="AN673" s="357"/>
      <c r="AO673" s="357"/>
      <c r="AP673" s="357"/>
      <c r="AQ673" s="357"/>
      <c r="AR673" s="357"/>
      <c r="AS673" s="357"/>
      <c r="AT673" s="357"/>
      <c r="AU673" s="357"/>
      <c r="AV673" s="357"/>
      <c r="AW673" s="357"/>
      <c r="AX673" s="357"/>
      <c r="AY673" s="357"/>
      <c r="AZ673" s="357"/>
      <c r="BA673" s="357"/>
      <c r="BB673" s="357"/>
    </row>
    <row r="674" ht="12.75" customHeight="1">
      <c r="A674" s="357"/>
      <c r="B674" s="357"/>
      <c r="C674" s="357"/>
      <c r="D674" s="357"/>
      <c r="E674" s="357"/>
      <c r="F674" s="357"/>
      <c r="G674" s="357"/>
      <c r="H674" s="357"/>
      <c r="I674" s="357"/>
      <c r="J674" s="357"/>
      <c r="K674" s="357"/>
      <c r="L674" s="357"/>
      <c r="M674" s="357"/>
      <c r="N674" s="357"/>
      <c r="O674" s="357"/>
      <c r="P674" s="357"/>
      <c r="Q674" s="357"/>
      <c r="R674" s="357"/>
      <c r="S674" s="357"/>
      <c r="T674" s="357"/>
      <c r="U674" s="357"/>
      <c r="V674" s="357"/>
      <c r="W674" s="357"/>
      <c r="X674" s="357"/>
      <c r="Y674" s="357"/>
      <c r="Z674" s="357"/>
      <c r="AA674" s="357"/>
      <c r="AB674" s="357"/>
      <c r="AC674" s="357"/>
      <c r="AD674" s="357"/>
      <c r="AE674" s="357"/>
      <c r="AF674" s="357"/>
      <c r="AG674" s="357"/>
      <c r="AH674" s="357"/>
      <c r="AI674" s="357"/>
      <c r="AJ674" s="357"/>
      <c r="AK674" s="357"/>
      <c r="AL674" s="357"/>
      <c r="AM674" s="357"/>
      <c r="AN674" s="357"/>
      <c r="AO674" s="357"/>
      <c r="AP674" s="357"/>
      <c r="AQ674" s="357"/>
      <c r="AR674" s="357"/>
      <c r="AS674" s="357"/>
      <c r="AT674" s="357"/>
      <c r="AU674" s="357"/>
      <c r="AV674" s="357"/>
      <c r="AW674" s="357"/>
      <c r="AX674" s="357"/>
      <c r="AY674" s="357"/>
      <c r="AZ674" s="357"/>
      <c r="BA674" s="357"/>
      <c r="BB674" s="357"/>
    </row>
    <row r="675" ht="12.75" customHeight="1">
      <c r="A675" s="357"/>
      <c r="B675" s="357"/>
      <c r="C675" s="357"/>
      <c r="D675" s="357"/>
      <c r="E675" s="357"/>
      <c r="F675" s="357"/>
      <c r="G675" s="357"/>
      <c r="H675" s="357"/>
      <c r="I675" s="357"/>
      <c r="J675" s="357"/>
      <c r="K675" s="357"/>
      <c r="L675" s="357"/>
      <c r="M675" s="357"/>
      <c r="N675" s="357"/>
      <c r="O675" s="357"/>
      <c r="P675" s="357"/>
      <c r="Q675" s="357"/>
      <c r="R675" s="357"/>
      <c r="S675" s="357"/>
      <c r="T675" s="357"/>
      <c r="U675" s="357"/>
      <c r="V675" s="357"/>
      <c r="W675" s="357"/>
      <c r="X675" s="357"/>
      <c r="Y675" s="357"/>
      <c r="Z675" s="357"/>
      <c r="AA675" s="357"/>
      <c r="AB675" s="357"/>
      <c r="AC675" s="357"/>
      <c r="AD675" s="357"/>
      <c r="AE675" s="357"/>
      <c r="AF675" s="357"/>
      <c r="AG675" s="357"/>
      <c r="AH675" s="357"/>
      <c r="AI675" s="357"/>
      <c r="AJ675" s="357"/>
      <c r="AK675" s="357"/>
      <c r="AL675" s="357"/>
      <c r="AM675" s="357"/>
      <c r="AN675" s="357"/>
      <c r="AO675" s="357"/>
      <c r="AP675" s="357"/>
      <c r="AQ675" s="357"/>
      <c r="AR675" s="357"/>
      <c r="AS675" s="357"/>
      <c r="AT675" s="357"/>
      <c r="AU675" s="357"/>
      <c r="AV675" s="357"/>
      <c r="AW675" s="357"/>
      <c r="AX675" s="357"/>
      <c r="AY675" s="357"/>
      <c r="AZ675" s="357"/>
      <c r="BA675" s="357"/>
      <c r="BB675" s="357"/>
    </row>
    <row r="676" ht="12.75" customHeight="1">
      <c r="A676" s="357"/>
      <c r="B676" s="357"/>
      <c r="C676" s="357"/>
      <c r="D676" s="357"/>
      <c r="E676" s="357"/>
      <c r="F676" s="357"/>
      <c r="G676" s="357"/>
      <c r="H676" s="357"/>
      <c r="I676" s="357"/>
      <c r="J676" s="357"/>
      <c r="K676" s="357"/>
      <c r="L676" s="357"/>
      <c r="M676" s="357"/>
      <c r="N676" s="357"/>
      <c r="O676" s="357"/>
      <c r="P676" s="357"/>
      <c r="Q676" s="357"/>
      <c r="R676" s="357"/>
      <c r="S676" s="357"/>
      <c r="T676" s="357"/>
      <c r="U676" s="357"/>
      <c r="V676" s="357"/>
      <c r="W676" s="357"/>
      <c r="X676" s="357"/>
      <c r="Y676" s="357"/>
      <c r="Z676" s="357"/>
      <c r="AA676" s="357"/>
      <c r="AB676" s="357"/>
      <c r="AC676" s="357"/>
      <c r="AD676" s="357"/>
      <c r="AE676" s="357"/>
      <c r="AF676" s="357"/>
      <c r="AG676" s="357"/>
      <c r="AH676" s="357"/>
      <c r="AI676" s="357"/>
      <c r="AJ676" s="357"/>
      <c r="AK676" s="357"/>
      <c r="AL676" s="357"/>
      <c r="AM676" s="357"/>
      <c r="AN676" s="357"/>
      <c r="AO676" s="357"/>
      <c r="AP676" s="357"/>
      <c r="AQ676" s="357"/>
      <c r="AR676" s="357"/>
      <c r="AS676" s="357"/>
      <c r="AT676" s="357"/>
      <c r="AU676" s="357"/>
      <c r="AV676" s="357"/>
      <c r="AW676" s="357"/>
      <c r="AX676" s="357"/>
      <c r="AY676" s="357"/>
      <c r="AZ676" s="357"/>
      <c r="BA676" s="357"/>
      <c r="BB676" s="357"/>
    </row>
    <row r="677" ht="12.75" customHeight="1">
      <c r="A677" s="357"/>
      <c r="B677" s="357"/>
      <c r="C677" s="357"/>
      <c r="D677" s="357"/>
      <c r="E677" s="357"/>
      <c r="F677" s="357"/>
      <c r="G677" s="357"/>
      <c r="H677" s="357"/>
      <c r="I677" s="357"/>
      <c r="J677" s="357"/>
      <c r="K677" s="357"/>
      <c r="L677" s="357"/>
      <c r="M677" s="357"/>
      <c r="N677" s="357"/>
      <c r="O677" s="357"/>
      <c r="P677" s="357"/>
      <c r="Q677" s="357"/>
      <c r="R677" s="357"/>
      <c r="S677" s="357"/>
      <c r="T677" s="357"/>
      <c r="U677" s="357"/>
      <c r="V677" s="357"/>
      <c r="W677" s="357"/>
      <c r="X677" s="357"/>
      <c r="Y677" s="357"/>
      <c r="Z677" s="357"/>
      <c r="AA677" s="357"/>
      <c r="AB677" s="357"/>
      <c r="AC677" s="357"/>
      <c r="AD677" s="357"/>
      <c r="AE677" s="357"/>
      <c r="AF677" s="357"/>
      <c r="AG677" s="357"/>
      <c r="AH677" s="357"/>
      <c r="AI677" s="357"/>
      <c r="AJ677" s="357"/>
      <c r="AK677" s="357"/>
      <c r="AL677" s="357"/>
      <c r="AM677" s="357"/>
      <c r="AN677" s="357"/>
      <c r="AO677" s="357"/>
      <c r="AP677" s="357"/>
      <c r="AQ677" s="357"/>
      <c r="AR677" s="357"/>
      <c r="AS677" s="357"/>
      <c r="AT677" s="357"/>
      <c r="AU677" s="357"/>
      <c r="AV677" s="357"/>
      <c r="AW677" s="357"/>
      <c r="AX677" s="357"/>
      <c r="AY677" s="357"/>
      <c r="AZ677" s="357"/>
      <c r="BA677" s="357"/>
      <c r="BB677" s="357"/>
    </row>
    <row r="678" ht="12.75" customHeight="1">
      <c r="A678" s="357"/>
      <c r="B678" s="357"/>
      <c r="C678" s="357"/>
      <c r="D678" s="357"/>
      <c r="E678" s="357"/>
      <c r="F678" s="357"/>
      <c r="G678" s="357"/>
      <c r="H678" s="357"/>
      <c r="I678" s="357"/>
      <c r="J678" s="357"/>
      <c r="K678" s="357"/>
      <c r="L678" s="357"/>
      <c r="M678" s="357"/>
      <c r="N678" s="357"/>
      <c r="O678" s="357"/>
      <c r="P678" s="357"/>
      <c r="Q678" s="357"/>
      <c r="R678" s="357"/>
      <c r="S678" s="357"/>
      <c r="T678" s="357"/>
      <c r="U678" s="357"/>
      <c r="V678" s="357"/>
      <c r="W678" s="357"/>
      <c r="X678" s="357"/>
      <c r="Y678" s="357"/>
      <c r="Z678" s="357"/>
      <c r="AA678" s="357"/>
      <c r="AB678" s="357"/>
      <c r="AC678" s="357"/>
      <c r="AD678" s="357"/>
      <c r="AE678" s="357"/>
      <c r="AF678" s="357"/>
      <c r="AG678" s="357"/>
      <c r="AH678" s="357"/>
      <c r="AI678" s="357"/>
      <c r="AJ678" s="357"/>
      <c r="AK678" s="357"/>
      <c r="AL678" s="357"/>
      <c r="AM678" s="357"/>
      <c r="AN678" s="357"/>
      <c r="AO678" s="357"/>
      <c r="AP678" s="357"/>
      <c r="AQ678" s="357"/>
      <c r="AR678" s="357"/>
      <c r="AS678" s="357"/>
      <c r="AT678" s="357"/>
      <c r="AU678" s="357"/>
      <c r="AV678" s="357"/>
      <c r="AW678" s="357"/>
      <c r="AX678" s="357"/>
      <c r="AY678" s="357"/>
      <c r="AZ678" s="357"/>
      <c r="BA678" s="357"/>
      <c r="BB678" s="357"/>
    </row>
    <row r="679" ht="12.75" customHeight="1">
      <c r="A679" s="357"/>
      <c r="B679" s="357"/>
      <c r="C679" s="357"/>
      <c r="D679" s="357"/>
      <c r="E679" s="357"/>
      <c r="F679" s="357"/>
      <c r="G679" s="357"/>
      <c r="H679" s="357"/>
      <c r="I679" s="357"/>
      <c r="J679" s="357"/>
      <c r="K679" s="357"/>
      <c r="L679" s="357"/>
      <c r="M679" s="357"/>
      <c r="N679" s="357"/>
      <c r="O679" s="357"/>
      <c r="P679" s="357"/>
      <c r="Q679" s="357"/>
      <c r="R679" s="357"/>
      <c r="S679" s="357"/>
      <c r="T679" s="357"/>
      <c r="U679" s="357"/>
      <c r="V679" s="357"/>
      <c r="W679" s="357"/>
      <c r="X679" s="357"/>
      <c r="Y679" s="357"/>
      <c r="Z679" s="357"/>
      <c r="AA679" s="357"/>
      <c r="AB679" s="357"/>
      <c r="AC679" s="357"/>
      <c r="AD679" s="357"/>
      <c r="AE679" s="357"/>
      <c r="AF679" s="357"/>
      <c r="AG679" s="357"/>
      <c r="AH679" s="357"/>
      <c r="AI679" s="357"/>
      <c r="AJ679" s="357"/>
      <c r="AK679" s="357"/>
      <c r="AL679" s="357"/>
      <c r="AM679" s="357"/>
      <c r="AN679" s="357"/>
      <c r="AO679" s="357"/>
      <c r="AP679" s="357"/>
      <c r="AQ679" s="357"/>
      <c r="AR679" s="357"/>
      <c r="AS679" s="357"/>
      <c r="AT679" s="357"/>
      <c r="AU679" s="357"/>
      <c r="AV679" s="357"/>
      <c r="AW679" s="357"/>
      <c r="AX679" s="357"/>
      <c r="AY679" s="357"/>
      <c r="AZ679" s="357"/>
      <c r="BA679" s="357"/>
      <c r="BB679" s="357"/>
    </row>
    <row r="680" ht="12.75" customHeight="1">
      <c r="A680" s="357"/>
      <c r="B680" s="357"/>
      <c r="C680" s="357"/>
      <c r="D680" s="357"/>
      <c r="E680" s="357"/>
      <c r="F680" s="357"/>
      <c r="G680" s="357"/>
      <c r="H680" s="357"/>
      <c r="I680" s="357"/>
      <c r="J680" s="357"/>
      <c r="K680" s="357"/>
      <c r="L680" s="357"/>
      <c r="M680" s="357"/>
      <c r="N680" s="357"/>
      <c r="O680" s="357"/>
      <c r="P680" s="357"/>
      <c r="Q680" s="357"/>
      <c r="R680" s="357"/>
      <c r="S680" s="357"/>
      <c r="T680" s="357"/>
      <c r="U680" s="357"/>
      <c r="V680" s="357"/>
      <c r="W680" s="357"/>
      <c r="X680" s="357"/>
      <c r="Y680" s="357"/>
      <c r="Z680" s="357"/>
      <c r="AA680" s="357"/>
      <c r="AB680" s="357"/>
      <c r="AC680" s="357"/>
      <c r="AD680" s="357"/>
      <c r="AE680" s="357"/>
      <c r="AF680" s="357"/>
      <c r="AG680" s="357"/>
      <c r="AH680" s="357"/>
      <c r="AI680" s="357"/>
      <c r="AJ680" s="357"/>
      <c r="AK680" s="357"/>
      <c r="AL680" s="357"/>
      <c r="AM680" s="357"/>
      <c r="AN680" s="357"/>
      <c r="AO680" s="357"/>
      <c r="AP680" s="357"/>
      <c r="AQ680" s="357"/>
      <c r="AR680" s="357"/>
      <c r="AS680" s="357"/>
      <c r="AT680" s="357"/>
      <c r="AU680" s="357"/>
      <c r="AV680" s="357"/>
      <c r="AW680" s="357"/>
      <c r="AX680" s="357"/>
      <c r="AY680" s="357"/>
      <c r="AZ680" s="357"/>
      <c r="BA680" s="357"/>
      <c r="BB680" s="357"/>
    </row>
    <row r="681" ht="12.75" customHeight="1">
      <c r="A681" s="357"/>
      <c r="B681" s="357"/>
      <c r="C681" s="357"/>
      <c r="D681" s="357"/>
      <c r="E681" s="357"/>
      <c r="F681" s="357"/>
      <c r="G681" s="357"/>
      <c r="H681" s="357"/>
      <c r="I681" s="357"/>
      <c r="J681" s="357"/>
      <c r="K681" s="357"/>
      <c r="L681" s="357"/>
      <c r="M681" s="357"/>
      <c r="N681" s="357"/>
      <c r="O681" s="357"/>
      <c r="P681" s="357"/>
      <c r="Q681" s="357"/>
      <c r="R681" s="357"/>
      <c r="S681" s="357"/>
      <c r="T681" s="357"/>
      <c r="U681" s="357"/>
      <c r="V681" s="357"/>
      <c r="W681" s="357"/>
      <c r="X681" s="357"/>
      <c r="Y681" s="357"/>
      <c r="Z681" s="357"/>
      <c r="AA681" s="357"/>
      <c r="AB681" s="357"/>
      <c r="AC681" s="357"/>
      <c r="AD681" s="357"/>
      <c r="AE681" s="357"/>
      <c r="AF681" s="357"/>
      <c r="AG681" s="357"/>
      <c r="AH681" s="357"/>
      <c r="AI681" s="357"/>
      <c r="AJ681" s="357"/>
      <c r="AK681" s="357"/>
      <c r="AL681" s="357"/>
      <c r="AM681" s="357"/>
      <c r="AN681" s="357"/>
      <c r="AO681" s="357"/>
      <c r="AP681" s="357"/>
      <c r="AQ681" s="357"/>
      <c r="AR681" s="357"/>
      <c r="AS681" s="357"/>
      <c r="AT681" s="357"/>
      <c r="AU681" s="357"/>
      <c r="AV681" s="357"/>
      <c r="AW681" s="357"/>
      <c r="AX681" s="357"/>
      <c r="AY681" s="357"/>
      <c r="AZ681" s="357"/>
      <c r="BA681" s="357"/>
      <c r="BB681" s="357"/>
    </row>
    <row r="682" ht="12.75" customHeight="1">
      <c r="A682" s="357"/>
      <c r="B682" s="357"/>
      <c r="C682" s="357"/>
      <c r="D682" s="357"/>
      <c r="E682" s="357"/>
      <c r="F682" s="357"/>
      <c r="G682" s="357"/>
      <c r="H682" s="357"/>
      <c r="I682" s="357"/>
      <c r="J682" s="357"/>
      <c r="K682" s="357"/>
      <c r="L682" s="357"/>
      <c r="M682" s="357"/>
      <c r="N682" s="357"/>
      <c r="O682" s="357"/>
      <c r="P682" s="357"/>
      <c r="Q682" s="357"/>
      <c r="R682" s="357"/>
      <c r="S682" s="357"/>
      <c r="T682" s="357"/>
      <c r="U682" s="357"/>
      <c r="V682" s="357"/>
      <c r="W682" s="357"/>
      <c r="X682" s="357"/>
      <c r="Y682" s="357"/>
      <c r="Z682" s="357"/>
      <c r="AA682" s="357"/>
      <c r="AB682" s="357"/>
      <c r="AC682" s="357"/>
      <c r="AD682" s="357"/>
      <c r="AE682" s="357"/>
      <c r="AF682" s="357"/>
      <c r="AG682" s="357"/>
      <c r="AH682" s="357"/>
      <c r="AI682" s="357"/>
      <c r="AJ682" s="357"/>
      <c r="AK682" s="357"/>
      <c r="AL682" s="357"/>
      <c r="AM682" s="357"/>
      <c r="AN682" s="357"/>
      <c r="AO682" s="357"/>
      <c r="AP682" s="357"/>
      <c r="AQ682" s="357"/>
      <c r="AR682" s="357"/>
      <c r="AS682" s="357"/>
      <c r="AT682" s="357"/>
      <c r="AU682" s="357"/>
      <c r="AV682" s="357"/>
      <c r="AW682" s="357"/>
      <c r="AX682" s="357"/>
      <c r="AY682" s="357"/>
      <c r="AZ682" s="357"/>
      <c r="BA682" s="357"/>
      <c r="BB682" s="357"/>
    </row>
    <row r="683" ht="12.75" customHeight="1">
      <c r="A683" s="357"/>
      <c r="B683" s="357"/>
      <c r="C683" s="357"/>
      <c r="D683" s="357"/>
      <c r="E683" s="357"/>
      <c r="F683" s="357"/>
      <c r="G683" s="357"/>
      <c r="H683" s="357"/>
      <c r="I683" s="357"/>
      <c r="J683" s="357"/>
      <c r="K683" s="357"/>
      <c r="L683" s="357"/>
      <c r="M683" s="357"/>
      <c r="N683" s="357"/>
      <c r="O683" s="357"/>
      <c r="P683" s="357"/>
      <c r="Q683" s="357"/>
      <c r="R683" s="357"/>
      <c r="S683" s="357"/>
      <c r="T683" s="357"/>
      <c r="U683" s="357"/>
      <c r="V683" s="357"/>
      <c r="W683" s="357"/>
      <c r="X683" s="357"/>
      <c r="Y683" s="357"/>
      <c r="Z683" s="357"/>
      <c r="AA683" s="357"/>
      <c r="AB683" s="357"/>
      <c r="AC683" s="357"/>
      <c r="AD683" s="357"/>
      <c r="AE683" s="357"/>
      <c r="AF683" s="357"/>
      <c r="AG683" s="357"/>
      <c r="AH683" s="357"/>
      <c r="AI683" s="357"/>
      <c r="AJ683" s="357"/>
      <c r="AK683" s="357"/>
      <c r="AL683" s="357"/>
      <c r="AM683" s="357"/>
      <c r="AN683" s="357"/>
      <c r="AO683" s="357"/>
      <c r="AP683" s="357"/>
      <c r="AQ683" s="357"/>
      <c r="AR683" s="357"/>
      <c r="AS683" s="357"/>
      <c r="AT683" s="357"/>
      <c r="AU683" s="357"/>
      <c r="AV683" s="357"/>
      <c r="AW683" s="357"/>
      <c r="AX683" s="357"/>
      <c r="AY683" s="357"/>
      <c r="AZ683" s="357"/>
      <c r="BA683" s="357"/>
      <c r="BB683" s="357"/>
    </row>
    <row r="684" ht="12.75" customHeight="1">
      <c r="A684" s="357"/>
      <c r="B684" s="357"/>
      <c r="C684" s="357"/>
      <c r="D684" s="357"/>
      <c r="E684" s="357"/>
      <c r="F684" s="357"/>
      <c r="G684" s="357"/>
      <c r="H684" s="357"/>
      <c r="I684" s="357"/>
      <c r="J684" s="357"/>
      <c r="K684" s="357"/>
      <c r="L684" s="357"/>
      <c r="M684" s="357"/>
      <c r="N684" s="357"/>
      <c r="O684" s="357"/>
      <c r="P684" s="357"/>
      <c r="Q684" s="357"/>
      <c r="R684" s="357"/>
      <c r="S684" s="357"/>
      <c r="T684" s="357"/>
      <c r="U684" s="357"/>
      <c r="V684" s="357"/>
      <c r="W684" s="357"/>
      <c r="X684" s="357"/>
      <c r="Y684" s="357"/>
      <c r="Z684" s="357"/>
      <c r="AA684" s="357"/>
      <c r="AB684" s="357"/>
      <c r="AC684" s="357"/>
      <c r="AD684" s="357"/>
      <c r="AE684" s="357"/>
      <c r="AF684" s="357"/>
      <c r="AG684" s="357"/>
      <c r="AH684" s="357"/>
      <c r="AI684" s="357"/>
      <c r="AJ684" s="357"/>
      <c r="AK684" s="357"/>
      <c r="AL684" s="357"/>
      <c r="AM684" s="357"/>
      <c r="AN684" s="357"/>
      <c r="AO684" s="357"/>
      <c r="AP684" s="357"/>
      <c r="AQ684" s="357"/>
      <c r="AR684" s="357"/>
      <c r="AS684" s="357"/>
      <c r="AT684" s="357"/>
      <c r="AU684" s="357"/>
      <c r="AV684" s="357"/>
      <c r="AW684" s="357"/>
      <c r="AX684" s="357"/>
      <c r="AY684" s="357"/>
      <c r="AZ684" s="357"/>
      <c r="BA684" s="357"/>
      <c r="BB684" s="357"/>
    </row>
    <row r="685" ht="12.75" customHeight="1">
      <c r="A685" s="357"/>
      <c r="B685" s="357"/>
      <c r="C685" s="357"/>
      <c r="D685" s="357"/>
      <c r="E685" s="357"/>
      <c r="F685" s="357"/>
      <c r="G685" s="357"/>
      <c r="H685" s="357"/>
      <c r="I685" s="357"/>
      <c r="J685" s="357"/>
      <c r="K685" s="357"/>
      <c r="L685" s="357"/>
      <c r="M685" s="357"/>
      <c r="N685" s="357"/>
      <c r="O685" s="357"/>
      <c r="P685" s="357"/>
      <c r="Q685" s="357"/>
      <c r="R685" s="357"/>
      <c r="S685" s="357"/>
      <c r="T685" s="357"/>
      <c r="U685" s="357"/>
      <c r="V685" s="357"/>
      <c r="W685" s="357"/>
      <c r="X685" s="357"/>
      <c r="Y685" s="357"/>
      <c r="Z685" s="357"/>
      <c r="AA685" s="357"/>
      <c r="AB685" s="357"/>
      <c r="AC685" s="357"/>
      <c r="AD685" s="357"/>
      <c r="AE685" s="357"/>
      <c r="AF685" s="357"/>
      <c r="AG685" s="357"/>
      <c r="AH685" s="357"/>
      <c r="AI685" s="357"/>
      <c r="AJ685" s="357"/>
      <c r="AK685" s="357"/>
      <c r="AL685" s="357"/>
      <c r="AM685" s="357"/>
      <c r="AN685" s="357"/>
      <c r="AO685" s="357"/>
      <c r="AP685" s="357"/>
      <c r="AQ685" s="357"/>
      <c r="AR685" s="357"/>
      <c r="AS685" s="357"/>
      <c r="AT685" s="357"/>
      <c r="AU685" s="357"/>
      <c r="AV685" s="357"/>
      <c r="AW685" s="357"/>
      <c r="AX685" s="357"/>
      <c r="AY685" s="357"/>
      <c r="AZ685" s="357"/>
      <c r="BA685" s="357"/>
      <c r="BB685" s="357"/>
    </row>
    <row r="686" ht="12.75" customHeight="1">
      <c r="A686" s="357"/>
      <c r="B686" s="357"/>
      <c r="C686" s="357"/>
      <c r="D686" s="357"/>
      <c r="E686" s="357"/>
      <c r="F686" s="357"/>
      <c r="G686" s="357"/>
      <c r="H686" s="357"/>
      <c r="I686" s="357"/>
      <c r="J686" s="357"/>
      <c r="K686" s="357"/>
      <c r="L686" s="357"/>
      <c r="M686" s="357"/>
      <c r="N686" s="357"/>
      <c r="O686" s="357"/>
      <c r="P686" s="357"/>
      <c r="Q686" s="357"/>
      <c r="R686" s="357"/>
      <c r="S686" s="357"/>
      <c r="T686" s="357"/>
      <c r="U686" s="357"/>
      <c r="V686" s="357"/>
      <c r="W686" s="357"/>
      <c r="X686" s="357"/>
      <c r="Y686" s="357"/>
      <c r="Z686" s="357"/>
      <c r="AA686" s="357"/>
      <c r="AB686" s="357"/>
      <c r="AC686" s="357"/>
      <c r="AD686" s="357"/>
      <c r="AE686" s="357"/>
      <c r="AF686" s="357"/>
      <c r="AG686" s="357"/>
      <c r="AH686" s="357"/>
      <c r="AI686" s="357"/>
      <c r="AJ686" s="357"/>
      <c r="AK686" s="357"/>
      <c r="AL686" s="357"/>
      <c r="AM686" s="357"/>
      <c r="AN686" s="357"/>
      <c r="AO686" s="357"/>
      <c r="AP686" s="357"/>
      <c r="AQ686" s="357"/>
      <c r="AR686" s="357"/>
      <c r="AS686" s="357"/>
      <c r="AT686" s="357"/>
      <c r="AU686" s="357"/>
      <c r="AV686" s="357"/>
      <c r="AW686" s="357"/>
      <c r="AX686" s="357"/>
      <c r="AY686" s="357"/>
      <c r="AZ686" s="357"/>
      <c r="BA686" s="357"/>
      <c r="BB686" s="357"/>
    </row>
    <row r="687" ht="12.75" customHeight="1">
      <c r="A687" s="357"/>
      <c r="B687" s="357"/>
      <c r="C687" s="357"/>
      <c r="D687" s="357"/>
      <c r="E687" s="357"/>
      <c r="F687" s="357"/>
      <c r="G687" s="357"/>
      <c r="H687" s="357"/>
      <c r="I687" s="357"/>
      <c r="J687" s="357"/>
      <c r="K687" s="357"/>
      <c r="L687" s="357"/>
      <c r="M687" s="357"/>
      <c r="N687" s="357"/>
      <c r="O687" s="357"/>
      <c r="P687" s="357"/>
      <c r="Q687" s="357"/>
      <c r="R687" s="357"/>
      <c r="S687" s="357"/>
      <c r="T687" s="357"/>
      <c r="U687" s="357"/>
      <c r="V687" s="357"/>
      <c r="W687" s="357"/>
      <c r="X687" s="357"/>
      <c r="Y687" s="357"/>
      <c r="Z687" s="357"/>
      <c r="AA687" s="357"/>
      <c r="AB687" s="357"/>
      <c r="AC687" s="357"/>
      <c r="AD687" s="357"/>
      <c r="AE687" s="357"/>
      <c r="AF687" s="357"/>
      <c r="AG687" s="357"/>
      <c r="AH687" s="357"/>
      <c r="AI687" s="357"/>
      <c r="AJ687" s="357"/>
      <c r="AK687" s="357"/>
      <c r="AL687" s="357"/>
      <c r="AM687" s="357"/>
      <c r="AN687" s="357"/>
      <c r="AO687" s="357"/>
      <c r="AP687" s="357"/>
      <c r="AQ687" s="357"/>
      <c r="AR687" s="357"/>
      <c r="AS687" s="357"/>
      <c r="AT687" s="357"/>
      <c r="AU687" s="357"/>
      <c r="AV687" s="357"/>
      <c r="AW687" s="357"/>
      <c r="AX687" s="357"/>
      <c r="AY687" s="357"/>
      <c r="AZ687" s="357"/>
      <c r="BA687" s="357"/>
      <c r="BB687" s="357"/>
    </row>
    <row r="688" ht="12.75" customHeight="1">
      <c r="A688" s="357"/>
      <c r="B688" s="357"/>
      <c r="C688" s="357"/>
      <c r="D688" s="357"/>
      <c r="E688" s="357"/>
      <c r="F688" s="357"/>
      <c r="G688" s="357"/>
      <c r="H688" s="357"/>
      <c r="I688" s="357"/>
      <c r="J688" s="357"/>
      <c r="K688" s="357"/>
      <c r="L688" s="357"/>
      <c r="M688" s="357"/>
      <c r="N688" s="357"/>
      <c r="O688" s="357"/>
      <c r="P688" s="357"/>
      <c r="Q688" s="357"/>
      <c r="R688" s="357"/>
      <c r="S688" s="357"/>
      <c r="T688" s="357"/>
      <c r="U688" s="357"/>
      <c r="V688" s="357"/>
      <c r="W688" s="357"/>
      <c r="X688" s="357"/>
      <c r="Y688" s="357"/>
      <c r="Z688" s="357"/>
      <c r="AA688" s="357"/>
      <c r="AB688" s="357"/>
      <c r="AC688" s="357"/>
      <c r="AD688" s="357"/>
      <c r="AE688" s="357"/>
      <c r="AF688" s="357"/>
      <c r="AG688" s="357"/>
      <c r="AH688" s="357"/>
      <c r="AI688" s="357"/>
      <c r="AJ688" s="357"/>
      <c r="AK688" s="357"/>
      <c r="AL688" s="357"/>
      <c r="AM688" s="357"/>
      <c r="AN688" s="357"/>
      <c r="AO688" s="357"/>
      <c r="AP688" s="357"/>
      <c r="AQ688" s="357"/>
      <c r="AR688" s="357"/>
      <c r="AS688" s="357"/>
      <c r="AT688" s="357"/>
      <c r="AU688" s="357"/>
      <c r="AV688" s="357"/>
      <c r="AW688" s="357"/>
      <c r="AX688" s="357"/>
      <c r="AY688" s="357"/>
      <c r="AZ688" s="357"/>
      <c r="BA688" s="357"/>
      <c r="BB688" s="357"/>
    </row>
    <row r="689" ht="12.75" customHeight="1">
      <c r="A689" s="357"/>
      <c r="B689" s="357"/>
      <c r="C689" s="357"/>
      <c r="D689" s="357"/>
      <c r="E689" s="357"/>
      <c r="F689" s="357"/>
      <c r="G689" s="357"/>
      <c r="H689" s="357"/>
      <c r="I689" s="357"/>
      <c r="J689" s="357"/>
      <c r="K689" s="357"/>
      <c r="L689" s="357"/>
      <c r="M689" s="357"/>
      <c r="N689" s="357"/>
      <c r="O689" s="357"/>
      <c r="P689" s="357"/>
      <c r="Q689" s="357"/>
      <c r="R689" s="357"/>
      <c r="S689" s="357"/>
      <c r="T689" s="357"/>
      <c r="U689" s="357"/>
      <c r="V689" s="357"/>
      <c r="W689" s="357"/>
      <c r="X689" s="357"/>
      <c r="Y689" s="357"/>
      <c r="Z689" s="357"/>
      <c r="AA689" s="357"/>
      <c r="AB689" s="357"/>
      <c r="AC689" s="357"/>
      <c r="AD689" s="357"/>
      <c r="AE689" s="357"/>
      <c r="AF689" s="357"/>
      <c r="AG689" s="357"/>
      <c r="AH689" s="357"/>
      <c r="AI689" s="357"/>
      <c r="AJ689" s="357"/>
      <c r="AK689" s="357"/>
      <c r="AL689" s="357"/>
      <c r="AM689" s="357"/>
      <c r="AN689" s="357"/>
      <c r="AO689" s="357"/>
      <c r="AP689" s="357"/>
      <c r="AQ689" s="357"/>
      <c r="AR689" s="357"/>
      <c r="AS689" s="357"/>
      <c r="AT689" s="357"/>
      <c r="AU689" s="357"/>
      <c r="AV689" s="357"/>
      <c r="AW689" s="357"/>
      <c r="AX689" s="357"/>
      <c r="AY689" s="357"/>
      <c r="AZ689" s="357"/>
      <c r="BA689" s="357"/>
      <c r="BB689" s="357"/>
    </row>
    <row r="690" ht="12.75" customHeight="1">
      <c r="A690" s="357"/>
      <c r="B690" s="357"/>
      <c r="C690" s="357"/>
      <c r="D690" s="357"/>
      <c r="E690" s="357"/>
      <c r="F690" s="357"/>
      <c r="G690" s="357"/>
      <c r="H690" s="357"/>
      <c r="I690" s="357"/>
      <c r="J690" s="357"/>
      <c r="K690" s="357"/>
      <c r="L690" s="357"/>
      <c r="M690" s="357"/>
      <c r="N690" s="357"/>
      <c r="O690" s="357"/>
      <c r="P690" s="357"/>
      <c r="Q690" s="357"/>
      <c r="R690" s="357"/>
      <c r="S690" s="357"/>
      <c r="T690" s="357"/>
      <c r="U690" s="357"/>
      <c r="V690" s="357"/>
      <c r="W690" s="357"/>
      <c r="X690" s="357"/>
      <c r="Y690" s="357"/>
      <c r="Z690" s="357"/>
      <c r="AA690" s="357"/>
      <c r="AB690" s="357"/>
      <c r="AC690" s="357"/>
      <c r="AD690" s="357"/>
      <c r="AE690" s="357"/>
      <c r="AF690" s="357"/>
      <c r="AG690" s="357"/>
      <c r="AH690" s="357"/>
      <c r="AI690" s="357"/>
      <c r="AJ690" s="357"/>
      <c r="AK690" s="357"/>
      <c r="AL690" s="357"/>
      <c r="AM690" s="357"/>
      <c r="AN690" s="357"/>
      <c r="AO690" s="357"/>
      <c r="AP690" s="357"/>
      <c r="AQ690" s="357"/>
      <c r="AR690" s="357"/>
      <c r="AS690" s="357"/>
      <c r="AT690" s="357"/>
      <c r="AU690" s="357"/>
      <c r="AV690" s="357"/>
      <c r="AW690" s="357"/>
      <c r="AX690" s="357"/>
      <c r="AY690" s="357"/>
      <c r="AZ690" s="357"/>
      <c r="BA690" s="357"/>
      <c r="BB690" s="357"/>
    </row>
    <row r="691" ht="12.75" customHeight="1">
      <c r="A691" s="357"/>
      <c r="B691" s="357"/>
      <c r="C691" s="357"/>
      <c r="D691" s="357"/>
      <c r="E691" s="357"/>
      <c r="F691" s="357"/>
      <c r="G691" s="357"/>
      <c r="H691" s="357"/>
      <c r="I691" s="357"/>
      <c r="J691" s="357"/>
      <c r="K691" s="357"/>
      <c r="L691" s="357"/>
      <c r="M691" s="357"/>
      <c r="N691" s="357"/>
      <c r="O691" s="357"/>
      <c r="P691" s="357"/>
      <c r="Q691" s="357"/>
      <c r="R691" s="357"/>
      <c r="S691" s="357"/>
      <c r="T691" s="357"/>
      <c r="U691" s="357"/>
      <c r="V691" s="357"/>
      <c r="W691" s="357"/>
      <c r="X691" s="357"/>
      <c r="Y691" s="357"/>
      <c r="Z691" s="357"/>
      <c r="AA691" s="357"/>
      <c r="AB691" s="357"/>
      <c r="AC691" s="357"/>
      <c r="AD691" s="357"/>
      <c r="AE691" s="357"/>
      <c r="AF691" s="357"/>
      <c r="AG691" s="357"/>
      <c r="AH691" s="357"/>
      <c r="AI691" s="357"/>
      <c r="AJ691" s="357"/>
      <c r="AK691" s="357"/>
      <c r="AL691" s="357"/>
      <c r="AM691" s="357"/>
      <c r="AN691" s="357"/>
      <c r="AO691" s="357"/>
      <c r="AP691" s="357"/>
      <c r="AQ691" s="357"/>
      <c r="AR691" s="357"/>
      <c r="AS691" s="357"/>
      <c r="AT691" s="357"/>
      <c r="AU691" s="357"/>
      <c r="AV691" s="357"/>
      <c r="AW691" s="357"/>
      <c r="AX691" s="357"/>
      <c r="AY691" s="357"/>
      <c r="AZ691" s="357"/>
      <c r="BA691" s="357"/>
      <c r="BB691" s="357"/>
    </row>
    <row r="692" ht="12.75" customHeight="1">
      <c r="A692" s="357"/>
      <c r="B692" s="357"/>
      <c r="C692" s="357"/>
      <c r="D692" s="357"/>
      <c r="E692" s="357"/>
      <c r="F692" s="357"/>
      <c r="G692" s="357"/>
      <c r="H692" s="357"/>
      <c r="I692" s="357"/>
      <c r="J692" s="357"/>
      <c r="K692" s="357"/>
      <c r="L692" s="357"/>
      <c r="M692" s="357"/>
      <c r="N692" s="357"/>
      <c r="O692" s="357"/>
      <c r="P692" s="357"/>
      <c r="Q692" s="357"/>
      <c r="R692" s="357"/>
      <c r="S692" s="357"/>
      <c r="T692" s="357"/>
      <c r="U692" s="357"/>
      <c r="V692" s="357"/>
      <c r="W692" s="357"/>
      <c r="X692" s="357"/>
      <c r="Y692" s="357"/>
      <c r="Z692" s="357"/>
      <c r="AA692" s="357"/>
      <c r="AB692" s="357"/>
      <c r="AC692" s="357"/>
      <c r="AD692" s="357"/>
      <c r="AE692" s="357"/>
      <c r="AF692" s="357"/>
      <c r="AG692" s="357"/>
      <c r="AH692" s="357"/>
      <c r="AI692" s="357"/>
      <c r="AJ692" s="357"/>
      <c r="AK692" s="357"/>
      <c r="AL692" s="357"/>
      <c r="AM692" s="357"/>
      <c r="AN692" s="357"/>
      <c r="AO692" s="357"/>
      <c r="AP692" s="357"/>
      <c r="AQ692" s="357"/>
      <c r="AR692" s="357"/>
      <c r="AS692" s="357"/>
      <c r="AT692" s="357"/>
      <c r="AU692" s="357"/>
      <c r="AV692" s="357"/>
      <c r="AW692" s="357"/>
      <c r="AX692" s="357"/>
      <c r="AY692" s="357"/>
      <c r="AZ692" s="357"/>
      <c r="BA692" s="357"/>
      <c r="BB692" s="357"/>
    </row>
    <row r="693" ht="12.75" customHeight="1">
      <c r="A693" s="357"/>
      <c r="B693" s="357"/>
      <c r="C693" s="357"/>
      <c r="D693" s="357"/>
      <c r="E693" s="357"/>
      <c r="F693" s="357"/>
      <c r="G693" s="357"/>
      <c r="H693" s="357"/>
      <c r="I693" s="357"/>
      <c r="J693" s="357"/>
      <c r="K693" s="357"/>
      <c r="L693" s="357"/>
      <c r="M693" s="357"/>
      <c r="N693" s="357"/>
      <c r="O693" s="357"/>
      <c r="P693" s="357"/>
      <c r="Q693" s="357"/>
      <c r="R693" s="357"/>
      <c r="S693" s="357"/>
      <c r="T693" s="357"/>
      <c r="U693" s="357"/>
      <c r="V693" s="357"/>
      <c r="W693" s="357"/>
      <c r="X693" s="357"/>
      <c r="Y693" s="357"/>
      <c r="Z693" s="357"/>
      <c r="AA693" s="357"/>
      <c r="AB693" s="357"/>
      <c r="AC693" s="357"/>
      <c r="AD693" s="357"/>
      <c r="AE693" s="357"/>
      <c r="AF693" s="357"/>
      <c r="AG693" s="357"/>
      <c r="AH693" s="357"/>
      <c r="AI693" s="357"/>
      <c r="AJ693" s="357"/>
      <c r="AK693" s="357"/>
      <c r="AL693" s="357"/>
      <c r="AM693" s="357"/>
      <c r="AN693" s="357"/>
      <c r="AO693" s="357"/>
      <c r="AP693" s="357"/>
      <c r="AQ693" s="357"/>
      <c r="AR693" s="357"/>
      <c r="AS693" s="357"/>
      <c r="AT693" s="357"/>
      <c r="AU693" s="357"/>
      <c r="AV693" s="357"/>
      <c r="AW693" s="357"/>
      <c r="AX693" s="357"/>
      <c r="AY693" s="357"/>
      <c r="AZ693" s="357"/>
      <c r="BA693" s="357"/>
      <c r="BB693" s="357"/>
    </row>
    <row r="694" ht="12.75" customHeight="1">
      <c r="A694" s="357"/>
      <c r="B694" s="357"/>
      <c r="C694" s="357"/>
      <c r="D694" s="357"/>
      <c r="E694" s="357"/>
      <c r="F694" s="357"/>
      <c r="G694" s="357"/>
      <c r="H694" s="357"/>
      <c r="I694" s="357"/>
      <c r="J694" s="357"/>
      <c r="K694" s="357"/>
      <c r="L694" s="357"/>
      <c r="M694" s="357"/>
      <c r="N694" s="357"/>
      <c r="O694" s="357"/>
      <c r="P694" s="357"/>
      <c r="Q694" s="357"/>
      <c r="R694" s="357"/>
      <c r="S694" s="357"/>
      <c r="T694" s="357"/>
      <c r="U694" s="357"/>
      <c r="V694" s="357"/>
      <c r="W694" s="357"/>
      <c r="X694" s="357"/>
      <c r="Y694" s="357"/>
      <c r="Z694" s="357"/>
      <c r="AA694" s="357"/>
      <c r="AB694" s="357"/>
      <c r="AC694" s="357"/>
      <c r="AD694" s="357"/>
      <c r="AE694" s="357"/>
      <c r="AF694" s="357"/>
      <c r="AG694" s="357"/>
      <c r="AH694" s="357"/>
      <c r="AI694" s="357"/>
      <c r="AJ694" s="357"/>
      <c r="AK694" s="357"/>
      <c r="AL694" s="357"/>
      <c r="AM694" s="357"/>
      <c r="AN694" s="357"/>
      <c r="AO694" s="357"/>
      <c r="AP694" s="357"/>
      <c r="AQ694" s="357"/>
      <c r="AR694" s="357"/>
      <c r="AS694" s="357"/>
      <c r="AT694" s="357"/>
      <c r="AU694" s="357"/>
      <c r="AV694" s="357"/>
      <c r="AW694" s="357"/>
      <c r="AX694" s="357"/>
      <c r="AY694" s="357"/>
      <c r="AZ694" s="357"/>
      <c r="BA694" s="357"/>
      <c r="BB694" s="357"/>
    </row>
    <row r="695" ht="12.75" customHeight="1">
      <c r="A695" s="357"/>
      <c r="B695" s="357"/>
      <c r="C695" s="357"/>
      <c r="D695" s="357"/>
      <c r="E695" s="357"/>
      <c r="F695" s="357"/>
      <c r="G695" s="357"/>
      <c r="H695" s="357"/>
      <c r="I695" s="357"/>
      <c r="J695" s="357"/>
      <c r="K695" s="357"/>
      <c r="L695" s="357"/>
      <c r="M695" s="357"/>
      <c r="N695" s="357"/>
      <c r="O695" s="357"/>
      <c r="P695" s="357"/>
      <c r="Q695" s="357"/>
      <c r="R695" s="357"/>
      <c r="S695" s="357"/>
      <c r="T695" s="357"/>
      <c r="U695" s="357"/>
      <c r="V695" s="357"/>
      <c r="W695" s="357"/>
      <c r="X695" s="357"/>
      <c r="Y695" s="357"/>
      <c r="Z695" s="357"/>
      <c r="AA695" s="357"/>
      <c r="AB695" s="357"/>
      <c r="AC695" s="357"/>
      <c r="AD695" s="357"/>
      <c r="AE695" s="357"/>
      <c r="AF695" s="357"/>
      <c r="AG695" s="357"/>
      <c r="AH695" s="357"/>
      <c r="AI695" s="357"/>
      <c r="AJ695" s="357"/>
      <c r="AK695" s="357"/>
      <c r="AL695" s="357"/>
      <c r="AM695" s="357"/>
      <c r="AN695" s="357"/>
      <c r="AO695" s="357"/>
      <c r="AP695" s="357"/>
      <c r="AQ695" s="357"/>
      <c r="AR695" s="357"/>
      <c r="AS695" s="357"/>
      <c r="AT695" s="357"/>
      <c r="AU695" s="357"/>
      <c r="AV695" s="357"/>
      <c r="AW695" s="357"/>
      <c r="AX695" s="357"/>
      <c r="AY695" s="357"/>
      <c r="AZ695" s="357"/>
      <c r="BA695" s="357"/>
      <c r="BB695" s="357"/>
    </row>
    <row r="696" ht="12.75" customHeight="1">
      <c r="A696" s="357"/>
      <c r="B696" s="357"/>
      <c r="C696" s="357"/>
      <c r="D696" s="357"/>
      <c r="E696" s="357"/>
      <c r="F696" s="357"/>
      <c r="G696" s="357"/>
      <c r="H696" s="357"/>
      <c r="I696" s="357"/>
      <c r="J696" s="357"/>
      <c r="K696" s="357"/>
      <c r="L696" s="357"/>
      <c r="M696" s="357"/>
      <c r="N696" s="357"/>
      <c r="O696" s="357"/>
      <c r="P696" s="357"/>
      <c r="Q696" s="357"/>
      <c r="R696" s="357"/>
      <c r="S696" s="357"/>
      <c r="T696" s="357"/>
      <c r="U696" s="357"/>
      <c r="V696" s="357"/>
      <c r="W696" s="357"/>
      <c r="X696" s="357"/>
      <c r="Y696" s="357"/>
      <c r="Z696" s="357"/>
      <c r="AA696" s="357"/>
      <c r="AB696" s="357"/>
      <c r="AC696" s="357"/>
      <c r="AD696" s="357"/>
      <c r="AE696" s="357"/>
      <c r="AF696" s="357"/>
      <c r="AG696" s="357"/>
      <c r="AH696" s="357"/>
      <c r="AI696" s="357"/>
      <c r="AJ696" s="357"/>
      <c r="AK696" s="357"/>
      <c r="AL696" s="357"/>
      <c r="AM696" s="357"/>
      <c r="AN696" s="357"/>
      <c r="AO696" s="357"/>
      <c r="AP696" s="357"/>
      <c r="AQ696" s="357"/>
      <c r="AR696" s="357"/>
      <c r="AS696" s="357"/>
      <c r="AT696" s="357"/>
      <c r="AU696" s="357"/>
      <c r="AV696" s="357"/>
      <c r="AW696" s="357"/>
      <c r="AX696" s="357"/>
      <c r="AY696" s="357"/>
      <c r="AZ696" s="357"/>
      <c r="BA696" s="357"/>
      <c r="BB696" s="357"/>
    </row>
    <row r="697" ht="12.75" customHeight="1">
      <c r="A697" s="357"/>
      <c r="B697" s="357"/>
      <c r="C697" s="357"/>
      <c r="D697" s="357"/>
      <c r="E697" s="357"/>
      <c r="F697" s="357"/>
      <c r="G697" s="357"/>
      <c r="H697" s="357"/>
      <c r="I697" s="357"/>
      <c r="J697" s="357"/>
      <c r="K697" s="357"/>
      <c r="L697" s="357"/>
      <c r="M697" s="357"/>
      <c r="N697" s="357"/>
      <c r="O697" s="357"/>
      <c r="P697" s="357"/>
      <c r="Q697" s="357"/>
      <c r="R697" s="357"/>
      <c r="S697" s="357"/>
      <c r="T697" s="357"/>
      <c r="U697" s="357"/>
      <c r="V697" s="357"/>
      <c r="W697" s="357"/>
      <c r="X697" s="357"/>
      <c r="Y697" s="357"/>
      <c r="Z697" s="357"/>
      <c r="AA697" s="357"/>
      <c r="AB697" s="357"/>
      <c r="AC697" s="357"/>
      <c r="AD697" s="357"/>
      <c r="AE697" s="357"/>
      <c r="AF697" s="357"/>
      <c r="AG697" s="357"/>
      <c r="AH697" s="357"/>
      <c r="AI697" s="357"/>
      <c r="AJ697" s="357"/>
      <c r="AK697" s="357"/>
      <c r="AL697" s="357"/>
      <c r="AM697" s="357"/>
      <c r="AN697" s="357"/>
      <c r="AO697" s="357"/>
      <c r="AP697" s="357"/>
      <c r="AQ697" s="357"/>
      <c r="AR697" s="357"/>
      <c r="AS697" s="357"/>
      <c r="AT697" s="357"/>
      <c r="AU697" s="357"/>
      <c r="AV697" s="357"/>
      <c r="AW697" s="357"/>
      <c r="AX697" s="357"/>
      <c r="AY697" s="357"/>
      <c r="AZ697" s="357"/>
      <c r="BA697" s="357"/>
      <c r="BB697" s="357"/>
    </row>
    <row r="698" ht="12.75" customHeight="1">
      <c r="A698" s="357"/>
      <c r="B698" s="357"/>
      <c r="C698" s="357"/>
      <c r="D698" s="357"/>
      <c r="E698" s="357"/>
      <c r="F698" s="357"/>
      <c r="G698" s="357"/>
      <c r="H698" s="357"/>
      <c r="I698" s="357"/>
      <c r="J698" s="357"/>
      <c r="K698" s="357"/>
      <c r="L698" s="357"/>
      <c r="M698" s="357"/>
      <c r="N698" s="357"/>
      <c r="O698" s="357"/>
      <c r="P698" s="357"/>
      <c r="Q698" s="357"/>
      <c r="R698" s="357"/>
      <c r="S698" s="357"/>
      <c r="T698" s="357"/>
      <c r="U698" s="357"/>
      <c r="V698" s="357"/>
      <c r="W698" s="357"/>
      <c r="X698" s="357"/>
      <c r="Y698" s="357"/>
      <c r="Z698" s="357"/>
      <c r="AA698" s="357"/>
      <c r="AB698" s="357"/>
      <c r="AC698" s="357"/>
      <c r="AD698" s="357"/>
      <c r="AE698" s="357"/>
      <c r="AF698" s="357"/>
      <c r="AG698" s="357"/>
      <c r="AH698" s="357"/>
      <c r="AI698" s="357"/>
      <c r="AJ698" s="357"/>
      <c r="AK698" s="357"/>
      <c r="AL698" s="357"/>
      <c r="AM698" s="357"/>
      <c r="AN698" s="357"/>
      <c r="AO698" s="357"/>
      <c r="AP698" s="357"/>
      <c r="AQ698" s="357"/>
      <c r="AR698" s="357"/>
      <c r="AS698" s="357"/>
      <c r="AT698" s="357"/>
      <c r="AU698" s="357"/>
      <c r="AV698" s="357"/>
      <c r="AW698" s="357"/>
      <c r="AX698" s="357"/>
      <c r="AY698" s="357"/>
      <c r="AZ698" s="357"/>
      <c r="BA698" s="357"/>
      <c r="BB698" s="357"/>
    </row>
    <row r="699" ht="12.75" customHeight="1">
      <c r="A699" s="357"/>
      <c r="B699" s="357"/>
      <c r="C699" s="357"/>
      <c r="D699" s="357"/>
      <c r="E699" s="357"/>
      <c r="F699" s="357"/>
      <c r="G699" s="357"/>
      <c r="H699" s="357"/>
      <c r="I699" s="357"/>
      <c r="J699" s="357"/>
      <c r="K699" s="357"/>
      <c r="L699" s="357"/>
      <c r="M699" s="357"/>
      <c r="N699" s="357"/>
      <c r="O699" s="357"/>
      <c r="P699" s="357"/>
      <c r="Q699" s="357"/>
      <c r="R699" s="357"/>
      <c r="S699" s="357"/>
      <c r="T699" s="357"/>
      <c r="U699" s="357"/>
      <c r="V699" s="357"/>
      <c r="W699" s="357"/>
      <c r="X699" s="357"/>
      <c r="Y699" s="357"/>
      <c r="Z699" s="357"/>
      <c r="AA699" s="357"/>
      <c r="AB699" s="357"/>
      <c r="AC699" s="357"/>
      <c r="AD699" s="357"/>
      <c r="AE699" s="357"/>
      <c r="AF699" s="357"/>
      <c r="AG699" s="357"/>
      <c r="AH699" s="357"/>
      <c r="AI699" s="357"/>
      <c r="AJ699" s="357"/>
      <c r="AK699" s="357"/>
      <c r="AL699" s="357"/>
      <c r="AM699" s="357"/>
      <c r="AN699" s="357"/>
      <c r="AO699" s="357"/>
      <c r="AP699" s="357"/>
      <c r="AQ699" s="357"/>
      <c r="AR699" s="357"/>
      <c r="AS699" s="357"/>
      <c r="AT699" s="357"/>
      <c r="AU699" s="357"/>
      <c r="AV699" s="357"/>
      <c r="AW699" s="357"/>
      <c r="AX699" s="357"/>
      <c r="AY699" s="357"/>
      <c r="AZ699" s="357"/>
      <c r="BA699" s="357"/>
      <c r="BB699" s="357"/>
    </row>
    <row r="700" ht="12.75" customHeight="1">
      <c r="A700" s="357"/>
      <c r="B700" s="357"/>
      <c r="C700" s="357"/>
      <c r="D700" s="357"/>
      <c r="E700" s="357"/>
      <c r="F700" s="357"/>
      <c r="G700" s="357"/>
      <c r="H700" s="357"/>
      <c r="I700" s="357"/>
      <c r="J700" s="357"/>
      <c r="K700" s="357"/>
      <c r="L700" s="357"/>
      <c r="M700" s="357"/>
      <c r="N700" s="357"/>
      <c r="O700" s="357"/>
      <c r="P700" s="357"/>
      <c r="Q700" s="357"/>
      <c r="R700" s="357"/>
      <c r="S700" s="357"/>
      <c r="T700" s="357"/>
      <c r="U700" s="357"/>
      <c r="V700" s="357"/>
      <c r="W700" s="357"/>
      <c r="X700" s="357"/>
      <c r="Y700" s="357"/>
      <c r="Z700" s="357"/>
      <c r="AA700" s="357"/>
      <c r="AB700" s="357"/>
      <c r="AC700" s="357"/>
      <c r="AD700" s="357"/>
      <c r="AE700" s="357"/>
      <c r="AF700" s="357"/>
      <c r="AG700" s="357"/>
      <c r="AH700" s="357"/>
      <c r="AI700" s="357"/>
      <c r="AJ700" s="357"/>
      <c r="AK700" s="357"/>
      <c r="AL700" s="357"/>
      <c r="AM700" s="357"/>
      <c r="AN700" s="357"/>
      <c r="AO700" s="357"/>
      <c r="AP700" s="357"/>
      <c r="AQ700" s="357"/>
      <c r="AR700" s="357"/>
      <c r="AS700" s="357"/>
      <c r="AT700" s="357"/>
      <c r="AU700" s="357"/>
      <c r="AV700" s="357"/>
      <c r="AW700" s="357"/>
      <c r="AX700" s="357"/>
      <c r="AY700" s="357"/>
      <c r="AZ700" s="357"/>
      <c r="BA700" s="357"/>
      <c r="BB700" s="357"/>
    </row>
    <row r="701" ht="12.75" customHeight="1">
      <c r="A701" s="357"/>
      <c r="B701" s="357"/>
      <c r="C701" s="357"/>
      <c r="D701" s="357"/>
      <c r="E701" s="357"/>
      <c r="F701" s="357"/>
      <c r="G701" s="357"/>
      <c r="H701" s="357"/>
      <c r="I701" s="357"/>
      <c r="J701" s="357"/>
      <c r="K701" s="357"/>
      <c r="L701" s="357"/>
      <c r="M701" s="357"/>
      <c r="N701" s="357"/>
      <c r="O701" s="357"/>
      <c r="P701" s="357"/>
      <c r="Q701" s="357"/>
      <c r="R701" s="357"/>
      <c r="S701" s="357"/>
      <c r="T701" s="357"/>
      <c r="U701" s="357"/>
      <c r="V701" s="357"/>
      <c r="W701" s="357"/>
      <c r="X701" s="357"/>
      <c r="Y701" s="357"/>
      <c r="Z701" s="357"/>
      <c r="AA701" s="357"/>
      <c r="AB701" s="357"/>
      <c r="AC701" s="357"/>
      <c r="AD701" s="357"/>
      <c r="AE701" s="357"/>
      <c r="AF701" s="357"/>
      <c r="AG701" s="357"/>
      <c r="AH701" s="357"/>
      <c r="AI701" s="357"/>
      <c r="AJ701" s="357"/>
      <c r="AK701" s="357"/>
      <c r="AL701" s="357"/>
      <c r="AM701" s="357"/>
      <c r="AN701" s="357"/>
      <c r="AO701" s="357"/>
      <c r="AP701" s="357"/>
      <c r="AQ701" s="357"/>
      <c r="AR701" s="357"/>
      <c r="AS701" s="357"/>
      <c r="AT701" s="357"/>
      <c r="AU701" s="357"/>
      <c r="AV701" s="357"/>
      <c r="AW701" s="357"/>
      <c r="AX701" s="357"/>
      <c r="AY701" s="357"/>
      <c r="AZ701" s="357"/>
      <c r="BA701" s="357"/>
      <c r="BB701" s="357"/>
    </row>
    <row r="702" ht="12.75" customHeight="1">
      <c r="A702" s="357"/>
      <c r="B702" s="357"/>
      <c r="C702" s="357"/>
      <c r="D702" s="357"/>
      <c r="E702" s="357"/>
      <c r="F702" s="357"/>
      <c r="G702" s="357"/>
      <c r="H702" s="357"/>
      <c r="I702" s="357"/>
      <c r="J702" s="357"/>
      <c r="K702" s="357"/>
      <c r="L702" s="357"/>
      <c r="M702" s="357"/>
      <c r="N702" s="357"/>
      <c r="O702" s="357"/>
      <c r="P702" s="357"/>
      <c r="Q702" s="357"/>
      <c r="R702" s="357"/>
      <c r="S702" s="357"/>
      <c r="T702" s="357"/>
      <c r="U702" s="357"/>
      <c r="V702" s="357"/>
      <c r="W702" s="357"/>
      <c r="X702" s="357"/>
      <c r="Y702" s="357"/>
      <c r="Z702" s="357"/>
      <c r="AA702" s="357"/>
      <c r="AB702" s="357"/>
      <c r="AC702" s="357"/>
      <c r="AD702" s="357"/>
      <c r="AE702" s="357"/>
      <c r="AF702" s="357"/>
      <c r="AG702" s="357"/>
      <c r="AH702" s="357"/>
      <c r="AI702" s="357"/>
      <c r="AJ702" s="357"/>
      <c r="AK702" s="357"/>
      <c r="AL702" s="357"/>
      <c r="AM702" s="357"/>
      <c r="AN702" s="357"/>
      <c r="AO702" s="357"/>
      <c r="AP702" s="357"/>
      <c r="AQ702" s="357"/>
      <c r="AR702" s="357"/>
      <c r="AS702" s="357"/>
      <c r="AT702" s="357"/>
      <c r="AU702" s="357"/>
      <c r="AV702" s="357"/>
      <c r="AW702" s="357"/>
      <c r="AX702" s="357"/>
      <c r="AY702" s="357"/>
      <c r="AZ702" s="357"/>
      <c r="BA702" s="357"/>
      <c r="BB702" s="357"/>
    </row>
    <row r="703" ht="12.75" customHeight="1">
      <c r="A703" s="357"/>
      <c r="B703" s="357"/>
      <c r="C703" s="357"/>
      <c r="D703" s="357"/>
      <c r="E703" s="357"/>
      <c r="F703" s="357"/>
      <c r="G703" s="357"/>
      <c r="H703" s="357"/>
      <c r="I703" s="357"/>
      <c r="J703" s="357"/>
      <c r="K703" s="357"/>
      <c r="L703" s="357"/>
      <c r="M703" s="357"/>
      <c r="N703" s="357"/>
      <c r="O703" s="357"/>
      <c r="P703" s="357"/>
      <c r="Q703" s="357"/>
      <c r="R703" s="357"/>
      <c r="S703" s="357"/>
      <c r="T703" s="357"/>
      <c r="U703" s="357"/>
      <c r="V703" s="357"/>
      <c r="W703" s="357"/>
      <c r="X703" s="357"/>
      <c r="Y703" s="357"/>
      <c r="Z703" s="357"/>
      <c r="AA703" s="357"/>
      <c r="AB703" s="357"/>
      <c r="AC703" s="357"/>
      <c r="AD703" s="357"/>
      <c r="AE703" s="357"/>
      <c r="AF703" s="357"/>
      <c r="AG703" s="357"/>
      <c r="AH703" s="357"/>
      <c r="AI703" s="357"/>
      <c r="AJ703" s="357"/>
      <c r="AK703" s="357"/>
      <c r="AL703" s="357"/>
      <c r="AM703" s="357"/>
      <c r="AN703" s="357"/>
      <c r="AO703" s="357"/>
      <c r="AP703" s="357"/>
      <c r="AQ703" s="357"/>
      <c r="AR703" s="357"/>
      <c r="AS703" s="357"/>
      <c r="AT703" s="357"/>
      <c r="AU703" s="357"/>
      <c r="AV703" s="357"/>
      <c r="AW703" s="357"/>
      <c r="AX703" s="357"/>
      <c r="AY703" s="357"/>
      <c r="AZ703" s="357"/>
      <c r="BA703" s="357"/>
      <c r="BB703" s="357"/>
    </row>
    <row r="704" ht="12.75" customHeight="1">
      <c r="A704" s="357"/>
      <c r="B704" s="357"/>
      <c r="C704" s="357"/>
      <c r="D704" s="357"/>
      <c r="E704" s="357"/>
      <c r="F704" s="357"/>
      <c r="G704" s="357"/>
      <c r="H704" s="357"/>
      <c r="I704" s="357"/>
      <c r="J704" s="357"/>
      <c r="K704" s="357"/>
      <c r="L704" s="357"/>
      <c r="M704" s="357"/>
      <c r="N704" s="357"/>
      <c r="O704" s="357"/>
      <c r="P704" s="357"/>
      <c r="Q704" s="357"/>
      <c r="R704" s="357"/>
      <c r="S704" s="357"/>
      <c r="T704" s="357"/>
      <c r="U704" s="357"/>
      <c r="V704" s="357"/>
      <c r="W704" s="357"/>
      <c r="X704" s="357"/>
      <c r="Y704" s="357"/>
      <c r="Z704" s="357"/>
      <c r="AA704" s="357"/>
      <c r="AB704" s="357"/>
      <c r="AC704" s="357"/>
      <c r="AD704" s="357"/>
      <c r="AE704" s="357"/>
      <c r="AF704" s="357"/>
      <c r="AG704" s="357"/>
      <c r="AH704" s="357"/>
      <c r="AI704" s="357"/>
      <c r="AJ704" s="357"/>
      <c r="AK704" s="357"/>
      <c r="AL704" s="357"/>
      <c r="AM704" s="357"/>
      <c r="AN704" s="357"/>
      <c r="AO704" s="357"/>
      <c r="AP704" s="357"/>
      <c r="AQ704" s="357"/>
      <c r="AR704" s="357"/>
      <c r="AS704" s="357"/>
      <c r="AT704" s="357"/>
      <c r="AU704" s="357"/>
      <c r="AV704" s="357"/>
      <c r="AW704" s="357"/>
      <c r="AX704" s="357"/>
      <c r="AY704" s="357"/>
      <c r="AZ704" s="357"/>
      <c r="BA704" s="357"/>
      <c r="BB704" s="357"/>
    </row>
    <row r="705" ht="12.75" customHeight="1">
      <c r="A705" s="357"/>
      <c r="B705" s="357"/>
      <c r="C705" s="357"/>
      <c r="D705" s="357"/>
      <c r="E705" s="357"/>
      <c r="F705" s="357"/>
      <c r="G705" s="357"/>
      <c r="H705" s="357"/>
      <c r="I705" s="357"/>
      <c r="J705" s="357"/>
      <c r="K705" s="357"/>
      <c r="L705" s="357"/>
      <c r="M705" s="357"/>
      <c r="N705" s="357"/>
      <c r="O705" s="357"/>
      <c r="P705" s="357"/>
      <c r="Q705" s="357"/>
      <c r="R705" s="357"/>
      <c r="S705" s="357"/>
      <c r="T705" s="357"/>
      <c r="U705" s="357"/>
      <c r="V705" s="357"/>
      <c r="W705" s="357"/>
      <c r="X705" s="357"/>
      <c r="Y705" s="357"/>
      <c r="Z705" s="357"/>
      <c r="AA705" s="357"/>
      <c r="AB705" s="357"/>
      <c r="AC705" s="357"/>
      <c r="AD705" s="357"/>
      <c r="AE705" s="357"/>
      <c r="AF705" s="357"/>
      <c r="AG705" s="357"/>
      <c r="AH705" s="357"/>
      <c r="AI705" s="357"/>
      <c r="AJ705" s="357"/>
      <c r="AK705" s="357"/>
      <c r="AL705" s="357"/>
      <c r="AM705" s="357"/>
      <c r="AN705" s="357"/>
      <c r="AO705" s="357"/>
      <c r="AP705" s="357"/>
      <c r="AQ705" s="357"/>
      <c r="AR705" s="357"/>
      <c r="AS705" s="357"/>
      <c r="AT705" s="357"/>
      <c r="AU705" s="357"/>
      <c r="AV705" s="357"/>
      <c r="AW705" s="357"/>
      <c r="AX705" s="357"/>
      <c r="AY705" s="357"/>
      <c r="AZ705" s="357"/>
      <c r="BA705" s="357"/>
      <c r="BB705" s="357"/>
    </row>
    <row r="706" ht="12.75" customHeight="1">
      <c r="A706" s="357"/>
      <c r="B706" s="357"/>
      <c r="C706" s="357"/>
      <c r="D706" s="357"/>
      <c r="E706" s="357"/>
      <c r="F706" s="357"/>
      <c r="G706" s="357"/>
      <c r="H706" s="357"/>
      <c r="I706" s="357"/>
      <c r="J706" s="357"/>
      <c r="K706" s="357"/>
      <c r="L706" s="357"/>
      <c r="M706" s="357"/>
      <c r="N706" s="357"/>
      <c r="O706" s="357"/>
      <c r="P706" s="357"/>
      <c r="Q706" s="357"/>
      <c r="R706" s="357"/>
      <c r="S706" s="357"/>
      <c r="T706" s="357"/>
      <c r="U706" s="357"/>
      <c r="V706" s="357"/>
      <c r="W706" s="357"/>
      <c r="X706" s="357"/>
      <c r="Y706" s="357"/>
      <c r="Z706" s="357"/>
      <c r="AA706" s="357"/>
      <c r="AB706" s="357"/>
      <c r="AC706" s="357"/>
      <c r="AD706" s="357"/>
      <c r="AE706" s="357"/>
      <c r="AF706" s="357"/>
      <c r="AG706" s="357"/>
      <c r="AH706" s="357"/>
      <c r="AI706" s="357"/>
      <c r="AJ706" s="357"/>
      <c r="AK706" s="357"/>
      <c r="AL706" s="357"/>
      <c r="AM706" s="357"/>
      <c r="AN706" s="357"/>
      <c r="AO706" s="357"/>
      <c r="AP706" s="357"/>
      <c r="AQ706" s="357"/>
      <c r="AR706" s="357"/>
      <c r="AS706" s="357"/>
      <c r="AT706" s="357"/>
      <c r="AU706" s="357"/>
      <c r="AV706" s="357"/>
      <c r="AW706" s="357"/>
      <c r="AX706" s="357"/>
      <c r="AY706" s="357"/>
      <c r="AZ706" s="357"/>
      <c r="BA706" s="357"/>
      <c r="BB706" s="357"/>
    </row>
    <row r="707" ht="12.75" customHeight="1">
      <c r="A707" s="357"/>
      <c r="B707" s="357"/>
      <c r="C707" s="357"/>
      <c r="D707" s="357"/>
      <c r="E707" s="357"/>
      <c r="F707" s="357"/>
      <c r="G707" s="357"/>
      <c r="H707" s="357"/>
      <c r="I707" s="357"/>
      <c r="J707" s="357"/>
      <c r="K707" s="357"/>
      <c r="L707" s="357"/>
      <c r="M707" s="357"/>
      <c r="N707" s="357"/>
      <c r="O707" s="357"/>
      <c r="P707" s="357"/>
      <c r="Q707" s="357"/>
      <c r="R707" s="357"/>
      <c r="S707" s="357"/>
      <c r="T707" s="357"/>
      <c r="U707" s="357"/>
      <c r="V707" s="357"/>
      <c r="W707" s="357"/>
      <c r="X707" s="357"/>
      <c r="Y707" s="357"/>
      <c r="Z707" s="357"/>
      <c r="AA707" s="357"/>
      <c r="AB707" s="357"/>
      <c r="AC707" s="357"/>
      <c r="AD707" s="357"/>
      <c r="AE707" s="357"/>
      <c r="AF707" s="357"/>
      <c r="AG707" s="357"/>
      <c r="AH707" s="357"/>
      <c r="AI707" s="357"/>
      <c r="AJ707" s="357"/>
      <c r="AK707" s="357"/>
      <c r="AL707" s="357"/>
      <c r="AM707" s="357"/>
      <c r="AN707" s="357"/>
      <c r="AO707" s="357"/>
      <c r="AP707" s="357"/>
      <c r="AQ707" s="357"/>
      <c r="AR707" s="357"/>
      <c r="AS707" s="357"/>
      <c r="AT707" s="357"/>
      <c r="AU707" s="357"/>
      <c r="AV707" s="357"/>
      <c r="AW707" s="357"/>
      <c r="AX707" s="357"/>
      <c r="AY707" s="357"/>
      <c r="AZ707" s="357"/>
      <c r="BA707" s="357"/>
      <c r="BB707" s="357"/>
    </row>
    <row r="708" ht="12.75" customHeight="1">
      <c r="A708" s="357"/>
      <c r="B708" s="357"/>
      <c r="C708" s="357"/>
      <c r="D708" s="357"/>
      <c r="E708" s="357"/>
      <c r="F708" s="357"/>
      <c r="G708" s="357"/>
      <c r="H708" s="357"/>
      <c r="I708" s="357"/>
      <c r="J708" s="357"/>
      <c r="K708" s="357"/>
      <c r="L708" s="357"/>
      <c r="M708" s="357"/>
      <c r="N708" s="357"/>
      <c r="O708" s="357"/>
      <c r="P708" s="357"/>
      <c r="Q708" s="357"/>
      <c r="R708" s="357"/>
      <c r="S708" s="357"/>
      <c r="T708" s="357"/>
      <c r="U708" s="357"/>
      <c r="V708" s="357"/>
      <c r="W708" s="357"/>
      <c r="X708" s="357"/>
      <c r="Y708" s="357"/>
      <c r="Z708" s="357"/>
      <c r="AA708" s="357"/>
      <c r="AB708" s="357"/>
      <c r="AC708" s="357"/>
      <c r="AD708" s="357"/>
      <c r="AE708" s="357"/>
      <c r="AF708" s="357"/>
      <c r="AG708" s="357"/>
      <c r="AH708" s="357"/>
      <c r="AI708" s="357"/>
      <c r="AJ708" s="357"/>
      <c r="AK708" s="357"/>
      <c r="AL708" s="357"/>
      <c r="AM708" s="357"/>
      <c r="AN708" s="357"/>
      <c r="AO708" s="357"/>
      <c r="AP708" s="357"/>
      <c r="AQ708" s="357"/>
      <c r="AR708" s="357"/>
      <c r="AS708" s="357"/>
      <c r="AT708" s="357"/>
      <c r="AU708" s="357"/>
      <c r="AV708" s="357"/>
      <c r="AW708" s="357"/>
      <c r="AX708" s="357"/>
      <c r="AY708" s="357"/>
      <c r="AZ708" s="357"/>
      <c r="BA708" s="357"/>
      <c r="BB708" s="357"/>
    </row>
    <row r="709" ht="12.75" customHeight="1">
      <c r="A709" s="357"/>
      <c r="B709" s="357"/>
      <c r="C709" s="357"/>
      <c r="D709" s="357"/>
      <c r="E709" s="357"/>
      <c r="F709" s="357"/>
      <c r="G709" s="357"/>
      <c r="H709" s="357"/>
      <c r="I709" s="357"/>
      <c r="J709" s="357"/>
      <c r="K709" s="357"/>
      <c r="L709" s="357"/>
      <c r="M709" s="357"/>
      <c r="N709" s="357"/>
      <c r="O709" s="357"/>
      <c r="P709" s="357"/>
      <c r="Q709" s="357"/>
      <c r="R709" s="357"/>
      <c r="S709" s="357"/>
      <c r="T709" s="357"/>
      <c r="U709" s="357"/>
      <c r="V709" s="357"/>
      <c r="W709" s="357"/>
      <c r="X709" s="357"/>
      <c r="Y709" s="357"/>
      <c r="Z709" s="357"/>
      <c r="AA709" s="357"/>
      <c r="AB709" s="357"/>
      <c r="AC709" s="357"/>
      <c r="AD709" s="357"/>
      <c r="AE709" s="357"/>
      <c r="AF709" s="357"/>
      <c r="AG709" s="357"/>
      <c r="AH709" s="357"/>
      <c r="AI709" s="357"/>
      <c r="AJ709" s="357"/>
      <c r="AK709" s="357"/>
      <c r="AL709" s="357"/>
      <c r="AM709" s="357"/>
      <c r="AN709" s="357"/>
      <c r="AO709" s="357"/>
      <c r="AP709" s="357"/>
      <c r="AQ709" s="357"/>
      <c r="AR709" s="357"/>
      <c r="AS709" s="357"/>
      <c r="AT709" s="357"/>
      <c r="AU709" s="357"/>
      <c r="AV709" s="357"/>
      <c r="AW709" s="357"/>
      <c r="AX709" s="357"/>
      <c r="AY709" s="357"/>
      <c r="AZ709" s="357"/>
      <c r="BA709" s="357"/>
      <c r="BB709" s="357"/>
    </row>
    <row r="710" ht="12.75" customHeight="1">
      <c r="A710" s="357"/>
      <c r="B710" s="357"/>
      <c r="C710" s="357"/>
      <c r="D710" s="357"/>
      <c r="E710" s="357"/>
      <c r="F710" s="357"/>
      <c r="G710" s="357"/>
      <c r="H710" s="357"/>
      <c r="I710" s="357"/>
      <c r="J710" s="357"/>
      <c r="K710" s="357"/>
      <c r="L710" s="357"/>
      <c r="M710" s="357"/>
      <c r="N710" s="357"/>
      <c r="O710" s="357"/>
      <c r="P710" s="357"/>
      <c r="Q710" s="357"/>
      <c r="R710" s="357"/>
      <c r="S710" s="357"/>
      <c r="T710" s="357"/>
      <c r="U710" s="357"/>
      <c r="V710" s="357"/>
      <c r="W710" s="357"/>
      <c r="X710" s="357"/>
      <c r="Y710" s="357"/>
      <c r="Z710" s="357"/>
      <c r="AA710" s="357"/>
      <c r="AB710" s="357"/>
      <c r="AC710" s="357"/>
      <c r="AD710" s="357"/>
      <c r="AE710" s="357"/>
      <c r="AF710" s="357"/>
      <c r="AG710" s="357"/>
      <c r="AH710" s="357"/>
      <c r="AI710" s="357"/>
      <c r="AJ710" s="357"/>
      <c r="AK710" s="357"/>
      <c r="AL710" s="357"/>
      <c r="AM710" s="357"/>
      <c r="AN710" s="357"/>
      <c r="AO710" s="357"/>
      <c r="AP710" s="357"/>
      <c r="AQ710" s="357"/>
      <c r="AR710" s="357"/>
      <c r="AS710" s="357"/>
      <c r="AT710" s="357"/>
      <c r="AU710" s="357"/>
      <c r="AV710" s="357"/>
      <c r="AW710" s="357"/>
      <c r="AX710" s="357"/>
      <c r="AY710" s="357"/>
      <c r="AZ710" s="357"/>
      <c r="BA710" s="357"/>
      <c r="BB710" s="357"/>
    </row>
    <row r="711" ht="12.75" customHeight="1">
      <c r="A711" s="357"/>
      <c r="B711" s="357"/>
      <c r="C711" s="357"/>
      <c r="D711" s="357"/>
      <c r="E711" s="357"/>
      <c r="F711" s="357"/>
      <c r="G711" s="357"/>
      <c r="H711" s="357"/>
      <c r="I711" s="357"/>
      <c r="J711" s="357"/>
      <c r="K711" s="357"/>
      <c r="L711" s="357"/>
      <c r="M711" s="357"/>
      <c r="N711" s="357"/>
      <c r="O711" s="357"/>
      <c r="P711" s="357"/>
      <c r="Q711" s="357"/>
      <c r="R711" s="357"/>
      <c r="S711" s="357"/>
      <c r="T711" s="357"/>
      <c r="U711" s="357"/>
      <c r="V711" s="357"/>
      <c r="W711" s="357"/>
      <c r="X711" s="357"/>
      <c r="Y711" s="357"/>
      <c r="Z711" s="357"/>
      <c r="AA711" s="357"/>
      <c r="AB711" s="357"/>
      <c r="AC711" s="357"/>
      <c r="AD711" s="357"/>
      <c r="AE711" s="357"/>
      <c r="AF711" s="357"/>
      <c r="AG711" s="357"/>
      <c r="AH711" s="357"/>
      <c r="AI711" s="357"/>
      <c r="AJ711" s="357"/>
      <c r="AK711" s="357"/>
      <c r="AL711" s="357"/>
      <c r="AM711" s="357"/>
      <c r="AN711" s="357"/>
      <c r="AO711" s="357"/>
      <c r="AP711" s="357"/>
      <c r="AQ711" s="357"/>
      <c r="AR711" s="357"/>
      <c r="AS711" s="357"/>
      <c r="AT711" s="357"/>
      <c r="AU711" s="357"/>
      <c r="AV711" s="357"/>
      <c r="AW711" s="357"/>
      <c r="AX711" s="357"/>
      <c r="AY711" s="357"/>
      <c r="AZ711" s="357"/>
      <c r="BA711" s="357"/>
      <c r="BB711" s="357"/>
    </row>
    <row r="712" ht="12.75" customHeight="1">
      <c r="A712" s="357"/>
      <c r="B712" s="357"/>
      <c r="C712" s="357"/>
      <c r="D712" s="357"/>
      <c r="E712" s="357"/>
      <c r="F712" s="357"/>
      <c r="G712" s="357"/>
      <c r="H712" s="357"/>
      <c r="I712" s="357"/>
      <c r="J712" s="357"/>
      <c r="K712" s="357"/>
      <c r="L712" s="357"/>
      <c r="M712" s="357"/>
      <c r="N712" s="357"/>
      <c r="O712" s="357"/>
      <c r="P712" s="357"/>
      <c r="Q712" s="357"/>
      <c r="R712" s="357"/>
      <c r="S712" s="357"/>
      <c r="T712" s="357"/>
      <c r="U712" s="357"/>
      <c r="V712" s="357"/>
      <c r="W712" s="357"/>
      <c r="X712" s="357"/>
      <c r="Y712" s="357"/>
      <c r="Z712" s="357"/>
      <c r="AA712" s="357"/>
      <c r="AB712" s="357"/>
      <c r="AC712" s="357"/>
      <c r="AD712" s="357"/>
      <c r="AE712" s="357"/>
      <c r="AF712" s="357"/>
      <c r="AG712" s="357"/>
      <c r="AH712" s="357"/>
      <c r="AI712" s="357"/>
      <c r="AJ712" s="357"/>
      <c r="AK712" s="357"/>
      <c r="AL712" s="357"/>
      <c r="AM712" s="357"/>
      <c r="AN712" s="357"/>
      <c r="AO712" s="357"/>
      <c r="AP712" s="357"/>
      <c r="AQ712" s="357"/>
      <c r="AR712" s="357"/>
      <c r="AS712" s="357"/>
      <c r="AT712" s="357"/>
      <c r="AU712" s="357"/>
      <c r="AV712" s="357"/>
      <c r="AW712" s="357"/>
      <c r="AX712" s="357"/>
      <c r="AY712" s="357"/>
      <c r="AZ712" s="357"/>
      <c r="BA712" s="357"/>
      <c r="BB712" s="357"/>
    </row>
    <row r="713" ht="12.75" customHeight="1">
      <c r="A713" s="357"/>
      <c r="B713" s="357"/>
      <c r="C713" s="357"/>
      <c r="D713" s="357"/>
      <c r="E713" s="357"/>
      <c r="F713" s="357"/>
      <c r="G713" s="357"/>
      <c r="H713" s="357"/>
      <c r="I713" s="357"/>
      <c r="J713" s="357"/>
      <c r="K713" s="357"/>
      <c r="L713" s="357"/>
      <c r="M713" s="357"/>
      <c r="N713" s="357"/>
      <c r="O713" s="357"/>
      <c r="P713" s="357"/>
      <c r="Q713" s="357"/>
      <c r="R713" s="357"/>
      <c r="S713" s="357"/>
      <c r="T713" s="357"/>
      <c r="U713" s="357"/>
      <c r="V713" s="357"/>
      <c r="W713" s="357"/>
      <c r="X713" s="357"/>
      <c r="Y713" s="357"/>
      <c r="Z713" s="357"/>
      <c r="AA713" s="357"/>
      <c r="AB713" s="357"/>
      <c r="AC713" s="357"/>
      <c r="AD713" s="357"/>
      <c r="AE713" s="357"/>
      <c r="AF713" s="357"/>
      <c r="AG713" s="357"/>
      <c r="AH713" s="357"/>
      <c r="AI713" s="357"/>
      <c r="AJ713" s="357"/>
      <c r="AK713" s="357"/>
      <c r="AL713" s="357"/>
      <c r="AM713" s="357"/>
      <c r="AN713" s="357"/>
      <c r="AO713" s="357"/>
      <c r="AP713" s="357"/>
      <c r="AQ713" s="357"/>
      <c r="AR713" s="357"/>
      <c r="AS713" s="357"/>
      <c r="AT713" s="357"/>
      <c r="AU713" s="357"/>
      <c r="AV713" s="357"/>
      <c r="AW713" s="357"/>
      <c r="AX713" s="357"/>
      <c r="AY713" s="357"/>
      <c r="AZ713" s="357"/>
      <c r="BA713" s="357"/>
      <c r="BB713" s="357"/>
    </row>
    <row r="714" ht="12.75" customHeight="1">
      <c r="A714" s="357"/>
      <c r="B714" s="357"/>
      <c r="C714" s="357"/>
      <c r="D714" s="357"/>
      <c r="E714" s="357"/>
      <c r="F714" s="357"/>
      <c r="G714" s="357"/>
      <c r="H714" s="357"/>
      <c r="I714" s="357"/>
      <c r="J714" s="357"/>
      <c r="K714" s="357"/>
      <c r="L714" s="357"/>
      <c r="M714" s="357"/>
      <c r="N714" s="357"/>
      <c r="O714" s="357"/>
      <c r="P714" s="357"/>
      <c r="Q714" s="357"/>
      <c r="R714" s="357"/>
      <c r="S714" s="357"/>
      <c r="T714" s="357"/>
      <c r="U714" s="357"/>
      <c r="V714" s="357"/>
      <c r="W714" s="357"/>
      <c r="X714" s="357"/>
      <c r="Y714" s="357"/>
      <c r="Z714" s="357"/>
      <c r="AA714" s="357"/>
      <c r="AB714" s="357"/>
      <c r="AC714" s="357"/>
      <c r="AD714" s="357"/>
      <c r="AE714" s="357"/>
      <c r="AF714" s="357"/>
      <c r="AG714" s="357"/>
      <c r="AH714" s="357"/>
      <c r="AI714" s="357"/>
      <c r="AJ714" s="357"/>
      <c r="AK714" s="357"/>
      <c r="AL714" s="357"/>
      <c r="AM714" s="357"/>
      <c r="AN714" s="357"/>
      <c r="AO714" s="357"/>
      <c r="AP714" s="357"/>
      <c r="AQ714" s="357"/>
      <c r="AR714" s="357"/>
      <c r="AS714" s="357"/>
      <c r="AT714" s="357"/>
      <c r="AU714" s="357"/>
      <c r="AV714" s="357"/>
      <c r="AW714" s="357"/>
      <c r="AX714" s="357"/>
      <c r="AY714" s="357"/>
      <c r="AZ714" s="357"/>
      <c r="BA714" s="357"/>
      <c r="BB714" s="357"/>
    </row>
    <row r="715" ht="12.75" customHeight="1">
      <c r="A715" s="357"/>
      <c r="B715" s="357"/>
      <c r="C715" s="357"/>
      <c r="D715" s="357"/>
      <c r="E715" s="357"/>
      <c r="F715" s="357"/>
      <c r="G715" s="357"/>
      <c r="H715" s="357"/>
      <c r="I715" s="357"/>
      <c r="J715" s="357"/>
      <c r="K715" s="357"/>
      <c r="L715" s="357"/>
      <c r="M715" s="357"/>
      <c r="N715" s="357"/>
      <c r="O715" s="357"/>
      <c r="P715" s="357"/>
      <c r="Q715" s="357"/>
      <c r="R715" s="357"/>
      <c r="S715" s="357"/>
      <c r="T715" s="357"/>
      <c r="U715" s="357"/>
      <c r="V715" s="357"/>
      <c r="W715" s="357"/>
      <c r="X715" s="357"/>
      <c r="Y715" s="357"/>
      <c r="Z715" s="357"/>
      <c r="AA715" s="357"/>
      <c r="AB715" s="357"/>
      <c r="AC715" s="357"/>
      <c r="AD715" s="357"/>
      <c r="AE715" s="357"/>
      <c r="AF715" s="357"/>
      <c r="AG715" s="357"/>
      <c r="AH715" s="357"/>
      <c r="AI715" s="357"/>
      <c r="AJ715" s="357"/>
      <c r="AK715" s="357"/>
      <c r="AL715" s="357"/>
      <c r="AM715" s="357"/>
      <c r="AN715" s="357"/>
      <c r="AO715" s="357"/>
      <c r="AP715" s="357"/>
      <c r="AQ715" s="357"/>
      <c r="AR715" s="357"/>
      <c r="AS715" s="357"/>
      <c r="AT715" s="357"/>
      <c r="AU715" s="357"/>
      <c r="AV715" s="357"/>
      <c r="AW715" s="357"/>
      <c r="AX715" s="357"/>
      <c r="AY715" s="357"/>
      <c r="AZ715" s="357"/>
      <c r="BA715" s="357"/>
      <c r="BB715" s="357"/>
    </row>
    <row r="716" ht="12.75" customHeight="1">
      <c r="A716" s="357"/>
      <c r="B716" s="357"/>
      <c r="C716" s="357"/>
      <c r="D716" s="357"/>
      <c r="E716" s="357"/>
      <c r="F716" s="357"/>
      <c r="G716" s="357"/>
      <c r="H716" s="357"/>
      <c r="I716" s="357"/>
      <c r="J716" s="357"/>
      <c r="K716" s="357"/>
      <c r="L716" s="357"/>
      <c r="M716" s="357"/>
      <c r="N716" s="357"/>
      <c r="O716" s="357"/>
      <c r="P716" s="357"/>
      <c r="Q716" s="357"/>
      <c r="R716" s="357"/>
      <c r="S716" s="357"/>
      <c r="T716" s="357"/>
      <c r="U716" s="357"/>
      <c r="V716" s="357"/>
      <c r="W716" s="357"/>
      <c r="X716" s="357"/>
      <c r="Y716" s="357"/>
      <c r="Z716" s="357"/>
      <c r="AA716" s="357"/>
      <c r="AB716" s="357"/>
      <c r="AC716" s="357"/>
      <c r="AD716" s="357"/>
      <c r="AE716" s="357"/>
      <c r="AF716" s="357"/>
      <c r="AG716" s="357"/>
      <c r="AH716" s="357"/>
      <c r="AI716" s="357"/>
      <c r="AJ716" s="357"/>
      <c r="AK716" s="357"/>
      <c r="AL716" s="357"/>
      <c r="AM716" s="357"/>
      <c r="AN716" s="357"/>
      <c r="AO716" s="357"/>
      <c r="AP716" s="357"/>
      <c r="AQ716" s="357"/>
      <c r="AR716" s="357"/>
      <c r="AS716" s="357"/>
      <c r="AT716" s="357"/>
      <c r="AU716" s="357"/>
      <c r="AV716" s="357"/>
      <c r="AW716" s="357"/>
      <c r="AX716" s="357"/>
      <c r="AY716" s="357"/>
      <c r="AZ716" s="357"/>
      <c r="BA716" s="357"/>
      <c r="BB716" s="357"/>
    </row>
    <row r="717" ht="12.75" customHeight="1">
      <c r="A717" s="357"/>
      <c r="B717" s="357"/>
      <c r="C717" s="357"/>
      <c r="D717" s="357"/>
      <c r="E717" s="357"/>
      <c r="F717" s="357"/>
      <c r="G717" s="357"/>
      <c r="H717" s="357"/>
      <c r="I717" s="357"/>
      <c r="J717" s="357"/>
      <c r="K717" s="357"/>
      <c r="L717" s="357"/>
      <c r="M717" s="357"/>
      <c r="N717" s="357"/>
      <c r="O717" s="357"/>
      <c r="P717" s="357"/>
      <c r="Q717" s="357"/>
      <c r="R717" s="357"/>
      <c r="S717" s="357"/>
      <c r="T717" s="357"/>
      <c r="U717" s="357"/>
      <c r="V717" s="357"/>
      <c r="W717" s="357"/>
      <c r="X717" s="357"/>
      <c r="Y717" s="357"/>
      <c r="Z717" s="357"/>
      <c r="AA717" s="357"/>
      <c r="AB717" s="357"/>
      <c r="AC717" s="357"/>
      <c r="AD717" s="357"/>
      <c r="AE717" s="357"/>
      <c r="AF717" s="357"/>
      <c r="AG717" s="357"/>
      <c r="AH717" s="357"/>
      <c r="AI717" s="357"/>
      <c r="AJ717" s="357"/>
      <c r="AK717" s="357"/>
      <c r="AL717" s="357"/>
      <c r="AM717" s="357"/>
      <c r="AN717" s="357"/>
      <c r="AO717" s="357"/>
      <c r="AP717" s="357"/>
      <c r="AQ717" s="357"/>
      <c r="AR717" s="357"/>
      <c r="AS717" s="357"/>
      <c r="AT717" s="357"/>
      <c r="AU717" s="357"/>
      <c r="AV717" s="357"/>
      <c r="AW717" s="357"/>
      <c r="AX717" s="357"/>
      <c r="AY717" s="357"/>
      <c r="AZ717" s="357"/>
      <c r="BA717" s="357"/>
      <c r="BB717" s="357"/>
    </row>
    <row r="718" ht="12.75" customHeight="1">
      <c r="A718" s="357"/>
      <c r="B718" s="357"/>
      <c r="C718" s="357"/>
      <c r="D718" s="357"/>
      <c r="E718" s="357"/>
      <c r="F718" s="357"/>
      <c r="G718" s="357"/>
      <c r="H718" s="357"/>
      <c r="I718" s="357"/>
      <c r="J718" s="357"/>
      <c r="K718" s="357"/>
      <c r="L718" s="357"/>
      <c r="M718" s="357"/>
      <c r="N718" s="357"/>
      <c r="O718" s="357"/>
      <c r="P718" s="357"/>
      <c r="Q718" s="357"/>
      <c r="R718" s="357"/>
      <c r="S718" s="357"/>
      <c r="T718" s="357"/>
      <c r="U718" s="357"/>
      <c r="V718" s="357"/>
      <c r="W718" s="357"/>
      <c r="X718" s="357"/>
      <c r="Y718" s="357"/>
      <c r="Z718" s="357"/>
      <c r="AA718" s="357"/>
      <c r="AB718" s="357"/>
      <c r="AC718" s="357"/>
      <c r="AD718" s="357"/>
      <c r="AE718" s="357"/>
      <c r="AF718" s="357"/>
      <c r="AG718" s="357"/>
      <c r="AH718" s="357"/>
      <c r="AI718" s="357"/>
      <c r="AJ718" s="357"/>
      <c r="AK718" s="357"/>
      <c r="AL718" s="357"/>
      <c r="AM718" s="357"/>
      <c r="AN718" s="357"/>
      <c r="AO718" s="357"/>
      <c r="AP718" s="357"/>
      <c r="AQ718" s="357"/>
      <c r="AR718" s="357"/>
      <c r="AS718" s="357"/>
      <c r="AT718" s="357"/>
      <c r="AU718" s="357"/>
      <c r="AV718" s="357"/>
      <c r="AW718" s="357"/>
      <c r="AX718" s="357"/>
      <c r="AY718" s="357"/>
      <c r="AZ718" s="357"/>
      <c r="BA718" s="357"/>
      <c r="BB718" s="357"/>
    </row>
    <row r="719" ht="12.75" customHeight="1">
      <c r="A719" s="357"/>
      <c r="B719" s="357"/>
      <c r="C719" s="357"/>
      <c r="D719" s="357"/>
      <c r="E719" s="357"/>
      <c r="F719" s="357"/>
      <c r="G719" s="357"/>
      <c r="H719" s="357"/>
      <c r="I719" s="357"/>
      <c r="J719" s="357"/>
      <c r="K719" s="357"/>
      <c r="L719" s="357"/>
      <c r="M719" s="357"/>
      <c r="N719" s="357"/>
      <c r="O719" s="357"/>
      <c r="P719" s="357"/>
      <c r="Q719" s="357"/>
      <c r="R719" s="357"/>
      <c r="S719" s="357"/>
      <c r="T719" s="357"/>
      <c r="U719" s="357"/>
      <c r="V719" s="357"/>
      <c r="W719" s="357"/>
      <c r="X719" s="357"/>
      <c r="Y719" s="357"/>
      <c r="Z719" s="357"/>
      <c r="AA719" s="357"/>
      <c r="AB719" s="357"/>
      <c r="AC719" s="357"/>
      <c r="AD719" s="357"/>
      <c r="AE719" s="357"/>
      <c r="AF719" s="357"/>
      <c r="AG719" s="357"/>
      <c r="AH719" s="357"/>
      <c r="AI719" s="357"/>
      <c r="AJ719" s="357"/>
      <c r="AK719" s="357"/>
      <c r="AL719" s="357"/>
      <c r="AM719" s="357"/>
      <c r="AN719" s="357"/>
      <c r="AO719" s="357"/>
      <c r="AP719" s="357"/>
      <c r="AQ719" s="357"/>
      <c r="AR719" s="357"/>
      <c r="AS719" s="357"/>
      <c r="AT719" s="357"/>
      <c r="AU719" s="357"/>
      <c r="AV719" s="357"/>
      <c r="AW719" s="357"/>
      <c r="AX719" s="357"/>
      <c r="AY719" s="357"/>
      <c r="AZ719" s="357"/>
      <c r="BA719" s="357"/>
      <c r="BB719" s="357"/>
    </row>
    <row r="720" ht="12.75" customHeight="1">
      <c r="A720" s="357"/>
      <c r="B720" s="357"/>
      <c r="C720" s="357"/>
      <c r="D720" s="357"/>
      <c r="E720" s="357"/>
      <c r="F720" s="357"/>
      <c r="G720" s="357"/>
      <c r="H720" s="357"/>
      <c r="I720" s="357"/>
      <c r="J720" s="357"/>
      <c r="K720" s="357"/>
      <c r="L720" s="357"/>
      <c r="M720" s="357"/>
      <c r="N720" s="357"/>
      <c r="O720" s="357"/>
      <c r="P720" s="357"/>
      <c r="Q720" s="357"/>
      <c r="R720" s="357"/>
      <c r="S720" s="357"/>
      <c r="T720" s="357"/>
      <c r="U720" s="357"/>
      <c r="V720" s="357"/>
      <c r="W720" s="357"/>
      <c r="X720" s="357"/>
      <c r="Y720" s="357"/>
      <c r="Z720" s="357"/>
      <c r="AA720" s="357"/>
      <c r="AB720" s="357"/>
      <c r="AC720" s="357"/>
      <c r="AD720" s="357"/>
      <c r="AE720" s="357"/>
      <c r="AF720" s="357"/>
      <c r="AG720" s="357"/>
      <c r="AH720" s="357"/>
      <c r="AI720" s="357"/>
      <c r="AJ720" s="357"/>
      <c r="AK720" s="357"/>
      <c r="AL720" s="357"/>
      <c r="AM720" s="357"/>
      <c r="AN720" s="357"/>
      <c r="AO720" s="357"/>
      <c r="AP720" s="357"/>
      <c r="AQ720" s="357"/>
      <c r="AR720" s="357"/>
      <c r="AS720" s="357"/>
      <c r="AT720" s="357"/>
      <c r="AU720" s="357"/>
      <c r="AV720" s="357"/>
      <c r="AW720" s="357"/>
      <c r="AX720" s="357"/>
      <c r="AY720" s="357"/>
      <c r="AZ720" s="357"/>
      <c r="BA720" s="357"/>
      <c r="BB720" s="357"/>
    </row>
    <row r="721" ht="12.75" customHeight="1">
      <c r="A721" s="357"/>
      <c r="B721" s="357"/>
      <c r="C721" s="357"/>
      <c r="D721" s="357"/>
      <c r="E721" s="357"/>
      <c r="F721" s="357"/>
      <c r="G721" s="357"/>
      <c r="H721" s="357"/>
      <c r="I721" s="357"/>
      <c r="J721" s="357"/>
      <c r="K721" s="357"/>
      <c r="L721" s="357"/>
      <c r="M721" s="357"/>
      <c r="N721" s="357"/>
      <c r="O721" s="357"/>
      <c r="P721" s="357"/>
      <c r="Q721" s="357"/>
      <c r="R721" s="357"/>
      <c r="S721" s="357"/>
      <c r="T721" s="357"/>
      <c r="U721" s="357"/>
      <c r="V721" s="357"/>
      <c r="W721" s="357"/>
      <c r="X721" s="357"/>
      <c r="Y721" s="357"/>
      <c r="Z721" s="357"/>
      <c r="AA721" s="357"/>
      <c r="AB721" s="357"/>
      <c r="AC721" s="357"/>
      <c r="AD721" s="357"/>
      <c r="AE721" s="357"/>
      <c r="AF721" s="357"/>
      <c r="AG721" s="357"/>
      <c r="AH721" s="357"/>
      <c r="AI721" s="357"/>
      <c r="AJ721" s="357"/>
      <c r="AK721" s="357"/>
      <c r="AL721" s="357"/>
      <c r="AM721" s="357"/>
      <c r="AN721" s="357"/>
      <c r="AO721" s="357"/>
      <c r="AP721" s="357"/>
      <c r="AQ721" s="357"/>
      <c r="AR721" s="357"/>
      <c r="AS721" s="357"/>
      <c r="AT721" s="357"/>
      <c r="AU721" s="357"/>
      <c r="AV721" s="357"/>
      <c r="AW721" s="357"/>
      <c r="AX721" s="357"/>
      <c r="AY721" s="357"/>
      <c r="AZ721" s="357"/>
      <c r="BA721" s="357"/>
      <c r="BB721" s="357"/>
    </row>
    <row r="722" ht="12.75" customHeight="1">
      <c r="A722" s="357"/>
      <c r="B722" s="357"/>
      <c r="C722" s="357"/>
      <c r="D722" s="357"/>
      <c r="E722" s="357"/>
      <c r="F722" s="357"/>
      <c r="G722" s="357"/>
      <c r="H722" s="357"/>
      <c r="I722" s="357"/>
      <c r="J722" s="357"/>
      <c r="K722" s="357"/>
      <c r="L722" s="357"/>
      <c r="M722" s="357"/>
      <c r="N722" s="357"/>
      <c r="O722" s="357"/>
      <c r="P722" s="357"/>
      <c r="Q722" s="357"/>
      <c r="R722" s="357"/>
      <c r="S722" s="357"/>
      <c r="T722" s="357"/>
      <c r="U722" s="357"/>
      <c r="V722" s="357"/>
      <c r="W722" s="357"/>
      <c r="X722" s="357"/>
      <c r="Y722" s="357"/>
      <c r="Z722" s="357"/>
      <c r="AA722" s="357"/>
      <c r="AB722" s="357"/>
      <c r="AC722" s="357"/>
      <c r="AD722" s="357"/>
      <c r="AE722" s="357"/>
      <c r="AF722" s="357"/>
      <c r="AG722" s="357"/>
      <c r="AH722" s="357"/>
      <c r="AI722" s="357"/>
      <c r="AJ722" s="357"/>
      <c r="AK722" s="357"/>
      <c r="AL722" s="357"/>
      <c r="AM722" s="357"/>
      <c r="AN722" s="357"/>
      <c r="AO722" s="357"/>
      <c r="AP722" s="357"/>
      <c r="AQ722" s="357"/>
      <c r="AR722" s="357"/>
      <c r="AS722" s="357"/>
      <c r="AT722" s="357"/>
      <c r="AU722" s="357"/>
      <c r="AV722" s="357"/>
      <c r="AW722" s="357"/>
      <c r="AX722" s="357"/>
      <c r="AY722" s="357"/>
      <c r="AZ722" s="357"/>
      <c r="BA722" s="357"/>
      <c r="BB722" s="357"/>
    </row>
    <row r="723" ht="12.75" customHeight="1">
      <c r="A723" s="357"/>
      <c r="B723" s="357"/>
      <c r="C723" s="357"/>
      <c r="D723" s="357"/>
      <c r="E723" s="357"/>
      <c r="F723" s="357"/>
      <c r="G723" s="357"/>
      <c r="H723" s="357"/>
      <c r="I723" s="357"/>
      <c r="J723" s="357"/>
      <c r="K723" s="357"/>
      <c r="L723" s="357"/>
      <c r="M723" s="357"/>
      <c r="N723" s="357"/>
      <c r="O723" s="357"/>
      <c r="P723" s="357"/>
      <c r="Q723" s="357"/>
      <c r="R723" s="357"/>
      <c r="S723" s="357"/>
      <c r="T723" s="357"/>
      <c r="U723" s="357"/>
      <c r="V723" s="357"/>
      <c r="W723" s="357"/>
      <c r="X723" s="357"/>
      <c r="Y723" s="357"/>
      <c r="Z723" s="357"/>
      <c r="AA723" s="357"/>
      <c r="AB723" s="357"/>
      <c r="AC723" s="357"/>
      <c r="AD723" s="357"/>
      <c r="AE723" s="357"/>
      <c r="AF723" s="357"/>
      <c r="AG723" s="357"/>
      <c r="AH723" s="357"/>
      <c r="AI723" s="357"/>
      <c r="AJ723" s="357"/>
      <c r="AK723" s="357"/>
      <c r="AL723" s="357"/>
      <c r="AM723" s="357"/>
      <c r="AN723" s="357"/>
      <c r="AO723" s="357"/>
      <c r="AP723" s="357"/>
      <c r="AQ723" s="357"/>
      <c r="AR723" s="357"/>
      <c r="AS723" s="357"/>
      <c r="AT723" s="357"/>
      <c r="AU723" s="357"/>
      <c r="AV723" s="357"/>
      <c r="AW723" s="357"/>
      <c r="AX723" s="357"/>
      <c r="AY723" s="357"/>
      <c r="AZ723" s="357"/>
      <c r="BA723" s="357"/>
      <c r="BB723" s="357"/>
    </row>
    <row r="724" ht="12.75" customHeight="1">
      <c r="A724" s="357"/>
      <c r="B724" s="357"/>
      <c r="C724" s="357"/>
      <c r="D724" s="357"/>
      <c r="E724" s="357"/>
      <c r="F724" s="357"/>
      <c r="G724" s="357"/>
      <c r="H724" s="357"/>
      <c r="I724" s="357"/>
      <c r="J724" s="357"/>
      <c r="K724" s="357"/>
      <c r="L724" s="357"/>
      <c r="M724" s="357"/>
      <c r="N724" s="357"/>
      <c r="O724" s="357"/>
      <c r="P724" s="357"/>
      <c r="Q724" s="357"/>
      <c r="R724" s="357"/>
      <c r="S724" s="357"/>
      <c r="T724" s="357"/>
      <c r="U724" s="357"/>
      <c r="V724" s="357"/>
      <c r="W724" s="357"/>
      <c r="X724" s="357"/>
      <c r="Y724" s="357"/>
      <c r="Z724" s="357"/>
      <c r="AA724" s="357"/>
      <c r="AB724" s="357"/>
      <c r="AC724" s="357"/>
      <c r="AD724" s="357"/>
      <c r="AE724" s="357"/>
      <c r="AF724" s="357"/>
      <c r="AG724" s="357"/>
      <c r="AH724" s="357"/>
      <c r="AI724" s="357"/>
      <c r="AJ724" s="357"/>
      <c r="AK724" s="357"/>
      <c r="AL724" s="357"/>
      <c r="AM724" s="357"/>
      <c r="AN724" s="357"/>
      <c r="AO724" s="357"/>
      <c r="AP724" s="357"/>
      <c r="AQ724" s="357"/>
      <c r="AR724" s="357"/>
      <c r="AS724" s="357"/>
      <c r="AT724" s="357"/>
      <c r="AU724" s="357"/>
      <c r="AV724" s="357"/>
      <c r="AW724" s="357"/>
      <c r="AX724" s="357"/>
      <c r="AY724" s="357"/>
      <c r="AZ724" s="357"/>
      <c r="BA724" s="357"/>
      <c r="BB724" s="357"/>
    </row>
    <row r="725" ht="12.75" customHeight="1">
      <c r="A725" s="357"/>
      <c r="B725" s="357"/>
      <c r="C725" s="357"/>
      <c r="D725" s="357"/>
      <c r="E725" s="357"/>
      <c r="F725" s="357"/>
      <c r="G725" s="357"/>
      <c r="H725" s="357"/>
      <c r="I725" s="357"/>
      <c r="J725" s="357"/>
      <c r="K725" s="357"/>
      <c r="L725" s="357"/>
      <c r="M725" s="357"/>
      <c r="N725" s="357"/>
      <c r="O725" s="357"/>
      <c r="P725" s="357"/>
      <c r="Q725" s="357"/>
      <c r="R725" s="357"/>
      <c r="S725" s="357"/>
      <c r="T725" s="357"/>
      <c r="U725" s="357"/>
      <c r="V725" s="357"/>
      <c r="W725" s="357"/>
      <c r="X725" s="357"/>
      <c r="Y725" s="357"/>
      <c r="Z725" s="357"/>
      <c r="AA725" s="357"/>
      <c r="AB725" s="357"/>
      <c r="AC725" s="357"/>
      <c r="AD725" s="357"/>
      <c r="AE725" s="357"/>
      <c r="AF725" s="357"/>
      <c r="AG725" s="357"/>
      <c r="AH725" s="357"/>
      <c r="AI725" s="357"/>
      <c r="AJ725" s="357"/>
      <c r="AK725" s="357"/>
      <c r="AL725" s="357"/>
      <c r="AM725" s="357"/>
      <c r="AN725" s="357"/>
      <c r="AO725" s="357"/>
      <c r="AP725" s="357"/>
      <c r="AQ725" s="357"/>
      <c r="AR725" s="357"/>
      <c r="AS725" s="357"/>
      <c r="AT725" s="357"/>
      <c r="AU725" s="357"/>
      <c r="AV725" s="357"/>
      <c r="AW725" s="357"/>
      <c r="AX725" s="357"/>
      <c r="AY725" s="357"/>
      <c r="AZ725" s="357"/>
      <c r="BA725" s="357"/>
      <c r="BB725" s="357"/>
    </row>
    <row r="726" ht="12.75" customHeight="1">
      <c r="A726" s="357"/>
      <c r="B726" s="357"/>
      <c r="C726" s="357"/>
      <c r="D726" s="357"/>
      <c r="E726" s="357"/>
      <c r="F726" s="357"/>
      <c r="G726" s="357"/>
      <c r="H726" s="357"/>
      <c r="I726" s="357"/>
      <c r="J726" s="357"/>
      <c r="K726" s="357"/>
      <c r="L726" s="357"/>
      <c r="M726" s="357"/>
      <c r="N726" s="357"/>
      <c r="O726" s="357"/>
      <c r="P726" s="357"/>
      <c r="Q726" s="357"/>
      <c r="R726" s="357"/>
      <c r="S726" s="357"/>
      <c r="T726" s="357"/>
      <c r="U726" s="357"/>
      <c r="V726" s="357"/>
      <c r="W726" s="357"/>
      <c r="X726" s="357"/>
      <c r="Y726" s="357"/>
      <c r="Z726" s="357"/>
      <c r="AA726" s="357"/>
      <c r="AB726" s="357"/>
      <c r="AC726" s="357"/>
      <c r="AD726" s="357"/>
      <c r="AE726" s="357"/>
      <c r="AF726" s="357"/>
      <c r="AG726" s="357"/>
      <c r="AH726" s="357"/>
      <c r="AI726" s="357"/>
      <c r="AJ726" s="357"/>
      <c r="AK726" s="357"/>
      <c r="AL726" s="357"/>
      <c r="AM726" s="357"/>
      <c r="AN726" s="357"/>
      <c r="AO726" s="357"/>
      <c r="AP726" s="357"/>
      <c r="AQ726" s="357"/>
      <c r="AR726" s="357"/>
      <c r="AS726" s="357"/>
      <c r="AT726" s="357"/>
      <c r="AU726" s="357"/>
      <c r="AV726" s="357"/>
      <c r="AW726" s="357"/>
      <c r="AX726" s="357"/>
      <c r="AY726" s="357"/>
      <c r="AZ726" s="357"/>
      <c r="BA726" s="357"/>
      <c r="BB726" s="357"/>
    </row>
    <row r="727" ht="12.75" customHeight="1">
      <c r="A727" s="357"/>
      <c r="B727" s="357"/>
      <c r="C727" s="357"/>
      <c r="D727" s="357"/>
      <c r="E727" s="357"/>
      <c r="F727" s="357"/>
      <c r="G727" s="357"/>
      <c r="H727" s="357"/>
      <c r="I727" s="357"/>
      <c r="J727" s="357"/>
      <c r="K727" s="357"/>
      <c r="L727" s="357"/>
      <c r="M727" s="357"/>
      <c r="N727" s="357"/>
      <c r="O727" s="357"/>
      <c r="P727" s="357"/>
      <c r="Q727" s="357"/>
      <c r="R727" s="357"/>
      <c r="S727" s="357"/>
      <c r="T727" s="357"/>
      <c r="U727" s="357"/>
      <c r="V727" s="357"/>
      <c r="W727" s="357"/>
      <c r="X727" s="357"/>
      <c r="Y727" s="357"/>
      <c r="Z727" s="357"/>
      <c r="AA727" s="357"/>
      <c r="AB727" s="357"/>
      <c r="AC727" s="357"/>
      <c r="AD727" s="357"/>
      <c r="AE727" s="357"/>
      <c r="AF727" s="357"/>
      <c r="AG727" s="357"/>
      <c r="AH727" s="357"/>
      <c r="AI727" s="357"/>
      <c r="AJ727" s="357"/>
      <c r="AK727" s="357"/>
      <c r="AL727" s="357"/>
      <c r="AM727" s="357"/>
      <c r="AN727" s="357"/>
      <c r="AO727" s="357"/>
      <c r="AP727" s="357"/>
      <c r="AQ727" s="357"/>
      <c r="AR727" s="357"/>
      <c r="AS727" s="357"/>
      <c r="AT727" s="357"/>
      <c r="AU727" s="357"/>
      <c r="AV727" s="357"/>
      <c r="AW727" s="357"/>
      <c r="AX727" s="357"/>
      <c r="AY727" s="357"/>
      <c r="AZ727" s="357"/>
      <c r="BA727" s="357"/>
      <c r="BB727" s="357"/>
    </row>
    <row r="728" ht="12.75" customHeight="1">
      <c r="A728" s="357"/>
      <c r="B728" s="357"/>
      <c r="C728" s="357"/>
      <c r="D728" s="357"/>
      <c r="E728" s="357"/>
      <c r="F728" s="357"/>
      <c r="G728" s="357"/>
      <c r="H728" s="357"/>
      <c r="I728" s="357"/>
      <c r="J728" s="357"/>
      <c r="K728" s="357"/>
      <c r="L728" s="357"/>
      <c r="M728" s="357"/>
      <c r="N728" s="357"/>
      <c r="O728" s="357"/>
      <c r="P728" s="357"/>
      <c r="Q728" s="357"/>
      <c r="R728" s="357"/>
      <c r="S728" s="357"/>
      <c r="T728" s="357"/>
      <c r="U728" s="357"/>
      <c r="V728" s="357"/>
      <c r="W728" s="357"/>
      <c r="X728" s="357"/>
      <c r="Y728" s="357"/>
      <c r="Z728" s="357"/>
      <c r="AA728" s="357"/>
      <c r="AB728" s="357"/>
      <c r="AC728" s="357"/>
      <c r="AD728" s="357"/>
      <c r="AE728" s="357"/>
      <c r="AF728" s="357"/>
      <c r="AG728" s="357"/>
      <c r="AH728" s="357"/>
      <c r="AI728" s="357"/>
      <c r="AJ728" s="357"/>
      <c r="AK728" s="357"/>
      <c r="AL728" s="357"/>
      <c r="AM728" s="357"/>
      <c r="AN728" s="357"/>
      <c r="AO728" s="357"/>
      <c r="AP728" s="357"/>
      <c r="AQ728" s="357"/>
      <c r="AR728" s="357"/>
      <c r="AS728" s="357"/>
      <c r="AT728" s="357"/>
      <c r="AU728" s="357"/>
      <c r="AV728" s="357"/>
      <c r="AW728" s="357"/>
      <c r="AX728" s="357"/>
      <c r="AY728" s="357"/>
      <c r="AZ728" s="357"/>
      <c r="BA728" s="357"/>
      <c r="BB728" s="357"/>
    </row>
    <row r="729" ht="12.75" customHeight="1">
      <c r="A729" s="357"/>
      <c r="B729" s="357"/>
      <c r="C729" s="357"/>
      <c r="D729" s="357"/>
      <c r="E729" s="357"/>
      <c r="F729" s="357"/>
      <c r="G729" s="357"/>
      <c r="H729" s="357"/>
      <c r="I729" s="357"/>
      <c r="J729" s="357"/>
      <c r="K729" s="357"/>
      <c r="L729" s="357"/>
      <c r="M729" s="357"/>
      <c r="N729" s="357"/>
      <c r="O729" s="357"/>
      <c r="P729" s="357"/>
      <c r="Q729" s="357"/>
      <c r="R729" s="357"/>
      <c r="S729" s="357"/>
      <c r="T729" s="357"/>
      <c r="U729" s="357"/>
      <c r="V729" s="357"/>
      <c r="W729" s="357"/>
      <c r="X729" s="357"/>
      <c r="Y729" s="357"/>
      <c r="Z729" s="357"/>
      <c r="AA729" s="357"/>
      <c r="AB729" s="357"/>
      <c r="AC729" s="357"/>
      <c r="AD729" s="357"/>
      <c r="AE729" s="357"/>
      <c r="AF729" s="357"/>
      <c r="AG729" s="357"/>
      <c r="AH729" s="357"/>
      <c r="AI729" s="357"/>
      <c r="AJ729" s="357"/>
      <c r="AK729" s="357"/>
      <c r="AL729" s="357"/>
      <c r="AM729" s="357"/>
      <c r="AN729" s="357"/>
      <c r="AO729" s="357"/>
      <c r="AP729" s="357"/>
      <c r="AQ729" s="357"/>
      <c r="AR729" s="357"/>
      <c r="AS729" s="357"/>
      <c r="AT729" s="357"/>
      <c r="AU729" s="357"/>
      <c r="AV729" s="357"/>
      <c r="AW729" s="357"/>
      <c r="AX729" s="357"/>
      <c r="AY729" s="357"/>
      <c r="AZ729" s="357"/>
      <c r="BA729" s="357"/>
      <c r="BB729" s="357"/>
    </row>
    <row r="730" ht="12.75" customHeight="1">
      <c r="A730" s="357"/>
      <c r="B730" s="357"/>
      <c r="C730" s="357"/>
      <c r="D730" s="357"/>
      <c r="E730" s="357"/>
      <c r="F730" s="357"/>
      <c r="G730" s="357"/>
      <c r="H730" s="357"/>
      <c r="I730" s="357"/>
      <c r="J730" s="357"/>
      <c r="K730" s="357"/>
      <c r="L730" s="357"/>
      <c r="M730" s="357"/>
      <c r="N730" s="357"/>
      <c r="O730" s="357"/>
      <c r="P730" s="357"/>
      <c r="Q730" s="357"/>
      <c r="R730" s="357"/>
      <c r="S730" s="357"/>
      <c r="T730" s="357"/>
      <c r="U730" s="357"/>
      <c r="V730" s="357"/>
      <c r="W730" s="357"/>
      <c r="X730" s="357"/>
      <c r="Y730" s="357"/>
      <c r="Z730" s="357"/>
      <c r="AA730" s="357"/>
      <c r="AB730" s="357"/>
      <c r="AC730" s="357"/>
      <c r="AD730" s="357"/>
      <c r="AE730" s="357"/>
      <c r="AF730" s="357"/>
      <c r="AG730" s="357"/>
      <c r="AH730" s="357"/>
      <c r="AI730" s="357"/>
      <c r="AJ730" s="357"/>
      <c r="AK730" s="357"/>
      <c r="AL730" s="357"/>
      <c r="AM730" s="357"/>
      <c r="AN730" s="357"/>
      <c r="AO730" s="357"/>
      <c r="AP730" s="357"/>
      <c r="AQ730" s="357"/>
      <c r="AR730" s="357"/>
      <c r="AS730" s="357"/>
      <c r="AT730" s="357"/>
      <c r="AU730" s="357"/>
      <c r="AV730" s="357"/>
      <c r="AW730" s="357"/>
      <c r="AX730" s="357"/>
      <c r="AY730" s="357"/>
      <c r="AZ730" s="357"/>
      <c r="BA730" s="357"/>
      <c r="BB730" s="357"/>
    </row>
    <row r="731" ht="12.75" customHeight="1">
      <c r="A731" s="357"/>
      <c r="B731" s="357"/>
      <c r="C731" s="357"/>
      <c r="D731" s="357"/>
      <c r="E731" s="357"/>
      <c r="F731" s="357"/>
      <c r="G731" s="357"/>
      <c r="H731" s="357"/>
      <c r="I731" s="357"/>
      <c r="J731" s="357"/>
      <c r="K731" s="357"/>
      <c r="L731" s="357"/>
      <c r="M731" s="357"/>
      <c r="N731" s="357"/>
      <c r="O731" s="357"/>
      <c r="P731" s="357"/>
      <c r="Q731" s="357"/>
      <c r="R731" s="357"/>
      <c r="S731" s="357"/>
      <c r="T731" s="357"/>
      <c r="U731" s="357"/>
      <c r="V731" s="357"/>
      <c r="W731" s="357"/>
      <c r="X731" s="357"/>
      <c r="Y731" s="357"/>
      <c r="Z731" s="357"/>
      <c r="AA731" s="357"/>
      <c r="AB731" s="357"/>
      <c r="AC731" s="357"/>
      <c r="AD731" s="357"/>
      <c r="AE731" s="357"/>
      <c r="AF731" s="357"/>
      <c r="AG731" s="357"/>
      <c r="AH731" s="357"/>
      <c r="AI731" s="357"/>
      <c r="AJ731" s="357"/>
      <c r="AK731" s="357"/>
      <c r="AL731" s="357"/>
      <c r="AM731" s="357"/>
      <c r="AN731" s="357"/>
      <c r="AO731" s="357"/>
      <c r="AP731" s="357"/>
      <c r="AQ731" s="357"/>
      <c r="AR731" s="357"/>
      <c r="AS731" s="357"/>
      <c r="AT731" s="357"/>
      <c r="AU731" s="357"/>
      <c r="AV731" s="357"/>
      <c r="AW731" s="357"/>
      <c r="AX731" s="357"/>
      <c r="AY731" s="357"/>
      <c r="AZ731" s="357"/>
      <c r="BA731" s="357"/>
      <c r="BB731" s="357"/>
    </row>
    <row r="732" ht="12.75" customHeight="1">
      <c r="A732" s="357"/>
      <c r="B732" s="357"/>
      <c r="C732" s="357"/>
      <c r="D732" s="357"/>
      <c r="E732" s="357"/>
      <c r="F732" s="357"/>
      <c r="G732" s="357"/>
      <c r="H732" s="357"/>
      <c r="I732" s="357"/>
      <c r="J732" s="357"/>
      <c r="K732" s="357"/>
      <c r="L732" s="357"/>
      <c r="M732" s="357"/>
      <c r="N732" s="357"/>
      <c r="O732" s="357"/>
      <c r="P732" s="357"/>
      <c r="Q732" s="357"/>
      <c r="R732" s="357"/>
      <c r="S732" s="357"/>
      <c r="T732" s="357"/>
      <c r="U732" s="357"/>
      <c r="V732" s="357"/>
      <c r="W732" s="357"/>
      <c r="X732" s="357"/>
      <c r="Y732" s="357"/>
      <c r="Z732" s="357"/>
      <c r="AA732" s="357"/>
      <c r="AB732" s="357"/>
      <c r="AC732" s="357"/>
      <c r="AD732" s="357"/>
      <c r="AE732" s="357"/>
      <c r="AF732" s="357"/>
      <c r="AG732" s="357"/>
      <c r="AH732" s="357"/>
      <c r="AI732" s="357"/>
      <c r="AJ732" s="357"/>
      <c r="AK732" s="357"/>
      <c r="AL732" s="357"/>
      <c r="AM732" s="357"/>
      <c r="AN732" s="357"/>
      <c r="AO732" s="357"/>
      <c r="AP732" s="357"/>
      <c r="AQ732" s="357"/>
      <c r="AR732" s="357"/>
      <c r="AS732" s="357"/>
      <c r="AT732" s="357"/>
      <c r="AU732" s="357"/>
      <c r="AV732" s="357"/>
      <c r="AW732" s="357"/>
      <c r="AX732" s="357"/>
      <c r="AY732" s="357"/>
      <c r="AZ732" s="357"/>
      <c r="BA732" s="357"/>
      <c r="BB732" s="357"/>
    </row>
    <row r="733" ht="12.75" customHeight="1">
      <c r="A733" s="357"/>
      <c r="B733" s="357"/>
      <c r="C733" s="357"/>
      <c r="D733" s="357"/>
      <c r="E733" s="357"/>
      <c r="F733" s="357"/>
      <c r="G733" s="357"/>
      <c r="H733" s="357"/>
      <c r="I733" s="357"/>
      <c r="J733" s="357"/>
      <c r="K733" s="357"/>
      <c r="L733" s="357"/>
      <c r="M733" s="357"/>
      <c r="N733" s="357"/>
      <c r="O733" s="357"/>
      <c r="P733" s="357"/>
      <c r="Q733" s="357"/>
      <c r="R733" s="357"/>
      <c r="S733" s="357"/>
      <c r="T733" s="357"/>
      <c r="U733" s="357"/>
      <c r="V733" s="357"/>
      <c r="W733" s="357"/>
      <c r="X733" s="357"/>
      <c r="Y733" s="357"/>
      <c r="Z733" s="357"/>
      <c r="AA733" s="357"/>
      <c r="AB733" s="357"/>
      <c r="AC733" s="357"/>
      <c r="AD733" s="357"/>
      <c r="AE733" s="357"/>
      <c r="AF733" s="357"/>
      <c r="AG733" s="357"/>
      <c r="AH733" s="357"/>
      <c r="AI733" s="357"/>
      <c r="AJ733" s="357"/>
      <c r="AK733" s="357"/>
      <c r="AL733" s="357"/>
      <c r="AM733" s="357"/>
      <c r="AN733" s="357"/>
      <c r="AO733" s="357"/>
      <c r="AP733" s="357"/>
      <c r="AQ733" s="357"/>
      <c r="AR733" s="357"/>
      <c r="AS733" s="357"/>
      <c r="AT733" s="357"/>
      <c r="AU733" s="357"/>
      <c r="AV733" s="357"/>
      <c r="AW733" s="357"/>
      <c r="AX733" s="357"/>
      <c r="AY733" s="357"/>
      <c r="AZ733" s="357"/>
      <c r="BA733" s="357"/>
      <c r="BB733" s="357"/>
    </row>
    <row r="734" ht="12.75" customHeight="1">
      <c r="A734" s="357"/>
      <c r="B734" s="357"/>
      <c r="C734" s="357"/>
      <c r="D734" s="357"/>
      <c r="E734" s="357"/>
      <c r="F734" s="357"/>
      <c r="G734" s="357"/>
      <c r="H734" s="357"/>
      <c r="I734" s="357"/>
      <c r="J734" s="357"/>
      <c r="K734" s="357"/>
      <c r="L734" s="357"/>
      <c r="M734" s="357"/>
      <c r="N734" s="357"/>
      <c r="O734" s="357"/>
      <c r="P734" s="357"/>
      <c r="Q734" s="357"/>
      <c r="R734" s="357"/>
      <c r="S734" s="357"/>
      <c r="T734" s="357"/>
      <c r="U734" s="357"/>
      <c r="V734" s="357"/>
      <c r="W734" s="357"/>
      <c r="X734" s="357"/>
      <c r="Y734" s="357"/>
      <c r="Z734" s="357"/>
      <c r="AA734" s="357"/>
      <c r="AB734" s="357"/>
      <c r="AC734" s="357"/>
      <c r="AD734" s="357"/>
      <c r="AE734" s="357"/>
      <c r="AF734" s="357"/>
      <c r="AG734" s="357"/>
      <c r="AH734" s="357"/>
      <c r="AI734" s="357"/>
      <c r="AJ734" s="357"/>
      <c r="AK734" s="357"/>
      <c r="AL734" s="357"/>
      <c r="AM734" s="357"/>
      <c r="AN734" s="357"/>
      <c r="AO734" s="357"/>
      <c r="AP734" s="357"/>
      <c r="AQ734" s="357"/>
      <c r="AR734" s="357"/>
      <c r="AS734" s="357"/>
      <c r="AT734" s="357"/>
      <c r="AU734" s="357"/>
      <c r="AV734" s="357"/>
      <c r="AW734" s="357"/>
      <c r="AX734" s="357"/>
      <c r="AY734" s="357"/>
      <c r="AZ734" s="357"/>
      <c r="BA734" s="357"/>
      <c r="BB734" s="357"/>
    </row>
    <row r="735" ht="12.75" customHeight="1">
      <c r="A735" s="357"/>
      <c r="B735" s="357"/>
      <c r="C735" s="357"/>
      <c r="D735" s="357"/>
      <c r="E735" s="357"/>
      <c r="F735" s="357"/>
      <c r="G735" s="357"/>
      <c r="H735" s="357"/>
      <c r="I735" s="357"/>
      <c r="J735" s="357"/>
      <c r="K735" s="357"/>
      <c r="L735" s="357"/>
      <c r="M735" s="357"/>
      <c r="N735" s="357"/>
      <c r="O735" s="357"/>
      <c r="P735" s="357"/>
      <c r="Q735" s="357"/>
      <c r="R735" s="357"/>
      <c r="S735" s="357"/>
      <c r="T735" s="357"/>
      <c r="U735" s="357"/>
      <c r="V735" s="357"/>
      <c r="W735" s="357"/>
      <c r="X735" s="357"/>
      <c r="Y735" s="357"/>
      <c r="Z735" s="357"/>
      <c r="AA735" s="357"/>
      <c r="AB735" s="357"/>
      <c r="AC735" s="357"/>
      <c r="AD735" s="357"/>
      <c r="AE735" s="357"/>
      <c r="AF735" s="357"/>
      <c r="AG735" s="357"/>
      <c r="AH735" s="357"/>
      <c r="AI735" s="357"/>
      <c r="AJ735" s="357"/>
      <c r="AK735" s="357"/>
      <c r="AL735" s="357"/>
      <c r="AM735" s="357"/>
      <c r="AN735" s="357"/>
      <c r="AO735" s="357"/>
      <c r="AP735" s="357"/>
      <c r="AQ735" s="357"/>
      <c r="AR735" s="357"/>
      <c r="AS735" s="357"/>
      <c r="AT735" s="357"/>
      <c r="AU735" s="357"/>
      <c r="AV735" s="357"/>
      <c r="AW735" s="357"/>
      <c r="AX735" s="357"/>
      <c r="AY735" s="357"/>
      <c r="AZ735" s="357"/>
      <c r="BA735" s="357"/>
      <c r="BB735" s="357"/>
    </row>
    <row r="736" ht="12.75" customHeight="1">
      <c r="A736" s="357"/>
      <c r="B736" s="357"/>
      <c r="C736" s="357"/>
      <c r="D736" s="357"/>
      <c r="E736" s="357"/>
      <c r="F736" s="357"/>
      <c r="G736" s="357"/>
      <c r="H736" s="357"/>
      <c r="I736" s="357"/>
      <c r="J736" s="357"/>
      <c r="K736" s="357"/>
      <c r="L736" s="357"/>
      <c r="M736" s="357"/>
      <c r="N736" s="357"/>
      <c r="O736" s="357"/>
      <c r="P736" s="357"/>
      <c r="Q736" s="357"/>
      <c r="R736" s="357"/>
      <c r="S736" s="357"/>
      <c r="T736" s="357"/>
      <c r="U736" s="357"/>
      <c r="V736" s="357"/>
      <c r="W736" s="357"/>
      <c r="X736" s="357"/>
      <c r="Y736" s="357"/>
      <c r="Z736" s="357"/>
      <c r="AA736" s="357"/>
      <c r="AB736" s="357"/>
      <c r="AC736" s="357"/>
      <c r="AD736" s="357"/>
      <c r="AE736" s="357"/>
      <c r="AF736" s="357"/>
      <c r="AG736" s="357"/>
      <c r="AH736" s="357"/>
      <c r="AI736" s="357"/>
      <c r="AJ736" s="357"/>
      <c r="AK736" s="357"/>
      <c r="AL736" s="357"/>
      <c r="AM736" s="357"/>
      <c r="AN736" s="357"/>
      <c r="AO736" s="357"/>
      <c r="AP736" s="357"/>
      <c r="AQ736" s="357"/>
      <c r="AR736" s="357"/>
      <c r="AS736" s="357"/>
      <c r="AT736" s="357"/>
      <c r="AU736" s="357"/>
      <c r="AV736" s="357"/>
      <c r="AW736" s="357"/>
      <c r="AX736" s="357"/>
      <c r="AY736" s="357"/>
      <c r="AZ736" s="357"/>
      <c r="BA736" s="357"/>
      <c r="BB736" s="357"/>
    </row>
    <row r="737" ht="12.75" customHeight="1">
      <c r="A737" s="357"/>
      <c r="B737" s="357"/>
      <c r="C737" s="357"/>
      <c r="D737" s="357"/>
      <c r="E737" s="357"/>
      <c r="F737" s="357"/>
      <c r="G737" s="357"/>
      <c r="H737" s="357"/>
      <c r="I737" s="357"/>
      <c r="J737" s="357"/>
      <c r="K737" s="357"/>
      <c r="L737" s="357"/>
      <c r="M737" s="357"/>
      <c r="N737" s="357"/>
      <c r="O737" s="357"/>
      <c r="P737" s="357"/>
      <c r="Q737" s="357"/>
      <c r="R737" s="357"/>
      <c r="S737" s="357"/>
      <c r="T737" s="357"/>
      <c r="U737" s="357"/>
      <c r="V737" s="357"/>
      <c r="W737" s="357"/>
      <c r="X737" s="357"/>
      <c r="Y737" s="357"/>
      <c r="Z737" s="357"/>
      <c r="AA737" s="357"/>
      <c r="AB737" s="357"/>
      <c r="AC737" s="357"/>
      <c r="AD737" s="357"/>
      <c r="AE737" s="357"/>
      <c r="AF737" s="357"/>
      <c r="AG737" s="357"/>
      <c r="AH737" s="357"/>
      <c r="AI737" s="357"/>
      <c r="AJ737" s="357"/>
      <c r="AK737" s="357"/>
      <c r="AL737" s="357"/>
      <c r="AM737" s="357"/>
      <c r="AN737" s="357"/>
      <c r="AO737" s="357"/>
      <c r="AP737" s="357"/>
      <c r="AQ737" s="357"/>
      <c r="AR737" s="357"/>
      <c r="AS737" s="357"/>
      <c r="AT737" s="357"/>
      <c r="AU737" s="357"/>
      <c r="AV737" s="357"/>
      <c r="AW737" s="357"/>
      <c r="AX737" s="357"/>
      <c r="AY737" s="357"/>
      <c r="AZ737" s="357"/>
      <c r="BA737" s="357"/>
      <c r="BB737" s="357"/>
    </row>
    <row r="738" ht="12.75" customHeight="1">
      <c r="A738" s="357"/>
      <c r="B738" s="357"/>
      <c r="C738" s="357"/>
      <c r="D738" s="357"/>
      <c r="E738" s="357"/>
      <c r="F738" s="357"/>
      <c r="G738" s="357"/>
      <c r="H738" s="357"/>
      <c r="I738" s="357"/>
      <c r="J738" s="357"/>
      <c r="K738" s="357"/>
      <c r="L738" s="357"/>
      <c r="M738" s="357"/>
      <c r="N738" s="357"/>
      <c r="O738" s="357"/>
      <c r="P738" s="357"/>
      <c r="Q738" s="357"/>
      <c r="R738" s="357"/>
      <c r="S738" s="357"/>
      <c r="T738" s="357"/>
      <c r="U738" s="357"/>
      <c r="V738" s="357"/>
      <c r="W738" s="357"/>
      <c r="X738" s="357"/>
      <c r="Y738" s="357"/>
      <c r="Z738" s="357"/>
      <c r="AA738" s="357"/>
      <c r="AB738" s="357"/>
      <c r="AC738" s="357"/>
      <c r="AD738" s="357"/>
      <c r="AE738" s="357"/>
      <c r="AF738" s="357"/>
      <c r="AG738" s="357"/>
      <c r="AH738" s="357"/>
      <c r="AI738" s="357"/>
      <c r="AJ738" s="357"/>
      <c r="AK738" s="357"/>
      <c r="AL738" s="357"/>
      <c r="AM738" s="357"/>
      <c r="AN738" s="357"/>
      <c r="AO738" s="357"/>
      <c r="AP738" s="357"/>
      <c r="AQ738" s="357"/>
      <c r="AR738" s="357"/>
      <c r="AS738" s="357"/>
      <c r="AT738" s="357"/>
      <c r="AU738" s="357"/>
      <c r="AV738" s="357"/>
      <c r="AW738" s="357"/>
      <c r="AX738" s="357"/>
      <c r="AY738" s="357"/>
      <c r="AZ738" s="357"/>
      <c r="BA738" s="357"/>
      <c r="BB738" s="357"/>
    </row>
    <row r="739" ht="12.75" customHeight="1">
      <c r="A739" s="357"/>
      <c r="B739" s="357"/>
      <c r="C739" s="357"/>
      <c r="D739" s="357"/>
      <c r="E739" s="357"/>
      <c r="F739" s="357"/>
      <c r="G739" s="357"/>
      <c r="H739" s="357"/>
      <c r="I739" s="357"/>
      <c r="J739" s="357"/>
      <c r="K739" s="357"/>
      <c r="L739" s="357"/>
      <c r="M739" s="357"/>
      <c r="N739" s="357"/>
      <c r="O739" s="357"/>
      <c r="P739" s="357"/>
      <c r="Q739" s="357"/>
      <c r="R739" s="357"/>
      <c r="S739" s="357"/>
      <c r="T739" s="357"/>
      <c r="U739" s="357"/>
      <c r="V739" s="357"/>
      <c r="W739" s="357"/>
      <c r="X739" s="357"/>
      <c r="Y739" s="357"/>
      <c r="Z739" s="357"/>
      <c r="AA739" s="357"/>
      <c r="AB739" s="357"/>
      <c r="AC739" s="357"/>
      <c r="AD739" s="357"/>
      <c r="AE739" s="357"/>
      <c r="AF739" s="357"/>
      <c r="AG739" s="357"/>
      <c r="AH739" s="357"/>
      <c r="AI739" s="357"/>
      <c r="AJ739" s="357"/>
      <c r="AK739" s="357"/>
      <c r="AL739" s="357"/>
      <c r="AM739" s="357"/>
      <c r="AN739" s="357"/>
      <c r="AO739" s="357"/>
      <c r="AP739" s="357"/>
      <c r="AQ739" s="357"/>
      <c r="AR739" s="357"/>
      <c r="AS739" s="357"/>
      <c r="AT739" s="357"/>
      <c r="AU739" s="357"/>
      <c r="AV739" s="357"/>
      <c r="AW739" s="357"/>
      <c r="AX739" s="357"/>
      <c r="AY739" s="357"/>
      <c r="AZ739" s="357"/>
      <c r="BA739" s="357"/>
      <c r="BB739" s="357"/>
    </row>
    <row r="740" ht="12.75" customHeight="1">
      <c r="A740" s="357"/>
      <c r="B740" s="357"/>
      <c r="C740" s="357"/>
      <c r="D740" s="357"/>
      <c r="E740" s="357"/>
      <c r="F740" s="357"/>
      <c r="G740" s="357"/>
      <c r="H740" s="357"/>
      <c r="I740" s="357"/>
      <c r="J740" s="357"/>
      <c r="K740" s="357"/>
      <c r="L740" s="357"/>
      <c r="M740" s="357"/>
      <c r="N740" s="357"/>
      <c r="O740" s="357"/>
      <c r="P740" s="357"/>
      <c r="Q740" s="357"/>
      <c r="R740" s="357"/>
      <c r="S740" s="357"/>
      <c r="T740" s="357"/>
      <c r="U740" s="357"/>
      <c r="V740" s="357"/>
      <c r="W740" s="357"/>
      <c r="X740" s="357"/>
      <c r="Y740" s="357"/>
      <c r="Z740" s="357"/>
      <c r="AA740" s="357"/>
      <c r="AB740" s="357"/>
      <c r="AC740" s="357"/>
      <c r="AD740" s="357"/>
      <c r="AE740" s="357"/>
      <c r="AF740" s="357"/>
      <c r="AG740" s="357"/>
      <c r="AH740" s="357"/>
      <c r="AI740" s="357"/>
      <c r="AJ740" s="357"/>
      <c r="AK740" s="357"/>
      <c r="AL740" s="357"/>
      <c r="AM740" s="357"/>
      <c r="AN740" s="357"/>
      <c r="AO740" s="357"/>
      <c r="AP740" s="357"/>
      <c r="AQ740" s="357"/>
      <c r="AR740" s="357"/>
      <c r="AS740" s="357"/>
      <c r="AT740" s="357"/>
      <c r="AU740" s="357"/>
      <c r="AV740" s="357"/>
      <c r="AW740" s="357"/>
      <c r="AX740" s="357"/>
      <c r="AY740" s="357"/>
      <c r="AZ740" s="357"/>
      <c r="BA740" s="357"/>
      <c r="BB740" s="357"/>
    </row>
    <row r="741" ht="12.75" customHeight="1">
      <c r="A741" s="357"/>
      <c r="B741" s="357"/>
      <c r="C741" s="357"/>
      <c r="D741" s="357"/>
      <c r="E741" s="357"/>
      <c r="F741" s="357"/>
      <c r="G741" s="357"/>
      <c r="H741" s="357"/>
      <c r="I741" s="357"/>
      <c r="J741" s="357"/>
      <c r="K741" s="357"/>
      <c r="L741" s="357"/>
      <c r="M741" s="357"/>
      <c r="N741" s="357"/>
      <c r="O741" s="357"/>
      <c r="P741" s="357"/>
      <c r="Q741" s="357"/>
      <c r="R741" s="357"/>
      <c r="S741" s="357"/>
      <c r="T741" s="357"/>
      <c r="U741" s="357"/>
      <c r="V741" s="357"/>
      <c r="W741" s="357"/>
      <c r="X741" s="357"/>
      <c r="Y741" s="357"/>
      <c r="Z741" s="357"/>
      <c r="AA741" s="357"/>
      <c r="AB741" s="357"/>
      <c r="AC741" s="357"/>
      <c r="AD741" s="357"/>
      <c r="AE741" s="357"/>
      <c r="AF741" s="357"/>
      <c r="AG741" s="357"/>
      <c r="AH741" s="357"/>
      <c r="AI741" s="357"/>
      <c r="AJ741" s="357"/>
      <c r="AK741" s="357"/>
      <c r="AL741" s="357"/>
      <c r="AM741" s="357"/>
      <c r="AN741" s="357"/>
      <c r="AO741" s="357"/>
      <c r="AP741" s="357"/>
      <c r="AQ741" s="357"/>
      <c r="AR741" s="357"/>
      <c r="AS741" s="357"/>
      <c r="AT741" s="357"/>
      <c r="AU741" s="357"/>
      <c r="AV741" s="357"/>
      <c r="AW741" s="357"/>
      <c r="AX741" s="357"/>
      <c r="AY741" s="357"/>
      <c r="AZ741" s="357"/>
      <c r="BA741" s="357"/>
      <c r="BB741" s="357"/>
    </row>
    <row r="742" ht="12.75" customHeight="1">
      <c r="A742" s="357"/>
      <c r="B742" s="357"/>
      <c r="C742" s="357"/>
      <c r="D742" s="357"/>
      <c r="E742" s="357"/>
      <c r="F742" s="357"/>
      <c r="G742" s="357"/>
      <c r="H742" s="357"/>
      <c r="I742" s="357"/>
      <c r="J742" s="357"/>
      <c r="K742" s="357"/>
      <c r="L742" s="357"/>
      <c r="M742" s="357"/>
      <c r="N742" s="357"/>
      <c r="O742" s="357"/>
      <c r="P742" s="357"/>
      <c r="Q742" s="357"/>
      <c r="R742" s="357"/>
      <c r="S742" s="357"/>
      <c r="T742" s="357"/>
      <c r="U742" s="357"/>
      <c r="V742" s="357"/>
      <c r="W742" s="357"/>
      <c r="X742" s="357"/>
      <c r="Y742" s="357"/>
      <c r="Z742" s="357"/>
      <c r="AA742" s="357"/>
      <c r="AB742" s="357"/>
      <c r="AC742" s="357"/>
      <c r="AD742" s="357"/>
      <c r="AE742" s="357"/>
      <c r="AF742" s="357"/>
      <c r="AG742" s="357"/>
      <c r="AH742" s="357"/>
      <c r="AI742" s="357"/>
      <c r="AJ742" s="357"/>
      <c r="AK742" s="357"/>
      <c r="AL742" s="357"/>
      <c r="AM742" s="357"/>
      <c r="AN742" s="357"/>
      <c r="AO742" s="357"/>
      <c r="AP742" s="357"/>
      <c r="AQ742" s="357"/>
      <c r="AR742" s="357"/>
      <c r="AS742" s="357"/>
      <c r="AT742" s="357"/>
      <c r="AU742" s="357"/>
      <c r="AV742" s="357"/>
      <c r="AW742" s="357"/>
      <c r="AX742" s="357"/>
      <c r="AY742" s="357"/>
      <c r="AZ742" s="357"/>
      <c r="BA742" s="357"/>
      <c r="BB742" s="357"/>
    </row>
    <row r="743" ht="12.75" customHeight="1">
      <c r="A743" s="357"/>
      <c r="B743" s="357"/>
      <c r="C743" s="357"/>
      <c r="D743" s="357"/>
      <c r="E743" s="357"/>
      <c r="F743" s="357"/>
      <c r="G743" s="357"/>
      <c r="H743" s="357"/>
      <c r="I743" s="357"/>
      <c r="J743" s="357"/>
      <c r="K743" s="357"/>
      <c r="L743" s="357"/>
      <c r="M743" s="357"/>
      <c r="N743" s="357"/>
      <c r="O743" s="357"/>
      <c r="P743" s="357"/>
      <c r="Q743" s="357"/>
      <c r="R743" s="357"/>
      <c r="S743" s="357"/>
      <c r="T743" s="357"/>
      <c r="U743" s="357"/>
      <c r="V743" s="357"/>
      <c r="W743" s="357"/>
      <c r="X743" s="357"/>
      <c r="Y743" s="357"/>
      <c r="Z743" s="357"/>
      <c r="AA743" s="357"/>
      <c r="AB743" s="357"/>
      <c r="AC743" s="357"/>
      <c r="AD743" s="357"/>
      <c r="AE743" s="357"/>
      <c r="AF743" s="357"/>
      <c r="AG743" s="357"/>
      <c r="AH743" s="357"/>
      <c r="AI743" s="357"/>
      <c r="AJ743" s="357"/>
      <c r="AK743" s="357"/>
      <c r="AL743" s="357"/>
      <c r="AM743" s="357"/>
      <c r="AN743" s="357"/>
      <c r="AO743" s="357"/>
      <c r="AP743" s="357"/>
      <c r="AQ743" s="357"/>
      <c r="AR743" s="357"/>
      <c r="AS743" s="357"/>
      <c r="AT743" s="357"/>
      <c r="AU743" s="357"/>
      <c r="AV743" s="357"/>
      <c r="AW743" s="357"/>
      <c r="AX743" s="357"/>
      <c r="AY743" s="357"/>
      <c r="AZ743" s="357"/>
      <c r="BA743" s="357"/>
      <c r="BB743" s="357"/>
    </row>
    <row r="744" ht="12.75" customHeight="1">
      <c r="A744" s="357"/>
      <c r="B744" s="357"/>
      <c r="C744" s="357"/>
      <c r="D744" s="357"/>
      <c r="E744" s="357"/>
      <c r="F744" s="357"/>
      <c r="G744" s="357"/>
      <c r="H744" s="357"/>
      <c r="I744" s="357"/>
      <c r="J744" s="357"/>
      <c r="K744" s="357"/>
      <c r="L744" s="357"/>
      <c r="M744" s="357"/>
      <c r="N744" s="357"/>
      <c r="O744" s="357"/>
      <c r="P744" s="357"/>
      <c r="Q744" s="357"/>
      <c r="R744" s="357"/>
      <c r="S744" s="357"/>
      <c r="T744" s="357"/>
      <c r="U744" s="357"/>
      <c r="V744" s="357"/>
      <c r="W744" s="357"/>
      <c r="X744" s="357"/>
      <c r="Y744" s="357"/>
      <c r="Z744" s="357"/>
      <c r="AA744" s="357"/>
      <c r="AB744" s="357"/>
      <c r="AC744" s="357"/>
      <c r="AD744" s="357"/>
      <c r="AE744" s="357"/>
      <c r="AF744" s="357"/>
      <c r="AG744" s="357"/>
      <c r="AH744" s="357"/>
      <c r="AI744" s="357"/>
      <c r="AJ744" s="357"/>
      <c r="AK744" s="357"/>
      <c r="AL744" s="357"/>
      <c r="AM744" s="357"/>
      <c r="AN744" s="357"/>
      <c r="AO744" s="357"/>
      <c r="AP744" s="357"/>
      <c r="AQ744" s="357"/>
      <c r="AR744" s="357"/>
      <c r="AS744" s="357"/>
      <c r="AT744" s="357"/>
      <c r="AU744" s="357"/>
      <c r="AV744" s="357"/>
      <c r="AW744" s="357"/>
      <c r="AX744" s="357"/>
      <c r="AY744" s="357"/>
      <c r="AZ744" s="357"/>
      <c r="BA744" s="357"/>
      <c r="BB744" s="357"/>
    </row>
    <row r="745" ht="12.75" customHeight="1">
      <c r="A745" s="357"/>
      <c r="B745" s="357"/>
      <c r="C745" s="357"/>
      <c r="D745" s="357"/>
      <c r="E745" s="357"/>
      <c r="F745" s="357"/>
      <c r="G745" s="357"/>
      <c r="H745" s="357"/>
      <c r="I745" s="357"/>
      <c r="J745" s="357"/>
      <c r="K745" s="357"/>
      <c r="L745" s="357"/>
      <c r="M745" s="357"/>
      <c r="N745" s="357"/>
      <c r="O745" s="357"/>
      <c r="P745" s="357"/>
      <c r="Q745" s="357"/>
      <c r="R745" s="357"/>
      <c r="S745" s="357"/>
      <c r="T745" s="357"/>
      <c r="U745" s="357"/>
      <c r="V745" s="357"/>
      <c r="W745" s="357"/>
      <c r="X745" s="357"/>
      <c r="Y745" s="357"/>
      <c r="Z745" s="357"/>
      <c r="AA745" s="357"/>
      <c r="AB745" s="357"/>
      <c r="AC745" s="357"/>
      <c r="AD745" s="357"/>
      <c r="AE745" s="357"/>
      <c r="AF745" s="357"/>
      <c r="AG745" s="357"/>
      <c r="AH745" s="357"/>
      <c r="AI745" s="357"/>
      <c r="AJ745" s="357"/>
      <c r="AK745" s="357"/>
      <c r="AL745" s="357"/>
      <c r="AM745" s="357"/>
      <c r="AN745" s="357"/>
      <c r="AO745" s="357"/>
      <c r="AP745" s="357"/>
      <c r="AQ745" s="357"/>
      <c r="AR745" s="357"/>
      <c r="AS745" s="357"/>
      <c r="AT745" s="357"/>
      <c r="AU745" s="357"/>
      <c r="AV745" s="357"/>
      <c r="AW745" s="357"/>
      <c r="AX745" s="357"/>
      <c r="AY745" s="357"/>
      <c r="AZ745" s="357"/>
      <c r="BA745" s="357"/>
      <c r="BB745" s="357"/>
    </row>
    <row r="746" ht="12.75" customHeight="1">
      <c r="A746" s="357"/>
      <c r="B746" s="357"/>
      <c r="C746" s="357"/>
      <c r="D746" s="357"/>
      <c r="E746" s="357"/>
      <c r="F746" s="357"/>
      <c r="G746" s="357"/>
      <c r="H746" s="357"/>
      <c r="I746" s="357"/>
      <c r="J746" s="357"/>
      <c r="K746" s="357"/>
      <c r="L746" s="357"/>
      <c r="M746" s="357"/>
      <c r="N746" s="357"/>
      <c r="O746" s="357"/>
      <c r="P746" s="357"/>
      <c r="Q746" s="357"/>
      <c r="R746" s="357"/>
      <c r="S746" s="357"/>
      <c r="T746" s="357"/>
      <c r="U746" s="357"/>
      <c r="V746" s="357"/>
      <c r="W746" s="357"/>
      <c r="X746" s="357"/>
      <c r="Y746" s="357"/>
      <c r="Z746" s="357"/>
      <c r="AA746" s="357"/>
      <c r="AB746" s="357"/>
      <c r="AC746" s="357"/>
      <c r="AD746" s="357"/>
      <c r="AE746" s="357"/>
      <c r="AF746" s="357"/>
      <c r="AG746" s="357"/>
      <c r="AH746" s="357"/>
      <c r="AI746" s="357"/>
      <c r="AJ746" s="357"/>
      <c r="AK746" s="357"/>
      <c r="AL746" s="357"/>
      <c r="AM746" s="357"/>
      <c r="AN746" s="357"/>
      <c r="AO746" s="357"/>
      <c r="AP746" s="357"/>
      <c r="AQ746" s="357"/>
      <c r="AR746" s="357"/>
      <c r="AS746" s="357"/>
      <c r="AT746" s="357"/>
      <c r="AU746" s="357"/>
      <c r="AV746" s="357"/>
      <c r="AW746" s="357"/>
      <c r="AX746" s="357"/>
      <c r="AY746" s="357"/>
      <c r="AZ746" s="357"/>
      <c r="BA746" s="357"/>
      <c r="BB746" s="357"/>
    </row>
    <row r="747" ht="12.75" customHeight="1">
      <c r="A747" s="357"/>
      <c r="B747" s="357"/>
      <c r="C747" s="357"/>
      <c r="D747" s="357"/>
      <c r="E747" s="357"/>
      <c r="F747" s="357"/>
      <c r="G747" s="357"/>
      <c r="H747" s="357"/>
      <c r="I747" s="357"/>
      <c r="J747" s="357"/>
      <c r="K747" s="357"/>
      <c r="L747" s="357"/>
      <c r="M747" s="357"/>
      <c r="N747" s="357"/>
      <c r="O747" s="357"/>
      <c r="P747" s="357"/>
      <c r="Q747" s="357"/>
      <c r="R747" s="357"/>
      <c r="S747" s="357"/>
      <c r="T747" s="357"/>
      <c r="U747" s="357"/>
      <c r="V747" s="357"/>
      <c r="W747" s="357"/>
      <c r="X747" s="357"/>
      <c r="Y747" s="357"/>
      <c r="Z747" s="357"/>
      <c r="AA747" s="357"/>
      <c r="AB747" s="357"/>
      <c r="AC747" s="357"/>
      <c r="AD747" s="357"/>
      <c r="AE747" s="357"/>
      <c r="AF747" s="357"/>
      <c r="AG747" s="357"/>
      <c r="AH747" s="357"/>
      <c r="AI747" s="357"/>
      <c r="AJ747" s="357"/>
      <c r="AK747" s="357"/>
      <c r="AL747" s="357"/>
      <c r="AM747" s="357"/>
      <c r="AN747" s="357"/>
      <c r="AO747" s="357"/>
      <c r="AP747" s="357"/>
      <c r="AQ747" s="357"/>
      <c r="AR747" s="357"/>
      <c r="AS747" s="357"/>
      <c r="AT747" s="357"/>
      <c r="AU747" s="357"/>
      <c r="AV747" s="357"/>
      <c r="AW747" s="357"/>
      <c r="AX747" s="357"/>
      <c r="AY747" s="357"/>
      <c r="AZ747" s="357"/>
      <c r="BA747" s="357"/>
      <c r="BB747" s="357"/>
    </row>
    <row r="748" ht="12.75" customHeight="1">
      <c r="A748" s="357"/>
      <c r="B748" s="357"/>
      <c r="C748" s="357"/>
      <c r="D748" s="357"/>
      <c r="E748" s="357"/>
      <c r="F748" s="357"/>
      <c r="G748" s="357"/>
      <c r="H748" s="357"/>
      <c r="I748" s="357"/>
      <c r="J748" s="357"/>
      <c r="K748" s="357"/>
      <c r="L748" s="357"/>
      <c r="M748" s="357"/>
      <c r="N748" s="357"/>
      <c r="O748" s="357"/>
      <c r="P748" s="357"/>
      <c r="Q748" s="357"/>
      <c r="R748" s="357"/>
      <c r="S748" s="357"/>
      <c r="T748" s="357"/>
      <c r="U748" s="357"/>
      <c r="V748" s="357"/>
      <c r="W748" s="357"/>
      <c r="X748" s="357"/>
      <c r="Y748" s="357"/>
      <c r="Z748" s="357"/>
      <c r="AA748" s="357"/>
      <c r="AB748" s="357"/>
      <c r="AC748" s="357"/>
      <c r="AD748" s="357"/>
      <c r="AE748" s="357"/>
      <c r="AF748" s="357"/>
      <c r="AG748" s="357"/>
      <c r="AH748" s="357"/>
      <c r="AI748" s="357"/>
      <c r="AJ748" s="357"/>
      <c r="AK748" s="357"/>
      <c r="AL748" s="357"/>
      <c r="AM748" s="357"/>
      <c r="AN748" s="357"/>
      <c r="AO748" s="357"/>
      <c r="AP748" s="357"/>
      <c r="AQ748" s="357"/>
      <c r="AR748" s="357"/>
      <c r="AS748" s="357"/>
      <c r="AT748" s="357"/>
      <c r="AU748" s="357"/>
      <c r="AV748" s="357"/>
      <c r="AW748" s="357"/>
      <c r="AX748" s="357"/>
      <c r="AY748" s="357"/>
      <c r="AZ748" s="357"/>
      <c r="BA748" s="357"/>
      <c r="BB748" s="357"/>
    </row>
    <row r="749" ht="12.75" customHeight="1">
      <c r="A749" s="357"/>
      <c r="B749" s="357"/>
      <c r="C749" s="357"/>
      <c r="D749" s="357"/>
      <c r="E749" s="357"/>
      <c r="F749" s="357"/>
      <c r="G749" s="357"/>
      <c r="H749" s="357"/>
      <c r="I749" s="357"/>
      <c r="J749" s="357"/>
      <c r="K749" s="357"/>
      <c r="L749" s="357"/>
      <c r="M749" s="357"/>
      <c r="N749" s="357"/>
      <c r="O749" s="357"/>
      <c r="P749" s="357"/>
      <c r="Q749" s="357"/>
      <c r="R749" s="357"/>
      <c r="S749" s="357"/>
      <c r="T749" s="357"/>
      <c r="U749" s="357"/>
      <c r="V749" s="357"/>
      <c r="W749" s="357"/>
      <c r="X749" s="357"/>
      <c r="Y749" s="357"/>
      <c r="Z749" s="357"/>
      <c r="AA749" s="357"/>
      <c r="AB749" s="357"/>
      <c r="AC749" s="357"/>
      <c r="AD749" s="357"/>
      <c r="AE749" s="357"/>
      <c r="AF749" s="357"/>
      <c r="AG749" s="357"/>
      <c r="AH749" s="357"/>
      <c r="AI749" s="357"/>
      <c r="AJ749" s="357"/>
      <c r="AK749" s="357"/>
      <c r="AL749" s="357"/>
      <c r="AM749" s="357"/>
      <c r="AN749" s="357"/>
      <c r="AO749" s="357"/>
      <c r="AP749" s="357"/>
      <c r="AQ749" s="357"/>
      <c r="AR749" s="357"/>
      <c r="AS749" s="357"/>
      <c r="AT749" s="357"/>
      <c r="AU749" s="357"/>
      <c r="AV749" s="357"/>
      <c r="AW749" s="357"/>
      <c r="AX749" s="357"/>
      <c r="AY749" s="357"/>
      <c r="AZ749" s="357"/>
      <c r="BA749" s="357"/>
      <c r="BB749" s="357"/>
    </row>
    <row r="750" ht="12.75" customHeight="1">
      <c r="A750" s="357"/>
      <c r="B750" s="357"/>
      <c r="C750" s="357"/>
      <c r="D750" s="357"/>
      <c r="E750" s="357"/>
      <c r="F750" s="357"/>
      <c r="G750" s="357"/>
      <c r="H750" s="357"/>
      <c r="I750" s="357"/>
      <c r="J750" s="357"/>
      <c r="K750" s="357"/>
      <c r="L750" s="357"/>
      <c r="M750" s="357"/>
      <c r="N750" s="357"/>
      <c r="O750" s="357"/>
      <c r="P750" s="357"/>
      <c r="Q750" s="357"/>
      <c r="R750" s="357"/>
      <c r="S750" s="357"/>
      <c r="T750" s="357"/>
      <c r="U750" s="357"/>
      <c r="V750" s="357"/>
      <c r="W750" s="357"/>
      <c r="X750" s="357"/>
      <c r="Y750" s="357"/>
      <c r="Z750" s="357"/>
      <c r="AA750" s="357"/>
      <c r="AB750" s="357"/>
      <c r="AC750" s="357"/>
      <c r="AD750" s="357"/>
      <c r="AE750" s="357"/>
      <c r="AF750" s="357"/>
      <c r="AG750" s="357"/>
      <c r="AH750" s="357"/>
      <c r="AI750" s="357"/>
      <c r="AJ750" s="357"/>
      <c r="AK750" s="357"/>
      <c r="AL750" s="357"/>
      <c r="AM750" s="357"/>
      <c r="AN750" s="357"/>
      <c r="AO750" s="357"/>
      <c r="AP750" s="357"/>
      <c r="AQ750" s="357"/>
      <c r="AR750" s="357"/>
      <c r="AS750" s="357"/>
      <c r="AT750" s="357"/>
      <c r="AU750" s="357"/>
      <c r="AV750" s="357"/>
      <c r="AW750" s="357"/>
      <c r="AX750" s="357"/>
      <c r="AY750" s="357"/>
      <c r="AZ750" s="357"/>
      <c r="BA750" s="357"/>
      <c r="BB750" s="357"/>
    </row>
    <row r="751" ht="12.75" customHeight="1">
      <c r="A751" s="357"/>
      <c r="B751" s="357"/>
      <c r="C751" s="357"/>
      <c r="D751" s="357"/>
      <c r="E751" s="357"/>
      <c r="F751" s="357"/>
      <c r="G751" s="357"/>
      <c r="H751" s="357"/>
      <c r="I751" s="357"/>
      <c r="J751" s="357"/>
      <c r="K751" s="357"/>
      <c r="L751" s="357"/>
      <c r="M751" s="357"/>
      <c r="N751" s="357"/>
      <c r="O751" s="357"/>
      <c r="P751" s="357"/>
      <c r="Q751" s="357"/>
      <c r="R751" s="357"/>
      <c r="S751" s="357"/>
      <c r="T751" s="357"/>
      <c r="U751" s="357"/>
      <c r="V751" s="357"/>
      <c r="W751" s="357"/>
      <c r="X751" s="357"/>
      <c r="Y751" s="357"/>
      <c r="Z751" s="357"/>
      <c r="AA751" s="357"/>
      <c r="AB751" s="357"/>
      <c r="AC751" s="357"/>
      <c r="AD751" s="357"/>
      <c r="AE751" s="357"/>
      <c r="AF751" s="357"/>
      <c r="AG751" s="357"/>
      <c r="AH751" s="357"/>
      <c r="AI751" s="357"/>
      <c r="AJ751" s="357"/>
      <c r="AK751" s="357"/>
      <c r="AL751" s="357"/>
      <c r="AM751" s="357"/>
      <c r="AN751" s="357"/>
      <c r="AO751" s="357"/>
      <c r="AP751" s="357"/>
      <c r="AQ751" s="357"/>
      <c r="AR751" s="357"/>
      <c r="AS751" s="357"/>
      <c r="AT751" s="357"/>
      <c r="AU751" s="357"/>
      <c r="AV751" s="357"/>
      <c r="AW751" s="357"/>
      <c r="AX751" s="357"/>
      <c r="AY751" s="357"/>
      <c r="AZ751" s="357"/>
      <c r="BA751" s="357"/>
      <c r="BB751" s="357"/>
    </row>
    <row r="752" ht="12.75" customHeight="1">
      <c r="A752" s="357"/>
      <c r="B752" s="357"/>
      <c r="C752" s="357"/>
      <c r="D752" s="357"/>
      <c r="E752" s="357"/>
      <c r="F752" s="357"/>
      <c r="G752" s="357"/>
      <c r="H752" s="357"/>
      <c r="I752" s="357"/>
      <c r="J752" s="357"/>
      <c r="K752" s="357"/>
      <c r="L752" s="357"/>
      <c r="M752" s="357"/>
      <c r="N752" s="357"/>
      <c r="O752" s="357"/>
      <c r="P752" s="357"/>
      <c r="Q752" s="357"/>
      <c r="R752" s="357"/>
      <c r="S752" s="357"/>
      <c r="T752" s="357"/>
      <c r="U752" s="357"/>
      <c r="V752" s="357"/>
      <c r="W752" s="357"/>
      <c r="X752" s="357"/>
      <c r="Y752" s="357"/>
      <c r="Z752" s="357"/>
      <c r="AA752" s="357"/>
      <c r="AB752" s="357"/>
      <c r="AC752" s="357"/>
      <c r="AD752" s="357"/>
      <c r="AE752" s="357"/>
      <c r="AF752" s="357"/>
      <c r="AG752" s="357"/>
      <c r="AH752" s="357"/>
      <c r="AI752" s="357"/>
      <c r="AJ752" s="357"/>
      <c r="AK752" s="357"/>
      <c r="AL752" s="357"/>
      <c r="AM752" s="357"/>
      <c r="AN752" s="357"/>
      <c r="AO752" s="357"/>
      <c r="AP752" s="357"/>
      <c r="AQ752" s="357"/>
      <c r="AR752" s="357"/>
      <c r="AS752" s="357"/>
      <c r="AT752" s="357"/>
      <c r="AU752" s="357"/>
      <c r="AV752" s="357"/>
      <c r="AW752" s="357"/>
      <c r="AX752" s="357"/>
      <c r="AY752" s="357"/>
      <c r="AZ752" s="357"/>
      <c r="BA752" s="357"/>
      <c r="BB752" s="357"/>
    </row>
    <row r="753" ht="12.75" customHeight="1">
      <c r="A753" s="357"/>
      <c r="B753" s="357"/>
      <c r="C753" s="357"/>
      <c r="D753" s="357"/>
      <c r="E753" s="357"/>
      <c r="F753" s="357"/>
      <c r="G753" s="357"/>
      <c r="H753" s="357"/>
      <c r="I753" s="357"/>
      <c r="J753" s="357"/>
      <c r="K753" s="357"/>
      <c r="L753" s="357"/>
      <c r="M753" s="357"/>
      <c r="N753" s="357"/>
      <c r="O753" s="357"/>
      <c r="P753" s="357"/>
      <c r="Q753" s="357"/>
      <c r="R753" s="357"/>
      <c r="S753" s="357"/>
      <c r="T753" s="357"/>
      <c r="U753" s="357"/>
      <c r="V753" s="357"/>
      <c r="W753" s="357"/>
      <c r="X753" s="357"/>
      <c r="Y753" s="357"/>
      <c r="Z753" s="357"/>
      <c r="AA753" s="357"/>
      <c r="AB753" s="357"/>
      <c r="AC753" s="357"/>
      <c r="AD753" s="357"/>
      <c r="AE753" s="357"/>
      <c r="AF753" s="357"/>
      <c r="AG753" s="357"/>
      <c r="AH753" s="357"/>
      <c r="AI753" s="357"/>
      <c r="AJ753" s="357"/>
      <c r="AK753" s="357"/>
      <c r="AL753" s="357"/>
      <c r="AM753" s="357"/>
      <c r="AN753" s="357"/>
      <c r="AO753" s="357"/>
      <c r="AP753" s="357"/>
      <c r="AQ753" s="357"/>
      <c r="AR753" s="357"/>
      <c r="AS753" s="357"/>
      <c r="AT753" s="357"/>
      <c r="AU753" s="357"/>
      <c r="AV753" s="357"/>
      <c r="AW753" s="357"/>
      <c r="AX753" s="357"/>
      <c r="AY753" s="357"/>
      <c r="AZ753" s="357"/>
      <c r="BA753" s="357"/>
      <c r="BB753" s="357"/>
    </row>
    <row r="754" ht="12.75" customHeight="1">
      <c r="A754" s="357"/>
      <c r="B754" s="357"/>
      <c r="C754" s="357"/>
      <c r="D754" s="357"/>
      <c r="E754" s="357"/>
      <c r="F754" s="357"/>
      <c r="G754" s="357"/>
      <c r="H754" s="357"/>
      <c r="I754" s="357"/>
      <c r="J754" s="357"/>
      <c r="K754" s="357"/>
      <c r="L754" s="357"/>
      <c r="M754" s="357"/>
      <c r="N754" s="357"/>
      <c r="O754" s="357"/>
      <c r="P754" s="357"/>
      <c r="Q754" s="357"/>
      <c r="R754" s="357"/>
      <c r="S754" s="357"/>
      <c r="T754" s="357"/>
      <c r="U754" s="357"/>
      <c r="V754" s="357"/>
      <c r="W754" s="357"/>
      <c r="X754" s="357"/>
      <c r="Y754" s="357"/>
      <c r="Z754" s="357"/>
      <c r="AA754" s="357"/>
      <c r="AB754" s="357"/>
      <c r="AC754" s="357"/>
      <c r="AD754" s="357"/>
      <c r="AE754" s="357"/>
      <c r="AF754" s="357"/>
      <c r="AG754" s="357"/>
      <c r="AH754" s="357"/>
      <c r="AI754" s="357"/>
      <c r="AJ754" s="357"/>
      <c r="AK754" s="357"/>
      <c r="AL754" s="357"/>
      <c r="AM754" s="357"/>
      <c r="AN754" s="357"/>
      <c r="AO754" s="357"/>
      <c r="AP754" s="357"/>
      <c r="AQ754" s="357"/>
      <c r="AR754" s="357"/>
      <c r="AS754" s="357"/>
      <c r="AT754" s="357"/>
      <c r="AU754" s="357"/>
      <c r="AV754" s="357"/>
      <c r="AW754" s="357"/>
      <c r="AX754" s="357"/>
      <c r="AY754" s="357"/>
      <c r="AZ754" s="357"/>
      <c r="BA754" s="357"/>
      <c r="BB754" s="357"/>
    </row>
    <row r="755" ht="12.75" customHeight="1">
      <c r="A755" s="357"/>
      <c r="B755" s="357"/>
      <c r="C755" s="357"/>
      <c r="D755" s="357"/>
      <c r="E755" s="357"/>
      <c r="F755" s="357"/>
      <c r="G755" s="357"/>
      <c r="H755" s="357"/>
      <c r="I755" s="357"/>
      <c r="J755" s="357"/>
      <c r="K755" s="357"/>
      <c r="L755" s="357"/>
      <c r="M755" s="357"/>
      <c r="N755" s="357"/>
      <c r="O755" s="357"/>
      <c r="P755" s="357"/>
      <c r="Q755" s="357"/>
      <c r="R755" s="357"/>
      <c r="S755" s="357"/>
      <c r="T755" s="357"/>
      <c r="U755" s="357"/>
      <c r="V755" s="357"/>
      <c r="W755" s="357"/>
      <c r="X755" s="357"/>
      <c r="Y755" s="357"/>
      <c r="Z755" s="357"/>
      <c r="AA755" s="357"/>
      <c r="AB755" s="357"/>
      <c r="AC755" s="357"/>
      <c r="AD755" s="357"/>
      <c r="AE755" s="357"/>
      <c r="AF755" s="357"/>
      <c r="AG755" s="357"/>
      <c r="AH755" s="357"/>
      <c r="AI755" s="357"/>
      <c r="AJ755" s="357"/>
      <c r="AK755" s="357"/>
      <c r="AL755" s="357"/>
      <c r="AM755" s="357"/>
      <c r="AN755" s="357"/>
      <c r="AO755" s="357"/>
      <c r="AP755" s="357"/>
      <c r="AQ755" s="357"/>
      <c r="AR755" s="357"/>
      <c r="AS755" s="357"/>
      <c r="AT755" s="357"/>
      <c r="AU755" s="357"/>
      <c r="AV755" s="357"/>
      <c r="AW755" s="357"/>
      <c r="AX755" s="357"/>
      <c r="AY755" s="357"/>
      <c r="AZ755" s="357"/>
      <c r="BA755" s="357"/>
      <c r="BB755" s="357"/>
    </row>
    <row r="756" ht="12.75" customHeight="1">
      <c r="A756" s="357"/>
      <c r="B756" s="357"/>
      <c r="C756" s="357"/>
      <c r="D756" s="357"/>
      <c r="E756" s="357"/>
      <c r="F756" s="357"/>
      <c r="G756" s="357"/>
      <c r="H756" s="357"/>
      <c r="I756" s="357"/>
      <c r="J756" s="357"/>
      <c r="K756" s="357"/>
      <c r="L756" s="357"/>
      <c r="M756" s="357"/>
      <c r="N756" s="357"/>
      <c r="O756" s="357"/>
      <c r="P756" s="357"/>
      <c r="Q756" s="357"/>
      <c r="R756" s="357"/>
      <c r="S756" s="357"/>
      <c r="T756" s="357"/>
      <c r="U756" s="357"/>
      <c r="V756" s="357"/>
      <c r="W756" s="357"/>
      <c r="X756" s="357"/>
      <c r="Y756" s="357"/>
      <c r="Z756" s="357"/>
      <c r="AA756" s="357"/>
      <c r="AB756" s="357"/>
      <c r="AC756" s="357"/>
      <c r="AD756" s="357"/>
      <c r="AE756" s="357"/>
      <c r="AF756" s="357"/>
      <c r="AG756" s="357"/>
      <c r="AH756" s="357"/>
      <c r="AI756" s="357"/>
      <c r="AJ756" s="357"/>
      <c r="AK756" s="357"/>
      <c r="AL756" s="357"/>
      <c r="AM756" s="357"/>
      <c r="AN756" s="357"/>
      <c r="AO756" s="357"/>
      <c r="AP756" s="357"/>
      <c r="AQ756" s="357"/>
      <c r="AR756" s="357"/>
      <c r="AS756" s="357"/>
      <c r="AT756" s="357"/>
      <c r="AU756" s="357"/>
      <c r="AV756" s="357"/>
      <c r="AW756" s="357"/>
      <c r="AX756" s="357"/>
      <c r="AY756" s="357"/>
      <c r="AZ756" s="357"/>
      <c r="BA756" s="357"/>
      <c r="BB756" s="357"/>
    </row>
    <row r="757" ht="12.75" customHeight="1">
      <c r="A757" s="357"/>
      <c r="B757" s="357"/>
      <c r="C757" s="357"/>
      <c r="D757" s="357"/>
      <c r="E757" s="357"/>
      <c r="F757" s="357"/>
      <c r="G757" s="357"/>
      <c r="H757" s="357"/>
      <c r="I757" s="357"/>
      <c r="J757" s="357"/>
      <c r="K757" s="357"/>
      <c r="L757" s="357"/>
      <c r="M757" s="357"/>
      <c r="N757" s="357"/>
      <c r="O757" s="357"/>
      <c r="P757" s="357"/>
      <c r="Q757" s="357"/>
      <c r="R757" s="357"/>
      <c r="S757" s="357"/>
      <c r="T757" s="357"/>
      <c r="U757" s="357"/>
      <c r="V757" s="357"/>
      <c r="W757" s="357"/>
      <c r="X757" s="357"/>
      <c r="Y757" s="357"/>
      <c r="Z757" s="357"/>
      <c r="AA757" s="357"/>
      <c r="AB757" s="357"/>
      <c r="AC757" s="357"/>
      <c r="AD757" s="357"/>
      <c r="AE757" s="357"/>
      <c r="AF757" s="357"/>
      <c r="AG757" s="357"/>
      <c r="AH757" s="357"/>
      <c r="AI757" s="357"/>
      <c r="AJ757" s="357"/>
      <c r="AK757" s="357"/>
      <c r="AL757" s="357"/>
      <c r="AM757" s="357"/>
      <c r="AN757" s="357"/>
      <c r="AO757" s="357"/>
      <c r="AP757" s="357"/>
      <c r="AQ757" s="357"/>
      <c r="AR757" s="357"/>
      <c r="AS757" s="357"/>
      <c r="AT757" s="357"/>
      <c r="AU757" s="357"/>
      <c r="AV757" s="357"/>
      <c r="AW757" s="357"/>
      <c r="AX757" s="357"/>
      <c r="AY757" s="357"/>
      <c r="AZ757" s="357"/>
      <c r="BA757" s="357"/>
      <c r="BB757" s="357"/>
    </row>
    <row r="758" ht="12.75" customHeight="1">
      <c r="A758" s="357"/>
      <c r="B758" s="357"/>
      <c r="C758" s="357"/>
      <c r="D758" s="357"/>
      <c r="E758" s="357"/>
      <c r="F758" s="357"/>
      <c r="G758" s="357"/>
      <c r="H758" s="357"/>
      <c r="I758" s="357"/>
      <c r="J758" s="357"/>
      <c r="K758" s="357"/>
      <c r="L758" s="357"/>
      <c r="M758" s="357"/>
      <c r="N758" s="357"/>
      <c r="O758" s="357"/>
      <c r="P758" s="357"/>
      <c r="Q758" s="357"/>
      <c r="R758" s="357"/>
      <c r="S758" s="357"/>
      <c r="T758" s="357"/>
      <c r="U758" s="357"/>
      <c r="V758" s="357"/>
      <c r="W758" s="357"/>
      <c r="X758" s="357"/>
      <c r="Y758" s="357"/>
      <c r="Z758" s="357"/>
      <c r="AA758" s="357"/>
      <c r="AB758" s="357"/>
      <c r="AC758" s="357"/>
      <c r="AD758" s="357"/>
      <c r="AE758" s="357"/>
      <c r="AF758" s="357"/>
      <c r="AG758" s="357"/>
      <c r="AH758" s="357"/>
      <c r="AI758" s="357"/>
      <c r="AJ758" s="357"/>
      <c r="AK758" s="357"/>
      <c r="AL758" s="357"/>
      <c r="AM758" s="357"/>
      <c r="AN758" s="357"/>
      <c r="AO758" s="357"/>
      <c r="AP758" s="357"/>
      <c r="AQ758" s="357"/>
      <c r="AR758" s="357"/>
      <c r="AS758" s="357"/>
      <c r="AT758" s="357"/>
      <c r="AU758" s="357"/>
      <c r="AV758" s="357"/>
      <c r="AW758" s="357"/>
      <c r="AX758" s="357"/>
      <c r="AY758" s="357"/>
      <c r="AZ758" s="357"/>
      <c r="BA758" s="357"/>
      <c r="BB758" s="357"/>
    </row>
    <row r="759" ht="12.75" customHeight="1">
      <c r="A759" s="357"/>
      <c r="B759" s="357"/>
      <c r="C759" s="357"/>
      <c r="D759" s="357"/>
      <c r="E759" s="357"/>
      <c r="F759" s="357"/>
      <c r="G759" s="357"/>
      <c r="H759" s="357"/>
      <c r="I759" s="357"/>
      <c r="J759" s="357"/>
      <c r="K759" s="357"/>
      <c r="L759" s="357"/>
      <c r="M759" s="357"/>
      <c r="N759" s="357"/>
      <c r="O759" s="357"/>
      <c r="P759" s="357"/>
      <c r="Q759" s="357"/>
      <c r="R759" s="357"/>
      <c r="S759" s="357"/>
      <c r="T759" s="357"/>
      <c r="U759" s="357"/>
      <c r="V759" s="357"/>
      <c r="W759" s="357"/>
      <c r="X759" s="357"/>
      <c r="Y759" s="357"/>
      <c r="Z759" s="357"/>
      <c r="AA759" s="357"/>
      <c r="AB759" s="357"/>
      <c r="AC759" s="357"/>
      <c r="AD759" s="357"/>
      <c r="AE759" s="357"/>
      <c r="AF759" s="357"/>
      <c r="AG759" s="357"/>
      <c r="AH759" s="357"/>
      <c r="AI759" s="357"/>
      <c r="AJ759" s="357"/>
      <c r="AK759" s="357"/>
      <c r="AL759" s="357"/>
      <c r="AM759" s="357"/>
      <c r="AN759" s="357"/>
      <c r="AO759" s="357"/>
      <c r="AP759" s="357"/>
      <c r="AQ759" s="357"/>
      <c r="AR759" s="357"/>
      <c r="AS759" s="357"/>
      <c r="AT759" s="357"/>
      <c r="AU759" s="357"/>
      <c r="AV759" s="357"/>
      <c r="AW759" s="357"/>
      <c r="AX759" s="357"/>
      <c r="AY759" s="357"/>
      <c r="AZ759" s="357"/>
      <c r="BA759" s="357"/>
      <c r="BB759" s="357"/>
    </row>
    <row r="760" ht="12.75" customHeight="1">
      <c r="A760" s="357"/>
      <c r="B760" s="357"/>
      <c r="C760" s="357"/>
      <c r="D760" s="357"/>
      <c r="E760" s="357"/>
      <c r="F760" s="357"/>
      <c r="G760" s="357"/>
      <c r="H760" s="357"/>
      <c r="I760" s="357"/>
      <c r="J760" s="357"/>
      <c r="K760" s="357"/>
      <c r="L760" s="357"/>
      <c r="M760" s="357"/>
      <c r="N760" s="357"/>
      <c r="O760" s="357"/>
      <c r="P760" s="357"/>
      <c r="Q760" s="357"/>
      <c r="R760" s="357"/>
      <c r="S760" s="357"/>
      <c r="T760" s="357"/>
      <c r="U760" s="357"/>
      <c r="V760" s="357"/>
      <c r="W760" s="357"/>
      <c r="X760" s="357"/>
      <c r="Y760" s="357"/>
      <c r="Z760" s="357"/>
      <c r="AA760" s="357"/>
      <c r="AB760" s="357"/>
      <c r="AC760" s="357"/>
      <c r="AD760" s="357"/>
      <c r="AE760" s="357"/>
      <c r="AF760" s="357"/>
      <c r="AG760" s="357"/>
      <c r="AH760" s="357"/>
      <c r="AI760" s="357"/>
      <c r="AJ760" s="357"/>
      <c r="AK760" s="357"/>
      <c r="AL760" s="357"/>
      <c r="AM760" s="357"/>
      <c r="AN760" s="357"/>
      <c r="AO760" s="357"/>
      <c r="AP760" s="357"/>
      <c r="AQ760" s="357"/>
      <c r="AR760" s="357"/>
      <c r="AS760" s="357"/>
      <c r="AT760" s="357"/>
      <c r="AU760" s="357"/>
      <c r="AV760" s="357"/>
      <c r="AW760" s="357"/>
      <c r="AX760" s="357"/>
      <c r="AY760" s="357"/>
      <c r="AZ760" s="357"/>
      <c r="BA760" s="357"/>
      <c r="BB760" s="357"/>
    </row>
    <row r="761" ht="12.75" customHeight="1">
      <c r="A761" s="357"/>
      <c r="B761" s="357"/>
      <c r="C761" s="357"/>
      <c r="D761" s="357"/>
      <c r="E761" s="357"/>
      <c r="F761" s="357"/>
      <c r="G761" s="357"/>
      <c r="H761" s="357"/>
      <c r="I761" s="357"/>
      <c r="J761" s="357"/>
      <c r="K761" s="357"/>
      <c r="L761" s="357"/>
      <c r="M761" s="357"/>
      <c r="N761" s="357"/>
      <c r="O761" s="357"/>
      <c r="P761" s="357"/>
      <c r="Q761" s="357"/>
      <c r="R761" s="357"/>
      <c r="S761" s="357"/>
      <c r="T761" s="357"/>
      <c r="U761" s="357"/>
      <c r="V761" s="357"/>
      <c r="W761" s="357"/>
      <c r="X761" s="357"/>
      <c r="Y761" s="357"/>
      <c r="Z761" s="357"/>
      <c r="AA761" s="357"/>
      <c r="AB761" s="357"/>
      <c r="AC761" s="357"/>
      <c r="AD761" s="357"/>
      <c r="AE761" s="357"/>
      <c r="AF761" s="357"/>
      <c r="AG761" s="357"/>
      <c r="AH761" s="357"/>
      <c r="AI761" s="357"/>
      <c r="AJ761" s="357"/>
      <c r="AK761" s="357"/>
      <c r="AL761" s="357"/>
      <c r="AM761" s="357"/>
      <c r="AN761" s="357"/>
      <c r="AO761" s="357"/>
      <c r="AP761" s="357"/>
      <c r="AQ761" s="357"/>
      <c r="AR761" s="357"/>
      <c r="AS761" s="357"/>
      <c r="AT761" s="357"/>
      <c r="AU761" s="357"/>
      <c r="AV761" s="357"/>
      <c r="AW761" s="357"/>
      <c r="AX761" s="357"/>
      <c r="AY761" s="357"/>
      <c r="AZ761" s="357"/>
      <c r="BA761" s="357"/>
      <c r="BB761" s="357"/>
    </row>
    <row r="762" ht="12.75" customHeight="1">
      <c r="A762" s="357"/>
      <c r="B762" s="357"/>
      <c r="C762" s="357"/>
      <c r="D762" s="357"/>
      <c r="E762" s="357"/>
      <c r="F762" s="357"/>
      <c r="G762" s="357"/>
      <c r="H762" s="357"/>
      <c r="I762" s="357"/>
      <c r="J762" s="357"/>
      <c r="K762" s="357"/>
      <c r="L762" s="357"/>
      <c r="M762" s="357"/>
      <c r="N762" s="357"/>
      <c r="O762" s="357"/>
      <c r="P762" s="357"/>
      <c r="Q762" s="357"/>
      <c r="R762" s="357"/>
      <c r="S762" s="357"/>
      <c r="T762" s="357"/>
      <c r="U762" s="357"/>
      <c r="V762" s="357"/>
      <c r="W762" s="357"/>
      <c r="X762" s="357"/>
      <c r="Y762" s="357"/>
      <c r="Z762" s="357"/>
      <c r="AA762" s="357"/>
      <c r="AB762" s="357"/>
      <c r="AC762" s="357"/>
      <c r="AD762" s="357"/>
      <c r="AE762" s="357"/>
      <c r="AF762" s="357"/>
      <c r="AG762" s="357"/>
      <c r="AH762" s="357"/>
      <c r="AI762" s="357"/>
      <c r="AJ762" s="357"/>
      <c r="AK762" s="357"/>
      <c r="AL762" s="357"/>
      <c r="AM762" s="357"/>
      <c r="AN762" s="357"/>
      <c r="AO762" s="357"/>
      <c r="AP762" s="357"/>
      <c r="AQ762" s="357"/>
      <c r="AR762" s="357"/>
      <c r="AS762" s="357"/>
      <c r="AT762" s="357"/>
      <c r="AU762" s="357"/>
      <c r="AV762" s="357"/>
      <c r="AW762" s="357"/>
      <c r="AX762" s="357"/>
      <c r="AY762" s="357"/>
      <c r="AZ762" s="357"/>
      <c r="BA762" s="357"/>
      <c r="BB762" s="357"/>
    </row>
    <row r="763" ht="12.75" customHeight="1">
      <c r="A763" s="357"/>
      <c r="B763" s="357"/>
      <c r="C763" s="357"/>
      <c r="D763" s="357"/>
      <c r="E763" s="357"/>
      <c r="F763" s="357"/>
      <c r="G763" s="357"/>
      <c r="H763" s="357"/>
      <c r="I763" s="357"/>
      <c r="J763" s="357"/>
      <c r="K763" s="357"/>
      <c r="L763" s="357"/>
      <c r="M763" s="357"/>
      <c r="N763" s="357"/>
      <c r="O763" s="357"/>
      <c r="P763" s="357"/>
      <c r="Q763" s="357"/>
      <c r="R763" s="357"/>
      <c r="S763" s="357"/>
      <c r="T763" s="357"/>
      <c r="U763" s="357"/>
      <c r="V763" s="357"/>
      <c r="W763" s="357"/>
      <c r="X763" s="357"/>
      <c r="Y763" s="357"/>
      <c r="Z763" s="357"/>
      <c r="AA763" s="357"/>
      <c r="AB763" s="357"/>
      <c r="AC763" s="357"/>
      <c r="AD763" s="357"/>
      <c r="AE763" s="357"/>
      <c r="AF763" s="357"/>
      <c r="AG763" s="357"/>
      <c r="AH763" s="357"/>
      <c r="AI763" s="357"/>
      <c r="AJ763" s="357"/>
      <c r="AK763" s="357"/>
      <c r="AL763" s="357"/>
      <c r="AM763" s="357"/>
      <c r="AN763" s="357"/>
      <c r="AO763" s="357"/>
      <c r="AP763" s="357"/>
      <c r="AQ763" s="357"/>
      <c r="AR763" s="357"/>
      <c r="AS763" s="357"/>
      <c r="AT763" s="357"/>
      <c r="AU763" s="357"/>
      <c r="AV763" s="357"/>
      <c r="AW763" s="357"/>
      <c r="AX763" s="357"/>
      <c r="AY763" s="357"/>
      <c r="AZ763" s="357"/>
      <c r="BA763" s="357"/>
      <c r="BB763" s="357"/>
    </row>
    <row r="764" ht="12.75" customHeight="1">
      <c r="A764" s="357"/>
      <c r="B764" s="357"/>
      <c r="C764" s="357"/>
      <c r="D764" s="357"/>
      <c r="E764" s="357"/>
      <c r="F764" s="357"/>
      <c r="G764" s="357"/>
      <c r="H764" s="357"/>
      <c r="I764" s="357"/>
      <c r="J764" s="357"/>
      <c r="K764" s="357"/>
      <c r="L764" s="357"/>
      <c r="M764" s="357"/>
      <c r="N764" s="357"/>
      <c r="O764" s="357"/>
      <c r="P764" s="357"/>
      <c r="Q764" s="357"/>
      <c r="R764" s="357"/>
      <c r="S764" s="357"/>
      <c r="T764" s="357"/>
      <c r="U764" s="357"/>
      <c r="V764" s="357"/>
      <c r="W764" s="357"/>
      <c r="X764" s="357"/>
      <c r="Y764" s="357"/>
      <c r="Z764" s="357"/>
      <c r="AA764" s="357"/>
      <c r="AB764" s="357"/>
      <c r="AC764" s="357"/>
      <c r="AD764" s="357"/>
      <c r="AE764" s="357"/>
      <c r="AF764" s="357"/>
      <c r="AG764" s="357"/>
      <c r="AH764" s="357"/>
      <c r="AI764" s="357"/>
      <c r="AJ764" s="357"/>
      <c r="AK764" s="357"/>
      <c r="AL764" s="357"/>
      <c r="AM764" s="357"/>
      <c r="AN764" s="357"/>
      <c r="AO764" s="357"/>
      <c r="AP764" s="357"/>
      <c r="AQ764" s="357"/>
      <c r="AR764" s="357"/>
      <c r="AS764" s="357"/>
      <c r="AT764" s="357"/>
      <c r="AU764" s="357"/>
      <c r="AV764" s="357"/>
      <c r="AW764" s="357"/>
      <c r="AX764" s="357"/>
      <c r="AY764" s="357"/>
      <c r="AZ764" s="357"/>
      <c r="BA764" s="357"/>
      <c r="BB764" s="357"/>
    </row>
    <row r="765" ht="12.75" customHeight="1">
      <c r="A765" s="357"/>
      <c r="B765" s="357"/>
      <c r="C765" s="357"/>
      <c r="D765" s="357"/>
      <c r="E765" s="357"/>
      <c r="F765" s="357"/>
      <c r="G765" s="357"/>
      <c r="H765" s="357"/>
      <c r="I765" s="357"/>
      <c r="J765" s="357"/>
      <c r="K765" s="357"/>
      <c r="L765" s="357"/>
      <c r="M765" s="357"/>
      <c r="N765" s="357"/>
      <c r="O765" s="357"/>
      <c r="P765" s="357"/>
      <c r="Q765" s="357"/>
      <c r="R765" s="357"/>
      <c r="S765" s="357"/>
      <c r="T765" s="357"/>
      <c r="U765" s="357"/>
      <c r="V765" s="357"/>
      <c r="W765" s="357"/>
      <c r="X765" s="357"/>
      <c r="Y765" s="357"/>
      <c r="Z765" s="357"/>
      <c r="AA765" s="357"/>
      <c r="AB765" s="357"/>
      <c r="AC765" s="357"/>
      <c r="AD765" s="357"/>
      <c r="AE765" s="357"/>
      <c r="AF765" s="357"/>
      <c r="AG765" s="357"/>
      <c r="AH765" s="357"/>
      <c r="AI765" s="357"/>
      <c r="AJ765" s="357"/>
      <c r="AK765" s="357"/>
      <c r="AL765" s="357"/>
      <c r="AM765" s="357"/>
      <c r="AN765" s="357"/>
      <c r="AO765" s="357"/>
      <c r="AP765" s="357"/>
      <c r="AQ765" s="357"/>
      <c r="AR765" s="357"/>
      <c r="AS765" s="357"/>
      <c r="AT765" s="357"/>
      <c r="AU765" s="357"/>
      <c r="AV765" s="357"/>
      <c r="AW765" s="357"/>
      <c r="AX765" s="357"/>
      <c r="AY765" s="357"/>
      <c r="AZ765" s="357"/>
      <c r="BA765" s="357"/>
      <c r="BB765" s="357"/>
    </row>
    <row r="766" ht="12.75" customHeight="1">
      <c r="A766" s="357"/>
      <c r="B766" s="357"/>
      <c r="C766" s="357"/>
      <c r="D766" s="357"/>
      <c r="E766" s="357"/>
      <c r="F766" s="357"/>
      <c r="G766" s="357"/>
      <c r="H766" s="357"/>
      <c r="I766" s="357"/>
      <c r="J766" s="357"/>
      <c r="K766" s="357"/>
      <c r="L766" s="357"/>
      <c r="M766" s="357"/>
      <c r="N766" s="357"/>
      <c r="O766" s="357"/>
      <c r="P766" s="357"/>
      <c r="Q766" s="357"/>
      <c r="R766" s="357"/>
      <c r="S766" s="357"/>
      <c r="T766" s="357"/>
      <c r="U766" s="357"/>
      <c r="V766" s="357"/>
      <c r="W766" s="357"/>
      <c r="X766" s="357"/>
      <c r="Y766" s="357"/>
      <c r="Z766" s="357"/>
      <c r="AA766" s="357"/>
      <c r="AB766" s="357"/>
      <c r="AC766" s="357"/>
      <c r="AD766" s="357"/>
      <c r="AE766" s="357"/>
      <c r="AF766" s="357"/>
      <c r="AG766" s="357"/>
      <c r="AH766" s="357"/>
      <c r="AI766" s="357"/>
      <c r="AJ766" s="357"/>
      <c r="AK766" s="357"/>
      <c r="AL766" s="357"/>
      <c r="AM766" s="357"/>
      <c r="AN766" s="357"/>
      <c r="AO766" s="357"/>
      <c r="AP766" s="357"/>
      <c r="AQ766" s="357"/>
      <c r="AR766" s="357"/>
      <c r="AS766" s="357"/>
      <c r="AT766" s="357"/>
      <c r="AU766" s="357"/>
      <c r="AV766" s="357"/>
      <c r="AW766" s="357"/>
      <c r="AX766" s="357"/>
      <c r="AY766" s="357"/>
      <c r="AZ766" s="357"/>
      <c r="BA766" s="357"/>
      <c r="BB766" s="357"/>
    </row>
    <row r="767" ht="12.75" customHeight="1">
      <c r="A767" s="357"/>
      <c r="B767" s="357"/>
      <c r="C767" s="357"/>
      <c r="D767" s="357"/>
      <c r="E767" s="357"/>
      <c r="F767" s="357"/>
      <c r="G767" s="357"/>
      <c r="H767" s="357"/>
      <c r="I767" s="357"/>
      <c r="J767" s="357"/>
      <c r="K767" s="357"/>
      <c r="L767" s="357"/>
      <c r="M767" s="357"/>
      <c r="N767" s="357"/>
      <c r="O767" s="357"/>
      <c r="P767" s="357"/>
      <c r="Q767" s="357"/>
      <c r="R767" s="357"/>
      <c r="S767" s="357"/>
      <c r="T767" s="357"/>
      <c r="U767" s="357"/>
      <c r="V767" s="357"/>
      <c r="W767" s="357"/>
      <c r="X767" s="357"/>
      <c r="Y767" s="357"/>
      <c r="Z767" s="357"/>
      <c r="AA767" s="357"/>
      <c r="AB767" s="357"/>
      <c r="AC767" s="357"/>
      <c r="AD767" s="357"/>
      <c r="AE767" s="357"/>
      <c r="AF767" s="357"/>
      <c r="AG767" s="357"/>
      <c r="AH767" s="357"/>
      <c r="AI767" s="357"/>
      <c r="AJ767" s="357"/>
      <c r="AK767" s="357"/>
      <c r="AL767" s="357"/>
      <c r="AM767" s="357"/>
      <c r="AN767" s="357"/>
      <c r="AO767" s="357"/>
      <c r="AP767" s="357"/>
      <c r="AQ767" s="357"/>
      <c r="AR767" s="357"/>
      <c r="AS767" s="357"/>
      <c r="AT767" s="357"/>
      <c r="AU767" s="357"/>
      <c r="AV767" s="357"/>
      <c r="AW767" s="357"/>
      <c r="AX767" s="357"/>
      <c r="AY767" s="357"/>
      <c r="AZ767" s="357"/>
      <c r="BA767" s="357"/>
      <c r="BB767" s="357"/>
    </row>
    <row r="768" ht="12.75" customHeight="1">
      <c r="A768" s="357"/>
      <c r="B768" s="357"/>
      <c r="C768" s="357"/>
      <c r="D768" s="357"/>
      <c r="E768" s="357"/>
      <c r="F768" s="357"/>
      <c r="G768" s="357"/>
      <c r="H768" s="357"/>
      <c r="I768" s="357"/>
      <c r="J768" s="357"/>
      <c r="K768" s="357"/>
      <c r="L768" s="357"/>
      <c r="M768" s="357"/>
      <c r="N768" s="357"/>
      <c r="O768" s="357"/>
      <c r="P768" s="357"/>
      <c r="Q768" s="357"/>
      <c r="R768" s="357"/>
      <c r="S768" s="357"/>
      <c r="T768" s="357"/>
      <c r="U768" s="357"/>
      <c r="V768" s="357"/>
      <c r="W768" s="357"/>
      <c r="X768" s="357"/>
      <c r="Y768" s="357"/>
      <c r="Z768" s="357"/>
      <c r="AA768" s="357"/>
      <c r="AB768" s="357"/>
      <c r="AC768" s="357"/>
      <c r="AD768" s="357"/>
      <c r="AE768" s="357"/>
      <c r="AF768" s="357"/>
      <c r="AG768" s="357"/>
      <c r="AH768" s="357"/>
      <c r="AI768" s="357"/>
      <c r="AJ768" s="357"/>
      <c r="AK768" s="357"/>
      <c r="AL768" s="357"/>
      <c r="AM768" s="357"/>
      <c r="AN768" s="357"/>
      <c r="AO768" s="357"/>
      <c r="AP768" s="357"/>
      <c r="AQ768" s="357"/>
      <c r="AR768" s="357"/>
      <c r="AS768" s="357"/>
      <c r="AT768" s="357"/>
      <c r="AU768" s="357"/>
      <c r="AV768" s="357"/>
      <c r="AW768" s="357"/>
      <c r="AX768" s="357"/>
      <c r="AY768" s="357"/>
      <c r="AZ768" s="357"/>
      <c r="BA768" s="357"/>
      <c r="BB768" s="357"/>
    </row>
    <row r="769" ht="12.75" customHeight="1">
      <c r="A769" s="357"/>
      <c r="B769" s="357"/>
      <c r="C769" s="357"/>
      <c r="D769" s="357"/>
      <c r="E769" s="357"/>
      <c r="F769" s="357"/>
      <c r="G769" s="357"/>
      <c r="H769" s="357"/>
      <c r="I769" s="357"/>
      <c r="J769" s="357"/>
      <c r="K769" s="357"/>
      <c r="L769" s="357"/>
      <c r="M769" s="357"/>
      <c r="N769" s="357"/>
      <c r="O769" s="357"/>
      <c r="P769" s="357"/>
      <c r="Q769" s="357"/>
      <c r="R769" s="357"/>
      <c r="S769" s="357"/>
      <c r="T769" s="357"/>
      <c r="U769" s="357"/>
      <c r="V769" s="357"/>
      <c r="W769" s="357"/>
      <c r="X769" s="357"/>
      <c r="Y769" s="357"/>
      <c r="Z769" s="357"/>
      <c r="AA769" s="357"/>
      <c r="AB769" s="357"/>
      <c r="AC769" s="357"/>
      <c r="AD769" s="357"/>
      <c r="AE769" s="357"/>
      <c r="AF769" s="357"/>
      <c r="AG769" s="357"/>
      <c r="AH769" s="357"/>
      <c r="AI769" s="357"/>
      <c r="AJ769" s="357"/>
      <c r="AK769" s="357"/>
      <c r="AL769" s="357"/>
      <c r="AM769" s="357"/>
      <c r="AN769" s="357"/>
      <c r="AO769" s="357"/>
      <c r="AP769" s="357"/>
      <c r="AQ769" s="357"/>
      <c r="AR769" s="357"/>
      <c r="AS769" s="357"/>
      <c r="AT769" s="357"/>
      <c r="AU769" s="357"/>
      <c r="AV769" s="357"/>
      <c r="AW769" s="357"/>
      <c r="AX769" s="357"/>
      <c r="AY769" s="357"/>
      <c r="AZ769" s="357"/>
      <c r="BA769" s="357"/>
      <c r="BB769" s="357"/>
    </row>
    <row r="770" ht="12.75" customHeight="1">
      <c r="A770" s="357"/>
      <c r="B770" s="357"/>
      <c r="C770" s="357"/>
      <c r="D770" s="357"/>
      <c r="E770" s="357"/>
      <c r="F770" s="357"/>
      <c r="G770" s="357"/>
      <c r="H770" s="357"/>
      <c r="I770" s="357"/>
      <c r="J770" s="357"/>
      <c r="K770" s="357"/>
      <c r="L770" s="357"/>
      <c r="M770" s="357"/>
      <c r="N770" s="357"/>
      <c r="O770" s="357"/>
      <c r="P770" s="357"/>
      <c r="Q770" s="357"/>
      <c r="R770" s="357"/>
      <c r="S770" s="357"/>
      <c r="T770" s="357"/>
      <c r="U770" s="357"/>
      <c r="V770" s="357"/>
      <c r="W770" s="357"/>
      <c r="X770" s="357"/>
      <c r="Y770" s="357"/>
      <c r="Z770" s="357"/>
      <c r="AA770" s="357"/>
      <c r="AB770" s="357"/>
      <c r="AC770" s="357"/>
      <c r="AD770" s="357"/>
      <c r="AE770" s="357"/>
      <c r="AF770" s="357"/>
      <c r="AG770" s="357"/>
      <c r="AH770" s="357"/>
      <c r="AI770" s="357"/>
      <c r="AJ770" s="357"/>
      <c r="AK770" s="357"/>
      <c r="AL770" s="357"/>
      <c r="AM770" s="357"/>
      <c r="AN770" s="357"/>
      <c r="AO770" s="357"/>
      <c r="AP770" s="357"/>
      <c r="AQ770" s="357"/>
      <c r="AR770" s="357"/>
      <c r="AS770" s="357"/>
      <c r="AT770" s="357"/>
      <c r="AU770" s="357"/>
      <c r="AV770" s="357"/>
      <c r="AW770" s="357"/>
      <c r="AX770" s="357"/>
      <c r="AY770" s="357"/>
      <c r="AZ770" s="357"/>
      <c r="BA770" s="357"/>
      <c r="BB770" s="357"/>
    </row>
    <row r="771" ht="12.75" customHeight="1">
      <c r="A771" s="357"/>
      <c r="B771" s="357"/>
      <c r="C771" s="357"/>
      <c r="D771" s="357"/>
      <c r="E771" s="357"/>
      <c r="F771" s="357"/>
      <c r="G771" s="357"/>
      <c r="H771" s="357"/>
      <c r="I771" s="357"/>
      <c r="J771" s="357"/>
      <c r="K771" s="357"/>
      <c r="L771" s="357"/>
      <c r="M771" s="357"/>
      <c r="N771" s="357"/>
      <c r="O771" s="357"/>
      <c r="P771" s="357"/>
      <c r="Q771" s="357"/>
      <c r="R771" s="357"/>
      <c r="S771" s="357"/>
      <c r="T771" s="357"/>
      <c r="U771" s="357"/>
      <c r="V771" s="357"/>
      <c r="W771" s="357"/>
      <c r="X771" s="357"/>
      <c r="Y771" s="357"/>
      <c r="Z771" s="357"/>
      <c r="AA771" s="357"/>
      <c r="AB771" s="357"/>
      <c r="AC771" s="357"/>
      <c r="AD771" s="357"/>
      <c r="AE771" s="357"/>
      <c r="AF771" s="357"/>
      <c r="AG771" s="357"/>
      <c r="AH771" s="357"/>
      <c r="AI771" s="357"/>
      <c r="AJ771" s="357"/>
      <c r="AK771" s="357"/>
      <c r="AL771" s="357"/>
      <c r="AM771" s="357"/>
      <c r="AN771" s="357"/>
      <c r="AO771" s="357"/>
      <c r="AP771" s="357"/>
      <c r="AQ771" s="357"/>
      <c r="AR771" s="357"/>
      <c r="AS771" s="357"/>
      <c r="AT771" s="357"/>
      <c r="AU771" s="357"/>
      <c r="AV771" s="357"/>
      <c r="AW771" s="357"/>
      <c r="AX771" s="357"/>
      <c r="AY771" s="357"/>
      <c r="AZ771" s="357"/>
      <c r="BA771" s="357"/>
      <c r="BB771" s="357"/>
    </row>
    <row r="772" ht="12.75" customHeight="1">
      <c r="A772" s="357"/>
      <c r="B772" s="357"/>
      <c r="C772" s="357"/>
      <c r="D772" s="357"/>
      <c r="E772" s="357"/>
      <c r="F772" s="357"/>
      <c r="G772" s="357"/>
      <c r="H772" s="357"/>
      <c r="I772" s="357"/>
      <c r="J772" s="357"/>
      <c r="K772" s="357"/>
      <c r="L772" s="357"/>
      <c r="M772" s="357"/>
      <c r="N772" s="357"/>
      <c r="O772" s="357"/>
      <c r="P772" s="357"/>
      <c r="Q772" s="357"/>
      <c r="R772" s="357"/>
      <c r="S772" s="357"/>
      <c r="T772" s="357"/>
      <c r="U772" s="357"/>
      <c r="V772" s="357"/>
      <c r="W772" s="357"/>
      <c r="X772" s="357"/>
      <c r="Y772" s="357"/>
      <c r="Z772" s="357"/>
      <c r="AA772" s="357"/>
      <c r="AB772" s="357"/>
      <c r="AC772" s="357"/>
      <c r="AD772" s="357"/>
      <c r="AE772" s="357"/>
      <c r="AF772" s="357"/>
      <c r="AG772" s="357"/>
      <c r="AH772" s="357"/>
      <c r="AI772" s="357"/>
      <c r="AJ772" s="357"/>
      <c r="AK772" s="357"/>
      <c r="AL772" s="357"/>
      <c r="AM772" s="357"/>
      <c r="AN772" s="357"/>
      <c r="AO772" s="357"/>
      <c r="AP772" s="357"/>
      <c r="AQ772" s="357"/>
      <c r="AR772" s="357"/>
      <c r="AS772" s="357"/>
      <c r="AT772" s="357"/>
      <c r="AU772" s="357"/>
      <c r="AV772" s="357"/>
      <c r="AW772" s="357"/>
      <c r="AX772" s="357"/>
      <c r="AY772" s="357"/>
      <c r="AZ772" s="357"/>
      <c r="BA772" s="357"/>
      <c r="BB772" s="357"/>
    </row>
    <row r="773" ht="12.75" customHeight="1">
      <c r="A773" s="357"/>
      <c r="B773" s="357"/>
      <c r="C773" s="357"/>
      <c r="D773" s="357"/>
      <c r="E773" s="357"/>
      <c r="F773" s="357"/>
      <c r="G773" s="357"/>
      <c r="H773" s="357"/>
      <c r="I773" s="357"/>
      <c r="J773" s="357"/>
      <c r="K773" s="357"/>
      <c r="L773" s="357"/>
      <c r="M773" s="357"/>
      <c r="N773" s="357"/>
      <c r="O773" s="357"/>
      <c r="P773" s="357"/>
      <c r="Q773" s="357"/>
      <c r="R773" s="357"/>
      <c r="S773" s="357"/>
      <c r="T773" s="357"/>
      <c r="U773" s="357"/>
      <c r="V773" s="357"/>
      <c r="W773" s="357"/>
      <c r="X773" s="357"/>
      <c r="Y773" s="357"/>
      <c r="Z773" s="357"/>
      <c r="AA773" s="357"/>
      <c r="AB773" s="357"/>
      <c r="AC773" s="357"/>
      <c r="AD773" s="357"/>
      <c r="AE773" s="357"/>
      <c r="AF773" s="357"/>
      <c r="AG773" s="357"/>
      <c r="AH773" s="357"/>
      <c r="AI773" s="357"/>
      <c r="AJ773" s="357"/>
      <c r="AK773" s="357"/>
      <c r="AL773" s="357"/>
      <c r="AM773" s="357"/>
      <c r="AN773" s="357"/>
      <c r="AO773" s="357"/>
      <c r="AP773" s="357"/>
      <c r="AQ773" s="357"/>
      <c r="AR773" s="357"/>
      <c r="AS773" s="357"/>
      <c r="AT773" s="357"/>
      <c r="AU773" s="357"/>
      <c r="AV773" s="357"/>
      <c r="AW773" s="357"/>
      <c r="AX773" s="357"/>
      <c r="AY773" s="357"/>
      <c r="AZ773" s="357"/>
      <c r="BA773" s="357"/>
      <c r="BB773" s="357"/>
    </row>
    <row r="774" ht="12.75" customHeight="1">
      <c r="A774" s="357"/>
      <c r="B774" s="357"/>
      <c r="C774" s="357"/>
      <c r="D774" s="357"/>
      <c r="E774" s="357"/>
      <c r="F774" s="357"/>
      <c r="G774" s="357"/>
      <c r="H774" s="357"/>
      <c r="I774" s="357"/>
      <c r="J774" s="357"/>
      <c r="K774" s="357"/>
      <c r="L774" s="357"/>
      <c r="M774" s="357"/>
      <c r="N774" s="357"/>
      <c r="O774" s="357"/>
      <c r="P774" s="357"/>
      <c r="Q774" s="357"/>
      <c r="R774" s="357"/>
      <c r="S774" s="357"/>
      <c r="T774" s="357"/>
      <c r="U774" s="357"/>
      <c r="V774" s="357"/>
      <c r="W774" s="357"/>
      <c r="X774" s="357"/>
      <c r="Y774" s="357"/>
      <c r="Z774" s="357"/>
      <c r="AA774" s="357"/>
      <c r="AB774" s="357"/>
      <c r="AC774" s="357"/>
      <c r="AD774" s="357"/>
      <c r="AE774" s="357"/>
      <c r="AF774" s="357"/>
      <c r="AG774" s="357"/>
      <c r="AH774" s="357"/>
      <c r="AI774" s="357"/>
      <c r="AJ774" s="357"/>
      <c r="AK774" s="357"/>
      <c r="AL774" s="357"/>
      <c r="AM774" s="357"/>
      <c r="AN774" s="357"/>
      <c r="AO774" s="357"/>
      <c r="AP774" s="357"/>
      <c r="AQ774" s="357"/>
      <c r="AR774" s="357"/>
      <c r="AS774" s="357"/>
      <c r="AT774" s="357"/>
      <c r="AU774" s="357"/>
      <c r="AV774" s="357"/>
      <c r="AW774" s="357"/>
      <c r="AX774" s="357"/>
      <c r="AY774" s="357"/>
      <c r="AZ774" s="357"/>
      <c r="BA774" s="357"/>
      <c r="BB774" s="357"/>
    </row>
    <row r="775" ht="12.75" customHeight="1">
      <c r="A775" s="357"/>
      <c r="B775" s="357"/>
      <c r="C775" s="357"/>
      <c r="D775" s="357"/>
      <c r="E775" s="357"/>
      <c r="F775" s="357"/>
      <c r="G775" s="357"/>
      <c r="H775" s="357"/>
      <c r="I775" s="357"/>
      <c r="J775" s="357"/>
      <c r="K775" s="357"/>
      <c r="L775" s="357"/>
      <c r="M775" s="357"/>
      <c r="N775" s="357"/>
      <c r="O775" s="357"/>
      <c r="P775" s="357"/>
      <c r="Q775" s="357"/>
      <c r="R775" s="357"/>
      <c r="S775" s="357"/>
      <c r="T775" s="357"/>
      <c r="U775" s="357"/>
      <c r="V775" s="357"/>
      <c r="W775" s="357"/>
      <c r="X775" s="357"/>
      <c r="Y775" s="357"/>
      <c r="Z775" s="357"/>
      <c r="AA775" s="357"/>
      <c r="AB775" s="357"/>
      <c r="AC775" s="357"/>
      <c r="AD775" s="357"/>
      <c r="AE775" s="357"/>
      <c r="AF775" s="357"/>
      <c r="AG775" s="357"/>
      <c r="AH775" s="357"/>
      <c r="AI775" s="357"/>
      <c r="AJ775" s="357"/>
      <c r="AK775" s="357"/>
      <c r="AL775" s="357"/>
      <c r="AM775" s="357"/>
      <c r="AN775" s="357"/>
      <c r="AO775" s="357"/>
      <c r="AP775" s="357"/>
      <c r="AQ775" s="357"/>
      <c r="AR775" s="357"/>
      <c r="AS775" s="357"/>
      <c r="AT775" s="357"/>
      <c r="AU775" s="357"/>
      <c r="AV775" s="357"/>
      <c r="AW775" s="357"/>
      <c r="AX775" s="357"/>
      <c r="AY775" s="357"/>
      <c r="AZ775" s="357"/>
      <c r="BA775" s="357"/>
      <c r="BB775" s="357"/>
    </row>
    <row r="776" ht="12.75" customHeight="1">
      <c r="A776" s="357"/>
      <c r="B776" s="357"/>
      <c r="C776" s="357"/>
      <c r="D776" s="357"/>
      <c r="E776" s="357"/>
      <c r="F776" s="357"/>
      <c r="G776" s="357"/>
      <c r="H776" s="357"/>
      <c r="I776" s="357"/>
      <c r="J776" s="357"/>
      <c r="K776" s="357"/>
      <c r="L776" s="357"/>
      <c r="M776" s="357"/>
      <c r="N776" s="357"/>
      <c r="O776" s="357"/>
      <c r="P776" s="357"/>
      <c r="Q776" s="357"/>
      <c r="R776" s="357"/>
      <c r="S776" s="357"/>
      <c r="T776" s="357"/>
      <c r="U776" s="357"/>
      <c r="V776" s="357"/>
      <c r="W776" s="357"/>
      <c r="X776" s="357"/>
      <c r="Y776" s="357"/>
      <c r="Z776" s="357"/>
      <c r="AA776" s="357"/>
      <c r="AB776" s="357"/>
      <c r="AC776" s="357"/>
      <c r="AD776" s="357"/>
      <c r="AE776" s="357"/>
      <c r="AF776" s="357"/>
      <c r="AG776" s="357"/>
      <c r="AH776" s="357"/>
      <c r="AI776" s="357"/>
      <c r="AJ776" s="357"/>
      <c r="AK776" s="357"/>
      <c r="AL776" s="357"/>
      <c r="AM776" s="357"/>
      <c r="AN776" s="357"/>
      <c r="AO776" s="357"/>
      <c r="AP776" s="357"/>
      <c r="AQ776" s="357"/>
      <c r="AR776" s="357"/>
      <c r="AS776" s="357"/>
      <c r="AT776" s="357"/>
      <c r="AU776" s="357"/>
      <c r="AV776" s="357"/>
      <c r="AW776" s="357"/>
      <c r="AX776" s="357"/>
      <c r="AY776" s="357"/>
      <c r="AZ776" s="357"/>
      <c r="BA776" s="357"/>
      <c r="BB776" s="357"/>
    </row>
    <row r="777" ht="12.75" customHeight="1">
      <c r="A777" s="357"/>
      <c r="B777" s="357"/>
      <c r="C777" s="357"/>
      <c r="D777" s="357"/>
      <c r="E777" s="357"/>
      <c r="F777" s="357"/>
      <c r="G777" s="357"/>
      <c r="H777" s="357"/>
      <c r="I777" s="357"/>
      <c r="J777" s="357"/>
      <c r="K777" s="357"/>
      <c r="L777" s="357"/>
      <c r="M777" s="357"/>
      <c r="N777" s="357"/>
      <c r="O777" s="357"/>
      <c r="P777" s="357"/>
      <c r="Q777" s="357"/>
      <c r="R777" s="357"/>
      <c r="S777" s="357"/>
      <c r="T777" s="357"/>
      <c r="U777" s="357"/>
      <c r="V777" s="357"/>
      <c r="W777" s="357"/>
      <c r="X777" s="357"/>
      <c r="Y777" s="357"/>
      <c r="Z777" s="357"/>
      <c r="AA777" s="357"/>
      <c r="AB777" s="357"/>
      <c r="AC777" s="357"/>
      <c r="AD777" s="357"/>
      <c r="AE777" s="357"/>
      <c r="AF777" s="357"/>
      <c r="AG777" s="357"/>
      <c r="AH777" s="357"/>
      <c r="AI777" s="357"/>
      <c r="AJ777" s="357"/>
      <c r="AK777" s="357"/>
      <c r="AL777" s="357"/>
      <c r="AM777" s="357"/>
      <c r="AN777" s="357"/>
      <c r="AO777" s="357"/>
      <c r="AP777" s="357"/>
      <c r="AQ777" s="357"/>
      <c r="AR777" s="357"/>
      <c r="AS777" s="357"/>
      <c r="AT777" s="357"/>
      <c r="AU777" s="357"/>
      <c r="AV777" s="357"/>
      <c r="AW777" s="357"/>
      <c r="AX777" s="357"/>
      <c r="AY777" s="357"/>
      <c r="AZ777" s="357"/>
      <c r="BA777" s="357"/>
      <c r="BB777" s="357"/>
    </row>
    <row r="778" ht="12.75" customHeight="1">
      <c r="A778" s="357"/>
      <c r="B778" s="357"/>
      <c r="C778" s="357"/>
      <c r="D778" s="357"/>
      <c r="E778" s="357"/>
      <c r="F778" s="357"/>
      <c r="G778" s="357"/>
      <c r="H778" s="357"/>
      <c r="I778" s="357"/>
      <c r="J778" s="357"/>
      <c r="K778" s="357"/>
      <c r="L778" s="357"/>
      <c r="M778" s="357"/>
      <c r="N778" s="357"/>
      <c r="O778" s="357"/>
      <c r="P778" s="357"/>
      <c r="Q778" s="357"/>
      <c r="R778" s="357"/>
      <c r="S778" s="357"/>
      <c r="T778" s="357"/>
      <c r="U778" s="357"/>
      <c r="V778" s="357"/>
      <c r="W778" s="357"/>
      <c r="X778" s="357"/>
      <c r="Y778" s="357"/>
      <c r="Z778" s="357"/>
      <c r="AA778" s="357"/>
      <c r="AB778" s="357"/>
      <c r="AC778" s="357"/>
      <c r="AD778" s="357"/>
      <c r="AE778" s="357"/>
      <c r="AF778" s="357"/>
      <c r="AG778" s="357"/>
      <c r="AH778" s="357"/>
      <c r="AI778" s="357"/>
      <c r="AJ778" s="357"/>
      <c r="AK778" s="357"/>
      <c r="AL778" s="357"/>
      <c r="AM778" s="357"/>
      <c r="AN778" s="357"/>
      <c r="AO778" s="357"/>
      <c r="AP778" s="357"/>
      <c r="AQ778" s="357"/>
      <c r="AR778" s="357"/>
      <c r="AS778" s="357"/>
      <c r="AT778" s="357"/>
      <c r="AU778" s="357"/>
      <c r="AV778" s="357"/>
      <c r="AW778" s="357"/>
      <c r="AX778" s="357"/>
      <c r="AY778" s="357"/>
      <c r="AZ778" s="357"/>
      <c r="BA778" s="357"/>
      <c r="BB778" s="357"/>
    </row>
    <row r="779" ht="12.75" customHeight="1">
      <c r="A779" s="357"/>
      <c r="B779" s="357"/>
      <c r="C779" s="357"/>
      <c r="D779" s="357"/>
      <c r="E779" s="357"/>
      <c r="F779" s="357"/>
      <c r="G779" s="357"/>
      <c r="H779" s="357"/>
      <c r="I779" s="357"/>
      <c r="J779" s="357"/>
      <c r="K779" s="357"/>
      <c r="L779" s="357"/>
      <c r="M779" s="357"/>
      <c r="N779" s="357"/>
      <c r="O779" s="357"/>
      <c r="P779" s="357"/>
      <c r="Q779" s="357"/>
      <c r="R779" s="357"/>
      <c r="S779" s="357"/>
      <c r="T779" s="357"/>
      <c r="U779" s="357"/>
      <c r="V779" s="357"/>
      <c r="W779" s="357"/>
      <c r="X779" s="357"/>
      <c r="Y779" s="357"/>
      <c r="Z779" s="357"/>
      <c r="AA779" s="357"/>
      <c r="AB779" s="357"/>
      <c r="AC779" s="357"/>
      <c r="AD779" s="357"/>
      <c r="AE779" s="357"/>
      <c r="AF779" s="357"/>
      <c r="AG779" s="357"/>
      <c r="AH779" s="357"/>
      <c r="AI779" s="357"/>
      <c r="AJ779" s="357"/>
      <c r="AK779" s="357"/>
      <c r="AL779" s="357"/>
      <c r="AM779" s="357"/>
      <c r="AN779" s="357"/>
      <c r="AO779" s="357"/>
      <c r="AP779" s="357"/>
      <c r="AQ779" s="357"/>
      <c r="AR779" s="357"/>
      <c r="AS779" s="357"/>
      <c r="AT779" s="357"/>
      <c r="AU779" s="357"/>
      <c r="AV779" s="357"/>
      <c r="AW779" s="357"/>
      <c r="AX779" s="357"/>
      <c r="AY779" s="357"/>
      <c r="AZ779" s="357"/>
      <c r="BA779" s="357"/>
      <c r="BB779" s="357"/>
    </row>
    <row r="780" ht="12.75" customHeight="1">
      <c r="A780" s="357"/>
      <c r="B780" s="357"/>
      <c r="C780" s="357"/>
      <c r="D780" s="357"/>
      <c r="E780" s="357"/>
      <c r="F780" s="357"/>
      <c r="G780" s="357"/>
      <c r="H780" s="357"/>
      <c r="I780" s="357"/>
      <c r="J780" s="357"/>
      <c r="K780" s="357"/>
      <c r="L780" s="357"/>
      <c r="M780" s="357"/>
      <c r="N780" s="357"/>
      <c r="O780" s="357"/>
      <c r="P780" s="357"/>
      <c r="Q780" s="357"/>
      <c r="R780" s="357"/>
      <c r="S780" s="357"/>
      <c r="T780" s="357"/>
      <c r="U780" s="357"/>
      <c r="V780" s="357"/>
      <c r="W780" s="357"/>
      <c r="X780" s="357"/>
      <c r="Y780" s="357"/>
      <c r="Z780" s="357"/>
      <c r="AA780" s="357"/>
      <c r="AB780" s="357"/>
      <c r="AC780" s="357"/>
      <c r="AD780" s="357"/>
      <c r="AE780" s="357"/>
      <c r="AF780" s="357"/>
      <c r="AG780" s="357"/>
      <c r="AH780" s="357"/>
      <c r="AI780" s="357"/>
      <c r="AJ780" s="357"/>
      <c r="AK780" s="357"/>
      <c r="AL780" s="357"/>
      <c r="AM780" s="357"/>
      <c r="AN780" s="357"/>
      <c r="AO780" s="357"/>
      <c r="AP780" s="357"/>
      <c r="AQ780" s="357"/>
      <c r="AR780" s="357"/>
      <c r="AS780" s="357"/>
      <c r="AT780" s="357"/>
      <c r="AU780" s="357"/>
      <c r="AV780" s="357"/>
      <c r="AW780" s="357"/>
      <c r="AX780" s="357"/>
      <c r="AY780" s="357"/>
      <c r="AZ780" s="357"/>
      <c r="BA780" s="357"/>
      <c r="BB780" s="357"/>
    </row>
    <row r="781" ht="12.75" customHeight="1">
      <c r="A781" s="357"/>
      <c r="B781" s="357"/>
      <c r="C781" s="357"/>
      <c r="D781" s="357"/>
      <c r="E781" s="357"/>
      <c r="F781" s="357"/>
      <c r="G781" s="357"/>
      <c r="H781" s="357"/>
      <c r="I781" s="357"/>
      <c r="J781" s="357"/>
      <c r="K781" s="357"/>
      <c r="L781" s="357"/>
      <c r="M781" s="357"/>
      <c r="N781" s="357"/>
      <c r="O781" s="357"/>
      <c r="P781" s="357"/>
      <c r="Q781" s="357"/>
      <c r="R781" s="357"/>
      <c r="S781" s="357"/>
      <c r="T781" s="357"/>
      <c r="U781" s="357"/>
      <c r="V781" s="357"/>
      <c r="W781" s="357"/>
      <c r="X781" s="357"/>
      <c r="Y781" s="357"/>
      <c r="Z781" s="357"/>
      <c r="AA781" s="357"/>
      <c r="AB781" s="357"/>
      <c r="AC781" s="357"/>
      <c r="AD781" s="357"/>
      <c r="AE781" s="357"/>
      <c r="AF781" s="357"/>
      <c r="AG781" s="357"/>
      <c r="AH781" s="357"/>
      <c r="AI781" s="357"/>
      <c r="AJ781" s="357"/>
      <c r="AK781" s="357"/>
      <c r="AL781" s="357"/>
      <c r="AM781" s="357"/>
      <c r="AN781" s="357"/>
      <c r="AO781" s="357"/>
      <c r="AP781" s="357"/>
      <c r="AQ781" s="357"/>
      <c r="AR781" s="357"/>
      <c r="AS781" s="357"/>
      <c r="AT781" s="357"/>
      <c r="AU781" s="357"/>
      <c r="AV781" s="357"/>
      <c r="AW781" s="357"/>
      <c r="AX781" s="357"/>
      <c r="AY781" s="357"/>
      <c r="AZ781" s="357"/>
      <c r="BA781" s="357"/>
      <c r="BB781" s="357"/>
    </row>
    <row r="782" ht="12.75" customHeight="1">
      <c r="A782" s="357"/>
      <c r="B782" s="357"/>
      <c r="C782" s="357"/>
      <c r="D782" s="357"/>
      <c r="E782" s="357"/>
      <c r="F782" s="357"/>
      <c r="G782" s="357"/>
      <c r="H782" s="357"/>
      <c r="I782" s="357"/>
      <c r="J782" s="357"/>
      <c r="K782" s="357"/>
      <c r="L782" s="357"/>
      <c r="M782" s="357"/>
      <c r="N782" s="357"/>
      <c r="O782" s="357"/>
      <c r="P782" s="357"/>
      <c r="Q782" s="357"/>
      <c r="R782" s="357"/>
      <c r="S782" s="357"/>
      <c r="T782" s="357"/>
      <c r="U782" s="357"/>
      <c r="V782" s="357"/>
      <c r="W782" s="357"/>
      <c r="X782" s="357"/>
      <c r="Y782" s="357"/>
      <c r="Z782" s="357"/>
      <c r="AA782" s="357"/>
      <c r="AB782" s="357"/>
      <c r="AC782" s="357"/>
      <c r="AD782" s="357"/>
      <c r="AE782" s="357"/>
      <c r="AF782" s="357"/>
      <c r="AG782" s="357"/>
      <c r="AH782" s="357"/>
      <c r="AI782" s="357"/>
      <c r="AJ782" s="357"/>
      <c r="AK782" s="357"/>
      <c r="AL782" s="357"/>
      <c r="AM782" s="357"/>
      <c r="AN782" s="357"/>
      <c r="AO782" s="357"/>
      <c r="AP782" s="357"/>
      <c r="AQ782" s="357"/>
      <c r="AR782" s="357"/>
      <c r="AS782" s="357"/>
      <c r="AT782" s="357"/>
      <c r="AU782" s="357"/>
      <c r="AV782" s="357"/>
      <c r="AW782" s="357"/>
      <c r="AX782" s="357"/>
      <c r="AY782" s="357"/>
      <c r="AZ782" s="357"/>
      <c r="BA782" s="357"/>
      <c r="BB782" s="357"/>
    </row>
    <row r="783" ht="12.75" customHeight="1">
      <c r="A783" s="357"/>
      <c r="B783" s="357"/>
      <c r="C783" s="357"/>
      <c r="D783" s="357"/>
      <c r="E783" s="357"/>
      <c r="F783" s="357"/>
      <c r="G783" s="357"/>
      <c r="H783" s="357"/>
      <c r="I783" s="357"/>
      <c r="J783" s="357"/>
      <c r="K783" s="357"/>
      <c r="L783" s="357"/>
      <c r="M783" s="357"/>
      <c r="N783" s="357"/>
      <c r="O783" s="357"/>
      <c r="P783" s="357"/>
      <c r="Q783" s="357"/>
      <c r="R783" s="357"/>
      <c r="S783" s="357"/>
      <c r="T783" s="357"/>
      <c r="U783" s="357"/>
      <c r="V783" s="357"/>
      <c r="W783" s="357"/>
      <c r="X783" s="357"/>
      <c r="Y783" s="357"/>
      <c r="Z783" s="357"/>
      <c r="AA783" s="357"/>
      <c r="AB783" s="357"/>
      <c r="AC783" s="357"/>
      <c r="AD783" s="357"/>
      <c r="AE783" s="357"/>
      <c r="AF783" s="357"/>
      <c r="AG783" s="357"/>
      <c r="AH783" s="357"/>
      <c r="AI783" s="357"/>
      <c r="AJ783" s="357"/>
      <c r="AK783" s="357"/>
      <c r="AL783" s="357"/>
      <c r="AM783" s="357"/>
      <c r="AN783" s="357"/>
      <c r="AO783" s="357"/>
      <c r="AP783" s="357"/>
      <c r="AQ783" s="357"/>
      <c r="AR783" s="357"/>
      <c r="AS783" s="357"/>
      <c r="AT783" s="357"/>
      <c r="AU783" s="357"/>
      <c r="AV783" s="357"/>
      <c r="AW783" s="357"/>
      <c r="AX783" s="357"/>
      <c r="AY783" s="357"/>
      <c r="AZ783" s="357"/>
      <c r="BA783" s="357"/>
      <c r="BB783" s="357"/>
    </row>
    <row r="784" ht="12.75" customHeight="1">
      <c r="A784" s="357"/>
      <c r="B784" s="357"/>
      <c r="C784" s="357"/>
      <c r="D784" s="357"/>
      <c r="E784" s="357"/>
      <c r="F784" s="357"/>
      <c r="G784" s="357"/>
      <c r="H784" s="357"/>
      <c r="I784" s="357"/>
      <c r="J784" s="357"/>
      <c r="K784" s="357"/>
      <c r="L784" s="357"/>
      <c r="M784" s="357"/>
      <c r="N784" s="357"/>
      <c r="O784" s="357"/>
      <c r="P784" s="357"/>
      <c r="Q784" s="357"/>
      <c r="R784" s="357"/>
      <c r="S784" s="357"/>
      <c r="T784" s="357"/>
      <c r="U784" s="357"/>
      <c r="V784" s="357"/>
      <c r="W784" s="357"/>
      <c r="X784" s="357"/>
      <c r="Y784" s="357"/>
      <c r="Z784" s="357"/>
      <c r="AA784" s="357"/>
      <c r="AB784" s="357"/>
      <c r="AC784" s="357"/>
      <c r="AD784" s="357"/>
      <c r="AE784" s="357"/>
      <c r="AF784" s="357"/>
      <c r="AG784" s="357"/>
      <c r="AH784" s="357"/>
      <c r="AI784" s="357"/>
      <c r="AJ784" s="357"/>
      <c r="AK784" s="357"/>
      <c r="AL784" s="357"/>
      <c r="AM784" s="357"/>
      <c r="AN784" s="357"/>
      <c r="AO784" s="357"/>
      <c r="AP784" s="357"/>
      <c r="AQ784" s="357"/>
      <c r="AR784" s="357"/>
      <c r="AS784" s="357"/>
      <c r="AT784" s="357"/>
      <c r="AU784" s="357"/>
      <c r="AV784" s="357"/>
      <c r="AW784" s="357"/>
      <c r="AX784" s="357"/>
      <c r="AY784" s="357"/>
      <c r="AZ784" s="357"/>
      <c r="BA784" s="357"/>
      <c r="BB784" s="357"/>
    </row>
    <row r="785" ht="12.75" customHeight="1">
      <c r="A785" s="357"/>
      <c r="B785" s="357"/>
      <c r="C785" s="357"/>
      <c r="D785" s="357"/>
      <c r="E785" s="357"/>
      <c r="F785" s="357"/>
      <c r="G785" s="357"/>
      <c r="H785" s="357"/>
      <c r="I785" s="357"/>
      <c r="J785" s="357"/>
      <c r="K785" s="357"/>
      <c r="L785" s="357"/>
      <c r="M785" s="357"/>
      <c r="N785" s="357"/>
      <c r="O785" s="357"/>
      <c r="P785" s="357"/>
      <c r="Q785" s="357"/>
      <c r="R785" s="357"/>
      <c r="S785" s="357"/>
      <c r="T785" s="357"/>
      <c r="U785" s="357"/>
      <c r="V785" s="357"/>
      <c r="W785" s="357"/>
      <c r="X785" s="357"/>
      <c r="Y785" s="357"/>
      <c r="Z785" s="357"/>
      <c r="AA785" s="357"/>
      <c r="AB785" s="357"/>
      <c r="AC785" s="357"/>
      <c r="AD785" s="357"/>
      <c r="AE785" s="357"/>
      <c r="AF785" s="357"/>
      <c r="AG785" s="357"/>
      <c r="AH785" s="357"/>
      <c r="AI785" s="357"/>
      <c r="AJ785" s="357"/>
      <c r="AK785" s="357"/>
      <c r="AL785" s="357"/>
      <c r="AM785" s="357"/>
      <c r="AN785" s="357"/>
      <c r="AO785" s="357"/>
      <c r="AP785" s="357"/>
      <c r="AQ785" s="357"/>
      <c r="AR785" s="357"/>
      <c r="AS785" s="357"/>
      <c r="AT785" s="357"/>
      <c r="AU785" s="357"/>
      <c r="AV785" s="357"/>
      <c r="AW785" s="357"/>
      <c r="AX785" s="357"/>
      <c r="AY785" s="357"/>
      <c r="AZ785" s="357"/>
      <c r="BA785" s="357"/>
      <c r="BB785" s="357"/>
    </row>
    <row r="786" ht="12.75" customHeight="1">
      <c r="A786" s="357"/>
      <c r="B786" s="357"/>
      <c r="C786" s="357"/>
      <c r="D786" s="357"/>
      <c r="E786" s="357"/>
      <c r="F786" s="357"/>
      <c r="G786" s="357"/>
      <c r="H786" s="357"/>
      <c r="I786" s="357"/>
      <c r="J786" s="357"/>
      <c r="K786" s="357"/>
      <c r="L786" s="357"/>
      <c r="M786" s="357"/>
      <c r="N786" s="357"/>
      <c r="O786" s="357"/>
      <c r="P786" s="357"/>
      <c r="Q786" s="357"/>
      <c r="R786" s="357"/>
      <c r="S786" s="357"/>
      <c r="T786" s="357"/>
      <c r="U786" s="357"/>
      <c r="V786" s="357"/>
      <c r="W786" s="357"/>
      <c r="X786" s="357"/>
      <c r="Y786" s="357"/>
      <c r="Z786" s="357"/>
      <c r="AA786" s="357"/>
      <c r="AB786" s="357"/>
      <c r="AC786" s="357"/>
      <c r="AD786" s="357"/>
      <c r="AE786" s="357"/>
      <c r="AF786" s="357"/>
      <c r="AG786" s="357"/>
      <c r="AH786" s="357"/>
      <c r="AI786" s="357"/>
      <c r="AJ786" s="357"/>
      <c r="AK786" s="357"/>
      <c r="AL786" s="357"/>
      <c r="AM786" s="357"/>
      <c r="AN786" s="357"/>
      <c r="AO786" s="357"/>
      <c r="AP786" s="357"/>
      <c r="AQ786" s="357"/>
      <c r="AR786" s="357"/>
      <c r="AS786" s="357"/>
      <c r="AT786" s="357"/>
      <c r="AU786" s="357"/>
      <c r="AV786" s="357"/>
      <c r="AW786" s="357"/>
      <c r="AX786" s="357"/>
      <c r="AY786" s="357"/>
      <c r="AZ786" s="357"/>
      <c r="BA786" s="357"/>
      <c r="BB786" s="357"/>
    </row>
    <row r="787" ht="12.75" customHeight="1">
      <c r="A787" s="357"/>
      <c r="B787" s="357"/>
      <c r="C787" s="357"/>
      <c r="D787" s="357"/>
      <c r="E787" s="357"/>
      <c r="F787" s="357"/>
      <c r="G787" s="357"/>
      <c r="H787" s="357"/>
      <c r="I787" s="357"/>
      <c r="J787" s="357"/>
      <c r="K787" s="357"/>
      <c r="L787" s="357"/>
      <c r="M787" s="357"/>
      <c r="N787" s="357"/>
      <c r="O787" s="357"/>
      <c r="P787" s="357"/>
      <c r="Q787" s="357"/>
      <c r="R787" s="357"/>
      <c r="S787" s="357"/>
      <c r="T787" s="357"/>
      <c r="U787" s="357"/>
      <c r="V787" s="357"/>
      <c r="W787" s="357"/>
      <c r="X787" s="357"/>
      <c r="Y787" s="357"/>
      <c r="Z787" s="357"/>
      <c r="AA787" s="357"/>
      <c r="AB787" s="357"/>
      <c r="AC787" s="357"/>
      <c r="AD787" s="357"/>
      <c r="AE787" s="357"/>
      <c r="AF787" s="357"/>
      <c r="AG787" s="357"/>
      <c r="AH787" s="357"/>
      <c r="AI787" s="357"/>
      <c r="AJ787" s="357"/>
      <c r="AK787" s="357"/>
      <c r="AL787" s="357"/>
      <c r="AM787" s="357"/>
      <c r="AN787" s="357"/>
      <c r="AO787" s="357"/>
      <c r="AP787" s="357"/>
      <c r="AQ787" s="357"/>
      <c r="AR787" s="357"/>
      <c r="AS787" s="357"/>
      <c r="AT787" s="357"/>
      <c r="AU787" s="357"/>
      <c r="AV787" s="357"/>
      <c r="AW787" s="357"/>
      <c r="AX787" s="357"/>
      <c r="AY787" s="357"/>
      <c r="AZ787" s="357"/>
      <c r="BA787" s="357"/>
      <c r="BB787" s="357"/>
    </row>
    <row r="788" ht="12.75" customHeight="1">
      <c r="A788" s="357"/>
      <c r="B788" s="357"/>
      <c r="C788" s="357"/>
      <c r="D788" s="357"/>
      <c r="E788" s="357"/>
      <c r="F788" s="357"/>
      <c r="G788" s="357"/>
      <c r="H788" s="357"/>
      <c r="I788" s="357"/>
      <c r="J788" s="357"/>
      <c r="K788" s="357"/>
      <c r="L788" s="357"/>
      <c r="M788" s="357"/>
      <c r="N788" s="357"/>
      <c r="O788" s="357"/>
      <c r="P788" s="357"/>
      <c r="Q788" s="357"/>
      <c r="R788" s="357"/>
      <c r="S788" s="357"/>
      <c r="T788" s="357"/>
      <c r="U788" s="357"/>
      <c r="V788" s="357"/>
      <c r="W788" s="357"/>
      <c r="X788" s="357"/>
      <c r="Y788" s="357"/>
      <c r="Z788" s="357"/>
      <c r="AA788" s="357"/>
      <c r="AB788" s="357"/>
      <c r="AC788" s="357"/>
      <c r="AD788" s="357"/>
      <c r="AE788" s="357"/>
      <c r="AF788" s="357"/>
      <c r="AG788" s="357"/>
      <c r="AH788" s="357"/>
      <c r="AI788" s="357"/>
      <c r="AJ788" s="357"/>
      <c r="AK788" s="357"/>
      <c r="AL788" s="357"/>
      <c r="AM788" s="357"/>
      <c r="AN788" s="357"/>
      <c r="AO788" s="357"/>
      <c r="AP788" s="357"/>
      <c r="AQ788" s="357"/>
      <c r="AR788" s="357"/>
      <c r="AS788" s="357"/>
      <c r="AT788" s="357"/>
      <c r="AU788" s="357"/>
      <c r="AV788" s="357"/>
      <c r="AW788" s="357"/>
      <c r="AX788" s="357"/>
      <c r="AY788" s="357"/>
      <c r="AZ788" s="357"/>
      <c r="BA788" s="357"/>
      <c r="BB788" s="357"/>
    </row>
    <row r="789" ht="12.75" customHeight="1">
      <c r="A789" s="357"/>
      <c r="B789" s="357"/>
      <c r="C789" s="357"/>
      <c r="D789" s="357"/>
      <c r="E789" s="357"/>
      <c r="F789" s="357"/>
      <c r="G789" s="357"/>
      <c r="H789" s="357"/>
      <c r="I789" s="357"/>
      <c r="J789" s="357"/>
      <c r="K789" s="357"/>
      <c r="L789" s="357"/>
      <c r="M789" s="357"/>
      <c r="N789" s="357"/>
      <c r="O789" s="357"/>
      <c r="P789" s="357"/>
      <c r="Q789" s="357"/>
      <c r="R789" s="357"/>
      <c r="S789" s="357"/>
      <c r="T789" s="357"/>
      <c r="U789" s="357"/>
      <c r="V789" s="357"/>
      <c r="W789" s="357"/>
      <c r="X789" s="357"/>
      <c r="Y789" s="357"/>
      <c r="Z789" s="357"/>
      <c r="AA789" s="357"/>
      <c r="AB789" s="357"/>
      <c r="AC789" s="357"/>
      <c r="AD789" s="357"/>
      <c r="AE789" s="357"/>
      <c r="AF789" s="357"/>
      <c r="AG789" s="357"/>
      <c r="AH789" s="357"/>
      <c r="AI789" s="357"/>
      <c r="AJ789" s="357"/>
      <c r="AK789" s="357"/>
      <c r="AL789" s="357"/>
      <c r="AM789" s="357"/>
      <c r="AN789" s="357"/>
      <c r="AO789" s="357"/>
      <c r="AP789" s="357"/>
      <c r="AQ789" s="357"/>
      <c r="AR789" s="357"/>
      <c r="AS789" s="357"/>
      <c r="AT789" s="357"/>
      <c r="AU789" s="357"/>
      <c r="AV789" s="357"/>
      <c r="AW789" s="357"/>
      <c r="AX789" s="357"/>
      <c r="AY789" s="357"/>
      <c r="AZ789" s="357"/>
      <c r="BA789" s="357"/>
      <c r="BB789" s="357"/>
    </row>
    <row r="790" ht="12.75" customHeight="1">
      <c r="A790" s="357"/>
      <c r="B790" s="357"/>
      <c r="C790" s="357"/>
      <c r="D790" s="357"/>
      <c r="E790" s="357"/>
      <c r="F790" s="357"/>
      <c r="G790" s="357"/>
      <c r="H790" s="357"/>
      <c r="I790" s="357"/>
      <c r="J790" s="357"/>
      <c r="K790" s="357"/>
      <c r="L790" s="357"/>
      <c r="M790" s="357"/>
      <c r="N790" s="357"/>
      <c r="O790" s="357"/>
      <c r="P790" s="357"/>
      <c r="Q790" s="357"/>
      <c r="R790" s="357"/>
      <c r="S790" s="357"/>
      <c r="T790" s="357"/>
      <c r="U790" s="357"/>
      <c r="V790" s="357"/>
      <c r="W790" s="357"/>
      <c r="X790" s="357"/>
      <c r="Y790" s="357"/>
      <c r="Z790" s="357"/>
      <c r="AA790" s="357"/>
      <c r="AB790" s="357"/>
      <c r="AC790" s="357"/>
      <c r="AD790" s="357"/>
      <c r="AE790" s="357"/>
      <c r="AF790" s="357"/>
      <c r="AG790" s="357"/>
      <c r="AH790" s="357"/>
      <c r="AI790" s="357"/>
      <c r="AJ790" s="357"/>
      <c r="AK790" s="357"/>
      <c r="AL790" s="357"/>
      <c r="AM790" s="357"/>
      <c r="AN790" s="357"/>
      <c r="AO790" s="357"/>
      <c r="AP790" s="357"/>
      <c r="AQ790" s="357"/>
      <c r="AR790" s="357"/>
      <c r="AS790" s="357"/>
      <c r="AT790" s="357"/>
      <c r="AU790" s="357"/>
      <c r="AV790" s="357"/>
      <c r="AW790" s="357"/>
      <c r="AX790" s="357"/>
      <c r="AY790" s="357"/>
      <c r="AZ790" s="357"/>
      <c r="BA790" s="357"/>
      <c r="BB790" s="357"/>
    </row>
    <row r="791" ht="12.75" customHeight="1">
      <c r="A791" s="357"/>
      <c r="B791" s="357"/>
      <c r="C791" s="357"/>
      <c r="D791" s="357"/>
      <c r="E791" s="357"/>
      <c r="F791" s="357"/>
      <c r="G791" s="357"/>
      <c r="H791" s="357"/>
      <c r="I791" s="357"/>
      <c r="J791" s="357"/>
      <c r="K791" s="357"/>
      <c r="L791" s="357"/>
      <c r="M791" s="357"/>
      <c r="N791" s="357"/>
      <c r="O791" s="357"/>
      <c r="P791" s="357"/>
      <c r="Q791" s="357"/>
      <c r="R791" s="357"/>
      <c r="S791" s="357"/>
      <c r="T791" s="357"/>
      <c r="U791" s="357"/>
      <c r="V791" s="357"/>
      <c r="W791" s="357"/>
      <c r="X791" s="357"/>
      <c r="Y791" s="357"/>
      <c r="Z791" s="357"/>
      <c r="AA791" s="357"/>
      <c r="AB791" s="357"/>
      <c r="AC791" s="357"/>
      <c r="AD791" s="357"/>
      <c r="AE791" s="357"/>
      <c r="AF791" s="357"/>
      <c r="AG791" s="357"/>
      <c r="AH791" s="357"/>
      <c r="AI791" s="357"/>
      <c r="AJ791" s="357"/>
      <c r="AK791" s="357"/>
      <c r="AL791" s="357"/>
      <c r="AM791" s="357"/>
      <c r="AN791" s="357"/>
      <c r="AO791" s="357"/>
      <c r="AP791" s="357"/>
      <c r="AQ791" s="357"/>
      <c r="AR791" s="357"/>
      <c r="AS791" s="357"/>
      <c r="AT791" s="357"/>
      <c r="AU791" s="357"/>
      <c r="AV791" s="357"/>
      <c r="AW791" s="357"/>
      <c r="AX791" s="357"/>
      <c r="AY791" s="357"/>
      <c r="AZ791" s="357"/>
      <c r="BA791" s="357"/>
      <c r="BB791" s="357"/>
    </row>
    <row r="792" ht="12.75" customHeight="1">
      <c r="A792" s="357"/>
      <c r="B792" s="357"/>
      <c r="C792" s="357"/>
      <c r="D792" s="357"/>
      <c r="E792" s="357"/>
      <c r="F792" s="357"/>
      <c r="G792" s="357"/>
      <c r="H792" s="357"/>
      <c r="I792" s="357"/>
      <c r="J792" s="357"/>
      <c r="K792" s="357"/>
      <c r="L792" s="357"/>
      <c r="M792" s="357"/>
      <c r="N792" s="357"/>
      <c r="O792" s="357"/>
      <c r="P792" s="357"/>
      <c r="Q792" s="357"/>
      <c r="R792" s="357"/>
      <c r="S792" s="357"/>
      <c r="T792" s="357"/>
      <c r="U792" s="357"/>
      <c r="V792" s="357"/>
      <c r="W792" s="357"/>
      <c r="X792" s="357"/>
      <c r="Y792" s="357"/>
      <c r="Z792" s="357"/>
      <c r="AA792" s="357"/>
      <c r="AB792" s="357"/>
      <c r="AC792" s="357"/>
      <c r="AD792" s="357"/>
      <c r="AE792" s="357"/>
      <c r="AF792" s="357"/>
      <c r="AG792" s="357"/>
      <c r="AH792" s="357"/>
      <c r="AI792" s="357"/>
      <c r="AJ792" s="357"/>
      <c r="AK792" s="357"/>
      <c r="AL792" s="357"/>
      <c r="AM792" s="357"/>
      <c r="AN792" s="357"/>
      <c r="AO792" s="357"/>
      <c r="AP792" s="357"/>
      <c r="AQ792" s="357"/>
      <c r="AR792" s="357"/>
      <c r="AS792" s="357"/>
      <c r="AT792" s="357"/>
      <c r="AU792" s="357"/>
      <c r="AV792" s="357"/>
      <c r="AW792" s="357"/>
      <c r="AX792" s="357"/>
      <c r="AY792" s="357"/>
      <c r="AZ792" s="357"/>
      <c r="BA792" s="357"/>
      <c r="BB792" s="357"/>
    </row>
    <row r="793" ht="12.75" customHeight="1">
      <c r="A793" s="357"/>
      <c r="B793" s="357"/>
      <c r="C793" s="357"/>
      <c r="D793" s="357"/>
      <c r="E793" s="357"/>
      <c r="F793" s="357"/>
      <c r="G793" s="357"/>
      <c r="H793" s="357"/>
      <c r="I793" s="357"/>
      <c r="J793" s="357"/>
      <c r="K793" s="357"/>
      <c r="L793" s="357"/>
      <c r="M793" s="357"/>
      <c r="N793" s="357"/>
      <c r="O793" s="357"/>
      <c r="P793" s="357"/>
      <c r="Q793" s="357"/>
      <c r="R793" s="357"/>
      <c r="S793" s="357"/>
      <c r="T793" s="357"/>
      <c r="U793" s="357"/>
      <c r="V793" s="357"/>
      <c r="W793" s="357"/>
      <c r="X793" s="357"/>
      <c r="Y793" s="357"/>
      <c r="Z793" s="357"/>
      <c r="AA793" s="357"/>
      <c r="AB793" s="357"/>
      <c r="AC793" s="357"/>
      <c r="AD793" s="357"/>
      <c r="AE793" s="357"/>
      <c r="AF793" s="357"/>
      <c r="AG793" s="357"/>
      <c r="AH793" s="357"/>
      <c r="AI793" s="357"/>
      <c r="AJ793" s="357"/>
      <c r="AK793" s="357"/>
      <c r="AL793" s="357"/>
      <c r="AM793" s="357"/>
      <c r="AN793" s="357"/>
      <c r="AO793" s="357"/>
      <c r="AP793" s="357"/>
      <c r="AQ793" s="357"/>
      <c r="AR793" s="357"/>
      <c r="AS793" s="357"/>
      <c r="AT793" s="357"/>
      <c r="AU793" s="357"/>
      <c r="AV793" s="357"/>
      <c r="AW793" s="357"/>
      <c r="AX793" s="357"/>
      <c r="AY793" s="357"/>
      <c r="AZ793" s="357"/>
      <c r="BA793" s="357"/>
      <c r="BB793" s="357"/>
    </row>
    <row r="794" ht="12.75" customHeight="1">
      <c r="A794" s="357"/>
      <c r="B794" s="357"/>
      <c r="C794" s="357"/>
      <c r="D794" s="357"/>
      <c r="E794" s="357"/>
      <c r="F794" s="357"/>
      <c r="G794" s="357"/>
      <c r="H794" s="357"/>
      <c r="I794" s="357"/>
      <c r="J794" s="357"/>
      <c r="K794" s="357"/>
      <c r="L794" s="357"/>
      <c r="M794" s="357"/>
      <c r="N794" s="357"/>
      <c r="O794" s="357"/>
      <c r="P794" s="357"/>
      <c r="Q794" s="357"/>
      <c r="R794" s="357"/>
      <c r="S794" s="357"/>
      <c r="T794" s="357"/>
      <c r="U794" s="357"/>
      <c r="V794" s="357"/>
      <c r="W794" s="357"/>
      <c r="X794" s="357"/>
      <c r="Y794" s="357"/>
      <c r="Z794" s="357"/>
      <c r="AA794" s="357"/>
      <c r="AB794" s="357"/>
      <c r="AC794" s="357"/>
      <c r="AD794" s="357"/>
      <c r="AE794" s="357"/>
      <c r="AF794" s="357"/>
      <c r="AG794" s="357"/>
      <c r="AH794" s="357"/>
      <c r="AI794" s="357"/>
      <c r="AJ794" s="357"/>
      <c r="AK794" s="357"/>
      <c r="AL794" s="357"/>
      <c r="AM794" s="357"/>
      <c r="AN794" s="357"/>
      <c r="AO794" s="357"/>
      <c r="AP794" s="357"/>
      <c r="AQ794" s="357"/>
      <c r="AR794" s="357"/>
      <c r="AS794" s="357"/>
      <c r="AT794" s="357"/>
      <c r="AU794" s="357"/>
      <c r="AV794" s="357"/>
      <c r="AW794" s="357"/>
      <c r="AX794" s="357"/>
      <c r="AY794" s="357"/>
      <c r="AZ794" s="357"/>
      <c r="BA794" s="357"/>
      <c r="BB794" s="357"/>
    </row>
    <row r="795" ht="12.75" customHeight="1">
      <c r="A795" s="357"/>
      <c r="B795" s="357"/>
      <c r="C795" s="357"/>
      <c r="D795" s="357"/>
      <c r="E795" s="357"/>
      <c r="F795" s="357"/>
      <c r="G795" s="357"/>
      <c r="H795" s="357"/>
      <c r="I795" s="357"/>
      <c r="J795" s="357"/>
      <c r="K795" s="357"/>
      <c r="L795" s="357"/>
      <c r="M795" s="357"/>
      <c r="N795" s="357"/>
      <c r="O795" s="357"/>
      <c r="P795" s="357"/>
      <c r="Q795" s="357"/>
      <c r="R795" s="357"/>
      <c r="S795" s="357"/>
      <c r="T795" s="357"/>
      <c r="U795" s="357"/>
      <c r="V795" s="357"/>
      <c r="W795" s="357"/>
      <c r="X795" s="357"/>
      <c r="Y795" s="357"/>
      <c r="Z795" s="357"/>
      <c r="AA795" s="357"/>
      <c r="AB795" s="357"/>
      <c r="AC795" s="357"/>
      <c r="AD795" s="357"/>
      <c r="AE795" s="357"/>
      <c r="AF795" s="357"/>
      <c r="AG795" s="357"/>
      <c r="AH795" s="357"/>
      <c r="AI795" s="357"/>
      <c r="AJ795" s="357"/>
      <c r="AK795" s="357"/>
      <c r="AL795" s="357"/>
      <c r="AM795" s="357"/>
      <c r="AN795" s="357"/>
      <c r="AO795" s="357"/>
      <c r="AP795" s="357"/>
      <c r="AQ795" s="357"/>
      <c r="AR795" s="357"/>
      <c r="AS795" s="357"/>
      <c r="AT795" s="357"/>
      <c r="AU795" s="357"/>
      <c r="AV795" s="357"/>
      <c r="AW795" s="357"/>
      <c r="AX795" s="357"/>
      <c r="AY795" s="357"/>
      <c r="AZ795" s="357"/>
      <c r="BA795" s="357"/>
      <c r="BB795" s="357"/>
    </row>
    <row r="796" ht="12.75" customHeight="1">
      <c r="A796" s="357"/>
      <c r="B796" s="357"/>
      <c r="C796" s="357"/>
      <c r="D796" s="357"/>
      <c r="E796" s="357"/>
      <c r="F796" s="357"/>
      <c r="G796" s="357"/>
      <c r="H796" s="357"/>
      <c r="I796" s="357"/>
      <c r="J796" s="357"/>
      <c r="K796" s="357"/>
      <c r="L796" s="357"/>
      <c r="M796" s="357"/>
      <c r="N796" s="357"/>
      <c r="O796" s="357"/>
      <c r="P796" s="357"/>
      <c r="Q796" s="357"/>
      <c r="R796" s="357"/>
      <c r="S796" s="357"/>
      <c r="T796" s="357"/>
      <c r="U796" s="357"/>
      <c r="V796" s="357"/>
      <c r="W796" s="357"/>
      <c r="X796" s="357"/>
      <c r="Y796" s="357"/>
      <c r="Z796" s="357"/>
      <c r="AA796" s="357"/>
      <c r="AB796" s="357"/>
      <c r="AC796" s="357"/>
      <c r="AD796" s="357"/>
      <c r="AE796" s="357"/>
      <c r="AF796" s="357"/>
      <c r="AG796" s="357"/>
      <c r="AH796" s="357"/>
      <c r="AI796" s="357"/>
      <c r="AJ796" s="357"/>
      <c r="AK796" s="357"/>
      <c r="AL796" s="357"/>
      <c r="AM796" s="357"/>
      <c r="AN796" s="357"/>
      <c r="AO796" s="357"/>
      <c r="AP796" s="357"/>
      <c r="AQ796" s="357"/>
      <c r="AR796" s="357"/>
      <c r="AS796" s="357"/>
      <c r="AT796" s="357"/>
      <c r="AU796" s="357"/>
      <c r="AV796" s="357"/>
      <c r="AW796" s="357"/>
      <c r="AX796" s="357"/>
      <c r="AY796" s="357"/>
      <c r="AZ796" s="357"/>
      <c r="BA796" s="357"/>
      <c r="BB796" s="357"/>
    </row>
    <row r="797" ht="12.75" customHeight="1">
      <c r="A797" s="357"/>
      <c r="B797" s="357"/>
      <c r="C797" s="357"/>
      <c r="D797" s="357"/>
      <c r="E797" s="357"/>
      <c r="F797" s="357"/>
      <c r="G797" s="357"/>
      <c r="H797" s="357"/>
      <c r="I797" s="357"/>
      <c r="J797" s="357"/>
      <c r="K797" s="357"/>
      <c r="L797" s="357"/>
      <c r="M797" s="357"/>
      <c r="N797" s="357"/>
      <c r="O797" s="357"/>
      <c r="P797" s="357"/>
      <c r="Q797" s="357"/>
      <c r="R797" s="357"/>
      <c r="S797" s="357"/>
      <c r="T797" s="357"/>
      <c r="U797" s="357"/>
      <c r="V797" s="357"/>
      <c r="W797" s="357"/>
      <c r="X797" s="357"/>
      <c r="Y797" s="357"/>
      <c r="Z797" s="357"/>
      <c r="AA797" s="357"/>
      <c r="AB797" s="357"/>
      <c r="AC797" s="357"/>
      <c r="AD797" s="357"/>
      <c r="AE797" s="357"/>
      <c r="AF797" s="357"/>
      <c r="AG797" s="357"/>
      <c r="AH797" s="357"/>
      <c r="AI797" s="357"/>
      <c r="AJ797" s="357"/>
      <c r="AK797" s="357"/>
      <c r="AL797" s="357"/>
      <c r="AM797" s="357"/>
      <c r="AN797" s="357"/>
      <c r="AO797" s="357"/>
      <c r="AP797" s="357"/>
      <c r="AQ797" s="357"/>
      <c r="AR797" s="357"/>
      <c r="AS797" s="357"/>
      <c r="AT797" s="357"/>
      <c r="AU797" s="357"/>
      <c r="AV797" s="357"/>
      <c r="AW797" s="357"/>
      <c r="AX797" s="357"/>
      <c r="AY797" s="357"/>
      <c r="AZ797" s="357"/>
      <c r="BA797" s="357"/>
      <c r="BB797" s="357"/>
    </row>
    <row r="798" ht="12.75" customHeight="1">
      <c r="A798" s="357"/>
      <c r="B798" s="357"/>
      <c r="C798" s="357"/>
      <c r="D798" s="357"/>
      <c r="E798" s="357"/>
      <c r="F798" s="357"/>
      <c r="G798" s="357"/>
      <c r="H798" s="357"/>
      <c r="I798" s="357"/>
      <c r="J798" s="357"/>
      <c r="K798" s="357"/>
      <c r="L798" s="357"/>
      <c r="M798" s="357"/>
      <c r="N798" s="357"/>
      <c r="O798" s="357"/>
      <c r="P798" s="357"/>
      <c r="Q798" s="357"/>
      <c r="R798" s="357"/>
      <c r="S798" s="357"/>
      <c r="T798" s="357"/>
      <c r="U798" s="357"/>
      <c r="V798" s="357"/>
      <c r="W798" s="357"/>
      <c r="X798" s="357"/>
      <c r="Y798" s="357"/>
      <c r="Z798" s="357"/>
      <c r="AA798" s="357"/>
      <c r="AB798" s="357"/>
      <c r="AC798" s="357"/>
      <c r="AD798" s="357"/>
      <c r="AE798" s="357"/>
      <c r="AF798" s="357"/>
      <c r="AG798" s="357"/>
      <c r="AH798" s="357"/>
      <c r="AI798" s="357"/>
      <c r="AJ798" s="357"/>
      <c r="AK798" s="357"/>
      <c r="AL798" s="357"/>
      <c r="AM798" s="357"/>
      <c r="AN798" s="357"/>
      <c r="AO798" s="357"/>
      <c r="AP798" s="357"/>
      <c r="AQ798" s="357"/>
      <c r="AR798" s="357"/>
      <c r="AS798" s="357"/>
      <c r="AT798" s="357"/>
      <c r="AU798" s="357"/>
      <c r="AV798" s="357"/>
      <c r="AW798" s="357"/>
      <c r="AX798" s="357"/>
      <c r="AY798" s="357"/>
      <c r="AZ798" s="357"/>
      <c r="BA798" s="357"/>
      <c r="BB798" s="357"/>
    </row>
    <row r="799" ht="12.75" customHeight="1">
      <c r="A799" s="357"/>
      <c r="B799" s="357"/>
      <c r="C799" s="357"/>
      <c r="D799" s="357"/>
      <c r="E799" s="357"/>
      <c r="F799" s="357"/>
      <c r="G799" s="357"/>
      <c r="H799" s="357"/>
      <c r="I799" s="357"/>
      <c r="J799" s="357"/>
      <c r="K799" s="357"/>
      <c r="L799" s="357"/>
      <c r="M799" s="357"/>
      <c r="N799" s="357"/>
      <c r="O799" s="357"/>
      <c r="P799" s="357"/>
      <c r="Q799" s="357"/>
      <c r="R799" s="357"/>
      <c r="S799" s="357"/>
      <c r="T799" s="357"/>
      <c r="U799" s="357"/>
      <c r="V799" s="357"/>
      <c r="W799" s="357"/>
      <c r="X799" s="357"/>
      <c r="Y799" s="357"/>
      <c r="Z799" s="357"/>
      <c r="AA799" s="357"/>
      <c r="AB799" s="357"/>
      <c r="AC799" s="357"/>
      <c r="AD799" s="357"/>
      <c r="AE799" s="357"/>
      <c r="AF799" s="357"/>
      <c r="AG799" s="357"/>
      <c r="AH799" s="357"/>
      <c r="AI799" s="357"/>
      <c r="AJ799" s="357"/>
      <c r="AK799" s="357"/>
      <c r="AL799" s="357"/>
      <c r="AM799" s="357"/>
      <c r="AN799" s="357"/>
      <c r="AO799" s="357"/>
      <c r="AP799" s="357"/>
      <c r="AQ799" s="357"/>
      <c r="AR799" s="357"/>
      <c r="AS799" s="357"/>
      <c r="AT799" s="357"/>
      <c r="AU799" s="357"/>
      <c r="AV799" s="357"/>
      <c r="AW799" s="357"/>
      <c r="AX799" s="357"/>
      <c r="AY799" s="357"/>
      <c r="AZ799" s="357"/>
      <c r="BA799" s="357"/>
      <c r="BB799" s="357"/>
    </row>
    <row r="800" ht="12.75" customHeight="1">
      <c r="A800" s="357"/>
      <c r="B800" s="357"/>
      <c r="C800" s="357"/>
      <c r="D800" s="357"/>
      <c r="E800" s="357"/>
      <c r="F800" s="357"/>
      <c r="G800" s="357"/>
      <c r="H800" s="357"/>
      <c r="I800" s="357"/>
      <c r="J800" s="357"/>
      <c r="K800" s="357"/>
      <c r="L800" s="357"/>
      <c r="M800" s="357"/>
      <c r="N800" s="357"/>
      <c r="O800" s="357"/>
      <c r="P800" s="357"/>
      <c r="Q800" s="357"/>
      <c r="R800" s="357"/>
      <c r="S800" s="357"/>
      <c r="T800" s="357"/>
      <c r="U800" s="357"/>
      <c r="V800" s="357"/>
      <c r="W800" s="357"/>
      <c r="X800" s="357"/>
      <c r="Y800" s="357"/>
      <c r="Z800" s="357"/>
      <c r="AA800" s="357"/>
      <c r="AB800" s="357"/>
      <c r="AC800" s="357"/>
      <c r="AD800" s="357"/>
      <c r="AE800" s="357"/>
      <c r="AF800" s="357"/>
      <c r="AG800" s="357"/>
      <c r="AH800" s="357"/>
      <c r="AI800" s="357"/>
      <c r="AJ800" s="357"/>
      <c r="AK800" s="357"/>
      <c r="AL800" s="357"/>
      <c r="AM800" s="357"/>
      <c r="AN800" s="357"/>
      <c r="AO800" s="357"/>
      <c r="AP800" s="357"/>
      <c r="AQ800" s="357"/>
      <c r="AR800" s="357"/>
      <c r="AS800" s="357"/>
      <c r="AT800" s="357"/>
      <c r="AU800" s="357"/>
      <c r="AV800" s="357"/>
      <c r="AW800" s="357"/>
      <c r="AX800" s="357"/>
      <c r="AY800" s="357"/>
      <c r="AZ800" s="357"/>
      <c r="BA800" s="357"/>
      <c r="BB800" s="357"/>
    </row>
    <row r="801" ht="12.75" customHeight="1">
      <c r="A801" s="357"/>
      <c r="B801" s="357"/>
      <c r="C801" s="357"/>
      <c r="D801" s="357"/>
      <c r="E801" s="357"/>
      <c r="F801" s="357"/>
      <c r="G801" s="357"/>
      <c r="H801" s="357"/>
      <c r="I801" s="357"/>
      <c r="J801" s="357"/>
      <c r="K801" s="357"/>
      <c r="L801" s="357"/>
      <c r="M801" s="357"/>
      <c r="N801" s="357"/>
      <c r="O801" s="357"/>
      <c r="P801" s="357"/>
      <c r="Q801" s="357"/>
      <c r="R801" s="357"/>
      <c r="S801" s="357"/>
      <c r="T801" s="357"/>
      <c r="U801" s="357"/>
      <c r="V801" s="357"/>
      <c r="W801" s="357"/>
      <c r="X801" s="357"/>
      <c r="Y801" s="357"/>
      <c r="Z801" s="357"/>
      <c r="AA801" s="357"/>
      <c r="AB801" s="357"/>
      <c r="AC801" s="357"/>
      <c r="AD801" s="357"/>
      <c r="AE801" s="357"/>
      <c r="AF801" s="357"/>
      <c r="AG801" s="357"/>
      <c r="AH801" s="357"/>
      <c r="AI801" s="357"/>
      <c r="AJ801" s="357"/>
      <c r="AK801" s="357"/>
      <c r="AL801" s="357"/>
      <c r="AM801" s="357"/>
      <c r="AN801" s="357"/>
      <c r="AO801" s="357"/>
      <c r="AP801" s="357"/>
      <c r="AQ801" s="357"/>
      <c r="AR801" s="357"/>
      <c r="AS801" s="357"/>
      <c r="AT801" s="357"/>
      <c r="AU801" s="357"/>
      <c r="AV801" s="357"/>
      <c r="AW801" s="357"/>
      <c r="AX801" s="357"/>
      <c r="AY801" s="357"/>
      <c r="AZ801" s="357"/>
      <c r="BA801" s="357"/>
      <c r="BB801" s="357"/>
    </row>
    <row r="802" ht="12.75" customHeight="1">
      <c r="A802" s="357"/>
      <c r="B802" s="357"/>
      <c r="C802" s="357"/>
      <c r="D802" s="357"/>
      <c r="E802" s="357"/>
      <c r="F802" s="357"/>
      <c r="G802" s="357"/>
      <c r="H802" s="357"/>
      <c r="I802" s="357"/>
      <c r="J802" s="357"/>
      <c r="K802" s="357"/>
      <c r="L802" s="357"/>
      <c r="M802" s="357"/>
      <c r="N802" s="357"/>
      <c r="O802" s="357"/>
      <c r="P802" s="357"/>
      <c r="Q802" s="357"/>
      <c r="R802" s="357"/>
      <c r="S802" s="357"/>
      <c r="T802" s="357"/>
      <c r="U802" s="357"/>
      <c r="V802" s="357"/>
      <c r="W802" s="357"/>
      <c r="X802" s="357"/>
      <c r="Y802" s="357"/>
      <c r="Z802" s="357"/>
      <c r="AA802" s="357"/>
      <c r="AB802" s="357"/>
      <c r="AC802" s="357"/>
      <c r="AD802" s="357"/>
      <c r="AE802" s="357"/>
      <c r="AF802" s="357"/>
      <c r="AG802" s="357"/>
      <c r="AH802" s="357"/>
      <c r="AI802" s="357"/>
      <c r="AJ802" s="357"/>
      <c r="AK802" s="357"/>
      <c r="AL802" s="357"/>
      <c r="AM802" s="357"/>
      <c r="AN802" s="357"/>
      <c r="AO802" s="357"/>
      <c r="AP802" s="357"/>
      <c r="AQ802" s="357"/>
      <c r="AR802" s="357"/>
      <c r="AS802" s="357"/>
      <c r="AT802" s="357"/>
      <c r="AU802" s="357"/>
      <c r="AV802" s="357"/>
      <c r="AW802" s="357"/>
      <c r="AX802" s="357"/>
      <c r="AY802" s="357"/>
      <c r="AZ802" s="357"/>
      <c r="BA802" s="357"/>
      <c r="BB802" s="357"/>
    </row>
    <row r="803" ht="12.75" customHeight="1">
      <c r="A803" s="357"/>
      <c r="B803" s="357"/>
      <c r="C803" s="357"/>
      <c r="D803" s="357"/>
      <c r="E803" s="357"/>
      <c r="F803" s="357"/>
      <c r="G803" s="357"/>
      <c r="H803" s="357"/>
      <c r="I803" s="357"/>
      <c r="J803" s="357"/>
      <c r="K803" s="357"/>
      <c r="L803" s="357"/>
      <c r="M803" s="357"/>
      <c r="N803" s="357"/>
      <c r="O803" s="357"/>
      <c r="P803" s="357"/>
      <c r="Q803" s="357"/>
      <c r="R803" s="357"/>
      <c r="S803" s="357"/>
      <c r="T803" s="357"/>
      <c r="U803" s="357"/>
      <c r="V803" s="357"/>
      <c r="W803" s="357"/>
      <c r="X803" s="357"/>
      <c r="Y803" s="357"/>
      <c r="Z803" s="357"/>
      <c r="AA803" s="357"/>
      <c r="AB803" s="357"/>
      <c r="AC803" s="357"/>
      <c r="AD803" s="357"/>
      <c r="AE803" s="357"/>
      <c r="AF803" s="357"/>
      <c r="AG803" s="357"/>
      <c r="AH803" s="357"/>
      <c r="AI803" s="357"/>
      <c r="AJ803" s="357"/>
      <c r="AK803" s="357"/>
      <c r="AL803" s="357"/>
      <c r="AM803" s="357"/>
      <c r="AN803" s="357"/>
      <c r="AO803" s="357"/>
      <c r="AP803" s="357"/>
      <c r="AQ803" s="357"/>
      <c r="AR803" s="357"/>
      <c r="AS803" s="357"/>
      <c r="AT803" s="357"/>
      <c r="AU803" s="357"/>
      <c r="AV803" s="357"/>
      <c r="AW803" s="357"/>
      <c r="AX803" s="357"/>
      <c r="AY803" s="357"/>
      <c r="AZ803" s="357"/>
      <c r="BA803" s="357"/>
      <c r="BB803" s="357"/>
    </row>
    <row r="804" ht="12.75" customHeight="1">
      <c r="A804" s="357"/>
      <c r="B804" s="357"/>
      <c r="C804" s="357"/>
      <c r="D804" s="357"/>
      <c r="E804" s="357"/>
      <c r="F804" s="357"/>
      <c r="G804" s="357"/>
      <c r="H804" s="357"/>
      <c r="I804" s="357"/>
      <c r="J804" s="357"/>
      <c r="K804" s="357"/>
      <c r="L804" s="357"/>
      <c r="M804" s="357"/>
      <c r="N804" s="357"/>
      <c r="O804" s="357"/>
      <c r="P804" s="357"/>
      <c r="Q804" s="357"/>
      <c r="R804" s="357"/>
      <c r="S804" s="357"/>
      <c r="T804" s="357"/>
      <c r="U804" s="357"/>
      <c r="V804" s="357"/>
      <c r="W804" s="357"/>
      <c r="X804" s="357"/>
      <c r="Y804" s="357"/>
      <c r="Z804" s="357"/>
      <c r="AA804" s="357"/>
      <c r="AB804" s="357"/>
      <c r="AC804" s="357"/>
      <c r="AD804" s="357"/>
      <c r="AE804" s="357"/>
      <c r="AF804" s="357"/>
      <c r="AG804" s="357"/>
      <c r="AH804" s="357"/>
      <c r="AI804" s="357"/>
      <c r="AJ804" s="357"/>
      <c r="AK804" s="357"/>
      <c r="AL804" s="357"/>
      <c r="AM804" s="357"/>
      <c r="AN804" s="357"/>
      <c r="AO804" s="357"/>
      <c r="AP804" s="357"/>
      <c r="AQ804" s="357"/>
      <c r="AR804" s="357"/>
      <c r="AS804" s="357"/>
      <c r="AT804" s="357"/>
      <c r="AU804" s="357"/>
      <c r="AV804" s="357"/>
      <c r="AW804" s="357"/>
      <c r="AX804" s="357"/>
      <c r="AY804" s="357"/>
      <c r="AZ804" s="357"/>
      <c r="BA804" s="357"/>
      <c r="BB804" s="357"/>
    </row>
    <row r="805" ht="12.75" customHeight="1">
      <c r="A805" s="357"/>
      <c r="B805" s="357"/>
      <c r="C805" s="357"/>
      <c r="D805" s="357"/>
      <c r="E805" s="357"/>
      <c r="F805" s="357"/>
      <c r="G805" s="357"/>
      <c r="H805" s="357"/>
      <c r="I805" s="357"/>
      <c r="J805" s="357"/>
      <c r="K805" s="357"/>
      <c r="L805" s="357"/>
      <c r="M805" s="357"/>
      <c r="N805" s="357"/>
      <c r="O805" s="357"/>
      <c r="P805" s="357"/>
      <c r="Q805" s="357"/>
      <c r="R805" s="357"/>
      <c r="S805" s="357"/>
      <c r="T805" s="357"/>
      <c r="U805" s="357"/>
      <c r="V805" s="357"/>
      <c r="W805" s="357"/>
      <c r="X805" s="357"/>
      <c r="Y805" s="357"/>
      <c r="Z805" s="357"/>
      <c r="AA805" s="357"/>
      <c r="AB805" s="357"/>
      <c r="AC805" s="357"/>
      <c r="AD805" s="357"/>
      <c r="AE805" s="357"/>
      <c r="AF805" s="357"/>
      <c r="AG805" s="357"/>
      <c r="AH805" s="357"/>
      <c r="AI805" s="357"/>
      <c r="AJ805" s="357"/>
      <c r="AK805" s="357"/>
      <c r="AL805" s="357"/>
      <c r="AM805" s="357"/>
      <c r="AN805" s="357"/>
      <c r="AO805" s="357"/>
      <c r="AP805" s="357"/>
      <c r="AQ805" s="357"/>
      <c r="AR805" s="357"/>
      <c r="AS805" s="357"/>
      <c r="AT805" s="357"/>
      <c r="AU805" s="357"/>
      <c r="AV805" s="357"/>
      <c r="AW805" s="357"/>
      <c r="AX805" s="357"/>
      <c r="AY805" s="357"/>
      <c r="AZ805" s="357"/>
      <c r="BA805" s="357"/>
      <c r="BB805" s="357"/>
    </row>
    <row r="806" ht="12.75" customHeight="1">
      <c r="A806" s="357"/>
      <c r="B806" s="357"/>
      <c r="C806" s="357"/>
      <c r="D806" s="357"/>
      <c r="E806" s="357"/>
      <c r="F806" s="357"/>
      <c r="G806" s="357"/>
      <c r="H806" s="357"/>
      <c r="I806" s="357"/>
      <c r="J806" s="357"/>
      <c r="K806" s="357"/>
      <c r="L806" s="357"/>
      <c r="M806" s="357"/>
      <c r="N806" s="357"/>
      <c r="O806" s="357"/>
      <c r="P806" s="357"/>
      <c r="Q806" s="357"/>
      <c r="R806" s="357"/>
      <c r="S806" s="357"/>
      <c r="T806" s="357"/>
      <c r="U806" s="357"/>
      <c r="V806" s="357"/>
      <c r="W806" s="357"/>
      <c r="X806" s="357"/>
      <c r="Y806" s="357"/>
      <c r="Z806" s="357"/>
      <c r="AA806" s="357"/>
      <c r="AB806" s="357"/>
      <c r="AC806" s="357"/>
      <c r="AD806" s="357"/>
      <c r="AE806" s="357"/>
      <c r="AF806" s="357"/>
      <c r="AG806" s="357"/>
      <c r="AH806" s="357"/>
      <c r="AI806" s="357"/>
      <c r="AJ806" s="357"/>
      <c r="AK806" s="357"/>
      <c r="AL806" s="357"/>
      <c r="AM806" s="357"/>
      <c r="AN806" s="357"/>
      <c r="AO806" s="357"/>
      <c r="AP806" s="357"/>
      <c r="AQ806" s="357"/>
      <c r="AR806" s="357"/>
      <c r="AS806" s="357"/>
      <c r="AT806" s="357"/>
      <c r="AU806" s="357"/>
      <c r="AV806" s="357"/>
      <c r="AW806" s="357"/>
      <c r="AX806" s="357"/>
      <c r="AY806" s="357"/>
      <c r="AZ806" s="357"/>
      <c r="BA806" s="357"/>
      <c r="BB806" s="357"/>
    </row>
    <row r="807" ht="12.75" customHeight="1">
      <c r="A807" s="357"/>
      <c r="B807" s="357"/>
      <c r="C807" s="357"/>
      <c r="D807" s="357"/>
      <c r="E807" s="357"/>
      <c r="F807" s="357"/>
      <c r="G807" s="357"/>
      <c r="H807" s="357"/>
      <c r="I807" s="357"/>
      <c r="J807" s="357"/>
      <c r="K807" s="357"/>
      <c r="L807" s="357"/>
      <c r="M807" s="357"/>
      <c r="N807" s="357"/>
      <c r="O807" s="357"/>
      <c r="P807" s="357"/>
      <c r="Q807" s="357"/>
      <c r="R807" s="357"/>
      <c r="S807" s="357"/>
      <c r="T807" s="357"/>
      <c r="U807" s="357"/>
      <c r="V807" s="357"/>
      <c r="W807" s="357"/>
      <c r="X807" s="357"/>
      <c r="Y807" s="357"/>
      <c r="Z807" s="357"/>
      <c r="AA807" s="357"/>
      <c r="AB807" s="357"/>
      <c r="AC807" s="357"/>
      <c r="AD807" s="357"/>
      <c r="AE807" s="357"/>
      <c r="AF807" s="357"/>
      <c r="AG807" s="357"/>
      <c r="AH807" s="357"/>
      <c r="AI807" s="357"/>
      <c r="AJ807" s="357"/>
      <c r="AK807" s="357"/>
      <c r="AL807" s="357"/>
      <c r="AM807" s="357"/>
      <c r="AN807" s="357"/>
      <c r="AO807" s="357"/>
      <c r="AP807" s="357"/>
      <c r="AQ807" s="357"/>
      <c r="AR807" s="357"/>
      <c r="AS807" s="357"/>
      <c r="AT807" s="357"/>
      <c r="AU807" s="357"/>
      <c r="AV807" s="357"/>
      <c r="AW807" s="357"/>
      <c r="AX807" s="357"/>
      <c r="AY807" s="357"/>
      <c r="AZ807" s="357"/>
      <c r="BA807" s="357"/>
      <c r="BB807" s="357"/>
    </row>
    <row r="808" ht="12.75" customHeight="1">
      <c r="A808" s="357"/>
      <c r="B808" s="357"/>
      <c r="C808" s="357"/>
      <c r="D808" s="357"/>
      <c r="E808" s="357"/>
      <c r="F808" s="357"/>
      <c r="G808" s="357"/>
      <c r="H808" s="357"/>
      <c r="I808" s="357"/>
      <c r="J808" s="357"/>
      <c r="K808" s="357"/>
      <c r="L808" s="357"/>
      <c r="M808" s="357"/>
      <c r="N808" s="357"/>
      <c r="O808" s="357"/>
      <c r="P808" s="357"/>
      <c r="Q808" s="357"/>
      <c r="R808" s="357"/>
      <c r="S808" s="357"/>
      <c r="T808" s="357"/>
      <c r="U808" s="357"/>
      <c r="V808" s="357"/>
      <c r="W808" s="357"/>
      <c r="X808" s="357"/>
      <c r="Y808" s="357"/>
      <c r="Z808" s="357"/>
      <c r="AA808" s="357"/>
      <c r="AB808" s="357"/>
      <c r="AC808" s="357"/>
      <c r="AD808" s="357"/>
      <c r="AE808" s="357"/>
      <c r="AF808" s="357"/>
      <c r="AG808" s="357"/>
      <c r="AH808" s="357"/>
      <c r="AI808" s="357"/>
      <c r="AJ808" s="357"/>
      <c r="AK808" s="357"/>
      <c r="AL808" s="357"/>
      <c r="AM808" s="357"/>
      <c r="AN808" s="357"/>
      <c r="AO808" s="357"/>
      <c r="AP808" s="357"/>
      <c r="AQ808" s="357"/>
      <c r="AR808" s="357"/>
      <c r="AS808" s="357"/>
      <c r="AT808" s="357"/>
      <c r="AU808" s="357"/>
      <c r="AV808" s="357"/>
      <c r="AW808" s="357"/>
      <c r="AX808" s="357"/>
      <c r="AY808" s="357"/>
      <c r="AZ808" s="357"/>
      <c r="BA808" s="357"/>
      <c r="BB808" s="357"/>
    </row>
    <row r="809" ht="12.75" customHeight="1">
      <c r="A809" s="357"/>
      <c r="B809" s="357"/>
      <c r="C809" s="357"/>
      <c r="D809" s="357"/>
      <c r="E809" s="357"/>
      <c r="F809" s="357"/>
      <c r="G809" s="357"/>
      <c r="H809" s="357"/>
      <c r="I809" s="357"/>
      <c r="J809" s="357"/>
      <c r="K809" s="357"/>
      <c r="L809" s="357"/>
      <c r="M809" s="357"/>
      <c r="N809" s="357"/>
      <c r="O809" s="357"/>
      <c r="P809" s="357"/>
      <c r="Q809" s="357"/>
      <c r="R809" s="357"/>
      <c r="S809" s="357"/>
      <c r="T809" s="357"/>
      <c r="U809" s="357"/>
      <c r="V809" s="357"/>
      <c r="W809" s="357"/>
      <c r="X809" s="357"/>
      <c r="Y809" s="357"/>
      <c r="Z809" s="357"/>
      <c r="AA809" s="357"/>
      <c r="AB809" s="357"/>
      <c r="AC809" s="357"/>
      <c r="AD809" s="357"/>
      <c r="AE809" s="357"/>
      <c r="AF809" s="357"/>
      <c r="AG809" s="357"/>
      <c r="AH809" s="357"/>
      <c r="AI809" s="357"/>
      <c r="AJ809" s="357"/>
      <c r="AK809" s="357"/>
      <c r="AL809" s="357"/>
      <c r="AM809" s="357"/>
      <c r="AN809" s="357"/>
      <c r="AO809" s="357"/>
      <c r="AP809" s="357"/>
      <c r="AQ809" s="357"/>
      <c r="AR809" s="357"/>
      <c r="AS809" s="357"/>
      <c r="AT809" s="357"/>
      <c r="AU809" s="357"/>
      <c r="AV809" s="357"/>
      <c r="AW809" s="357"/>
      <c r="AX809" s="357"/>
      <c r="AY809" s="357"/>
      <c r="AZ809" s="357"/>
      <c r="BA809" s="357"/>
      <c r="BB809" s="357"/>
    </row>
    <row r="810" ht="12.75" customHeight="1">
      <c r="A810" s="357"/>
      <c r="B810" s="357"/>
      <c r="C810" s="357"/>
      <c r="D810" s="357"/>
      <c r="E810" s="357"/>
      <c r="F810" s="357"/>
      <c r="G810" s="357"/>
      <c r="H810" s="357"/>
      <c r="I810" s="357"/>
      <c r="J810" s="357"/>
      <c r="K810" s="357"/>
      <c r="L810" s="357"/>
      <c r="M810" s="357"/>
      <c r="N810" s="357"/>
      <c r="O810" s="357"/>
      <c r="P810" s="357"/>
      <c r="Q810" s="357"/>
      <c r="R810" s="357"/>
      <c r="S810" s="357"/>
      <c r="T810" s="357"/>
      <c r="U810" s="357"/>
      <c r="V810" s="357"/>
      <c r="W810" s="357"/>
      <c r="X810" s="357"/>
      <c r="Y810" s="357"/>
      <c r="Z810" s="357"/>
      <c r="AA810" s="357"/>
      <c r="AB810" s="357"/>
      <c r="AC810" s="357"/>
      <c r="AD810" s="357"/>
      <c r="AE810" s="357"/>
      <c r="AF810" s="357"/>
      <c r="AG810" s="357"/>
      <c r="AH810" s="357"/>
      <c r="AI810" s="357"/>
      <c r="AJ810" s="357"/>
      <c r="AK810" s="357"/>
      <c r="AL810" s="357"/>
      <c r="AM810" s="357"/>
      <c r="AN810" s="357"/>
      <c r="AO810" s="357"/>
      <c r="AP810" s="357"/>
      <c r="AQ810" s="357"/>
      <c r="AR810" s="357"/>
      <c r="AS810" s="357"/>
      <c r="AT810" s="357"/>
      <c r="AU810" s="357"/>
      <c r="AV810" s="357"/>
      <c r="AW810" s="357"/>
      <c r="AX810" s="357"/>
      <c r="AY810" s="357"/>
      <c r="AZ810" s="357"/>
      <c r="BA810" s="357"/>
      <c r="BB810" s="357"/>
    </row>
    <row r="811" ht="12.75" customHeight="1">
      <c r="A811" s="357"/>
      <c r="B811" s="357"/>
      <c r="C811" s="357"/>
      <c r="D811" s="357"/>
      <c r="E811" s="357"/>
      <c r="F811" s="357"/>
      <c r="G811" s="357"/>
      <c r="H811" s="357"/>
      <c r="I811" s="357"/>
      <c r="J811" s="357"/>
      <c r="K811" s="357"/>
      <c r="L811" s="357"/>
      <c r="M811" s="357"/>
      <c r="N811" s="357"/>
      <c r="O811" s="357"/>
      <c r="P811" s="357"/>
      <c r="Q811" s="357"/>
      <c r="R811" s="357"/>
      <c r="S811" s="357"/>
      <c r="T811" s="357"/>
      <c r="U811" s="357"/>
      <c r="V811" s="357"/>
      <c r="W811" s="357"/>
      <c r="X811" s="357"/>
      <c r="Y811" s="357"/>
      <c r="Z811" s="357"/>
      <c r="AA811" s="357"/>
      <c r="AB811" s="357"/>
      <c r="AC811" s="357"/>
      <c r="AD811" s="357"/>
      <c r="AE811" s="357"/>
      <c r="AF811" s="357"/>
      <c r="AG811" s="357"/>
      <c r="AH811" s="357"/>
      <c r="AI811" s="357"/>
      <c r="AJ811" s="357"/>
      <c r="AK811" s="357"/>
      <c r="AL811" s="357"/>
      <c r="AM811" s="357"/>
      <c r="AN811" s="357"/>
      <c r="AO811" s="357"/>
      <c r="AP811" s="357"/>
      <c r="AQ811" s="357"/>
      <c r="AR811" s="357"/>
      <c r="AS811" s="357"/>
      <c r="AT811" s="357"/>
      <c r="AU811" s="357"/>
      <c r="AV811" s="357"/>
      <c r="AW811" s="357"/>
      <c r="AX811" s="357"/>
      <c r="AY811" s="357"/>
      <c r="AZ811" s="357"/>
      <c r="BA811" s="357"/>
      <c r="BB811" s="357"/>
    </row>
    <row r="812" ht="12.75" customHeight="1">
      <c r="A812" s="357"/>
      <c r="B812" s="357"/>
      <c r="C812" s="357"/>
      <c r="D812" s="357"/>
      <c r="E812" s="357"/>
      <c r="F812" s="357"/>
      <c r="G812" s="357"/>
      <c r="H812" s="357"/>
      <c r="I812" s="357"/>
      <c r="J812" s="357"/>
      <c r="K812" s="357"/>
      <c r="L812" s="357"/>
      <c r="M812" s="357"/>
      <c r="N812" s="357"/>
      <c r="O812" s="357"/>
      <c r="P812" s="357"/>
      <c r="Q812" s="357"/>
      <c r="R812" s="357"/>
      <c r="S812" s="357"/>
      <c r="T812" s="357"/>
      <c r="U812" s="357"/>
      <c r="V812" s="357"/>
      <c r="W812" s="357"/>
      <c r="X812" s="357"/>
      <c r="Y812" s="357"/>
      <c r="Z812" s="357"/>
      <c r="AA812" s="357"/>
      <c r="AB812" s="357"/>
      <c r="AC812" s="357"/>
      <c r="AD812" s="357"/>
      <c r="AE812" s="357"/>
      <c r="AF812" s="357"/>
      <c r="AG812" s="357"/>
      <c r="AH812" s="357"/>
      <c r="AI812" s="357"/>
      <c r="AJ812" s="357"/>
      <c r="AK812" s="357"/>
      <c r="AL812" s="357"/>
      <c r="AM812" s="357"/>
      <c r="AN812" s="357"/>
      <c r="AO812" s="357"/>
      <c r="AP812" s="357"/>
      <c r="AQ812" s="357"/>
      <c r="AR812" s="357"/>
      <c r="AS812" s="357"/>
      <c r="AT812" s="357"/>
      <c r="AU812" s="357"/>
      <c r="AV812" s="357"/>
      <c r="AW812" s="357"/>
      <c r="AX812" s="357"/>
      <c r="AY812" s="357"/>
      <c r="AZ812" s="357"/>
      <c r="BA812" s="357"/>
      <c r="BB812" s="357"/>
    </row>
    <row r="813" ht="12.75" customHeight="1">
      <c r="A813" s="357"/>
      <c r="B813" s="357"/>
      <c r="C813" s="357"/>
      <c r="D813" s="357"/>
      <c r="E813" s="357"/>
      <c r="F813" s="357"/>
      <c r="G813" s="357"/>
      <c r="H813" s="357"/>
      <c r="I813" s="357"/>
      <c r="J813" s="357"/>
      <c r="K813" s="357"/>
      <c r="L813" s="357"/>
      <c r="M813" s="357"/>
      <c r="N813" s="357"/>
      <c r="O813" s="357"/>
      <c r="P813" s="357"/>
      <c r="Q813" s="357"/>
      <c r="R813" s="357"/>
      <c r="S813" s="357"/>
      <c r="T813" s="357"/>
      <c r="U813" s="357"/>
      <c r="V813" s="357"/>
      <c r="W813" s="357"/>
      <c r="X813" s="357"/>
      <c r="Y813" s="357"/>
      <c r="Z813" s="357"/>
      <c r="AA813" s="357"/>
      <c r="AB813" s="357"/>
      <c r="AC813" s="357"/>
      <c r="AD813" s="357"/>
      <c r="AE813" s="357"/>
      <c r="AF813" s="357"/>
      <c r="AG813" s="357"/>
      <c r="AH813" s="357"/>
      <c r="AI813" s="357"/>
      <c r="AJ813" s="357"/>
      <c r="AK813" s="357"/>
      <c r="AL813" s="357"/>
      <c r="AM813" s="357"/>
      <c r="AN813" s="357"/>
      <c r="AO813" s="357"/>
      <c r="AP813" s="357"/>
      <c r="AQ813" s="357"/>
      <c r="AR813" s="357"/>
      <c r="AS813" s="357"/>
      <c r="AT813" s="357"/>
      <c r="AU813" s="357"/>
      <c r="AV813" s="357"/>
      <c r="AW813" s="357"/>
      <c r="AX813" s="357"/>
      <c r="AY813" s="357"/>
      <c r="AZ813" s="357"/>
      <c r="BA813" s="357"/>
      <c r="BB813" s="357"/>
    </row>
    <row r="814" ht="12.75" customHeight="1">
      <c r="A814" s="357"/>
      <c r="B814" s="357"/>
      <c r="C814" s="357"/>
      <c r="D814" s="357"/>
      <c r="E814" s="357"/>
      <c r="F814" s="357"/>
      <c r="G814" s="357"/>
      <c r="H814" s="357"/>
      <c r="I814" s="357"/>
      <c r="J814" s="357"/>
      <c r="K814" s="357"/>
      <c r="L814" s="357"/>
      <c r="M814" s="357"/>
      <c r="N814" s="357"/>
      <c r="O814" s="357"/>
      <c r="P814" s="357"/>
      <c r="Q814" s="357"/>
      <c r="R814" s="357"/>
      <c r="S814" s="357"/>
      <c r="T814" s="357"/>
      <c r="U814" s="357"/>
      <c r="V814" s="357"/>
      <c r="W814" s="357"/>
      <c r="X814" s="357"/>
      <c r="Y814" s="357"/>
      <c r="Z814" s="357"/>
      <c r="AA814" s="357"/>
      <c r="AB814" s="357"/>
      <c r="AC814" s="357"/>
      <c r="AD814" s="357"/>
      <c r="AE814" s="357"/>
      <c r="AF814" s="357"/>
      <c r="AG814" s="357"/>
      <c r="AH814" s="357"/>
      <c r="AI814" s="357"/>
      <c r="AJ814" s="357"/>
      <c r="AK814" s="357"/>
      <c r="AL814" s="357"/>
      <c r="AM814" s="357"/>
      <c r="AN814" s="357"/>
      <c r="AO814" s="357"/>
      <c r="AP814" s="357"/>
      <c r="AQ814" s="357"/>
      <c r="AR814" s="357"/>
      <c r="AS814" s="357"/>
      <c r="AT814" s="357"/>
      <c r="AU814" s="357"/>
      <c r="AV814" s="357"/>
      <c r="AW814" s="357"/>
      <c r="AX814" s="357"/>
      <c r="AY814" s="357"/>
      <c r="AZ814" s="357"/>
      <c r="BA814" s="357"/>
      <c r="BB814" s="357"/>
    </row>
    <row r="815" ht="12.75" customHeight="1">
      <c r="A815" s="357"/>
      <c r="B815" s="357"/>
      <c r="C815" s="357"/>
      <c r="D815" s="357"/>
      <c r="E815" s="357"/>
      <c r="F815" s="357"/>
      <c r="G815" s="357"/>
      <c r="H815" s="357"/>
      <c r="I815" s="357"/>
      <c r="J815" s="357"/>
      <c r="K815" s="357"/>
      <c r="L815" s="357"/>
      <c r="M815" s="357"/>
      <c r="N815" s="357"/>
      <c r="O815" s="357"/>
      <c r="P815" s="357"/>
      <c r="Q815" s="357"/>
      <c r="R815" s="357"/>
      <c r="S815" s="357"/>
      <c r="T815" s="357"/>
      <c r="U815" s="357"/>
      <c r="V815" s="357"/>
      <c r="W815" s="357"/>
      <c r="X815" s="357"/>
      <c r="Y815" s="357"/>
      <c r="Z815" s="357"/>
      <c r="AA815" s="357"/>
      <c r="AB815" s="357"/>
      <c r="AC815" s="357"/>
      <c r="AD815" s="357"/>
      <c r="AE815" s="357"/>
      <c r="AF815" s="357"/>
      <c r="AG815" s="357"/>
      <c r="AH815" s="357"/>
      <c r="AI815" s="357"/>
      <c r="AJ815" s="357"/>
      <c r="AK815" s="357"/>
      <c r="AL815" s="357"/>
      <c r="AM815" s="357"/>
      <c r="AN815" s="357"/>
      <c r="AO815" s="357"/>
      <c r="AP815" s="357"/>
      <c r="AQ815" s="357"/>
      <c r="AR815" s="357"/>
      <c r="AS815" s="357"/>
      <c r="AT815" s="357"/>
      <c r="AU815" s="357"/>
      <c r="AV815" s="357"/>
      <c r="AW815" s="357"/>
      <c r="AX815" s="357"/>
      <c r="AY815" s="357"/>
      <c r="AZ815" s="357"/>
      <c r="BA815" s="357"/>
      <c r="BB815" s="357"/>
    </row>
    <row r="816" ht="12.75" customHeight="1">
      <c r="A816" s="357"/>
      <c r="B816" s="357"/>
      <c r="C816" s="357"/>
      <c r="D816" s="357"/>
      <c r="E816" s="357"/>
      <c r="F816" s="357"/>
      <c r="G816" s="357"/>
      <c r="H816" s="357"/>
      <c r="I816" s="357"/>
      <c r="J816" s="357"/>
      <c r="K816" s="357"/>
      <c r="L816" s="357"/>
      <c r="M816" s="357"/>
      <c r="N816" s="357"/>
      <c r="O816" s="357"/>
      <c r="P816" s="357"/>
      <c r="Q816" s="357"/>
      <c r="R816" s="357"/>
      <c r="S816" s="357"/>
      <c r="T816" s="357"/>
      <c r="U816" s="357"/>
      <c r="V816" s="357"/>
      <c r="W816" s="357"/>
      <c r="X816" s="357"/>
      <c r="Y816" s="357"/>
      <c r="Z816" s="357"/>
      <c r="AA816" s="357"/>
      <c r="AB816" s="357"/>
      <c r="AC816" s="357"/>
      <c r="AD816" s="357"/>
      <c r="AE816" s="357"/>
      <c r="AF816" s="357"/>
      <c r="AG816" s="357"/>
      <c r="AH816" s="357"/>
      <c r="AI816" s="357"/>
      <c r="AJ816" s="357"/>
      <c r="AK816" s="357"/>
      <c r="AL816" s="357"/>
      <c r="AM816" s="357"/>
      <c r="AN816" s="357"/>
      <c r="AO816" s="357"/>
      <c r="AP816" s="357"/>
      <c r="AQ816" s="357"/>
      <c r="AR816" s="357"/>
      <c r="AS816" s="357"/>
      <c r="AT816" s="357"/>
      <c r="AU816" s="357"/>
      <c r="AV816" s="357"/>
      <c r="AW816" s="357"/>
      <c r="AX816" s="357"/>
      <c r="AY816" s="357"/>
      <c r="AZ816" s="357"/>
      <c r="BA816" s="357"/>
      <c r="BB816" s="357"/>
    </row>
    <row r="817" ht="12.75" customHeight="1">
      <c r="A817" s="357"/>
      <c r="B817" s="357"/>
      <c r="C817" s="357"/>
      <c r="D817" s="357"/>
      <c r="E817" s="357"/>
      <c r="F817" s="357"/>
      <c r="G817" s="357"/>
      <c r="H817" s="357"/>
      <c r="I817" s="357"/>
      <c r="J817" s="357"/>
      <c r="K817" s="357"/>
      <c r="L817" s="357"/>
      <c r="M817" s="357"/>
      <c r="N817" s="357"/>
      <c r="O817" s="357"/>
      <c r="P817" s="357"/>
      <c r="Q817" s="357"/>
      <c r="R817" s="357"/>
      <c r="S817" s="357"/>
      <c r="T817" s="357"/>
      <c r="U817" s="357"/>
      <c r="V817" s="357"/>
      <c r="W817" s="357"/>
      <c r="X817" s="357"/>
      <c r="Y817" s="357"/>
      <c r="Z817" s="357"/>
      <c r="AA817" s="357"/>
      <c r="AB817" s="357"/>
      <c r="AC817" s="357"/>
      <c r="AD817" s="357"/>
      <c r="AE817" s="357"/>
      <c r="AF817" s="357"/>
      <c r="AG817" s="357"/>
      <c r="AH817" s="357"/>
      <c r="AI817" s="357"/>
      <c r="AJ817" s="357"/>
      <c r="AK817" s="357"/>
      <c r="AL817" s="357"/>
      <c r="AM817" s="357"/>
      <c r="AN817" s="357"/>
      <c r="AO817" s="357"/>
      <c r="AP817" s="357"/>
      <c r="AQ817" s="357"/>
      <c r="AR817" s="357"/>
      <c r="AS817" s="357"/>
      <c r="AT817" s="357"/>
      <c r="AU817" s="357"/>
      <c r="AV817" s="357"/>
      <c r="AW817" s="357"/>
      <c r="AX817" s="357"/>
      <c r="AY817" s="357"/>
      <c r="AZ817" s="357"/>
      <c r="BA817" s="357"/>
      <c r="BB817" s="357"/>
    </row>
    <row r="818" ht="12.75" customHeight="1">
      <c r="A818" s="357"/>
      <c r="B818" s="357"/>
      <c r="C818" s="357"/>
      <c r="D818" s="357"/>
      <c r="E818" s="357"/>
      <c r="F818" s="357"/>
      <c r="G818" s="357"/>
      <c r="H818" s="357"/>
      <c r="I818" s="357"/>
      <c r="J818" s="357"/>
      <c r="K818" s="357"/>
      <c r="L818" s="357"/>
      <c r="M818" s="357"/>
      <c r="N818" s="357"/>
      <c r="O818" s="357"/>
      <c r="P818" s="357"/>
      <c r="Q818" s="357"/>
      <c r="R818" s="357"/>
      <c r="S818" s="357"/>
      <c r="T818" s="357"/>
      <c r="U818" s="357"/>
      <c r="V818" s="357"/>
      <c r="W818" s="357"/>
      <c r="X818" s="357"/>
      <c r="Y818" s="357"/>
      <c r="Z818" s="357"/>
      <c r="AA818" s="357"/>
      <c r="AB818" s="357"/>
      <c r="AC818" s="357"/>
      <c r="AD818" s="357"/>
      <c r="AE818" s="357"/>
      <c r="AF818" s="357"/>
      <c r="AG818" s="357"/>
      <c r="AH818" s="357"/>
      <c r="AI818" s="357"/>
      <c r="AJ818" s="357"/>
      <c r="AK818" s="357"/>
      <c r="AL818" s="357"/>
      <c r="AM818" s="357"/>
      <c r="AN818" s="357"/>
      <c r="AO818" s="357"/>
      <c r="AP818" s="357"/>
      <c r="AQ818" s="357"/>
      <c r="AR818" s="357"/>
      <c r="AS818" s="357"/>
      <c r="AT818" s="357"/>
      <c r="AU818" s="357"/>
      <c r="AV818" s="357"/>
      <c r="AW818" s="357"/>
      <c r="AX818" s="357"/>
      <c r="AY818" s="357"/>
      <c r="AZ818" s="357"/>
      <c r="BA818" s="357"/>
      <c r="BB818" s="357"/>
    </row>
    <row r="819" ht="12.75" customHeight="1">
      <c r="A819" s="357"/>
      <c r="B819" s="357"/>
      <c r="C819" s="357"/>
      <c r="D819" s="357"/>
      <c r="E819" s="357"/>
      <c r="F819" s="357"/>
      <c r="G819" s="357"/>
      <c r="H819" s="357"/>
      <c r="I819" s="357"/>
      <c r="J819" s="357"/>
      <c r="K819" s="357"/>
      <c r="L819" s="357"/>
      <c r="M819" s="357"/>
      <c r="N819" s="357"/>
      <c r="O819" s="357"/>
      <c r="P819" s="357"/>
      <c r="Q819" s="357"/>
      <c r="R819" s="357"/>
      <c r="S819" s="357"/>
      <c r="T819" s="357"/>
      <c r="U819" s="357"/>
      <c r="V819" s="357"/>
      <c r="W819" s="357"/>
      <c r="X819" s="357"/>
      <c r="Y819" s="357"/>
      <c r="Z819" s="357"/>
      <c r="AA819" s="357"/>
      <c r="AB819" s="357"/>
      <c r="AC819" s="357"/>
      <c r="AD819" s="357"/>
      <c r="AE819" s="357"/>
      <c r="AF819" s="357"/>
      <c r="AG819" s="357"/>
      <c r="AH819" s="357"/>
      <c r="AI819" s="357"/>
      <c r="AJ819" s="357"/>
      <c r="AK819" s="357"/>
      <c r="AL819" s="357"/>
      <c r="AM819" s="357"/>
      <c r="AN819" s="357"/>
      <c r="AO819" s="357"/>
      <c r="AP819" s="357"/>
      <c r="AQ819" s="357"/>
      <c r="AR819" s="357"/>
      <c r="AS819" s="357"/>
      <c r="AT819" s="357"/>
      <c r="AU819" s="357"/>
      <c r="AV819" s="357"/>
      <c r="AW819" s="357"/>
      <c r="AX819" s="357"/>
      <c r="AY819" s="357"/>
      <c r="AZ819" s="357"/>
      <c r="BA819" s="357"/>
      <c r="BB819" s="357"/>
    </row>
    <row r="820" ht="12.75" customHeight="1">
      <c r="A820" s="357"/>
      <c r="B820" s="357"/>
      <c r="C820" s="357"/>
      <c r="D820" s="357"/>
      <c r="E820" s="357"/>
      <c r="F820" s="357"/>
      <c r="G820" s="357"/>
      <c r="H820" s="357"/>
      <c r="I820" s="357"/>
      <c r="J820" s="357"/>
      <c r="K820" s="357"/>
      <c r="L820" s="357"/>
      <c r="M820" s="357"/>
      <c r="N820" s="357"/>
      <c r="O820" s="357"/>
      <c r="P820" s="357"/>
      <c r="Q820" s="357"/>
      <c r="R820" s="357"/>
      <c r="S820" s="357"/>
      <c r="T820" s="357"/>
      <c r="U820" s="357"/>
      <c r="V820" s="357"/>
      <c r="W820" s="357"/>
      <c r="X820" s="357"/>
      <c r="Y820" s="357"/>
      <c r="Z820" s="357"/>
      <c r="AA820" s="357"/>
      <c r="AB820" s="357"/>
      <c r="AC820" s="357"/>
      <c r="AD820" s="357"/>
      <c r="AE820" s="357"/>
      <c r="AF820" s="357"/>
      <c r="AG820" s="357"/>
      <c r="AH820" s="357"/>
      <c r="AI820" s="357"/>
      <c r="AJ820" s="357"/>
      <c r="AK820" s="357"/>
      <c r="AL820" s="357"/>
      <c r="AM820" s="357"/>
      <c r="AN820" s="357"/>
      <c r="AO820" s="357"/>
      <c r="AP820" s="357"/>
      <c r="AQ820" s="357"/>
      <c r="AR820" s="357"/>
      <c r="AS820" s="357"/>
      <c r="AT820" s="357"/>
      <c r="AU820" s="357"/>
      <c r="AV820" s="357"/>
      <c r="AW820" s="357"/>
      <c r="AX820" s="357"/>
      <c r="AY820" s="357"/>
      <c r="AZ820" s="357"/>
      <c r="BA820" s="357"/>
      <c r="BB820" s="357"/>
    </row>
    <row r="821" ht="12.75" customHeight="1">
      <c r="A821" s="357"/>
      <c r="B821" s="357"/>
      <c r="C821" s="357"/>
      <c r="D821" s="357"/>
      <c r="E821" s="357"/>
      <c r="F821" s="357"/>
      <c r="G821" s="357"/>
      <c r="H821" s="357"/>
      <c r="I821" s="357"/>
      <c r="J821" s="357"/>
      <c r="K821" s="357"/>
      <c r="L821" s="357"/>
      <c r="M821" s="357"/>
      <c r="N821" s="357"/>
      <c r="O821" s="357"/>
      <c r="P821" s="357"/>
      <c r="Q821" s="357"/>
      <c r="R821" s="357"/>
      <c r="S821" s="357"/>
      <c r="T821" s="357"/>
      <c r="U821" s="357"/>
      <c r="V821" s="357"/>
      <c r="W821" s="357"/>
      <c r="X821" s="357"/>
      <c r="Y821" s="357"/>
      <c r="Z821" s="357"/>
      <c r="AA821" s="357"/>
      <c r="AB821" s="357"/>
      <c r="AC821" s="357"/>
      <c r="AD821" s="357"/>
      <c r="AE821" s="357"/>
      <c r="AF821" s="357"/>
      <c r="AG821" s="357"/>
      <c r="AH821" s="357"/>
      <c r="AI821" s="357"/>
      <c r="AJ821" s="357"/>
      <c r="AK821" s="357"/>
      <c r="AL821" s="357"/>
      <c r="AM821" s="357"/>
      <c r="AN821" s="357"/>
      <c r="AO821" s="357"/>
      <c r="AP821" s="357"/>
      <c r="AQ821" s="357"/>
      <c r="AR821" s="357"/>
      <c r="AS821" s="357"/>
      <c r="AT821" s="357"/>
      <c r="AU821" s="357"/>
      <c r="AV821" s="357"/>
      <c r="AW821" s="357"/>
      <c r="AX821" s="357"/>
      <c r="AY821" s="357"/>
      <c r="AZ821" s="357"/>
      <c r="BA821" s="357"/>
      <c r="BB821" s="357"/>
    </row>
    <row r="822" ht="12.75" customHeight="1">
      <c r="A822" s="357"/>
      <c r="B822" s="357"/>
      <c r="C822" s="357"/>
      <c r="D822" s="357"/>
      <c r="E822" s="357"/>
      <c r="F822" s="357"/>
      <c r="G822" s="357"/>
      <c r="H822" s="357"/>
      <c r="I822" s="357"/>
      <c r="J822" s="357"/>
      <c r="K822" s="357"/>
      <c r="L822" s="357"/>
      <c r="M822" s="357"/>
      <c r="N822" s="357"/>
      <c r="O822" s="357"/>
      <c r="P822" s="357"/>
      <c r="Q822" s="357"/>
      <c r="R822" s="357"/>
      <c r="S822" s="357"/>
      <c r="T822" s="357"/>
      <c r="U822" s="357"/>
      <c r="V822" s="357"/>
      <c r="W822" s="357"/>
      <c r="X822" s="357"/>
      <c r="Y822" s="357"/>
      <c r="Z822" s="357"/>
      <c r="AA822" s="357"/>
      <c r="AB822" s="357"/>
      <c r="AC822" s="357"/>
      <c r="AD822" s="357"/>
      <c r="AE822" s="357"/>
      <c r="AF822" s="357"/>
      <c r="AG822" s="357"/>
      <c r="AH822" s="357"/>
      <c r="AI822" s="357"/>
      <c r="AJ822" s="357"/>
      <c r="AK822" s="357"/>
      <c r="AL822" s="357"/>
      <c r="AM822" s="357"/>
      <c r="AN822" s="357"/>
      <c r="AO822" s="357"/>
      <c r="AP822" s="357"/>
      <c r="AQ822" s="357"/>
      <c r="AR822" s="357"/>
      <c r="AS822" s="357"/>
      <c r="AT822" s="357"/>
      <c r="AU822" s="357"/>
      <c r="AV822" s="357"/>
      <c r="AW822" s="357"/>
      <c r="AX822" s="357"/>
      <c r="AY822" s="357"/>
      <c r="AZ822" s="357"/>
      <c r="BA822" s="357"/>
      <c r="BB822" s="357"/>
    </row>
    <row r="823" ht="12.75" customHeight="1">
      <c r="A823" s="357"/>
      <c r="B823" s="357"/>
      <c r="C823" s="357"/>
      <c r="D823" s="357"/>
      <c r="E823" s="357"/>
      <c r="F823" s="357"/>
      <c r="G823" s="357"/>
      <c r="H823" s="357"/>
      <c r="I823" s="357"/>
      <c r="J823" s="357"/>
      <c r="K823" s="357"/>
      <c r="L823" s="357"/>
      <c r="M823" s="357"/>
      <c r="N823" s="357"/>
      <c r="O823" s="357"/>
      <c r="P823" s="357"/>
      <c r="Q823" s="357"/>
      <c r="R823" s="357"/>
      <c r="S823" s="357"/>
      <c r="T823" s="357"/>
      <c r="U823" s="357"/>
      <c r="V823" s="357"/>
      <c r="W823" s="357"/>
      <c r="X823" s="357"/>
      <c r="Y823" s="357"/>
      <c r="Z823" s="357"/>
      <c r="AA823" s="357"/>
      <c r="AB823" s="357"/>
      <c r="AC823" s="357"/>
      <c r="AD823" s="357"/>
      <c r="AE823" s="357"/>
      <c r="AF823" s="357"/>
      <c r="AG823" s="357"/>
      <c r="AH823" s="357"/>
      <c r="AI823" s="357"/>
      <c r="AJ823" s="357"/>
      <c r="AK823" s="357"/>
      <c r="AL823" s="357"/>
      <c r="AM823" s="357"/>
      <c r="AN823" s="357"/>
      <c r="AO823" s="357"/>
      <c r="AP823" s="357"/>
      <c r="AQ823" s="357"/>
      <c r="AR823" s="357"/>
      <c r="AS823" s="357"/>
      <c r="AT823" s="357"/>
      <c r="AU823" s="357"/>
      <c r="AV823" s="357"/>
      <c r="AW823" s="357"/>
      <c r="AX823" s="357"/>
      <c r="AY823" s="357"/>
      <c r="AZ823" s="357"/>
      <c r="BA823" s="357"/>
      <c r="BB823" s="357"/>
    </row>
    <row r="824" ht="12.75" customHeight="1">
      <c r="A824" s="357"/>
      <c r="B824" s="357"/>
      <c r="C824" s="357"/>
      <c r="D824" s="357"/>
      <c r="E824" s="357"/>
      <c r="F824" s="357"/>
      <c r="G824" s="357"/>
      <c r="H824" s="357"/>
      <c r="I824" s="357"/>
      <c r="J824" s="357"/>
      <c r="K824" s="357"/>
      <c r="L824" s="357"/>
      <c r="M824" s="357"/>
      <c r="N824" s="357"/>
      <c r="O824" s="357"/>
      <c r="P824" s="357"/>
      <c r="Q824" s="357"/>
      <c r="R824" s="357"/>
      <c r="S824" s="357"/>
      <c r="T824" s="357"/>
      <c r="U824" s="357"/>
      <c r="V824" s="357"/>
      <c r="W824" s="357"/>
      <c r="X824" s="357"/>
      <c r="Y824" s="357"/>
      <c r="Z824" s="357"/>
      <c r="AA824" s="357"/>
      <c r="AB824" s="357"/>
      <c r="AC824" s="357"/>
      <c r="AD824" s="357"/>
      <c r="AE824" s="357"/>
      <c r="AF824" s="357"/>
      <c r="AG824" s="357"/>
      <c r="AH824" s="357"/>
      <c r="AI824" s="357"/>
      <c r="AJ824" s="357"/>
      <c r="AK824" s="357"/>
      <c r="AL824" s="357"/>
      <c r="AM824" s="357"/>
      <c r="AN824" s="357"/>
      <c r="AO824" s="357"/>
      <c r="AP824" s="357"/>
      <c r="AQ824" s="357"/>
      <c r="AR824" s="357"/>
      <c r="AS824" s="357"/>
      <c r="AT824" s="357"/>
      <c r="AU824" s="357"/>
      <c r="AV824" s="357"/>
      <c r="AW824" s="357"/>
      <c r="AX824" s="357"/>
      <c r="AY824" s="357"/>
      <c r="AZ824" s="357"/>
      <c r="BA824" s="357"/>
      <c r="BB824" s="357"/>
    </row>
    <row r="825" ht="12.75" customHeight="1">
      <c r="A825" s="357"/>
      <c r="B825" s="357"/>
      <c r="C825" s="357"/>
      <c r="D825" s="357"/>
      <c r="E825" s="357"/>
      <c r="F825" s="357"/>
      <c r="G825" s="357"/>
      <c r="H825" s="357"/>
      <c r="I825" s="357"/>
      <c r="J825" s="357"/>
      <c r="K825" s="357"/>
      <c r="L825" s="357"/>
      <c r="M825" s="357"/>
      <c r="N825" s="357"/>
      <c r="O825" s="357"/>
      <c r="P825" s="357"/>
      <c r="Q825" s="357"/>
      <c r="R825" s="357"/>
      <c r="S825" s="357"/>
      <c r="T825" s="357"/>
      <c r="U825" s="357"/>
      <c r="V825" s="357"/>
      <c r="W825" s="357"/>
      <c r="X825" s="357"/>
      <c r="Y825" s="357"/>
      <c r="Z825" s="357"/>
      <c r="AA825" s="357"/>
      <c r="AB825" s="357"/>
      <c r="AC825" s="357"/>
      <c r="AD825" s="357"/>
      <c r="AE825" s="357"/>
      <c r="AF825" s="357"/>
      <c r="AG825" s="357"/>
      <c r="AH825" s="357"/>
      <c r="AI825" s="357"/>
      <c r="AJ825" s="357"/>
      <c r="AK825" s="357"/>
      <c r="AL825" s="357"/>
      <c r="AM825" s="357"/>
      <c r="AN825" s="357"/>
      <c r="AO825" s="357"/>
      <c r="AP825" s="357"/>
      <c r="AQ825" s="357"/>
      <c r="AR825" s="357"/>
      <c r="AS825" s="357"/>
      <c r="AT825" s="357"/>
      <c r="AU825" s="357"/>
      <c r="AV825" s="357"/>
      <c r="AW825" s="357"/>
      <c r="AX825" s="357"/>
      <c r="AY825" s="357"/>
      <c r="AZ825" s="357"/>
      <c r="BA825" s="357"/>
      <c r="BB825" s="357"/>
    </row>
    <row r="826" ht="12.75" customHeight="1">
      <c r="A826" s="357"/>
      <c r="B826" s="357"/>
      <c r="C826" s="357"/>
      <c r="D826" s="357"/>
      <c r="E826" s="357"/>
      <c r="F826" s="357"/>
      <c r="G826" s="357"/>
      <c r="H826" s="357"/>
      <c r="I826" s="357"/>
      <c r="J826" s="357"/>
      <c r="K826" s="357"/>
      <c r="L826" s="357"/>
      <c r="M826" s="357"/>
      <c r="N826" s="357"/>
      <c r="O826" s="357"/>
      <c r="P826" s="357"/>
      <c r="Q826" s="357"/>
      <c r="R826" s="357"/>
      <c r="S826" s="357"/>
      <c r="T826" s="357"/>
      <c r="U826" s="357"/>
      <c r="V826" s="357"/>
      <c r="W826" s="357"/>
      <c r="X826" s="357"/>
      <c r="Y826" s="357"/>
      <c r="Z826" s="357"/>
      <c r="AA826" s="357"/>
      <c r="AB826" s="357"/>
      <c r="AC826" s="357"/>
      <c r="AD826" s="357"/>
      <c r="AE826" s="357"/>
      <c r="AF826" s="357"/>
      <c r="AG826" s="357"/>
      <c r="AH826" s="357"/>
      <c r="AI826" s="357"/>
      <c r="AJ826" s="357"/>
      <c r="AK826" s="357"/>
      <c r="AL826" s="357"/>
      <c r="AM826" s="357"/>
      <c r="AN826" s="357"/>
      <c r="AO826" s="357"/>
      <c r="AP826" s="357"/>
      <c r="AQ826" s="357"/>
      <c r="AR826" s="357"/>
      <c r="AS826" s="357"/>
      <c r="AT826" s="357"/>
      <c r="AU826" s="357"/>
      <c r="AV826" s="357"/>
      <c r="AW826" s="357"/>
      <c r="AX826" s="357"/>
      <c r="AY826" s="357"/>
      <c r="AZ826" s="357"/>
      <c r="BA826" s="357"/>
      <c r="BB826" s="357"/>
    </row>
    <row r="827" ht="12.75" customHeight="1">
      <c r="A827" s="357"/>
      <c r="B827" s="357"/>
      <c r="C827" s="357"/>
      <c r="D827" s="357"/>
      <c r="E827" s="357"/>
      <c r="F827" s="357"/>
      <c r="G827" s="357"/>
      <c r="H827" s="357"/>
      <c r="I827" s="357"/>
      <c r="J827" s="357"/>
      <c r="K827" s="357"/>
      <c r="L827" s="357"/>
      <c r="M827" s="357"/>
      <c r="N827" s="357"/>
      <c r="O827" s="357"/>
      <c r="P827" s="357"/>
      <c r="Q827" s="357"/>
      <c r="R827" s="357"/>
      <c r="S827" s="357"/>
      <c r="T827" s="357"/>
      <c r="U827" s="357"/>
      <c r="V827" s="357"/>
      <c r="W827" s="357"/>
      <c r="X827" s="357"/>
      <c r="Y827" s="357"/>
      <c r="Z827" s="357"/>
      <c r="AA827" s="357"/>
      <c r="AB827" s="357"/>
      <c r="AC827" s="357"/>
      <c r="AD827" s="357"/>
      <c r="AE827" s="357"/>
      <c r="AF827" s="357"/>
      <c r="AG827" s="357"/>
      <c r="AH827" s="357"/>
      <c r="AI827" s="357"/>
      <c r="AJ827" s="357"/>
      <c r="AK827" s="357"/>
      <c r="AL827" s="357"/>
      <c r="AM827" s="357"/>
      <c r="AN827" s="357"/>
      <c r="AO827" s="357"/>
      <c r="AP827" s="357"/>
      <c r="AQ827" s="357"/>
      <c r="AR827" s="357"/>
      <c r="AS827" s="357"/>
      <c r="AT827" s="357"/>
      <c r="AU827" s="357"/>
      <c r="AV827" s="357"/>
      <c r="AW827" s="357"/>
      <c r="AX827" s="357"/>
      <c r="AY827" s="357"/>
      <c r="AZ827" s="357"/>
      <c r="BA827" s="357"/>
      <c r="BB827" s="357"/>
    </row>
    <row r="828" ht="12.75" customHeight="1">
      <c r="A828" s="357"/>
      <c r="B828" s="357"/>
      <c r="C828" s="357"/>
      <c r="D828" s="357"/>
      <c r="E828" s="357"/>
      <c r="F828" s="357"/>
      <c r="G828" s="357"/>
      <c r="H828" s="357"/>
      <c r="I828" s="357"/>
      <c r="J828" s="357"/>
      <c r="K828" s="357"/>
      <c r="L828" s="357"/>
      <c r="M828" s="357"/>
      <c r="N828" s="357"/>
      <c r="O828" s="357"/>
      <c r="P828" s="357"/>
      <c r="Q828" s="357"/>
      <c r="R828" s="357"/>
      <c r="S828" s="357"/>
      <c r="T828" s="357"/>
      <c r="U828" s="357"/>
      <c r="V828" s="357"/>
      <c r="W828" s="357"/>
      <c r="X828" s="357"/>
      <c r="Y828" s="357"/>
      <c r="Z828" s="357"/>
      <c r="AA828" s="357"/>
      <c r="AB828" s="357"/>
      <c r="AC828" s="357"/>
      <c r="AD828" s="357"/>
      <c r="AE828" s="357"/>
      <c r="AF828" s="357"/>
      <c r="AG828" s="357"/>
      <c r="AH828" s="357"/>
      <c r="AI828" s="357"/>
      <c r="AJ828" s="357"/>
      <c r="AK828" s="357"/>
      <c r="AL828" s="357"/>
      <c r="AM828" s="357"/>
      <c r="AN828" s="357"/>
      <c r="AO828" s="357"/>
      <c r="AP828" s="357"/>
      <c r="AQ828" s="357"/>
      <c r="AR828" s="357"/>
      <c r="AS828" s="357"/>
      <c r="AT828" s="357"/>
      <c r="AU828" s="357"/>
      <c r="AV828" s="357"/>
      <c r="AW828" s="357"/>
      <c r="AX828" s="357"/>
      <c r="AY828" s="357"/>
      <c r="AZ828" s="357"/>
      <c r="BA828" s="357"/>
      <c r="BB828" s="357"/>
    </row>
    <row r="829" ht="12.75" customHeight="1">
      <c r="A829" s="357"/>
      <c r="B829" s="357"/>
      <c r="C829" s="357"/>
      <c r="D829" s="357"/>
      <c r="E829" s="357"/>
      <c r="F829" s="357"/>
      <c r="G829" s="357"/>
      <c r="H829" s="357"/>
      <c r="I829" s="357"/>
      <c r="J829" s="357"/>
      <c r="K829" s="357"/>
      <c r="L829" s="357"/>
      <c r="M829" s="357"/>
      <c r="N829" s="357"/>
      <c r="O829" s="357"/>
      <c r="P829" s="357"/>
      <c r="Q829" s="357"/>
      <c r="R829" s="357"/>
      <c r="S829" s="357"/>
      <c r="T829" s="357"/>
      <c r="U829" s="357"/>
      <c r="V829" s="357"/>
      <c r="W829" s="357"/>
      <c r="X829" s="357"/>
      <c r="Y829" s="357"/>
      <c r="Z829" s="357"/>
      <c r="AA829" s="357"/>
      <c r="AB829" s="357"/>
      <c r="AC829" s="357"/>
      <c r="AD829" s="357"/>
      <c r="AE829" s="357"/>
      <c r="AF829" s="357"/>
      <c r="AG829" s="357"/>
      <c r="AH829" s="357"/>
      <c r="AI829" s="357"/>
      <c r="AJ829" s="357"/>
      <c r="AK829" s="357"/>
      <c r="AL829" s="357"/>
      <c r="AM829" s="357"/>
      <c r="AN829" s="357"/>
      <c r="AO829" s="357"/>
      <c r="AP829" s="357"/>
      <c r="AQ829" s="357"/>
      <c r="AR829" s="357"/>
      <c r="AS829" s="357"/>
      <c r="AT829" s="357"/>
      <c r="AU829" s="357"/>
      <c r="AV829" s="357"/>
      <c r="AW829" s="357"/>
      <c r="AX829" s="357"/>
      <c r="AY829" s="357"/>
      <c r="AZ829" s="357"/>
      <c r="BA829" s="357"/>
      <c r="BB829" s="357"/>
    </row>
    <row r="830" ht="12.75" customHeight="1">
      <c r="A830" s="357"/>
      <c r="B830" s="357"/>
      <c r="C830" s="357"/>
      <c r="D830" s="357"/>
      <c r="E830" s="357"/>
      <c r="F830" s="357"/>
      <c r="G830" s="357"/>
      <c r="H830" s="357"/>
      <c r="I830" s="357"/>
      <c r="J830" s="357"/>
      <c r="K830" s="357"/>
      <c r="L830" s="357"/>
      <c r="M830" s="357"/>
      <c r="N830" s="357"/>
      <c r="O830" s="357"/>
      <c r="P830" s="357"/>
      <c r="Q830" s="357"/>
      <c r="R830" s="357"/>
      <c r="S830" s="357"/>
      <c r="T830" s="357"/>
      <c r="U830" s="357"/>
      <c r="V830" s="357"/>
      <c r="W830" s="357"/>
      <c r="X830" s="357"/>
      <c r="Y830" s="357"/>
      <c r="Z830" s="357"/>
      <c r="AA830" s="357"/>
      <c r="AB830" s="357"/>
      <c r="AC830" s="357"/>
      <c r="AD830" s="357"/>
      <c r="AE830" s="357"/>
      <c r="AF830" s="357"/>
      <c r="AG830" s="357"/>
      <c r="AH830" s="357"/>
      <c r="AI830" s="357"/>
      <c r="AJ830" s="357"/>
      <c r="AK830" s="357"/>
      <c r="AL830" s="357"/>
      <c r="AM830" s="357"/>
      <c r="AN830" s="357"/>
      <c r="AO830" s="357"/>
      <c r="AP830" s="357"/>
      <c r="AQ830" s="357"/>
      <c r="AR830" s="357"/>
      <c r="AS830" s="357"/>
      <c r="AT830" s="357"/>
      <c r="AU830" s="357"/>
      <c r="AV830" s="357"/>
      <c r="AW830" s="357"/>
      <c r="AX830" s="357"/>
      <c r="AY830" s="357"/>
      <c r="AZ830" s="357"/>
      <c r="BA830" s="357"/>
      <c r="BB830" s="357"/>
    </row>
    <row r="831" ht="12.75" customHeight="1">
      <c r="A831" s="357"/>
      <c r="B831" s="357"/>
      <c r="C831" s="357"/>
      <c r="D831" s="357"/>
      <c r="E831" s="357"/>
      <c r="F831" s="357"/>
      <c r="G831" s="357"/>
      <c r="H831" s="357"/>
      <c r="I831" s="357"/>
      <c r="J831" s="357"/>
      <c r="K831" s="357"/>
      <c r="L831" s="357"/>
      <c r="M831" s="357"/>
      <c r="N831" s="357"/>
      <c r="O831" s="357"/>
      <c r="P831" s="357"/>
      <c r="Q831" s="357"/>
      <c r="R831" s="357"/>
      <c r="S831" s="357"/>
      <c r="T831" s="357"/>
      <c r="U831" s="357"/>
      <c r="V831" s="357"/>
      <c r="W831" s="357"/>
      <c r="X831" s="357"/>
      <c r="Y831" s="357"/>
      <c r="Z831" s="357"/>
      <c r="AA831" s="357"/>
      <c r="AB831" s="357"/>
      <c r="AC831" s="357"/>
      <c r="AD831" s="357"/>
      <c r="AE831" s="357"/>
      <c r="AF831" s="357"/>
      <c r="AG831" s="357"/>
      <c r="AH831" s="357"/>
      <c r="AI831" s="357"/>
      <c r="AJ831" s="357"/>
      <c r="AK831" s="357"/>
      <c r="AL831" s="357"/>
      <c r="AM831" s="357"/>
      <c r="AN831" s="357"/>
      <c r="AO831" s="357"/>
      <c r="AP831" s="357"/>
      <c r="AQ831" s="357"/>
      <c r="AR831" s="357"/>
      <c r="AS831" s="357"/>
      <c r="AT831" s="357"/>
      <c r="AU831" s="357"/>
      <c r="AV831" s="357"/>
      <c r="AW831" s="357"/>
      <c r="AX831" s="357"/>
      <c r="AY831" s="357"/>
      <c r="AZ831" s="357"/>
      <c r="BA831" s="357"/>
      <c r="BB831" s="357"/>
    </row>
    <row r="832" ht="12.75" customHeight="1">
      <c r="A832" s="357"/>
      <c r="B832" s="357"/>
      <c r="C832" s="357"/>
      <c r="D832" s="357"/>
      <c r="E832" s="357"/>
      <c r="F832" s="357"/>
      <c r="G832" s="357"/>
      <c r="H832" s="357"/>
      <c r="I832" s="357"/>
      <c r="J832" s="357"/>
      <c r="K832" s="357"/>
      <c r="L832" s="357"/>
      <c r="M832" s="357"/>
      <c r="N832" s="357"/>
      <c r="O832" s="357"/>
      <c r="P832" s="357"/>
      <c r="Q832" s="357"/>
      <c r="R832" s="357"/>
      <c r="S832" s="357"/>
      <c r="T832" s="357"/>
      <c r="U832" s="357"/>
      <c r="V832" s="357"/>
      <c r="W832" s="357"/>
      <c r="X832" s="357"/>
      <c r="Y832" s="357"/>
      <c r="Z832" s="357"/>
      <c r="AA832" s="357"/>
      <c r="AB832" s="357"/>
      <c r="AC832" s="357"/>
      <c r="AD832" s="357"/>
      <c r="AE832" s="357"/>
      <c r="AF832" s="357"/>
      <c r="AG832" s="357"/>
      <c r="AH832" s="357"/>
      <c r="AI832" s="357"/>
      <c r="AJ832" s="357"/>
      <c r="AK832" s="357"/>
      <c r="AL832" s="357"/>
      <c r="AM832" s="357"/>
      <c r="AN832" s="357"/>
      <c r="AO832" s="357"/>
      <c r="AP832" s="357"/>
      <c r="AQ832" s="357"/>
      <c r="AR832" s="357"/>
      <c r="AS832" s="357"/>
      <c r="AT832" s="357"/>
      <c r="AU832" s="357"/>
      <c r="AV832" s="357"/>
      <c r="AW832" s="357"/>
      <c r="AX832" s="357"/>
      <c r="AY832" s="357"/>
      <c r="AZ832" s="357"/>
      <c r="BA832" s="357"/>
      <c r="BB832" s="357"/>
    </row>
    <row r="833" ht="12.75" customHeight="1">
      <c r="A833" s="357"/>
      <c r="B833" s="357"/>
      <c r="C833" s="357"/>
      <c r="D833" s="357"/>
      <c r="E833" s="357"/>
      <c r="F833" s="357"/>
      <c r="G833" s="357"/>
      <c r="H833" s="357"/>
      <c r="I833" s="357"/>
      <c r="J833" s="357"/>
      <c r="K833" s="357"/>
      <c r="L833" s="357"/>
      <c r="M833" s="357"/>
      <c r="N833" s="357"/>
      <c r="O833" s="357"/>
      <c r="P833" s="357"/>
      <c r="Q833" s="357"/>
      <c r="R833" s="357"/>
      <c r="S833" s="357"/>
      <c r="T833" s="357"/>
      <c r="U833" s="357"/>
      <c r="V833" s="357"/>
      <c r="W833" s="357"/>
      <c r="X833" s="357"/>
      <c r="Y833" s="357"/>
      <c r="Z833" s="357"/>
      <c r="AA833" s="357"/>
      <c r="AB833" s="357"/>
      <c r="AC833" s="357"/>
      <c r="AD833" s="357"/>
      <c r="AE833" s="357"/>
      <c r="AF833" s="357"/>
      <c r="AG833" s="357"/>
      <c r="AH833" s="357"/>
      <c r="AI833" s="357"/>
      <c r="AJ833" s="357"/>
      <c r="AK833" s="357"/>
      <c r="AL833" s="357"/>
      <c r="AM833" s="357"/>
      <c r="AN833" s="357"/>
      <c r="AO833" s="357"/>
      <c r="AP833" s="357"/>
      <c r="AQ833" s="357"/>
      <c r="AR833" s="357"/>
      <c r="AS833" s="357"/>
      <c r="AT833" s="357"/>
      <c r="AU833" s="357"/>
      <c r="AV833" s="357"/>
      <c r="AW833" s="357"/>
      <c r="AX833" s="357"/>
      <c r="AY833" s="357"/>
      <c r="AZ833" s="357"/>
      <c r="BA833" s="357"/>
      <c r="BB833" s="357"/>
    </row>
    <row r="834" ht="12.75" customHeight="1">
      <c r="A834" s="357"/>
      <c r="B834" s="357"/>
      <c r="C834" s="357"/>
      <c r="D834" s="357"/>
      <c r="E834" s="357"/>
      <c r="F834" s="357"/>
      <c r="G834" s="357"/>
      <c r="H834" s="357"/>
      <c r="I834" s="357"/>
      <c r="J834" s="357"/>
      <c r="K834" s="357"/>
      <c r="L834" s="357"/>
      <c r="M834" s="357"/>
      <c r="N834" s="357"/>
      <c r="O834" s="357"/>
      <c r="P834" s="357"/>
      <c r="Q834" s="357"/>
      <c r="R834" s="357"/>
      <c r="S834" s="357"/>
      <c r="T834" s="357"/>
      <c r="U834" s="357"/>
      <c r="V834" s="357"/>
      <c r="W834" s="357"/>
      <c r="X834" s="357"/>
      <c r="Y834" s="357"/>
      <c r="Z834" s="357"/>
      <c r="AA834" s="357"/>
      <c r="AB834" s="357"/>
      <c r="AC834" s="357"/>
      <c r="AD834" s="357"/>
      <c r="AE834" s="357"/>
      <c r="AF834" s="357"/>
      <c r="AG834" s="357"/>
      <c r="AH834" s="357"/>
      <c r="AI834" s="357"/>
      <c r="AJ834" s="357"/>
      <c r="AK834" s="357"/>
      <c r="AL834" s="357"/>
      <c r="AM834" s="357"/>
      <c r="AN834" s="357"/>
      <c r="AO834" s="357"/>
      <c r="AP834" s="357"/>
      <c r="AQ834" s="357"/>
      <c r="AR834" s="357"/>
      <c r="AS834" s="357"/>
      <c r="AT834" s="357"/>
      <c r="AU834" s="357"/>
      <c r="AV834" s="357"/>
      <c r="AW834" s="357"/>
      <c r="AX834" s="357"/>
      <c r="AY834" s="357"/>
      <c r="AZ834" s="357"/>
      <c r="BA834" s="357"/>
      <c r="BB834" s="357"/>
    </row>
    <row r="835" ht="12.75" customHeight="1">
      <c r="A835" s="357"/>
      <c r="B835" s="357"/>
      <c r="C835" s="357"/>
      <c r="D835" s="357"/>
      <c r="E835" s="357"/>
      <c r="F835" s="357"/>
      <c r="G835" s="357"/>
      <c r="H835" s="357"/>
      <c r="I835" s="357"/>
      <c r="J835" s="357"/>
      <c r="K835" s="357"/>
      <c r="L835" s="357"/>
      <c r="M835" s="357"/>
      <c r="N835" s="357"/>
      <c r="O835" s="357"/>
      <c r="P835" s="357"/>
      <c r="Q835" s="357"/>
      <c r="R835" s="357"/>
      <c r="S835" s="357"/>
      <c r="T835" s="357"/>
      <c r="U835" s="357"/>
      <c r="V835" s="357"/>
      <c r="W835" s="357"/>
      <c r="X835" s="357"/>
      <c r="Y835" s="357"/>
      <c r="Z835" s="357"/>
      <c r="AA835" s="357"/>
      <c r="AB835" s="357"/>
      <c r="AC835" s="357"/>
      <c r="AD835" s="357"/>
      <c r="AE835" s="357"/>
      <c r="AF835" s="357"/>
      <c r="AG835" s="357"/>
      <c r="AH835" s="357"/>
      <c r="AI835" s="357"/>
      <c r="AJ835" s="357"/>
      <c r="AK835" s="357"/>
      <c r="AL835" s="357"/>
      <c r="AM835" s="357"/>
      <c r="AN835" s="357"/>
      <c r="AO835" s="357"/>
      <c r="AP835" s="357"/>
      <c r="AQ835" s="357"/>
      <c r="AR835" s="357"/>
      <c r="AS835" s="357"/>
      <c r="AT835" s="357"/>
      <c r="AU835" s="357"/>
      <c r="AV835" s="357"/>
      <c r="AW835" s="357"/>
      <c r="AX835" s="357"/>
      <c r="AY835" s="357"/>
      <c r="AZ835" s="357"/>
      <c r="BA835" s="357"/>
      <c r="BB835" s="357"/>
    </row>
    <row r="836" ht="12.75" customHeight="1">
      <c r="A836" s="357"/>
      <c r="B836" s="357"/>
      <c r="C836" s="357"/>
      <c r="D836" s="357"/>
      <c r="E836" s="357"/>
      <c r="F836" s="357"/>
      <c r="G836" s="357"/>
      <c r="H836" s="357"/>
      <c r="I836" s="357"/>
      <c r="J836" s="357"/>
      <c r="K836" s="357"/>
      <c r="L836" s="357"/>
      <c r="M836" s="357"/>
      <c r="N836" s="357"/>
      <c r="O836" s="357"/>
      <c r="P836" s="357"/>
      <c r="Q836" s="357"/>
      <c r="R836" s="357"/>
      <c r="S836" s="357"/>
      <c r="T836" s="357"/>
      <c r="U836" s="357"/>
      <c r="V836" s="357"/>
      <c r="W836" s="357"/>
      <c r="X836" s="357"/>
      <c r="Y836" s="357"/>
      <c r="Z836" s="357"/>
      <c r="AA836" s="357"/>
      <c r="AB836" s="357"/>
      <c r="AC836" s="357"/>
      <c r="AD836" s="357"/>
      <c r="AE836" s="357"/>
      <c r="AF836" s="357"/>
      <c r="AG836" s="357"/>
      <c r="AH836" s="357"/>
      <c r="AI836" s="357"/>
      <c r="AJ836" s="357"/>
      <c r="AK836" s="357"/>
      <c r="AL836" s="357"/>
      <c r="AM836" s="357"/>
      <c r="AN836" s="357"/>
      <c r="AO836" s="357"/>
      <c r="AP836" s="357"/>
      <c r="AQ836" s="357"/>
      <c r="AR836" s="357"/>
      <c r="AS836" s="357"/>
      <c r="AT836" s="357"/>
      <c r="AU836" s="357"/>
      <c r="AV836" s="357"/>
      <c r="AW836" s="357"/>
      <c r="AX836" s="357"/>
      <c r="AY836" s="357"/>
      <c r="AZ836" s="357"/>
      <c r="BA836" s="357"/>
      <c r="BB836" s="357"/>
    </row>
    <row r="837" ht="12.75" customHeight="1">
      <c r="A837" s="357"/>
      <c r="B837" s="357"/>
      <c r="C837" s="357"/>
      <c r="D837" s="357"/>
      <c r="E837" s="357"/>
      <c r="F837" s="357"/>
      <c r="G837" s="357"/>
      <c r="H837" s="357"/>
      <c r="I837" s="357"/>
      <c r="J837" s="357"/>
      <c r="K837" s="357"/>
      <c r="L837" s="357"/>
      <c r="M837" s="357"/>
      <c r="N837" s="357"/>
      <c r="O837" s="357"/>
      <c r="P837" s="357"/>
      <c r="Q837" s="357"/>
      <c r="R837" s="357"/>
      <c r="S837" s="357"/>
      <c r="T837" s="357"/>
      <c r="U837" s="357"/>
      <c r="V837" s="357"/>
      <c r="W837" s="357"/>
      <c r="X837" s="357"/>
      <c r="Y837" s="357"/>
      <c r="Z837" s="357"/>
      <c r="AA837" s="357"/>
      <c r="AB837" s="357"/>
      <c r="AC837" s="357"/>
      <c r="AD837" s="357"/>
      <c r="AE837" s="357"/>
      <c r="AF837" s="357"/>
      <c r="AG837" s="357"/>
      <c r="AH837" s="357"/>
      <c r="AI837" s="357"/>
      <c r="AJ837" s="357"/>
      <c r="AK837" s="357"/>
      <c r="AL837" s="357"/>
      <c r="AM837" s="357"/>
      <c r="AN837" s="357"/>
      <c r="AO837" s="357"/>
      <c r="AP837" s="357"/>
      <c r="AQ837" s="357"/>
      <c r="AR837" s="357"/>
      <c r="AS837" s="357"/>
      <c r="AT837" s="357"/>
      <c r="AU837" s="357"/>
      <c r="AV837" s="357"/>
      <c r="AW837" s="357"/>
      <c r="AX837" s="357"/>
      <c r="AY837" s="357"/>
      <c r="AZ837" s="357"/>
      <c r="BA837" s="357"/>
      <c r="BB837" s="357"/>
    </row>
    <row r="838" ht="12.75" customHeight="1">
      <c r="A838" s="357"/>
      <c r="B838" s="357"/>
      <c r="C838" s="357"/>
      <c r="D838" s="357"/>
      <c r="E838" s="357"/>
      <c r="F838" s="357"/>
      <c r="G838" s="357"/>
      <c r="H838" s="357"/>
      <c r="I838" s="357"/>
      <c r="J838" s="357"/>
      <c r="K838" s="357"/>
      <c r="L838" s="357"/>
      <c r="M838" s="357"/>
      <c r="N838" s="357"/>
      <c r="O838" s="357"/>
      <c r="P838" s="357"/>
      <c r="Q838" s="357"/>
      <c r="R838" s="357"/>
      <c r="S838" s="357"/>
      <c r="T838" s="357"/>
      <c r="U838" s="357"/>
      <c r="V838" s="357"/>
      <c r="W838" s="357"/>
      <c r="X838" s="357"/>
      <c r="Y838" s="357"/>
      <c r="Z838" s="357"/>
      <c r="AA838" s="357"/>
      <c r="AB838" s="357"/>
      <c r="AC838" s="357"/>
      <c r="AD838" s="357"/>
      <c r="AE838" s="357"/>
      <c r="AF838" s="357"/>
      <c r="AG838" s="357"/>
      <c r="AH838" s="357"/>
      <c r="AI838" s="357"/>
      <c r="AJ838" s="357"/>
      <c r="AK838" s="357"/>
      <c r="AL838" s="357"/>
      <c r="AM838" s="357"/>
      <c r="AN838" s="357"/>
      <c r="AO838" s="357"/>
      <c r="AP838" s="357"/>
      <c r="AQ838" s="357"/>
      <c r="AR838" s="357"/>
      <c r="AS838" s="357"/>
      <c r="AT838" s="357"/>
      <c r="AU838" s="357"/>
      <c r="AV838" s="357"/>
      <c r="AW838" s="357"/>
      <c r="AX838" s="357"/>
      <c r="AY838" s="357"/>
      <c r="AZ838" s="357"/>
      <c r="BA838" s="357"/>
      <c r="BB838" s="357"/>
    </row>
    <row r="839" ht="12.75" customHeight="1">
      <c r="A839" s="357"/>
      <c r="B839" s="357"/>
      <c r="C839" s="357"/>
      <c r="D839" s="357"/>
      <c r="E839" s="357"/>
      <c r="F839" s="357"/>
      <c r="G839" s="357"/>
      <c r="H839" s="357"/>
      <c r="I839" s="357"/>
      <c r="J839" s="357"/>
      <c r="K839" s="357"/>
      <c r="L839" s="357"/>
      <c r="M839" s="357"/>
      <c r="N839" s="357"/>
      <c r="O839" s="357"/>
      <c r="P839" s="357"/>
      <c r="Q839" s="357"/>
      <c r="R839" s="357"/>
      <c r="S839" s="357"/>
      <c r="T839" s="357"/>
      <c r="U839" s="357"/>
      <c r="V839" s="357"/>
      <c r="W839" s="357"/>
      <c r="X839" s="357"/>
      <c r="Y839" s="357"/>
      <c r="Z839" s="357"/>
      <c r="AA839" s="357"/>
      <c r="AB839" s="357"/>
      <c r="AC839" s="357"/>
      <c r="AD839" s="357"/>
      <c r="AE839" s="357"/>
      <c r="AF839" s="357"/>
      <c r="AG839" s="357"/>
      <c r="AH839" s="357"/>
      <c r="AI839" s="357"/>
      <c r="AJ839" s="357"/>
      <c r="AK839" s="357"/>
      <c r="AL839" s="357"/>
      <c r="AM839" s="357"/>
      <c r="AN839" s="357"/>
      <c r="AO839" s="357"/>
      <c r="AP839" s="357"/>
      <c r="AQ839" s="357"/>
      <c r="AR839" s="357"/>
      <c r="AS839" s="357"/>
      <c r="AT839" s="357"/>
      <c r="AU839" s="357"/>
      <c r="AV839" s="357"/>
      <c r="AW839" s="357"/>
      <c r="AX839" s="357"/>
      <c r="AY839" s="357"/>
      <c r="AZ839" s="357"/>
      <c r="BA839" s="357"/>
      <c r="BB839" s="357"/>
    </row>
    <row r="840" ht="12.75" customHeight="1">
      <c r="A840" s="357"/>
      <c r="B840" s="357"/>
      <c r="C840" s="357"/>
      <c r="D840" s="357"/>
      <c r="E840" s="357"/>
      <c r="F840" s="357"/>
      <c r="G840" s="357"/>
      <c r="H840" s="357"/>
      <c r="I840" s="357"/>
      <c r="J840" s="357"/>
      <c r="K840" s="357"/>
      <c r="L840" s="357"/>
      <c r="M840" s="357"/>
      <c r="N840" s="357"/>
      <c r="O840" s="357"/>
      <c r="P840" s="357"/>
      <c r="Q840" s="357"/>
      <c r="R840" s="357"/>
      <c r="S840" s="357"/>
      <c r="T840" s="357"/>
      <c r="U840" s="357"/>
      <c r="V840" s="357"/>
      <c r="W840" s="357"/>
      <c r="X840" s="357"/>
      <c r="Y840" s="357"/>
      <c r="Z840" s="357"/>
      <c r="AA840" s="357"/>
      <c r="AB840" s="357"/>
      <c r="AC840" s="357"/>
      <c r="AD840" s="357"/>
      <c r="AE840" s="357"/>
      <c r="AF840" s="357"/>
      <c r="AG840" s="357"/>
      <c r="AH840" s="357"/>
      <c r="AI840" s="357"/>
      <c r="AJ840" s="357"/>
      <c r="AK840" s="357"/>
      <c r="AL840" s="357"/>
      <c r="AM840" s="357"/>
      <c r="AN840" s="357"/>
      <c r="AO840" s="357"/>
      <c r="AP840" s="357"/>
      <c r="AQ840" s="357"/>
      <c r="AR840" s="357"/>
      <c r="AS840" s="357"/>
      <c r="AT840" s="357"/>
      <c r="AU840" s="357"/>
      <c r="AV840" s="357"/>
      <c r="AW840" s="357"/>
      <c r="AX840" s="357"/>
      <c r="AY840" s="357"/>
      <c r="AZ840" s="357"/>
      <c r="BA840" s="357"/>
      <c r="BB840" s="357"/>
    </row>
    <row r="841" ht="12.75" customHeight="1">
      <c r="A841" s="357"/>
      <c r="B841" s="357"/>
      <c r="C841" s="357"/>
      <c r="D841" s="357"/>
      <c r="E841" s="357"/>
      <c r="F841" s="357"/>
      <c r="G841" s="357"/>
      <c r="H841" s="357"/>
      <c r="I841" s="357"/>
      <c r="J841" s="357"/>
      <c r="K841" s="357"/>
      <c r="L841" s="357"/>
      <c r="M841" s="357"/>
      <c r="N841" s="357"/>
      <c r="O841" s="357"/>
      <c r="P841" s="357"/>
      <c r="Q841" s="357"/>
      <c r="R841" s="357"/>
      <c r="S841" s="357"/>
      <c r="T841" s="357"/>
      <c r="U841" s="357"/>
      <c r="V841" s="357"/>
      <c r="W841" s="357"/>
      <c r="X841" s="357"/>
      <c r="Y841" s="357"/>
      <c r="Z841" s="357"/>
      <c r="AA841" s="357"/>
      <c r="AB841" s="357"/>
      <c r="AC841" s="357"/>
      <c r="AD841" s="357"/>
      <c r="AE841" s="357"/>
      <c r="AF841" s="357"/>
      <c r="AG841" s="357"/>
      <c r="AH841" s="357"/>
      <c r="AI841" s="357"/>
      <c r="AJ841" s="357"/>
      <c r="AK841" s="357"/>
      <c r="AL841" s="357"/>
      <c r="AM841" s="357"/>
      <c r="AN841" s="357"/>
      <c r="AO841" s="357"/>
      <c r="AP841" s="357"/>
      <c r="AQ841" s="357"/>
      <c r="AR841" s="357"/>
      <c r="AS841" s="357"/>
      <c r="AT841" s="357"/>
      <c r="AU841" s="357"/>
      <c r="AV841" s="357"/>
      <c r="AW841" s="357"/>
      <c r="AX841" s="357"/>
      <c r="AY841" s="357"/>
      <c r="AZ841" s="357"/>
      <c r="BA841" s="357"/>
      <c r="BB841" s="357"/>
    </row>
    <row r="842" ht="12.75" customHeight="1">
      <c r="A842" s="357"/>
      <c r="B842" s="357"/>
      <c r="C842" s="357"/>
      <c r="D842" s="357"/>
      <c r="E842" s="357"/>
      <c r="F842" s="357"/>
      <c r="G842" s="357"/>
      <c r="H842" s="357"/>
      <c r="I842" s="357"/>
      <c r="J842" s="357"/>
      <c r="K842" s="357"/>
      <c r="L842" s="357"/>
      <c r="M842" s="357"/>
      <c r="N842" s="357"/>
      <c r="O842" s="357"/>
      <c r="P842" s="357"/>
      <c r="Q842" s="357"/>
      <c r="R842" s="357"/>
      <c r="S842" s="357"/>
      <c r="T842" s="357"/>
      <c r="U842" s="357"/>
      <c r="V842" s="357"/>
      <c r="W842" s="357"/>
      <c r="X842" s="357"/>
      <c r="Y842" s="357"/>
      <c r="Z842" s="357"/>
      <c r="AA842" s="357"/>
      <c r="AB842" s="357"/>
      <c r="AC842" s="357"/>
      <c r="AD842" s="357"/>
      <c r="AE842" s="357"/>
      <c r="AF842" s="357"/>
      <c r="AG842" s="357"/>
      <c r="AH842" s="357"/>
      <c r="AI842" s="357"/>
      <c r="AJ842" s="357"/>
      <c r="AK842" s="357"/>
      <c r="AL842" s="357"/>
      <c r="AM842" s="357"/>
      <c r="AN842" s="357"/>
      <c r="AO842" s="357"/>
      <c r="AP842" s="357"/>
      <c r="AQ842" s="357"/>
      <c r="AR842" s="357"/>
      <c r="AS842" s="357"/>
      <c r="AT842" s="357"/>
      <c r="AU842" s="357"/>
      <c r="AV842" s="357"/>
      <c r="AW842" s="357"/>
      <c r="AX842" s="357"/>
      <c r="AY842" s="357"/>
      <c r="AZ842" s="357"/>
      <c r="BA842" s="357"/>
      <c r="BB842" s="357"/>
    </row>
    <row r="843" ht="12.75" customHeight="1">
      <c r="A843" s="357"/>
      <c r="B843" s="357"/>
      <c r="C843" s="357"/>
      <c r="D843" s="357"/>
      <c r="E843" s="357"/>
      <c r="F843" s="357"/>
      <c r="G843" s="357"/>
      <c r="H843" s="357"/>
      <c r="I843" s="357"/>
      <c r="J843" s="357"/>
      <c r="K843" s="357"/>
      <c r="L843" s="357"/>
      <c r="M843" s="357"/>
      <c r="N843" s="357"/>
      <c r="O843" s="357"/>
      <c r="P843" s="357"/>
      <c r="Q843" s="357"/>
      <c r="R843" s="357"/>
      <c r="S843" s="357"/>
      <c r="T843" s="357"/>
      <c r="U843" s="357"/>
      <c r="V843" s="357"/>
      <c r="W843" s="357"/>
      <c r="X843" s="357"/>
      <c r="Y843" s="357"/>
      <c r="Z843" s="357"/>
      <c r="AA843" s="357"/>
      <c r="AB843" s="357"/>
      <c r="AC843" s="357"/>
      <c r="AD843" s="357"/>
      <c r="AE843" s="357"/>
      <c r="AF843" s="357"/>
      <c r="AG843" s="357"/>
      <c r="AH843" s="357"/>
      <c r="AI843" s="357"/>
      <c r="AJ843" s="357"/>
      <c r="AK843" s="357"/>
      <c r="AL843" s="357"/>
      <c r="AM843" s="357"/>
      <c r="AN843" s="357"/>
      <c r="AO843" s="357"/>
      <c r="AP843" s="357"/>
      <c r="AQ843" s="357"/>
      <c r="AR843" s="357"/>
      <c r="AS843" s="357"/>
      <c r="AT843" s="357"/>
      <c r="AU843" s="357"/>
      <c r="AV843" s="357"/>
      <c r="AW843" s="357"/>
      <c r="AX843" s="357"/>
      <c r="AY843" s="357"/>
      <c r="AZ843" s="357"/>
      <c r="BA843" s="357"/>
      <c r="BB843" s="357"/>
    </row>
    <row r="844" ht="12.75" customHeight="1">
      <c r="A844" s="357"/>
      <c r="B844" s="357"/>
      <c r="C844" s="357"/>
      <c r="D844" s="357"/>
      <c r="E844" s="357"/>
      <c r="F844" s="357"/>
      <c r="G844" s="357"/>
      <c r="H844" s="357"/>
      <c r="I844" s="357"/>
      <c r="J844" s="357"/>
      <c r="K844" s="357"/>
      <c r="L844" s="357"/>
      <c r="M844" s="357"/>
      <c r="N844" s="357"/>
      <c r="O844" s="357"/>
      <c r="P844" s="357"/>
      <c r="Q844" s="357"/>
      <c r="R844" s="357"/>
      <c r="S844" s="357"/>
      <c r="T844" s="357"/>
      <c r="U844" s="357"/>
      <c r="V844" s="357"/>
      <c r="W844" s="357"/>
      <c r="X844" s="357"/>
      <c r="Y844" s="357"/>
      <c r="Z844" s="357"/>
      <c r="AA844" s="357"/>
      <c r="AB844" s="357"/>
      <c r="AC844" s="357"/>
      <c r="AD844" s="357"/>
      <c r="AE844" s="357"/>
      <c r="AF844" s="357"/>
      <c r="AG844" s="357"/>
      <c r="AH844" s="357"/>
      <c r="AI844" s="357"/>
      <c r="AJ844" s="357"/>
      <c r="AK844" s="357"/>
      <c r="AL844" s="357"/>
      <c r="AM844" s="357"/>
      <c r="AN844" s="357"/>
      <c r="AO844" s="357"/>
      <c r="AP844" s="357"/>
      <c r="AQ844" s="357"/>
      <c r="AR844" s="357"/>
      <c r="AS844" s="357"/>
      <c r="AT844" s="357"/>
      <c r="AU844" s="357"/>
      <c r="AV844" s="357"/>
      <c r="AW844" s="357"/>
      <c r="AX844" s="357"/>
      <c r="AY844" s="357"/>
      <c r="AZ844" s="357"/>
      <c r="BA844" s="357"/>
      <c r="BB844" s="357"/>
    </row>
    <row r="845" ht="12.75" customHeight="1">
      <c r="A845" s="357"/>
      <c r="B845" s="357"/>
      <c r="C845" s="357"/>
      <c r="D845" s="357"/>
      <c r="E845" s="357"/>
      <c r="F845" s="357"/>
      <c r="G845" s="357"/>
      <c r="H845" s="357"/>
      <c r="I845" s="357"/>
      <c r="J845" s="357"/>
      <c r="K845" s="357"/>
      <c r="L845" s="357"/>
      <c r="M845" s="357"/>
      <c r="N845" s="357"/>
      <c r="O845" s="357"/>
      <c r="P845" s="357"/>
      <c r="Q845" s="357"/>
      <c r="R845" s="357"/>
      <c r="S845" s="357"/>
      <c r="T845" s="357"/>
      <c r="U845" s="357"/>
      <c r="V845" s="357"/>
      <c r="W845" s="357"/>
      <c r="X845" s="357"/>
      <c r="Y845" s="357"/>
      <c r="Z845" s="357"/>
      <c r="AA845" s="357"/>
      <c r="AB845" s="357"/>
      <c r="AC845" s="357"/>
      <c r="AD845" s="357"/>
      <c r="AE845" s="357"/>
      <c r="AF845" s="357"/>
      <c r="AG845" s="357"/>
      <c r="AH845" s="357"/>
      <c r="AI845" s="357"/>
      <c r="AJ845" s="357"/>
      <c r="AK845" s="357"/>
      <c r="AL845" s="357"/>
      <c r="AM845" s="357"/>
      <c r="AN845" s="357"/>
      <c r="AO845" s="357"/>
      <c r="AP845" s="357"/>
      <c r="AQ845" s="357"/>
      <c r="AR845" s="357"/>
      <c r="AS845" s="357"/>
      <c r="AT845" s="357"/>
      <c r="AU845" s="357"/>
      <c r="AV845" s="357"/>
      <c r="AW845" s="357"/>
      <c r="AX845" s="357"/>
      <c r="AY845" s="357"/>
      <c r="AZ845" s="357"/>
      <c r="BA845" s="357"/>
      <c r="BB845" s="357"/>
    </row>
    <row r="846" ht="12.75" customHeight="1">
      <c r="A846" s="357"/>
      <c r="B846" s="357"/>
      <c r="C846" s="357"/>
      <c r="D846" s="357"/>
      <c r="E846" s="357"/>
      <c r="F846" s="357"/>
      <c r="G846" s="357"/>
      <c r="H846" s="357"/>
      <c r="I846" s="357"/>
      <c r="J846" s="357"/>
      <c r="K846" s="357"/>
      <c r="L846" s="357"/>
      <c r="M846" s="357"/>
      <c r="N846" s="357"/>
      <c r="O846" s="357"/>
      <c r="P846" s="357"/>
      <c r="Q846" s="357"/>
      <c r="R846" s="357"/>
      <c r="S846" s="357"/>
      <c r="T846" s="357"/>
      <c r="U846" s="357"/>
      <c r="V846" s="357"/>
      <c r="W846" s="357"/>
      <c r="X846" s="357"/>
      <c r="Y846" s="357"/>
      <c r="Z846" s="357"/>
      <c r="AA846" s="357"/>
      <c r="AB846" s="357"/>
      <c r="AC846" s="357"/>
      <c r="AD846" s="357"/>
      <c r="AE846" s="357"/>
      <c r="AF846" s="357"/>
      <c r="AG846" s="357"/>
      <c r="AH846" s="357"/>
      <c r="AI846" s="357"/>
      <c r="AJ846" s="357"/>
      <c r="AK846" s="357"/>
      <c r="AL846" s="357"/>
      <c r="AM846" s="357"/>
      <c r="AN846" s="357"/>
      <c r="AO846" s="357"/>
      <c r="AP846" s="357"/>
      <c r="AQ846" s="357"/>
      <c r="AR846" s="357"/>
      <c r="AS846" s="357"/>
      <c r="AT846" s="357"/>
      <c r="AU846" s="357"/>
      <c r="AV846" s="357"/>
      <c r="AW846" s="357"/>
      <c r="AX846" s="357"/>
      <c r="AY846" s="357"/>
      <c r="AZ846" s="357"/>
      <c r="BA846" s="357"/>
      <c r="BB846" s="357"/>
    </row>
    <row r="847" ht="12.75" customHeight="1">
      <c r="A847" s="357"/>
      <c r="B847" s="357"/>
      <c r="C847" s="357"/>
      <c r="D847" s="357"/>
      <c r="E847" s="357"/>
      <c r="F847" s="357"/>
      <c r="G847" s="357"/>
      <c r="H847" s="357"/>
      <c r="I847" s="357"/>
      <c r="J847" s="357"/>
      <c r="K847" s="357"/>
      <c r="L847" s="357"/>
      <c r="M847" s="357"/>
      <c r="N847" s="357"/>
      <c r="O847" s="357"/>
      <c r="P847" s="357"/>
      <c r="Q847" s="357"/>
      <c r="R847" s="357"/>
      <c r="S847" s="357"/>
      <c r="T847" s="357"/>
      <c r="U847" s="357"/>
      <c r="V847" s="357"/>
      <c r="W847" s="357"/>
      <c r="X847" s="357"/>
      <c r="Y847" s="357"/>
      <c r="Z847" s="357"/>
      <c r="AA847" s="357"/>
      <c r="AB847" s="357"/>
      <c r="AC847" s="357"/>
      <c r="AD847" s="357"/>
      <c r="AE847" s="357"/>
      <c r="AF847" s="357"/>
      <c r="AG847" s="357"/>
      <c r="AH847" s="357"/>
      <c r="AI847" s="357"/>
      <c r="AJ847" s="357"/>
      <c r="AK847" s="357"/>
      <c r="AL847" s="357"/>
      <c r="AM847" s="357"/>
      <c r="AN847" s="357"/>
      <c r="AO847" s="357"/>
      <c r="AP847" s="357"/>
      <c r="AQ847" s="357"/>
      <c r="AR847" s="357"/>
      <c r="AS847" s="357"/>
      <c r="AT847" s="357"/>
      <c r="AU847" s="357"/>
      <c r="AV847" s="357"/>
      <c r="AW847" s="357"/>
      <c r="AX847" s="357"/>
      <c r="AY847" s="357"/>
      <c r="AZ847" s="357"/>
      <c r="BA847" s="357"/>
      <c r="BB847" s="357"/>
    </row>
    <row r="848" ht="12.75" customHeight="1">
      <c r="A848" s="357"/>
      <c r="B848" s="357"/>
      <c r="C848" s="357"/>
      <c r="D848" s="357"/>
      <c r="E848" s="357"/>
      <c r="F848" s="357"/>
      <c r="G848" s="357"/>
      <c r="H848" s="357"/>
      <c r="I848" s="357"/>
      <c r="J848" s="357"/>
      <c r="K848" s="357"/>
      <c r="L848" s="357"/>
      <c r="M848" s="357"/>
      <c r="N848" s="357"/>
      <c r="O848" s="357"/>
      <c r="P848" s="357"/>
      <c r="Q848" s="357"/>
      <c r="R848" s="357"/>
      <c r="S848" s="357"/>
      <c r="T848" s="357"/>
      <c r="U848" s="357"/>
      <c r="V848" s="357"/>
      <c r="W848" s="357"/>
      <c r="X848" s="357"/>
      <c r="Y848" s="357"/>
      <c r="Z848" s="357"/>
      <c r="AA848" s="357"/>
      <c r="AB848" s="357"/>
      <c r="AC848" s="357"/>
      <c r="AD848" s="357"/>
      <c r="AE848" s="357"/>
      <c r="AF848" s="357"/>
      <c r="AG848" s="357"/>
      <c r="AH848" s="357"/>
      <c r="AI848" s="357"/>
      <c r="AJ848" s="357"/>
      <c r="AK848" s="357"/>
      <c r="AL848" s="357"/>
      <c r="AM848" s="357"/>
      <c r="AN848" s="357"/>
      <c r="AO848" s="357"/>
      <c r="AP848" s="357"/>
      <c r="AQ848" s="357"/>
      <c r="AR848" s="357"/>
      <c r="AS848" s="357"/>
      <c r="AT848" s="357"/>
      <c r="AU848" s="357"/>
      <c r="AV848" s="357"/>
      <c r="AW848" s="357"/>
      <c r="AX848" s="357"/>
      <c r="AY848" s="357"/>
      <c r="AZ848" s="357"/>
      <c r="BA848" s="357"/>
      <c r="BB848" s="357"/>
    </row>
    <row r="849" ht="12.75" customHeight="1">
      <c r="A849" s="357"/>
      <c r="B849" s="357"/>
      <c r="C849" s="357"/>
      <c r="D849" s="357"/>
      <c r="E849" s="357"/>
      <c r="F849" s="357"/>
      <c r="G849" s="357"/>
      <c r="H849" s="357"/>
      <c r="I849" s="357"/>
      <c r="J849" s="357"/>
      <c r="K849" s="357"/>
      <c r="L849" s="357"/>
      <c r="M849" s="357"/>
      <c r="N849" s="357"/>
      <c r="O849" s="357"/>
      <c r="P849" s="357"/>
      <c r="Q849" s="357"/>
      <c r="R849" s="357"/>
      <c r="S849" s="357"/>
      <c r="T849" s="357"/>
      <c r="U849" s="357"/>
      <c r="V849" s="357"/>
      <c r="W849" s="357"/>
      <c r="X849" s="357"/>
      <c r="Y849" s="357"/>
      <c r="Z849" s="357"/>
      <c r="AA849" s="357"/>
      <c r="AB849" s="357"/>
      <c r="AC849" s="357"/>
      <c r="AD849" s="357"/>
      <c r="AE849" s="357"/>
      <c r="AF849" s="357"/>
      <c r="AG849" s="357"/>
      <c r="AH849" s="357"/>
      <c r="AI849" s="357"/>
      <c r="AJ849" s="357"/>
      <c r="AK849" s="357"/>
      <c r="AL849" s="357"/>
      <c r="AM849" s="357"/>
      <c r="AN849" s="357"/>
      <c r="AO849" s="357"/>
      <c r="AP849" s="357"/>
      <c r="AQ849" s="357"/>
      <c r="AR849" s="357"/>
      <c r="AS849" s="357"/>
      <c r="AT849" s="357"/>
      <c r="AU849" s="357"/>
      <c r="AV849" s="357"/>
      <c r="AW849" s="357"/>
      <c r="AX849" s="357"/>
      <c r="AY849" s="357"/>
      <c r="AZ849" s="357"/>
      <c r="BA849" s="357"/>
      <c r="BB849" s="357"/>
    </row>
    <row r="850" ht="12.75" customHeight="1">
      <c r="A850" s="357"/>
      <c r="B850" s="357"/>
      <c r="C850" s="357"/>
      <c r="D850" s="357"/>
      <c r="E850" s="357"/>
      <c r="F850" s="357"/>
      <c r="G850" s="357"/>
      <c r="H850" s="357"/>
      <c r="I850" s="357"/>
      <c r="J850" s="357"/>
      <c r="K850" s="357"/>
      <c r="L850" s="357"/>
      <c r="M850" s="357"/>
      <c r="N850" s="357"/>
      <c r="O850" s="357"/>
      <c r="P850" s="357"/>
      <c r="Q850" s="357"/>
      <c r="R850" s="357"/>
      <c r="S850" s="357"/>
      <c r="T850" s="357"/>
      <c r="U850" s="357"/>
      <c r="V850" s="357"/>
      <c r="W850" s="357"/>
      <c r="X850" s="357"/>
      <c r="Y850" s="357"/>
      <c r="Z850" s="357"/>
      <c r="AA850" s="357"/>
      <c r="AB850" s="357"/>
      <c r="AC850" s="357"/>
      <c r="AD850" s="357"/>
      <c r="AE850" s="357"/>
      <c r="AF850" s="357"/>
      <c r="AG850" s="357"/>
      <c r="AH850" s="357"/>
      <c r="AI850" s="357"/>
      <c r="AJ850" s="357"/>
      <c r="AK850" s="357"/>
      <c r="AL850" s="357"/>
      <c r="AM850" s="357"/>
      <c r="AN850" s="357"/>
      <c r="AO850" s="357"/>
      <c r="AP850" s="357"/>
      <c r="AQ850" s="357"/>
      <c r="AR850" s="357"/>
      <c r="AS850" s="357"/>
      <c r="AT850" s="357"/>
      <c r="AU850" s="357"/>
      <c r="AV850" s="357"/>
      <c r="AW850" s="357"/>
      <c r="AX850" s="357"/>
      <c r="AY850" s="357"/>
      <c r="AZ850" s="357"/>
      <c r="BA850" s="357"/>
      <c r="BB850" s="357"/>
    </row>
    <row r="851" ht="12.75" customHeight="1">
      <c r="A851" s="357"/>
      <c r="B851" s="357"/>
      <c r="C851" s="357"/>
      <c r="D851" s="357"/>
      <c r="E851" s="357"/>
      <c r="F851" s="357"/>
      <c r="G851" s="357"/>
      <c r="H851" s="357"/>
      <c r="I851" s="357"/>
      <c r="J851" s="357"/>
      <c r="K851" s="357"/>
      <c r="L851" s="357"/>
      <c r="M851" s="357"/>
      <c r="N851" s="357"/>
      <c r="O851" s="357"/>
      <c r="P851" s="357"/>
      <c r="Q851" s="357"/>
      <c r="R851" s="357"/>
      <c r="S851" s="357"/>
      <c r="T851" s="357"/>
      <c r="U851" s="357"/>
      <c r="V851" s="357"/>
      <c r="W851" s="357"/>
      <c r="X851" s="357"/>
      <c r="Y851" s="357"/>
      <c r="Z851" s="357"/>
      <c r="AA851" s="357"/>
      <c r="AB851" s="357"/>
      <c r="AC851" s="357"/>
      <c r="AD851" s="357"/>
      <c r="AE851" s="357"/>
      <c r="AF851" s="357"/>
      <c r="AG851" s="357"/>
      <c r="AH851" s="357"/>
      <c r="AI851" s="357"/>
      <c r="AJ851" s="357"/>
      <c r="AK851" s="357"/>
      <c r="AL851" s="357"/>
      <c r="AM851" s="357"/>
      <c r="AN851" s="357"/>
      <c r="AO851" s="357"/>
      <c r="AP851" s="357"/>
      <c r="AQ851" s="357"/>
      <c r="AR851" s="357"/>
      <c r="AS851" s="357"/>
      <c r="AT851" s="357"/>
      <c r="AU851" s="357"/>
      <c r="AV851" s="357"/>
      <c r="AW851" s="357"/>
      <c r="AX851" s="357"/>
      <c r="AY851" s="357"/>
      <c r="AZ851" s="357"/>
      <c r="BA851" s="357"/>
      <c r="BB851" s="357"/>
    </row>
    <row r="852" ht="12.75" customHeight="1">
      <c r="A852" s="357"/>
      <c r="B852" s="357"/>
      <c r="C852" s="357"/>
      <c r="D852" s="357"/>
      <c r="E852" s="357"/>
      <c r="F852" s="357"/>
      <c r="G852" s="357"/>
      <c r="H852" s="357"/>
      <c r="I852" s="357"/>
      <c r="J852" s="357"/>
      <c r="K852" s="357"/>
      <c r="L852" s="357"/>
      <c r="M852" s="357"/>
      <c r="N852" s="357"/>
      <c r="O852" s="357"/>
      <c r="P852" s="357"/>
      <c r="Q852" s="357"/>
      <c r="R852" s="357"/>
      <c r="S852" s="357"/>
      <c r="T852" s="357"/>
      <c r="U852" s="357"/>
      <c r="V852" s="357"/>
      <c r="W852" s="357"/>
      <c r="X852" s="357"/>
      <c r="Y852" s="357"/>
      <c r="Z852" s="357"/>
      <c r="AA852" s="357"/>
      <c r="AB852" s="357"/>
      <c r="AC852" s="357"/>
      <c r="AD852" s="357"/>
      <c r="AE852" s="357"/>
      <c r="AF852" s="357"/>
      <c r="AG852" s="357"/>
      <c r="AH852" s="357"/>
      <c r="AI852" s="357"/>
      <c r="AJ852" s="357"/>
      <c r="AK852" s="357"/>
      <c r="AL852" s="357"/>
      <c r="AM852" s="357"/>
      <c r="AN852" s="357"/>
      <c r="AO852" s="357"/>
      <c r="AP852" s="357"/>
      <c r="AQ852" s="357"/>
      <c r="AR852" s="357"/>
      <c r="AS852" s="357"/>
      <c r="AT852" s="357"/>
      <c r="AU852" s="357"/>
      <c r="AV852" s="357"/>
      <c r="AW852" s="357"/>
      <c r="AX852" s="357"/>
      <c r="AY852" s="357"/>
      <c r="AZ852" s="357"/>
      <c r="BA852" s="357"/>
      <c r="BB852" s="357"/>
    </row>
    <row r="853" ht="12.75" customHeight="1">
      <c r="A853" s="357"/>
      <c r="B853" s="357"/>
      <c r="C853" s="357"/>
      <c r="D853" s="357"/>
      <c r="E853" s="357"/>
      <c r="F853" s="357"/>
      <c r="G853" s="357"/>
      <c r="H853" s="357"/>
      <c r="I853" s="357"/>
      <c r="J853" s="357"/>
      <c r="K853" s="357"/>
      <c r="L853" s="357"/>
      <c r="M853" s="357"/>
      <c r="N853" s="357"/>
      <c r="O853" s="357"/>
      <c r="P853" s="357"/>
      <c r="Q853" s="357"/>
      <c r="R853" s="357"/>
      <c r="S853" s="357"/>
      <c r="T853" s="357"/>
      <c r="U853" s="357"/>
      <c r="V853" s="357"/>
      <c r="W853" s="357"/>
      <c r="X853" s="357"/>
      <c r="Y853" s="357"/>
      <c r="Z853" s="357"/>
      <c r="AA853" s="357"/>
      <c r="AB853" s="357"/>
      <c r="AC853" s="357"/>
      <c r="AD853" s="357"/>
      <c r="AE853" s="357"/>
      <c r="AF853" s="357"/>
      <c r="AG853" s="357"/>
      <c r="AH853" s="357"/>
      <c r="AI853" s="357"/>
      <c r="AJ853" s="357"/>
      <c r="AK853" s="357"/>
      <c r="AL853" s="357"/>
      <c r="AM853" s="357"/>
      <c r="AN853" s="357"/>
      <c r="AO853" s="357"/>
      <c r="AP853" s="357"/>
      <c r="AQ853" s="357"/>
      <c r="AR853" s="357"/>
      <c r="AS853" s="357"/>
      <c r="AT853" s="357"/>
      <c r="AU853" s="357"/>
      <c r="AV853" s="357"/>
      <c r="AW853" s="357"/>
      <c r="AX853" s="357"/>
      <c r="AY853" s="357"/>
      <c r="AZ853" s="357"/>
      <c r="BA853" s="357"/>
      <c r="BB853" s="357"/>
    </row>
    <row r="854" ht="12.75" customHeight="1">
      <c r="A854" s="357"/>
      <c r="B854" s="357"/>
      <c r="C854" s="357"/>
      <c r="D854" s="357"/>
      <c r="E854" s="357"/>
      <c r="F854" s="357"/>
      <c r="G854" s="357"/>
      <c r="H854" s="357"/>
      <c r="I854" s="357"/>
      <c r="J854" s="357"/>
      <c r="K854" s="357"/>
      <c r="L854" s="357"/>
      <c r="M854" s="357"/>
      <c r="N854" s="357"/>
      <c r="O854" s="357"/>
      <c r="P854" s="357"/>
      <c r="Q854" s="357"/>
      <c r="R854" s="357"/>
      <c r="S854" s="357"/>
      <c r="T854" s="357"/>
      <c r="U854" s="357"/>
      <c r="V854" s="357"/>
      <c r="W854" s="357"/>
      <c r="X854" s="357"/>
      <c r="Y854" s="357"/>
      <c r="Z854" s="357"/>
      <c r="AA854" s="357"/>
      <c r="AB854" s="357"/>
      <c r="AC854" s="357"/>
      <c r="AD854" s="357"/>
      <c r="AE854" s="357"/>
      <c r="AF854" s="357"/>
      <c r="AG854" s="357"/>
      <c r="AH854" s="357"/>
      <c r="AI854" s="357"/>
      <c r="AJ854" s="357"/>
      <c r="AK854" s="357"/>
      <c r="AL854" s="357"/>
      <c r="AM854" s="357"/>
      <c r="AN854" s="357"/>
      <c r="AO854" s="357"/>
      <c r="AP854" s="357"/>
      <c r="AQ854" s="357"/>
      <c r="AR854" s="357"/>
      <c r="AS854" s="357"/>
      <c r="AT854" s="357"/>
      <c r="AU854" s="357"/>
      <c r="AV854" s="357"/>
      <c r="AW854" s="357"/>
      <c r="AX854" s="357"/>
      <c r="AY854" s="357"/>
      <c r="AZ854" s="357"/>
      <c r="BA854" s="357"/>
      <c r="BB854" s="357"/>
    </row>
    <row r="855" ht="12.75" customHeight="1">
      <c r="A855" s="357"/>
      <c r="B855" s="357"/>
      <c r="C855" s="357"/>
      <c r="D855" s="357"/>
      <c r="E855" s="357"/>
      <c r="F855" s="357"/>
      <c r="G855" s="357"/>
      <c r="H855" s="357"/>
      <c r="I855" s="357"/>
      <c r="J855" s="357"/>
      <c r="K855" s="357"/>
      <c r="L855" s="357"/>
      <c r="M855" s="357"/>
      <c r="N855" s="357"/>
      <c r="O855" s="357"/>
      <c r="P855" s="357"/>
      <c r="Q855" s="357"/>
      <c r="R855" s="357"/>
      <c r="S855" s="357"/>
      <c r="T855" s="357"/>
      <c r="U855" s="357"/>
      <c r="V855" s="357"/>
      <c r="W855" s="357"/>
      <c r="X855" s="357"/>
      <c r="Y855" s="357"/>
      <c r="Z855" s="357"/>
      <c r="AA855" s="357"/>
      <c r="AB855" s="357"/>
      <c r="AC855" s="357"/>
      <c r="AD855" s="357"/>
      <c r="AE855" s="357"/>
      <c r="AF855" s="357"/>
      <c r="AG855" s="357"/>
      <c r="AH855" s="357"/>
      <c r="AI855" s="357"/>
      <c r="AJ855" s="357"/>
      <c r="AK855" s="357"/>
      <c r="AL855" s="357"/>
      <c r="AM855" s="357"/>
      <c r="AN855" s="357"/>
      <c r="AO855" s="357"/>
      <c r="AP855" s="357"/>
      <c r="AQ855" s="357"/>
      <c r="AR855" s="357"/>
      <c r="AS855" s="357"/>
      <c r="AT855" s="357"/>
      <c r="AU855" s="357"/>
      <c r="AV855" s="357"/>
      <c r="AW855" s="357"/>
      <c r="AX855" s="357"/>
      <c r="AY855" s="357"/>
      <c r="AZ855" s="357"/>
      <c r="BA855" s="357"/>
      <c r="BB855" s="357"/>
    </row>
    <row r="856" ht="12.75" customHeight="1">
      <c r="A856" s="357"/>
      <c r="B856" s="357"/>
      <c r="C856" s="357"/>
      <c r="D856" s="357"/>
      <c r="E856" s="357"/>
      <c r="F856" s="357"/>
      <c r="G856" s="357"/>
      <c r="H856" s="357"/>
      <c r="I856" s="357"/>
      <c r="J856" s="357"/>
      <c r="K856" s="357"/>
      <c r="L856" s="357"/>
      <c r="M856" s="357"/>
      <c r="N856" s="357"/>
      <c r="O856" s="357"/>
      <c r="P856" s="357"/>
      <c r="Q856" s="357"/>
      <c r="R856" s="357"/>
      <c r="S856" s="357"/>
      <c r="T856" s="357"/>
      <c r="U856" s="357"/>
      <c r="V856" s="357"/>
      <c r="W856" s="357"/>
      <c r="X856" s="357"/>
      <c r="Y856" s="357"/>
      <c r="Z856" s="357"/>
      <c r="AA856" s="357"/>
      <c r="AB856" s="357"/>
      <c r="AC856" s="357"/>
      <c r="AD856" s="357"/>
      <c r="AE856" s="357"/>
      <c r="AF856" s="357"/>
      <c r="AG856" s="357"/>
      <c r="AH856" s="357"/>
      <c r="AI856" s="357"/>
      <c r="AJ856" s="357"/>
      <c r="AK856" s="357"/>
      <c r="AL856" s="357"/>
      <c r="AM856" s="357"/>
      <c r="AN856" s="357"/>
      <c r="AO856" s="357"/>
      <c r="AP856" s="357"/>
      <c r="AQ856" s="357"/>
      <c r="AR856" s="357"/>
      <c r="AS856" s="357"/>
      <c r="AT856" s="357"/>
      <c r="AU856" s="357"/>
      <c r="AV856" s="357"/>
      <c r="AW856" s="357"/>
      <c r="AX856" s="357"/>
      <c r="AY856" s="357"/>
      <c r="AZ856" s="357"/>
      <c r="BA856" s="357"/>
      <c r="BB856" s="357"/>
    </row>
    <row r="857" ht="12.75" customHeight="1">
      <c r="A857" s="357"/>
      <c r="B857" s="357"/>
      <c r="C857" s="357"/>
      <c r="D857" s="357"/>
      <c r="E857" s="357"/>
      <c r="F857" s="357"/>
      <c r="G857" s="357"/>
      <c r="H857" s="357"/>
      <c r="I857" s="357"/>
      <c r="J857" s="357"/>
      <c r="K857" s="357"/>
      <c r="L857" s="357"/>
      <c r="M857" s="357"/>
      <c r="N857" s="357"/>
      <c r="O857" s="357"/>
      <c r="P857" s="357"/>
      <c r="Q857" s="357"/>
      <c r="R857" s="357"/>
      <c r="S857" s="357"/>
      <c r="T857" s="357"/>
      <c r="U857" s="357"/>
      <c r="V857" s="357"/>
      <c r="W857" s="357"/>
      <c r="X857" s="357"/>
      <c r="Y857" s="357"/>
      <c r="Z857" s="357"/>
      <c r="AA857" s="357"/>
      <c r="AB857" s="357"/>
      <c r="AC857" s="357"/>
      <c r="AD857" s="357"/>
      <c r="AE857" s="357"/>
      <c r="AF857" s="357"/>
      <c r="AG857" s="357"/>
      <c r="AH857" s="357"/>
      <c r="AI857" s="357"/>
      <c r="AJ857" s="357"/>
      <c r="AK857" s="357"/>
      <c r="AL857" s="357"/>
      <c r="AM857" s="357"/>
      <c r="AN857" s="357"/>
      <c r="AO857" s="357"/>
      <c r="AP857" s="357"/>
      <c r="AQ857" s="357"/>
      <c r="AR857" s="357"/>
      <c r="AS857" s="357"/>
      <c r="AT857" s="357"/>
      <c r="AU857" s="357"/>
      <c r="AV857" s="357"/>
      <c r="AW857" s="357"/>
      <c r="AX857" s="357"/>
      <c r="AY857" s="357"/>
      <c r="AZ857" s="357"/>
      <c r="BA857" s="357"/>
      <c r="BB857" s="357"/>
    </row>
    <row r="858" ht="12.75" customHeight="1">
      <c r="A858" s="357"/>
      <c r="B858" s="357"/>
      <c r="C858" s="357"/>
      <c r="D858" s="357"/>
      <c r="E858" s="357"/>
      <c r="F858" s="357"/>
      <c r="G858" s="357"/>
      <c r="H858" s="357"/>
      <c r="I858" s="357"/>
      <c r="J858" s="357"/>
      <c r="K858" s="357"/>
      <c r="L858" s="357"/>
      <c r="M858" s="357"/>
      <c r="N858" s="357"/>
      <c r="O858" s="357"/>
      <c r="P858" s="357"/>
      <c r="Q858" s="357"/>
      <c r="R858" s="357"/>
      <c r="S858" s="357"/>
      <c r="T858" s="357"/>
      <c r="U858" s="357"/>
      <c r="V858" s="357"/>
      <c r="W858" s="357"/>
      <c r="X858" s="357"/>
      <c r="Y858" s="357"/>
      <c r="Z858" s="357"/>
      <c r="AA858" s="357"/>
      <c r="AB858" s="357"/>
      <c r="AC858" s="357"/>
      <c r="AD858" s="357"/>
      <c r="AE858" s="357"/>
      <c r="AF858" s="357"/>
      <c r="AG858" s="357"/>
      <c r="AH858" s="357"/>
      <c r="AI858" s="357"/>
      <c r="AJ858" s="357"/>
      <c r="AK858" s="357"/>
      <c r="AL858" s="357"/>
      <c r="AM858" s="357"/>
      <c r="AN858" s="357"/>
      <c r="AO858" s="357"/>
      <c r="AP858" s="357"/>
      <c r="AQ858" s="357"/>
      <c r="AR858" s="357"/>
      <c r="AS858" s="357"/>
      <c r="AT858" s="357"/>
      <c r="AU858" s="357"/>
      <c r="AV858" s="357"/>
      <c r="AW858" s="357"/>
      <c r="AX858" s="357"/>
      <c r="AY858" s="357"/>
      <c r="AZ858" s="357"/>
      <c r="BA858" s="357"/>
      <c r="BB858" s="357"/>
    </row>
    <row r="859" ht="12.75" customHeight="1">
      <c r="A859" s="357"/>
      <c r="B859" s="357"/>
      <c r="C859" s="357"/>
      <c r="D859" s="357"/>
      <c r="E859" s="357"/>
      <c r="F859" s="357"/>
      <c r="G859" s="357"/>
      <c r="H859" s="357"/>
      <c r="I859" s="357"/>
      <c r="J859" s="357"/>
      <c r="K859" s="357"/>
      <c r="L859" s="357"/>
      <c r="M859" s="357"/>
      <c r="N859" s="357"/>
      <c r="O859" s="357"/>
      <c r="P859" s="357"/>
      <c r="Q859" s="357"/>
      <c r="R859" s="357"/>
      <c r="S859" s="357"/>
      <c r="T859" s="357"/>
      <c r="U859" s="357"/>
      <c r="V859" s="357"/>
      <c r="W859" s="357"/>
      <c r="X859" s="357"/>
      <c r="Y859" s="357"/>
      <c r="Z859" s="357"/>
      <c r="AA859" s="357"/>
      <c r="AB859" s="357"/>
      <c r="AC859" s="357"/>
      <c r="AD859" s="357"/>
      <c r="AE859" s="357"/>
      <c r="AF859" s="357"/>
      <c r="AG859" s="357"/>
      <c r="AH859" s="357"/>
      <c r="AI859" s="357"/>
      <c r="AJ859" s="357"/>
      <c r="AK859" s="357"/>
      <c r="AL859" s="357"/>
      <c r="AM859" s="357"/>
      <c r="AN859" s="357"/>
      <c r="AO859" s="357"/>
      <c r="AP859" s="357"/>
      <c r="AQ859" s="357"/>
      <c r="AR859" s="357"/>
      <c r="AS859" s="357"/>
      <c r="AT859" s="357"/>
      <c r="AU859" s="357"/>
      <c r="AV859" s="357"/>
      <c r="AW859" s="357"/>
      <c r="AX859" s="357"/>
      <c r="AY859" s="357"/>
      <c r="AZ859" s="357"/>
      <c r="BA859" s="357"/>
      <c r="BB859" s="357"/>
    </row>
    <row r="860" ht="12.75" customHeight="1">
      <c r="A860" s="357"/>
      <c r="B860" s="357"/>
      <c r="C860" s="357"/>
      <c r="D860" s="357"/>
      <c r="E860" s="357"/>
      <c r="F860" s="357"/>
      <c r="G860" s="357"/>
      <c r="H860" s="357"/>
      <c r="I860" s="357"/>
      <c r="J860" s="357"/>
      <c r="K860" s="357"/>
      <c r="L860" s="357"/>
      <c r="M860" s="357"/>
      <c r="N860" s="357"/>
      <c r="O860" s="357"/>
      <c r="P860" s="357"/>
      <c r="Q860" s="357"/>
      <c r="R860" s="357"/>
      <c r="S860" s="357"/>
      <c r="T860" s="357"/>
      <c r="U860" s="357"/>
      <c r="V860" s="357"/>
      <c r="W860" s="357"/>
      <c r="X860" s="357"/>
      <c r="Y860" s="357"/>
      <c r="Z860" s="357"/>
      <c r="AA860" s="357"/>
      <c r="AB860" s="357"/>
      <c r="AC860" s="357"/>
      <c r="AD860" s="357"/>
      <c r="AE860" s="357"/>
      <c r="AF860" s="357"/>
      <c r="AG860" s="357"/>
      <c r="AH860" s="357"/>
      <c r="AI860" s="357"/>
      <c r="AJ860" s="357"/>
      <c r="AK860" s="357"/>
      <c r="AL860" s="357"/>
      <c r="AM860" s="357"/>
      <c r="AN860" s="357"/>
      <c r="AO860" s="357"/>
      <c r="AP860" s="357"/>
      <c r="AQ860" s="357"/>
      <c r="AR860" s="357"/>
      <c r="AS860" s="357"/>
      <c r="AT860" s="357"/>
      <c r="AU860" s="357"/>
      <c r="AV860" s="357"/>
      <c r="AW860" s="357"/>
      <c r="AX860" s="357"/>
      <c r="AY860" s="357"/>
      <c r="AZ860" s="357"/>
      <c r="BA860" s="357"/>
      <c r="BB860" s="357"/>
    </row>
    <row r="861" ht="12.75" customHeight="1">
      <c r="A861" s="357"/>
      <c r="B861" s="357"/>
      <c r="C861" s="357"/>
      <c r="D861" s="357"/>
      <c r="E861" s="357"/>
      <c r="F861" s="357"/>
      <c r="G861" s="357"/>
      <c r="H861" s="357"/>
      <c r="I861" s="357"/>
      <c r="J861" s="357"/>
      <c r="K861" s="357"/>
      <c r="L861" s="357"/>
      <c r="M861" s="357"/>
      <c r="N861" s="357"/>
      <c r="O861" s="357"/>
      <c r="P861" s="357"/>
      <c r="Q861" s="357"/>
      <c r="R861" s="357"/>
      <c r="S861" s="357"/>
      <c r="T861" s="357"/>
      <c r="U861" s="357"/>
      <c r="V861" s="357"/>
      <c r="W861" s="357"/>
      <c r="X861" s="357"/>
      <c r="Y861" s="357"/>
      <c r="Z861" s="357"/>
      <c r="AA861" s="357"/>
      <c r="AB861" s="357"/>
      <c r="AC861" s="357"/>
      <c r="AD861" s="357"/>
      <c r="AE861" s="357"/>
      <c r="AF861" s="357"/>
      <c r="AG861" s="357"/>
      <c r="AH861" s="357"/>
      <c r="AI861" s="357"/>
      <c r="AJ861" s="357"/>
      <c r="AK861" s="357"/>
      <c r="AL861" s="357"/>
      <c r="AM861" s="357"/>
      <c r="AN861" s="357"/>
      <c r="AO861" s="357"/>
      <c r="AP861" s="357"/>
      <c r="AQ861" s="357"/>
      <c r="AR861" s="357"/>
      <c r="AS861" s="357"/>
      <c r="AT861" s="357"/>
      <c r="AU861" s="357"/>
      <c r="AV861" s="357"/>
      <c r="AW861" s="357"/>
      <c r="AX861" s="357"/>
      <c r="AY861" s="357"/>
      <c r="AZ861" s="357"/>
      <c r="BA861" s="357"/>
      <c r="BB861" s="357"/>
    </row>
    <row r="862" ht="12.75" customHeight="1">
      <c r="A862" s="357"/>
      <c r="B862" s="357"/>
      <c r="C862" s="357"/>
      <c r="D862" s="357"/>
      <c r="E862" s="357"/>
      <c r="F862" s="357"/>
      <c r="G862" s="357"/>
      <c r="H862" s="357"/>
      <c r="I862" s="357"/>
      <c r="J862" s="357"/>
      <c r="K862" s="357"/>
      <c r="L862" s="357"/>
      <c r="M862" s="357"/>
      <c r="N862" s="357"/>
      <c r="O862" s="357"/>
      <c r="P862" s="357"/>
      <c r="Q862" s="357"/>
      <c r="R862" s="357"/>
      <c r="S862" s="357"/>
      <c r="T862" s="357"/>
      <c r="U862" s="357"/>
      <c r="V862" s="357"/>
      <c r="W862" s="357"/>
      <c r="X862" s="357"/>
      <c r="Y862" s="357"/>
      <c r="Z862" s="357"/>
      <c r="AA862" s="357"/>
      <c r="AB862" s="357"/>
      <c r="AC862" s="357"/>
      <c r="AD862" s="357"/>
      <c r="AE862" s="357"/>
      <c r="AF862" s="357"/>
      <c r="AG862" s="357"/>
      <c r="AH862" s="357"/>
      <c r="AI862" s="357"/>
      <c r="AJ862" s="357"/>
      <c r="AK862" s="357"/>
      <c r="AL862" s="357"/>
      <c r="AM862" s="357"/>
      <c r="AN862" s="357"/>
      <c r="AO862" s="357"/>
      <c r="AP862" s="357"/>
      <c r="AQ862" s="357"/>
      <c r="AR862" s="357"/>
      <c r="AS862" s="357"/>
      <c r="AT862" s="357"/>
      <c r="AU862" s="357"/>
      <c r="AV862" s="357"/>
      <c r="AW862" s="357"/>
      <c r="AX862" s="357"/>
      <c r="AY862" s="357"/>
      <c r="AZ862" s="357"/>
      <c r="BA862" s="357"/>
      <c r="BB862" s="357"/>
    </row>
    <row r="863" ht="12.75" customHeight="1">
      <c r="A863" s="357"/>
      <c r="B863" s="357"/>
      <c r="C863" s="357"/>
      <c r="D863" s="357"/>
      <c r="E863" s="357"/>
      <c r="F863" s="357"/>
      <c r="G863" s="357"/>
      <c r="H863" s="357"/>
      <c r="I863" s="357"/>
      <c r="J863" s="357"/>
      <c r="K863" s="357"/>
      <c r="L863" s="357"/>
      <c r="M863" s="357"/>
      <c r="N863" s="357"/>
      <c r="O863" s="357"/>
      <c r="P863" s="357"/>
      <c r="Q863" s="357"/>
      <c r="R863" s="357"/>
      <c r="S863" s="357"/>
      <c r="T863" s="357"/>
      <c r="U863" s="357"/>
      <c r="V863" s="357"/>
      <c r="W863" s="357"/>
      <c r="X863" s="357"/>
      <c r="Y863" s="357"/>
      <c r="Z863" s="357"/>
      <c r="AA863" s="357"/>
      <c r="AB863" s="357"/>
      <c r="AC863" s="357"/>
      <c r="AD863" s="357"/>
      <c r="AE863" s="357"/>
      <c r="AF863" s="357"/>
      <c r="AG863" s="357"/>
      <c r="AH863" s="357"/>
      <c r="AI863" s="357"/>
      <c r="AJ863" s="357"/>
      <c r="AK863" s="357"/>
      <c r="AL863" s="357"/>
      <c r="AM863" s="357"/>
      <c r="AN863" s="357"/>
      <c r="AO863" s="357"/>
      <c r="AP863" s="357"/>
      <c r="AQ863" s="357"/>
      <c r="AR863" s="357"/>
      <c r="AS863" s="357"/>
      <c r="AT863" s="357"/>
      <c r="AU863" s="357"/>
      <c r="AV863" s="357"/>
      <c r="AW863" s="357"/>
      <c r="AX863" s="357"/>
      <c r="AY863" s="357"/>
      <c r="AZ863" s="357"/>
      <c r="BA863" s="357"/>
      <c r="BB863" s="357"/>
    </row>
    <row r="864" ht="12.75" customHeight="1">
      <c r="A864" s="357"/>
      <c r="B864" s="357"/>
      <c r="C864" s="357"/>
      <c r="D864" s="357"/>
      <c r="E864" s="357"/>
      <c r="F864" s="357"/>
      <c r="G864" s="357"/>
      <c r="H864" s="357"/>
      <c r="I864" s="357"/>
      <c r="J864" s="357"/>
      <c r="K864" s="357"/>
      <c r="L864" s="357"/>
      <c r="M864" s="357"/>
      <c r="N864" s="357"/>
      <c r="O864" s="357"/>
      <c r="P864" s="357"/>
      <c r="Q864" s="357"/>
      <c r="R864" s="357"/>
      <c r="S864" s="357"/>
      <c r="T864" s="357"/>
      <c r="U864" s="357"/>
      <c r="V864" s="357"/>
      <c r="W864" s="357"/>
      <c r="X864" s="357"/>
      <c r="Y864" s="357"/>
      <c r="Z864" s="357"/>
      <c r="AA864" s="357"/>
      <c r="AB864" s="357"/>
      <c r="AC864" s="357"/>
      <c r="AD864" s="357"/>
      <c r="AE864" s="357"/>
      <c r="AF864" s="357"/>
      <c r="AG864" s="357"/>
      <c r="AH864" s="357"/>
      <c r="AI864" s="357"/>
      <c r="AJ864" s="357"/>
      <c r="AK864" s="357"/>
      <c r="AL864" s="357"/>
      <c r="AM864" s="357"/>
      <c r="AN864" s="357"/>
      <c r="AO864" s="357"/>
      <c r="AP864" s="357"/>
      <c r="AQ864" s="357"/>
      <c r="AR864" s="357"/>
      <c r="AS864" s="357"/>
      <c r="AT864" s="357"/>
      <c r="AU864" s="357"/>
      <c r="AV864" s="357"/>
      <c r="AW864" s="357"/>
      <c r="AX864" s="357"/>
      <c r="AY864" s="357"/>
      <c r="AZ864" s="357"/>
      <c r="BA864" s="357"/>
      <c r="BB864" s="357"/>
    </row>
    <row r="865" ht="12.75" customHeight="1">
      <c r="A865" s="357"/>
      <c r="B865" s="357"/>
      <c r="C865" s="357"/>
      <c r="D865" s="357"/>
      <c r="E865" s="357"/>
      <c r="F865" s="357"/>
      <c r="G865" s="357"/>
      <c r="H865" s="357"/>
      <c r="I865" s="357"/>
      <c r="J865" s="357"/>
      <c r="K865" s="357"/>
      <c r="L865" s="357"/>
      <c r="M865" s="357"/>
      <c r="N865" s="357"/>
      <c r="O865" s="357"/>
      <c r="P865" s="357"/>
      <c r="Q865" s="357"/>
      <c r="R865" s="357"/>
      <c r="S865" s="357"/>
      <c r="T865" s="357"/>
      <c r="U865" s="357"/>
      <c r="V865" s="357"/>
      <c r="W865" s="357"/>
      <c r="X865" s="357"/>
      <c r="Y865" s="357"/>
      <c r="Z865" s="357"/>
      <c r="AA865" s="357"/>
      <c r="AB865" s="357"/>
      <c r="AC865" s="357"/>
      <c r="AD865" s="357"/>
      <c r="AE865" s="357"/>
      <c r="AF865" s="357"/>
      <c r="AG865" s="357"/>
      <c r="AH865" s="357"/>
      <c r="AI865" s="357"/>
      <c r="AJ865" s="357"/>
      <c r="AK865" s="357"/>
      <c r="AL865" s="357"/>
      <c r="AM865" s="357"/>
      <c r="AN865" s="357"/>
      <c r="AO865" s="357"/>
      <c r="AP865" s="357"/>
      <c r="AQ865" s="357"/>
      <c r="AR865" s="357"/>
      <c r="AS865" s="357"/>
      <c r="AT865" s="357"/>
      <c r="AU865" s="357"/>
      <c r="AV865" s="357"/>
      <c r="AW865" s="357"/>
      <c r="AX865" s="357"/>
      <c r="AY865" s="357"/>
      <c r="AZ865" s="357"/>
      <c r="BA865" s="357"/>
      <c r="BB865" s="357"/>
    </row>
    <row r="866" ht="12.75" customHeight="1">
      <c r="A866" s="357"/>
      <c r="B866" s="357"/>
      <c r="C866" s="357"/>
      <c r="D866" s="357"/>
      <c r="E866" s="357"/>
      <c r="F866" s="357"/>
      <c r="G866" s="357"/>
      <c r="H866" s="357"/>
      <c r="I866" s="357"/>
      <c r="J866" s="357"/>
      <c r="K866" s="357"/>
      <c r="L866" s="357"/>
      <c r="M866" s="357"/>
      <c r="N866" s="357"/>
      <c r="O866" s="357"/>
      <c r="P866" s="357"/>
      <c r="Q866" s="357"/>
      <c r="R866" s="357"/>
      <c r="S866" s="357"/>
      <c r="T866" s="357"/>
      <c r="U866" s="357"/>
      <c r="V866" s="357"/>
      <c r="W866" s="357"/>
      <c r="X866" s="357"/>
      <c r="Y866" s="357"/>
      <c r="Z866" s="357"/>
      <c r="AA866" s="357"/>
      <c r="AB866" s="357"/>
      <c r="AC866" s="357"/>
      <c r="AD866" s="357"/>
      <c r="AE866" s="357"/>
      <c r="AF866" s="357"/>
      <c r="AG866" s="357"/>
      <c r="AH866" s="357"/>
      <c r="AI866" s="357"/>
      <c r="AJ866" s="357"/>
      <c r="AK866" s="357"/>
      <c r="AL866" s="357"/>
      <c r="AM866" s="357"/>
      <c r="AN866" s="357"/>
      <c r="AO866" s="357"/>
      <c r="AP866" s="357"/>
      <c r="AQ866" s="357"/>
      <c r="AR866" s="357"/>
      <c r="AS866" s="357"/>
      <c r="AT866" s="357"/>
      <c r="AU866" s="357"/>
      <c r="AV866" s="357"/>
      <c r="AW866" s="357"/>
      <c r="AX866" s="357"/>
      <c r="AY866" s="357"/>
      <c r="AZ866" s="357"/>
      <c r="BA866" s="357"/>
      <c r="BB866" s="357"/>
    </row>
    <row r="867" ht="12.75" customHeight="1">
      <c r="A867" s="357"/>
      <c r="B867" s="357"/>
      <c r="C867" s="357"/>
      <c r="D867" s="357"/>
      <c r="E867" s="357"/>
      <c r="F867" s="357"/>
      <c r="G867" s="357"/>
      <c r="H867" s="357"/>
      <c r="I867" s="357"/>
      <c r="J867" s="357"/>
      <c r="K867" s="357"/>
      <c r="L867" s="357"/>
      <c r="M867" s="357"/>
      <c r="N867" s="357"/>
      <c r="O867" s="357"/>
      <c r="P867" s="357"/>
      <c r="Q867" s="357"/>
      <c r="R867" s="357"/>
      <c r="S867" s="357"/>
      <c r="T867" s="357"/>
      <c r="U867" s="357"/>
      <c r="V867" s="357"/>
      <c r="W867" s="357"/>
      <c r="X867" s="357"/>
      <c r="Y867" s="357"/>
      <c r="Z867" s="357"/>
      <c r="AA867" s="357"/>
      <c r="AB867" s="357"/>
      <c r="AC867" s="357"/>
      <c r="AD867" s="357"/>
      <c r="AE867" s="357"/>
      <c r="AF867" s="357"/>
      <c r="AG867" s="357"/>
      <c r="AH867" s="357"/>
      <c r="AI867" s="357"/>
      <c r="AJ867" s="357"/>
      <c r="AK867" s="357"/>
      <c r="AL867" s="357"/>
      <c r="AM867" s="357"/>
      <c r="AN867" s="357"/>
      <c r="AO867" s="357"/>
      <c r="AP867" s="357"/>
      <c r="AQ867" s="357"/>
      <c r="AR867" s="357"/>
      <c r="AS867" s="357"/>
      <c r="AT867" s="357"/>
      <c r="AU867" s="357"/>
      <c r="AV867" s="357"/>
      <c r="AW867" s="357"/>
      <c r="AX867" s="357"/>
      <c r="AY867" s="357"/>
      <c r="AZ867" s="357"/>
      <c r="BA867" s="357"/>
      <c r="BB867" s="357"/>
    </row>
    <row r="868" ht="12.75" customHeight="1">
      <c r="A868" s="357"/>
      <c r="B868" s="357"/>
      <c r="C868" s="357"/>
      <c r="D868" s="357"/>
      <c r="E868" s="357"/>
      <c r="F868" s="357"/>
      <c r="G868" s="357"/>
      <c r="H868" s="357"/>
      <c r="I868" s="357"/>
      <c r="J868" s="357"/>
      <c r="K868" s="357"/>
      <c r="L868" s="357"/>
      <c r="M868" s="357"/>
      <c r="N868" s="357"/>
      <c r="O868" s="357"/>
      <c r="P868" s="357"/>
      <c r="Q868" s="357"/>
      <c r="R868" s="357"/>
      <c r="S868" s="357"/>
      <c r="T868" s="357"/>
      <c r="U868" s="357"/>
      <c r="V868" s="357"/>
      <c r="W868" s="357"/>
      <c r="X868" s="357"/>
      <c r="Y868" s="357"/>
      <c r="Z868" s="357"/>
      <c r="AA868" s="357"/>
      <c r="AB868" s="357"/>
      <c r="AC868" s="357"/>
      <c r="AD868" s="357"/>
      <c r="AE868" s="357"/>
      <c r="AF868" s="357"/>
      <c r="AG868" s="357"/>
      <c r="AH868" s="357"/>
      <c r="AI868" s="357"/>
      <c r="AJ868" s="357"/>
      <c r="AK868" s="357"/>
      <c r="AL868" s="357"/>
      <c r="AM868" s="357"/>
      <c r="AN868" s="357"/>
      <c r="AO868" s="357"/>
      <c r="AP868" s="357"/>
      <c r="AQ868" s="357"/>
      <c r="AR868" s="357"/>
      <c r="AS868" s="357"/>
      <c r="AT868" s="357"/>
      <c r="AU868" s="357"/>
      <c r="AV868" s="357"/>
      <c r="AW868" s="357"/>
      <c r="AX868" s="357"/>
      <c r="AY868" s="357"/>
      <c r="AZ868" s="357"/>
      <c r="BA868" s="357"/>
      <c r="BB868" s="357"/>
    </row>
    <row r="869" ht="12.75" customHeight="1">
      <c r="A869" s="357"/>
      <c r="B869" s="357"/>
      <c r="C869" s="357"/>
      <c r="D869" s="357"/>
      <c r="E869" s="357"/>
      <c r="F869" s="357"/>
      <c r="G869" s="357"/>
      <c r="H869" s="357"/>
      <c r="I869" s="357"/>
      <c r="J869" s="357"/>
      <c r="K869" s="357"/>
      <c r="L869" s="357"/>
      <c r="M869" s="357"/>
      <c r="N869" s="357"/>
      <c r="O869" s="357"/>
      <c r="P869" s="357"/>
      <c r="Q869" s="357"/>
      <c r="R869" s="357"/>
      <c r="S869" s="357"/>
      <c r="T869" s="357"/>
      <c r="U869" s="357"/>
      <c r="V869" s="357"/>
      <c r="W869" s="357"/>
      <c r="X869" s="357"/>
      <c r="Y869" s="357"/>
      <c r="Z869" s="357"/>
      <c r="AA869" s="357"/>
      <c r="AB869" s="357"/>
      <c r="AC869" s="357"/>
      <c r="AD869" s="357"/>
      <c r="AE869" s="357"/>
      <c r="AF869" s="357"/>
      <c r="AG869" s="357"/>
      <c r="AH869" s="357"/>
      <c r="AI869" s="357"/>
      <c r="AJ869" s="357"/>
      <c r="AK869" s="357"/>
      <c r="AL869" s="357"/>
      <c r="AM869" s="357"/>
      <c r="AN869" s="357"/>
      <c r="AO869" s="357"/>
      <c r="AP869" s="357"/>
      <c r="AQ869" s="357"/>
      <c r="AR869" s="357"/>
      <c r="AS869" s="357"/>
      <c r="AT869" s="357"/>
      <c r="AU869" s="357"/>
      <c r="AV869" s="357"/>
      <c r="AW869" s="357"/>
      <c r="AX869" s="357"/>
      <c r="AY869" s="357"/>
      <c r="AZ869" s="357"/>
      <c r="BA869" s="357"/>
      <c r="BB869" s="357"/>
    </row>
    <row r="870" ht="12.75" customHeight="1">
      <c r="A870" s="357"/>
      <c r="B870" s="357"/>
      <c r="C870" s="357"/>
      <c r="D870" s="357"/>
      <c r="E870" s="357"/>
      <c r="F870" s="357"/>
      <c r="G870" s="357"/>
      <c r="H870" s="357"/>
      <c r="I870" s="357"/>
      <c r="J870" s="357"/>
      <c r="K870" s="357"/>
      <c r="L870" s="357"/>
      <c r="M870" s="357"/>
      <c r="N870" s="357"/>
      <c r="O870" s="357"/>
      <c r="P870" s="357"/>
      <c r="Q870" s="357"/>
      <c r="R870" s="357"/>
      <c r="S870" s="357"/>
      <c r="T870" s="357"/>
      <c r="U870" s="357"/>
      <c r="V870" s="357"/>
      <c r="W870" s="357"/>
      <c r="X870" s="357"/>
      <c r="Y870" s="357"/>
      <c r="Z870" s="357"/>
      <c r="AA870" s="357"/>
      <c r="AB870" s="357"/>
      <c r="AC870" s="357"/>
      <c r="AD870" s="357"/>
      <c r="AE870" s="357"/>
      <c r="AF870" s="357"/>
      <c r="AG870" s="357"/>
      <c r="AH870" s="357"/>
      <c r="AI870" s="357"/>
      <c r="AJ870" s="357"/>
      <c r="AK870" s="357"/>
      <c r="AL870" s="357"/>
      <c r="AM870" s="357"/>
      <c r="AN870" s="357"/>
      <c r="AO870" s="357"/>
      <c r="AP870" s="357"/>
      <c r="AQ870" s="357"/>
      <c r="AR870" s="357"/>
      <c r="AS870" s="357"/>
      <c r="AT870" s="357"/>
      <c r="AU870" s="357"/>
      <c r="AV870" s="357"/>
      <c r="AW870" s="357"/>
      <c r="AX870" s="357"/>
      <c r="AY870" s="357"/>
      <c r="AZ870" s="357"/>
      <c r="BA870" s="357"/>
      <c r="BB870" s="357"/>
    </row>
    <row r="871" ht="12.75" customHeight="1">
      <c r="A871" s="357"/>
      <c r="B871" s="357"/>
      <c r="C871" s="357"/>
      <c r="D871" s="357"/>
      <c r="E871" s="357"/>
      <c r="F871" s="357"/>
      <c r="G871" s="357"/>
      <c r="H871" s="357"/>
      <c r="I871" s="357"/>
      <c r="J871" s="357"/>
      <c r="K871" s="357"/>
      <c r="L871" s="357"/>
      <c r="M871" s="357"/>
      <c r="N871" s="357"/>
      <c r="O871" s="357"/>
      <c r="P871" s="357"/>
      <c r="Q871" s="357"/>
      <c r="R871" s="357"/>
      <c r="S871" s="357"/>
      <c r="T871" s="357"/>
      <c r="U871" s="357"/>
      <c r="V871" s="357"/>
      <c r="W871" s="357"/>
      <c r="X871" s="357"/>
      <c r="Y871" s="357"/>
      <c r="Z871" s="357"/>
      <c r="AA871" s="357"/>
      <c r="AB871" s="357"/>
      <c r="AC871" s="357"/>
      <c r="AD871" s="357"/>
      <c r="AE871" s="357"/>
      <c r="AF871" s="357"/>
      <c r="AG871" s="357"/>
      <c r="AH871" s="357"/>
      <c r="AI871" s="357"/>
      <c r="AJ871" s="357"/>
      <c r="AK871" s="357"/>
      <c r="AL871" s="357"/>
      <c r="AM871" s="357"/>
      <c r="AN871" s="357"/>
      <c r="AO871" s="357"/>
      <c r="AP871" s="357"/>
      <c r="AQ871" s="357"/>
      <c r="AR871" s="357"/>
      <c r="AS871" s="357"/>
      <c r="AT871" s="357"/>
      <c r="AU871" s="357"/>
      <c r="AV871" s="357"/>
      <c r="AW871" s="357"/>
      <c r="AX871" s="357"/>
      <c r="AY871" s="357"/>
      <c r="AZ871" s="357"/>
      <c r="BA871" s="357"/>
      <c r="BB871" s="357"/>
    </row>
    <row r="872" ht="12.75" customHeight="1">
      <c r="A872" s="357"/>
      <c r="B872" s="357"/>
      <c r="C872" s="357"/>
      <c r="D872" s="357"/>
      <c r="E872" s="357"/>
      <c r="F872" s="357"/>
      <c r="G872" s="357"/>
      <c r="H872" s="357"/>
      <c r="I872" s="357"/>
      <c r="J872" s="357"/>
      <c r="K872" s="357"/>
      <c r="L872" s="357"/>
      <c r="M872" s="357"/>
      <c r="N872" s="357"/>
      <c r="O872" s="357"/>
      <c r="P872" s="357"/>
      <c r="Q872" s="357"/>
      <c r="R872" s="357"/>
      <c r="S872" s="357"/>
      <c r="T872" s="357"/>
      <c r="U872" s="357"/>
      <c r="V872" s="357"/>
      <c r="W872" s="357"/>
      <c r="X872" s="357"/>
      <c r="Y872" s="357"/>
      <c r="Z872" s="357"/>
      <c r="AA872" s="357"/>
      <c r="AB872" s="357"/>
      <c r="AC872" s="357"/>
      <c r="AD872" s="357"/>
      <c r="AE872" s="357"/>
      <c r="AF872" s="357"/>
      <c r="AG872" s="357"/>
      <c r="AH872" s="357"/>
      <c r="AI872" s="357"/>
      <c r="AJ872" s="357"/>
      <c r="AK872" s="357"/>
      <c r="AL872" s="357"/>
      <c r="AM872" s="357"/>
      <c r="AN872" s="357"/>
      <c r="AO872" s="357"/>
      <c r="AP872" s="357"/>
      <c r="AQ872" s="357"/>
      <c r="AR872" s="357"/>
      <c r="AS872" s="357"/>
      <c r="AT872" s="357"/>
      <c r="AU872" s="357"/>
      <c r="AV872" s="357"/>
      <c r="AW872" s="357"/>
      <c r="AX872" s="357"/>
      <c r="AY872" s="357"/>
      <c r="AZ872" s="357"/>
      <c r="BA872" s="357"/>
      <c r="BB872" s="357"/>
    </row>
    <row r="873" ht="12.75" customHeight="1">
      <c r="A873" s="357"/>
      <c r="B873" s="357"/>
      <c r="C873" s="357"/>
      <c r="D873" s="357"/>
      <c r="E873" s="357"/>
      <c r="F873" s="357"/>
      <c r="G873" s="357"/>
      <c r="H873" s="357"/>
      <c r="I873" s="357"/>
      <c r="J873" s="357"/>
      <c r="K873" s="357"/>
      <c r="L873" s="357"/>
      <c r="M873" s="357"/>
      <c r="N873" s="357"/>
      <c r="O873" s="357"/>
      <c r="P873" s="357"/>
      <c r="Q873" s="357"/>
      <c r="R873" s="357"/>
      <c r="S873" s="357"/>
      <c r="T873" s="357"/>
      <c r="U873" s="357"/>
      <c r="V873" s="357"/>
      <c r="W873" s="357"/>
      <c r="X873" s="357"/>
      <c r="Y873" s="357"/>
      <c r="Z873" s="357"/>
      <c r="AA873" s="357"/>
      <c r="AB873" s="357"/>
      <c r="AC873" s="357"/>
      <c r="AD873" s="357"/>
      <c r="AE873" s="357"/>
      <c r="AF873" s="357"/>
      <c r="AG873" s="357"/>
      <c r="AH873" s="357"/>
      <c r="AI873" s="357"/>
      <c r="AJ873" s="357"/>
      <c r="AK873" s="357"/>
      <c r="AL873" s="357"/>
      <c r="AM873" s="357"/>
      <c r="AN873" s="357"/>
      <c r="AO873" s="357"/>
      <c r="AP873" s="357"/>
      <c r="AQ873" s="357"/>
      <c r="AR873" s="357"/>
      <c r="AS873" s="357"/>
      <c r="AT873" s="357"/>
      <c r="AU873" s="357"/>
      <c r="AV873" s="357"/>
      <c r="AW873" s="357"/>
      <c r="AX873" s="357"/>
      <c r="AY873" s="357"/>
      <c r="AZ873" s="357"/>
      <c r="BA873" s="357"/>
      <c r="BB873" s="357"/>
    </row>
    <row r="874" ht="12.75" customHeight="1">
      <c r="A874" s="357"/>
      <c r="B874" s="357"/>
      <c r="C874" s="357"/>
      <c r="D874" s="357"/>
      <c r="E874" s="357"/>
      <c r="F874" s="357"/>
      <c r="G874" s="357"/>
      <c r="H874" s="357"/>
      <c r="I874" s="357"/>
      <c r="J874" s="357"/>
      <c r="K874" s="357"/>
      <c r="L874" s="357"/>
      <c r="M874" s="357"/>
      <c r="N874" s="357"/>
      <c r="O874" s="357"/>
      <c r="P874" s="357"/>
      <c r="Q874" s="357"/>
      <c r="R874" s="357"/>
      <c r="S874" s="357"/>
      <c r="T874" s="357"/>
      <c r="U874" s="357"/>
      <c r="V874" s="357"/>
      <c r="W874" s="357"/>
      <c r="X874" s="357"/>
      <c r="Y874" s="357"/>
      <c r="Z874" s="357"/>
      <c r="AA874" s="357"/>
      <c r="AB874" s="357"/>
      <c r="AC874" s="357"/>
      <c r="AD874" s="357"/>
      <c r="AE874" s="357"/>
      <c r="AF874" s="357"/>
      <c r="AG874" s="357"/>
      <c r="AH874" s="357"/>
      <c r="AI874" s="357"/>
      <c r="AJ874" s="357"/>
      <c r="AK874" s="357"/>
      <c r="AL874" s="357"/>
      <c r="AM874" s="357"/>
      <c r="AN874" s="357"/>
      <c r="AO874" s="357"/>
      <c r="AP874" s="357"/>
      <c r="AQ874" s="357"/>
      <c r="AR874" s="357"/>
      <c r="AS874" s="357"/>
      <c r="AT874" s="357"/>
      <c r="AU874" s="357"/>
      <c r="AV874" s="357"/>
      <c r="AW874" s="357"/>
      <c r="AX874" s="357"/>
      <c r="AY874" s="357"/>
      <c r="AZ874" s="357"/>
      <c r="BA874" s="357"/>
      <c r="BB874" s="357"/>
    </row>
    <row r="875" ht="12.75" customHeight="1">
      <c r="A875" s="357"/>
      <c r="B875" s="357"/>
      <c r="C875" s="357"/>
      <c r="D875" s="357"/>
      <c r="E875" s="357"/>
      <c r="F875" s="357"/>
      <c r="G875" s="357"/>
      <c r="H875" s="357"/>
      <c r="I875" s="357"/>
      <c r="J875" s="357"/>
      <c r="K875" s="357"/>
      <c r="L875" s="357"/>
      <c r="M875" s="357"/>
      <c r="N875" s="357"/>
      <c r="O875" s="357"/>
      <c r="P875" s="357"/>
      <c r="Q875" s="357"/>
      <c r="R875" s="357"/>
      <c r="S875" s="357"/>
      <c r="T875" s="357"/>
      <c r="U875" s="357"/>
      <c r="V875" s="357"/>
      <c r="W875" s="357"/>
      <c r="X875" s="357"/>
      <c r="Y875" s="357"/>
      <c r="Z875" s="357"/>
      <c r="AA875" s="357"/>
      <c r="AB875" s="357"/>
      <c r="AC875" s="357"/>
      <c r="AD875" s="357"/>
      <c r="AE875" s="357"/>
      <c r="AF875" s="357"/>
      <c r="AG875" s="357"/>
      <c r="AH875" s="357"/>
      <c r="AI875" s="357"/>
      <c r="AJ875" s="357"/>
      <c r="AK875" s="357"/>
      <c r="AL875" s="357"/>
      <c r="AM875" s="357"/>
      <c r="AN875" s="357"/>
      <c r="AO875" s="357"/>
      <c r="AP875" s="357"/>
      <c r="AQ875" s="357"/>
      <c r="AR875" s="357"/>
      <c r="AS875" s="357"/>
      <c r="AT875" s="357"/>
      <c r="AU875" s="357"/>
      <c r="AV875" s="357"/>
      <c r="AW875" s="357"/>
      <c r="AX875" s="357"/>
      <c r="AY875" s="357"/>
      <c r="AZ875" s="357"/>
      <c r="BA875" s="357"/>
      <c r="BB875" s="357"/>
    </row>
    <row r="876" ht="12.75" customHeight="1">
      <c r="A876" s="357"/>
      <c r="B876" s="357"/>
      <c r="C876" s="357"/>
      <c r="D876" s="357"/>
      <c r="E876" s="357"/>
      <c r="F876" s="357"/>
      <c r="G876" s="357"/>
      <c r="H876" s="357"/>
      <c r="I876" s="357"/>
      <c r="J876" s="357"/>
      <c r="K876" s="357"/>
      <c r="L876" s="357"/>
      <c r="M876" s="357"/>
      <c r="N876" s="357"/>
      <c r="O876" s="357"/>
      <c r="P876" s="357"/>
      <c r="Q876" s="357"/>
      <c r="R876" s="357"/>
      <c r="S876" s="357"/>
      <c r="T876" s="357"/>
      <c r="U876" s="357"/>
      <c r="V876" s="357"/>
      <c r="W876" s="357"/>
      <c r="X876" s="357"/>
      <c r="Y876" s="357"/>
      <c r="Z876" s="357"/>
      <c r="AA876" s="357"/>
      <c r="AB876" s="357"/>
      <c r="AC876" s="357"/>
      <c r="AD876" s="357"/>
      <c r="AE876" s="357"/>
      <c r="AF876" s="357"/>
      <c r="AG876" s="357"/>
      <c r="AH876" s="357"/>
      <c r="AI876" s="357"/>
      <c r="AJ876" s="357"/>
      <c r="AK876" s="357"/>
      <c r="AL876" s="357"/>
      <c r="AM876" s="357"/>
      <c r="AN876" s="357"/>
      <c r="AO876" s="357"/>
      <c r="AP876" s="357"/>
      <c r="AQ876" s="357"/>
      <c r="AR876" s="357"/>
      <c r="AS876" s="357"/>
      <c r="AT876" s="357"/>
      <c r="AU876" s="357"/>
      <c r="AV876" s="357"/>
      <c r="AW876" s="357"/>
      <c r="AX876" s="357"/>
      <c r="AY876" s="357"/>
      <c r="AZ876" s="357"/>
      <c r="BA876" s="357"/>
      <c r="BB876" s="357"/>
    </row>
    <row r="877" ht="12.75" customHeight="1">
      <c r="A877" s="357"/>
      <c r="B877" s="357"/>
      <c r="C877" s="357"/>
      <c r="D877" s="357"/>
      <c r="E877" s="357"/>
      <c r="F877" s="357"/>
      <c r="G877" s="357"/>
      <c r="H877" s="357"/>
      <c r="I877" s="357"/>
      <c r="J877" s="357"/>
      <c r="K877" s="357"/>
      <c r="L877" s="357"/>
      <c r="M877" s="357"/>
      <c r="N877" s="357"/>
      <c r="O877" s="357"/>
      <c r="P877" s="357"/>
      <c r="Q877" s="357"/>
      <c r="R877" s="357"/>
      <c r="S877" s="357"/>
      <c r="T877" s="357"/>
      <c r="U877" s="357"/>
      <c r="V877" s="357"/>
      <c r="W877" s="357"/>
      <c r="X877" s="357"/>
      <c r="Y877" s="357"/>
      <c r="Z877" s="357"/>
      <c r="AA877" s="357"/>
      <c r="AB877" s="357"/>
      <c r="AC877" s="357"/>
      <c r="AD877" s="357"/>
      <c r="AE877" s="357"/>
      <c r="AF877" s="357"/>
      <c r="AG877" s="357"/>
      <c r="AH877" s="357"/>
      <c r="AI877" s="357"/>
      <c r="AJ877" s="357"/>
      <c r="AK877" s="357"/>
      <c r="AL877" s="357"/>
      <c r="AM877" s="357"/>
      <c r="AN877" s="357"/>
      <c r="AO877" s="357"/>
      <c r="AP877" s="357"/>
      <c r="AQ877" s="357"/>
      <c r="AR877" s="357"/>
      <c r="AS877" s="357"/>
      <c r="AT877" s="357"/>
      <c r="AU877" s="357"/>
      <c r="AV877" s="357"/>
      <c r="AW877" s="357"/>
      <c r="AX877" s="357"/>
      <c r="AY877" s="357"/>
      <c r="AZ877" s="357"/>
      <c r="BA877" s="357"/>
      <c r="BB877" s="357"/>
    </row>
    <row r="878" ht="12.75" customHeight="1">
      <c r="A878" s="357"/>
      <c r="B878" s="357"/>
      <c r="C878" s="357"/>
      <c r="D878" s="357"/>
      <c r="E878" s="357"/>
      <c r="F878" s="357"/>
      <c r="G878" s="357"/>
      <c r="H878" s="357"/>
      <c r="I878" s="357"/>
      <c r="J878" s="357"/>
      <c r="K878" s="357"/>
      <c r="L878" s="357"/>
      <c r="M878" s="357"/>
      <c r="N878" s="357"/>
      <c r="O878" s="357"/>
      <c r="P878" s="357"/>
      <c r="Q878" s="357"/>
      <c r="R878" s="357"/>
      <c r="S878" s="357"/>
      <c r="T878" s="357"/>
      <c r="U878" s="357"/>
      <c r="V878" s="357"/>
      <c r="W878" s="357"/>
      <c r="X878" s="357"/>
      <c r="Y878" s="357"/>
      <c r="Z878" s="357"/>
      <c r="AA878" s="357"/>
      <c r="AB878" s="357"/>
      <c r="AC878" s="357"/>
      <c r="AD878" s="357"/>
      <c r="AE878" s="357"/>
      <c r="AF878" s="357"/>
      <c r="AG878" s="357"/>
      <c r="AH878" s="357"/>
      <c r="AI878" s="357"/>
      <c r="AJ878" s="357"/>
      <c r="AK878" s="357"/>
      <c r="AL878" s="357"/>
      <c r="AM878" s="357"/>
      <c r="AN878" s="357"/>
      <c r="AO878" s="357"/>
      <c r="AP878" s="357"/>
      <c r="AQ878" s="357"/>
      <c r="AR878" s="357"/>
      <c r="AS878" s="357"/>
      <c r="AT878" s="357"/>
      <c r="AU878" s="357"/>
      <c r="AV878" s="357"/>
      <c r="AW878" s="357"/>
      <c r="AX878" s="357"/>
      <c r="AY878" s="357"/>
      <c r="AZ878" s="357"/>
      <c r="BA878" s="357"/>
      <c r="BB878" s="357"/>
    </row>
    <row r="879" ht="12.75" customHeight="1">
      <c r="A879" s="357"/>
      <c r="B879" s="357"/>
      <c r="C879" s="357"/>
      <c r="D879" s="357"/>
      <c r="E879" s="357"/>
      <c r="F879" s="357"/>
      <c r="G879" s="357"/>
      <c r="H879" s="357"/>
      <c r="I879" s="357"/>
      <c r="J879" s="357"/>
      <c r="K879" s="357"/>
      <c r="L879" s="357"/>
      <c r="M879" s="357"/>
      <c r="N879" s="357"/>
      <c r="O879" s="357"/>
      <c r="P879" s="357"/>
      <c r="Q879" s="357"/>
      <c r="R879" s="357"/>
      <c r="S879" s="357"/>
      <c r="T879" s="357"/>
      <c r="U879" s="357"/>
      <c r="V879" s="357"/>
      <c r="W879" s="357"/>
      <c r="X879" s="357"/>
      <c r="Y879" s="357"/>
      <c r="Z879" s="357"/>
      <c r="AA879" s="357"/>
      <c r="AB879" s="357"/>
      <c r="AC879" s="357"/>
      <c r="AD879" s="357"/>
      <c r="AE879" s="357"/>
      <c r="AF879" s="357"/>
      <c r="AG879" s="357"/>
      <c r="AH879" s="357"/>
      <c r="AI879" s="357"/>
      <c r="AJ879" s="357"/>
      <c r="AK879" s="357"/>
      <c r="AL879" s="357"/>
      <c r="AM879" s="357"/>
      <c r="AN879" s="357"/>
      <c r="AO879" s="357"/>
      <c r="AP879" s="357"/>
      <c r="AQ879" s="357"/>
      <c r="AR879" s="357"/>
      <c r="AS879" s="357"/>
      <c r="AT879" s="357"/>
      <c r="AU879" s="357"/>
      <c r="AV879" s="357"/>
      <c r="AW879" s="357"/>
      <c r="AX879" s="357"/>
      <c r="AY879" s="357"/>
      <c r="AZ879" s="357"/>
      <c r="BA879" s="357"/>
      <c r="BB879" s="357"/>
    </row>
    <row r="880" ht="12.75" customHeight="1">
      <c r="A880" s="357"/>
      <c r="B880" s="357"/>
      <c r="C880" s="357"/>
      <c r="D880" s="357"/>
      <c r="E880" s="357"/>
      <c r="F880" s="357"/>
      <c r="G880" s="357"/>
      <c r="H880" s="357"/>
      <c r="I880" s="357"/>
      <c r="J880" s="357"/>
      <c r="K880" s="357"/>
      <c r="L880" s="357"/>
      <c r="M880" s="357"/>
      <c r="N880" s="357"/>
      <c r="O880" s="357"/>
      <c r="P880" s="357"/>
      <c r="Q880" s="357"/>
      <c r="R880" s="357"/>
      <c r="S880" s="357"/>
      <c r="T880" s="357"/>
      <c r="U880" s="357"/>
      <c r="V880" s="357"/>
      <c r="W880" s="357"/>
      <c r="X880" s="357"/>
      <c r="Y880" s="357"/>
      <c r="Z880" s="357"/>
      <c r="AA880" s="357"/>
      <c r="AB880" s="357"/>
      <c r="AC880" s="357"/>
      <c r="AD880" s="357"/>
      <c r="AE880" s="357"/>
      <c r="AF880" s="357"/>
      <c r="AG880" s="357"/>
      <c r="AH880" s="357"/>
      <c r="AI880" s="357"/>
      <c r="AJ880" s="357"/>
      <c r="AK880" s="357"/>
      <c r="AL880" s="357"/>
      <c r="AM880" s="357"/>
      <c r="AN880" s="357"/>
      <c r="AO880" s="357"/>
      <c r="AP880" s="357"/>
      <c r="AQ880" s="357"/>
      <c r="AR880" s="357"/>
      <c r="AS880" s="357"/>
      <c r="AT880" s="357"/>
      <c r="AU880" s="357"/>
      <c r="AV880" s="357"/>
      <c r="AW880" s="357"/>
      <c r="AX880" s="357"/>
      <c r="AY880" s="357"/>
      <c r="AZ880" s="357"/>
      <c r="BA880" s="357"/>
      <c r="BB880" s="357"/>
    </row>
    <row r="881" ht="12.75" customHeight="1">
      <c r="A881" s="357"/>
      <c r="B881" s="357"/>
      <c r="C881" s="357"/>
      <c r="D881" s="357"/>
      <c r="E881" s="357"/>
      <c r="F881" s="357"/>
      <c r="G881" s="357"/>
      <c r="H881" s="357"/>
      <c r="I881" s="357"/>
      <c r="J881" s="357"/>
      <c r="K881" s="357"/>
      <c r="L881" s="357"/>
      <c r="M881" s="357"/>
      <c r="N881" s="357"/>
      <c r="O881" s="357"/>
      <c r="P881" s="357"/>
      <c r="Q881" s="357"/>
      <c r="R881" s="357"/>
      <c r="S881" s="357"/>
      <c r="T881" s="357"/>
      <c r="U881" s="357"/>
      <c r="V881" s="357"/>
      <c r="W881" s="357"/>
      <c r="X881" s="357"/>
      <c r="Y881" s="357"/>
      <c r="Z881" s="357"/>
      <c r="AA881" s="357"/>
      <c r="AB881" s="357"/>
      <c r="AC881" s="357"/>
      <c r="AD881" s="357"/>
      <c r="AE881" s="357"/>
      <c r="AF881" s="357"/>
      <c r="AG881" s="357"/>
      <c r="AH881" s="357"/>
      <c r="AI881" s="357"/>
      <c r="AJ881" s="357"/>
      <c r="AK881" s="357"/>
      <c r="AL881" s="357"/>
      <c r="AM881" s="357"/>
      <c r="AN881" s="357"/>
      <c r="AO881" s="357"/>
      <c r="AP881" s="357"/>
      <c r="AQ881" s="357"/>
      <c r="AR881" s="357"/>
      <c r="AS881" s="357"/>
      <c r="AT881" s="357"/>
      <c r="AU881" s="357"/>
      <c r="AV881" s="357"/>
      <c r="AW881" s="357"/>
      <c r="AX881" s="357"/>
      <c r="AY881" s="357"/>
      <c r="AZ881" s="357"/>
      <c r="BA881" s="357"/>
      <c r="BB881" s="357"/>
    </row>
    <row r="882" ht="12.75" customHeight="1">
      <c r="A882" s="357"/>
      <c r="B882" s="357"/>
      <c r="C882" s="357"/>
      <c r="D882" s="357"/>
      <c r="E882" s="357"/>
      <c r="F882" s="357"/>
      <c r="G882" s="357"/>
      <c r="H882" s="357"/>
      <c r="I882" s="357"/>
      <c r="J882" s="357"/>
      <c r="K882" s="357"/>
      <c r="L882" s="357"/>
      <c r="M882" s="357"/>
      <c r="N882" s="357"/>
      <c r="O882" s="357"/>
      <c r="P882" s="357"/>
      <c r="Q882" s="357"/>
      <c r="R882" s="357"/>
      <c r="S882" s="357"/>
      <c r="T882" s="357"/>
      <c r="U882" s="357"/>
      <c r="V882" s="357"/>
      <c r="W882" s="357"/>
      <c r="X882" s="357"/>
      <c r="Y882" s="357"/>
      <c r="Z882" s="357"/>
      <c r="AA882" s="357"/>
      <c r="AB882" s="357"/>
      <c r="AC882" s="357"/>
      <c r="AD882" s="357"/>
      <c r="AE882" s="357"/>
      <c r="AF882" s="357"/>
      <c r="AG882" s="357"/>
      <c r="AH882" s="357"/>
      <c r="AI882" s="357"/>
      <c r="AJ882" s="357"/>
      <c r="AK882" s="357"/>
      <c r="AL882" s="357"/>
      <c r="AM882" s="357"/>
      <c r="AN882" s="357"/>
      <c r="AO882" s="357"/>
      <c r="AP882" s="357"/>
      <c r="AQ882" s="357"/>
      <c r="AR882" s="357"/>
      <c r="AS882" s="357"/>
      <c r="AT882" s="357"/>
      <c r="AU882" s="357"/>
      <c r="AV882" s="357"/>
      <c r="AW882" s="357"/>
      <c r="AX882" s="357"/>
      <c r="AY882" s="357"/>
      <c r="AZ882" s="357"/>
      <c r="BA882" s="357"/>
      <c r="BB882" s="357"/>
    </row>
    <row r="883" ht="12.75" customHeight="1">
      <c r="A883" s="357"/>
      <c r="B883" s="357"/>
      <c r="C883" s="357"/>
      <c r="D883" s="357"/>
      <c r="E883" s="357"/>
      <c r="F883" s="357"/>
      <c r="G883" s="357"/>
      <c r="H883" s="357"/>
      <c r="I883" s="357"/>
      <c r="J883" s="357"/>
      <c r="K883" s="357"/>
      <c r="L883" s="357"/>
      <c r="M883" s="357"/>
      <c r="N883" s="357"/>
      <c r="O883" s="357"/>
      <c r="P883" s="357"/>
      <c r="Q883" s="357"/>
      <c r="R883" s="357"/>
      <c r="S883" s="357"/>
      <c r="T883" s="357"/>
      <c r="U883" s="357"/>
      <c r="V883" s="357"/>
      <c r="W883" s="357"/>
      <c r="X883" s="357"/>
      <c r="Y883" s="357"/>
      <c r="Z883" s="357"/>
      <c r="AA883" s="357"/>
      <c r="AB883" s="357"/>
      <c r="AC883" s="357"/>
      <c r="AD883" s="357"/>
      <c r="AE883" s="357"/>
      <c r="AF883" s="357"/>
      <c r="AG883" s="357"/>
      <c r="AH883" s="357"/>
      <c r="AI883" s="357"/>
      <c r="AJ883" s="357"/>
      <c r="AK883" s="357"/>
      <c r="AL883" s="357"/>
      <c r="AM883" s="357"/>
      <c r="AN883" s="357"/>
      <c r="AO883" s="357"/>
      <c r="AP883" s="357"/>
      <c r="AQ883" s="357"/>
      <c r="AR883" s="357"/>
      <c r="AS883" s="357"/>
      <c r="AT883" s="357"/>
      <c r="AU883" s="357"/>
      <c r="AV883" s="357"/>
      <c r="AW883" s="357"/>
      <c r="AX883" s="357"/>
      <c r="AY883" s="357"/>
      <c r="AZ883" s="357"/>
      <c r="BA883" s="357"/>
      <c r="BB883" s="357"/>
    </row>
    <row r="884" ht="12.75" customHeight="1">
      <c r="A884" s="357"/>
      <c r="B884" s="357"/>
      <c r="C884" s="357"/>
      <c r="D884" s="357"/>
      <c r="E884" s="357"/>
      <c r="F884" s="357"/>
      <c r="G884" s="357"/>
      <c r="H884" s="357"/>
      <c r="I884" s="357"/>
      <c r="J884" s="357"/>
      <c r="K884" s="357"/>
      <c r="L884" s="357"/>
      <c r="M884" s="357"/>
      <c r="N884" s="357"/>
      <c r="O884" s="357"/>
      <c r="P884" s="357"/>
      <c r="Q884" s="357"/>
      <c r="R884" s="357"/>
      <c r="S884" s="357"/>
      <c r="T884" s="357"/>
      <c r="U884" s="357"/>
      <c r="V884" s="357"/>
      <c r="W884" s="357"/>
      <c r="X884" s="357"/>
      <c r="Y884" s="357"/>
      <c r="Z884" s="357"/>
      <c r="AA884" s="357"/>
      <c r="AB884" s="357"/>
      <c r="AC884" s="357"/>
      <c r="AD884" s="357"/>
      <c r="AE884" s="357"/>
      <c r="AF884" s="357"/>
      <c r="AG884" s="357"/>
      <c r="AH884" s="357"/>
      <c r="AI884" s="357"/>
      <c r="AJ884" s="357"/>
      <c r="AK884" s="357"/>
      <c r="AL884" s="357"/>
      <c r="AM884" s="357"/>
      <c r="AN884" s="357"/>
      <c r="AO884" s="357"/>
      <c r="AP884" s="357"/>
      <c r="AQ884" s="357"/>
      <c r="AR884" s="357"/>
      <c r="AS884" s="357"/>
      <c r="AT884" s="357"/>
      <c r="AU884" s="357"/>
      <c r="AV884" s="357"/>
      <c r="AW884" s="357"/>
      <c r="AX884" s="357"/>
      <c r="AY884" s="357"/>
      <c r="AZ884" s="357"/>
      <c r="BA884" s="357"/>
      <c r="BB884" s="357"/>
    </row>
    <row r="885" ht="12.75" customHeight="1">
      <c r="A885" s="357"/>
      <c r="B885" s="357"/>
      <c r="C885" s="357"/>
      <c r="D885" s="357"/>
      <c r="E885" s="357"/>
      <c r="F885" s="357"/>
      <c r="G885" s="357"/>
      <c r="H885" s="357"/>
      <c r="I885" s="357"/>
      <c r="J885" s="357"/>
      <c r="K885" s="357"/>
      <c r="L885" s="357"/>
      <c r="M885" s="357"/>
      <c r="N885" s="357"/>
      <c r="O885" s="357"/>
      <c r="P885" s="357"/>
      <c r="Q885" s="357"/>
      <c r="R885" s="357"/>
      <c r="S885" s="357"/>
      <c r="T885" s="357"/>
      <c r="U885" s="357"/>
      <c r="V885" s="357"/>
      <c r="W885" s="357"/>
      <c r="X885" s="357"/>
      <c r="Y885" s="357"/>
      <c r="Z885" s="357"/>
      <c r="AA885" s="357"/>
      <c r="AB885" s="357"/>
      <c r="AC885" s="357"/>
      <c r="AD885" s="357"/>
      <c r="AE885" s="357"/>
      <c r="AF885" s="357"/>
      <c r="AG885" s="357"/>
      <c r="AH885" s="357"/>
      <c r="AI885" s="357"/>
      <c r="AJ885" s="357"/>
      <c r="AK885" s="357"/>
      <c r="AL885" s="357"/>
      <c r="AM885" s="357"/>
      <c r="AN885" s="357"/>
      <c r="AO885" s="357"/>
      <c r="AP885" s="357"/>
      <c r="AQ885" s="357"/>
      <c r="AR885" s="357"/>
      <c r="AS885" s="357"/>
      <c r="AT885" s="357"/>
      <c r="AU885" s="357"/>
      <c r="AV885" s="357"/>
      <c r="AW885" s="357"/>
      <c r="AX885" s="357"/>
      <c r="AY885" s="357"/>
      <c r="AZ885" s="357"/>
      <c r="BA885" s="357"/>
      <c r="BB885" s="357"/>
    </row>
    <row r="886" ht="12.75" customHeight="1">
      <c r="A886" s="357"/>
      <c r="B886" s="357"/>
      <c r="C886" s="357"/>
      <c r="D886" s="357"/>
      <c r="E886" s="357"/>
      <c r="F886" s="357"/>
      <c r="G886" s="357"/>
      <c r="H886" s="357"/>
      <c r="I886" s="357"/>
      <c r="J886" s="357"/>
      <c r="K886" s="357"/>
      <c r="L886" s="357"/>
      <c r="M886" s="357"/>
      <c r="N886" s="357"/>
      <c r="O886" s="357"/>
      <c r="P886" s="357"/>
      <c r="Q886" s="357"/>
      <c r="R886" s="357"/>
      <c r="S886" s="357"/>
      <c r="T886" s="357"/>
      <c r="U886" s="357"/>
      <c r="V886" s="357"/>
      <c r="W886" s="357"/>
      <c r="X886" s="357"/>
      <c r="Y886" s="357"/>
      <c r="Z886" s="357"/>
      <c r="AA886" s="357"/>
      <c r="AB886" s="357"/>
      <c r="AC886" s="357"/>
      <c r="AD886" s="357"/>
      <c r="AE886" s="357"/>
      <c r="AF886" s="357"/>
      <c r="AG886" s="357"/>
      <c r="AH886" s="357"/>
      <c r="AI886" s="357"/>
      <c r="AJ886" s="357"/>
      <c r="AK886" s="357"/>
      <c r="AL886" s="357"/>
      <c r="AM886" s="357"/>
      <c r="AN886" s="357"/>
      <c r="AO886" s="357"/>
      <c r="AP886" s="357"/>
      <c r="AQ886" s="357"/>
      <c r="AR886" s="357"/>
      <c r="AS886" s="357"/>
      <c r="AT886" s="357"/>
      <c r="AU886" s="357"/>
      <c r="AV886" s="357"/>
      <c r="AW886" s="357"/>
      <c r="AX886" s="357"/>
      <c r="AY886" s="357"/>
      <c r="AZ886" s="357"/>
      <c r="BA886" s="357"/>
      <c r="BB886" s="357"/>
    </row>
    <row r="887" ht="12.75" customHeight="1">
      <c r="A887" s="357"/>
      <c r="B887" s="357"/>
      <c r="C887" s="357"/>
      <c r="D887" s="357"/>
      <c r="E887" s="357"/>
      <c r="F887" s="357"/>
      <c r="G887" s="357"/>
      <c r="H887" s="357"/>
      <c r="I887" s="357"/>
      <c r="J887" s="357"/>
      <c r="K887" s="357"/>
      <c r="L887" s="357"/>
      <c r="M887" s="357"/>
      <c r="N887" s="357"/>
      <c r="O887" s="357"/>
      <c r="P887" s="357"/>
      <c r="Q887" s="357"/>
      <c r="R887" s="357"/>
      <c r="S887" s="357"/>
      <c r="T887" s="357"/>
      <c r="U887" s="357"/>
      <c r="V887" s="357"/>
      <c r="W887" s="357"/>
      <c r="X887" s="357"/>
      <c r="Y887" s="357"/>
      <c r="Z887" s="357"/>
      <c r="AA887" s="357"/>
      <c r="AB887" s="357"/>
      <c r="AC887" s="357"/>
      <c r="AD887" s="357"/>
      <c r="AE887" s="357"/>
      <c r="AF887" s="357"/>
      <c r="AG887" s="357"/>
      <c r="AH887" s="357"/>
      <c r="AI887" s="357"/>
      <c r="AJ887" s="357"/>
      <c r="AK887" s="357"/>
      <c r="AL887" s="357"/>
      <c r="AM887" s="357"/>
      <c r="AN887" s="357"/>
      <c r="AO887" s="357"/>
      <c r="AP887" s="357"/>
      <c r="AQ887" s="357"/>
      <c r="AR887" s="357"/>
      <c r="AS887" s="357"/>
      <c r="AT887" s="357"/>
      <c r="AU887" s="357"/>
      <c r="AV887" s="357"/>
      <c r="AW887" s="357"/>
      <c r="AX887" s="357"/>
      <c r="AY887" s="357"/>
      <c r="AZ887" s="357"/>
      <c r="BA887" s="357"/>
      <c r="BB887" s="357"/>
    </row>
    <row r="888" ht="12.75" customHeight="1">
      <c r="A888" s="357"/>
      <c r="B888" s="357"/>
      <c r="C888" s="357"/>
      <c r="D888" s="357"/>
      <c r="E888" s="357"/>
      <c r="F888" s="357"/>
      <c r="G888" s="357"/>
      <c r="H888" s="357"/>
      <c r="I888" s="357"/>
      <c r="J888" s="357"/>
      <c r="K888" s="357"/>
      <c r="L888" s="357"/>
      <c r="M888" s="357"/>
      <c r="N888" s="357"/>
      <c r="O888" s="357"/>
      <c r="P888" s="357"/>
      <c r="Q888" s="357"/>
      <c r="R888" s="357"/>
      <c r="S888" s="357"/>
      <c r="T888" s="357"/>
      <c r="U888" s="357"/>
      <c r="V888" s="357"/>
      <c r="W888" s="357"/>
      <c r="X888" s="357"/>
      <c r="Y888" s="357"/>
      <c r="Z888" s="357"/>
      <c r="AA888" s="357"/>
      <c r="AB888" s="357"/>
      <c r="AC888" s="357"/>
      <c r="AD888" s="357"/>
      <c r="AE888" s="357"/>
      <c r="AF888" s="357"/>
      <c r="AG888" s="357"/>
      <c r="AH888" s="357"/>
      <c r="AI888" s="357"/>
      <c r="AJ888" s="357"/>
      <c r="AK888" s="357"/>
      <c r="AL888" s="357"/>
      <c r="AM888" s="357"/>
      <c r="AN888" s="357"/>
      <c r="AO888" s="357"/>
      <c r="AP888" s="357"/>
      <c r="AQ888" s="357"/>
      <c r="AR888" s="357"/>
      <c r="AS888" s="357"/>
      <c r="AT888" s="357"/>
      <c r="AU888" s="357"/>
      <c r="AV888" s="357"/>
      <c r="AW888" s="357"/>
      <c r="AX888" s="357"/>
      <c r="AY888" s="357"/>
      <c r="AZ888" s="357"/>
      <c r="BA888" s="357"/>
      <c r="BB888" s="357"/>
    </row>
    <row r="889" ht="12.75" customHeight="1">
      <c r="A889" s="357"/>
      <c r="B889" s="357"/>
      <c r="C889" s="357"/>
      <c r="D889" s="357"/>
      <c r="E889" s="357"/>
      <c r="F889" s="357"/>
      <c r="G889" s="357"/>
      <c r="H889" s="357"/>
      <c r="I889" s="357"/>
      <c r="J889" s="357"/>
      <c r="K889" s="357"/>
      <c r="L889" s="357"/>
      <c r="M889" s="357"/>
      <c r="N889" s="357"/>
      <c r="O889" s="357"/>
      <c r="P889" s="357"/>
      <c r="Q889" s="357"/>
      <c r="R889" s="357"/>
      <c r="S889" s="357"/>
      <c r="T889" s="357"/>
      <c r="U889" s="357"/>
      <c r="V889" s="357"/>
      <c r="W889" s="357"/>
      <c r="X889" s="357"/>
      <c r="Y889" s="357"/>
      <c r="Z889" s="357"/>
      <c r="AA889" s="357"/>
      <c r="AB889" s="357"/>
      <c r="AC889" s="357"/>
      <c r="AD889" s="357"/>
      <c r="AE889" s="357"/>
      <c r="AF889" s="357"/>
      <c r="AG889" s="357"/>
      <c r="AH889" s="357"/>
      <c r="AI889" s="357"/>
      <c r="AJ889" s="357"/>
      <c r="AK889" s="357"/>
      <c r="AL889" s="357"/>
      <c r="AM889" s="357"/>
      <c r="AN889" s="357"/>
      <c r="AO889" s="357"/>
      <c r="AP889" s="357"/>
      <c r="AQ889" s="357"/>
      <c r="AR889" s="357"/>
      <c r="AS889" s="357"/>
      <c r="AT889" s="357"/>
      <c r="AU889" s="357"/>
      <c r="AV889" s="357"/>
      <c r="AW889" s="357"/>
      <c r="AX889" s="357"/>
      <c r="AY889" s="357"/>
      <c r="AZ889" s="357"/>
      <c r="BA889" s="357"/>
      <c r="BB889" s="357"/>
    </row>
    <row r="890" ht="12.75" customHeight="1">
      <c r="A890" s="357"/>
      <c r="B890" s="357"/>
      <c r="C890" s="357"/>
      <c r="D890" s="357"/>
      <c r="E890" s="357"/>
      <c r="F890" s="357"/>
      <c r="G890" s="357"/>
      <c r="H890" s="357"/>
      <c r="I890" s="357"/>
      <c r="J890" s="357"/>
      <c r="K890" s="357"/>
      <c r="L890" s="357"/>
      <c r="M890" s="357"/>
      <c r="N890" s="357"/>
      <c r="O890" s="357"/>
      <c r="P890" s="357"/>
      <c r="Q890" s="357"/>
      <c r="R890" s="357"/>
      <c r="S890" s="357"/>
      <c r="T890" s="357"/>
      <c r="U890" s="357"/>
      <c r="V890" s="357"/>
      <c r="W890" s="357"/>
      <c r="X890" s="357"/>
      <c r="Y890" s="357"/>
      <c r="Z890" s="357"/>
      <c r="AA890" s="357"/>
      <c r="AB890" s="357"/>
      <c r="AC890" s="357"/>
      <c r="AD890" s="357"/>
      <c r="AE890" s="357"/>
      <c r="AF890" s="357"/>
      <c r="AG890" s="357"/>
      <c r="AH890" s="357"/>
      <c r="AI890" s="357"/>
      <c r="AJ890" s="357"/>
      <c r="AK890" s="357"/>
      <c r="AL890" s="357"/>
      <c r="AM890" s="357"/>
      <c r="AN890" s="357"/>
      <c r="AO890" s="357"/>
      <c r="AP890" s="357"/>
      <c r="AQ890" s="357"/>
      <c r="AR890" s="357"/>
      <c r="AS890" s="357"/>
      <c r="AT890" s="357"/>
      <c r="AU890" s="357"/>
      <c r="AV890" s="357"/>
      <c r="AW890" s="357"/>
      <c r="AX890" s="357"/>
      <c r="AY890" s="357"/>
      <c r="AZ890" s="357"/>
      <c r="BA890" s="357"/>
      <c r="BB890" s="357"/>
    </row>
    <row r="891" ht="12.75" customHeight="1">
      <c r="A891" s="357"/>
      <c r="B891" s="357"/>
      <c r="C891" s="357"/>
      <c r="D891" s="357"/>
      <c r="E891" s="357"/>
      <c r="F891" s="357"/>
      <c r="G891" s="357"/>
      <c r="H891" s="357"/>
      <c r="I891" s="357"/>
      <c r="J891" s="357"/>
      <c r="K891" s="357"/>
      <c r="L891" s="357"/>
      <c r="M891" s="357"/>
      <c r="N891" s="357"/>
      <c r="O891" s="357"/>
      <c r="P891" s="357"/>
      <c r="Q891" s="357"/>
      <c r="R891" s="357"/>
      <c r="S891" s="357"/>
      <c r="T891" s="357"/>
      <c r="U891" s="357"/>
      <c r="V891" s="357"/>
      <c r="W891" s="357"/>
      <c r="X891" s="357"/>
      <c r="Y891" s="357"/>
      <c r="Z891" s="357"/>
      <c r="AA891" s="357"/>
      <c r="AB891" s="357"/>
      <c r="AC891" s="357"/>
      <c r="AD891" s="357"/>
      <c r="AE891" s="357"/>
      <c r="AF891" s="357"/>
      <c r="AG891" s="357"/>
      <c r="AH891" s="357"/>
      <c r="AI891" s="357"/>
      <c r="AJ891" s="357"/>
      <c r="AK891" s="357"/>
      <c r="AL891" s="357"/>
      <c r="AM891" s="357"/>
      <c r="AN891" s="357"/>
      <c r="AO891" s="357"/>
      <c r="AP891" s="357"/>
      <c r="AQ891" s="357"/>
      <c r="AR891" s="357"/>
      <c r="AS891" s="357"/>
      <c r="AT891" s="357"/>
      <c r="AU891" s="357"/>
      <c r="AV891" s="357"/>
      <c r="AW891" s="357"/>
      <c r="AX891" s="357"/>
      <c r="AY891" s="357"/>
      <c r="AZ891" s="357"/>
      <c r="BA891" s="357"/>
      <c r="BB891" s="357"/>
    </row>
    <row r="892" ht="12.75" customHeight="1">
      <c r="A892" s="357"/>
      <c r="B892" s="357"/>
      <c r="C892" s="357"/>
      <c r="D892" s="357"/>
      <c r="E892" s="357"/>
      <c r="F892" s="357"/>
      <c r="G892" s="357"/>
      <c r="H892" s="357"/>
      <c r="I892" s="357"/>
      <c r="J892" s="357"/>
      <c r="K892" s="357"/>
      <c r="L892" s="357"/>
      <c r="M892" s="357"/>
      <c r="N892" s="357"/>
      <c r="O892" s="357"/>
      <c r="P892" s="357"/>
      <c r="Q892" s="357"/>
      <c r="R892" s="357"/>
      <c r="S892" s="357"/>
      <c r="T892" s="357"/>
      <c r="U892" s="357"/>
      <c r="V892" s="357"/>
      <c r="W892" s="357"/>
      <c r="X892" s="357"/>
      <c r="Y892" s="357"/>
      <c r="Z892" s="357"/>
      <c r="AA892" s="357"/>
      <c r="AB892" s="357"/>
      <c r="AC892" s="357"/>
      <c r="AD892" s="357"/>
      <c r="AE892" s="357"/>
      <c r="AF892" s="357"/>
      <c r="AG892" s="357"/>
      <c r="AH892" s="357"/>
      <c r="AI892" s="357"/>
      <c r="AJ892" s="357"/>
      <c r="AK892" s="357"/>
      <c r="AL892" s="357"/>
      <c r="AM892" s="357"/>
      <c r="AN892" s="357"/>
      <c r="AO892" s="357"/>
      <c r="AP892" s="357"/>
      <c r="AQ892" s="357"/>
      <c r="AR892" s="357"/>
      <c r="AS892" s="357"/>
      <c r="AT892" s="357"/>
      <c r="AU892" s="357"/>
      <c r="AV892" s="357"/>
      <c r="AW892" s="357"/>
      <c r="AX892" s="357"/>
      <c r="AY892" s="357"/>
      <c r="AZ892" s="357"/>
      <c r="BA892" s="357"/>
      <c r="BB892" s="357"/>
    </row>
    <row r="893" ht="12.75" customHeight="1">
      <c r="A893" s="357"/>
      <c r="B893" s="357"/>
      <c r="C893" s="357"/>
      <c r="D893" s="357"/>
      <c r="E893" s="357"/>
      <c r="F893" s="357"/>
      <c r="G893" s="357"/>
      <c r="H893" s="357"/>
      <c r="I893" s="357"/>
      <c r="J893" s="357"/>
      <c r="K893" s="357"/>
      <c r="L893" s="357"/>
      <c r="M893" s="357"/>
      <c r="N893" s="357"/>
      <c r="O893" s="357"/>
      <c r="P893" s="357"/>
      <c r="Q893" s="357"/>
      <c r="R893" s="357"/>
      <c r="S893" s="357"/>
      <c r="T893" s="357"/>
      <c r="U893" s="357"/>
      <c r="V893" s="357"/>
      <c r="W893" s="357"/>
      <c r="X893" s="357"/>
      <c r="Y893" s="357"/>
      <c r="Z893" s="357"/>
      <c r="AA893" s="357"/>
      <c r="AB893" s="357"/>
      <c r="AC893" s="357"/>
      <c r="AD893" s="357"/>
      <c r="AE893" s="357"/>
      <c r="AF893" s="357"/>
      <c r="AG893" s="357"/>
      <c r="AH893" s="357"/>
      <c r="AI893" s="357"/>
      <c r="AJ893" s="357"/>
      <c r="AK893" s="357"/>
      <c r="AL893" s="357"/>
      <c r="AM893" s="357"/>
      <c r="AN893" s="357"/>
      <c r="AO893" s="357"/>
      <c r="AP893" s="357"/>
      <c r="AQ893" s="357"/>
      <c r="AR893" s="357"/>
      <c r="AS893" s="357"/>
      <c r="AT893" s="357"/>
      <c r="AU893" s="357"/>
      <c r="AV893" s="357"/>
      <c r="AW893" s="357"/>
      <c r="AX893" s="357"/>
      <c r="AY893" s="357"/>
      <c r="AZ893" s="357"/>
      <c r="BA893" s="357"/>
      <c r="BB893" s="357"/>
    </row>
    <row r="894" ht="12.75" customHeight="1">
      <c r="A894" s="357"/>
      <c r="B894" s="357"/>
      <c r="C894" s="357"/>
      <c r="D894" s="357"/>
      <c r="E894" s="357"/>
      <c r="F894" s="357"/>
      <c r="G894" s="357"/>
      <c r="H894" s="357"/>
      <c r="I894" s="357"/>
      <c r="J894" s="357"/>
      <c r="K894" s="357"/>
      <c r="L894" s="357"/>
      <c r="M894" s="357"/>
      <c r="N894" s="357"/>
      <c r="O894" s="357"/>
      <c r="P894" s="357"/>
      <c r="Q894" s="357"/>
      <c r="R894" s="357"/>
      <c r="S894" s="357"/>
      <c r="T894" s="357"/>
      <c r="U894" s="357"/>
      <c r="V894" s="357"/>
      <c r="W894" s="357"/>
      <c r="X894" s="357"/>
      <c r="Y894" s="357"/>
      <c r="Z894" s="357"/>
      <c r="AA894" s="357"/>
      <c r="AB894" s="357"/>
      <c r="AC894" s="357"/>
      <c r="AD894" s="357"/>
      <c r="AE894" s="357"/>
      <c r="AF894" s="357"/>
      <c r="AG894" s="357"/>
      <c r="AH894" s="357"/>
      <c r="AI894" s="357"/>
      <c r="AJ894" s="357"/>
      <c r="AK894" s="357"/>
      <c r="AL894" s="357"/>
      <c r="AM894" s="357"/>
      <c r="AN894" s="357"/>
      <c r="AO894" s="357"/>
      <c r="AP894" s="357"/>
      <c r="AQ894" s="357"/>
      <c r="AR894" s="357"/>
      <c r="AS894" s="357"/>
      <c r="AT894" s="357"/>
      <c r="AU894" s="357"/>
      <c r="AV894" s="357"/>
      <c r="AW894" s="357"/>
      <c r="AX894" s="357"/>
      <c r="AY894" s="357"/>
      <c r="AZ894" s="357"/>
      <c r="BA894" s="357"/>
      <c r="BB894" s="357"/>
    </row>
    <row r="895" ht="12.75" customHeight="1">
      <c r="A895" s="357"/>
      <c r="B895" s="357"/>
      <c r="C895" s="357"/>
      <c r="D895" s="357"/>
      <c r="E895" s="357"/>
      <c r="F895" s="357"/>
      <c r="G895" s="357"/>
      <c r="H895" s="357"/>
      <c r="I895" s="357"/>
      <c r="J895" s="357"/>
      <c r="K895" s="357"/>
      <c r="L895" s="357"/>
      <c r="M895" s="357"/>
      <c r="N895" s="357"/>
      <c r="O895" s="357"/>
      <c r="P895" s="357"/>
      <c r="Q895" s="357"/>
      <c r="R895" s="357"/>
      <c r="S895" s="357"/>
      <c r="T895" s="357"/>
      <c r="U895" s="357"/>
      <c r="V895" s="357"/>
      <c r="W895" s="357"/>
      <c r="X895" s="357"/>
      <c r="Y895" s="357"/>
      <c r="Z895" s="357"/>
      <c r="AA895" s="357"/>
      <c r="AB895" s="357"/>
      <c r="AC895" s="357"/>
      <c r="AD895" s="357"/>
      <c r="AE895" s="357"/>
      <c r="AF895" s="357"/>
      <c r="AG895" s="357"/>
      <c r="AH895" s="357"/>
      <c r="AI895" s="357"/>
      <c r="AJ895" s="357"/>
      <c r="AK895" s="357"/>
      <c r="AL895" s="357"/>
      <c r="AM895" s="357"/>
      <c r="AN895" s="357"/>
      <c r="AO895" s="357"/>
      <c r="AP895" s="357"/>
      <c r="AQ895" s="357"/>
      <c r="AR895" s="357"/>
      <c r="AS895" s="357"/>
      <c r="AT895" s="357"/>
      <c r="AU895" s="357"/>
      <c r="AV895" s="357"/>
      <c r="AW895" s="357"/>
      <c r="AX895" s="357"/>
      <c r="AY895" s="357"/>
      <c r="AZ895" s="357"/>
      <c r="BA895" s="357"/>
      <c r="BB895" s="357"/>
    </row>
    <row r="896" ht="12.75" customHeight="1">
      <c r="A896" s="357"/>
      <c r="B896" s="357"/>
      <c r="C896" s="357"/>
      <c r="D896" s="357"/>
      <c r="E896" s="357"/>
      <c r="F896" s="357"/>
      <c r="G896" s="357"/>
      <c r="H896" s="357"/>
      <c r="I896" s="357"/>
      <c r="J896" s="357"/>
      <c r="K896" s="357"/>
      <c r="L896" s="357"/>
      <c r="M896" s="357"/>
      <c r="N896" s="357"/>
      <c r="O896" s="357"/>
      <c r="P896" s="357"/>
      <c r="Q896" s="357"/>
      <c r="R896" s="357"/>
      <c r="S896" s="357"/>
      <c r="T896" s="357"/>
      <c r="U896" s="357"/>
      <c r="V896" s="357"/>
      <c r="W896" s="357"/>
      <c r="X896" s="357"/>
      <c r="Y896" s="357"/>
      <c r="Z896" s="357"/>
      <c r="AA896" s="357"/>
      <c r="AB896" s="357"/>
      <c r="AC896" s="357"/>
      <c r="AD896" s="357"/>
      <c r="AE896" s="357"/>
      <c r="AF896" s="357"/>
      <c r="AG896" s="357"/>
      <c r="AH896" s="357"/>
      <c r="AI896" s="357"/>
      <c r="AJ896" s="357"/>
      <c r="AK896" s="357"/>
      <c r="AL896" s="357"/>
      <c r="AM896" s="357"/>
      <c r="AN896" s="357"/>
      <c r="AO896" s="357"/>
      <c r="AP896" s="357"/>
      <c r="AQ896" s="357"/>
      <c r="AR896" s="357"/>
      <c r="AS896" s="357"/>
      <c r="AT896" s="357"/>
      <c r="AU896" s="357"/>
      <c r="AV896" s="357"/>
      <c r="AW896" s="357"/>
      <c r="AX896" s="357"/>
      <c r="AY896" s="357"/>
      <c r="AZ896" s="357"/>
      <c r="BA896" s="357"/>
      <c r="BB896" s="357"/>
    </row>
    <row r="897" ht="12.75" customHeight="1">
      <c r="A897" s="357"/>
      <c r="B897" s="357"/>
      <c r="C897" s="357"/>
      <c r="D897" s="357"/>
      <c r="E897" s="357"/>
      <c r="F897" s="357"/>
      <c r="G897" s="357"/>
      <c r="H897" s="357"/>
      <c r="I897" s="357"/>
      <c r="J897" s="357"/>
      <c r="K897" s="357"/>
      <c r="L897" s="357"/>
      <c r="M897" s="357"/>
      <c r="N897" s="357"/>
      <c r="O897" s="357"/>
      <c r="P897" s="357"/>
      <c r="Q897" s="357"/>
      <c r="R897" s="357"/>
      <c r="S897" s="357"/>
      <c r="T897" s="357"/>
      <c r="U897" s="357"/>
      <c r="V897" s="357"/>
      <c r="W897" s="357"/>
      <c r="X897" s="357"/>
      <c r="Y897" s="357"/>
      <c r="Z897" s="357"/>
      <c r="AA897" s="357"/>
      <c r="AB897" s="357"/>
      <c r="AC897" s="357"/>
      <c r="AD897" s="357"/>
      <c r="AE897" s="357"/>
      <c r="AF897" s="357"/>
      <c r="AG897" s="357"/>
      <c r="AH897" s="357"/>
      <c r="AI897" s="357"/>
      <c r="AJ897" s="357"/>
      <c r="AK897" s="357"/>
      <c r="AL897" s="357"/>
      <c r="AM897" s="357"/>
      <c r="AN897" s="357"/>
      <c r="AO897" s="357"/>
      <c r="AP897" s="357"/>
      <c r="AQ897" s="357"/>
      <c r="AR897" s="357"/>
      <c r="AS897" s="357"/>
      <c r="AT897" s="357"/>
      <c r="AU897" s="357"/>
      <c r="AV897" s="357"/>
      <c r="AW897" s="357"/>
      <c r="AX897" s="357"/>
      <c r="AY897" s="357"/>
      <c r="AZ897" s="357"/>
      <c r="BA897" s="357"/>
      <c r="BB897" s="357"/>
    </row>
    <row r="898" ht="12.75" customHeight="1">
      <c r="A898" s="357"/>
      <c r="B898" s="357"/>
      <c r="C898" s="357"/>
      <c r="D898" s="357"/>
      <c r="E898" s="357"/>
      <c r="F898" s="357"/>
      <c r="G898" s="357"/>
      <c r="H898" s="357"/>
      <c r="I898" s="357"/>
      <c r="J898" s="357"/>
      <c r="K898" s="357"/>
      <c r="L898" s="357"/>
      <c r="M898" s="357"/>
      <c r="N898" s="357"/>
      <c r="O898" s="357"/>
      <c r="P898" s="357"/>
      <c r="Q898" s="357"/>
      <c r="R898" s="357"/>
      <c r="S898" s="357"/>
      <c r="T898" s="357"/>
      <c r="U898" s="357"/>
      <c r="V898" s="357"/>
      <c r="W898" s="357"/>
      <c r="X898" s="357"/>
      <c r="Y898" s="357"/>
      <c r="Z898" s="357"/>
      <c r="AA898" s="357"/>
      <c r="AB898" s="357"/>
      <c r="AC898" s="357"/>
      <c r="AD898" s="357"/>
      <c r="AE898" s="357"/>
      <c r="AF898" s="357"/>
      <c r="AG898" s="357"/>
      <c r="AH898" s="357"/>
      <c r="AI898" s="357"/>
      <c r="AJ898" s="357"/>
      <c r="AK898" s="357"/>
      <c r="AL898" s="357"/>
      <c r="AM898" s="357"/>
      <c r="AN898" s="357"/>
      <c r="AO898" s="357"/>
      <c r="AP898" s="357"/>
      <c r="AQ898" s="357"/>
      <c r="AR898" s="357"/>
      <c r="AS898" s="357"/>
      <c r="AT898" s="357"/>
      <c r="AU898" s="357"/>
      <c r="AV898" s="357"/>
      <c r="AW898" s="357"/>
      <c r="AX898" s="357"/>
      <c r="AY898" s="357"/>
      <c r="AZ898" s="357"/>
      <c r="BA898" s="357"/>
      <c r="BB898" s="357"/>
    </row>
    <row r="899" ht="12.75" customHeight="1">
      <c r="A899" s="357"/>
      <c r="B899" s="357"/>
      <c r="C899" s="357"/>
      <c r="D899" s="357"/>
      <c r="E899" s="357"/>
      <c r="F899" s="357"/>
      <c r="G899" s="357"/>
      <c r="H899" s="357"/>
      <c r="I899" s="357"/>
      <c r="J899" s="357"/>
      <c r="K899" s="357"/>
      <c r="L899" s="357"/>
      <c r="M899" s="357"/>
      <c r="N899" s="357"/>
      <c r="O899" s="357"/>
      <c r="P899" s="357"/>
      <c r="Q899" s="357"/>
      <c r="R899" s="357"/>
      <c r="S899" s="357"/>
      <c r="T899" s="357"/>
      <c r="U899" s="357"/>
      <c r="V899" s="357"/>
      <c r="W899" s="357"/>
      <c r="X899" s="357"/>
      <c r="Y899" s="357"/>
      <c r="Z899" s="357"/>
      <c r="AA899" s="357"/>
      <c r="AB899" s="357"/>
      <c r="AC899" s="357"/>
      <c r="AD899" s="357"/>
      <c r="AE899" s="357"/>
      <c r="AF899" s="357"/>
      <c r="AG899" s="357"/>
      <c r="AH899" s="357"/>
      <c r="AI899" s="357"/>
      <c r="AJ899" s="357"/>
      <c r="AK899" s="357"/>
      <c r="AL899" s="357"/>
      <c r="AM899" s="357"/>
      <c r="AN899" s="357"/>
      <c r="AO899" s="357"/>
      <c r="AP899" s="357"/>
      <c r="AQ899" s="357"/>
      <c r="AR899" s="357"/>
      <c r="AS899" s="357"/>
      <c r="AT899" s="357"/>
      <c r="AU899" s="357"/>
      <c r="AV899" s="357"/>
      <c r="AW899" s="357"/>
      <c r="AX899" s="357"/>
      <c r="AY899" s="357"/>
      <c r="AZ899" s="357"/>
      <c r="BA899" s="357"/>
      <c r="BB899" s="357"/>
    </row>
    <row r="900" ht="12.75" customHeight="1">
      <c r="A900" s="357"/>
      <c r="B900" s="357"/>
      <c r="C900" s="357"/>
      <c r="D900" s="357"/>
      <c r="E900" s="357"/>
      <c r="F900" s="357"/>
      <c r="G900" s="357"/>
      <c r="H900" s="357"/>
      <c r="I900" s="357"/>
      <c r="J900" s="357"/>
      <c r="K900" s="357"/>
      <c r="L900" s="357"/>
      <c r="M900" s="357"/>
      <c r="N900" s="357"/>
      <c r="O900" s="357"/>
      <c r="P900" s="357"/>
      <c r="Q900" s="357"/>
      <c r="R900" s="357"/>
      <c r="S900" s="357"/>
      <c r="T900" s="357"/>
      <c r="U900" s="357"/>
      <c r="V900" s="357"/>
      <c r="W900" s="357"/>
      <c r="X900" s="357"/>
      <c r="Y900" s="357"/>
      <c r="Z900" s="357"/>
      <c r="AA900" s="357"/>
      <c r="AB900" s="357"/>
      <c r="AC900" s="357"/>
      <c r="AD900" s="357"/>
      <c r="AE900" s="357"/>
      <c r="AF900" s="357"/>
      <c r="AG900" s="357"/>
      <c r="AH900" s="357"/>
      <c r="AI900" s="357"/>
      <c r="AJ900" s="357"/>
      <c r="AK900" s="357"/>
      <c r="AL900" s="357"/>
      <c r="AM900" s="357"/>
      <c r="AN900" s="357"/>
      <c r="AO900" s="357"/>
      <c r="AP900" s="357"/>
      <c r="AQ900" s="357"/>
      <c r="AR900" s="357"/>
      <c r="AS900" s="357"/>
      <c r="AT900" s="357"/>
      <c r="AU900" s="357"/>
      <c r="AV900" s="357"/>
      <c r="AW900" s="357"/>
      <c r="AX900" s="357"/>
      <c r="AY900" s="357"/>
      <c r="AZ900" s="357"/>
      <c r="BA900" s="357"/>
      <c r="BB900" s="357"/>
    </row>
    <row r="901" ht="12.75" customHeight="1">
      <c r="A901" s="357"/>
      <c r="B901" s="357"/>
      <c r="C901" s="357"/>
      <c r="D901" s="357"/>
      <c r="E901" s="357"/>
      <c r="F901" s="357"/>
      <c r="G901" s="357"/>
      <c r="H901" s="357"/>
      <c r="I901" s="357"/>
      <c r="J901" s="357"/>
      <c r="K901" s="357"/>
      <c r="L901" s="357"/>
      <c r="M901" s="357"/>
      <c r="N901" s="357"/>
      <c r="O901" s="357"/>
      <c r="P901" s="357"/>
      <c r="Q901" s="357"/>
      <c r="R901" s="357"/>
      <c r="S901" s="357"/>
      <c r="T901" s="357"/>
      <c r="U901" s="357"/>
      <c r="V901" s="357"/>
      <c r="W901" s="357"/>
      <c r="X901" s="357"/>
      <c r="Y901" s="357"/>
      <c r="Z901" s="357"/>
      <c r="AA901" s="357"/>
      <c r="AB901" s="357"/>
      <c r="AC901" s="357"/>
      <c r="AD901" s="357"/>
      <c r="AE901" s="357"/>
      <c r="AF901" s="357"/>
      <c r="AG901" s="357"/>
      <c r="AH901" s="357"/>
      <c r="AI901" s="357"/>
      <c r="AJ901" s="357"/>
      <c r="AK901" s="357"/>
      <c r="AL901" s="357"/>
      <c r="AM901" s="357"/>
      <c r="AN901" s="357"/>
      <c r="AO901" s="357"/>
      <c r="AP901" s="357"/>
      <c r="AQ901" s="357"/>
      <c r="AR901" s="357"/>
      <c r="AS901" s="357"/>
      <c r="AT901" s="357"/>
      <c r="AU901" s="357"/>
      <c r="AV901" s="357"/>
      <c r="AW901" s="357"/>
      <c r="AX901" s="357"/>
      <c r="AY901" s="357"/>
      <c r="AZ901" s="357"/>
      <c r="BA901" s="357"/>
      <c r="BB901" s="357"/>
    </row>
    <row r="902" ht="12.75" customHeight="1">
      <c r="A902" s="357"/>
      <c r="B902" s="357"/>
      <c r="C902" s="357"/>
      <c r="D902" s="357"/>
      <c r="E902" s="357"/>
      <c r="F902" s="357"/>
      <c r="G902" s="357"/>
      <c r="H902" s="357"/>
      <c r="I902" s="357"/>
      <c r="J902" s="357"/>
      <c r="K902" s="357"/>
      <c r="L902" s="357"/>
      <c r="M902" s="357"/>
      <c r="N902" s="357"/>
      <c r="O902" s="357"/>
      <c r="P902" s="357"/>
      <c r="Q902" s="357"/>
      <c r="R902" s="357"/>
      <c r="S902" s="357"/>
      <c r="T902" s="357"/>
      <c r="U902" s="357"/>
      <c r="V902" s="357"/>
      <c r="W902" s="357"/>
      <c r="X902" s="357"/>
      <c r="Y902" s="357"/>
      <c r="Z902" s="357"/>
      <c r="AA902" s="357"/>
      <c r="AB902" s="357"/>
      <c r="AC902" s="357"/>
      <c r="AD902" s="357"/>
      <c r="AE902" s="357"/>
      <c r="AF902" s="357"/>
      <c r="AG902" s="357"/>
      <c r="AH902" s="357"/>
      <c r="AI902" s="357"/>
      <c r="AJ902" s="357"/>
      <c r="AK902" s="357"/>
      <c r="AL902" s="357"/>
      <c r="AM902" s="357"/>
      <c r="AN902" s="357"/>
      <c r="AO902" s="357"/>
      <c r="AP902" s="357"/>
      <c r="AQ902" s="357"/>
      <c r="AR902" s="357"/>
      <c r="AS902" s="357"/>
      <c r="AT902" s="357"/>
      <c r="AU902" s="357"/>
      <c r="AV902" s="357"/>
      <c r="AW902" s="357"/>
      <c r="AX902" s="357"/>
      <c r="AY902" s="357"/>
      <c r="AZ902" s="357"/>
      <c r="BA902" s="357"/>
      <c r="BB902" s="357"/>
    </row>
    <row r="903" ht="12.75" customHeight="1">
      <c r="A903" s="357"/>
      <c r="B903" s="357"/>
      <c r="C903" s="357"/>
      <c r="D903" s="357"/>
      <c r="E903" s="357"/>
      <c r="F903" s="357"/>
      <c r="G903" s="357"/>
      <c r="H903" s="357"/>
      <c r="I903" s="357"/>
      <c r="J903" s="357"/>
      <c r="K903" s="357"/>
      <c r="L903" s="357"/>
      <c r="M903" s="357"/>
      <c r="N903" s="357"/>
      <c r="O903" s="357"/>
      <c r="P903" s="357"/>
      <c r="Q903" s="357"/>
      <c r="R903" s="357"/>
      <c r="S903" s="357"/>
      <c r="T903" s="357"/>
      <c r="U903" s="357"/>
      <c r="V903" s="357"/>
      <c r="W903" s="357"/>
      <c r="X903" s="357"/>
      <c r="Y903" s="357"/>
      <c r="Z903" s="357"/>
      <c r="AA903" s="357"/>
      <c r="AB903" s="357"/>
      <c r="AC903" s="357"/>
      <c r="AD903" s="357"/>
      <c r="AE903" s="357"/>
      <c r="AF903" s="357"/>
      <c r="AG903" s="357"/>
      <c r="AH903" s="357"/>
      <c r="AI903" s="357"/>
      <c r="AJ903" s="357"/>
      <c r="AK903" s="357"/>
      <c r="AL903" s="357"/>
      <c r="AM903" s="357"/>
      <c r="AN903" s="357"/>
      <c r="AO903" s="357"/>
      <c r="AP903" s="357"/>
      <c r="AQ903" s="357"/>
      <c r="AR903" s="357"/>
      <c r="AS903" s="357"/>
      <c r="AT903" s="357"/>
      <c r="AU903" s="357"/>
      <c r="AV903" s="357"/>
      <c r="AW903" s="357"/>
      <c r="AX903" s="357"/>
      <c r="AY903" s="357"/>
      <c r="AZ903" s="357"/>
      <c r="BA903" s="357"/>
      <c r="BB903" s="357"/>
    </row>
    <row r="904" ht="12.75" customHeight="1">
      <c r="A904" s="357"/>
      <c r="B904" s="357"/>
      <c r="C904" s="357"/>
      <c r="D904" s="357"/>
      <c r="E904" s="357"/>
      <c r="F904" s="357"/>
      <c r="G904" s="357"/>
      <c r="H904" s="357"/>
      <c r="I904" s="357"/>
      <c r="J904" s="357"/>
      <c r="K904" s="357"/>
      <c r="L904" s="357"/>
      <c r="M904" s="357"/>
      <c r="N904" s="357"/>
      <c r="O904" s="357"/>
      <c r="P904" s="357"/>
      <c r="Q904" s="357"/>
      <c r="R904" s="357"/>
      <c r="S904" s="357"/>
      <c r="T904" s="357"/>
      <c r="U904" s="357"/>
      <c r="V904" s="357"/>
      <c r="W904" s="357"/>
      <c r="X904" s="357"/>
      <c r="Y904" s="357"/>
      <c r="Z904" s="357"/>
      <c r="AA904" s="357"/>
      <c r="AB904" s="357"/>
      <c r="AC904" s="357"/>
      <c r="AD904" s="357"/>
      <c r="AE904" s="357"/>
      <c r="AF904" s="357"/>
      <c r="AG904" s="357"/>
      <c r="AH904" s="357"/>
      <c r="AI904" s="357"/>
      <c r="AJ904" s="357"/>
      <c r="AK904" s="357"/>
      <c r="AL904" s="357"/>
      <c r="AM904" s="357"/>
      <c r="AN904" s="357"/>
      <c r="AO904" s="357"/>
      <c r="AP904" s="357"/>
      <c r="AQ904" s="357"/>
      <c r="AR904" s="357"/>
      <c r="AS904" s="357"/>
      <c r="AT904" s="357"/>
      <c r="AU904" s="357"/>
      <c r="AV904" s="357"/>
      <c r="AW904" s="357"/>
      <c r="AX904" s="357"/>
      <c r="AY904" s="357"/>
      <c r="AZ904" s="357"/>
      <c r="BA904" s="357"/>
      <c r="BB904" s="357"/>
    </row>
    <row r="905" ht="12.75" customHeight="1">
      <c r="A905" s="357"/>
      <c r="B905" s="357"/>
      <c r="C905" s="357"/>
      <c r="D905" s="357"/>
      <c r="E905" s="357"/>
      <c r="F905" s="357"/>
      <c r="G905" s="357"/>
      <c r="H905" s="357"/>
      <c r="I905" s="357"/>
      <c r="J905" s="357"/>
      <c r="K905" s="357"/>
      <c r="L905" s="357"/>
      <c r="M905" s="357"/>
      <c r="N905" s="357"/>
      <c r="O905" s="357"/>
      <c r="P905" s="357"/>
      <c r="Q905" s="357"/>
      <c r="R905" s="357"/>
      <c r="S905" s="357"/>
      <c r="T905" s="357"/>
      <c r="U905" s="357"/>
      <c r="V905" s="357"/>
      <c r="W905" s="357"/>
      <c r="X905" s="357"/>
      <c r="Y905" s="357"/>
      <c r="Z905" s="357"/>
      <c r="AA905" s="357"/>
      <c r="AB905" s="357"/>
      <c r="AC905" s="357"/>
      <c r="AD905" s="357"/>
      <c r="AE905" s="357"/>
      <c r="AF905" s="357"/>
      <c r="AG905" s="357"/>
      <c r="AH905" s="357"/>
      <c r="AI905" s="357"/>
      <c r="AJ905" s="357"/>
      <c r="AK905" s="357"/>
      <c r="AL905" s="357"/>
      <c r="AM905" s="357"/>
      <c r="AN905" s="357"/>
      <c r="AO905" s="357"/>
      <c r="AP905" s="357"/>
      <c r="AQ905" s="357"/>
      <c r="AR905" s="357"/>
      <c r="AS905" s="357"/>
      <c r="AT905" s="357"/>
      <c r="AU905" s="357"/>
      <c r="AV905" s="357"/>
      <c r="AW905" s="357"/>
      <c r="AX905" s="357"/>
      <c r="AY905" s="357"/>
      <c r="AZ905" s="357"/>
      <c r="BA905" s="357"/>
      <c r="BB905" s="357"/>
    </row>
    <row r="906" ht="12.75" customHeight="1">
      <c r="A906" s="357"/>
      <c r="B906" s="357"/>
      <c r="C906" s="357"/>
      <c r="D906" s="357"/>
      <c r="E906" s="357"/>
      <c r="F906" s="357"/>
      <c r="G906" s="357"/>
      <c r="H906" s="357"/>
      <c r="I906" s="357"/>
      <c r="J906" s="357"/>
      <c r="K906" s="357"/>
      <c r="L906" s="357"/>
      <c r="M906" s="357"/>
      <c r="N906" s="357"/>
      <c r="O906" s="357"/>
      <c r="P906" s="357"/>
      <c r="Q906" s="357"/>
      <c r="R906" s="357"/>
      <c r="S906" s="357"/>
      <c r="T906" s="357"/>
      <c r="U906" s="357"/>
      <c r="V906" s="357"/>
      <c r="W906" s="357"/>
      <c r="X906" s="357"/>
      <c r="Y906" s="357"/>
      <c r="Z906" s="357"/>
      <c r="AA906" s="357"/>
      <c r="AB906" s="357"/>
      <c r="AC906" s="357"/>
      <c r="AD906" s="357"/>
      <c r="AE906" s="357"/>
      <c r="AF906" s="357"/>
      <c r="AG906" s="357"/>
      <c r="AH906" s="357"/>
      <c r="AI906" s="357"/>
      <c r="AJ906" s="357"/>
      <c r="AK906" s="357"/>
      <c r="AL906" s="357"/>
      <c r="AM906" s="357"/>
      <c r="AN906" s="357"/>
      <c r="AO906" s="357"/>
      <c r="AP906" s="357"/>
      <c r="AQ906" s="357"/>
      <c r="AR906" s="357"/>
      <c r="AS906" s="357"/>
      <c r="AT906" s="357"/>
      <c r="AU906" s="357"/>
      <c r="AV906" s="357"/>
      <c r="AW906" s="357"/>
      <c r="AX906" s="357"/>
      <c r="AY906" s="357"/>
      <c r="AZ906" s="357"/>
      <c r="BA906" s="357"/>
      <c r="BB906" s="357"/>
    </row>
    <row r="907" ht="12.75" customHeight="1">
      <c r="A907" s="357"/>
      <c r="B907" s="357"/>
      <c r="C907" s="357"/>
      <c r="D907" s="357"/>
      <c r="E907" s="357"/>
      <c r="F907" s="357"/>
      <c r="G907" s="357"/>
      <c r="H907" s="357"/>
      <c r="I907" s="357"/>
      <c r="J907" s="357"/>
      <c r="K907" s="357"/>
      <c r="L907" s="357"/>
      <c r="M907" s="357"/>
      <c r="N907" s="357"/>
      <c r="O907" s="357"/>
      <c r="P907" s="357"/>
      <c r="Q907" s="357"/>
      <c r="R907" s="357"/>
      <c r="S907" s="357"/>
      <c r="T907" s="357"/>
      <c r="U907" s="357"/>
      <c r="V907" s="357"/>
      <c r="W907" s="357"/>
      <c r="X907" s="357"/>
      <c r="Y907" s="357"/>
      <c r="Z907" s="357"/>
      <c r="AA907" s="357"/>
      <c r="AB907" s="357"/>
      <c r="AC907" s="357"/>
      <c r="AD907" s="357"/>
      <c r="AE907" s="357"/>
      <c r="AF907" s="357"/>
      <c r="AG907" s="357"/>
      <c r="AH907" s="357"/>
      <c r="AI907" s="357"/>
      <c r="AJ907" s="357"/>
      <c r="AK907" s="357"/>
      <c r="AL907" s="357"/>
      <c r="AM907" s="357"/>
      <c r="AN907" s="357"/>
      <c r="AO907" s="357"/>
      <c r="AP907" s="357"/>
      <c r="AQ907" s="357"/>
      <c r="AR907" s="357"/>
      <c r="AS907" s="357"/>
      <c r="AT907" s="357"/>
      <c r="AU907" s="357"/>
      <c r="AV907" s="357"/>
      <c r="AW907" s="357"/>
      <c r="AX907" s="357"/>
      <c r="AY907" s="357"/>
      <c r="AZ907" s="357"/>
      <c r="BA907" s="357"/>
      <c r="BB907" s="357"/>
    </row>
    <row r="908" ht="12.75" customHeight="1">
      <c r="A908" s="357"/>
      <c r="B908" s="357"/>
      <c r="C908" s="357"/>
      <c r="D908" s="357"/>
      <c r="E908" s="357"/>
      <c r="F908" s="357"/>
      <c r="G908" s="357"/>
      <c r="H908" s="357"/>
      <c r="I908" s="357"/>
      <c r="J908" s="357"/>
      <c r="K908" s="357"/>
      <c r="L908" s="357"/>
      <c r="M908" s="357"/>
      <c r="N908" s="357"/>
      <c r="O908" s="357"/>
      <c r="P908" s="357"/>
      <c r="Q908" s="357"/>
      <c r="R908" s="357"/>
      <c r="S908" s="357"/>
      <c r="T908" s="357"/>
      <c r="U908" s="357"/>
      <c r="V908" s="357"/>
      <c r="W908" s="357"/>
      <c r="X908" s="357"/>
      <c r="Y908" s="357"/>
      <c r="Z908" s="357"/>
      <c r="AA908" s="357"/>
      <c r="AB908" s="357"/>
      <c r="AC908" s="357"/>
      <c r="AD908" s="357"/>
      <c r="AE908" s="357"/>
      <c r="AF908" s="357"/>
      <c r="AG908" s="357"/>
      <c r="AH908" s="357"/>
      <c r="AI908" s="357"/>
      <c r="AJ908" s="357"/>
      <c r="AK908" s="357"/>
      <c r="AL908" s="357"/>
      <c r="AM908" s="357"/>
      <c r="AN908" s="357"/>
      <c r="AO908" s="357"/>
      <c r="AP908" s="357"/>
      <c r="AQ908" s="357"/>
      <c r="AR908" s="357"/>
      <c r="AS908" s="357"/>
      <c r="AT908" s="357"/>
      <c r="AU908" s="357"/>
      <c r="AV908" s="357"/>
      <c r="AW908" s="357"/>
      <c r="AX908" s="357"/>
      <c r="AY908" s="357"/>
      <c r="AZ908" s="357"/>
      <c r="BA908" s="357"/>
      <c r="BB908" s="357"/>
    </row>
    <row r="909" ht="12.75" customHeight="1">
      <c r="A909" s="357"/>
      <c r="B909" s="357"/>
      <c r="C909" s="357"/>
      <c r="D909" s="357"/>
      <c r="E909" s="357"/>
      <c r="F909" s="357"/>
      <c r="G909" s="357"/>
      <c r="H909" s="357"/>
      <c r="I909" s="357"/>
      <c r="J909" s="357"/>
      <c r="K909" s="357"/>
      <c r="L909" s="357"/>
      <c r="M909" s="357"/>
      <c r="N909" s="357"/>
      <c r="O909" s="357"/>
      <c r="P909" s="357"/>
      <c r="Q909" s="357"/>
      <c r="R909" s="357"/>
      <c r="S909" s="357"/>
      <c r="T909" s="357"/>
      <c r="U909" s="357"/>
      <c r="V909" s="357"/>
      <c r="W909" s="357"/>
      <c r="X909" s="357"/>
      <c r="Y909" s="357"/>
      <c r="Z909" s="357"/>
      <c r="AA909" s="357"/>
      <c r="AB909" s="357"/>
      <c r="AC909" s="357"/>
      <c r="AD909" s="357"/>
      <c r="AE909" s="357"/>
      <c r="AF909" s="357"/>
      <c r="AG909" s="357"/>
      <c r="AH909" s="357"/>
      <c r="AI909" s="357"/>
      <c r="AJ909" s="357"/>
      <c r="AK909" s="357"/>
      <c r="AL909" s="357"/>
      <c r="AM909" s="357"/>
      <c r="AN909" s="357"/>
      <c r="AO909" s="357"/>
      <c r="AP909" s="357"/>
      <c r="AQ909" s="357"/>
      <c r="AR909" s="357"/>
      <c r="AS909" s="357"/>
      <c r="AT909" s="357"/>
      <c r="AU909" s="357"/>
      <c r="AV909" s="357"/>
      <c r="AW909" s="357"/>
      <c r="AX909" s="357"/>
      <c r="AY909" s="357"/>
      <c r="AZ909" s="357"/>
      <c r="BA909" s="357"/>
      <c r="BB909" s="357"/>
    </row>
    <row r="910" ht="12.75" customHeight="1">
      <c r="A910" s="357"/>
      <c r="B910" s="357"/>
      <c r="C910" s="357"/>
      <c r="D910" s="357"/>
      <c r="E910" s="357"/>
      <c r="F910" s="357"/>
      <c r="G910" s="357"/>
      <c r="H910" s="357"/>
      <c r="I910" s="357"/>
      <c r="J910" s="357"/>
      <c r="K910" s="357"/>
      <c r="L910" s="357"/>
      <c r="M910" s="357"/>
      <c r="N910" s="357"/>
      <c r="O910" s="357"/>
      <c r="P910" s="357"/>
      <c r="Q910" s="357"/>
      <c r="R910" s="357"/>
      <c r="S910" s="357"/>
      <c r="T910" s="357"/>
      <c r="U910" s="357"/>
      <c r="V910" s="357"/>
      <c r="W910" s="357"/>
      <c r="X910" s="357"/>
      <c r="Y910" s="357"/>
      <c r="Z910" s="357"/>
      <c r="AA910" s="357"/>
      <c r="AB910" s="357"/>
      <c r="AC910" s="357"/>
      <c r="AD910" s="357"/>
      <c r="AE910" s="357"/>
      <c r="AF910" s="357"/>
      <c r="AG910" s="357"/>
      <c r="AH910" s="357"/>
      <c r="AI910" s="357"/>
      <c r="AJ910" s="357"/>
      <c r="AK910" s="357"/>
      <c r="AL910" s="357"/>
      <c r="AM910" s="357"/>
      <c r="AN910" s="357"/>
      <c r="AO910" s="357"/>
      <c r="AP910" s="357"/>
      <c r="AQ910" s="357"/>
      <c r="AR910" s="357"/>
      <c r="AS910" s="357"/>
      <c r="AT910" s="357"/>
      <c r="AU910" s="357"/>
      <c r="AV910" s="357"/>
      <c r="AW910" s="357"/>
      <c r="AX910" s="357"/>
      <c r="AY910" s="357"/>
      <c r="AZ910" s="357"/>
      <c r="BA910" s="357"/>
      <c r="BB910" s="357"/>
    </row>
    <row r="911" ht="12.75" customHeight="1">
      <c r="A911" s="357"/>
      <c r="B911" s="357"/>
      <c r="C911" s="357"/>
      <c r="D911" s="357"/>
      <c r="E911" s="357"/>
      <c r="F911" s="357"/>
      <c r="G911" s="357"/>
      <c r="H911" s="357"/>
      <c r="I911" s="357"/>
      <c r="J911" s="357"/>
      <c r="K911" s="357"/>
      <c r="L911" s="357"/>
      <c r="M911" s="357"/>
      <c r="N911" s="357"/>
      <c r="O911" s="357"/>
      <c r="P911" s="357"/>
      <c r="Q911" s="357"/>
      <c r="R911" s="357"/>
      <c r="S911" s="357"/>
      <c r="T911" s="357"/>
      <c r="U911" s="357"/>
      <c r="V911" s="357"/>
      <c r="W911" s="357"/>
      <c r="X911" s="357"/>
      <c r="Y911" s="357"/>
      <c r="Z911" s="357"/>
      <c r="AA911" s="357"/>
      <c r="AB911" s="357"/>
      <c r="AC911" s="357"/>
      <c r="AD911" s="357"/>
      <c r="AE911" s="357"/>
      <c r="AF911" s="357"/>
      <c r="AG911" s="357"/>
      <c r="AH911" s="357"/>
      <c r="AI911" s="357"/>
      <c r="AJ911" s="357"/>
      <c r="AK911" s="357"/>
      <c r="AL911" s="357"/>
      <c r="AM911" s="357"/>
      <c r="AN911" s="357"/>
      <c r="AO911" s="357"/>
      <c r="AP911" s="357"/>
      <c r="AQ911" s="357"/>
      <c r="AR911" s="357"/>
      <c r="AS911" s="357"/>
      <c r="AT911" s="357"/>
      <c r="AU911" s="357"/>
      <c r="AV911" s="357"/>
      <c r="AW911" s="357"/>
      <c r="AX911" s="357"/>
      <c r="AY911" s="357"/>
      <c r="AZ911" s="357"/>
      <c r="BA911" s="357"/>
      <c r="BB911" s="357"/>
    </row>
    <row r="912" ht="12.75" customHeight="1">
      <c r="A912" s="357"/>
      <c r="B912" s="357"/>
      <c r="C912" s="357"/>
      <c r="D912" s="357"/>
      <c r="E912" s="357"/>
      <c r="F912" s="357"/>
      <c r="G912" s="357"/>
      <c r="H912" s="357"/>
      <c r="I912" s="357"/>
      <c r="J912" s="357"/>
      <c r="K912" s="357"/>
      <c r="L912" s="357"/>
      <c r="M912" s="357"/>
      <c r="N912" s="357"/>
      <c r="O912" s="357"/>
      <c r="P912" s="357"/>
      <c r="Q912" s="357"/>
      <c r="R912" s="357"/>
      <c r="S912" s="357"/>
      <c r="T912" s="357"/>
      <c r="U912" s="357"/>
      <c r="V912" s="357"/>
      <c r="W912" s="357"/>
      <c r="X912" s="357"/>
      <c r="Y912" s="357"/>
      <c r="Z912" s="357"/>
      <c r="AA912" s="357"/>
      <c r="AB912" s="357"/>
      <c r="AC912" s="357"/>
      <c r="AD912" s="357"/>
      <c r="AE912" s="357"/>
      <c r="AF912" s="357"/>
      <c r="AG912" s="357"/>
      <c r="AH912" s="357"/>
      <c r="AI912" s="357"/>
      <c r="AJ912" s="357"/>
      <c r="AK912" s="357"/>
      <c r="AL912" s="357"/>
      <c r="AM912" s="357"/>
      <c r="AN912" s="357"/>
      <c r="AO912" s="357"/>
      <c r="AP912" s="357"/>
      <c r="AQ912" s="357"/>
      <c r="AR912" s="357"/>
      <c r="AS912" s="357"/>
      <c r="AT912" s="357"/>
      <c r="AU912" s="357"/>
      <c r="AV912" s="357"/>
      <c r="AW912" s="357"/>
      <c r="AX912" s="357"/>
      <c r="AY912" s="357"/>
      <c r="AZ912" s="357"/>
      <c r="BA912" s="357"/>
      <c r="BB912" s="357"/>
    </row>
    <row r="913" ht="12.75" customHeight="1">
      <c r="A913" s="357"/>
      <c r="B913" s="357"/>
      <c r="C913" s="357"/>
      <c r="D913" s="357"/>
      <c r="E913" s="357"/>
      <c r="F913" s="357"/>
      <c r="G913" s="357"/>
      <c r="H913" s="357"/>
      <c r="I913" s="357"/>
      <c r="J913" s="357"/>
      <c r="K913" s="357"/>
      <c r="L913" s="357"/>
      <c r="M913" s="357"/>
      <c r="N913" s="357"/>
      <c r="O913" s="357"/>
      <c r="P913" s="357"/>
      <c r="Q913" s="357"/>
      <c r="R913" s="357"/>
      <c r="S913" s="357"/>
      <c r="T913" s="357"/>
      <c r="U913" s="357"/>
      <c r="V913" s="357"/>
      <c r="W913" s="357"/>
      <c r="X913" s="357"/>
      <c r="Y913" s="357"/>
      <c r="Z913" s="357"/>
      <c r="AA913" s="357"/>
      <c r="AB913" s="357"/>
      <c r="AC913" s="357"/>
      <c r="AD913" s="357"/>
      <c r="AE913" s="357"/>
      <c r="AF913" s="357"/>
      <c r="AG913" s="357"/>
      <c r="AH913" s="357"/>
      <c r="AI913" s="357"/>
      <c r="AJ913" s="357"/>
      <c r="AK913" s="357"/>
      <c r="AL913" s="357"/>
      <c r="AM913" s="357"/>
      <c r="AN913" s="357"/>
      <c r="AO913" s="357"/>
      <c r="AP913" s="357"/>
      <c r="AQ913" s="357"/>
      <c r="AR913" s="357"/>
      <c r="AS913" s="357"/>
      <c r="AT913" s="357"/>
      <c r="AU913" s="357"/>
      <c r="AV913" s="357"/>
      <c r="AW913" s="357"/>
      <c r="AX913" s="357"/>
      <c r="AY913" s="357"/>
      <c r="AZ913" s="357"/>
      <c r="BA913" s="357"/>
      <c r="BB913" s="357"/>
    </row>
    <row r="914" ht="12.75" customHeight="1">
      <c r="A914" s="357"/>
      <c r="B914" s="357"/>
      <c r="C914" s="357"/>
      <c r="D914" s="357"/>
      <c r="E914" s="357"/>
      <c r="F914" s="357"/>
      <c r="G914" s="357"/>
      <c r="H914" s="357"/>
      <c r="I914" s="357"/>
      <c r="J914" s="357"/>
      <c r="K914" s="357"/>
      <c r="L914" s="357"/>
      <c r="M914" s="357"/>
      <c r="N914" s="357"/>
      <c r="O914" s="357"/>
      <c r="P914" s="357"/>
      <c r="Q914" s="357"/>
      <c r="R914" s="357"/>
      <c r="S914" s="357"/>
      <c r="T914" s="357"/>
      <c r="U914" s="357"/>
      <c r="V914" s="357"/>
      <c r="W914" s="357"/>
      <c r="X914" s="357"/>
      <c r="Y914" s="357"/>
      <c r="Z914" s="357"/>
      <c r="AA914" s="357"/>
      <c r="AB914" s="357"/>
      <c r="AC914" s="357"/>
      <c r="AD914" s="357"/>
      <c r="AE914" s="357"/>
      <c r="AF914" s="357"/>
      <c r="AG914" s="357"/>
      <c r="AH914" s="357"/>
      <c r="AI914" s="357"/>
      <c r="AJ914" s="357"/>
      <c r="AK914" s="357"/>
      <c r="AL914" s="357"/>
      <c r="AM914" s="357"/>
      <c r="AN914" s="357"/>
      <c r="AO914" s="357"/>
      <c r="AP914" s="357"/>
      <c r="AQ914" s="357"/>
      <c r="AR914" s="357"/>
      <c r="AS914" s="357"/>
      <c r="AT914" s="357"/>
      <c r="AU914" s="357"/>
      <c r="AV914" s="357"/>
      <c r="AW914" s="357"/>
      <c r="AX914" s="357"/>
      <c r="AY914" s="357"/>
      <c r="AZ914" s="357"/>
      <c r="BA914" s="357"/>
      <c r="BB914" s="357"/>
    </row>
    <row r="915" ht="12.75" customHeight="1">
      <c r="A915" s="357"/>
      <c r="B915" s="357"/>
      <c r="C915" s="357"/>
      <c r="D915" s="357"/>
      <c r="E915" s="357"/>
      <c r="F915" s="357"/>
      <c r="G915" s="357"/>
      <c r="H915" s="357"/>
      <c r="I915" s="357"/>
      <c r="J915" s="357"/>
      <c r="K915" s="357"/>
      <c r="L915" s="357"/>
      <c r="M915" s="357"/>
      <c r="N915" s="357"/>
      <c r="O915" s="357"/>
      <c r="P915" s="357"/>
      <c r="Q915" s="357"/>
      <c r="R915" s="357"/>
      <c r="S915" s="357"/>
      <c r="T915" s="357"/>
      <c r="U915" s="357"/>
      <c r="V915" s="357"/>
      <c r="W915" s="357"/>
      <c r="X915" s="357"/>
      <c r="Y915" s="357"/>
      <c r="Z915" s="357"/>
      <c r="AA915" s="357"/>
      <c r="AB915" s="357"/>
      <c r="AC915" s="357"/>
      <c r="AD915" s="357"/>
      <c r="AE915" s="357"/>
      <c r="AF915" s="357"/>
      <c r="AG915" s="357"/>
      <c r="AH915" s="357"/>
      <c r="AI915" s="357"/>
      <c r="AJ915" s="357"/>
      <c r="AK915" s="357"/>
      <c r="AL915" s="357"/>
      <c r="AM915" s="357"/>
      <c r="AN915" s="357"/>
      <c r="AO915" s="357"/>
      <c r="AP915" s="357"/>
      <c r="AQ915" s="357"/>
      <c r="AR915" s="357"/>
      <c r="AS915" s="357"/>
      <c r="AT915" s="357"/>
      <c r="AU915" s="357"/>
      <c r="AV915" s="357"/>
      <c r="AW915" s="357"/>
      <c r="AX915" s="357"/>
      <c r="AY915" s="357"/>
      <c r="AZ915" s="357"/>
      <c r="BA915" s="357"/>
      <c r="BB915" s="357"/>
    </row>
    <row r="916" ht="12.75" customHeight="1">
      <c r="A916" s="357"/>
      <c r="B916" s="357"/>
      <c r="C916" s="357"/>
      <c r="D916" s="357"/>
      <c r="E916" s="357"/>
      <c r="F916" s="357"/>
      <c r="G916" s="357"/>
      <c r="H916" s="357"/>
      <c r="I916" s="357"/>
      <c r="J916" s="357"/>
      <c r="K916" s="357"/>
      <c r="L916" s="357"/>
      <c r="M916" s="357"/>
      <c r="N916" s="357"/>
      <c r="O916" s="357"/>
      <c r="P916" s="357"/>
      <c r="Q916" s="357"/>
      <c r="R916" s="357"/>
      <c r="S916" s="357"/>
      <c r="T916" s="357"/>
      <c r="U916" s="357"/>
      <c r="V916" s="357"/>
      <c r="W916" s="357"/>
      <c r="X916" s="357"/>
      <c r="Y916" s="357"/>
      <c r="Z916" s="357"/>
      <c r="AA916" s="357"/>
      <c r="AB916" s="357"/>
      <c r="AC916" s="357"/>
      <c r="AD916" s="357"/>
      <c r="AE916" s="357"/>
      <c r="AF916" s="357"/>
      <c r="AG916" s="357"/>
      <c r="AH916" s="357"/>
      <c r="AI916" s="357"/>
      <c r="AJ916" s="357"/>
      <c r="AK916" s="357"/>
      <c r="AL916" s="357"/>
      <c r="AM916" s="357"/>
      <c r="AN916" s="357"/>
      <c r="AO916" s="357"/>
      <c r="AP916" s="357"/>
      <c r="AQ916" s="357"/>
      <c r="AR916" s="357"/>
      <c r="AS916" s="357"/>
      <c r="AT916" s="357"/>
      <c r="AU916" s="357"/>
      <c r="AV916" s="357"/>
      <c r="AW916" s="357"/>
      <c r="AX916" s="357"/>
      <c r="AY916" s="357"/>
      <c r="AZ916" s="357"/>
      <c r="BA916" s="357"/>
      <c r="BB916" s="357"/>
    </row>
    <row r="917" ht="12.75" customHeight="1">
      <c r="A917" s="357"/>
      <c r="B917" s="357"/>
      <c r="C917" s="357"/>
      <c r="D917" s="357"/>
      <c r="E917" s="357"/>
      <c r="F917" s="357"/>
      <c r="G917" s="357"/>
      <c r="H917" s="357"/>
      <c r="I917" s="357"/>
      <c r="J917" s="357"/>
      <c r="K917" s="357"/>
      <c r="L917" s="357"/>
      <c r="M917" s="357"/>
      <c r="N917" s="357"/>
      <c r="O917" s="357"/>
      <c r="P917" s="357"/>
      <c r="Q917" s="357"/>
      <c r="R917" s="357"/>
      <c r="S917" s="357"/>
      <c r="T917" s="357"/>
      <c r="U917" s="357"/>
      <c r="V917" s="357"/>
      <c r="W917" s="357"/>
      <c r="X917" s="357"/>
      <c r="Y917" s="357"/>
      <c r="Z917" s="357"/>
      <c r="AA917" s="357"/>
      <c r="AB917" s="357"/>
      <c r="AC917" s="357"/>
      <c r="AD917" s="357"/>
      <c r="AE917" s="357"/>
      <c r="AF917" s="357"/>
      <c r="AG917" s="357"/>
      <c r="AH917" s="357"/>
      <c r="AI917" s="357"/>
      <c r="AJ917" s="357"/>
      <c r="AK917" s="357"/>
      <c r="AL917" s="357"/>
      <c r="AM917" s="357"/>
      <c r="AN917" s="357"/>
      <c r="AO917" s="357"/>
      <c r="AP917" s="357"/>
      <c r="AQ917" s="357"/>
      <c r="AR917" s="357"/>
      <c r="AS917" s="357"/>
      <c r="AT917" s="357"/>
      <c r="AU917" s="357"/>
      <c r="AV917" s="357"/>
      <c r="AW917" s="357"/>
      <c r="AX917" s="357"/>
      <c r="AY917" s="357"/>
      <c r="AZ917" s="357"/>
      <c r="BA917" s="357"/>
      <c r="BB917" s="357"/>
    </row>
    <row r="918" ht="12.75" customHeight="1">
      <c r="A918" s="357"/>
      <c r="B918" s="357"/>
      <c r="C918" s="357"/>
      <c r="D918" s="357"/>
      <c r="E918" s="357"/>
      <c r="F918" s="357"/>
      <c r="G918" s="357"/>
      <c r="H918" s="357"/>
      <c r="I918" s="357"/>
      <c r="J918" s="357"/>
      <c r="K918" s="357"/>
      <c r="L918" s="357"/>
      <c r="M918" s="357"/>
      <c r="N918" s="357"/>
      <c r="O918" s="357"/>
      <c r="P918" s="357"/>
      <c r="Q918" s="357"/>
      <c r="R918" s="357"/>
      <c r="S918" s="357"/>
      <c r="T918" s="357"/>
      <c r="U918" s="357"/>
      <c r="V918" s="357"/>
      <c r="W918" s="357"/>
      <c r="X918" s="357"/>
      <c r="Y918" s="357"/>
      <c r="Z918" s="357"/>
      <c r="AA918" s="357"/>
      <c r="AB918" s="357"/>
      <c r="AC918" s="357"/>
      <c r="AD918" s="357"/>
      <c r="AE918" s="357"/>
      <c r="AF918" s="357"/>
      <c r="AG918" s="357"/>
      <c r="AH918" s="357"/>
      <c r="AI918" s="357"/>
      <c r="AJ918" s="357"/>
      <c r="AK918" s="357"/>
      <c r="AL918" s="357"/>
      <c r="AM918" s="357"/>
      <c r="AN918" s="357"/>
      <c r="AO918" s="357"/>
      <c r="AP918" s="357"/>
      <c r="AQ918" s="357"/>
      <c r="AR918" s="357"/>
      <c r="AS918" s="357"/>
      <c r="AT918" s="357"/>
      <c r="AU918" s="357"/>
      <c r="AV918" s="357"/>
      <c r="AW918" s="357"/>
      <c r="AX918" s="357"/>
      <c r="AY918" s="357"/>
      <c r="AZ918" s="357"/>
      <c r="BA918" s="357"/>
      <c r="BB918" s="357"/>
    </row>
    <row r="919" ht="12.75" customHeight="1">
      <c r="A919" s="357"/>
      <c r="B919" s="357"/>
      <c r="C919" s="357"/>
      <c r="D919" s="357"/>
      <c r="E919" s="357"/>
      <c r="F919" s="357"/>
      <c r="G919" s="357"/>
      <c r="H919" s="357"/>
      <c r="I919" s="357"/>
      <c r="J919" s="357"/>
      <c r="K919" s="357"/>
      <c r="L919" s="357"/>
      <c r="M919" s="357"/>
      <c r="N919" s="357"/>
      <c r="O919" s="357"/>
      <c r="P919" s="357"/>
      <c r="Q919" s="357"/>
      <c r="R919" s="357"/>
      <c r="S919" s="357"/>
      <c r="T919" s="357"/>
      <c r="U919" s="357"/>
      <c r="V919" s="357"/>
      <c r="W919" s="357"/>
      <c r="X919" s="357"/>
      <c r="Y919" s="357"/>
      <c r="Z919" s="357"/>
      <c r="AA919" s="357"/>
      <c r="AB919" s="357"/>
      <c r="AC919" s="357"/>
      <c r="AD919" s="357"/>
      <c r="AE919" s="357"/>
      <c r="AF919" s="357"/>
      <c r="AG919" s="357"/>
      <c r="AH919" s="357"/>
      <c r="AI919" s="357"/>
      <c r="AJ919" s="357"/>
      <c r="AK919" s="357"/>
      <c r="AL919" s="357"/>
      <c r="AM919" s="357"/>
      <c r="AN919" s="357"/>
      <c r="AO919" s="357"/>
      <c r="AP919" s="357"/>
      <c r="AQ919" s="357"/>
      <c r="AR919" s="357"/>
      <c r="AS919" s="357"/>
      <c r="AT919" s="357"/>
      <c r="AU919" s="357"/>
      <c r="AV919" s="357"/>
      <c r="AW919" s="357"/>
      <c r="AX919" s="357"/>
      <c r="AY919" s="357"/>
      <c r="AZ919" s="357"/>
      <c r="BA919" s="357"/>
      <c r="BB919" s="357"/>
    </row>
    <row r="920" ht="12.75" customHeight="1">
      <c r="A920" s="357"/>
      <c r="B920" s="357"/>
      <c r="C920" s="357"/>
      <c r="D920" s="357"/>
      <c r="E920" s="357"/>
      <c r="F920" s="357"/>
      <c r="G920" s="357"/>
      <c r="H920" s="357"/>
      <c r="I920" s="357"/>
      <c r="J920" s="357"/>
      <c r="K920" s="357"/>
      <c r="L920" s="357"/>
      <c r="M920" s="357"/>
      <c r="N920" s="357"/>
      <c r="O920" s="357"/>
      <c r="P920" s="357"/>
      <c r="Q920" s="357"/>
      <c r="R920" s="357"/>
      <c r="S920" s="357"/>
      <c r="T920" s="357"/>
      <c r="U920" s="357"/>
      <c r="V920" s="357"/>
      <c r="W920" s="357"/>
      <c r="X920" s="357"/>
      <c r="Y920" s="357"/>
      <c r="Z920" s="357"/>
      <c r="AA920" s="357"/>
      <c r="AB920" s="357"/>
      <c r="AC920" s="357"/>
      <c r="AD920" s="357"/>
      <c r="AE920" s="357"/>
      <c r="AF920" s="357"/>
      <c r="AG920" s="357"/>
      <c r="AH920" s="357"/>
      <c r="AI920" s="357"/>
      <c r="AJ920" s="357"/>
      <c r="AK920" s="357"/>
      <c r="AL920" s="357"/>
      <c r="AM920" s="357"/>
      <c r="AN920" s="357"/>
      <c r="AO920" s="357"/>
      <c r="AP920" s="357"/>
      <c r="AQ920" s="357"/>
      <c r="AR920" s="357"/>
      <c r="AS920" s="357"/>
      <c r="AT920" s="357"/>
      <c r="AU920" s="357"/>
      <c r="AV920" s="357"/>
      <c r="AW920" s="357"/>
      <c r="AX920" s="357"/>
      <c r="AY920" s="357"/>
      <c r="AZ920" s="357"/>
      <c r="BA920" s="357"/>
      <c r="BB920" s="357"/>
    </row>
    <row r="921" ht="12.75" customHeight="1">
      <c r="A921" s="357"/>
      <c r="B921" s="357"/>
      <c r="C921" s="357"/>
      <c r="D921" s="357"/>
      <c r="E921" s="357"/>
      <c r="F921" s="357"/>
      <c r="G921" s="357"/>
      <c r="H921" s="357"/>
      <c r="I921" s="357"/>
      <c r="J921" s="357"/>
      <c r="K921" s="357"/>
      <c r="L921" s="357"/>
      <c r="M921" s="357"/>
      <c r="N921" s="357"/>
      <c r="O921" s="357"/>
      <c r="P921" s="357"/>
      <c r="Q921" s="357"/>
      <c r="R921" s="357"/>
      <c r="S921" s="357"/>
      <c r="T921" s="357"/>
      <c r="U921" s="357"/>
      <c r="V921" s="357"/>
      <c r="W921" s="357"/>
      <c r="X921" s="357"/>
      <c r="Y921" s="357"/>
      <c r="Z921" s="357"/>
      <c r="AA921" s="357"/>
      <c r="AB921" s="357"/>
      <c r="AC921" s="357"/>
      <c r="AD921" s="357"/>
      <c r="AE921" s="357"/>
      <c r="AF921" s="357"/>
      <c r="AG921" s="357"/>
      <c r="AH921" s="357"/>
      <c r="AI921" s="357"/>
      <c r="AJ921" s="357"/>
      <c r="AK921" s="357"/>
      <c r="AL921" s="357"/>
      <c r="AM921" s="357"/>
      <c r="AN921" s="357"/>
      <c r="AO921" s="357"/>
      <c r="AP921" s="357"/>
      <c r="AQ921" s="357"/>
      <c r="AR921" s="357"/>
      <c r="AS921" s="357"/>
      <c r="AT921" s="357"/>
      <c r="AU921" s="357"/>
      <c r="AV921" s="357"/>
      <c r="AW921" s="357"/>
      <c r="AX921" s="357"/>
      <c r="AY921" s="357"/>
      <c r="AZ921" s="357"/>
      <c r="BA921" s="357"/>
      <c r="BB921" s="357"/>
    </row>
    <row r="922" ht="12.75" customHeight="1">
      <c r="A922" s="357"/>
      <c r="B922" s="357"/>
      <c r="C922" s="357"/>
      <c r="D922" s="357"/>
      <c r="E922" s="357"/>
      <c r="F922" s="357"/>
      <c r="G922" s="357"/>
      <c r="H922" s="357"/>
      <c r="I922" s="357"/>
      <c r="J922" s="357"/>
      <c r="K922" s="357"/>
      <c r="L922" s="357"/>
      <c r="M922" s="357"/>
      <c r="N922" s="357"/>
      <c r="O922" s="357"/>
      <c r="P922" s="357"/>
      <c r="Q922" s="357"/>
      <c r="R922" s="357"/>
      <c r="S922" s="357"/>
      <c r="T922" s="357"/>
      <c r="U922" s="357"/>
      <c r="V922" s="357"/>
      <c r="W922" s="357"/>
      <c r="X922" s="357"/>
      <c r="Y922" s="357"/>
      <c r="Z922" s="357"/>
      <c r="AA922" s="357"/>
      <c r="AB922" s="357"/>
      <c r="AC922" s="357"/>
      <c r="AD922" s="357"/>
      <c r="AE922" s="357"/>
      <c r="AF922" s="357"/>
      <c r="AG922" s="357"/>
      <c r="AH922" s="357"/>
      <c r="AI922" s="357"/>
      <c r="AJ922" s="357"/>
      <c r="AK922" s="357"/>
      <c r="AL922" s="357"/>
      <c r="AM922" s="357"/>
      <c r="AN922" s="357"/>
      <c r="AO922" s="357"/>
      <c r="AP922" s="357"/>
      <c r="AQ922" s="357"/>
      <c r="AR922" s="357"/>
      <c r="AS922" s="357"/>
      <c r="AT922" s="357"/>
      <c r="AU922" s="357"/>
      <c r="AV922" s="357"/>
      <c r="AW922" s="357"/>
      <c r="AX922" s="357"/>
      <c r="AY922" s="357"/>
      <c r="AZ922" s="357"/>
      <c r="BA922" s="357"/>
      <c r="BB922" s="357"/>
    </row>
    <row r="923" ht="12.75" customHeight="1">
      <c r="A923" s="357"/>
      <c r="B923" s="357"/>
      <c r="C923" s="357"/>
      <c r="D923" s="357"/>
      <c r="E923" s="357"/>
      <c r="F923" s="357"/>
      <c r="G923" s="357"/>
      <c r="H923" s="357"/>
      <c r="I923" s="357"/>
      <c r="J923" s="357"/>
      <c r="K923" s="357"/>
      <c r="L923" s="357"/>
      <c r="M923" s="357"/>
      <c r="N923" s="357"/>
      <c r="O923" s="357"/>
      <c r="P923" s="357"/>
      <c r="Q923" s="357"/>
      <c r="R923" s="357"/>
      <c r="S923" s="357"/>
      <c r="T923" s="357"/>
      <c r="U923" s="357"/>
      <c r="V923" s="357"/>
      <c r="W923" s="357"/>
      <c r="X923" s="357"/>
      <c r="Y923" s="357"/>
      <c r="Z923" s="357"/>
      <c r="AA923" s="357"/>
      <c r="AB923" s="357"/>
      <c r="AC923" s="357"/>
      <c r="AD923" s="357"/>
      <c r="AE923" s="357"/>
      <c r="AF923" s="357"/>
      <c r="AG923" s="357"/>
      <c r="AH923" s="357"/>
      <c r="AI923" s="357"/>
      <c r="AJ923" s="357"/>
      <c r="AK923" s="357"/>
      <c r="AL923" s="357"/>
      <c r="AM923" s="357"/>
      <c r="AN923" s="357"/>
      <c r="AO923" s="357"/>
      <c r="AP923" s="357"/>
      <c r="AQ923" s="357"/>
      <c r="AR923" s="357"/>
      <c r="AS923" s="357"/>
      <c r="AT923" s="357"/>
      <c r="AU923" s="357"/>
      <c r="AV923" s="357"/>
      <c r="AW923" s="357"/>
      <c r="AX923" s="357"/>
      <c r="AY923" s="357"/>
      <c r="AZ923" s="357"/>
      <c r="BA923" s="357"/>
      <c r="BB923" s="357"/>
    </row>
    <row r="924" ht="12.75" customHeight="1">
      <c r="A924" s="357"/>
      <c r="B924" s="357"/>
      <c r="C924" s="357"/>
      <c r="D924" s="357"/>
      <c r="E924" s="357"/>
      <c r="F924" s="357"/>
      <c r="G924" s="357"/>
      <c r="H924" s="357"/>
      <c r="I924" s="357"/>
      <c r="J924" s="357"/>
      <c r="K924" s="357"/>
      <c r="L924" s="357"/>
      <c r="M924" s="357"/>
      <c r="N924" s="357"/>
      <c r="O924" s="357"/>
      <c r="P924" s="357"/>
      <c r="Q924" s="357"/>
      <c r="R924" s="357"/>
      <c r="S924" s="357"/>
      <c r="T924" s="357"/>
      <c r="U924" s="357"/>
      <c r="V924" s="357"/>
      <c r="W924" s="357"/>
      <c r="X924" s="357"/>
      <c r="Y924" s="357"/>
      <c r="Z924" s="357"/>
      <c r="AA924" s="357"/>
      <c r="AB924" s="357"/>
      <c r="AC924" s="357"/>
      <c r="AD924" s="357"/>
      <c r="AE924" s="357"/>
      <c r="AF924" s="357"/>
      <c r="AG924" s="357"/>
      <c r="AH924" s="357"/>
      <c r="AI924" s="357"/>
      <c r="AJ924" s="357"/>
      <c r="AK924" s="357"/>
      <c r="AL924" s="357"/>
      <c r="AM924" s="357"/>
      <c r="AN924" s="357"/>
      <c r="AO924" s="357"/>
      <c r="AP924" s="357"/>
      <c r="AQ924" s="357"/>
      <c r="AR924" s="357"/>
      <c r="AS924" s="357"/>
      <c r="AT924" s="357"/>
      <c r="AU924" s="357"/>
      <c r="AV924" s="357"/>
      <c r="AW924" s="357"/>
      <c r="AX924" s="357"/>
      <c r="AY924" s="357"/>
      <c r="AZ924" s="357"/>
      <c r="BA924" s="357"/>
      <c r="BB924" s="357"/>
    </row>
    <row r="925" ht="12.75" customHeight="1">
      <c r="A925" s="357"/>
      <c r="B925" s="357"/>
      <c r="C925" s="357"/>
      <c r="D925" s="357"/>
      <c r="E925" s="357"/>
      <c r="F925" s="357"/>
      <c r="G925" s="357"/>
      <c r="H925" s="357"/>
      <c r="I925" s="357"/>
      <c r="J925" s="357"/>
      <c r="K925" s="357"/>
      <c r="L925" s="357"/>
      <c r="M925" s="357"/>
      <c r="N925" s="357"/>
      <c r="O925" s="357"/>
      <c r="P925" s="357"/>
      <c r="Q925" s="357"/>
      <c r="R925" s="357"/>
      <c r="S925" s="357"/>
      <c r="T925" s="357"/>
      <c r="U925" s="357"/>
      <c r="V925" s="357"/>
      <c r="W925" s="357"/>
      <c r="X925" s="357"/>
      <c r="Y925" s="357"/>
      <c r="Z925" s="357"/>
      <c r="AA925" s="357"/>
      <c r="AB925" s="357"/>
      <c r="AC925" s="357"/>
      <c r="AD925" s="357"/>
      <c r="AE925" s="357"/>
      <c r="AF925" s="357"/>
      <c r="AG925" s="357"/>
      <c r="AH925" s="357"/>
      <c r="AI925" s="357"/>
      <c r="AJ925" s="357"/>
      <c r="AK925" s="357"/>
      <c r="AL925" s="357"/>
      <c r="AM925" s="357"/>
      <c r="AN925" s="357"/>
      <c r="AO925" s="357"/>
      <c r="AP925" s="357"/>
      <c r="AQ925" s="357"/>
      <c r="AR925" s="357"/>
      <c r="AS925" s="357"/>
      <c r="AT925" s="357"/>
      <c r="AU925" s="357"/>
      <c r="AV925" s="357"/>
      <c r="AW925" s="357"/>
      <c r="AX925" s="357"/>
      <c r="AY925" s="357"/>
      <c r="AZ925" s="357"/>
      <c r="BA925" s="357"/>
      <c r="BB925" s="357"/>
    </row>
    <row r="926" ht="12.75" customHeight="1">
      <c r="A926" s="357"/>
      <c r="B926" s="357"/>
      <c r="C926" s="357"/>
      <c r="D926" s="357"/>
      <c r="E926" s="357"/>
      <c r="F926" s="357"/>
      <c r="G926" s="357"/>
      <c r="H926" s="357"/>
      <c r="I926" s="357"/>
      <c r="J926" s="357"/>
      <c r="K926" s="357"/>
      <c r="L926" s="357"/>
      <c r="M926" s="357"/>
      <c r="N926" s="357"/>
      <c r="O926" s="357"/>
      <c r="P926" s="357"/>
      <c r="Q926" s="357"/>
      <c r="R926" s="357"/>
      <c r="S926" s="357"/>
      <c r="T926" s="357"/>
      <c r="U926" s="357"/>
      <c r="V926" s="357"/>
      <c r="W926" s="357"/>
      <c r="X926" s="357"/>
      <c r="Y926" s="357"/>
      <c r="Z926" s="357"/>
      <c r="AA926" s="357"/>
      <c r="AB926" s="357"/>
      <c r="AC926" s="357"/>
      <c r="AD926" s="357"/>
      <c r="AE926" s="357"/>
      <c r="AF926" s="357"/>
      <c r="AG926" s="357"/>
      <c r="AH926" s="357"/>
      <c r="AI926" s="357"/>
      <c r="AJ926" s="357"/>
      <c r="AK926" s="357"/>
      <c r="AL926" s="357"/>
      <c r="AM926" s="357"/>
      <c r="AN926" s="357"/>
      <c r="AO926" s="357"/>
      <c r="AP926" s="357"/>
      <c r="AQ926" s="357"/>
      <c r="AR926" s="357"/>
      <c r="AS926" s="357"/>
      <c r="AT926" s="357"/>
      <c r="AU926" s="357"/>
      <c r="AV926" s="357"/>
      <c r="AW926" s="357"/>
      <c r="AX926" s="357"/>
      <c r="AY926" s="357"/>
      <c r="AZ926" s="357"/>
      <c r="BA926" s="357"/>
      <c r="BB926" s="357"/>
    </row>
    <row r="927" ht="12.75" customHeight="1">
      <c r="A927" s="357"/>
      <c r="B927" s="357"/>
      <c r="C927" s="357"/>
      <c r="D927" s="357"/>
      <c r="E927" s="357"/>
      <c r="F927" s="357"/>
      <c r="G927" s="357"/>
      <c r="H927" s="357"/>
      <c r="I927" s="357"/>
      <c r="J927" s="357"/>
      <c r="K927" s="357"/>
      <c r="L927" s="357"/>
      <c r="M927" s="357"/>
      <c r="N927" s="357"/>
      <c r="O927" s="357"/>
      <c r="P927" s="357"/>
      <c r="Q927" s="357"/>
      <c r="R927" s="357"/>
      <c r="S927" s="357"/>
      <c r="T927" s="357"/>
      <c r="U927" s="357"/>
      <c r="V927" s="357"/>
      <c r="W927" s="357"/>
      <c r="X927" s="357"/>
      <c r="Y927" s="357"/>
      <c r="Z927" s="357"/>
      <c r="AA927" s="357"/>
      <c r="AB927" s="357"/>
      <c r="AC927" s="357"/>
      <c r="AD927" s="357"/>
      <c r="AE927" s="357"/>
      <c r="AF927" s="357"/>
      <c r="AG927" s="357"/>
      <c r="AH927" s="357"/>
      <c r="AI927" s="357"/>
      <c r="AJ927" s="357"/>
      <c r="AK927" s="357"/>
      <c r="AL927" s="357"/>
      <c r="AM927" s="357"/>
      <c r="AN927" s="357"/>
      <c r="AO927" s="357"/>
      <c r="AP927" s="357"/>
      <c r="AQ927" s="357"/>
      <c r="AR927" s="357"/>
      <c r="AS927" s="357"/>
      <c r="AT927" s="357"/>
      <c r="AU927" s="357"/>
      <c r="AV927" s="357"/>
      <c r="AW927" s="357"/>
      <c r="AX927" s="357"/>
      <c r="AY927" s="357"/>
      <c r="AZ927" s="357"/>
      <c r="BA927" s="357"/>
      <c r="BB927" s="357"/>
    </row>
    <row r="928" ht="12.75" customHeight="1">
      <c r="A928" s="357"/>
      <c r="B928" s="357"/>
      <c r="C928" s="357"/>
      <c r="D928" s="357"/>
      <c r="E928" s="357"/>
      <c r="F928" s="357"/>
      <c r="G928" s="357"/>
      <c r="H928" s="357"/>
      <c r="I928" s="357"/>
      <c r="J928" s="357"/>
      <c r="K928" s="357"/>
      <c r="L928" s="357"/>
      <c r="M928" s="357"/>
      <c r="N928" s="357"/>
      <c r="O928" s="357"/>
      <c r="P928" s="357"/>
      <c r="Q928" s="357"/>
      <c r="R928" s="357"/>
      <c r="S928" s="357"/>
      <c r="T928" s="357"/>
      <c r="U928" s="357"/>
      <c r="V928" s="357"/>
      <c r="W928" s="357"/>
      <c r="X928" s="357"/>
      <c r="Y928" s="357"/>
      <c r="Z928" s="357"/>
      <c r="AA928" s="357"/>
      <c r="AB928" s="357"/>
      <c r="AC928" s="357"/>
      <c r="AD928" s="357"/>
      <c r="AE928" s="357"/>
      <c r="AF928" s="357"/>
      <c r="AG928" s="357"/>
      <c r="AH928" s="357"/>
      <c r="AI928" s="357"/>
      <c r="AJ928" s="357"/>
      <c r="AK928" s="357"/>
      <c r="AL928" s="357"/>
      <c r="AM928" s="357"/>
      <c r="AN928" s="357"/>
      <c r="AO928" s="357"/>
      <c r="AP928" s="357"/>
      <c r="AQ928" s="357"/>
      <c r="AR928" s="357"/>
      <c r="AS928" s="357"/>
      <c r="AT928" s="357"/>
      <c r="AU928" s="357"/>
      <c r="AV928" s="357"/>
      <c r="AW928" s="357"/>
      <c r="AX928" s="357"/>
      <c r="AY928" s="357"/>
      <c r="AZ928" s="357"/>
      <c r="BA928" s="357"/>
      <c r="BB928" s="357"/>
    </row>
    <row r="929" ht="12.75" customHeight="1">
      <c r="A929" s="357"/>
      <c r="B929" s="357"/>
      <c r="C929" s="357"/>
      <c r="D929" s="357"/>
      <c r="E929" s="357"/>
      <c r="F929" s="357"/>
      <c r="G929" s="357"/>
      <c r="H929" s="357"/>
      <c r="I929" s="357"/>
      <c r="J929" s="357"/>
      <c r="K929" s="357"/>
      <c r="L929" s="357"/>
      <c r="M929" s="357"/>
      <c r="N929" s="357"/>
      <c r="O929" s="357"/>
      <c r="P929" s="357"/>
      <c r="Q929" s="357"/>
      <c r="R929" s="357"/>
      <c r="S929" s="357"/>
      <c r="T929" s="357"/>
      <c r="U929" s="357"/>
      <c r="V929" s="357"/>
      <c r="W929" s="357"/>
      <c r="X929" s="357"/>
      <c r="Y929" s="357"/>
      <c r="Z929" s="357"/>
      <c r="AA929" s="357"/>
      <c r="AB929" s="357"/>
      <c r="AC929" s="357"/>
      <c r="AD929" s="357"/>
      <c r="AE929" s="357"/>
      <c r="AF929" s="357"/>
      <c r="AG929" s="357"/>
      <c r="AH929" s="357"/>
      <c r="AI929" s="357"/>
      <c r="AJ929" s="357"/>
      <c r="AK929" s="357"/>
      <c r="AL929" s="357"/>
      <c r="AM929" s="357"/>
      <c r="AN929" s="357"/>
      <c r="AO929" s="357"/>
      <c r="AP929" s="357"/>
      <c r="AQ929" s="357"/>
      <c r="AR929" s="357"/>
      <c r="AS929" s="357"/>
      <c r="AT929" s="357"/>
      <c r="AU929" s="357"/>
      <c r="AV929" s="357"/>
      <c r="AW929" s="357"/>
      <c r="AX929" s="357"/>
      <c r="AY929" s="357"/>
      <c r="AZ929" s="357"/>
      <c r="BA929" s="357"/>
      <c r="BB929" s="357"/>
    </row>
    <row r="930" ht="12.75" customHeight="1">
      <c r="A930" s="357"/>
      <c r="B930" s="357"/>
      <c r="C930" s="357"/>
      <c r="D930" s="357"/>
      <c r="E930" s="357"/>
      <c r="F930" s="357"/>
      <c r="G930" s="357"/>
      <c r="H930" s="357"/>
      <c r="I930" s="357"/>
      <c r="J930" s="357"/>
      <c r="K930" s="357"/>
      <c r="L930" s="357"/>
      <c r="M930" s="357"/>
      <c r="N930" s="357"/>
      <c r="O930" s="357"/>
      <c r="P930" s="357"/>
      <c r="Q930" s="357"/>
      <c r="R930" s="357"/>
      <c r="S930" s="357"/>
      <c r="T930" s="357"/>
      <c r="U930" s="357"/>
      <c r="V930" s="357"/>
      <c r="W930" s="357"/>
      <c r="X930" s="357"/>
      <c r="Y930" s="357"/>
      <c r="Z930" s="357"/>
      <c r="AA930" s="357"/>
      <c r="AB930" s="357"/>
      <c r="AC930" s="357"/>
      <c r="AD930" s="357"/>
      <c r="AE930" s="357"/>
      <c r="AF930" s="357"/>
      <c r="AG930" s="357"/>
      <c r="AH930" s="357"/>
      <c r="AI930" s="357"/>
      <c r="AJ930" s="357"/>
      <c r="AK930" s="357"/>
      <c r="AL930" s="357"/>
      <c r="AM930" s="357"/>
      <c r="AN930" s="357"/>
      <c r="AO930" s="357"/>
      <c r="AP930" s="357"/>
      <c r="AQ930" s="357"/>
      <c r="AR930" s="357"/>
      <c r="AS930" s="357"/>
      <c r="AT930" s="357"/>
      <c r="AU930" s="357"/>
      <c r="AV930" s="357"/>
      <c r="AW930" s="357"/>
      <c r="AX930" s="357"/>
      <c r="AY930" s="357"/>
      <c r="AZ930" s="357"/>
      <c r="BA930" s="357"/>
      <c r="BB930" s="357"/>
    </row>
    <row r="931" ht="12.75" customHeight="1">
      <c r="A931" s="357"/>
      <c r="B931" s="357"/>
      <c r="C931" s="357"/>
      <c r="D931" s="357"/>
      <c r="E931" s="357"/>
      <c r="F931" s="357"/>
      <c r="G931" s="357"/>
      <c r="H931" s="357"/>
      <c r="I931" s="357"/>
      <c r="J931" s="357"/>
      <c r="K931" s="357"/>
      <c r="L931" s="357"/>
      <c r="M931" s="357"/>
      <c r="N931" s="357"/>
      <c r="O931" s="357"/>
      <c r="P931" s="357"/>
      <c r="Q931" s="357"/>
      <c r="R931" s="357"/>
      <c r="S931" s="357"/>
      <c r="T931" s="357"/>
      <c r="U931" s="357"/>
      <c r="V931" s="357"/>
      <c r="W931" s="357"/>
      <c r="X931" s="357"/>
      <c r="Y931" s="357"/>
      <c r="Z931" s="357"/>
      <c r="AA931" s="357"/>
      <c r="AB931" s="357"/>
      <c r="AC931" s="357"/>
      <c r="AD931" s="357"/>
      <c r="AE931" s="357"/>
      <c r="AF931" s="357"/>
      <c r="AG931" s="357"/>
      <c r="AH931" s="357"/>
      <c r="AI931" s="357"/>
      <c r="AJ931" s="357"/>
      <c r="AK931" s="357"/>
      <c r="AL931" s="357"/>
      <c r="AM931" s="357"/>
      <c r="AN931" s="357"/>
      <c r="AO931" s="357"/>
      <c r="AP931" s="357"/>
      <c r="AQ931" s="357"/>
      <c r="AR931" s="357"/>
      <c r="AS931" s="357"/>
      <c r="AT931" s="357"/>
      <c r="AU931" s="357"/>
      <c r="AV931" s="357"/>
      <c r="AW931" s="357"/>
      <c r="AX931" s="357"/>
      <c r="AY931" s="357"/>
      <c r="AZ931" s="357"/>
      <c r="BA931" s="357"/>
      <c r="BB931" s="357"/>
    </row>
    <row r="932" ht="12.75" customHeight="1">
      <c r="A932" s="357"/>
      <c r="B932" s="357"/>
      <c r="C932" s="357"/>
      <c r="D932" s="357"/>
      <c r="E932" s="357"/>
      <c r="F932" s="357"/>
      <c r="G932" s="357"/>
      <c r="H932" s="357"/>
      <c r="I932" s="357"/>
      <c r="J932" s="357"/>
      <c r="K932" s="357"/>
      <c r="L932" s="357"/>
      <c r="M932" s="357"/>
      <c r="N932" s="357"/>
      <c r="O932" s="357"/>
      <c r="P932" s="357"/>
      <c r="Q932" s="357"/>
      <c r="R932" s="357"/>
      <c r="S932" s="357"/>
      <c r="T932" s="357"/>
      <c r="U932" s="357"/>
      <c r="V932" s="357"/>
      <c r="W932" s="357"/>
      <c r="X932" s="357"/>
      <c r="Y932" s="357"/>
      <c r="Z932" s="357"/>
      <c r="AA932" s="357"/>
      <c r="AB932" s="357"/>
      <c r="AC932" s="357"/>
      <c r="AD932" s="357"/>
      <c r="AE932" s="357"/>
      <c r="AF932" s="357"/>
      <c r="AG932" s="357"/>
      <c r="AH932" s="357"/>
      <c r="AI932" s="357"/>
      <c r="AJ932" s="357"/>
      <c r="AK932" s="357"/>
      <c r="AL932" s="357"/>
      <c r="AM932" s="357"/>
      <c r="AN932" s="357"/>
      <c r="AO932" s="357"/>
      <c r="AP932" s="357"/>
      <c r="AQ932" s="357"/>
      <c r="AR932" s="357"/>
      <c r="AS932" s="357"/>
      <c r="AT932" s="357"/>
      <c r="AU932" s="357"/>
      <c r="AV932" s="357"/>
      <c r="AW932" s="357"/>
      <c r="AX932" s="357"/>
      <c r="AY932" s="357"/>
      <c r="AZ932" s="357"/>
      <c r="BA932" s="357"/>
      <c r="BB932" s="357"/>
    </row>
    <row r="933" ht="12.75" customHeight="1">
      <c r="A933" s="357"/>
      <c r="B933" s="357"/>
      <c r="C933" s="357"/>
      <c r="D933" s="357"/>
      <c r="E933" s="357"/>
      <c r="F933" s="357"/>
      <c r="G933" s="357"/>
      <c r="H933" s="357"/>
      <c r="I933" s="357"/>
      <c r="J933" s="357"/>
      <c r="K933" s="357"/>
      <c r="L933" s="357"/>
      <c r="M933" s="357"/>
      <c r="N933" s="357"/>
      <c r="O933" s="357"/>
      <c r="P933" s="357"/>
      <c r="Q933" s="357"/>
      <c r="R933" s="357"/>
      <c r="S933" s="357"/>
      <c r="T933" s="357"/>
      <c r="U933" s="357"/>
      <c r="V933" s="357"/>
      <c r="W933" s="357"/>
      <c r="X933" s="357"/>
      <c r="Y933" s="357"/>
      <c r="Z933" s="357"/>
      <c r="AA933" s="357"/>
      <c r="AB933" s="357"/>
      <c r="AC933" s="357"/>
      <c r="AD933" s="357"/>
      <c r="AE933" s="357"/>
      <c r="AF933" s="357"/>
      <c r="AG933" s="357"/>
      <c r="AH933" s="357"/>
      <c r="AI933" s="357"/>
      <c r="AJ933" s="357"/>
      <c r="AK933" s="357"/>
      <c r="AL933" s="357"/>
      <c r="AM933" s="357"/>
      <c r="AN933" s="357"/>
      <c r="AO933" s="357"/>
      <c r="AP933" s="357"/>
      <c r="AQ933" s="357"/>
      <c r="AR933" s="357"/>
      <c r="AS933" s="357"/>
      <c r="AT933" s="357"/>
      <c r="AU933" s="357"/>
      <c r="AV933" s="357"/>
      <c r="AW933" s="357"/>
      <c r="AX933" s="357"/>
      <c r="AY933" s="357"/>
      <c r="AZ933" s="357"/>
      <c r="BA933" s="357"/>
      <c r="BB933" s="357"/>
    </row>
    <row r="934" ht="12.75" customHeight="1">
      <c r="A934" s="357"/>
      <c r="B934" s="357"/>
      <c r="C934" s="357"/>
      <c r="D934" s="357"/>
      <c r="E934" s="357"/>
      <c r="F934" s="357"/>
      <c r="G934" s="357"/>
      <c r="H934" s="357"/>
      <c r="I934" s="357"/>
      <c r="J934" s="357"/>
      <c r="K934" s="357"/>
      <c r="L934" s="357"/>
      <c r="M934" s="357"/>
      <c r="N934" s="357"/>
      <c r="O934" s="357"/>
      <c r="P934" s="357"/>
      <c r="Q934" s="357"/>
      <c r="R934" s="357"/>
      <c r="S934" s="357"/>
      <c r="T934" s="357"/>
      <c r="U934" s="357"/>
      <c r="V934" s="357"/>
      <c r="W934" s="357"/>
      <c r="X934" s="357"/>
      <c r="Y934" s="357"/>
      <c r="Z934" s="357"/>
      <c r="AA934" s="357"/>
      <c r="AB934" s="357"/>
      <c r="AC934" s="357"/>
      <c r="AD934" s="357"/>
      <c r="AE934" s="357"/>
      <c r="AF934" s="357"/>
      <c r="AG934" s="357"/>
      <c r="AH934" s="357"/>
      <c r="AI934" s="357"/>
      <c r="AJ934" s="357"/>
      <c r="AK934" s="357"/>
      <c r="AL934" s="357"/>
      <c r="AM934" s="357"/>
      <c r="AN934" s="357"/>
      <c r="AO934" s="357"/>
      <c r="AP934" s="357"/>
      <c r="AQ934" s="357"/>
      <c r="AR934" s="357"/>
      <c r="AS934" s="357"/>
      <c r="AT934" s="357"/>
      <c r="AU934" s="357"/>
      <c r="AV934" s="357"/>
      <c r="AW934" s="357"/>
      <c r="AX934" s="357"/>
      <c r="AY934" s="357"/>
      <c r="AZ934" s="357"/>
      <c r="BA934" s="357"/>
      <c r="BB934" s="357"/>
    </row>
    <row r="935" ht="12.75" customHeight="1">
      <c r="A935" s="357"/>
      <c r="B935" s="357"/>
      <c r="C935" s="357"/>
      <c r="D935" s="357"/>
      <c r="E935" s="357"/>
      <c r="F935" s="357"/>
      <c r="G935" s="357"/>
      <c r="H935" s="357"/>
      <c r="I935" s="357"/>
      <c r="J935" s="357"/>
      <c r="K935" s="357"/>
      <c r="L935" s="357"/>
      <c r="M935" s="357"/>
      <c r="N935" s="357"/>
      <c r="O935" s="357"/>
      <c r="P935" s="357"/>
      <c r="Q935" s="357"/>
      <c r="R935" s="357"/>
      <c r="S935" s="357"/>
      <c r="T935" s="357"/>
      <c r="U935" s="357"/>
      <c r="V935" s="357"/>
      <c r="W935" s="357"/>
      <c r="X935" s="357"/>
      <c r="Y935" s="357"/>
      <c r="Z935" s="357"/>
      <c r="AA935" s="357"/>
      <c r="AB935" s="357"/>
      <c r="AC935" s="357"/>
      <c r="AD935" s="357"/>
      <c r="AE935" s="357"/>
      <c r="AF935" s="357"/>
      <c r="AG935" s="357"/>
      <c r="AH935" s="357"/>
      <c r="AI935" s="357"/>
      <c r="AJ935" s="357"/>
      <c r="AK935" s="357"/>
      <c r="AL935" s="357"/>
      <c r="AM935" s="357"/>
      <c r="AN935" s="357"/>
      <c r="AO935" s="357"/>
      <c r="AP935" s="357"/>
      <c r="AQ935" s="357"/>
      <c r="AR935" s="357"/>
      <c r="AS935" s="357"/>
      <c r="AT935" s="357"/>
      <c r="AU935" s="357"/>
      <c r="AV935" s="357"/>
      <c r="AW935" s="357"/>
      <c r="AX935" s="357"/>
      <c r="AY935" s="357"/>
      <c r="AZ935" s="357"/>
      <c r="BA935" s="357"/>
      <c r="BB935" s="357"/>
    </row>
    <row r="936" ht="12.75" customHeight="1">
      <c r="A936" s="357"/>
      <c r="B936" s="357"/>
      <c r="C936" s="357"/>
      <c r="D936" s="357"/>
      <c r="E936" s="357"/>
      <c r="F936" s="357"/>
      <c r="G936" s="357"/>
      <c r="H936" s="357"/>
      <c r="I936" s="357"/>
      <c r="J936" s="357"/>
      <c r="K936" s="357"/>
      <c r="L936" s="357"/>
      <c r="M936" s="357"/>
      <c r="N936" s="357"/>
      <c r="O936" s="357"/>
      <c r="P936" s="357"/>
      <c r="Q936" s="357"/>
      <c r="R936" s="357"/>
      <c r="S936" s="357"/>
      <c r="T936" s="357"/>
      <c r="U936" s="357"/>
      <c r="V936" s="357"/>
      <c r="W936" s="357"/>
      <c r="X936" s="357"/>
      <c r="Y936" s="357"/>
      <c r="Z936" s="357"/>
      <c r="AA936" s="357"/>
      <c r="AB936" s="357"/>
      <c r="AC936" s="357"/>
      <c r="AD936" s="357"/>
      <c r="AE936" s="357"/>
      <c r="AF936" s="357"/>
      <c r="AG936" s="357"/>
      <c r="AH936" s="357"/>
      <c r="AI936" s="357"/>
      <c r="AJ936" s="357"/>
      <c r="AK936" s="357"/>
      <c r="AL936" s="357"/>
      <c r="AM936" s="357"/>
      <c r="AN936" s="357"/>
      <c r="AO936" s="357"/>
      <c r="AP936" s="357"/>
      <c r="AQ936" s="357"/>
      <c r="AR936" s="357"/>
      <c r="AS936" s="357"/>
      <c r="AT936" s="357"/>
      <c r="AU936" s="357"/>
      <c r="AV936" s="357"/>
      <c r="AW936" s="357"/>
      <c r="AX936" s="357"/>
      <c r="AY936" s="357"/>
      <c r="AZ936" s="357"/>
      <c r="BA936" s="357"/>
      <c r="BB936" s="357"/>
    </row>
    <row r="937" ht="12.75" customHeight="1">
      <c r="A937" s="357"/>
      <c r="B937" s="357"/>
      <c r="C937" s="357"/>
      <c r="D937" s="357"/>
      <c r="E937" s="357"/>
      <c r="F937" s="357"/>
      <c r="G937" s="357"/>
      <c r="H937" s="357"/>
      <c r="I937" s="357"/>
      <c r="J937" s="357"/>
      <c r="K937" s="357"/>
      <c r="L937" s="357"/>
      <c r="M937" s="357"/>
      <c r="N937" s="357"/>
      <c r="O937" s="357"/>
      <c r="P937" s="357"/>
      <c r="Q937" s="357"/>
      <c r="R937" s="357"/>
      <c r="S937" s="357"/>
      <c r="T937" s="357"/>
      <c r="U937" s="357"/>
      <c r="V937" s="357"/>
      <c r="W937" s="357"/>
      <c r="X937" s="357"/>
      <c r="Y937" s="357"/>
      <c r="Z937" s="357"/>
      <c r="AA937" s="357"/>
      <c r="AB937" s="357"/>
      <c r="AC937" s="357"/>
      <c r="AD937" s="357"/>
      <c r="AE937" s="357"/>
      <c r="AF937" s="357"/>
      <c r="AG937" s="357"/>
      <c r="AH937" s="357"/>
      <c r="AI937" s="357"/>
      <c r="AJ937" s="357"/>
      <c r="AK937" s="357"/>
      <c r="AL937" s="357"/>
      <c r="AM937" s="357"/>
      <c r="AN937" s="357"/>
      <c r="AO937" s="357"/>
      <c r="AP937" s="357"/>
      <c r="AQ937" s="357"/>
      <c r="AR937" s="357"/>
      <c r="AS937" s="357"/>
      <c r="AT937" s="357"/>
      <c r="AU937" s="357"/>
      <c r="AV937" s="357"/>
      <c r="AW937" s="357"/>
      <c r="AX937" s="357"/>
      <c r="AY937" s="357"/>
      <c r="AZ937" s="357"/>
      <c r="BA937" s="357"/>
      <c r="BB937" s="357"/>
    </row>
    <row r="938" ht="12.75" customHeight="1">
      <c r="A938" s="357"/>
      <c r="B938" s="357"/>
      <c r="C938" s="357"/>
      <c r="D938" s="357"/>
      <c r="E938" s="357"/>
      <c r="F938" s="357"/>
      <c r="G938" s="357"/>
      <c r="H938" s="357"/>
      <c r="I938" s="357"/>
      <c r="J938" s="357"/>
      <c r="K938" s="357"/>
      <c r="L938" s="357"/>
      <c r="M938" s="357"/>
      <c r="N938" s="357"/>
      <c r="O938" s="357"/>
      <c r="P938" s="357"/>
      <c r="Q938" s="357"/>
      <c r="R938" s="357"/>
      <c r="S938" s="357"/>
      <c r="T938" s="357"/>
      <c r="U938" s="357"/>
      <c r="V938" s="357"/>
      <c r="W938" s="357"/>
      <c r="X938" s="357"/>
      <c r="Y938" s="357"/>
      <c r="Z938" s="357"/>
      <c r="AA938" s="357"/>
      <c r="AB938" s="357"/>
      <c r="AC938" s="357"/>
      <c r="AD938" s="357"/>
      <c r="AE938" s="357"/>
      <c r="AF938" s="357"/>
      <c r="AG938" s="357"/>
      <c r="AH938" s="357"/>
      <c r="AI938" s="357"/>
      <c r="AJ938" s="357"/>
      <c r="AK938" s="357"/>
      <c r="AL938" s="357"/>
      <c r="AM938" s="357"/>
      <c r="AN938" s="357"/>
      <c r="AO938" s="357"/>
      <c r="AP938" s="357"/>
      <c r="AQ938" s="357"/>
      <c r="AR938" s="357"/>
      <c r="AS938" s="357"/>
      <c r="AT938" s="357"/>
      <c r="AU938" s="357"/>
      <c r="AV938" s="357"/>
      <c r="AW938" s="357"/>
      <c r="AX938" s="357"/>
      <c r="AY938" s="357"/>
      <c r="AZ938" s="357"/>
      <c r="BA938" s="357"/>
      <c r="BB938" s="357"/>
    </row>
    <row r="939" ht="12.75" customHeight="1">
      <c r="A939" s="357"/>
      <c r="B939" s="357"/>
      <c r="C939" s="357"/>
      <c r="D939" s="357"/>
      <c r="E939" s="357"/>
      <c r="F939" s="357"/>
      <c r="G939" s="357"/>
      <c r="H939" s="357"/>
      <c r="I939" s="357"/>
      <c r="J939" s="357"/>
      <c r="K939" s="357"/>
      <c r="L939" s="357"/>
      <c r="M939" s="357"/>
      <c r="N939" s="357"/>
      <c r="O939" s="357"/>
      <c r="P939" s="357"/>
      <c r="Q939" s="357"/>
      <c r="R939" s="357"/>
      <c r="S939" s="357"/>
      <c r="T939" s="357"/>
      <c r="U939" s="357"/>
      <c r="V939" s="357"/>
      <c r="W939" s="357"/>
      <c r="X939" s="357"/>
      <c r="Y939" s="357"/>
      <c r="Z939" s="357"/>
      <c r="AA939" s="357"/>
      <c r="AB939" s="357"/>
      <c r="AC939" s="357"/>
      <c r="AD939" s="357"/>
      <c r="AE939" s="357"/>
      <c r="AF939" s="357"/>
      <c r="AG939" s="357"/>
      <c r="AH939" s="357"/>
      <c r="AI939" s="357"/>
      <c r="AJ939" s="357"/>
      <c r="AK939" s="357"/>
      <c r="AL939" s="357"/>
      <c r="AM939" s="357"/>
      <c r="AN939" s="357"/>
      <c r="AO939" s="357"/>
      <c r="AP939" s="357"/>
      <c r="AQ939" s="357"/>
      <c r="AR939" s="357"/>
      <c r="AS939" s="357"/>
      <c r="AT939" s="357"/>
      <c r="AU939" s="357"/>
      <c r="AV939" s="357"/>
      <c r="AW939" s="357"/>
      <c r="AX939" s="357"/>
      <c r="AY939" s="357"/>
      <c r="AZ939" s="357"/>
      <c r="BA939" s="357"/>
      <c r="BB939" s="357"/>
    </row>
    <row r="940" ht="12.75" customHeight="1">
      <c r="A940" s="357"/>
      <c r="B940" s="357"/>
      <c r="C940" s="357"/>
      <c r="D940" s="357"/>
      <c r="E940" s="357"/>
      <c r="F940" s="357"/>
      <c r="G940" s="357"/>
      <c r="H940" s="357"/>
      <c r="I940" s="357"/>
      <c r="J940" s="357"/>
      <c r="K940" s="357"/>
      <c r="L940" s="357"/>
      <c r="M940" s="357"/>
      <c r="N940" s="357"/>
      <c r="O940" s="357"/>
      <c r="P940" s="357"/>
      <c r="Q940" s="357"/>
      <c r="R940" s="357"/>
      <c r="S940" s="357"/>
      <c r="T940" s="357"/>
      <c r="U940" s="357"/>
      <c r="V940" s="357"/>
      <c r="W940" s="357"/>
      <c r="X940" s="357"/>
      <c r="Y940" s="357"/>
      <c r="Z940" s="357"/>
      <c r="AA940" s="357"/>
      <c r="AB940" s="357"/>
      <c r="AC940" s="357"/>
      <c r="AD940" s="357"/>
      <c r="AE940" s="357"/>
      <c r="AF940" s="357"/>
      <c r="AG940" s="357"/>
      <c r="AH940" s="357"/>
      <c r="AI940" s="357"/>
      <c r="AJ940" s="357"/>
      <c r="AK940" s="357"/>
      <c r="AL940" s="357"/>
      <c r="AM940" s="357"/>
      <c r="AN940" s="357"/>
      <c r="AO940" s="357"/>
      <c r="AP940" s="357"/>
      <c r="AQ940" s="357"/>
      <c r="AR940" s="357"/>
      <c r="AS940" s="357"/>
      <c r="AT940" s="357"/>
      <c r="AU940" s="357"/>
      <c r="AV940" s="357"/>
      <c r="AW940" s="357"/>
      <c r="AX940" s="357"/>
      <c r="AY940" s="357"/>
      <c r="AZ940" s="357"/>
      <c r="BA940" s="357"/>
      <c r="BB940" s="357"/>
    </row>
    <row r="941" ht="12.75" customHeight="1">
      <c r="A941" s="357"/>
      <c r="B941" s="357"/>
      <c r="C941" s="357"/>
      <c r="D941" s="357"/>
      <c r="E941" s="357"/>
      <c r="F941" s="357"/>
      <c r="G941" s="357"/>
      <c r="H941" s="357"/>
      <c r="I941" s="357"/>
      <c r="J941" s="357"/>
      <c r="K941" s="357"/>
      <c r="L941" s="357"/>
      <c r="M941" s="357"/>
      <c r="N941" s="357"/>
      <c r="O941" s="357"/>
      <c r="P941" s="357"/>
      <c r="Q941" s="357"/>
      <c r="R941" s="357"/>
      <c r="S941" s="357"/>
      <c r="T941" s="357"/>
      <c r="U941" s="357"/>
      <c r="V941" s="357"/>
      <c r="W941" s="357"/>
      <c r="X941" s="357"/>
      <c r="Y941" s="357"/>
      <c r="Z941" s="357"/>
      <c r="AA941" s="357"/>
      <c r="AB941" s="357"/>
      <c r="AC941" s="357"/>
      <c r="AD941" s="357"/>
      <c r="AE941" s="357"/>
      <c r="AF941" s="357"/>
      <c r="AG941" s="357"/>
      <c r="AH941" s="357"/>
      <c r="AI941" s="357"/>
      <c r="AJ941" s="357"/>
      <c r="AK941" s="357"/>
      <c r="AL941" s="357"/>
      <c r="AM941" s="357"/>
      <c r="AN941" s="357"/>
      <c r="AO941" s="357"/>
      <c r="AP941" s="357"/>
      <c r="AQ941" s="357"/>
      <c r="AR941" s="357"/>
      <c r="AS941" s="357"/>
      <c r="AT941" s="357"/>
      <c r="AU941" s="357"/>
      <c r="AV941" s="357"/>
      <c r="AW941" s="357"/>
      <c r="AX941" s="357"/>
      <c r="AY941" s="357"/>
      <c r="AZ941" s="357"/>
      <c r="BA941" s="357"/>
      <c r="BB941" s="357"/>
    </row>
    <row r="942" ht="12.75" customHeight="1">
      <c r="A942" s="357"/>
      <c r="B942" s="357"/>
      <c r="C942" s="357"/>
      <c r="D942" s="357"/>
      <c r="E942" s="357"/>
      <c r="F942" s="357"/>
      <c r="G942" s="357"/>
      <c r="H942" s="357"/>
      <c r="I942" s="357"/>
      <c r="J942" s="357"/>
      <c r="K942" s="357"/>
      <c r="L942" s="357"/>
      <c r="M942" s="357"/>
      <c r="N942" s="357"/>
      <c r="O942" s="357"/>
      <c r="P942" s="357"/>
      <c r="Q942" s="357"/>
      <c r="R942" s="357"/>
      <c r="S942" s="357"/>
      <c r="T942" s="357"/>
      <c r="U942" s="357"/>
      <c r="V942" s="357"/>
      <c r="W942" s="357"/>
      <c r="X942" s="357"/>
      <c r="Y942" s="357"/>
      <c r="Z942" s="357"/>
      <c r="AA942" s="357"/>
      <c r="AB942" s="357"/>
      <c r="AC942" s="357"/>
      <c r="AD942" s="357"/>
      <c r="AE942" s="357"/>
      <c r="AF942" s="357"/>
      <c r="AG942" s="357"/>
      <c r="AH942" s="357"/>
      <c r="AI942" s="357"/>
      <c r="AJ942" s="357"/>
      <c r="AK942" s="357"/>
      <c r="AL942" s="357"/>
      <c r="AM942" s="357"/>
      <c r="AN942" s="357"/>
      <c r="AO942" s="357"/>
      <c r="AP942" s="357"/>
      <c r="AQ942" s="357"/>
      <c r="AR942" s="357"/>
      <c r="AS942" s="357"/>
      <c r="AT942" s="357"/>
      <c r="AU942" s="357"/>
      <c r="AV942" s="357"/>
      <c r="AW942" s="357"/>
      <c r="AX942" s="357"/>
      <c r="AY942" s="357"/>
      <c r="AZ942" s="357"/>
      <c r="BA942" s="357"/>
      <c r="BB942" s="357"/>
    </row>
    <row r="943" ht="12.75" customHeight="1">
      <c r="A943" s="357"/>
      <c r="B943" s="357"/>
      <c r="C943" s="357"/>
      <c r="D943" s="357"/>
      <c r="E943" s="357"/>
      <c r="F943" s="357"/>
      <c r="G943" s="357"/>
      <c r="H943" s="357"/>
      <c r="I943" s="357"/>
      <c r="J943" s="357"/>
      <c r="K943" s="357"/>
      <c r="L943" s="357"/>
      <c r="M943" s="357"/>
      <c r="N943" s="357"/>
      <c r="O943" s="357"/>
      <c r="P943" s="357"/>
      <c r="Q943" s="357"/>
      <c r="R943" s="357"/>
      <c r="S943" s="357"/>
      <c r="T943" s="357"/>
      <c r="U943" s="357"/>
      <c r="V943" s="357"/>
      <c r="W943" s="357"/>
      <c r="X943" s="357"/>
      <c r="Y943" s="357"/>
      <c r="Z943" s="357"/>
      <c r="AA943" s="357"/>
      <c r="AB943" s="357"/>
      <c r="AC943" s="357"/>
      <c r="AD943" s="357"/>
      <c r="AE943" s="357"/>
      <c r="AF943" s="357"/>
      <c r="AG943" s="357"/>
      <c r="AH943" s="357"/>
      <c r="AI943" s="357"/>
      <c r="AJ943" s="357"/>
      <c r="AK943" s="357"/>
      <c r="AL943" s="357"/>
      <c r="AM943" s="357"/>
      <c r="AN943" s="357"/>
      <c r="AO943" s="357"/>
      <c r="AP943" s="357"/>
      <c r="AQ943" s="357"/>
      <c r="AR943" s="357"/>
      <c r="AS943" s="357"/>
      <c r="AT943" s="357"/>
      <c r="AU943" s="357"/>
      <c r="AV943" s="357"/>
      <c r="AW943" s="357"/>
      <c r="AX943" s="357"/>
      <c r="AY943" s="357"/>
      <c r="AZ943" s="357"/>
      <c r="BA943" s="357"/>
      <c r="BB943" s="357"/>
    </row>
    <row r="944" ht="12.75" customHeight="1">
      <c r="A944" s="357"/>
      <c r="B944" s="357"/>
      <c r="C944" s="357"/>
      <c r="D944" s="357"/>
      <c r="E944" s="357"/>
      <c r="F944" s="357"/>
      <c r="G944" s="357"/>
      <c r="H944" s="357"/>
      <c r="I944" s="357"/>
      <c r="J944" s="357"/>
      <c r="K944" s="357"/>
      <c r="L944" s="357"/>
      <c r="M944" s="357"/>
      <c r="N944" s="357"/>
      <c r="O944" s="357"/>
      <c r="P944" s="357"/>
      <c r="Q944" s="357"/>
      <c r="R944" s="357"/>
      <c r="S944" s="357"/>
      <c r="T944" s="357"/>
      <c r="U944" s="357"/>
      <c r="V944" s="357"/>
      <c r="W944" s="357"/>
      <c r="X944" s="357"/>
      <c r="Y944" s="357"/>
      <c r="Z944" s="357"/>
      <c r="AA944" s="357"/>
      <c r="AB944" s="357"/>
      <c r="AC944" s="357"/>
      <c r="AD944" s="357"/>
      <c r="AE944" s="357"/>
      <c r="AF944" s="357"/>
      <c r="AG944" s="357"/>
      <c r="AH944" s="357"/>
      <c r="AI944" s="357"/>
      <c r="AJ944" s="357"/>
      <c r="AK944" s="357"/>
      <c r="AL944" s="357"/>
      <c r="AM944" s="357"/>
      <c r="AN944" s="357"/>
      <c r="AO944" s="357"/>
      <c r="AP944" s="357"/>
      <c r="AQ944" s="357"/>
      <c r="AR944" s="357"/>
      <c r="AS944" s="357"/>
      <c r="AT944" s="357"/>
      <c r="AU944" s="357"/>
      <c r="AV944" s="357"/>
      <c r="AW944" s="357"/>
      <c r="AX944" s="357"/>
      <c r="AY944" s="357"/>
      <c r="AZ944" s="357"/>
      <c r="BA944" s="357"/>
      <c r="BB944" s="357"/>
    </row>
    <row r="945" ht="12.75" customHeight="1">
      <c r="A945" s="357"/>
      <c r="B945" s="357"/>
      <c r="C945" s="357"/>
      <c r="D945" s="357"/>
      <c r="E945" s="357"/>
      <c r="F945" s="357"/>
      <c r="G945" s="357"/>
      <c r="H945" s="357"/>
      <c r="I945" s="357"/>
      <c r="J945" s="357"/>
      <c r="K945" s="357"/>
      <c r="L945" s="357"/>
      <c r="M945" s="357"/>
      <c r="N945" s="357"/>
      <c r="O945" s="357"/>
      <c r="P945" s="357"/>
      <c r="Q945" s="357"/>
      <c r="R945" s="357"/>
      <c r="S945" s="357"/>
      <c r="T945" s="357"/>
      <c r="U945" s="357"/>
      <c r="V945" s="357"/>
      <c r="W945" s="357"/>
      <c r="X945" s="357"/>
      <c r="Y945" s="357"/>
      <c r="Z945" s="357"/>
      <c r="AA945" s="357"/>
      <c r="AB945" s="357"/>
      <c r="AC945" s="357"/>
      <c r="AD945" s="357"/>
      <c r="AE945" s="357"/>
      <c r="AF945" s="357"/>
      <c r="AG945" s="357"/>
      <c r="AH945" s="357"/>
      <c r="AI945" s="357"/>
      <c r="AJ945" s="357"/>
      <c r="AK945" s="357"/>
      <c r="AL945" s="357"/>
      <c r="AM945" s="357"/>
      <c r="AN945" s="357"/>
      <c r="AO945" s="357"/>
      <c r="AP945" s="357"/>
      <c r="AQ945" s="357"/>
      <c r="AR945" s="357"/>
      <c r="AS945" s="357"/>
      <c r="AT945" s="357"/>
      <c r="AU945" s="357"/>
      <c r="AV945" s="357"/>
      <c r="AW945" s="357"/>
      <c r="AX945" s="357"/>
      <c r="AY945" s="357"/>
      <c r="AZ945" s="357"/>
      <c r="BA945" s="357"/>
      <c r="BB945" s="357"/>
    </row>
    <row r="946" ht="12.75" customHeight="1">
      <c r="A946" s="357"/>
      <c r="B946" s="357"/>
      <c r="C946" s="357"/>
      <c r="D946" s="357"/>
      <c r="E946" s="357"/>
      <c r="F946" s="357"/>
      <c r="G946" s="357"/>
      <c r="H946" s="357"/>
      <c r="I946" s="357"/>
      <c r="J946" s="357"/>
      <c r="K946" s="357"/>
      <c r="L946" s="357"/>
      <c r="M946" s="357"/>
      <c r="N946" s="357"/>
      <c r="O946" s="357"/>
      <c r="P946" s="357"/>
      <c r="Q946" s="357"/>
      <c r="R946" s="357"/>
      <c r="S946" s="357"/>
      <c r="T946" s="357"/>
      <c r="U946" s="357"/>
      <c r="V946" s="357"/>
      <c r="W946" s="357"/>
      <c r="X946" s="357"/>
      <c r="Y946" s="357"/>
      <c r="Z946" s="357"/>
      <c r="AA946" s="357"/>
      <c r="AB946" s="357"/>
      <c r="AC946" s="357"/>
      <c r="AD946" s="357"/>
      <c r="AE946" s="357"/>
      <c r="AF946" s="357"/>
      <c r="AG946" s="357"/>
      <c r="AH946" s="357"/>
      <c r="AI946" s="357"/>
      <c r="AJ946" s="357"/>
      <c r="AK946" s="357"/>
      <c r="AL946" s="357"/>
      <c r="AM946" s="357"/>
      <c r="AN946" s="357"/>
      <c r="AO946" s="357"/>
      <c r="AP946" s="357"/>
      <c r="AQ946" s="357"/>
      <c r="AR946" s="357"/>
      <c r="AS946" s="357"/>
      <c r="AT946" s="357"/>
      <c r="AU946" s="357"/>
      <c r="AV946" s="357"/>
      <c r="AW946" s="357"/>
      <c r="AX946" s="357"/>
      <c r="AY946" s="357"/>
      <c r="AZ946" s="357"/>
      <c r="BA946" s="357"/>
      <c r="BB946" s="357"/>
    </row>
    <row r="947" ht="12.75" customHeight="1">
      <c r="A947" s="357"/>
      <c r="B947" s="357"/>
      <c r="C947" s="357"/>
      <c r="D947" s="357"/>
      <c r="E947" s="357"/>
      <c r="F947" s="357"/>
      <c r="G947" s="357"/>
      <c r="H947" s="357"/>
      <c r="I947" s="357"/>
      <c r="J947" s="357"/>
      <c r="K947" s="357"/>
      <c r="L947" s="357"/>
      <c r="M947" s="357"/>
      <c r="N947" s="357"/>
      <c r="O947" s="357"/>
      <c r="P947" s="357"/>
      <c r="Q947" s="357"/>
      <c r="R947" s="357"/>
      <c r="S947" s="357"/>
      <c r="T947" s="357"/>
      <c r="U947" s="357"/>
      <c r="V947" s="357"/>
      <c r="W947" s="357"/>
      <c r="X947" s="357"/>
      <c r="Y947" s="357"/>
      <c r="Z947" s="357"/>
      <c r="AA947" s="357"/>
      <c r="AB947" s="357"/>
      <c r="AC947" s="357"/>
      <c r="AD947" s="357"/>
      <c r="AE947" s="357"/>
      <c r="AF947" s="357"/>
      <c r="AG947" s="357"/>
      <c r="AH947" s="357"/>
      <c r="AI947" s="357"/>
      <c r="AJ947" s="357"/>
      <c r="AK947" s="357"/>
      <c r="AL947" s="357"/>
      <c r="AM947" s="357"/>
      <c r="AN947" s="357"/>
      <c r="AO947" s="357"/>
      <c r="AP947" s="357"/>
      <c r="AQ947" s="357"/>
      <c r="AR947" s="357"/>
      <c r="AS947" s="357"/>
      <c r="AT947" s="357"/>
      <c r="AU947" s="357"/>
      <c r="AV947" s="357"/>
      <c r="AW947" s="357"/>
      <c r="AX947" s="357"/>
      <c r="AY947" s="357"/>
      <c r="AZ947" s="357"/>
      <c r="BA947" s="357"/>
      <c r="BB947" s="357"/>
    </row>
    <row r="948" ht="12.75" customHeight="1">
      <c r="A948" s="357"/>
      <c r="B948" s="357"/>
      <c r="C948" s="357"/>
      <c r="D948" s="357"/>
      <c r="E948" s="357"/>
      <c r="F948" s="357"/>
      <c r="G948" s="357"/>
      <c r="H948" s="357"/>
      <c r="I948" s="357"/>
      <c r="J948" s="357"/>
      <c r="K948" s="357"/>
      <c r="L948" s="357"/>
      <c r="M948" s="357"/>
      <c r="N948" s="357"/>
      <c r="O948" s="357"/>
      <c r="P948" s="357"/>
      <c r="Q948" s="357"/>
      <c r="R948" s="357"/>
      <c r="S948" s="357"/>
      <c r="T948" s="357"/>
      <c r="U948" s="357"/>
      <c r="V948" s="357"/>
      <c r="W948" s="357"/>
      <c r="X948" s="357"/>
      <c r="Y948" s="357"/>
      <c r="Z948" s="357"/>
      <c r="AA948" s="357"/>
      <c r="AB948" s="357"/>
      <c r="AC948" s="357"/>
      <c r="AD948" s="357"/>
      <c r="AE948" s="357"/>
      <c r="AF948" s="357"/>
      <c r="AG948" s="357"/>
      <c r="AH948" s="357"/>
      <c r="AI948" s="357"/>
      <c r="AJ948" s="357"/>
      <c r="AK948" s="357"/>
      <c r="AL948" s="357"/>
      <c r="AM948" s="357"/>
      <c r="AN948" s="357"/>
      <c r="AO948" s="357"/>
      <c r="AP948" s="357"/>
      <c r="AQ948" s="357"/>
      <c r="AR948" s="357"/>
      <c r="AS948" s="357"/>
      <c r="AT948" s="357"/>
      <c r="AU948" s="357"/>
      <c r="AV948" s="357"/>
      <c r="AW948" s="357"/>
      <c r="AX948" s="357"/>
      <c r="AY948" s="357"/>
      <c r="AZ948" s="357"/>
      <c r="BA948" s="357"/>
      <c r="BB948" s="357"/>
    </row>
    <row r="949" ht="12.75" customHeight="1">
      <c r="A949" s="357"/>
      <c r="B949" s="357"/>
      <c r="C949" s="357"/>
      <c r="D949" s="357"/>
      <c r="E949" s="357"/>
      <c r="F949" s="357"/>
      <c r="G949" s="357"/>
      <c r="H949" s="357"/>
      <c r="I949" s="357"/>
      <c r="J949" s="357"/>
      <c r="K949" s="357"/>
      <c r="L949" s="357"/>
      <c r="M949" s="357"/>
      <c r="N949" s="357"/>
      <c r="O949" s="357"/>
      <c r="P949" s="357"/>
      <c r="Q949" s="357"/>
      <c r="R949" s="357"/>
      <c r="S949" s="357"/>
      <c r="T949" s="357"/>
      <c r="U949" s="357"/>
      <c r="V949" s="357"/>
      <c r="W949" s="357"/>
      <c r="X949" s="357"/>
      <c r="Y949" s="357"/>
      <c r="Z949" s="357"/>
      <c r="AA949" s="357"/>
      <c r="AB949" s="357"/>
      <c r="AC949" s="357"/>
      <c r="AD949" s="357"/>
      <c r="AE949" s="357"/>
      <c r="AF949" s="357"/>
      <c r="AG949" s="357"/>
      <c r="AH949" s="357"/>
      <c r="AI949" s="357"/>
      <c r="AJ949" s="357"/>
      <c r="AK949" s="357"/>
      <c r="AL949" s="357"/>
      <c r="AM949" s="357"/>
      <c r="AN949" s="357"/>
      <c r="AO949" s="357"/>
      <c r="AP949" s="357"/>
      <c r="AQ949" s="357"/>
      <c r="AR949" s="357"/>
      <c r="AS949" s="357"/>
      <c r="AT949" s="357"/>
      <c r="AU949" s="357"/>
      <c r="AV949" s="357"/>
      <c r="AW949" s="357"/>
      <c r="AX949" s="357"/>
      <c r="AY949" s="357"/>
      <c r="AZ949" s="357"/>
      <c r="BA949" s="357"/>
      <c r="BB949" s="357"/>
    </row>
    <row r="950" ht="12.75" customHeight="1">
      <c r="A950" s="357"/>
      <c r="B950" s="357"/>
      <c r="C950" s="357"/>
      <c r="D950" s="357"/>
      <c r="E950" s="357"/>
      <c r="F950" s="357"/>
      <c r="G950" s="357"/>
      <c r="H950" s="357"/>
      <c r="I950" s="357"/>
      <c r="J950" s="357"/>
      <c r="K950" s="357"/>
      <c r="L950" s="357"/>
      <c r="M950" s="357"/>
      <c r="N950" s="357"/>
      <c r="O950" s="357"/>
      <c r="P950" s="357"/>
      <c r="Q950" s="357"/>
      <c r="R950" s="357"/>
      <c r="S950" s="357"/>
      <c r="T950" s="357"/>
      <c r="U950" s="357"/>
      <c r="V950" s="357"/>
      <c r="W950" s="357"/>
      <c r="X950" s="357"/>
      <c r="Y950" s="357"/>
      <c r="Z950" s="357"/>
      <c r="AA950" s="357"/>
      <c r="AB950" s="357"/>
      <c r="AC950" s="357"/>
      <c r="AD950" s="357"/>
      <c r="AE950" s="357"/>
      <c r="AF950" s="357"/>
      <c r="AG950" s="357"/>
      <c r="AH950" s="357"/>
      <c r="AI950" s="357"/>
      <c r="AJ950" s="357"/>
      <c r="AK950" s="357"/>
      <c r="AL950" s="357"/>
      <c r="AM950" s="357"/>
      <c r="AN950" s="357"/>
      <c r="AO950" s="357"/>
      <c r="AP950" s="357"/>
      <c r="AQ950" s="357"/>
      <c r="AR950" s="357"/>
      <c r="AS950" s="357"/>
      <c r="AT950" s="357"/>
      <c r="AU950" s="357"/>
      <c r="AV950" s="357"/>
      <c r="AW950" s="357"/>
      <c r="AX950" s="357"/>
      <c r="AY950" s="357"/>
      <c r="AZ950" s="357"/>
      <c r="BA950" s="357"/>
      <c r="BB950" s="357"/>
    </row>
    <row r="951" ht="12.75" customHeight="1">
      <c r="A951" s="357"/>
      <c r="B951" s="357"/>
      <c r="C951" s="357"/>
      <c r="D951" s="357"/>
      <c r="E951" s="357"/>
      <c r="F951" s="357"/>
      <c r="G951" s="357"/>
      <c r="H951" s="357"/>
      <c r="I951" s="357"/>
      <c r="J951" s="357"/>
      <c r="K951" s="357"/>
      <c r="L951" s="357"/>
      <c r="M951" s="357"/>
      <c r="N951" s="357"/>
      <c r="O951" s="357"/>
      <c r="P951" s="357"/>
      <c r="Q951" s="357"/>
      <c r="R951" s="357"/>
      <c r="S951" s="357"/>
      <c r="T951" s="357"/>
      <c r="U951" s="357"/>
      <c r="V951" s="357"/>
      <c r="W951" s="357"/>
      <c r="X951" s="357"/>
      <c r="Y951" s="357"/>
      <c r="Z951" s="357"/>
      <c r="AA951" s="357"/>
      <c r="AB951" s="357"/>
      <c r="AC951" s="357"/>
      <c r="AD951" s="357"/>
      <c r="AE951" s="357"/>
      <c r="AF951" s="357"/>
      <c r="AG951" s="357"/>
      <c r="AH951" s="357"/>
      <c r="AI951" s="357"/>
      <c r="AJ951" s="357"/>
      <c r="AK951" s="357"/>
      <c r="AL951" s="357"/>
      <c r="AM951" s="357"/>
      <c r="AN951" s="357"/>
      <c r="AO951" s="357"/>
      <c r="AP951" s="357"/>
      <c r="AQ951" s="357"/>
      <c r="AR951" s="357"/>
      <c r="AS951" s="357"/>
      <c r="AT951" s="357"/>
      <c r="AU951" s="357"/>
      <c r="AV951" s="357"/>
      <c r="AW951" s="357"/>
      <c r="AX951" s="357"/>
      <c r="AY951" s="357"/>
      <c r="AZ951" s="357"/>
      <c r="BA951" s="357"/>
      <c r="BB951" s="357"/>
    </row>
    <row r="952" ht="12.75" customHeight="1">
      <c r="A952" s="357"/>
      <c r="B952" s="357"/>
      <c r="C952" s="357"/>
      <c r="D952" s="357"/>
      <c r="E952" s="357"/>
      <c r="F952" s="357"/>
      <c r="G952" s="357"/>
      <c r="H952" s="357"/>
      <c r="I952" s="357"/>
      <c r="J952" s="357"/>
      <c r="K952" s="357"/>
      <c r="L952" s="357"/>
      <c r="M952" s="357"/>
      <c r="N952" s="357"/>
      <c r="O952" s="357"/>
      <c r="P952" s="357"/>
      <c r="Q952" s="357"/>
      <c r="R952" s="357"/>
      <c r="S952" s="357"/>
      <c r="T952" s="357"/>
      <c r="U952" s="357"/>
      <c r="V952" s="357"/>
      <c r="W952" s="357"/>
      <c r="X952" s="357"/>
      <c r="Y952" s="357"/>
      <c r="Z952" s="357"/>
      <c r="AA952" s="357"/>
      <c r="AB952" s="357"/>
      <c r="AC952" s="357"/>
      <c r="AD952" s="357"/>
      <c r="AE952" s="357"/>
      <c r="AF952" s="357"/>
      <c r="AG952" s="357"/>
      <c r="AH952" s="357"/>
      <c r="AI952" s="357"/>
      <c r="AJ952" s="357"/>
      <c r="AK952" s="357"/>
      <c r="AL952" s="357"/>
      <c r="AM952" s="357"/>
      <c r="AN952" s="357"/>
      <c r="AO952" s="357"/>
      <c r="AP952" s="357"/>
      <c r="AQ952" s="357"/>
      <c r="AR952" s="357"/>
      <c r="AS952" s="357"/>
      <c r="AT952" s="357"/>
      <c r="AU952" s="357"/>
      <c r="AV952" s="357"/>
      <c r="AW952" s="357"/>
      <c r="AX952" s="357"/>
      <c r="AY952" s="357"/>
      <c r="AZ952" s="357"/>
      <c r="BA952" s="357"/>
      <c r="BB952" s="357"/>
    </row>
    <row r="953" ht="12.75" customHeight="1">
      <c r="A953" s="357"/>
      <c r="B953" s="357"/>
      <c r="C953" s="357"/>
      <c r="D953" s="357"/>
      <c r="E953" s="357"/>
      <c r="F953" s="357"/>
      <c r="G953" s="357"/>
      <c r="H953" s="357"/>
      <c r="I953" s="357"/>
      <c r="J953" s="357"/>
      <c r="K953" s="357"/>
      <c r="L953" s="357"/>
      <c r="M953" s="357"/>
      <c r="N953" s="357"/>
      <c r="O953" s="357"/>
      <c r="P953" s="357"/>
      <c r="Q953" s="357"/>
      <c r="R953" s="357"/>
      <c r="S953" s="357"/>
      <c r="T953" s="357"/>
      <c r="U953" s="357"/>
      <c r="V953" s="357"/>
      <c r="W953" s="357"/>
      <c r="X953" s="357"/>
      <c r="Y953" s="357"/>
      <c r="Z953" s="357"/>
      <c r="AA953" s="357"/>
      <c r="AB953" s="357"/>
      <c r="AC953" s="357"/>
      <c r="AD953" s="357"/>
      <c r="AE953" s="357"/>
      <c r="AF953" s="357"/>
      <c r="AG953" s="357"/>
      <c r="AH953" s="357"/>
      <c r="AI953" s="357"/>
      <c r="AJ953" s="357"/>
      <c r="AK953" s="357"/>
      <c r="AL953" s="357"/>
      <c r="AM953" s="357"/>
      <c r="AN953" s="357"/>
      <c r="AO953" s="357"/>
      <c r="AP953" s="357"/>
      <c r="AQ953" s="357"/>
      <c r="AR953" s="357"/>
      <c r="AS953" s="357"/>
      <c r="AT953" s="357"/>
      <c r="AU953" s="357"/>
      <c r="AV953" s="357"/>
      <c r="AW953" s="357"/>
      <c r="AX953" s="357"/>
      <c r="AY953" s="357"/>
      <c r="AZ953" s="357"/>
      <c r="BA953" s="357"/>
      <c r="BB953" s="357"/>
    </row>
    <row r="954" ht="12.75" customHeight="1">
      <c r="A954" s="357"/>
      <c r="B954" s="357"/>
      <c r="C954" s="357"/>
      <c r="D954" s="357"/>
      <c r="E954" s="357"/>
      <c r="F954" s="357"/>
      <c r="G954" s="357"/>
      <c r="H954" s="357"/>
      <c r="I954" s="357"/>
      <c r="J954" s="357"/>
      <c r="K954" s="357"/>
      <c r="L954" s="357"/>
      <c r="M954" s="357"/>
      <c r="N954" s="357"/>
      <c r="O954" s="357"/>
      <c r="P954" s="357"/>
      <c r="Q954" s="357"/>
      <c r="R954" s="357"/>
      <c r="S954" s="357"/>
      <c r="T954" s="357"/>
      <c r="U954" s="357"/>
      <c r="V954" s="357"/>
      <c r="W954" s="357"/>
      <c r="X954" s="357"/>
      <c r="Y954" s="357"/>
      <c r="Z954" s="357"/>
      <c r="AA954" s="357"/>
      <c r="AB954" s="357"/>
      <c r="AC954" s="357"/>
      <c r="AD954" s="357"/>
      <c r="AE954" s="357"/>
      <c r="AF954" s="357"/>
      <c r="AG954" s="357"/>
      <c r="AH954" s="357"/>
      <c r="AI954" s="357"/>
      <c r="AJ954" s="357"/>
      <c r="AK954" s="357"/>
      <c r="AL954" s="357"/>
      <c r="AM954" s="357"/>
      <c r="AN954" s="357"/>
      <c r="AO954" s="357"/>
      <c r="AP954" s="357"/>
      <c r="AQ954" s="357"/>
      <c r="AR954" s="357"/>
      <c r="AS954" s="357"/>
      <c r="AT954" s="357"/>
      <c r="AU954" s="357"/>
      <c r="AV954" s="357"/>
      <c r="AW954" s="357"/>
      <c r="AX954" s="357"/>
      <c r="AY954" s="357"/>
      <c r="AZ954" s="357"/>
      <c r="BA954" s="357"/>
      <c r="BB954" s="357"/>
    </row>
    <row r="955" ht="12.75" customHeight="1">
      <c r="A955" s="357"/>
      <c r="B955" s="357"/>
      <c r="C955" s="357"/>
      <c r="D955" s="357"/>
      <c r="E955" s="357"/>
      <c r="F955" s="357"/>
      <c r="G955" s="357"/>
      <c r="H955" s="357"/>
      <c r="I955" s="357"/>
      <c r="J955" s="357"/>
      <c r="K955" s="357"/>
      <c r="L955" s="357"/>
      <c r="M955" s="357"/>
      <c r="N955" s="357"/>
      <c r="O955" s="357"/>
      <c r="P955" s="357"/>
      <c r="Q955" s="357"/>
      <c r="R955" s="357"/>
      <c r="S955" s="357"/>
      <c r="T955" s="357"/>
      <c r="U955" s="357"/>
      <c r="V955" s="357"/>
      <c r="W955" s="357"/>
      <c r="X955" s="357"/>
      <c r="Y955" s="357"/>
      <c r="Z955" s="357"/>
      <c r="AA955" s="357"/>
      <c r="AB955" s="357"/>
      <c r="AC955" s="357"/>
      <c r="AD955" s="357"/>
      <c r="AE955" s="357"/>
      <c r="AF955" s="357"/>
      <c r="AG955" s="357"/>
      <c r="AH955" s="357"/>
      <c r="AI955" s="357"/>
      <c r="AJ955" s="357"/>
      <c r="AK955" s="357"/>
      <c r="AL955" s="357"/>
      <c r="AM955" s="357"/>
      <c r="AN955" s="357"/>
      <c r="AO955" s="357"/>
      <c r="AP955" s="357"/>
      <c r="AQ955" s="357"/>
      <c r="AR955" s="357"/>
      <c r="AS955" s="357"/>
      <c r="AT955" s="357"/>
      <c r="AU955" s="357"/>
      <c r="AV955" s="357"/>
      <c r="AW955" s="357"/>
      <c r="AX955" s="357"/>
      <c r="AY955" s="357"/>
      <c r="AZ955" s="357"/>
      <c r="BA955" s="357"/>
      <c r="BB955" s="357"/>
    </row>
    <row r="956" ht="12.75" customHeight="1">
      <c r="A956" s="357"/>
      <c r="B956" s="357"/>
      <c r="C956" s="357"/>
      <c r="D956" s="357"/>
      <c r="E956" s="357"/>
      <c r="F956" s="357"/>
      <c r="G956" s="357"/>
      <c r="H956" s="357"/>
      <c r="I956" s="357"/>
      <c r="J956" s="357"/>
      <c r="K956" s="357"/>
      <c r="L956" s="357"/>
      <c r="M956" s="357"/>
      <c r="N956" s="357"/>
      <c r="O956" s="357"/>
      <c r="P956" s="357"/>
      <c r="Q956" s="357"/>
      <c r="R956" s="357"/>
      <c r="S956" s="357"/>
      <c r="T956" s="357"/>
      <c r="U956" s="357"/>
      <c r="V956" s="357"/>
      <c r="W956" s="357"/>
      <c r="X956" s="357"/>
      <c r="Y956" s="357"/>
      <c r="Z956" s="357"/>
      <c r="AA956" s="357"/>
      <c r="AB956" s="357"/>
      <c r="AC956" s="357"/>
      <c r="AD956" s="357"/>
      <c r="AE956" s="357"/>
      <c r="AF956" s="357"/>
      <c r="AG956" s="357"/>
      <c r="AH956" s="357"/>
      <c r="AI956" s="357"/>
      <c r="AJ956" s="357"/>
      <c r="AK956" s="357"/>
      <c r="AL956" s="357"/>
      <c r="AM956" s="357"/>
      <c r="AN956" s="357"/>
      <c r="AO956" s="357"/>
      <c r="AP956" s="357"/>
      <c r="AQ956" s="357"/>
      <c r="AR956" s="357"/>
      <c r="AS956" s="357"/>
      <c r="AT956" s="357"/>
      <c r="AU956" s="357"/>
      <c r="AV956" s="357"/>
      <c r="AW956" s="357"/>
      <c r="AX956" s="357"/>
      <c r="AY956" s="357"/>
      <c r="AZ956" s="357"/>
      <c r="BA956" s="357"/>
      <c r="BB956" s="357"/>
    </row>
    <row r="957" ht="12.75" customHeight="1">
      <c r="A957" s="357"/>
      <c r="B957" s="357"/>
      <c r="C957" s="357"/>
      <c r="D957" s="357"/>
      <c r="E957" s="357"/>
      <c r="F957" s="357"/>
      <c r="G957" s="357"/>
      <c r="H957" s="357"/>
      <c r="I957" s="357"/>
      <c r="J957" s="357"/>
      <c r="K957" s="357"/>
      <c r="L957" s="357"/>
      <c r="M957" s="357"/>
      <c r="N957" s="357"/>
      <c r="O957" s="357"/>
      <c r="P957" s="357"/>
      <c r="Q957" s="357"/>
      <c r="R957" s="357"/>
      <c r="S957" s="357"/>
      <c r="T957" s="357"/>
      <c r="U957" s="357"/>
      <c r="V957" s="357"/>
      <c r="W957" s="357"/>
      <c r="X957" s="357"/>
      <c r="Y957" s="357"/>
      <c r="Z957" s="357"/>
      <c r="AA957" s="357"/>
      <c r="AB957" s="357"/>
      <c r="AC957" s="357"/>
      <c r="AD957" s="357"/>
      <c r="AE957" s="357"/>
      <c r="AF957" s="357"/>
      <c r="AG957" s="357"/>
      <c r="AH957" s="357"/>
      <c r="AI957" s="357"/>
      <c r="AJ957" s="357"/>
      <c r="AK957" s="357"/>
      <c r="AL957" s="357"/>
      <c r="AM957" s="357"/>
      <c r="AN957" s="357"/>
      <c r="AO957" s="357"/>
      <c r="AP957" s="357"/>
      <c r="AQ957" s="357"/>
      <c r="AR957" s="357"/>
      <c r="AS957" s="357"/>
      <c r="AT957" s="357"/>
      <c r="AU957" s="357"/>
      <c r="AV957" s="357"/>
      <c r="AW957" s="357"/>
      <c r="AX957" s="357"/>
      <c r="AY957" s="357"/>
      <c r="AZ957" s="357"/>
      <c r="BA957" s="357"/>
      <c r="BB957" s="357"/>
    </row>
    <row r="958" ht="12.75" customHeight="1">
      <c r="A958" s="357"/>
      <c r="B958" s="357"/>
      <c r="C958" s="357"/>
      <c r="D958" s="357"/>
      <c r="E958" s="357"/>
      <c r="F958" s="357"/>
      <c r="G958" s="357"/>
      <c r="H958" s="357"/>
      <c r="I958" s="357"/>
      <c r="J958" s="357"/>
      <c r="K958" s="357"/>
      <c r="L958" s="357"/>
      <c r="M958" s="357"/>
      <c r="N958" s="357"/>
      <c r="O958" s="357"/>
      <c r="P958" s="357"/>
      <c r="Q958" s="357"/>
      <c r="R958" s="357"/>
      <c r="S958" s="357"/>
      <c r="T958" s="357"/>
      <c r="U958" s="357"/>
      <c r="V958" s="357"/>
      <c r="W958" s="357"/>
      <c r="X958" s="357"/>
      <c r="Y958" s="357"/>
      <c r="Z958" s="357"/>
      <c r="AA958" s="357"/>
      <c r="AB958" s="357"/>
      <c r="AC958" s="357"/>
      <c r="AD958" s="357"/>
      <c r="AE958" s="357"/>
      <c r="AF958" s="357"/>
      <c r="AG958" s="357"/>
      <c r="AH958" s="357"/>
      <c r="AI958" s="357"/>
      <c r="AJ958" s="357"/>
      <c r="AK958" s="357"/>
      <c r="AL958" s="357"/>
      <c r="AM958" s="357"/>
      <c r="AN958" s="357"/>
      <c r="AO958" s="357"/>
      <c r="AP958" s="357"/>
      <c r="AQ958" s="357"/>
      <c r="AR958" s="357"/>
      <c r="AS958" s="357"/>
      <c r="AT958" s="357"/>
      <c r="AU958" s="357"/>
      <c r="AV958" s="357"/>
      <c r="AW958" s="357"/>
      <c r="AX958" s="357"/>
      <c r="AY958" s="357"/>
      <c r="AZ958" s="357"/>
      <c r="BA958" s="357"/>
      <c r="BB958" s="357"/>
    </row>
    <row r="959" ht="12.75" customHeight="1">
      <c r="A959" s="357"/>
      <c r="B959" s="357"/>
      <c r="C959" s="357"/>
      <c r="D959" s="357"/>
      <c r="E959" s="357"/>
      <c r="F959" s="357"/>
      <c r="G959" s="357"/>
      <c r="H959" s="357"/>
      <c r="I959" s="357"/>
      <c r="J959" s="357"/>
      <c r="K959" s="357"/>
      <c r="L959" s="357"/>
      <c r="M959" s="357"/>
      <c r="N959" s="357"/>
      <c r="O959" s="357"/>
      <c r="P959" s="357"/>
      <c r="Q959" s="357"/>
      <c r="R959" s="357"/>
      <c r="S959" s="357"/>
      <c r="T959" s="357"/>
      <c r="U959" s="357"/>
      <c r="V959" s="357"/>
      <c r="W959" s="357"/>
      <c r="X959" s="357"/>
      <c r="Y959" s="357"/>
      <c r="Z959" s="357"/>
      <c r="AA959" s="357"/>
      <c r="AB959" s="357"/>
      <c r="AC959" s="357"/>
      <c r="AD959" s="357"/>
      <c r="AE959" s="357"/>
      <c r="AF959" s="357"/>
      <c r="AG959" s="357"/>
      <c r="AH959" s="357"/>
      <c r="AI959" s="357"/>
      <c r="AJ959" s="357"/>
      <c r="AK959" s="357"/>
      <c r="AL959" s="357"/>
      <c r="AM959" s="357"/>
      <c r="AN959" s="357"/>
      <c r="AO959" s="357"/>
      <c r="AP959" s="357"/>
      <c r="AQ959" s="357"/>
      <c r="AR959" s="357"/>
      <c r="AS959" s="357"/>
      <c r="AT959" s="357"/>
      <c r="AU959" s="357"/>
      <c r="AV959" s="357"/>
      <c r="AW959" s="357"/>
      <c r="AX959" s="357"/>
      <c r="AY959" s="357"/>
      <c r="AZ959" s="357"/>
      <c r="BA959" s="357"/>
      <c r="BB959" s="357"/>
    </row>
    <row r="960" ht="12.75" customHeight="1">
      <c r="A960" s="357"/>
      <c r="B960" s="357"/>
      <c r="C960" s="357"/>
      <c r="D960" s="357"/>
      <c r="E960" s="357"/>
      <c r="F960" s="357"/>
      <c r="G960" s="357"/>
      <c r="H960" s="357"/>
      <c r="I960" s="357"/>
      <c r="J960" s="357"/>
      <c r="K960" s="357"/>
      <c r="L960" s="357"/>
      <c r="M960" s="357"/>
      <c r="N960" s="357"/>
      <c r="O960" s="357"/>
      <c r="P960" s="357"/>
      <c r="Q960" s="357"/>
      <c r="R960" s="357"/>
      <c r="S960" s="357"/>
      <c r="T960" s="357"/>
      <c r="U960" s="357"/>
      <c r="V960" s="357"/>
      <c r="W960" s="357"/>
      <c r="X960" s="357"/>
      <c r="Y960" s="357"/>
      <c r="Z960" s="357"/>
      <c r="AA960" s="357"/>
      <c r="AB960" s="357"/>
      <c r="AC960" s="357"/>
      <c r="AD960" s="357"/>
      <c r="AE960" s="357"/>
      <c r="AF960" s="357"/>
      <c r="AG960" s="357"/>
      <c r="AH960" s="357"/>
      <c r="AI960" s="357"/>
      <c r="AJ960" s="357"/>
      <c r="AK960" s="357"/>
      <c r="AL960" s="357"/>
      <c r="AM960" s="357"/>
      <c r="AN960" s="357"/>
      <c r="AO960" s="357"/>
      <c r="AP960" s="357"/>
      <c r="AQ960" s="357"/>
      <c r="AR960" s="357"/>
      <c r="AS960" s="357"/>
      <c r="AT960" s="357"/>
      <c r="AU960" s="357"/>
      <c r="AV960" s="357"/>
      <c r="AW960" s="357"/>
      <c r="AX960" s="357"/>
      <c r="AY960" s="357"/>
      <c r="AZ960" s="357"/>
      <c r="BA960" s="357"/>
      <c r="BB960" s="357"/>
    </row>
    <row r="961" ht="12.75" customHeight="1">
      <c r="A961" s="357"/>
      <c r="B961" s="357"/>
      <c r="C961" s="357"/>
      <c r="D961" s="357"/>
      <c r="E961" s="357"/>
      <c r="F961" s="357"/>
      <c r="G961" s="357"/>
      <c r="H961" s="357"/>
      <c r="I961" s="357"/>
      <c r="J961" s="357"/>
      <c r="K961" s="357"/>
      <c r="L961" s="357"/>
      <c r="M961" s="357"/>
      <c r="N961" s="357"/>
      <c r="O961" s="357"/>
      <c r="P961" s="357"/>
      <c r="Q961" s="357"/>
      <c r="R961" s="357"/>
      <c r="S961" s="357"/>
      <c r="T961" s="357"/>
      <c r="U961" s="357"/>
      <c r="V961" s="357"/>
      <c r="W961" s="357"/>
      <c r="X961" s="357"/>
      <c r="Y961" s="357"/>
      <c r="Z961" s="357"/>
      <c r="AA961" s="357"/>
      <c r="AB961" s="357"/>
      <c r="AC961" s="357"/>
      <c r="AD961" s="357"/>
      <c r="AE961" s="357"/>
      <c r="AF961" s="357"/>
      <c r="AG961" s="357"/>
      <c r="AH961" s="357"/>
      <c r="AI961" s="357"/>
      <c r="AJ961" s="357"/>
      <c r="AK961" s="357"/>
      <c r="AL961" s="357"/>
      <c r="AM961" s="357"/>
      <c r="AN961" s="357"/>
      <c r="AO961" s="357"/>
      <c r="AP961" s="357"/>
      <c r="AQ961" s="357"/>
      <c r="AR961" s="357"/>
      <c r="AS961" s="357"/>
      <c r="AT961" s="357"/>
      <c r="AU961" s="357"/>
      <c r="AV961" s="357"/>
      <c r="AW961" s="357"/>
      <c r="AX961" s="357"/>
      <c r="AY961" s="357"/>
      <c r="AZ961" s="357"/>
      <c r="BA961" s="357"/>
      <c r="BB961" s="357"/>
    </row>
    <row r="962" ht="12.75" customHeight="1">
      <c r="A962" s="357"/>
      <c r="B962" s="357"/>
      <c r="C962" s="357"/>
      <c r="D962" s="357"/>
      <c r="E962" s="357"/>
      <c r="F962" s="357"/>
      <c r="G962" s="357"/>
      <c r="H962" s="357"/>
      <c r="I962" s="357"/>
      <c r="J962" s="357"/>
      <c r="K962" s="357"/>
      <c r="L962" s="357"/>
      <c r="M962" s="357"/>
      <c r="N962" s="357"/>
      <c r="O962" s="357"/>
      <c r="P962" s="357"/>
      <c r="Q962" s="357"/>
      <c r="R962" s="357"/>
      <c r="S962" s="357"/>
      <c r="T962" s="357"/>
      <c r="U962" s="357"/>
      <c r="V962" s="357"/>
      <c r="W962" s="357"/>
      <c r="X962" s="357"/>
      <c r="Y962" s="357"/>
      <c r="Z962" s="357"/>
      <c r="AA962" s="357"/>
      <c r="AB962" s="357"/>
      <c r="AC962" s="357"/>
      <c r="AD962" s="357"/>
      <c r="AE962" s="357"/>
      <c r="AF962" s="357"/>
      <c r="AG962" s="357"/>
      <c r="AH962" s="357"/>
      <c r="AI962" s="357"/>
      <c r="AJ962" s="357"/>
      <c r="AK962" s="357"/>
      <c r="AL962" s="357"/>
      <c r="AM962" s="357"/>
      <c r="AN962" s="357"/>
      <c r="AO962" s="357"/>
      <c r="AP962" s="357"/>
      <c r="AQ962" s="357"/>
      <c r="AR962" s="357"/>
      <c r="AS962" s="357"/>
      <c r="AT962" s="357"/>
      <c r="AU962" s="357"/>
      <c r="AV962" s="357"/>
      <c r="AW962" s="357"/>
      <c r="AX962" s="357"/>
      <c r="AY962" s="357"/>
      <c r="AZ962" s="357"/>
      <c r="BA962" s="357"/>
      <c r="BB962" s="357"/>
    </row>
    <row r="963" ht="12.75" customHeight="1">
      <c r="A963" s="357"/>
      <c r="B963" s="357"/>
      <c r="C963" s="357"/>
      <c r="D963" s="357"/>
      <c r="E963" s="357"/>
      <c r="F963" s="357"/>
      <c r="G963" s="357"/>
      <c r="H963" s="357"/>
      <c r="I963" s="357"/>
      <c r="J963" s="357"/>
      <c r="K963" s="357"/>
      <c r="L963" s="357"/>
      <c r="M963" s="357"/>
      <c r="N963" s="357"/>
      <c r="O963" s="357"/>
      <c r="P963" s="357"/>
      <c r="Q963" s="357"/>
      <c r="R963" s="357"/>
      <c r="S963" s="357"/>
      <c r="T963" s="357"/>
      <c r="U963" s="357"/>
      <c r="V963" s="357"/>
      <c r="W963" s="357"/>
      <c r="X963" s="357"/>
      <c r="Y963" s="357"/>
      <c r="Z963" s="357"/>
      <c r="AA963" s="357"/>
      <c r="AB963" s="357"/>
      <c r="AC963" s="357"/>
      <c r="AD963" s="357"/>
      <c r="AE963" s="357"/>
      <c r="AF963" s="357"/>
      <c r="AG963" s="357"/>
      <c r="AH963" s="357"/>
      <c r="AI963" s="357"/>
      <c r="AJ963" s="357"/>
      <c r="AK963" s="357"/>
      <c r="AL963" s="357"/>
      <c r="AM963" s="357"/>
      <c r="AN963" s="357"/>
      <c r="AO963" s="357"/>
      <c r="AP963" s="357"/>
      <c r="AQ963" s="357"/>
      <c r="AR963" s="357"/>
      <c r="AS963" s="357"/>
      <c r="AT963" s="357"/>
      <c r="AU963" s="357"/>
      <c r="AV963" s="357"/>
      <c r="AW963" s="357"/>
      <c r="AX963" s="357"/>
      <c r="AY963" s="357"/>
      <c r="AZ963" s="357"/>
      <c r="BA963" s="357"/>
      <c r="BB963" s="357"/>
    </row>
    <row r="964" ht="12.75" customHeight="1">
      <c r="A964" s="357"/>
      <c r="B964" s="357"/>
      <c r="C964" s="357"/>
      <c r="D964" s="357"/>
      <c r="E964" s="357"/>
      <c r="F964" s="357"/>
      <c r="G964" s="357"/>
      <c r="H964" s="357"/>
      <c r="I964" s="357"/>
      <c r="J964" s="357"/>
      <c r="K964" s="357"/>
      <c r="L964" s="357"/>
      <c r="M964" s="357"/>
      <c r="N964" s="357"/>
      <c r="O964" s="357"/>
      <c r="P964" s="357"/>
      <c r="Q964" s="357"/>
      <c r="R964" s="357"/>
      <c r="S964" s="357"/>
      <c r="T964" s="357"/>
      <c r="U964" s="357"/>
      <c r="V964" s="357"/>
      <c r="W964" s="357"/>
      <c r="X964" s="357"/>
      <c r="Y964" s="357"/>
      <c r="Z964" s="357"/>
      <c r="AA964" s="357"/>
      <c r="AB964" s="357"/>
      <c r="AC964" s="357"/>
      <c r="AD964" s="357"/>
      <c r="AE964" s="357"/>
      <c r="AF964" s="357"/>
      <c r="AG964" s="357"/>
      <c r="AH964" s="357"/>
      <c r="AI964" s="357"/>
      <c r="AJ964" s="357"/>
      <c r="AK964" s="357"/>
      <c r="AL964" s="357"/>
      <c r="AM964" s="357"/>
      <c r="AN964" s="357"/>
      <c r="AO964" s="357"/>
      <c r="AP964" s="357"/>
      <c r="AQ964" s="357"/>
      <c r="AR964" s="357"/>
      <c r="AS964" s="357"/>
      <c r="AT964" s="357"/>
      <c r="AU964" s="357"/>
      <c r="AV964" s="357"/>
      <c r="AW964" s="357"/>
      <c r="AX964" s="357"/>
      <c r="AY964" s="357"/>
      <c r="AZ964" s="357"/>
      <c r="BA964" s="357"/>
      <c r="BB964" s="357"/>
    </row>
    <row r="965" ht="12.75" customHeight="1">
      <c r="A965" s="357"/>
      <c r="B965" s="357"/>
      <c r="C965" s="357"/>
      <c r="D965" s="357"/>
      <c r="E965" s="357"/>
      <c r="F965" s="357"/>
      <c r="G965" s="357"/>
      <c r="H965" s="357"/>
      <c r="I965" s="357"/>
      <c r="J965" s="357"/>
      <c r="K965" s="357"/>
      <c r="L965" s="357"/>
      <c r="M965" s="357"/>
      <c r="N965" s="357"/>
      <c r="O965" s="357"/>
      <c r="P965" s="357"/>
      <c r="Q965" s="357"/>
      <c r="R965" s="357"/>
      <c r="S965" s="357"/>
      <c r="T965" s="357"/>
      <c r="U965" s="357"/>
      <c r="V965" s="357"/>
      <c r="W965" s="357"/>
      <c r="X965" s="357"/>
      <c r="Y965" s="357"/>
      <c r="Z965" s="357"/>
      <c r="AA965" s="357"/>
      <c r="AB965" s="357"/>
      <c r="AC965" s="357"/>
      <c r="AD965" s="357"/>
      <c r="AE965" s="357"/>
      <c r="AF965" s="357"/>
      <c r="AG965" s="357"/>
      <c r="AH965" s="357"/>
      <c r="AI965" s="357"/>
      <c r="AJ965" s="357"/>
      <c r="AK965" s="357"/>
      <c r="AL965" s="357"/>
      <c r="AM965" s="357"/>
      <c r="AN965" s="357"/>
      <c r="AO965" s="357"/>
      <c r="AP965" s="357"/>
      <c r="AQ965" s="357"/>
      <c r="AR965" s="357"/>
      <c r="AS965" s="357"/>
      <c r="AT965" s="357"/>
      <c r="AU965" s="357"/>
      <c r="AV965" s="357"/>
      <c r="AW965" s="357"/>
      <c r="AX965" s="357"/>
      <c r="AY965" s="357"/>
      <c r="AZ965" s="357"/>
      <c r="BA965" s="357"/>
      <c r="BB965" s="357"/>
    </row>
    <row r="966" ht="12.75" customHeight="1">
      <c r="A966" s="357"/>
      <c r="B966" s="357"/>
      <c r="C966" s="357"/>
      <c r="D966" s="357"/>
      <c r="E966" s="357"/>
      <c r="F966" s="357"/>
      <c r="G966" s="357"/>
      <c r="H966" s="357"/>
      <c r="I966" s="357"/>
      <c r="J966" s="357"/>
      <c r="K966" s="357"/>
      <c r="L966" s="357"/>
      <c r="M966" s="357"/>
      <c r="N966" s="357"/>
      <c r="O966" s="357"/>
      <c r="P966" s="357"/>
      <c r="Q966" s="357"/>
      <c r="R966" s="357"/>
      <c r="S966" s="357"/>
      <c r="T966" s="357"/>
      <c r="U966" s="357"/>
      <c r="V966" s="357"/>
      <c r="W966" s="357"/>
      <c r="X966" s="357"/>
      <c r="Y966" s="357"/>
      <c r="Z966" s="357"/>
      <c r="AA966" s="357"/>
      <c r="AB966" s="357"/>
      <c r="AC966" s="357"/>
      <c r="AD966" s="357"/>
      <c r="AE966" s="357"/>
      <c r="AF966" s="357"/>
      <c r="AG966" s="357"/>
      <c r="AH966" s="357"/>
      <c r="AI966" s="357"/>
      <c r="AJ966" s="357"/>
      <c r="AK966" s="357"/>
      <c r="AL966" s="357"/>
      <c r="AM966" s="357"/>
      <c r="AN966" s="357"/>
      <c r="AO966" s="357"/>
      <c r="AP966" s="357"/>
      <c r="AQ966" s="357"/>
      <c r="AR966" s="357"/>
      <c r="AS966" s="357"/>
      <c r="AT966" s="357"/>
      <c r="AU966" s="357"/>
      <c r="AV966" s="357"/>
      <c r="AW966" s="357"/>
      <c r="AX966" s="357"/>
      <c r="AY966" s="357"/>
      <c r="AZ966" s="357"/>
      <c r="BA966" s="357"/>
      <c r="BB966" s="357"/>
    </row>
    <row r="967" ht="12.75" customHeight="1">
      <c r="A967" s="357"/>
      <c r="B967" s="357"/>
      <c r="C967" s="357"/>
      <c r="D967" s="357"/>
      <c r="E967" s="357"/>
      <c r="F967" s="357"/>
      <c r="G967" s="357"/>
      <c r="H967" s="357"/>
      <c r="I967" s="357"/>
      <c r="J967" s="357"/>
      <c r="K967" s="357"/>
      <c r="L967" s="357"/>
      <c r="M967" s="357"/>
      <c r="N967" s="357"/>
      <c r="O967" s="357"/>
      <c r="P967" s="357"/>
      <c r="Q967" s="357"/>
      <c r="R967" s="357"/>
      <c r="S967" s="357"/>
      <c r="T967" s="357"/>
      <c r="U967" s="357"/>
      <c r="V967" s="357"/>
      <c r="W967" s="357"/>
      <c r="X967" s="357"/>
      <c r="Y967" s="357"/>
      <c r="Z967" s="357"/>
      <c r="AA967" s="357"/>
      <c r="AB967" s="357"/>
      <c r="AC967" s="357"/>
      <c r="AD967" s="357"/>
      <c r="AE967" s="357"/>
      <c r="AF967" s="357"/>
      <c r="AG967" s="357"/>
      <c r="AH967" s="357"/>
      <c r="AI967" s="357"/>
      <c r="AJ967" s="357"/>
      <c r="AK967" s="357"/>
      <c r="AL967" s="357"/>
      <c r="AM967" s="357"/>
      <c r="AN967" s="357"/>
      <c r="AO967" s="357"/>
      <c r="AP967" s="357"/>
      <c r="AQ967" s="357"/>
      <c r="AR967" s="357"/>
      <c r="AS967" s="357"/>
      <c r="AT967" s="357"/>
      <c r="AU967" s="357"/>
      <c r="AV967" s="357"/>
      <c r="AW967" s="357"/>
      <c r="AX967" s="357"/>
      <c r="AY967" s="357"/>
      <c r="AZ967" s="357"/>
      <c r="BA967" s="357"/>
      <c r="BB967" s="357"/>
    </row>
    <row r="968" ht="12.75" customHeight="1">
      <c r="A968" s="357"/>
      <c r="B968" s="357"/>
      <c r="C968" s="357"/>
      <c r="D968" s="357"/>
      <c r="E968" s="357"/>
      <c r="F968" s="357"/>
      <c r="G968" s="357"/>
      <c r="H968" s="357"/>
      <c r="I968" s="357"/>
      <c r="J968" s="357"/>
      <c r="K968" s="357"/>
      <c r="L968" s="357"/>
      <c r="M968" s="357"/>
      <c r="N968" s="357"/>
      <c r="O968" s="357"/>
      <c r="P968" s="357"/>
      <c r="Q968" s="357"/>
      <c r="R968" s="357"/>
      <c r="S968" s="357"/>
      <c r="T968" s="357"/>
      <c r="U968" s="357"/>
      <c r="V968" s="357"/>
      <c r="W968" s="357"/>
      <c r="X968" s="357"/>
      <c r="Y968" s="357"/>
      <c r="Z968" s="357"/>
      <c r="AA968" s="357"/>
      <c r="AB968" s="357"/>
      <c r="AC968" s="357"/>
      <c r="AD968" s="357"/>
      <c r="AE968" s="357"/>
      <c r="AF968" s="357"/>
      <c r="AG968" s="357"/>
      <c r="AH968" s="357"/>
      <c r="AI968" s="357"/>
      <c r="AJ968" s="357"/>
      <c r="AK968" s="357"/>
      <c r="AL968" s="357"/>
      <c r="AM968" s="357"/>
      <c r="AN968" s="357"/>
      <c r="AO968" s="357"/>
      <c r="AP968" s="357"/>
      <c r="AQ968" s="357"/>
      <c r="AR968" s="357"/>
      <c r="AS968" s="357"/>
      <c r="AT968" s="357"/>
      <c r="AU968" s="357"/>
      <c r="AV968" s="357"/>
      <c r="AW968" s="357"/>
      <c r="AX968" s="357"/>
      <c r="AY968" s="357"/>
      <c r="AZ968" s="357"/>
      <c r="BA968" s="357"/>
      <c r="BB968" s="357"/>
    </row>
    <row r="969" ht="12.75" customHeight="1">
      <c r="A969" s="357"/>
      <c r="B969" s="357"/>
      <c r="C969" s="357"/>
      <c r="D969" s="357"/>
      <c r="E969" s="357"/>
      <c r="F969" s="357"/>
      <c r="G969" s="357"/>
      <c r="H969" s="357"/>
      <c r="I969" s="357"/>
      <c r="J969" s="357"/>
      <c r="K969" s="357"/>
      <c r="L969" s="357"/>
      <c r="M969" s="357"/>
      <c r="N969" s="357"/>
      <c r="O969" s="357"/>
      <c r="P969" s="357"/>
      <c r="Q969" s="357"/>
      <c r="R969" s="357"/>
      <c r="S969" s="357"/>
      <c r="T969" s="357"/>
      <c r="U969" s="357"/>
      <c r="V969" s="357"/>
      <c r="W969" s="357"/>
      <c r="X969" s="357"/>
      <c r="Y969" s="357"/>
      <c r="Z969" s="357"/>
      <c r="AA969" s="357"/>
      <c r="AB969" s="357"/>
      <c r="AC969" s="357"/>
      <c r="AD969" s="357"/>
      <c r="AE969" s="357"/>
      <c r="AF969" s="357"/>
      <c r="AG969" s="357"/>
      <c r="AH969" s="357"/>
      <c r="AI969" s="357"/>
      <c r="AJ969" s="357"/>
      <c r="AK969" s="357"/>
      <c r="AL969" s="357"/>
      <c r="AM969" s="357"/>
      <c r="AN969" s="357"/>
      <c r="AO969" s="357"/>
      <c r="AP969" s="357"/>
      <c r="AQ969" s="357"/>
      <c r="AR969" s="357"/>
      <c r="AS969" s="357"/>
      <c r="AT969" s="357"/>
      <c r="AU969" s="357"/>
      <c r="AV969" s="357"/>
      <c r="AW969" s="357"/>
      <c r="AX969" s="357"/>
      <c r="AY969" s="357"/>
      <c r="AZ969" s="357"/>
      <c r="BA969" s="357"/>
      <c r="BB969" s="357"/>
    </row>
    <row r="970" ht="12.75" customHeight="1">
      <c r="A970" s="357"/>
      <c r="B970" s="357"/>
      <c r="C970" s="357"/>
      <c r="D970" s="357"/>
      <c r="E970" s="357"/>
      <c r="F970" s="357"/>
      <c r="G970" s="357"/>
      <c r="H970" s="357"/>
      <c r="I970" s="357"/>
      <c r="J970" s="357"/>
      <c r="K970" s="357"/>
      <c r="L970" s="357"/>
      <c r="M970" s="357"/>
      <c r="N970" s="357"/>
      <c r="O970" s="357"/>
      <c r="P970" s="357"/>
      <c r="Q970" s="357"/>
      <c r="R970" s="357"/>
      <c r="S970" s="357"/>
      <c r="T970" s="357"/>
      <c r="U970" s="357"/>
      <c r="V970" s="357"/>
      <c r="W970" s="357"/>
      <c r="X970" s="357"/>
      <c r="Y970" s="357"/>
      <c r="Z970" s="357"/>
      <c r="AA970" s="357"/>
      <c r="AB970" s="357"/>
      <c r="AC970" s="357"/>
      <c r="AD970" s="357"/>
      <c r="AE970" s="357"/>
      <c r="AF970" s="357"/>
      <c r="AG970" s="357"/>
      <c r="AH970" s="357"/>
      <c r="AI970" s="357"/>
      <c r="AJ970" s="357"/>
      <c r="AK970" s="357"/>
      <c r="AL970" s="357"/>
      <c r="AM970" s="357"/>
      <c r="AN970" s="357"/>
      <c r="AO970" s="357"/>
      <c r="AP970" s="357"/>
      <c r="AQ970" s="357"/>
      <c r="AR970" s="357"/>
      <c r="AS970" s="357"/>
      <c r="AT970" s="357"/>
      <c r="AU970" s="357"/>
      <c r="AV970" s="357"/>
      <c r="AW970" s="357"/>
      <c r="AX970" s="357"/>
      <c r="AY970" s="357"/>
      <c r="AZ970" s="357"/>
      <c r="BA970" s="357"/>
      <c r="BB970" s="357"/>
    </row>
    <row r="971" ht="12.75" customHeight="1">
      <c r="A971" s="357"/>
      <c r="B971" s="357"/>
      <c r="C971" s="357"/>
      <c r="D971" s="357"/>
      <c r="E971" s="357"/>
      <c r="F971" s="357"/>
      <c r="G971" s="357"/>
      <c r="H971" s="357"/>
      <c r="I971" s="357"/>
      <c r="J971" s="357"/>
      <c r="K971" s="357"/>
      <c r="L971" s="357"/>
      <c r="M971" s="357"/>
      <c r="N971" s="357"/>
      <c r="O971" s="357"/>
      <c r="P971" s="357"/>
      <c r="Q971" s="357"/>
      <c r="R971" s="357"/>
      <c r="S971" s="357"/>
      <c r="T971" s="357"/>
      <c r="U971" s="357"/>
      <c r="V971" s="357"/>
      <c r="W971" s="357"/>
      <c r="X971" s="357"/>
      <c r="Y971" s="357"/>
      <c r="Z971" s="357"/>
      <c r="AA971" s="357"/>
      <c r="AB971" s="357"/>
      <c r="AC971" s="357"/>
      <c r="AD971" s="357"/>
      <c r="AE971" s="357"/>
      <c r="AF971" s="357"/>
      <c r="AG971" s="357"/>
      <c r="AH971" s="357"/>
      <c r="AI971" s="357"/>
      <c r="AJ971" s="357"/>
      <c r="AK971" s="357"/>
      <c r="AL971" s="357"/>
      <c r="AM971" s="357"/>
      <c r="AN971" s="357"/>
      <c r="AO971" s="357"/>
      <c r="AP971" s="357"/>
      <c r="AQ971" s="357"/>
      <c r="AR971" s="357"/>
      <c r="AS971" s="357"/>
      <c r="AT971" s="357"/>
      <c r="AU971" s="357"/>
      <c r="AV971" s="357"/>
      <c r="AW971" s="357"/>
      <c r="AX971" s="357"/>
      <c r="AY971" s="357"/>
      <c r="AZ971" s="357"/>
      <c r="BA971" s="357"/>
      <c r="BB971" s="357"/>
    </row>
    <row r="972" ht="12.75" customHeight="1">
      <c r="A972" s="357"/>
      <c r="B972" s="357"/>
      <c r="C972" s="357"/>
      <c r="D972" s="357"/>
      <c r="E972" s="357"/>
      <c r="F972" s="357"/>
      <c r="G972" s="357"/>
      <c r="H972" s="357"/>
      <c r="I972" s="357"/>
      <c r="J972" s="357"/>
      <c r="K972" s="357"/>
      <c r="L972" s="357"/>
      <c r="M972" s="357"/>
      <c r="N972" s="357"/>
      <c r="O972" s="357"/>
      <c r="P972" s="357"/>
      <c r="Q972" s="357"/>
      <c r="R972" s="357"/>
      <c r="S972" s="357"/>
      <c r="T972" s="357"/>
      <c r="U972" s="357"/>
      <c r="V972" s="357"/>
      <c r="W972" s="357"/>
      <c r="X972" s="357"/>
      <c r="Y972" s="357"/>
      <c r="Z972" s="357"/>
      <c r="AA972" s="357"/>
      <c r="AB972" s="357"/>
      <c r="AC972" s="357"/>
      <c r="AD972" s="357"/>
      <c r="AE972" s="357"/>
      <c r="AF972" s="357"/>
      <c r="AG972" s="357"/>
      <c r="AH972" s="357"/>
      <c r="AI972" s="357"/>
      <c r="AJ972" s="357"/>
      <c r="AK972" s="357"/>
      <c r="AL972" s="357"/>
      <c r="AM972" s="357"/>
      <c r="AN972" s="357"/>
      <c r="AO972" s="357"/>
      <c r="AP972" s="357"/>
      <c r="AQ972" s="357"/>
      <c r="AR972" s="357"/>
      <c r="AS972" s="357"/>
      <c r="AT972" s="357"/>
      <c r="AU972" s="357"/>
      <c r="AV972" s="357"/>
      <c r="AW972" s="357"/>
      <c r="AX972" s="357"/>
      <c r="AY972" s="357"/>
      <c r="AZ972" s="357"/>
      <c r="BA972" s="357"/>
      <c r="BB972" s="357"/>
    </row>
    <row r="973" ht="12.75" customHeight="1">
      <c r="A973" s="357"/>
      <c r="B973" s="357"/>
      <c r="C973" s="357"/>
      <c r="D973" s="357"/>
      <c r="E973" s="357"/>
      <c r="F973" s="357"/>
      <c r="G973" s="357"/>
      <c r="H973" s="357"/>
      <c r="I973" s="357"/>
      <c r="J973" s="357"/>
      <c r="K973" s="357"/>
      <c r="L973" s="357"/>
      <c r="M973" s="357"/>
      <c r="N973" s="357"/>
      <c r="O973" s="357"/>
      <c r="P973" s="357"/>
      <c r="Q973" s="357"/>
      <c r="R973" s="357"/>
      <c r="S973" s="357"/>
      <c r="T973" s="357"/>
      <c r="U973" s="357"/>
      <c r="V973" s="357"/>
      <c r="W973" s="357"/>
      <c r="X973" s="357"/>
      <c r="Y973" s="357"/>
      <c r="Z973" s="357"/>
      <c r="AA973" s="357"/>
      <c r="AB973" s="357"/>
      <c r="AC973" s="357"/>
      <c r="AD973" s="357"/>
      <c r="AE973" s="357"/>
      <c r="AF973" s="357"/>
      <c r="AG973" s="357"/>
      <c r="AH973" s="357"/>
      <c r="AI973" s="357"/>
      <c r="AJ973" s="357"/>
      <c r="AK973" s="357"/>
      <c r="AL973" s="357"/>
      <c r="AM973" s="357"/>
      <c r="AN973" s="357"/>
      <c r="AO973" s="357"/>
      <c r="AP973" s="357"/>
      <c r="AQ973" s="357"/>
      <c r="AR973" s="357"/>
      <c r="AS973" s="357"/>
      <c r="AT973" s="357"/>
      <c r="AU973" s="357"/>
      <c r="AV973" s="357"/>
      <c r="AW973" s="357"/>
      <c r="AX973" s="357"/>
      <c r="AY973" s="357"/>
      <c r="AZ973" s="357"/>
      <c r="BA973" s="357"/>
      <c r="BB973" s="357"/>
    </row>
    <row r="974" ht="12.75" customHeight="1">
      <c r="A974" s="357"/>
      <c r="B974" s="357"/>
      <c r="C974" s="357"/>
      <c r="D974" s="357"/>
      <c r="E974" s="357"/>
      <c r="F974" s="357"/>
      <c r="G974" s="357"/>
      <c r="H974" s="357"/>
      <c r="I974" s="357"/>
      <c r="J974" s="357"/>
      <c r="K974" s="357"/>
      <c r="L974" s="357"/>
      <c r="M974" s="357"/>
      <c r="N974" s="357"/>
      <c r="O974" s="357"/>
      <c r="P974" s="357"/>
      <c r="Q974" s="357"/>
      <c r="R974" s="357"/>
      <c r="S974" s="357"/>
      <c r="T974" s="357"/>
      <c r="U974" s="357"/>
      <c r="V974" s="357"/>
      <c r="W974" s="357"/>
      <c r="X974" s="357"/>
      <c r="Y974" s="357"/>
      <c r="Z974" s="357"/>
      <c r="AA974" s="357"/>
      <c r="AB974" s="357"/>
      <c r="AC974" s="357"/>
      <c r="AD974" s="357"/>
      <c r="AE974" s="357"/>
      <c r="AF974" s="357"/>
      <c r="AG974" s="357"/>
      <c r="AH974" s="357"/>
      <c r="AI974" s="357"/>
      <c r="AJ974" s="357"/>
      <c r="AK974" s="357"/>
      <c r="AL974" s="357"/>
      <c r="AM974" s="357"/>
      <c r="AN974" s="357"/>
      <c r="AO974" s="357"/>
      <c r="AP974" s="357"/>
      <c r="AQ974" s="357"/>
      <c r="AR974" s="357"/>
      <c r="AS974" s="357"/>
      <c r="AT974" s="357"/>
      <c r="AU974" s="357"/>
      <c r="AV974" s="357"/>
      <c r="AW974" s="357"/>
      <c r="AX974" s="357"/>
      <c r="AY974" s="357"/>
      <c r="AZ974" s="357"/>
      <c r="BA974" s="357"/>
      <c r="BB974" s="357"/>
    </row>
    <row r="975" ht="12.75" customHeight="1">
      <c r="A975" s="357"/>
      <c r="B975" s="357"/>
      <c r="C975" s="357"/>
      <c r="D975" s="357"/>
      <c r="E975" s="357"/>
      <c r="F975" s="357"/>
      <c r="G975" s="357"/>
      <c r="H975" s="357"/>
      <c r="I975" s="357"/>
      <c r="J975" s="357"/>
      <c r="K975" s="357"/>
      <c r="L975" s="357"/>
      <c r="M975" s="357"/>
      <c r="N975" s="357"/>
      <c r="O975" s="357"/>
      <c r="P975" s="357"/>
      <c r="Q975" s="357"/>
      <c r="R975" s="357"/>
      <c r="S975" s="357"/>
      <c r="T975" s="357"/>
      <c r="U975" s="357"/>
      <c r="V975" s="357"/>
      <c r="W975" s="357"/>
      <c r="X975" s="357"/>
      <c r="Y975" s="357"/>
      <c r="Z975" s="357"/>
      <c r="AA975" s="357"/>
      <c r="AB975" s="357"/>
      <c r="AC975" s="357"/>
      <c r="AD975" s="357"/>
      <c r="AE975" s="357"/>
      <c r="AF975" s="357"/>
      <c r="AG975" s="357"/>
      <c r="AH975" s="357"/>
      <c r="AI975" s="357"/>
      <c r="AJ975" s="357"/>
      <c r="AK975" s="357"/>
      <c r="AL975" s="357"/>
      <c r="AM975" s="357"/>
      <c r="AN975" s="357"/>
      <c r="AO975" s="357"/>
      <c r="AP975" s="357"/>
      <c r="AQ975" s="357"/>
      <c r="AR975" s="357"/>
      <c r="AS975" s="357"/>
      <c r="AT975" s="357"/>
      <c r="AU975" s="357"/>
      <c r="AV975" s="357"/>
      <c r="AW975" s="357"/>
      <c r="AX975" s="357"/>
      <c r="AY975" s="357"/>
      <c r="AZ975" s="357"/>
      <c r="BA975" s="357"/>
      <c r="BB975" s="357"/>
    </row>
    <row r="976" ht="12.75" customHeight="1">
      <c r="A976" s="357"/>
      <c r="B976" s="357"/>
      <c r="C976" s="357"/>
      <c r="D976" s="357"/>
      <c r="E976" s="357"/>
      <c r="F976" s="357"/>
      <c r="G976" s="357"/>
      <c r="H976" s="357"/>
      <c r="I976" s="357"/>
      <c r="J976" s="357"/>
      <c r="K976" s="357"/>
      <c r="L976" s="357"/>
      <c r="M976" s="357"/>
      <c r="N976" s="357"/>
      <c r="O976" s="357"/>
      <c r="P976" s="357"/>
      <c r="Q976" s="357"/>
      <c r="R976" s="357"/>
      <c r="S976" s="357"/>
      <c r="T976" s="357"/>
      <c r="U976" s="357"/>
      <c r="V976" s="357"/>
      <c r="W976" s="357"/>
      <c r="X976" s="357"/>
      <c r="Y976" s="357"/>
      <c r="Z976" s="357"/>
      <c r="AA976" s="357"/>
      <c r="AB976" s="357"/>
      <c r="AC976" s="357"/>
      <c r="AD976" s="357"/>
      <c r="AE976" s="357"/>
      <c r="AF976" s="357"/>
      <c r="AG976" s="357"/>
      <c r="AH976" s="357"/>
      <c r="AI976" s="357"/>
      <c r="AJ976" s="357"/>
      <c r="AK976" s="357"/>
      <c r="AL976" s="357"/>
      <c r="AM976" s="357"/>
      <c r="AN976" s="357"/>
      <c r="AO976" s="357"/>
      <c r="AP976" s="357"/>
      <c r="AQ976" s="357"/>
      <c r="AR976" s="357"/>
      <c r="AS976" s="357"/>
      <c r="AT976" s="357"/>
      <c r="AU976" s="357"/>
      <c r="AV976" s="357"/>
      <c r="AW976" s="357"/>
      <c r="AX976" s="357"/>
      <c r="AY976" s="357"/>
      <c r="AZ976" s="357"/>
      <c r="BA976" s="357"/>
      <c r="BB976" s="357"/>
    </row>
    <row r="977" ht="12.75" customHeight="1">
      <c r="A977" s="357"/>
      <c r="B977" s="357"/>
      <c r="C977" s="357"/>
      <c r="D977" s="357"/>
      <c r="E977" s="357"/>
      <c r="F977" s="357"/>
      <c r="G977" s="357"/>
      <c r="H977" s="357"/>
      <c r="I977" s="357"/>
      <c r="J977" s="357"/>
      <c r="K977" s="357"/>
      <c r="L977" s="357"/>
      <c r="M977" s="357"/>
      <c r="N977" s="357"/>
      <c r="O977" s="357"/>
      <c r="P977" s="357"/>
      <c r="Q977" s="357"/>
      <c r="R977" s="357"/>
      <c r="S977" s="357"/>
      <c r="T977" s="357"/>
      <c r="U977" s="357"/>
      <c r="V977" s="357"/>
      <c r="W977" s="357"/>
      <c r="X977" s="357"/>
      <c r="Y977" s="357"/>
      <c r="Z977" s="357"/>
      <c r="AA977" s="357"/>
      <c r="AB977" s="357"/>
      <c r="AC977" s="357"/>
      <c r="AD977" s="357"/>
      <c r="AE977" s="357"/>
      <c r="AF977" s="357"/>
      <c r="AG977" s="357"/>
      <c r="AH977" s="357"/>
      <c r="AI977" s="357"/>
      <c r="AJ977" s="357"/>
      <c r="AK977" s="357"/>
      <c r="AL977" s="357"/>
      <c r="AM977" s="357"/>
      <c r="AN977" s="357"/>
      <c r="AO977" s="357"/>
      <c r="AP977" s="357"/>
      <c r="AQ977" s="357"/>
      <c r="AR977" s="357"/>
      <c r="AS977" s="357"/>
      <c r="AT977" s="357"/>
      <c r="AU977" s="357"/>
      <c r="AV977" s="357"/>
      <c r="AW977" s="357"/>
      <c r="AX977" s="357"/>
      <c r="AY977" s="357"/>
      <c r="AZ977" s="357"/>
      <c r="BA977" s="357"/>
      <c r="BB977" s="357"/>
    </row>
    <row r="978" ht="12.75" customHeight="1">
      <c r="A978" s="357"/>
      <c r="B978" s="357"/>
      <c r="C978" s="357"/>
      <c r="D978" s="357"/>
      <c r="E978" s="357"/>
      <c r="F978" s="357"/>
      <c r="G978" s="357"/>
      <c r="H978" s="357"/>
      <c r="I978" s="357"/>
      <c r="J978" s="357"/>
      <c r="K978" s="357"/>
      <c r="L978" s="357"/>
      <c r="M978" s="357"/>
      <c r="N978" s="357"/>
      <c r="O978" s="357"/>
      <c r="P978" s="357"/>
      <c r="Q978" s="357"/>
      <c r="R978" s="357"/>
      <c r="S978" s="357"/>
      <c r="T978" s="357"/>
      <c r="U978" s="357"/>
      <c r="V978" s="357"/>
      <c r="W978" s="357"/>
      <c r="X978" s="357"/>
      <c r="Y978" s="357"/>
      <c r="Z978" s="357"/>
      <c r="AA978" s="357"/>
      <c r="AB978" s="357"/>
      <c r="AC978" s="357"/>
      <c r="AD978" s="357"/>
      <c r="AE978" s="357"/>
      <c r="AF978" s="357"/>
      <c r="AG978" s="357"/>
      <c r="AH978" s="357"/>
      <c r="AI978" s="357"/>
      <c r="AJ978" s="357"/>
      <c r="AK978" s="357"/>
      <c r="AL978" s="357"/>
      <c r="AM978" s="357"/>
      <c r="AN978" s="357"/>
      <c r="AO978" s="357"/>
      <c r="AP978" s="357"/>
      <c r="AQ978" s="357"/>
      <c r="AR978" s="357"/>
      <c r="AS978" s="357"/>
      <c r="AT978" s="357"/>
      <c r="AU978" s="357"/>
      <c r="AV978" s="357"/>
      <c r="AW978" s="357"/>
      <c r="AX978" s="357"/>
      <c r="AY978" s="357"/>
      <c r="AZ978" s="357"/>
      <c r="BA978" s="357"/>
      <c r="BB978" s="357"/>
    </row>
    <row r="979" ht="12.75" customHeight="1">
      <c r="A979" s="357"/>
      <c r="B979" s="357"/>
      <c r="C979" s="357"/>
      <c r="D979" s="357"/>
      <c r="E979" s="357"/>
      <c r="F979" s="357"/>
      <c r="G979" s="357"/>
      <c r="H979" s="357"/>
      <c r="I979" s="357"/>
      <c r="J979" s="357"/>
      <c r="K979" s="357"/>
      <c r="L979" s="357"/>
      <c r="M979" s="357"/>
      <c r="N979" s="357"/>
      <c r="O979" s="357"/>
      <c r="P979" s="357"/>
      <c r="Q979" s="357"/>
      <c r="R979" s="357"/>
      <c r="S979" s="357"/>
      <c r="T979" s="357"/>
      <c r="U979" s="357"/>
      <c r="V979" s="357"/>
      <c r="W979" s="357"/>
      <c r="X979" s="357"/>
      <c r="Y979" s="357"/>
      <c r="Z979" s="357"/>
      <c r="AA979" s="357"/>
      <c r="AB979" s="357"/>
      <c r="AC979" s="357"/>
      <c r="AD979" s="357"/>
      <c r="AE979" s="357"/>
      <c r="AF979" s="357"/>
      <c r="AG979" s="357"/>
      <c r="AH979" s="357"/>
      <c r="AI979" s="357"/>
      <c r="AJ979" s="357"/>
      <c r="AK979" s="357"/>
      <c r="AL979" s="357"/>
      <c r="AM979" s="357"/>
      <c r="AN979" s="357"/>
      <c r="AO979" s="357"/>
      <c r="AP979" s="357"/>
      <c r="AQ979" s="357"/>
      <c r="AR979" s="357"/>
      <c r="AS979" s="357"/>
      <c r="AT979" s="357"/>
      <c r="AU979" s="357"/>
      <c r="AV979" s="357"/>
      <c r="AW979" s="357"/>
      <c r="AX979" s="357"/>
      <c r="AY979" s="357"/>
      <c r="AZ979" s="357"/>
      <c r="BA979" s="357"/>
      <c r="BB979" s="357"/>
    </row>
    <row r="980" ht="12.75" customHeight="1">
      <c r="A980" s="357"/>
      <c r="B980" s="357"/>
      <c r="C980" s="357"/>
      <c r="D980" s="357"/>
      <c r="E980" s="357"/>
      <c r="F980" s="357"/>
      <c r="G980" s="357"/>
      <c r="H980" s="357"/>
      <c r="I980" s="357"/>
      <c r="J980" s="357"/>
      <c r="K980" s="357"/>
      <c r="L980" s="357"/>
      <c r="M980" s="357"/>
      <c r="N980" s="357"/>
      <c r="O980" s="357"/>
      <c r="P980" s="357"/>
      <c r="Q980" s="357"/>
      <c r="R980" s="357"/>
      <c r="S980" s="357"/>
      <c r="T980" s="357"/>
      <c r="U980" s="357"/>
      <c r="V980" s="357"/>
      <c r="W980" s="357"/>
      <c r="X980" s="357"/>
      <c r="Y980" s="357"/>
      <c r="Z980" s="357"/>
      <c r="AA980" s="357"/>
      <c r="AB980" s="357"/>
      <c r="AC980" s="357"/>
      <c r="AD980" s="357"/>
      <c r="AE980" s="357"/>
      <c r="AF980" s="357"/>
      <c r="AG980" s="357"/>
      <c r="AH980" s="357"/>
      <c r="AI980" s="357"/>
      <c r="AJ980" s="357"/>
      <c r="AK980" s="357"/>
      <c r="AL980" s="357"/>
      <c r="AM980" s="357"/>
      <c r="AN980" s="357"/>
      <c r="AO980" s="357"/>
      <c r="AP980" s="357"/>
      <c r="AQ980" s="357"/>
      <c r="AR980" s="357"/>
      <c r="AS980" s="357"/>
      <c r="AT980" s="357"/>
      <c r="AU980" s="357"/>
      <c r="AV980" s="357"/>
      <c r="AW980" s="357"/>
      <c r="AX980" s="357"/>
      <c r="AY980" s="357"/>
      <c r="AZ980" s="357"/>
      <c r="BA980" s="357"/>
      <c r="BB980" s="357"/>
    </row>
    <row r="981" ht="12.75" customHeight="1">
      <c r="A981" s="357"/>
      <c r="B981" s="357"/>
      <c r="C981" s="357"/>
      <c r="D981" s="357"/>
      <c r="E981" s="357"/>
      <c r="F981" s="357"/>
      <c r="G981" s="357"/>
      <c r="H981" s="357"/>
      <c r="I981" s="357"/>
      <c r="J981" s="357"/>
      <c r="K981" s="357"/>
      <c r="L981" s="357"/>
      <c r="M981" s="357"/>
      <c r="N981" s="357"/>
      <c r="O981" s="357"/>
      <c r="P981" s="357"/>
      <c r="Q981" s="357"/>
      <c r="R981" s="357"/>
      <c r="S981" s="357"/>
      <c r="T981" s="357"/>
      <c r="U981" s="357"/>
      <c r="V981" s="357"/>
      <c r="W981" s="357"/>
      <c r="X981" s="357"/>
      <c r="Y981" s="357"/>
      <c r="Z981" s="357"/>
      <c r="AA981" s="357"/>
      <c r="AB981" s="357"/>
      <c r="AC981" s="357"/>
      <c r="AD981" s="357"/>
      <c r="AE981" s="357"/>
      <c r="AF981" s="357"/>
      <c r="AG981" s="357"/>
      <c r="AH981" s="357"/>
      <c r="AI981" s="357"/>
      <c r="AJ981" s="357"/>
      <c r="AK981" s="357"/>
      <c r="AL981" s="357"/>
      <c r="AM981" s="357"/>
      <c r="AN981" s="357"/>
      <c r="AO981" s="357"/>
      <c r="AP981" s="357"/>
      <c r="AQ981" s="357"/>
      <c r="AR981" s="357"/>
      <c r="AS981" s="357"/>
      <c r="AT981" s="357"/>
      <c r="AU981" s="357"/>
      <c r="AV981" s="357"/>
      <c r="AW981" s="357"/>
      <c r="AX981" s="357"/>
      <c r="AY981" s="357"/>
      <c r="AZ981" s="357"/>
      <c r="BA981" s="357"/>
      <c r="BB981" s="357"/>
    </row>
    <row r="982" ht="12.75" customHeight="1">
      <c r="A982" s="357"/>
      <c r="B982" s="357"/>
      <c r="C982" s="357"/>
      <c r="D982" s="357"/>
      <c r="E982" s="357"/>
      <c r="F982" s="357"/>
      <c r="G982" s="357"/>
      <c r="H982" s="357"/>
      <c r="I982" s="357"/>
      <c r="J982" s="357"/>
      <c r="K982" s="357"/>
      <c r="L982" s="357"/>
      <c r="M982" s="357"/>
      <c r="N982" s="357"/>
      <c r="O982" s="357"/>
      <c r="P982" s="357"/>
      <c r="Q982" s="357"/>
      <c r="R982" s="357"/>
      <c r="S982" s="357"/>
      <c r="T982" s="357"/>
      <c r="U982" s="357"/>
      <c r="V982" s="357"/>
      <c r="W982" s="357"/>
      <c r="X982" s="357"/>
      <c r="Y982" s="357"/>
      <c r="Z982" s="357"/>
      <c r="AA982" s="357"/>
      <c r="AB982" s="357"/>
      <c r="AC982" s="357"/>
      <c r="AD982" s="357"/>
      <c r="AE982" s="357"/>
      <c r="AF982" s="357"/>
      <c r="AG982" s="357"/>
      <c r="AH982" s="357"/>
      <c r="AI982" s="357"/>
      <c r="AJ982" s="357"/>
      <c r="AK982" s="357"/>
      <c r="AL982" s="357"/>
      <c r="AM982" s="357"/>
      <c r="AN982" s="357"/>
      <c r="AO982" s="357"/>
      <c r="AP982" s="357"/>
      <c r="AQ982" s="357"/>
      <c r="AR982" s="357"/>
      <c r="AS982" s="357"/>
      <c r="AT982" s="357"/>
      <c r="AU982" s="357"/>
      <c r="AV982" s="357"/>
      <c r="AW982" s="357"/>
      <c r="AX982" s="357"/>
      <c r="AY982" s="357"/>
      <c r="AZ982" s="357"/>
      <c r="BA982" s="357"/>
      <c r="BB982" s="357"/>
    </row>
    <row r="983" ht="12.75" customHeight="1">
      <c r="A983" s="357"/>
      <c r="B983" s="357"/>
      <c r="C983" s="357"/>
      <c r="D983" s="357"/>
      <c r="E983" s="357"/>
      <c r="F983" s="357"/>
      <c r="G983" s="357"/>
      <c r="H983" s="357"/>
      <c r="I983" s="357"/>
      <c r="J983" s="357"/>
      <c r="K983" s="357"/>
      <c r="L983" s="357"/>
      <c r="M983" s="357"/>
      <c r="N983" s="357"/>
      <c r="O983" s="357"/>
      <c r="P983" s="357"/>
      <c r="Q983" s="357"/>
      <c r="R983" s="357"/>
      <c r="S983" s="357"/>
      <c r="T983" s="357"/>
      <c r="U983" s="357"/>
      <c r="V983" s="357"/>
      <c r="W983" s="357"/>
      <c r="X983" s="357"/>
      <c r="Y983" s="357"/>
      <c r="Z983" s="357"/>
      <c r="AA983" s="357"/>
      <c r="AB983" s="357"/>
      <c r="AC983" s="357"/>
      <c r="AD983" s="357"/>
      <c r="AE983" s="357"/>
      <c r="AF983" s="357"/>
      <c r="AG983" s="357"/>
      <c r="AH983" s="357"/>
      <c r="AI983" s="357"/>
      <c r="AJ983" s="357"/>
      <c r="AK983" s="357"/>
      <c r="AL983" s="357"/>
      <c r="AM983" s="357"/>
      <c r="AN983" s="357"/>
      <c r="AO983" s="357"/>
      <c r="AP983" s="357"/>
      <c r="AQ983" s="357"/>
      <c r="AR983" s="357"/>
      <c r="AS983" s="357"/>
      <c r="AT983" s="357"/>
      <c r="AU983" s="357"/>
      <c r="AV983" s="357"/>
      <c r="AW983" s="357"/>
      <c r="AX983" s="357"/>
      <c r="AY983" s="357"/>
      <c r="AZ983" s="357"/>
      <c r="BA983" s="357"/>
      <c r="BB983" s="357"/>
    </row>
    <row r="984" ht="12.75" customHeight="1">
      <c r="A984" s="357"/>
      <c r="B984" s="357"/>
      <c r="C984" s="357"/>
      <c r="D984" s="357"/>
      <c r="E984" s="357"/>
      <c r="F984" s="357"/>
      <c r="G984" s="357"/>
      <c r="H984" s="357"/>
      <c r="I984" s="357"/>
      <c r="J984" s="357"/>
      <c r="K984" s="357"/>
      <c r="L984" s="357"/>
      <c r="M984" s="357"/>
      <c r="N984" s="357"/>
      <c r="O984" s="357"/>
      <c r="P984" s="357"/>
      <c r="Q984" s="357"/>
      <c r="R984" s="357"/>
      <c r="S984" s="357"/>
      <c r="T984" s="357"/>
      <c r="U984" s="357"/>
      <c r="V984" s="357"/>
      <c r="W984" s="357"/>
      <c r="X984" s="357"/>
      <c r="Y984" s="357"/>
      <c r="Z984" s="357"/>
      <c r="AA984" s="357"/>
      <c r="AB984" s="357"/>
      <c r="AC984" s="357"/>
      <c r="AD984" s="357"/>
      <c r="AE984" s="357"/>
      <c r="AF984" s="357"/>
      <c r="AG984" s="357"/>
      <c r="AH984" s="357"/>
      <c r="AI984" s="357"/>
      <c r="AJ984" s="357"/>
      <c r="AK984" s="357"/>
      <c r="AL984" s="357"/>
      <c r="AM984" s="357"/>
      <c r="AN984" s="357"/>
      <c r="AO984" s="357"/>
      <c r="AP984" s="357"/>
      <c r="AQ984" s="357"/>
      <c r="AR984" s="357"/>
      <c r="AS984" s="357"/>
      <c r="AT984" s="357"/>
      <c r="AU984" s="357"/>
      <c r="AV984" s="357"/>
      <c r="AW984" s="357"/>
      <c r="AX984" s="357"/>
      <c r="AY984" s="357"/>
      <c r="AZ984" s="357"/>
      <c r="BA984" s="357"/>
      <c r="BB984" s="357"/>
    </row>
    <row r="985" ht="12.75" customHeight="1">
      <c r="A985" s="357"/>
      <c r="B985" s="357"/>
      <c r="C985" s="357"/>
      <c r="D985" s="357"/>
      <c r="E985" s="357"/>
      <c r="F985" s="357"/>
      <c r="G985" s="357"/>
      <c r="H985" s="357"/>
      <c r="I985" s="357"/>
      <c r="J985" s="357"/>
      <c r="K985" s="357"/>
      <c r="L985" s="357"/>
      <c r="M985" s="357"/>
      <c r="N985" s="357"/>
      <c r="O985" s="357"/>
      <c r="P985" s="357"/>
      <c r="Q985" s="357"/>
      <c r="R985" s="357"/>
      <c r="S985" s="357"/>
      <c r="T985" s="357"/>
      <c r="U985" s="357"/>
      <c r="V985" s="357"/>
      <c r="W985" s="357"/>
      <c r="X985" s="357"/>
      <c r="Y985" s="357"/>
      <c r="Z985" s="357"/>
      <c r="AA985" s="357"/>
      <c r="AB985" s="357"/>
      <c r="AC985" s="357"/>
      <c r="AD985" s="357"/>
      <c r="AE985" s="357"/>
      <c r="AF985" s="357"/>
      <c r="AG985" s="357"/>
      <c r="AH985" s="357"/>
      <c r="AI985" s="357"/>
      <c r="AJ985" s="357"/>
      <c r="AK985" s="357"/>
      <c r="AL985" s="357"/>
      <c r="AM985" s="357"/>
      <c r="AN985" s="357"/>
      <c r="AO985" s="357"/>
      <c r="AP985" s="357"/>
      <c r="AQ985" s="357"/>
      <c r="AR985" s="357"/>
      <c r="AS985" s="357"/>
      <c r="AT985" s="357"/>
      <c r="AU985" s="357"/>
      <c r="AV985" s="357"/>
      <c r="AW985" s="357"/>
      <c r="AX985" s="357"/>
      <c r="AY985" s="357"/>
      <c r="AZ985" s="357"/>
      <c r="BA985" s="357"/>
      <c r="BB985" s="357"/>
    </row>
    <row r="986" ht="12.75" customHeight="1">
      <c r="A986" s="357"/>
      <c r="B986" s="357"/>
      <c r="C986" s="357"/>
      <c r="D986" s="357"/>
      <c r="E986" s="357"/>
      <c r="F986" s="357"/>
      <c r="G986" s="357"/>
      <c r="H986" s="357"/>
      <c r="I986" s="357"/>
      <c r="J986" s="357"/>
      <c r="K986" s="357"/>
      <c r="L986" s="357"/>
      <c r="M986" s="357"/>
      <c r="N986" s="357"/>
      <c r="O986" s="357"/>
      <c r="P986" s="357"/>
      <c r="Q986" s="357"/>
      <c r="R986" s="357"/>
      <c r="S986" s="357"/>
      <c r="T986" s="357"/>
      <c r="U986" s="357"/>
      <c r="V986" s="357"/>
      <c r="W986" s="357"/>
      <c r="X986" s="357"/>
      <c r="Y986" s="357"/>
      <c r="Z986" s="357"/>
      <c r="AA986" s="357"/>
      <c r="AB986" s="357"/>
      <c r="AC986" s="357"/>
      <c r="AD986" s="357"/>
      <c r="AE986" s="357"/>
      <c r="AF986" s="357"/>
      <c r="AG986" s="357"/>
      <c r="AH986" s="357"/>
      <c r="AI986" s="357"/>
      <c r="AJ986" s="357"/>
      <c r="AK986" s="357"/>
      <c r="AL986" s="357"/>
      <c r="AM986" s="357"/>
      <c r="AN986" s="357"/>
      <c r="AO986" s="357"/>
      <c r="AP986" s="357"/>
      <c r="AQ986" s="357"/>
      <c r="AR986" s="357"/>
      <c r="AS986" s="357"/>
      <c r="AT986" s="357"/>
      <c r="AU986" s="357"/>
      <c r="AV986" s="357"/>
      <c r="AW986" s="357"/>
      <c r="AX986" s="357"/>
      <c r="AY986" s="357"/>
      <c r="AZ986" s="357"/>
      <c r="BA986" s="357"/>
      <c r="BB986" s="357"/>
    </row>
    <row r="987" ht="12.75" customHeight="1">
      <c r="A987" s="357"/>
      <c r="B987" s="357"/>
      <c r="C987" s="357"/>
      <c r="D987" s="357"/>
      <c r="E987" s="357"/>
      <c r="F987" s="357"/>
      <c r="G987" s="357"/>
      <c r="H987" s="357"/>
      <c r="I987" s="357"/>
      <c r="J987" s="357"/>
      <c r="K987" s="357"/>
      <c r="L987" s="357"/>
      <c r="M987" s="357"/>
      <c r="N987" s="357"/>
      <c r="O987" s="357"/>
      <c r="P987" s="357"/>
      <c r="Q987" s="357"/>
      <c r="R987" s="357"/>
      <c r="S987" s="357"/>
      <c r="T987" s="357"/>
      <c r="U987" s="357"/>
      <c r="V987" s="357"/>
      <c r="W987" s="357"/>
      <c r="X987" s="357"/>
      <c r="Y987" s="357"/>
      <c r="Z987" s="357"/>
      <c r="AA987" s="357"/>
      <c r="AB987" s="357"/>
      <c r="AC987" s="357"/>
      <c r="AD987" s="357"/>
      <c r="AE987" s="357"/>
      <c r="AF987" s="357"/>
      <c r="AG987" s="357"/>
      <c r="AH987" s="357"/>
      <c r="AI987" s="357"/>
      <c r="AJ987" s="357"/>
      <c r="AK987" s="357"/>
      <c r="AL987" s="357"/>
      <c r="AM987" s="357"/>
      <c r="AN987" s="357"/>
      <c r="AO987" s="357"/>
      <c r="AP987" s="357"/>
      <c r="AQ987" s="357"/>
      <c r="AR987" s="357"/>
      <c r="AS987" s="357"/>
      <c r="AT987" s="357"/>
      <c r="AU987" s="357"/>
      <c r="AV987" s="357"/>
      <c r="AW987" s="357"/>
      <c r="AX987" s="357"/>
      <c r="AY987" s="357"/>
      <c r="AZ987" s="357"/>
      <c r="BA987" s="357"/>
      <c r="BB987" s="357"/>
    </row>
    <row r="988" ht="12.75" customHeight="1">
      <c r="A988" s="357"/>
      <c r="B988" s="357"/>
      <c r="C988" s="357"/>
      <c r="D988" s="357"/>
      <c r="E988" s="357"/>
      <c r="F988" s="357"/>
      <c r="G988" s="357"/>
      <c r="H988" s="357"/>
      <c r="I988" s="357"/>
      <c r="J988" s="357"/>
      <c r="K988" s="357"/>
      <c r="L988" s="357"/>
      <c r="M988" s="357"/>
      <c r="N988" s="357"/>
      <c r="O988" s="357"/>
      <c r="P988" s="357"/>
      <c r="Q988" s="357"/>
      <c r="R988" s="357"/>
      <c r="S988" s="357"/>
      <c r="T988" s="357"/>
      <c r="U988" s="357"/>
      <c r="V988" s="357"/>
      <c r="W988" s="357"/>
      <c r="X988" s="357"/>
      <c r="Y988" s="357"/>
      <c r="Z988" s="357"/>
      <c r="AA988" s="357"/>
      <c r="AB988" s="357"/>
      <c r="AC988" s="357"/>
      <c r="AD988" s="357"/>
      <c r="AE988" s="357"/>
      <c r="AF988" s="357"/>
      <c r="AG988" s="357"/>
      <c r="AH988" s="357"/>
      <c r="AI988" s="357"/>
      <c r="AJ988" s="357"/>
      <c r="AK988" s="357"/>
      <c r="AL988" s="357"/>
      <c r="AM988" s="357"/>
      <c r="AN988" s="357"/>
      <c r="AO988" s="357"/>
      <c r="AP988" s="357"/>
      <c r="AQ988" s="357"/>
      <c r="AR988" s="357"/>
      <c r="AS988" s="357"/>
      <c r="AT988" s="357"/>
      <c r="AU988" s="357"/>
      <c r="AV988" s="357"/>
      <c r="AW988" s="357"/>
      <c r="AX988" s="357"/>
      <c r="AY988" s="357"/>
      <c r="AZ988" s="357"/>
      <c r="BA988" s="357"/>
      <c r="BB988" s="357"/>
    </row>
    <row r="989" ht="12.75" customHeight="1">
      <c r="A989" s="357"/>
      <c r="B989" s="357"/>
      <c r="C989" s="357"/>
      <c r="D989" s="357"/>
      <c r="E989" s="357"/>
      <c r="F989" s="357"/>
      <c r="G989" s="357"/>
      <c r="H989" s="357"/>
      <c r="I989" s="357"/>
      <c r="J989" s="357"/>
      <c r="K989" s="357"/>
      <c r="L989" s="357"/>
      <c r="M989" s="357"/>
      <c r="N989" s="357"/>
      <c r="O989" s="357"/>
      <c r="P989" s="357"/>
      <c r="Q989" s="357"/>
      <c r="R989" s="357"/>
      <c r="S989" s="357"/>
      <c r="T989" s="357"/>
      <c r="U989" s="357"/>
      <c r="V989" s="357"/>
      <c r="W989" s="357"/>
      <c r="X989" s="357"/>
      <c r="Y989" s="357"/>
      <c r="Z989" s="357"/>
      <c r="AA989" s="357"/>
      <c r="AB989" s="357"/>
      <c r="AC989" s="357"/>
      <c r="AD989" s="357"/>
      <c r="AE989" s="357"/>
      <c r="AF989" s="357"/>
      <c r="AG989" s="357"/>
      <c r="AH989" s="357"/>
      <c r="AI989" s="357"/>
      <c r="AJ989" s="357"/>
      <c r="AK989" s="357"/>
      <c r="AL989" s="357"/>
      <c r="AM989" s="357"/>
      <c r="AN989" s="357"/>
      <c r="AO989" s="357"/>
      <c r="AP989" s="357"/>
      <c r="AQ989" s="357"/>
      <c r="AR989" s="357"/>
      <c r="AS989" s="357"/>
      <c r="AT989" s="357"/>
      <c r="AU989" s="357"/>
      <c r="AV989" s="357"/>
      <c r="AW989" s="357"/>
      <c r="AX989" s="357"/>
      <c r="AY989" s="357"/>
      <c r="AZ989" s="357"/>
      <c r="BA989" s="357"/>
      <c r="BB989" s="357"/>
    </row>
    <row r="990" ht="12.75" customHeight="1">
      <c r="A990" s="357"/>
      <c r="B990" s="357"/>
      <c r="C990" s="357"/>
      <c r="D990" s="357"/>
      <c r="E990" s="357"/>
      <c r="F990" s="357"/>
      <c r="G990" s="357"/>
      <c r="H990" s="357"/>
      <c r="I990" s="357"/>
      <c r="J990" s="357"/>
      <c r="K990" s="357"/>
      <c r="L990" s="357"/>
      <c r="M990" s="357"/>
      <c r="N990" s="357"/>
      <c r="O990" s="357"/>
      <c r="P990" s="357"/>
      <c r="Q990" s="357"/>
      <c r="R990" s="357"/>
      <c r="S990" s="357"/>
      <c r="T990" s="357"/>
      <c r="U990" s="357"/>
      <c r="V990" s="357"/>
      <c r="W990" s="357"/>
      <c r="X990" s="357"/>
      <c r="Y990" s="357"/>
      <c r="Z990" s="357"/>
      <c r="AA990" s="357"/>
      <c r="AB990" s="357"/>
      <c r="AC990" s="357"/>
      <c r="AD990" s="357"/>
      <c r="AE990" s="357"/>
      <c r="AF990" s="357"/>
      <c r="AG990" s="357"/>
      <c r="AH990" s="357"/>
      <c r="AI990" s="357"/>
      <c r="AJ990" s="357"/>
      <c r="AK990" s="357"/>
      <c r="AL990" s="357"/>
      <c r="AM990" s="357"/>
      <c r="AN990" s="357"/>
      <c r="AO990" s="357"/>
      <c r="AP990" s="357"/>
      <c r="AQ990" s="357"/>
      <c r="AR990" s="357"/>
      <c r="AS990" s="357"/>
      <c r="AT990" s="357"/>
      <c r="AU990" s="357"/>
      <c r="AV990" s="357"/>
      <c r="AW990" s="357"/>
      <c r="AX990" s="357"/>
      <c r="AY990" s="357"/>
      <c r="AZ990" s="357"/>
      <c r="BA990" s="357"/>
      <c r="BB990" s="357"/>
    </row>
    <row r="991" ht="12.75" customHeight="1">
      <c r="A991" s="357"/>
      <c r="B991" s="357"/>
      <c r="C991" s="357"/>
      <c r="D991" s="357"/>
      <c r="E991" s="357"/>
      <c r="F991" s="357"/>
      <c r="G991" s="357"/>
      <c r="H991" s="357"/>
      <c r="I991" s="357"/>
      <c r="J991" s="357"/>
      <c r="K991" s="357"/>
      <c r="L991" s="357"/>
      <c r="M991" s="357"/>
      <c r="N991" s="357"/>
      <c r="O991" s="357"/>
      <c r="P991" s="357"/>
      <c r="Q991" s="357"/>
      <c r="R991" s="357"/>
      <c r="S991" s="357"/>
      <c r="T991" s="357"/>
      <c r="U991" s="357"/>
      <c r="V991" s="357"/>
      <c r="W991" s="357"/>
      <c r="X991" s="357"/>
      <c r="Y991" s="357"/>
      <c r="Z991" s="357"/>
      <c r="AA991" s="357"/>
      <c r="AB991" s="357"/>
      <c r="AC991" s="357"/>
      <c r="AD991" s="357"/>
      <c r="AE991" s="357"/>
      <c r="AF991" s="357"/>
      <c r="AG991" s="357"/>
      <c r="AH991" s="357"/>
      <c r="AI991" s="357"/>
      <c r="AJ991" s="357"/>
      <c r="AK991" s="357"/>
      <c r="AL991" s="357"/>
      <c r="AM991" s="357"/>
      <c r="AN991" s="357"/>
      <c r="AO991" s="357"/>
      <c r="AP991" s="357"/>
      <c r="AQ991" s="357"/>
      <c r="AR991" s="357"/>
      <c r="AS991" s="357"/>
      <c r="AT991" s="357"/>
      <c r="AU991" s="357"/>
      <c r="AV991" s="357"/>
      <c r="AW991" s="357"/>
      <c r="AX991" s="357"/>
      <c r="AY991" s="357"/>
      <c r="AZ991" s="357"/>
      <c r="BA991" s="357"/>
      <c r="BB991" s="357"/>
    </row>
    <row r="992" ht="12.75" customHeight="1">
      <c r="A992" s="357"/>
      <c r="B992" s="357"/>
      <c r="C992" s="357"/>
      <c r="D992" s="357"/>
      <c r="E992" s="357"/>
      <c r="F992" s="357"/>
      <c r="G992" s="357"/>
      <c r="H992" s="357"/>
      <c r="I992" s="357"/>
      <c r="J992" s="357"/>
      <c r="K992" s="357"/>
      <c r="L992" s="357"/>
      <c r="M992" s="357"/>
      <c r="N992" s="357"/>
      <c r="O992" s="357"/>
      <c r="P992" s="357"/>
      <c r="Q992" s="357"/>
      <c r="R992" s="357"/>
      <c r="S992" s="357"/>
      <c r="T992" s="357"/>
      <c r="U992" s="357"/>
      <c r="V992" s="357"/>
      <c r="W992" s="357"/>
      <c r="X992" s="357"/>
      <c r="Y992" s="357"/>
      <c r="Z992" s="357"/>
      <c r="AA992" s="357"/>
      <c r="AB992" s="357"/>
      <c r="AC992" s="357"/>
      <c r="AD992" s="357"/>
      <c r="AE992" s="357"/>
      <c r="AF992" s="357"/>
      <c r="AG992" s="357"/>
      <c r="AH992" s="357"/>
      <c r="AI992" s="357"/>
      <c r="AJ992" s="357"/>
      <c r="AK992" s="357"/>
      <c r="AL992" s="357"/>
      <c r="AM992" s="357"/>
      <c r="AN992" s="357"/>
      <c r="AO992" s="357"/>
      <c r="AP992" s="357"/>
      <c r="AQ992" s="357"/>
      <c r="AR992" s="357"/>
      <c r="AS992" s="357"/>
      <c r="AT992" s="357"/>
      <c r="AU992" s="357"/>
      <c r="AV992" s="357"/>
      <c r="AW992" s="357"/>
      <c r="AX992" s="357"/>
      <c r="AY992" s="357"/>
      <c r="AZ992" s="357"/>
      <c r="BA992" s="357"/>
      <c r="BB992" s="357"/>
    </row>
    <row r="993" ht="12.75" customHeight="1">
      <c r="A993" s="357"/>
      <c r="B993" s="357"/>
      <c r="C993" s="357"/>
      <c r="D993" s="357"/>
      <c r="E993" s="357"/>
      <c r="F993" s="357"/>
      <c r="G993" s="357"/>
      <c r="H993" s="357"/>
      <c r="I993" s="357"/>
      <c r="J993" s="357"/>
      <c r="K993" s="357"/>
      <c r="L993" s="357"/>
      <c r="M993" s="357"/>
      <c r="N993" s="357"/>
      <c r="O993" s="357"/>
      <c r="P993" s="357"/>
      <c r="Q993" s="357"/>
      <c r="R993" s="357"/>
      <c r="S993" s="357"/>
      <c r="T993" s="357"/>
      <c r="U993" s="357"/>
      <c r="V993" s="357"/>
      <c r="W993" s="357"/>
      <c r="X993" s="357"/>
      <c r="Y993" s="357"/>
      <c r="Z993" s="357"/>
      <c r="AA993" s="357"/>
      <c r="AB993" s="357"/>
      <c r="AC993" s="357"/>
      <c r="AD993" s="357"/>
      <c r="AE993" s="357"/>
      <c r="AF993" s="357"/>
      <c r="AG993" s="357"/>
      <c r="AH993" s="357"/>
      <c r="AI993" s="357"/>
      <c r="AJ993" s="357"/>
      <c r="AK993" s="357"/>
      <c r="AL993" s="357"/>
      <c r="AM993" s="357"/>
      <c r="AN993" s="357"/>
      <c r="AO993" s="357"/>
      <c r="AP993" s="357"/>
      <c r="AQ993" s="357"/>
      <c r="AR993" s="357"/>
      <c r="AS993" s="357"/>
      <c r="AT993" s="357"/>
      <c r="AU993" s="357"/>
      <c r="AV993" s="357"/>
      <c r="AW993" s="357"/>
      <c r="AX993" s="357"/>
      <c r="AY993" s="357"/>
      <c r="AZ993" s="357"/>
      <c r="BA993" s="357"/>
      <c r="BB993" s="357"/>
    </row>
    <row r="994" ht="12.75" customHeight="1">
      <c r="A994" s="357"/>
      <c r="B994" s="357"/>
      <c r="C994" s="357"/>
      <c r="D994" s="357"/>
      <c r="E994" s="357"/>
      <c r="F994" s="357"/>
      <c r="G994" s="357"/>
      <c r="H994" s="357"/>
      <c r="I994" s="357"/>
      <c r="J994" s="357"/>
      <c r="K994" s="357"/>
      <c r="L994" s="357"/>
      <c r="M994" s="357"/>
      <c r="N994" s="357"/>
      <c r="O994" s="357"/>
      <c r="P994" s="357"/>
      <c r="Q994" s="357"/>
      <c r="R994" s="357"/>
      <c r="S994" s="357"/>
      <c r="T994" s="357"/>
      <c r="U994" s="357"/>
      <c r="V994" s="357"/>
      <c r="W994" s="357"/>
      <c r="X994" s="357"/>
      <c r="Y994" s="357"/>
      <c r="Z994" s="357"/>
      <c r="AA994" s="357"/>
      <c r="AB994" s="357"/>
      <c r="AC994" s="357"/>
      <c r="AD994" s="357"/>
      <c r="AE994" s="357"/>
      <c r="AF994" s="357"/>
      <c r="AG994" s="357"/>
      <c r="AH994" s="357"/>
      <c r="AI994" s="357"/>
      <c r="AJ994" s="357"/>
      <c r="AK994" s="357"/>
      <c r="AL994" s="357"/>
      <c r="AM994" s="357"/>
      <c r="AN994" s="357"/>
      <c r="AO994" s="357"/>
      <c r="AP994" s="357"/>
      <c r="AQ994" s="357"/>
      <c r="AR994" s="357"/>
      <c r="AS994" s="357"/>
      <c r="AT994" s="357"/>
      <c r="AU994" s="357"/>
      <c r="AV994" s="357"/>
      <c r="AW994" s="357"/>
      <c r="AX994" s="357"/>
      <c r="AY994" s="357"/>
      <c r="AZ994" s="357"/>
      <c r="BA994" s="357"/>
      <c r="BB994" s="357"/>
    </row>
    <row r="995" ht="12.75" customHeight="1">
      <c r="A995" s="357"/>
      <c r="B995" s="357"/>
      <c r="C995" s="357"/>
      <c r="D995" s="357"/>
      <c r="E995" s="357"/>
      <c r="F995" s="357"/>
      <c r="G995" s="357"/>
      <c r="H995" s="357"/>
      <c r="I995" s="357"/>
      <c r="J995" s="357"/>
      <c r="K995" s="357"/>
      <c r="L995" s="357"/>
      <c r="M995" s="357"/>
      <c r="N995" s="357"/>
      <c r="O995" s="357"/>
      <c r="P995" s="357"/>
      <c r="Q995" s="357"/>
      <c r="R995" s="357"/>
      <c r="S995" s="357"/>
      <c r="T995" s="357"/>
      <c r="U995" s="357"/>
      <c r="V995" s="357"/>
      <c r="W995" s="357"/>
      <c r="X995" s="357"/>
      <c r="Y995" s="357"/>
      <c r="Z995" s="357"/>
      <c r="AA995" s="357"/>
      <c r="AB995" s="357"/>
      <c r="AC995" s="357"/>
      <c r="AD995" s="357"/>
      <c r="AE995" s="357"/>
      <c r="AF995" s="357"/>
      <c r="AG995" s="357"/>
      <c r="AH995" s="357"/>
      <c r="AI995" s="357"/>
      <c r="AJ995" s="357"/>
      <c r="AK995" s="357"/>
      <c r="AL995" s="357"/>
      <c r="AM995" s="357"/>
      <c r="AN995" s="357"/>
      <c r="AO995" s="357"/>
      <c r="AP995" s="357"/>
      <c r="AQ995" s="357"/>
      <c r="AR995" s="357"/>
      <c r="AS995" s="357"/>
      <c r="AT995" s="357"/>
      <c r="AU995" s="357"/>
      <c r="AV995" s="357"/>
      <c r="AW995" s="357"/>
      <c r="AX995" s="357"/>
      <c r="AY995" s="357"/>
      <c r="AZ995" s="357"/>
      <c r="BA995" s="357"/>
      <c r="BB995" s="357"/>
    </row>
    <row r="996" ht="12.75" customHeight="1">
      <c r="A996" s="357"/>
      <c r="B996" s="357"/>
      <c r="C996" s="357"/>
      <c r="D996" s="357"/>
      <c r="E996" s="357"/>
      <c r="F996" s="357"/>
      <c r="G996" s="357"/>
      <c r="H996" s="357"/>
      <c r="I996" s="357"/>
      <c r="J996" s="357"/>
      <c r="K996" s="357"/>
      <c r="L996" s="357"/>
      <c r="M996" s="357"/>
      <c r="N996" s="357"/>
      <c r="O996" s="357"/>
      <c r="P996" s="357"/>
      <c r="Q996" s="357"/>
      <c r="R996" s="357"/>
      <c r="S996" s="357"/>
      <c r="T996" s="357"/>
      <c r="U996" s="357"/>
      <c r="V996" s="357"/>
      <c r="W996" s="357"/>
      <c r="X996" s="357"/>
      <c r="Y996" s="357"/>
      <c r="Z996" s="357"/>
      <c r="AA996" s="357"/>
      <c r="AB996" s="357"/>
      <c r="AC996" s="357"/>
      <c r="AD996" s="357"/>
      <c r="AE996" s="357"/>
      <c r="AF996" s="357"/>
      <c r="AG996" s="357"/>
      <c r="AH996" s="357"/>
      <c r="AI996" s="357"/>
      <c r="AJ996" s="357"/>
      <c r="AK996" s="357"/>
      <c r="AL996" s="357"/>
      <c r="AM996" s="357"/>
      <c r="AN996" s="357"/>
      <c r="AO996" s="357"/>
      <c r="AP996" s="357"/>
      <c r="AQ996" s="357"/>
      <c r="AR996" s="357"/>
      <c r="AS996" s="357"/>
      <c r="AT996" s="357"/>
      <c r="AU996" s="357"/>
      <c r="AV996" s="357"/>
      <c r="AW996" s="357"/>
      <c r="AX996" s="357"/>
      <c r="AY996" s="357"/>
      <c r="AZ996" s="357"/>
      <c r="BA996" s="357"/>
      <c r="BB996" s="357"/>
    </row>
    <row r="997" ht="12.75" customHeight="1">
      <c r="A997" s="357"/>
      <c r="B997" s="357"/>
      <c r="C997" s="357"/>
      <c r="D997" s="357"/>
      <c r="E997" s="357"/>
      <c r="F997" s="357"/>
      <c r="G997" s="357"/>
      <c r="H997" s="357"/>
      <c r="I997" s="357"/>
      <c r="J997" s="357"/>
      <c r="K997" s="357"/>
      <c r="L997" s="357"/>
      <c r="M997" s="357"/>
      <c r="N997" s="357"/>
      <c r="O997" s="357"/>
      <c r="P997" s="357"/>
      <c r="Q997" s="357"/>
      <c r="R997" s="357"/>
      <c r="S997" s="357"/>
      <c r="T997" s="357"/>
      <c r="U997" s="357"/>
      <c r="V997" s="357"/>
      <c r="W997" s="357"/>
      <c r="X997" s="357"/>
      <c r="Y997" s="357"/>
      <c r="Z997" s="357"/>
      <c r="AA997" s="357"/>
      <c r="AB997" s="357"/>
      <c r="AC997" s="357"/>
      <c r="AD997" s="357"/>
      <c r="AE997" s="357"/>
      <c r="AF997" s="357"/>
      <c r="AG997" s="357"/>
      <c r="AH997" s="357"/>
      <c r="AI997" s="357"/>
      <c r="AJ997" s="357"/>
      <c r="AK997" s="357"/>
      <c r="AL997" s="357"/>
      <c r="AM997" s="357"/>
      <c r="AN997" s="357"/>
      <c r="AO997" s="357"/>
      <c r="AP997" s="357"/>
      <c r="AQ997" s="357"/>
      <c r="AR997" s="357"/>
      <c r="AS997" s="357"/>
      <c r="AT997" s="357"/>
      <c r="AU997" s="357"/>
      <c r="AV997" s="357"/>
      <c r="AW997" s="357"/>
      <c r="AX997" s="357"/>
      <c r="AY997" s="357"/>
      <c r="AZ997" s="357"/>
      <c r="BA997" s="357"/>
      <c r="BB997" s="357"/>
    </row>
    <row r="998" ht="12.75" customHeight="1">
      <c r="A998" s="357"/>
      <c r="B998" s="357"/>
      <c r="C998" s="357"/>
      <c r="D998" s="357"/>
      <c r="E998" s="357"/>
      <c r="F998" s="357"/>
      <c r="G998" s="357"/>
      <c r="H998" s="357"/>
      <c r="I998" s="357"/>
      <c r="J998" s="357"/>
      <c r="K998" s="357"/>
      <c r="L998" s="357"/>
      <c r="M998" s="357"/>
      <c r="N998" s="357"/>
      <c r="O998" s="357"/>
      <c r="P998" s="357"/>
      <c r="Q998" s="357"/>
      <c r="R998" s="357"/>
      <c r="S998" s="357"/>
      <c r="T998" s="357"/>
      <c r="U998" s="357"/>
      <c r="V998" s="357"/>
      <c r="W998" s="357"/>
      <c r="X998" s="357"/>
      <c r="Y998" s="357"/>
      <c r="Z998" s="357"/>
      <c r="AA998" s="357"/>
      <c r="AB998" s="357"/>
      <c r="AC998" s="357"/>
      <c r="AD998" s="357"/>
      <c r="AE998" s="357"/>
      <c r="AF998" s="357"/>
      <c r="AG998" s="357"/>
      <c r="AH998" s="357"/>
      <c r="AI998" s="357"/>
      <c r="AJ998" s="357"/>
      <c r="AK998" s="357"/>
      <c r="AL998" s="357"/>
      <c r="AM998" s="357"/>
      <c r="AN998" s="357"/>
      <c r="AO998" s="357"/>
      <c r="AP998" s="357"/>
      <c r="AQ998" s="357"/>
      <c r="AR998" s="357"/>
      <c r="AS998" s="357"/>
      <c r="AT998" s="357"/>
      <c r="AU998" s="357"/>
      <c r="AV998" s="357"/>
      <c r="AW998" s="357"/>
      <c r="AX998" s="357"/>
      <c r="AY998" s="357"/>
      <c r="AZ998" s="357"/>
      <c r="BA998" s="357"/>
      <c r="BB998" s="357"/>
    </row>
    <row r="999" ht="12.75" customHeight="1">
      <c r="A999" s="357"/>
      <c r="B999" s="357"/>
      <c r="C999" s="357"/>
      <c r="D999" s="357"/>
      <c r="E999" s="357"/>
      <c r="F999" s="357"/>
      <c r="G999" s="357"/>
      <c r="H999" s="357"/>
      <c r="I999" s="357"/>
      <c r="J999" s="357"/>
      <c r="K999" s="357"/>
      <c r="L999" s="357"/>
      <c r="M999" s="357"/>
      <c r="N999" s="357"/>
      <c r="O999" s="357"/>
      <c r="P999" s="357"/>
      <c r="Q999" s="357"/>
      <c r="R999" s="357"/>
      <c r="S999" s="357"/>
      <c r="T999" s="357"/>
      <c r="U999" s="357"/>
      <c r="V999" s="357"/>
      <c r="W999" s="357"/>
      <c r="X999" s="357"/>
      <c r="Y999" s="357"/>
      <c r="Z999" s="357"/>
      <c r="AA999" s="357"/>
      <c r="AB999" s="357"/>
      <c r="AC999" s="357"/>
      <c r="AD999" s="357"/>
      <c r="AE999" s="357"/>
      <c r="AF999" s="357"/>
      <c r="AG999" s="357"/>
      <c r="AH999" s="357"/>
      <c r="AI999" s="357"/>
      <c r="AJ999" s="357"/>
      <c r="AK999" s="357"/>
      <c r="AL999" s="357"/>
      <c r="AM999" s="357"/>
      <c r="AN999" s="357"/>
      <c r="AO999" s="357"/>
      <c r="AP999" s="357"/>
      <c r="AQ999" s="357"/>
      <c r="AR999" s="357"/>
      <c r="AS999" s="357"/>
      <c r="AT999" s="357"/>
      <c r="AU999" s="357"/>
      <c r="AV999" s="357"/>
      <c r="AW999" s="357"/>
      <c r="AX999" s="357"/>
      <c r="AY999" s="357"/>
      <c r="AZ999" s="357"/>
      <c r="BA999" s="357"/>
      <c r="BB999" s="357"/>
    </row>
    <row r="1000" ht="12.75" customHeight="1">
      <c r="A1000" s="357"/>
      <c r="B1000" s="357"/>
      <c r="C1000" s="357"/>
      <c r="D1000" s="357"/>
      <c r="E1000" s="357"/>
      <c r="F1000" s="357"/>
      <c r="G1000" s="357"/>
      <c r="H1000" s="357"/>
      <c r="I1000" s="357"/>
      <c r="J1000" s="357"/>
      <c r="K1000" s="357"/>
      <c r="L1000" s="357"/>
      <c r="M1000" s="357"/>
      <c r="N1000" s="357"/>
      <c r="O1000" s="357"/>
      <c r="P1000" s="357"/>
      <c r="Q1000" s="357"/>
      <c r="R1000" s="357"/>
      <c r="S1000" s="357"/>
      <c r="T1000" s="357"/>
      <c r="U1000" s="357"/>
      <c r="V1000" s="357"/>
      <c r="W1000" s="357"/>
      <c r="X1000" s="357"/>
      <c r="Y1000" s="357"/>
      <c r="Z1000" s="357"/>
      <c r="AA1000" s="357"/>
      <c r="AB1000" s="357"/>
      <c r="AC1000" s="357"/>
      <c r="AD1000" s="357"/>
      <c r="AE1000" s="357"/>
      <c r="AF1000" s="357"/>
      <c r="AG1000" s="357"/>
      <c r="AH1000" s="357"/>
      <c r="AI1000" s="357"/>
      <c r="AJ1000" s="357"/>
      <c r="AK1000" s="357"/>
      <c r="AL1000" s="357"/>
      <c r="AM1000" s="357"/>
      <c r="AN1000" s="357"/>
      <c r="AO1000" s="357"/>
      <c r="AP1000" s="357"/>
      <c r="AQ1000" s="357"/>
      <c r="AR1000" s="357"/>
      <c r="AS1000" s="357"/>
      <c r="AT1000" s="357"/>
      <c r="AU1000" s="357"/>
      <c r="AV1000" s="357"/>
      <c r="AW1000" s="357"/>
      <c r="AX1000" s="357"/>
      <c r="AY1000" s="357"/>
      <c r="AZ1000" s="357"/>
      <c r="BA1000" s="357"/>
      <c r="BB1000" s="357"/>
    </row>
  </sheetData>
  <mergeCells count="21">
    <mergeCell ref="S6:V6"/>
    <mergeCell ref="X6:AA6"/>
    <mergeCell ref="I70:L70"/>
    <mergeCell ref="N70:Q70"/>
    <mergeCell ref="S70:V70"/>
    <mergeCell ref="X70:AA70"/>
    <mergeCell ref="AC70:AF70"/>
    <mergeCell ref="AH5:AK5"/>
    <mergeCell ref="AH6:AK6"/>
    <mergeCell ref="AH70:AK70"/>
    <mergeCell ref="AR5:AU5"/>
    <mergeCell ref="AR6:AU6"/>
    <mergeCell ref="AW70:AZ70"/>
    <mergeCell ref="AM5:AP5"/>
    <mergeCell ref="AW5:AZ5"/>
    <mergeCell ref="D6:G6"/>
    <mergeCell ref="I6:L6"/>
    <mergeCell ref="N6:Q6"/>
    <mergeCell ref="AC6:AF6"/>
    <mergeCell ref="AM6:AP6"/>
    <mergeCell ref="AW6:AZ6"/>
  </mergeCells>
  <printOptions/>
  <pageMargins bottom="0.75" footer="0.0" header="0.0" left="0.25" right="0.25" top="0.7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 outlineLevelCol="1"/>
  <cols>
    <col customWidth="1" min="1" max="1" width="8.71"/>
    <col customWidth="1" min="2" max="2" width="29.71"/>
    <col customWidth="1" min="3" max="3" width="38.29" outlineLevel="1"/>
    <col customWidth="1" min="4" max="6" width="10.86" outlineLevel="1"/>
    <col customWidth="1" min="7" max="7" width="10.86"/>
    <col customWidth="1" min="8" max="8" width="21.14"/>
    <col customWidth="1" min="9" max="9" width="20.14"/>
    <col customWidth="1" min="10" max="10" width="8.86"/>
    <col customWidth="1" min="11" max="11" width="12.86"/>
    <col customWidth="1" min="12" max="12" width="9.29"/>
    <col customWidth="1" min="13" max="13" width="7.14"/>
    <col customWidth="1" min="14" max="14" width="128.71" outlineLevel="1"/>
    <col customWidth="1" min="15" max="26" width="8.71"/>
  </cols>
  <sheetData>
    <row r="1" ht="12.75" customHeight="1">
      <c r="A1" s="357"/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</row>
    <row r="2" ht="12.75" customHeight="1">
      <c r="A2" s="357"/>
      <c r="B2" s="358" t="s">
        <v>365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7"/>
      <c r="W2" s="357"/>
      <c r="X2" s="357"/>
      <c r="Y2" s="357"/>
      <c r="Z2" s="357"/>
    </row>
    <row r="3" ht="12.75" customHeight="1">
      <c r="A3" s="357"/>
      <c r="B3" s="357" t="s">
        <v>526</v>
      </c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</row>
    <row r="4" ht="12.75" customHeight="1">
      <c r="A4" s="357"/>
      <c r="B4" s="357"/>
      <c r="C4" s="357"/>
      <c r="D4" s="357"/>
      <c r="E4" s="357"/>
      <c r="F4" s="357"/>
      <c r="G4" s="357"/>
      <c r="H4" s="357"/>
      <c r="I4" s="357"/>
      <c r="J4" s="357"/>
      <c r="K4" s="357"/>
      <c r="L4" s="357"/>
      <c r="M4" s="357"/>
      <c r="N4" s="357"/>
      <c r="O4" s="357"/>
      <c r="P4" s="357"/>
      <c r="Q4" s="357"/>
      <c r="R4" s="357"/>
      <c r="S4" s="357"/>
      <c r="T4" s="357"/>
      <c r="U4" s="357"/>
      <c r="V4" s="357"/>
      <c r="W4" s="357"/>
      <c r="X4" s="357"/>
      <c r="Y4" s="357"/>
      <c r="Z4" s="357"/>
    </row>
    <row r="5" ht="15.0" customHeight="1">
      <c r="A5" s="357"/>
      <c r="B5" s="506" t="s">
        <v>527</v>
      </c>
      <c r="C5" s="357"/>
      <c r="D5" s="357"/>
      <c r="E5" s="357"/>
      <c r="F5" s="357"/>
      <c r="G5" s="357"/>
      <c r="H5" s="357"/>
      <c r="I5" s="357"/>
      <c r="J5" s="357"/>
      <c r="K5" s="357"/>
      <c r="L5" s="357"/>
      <c r="M5" s="357"/>
      <c r="N5" s="357"/>
      <c r="O5" s="357"/>
      <c r="P5" s="357"/>
      <c r="Q5" s="357"/>
      <c r="R5" s="357"/>
      <c r="S5" s="357"/>
      <c r="T5" s="357"/>
      <c r="U5" s="357"/>
      <c r="V5" s="357"/>
      <c r="W5" s="357"/>
      <c r="X5" s="357"/>
      <c r="Y5" s="357"/>
      <c r="Z5" s="357"/>
    </row>
    <row r="6" ht="15.0" customHeight="1">
      <c r="A6" s="357"/>
      <c r="B6" s="357"/>
      <c r="C6" s="357"/>
      <c r="D6" s="357"/>
      <c r="E6" s="357"/>
      <c r="F6" s="357"/>
      <c r="G6" s="357"/>
      <c r="H6" s="357"/>
      <c r="I6" s="357"/>
      <c r="J6" s="357"/>
      <c r="K6" s="357"/>
      <c r="L6" s="357"/>
      <c r="M6" s="357"/>
      <c r="N6" s="357"/>
      <c r="O6" s="357"/>
      <c r="P6" s="357"/>
      <c r="Q6" s="357"/>
      <c r="R6" s="357"/>
      <c r="S6" s="357"/>
      <c r="T6" s="357"/>
      <c r="U6" s="357"/>
      <c r="V6" s="357"/>
      <c r="W6" s="357"/>
      <c r="X6" s="357"/>
      <c r="Y6" s="357"/>
      <c r="Z6" s="357"/>
    </row>
    <row r="7" ht="19.5" customHeight="1">
      <c r="A7" s="506"/>
      <c r="B7" s="506" t="s">
        <v>379</v>
      </c>
      <c r="C7" s="506" t="s">
        <v>528</v>
      </c>
      <c r="D7" s="506" t="s">
        <v>529</v>
      </c>
      <c r="E7" s="506" t="s">
        <v>530</v>
      </c>
      <c r="F7" s="506" t="s">
        <v>531</v>
      </c>
      <c r="G7" s="506" t="s">
        <v>167</v>
      </c>
      <c r="H7" s="506" t="s">
        <v>532</v>
      </c>
      <c r="I7" s="506" t="s">
        <v>533</v>
      </c>
      <c r="J7" s="507" t="s">
        <v>370</v>
      </c>
      <c r="K7" s="507" t="s">
        <v>534</v>
      </c>
      <c r="L7" s="507" t="s">
        <v>535</v>
      </c>
      <c r="M7" s="507" t="s">
        <v>536</v>
      </c>
      <c r="N7" s="506" t="s">
        <v>537</v>
      </c>
      <c r="O7" s="506"/>
      <c r="P7" s="506"/>
      <c r="Q7" s="506"/>
      <c r="R7" s="506"/>
      <c r="S7" s="506"/>
      <c r="T7" s="506"/>
      <c r="U7" s="506"/>
      <c r="V7" s="506"/>
      <c r="W7" s="506"/>
      <c r="X7" s="506"/>
      <c r="Y7" s="506"/>
      <c r="Z7" s="506"/>
    </row>
    <row r="8" ht="19.5" customHeight="1">
      <c r="A8" s="508"/>
      <c r="B8" s="509" t="s">
        <v>538</v>
      </c>
      <c r="C8" s="509" t="s">
        <v>539</v>
      </c>
      <c r="D8" s="509" t="s">
        <v>540</v>
      </c>
      <c r="E8" s="509" t="s">
        <v>541</v>
      </c>
      <c r="F8" s="509" t="s">
        <v>542</v>
      </c>
      <c r="G8" s="510">
        <v>45953.0</v>
      </c>
      <c r="H8" s="509" t="s">
        <v>543</v>
      </c>
      <c r="I8" s="509" t="s">
        <v>544</v>
      </c>
      <c r="J8" s="511">
        <v>104.0</v>
      </c>
      <c r="K8" s="511">
        <v>3.1E7</v>
      </c>
      <c r="L8" s="512">
        <f t="shared" ref="L8:L65" si="1">+K8/J8</f>
        <v>298076.9231</v>
      </c>
      <c r="M8" s="513"/>
      <c r="N8" s="508"/>
      <c r="O8" s="508"/>
      <c r="P8" s="508"/>
      <c r="Q8" s="508"/>
      <c r="R8" s="508"/>
      <c r="S8" s="508"/>
      <c r="T8" s="508"/>
      <c r="U8" s="508"/>
      <c r="V8" s="508"/>
      <c r="W8" s="508"/>
      <c r="X8" s="508"/>
      <c r="Y8" s="508"/>
      <c r="Z8" s="508"/>
    </row>
    <row r="9" ht="19.5" customHeight="1">
      <c r="A9" s="508"/>
      <c r="B9" s="509" t="s">
        <v>545</v>
      </c>
      <c r="C9" s="509" t="s">
        <v>546</v>
      </c>
      <c r="D9" s="509" t="s">
        <v>540</v>
      </c>
      <c r="E9" s="509" t="s">
        <v>541</v>
      </c>
      <c r="F9" s="509" t="s">
        <v>547</v>
      </c>
      <c r="G9" s="510">
        <v>45946.0</v>
      </c>
      <c r="H9" s="509" t="s">
        <v>548</v>
      </c>
      <c r="I9" s="509" t="s">
        <v>549</v>
      </c>
      <c r="J9" s="511">
        <v>60.0</v>
      </c>
      <c r="K9" s="511">
        <v>2.04093841E8</v>
      </c>
      <c r="L9" s="512">
        <f t="shared" si="1"/>
        <v>3401564.017</v>
      </c>
      <c r="M9" s="513"/>
      <c r="N9" s="508"/>
      <c r="O9" s="508"/>
      <c r="P9" s="508"/>
      <c r="Q9" s="508"/>
      <c r="R9" s="508"/>
      <c r="S9" s="508"/>
      <c r="T9" s="508"/>
      <c r="U9" s="508"/>
      <c r="V9" s="508"/>
      <c r="W9" s="508"/>
      <c r="X9" s="508"/>
      <c r="Y9" s="508"/>
      <c r="Z9" s="508"/>
    </row>
    <row r="10" ht="19.5" customHeight="1">
      <c r="A10" s="508"/>
      <c r="B10" s="509" t="s">
        <v>550</v>
      </c>
      <c r="C10" s="509" t="s">
        <v>551</v>
      </c>
      <c r="D10" s="509" t="s">
        <v>540</v>
      </c>
      <c r="E10" s="509" t="s">
        <v>541</v>
      </c>
      <c r="F10" s="509" t="s">
        <v>552</v>
      </c>
      <c r="G10" s="510">
        <v>45898.0</v>
      </c>
      <c r="H10" s="509" t="s">
        <v>553</v>
      </c>
      <c r="I10" s="509" t="s">
        <v>554</v>
      </c>
      <c r="J10" s="511">
        <v>16.0</v>
      </c>
      <c r="K10" s="511">
        <v>1.4246495E7</v>
      </c>
      <c r="L10" s="512">
        <f t="shared" si="1"/>
        <v>890405.9375</v>
      </c>
      <c r="M10" s="513"/>
      <c r="N10" s="508"/>
      <c r="O10" s="508"/>
      <c r="P10" s="508"/>
      <c r="Q10" s="508"/>
      <c r="R10" s="508"/>
      <c r="S10" s="508"/>
      <c r="T10" s="508"/>
      <c r="U10" s="508"/>
      <c r="V10" s="508"/>
      <c r="W10" s="508"/>
      <c r="X10" s="508"/>
      <c r="Y10" s="508"/>
      <c r="Z10" s="508"/>
    </row>
    <row r="11" ht="19.5" customHeight="1">
      <c r="A11" s="508"/>
      <c r="B11" s="509" t="s">
        <v>555</v>
      </c>
      <c r="C11" s="509" t="s">
        <v>556</v>
      </c>
      <c r="D11" s="509" t="s">
        <v>540</v>
      </c>
      <c r="E11" s="509" t="s">
        <v>541</v>
      </c>
      <c r="F11" s="509" t="s">
        <v>557</v>
      </c>
      <c r="G11" s="510">
        <v>45855.0</v>
      </c>
      <c r="H11" s="509" t="s">
        <v>558</v>
      </c>
      <c r="I11" s="509" t="s">
        <v>559</v>
      </c>
      <c r="J11" s="511">
        <v>71.0</v>
      </c>
      <c r="K11" s="511">
        <v>1.0E7</v>
      </c>
      <c r="L11" s="512">
        <f t="shared" si="1"/>
        <v>140845.0704</v>
      </c>
      <c r="M11" s="513"/>
      <c r="N11" s="508"/>
      <c r="O11" s="508"/>
      <c r="P11" s="508"/>
      <c r="Q11" s="508"/>
      <c r="R11" s="508"/>
      <c r="S11" s="508"/>
      <c r="T11" s="508"/>
      <c r="U11" s="508"/>
      <c r="V11" s="508"/>
      <c r="W11" s="508"/>
      <c r="X11" s="508"/>
      <c r="Y11" s="508"/>
      <c r="Z11" s="508"/>
    </row>
    <row r="12" ht="19.5" customHeight="1">
      <c r="A12" s="508"/>
      <c r="B12" s="509" t="s">
        <v>560</v>
      </c>
      <c r="C12" s="509" t="s">
        <v>561</v>
      </c>
      <c r="D12" s="509" t="s">
        <v>540</v>
      </c>
      <c r="E12" s="509" t="s">
        <v>541</v>
      </c>
      <c r="F12" s="509" t="s">
        <v>562</v>
      </c>
      <c r="G12" s="510">
        <v>45819.0</v>
      </c>
      <c r="H12" s="509" t="s">
        <v>563</v>
      </c>
      <c r="I12" s="509" t="s">
        <v>564</v>
      </c>
      <c r="J12" s="511">
        <v>4.0</v>
      </c>
      <c r="K12" s="511">
        <v>3685000.0</v>
      </c>
      <c r="L12" s="512">
        <f t="shared" si="1"/>
        <v>921250</v>
      </c>
      <c r="M12" s="513"/>
      <c r="N12" s="508"/>
      <c r="O12" s="508"/>
      <c r="P12" s="508"/>
      <c r="Q12" s="508"/>
      <c r="R12" s="508"/>
      <c r="S12" s="508"/>
      <c r="T12" s="508"/>
      <c r="U12" s="508"/>
      <c r="V12" s="508"/>
      <c r="W12" s="508"/>
      <c r="X12" s="508"/>
      <c r="Y12" s="508"/>
      <c r="Z12" s="508"/>
    </row>
    <row r="13" ht="19.5" hidden="1" customHeight="1">
      <c r="A13" s="508"/>
      <c r="B13" s="509" t="s">
        <v>565</v>
      </c>
      <c r="C13" s="509" t="s">
        <v>566</v>
      </c>
      <c r="D13" s="509" t="s">
        <v>540</v>
      </c>
      <c r="E13" s="509" t="s">
        <v>541</v>
      </c>
      <c r="F13" s="509" t="s">
        <v>557</v>
      </c>
      <c r="G13" s="510">
        <v>45782.0</v>
      </c>
      <c r="H13" s="509" t="s">
        <v>567</v>
      </c>
      <c r="I13" s="509"/>
      <c r="J13" s="511">
        <v>70.0</v>
      </c>
      <c r="K13" s="511">
        <v>265000.0</v>
      </c>
      <c r="L13" s="512">
        <f t="shared" si="1"/>
        <v>3785.714286</v>
      </c>
      <c r="M13" s="513"/>
      <c r="N13" s="508"/>
      <c r="O13" s="508"/>
      <c r="P13" s="508"/>
      <c r="Q13" s="508"/>
      <c r="R13" s="508"/>
      <c r="S13" s="508"/>
      <c r="T13" s="508"/>
      <c r="U13" s="508"/>
      <c r="V13" s="508"/>
      <c r="W13" s="508"/>
      <c r="X13" s="508"/>
      <c r="Y13" s="508"/>
      <c r="Z13" s="508"/>
    </row>
    <row r="14" ht="19.5" hidden="1" customHeight="1">
      <c r="A14" s="508"/>
      <c r="B14" s="509" t="s">
        <v>568</v>
      </c>
      <c r="C14" s="509" t="s">
        <v>569</v>
      </c>
      <c r="D14" s="509" t="s">
        <v>540</v>
      </c>
      <c r="E14" s="509" t="s">
        <v>541</v>
      </c>
      <c r="F14" s="509" t="s">
        <v>570</v>
      </c>
      <c r="G14" s="510">
        <v>45734.0</v>
      </c>
      <c r="H14" s="509" t="s">
        <v>571</v>
      </c>
      <c r="I14" s="509"/>
      <c r="J14" s="511">
        <v>7.0</v>
      </c>
      <c r="K14" s="511">
        <v>400100.0</v>
      </c>
      <c r="L14" s="512">
        <f t="shared" si="1"/>
        <v>57157.14286</v>
      </c>
      <c r="M14" s="513"/>
      <c r="N14" s="508"/>
      <c r="O14" s="508"/>
      <c r="P14" s="508"/>
      <c r="Q14" s="508"/>
      <c r="R14" s="508"/>
      <c r="S14" s="508"/>
      <c r="T14" s="508"/>
      <c r="U14" s="508"/>
      <c r="V14" s="508"/>
      <c r="W14" s="508"/>
      <c r="X14" s="508"/>
      <c r="Y14" s="508"/>
      <c r="Z14" s="508"/>
    </row>
    <row r="15" ht="19.5" hidden="1" customHeight="1">
      <c r="A15" s="508"/>
      <c r="B15" s="509" t="s">
        <v>572</v>
      </c>
      <c r="C15" s="509" t="s">
        <v>573</v>
      </c>
      <c r="D15" s="509" t="s">
        <v>540</v>
      </c>
      <c r="E15" s="509" t="s">
        <v>541</v>
      </c>
      <c r="F15" s="509" t="s">
        <v>557</v>
      </c>
      <c r="G15" s="510">
        <v>45700.0</v>
      </c>
      <c r="H15" s="509" t="s">
        <v>574</v>
      </c>
      <c r="I15" s="509" t="s">
        <v>575</v>
      </c>
      <c r="J15" s="511">
        <v>49.0</v>
      </c>
      <c r="K15" s="511">
        <v>3900000.0</v>
      </c>
      <c r="L15" s="512">
        <f t="shared" si="1"/>
        <v>79591.83673</v>
      </c>
      <c r="M15" s="513"/>
      <c r="N15" s="508"/>
      <c r="O15" s="508"/>
      <c r="P15" s="508"/>
      <c r="Q15" s="508"/>
      <c r="R15" s="508"/>
      <c r="S15" s="508"/>
      <c r="T15" s="508"/>
      <c r="U15" s="508"/>
      <c r="V15" s="508"/>
      <c r="W15" s="508"/>
      <c r="X15" s="508"/>
      <c r="Y15" s="508"/>
      <c r="Z15" s="508"/>
    </row>
    <row r="16" ht="19.5" hidden="1" customHeight="1">
      <c r="A16" s="508"/>
      <c r="B16" s="509" t="s">
        <v>576</v>
      </c>
      <c r="C16" s="509" t="s">
        <v>577</v>
      </c>
      <c r="D16" s="509" t="s">
        <v>540</v>
      </c>
      <c r="E16" s="509" t="s">
        <v>541</v>
      </c>
      <c r="F16" s="509" t="s">
        <v>578</v>
      </c>
      <c r="G16" s="510">
        <v>45659.0</v>
      </c>
      <c r="H16" s="509" t="s">
        <v>579</v>
      </c>
      <c r="I16" s="509" t="s">
        <v>580</v>
      </c>
      <c r="J16" s="511">
        <v>11.0</v>
      </c>
      <c r="K16" s="511">
        <v>2800000.0</v>
      </c>
      <c r="L16" s="512">
        <f t="shared" si="1"/>
        <v>254545.4545</v>
      </c>
      <c r="M16" s="513"/>
      <c r="N16" s="508"/>
      <c r="O16" s="508"/>
      <c r="P16" s="508"/>
      <c r="Q16" s="508"/>
      <c r="R16" s="508"/>
      <c r="S16" s="508"/>
      <c r="T16" s="508"/>
      <c r="U16" s="508"/>
      <c r="V16" s="508"/>
      <c r="W16" s="508"/>
      <c r="X16" s="508"/>
      <c r="Y16" s="508"/>
      <c r="Z16" s="508"/>
    </row>
    <row r="17" ht="19.5" hidden="1" customHeight="1">
      <c r="A17" s="508"/>
      <c r="B17" s="509" t="s">
        <v>581</v>
      </c>
      <c r="C17" s="509" t="s">
        <v>582</v>
      </c>
      <c r="D17" s="509" t="s">
        <v>540</v>
      </c>
      <c r="E17" s="509" t="s">
        <v>541</v>
      </c>
      <c r="F17" s="509" t="s">
        <v>570</v>
      </c>
      <c r="G17" s="510">
        <v>45636.0</v>
      </c>
      <c r="H17" s="509" t="s">
        <v>583</v>
      </c>
      <c r="I17" s="509" t="s">
        <v>584</v>
      </c>
      <c r="J17" s="511">
        <v>235.0</v>
      </c>
      <c r="K17" s="511">
        <v>7.5E7</v>
      </c>
      <c r="L17" s="512">
        <f t="shared" si="1"/>
        <v>319148.9362</v>
      </c>
      <c r="M17" s="513"/>
      <c r="N17" s="508"/>
      <c r="O17" s="508"/>
      <c r="P17" s="508"/>
      <c r="Q17" s="508"/>
      <c r="R17" s="508"/>
      <c r="S17" s="508"/>
      <c r="T17" s="508"/>
      <c r="U17" s="508"/>
      <c r="V17" s="508"/>
      <c r="W17" s="508"/>
      <c r="X17" s="508"/>
      <c r="Y17" s="508"/>
      <c r="Z17" s="508"/>
    </row>
    <row r="18" ht="19.5" hidden="1" customHeight="1">
      <c r="A18" s="508"/>
      <c r="B18" s="509" t="s">
        <v>585</v>
      </c>
      <c r="C18" s="509" t="s">
        <v>586</v>
      </c>
      <c r="D18" s="509" t="s">
        <v>540</v>
      </c>
      <c r="E18" s="509" t="s">
        <v>541</v>
      </c>
      <c r="F18" s="509" t="s">
        <v>587</v>
      </c>
      <c r="G18" s="510">
        <v>45616.0</v>
      </c>
      <c r="H18" s="509" t="s">
        <v>588</v>
      </c>
      <c r="I18" s="509" t="s">
        <v>589</v>
      </c>
      <c r="J18" s="511">
        <v>12.0</v>
      </c>
      <c r="K18" s="511">
        <v>4000000.0</v>
      </c>
      <c r="L18" s="512">
        <f t="shared" si="1"/>
        <v>333333.3333</v>
      </c>
      <c r="M18" s="513"/>
      <c r="N18" s="508"/>
      <c r="O18" s="508"/>
      <c r="P18" s="508"/>
      <c r="Q18" s="508"/>
      <c r="R18" s="508"/>
      <c r="S18" s="508"/>
      <c r="T18" s="508"/>
      <c r="U18" s="508"/>
      <c r="V18" s="508"/>
      <c r="W18" s="508"/>
      <c r="X18" s="508"/>
      <c r="Y18" s="508"/>
      <c r="Z18" s="508"/>
    </row>
    <row r="19" ht="19.5" hidden="1" customHeight="1">
      <c r="A19" s="508"/>
      <c r="B19" s="509" t="s">
        <v>590</v>
      </c>
      <c r="C19" s="509" t="s">
        <v>591</v>
      </c>
      <c r="D19" s="509" t="s">
        <v>540</v>
      </c>
      <c r="E19" s="509" t="s">
        <v>541</v>
      </c>
      <c r="F19" s="509" t="s">
        <v>570</v>
      </c>
      <c r="G19" s="510">
        <v>45610.0</v>
      </c>
      <c r="H19" s="509" t="s">
        <v>592</v>
      </c>
      <c r="I19" s="509" t="s">
        <v>593</v>
      </c>
      <c r="J19" s="511">
        <v>70.0</v>
      </c>
      <c r="K19" s="511">
        <v>6500000.0</v>
      </c>
      <c r="L19" s="512">
        <f t="shared" si="1"/>
        <v>92857.14286</v>
      </c>
      <c r="M19" s="513"/>
      <c r="N19" s="508"/>
      <c r="O19" s="508"/>
      <c r="P19" s="508"/>
      <c r="Q19" s="508"/>
      <c r="R19" s="508"/>
      <c r="S19" s="508"/>
      <c r="T19" s="508"/>
      <c r="U19" s="508"/>
      <c r="V19" s="508"/>
      <c r="W19" s="508"/>
      <c r="X19" s="508"/>
      <c r="Y19" s="508"/>
      <c r="Z19" s="508"/>
    </row>
    <row r="20" ht="19.5" hidden="1" customHeight="1">
      <c r="A20" s="508"/>
      <c r="B20" s="509" t="s">
        <v>594</v>
      </c>
      <c r="C20" s="509" t="s">
        <v>595</v>
      </c>
      <c r="D20" s="509" t="s">
        <v>540</v>
      </c>
      <c r="E20" s="509" t="s">
        <v>541</v>
      </c>
      <c r="F20" s="509" t="s">
        <v>596</v>
      </c>
      <c r="G20" s="510">
        <v>45593.0</v>
      </c>
      <c r="H20" s="509" t="s">
        <v>597</v>
      </c>
      <c r="I20" s="509" t="s">
        <v>598</v>
      </c>
      <c r="J20" s="511">
        <v>346.0</v>
      </c>
      <c r="K20" s="511">
        <v>4.25E8</v>
      </c>
      <c r="L20" s="512">
        <f t="shared" si="1"/>
        <v>1228323.699</v>
      </c>
      <c r="M20" s="513"/>
      <c r="N20" s="508"/>
      <c r="O20" s="508"/>
      <c r="P20" s="508"/>
      <c r="Q20" s="508"/>
      <c r="R20" s="508"/>
      <c r="S20" s="508"/>
      <c r="T20" s="508"/>
      <c r="U20" s="508"/>
      <c r="V20" s="508"/>
      <c r="W20" s="508"/>
      <c r="X20" s="508"/>
      <c r="Y20" s="508"/>
      <c r="Z20" s="508"/>
    </row>
    <row r="21" ht="19.5" hidden="1" customHeight="1">
      <c r="A21" s="508"/>
      <c r="B21" s="509" t="s">
        <v>599</v>
      </c>
      <c r="C21" s="509" t="s">
        <v>600</v>
      </c>
      <c r="D21" s="509" t="s">
        <v>540</v>
      </c>
      <c r="E21" s="509" t="s">
        <v>541</v>
      </c>
      <c r="F21" s="509" t="s">
        <v>570</v>
      </c>
      <c r="G21" s="510">
        <v>45582.0</v>
      </c>
      <c r="H21" s="509" t="s">
        <v>601</v>
      </c>
      <c r="I21" s="509" t="s">
        <v>602</v>
      </c>
      <c r="J21" s="511">
        <v>11.0</v>
      </c>
      <c r="K21" s="511">
        <v>2000000.0</v>
      </c>
      <c r="L21" s="512">
        <f t="shared" si="1"/>
        <v>181818.1818</v>
      </c>
      <c r="M21" s="513">
        <f>781%/100</f>
        <v>0.0781</v>
      </c>
      <c r="N21" s="508"/>
      <c r="O21" s="508"/>
      <c r="P21" s="508"/>
      <c r="Q21" s="508"/>
      <c r="R21" s="508"/>
      <c r="S21" s="508"/>
      <c r="T21" s="508"/>
      <c r="U21" s="508"/>
      <c r="V21" s="508"/>
      <c r="W21" s="508"/>
      <c r="X21" s="508"/>
      <c r="Y21" s="508"/>
      <c r="Z21" s="508"/>
    </row>
    <row r="22" ht="19.5" hidden="1" customHeight="1">
      <c r="A22" s="508"/>
      <c r="B22" s="509" t="s">
        <v>603</v>
      </c>
      <c r="C22" s="509" t="s">
        <v>604</v>
      </c>
      <c r="D22" s="509" t="s">
        <v>540</v>
      </c>
      <c r="E22" s="509" t="s">
        <v>541</v>
      </c>
      <c r="F22" s="509" t="s">
        <v>570</v>
      </c>
      <c r="G22" s="510">
        <v>45560.0</v>
      </c>
      <c r="H22" s="509" t="s">
        <v>605</v>
      </c>
      <c r="I22" s="509" t="s">
        <v>606</v>
      </c>
      <c r="J22" s="511">
        <v>70.0</v>
      </c>
      <c r="K22" s="511">
        <v>1.97E7</v>
      </c>
      <c r="L22" s="512">
        <f t="shared" si="1"/>
        <v>281428.5714</v>
      </c>
      <c r="M22" s="513"/>
      <c r="N22" s="508"/>
      <c r="O22" s="508"/>
      <c r="P22" s="508"/>
      <c r="Q22" s="508"/>
      <c r="R22" s="508"/>
      <c r="S22" s="508"/>
      <c r="T22" s="508"/>
      <c r="U22" s="508"/>
      <c r="V22" s="508"/>
      <c r="W22" s="508"/>
      <c r="X22" s="508"/>
      <c r="Y22" s="508"/>
      <c r="Z22" s="508"/>
    </row>
    <row r="23" ht="19.5" hidden="1" customHeight="1">
      <c r="A23" s="508"/>
      <c r="B23" s="509" t="s">
        <v>381</v>
      </c>
      <c r="C23" s="509" t="s">
        <v>607</v>
      </c>
      <c r="D23" s="509" t="s">
        <v>540</v>
      </c>
      <c r="E23" s="509" t="s">
        <v>541</v>
      </c>
      <c r="F23" s="509" t="s">
        <v>570</v>
      </c>
      <c r="G23" s="510">
        <v>45433.0</v>
      </c>
      <c r="H23" s="509" t="s">
        <v>608</v>
      </c>
      <c r="I23" s="509" t="s">
        <v>606</v>
      </c>
      <c r="J23" s="511">
        <v>75.0</v>
      </c>
      <c r="K23" s="511">
        <v>1.6625E7</v>
      </c>
      <c r="L23" s="512">
        <f t="shared" si="1"/>
        <v>221666.6667</v>
      </c>
      <c r="M23" s="513"/>
      <c r="N23" s="508"/>
      <c r="O23" s="508"/>
      <c r="P23" s="508"/>
      <c r="Q23" s="508"/>
      <c r="R23" s="508"/>
      <c r="S23" s="508"/>
      <c r="T23" s="508"/>
      <c r="U23" s="508"/>
      <c r="V23" s="508"/>
      <c r="W23" s="508"/>
      <c r="X23" s="508"/>
      <c r="Y23" s="508"/>
      <c r="Z23" s="508"/>
    </row>
    <row r="24" ht="19.5" hidden="1" customHeight="1">
      <c r="A24" s="508"/>
      <c r="B24" s="509" t="s">
        <v>609</v>
      </c>
      <c r="C24" s="509" t="s">
        <v>610</v>
      </c>
      <c r="D24" s="509" t="s">
        <v>540</v>
      </c>
      <c r="E24" s="509" t="s">
        <v>541</v>
      </c>
      <c r="F24" s="509" t="s">
        <v>570</v>
      </c>
      <c r="G24" s="510">
        <v>45411.0</v>
      </c>
      <c r="H24" s="509" t="s">
        <v>611</v>
      </c>
      <c r="I24" s="509" t="s">
        <v>612</v>
      </c>
      <c r="J24" s="511">
        <v>50.0</v>
      </c>
      <c r="K24" s="511">
        <v>1.28E7</v>
      </c>
      <c r="L24" s="512">
        <f t="shared" si="1"/>
        <v>256000</v>
      </c>
      <c r="M24" s="513"/>
      <c r="N24" s="508"/>
      <c r="O24" s="508"/>
      <c r="P24" s="508"/>
      <c r="Q24" s="508"/>
      <c r="R24" s="508"/>
      <c r="S24" s="508"/>
      <c r="T24" s="508"/>
      <c r="U24" s="508"/>
      <c r="V24" s="508"/>
      <c r="W24" s="508"/>
      <c r="X24" s="508"/>
      <c r="Y24" s="508"/>
      <c r="Z24" s="508"/>
    </row>
    <row r="25" ht="19.5" hidden="1" customHeight="1">
      <c r="A25" s="508"/>
      <c r="B25" s="509" t="s">
        <v>613</v>
      </c>
      <c r="C25" s="509" t="s">
        <v>614</v>
      </c>
      <c r="D25" s="509" t="s">
        <v>540</v>
      </c>
      <c r="E25" s="509" t="s">
        <v>541</v>
      </c>
      <c r="F25" s="509" t="s">
        <v>557</v>
      </c>
      <c r="G25" s="510">
        <v>45350.0</v>
      </c>
      <c r="H25" s="509" t="s">
        <v>615</v>
      </c>
      <c r="I25" s="509" t="s">
        <v>616</v>
      </c>
      <c r="J25" s="511">
        <v>97.0</v>
      </c>
      <c r="K25" s="511">
        <v>2.555E7</v>
      </c>
      <c r="L25" s="512">
        <f t="shared" si="1"/>
        <v>263402.0619</v>
      </c>
      <c r="M25" s="513"/>
      <c r="N25" s="508"/>
      <c r="O25" s="508"/>
      <c r="P25" s="508"/>
      <c r="Q25" s="508"/>
      <c r="R25" s="508"/>
      <c r="S25" s="508"/>
      <c r="T25" s="508"/>
      <c r="U25" s="508"/>
      <c r="V25" s="508"/>
      <c r="W25" s="508"/>
      <c r="X25" s="508"/>
      <c r="Y25" s="508"/>
      <c r="Z25" s="508"/>
    </row>
    <row r="26" ht="19.5" hidden="1" customHeight="1">
      <c r="A26" s="508"/>
      <c r="B26" s="509" t="s">
        <v>381</v>
      </c>
      <c r="C26" s="509" t="s">
        <v>617</v>
      </c>
      <c r="D26" s="509" t="s">
        <v>540</v>
      </c>
      <c r="E26" s="509" t="s">
        <v>541</v>
      </c>
      <c r="F26" s="509" t="s">
        <v>570</v>
      </c>
      <c r="G26" s="510">
        <v>45258.0</v>
      </c>
      <c r="H26" s="509"/>
      <c r="I26" s="509" t="s">
        <v>606</v>
      </c>
      <c r="J26" s="511">
        <v>75.0</v>
      </c>
      <c r="K26" s="511"/>
      <c r="L26" s="512">
        <f t="shared" si="1"/>
        <v>0</v>
      </c>
      <c r="M26" s="513"/>
      <c r="N26" s="508"/>
      <c r="O26" s="508"/>
      <c r="P26" s="508"/>
      <c r="Q26" s="508"/>
      <c r="R26" s="508"/>
      <c r="S26" s="508"/>
      <c r="T26" s="508"/>
      <c r="U26" s="508"/>
      <c r="V26" s="508"/>
      <c r="W26" s="508"/>
      <c r="X26" s="508"/>
      <c r="Y26" s="508"/>
      <c r="Z26" s="508"/>
    </row>
    <row r="27" ht="19.5" hidden="1" customHeight="1">
      <c r="A27" s="508"/>
      <c r="B27" s="509" t="s">
        <v>618</v>
      </c>
      <c r="C27" s="509" t="s">
        <v>619</v>
      </c>
      <c r="D27" s="509" t="s">
        <v>540</v>
      </c>
      <c r="E27" s="509" t="s">
        <v>541</v>
      </c>
      <c r="F27" s="509" t="s">
        <v>557</v>
      </c>
      <c r="G27" s="510">
        <v>45258.0</v>
      </c>
      <c r="H27" s="509"/>
      <c r="I27" s="509" t="s">
        <v>606</v>
      </c>
      <c r="J27" s="511">
        <v>357.0</v>
      </c>
      <c r="K27" s="511"/>
      <c r="L27" s="512">
        <f t="shared" si="1"/>
        <v>0</v>
      </c>
      <c r="M27" s="513"/>
      <c r="N27" s="508"/>
      <c r="O27" s="508"/>
      <c r="P27" s="508"/>
      <c r="Q27" s="508"/>
      <c r="R27" s="508"/>
      <c r="S27" s="508"/>
      <c r="T27" s="508"/>
      <c r="U27" s="508"/>
      <c r="V27" s="508"/>
      <c r="W27" s="508"/>
      <c r="X27" s="508"/>
      <c r="Y27" s="508"/>
      <c r="Z27" s="508"/>
    </row>
    <row r="28" ht="19.5" hidden="1" customHeight="1">
      <c r="A28" s="508"/>
      <c r="B28" s="509" t="s">
        <v>603</v>
      </c>
      <c r="C28" s="509" t="s">
        <v>620</v>
      </c>
      <c r="D28" s="509" t="s">
        <v>540</v>
      </c>
      <c r="E28" s="509" t="s">
        <v>541</v>
      </c>
      <c r="F28" s="509" t="s">
        <v>570</v>
      </c>
      <c r="G28" s="510">
        <v>45258.0</v>
      </c>
      <c r="H28" s="509"/>
      <c r="I28" s="509" t="s">
        <v>606</v>
      </c>
      <c r="J28" s="511">
        <v>70.0</v>
      </c>
      <c r="K28" s="511"/>
      <c r="L28" s="512">
        <f t="shared" si="1"/>
        <v>0</v>
      </c>
      <c r="M28" s="513"/>
      <c r="N28" s="508"/>
      <c r="O28" s="508"/>
      <c r="P28" s="508"/>
      <c r="Q28" s="508"/>
      <c r="R28" s="508"/>
      <c r="S28" s="508"/>
      <c r="T28" s="508"/>
      <c r="U28" s="508"/>
      <c r="V28" s="508"/>
      <c r="W28" s="508"/>
      <c r="X28" s="508"/>
      <c r="Y28" s="508"/>
      <c r="Z28" s="508"/>
    </row>
    <row r="29" ht="19.5" hidden="1" customHeight="1">
      <c r="A29" s="508"/>
      <c r="B29" s="509" t="s">
        <v>621</v>
      </c>
      <c r="C29" s="509" t="s">
        <v>622</v>
      </c>
      <c r="D29" s="509" t="s">
        <v>540</v>
      </c>
      <c r="E29" s="509" t="s">
        <v>541</v>
      </c>
      <c r="F29" s="509" t="s">
        <v>570</v>
      </c>
      <c r="G29" s="510">
        <v>45107.0</v>
      </c>
      <c r="H29" s="509" t="s">
        <v>623</v>
      </c>
      <c r="I29" s="509" t="s">
        <v>624</v>
      </c>
      <c r="J29" s="511">
        <v>76.0</v>
      </c>
      <c r="K29" s="511">
        <v>2.35E7</v>
      </c>
      <c r="L29" s="512">
        <f t="shared" si="1"/>
        <v>309210.5263</v>
      </c>
      <c r="M29" s="513"/>
      <c r="N29" s="508"/>
      <c r="O29" s="508"/>
      <c r="P29" s="508"/>
      <c r="Q29" s="508"/>
      <c r="R29" s="508"/>
      <c r="S29" s="508"/>
      <c r="T29" s="508"/>
      <c r="U29" s="508"/>
      <c r="V29" s="508"/>
      <c r="W29" s="508"/>
      <c r="X29" s="508"/>
      <c r="Y29" s="508"/>
      <c r="Z29" s="508"/>
    </row>
    <row r="30" ht="19.5" hidden="1" customHeight="1">
      <c r="A30" s="508"/>
      <c r="B30" s="509" t="s">
        <v>625</v>
      </c>
      <c r="C30" s="509" t="s">
        <v>626</v>
      </c>
      <c r="D30" s="509" t="s">
        <v>540</v>
      </c>
      <c r="E30" s="509" t="s">
        <v>541</v>
      </c>
      <c r="F30" s="509" t="s">
        <v>557</v>
      </c>
      <c r="G30" s="510">
        <v>45099.0</v>
      </c>
      <c r="H30" s="509" t="s">
        <v>627</v>
      </c>
      <c r="I30" s="509" t="s">
        <v>628</v>
      </c>
      <c r="J30" s="511">
        <v>60.0</v>
      </c>
      <c r="K30" s="511">
        <v>7.3E7</v>
      </c>
      <c r="L30" s="512">
        <f t="shared" si="1"/>
        <v>1216666.667</v>
      </c>
      <c r="M30" s="513"/>
      <c r="N30" s="508"/>
      <c r="O30" s="508"/>
      <c r="P30" s="508"/>
      <c r="Q30" s="508"/>
      <c r="R30" s="508"/>
      <c r="S30" s="508"/>
      <c r="T30" s="508"/>
      <c r="U30" s="508"/>
      <c r="V30" s="508"/>
      <c r="W30" s="508"/>
      <c r="X30" s="508"/>
      <c r="Y30" s="508"/>
      <c r="Z30" s="508"/>
    </row>
    <row r="31" ht="19.5" hidden="1" customHeight="1">
      <c r="A31" s="508"/>
      <c r="B31" s="509" t="s">
        <v>629</v>
      </c>
      <c r="C31" s="509" t="s">
        <v>630</v>
      </c>
      <c r="D31" s="509" t="s">
        <v>540</v>
      </c>
      <c r="E31" s="509" t="s">
        <v>541</v>
      </c>
      <c r="F31" s="509" t="s">
        <v>570</v>
      </c>
      <c r="G31" s="510">
        <v>45079.0</v>
      </c>
      <c r="H31" s="509" t="s">
        <v>631</v>
      </c>
      <c r="I31" s="509" t="s">
        <v>632</v>
      </c>
      <c r="J31" s="511">
        <v>250.0</v>
      </c>
      <c r="K31" s="511">
        <v>1.654E8</v>
      </c>
      <c r="L31" s="512">
        <f t="shared" si="1"/>
        <v>661600</v>
      </c>
      <c r="M31" s="513"/>
      <c r="N31" s="508"/>
      <c r="O31" s="508"/>
      <c r="P31" s="508"/>
      <c r="Q31" s="508"/>
      <c r="R31" s="508"/>
      <c r="S31" s="508"/>
      <c r="T31" s="508"/>
      <c r="U31" s="508"/>
      <c r="V31" s="508"/>
      <c r="W31" s="508"/>
      <c r="X31" s="508"/>
      <c r="Y31" s="508"/>
      <c r="Z31" s="508"/>
    </row>
    <row r="32" ht="19.5" hidden="1" customHeight="1">
      <c r="A32" s="508"/>
      <c r="B32" s="509" t="s">
        <v>633</v>
      </c>
      <c r="C32" s="509" t="s">
        <v>634</v>
      </c>
      <c r="D32" s="509" t="s">
        <v>540</v>
      </c>
      <c r="E32" s="509" t="s">
        <v>541</v>
      </c>
      <c r="F32" s="509" t="s">
        <v>570</v>
      </c>
      <c r="G32" s="510">
        <v>45063.0</v>
      </c>
      <c r="H32" s="509" t="s">
        <v>635</v>
      </c>
      <c r="I32" s="509" t="s">
        <v>636</v>
      </c>
      <c r="J32" s="511">
        <v>45.0</v>
      </c>
      <c r="K32" s="511">
        <v>1.07569E7</v>
      </c>
      <c r="L32" s="512">
        <f t="shared" si="1"/>
        <v>239042.2222</v>
      </c>
      <c r="M32" s="513"/>
      <c r="N32" s="508"/>
      <c r="O32" s="508"/>
      <c r="P32" s="508"/>
      <c r="Q32" s="508"/>
      <c r="R32" s="508"/>
      <c r="S32" s="508"/>
      <c r="T32" s="508"/>
      <c r="U32" s="508"/>
      <c r="V32" s="508"/>
      <c r="W32" s="508"/>
      <c r="X32" s="508"/>
      <c r="Y32" s="508"/>
      <c r="Z32" s="508"/>
    </row>
    <row r="33" ht="19.5" hidden="1" customHeight="1">
      <c r="A33" s="508"/>
      <c r="B33" s="509" t="s">
        <v>568</v>
      </c>
      <c r="C33" s="509" t="s">
        <v>569</v>
      </c>
      <c r="D33" s="509" t="s">
        <v>540</v>
      </c>
      <c r="E33" s="509" t="s">
        <v>541</v>
      </c>
      <c r="F33" s="509" t="s">
        <v>570</v>
      </c>
      <c r="G33" s="510">
        <v>44909.0</v>
      </c>
      <c r="H33" s="509" t="s">
        <v>637</v>
      </c>
      <c r="I33" s="509" t="s">
        <v>638</v>
      </c>
      <c r="J33" s="511">
        <v>7.0</v>
      </c>
      <c r="K33" s="511">
        <v>4200000.0</v>
      </c>
      <c r="L33" s="512">
        <f t="shared" si="1"/>
        <v>600000</v>
      </c>
      <c r="M33" s="513">
        <f>822%/100</f>
        <v>0.0822</v>
      </c>
      <c r="N33" s="508"/>
      <c r="O33" s="508"/>
      <c r="P33" s="508"/>
      <c r="Q33" s="508"/>
      <c r="R33" s="508"/>
      <c r="S33" s="508"/>
      <c r="T33" s="508"/>
      <c r="U33" s="508"/>
      <c r="V33" s="508"/>
      <c r="W33" s="508"/>
      <c r="X33" s="508"/>
      <c r="Y33" s="508"/>
      <c r="Z33" s="508"/>
    </row>
    <row r="34" ht="19.5" hidden="1" customHeight="1">
      <c r="A34" s="508"/>
      <c r="B34" s="509" t="s">
        <v>639</v>
      </c>
      <c r="C34" s="509" t="s">
        <v>640</v>
      </c>
      <c r="D34" s="509" t="s">
        <v>540</v>
      </c>
      <c r="E34" s="509" t="s">
        <v>541</v>
      </c>
      <c r="F34" s="509" t="s">
        <v>570</v>
      </c>
      <c r="G34" s="510">
        <v>44900.0</v>
      </c>
      <c r="H34" s="509" t="s">
        <v>641</v>
      </c>
      <c r="I34" s="509" t="s">
        <v>642</v>
      </c>
      <c r="J34" s="511">
        <v>70.0</v>
      </c>
      <c r="K34" s="511"/>
      <c r="L34" s="512">
        <f t="shared" si="1"/>
        <v>0</v>
      </c>
      <c r="M34" s="513"/>
      <c r="N34" s="508"/>
      <c r="O34" s="508"/>
      <c r="P34" s="508"/>
      <c r="Q34" s="508"/>
      <c r="R34" s="508"/>
      <c r="S34" s="508"/>
      <c r="T34" s="508"/>
      <c r="U34" s="508"/>
      <c r="V34" s="508"/>
      <c r="W34" s="508"/>
      <c r="X34" s="508"/>
      <c r="Y34" s="508"/>
      <c r="Z34" s="508"/>
    </row>
    <row r="35" ht="19.5" hidden="1" customHeight="1">
      <c r="A35" s="508"/>
      <c r="B35" s="509" t="s">
        <v>643</v>
      </c>
      <c r="C35" s="509" t="s">
        <v>644</v>
      </c>
      <c r="D35" s="509" t="s">
        <v>645</v>
      </c>
      <c r="E35" s="509" t="s">
        <v>541</v>
      </c>
      <c r="F35" s="509" t="s">
        <v>587</v>
      </c>
      <c r="G35" s="510">
        <v>44852.0</v>
      </c>
      <c r="H35" s="509" t="s">
        <v>646</v>
      </c>
      <c r="I35" s="509" t="s">
        <v>647</v>
      </c>
      <c r="J35" s="511">
        <v>10.0</v>
      </c>
      <c r="K35" s="511">
        <v>3300000.0</v>
      </c>
      <c r="L35" s="512">
        <f t="shared" si="1"/>
        <v>330000</v>
      </c>
      <c r="M35" s="513"/>
      <c r="N35" s="508"/>
      <c r="O35" s="508"/>
      <c r="P35" s="508"/>
      <c r="Q35" s="508"/>
      <c r="R35" s="508"/>
      <c r="S35" s="508"/>
      <c r="T35" s="508"/>
      <c r="U35" s="508"/>
      <c r="V35" s="508"/>
      <c r="W35" s="508"/>
      <c r="X35" s="508"/>
      <c r="Y35" s="508"/>
      <c r="Z35" s="508"/>
    </row>
    <row r="36" ht="19.5" customHeight="1">
      <c r="A36" s="508"/>
      <c r="B36" s="509" t="s">
        <v>648</v>
      </c>
      <c r="C36" s="509" t="s">
        <v>649</v>
      </c>
      <c r="D36" s="509" t="s">
        <v>645</v>
      </c>
      <c r="E36" s="509" t="s">
        <v>541</v>
      </c>
      <c r="F36" s="509" t="s">
        <v>650</v>
      </c>
      <c r="G36" s="510">
        <v>44825.0</v>
      </c>
      <c r="H36" s="509" t="s">
        <v>651</v>
      </c>
      <c r="I36" s="509" t="s">
        <v>652</v>
      </c>
      <c r="J36" s="511">
        <v>96.0</v>
      </c>
      <c r="K36" s="511">
        <v>2.8E7</v>
      </c>
      <c r="L36" s="512">
        <f t="shared" si="1"/>
        <v>291666.6667</v>
      </c>
      <c r="M36" s="513"/>
      <c r="N36" s="508"/>
      <c r="O36" s="508"/>
      <c r="P36" s="508"/>
      <c r="Q36" s="508"/>
      <c r="R36" s="508"/>
      <c r="S36" s="508"/>
      <c r="T36" s="508"/>
      <c r="U36" s="508"/>
      <c r="V36" s="508"/>
      <c r="W36" s="508"/>
      <c r="X36" s="508"/>
      <c r="Y36" s="508"/>
      <c r="Z36" s="508"/>
    </row>
    <row r="37" ht="19.5" customHeight="1">
      <c r="A37" s="508"/>
      <c r="B37" s="509" t="s">
        <v>653</v>
      </c>
      <c r="C37" s="509" t="s">
        <v>654</v>
      </c>
      <c r="D37" s="509" t="s">
        <v>540</v>
      </c>
      <c r="E37" s="509" t="s">
        <v>541</v>
      </c>
      <c r="F37" s="509" t="s">
        <v>570</v>
      </c>
      <c r="G37" s="510">
        <v>44824.0</v>
      </c>
      <c r="H37" s="509" t="s">
        <v>655</v>
      </c>
      <c r="I37" s="509" t="s">
        <v>656</v>
      </c>
      <c r="J37" s="511">
        <v>82.0</v>
      </c>
      <c r="K37" s="511">
        <v>3.93E7</v>
      </c>
      <c r="L37" s="512">
        <f t="shared" si="1"/>
        <v>479268.2927</v>
      </c>
      <c r="M37" s="513"/>
      <c r="N37" s="508"/>
      <c r="O37" s="508"/>
      <c r="P37" s="508"/>
      <c r="Q37" s="508"/>
      <c r="R37" s="508"/>
      <c r="S37" s="508"/>
      <c r="T37" s="508"/>
      <c r="U37" s="508"/>
      <c r="V37" s="508"/>
      <c r="W37" s="508"/>
      <c r="X37" s="508"/>
      <c r="Y37" s="508"/>
      <c r="Z37" s="508"/>
    </row>
    <row r="38" ht="19.5" customHeight="1">
      <c r="A38" s="508"/>
      <c r="B38" s="509" t="s">
        <v>657</v>
      </c>
      <c r="C38" s="509" t="s">
        <v>658</v>
      </c>
      <c r="D38" s="509" t="s">
        <v>645</v>
      </c>
      <c r="E38" s="509" t="s">
        <v>541</v>
      </c>
      <c r="F38" s="509" t="s">
        <v>659</v>
      </c>
      <c r="G38" s="510">
        <v>44818.0</v>
      </c>
      <c r="H38" s="509" t="s">
        <v>660</v>
      </c>
      <c r="I38" s="509" t="s">
        <v>661</v>
      </c>
      <c r="J38" s="511">
        <v>110.0</v>
      </c>
      <c r="K38" s="511">
        <v>3.3E7</v>
      </c>
      <c r="L38" s="512">
        <f t="shared" si="1"/>
        <v>300000</v>
      </c>
      <c r="M38" s="513"/>
      <c r="N38" s="508"/>
      <c r="O38" s="508"/>
      <c r="P38" s="508"/>
      <c r="Q38" s="508"/>
      <c r="R38" s="508"/>
      <c r="S38" s="508"/>
      <c r="T38" s="508"/>
      <c r="U38" s="508"/>
      <c r="V38" s="508"/>
      <c r="W38" s="508"/>
      <c r="X38" s="508"/>
      <c r="Y38" s="508"/>
      <c r="Z38" s="508"/>
    </row>
    <row r="39" ht="19.5" customHeight="1">
      <c r="A39" s="508"/>
      <c r="B39" s="509" t="s">
        <v>585</v>
      </c>
      <c r="C39" s="509" t="s">
        <v>586</v>
      </c>
      <c r="D39" s="509" t="s">
        <v>540</v>
      </c>
      <c r="E39" s="509" t="s">
        <v>541</v>
      </c>
      <c r="F39" s="509" t="s">
        <v>587</v>
      </c>
      <c r="G39" s="510">
        <v>44806.0</v>
      </c>
      <c r="H39" s="509" t="s">
        <v>662</v>
      </c>
      <c r="I39" s="509" t="s">
        <v>663</v>
      </c>
      <c r="J39" s="511">
        <v>12.0</v>
      </c>
      <c r="K39" s="511">
        <v>3550000.0</v>
      </c>
      <c r="L39" s="512">
        <f t="shared" si="1"/>
        <v>295833.3333</v>
      </c>
      <c r="M39" s="513">
        <f>355%/100</f>
        <v>0.0355</v>
      </c>
      <c r="N39" s="508"/>
      <c r="O39" s="508"/>
      <c r="P39" s="508"/>
      <c r="Q39" s="508"/>
      <c r="R39" s="508"/>
      <c r="S39" s="508"/>
      <c r="T39" s="508"/>
      <c r="U39" s="508"/>
      <c r="V39" s="508"/>
      <c r="W39" s="508"/>
      <c r="X39" s="508"/>
      <c r="Y39" s="508"/>
      <c r="Z39" s="508"/>
    </row>
    <row r="40" ht="19.5" customHeight="1">
      <c r="A40" s="508"/>
      <c r="B40" s="509" t="s">
        <v>664</v>
      </c>
      <c r="C40" s="509" t="s">
        <v>665</v>
      </c>
      <c r="D40" s="509" t="s">
        <v>540</v>
      </c>
      <c r="E40" s="509" t="s">
        <v>541</v>
      </c>
      <c r="F40" s="509" t="s">
        <v>557</v>
      </c>
      <c r="G40" s="510">
        <v>44743.0</v>
      </c>
      <c r="H40" s="509" t="s">
        <v>666</v>
      </c>
      <c r="I40" s="509" t="s">
        <v>667</v>
      </c>
      <c r="J40" s="511">
        <v>18.0</v>
      </c>
      <c r="K40" s="511">
        <v>8400000.0</v>
      </c>
      <c r="L40" s="512">
        <f t="shared" si="1"/>
        <v>466666.6667</v>
      </c>
      <c r="M40" s="513"/>
      <c r="N40" s="508"/>
      <c r="O40" s="508"/>
      <c r="P40" s="508"/>
      <c r="Q40" s="508"/>
      <c r="R40" s="508"/>
      <c r="S40" s="508"/>
      <c r="T40" s="508"/>
      <c r="U40" s="508"/>
      <c r="V40" s="508"/>
      <c r="W40" s="508"/>
      <c r="X40" s="508"/>
      <c r="Y40" s="508"/>
      <c r="Z40" s="508"/>
    </row>
    <row r="41" ht="19.5" customHeight="1">
      <c r="A41" s="508"/>
      <c r="B41" s="509" t="s">
        <v>668</v>
      </c>
      <c r="C41" s="509" t="s">
        <v>669</v>
      </c>
      <c r="D41" s="509" t="s">
        <v>540</v>
      </c>
      <c r="E41" s="509" t="s">
        <v>541</v>
      </c>
      <c r="F41" s="509" t="s">
        <v>670</v>
      </c>
      <c r="G41" s="510">
        <v>44713.0</v>
      </c>
      <c r="H41" s="509" t="s">
        <v>671</v>
      </c>
      <c r="I41" s="509" t="s">
        <v>672</v>
      </c>
      <c r="J41" s="511">
        <v>287.0</v>
      </c>
      <c r="K41" s="511">
        <v>1.84710261E8</v>
      </c>
      <c r="L41" s="512">
        <f t="shared" si="1"/>
        <v>643589.7596</v>
      </c>
      <c r="M41" s="513">
        <f>500%/100</f>
        <v>0.05</v>
      </c>
      <c r="N41" s="508"/>
      <c r="O41" s="508"/>
      <c r="P41" s="508"/>
      <c r="Q41" s="508"/>
      <c r="R41" s="508"/>
      <c r="S41" s="508"/>
      <c r="T41" s="508"/>
      <c r="U41" s="508"/>
      <c r="V41" s="508"/>
      <c r="W41" s="508"/>
      <c r="X41" s="508"/>
      <c r="Y41" s="508"/>
      <c r="Z41" s="508"/>
    </row>
    <row r="42" ht="19.5" customHeight="1">
      <c r="A42" s="508"/>
      <c r="B42" s="509" t="s">
        <v>673</v>
      </c>
      <c r="C42" s="509" t="s">
        <v>674</v>
      </c>
      <c r="D42" s="509" t="s">
        <v>540</v>
      </c>
      <c r="E42" s="509" t="s">
        <v>541</v>
      </c>
      <c r="F42" s="509" t="s">
        <v>570</v>
      </c>
      <c r="G42" s="510">
        <v>44678.0</v>
      </c>
      <c r="H42" s="509" t="s">
        <v>675</v>
      </c>
      <c r="I42" s="509" t="s">
        <v>676</v>
      </c>
      <c r="J42" s="511">
        <v>18.0</v>
      </c>
      <c r="K42" s="511">
        <v>6025000.0</v>
      </c>
      <c r="L42" s="512">
        <f t="shared" si="1"/>
        <v>334722.2222</v>
      </c>
      <c r="M42" s="513"/>
      <c r="N42" s="508"/>
      <c r="O42" s="508"/>
      <c r="P42" s="508"/>
      <c r="Q42" s="508"/>
      <c r="R42" s="508"/>
      <c r="S42" s="508"/>
      <c r="T42" s="508"/>
      <c r="U42" s="508"/>
      <c r="V42" s="508"/>
      <c r="W42" s="508"/>
      <c r="X42" s="508"/>
      <c r="Y42" s="508"/>
      <c r="Z42" s="508"/>
    </row>
    <row r="43" ht="19.5" customHeight="1">
      <c r="A43" s="508"/>
      <c r="B43" s="509" t="s">
        <v>677</v>
      </c>
      <c r="C43" s="509" t="s">
        <v>678</v>
      </c>
      <c r="D43" s="509" t="s">
        <v>540</v>
      </c>
      <c r="E43" s="509" t="s">
        <v>541</v>
      </c>
      <c r="F43" s="509" t="s">
        <v>679</v>
      </c>
      <c r="G43" s="510">
        <v>44678.0</v>
      </c>
      <c r="H43" s="509" t="s">
        <v>680</v>
      </c>
      <c r="I43" s="509" t="s">
        <v>681</v>
      </c>
      <c r="J43" s="511">
        <v>5.0</v>
      </c>
      <c r="K43" s="511">
        <v>6000000.0</v>
      </c>
      <c r="L43" s="512">
        <f t="shared" si="1"/>
        <v>1200000</v>
      </c>
      <c r="M43" s="513"/>
      <c r="N43" s="508"/>
      <c r="O43" s="508"/>
      <c r="P43" s="508"/>
      <c r="Q43" s="508"/>
      <c r="R43" s="508"/>
      <c r="S43" s="508"/>
      <c r="T43" s="508"/>
      <c r="U43" s="508"/>
      <c r="V43" s="508"/>
      <c r="W43" s="508"/>
      <c r="X43" s="508"/>
      <c r="Y43" s="508"/>
      <c r="Z43" s="508"/>
    </row>
    <row r="44" ht="19.5" customHeight="1">
      <c r="A44" s="508"/>
      <c r="B44" s="509" t="s">
        <v>682</v>
      </c>
      <c r="C44" s="509" t="s">
        <v>683</v>
      </c>
      <c r="D44" s="509" t="s">
        <v>540</v>
      </c>
      <c r="E44" s="509" t="s">
        <v>541</v>
      </c>
      <c r="F44" s="509" t="s">
        <v>684</v>
      </c>
      <c r="G44" s="510">
        <v>44651.0</v>
      </c>
      <c r="H44" s="509" t="s">
        <v>685</v>
      </c>
      <c r="I44" s="509" t="s">
        <v>686</v>
      </c>
      <c r="J44" s="511">
        <v>70.0</v>
      </c>
      <c r="K44" s="511">
        <v>3.05E7</v>
      </c>
      <c r="L44" s="512">
        <f t="shared" si="1"/>
        <v>435714.2857</v>
      </c>
      <c r="M44" s="513"/>
      <c r="N44" s="508"/>
      <c r="O44" s="508"/>
      <c r="P44" s="508"/>
      <c r="Q44" s="508"/>
      <c r="R44" s="508"/>
      <c r="S44" s="508"/>
      <c r="T44" s="508"/>
      <c r="U44" s="508"/>
      <c r="V44" s="508"/>
      <c r="W44" s="508"/>
      <c r="X44" s="508"/>
      <c r="Y44" s="508"/>
      <c r="Z44" s="508"/>
    </row>
    <row r="45" ht="19.5" customHeight="1">
      <c r="A45" s="508"/>
      <c r="B45" s="509" t="s">
        <v>687</v>
      </c>
      <c r="C45" s="509" t="s">
        <v>688</v>
      </c>
      <c r="D45" s="509" t="s">
        <v>540</v>
      </c>
      <c r="E45" s="509" t="s">
        <v>541</v>
      </c>
      <c r="F45" s="509" t="s">
        <v>689</v>
      </c>
      <c r="G45" s="510">
        <v>44587.0</v>
      </c>
      <c r="H45" s="509" t="s">
        <v>690</v>
      </c>
      <c r="I45" s="509" t="s">
        <v>691</v>
      </c>
      <c r="J45" s="511">
        <v>145.0</v>
      </c>
      <c r="K45" s="511">
        <v>6041950.0</v>
      </c>
      <c r="L45" s="512">
        <f t="shared" si="1"/>
        <v>41668.62069</v>
      </c>
      <c r="M45" s="513"/>
      <c r="N45" s="508"/>
      <c r="O45" s="508"/>
      <c r="P45" s="508"/>
      <c r="Q45" s="508"/>
      <c r="R45" s="508"/>
      <c r="S45" s="508"/>
      <c r="T45" s="508"/>
      <c r="U45" s="508"/>
      <c r="V45" s="508"/>
      <c r="W45" s="508"/>
      <c r="X45" s="508"/>
      <c r="Y45" s="508"/>
      <c r="Z45" s="508"/>
    </row>
    <row r="46" ht="19.5" customHeight="1">
      <c r="A46" s="508"/>
      <c r="B46" s="509" t="s">
        <v>692</v>
      </c>
      <c r="C46" s="509" t="s">
        <v>693</v>
      </c>
      <c r="D46" s="509" t="s">
        <v>540</v>
      </c>
      <c r="E46" s="509" t="s">
        <v>541</v>
      </c>
      <c r="F46" s="509" t="s">
        <v>570</v>
      </c>
      <c r="G46" s="510">
        <v>44552.0</v>
      </c>
      <c r="H46" s="509" t="s">
        <v>694</v>
      </c>
      <c r="I46" s="509" t="s">
        <v>695</v>
      </c>
      <c r="J46" s="511">
        <v>100.0</v>
      </c>
      <c r="K46" s="511">
        <v>6.2E7</v>
      </c>
      <c r="L46" s="512">
        <f t="shared" si="1"/>
        <v>620000</v>
      </c>
      <c r="M46" s="513"/>
      <c r="N46" s="508"/>
      <c r="O46" s="508"/>
      <c r="P46" s="508"/>
      <c r="Q46" s="508"/>
      <c r="R46" s="508"/>
      <c r="S46" s="508"/>
      <c r="T46" s="508"/>
      <c r="U46" s="508"/>
      <c r="V46" s="508"/>
      <c r="W46" s="508"/>
      <c r="X46" s="508"/>
      <c r="Y46" s="508"/>
      <c r="Z46" s="508"/>
    </row>
    <row r="47" ht="19.5" customHeight="1">
      <c r="A47" s="508"/>
      <c r="B47" s="509" t="s">
        <v>696</v>
      </c>
      <c r="C47" s="509" t="s">
        <v>697</v>
      </c>
      <c r="D47" s="509" t="s">
        <v>540</v>
      </c>
      <c r="E47" s="509" t="s">
        <v>541</v>
      </c>
      <c r="F47" s="509" t="s">
        <v>557</v>
      </c>
      <c r="G47" s="510">
        <v>44434.0</v>
      </c>
      <c r="H47" s="509" t="s">
        <v>698</v>
      </c>
      <c r="I47" s="509" t="s">
        <v>699</v>
      </c>
      <c r="J47" s="511">
        <v>74.0</v>
      </c>
      <c r="K47" s="511">
        <v>7.0E7</v>
      </c>
      <c r="L47" s="512">
        <f t="shared" si="1"/>
        <v>945945.9459</v>
      </c>
      <c r="M47" s="513"/>
      <c r="N47" s="508"/>
      <c r="O47" s="508"/>
      <c r="P47" s="508"/>
      <c r="Q47" s="508"/>
      <c r="R47" s="508"/>
      <c r="S47" s="508"/>
      <c r="T47" s="508"/>
      <c r="U47" s="508"/>
      <c r="V47" s="508"/>
      <c r="W47" s="508"/>
      <c r="X47" s="508"/>
      <c r="Y47" s="508"/>
      <c r="Z47" s="508"/>
    </row>
    <row r="48" ht="19.5" customHeight="1">
      <c r="A48" s="508"/>
      <c r="B48" s="509" t="s">
        <v>538</v>
      </c>
      <c r="C48" s="509" t="s">
        <v>539</v>
      </c>
      <c r="D48" s="509" t="s">
        <v>540</v>
      </c>
      <c r="E48" s="509" t="s">
        <v>541</v>
      </c>
      <c r="F48" s="509" t="s">
        <v>542</v>
      </c>
      <c r="G48" s="510">
        <v>44434.0</v>
      </c>
      <c r="H48" s="509" t="s">
        <v>700</v>
      </c>
      <c r="I48" s="509" t="s">
        <v>701</v>
      </c>
      <c r="J48" s="511">
        <v>104.0</v>
      </c>
      <c r="K48" s="511">
        <v>4.2E7</v>
      </c>
      <c r="L48" s="512">
        <f t="shared" si="1"/>
        <v>403846.1538</v>
      </c>
      <c r="M48" s="513"/>
      <c r="N48" s="508"/>
      <c r="O48" s="508"/>
      <c r="P48" s="508"/>
      <c r="Q48" s="508"/>
      <c r="R48" s="508"/>
      <c r="S48" s="508"/>
      <c r="T48" s="508"/>
      <c r="U48" s="508"/>
      <c r="V48" s="508"/>
      <c r="W48" s="508"/>
      <c r="X48" s="508"/>
      <c r="Y48" s="508"/>
      <c r="Z48" s="508"/>
    </row>
    <row r="49" ht="19.5" customHeight="1">
      <c r="A49" s="508"/>
      <c r="B49" s="509" t="s">
        <v>702</v>
      </c>
      <c r="C49" s="509" t="s">
        <v>703</v>
      </c>
      <c r="D49" s="509" t="s">
        <v>540</v>
      </c>
      <c r="E49" s="509" t="s">
        <v>541</v>
      </c>
      <c r="F49" s="509" t="s">
        <v>704</v>
      </c>
      <c r="G49" s="510">
        <v>44407.0</v>
      </c>
      <c r="H49" s="509" t="s">
        <v>705</v>
      </c>
      <c r="I49" s="509" t="s">
        <v>706</v>
      </c>
      <c r="J49" s="511">
        <v>125.0</v>
      </c>
      <c r="K49" s="511">
        <v>8.14538E7</v>
      </c>
      <c r="L49" s="512">
        <f t="shared" si="1"/>
        <v>651630.4</v>
      </c>
      <c r="M49" s="513"/>
      <c r="N49" s="508"/>
      <c r="O49" s="508"/>
      <c r="P49" s="508"/>
      <c r="Q49" s="508"/>
      <c r="R49" s="508"/>
      <c r="S49" s="508"/>
      <c r="T49" s="508"/>
      <c r="U49" s="508"/>
      <c r="V49" s="508"/>
      <c r="W49" s="508"/>
      <c r="X49" s="508"/>
      <c r="Y49" s="508"/>
      <c r="Z49" s="508"/>
    </row>
    <row r="50" ht="19.5" customHeight="1">
      <c r="A50" s="508"/>
      <c r="B50" s="509" t="s">
        <v>707</v>
      </c>
      <c r="C50" s="509" t="s">
        <v>708</v>
      </c>
      <c r="D50" s="509" t="s">
        <v>540</v>
      </c>
      <c r="E50" s="509" t="s">
        <v>541</v>
      </c>
      <c r="F50" s="509" t="s">
        <v>557</v>
      </c>
      <c r="G50" s="510">
        <v>44400.0</v>
      </c>
      <c r="H50" s="509" t="s">
        <v>709</v>
      </c>
      <c r="I50" s="509" t="s">
        <v>710</v>
      </c>
      <c r="J50" s="511">
        <v>150.0</v>
      </c>
      <c r="K50" s="511">
        <v>4.5304E7</v>
      </c>
      <c r="L50" s="512">
        <f t="shared" si="1"/>
        <v>302026.6667</v>
      </c>
      <c r="M50" s="513"/>
      <c r="N50" s="508"/>
      <c r="O50" s="508"/>
      <c r="P50" s="508"/>
      <c r="Q50" s="508"/>
      <c r="R50" s="508"/>
      <c r="S50" s="508"/>
      <c r="T50" s="508"/>
      <c r="U50" s="508"/>
      <c r="V50" s="508"/>
      <c r="W50" s="508"/>
      <c r="X50" s="508"/>
      <c r="Y50" s="508"/>
      <c r="Z50" s="508"/>
    </row>
    <row r="51" ht="19.5" customHeight="1">
      <c r="A51" s="508"/>
      <c r="B51" s="509" t="s">
        <v>711</v>
      </c>
      <c r="C51" s="509" t="s">
        <v>712</v>
      </c>
      <c r="D51" s="509" t="s">
        <v>540</v>
      </c>
      <c r="E51" s="509" t="s">
        <v>541</v>
      </c>
      <c r="F51" s="509" t="s">
        <v>713</v>
      </c>
      <c r="G51" s="510">
        <v>44250.0</v>
      </c>
      <c r="H51" s="509" t="s">
        <v>714</v>
      </c>
      <c r="I51" s="509" t="s">
        <v>715</v>
      </c>
      <c r="J51" s="511">
        <v>181.0</v>
      </c>
      <c r="K51" s="511">
        <v>4.375E7</v>
      </c>
      <c r="L51" s="512">
        <f t="shared" si="1"/>
        <v>241712.7072</v>
      </c>
      <c r="M51" s="513"/>
      <c r="N51" s="508"/>
      <c r="O51" s="508"/>
      <c r="P51" s="508"/>
      <c r="Q51" s="508"/>
      <c r="R51" s="508"/>
      <c r="S51" s="508"/>
      <c r="T51" s="508"/>
      <c r="U51" s="508"/>
      <c r="V51" s="508"/>
      <c r="W51" s="508"/>
      <c r="X51" s="508"/>
      <c r="Y51" s="508"/>
      <c r="Z51" s="508"/>
    </row>
    <row r="52" ht="19.5" customHeight="1">
      <c r="A52" s="508"/>
      <c r="B52" s="509" t="s">
        <v>716</v>
      </c>
      <c r="C52" s="509" t="s">
        <v>717</v>
      </c>
      <c r="D52" s="509" t="s">
        <v>540</v>
      </c>
      <c r="E52" s="509" t="s">
        <v>541</v>
      </c>
      <c r="F52" s="509" t="s">
        <v>718</v>
      </c>
      <c r="G52" s="510">
        <v>44173.0</v>
      </c>
      <c r="H52" s="509" t="s">
        <v>719</v>
      </c>
      <c r="I52" s="509" t="s">
        <v>720</v>
      </c>
      <c r="J52" s="511">
        <v>5.0</v>
      </c>
      <c r="K52" s="511">
        <v>2700000.0</v>
      </c>
      <c r="L52" s="512">
        <f t="shared" si="1"/>
        <v>540000</v>
      </c>
      <c r="M52" s="513">
        <f>500%/100</f>
        <v>0.05</v>
      </c>
      <c r="N52" s="508"/>
      <c r="O52" s="508"/>
      <c r="P52" s="508"/>
      <c r="Q52" s="508"/>
      <c r="R52" s="508"/>
      <c r="S52" s="508"/>
      <c r="T52" s="508"/>
      <c r="U52" s="508"/>
      <c r="V52" s="508"/>
      <c r="W52" s="508"/>
      <c r="X52" s="508"/>
      <c r="Y52" s="508"/>
      <c r="Z52" s="508"/>
    </row>
    <row r="53" ht="19.5" customHeight="1">
      <c r="A53" s="508"/>
      <c r="B53" s="509" t="s">
        <v>721</v>
      </c>
      <c r="C53" s="509" t="s">
        <v>722</v>
      </c>
      <c r="D53" s="509" t="s">
        <v>540</v>
      </c>
      <c r="E53" s="509" t="s">
        <v>541</v>
      </c>
      <c r="F53" s="509" t="s">
        <v>570</v>
      </c>
      <c r="G53" s="510">
        <v>43858.0</v>
      </c>
      <c r="H53" s="509" t="s">
        <v>723</v>
      </c>
      <c r="I53" s="509" t="s">
        <v>724</v>
      </c>
      <c r="J53" s="511">
        <v>216.0</v>
      </c>
      <c r="K53" s="511">
        <v>1.2E8</v>
      </c>
      <c r="L53" s="512">
        <f t="shared" si="1"/>
        <v>555555.5556</v>
      </c>
      <c r="M53" s="513"/>
      <c r="N53" s="508"/>
      <c r="O53" s="508"/>
      <c r="P53" s="508"/>
      <c r="Q53" s="508"/>
      <c r="R53" s="508"/>
      <c r="S53" s="508"/>
      <c r="T53" s="508"/>
      <c r="U53" s="508"/>
      <c r="V53" s="508"/>
      <c r="W53" s="508"/>
      <c r="X53" s="508"/>
      <c r="Y53" s="508"/>
      <c r="Z53" s="508"/>
    </row>
    <row r="54" ht="19.5" customHeight="1">
      <c r="A54" s="508"/>
      <c r="B54" s="509" t="s">
        <v>725</v>
      </c>
      <c r="C54" s="509" t="s">
        <v>726</v>
      </c>
      <c r="D54" s="509" t="s">
        <v>540</v>
      </c>
      <c r="E54" s="509" t="s">
        <v>541</v>
      </c>
      <c r="F54" s="509" t="s">
        <v>727</v>
      </c>
      <c r="G54" s="510">
        <v>43812.0</v>
      </c>
      <c r="H54" s="509"/>
      <c r="I54" s="509" t="s">
        <v>728</v>
      </c>
      <c r="J54" s="511">
        <v>215.0</v>
      </c>
      <c r="K54" s="511"/>
      <c r="L54" s="512">
        <f t="shared" si="1"/>
        <v>0</v>
      </c>
      <c r="M54" s="513"/>
      <c r="N54" s="508"/>
      <c r="O54" s="508"/>
      <c r="P54" s="508"/>
      <c r="Q54" s="508"/>
      <c r="R54" s="508"/>
      <c r="S54" s="508"/>
      <c r="T54" s="508"/>
      <c r="U54" s="508"/>
      <c r="V54" s="508"/>
      <c r="W54" s="508"/>
      <c r="X54" s="508"/>
      <c r="Y54" s="508"/>
      <c r="Z54" s="508"/>
    </row>
    <row r="55" ht="19.5" customHeight="1">
      <c r="A55" s="508"/>
      <c r="B55" s="509" t="s">
        <v>729</v>
      </c>
      <c r="C55" s="509" t="s">
        <v>730</v>
      </c>
      <c r="D55" s="509" t="s">
        <v>540</v>
      </c>
      <c r="E55" s="509" t="s">
        <v>541</v>
      </c>
      <c r="F55" s="509" t="s">
        <v>557</v>
      </c>
      <c r="G55" s="510">
        <v>43749.0</v>
      </c>
      <c r="H55" s="509"/>
      <c r="I55" s="509" t="s">
        <v>731</v>
      </c>
      <c r="J55" s="511">
        <v>33.0</v>
      </c>
      <c r="K55" s="511">
        <v>3.1E7</v>
      </c>
      <c r="L55" s="512">
        <f t="shared" si="1"/>
        <v>939393.9394</v>
      </c>
      <c r="M55" s="513"/>
      <c r="N55" s="508"/>
      <c r="O55" s="508"/>
      <c r="P55" s="508"/>
      <c r="Q55" s="508"/>
      <c r="R55" s="508"/>
      <c r="S55" s="508"/>
      <c r="T55" s="508"/>
      <c r="U55" s="508"/>
      <c r="V55" s="508"/>
      <c r="W55" s="508"/>
      <c r="X55" s="508"/>
      <c r="Y55" s="508"/>
      <c r="Z55" s="508"/>
    </row>
    <row r="56" ht="19.5" customHeight="1">
      <c r="A56" s="508"/>
      <c r="B56" s="509" t="s">
        <v>732</v>
      </c>
      <c r="C56" s="509" t="s">
        <v>733</v>
      </c>
      <c r="D56" s="509" t="s">
        <v>540</v>
      </c>
      <c r="E56" s="509" t="s">
        <v>541</v>
      </c>
      <c r="F56" s="509" t="s">
        <v>734</v>
      </c>
      <c r="G56" s="510">
        <v>43726.0</v>
      </c>
      <c r="H56" s="509"/>
      <c r="I56" s="509" t="s">
        <v>735</v>
      </c>
      <c r="J56" s="511">
        <v>393.0</v>
      </c>
      <c r="K56" s="511">
        <v>2.14150333E8</v>
      </c>
      <c r="L56" s="512">
        <f t="shared" si="1"/>
        <v>544911.7888</v>
      </c>
      <c r="M56" s="513">
        <f>388%/100</f>
        <v>0.0388</v>
      </c>
      <c r="N56" s="508"/>
      <c r="O56" s="508"/>
      <c r="P56" s="508"/>
      <c r="Q56" s="508"/>
      <c r="R56" s="508"/>
      <c r="S56" s="508"/>
      <c r="T56" s="508"/>
      <c r="U56" s="508"/>
      <c r="V56" s="508"/>
      <c r="W56" s="508"/>
      <c r="X56" s="508"/>
      <c r="Y56" s="508"/>
      <c r="Z56" s="508"/>
    </row>
    <row r="57" ht="19.5" customHeight="1">
      <c r="A57" s="508"/>
      <c r="B57" s="509" t="s">
        <v>653</v>
      </c>
      <c r="C57" s="509" t="s">
        <v>654</v>
      </c>
      <c r="D57" s="509" t="s">
        <v>540</v>
      </c>
      <c r="E57" s="509" t="s">
        <v>541</v>
      </c>
      <c r="F57" s="509" t="s">
        <v>570</v>
      </c>
      <c r="G57" s="510">
        <v>43692.0</v>
      </c>
      <c r="H57" s="509" t="s">
        <v>736</v>
      </c>
      <c r="I57" s="509" t="s">
        <v>737</v>
      </c>
      <c r="J57" s="511">
        <v>81.0</v>
      </c>
      <c r="K57" s="511">
        <v>3.475E7</v>
      </c>
      <c r="L57" s="512">
        <f t="shared" si="1"/>
        <v>429012.3457</v>
      </c>
      <c r="M57" s="513">
        <f>420%/100</f>
        <v>0.042</v>
      </c>
      <c r="N57" s="508"/>
      <c r="O57" s="508"/>
      <c r="P57" s="508"/>
      <c r="Q57" s="508"/>
      <c r="R57" s="508"/>
      <c r="S57" s="508"/>
      <c r="T57" s="508"/>
      <c r="U57" s="508"/>
      <c r="V57" s="508"/>
      <c r="W57" s="508"/>
      <c r="X57" s="508"/>
      <c r="Y57" s="508"/>
      <c r="Z57" s="508"/>
    </row>
    <row r="58" ht="19.5" customHeight="1">
      <c r="A58" s="508"/>
      <c r="B58" s="509" t="s">
        <v>738</v>
      </c>
      <c r="C58" s="509" t="s">
        <v>739</v>
      </c>
      <c r="D58" s="509" t="s">
        <v>540</v>
      </c>
      <c r="E58" s="509" t="s">
        <v>541</v>
      </c>
      <c r="F58" s="509" t="s">
        <v>570</v>
      </c>
      <c r="G58" s="510">
        <v>43692.0</v>
      </c>
      <c r="H58" s="509" t="s">
        <v>740</v>
      </c>
      <c r="I58" s="509" t="s">
        <v>741</v>
      </c>
      <c r="J58" s="511">
        <v>32.0</v>
      </c>
      <c r="K58" s="511">
        <v>1.4405E7</v>
      </c>
      <c r="L58" s="512">
        <f t="shared" si="1"/>
        <v>450156.25</v>
      </c>
      <c r="M58" s="513"/>
      <c r="N58" s="508"/>
      <c r="O58" s="508"/>
      <c r="P58" s="508"/>
      <c r="Q58" s="508"/>
      <c r="R58" s="508"/>
      <c r="S58" s="508"/>
      <c r="T58" s="508"/>
      <c r="U58" s="508"/>
      <c r="V58" s="508"/>
      <c r="W58" s="508"/>
      <c r="X58" s="508"/>
      <c r="Y58" s="508"/>
      <c r="Z58" s="508"/>
    </row>
    <row r="59" ht="19.5" customHeight="1">
      <c r="A59" s="508"/>
      <c r="B59" s="509" t="s">
        <v>742</v>
      </c>
      <c r="C59" s="509" t="s">
        <v>743</v>
      </c>
      <c r="D59" s="509" t="s">
        <v>540</v>
      </c>
      <c r="E59" s="509" t="s">
        <v>541</v>
      </c>
      <c r="F59" s="509" t="s">
        <v>570</v>
      </c>
      <c r="G59" s="510">
        <v>43682.0</v>
      </c>
      <c r="H59" s="509" t="s">
        <v>744</v>
      </c>
      <c r="I59" s="509" t="s">
        <v>745</v>
      </c>
      <c r="J59" s="511">
        <v>204.0</v>
      </c>
      <c r="K59" s="511">
        <v>5.2E7</v>
      </c>
      <c r="L59" s="512">
        <f t="shared" si="1"/>
        <v>254901.9608</v>
      </c>
      <c r="M59" s="513"/>
      <c r="N59" s="508"/>
      <c r="O59" s="508"/>
      <c r="P59" s="508"/>
      <c r="Q59" s="508"/>
      <c r="R59" s="508"/>
      <c r="S59" s="508"/>
      <c r="T59" s="508"/>
      <c r="U59" s="508"/>
      <c r="V59" s="508"/>
      <c r="W59" s="508"/>
      <c r="X59" s="508"/>
      <c r="Y59" s="508"/>
      <c r="Z59" s="508"/>
    </row>
    <row r="60" ht="19.5" customHeight="1">
      <c r="A60" s="508"/>
      <c r="B60" s="509" t="s">
        <v>746</v>
      </c>
      <c r="C60" s="509" t="s">
        <v>747</v>
      </c>
      <c r="D60" s="509" t="s">
        <v>540</v>
      </c>
      <c r="E60" s="509" t="s">
        <v>541</v>
      </c>
      <c r="F60" s="509" t="s">
        <v>570</v>
      </c>
      <c r="G60" s="510">
        <v>43670.0</v>
      </c>
      <c r="H60" s="509" t="s">
        <v>748</v>
      </c>
      <c r="I60" s="509" t="s">
        <v>728</v>
      </c>
      <c r="J60" s="511">
        <v>43.0</v>
      </c>
      <c r="K60" s="511">
        <v>2.8E7</v>
      </c>
      <c r="L60" s="512">
        <f t="shared" si="1"/>
        <v>651162.7907</v>
      </c>
      <c r="M60" s="513">
        <f>473%/100</f>
        <v>0.0473</v>
      </c>
      <c r="N60" s="508"/>
      <c r="O60" s="508"/>
      <c r="P60" s="508"/>
      <c r="Q60" s="508"/>
      <c r="R60" s="508"/>
      <c r="S60" s="508"/>
      <c r="T60" s="508"/>
      <c r="U60" s="508"/>
      <c r="V60" s="508"/>
      <c r="W60" s="508"/>
      <c r="X60" s="508"/>
      <c r="Y60" s="508"/>
      <c r="Z60" s="508"/>
    </row>
    <row r="61" ht="19.5" customHeight="1">
      <c r="A61" s="508"/>
      <c r="B61" s="509" t="s">
        <v>749</v>
      </c>
      <c r="C61" s="509" t="s">
        <v>750</v>
      </c>
      <c r="D61" s="509" t="s">
        <v>540</v>
      </c>
      <c r="E61" s="509" t="s">
        <v>541</v>
      </c>
      <c r="F61" s="509" t="s">
        <v>751</v>
      </c>
      <c r="G61" s="510">
        <v>43637.0</v>
      </c>
      <c r="H61" s="509"/>
      <c r="I61" s="509" t="s">
        <v>752</v>
      </c>
      <c r="J61" s="511">
        <v>8.0</v>
      </c>
      <c r="K61" s="511">
        <v>5400000.0</v>
      </c>
      <c r="L61" s="512">
        <f t="shared" si="1"/>
        <v>675000</v>
      </c>
      <c r="M61" s="513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</row>
    <row r="62" ht="19.5" customHeight="1">
      <c r="A62" s="508"/>
      <c r="B62" s="509" t="s">
        <v>753</v>
      </c>
      <c r="C62" s="509" t="s">
        <v>754</v>
      </c>
      <c r="D62" s="509" t="s">
        <v>540</v>
      </c>
      <c r="E62" s="509" t="s">
        <v>541</v>
      </c>
      <c r="F62" s="509" t="s">
        <v>570</v>
      </c>
      <c r="G62" s="510">
        <v>43635.0</v>
      </c>
      <c r="H62" s="509" t="s">
        <v>755</v>
      </c>
      <c r="I62" s="509" t="s">
        <v>756</v>
      </c>
      <c r="J62" s="511">
        <v>37.0</v>
      </c>
      <c r="K62" s="511">
        <v>1.0E7</v>
      </c>
      <c r="L62" s="512">
        <f t="shared" si="1"/>
        <v>270270.2703</v>
      </c>
      <c r="M62" s="513"/>
      <c r="N62" s="508"/>
      <c r="O62" s="508"/>
      <c r="P62" s="508"/>
      <c r="Q62" s="508"/>
      <c r="R62" s="508"/>
      <c r="S62" s="508"/>
      <c r="T62" s="508"/>
      <c r="U62" s="508"/>
      <c r="V62" s="508"/>
      <c r="W62" s="508"/>
      <c r="X62" s="508"/>
      <c r="Y62" s="508"/>
      <c r="Z62" s="508"/>
    </row>
    <row r="63" ht="19.5" customHeight="1">
      <c r="A63" s="508"/>
      <c r="B63" s="509" t="s">
        <v>757</v>
      </c>
      <c r="C63" s="509" t="s">
        <v>758</v>
      </c>
      <c r="D63" s="509" t="s">
        <v>540</v>
      </c>
      <c r="E63" s="509" t="s">
        <v>541</v>
      </c>
      <c r="F63" s="509" t="s">
        <v>759</v>
      </c>
      <c r="G63" s="510">
        <v>43510.0</v>
      </c>
      <c r="H63" s="509"/>
      <c r="I63" s="509" t="s">
        <v>760</v>
      </c>
      <c r="J63" s="511">
        <v>448.0</v>
      </c>
      <c r="K63" s="511">
        <v>6.1E8</v>
      </c>
      <c r="L63" s="512">
        <f t="shared" si="1"/>
        <v>1361607.143</v>
      </c>
      <c r="M63" s="513"/>
      <c r="N63" s="508"/>
      <c r="O63" s="508"/>
      <c r="P63" s="508"/>
      <c r="Q63" s="508"/>
      <c r="R63" s="508"/>
      <c r="S63" s="508"/>
      <c r="T63" s="508"/>
      <c r="U63" s="508"/>
      <c r="V63" s="508"/>
      <c r="W63" s="508"/>
      <c r="X63" s="508"/>
      <c r="Y63" s="508"/>
      <c r="Z63" s="508"/>
    </row>
    <row r="64" ht="19.5" customHeight="1">
      <c r="A64" s="508"/>
      <c r="B64" s="509" t="s">
        <v>545</v>
      </c>
      <c r="C64" s="509" t="s">
        <v>761</v>
      </c>
      <c r="D64" s="509" t="s">
        <v>540</v>
      </c>
      <c r="E64" s="509" t="s">
        <v>541</v>
      </c>
      <c r="F64" s="509" t="s">
        <v>547</v>
      </c>
      <c r="G64" s="510">
        <v>43509.0</v>
      </c>
      <c r="H64" s="509" t="s">
        <v>762</v>
      </c>
      <c r="I64" s="509" t="s">
        <v>763</v>
      </c>
      <c r="J64" s="511">
        <v>103.0</v>
      </c>
      <c r="K64" s="511">
        <v>1.03E8</v>
      </c>
      <c r="L64" s="512">
        <f t="shared" si="1"/>
        <v>1000000</v>
      </c>
      <c r="M64" s="513"/>
      <c r="N64" s="508"/>
      <c r="O64" s="508"/>
      <c r="P64" s="508"/>
      <c r="Q64" s="508"/>
      <c r="R64" s="508"/>
      <c r="S64" s="508"/>
      <c r="T64" s="508"/>
      <c r="U64" s="508"/>
      <c r="V64" s="508"/>
      <c r="W64" s="508"/>
      <c r="X64" s="508"/>
      <c r="Y64" s="508"/>
      <c r="Z64" s="508"/>
    </row>
    <row r="65" ht="19.5" customHeight="1">
      <c r="A65" s="508"/>
      <c r="B65" s="509" t="s">
        <v>764</v>
      </c>
      <c r="C65" s="509" t="s">
        <v>765</v>
      </c>
      <c r="D65" s="509" t="s">
        <v>540</v>
      </c>
      <c r="E65" s="509" t="s">
        <v>541</v>
      </c>
      <c r="F65" s="509" t="s">
        <v>570</v>
      </c>
      <c r="G65" s="510">
        <v>43488.0</v>
      </c>
      <c r="H65" s="509" t="s">
        <v>766</v>
      </c>
      <c r="I65" s="509" t="s">
        <v>767</v>
      </c>
      <c r="J65" s="511">
        <v>29.0</v>
      </c>
      <c r="K65" s="511">
        <v>6900000.0</v>
      </c>
      <c r="L65" s="512">
        <f t="shared" si="1"/>
        <v>237931.0345</v>
      </c>
      <c r="M65" s="513"/>
      <c r="N65" s="508"/>
      <c r="O65" s="508"/>
      <c r="P65" s="508"/>
      <c r="Q65" s="508"/>
      <c r="R65" s="508"/>
      <c r="S65" s="508"/>
      <c r="T65" s="508"/>
      <c r="U65" s="508"/>
      <c r="V65" s="508"/>
      <c r="W65" s="508"/>
      <c r="X65" s="508"/>
      <c r="Y65" s="508"/>
      <c r="Z65" s="508"/>
    </row>
    <row r="66" ht="19.5" customHeight="1">
      <c r="A66" s="508"/>
      <c r="B66" s="509"/>
      <c r="C66" s="509"/>
      <c r="D66" s="509"/>
      <c r="E66" s="509"/>
      <c r="F66" s="509"/>
      <c r="G66" s="510"/>
      <c r="H66" s="509"/>
      <c r="I66" s="509"/>
      <c r="J66" s="511"/>
      <c r="K66" s="511"/>
      <c r="L66" s="512"/>
      <c r="M66" s="513"/>
      <c r="N66" s="508"/>
      <c r="O66" s="508"/>
      <c r="P66" s="508"/>
      <c r="Q66" s="508"/>
      <c r="R66" s="508"/>
      <c r="S66" s="508"/>
      <c r="T66" s="508"/>
      <c r="U66" s="508"/>
      <c r="V66" s="508"/>
      <c r="W66" s="508"/>
      <c r="X66" s="508"/>
      <c r="Y66" s="508"/>
      <c r="Z66" s="508"/>
    </row>
    <row r="67" ht="19.5" customHeight="1">
      <c r="A67" s="508"/>
      <c r="B67" s="514" t="s">
        <v>768</v>
      </c>
      <c r="C67" s="514"/>
      <c r="D67" s="514"/>
      <c r="E67" s="514"/>
      <c r="F67" s="514"/>
      <c r="G67" s="514"/>
      <c r="H67" s="514"/>
      <c r="I67" s="514"/>
      <c r="J67" s="515">
        <f t="shared" ref="J67:K67" si="2">SUM(J8:J66)</f>
        <v>5802</v>
      </c>
      <c r="K67" s="515">
        <f t="shared" si="2"/>
        <v>3060062680</v>
      </c>
      <c r="L67" s="515">
        <f>+K67/J67</f>
        <v>527415.1465</v>
      </c>
      <c r="M67" s="516">
        <f>+AVERAGE(M8:M66)</f>
        <v>0.0529875</v>
      </c>
      <c r="N67" s="514"/>
      <c r="O67" s="508"/>
      <c r="P67" s="508"/>
      <c r="Q67" s="508"/>
      <c r="R67" s="508"/>
      <c r="S67" s="508"/>
      <c r="T67" s="508"/>
      <c r="U67" s="508"/>
      <c r="V67" s="508"/>
      <c r="W67" s="508"/>
      <c r="X67" s="508"/>
      <c r="Y67" s="508"/>
      <c r="Z67" s="508"/>
    </row>
    <row r="68" ht="4.5" customHeight="1">
      <c r="A68" s="508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8"/>
      <c r="Q68" s="508"/>
      <c r="R68" s="508"/>
      <c r="S68" s="508"/>
      <c r="T68" s="508"/>
      <c r="U68" s="508"/>
      <c r="V68" s="508"/>
      <c r="W68" s="508"/>
      <c r="X68" s="508"/>
      <c r="Y68" s="508"/>
      <c r="Z68" s="508"/>
    </row>
    <row r="69" ht="19.5" customHeight="1">
      <c r="A69" s="508"/>
      <c r="B69" s="517" t="s">
        <v>769</v>
      </c>
      <c r="C69" s="517"/>
      <c r="D69" s="517"/>
      <c r="E69" s="517"/>
      <c r="F69" s="517"/>
      <c r="G69" s="517"/>
      <c r="H69" s="517"/>
      <c r="I69" s="517"/>
      <c r="J69" s="518">
        <f>Model!C9</f>
        <v>132</v>
      </c>
      <c r="K69" s="518">
        <f>Model!C21</f>
        <v>36436801.58</v>
      </c>
      <c r="L69" s="519">
        <f>+K69/$J$69</f>
        <v>276036.3756</v>
      </c>
      <c r="M69" s="520"/>
      <c r="N69" s="517"/>
      <c r="O69" s="508"/>
      <c r="P69" s="508"/>
      <c r="Q69" s="508"/>
      <c r="R69" s="508"/>
      <c r="S69" s="508"/>
      <c r="T69" s="508"/>
      <c r="U69" s="508"/>
      <c r="V69" s="508"/>
      <c r="W69" s="508"/>
      <c r="X69" s="508"/>
      <c r="Y69" s="508"/>
      <c r="Z69" s="508"/>
    </row>
    <row r="70" ht="19.5" customHeight="1">
      <c r="A70" s="508"/>
      <c r="B70" s="508"/>
      <c r="C70" s="508"/>
      <c r="D70" s="508"/>
      <c r="E70" s="508"/>
      <c r="F70" s="508"/>
      <c r="G70" s="508"/>
      <c r="H70" s="508"/>
      <c r="I70" s="508"/>
      <c r="J70" s="508"/>
      <c r="K70" s="512"/>
      <c r="L70" s="512"/>
      <c r="M70" s="508"/>
      <c r="N70" s="508"/>
      <c r="O70" s="508"/>
      <c r="P70" s="508"/>
      <c r="Q70" s="508"/>
      <c r="R70" s="508"/>
      <c r="S70" s="508"/>
      <c r="T70" s="508"/>
      <c r="U70" s="508"/>
      <c r="V70" s="508"/>
      <c r="W70" s="508"/>
      <c r="X70" s="508"/>
      <c r="Y70" s="508"/>
      <c r="Z70" s="508"/>
    </row>
    <row r="71" ht="19.5" customHeight="1">
      <c r="A71" s="508"/>
      <c r="B71" s="521" t="s">
        <v>770</v>
      </c>
      <c r="C71" s="521"/>
      <c r="D71" s="521"/>
      <c r="E71" s="521"/>
      <c r="F71" s="521"/>
      <c r="G71" s="521"/>
      <c r="H71" s="521"/>
      <c r="I71" s="521"/>
      <c r="J71" s="521"/>
      <c r="K71" s="522">
        <f>SUM(K69:K70)</f>
        <v>36436801.58</v>
      </c>
      <c r="L71" s="522">
        <f>+K71/$J$69</f>
        <v>276036.3756</v>
      </c>
      <c r="M71" s="523" t="str">
        <f>+H74/K71</f>
        <v>#REF!</v>
      </c>
      <c r="N71" s="521"/>
      <c r="O71" s="508"/>
      <c r="P71" s="508"/>
      <c r="Q71" s="508"/>
      <c r="R71" s="508"/>
      <c r="S71" s="508"/>
      <c r="T71" s="508"/>
      <c r="U71" s="508"/>
      <c r="V71" s="508"/>
      <c r="W71" s="508"/>
      <c r="X71" s="508"/>
      <c r="Y71" s="508"/>
      <c r="Z71" s="508"/>
    </row>
    <row r="72" ht="15.0" customHeight="1">
      <c r="A72" s="357"/>
      <c r="B72" s="357"/>
      <c r="C72" s="357"/>
      <c r="D72" s="357"/>
      <c r="E72" s="357"/>
      <c r="F72" s="357"/>
      <c r="G72" s="357"/>
      <c r="H72" s="357"/>
      <c r="I72" s="357"/>
      <c r="J72" s="357"/>
      <c r="K72" s="357"/>
      <c r="L72" s="357"/>
      <c r="M72" s="357"/>
      <c r="N72" s="357"/>
      <c r="O72" s="357"/>
      <c r="P72" s="357"/>
      <c r="Q72" s="357"/>
      <c r="R72" s="357"/>
      <c r="S72" s="357"/>
      <c r="T72" s="357"/>
      <c r="U72" s="357"/>
      <c r="V72" s="357"/>
      <c r="W72" s="357"/>
      <c r="X72" s="357"/>
      <c r="Y72" s="357"/>
      <c r="Z72" s="357"/>
    </row>
    <row r="73" ht="15.0" customHeight="1">
      <c r="A73" s="363"/>
      <c r="B73" s="363" t="s">
        <v>771</v>
      </c>
      <c r="C73" s="363"/>
      <c r="D73" s="363"/>
      <c r="E73" s="363"/>
      <c r="F73" s="363"/>
      <c r="G73" s="363"/>
      <c r="H73" s="524" t="str">
        <f>+#REF!</f>
        <v>#REF!</v>
      </c>
      <c r="I73" s="363"/>
      <c r="J73" s="363"/>
      <c r="K73" s="363"/>
      <c r="L73" s="363"/>
      <c r="M73" s="363"/>
      <c r="N73" s="363"/>
      <c r="O73" s="363"/>
      <c r="P73" s="363"/>
      <c r="Q73" s="363"/>
      <c r="R73" s="363"/>
      <c r="S73" s="363"/>
      <c r="T73" s="363"/>
      <c r="U73" s="363"/>
      <c r="V73" s="363"/>
      <c r="W73" s="363"/>
      <c r="X73" s="363"/>
      <c r="Y73" s="363"/>
      <c r="Z73" s="363"/>
    </row>
    <row r="74" ht="15.0" customHeight="1">
      <c r="A74" s="363"/>
      <c r="B74" s="363" t="s">
        <v>772</v>
      </c>
      <c r="C74" s="363"/>
      <c r="D74" s="363"/>
      <c r="E74" s="363"/>
      <c r="F74" s="363"/>
      <c r="G74" s="363"/>
      <c r="H74" s="524" t="str">
        <f>+#REF!+#REF!</f>
        <v>#REF!</v>
      </c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</row>
    <row r="75" ht="12.75" customHeight="1">
      <c r="A75" s="357"/>
      <c r="B75" s="357"/>
      <c r="C75" s="357"/>
      <c r="D75" s="357"/>
      <c r="E75" s="357"/>
      <c r="F75" s="357"/>
      <c r="G75" s="357"/>
      <c r="H75" s="357"/>
      <c r="I75" s="357"/>
      <c r="J75" s="357"/>
      <c r="K75" s="357"/>
      <c r="L75" s="357"/>
      <c r="M75" s="357"/>
      <c r="N75" s="357"/>
      <c r="O75" s="357"/>
      <c r="P75" s="357"/>
      <c r="Q75" s="357"/>
      <c r="R75" s="357"/>
      <c r="S75" s="357"/>
      <c r="T75" s="357"/>
      <c r="U75" s="357"/>
      <c r="V75" s="357"/>
      <c r="W75" s="357"/>
      <c r="X75" s="357"/>
      <c r="Y75" s="357"/>
      <c r="Z75" s="357"/>
    </row>
    <row r="76" ht="12.75" customHeight="1">
      <c r="A76" s="357"/>
      <c r="B76" s="357"/>
      <c r="C76" s="357"/>
      <c r="D76" s="357"/>
      <c r="E76" s="357"/>
      <c r="F76" s="357"/>
      <c r="G76" s="357"/>
      <c r="H76" s="357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  <c r="U76" s="357"/>
      <c r="V76" s="357"/>
      <c r="W76" s="357"/>
      <c r="X76" s="357"/>
      <c r="Y76" s="357"/>
      <c r="Z76" s="357"/>
    </row>
    <row r="77" ht="12.75" customHeight="1">
      <c r="A77" s="357"/>
      <c r="B77" s="357"/>
      <c r="C77" s="357"/>
      <c r="D77" s="357"/>
      <c r="E77" s="357"/>
      <c r="F77" s="357"/>
      <c r="G77" s="357"/>
      <c r="H77" s="357"/>
      <c r="I77" s="357"/>
      <c r="J77" s="357"/>
      <c r="K77" s="357"/>
      <c r="L77" s="357"/>
      <c r="M77" s="357"/>
      <c r="N77" s="357"/>
      <c r="O77" s="357"/>
      <c r="P77" s="357"/>
      <c r="Q77" s="357"/>
      <c r="R77" s="357"/>
      <c r="S77" s="357"/>
      <c r="T77" s="357"/>
      <c r="U77" s="357"/>
      <c r="V77" s="357"/>
      <c r="W77" s="357"/>
      <c r="X77" s="357"/>
      <c r="Y77" s="357"/>
      <c r="Z77" s="357"/>
    </row>
    <row r="78" ht="12.75" customHeight="1">
      <c r="A78" s="357"/>
      <c r="B78" s="357"/>
      <c r="C78" s="357"/>
      <c r="D78" s="357"/>
      <c r="E78" s="357"/>
      <c r="F78" s="357"/>
      <c r="G78" s="357"/>
      <c r="H78" s="357"/>
      <c r="I78" s="357"/>
      <c r="J78" s="357"/>
      <c r="K78" s="357"/>
      <c r="L78" s="357"/>
      <c r="M78" s="357"/>
      <c r="N78" s="357"/>
      <c r="O78" s="357"/>
      <c r="P78" s="357"/>
      <c r="Q78" s="357"/>
      <c r="R78" s="357"/>
      <c r="S78" s="357"/>
      <c r="T78" s="357"/>
      <c r="U78" s="357"/>
      <c r="V78" s="357"/>
      <c r="W78" s="357"/>
      <c r="X78" s="357"/>
      <c r="Y78" s="357"/>
      <c r="Z78" s="357"/>
    </row>
    <row r="79" ht="12.75" customHeight="1">
      <c r="A79" s="357"/>
      <c r="B79" s="357"/>
      <c r="C79" s="357"/>
      <c r="D79" s="357"/>
      <c r="E79" s="357"/>
      <c r="F79" s="357"/>
      <c r="G79" s="357"/>
      <c r="H79" s="357"/>
      <c r="I79" s="357"/>
      <c r="J79" s="357"/>
      <c r="K79" s="357"/>
      <c r="L79" s="357"/>
      <c r="M79" s="357"/>
      <c r="N79" s="357"/>
      <c r="O79" s="357"/>
      <c r="P79" s="357"/>
      <c r="Q79" s="357"/>
      <c r="R79" s="357"/>
      <c r="S79" s="357"/>
      <c r="T79" s="357"/>
      <c r="U79" s="357"/>
      <c r="V79" s="357"/>
      <c r="W79" s="357"/>
      <c r="X79" s="357"/>
      <c r="Y79" s="357"/>
      <c r="Z79" s="357"/>
    </row>
    <row r="80" ht="12.75" customHeight="1">
      <c r="A80" s="357"/>
      <c r="B80" s="357"/>
      <c r="C80" s="357"/>
      <c r="D80" s="357"/>
      <c r="E80" s="357"/>
      <c r="F80" s="357"/>
      <c r="G80" s="357"/>
      <c r="H80" s="357"/>
      <c r="I80" s="357"/>
      <c r="J80" s="357"/>
      <c r="K80" s="357"/>
      <c r="L80" s="357"/>
      <c r="M80" s="357"/>
      <c r="N80" s="357"/>
      <c r="O80" s="357"/>
      <c r="P80" s="357"/>
      <c r="Q80" s="357"/>
      <c r="R80" s="357"/>
      <c r="S80" s="357"/>
      <c r="T80" s="357"/>
      <c r="U80" s="357"/>
      <c r="V80" s="357"/>
      <c r="W80" s="357"/>
      <c r="X80" s="357"/>
      <c r="Y80" s="357"/>
      <c r="Z80" s="357"/>
    </row>
    <row r="81" ht="12.75" customHeight="1">
      <c r="A81" s="357"/>
      <c r="B81" s="357"/>
      <c r="C81" s="357"/>
      <c r="D81" s="357"/>
      <c r="E81" s="357"/>
      <c r="F81" s="357"/>
      <c r="G81" s="357"/>
      <c r="H81" s="357"/>
      <c r="I81" s="357"/>
      <c r="J81" s="357"/>
      <c r="K81" s="357"/>
      <c r="L81" s="357"/>
      <c r="M81" s="357"/>
      <c r="N81" s="357"/>
      <c r="O81" s="357"/>
      <c r="P81" s="357"/>
      <c r="Q81" s="357"/>
      <c r="R81" s="357"/>
      <c r="S81" s="357"/>
      <c r="T81" s="357"/>
      <c r="U81" s="357"/>
      <c r="V81" s="357"/>
      <c r="W81" s="357"/>
      <c r="X81" s="357"/>
      <c r="Y81" s="357"/>
      <c r="Z81" s="357"/>
    </row>
    <row r="82" ht="12.75" customHeight="1">
      <c r="A82" s="357"/>
      <c r="B82" s="357"/>
      <c r="C82" s="357"/>
      <c r="D82" s="357"/>
      <c r="E82" s="357"/>
      <c r="F82" s="357"/>
      <c r="G82" s="357"/>
      <c r="H82" s="357"/>
      <c r="I82" s="357"/>
      <c r="J82" s="357"/>
      <c r="K82" s="357"/>
      <c r="L82" s="357"/>
      <c r="M82" s="357"/>
      <c r="N82" s="357"/>
      <c r="O82" s="357"/>
      <c r="P82" s="357"/>
      <c r="Q82" s="357"/>
      <c r="R82" s="357"/>
      <c r="S82" s="357"/>
      <c r="T82" s="357"/>
      <c r="U82" s="357"/>
      <c r="V82" s="357"/>
      <c r="W82" s="357"/>
      <c r="X82" s="357"/>
      <c r="Y82" s="357"/>
      <c r="Z82" s="357"/>
    </row>
    <row r="83" ht="12.75" customHeight="1">
      <c r="A83" s="357"/>
      <c r="B83" s="357"/>
      <c r="C83" s="357"/>
      <c r="D83" s="357"/>
      <c r="E83" s="357"/>
      <c r="F83" s="357"/>
      <c r="G83" s="357"/>
      <c r="H83" s="357"/>
      <c r="I83" s="357"/>
      <c r="J83" s="357"/>
      <c r="K83" s="357"/>
      <c r="L83" s="357"/>
      <c r="M83" s="357"/>
      <c r="N83" s="357"/>
      <c r="O83" s="357"/>
      <c r="P83" s="357"/>
      <c r="Q83" s="357"/>
      <c r="R83" s="357"/>
      <c r="S83" s="357"/>
      <c r="T83" s="357"/>
      <c r="U83" s="357"/>
      <c r="V83" s="357"/>
      <c r="W83" s="357"/>
      <c r="X83" s="357"/>
      <c r="Y83" s="357"/>
      <c r="Z83" s="357"/>
    </row>
    <row r="84" ht="12.75" customHeight="1">
      <c r="A84" s="357"/>
      <c r="B84" s="357"/>
      <c r="C84" s="357"/>
      <c r="D84" s="357"/>
      <c r="E84" s="357"/>
      <c r="F84" s="357"/>
      <c r="G84" s="357"/>
      <c r="H84" s="357"/>
      <c r="I84" s="357"/>
      <c r="J84" s="357"/>
      <c r="K84" s="357"/>
      <c r="L84" s="357"/>
      <c r="M84" s="357"/>
      <c r="N84" s="357"/>
      <c r="O84" s="357"/>
      <c r="P84" s="357"/>
      <c r="Q84" s="357"/>
      <c r="R84" s="357"/>
      <c r="S84" s="357"/>
      <c r="T84" s="357"/>
      <c r="U84" s="357"/>
      <c r="V84" s="357"/>
      <c r="W84" s="357"/>
      <c r="X84" s="357"/>
      <c r="Y84" s="357"/>
      <c r="Z84" s="357"/>
    </row>
    <row r="85" ht="12.75" customHeight="1">
      <c r="A85" s="357"/>
      <c r="B85" s="357"/>
      <c r="C85" s="357"/>
      <c r="D85" s="357"/>
      <c r="E85" s="357"/>
      <c r="F85" s="357"/>
      <c r="G85" s="357"/>
      <c r="H85" s="357"/>
      <c r="I85" s="357"/>
      <c r="J85" s="357"/>
      <c r="K85" s="357"/>
      <c r="L85" s="357"/>
      <c r="M85" s="357"/>
      <c r="N85" s="357"/>
      <c r="O85" s="357"/>
      <c r="P85" s="357"/>
      <c r="Q85" s="357"/>
      <c r="R85" s="357"/>
      <c r="S85" s="357"/>
      <c r="T85" s="357"/>
      <c r="U85" s="357"/>
      <c r="V85" s="357"/>
      <c r="W85" s="357"/>
      <c r="X85" s="357"/>
      <c r="Y85" s="357"/>
      <c r="Z85" s="357"/>
    </row>
    <row r="86" ht="12.75" customHeight="1">
      <c r="A86" s="357"/>
      <c r="B86" s="357"/>
      <c r="C86" s="357"/>
      <c r="D86" s="357"/>
      <c r="E86" s="357"/>
      <c r="F86" s="357"/>
      <c r="G86" s="357"/>
      <c r="H86" s="357"/>
      <c r="I86" s="357"/>
      <c r="J86" s="357"/>
      <c r="K86" s="357"/>
      <c r="L86" s="357"/>
      <c r="M86" s="357"/>
      <c r="N86" s="357"/>
      <c r="O86" s="357"/>
      <c r="P86" s="357"/>
      <c r="Q86" s="357"/>
      <c r="R86" s="357"/>
      <c r="S86" s="357"/>
      <c r="T86" s="357"/>
      <c r="U86" s="357"/>
      <c r="V86" s="357"/>
      <c r="W86" s="357"/>
      <c r="X86" s="357"/>
      <c r="Y86" s="357"/>
      <c r="Z86" s="357"/>
    </row>
    <row r="87" ht="12.75" customHeight="1">
      <c r="A87" s="357"/>
      <c r="B87" s="357"/>
      <c r="C87" s="357"/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</row>
    <row r="88" ht="12.75" customHeight="1">
      <c r="A88" s="357"/>
      <c r="B88" s="357"/>
      <c r="C88" s="357"/>
      <c r="D88" s="357"/>
      <c r="E88" s="357"/>
      <c r="F88" s="357"/>
      <c r="G88" s="357"/>
      <c r="H88" s="357"/>
      <c r="I88" s="357"/>
      <c r="J88" s="357"/>
      <c r="K88" s="357"/>
      <c r="L88" s="357"/>
      <c r="M88" s="357"/>
      <c r="N88" s="357"/>
      <c r="O88" s="357"/>
      <c r="P88" s="357"/>
      <c r="Q88" s="357"/>
      <c r="R88" s="357"/>
      <c r="S88" s="357"/>
      <c r="T88" s="357"/>
      <c r="U88" s="357"/>
      <c r="V88" s="357"/>
      <c r="W88" s="357"/>
      <c r="X88" s="357"/>
      <c r="Y88" s="357"/>
      <c r="Z88" s="357"/>
    </row>
    <row r="89" ht="12.75" customHeight="1">
      <c r="A89" s="357"/>
      <c r="B89" s="357"/>
      <c r="C89" s="357"/>
      <c r="D89" s="357"/>
      <c r="E89" s="357"/>
      <c r="F89" s="357"/>
      <c r="G89" s="357"/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</row>
    <row r="90" ht="12.75" customHeight="1">
      <c r="A90" s="357"/>
      <c r="B90" s="357"/>
      <c r="C90" s="357"/>
      <c r="D90" s="357"/>
      <c r="E90" s="357"/>
      <c r="F90" s="357"/>
      <c r="G90" s="357"/>
      <c r="H90" s="357"/>
      <c r="I90" s="357"/>
      <c r="J90" s="357"/>
      <c r="K90" s="357"/>
      <c r="L90" s="357"/>
      <c r="M90" s="357"/>
      <c r="N90" s="357"/>
      <c r="O90" s="357"/>
      <c r="P90" s="357"/>
      <c r="Q90" s="357"/>
      <c r="R90" s="357"/>
      <c r="S90" s="357"/>
      <c r="T90" s="357"/>
      <c r="U90" s="357"/>
      <c r="V90" s="357"/>
      <c r="W90" s="357"/>
      <c r="X90" s="357"/>
      <c r="Y90" s="357"/>
      <c r="Z90" s="357"/>
    </row>
    <row r="91" ht="12.75" customHeight="1">
      <c r="A91" s="357"/>
      <c r="B91" s="357"/>
      <c r="C91" s="357"/>
      <c r="D91" s="357"/>
      <c r="E91" s="357"/>
      <c r="F91" s="357"/>
      <c r="G91" s="357"/>
      <c r="H91" s="357"/>
      <c r="I91" s="357"/>
      <c r="J91" s="357"/>
      <c r="K91" s="357"/>
      <c r="L91" s="357"/>
      <c r="M91" s="357"/>
      <c r="N91" s="357"/>
      <c r="O91" s="357"/>
      <c r="P91" s="357"/>
      <c r="Q91" s="357"/>
      <c r="R91" s="357"/>
      <c r="S91" s="357"/>
      <c r="T91" s="357"/>
      <c r="U91" s="357"/>
      <c r="V91" s="357"/>
      <c r="W91" s="357"/>
      <c r="X91" s="357"/>
      <c r="Y91" s="357"/>
      <c r="Z91" s="357"/>
    </row>
    <row r="92" ht="12.75" customHeight="1">
      <c r="A92" s="357"/>
      <c r="B92" s="357"/>
      <c r="C92" s="357"/>
      <c r="D92" s="357"/>
      <c r="E92" s="357"/>
      <c r="F92" s="357"/>
      <c r="G92" s="357"/>
      <c r="H92" s="357"/>
      <c r="I92" s="357"/>
      <c r="J92" s="357"/>
      <c r="K92" s="357"/>
      <c r="L92" s="357"/>
      <c r="M92" s="357"/>
      <c r="N92" s="357"/>
      <c r="O92" s="357"/>
      <c r="P92" s="357"/>
      <c r="Q92" s="357"/>
      <c r="R92" s="357"/>
      <c r="S92" s="357"/>
      <c r="T92" s="357"/>
      <c r="U92" s="357"/>
      <c r="V92" s="357"/>
      <c r="W92" s="357"/>
      <c r="X92" s="357"/>
      <c r="Y92" s="357"/>
      <c r="Z92" s="357"/>
    </row>
    <row r="93" ht="12.75" customHeight="1">
      <c r="A93" s="357"/>
      <c r="B93" s="357"/>
      <c r="C93" s="357"/>
      <c r="D93" s="357"/>
      <c r="E93" s="357"/>
      <c r="F93" s="357"/>
      <c r="G93" s="357"/>
      <c r="H93" s="357"/>
      <c r="I93" s="357"/>
      <c r="J93" s="357"/>
      <c r="K93" s="357"/>
      <c r="L93" s="357"/>
      <c r="M93" s="357"/>
      <c r="N93" s="357"/>
      <c r="O93" s="357"/>
      <c r="P93" s="357"/>
      <c r="Q93" s="357"/>
      <c r="R93" s="357"/>
      <c r="S93" s="357"/>
      <c r="T93" s="357"/>
      <c r="U93" s="357"/>
      <c r="V93" s="357"/>
      <c r="W93" s="357"/>
      <c r="X93" s="357"/>
      <c r="Y93" s="357"/>
      <c r="Z93" s="357"/>
    </row>
    <row r="94" ht="12.75" customHeight="1">
      <c r="A94" s="357"/>
      <c r="B94" s="357"/>
      <c r="C94" s="357"/>
      <c r="D94" s="357"/>
      <c r="E94" s="357"/>
      <c r="F94" s="357"/>
      <c r="G94" s="357"/>
      <c r="H94" s="357"/>
      <c r="I94" s="357"/>
      <c r="J94" s="357"/>
      <c r="K94" s="357"/>
      <c r="L94" s="357"/>
      <c r="M94" s="357"/>
      <c r="N94" s="357"/>
      <c r="O94" s="357"/>
      <c r="P94" s="357"/>
      <c r="Q94" s="357"/>
      <c r="R94" s="357"/>
      <c r="S94" s="357"/>
      <c r="T94" s="357"/>
      <c r="U94" s="357"/>
      <c r="V94" s="357"/>
      <c r="W94" s="357"/>
      <c r="X94" s="357"/>
      <c r="Y94" s="357"/>
      <c r="Z94" s="357"/>
    </row>
    <row r="95" ht="12.75" customHeight="1">
      <c r="A95" s="357"/>
      <c r="B95" s="357"/>
      <c r="C95" s="357"/>
      <c r="D95" s="357"/>
      <c r="E95" s="357"/>
      <c r="F95" s="357"/>
      <c r="G95" s="357"/>
      <c r="H95" s="357"/>
      <c r="I95" s="357"/>
      <c r="J95" s="357"/>
      <c r="K95" s="357"/>
      <c r="L95" s="357"/>
      <c r="M95" s="357"/>
      <c r="N95" s="357"/>
      <c r="O95" s="357"/>
      <c r="P95" s="357"/>
      <c r="Q95" s="357"/>
      <c r="R95" s="357"/>
      <c r="S95" s="357"/>
      <c r="T95" s="357"/>
      <c r="U95" s="357"/>
      <c r="V95" s="357"/>
      <c r="W95" s="357"/>
      <c r="X95" s="357"/>
      <c r="Y95" s="357"/>
      <c r="Z95" s="357"/>
    </row>
    <row r="96" ht="12.75" customHeight="1">
      <c r="A96" s="357"/>
      <c r="B96" s="357"/>
      <c r="C96" s="357"/>
      <c r="D96" s="357"/>
      <c r="E96" s="357"/>
      <c r="F96" s="357"/>
      <c r="G96" s="357"/>
      <c r="H96" s="357"/>
      <c r="I96" s="357"/>
      <c r="J96" s="357"/>
      <c r="K96" s="357"/>
      <c r="L96" s="357"/>
      <c r="M96" s="357"/>
      <c r="N96" s="357"/>
      <c r="O96" s="357"/>
      <c r="P96" s="357"/>
      <c r="Q96" s="357"/>
      <c r="R96" s="357"/>
      <c r="S96" s="357"/>
      <c r="T96" s="357"/>
      <c r="U96" s="357"/>
      <c r="V96" s="357"/>
      <c r="W96" s="357"/>
      <c r="X96" s="357"/>
      <c r="Y96" s="357"/>
      <c r="Z96" s="357"/>
    </row>
    <row r="97" ht="12.75" customHeight="1">
      <c r="A97" s="357"/>
      <c r="B97" s="357"/>
      <c r="C97" s="357"/>
      <c r="D97" s="357"/>
      <c r="E97" s="357"/>
      <c r="F97" s="357"/>
      <c r="G97" s="357"/>
      <c r="H97" s="357"/>
      <c r="I97" s="357"/>
      <c r="J97" s="357"/>
      <c r="K97" s="357"/>
      <c r="L97" s="357"/>
      <c r="M97" s="357"/>
      <c r="N97" s="357"/>
      <c r="O97" s="357"/>
      <c r="P97" s="357"/>
      <c r="Q97" s="357"/>
      <c r="R97" s="357"/>
      <c r="S97" s="357"/>
      <c r="T97" s="357"/>
      <c r="U97" s="357"/>
      <c r="V97" s="357"/>
      <c r="W97" s="357"/>
      <c r="X97" s="357"/>
      <c r="Y97" s="357"/>
      <c r="Z97" s="357"/>
    </row>
    <row r="98" ht="12.75" customHeight="1">
      <c r="A98" s="357"/>
      <c r="B98" s="357"/>
      <c r="C98" s="357"/>
      <c r="D98" s="357"/>
      <c r="E98" s="357"/>
      <c r="F98" s="357"/>
      <c r="G98" s="357"/>
      <c r="H98" s="357"/>
      <c r="I98" s="357"/>
      <c r="J98" s="357"/>
      <c r="K98" s="357"/>
      <c r="L98" s="357"/>
      <c r="M98" s="357"/>
      <c r="N98" s="357"/>
      <c r="O98" s="357"/>
      <c r="P98" s="357"/>
      <c r="Q98" s="357"/>
      <c r="R98" s="357"/>
      <c r="S98" s="357"/>
      <c r="T98" s="357"/>
      <c r="U98" s="357"/>
      <c r="V98" s="357"/>
      <c r="W98" s="357"/>
      <c r="X98" s="357"/>
      <c r="Y98" s="357"/>
      <c r="Z98" s="357"/>
    </row>
    <row r="99" ht="12.75" customHeight="1">
      <c r="A99" s="357"/>
      <c r="B99" s="357"/>
      <c r="C99" s="357"/>
      <c r="D99" s="357"/>
      <c r="E99" s="357"/>
      <c r="F99" s="357"/>
      <c r="G99" s="357"/>
      <c r="H99" s="357"/>
      <c r="I99" s="357"/>
      <c r="J99" s="357"/>
      <c r="K99" s="357"/>
      <c r="L99" s="357"/>
      <c r="M99" s="357"/>
      <c r="N99" s="357"/>
      <c r="O99" s="357"/>
      <c r="P99" s="357"/>
      <c r="Q99" s="357"/>
      <c r="R99" s="357"/>
      <c r="S99" s="357"/>
      <c r="T99" s="357"/>
      <c r="U99" s="357"/>
      <c r="V99" s="357"/>
      <c r="W99" s="357"/>
      <c r="X99" s="357"/>
      <c r="Y99" s="357"/>
      <c r="Z99" s="357"/>
    </row>
    <row r="100" ht="12.75" customHeight="1">
      <c r="A100" s="357"/>
      <c r="B100" s="357"/>
      <c r="C100" s="357"/>
      <c r="D100" s="357"/>
      <c r="E100" s="357"/>
      <c r="F100" s="357"/>
      <c r="G100" s="357"/>
      <c r="H100" s="357"/>
      <c r="I100" s="357"/>
      <c r="J100" s="357"/>
      <c r="K100" s="357"/>
      <c r="L100" s="357"/>
      <c r="M100" s="357"/>
      <c r="N100" s="357"/>
      <c r="O100" s="357"/>
      <c r="P100" s="357"/>
      <c r="Q100" s="357"/>
      <c r="R100" s="357"/>
      <c r="S100" s="357"/>
      <c r="T100" s="357"/>
      <c r="U100" s="357"/>
      <c r="V100" s="357"/>
      <c r="W100" s="357"/>
      <c r="X100" s="357"/>
      <c r="Y100" s="357"/>
      <c r="Z100" s="357"/>
    </row>
    <row r="101" ht="12.75" customHeight="1">
      <c r="A101" s="357"/>
      <c r="B101" s="357"/>
      <c r="C101" s="357"/>
      <c r="D101" s="357"/>
      <c r="E101" s="357"/>
      <c r="F101" s="357"/>
      <c r="G101" s="357"/>
      <c r="H101" s="357"/>
      <c r="I101" s="357"/>
      <c r="J101" s="357"/>
      <c r="K101" s="357"/>
      <c r="L101" s="357"/>
      <c r="M101" s="357"/>
      <c r="N101" s="357"/>
      <c r="O101" s="357"/>
      <c r="P101" s="357"/>
      <c r="Q101" s="357"/>
      <c r="R101" s="357"/>
      <c r="S101" s="357"/>
      <c r="T101" s="357"/>
      <c r="U101" s="357"/>
      <c r="V101" s="357"/>
      <c r="W101" s="357"/>
      <c r="X101" s="357"/>
      <c r="Y101" s="357"/>
      <c r="Z101" s="357"/>
    </row>
    <row r="102" ht="12.75" customHeight="1">
      <c r="A102" s="357"/>
      <c r="B102" s="357"/>
      <c r="C102" s="357"/>
      <c r="D102" s="357"/>
      <c r="E102" s="357"/>
      <c r="F102" s="357"/>
      <c r="G102" s="357"/>
      <c r="H102" s="357"/>
      <c r="I102" s="357"/>
      <c r="J102" s="357"/>
      <c r="K102" s="357"/>
      <c r="L102" s="357"/>
      <c r="M102" s="357"/>
      <c r="N102" s="357"/>
      <c r="O102" s="357"/>
      <c r="P102" s="357"/>
      <c r="Q102" s="357"/>
      <c r="R102" s="357"/>
      <c r="S102" s="357"/>
      <c r="T102" s="357"/>
      <c r="U102" s="357"/>
      <c r="V102" s="357"/>
      <c r="W102" s="357"/>
      <c r="X102" s="357"/>
      <c r="Y102" s="357"/>
      <c r="Z102" s="357"/>
    </row>
    <row r="103" ht="12.75" customHeight="1">
      <c r="A103" s="357"/>
      <c r="B103" s="357"/>
      <c r="C103" s="357"/>
      <c r="D103" s="357"/>
      <c r="E103" s="357"/>
      <c r="F103" s="357"/>
      <c r="G103" s="357"/>
      <c r="H103" s="357"/>
      <c r="I103" s="357"/>
      <c r="J103" s="357"/>
      <c r="K103" s="357"/>
      <c r="L103" s="357"/>
      <c r="M103" s="357"/>
      <c r="N103" s="357"/>
      <c r="O103" s="357"/>
      <c r="P103" s="357"/>
      <c r="Q103" s="357"/>
      <c r="R103" s="357"/>
      <c r="S103" s="357"/>
      <c r="T103" s="357"/>
      <c r="U103" s="357"/>
      <c r="V103" s="357"/>
      <c r="W103" s="357"/>
      <c r="X103" s="357"/>
      <c r="Y103" s="357"/>
      <c r="Z103" s="357"/>
    </row>
    <row r="104" ht="12.75" customHeight="1">
      <c r="A104" s="357"/>
      <c r="B104" s="357"/>
      <c r="C104" s="357"/>
      <c r="D104" s="357"/>
      <c r="E104" s="357"/>
      <c r="F104" s="357"/>
      <c r="G104" s="357"/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</row>
    <row r="105" ht="12.75" customHeight="1">
      <c r="A105" s="357"/>
      <c r="B105" s="357"/>
      <c r="C105" s="357"/>
      <c r="D105" s="357"/>
      <c r="E105" s="357"/>
      <c r="F105" s="357"/>
      <c r="G105" s="357"/>
      <c r="H105" s="357"/>
      <c r="I105" s="357"/>
      <c r="J105" s="357"/>
      <c r="K105" s="357"/>
      <c r="L105" s="357"/>
      <c r="M105" s="357"/>
      <c r="N105" s="357"/>
      <c r="O105" s="357"/>
      <c r="P105" s="357"/>
      <c r="Q105" s="357"/>
      <c r="R105" s="357"/>
      <c r="S105" s="357"/>
      <c r="T105" s="357"/>
      <c r="U105" s="357"/>
      <c r="V105" s="357"/>
      <c r="W105" s="357"/>
      <c r="X105" s="357"/>
      <c r="Y105" s="357"/>
      <c r="Z105" s="357"/>
    </row>
    <row r="106" ht="12.75" customHeight="1">
      <c r="A106" s="357"/>
      <c r="B106" s="357"/>
      <c r="C106" s="357"/>
      <c r="D106" s="357"/>
      <c r="E106" s="357"/>
      <c r="F106" s="357"/>
      <c r="G106" s="357"/>
      <c r="H106" s="357"/>
      <c r="I106" s="357"/>
      <c r="J106" s="357"/>
      <c r="K106" s="357"/>
      <c r="L106" s="357"/>
      <c r="M106" s="357"/>
      <c r="N106" s="357"/>
      <c r="O106" s="357"/>
      <c r="P106" s="357"/>
      <c r="Q106" s="357"/>
      <c r="R106" s="357"/>
      <c r="S106" s="357"/>
      <c r="T106" s="357"/>
      <c r="U106" s="357"/>
      <c r="V106" s="357"/>
      <c r="W106" s="357"/>
      <c r="X106" s="357"/>
      <c r="Y106" s="357"/>
      <c r="Z106" s="357"/>
    </row>
    <row r="107" ht="12.75" customHeight="1">
      <c r="A107" s="357"/>
      <c r="B107" s="357"/>
      <c r="C107" s="357"/>
      <c r="D107" s="357"/>
      <c r="E107" s="357"/>
      <c r="F107" s="357"/>
      <c r="G107" s="357"/>
      <c r="H107" s="357"/>
      <c r="I107" s="357"/>
      <c r="J107" s="357"/>
      <c r="K107" s="357"/>
      <c r="L107" s="357"/>
      <c r="M107" s="357"/>
      <c r="N107" s="357"/>
      <c r="O107" s="357"/>
      <c r="P107" s="357"/>
      <c r="Q107" s="357"/>
      <c r="R107" s="357"/>
      <c r="S107" s="357"/>
      <c r="T107" s="357"/>
      <c r="U107" s="357"/>
      <c r="V107" s="357"/>
      <c r="W107" s="357"/>
      <c r="X107" s="357"/>
      <c r="Y107" s="357"/>
      <c r="Z107" s="357"/>
    </row>
    <row r="108" ht="12.75" customHeight="1">
      <c r="A108" s="357"/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357"/>
      <c r="V108" s="357"/>
      <c r="W108" s="357"/>
      <c r="X108" s="357"/>
      <c r="Y108" s="357"/>
      <c r="Z108" s="357"/>
    </row>
    <row r="109" ht="12.75" customHeight="1">
      <c r="A109" s="357"/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357"/>
      <c r="V109" s="357"/>
      <c r="W109" s="357"/>
      <c r="X109" s="357"/>
      <c r="Y109" s="357"/>
      <c r="Z109" s="357"/>
    </row>
    <row r="110" ht="12.75" customHeight="1">
      <c r="A110" s="357"/>
      <c r="B110" s="357"/>
      <c r="C110" s="357"/>
      <c r="D110" s="357"/>
      <c r="E110" s="357"/>
      <c r="F110" s="357"/>
      <c r="G110" s="357"/>
      <c r="H110" s="357"/>
      <c r="I110" s="357"/>
      <c r="J110" s="357"/>
      <c r="K110" s="357"/>
      <c r="L110" s="357"/>
      <c r="M110" s="357"/>
      <c r="N110" s="357"/>
      <c r="O110" s="357"/>
      <c r="P110" s="357"/>
      <c r="Q110" s="357"/>
      <c r="R110" s="357"/>
      <c r="S110" s="357"/>
      <c r="T110" s="357"/>
      <c r="U110" s="357"/>
      <c r="V110" s="357"/>
      <c r="W110" s="357"/>
      <c r="X110" s="357"/>
      <c r="Y110" s="357"/>
      <c r="Z110" s="357"/>
    </row>
    <row r="111" ht="12.75" customHeight="1">
      <c r="A111" s="357"/>
      <c r="B111" s="357"/>
      <c r="C111" s="357"/>
      <c r="D111" s="357"/>
      <c r="E111" s="357"/>
      <c r="F111" s="357"/>
      <c r="G111" s="357"/>
      <c r="H111" s="357"/>
      <c r="I111" s="357"/>
      <c r="J111" s="357"/>
      <c r="K111" s="357"/>
      <c r="L111" s="357"/>
      <c r="M111" s="357"/>
      <c r="N111" s="357"/>
      <c r="O111" s="357"/>
      <c r="P111" s="357"/>
      <c r="Q111" s="357"/>
      <c r="R111" s="357"/>
      <c r="S111" s="357"/>
      <c r="T111" s="357"/>
      <c r="U111" s="357"/>
      <c r="V111" s="357"/>
      <c r="W111" s="357"/>
      <c r="X111" s="357"/>
      <c r="Y111" s="357"/>
      <c r="Z111" s="357"/>
    </row>
    <row r="112" ht="12.75" customHeight="1">
      <c r="A112" s="357"/>
      <c r="B112" s="357"/>
      <c r="C112" s="357"/>
      <c r="D112" s="357"/>
      <c r="E112" s="357"/>
      <c r="F112" s="357"/>
      <c r="G112" s="357"/>
      <c r="H112" s="357"/>
      <c r="I112" s="357"/>
      <c r="J112" s="357"/>
      <c r="K112" s="357"/>
      <c r="L112" s="357"/>
      <c r="M112" s="357"/>
      <c r="N112" s="357"/>
      <c r="O112" s="357"/>
      <c r="P112" s="357"/>
      <c r="Q112" s="357"/>
      <c r="R112" s="357"/>
      <c r="S112" s="357"/>
      <c r="T112" s="357"/>
      <c r="U112" s="357"/>
      <c r="V112" s="357"/>
      <c r="W112" s="357"/>
      <c r="X112" s="357"/>
      <c r="Y112" s="357"/>
      <c r="Z112" s="357"/>
    </row>
    <row r="113" ht="12.75" customHeight="1">
      <c r="A113" s="357"/>
      <c r="B113" s="357"/>
      <c r="C113" s="357"/>
      <c r="D113" s="357"/>
      <c r="E113" s="357"/>
      <c r="F113" s="357"/>
      <c r="G113" s="357"/>
      <c r="H113" s="357"/>
      <c r="I113" s="357"/>
      <c r="J113" s="357"/>
      <c r="K113" s="357"/>
      <c r="L113" s="357"/>
      <c r="M113" s="357"/>
      <c r="N113" s="357"/>
      <c r="O113" s="357"/>
      <c r="P113" s="357"/>
      <c r="Q113" s="357"/>
      <c r="R113" s="357"/>
      <c r="S113" s="357"/>
      <c r="T113" s="357"/>
      <c r="U113" s="357"/>
      <c r="V113" s="357"/>
      <c r="W113" s="357"/>
      <c r="X113" s="357"/>
      <c r="Y113" s="357"/>
      <c r="Z113" s="357"/>
    </row>
    <row r="114" ht="12.75" customHeight="1">
      <c r="A114" s="357"/>
      <c r="B114" s="357"/>
      <c r="C114" s="357"/>
      <c r="D114" s="357"/>
      <c r="E114" s="357"/>
      <c r="F114" s="357"/>
      <c r="G114" s="357"/>
      <c r="H114" s="357"/>
      <c r="I114" s="357"/>
      <c r="J114" s="357"/>
      <c r="K114" s="357"/>
      <c r="L114" s="357"/>
      <c r="M114" s="357"/>
      <c r="N114" s="357"/>
      <c r="O114" s="357"/>
      <c r="P114" s="357"/>
      <c r="Q114" s="357"/>
      <c r="R114" s="357"/>
      <c r="S114" s="357"/>
      <c r="T114" s="357"/>
      <c r="U114" s="357"/>
      <c r="V114" s="357"/>
      <c r="W114" s="357"/>
      <c r="X114" s="357"/>
      <c r="Y114" s="357"/>
      <c r="Z114" s="357"/>
    </row>
    <row r="115" ht="12.75" customHeight="1">
      <c r="A115" s="357"/>
      <c r="B115" s="357"/>
      <c r="C115" s="357"/>
      <c r="D115" s="357"/>
      <c r="E115" s="357"/>
      <c r="F115" s="357"/>
      <c r="G115" s="357"/>
      <c r="H115" s="357"/>
      <c r="I115" s="357"/>
      <c r="J115" s="357"/>
      <c r="K115" s="357"/>
      <c r="L115" s="357"/>
      <c r="M115" s="357"/>
      <c r="N115" s="357"/>
      <c r="O115" s="357"/>
      <c r="P115" s="357"/>
      <c r="Q115" s="357"/>
      <c r="R115" s="357"/>
      <c r="S115" s="357"/>
      <c r="T115" s="357"/>
      <c r="U115" s="357"/>
      <c r="V115" s="357"/>
      <c r="W115" s="357"/>
      <c r="X115" s="357"/>
      <c r="Y115" s="357"/>
      <c r="Z115" s="357"/>
    </row>
    <row r="116" ht="12.75" customHeight="1">
      <c r="A116" s="357"/>
      <c r="B116" s="357"/>
      <c r="C116" s="357"/>
      <c r="D116" s="357"/>
      <c r="E116" s="357"/>
      <c r="F116" s="357"/>
      <c r="G116" s="357"/>
      <c r="H116" s="357"/>
      <c r="I116" s="357"/>
      <c r="J116" s="357"/>
      <c r="K116" s="357"/>
      <c r="L116" s="357"/>
      <c r="M116" s="357"/>
      <c r="N116" s="357"/>
      <c r="O116" s="357"/>
      <c r="P116" s="357"/>
      <c r="Q116" s="357"/>
      <c r="R116" s="357"/>
      <c r="S116" s="357"/>
      <c r="T116" s="357"/>
      <c r="U116" s="357"/>
      <c r="V116" s="357"/>
      <c r="W116" s="357"/>
      <c r="X116" s="357"/>
      <c r="Y116" s="357"/>
      <c r="Z116" s="357"/>
    </row>
    <row r="117" ht="12.75" customHeight="1">
      <c r="A117" s="357"/>
      <c r="B117" s="357"/>
      <c r="C117" s="357"/>
      <c r="D117" s="357"/>
      <c r="E117" s="357"/>
      <c r="F117" s="357"/>
      <c r="G117" s="357"/>
      <c r="H117" s="357"/>
      <c r="I117" s="357"/>
      <c r="J117" s="357"/>
      <c r="K117" s="357"/>
      <c r="L117" s="357"/>
      <c r="M117" s="357"/>
      <c r="N117" s="357"/>
      <c r="O117" s="357"/>
      <c r="P117" s="357"/>
      <c r="Q117" s="357"/>
      <c r="R117" s="357"/>
      <c r="S117" s="357"/>
      <c r="T117" s="357"/>
      <c r="U117" s="357"/>
      <c r="V117" s="357"/>
      <c r="W117" s="357"/>
      <c r="X117" s="357"/>
      <c r="Y117" s="357"/>
      <c r="Z117" s="357"/>
    </row>
    <row r="118" ht="12.75" customHeight="1">
      <c r="A118" s="357"/>
      <c r="B118" s="357"/>
      <c r="C118" s="357"/>
      <c r="D118" s="357"/>
      <c r="E118" s="357"/>
      <c r="F118" s="357"/>
      <c r="G118" s="357"/>
      <c r="H118" s="357"/>
      <c r="I118" s="357"/>
      <c r="J118" s="357"/>
      <c r="K118" s="357"/>
      <c r="L118" s="357"/>
      <c r="M118" s="357"/>
      <c r="N118" s="357"/>
      <c r="O118" s="357"/>
      <c r="P118" s="357"/>
      <c r="Q118" s="357"/>
      <c r="R118" s="357"/>
      <c r="S118" s="357"/>
      <c r="T118" s="357"/>
      <c r="U118" s="357"/>
      <c r="V118" s="357"/>
      <c r="W118" s="357"/>
      <c r="X118" s="357"/>
      <c r="Y118" s="357"/>
      <c r="Z118" s="357"/>
    </row>
    <row r="119" ht="12.75" customHeight="1">
      <c r="A119" s="357"/>
      <c r="B119" s="357"/>
      <c r="C119" s="357"/>
      <c r="D119" s="357"/>
      <c r="E119" s="357"/>
      <c r="F119" s="357"/>
      <c r="G119" s="357"/>
      <c r="H119" s="357"/>
      <c r="I119" s="357"/>
      <c r="J119" s="357"/>
      <c r="K119" s="357"/>
      <c r="L119" s="357"/>
      <c r="M119" s="357"/>
      <c r="N119" s="357"/>
      <c r="O119" s="357"/>
      <c r="P119" s="357"/>
      <c r="Q119" s="357"/>
      <c r="R119" s="357"/>
      <c r="S119" s="357"/>
      <c r="T119" s="357"/>
      <c r="U119" s="357"/>
      <c r="V119" s="357"/>
      <c r="W119" s="357"/>
      <c r="X119" s="357"/>
      <c r="Y119" s="357"/>
      <c r="Z119" s="357"/>
    </row>
    <row r="120" ht="12.75" customHeight="1">
      <c r="A120" s="357"/>
      <c r="B120" s="357"/>
      <c r="C120" s="357"/>
      <c r="D120" s="357"/>
      <c r="E120" s="357"/>
      <c r="F120" s="357"/>
      <c r="G120" s="357"/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</row>
    <row r="121" ht="12.75" customHeight="1">
      <c r="A121" s="357"/>
      <c r="B121" s="357"/>
      <c r="C121" s="357"/>
      <c r="D121" s="357"/>
      <c r="E121" s="357"/>
      <c r="F121" s="357"/>
      <c r="G121" s="357"/>
      <c r="H121" s="357"/>
      <c r="I121" s="357"/>
      <c r="J121" s="357"/>
      <c r="K121" s="357"/>
      <c r="L121" s="357"/>
      <c r="M121" s="357"/>
      <c r="N121" s="357"/>
      <c r="O121" s="357"/>
      <c r="P121" s="357"/>
      <c r="Q121" s="357"/>
      <c r="R121" s="357"/>
      <c r="S121" s="357"/>
      <c r="T121" s="357"/>
      <c r="U121" s="357"/>
      <c r="V121" s="357"/>
      <c r="W121" s="357"/>
      <c r="X121" s="357"/>
      <c r="Y121" s="357"/>
      <c r="Z121" s="357"/>
    </row>
    <row r="122" ht="12.75" customHeight="1">
      <c r="A122" s="357"/>
      <c r="B122" s="357"/>
      <c r="C122" s="357"/>
      <c r="D122" s="357"/>
      <c r="E122" s="357"/>
      <c r="F122" s="357"/>
      <c r="G122" s="357"/>
      <c r="H122" s="357"/>
      <c r="I122" s="357"/>
      <c r="J122" s="357"/>
      <c r="K122" s="357"/>
      <c r="L122" s="357"/>
      <c r="M122" s="357"/>
      <c r="N122" s="357"/>
      <c r="O122" s="357"/>
      <c r="P122" s="357"/>
      <c r="Q122" s="357"/>
      <c r="R122" s="357"/>
      <c r="S122" s="357"/>
      <c r="T122" s="357"/>
      <c r="U122" s="357"/>
      <c r="V122" s="357"/>
      <c r="W122" s="357"/>
      <c r="X122" s="357"/>
      <c r="Y122" s="357"/>
      <c r="Z122" s="357"/>
    </row>
    <row r="123" ht="12.75" customHeight="1">
      <c r="A123" s="357"/>
      <c r="B123" s="357"/>
      <c r="C123" s="357"/>
      <c r="D123" s="357"/>
      <c r="E123" s="357"/>
      <c r="F123" s="357"/>
      <c r="G123" s="357"/>
      <c r="H123" s="357"/>
      <c r="I123" s="357"/>
      <c r="J123" s="357"/>
      <c r="K123" s="357"/>
      <c r="L123" s="357"/>
      <c r="M123" s="357"/>
      <c r="N123" s="357"/>
      <c r="O123" s="357"/>
      <c r="P123" s="357"/>
      <c r="Q123" s="357"/>
      <c r="R123" s="357"/>
      <c r="S123" s="357"/>
      <c r="T123" s="357"/>
      <c r="U123" s="357"/>
      <c r="V123" s="357"/>
      <c r="W123" s="357"/>
      <c r="X123" s="357"/>
      <c r="Y123" s="357"/>
      <c r="Z123" s="357"/>
    </row>
    <row r="124" ht="12.75" customHeight="1">
      <c r="A124" s="357"/>
      <c r="B124" s="357"/>
      <c r="C124" s="357"/>
      <c r="D124" s="357"/>
      <c r="E124" s="357"/>
      <c r="F124" s="357"/>
      <c r="G124" s="357"/>
      <c r="H124" s="357"/>
      <c r="I124" s="357"/>
      <c r="J124" s="357"/>
      <c r="K124" s="357"/>
      <c r="L124" s="357"/>
      <c r="M124" s="357"/>
      <c r="N124" s="357"/>
      <c r="O124" s="357"/>
      <c r="P124" s="357"/>
      <c r="Q124" s="357"/>
      <c r="R124" s="357"/>
      <c r="S124" s="357"/>
      <c r="T124" s="357"/>
      <c r="U124" s="357"/>
      <c r="V124" s="357"/>
      <c r="W124" s="357"/>
      <c r="X124" s="357"/>
      <c r="Y124" s="357"/>
      <c r="Z124" s="357"/>
    </row>
    <row r="125" ht="12.75" customHeight="1">
      <c r="A125" s="357"/>
      <c r="B125" s="357"/>
      <c r="C125" s="357"/>
      <c r="D125" s="357"/>
      <c r="E125" s="357"/>
      <c r="F125" s="357"/>
      <c r="G125" s="357"/>
      <c r="H125" s="357"/>
      <c r="I125" s="357"/>
      <c r="J125" s="357"/>
      <c r="K125" s="357"/>
      <c r="L125" s="357"/>
      <c r="M125" s="357"/>
      <c r="N125" s="357"/>
      <c r="O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</row>
    <row r="126" ht="12.75" customHeight="1">
      <c r="A126" s="357"/>
      <c r="B126" s="357"/>
      <c r="C126" s="357"/>
      <c r="D126" s="357"/>
      <c r="E126" s="357"/>
      <c r="F126" s="357"/>
      <c r="G126" s="357"/>
      <c r="H126" s="357"/>
      <c r="I126" s="357"/>
      <c r="J126" s="357"/>
      <c r="K126" s="357"/>
      <c r="L126" s="357"/>
      <c r="M126" s="357"/>
      <c r="N126" s="357"/>
      <c r="O126" s="357"/>
      <c r="P126" s="357"/>
      <c r="Q126" s="357"/>
      <c r="R126" s="357"/>
      <c r="S126" s="357"/>
      <c r="T126" s="357"/>
      <c r="U126" s="357"/>
      <c r="V126" s="357"/>
      <c r="W126" s="357"/>
      <c r="X126" s="357"/>
      <c r="Y126" s="357"/>
      <c r="Z126" s="357"/>
    </row>
    <row r="127" ht="12.75" customHeight="1">
      <c r="A127" s="357"/>
      <c r="B127" s="357"/>
      <c r="C127" s="357"/>
      <c r="D127" s="357"/>
      <c r="E127" s="357"/>
      <c r="F127" s="357"/>
      <c r="G127" s="357"/>
      <c r="H127" s="357"/>
      <c r="I127" s="357"/>
      <c r="J127" s="357"/>
      <c r="K127" s="357"/>
      <c r="L127" s="357"/>
      <c r="M127" s="357"/>
      <c r="N127" s="357"/>
      <c r="O127" s="357"/>
      <c r="P127" s="357"/>
      <c r="Q127" s="357"/>
      <c r="R127" s="357"/>
      <c r="S127" s="357"/>
      <c r="T127" s="357"/>
      <c r="U127" s="357"/>
      <c r="V127" s="357"/>
      <c r="W127" s="357"/>
      <c r="X127" s="357"/>
      <c r="Y127" s="357"/>
      <c r="Z127" s="357"/>
    </row>
    <row r="128" ht="12.75" customHeight="1">
      <c r="A128" s="357"/>
      <c r="B128" s="357"/>
      <c r="C128" s="357"/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7"/>
      <c r="P128" s="357"/>
      <c r="Q128" s="357"/>
      <c r="R128" s="357"/>
      <c r="S128" s="357"/>
      <c r="T128" s="357"/>
      <c r="U128" s="357"/>
      <c r="V128" s="357"/>
      <c r="W128" s="357"/>
      <c r="X128" s="357"/>
      <c r="Y128" s="357"/>
      <c r="Z128" s="357"/>
    </row>
    <row r="129" ht="12.75" customHeight="1">
      <c r="A129" s="357"/>
      <c r="B129" s="357"/>
      <c r="C129" s="357"/>
      <c r="D129" s="357"/>
      <c r="E129" s="357"/>
      <c r="F129" s="357"/>
      <c r="G129" s="357"/>
      <c r="H129" s="357"/>
      <c r="I129" s="357"/>
      <c r="J129" s="357"/>
      <c r="K129" s="357"/>
      <c r="L129" s="357"/>
      <c r="M129" s="357"/>
      <c r="N129" s="357"/>
      <c r="O129" s="357"/>
      <c r="P129" s="357"/>
      <c r="Q129" s="357"/>
      <c r="R129" s="357"/>
      <c r="S129" s="357"/>
      <c r="T129" s="357"/>
      <c r="U129" s="357"/>
      <c r="V129" s="357"/>
      <c r="W129" s="357"/>
      <c r="X129" s="357"/>
      <c r="Y129" s="357"/>
      <c r="Z129" s="357"/>
    </row>
    <row r="130" ht="12.75" customHeight="1">
      <c r="A130" s="357"/>
      <c r="B130" s="357"/>
      <c r="C130" s="357"/>
      <c r="D130" s="357"/>
      <c r="E130" s="357"/>
      <c r="F130" s="357"/>
      <c r="G130" s="357"/>
      <c r="H130" s="357"/>
      <c r="I130" s="357"/>
      <c r="J130" s="357"/>
      <c r="K130" s="357"/>
      <c r="L130" s="357"/>
      <c r="M130" s="357"/>
      <c r="N130" s="357"/>
      <c r="O130" s="357"/>
      <c r="P130" s="357"/>
      <c r="Q130" s="357"/>
      <c r="R130" s="357"/>
      <c r="S130" s="357"/>
      <c r="T130" s="357"/>
      <c r="U130" s="357"/>
      <c r="V130" s="357"/>
      <c r="W130" s="357"/>
      <c r="X130" s="357"/>
      <c r="Y130" s="357"/>
      <c r="Z130" s="357"/>
    </row>
    <row r="131" ht="12.75" customHeight="1">
      <c r="A131" s="357"/>
      <c r="B131" s="357"/>
      <c r="C131" s="357"/>
      <c r="D131" s="357"/>
      <c r="E131" s="357"/>
      <c r="F131" s="357"/>
      <c r="G131" s="357"/>
      <c r="H131" s="357"/>
      <c r="I131" s="357"/>
      <c r="J131" s="357"/>
      <c r="K131" s="357"/>
      <c r="L131" s="357"/>
      <c r="M131" s="357"/>
      <c r="N131" s="357"/>
      <c r="O131" s="357"/>
      <c r="P131" s="357"/>
      <c r="Q131" s="357"/>
      <c r="R131" s="357"/>
      <c r="S131" s="357"/>
      <c r="T131" s="357"/>
      <c r="U131" s="357"/>
      <c r="V131" s="357"/>
      <c r="W131" s="357"/>
      <c r="X131" s="357"/>
      <c r="Y131" s="357"/>
      <c r="Z131" s="357"/>
    </row>
    <row r="132" ht="12.75" customHeight="1">
      <c r="A132" s="357"/>
      <c r="B132" s="357"/>
      <c r="C132" s="357"/>
      <c r="D132" s="357"/>
      <c r="E132" s="357"/>
      <c r="F132" s="357"/>
      <c r="G132" s="357"/>
      <c r="H132" s="357"/>
      <c r="I132" s="357"/>
      <c r="J132" s="357"/>
      <c r="K132" s="357"/>
      <c r="L132" s="357"/>
      <c r="M132" s="357"/>
      <c r="N132" s="357"/>
      <c r="O132" s="357"/>
      <c r="P132" s="357"/>
      <c r="Q132" s="357"/>
      <c r="R132" s="357"/>
      <c r="S132" s="357"/>
      <c r="T132" s="357"/>
      <c r="U132" s="357"/>
      <c r="V132" s="357"/>
      <c r="W132" s="357"/>
      <c r="X132" s="357"/>
      <c r="Y132" s="357"/>
      <c r="Z132" s="357"/>
    </row>
    <row r="133" ht="12.75" customHeight="1">
      <c r="A133" s="357"/>
      <c r="B133" s="357"/>
      <c r="C133" s="357"/>
      <c r="D133" s="357"/>
      <c r="E133" s="357"/>
      <c r="F133" s="357"/>
      <c r="G133" s="357"/>
      <c r="H133" s="357"/>
      <c r="I133" s="357"/>
      <c r="J133" s="357"/>
      <c r="K133" s="357"/>
      <c r="L133" s="357"/>
      <c r="M133" s="357"/>
      <c r="N133" s="357"/>
      <c r="O133" s="357"/>
      <c r="P133" s="357"/>
      <c r="Q133" s="357"/>
      <c r="R133" s="357"/>
      <c r="S133" s="357"/>
      <c r="T133" s="357"/>
      <c r="U133" s="357"/>
      <c r="V133" s="357"/>
      <c r="W133" s="357"/>
      <c r="X133" s="357"/>
      <c r="Y133" s="357"/>
      <c r="Z133" s="357"/>
    </row>
    <row r="134" ht="12.75" customHeight="1">
      <c r="A134" s="357"/>
      <c r="B134" s="357"/>
      <c r="C134" s="357"/>
      <c r="D134" s="357"/>
      <c r="E134" s="357"/>
      <c r="F134" s="357"/>
      <c r="G134" s="357"/>
      <c r="H134" s="357"/>
      <c r="I134" s="357"/>
      <c r="J134" s="357"/>
      <c r="K134" s="357"/>
      <c r="L134" s="357"/>
      <c r="M134" s="357"/>
      <c r="N134" s="357"/>
      <c r="O134" s="357"/>
      <c r="P134" s="357"/>
      <c r="Q134" s="357"/>
      <c r="R134" s="357"/>
      <c r="S134" s="357"/>
      <c r="T134" s="357"/>
      <c r="U134" s="357"/>
      <c r="V134" s="357"/>
      <c r="W134" s="357"/>
      <c r="X134" s="357"/>
      <c r="Y134" s="357"/>
      <c r="Z134" s="357"/>
    </row>
    <row r="135" ht="12.75" customHeight="1">
      <c r="A135" s="357"/>
      <c r="B135" s="357"/>
      <c r="C135" s="357"/>
      <c r="D135" s="357"/>
      <c r="E135" s="357"/>
      <c r="F135" s="357"/>
      <c r="G135" s="357"/>
      <c r="H135" s="357"/>
      <c r="I135" s="357"/>
      <c r="J135" s="357"/>
      <c r="K135" s="357"/>
      <c r="L135" s="357"/>
      <c r="M135" s="357"/>
      <c r="N135" s="357"/>
      <c r="O135" s="357"/>
      <c r="P135" s="357"/>
      <c r="Q135" s="357"/>
      <c r="R135" s="357"/>
      <c r="S135" s="357"/>
      <c r="T135" s="357"/>
      <c r="U135" s="357"/>
      <c r="V135" s="357"/>
      <c r="W135" s="357"/>
      <c r="X135" s="357"/>
      <c r="Y135" s="357"/>
      <c r="Z135" s="357"/>
    </row>
    <row r="136" ht="12.75" customHeight="1">
      <c r="A136" s="357"/>
      <c r="B136" s="357"/>
      <c r="C136" s="357"/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7"/>
      <c r="Q136" s="357"/>
      <c r="R136" s="357"/>
      <c r="S136" s="357"/>
      <c r="T136" s="357"/>
      <c r="U136" s="357"/>
      <c r="V136" s="357"/>
      <c r="W136" s="357"/>
      <c r="X136" s="357"/>
      <c r="Y136" s="357"/>
      <c r="Z136" s="357"/>
    </row>
    <row r="137" ht="12.75" customHeight="1">
      <c r="A137" s="357"/>
      <c r="B137" s="357"/>
      <c r="C137" s="357"/>
      <c r="D137" s="357"/>
      <c r="E137" s="357"/>
      <c r="F137" s="357"/>
      <c r="G137" s="357"/>
      <c r="H137" s="357"/>
      <c r="I137" s="357"/>
      <c r="J137" s="357"/>
      <c r="K137" s="357"/>
      <c r="L137" s="357"/>
      <c r="M137" s="357"/>
      <c r="N137" s="357"/>
      <c r="O137" s="357"/>
      <c r="P137" s="357"/>
      <c r="Q137" s="357"/>
      <c r="R137" s="357"/>
      <c r="S137" s="357"/>
      <c r="T137" s="357"/>
      <c r="U137" s="357"/>
      <c r="V137" s="357"/>
      <c r="W137" s="357"/>
      <c r="X137" s="357"/>
      <c r="Y137" s="357"/>
      <c r="Z137" s="357"/>
    </row>
    <row r="138" ht="12.75" customHeight="1">
      <c r="A138" s="357"/>
      <c r="B138" s="357"/>
      <c r="C138" s="357"/>
      <c r="D138" s="357"/>
      <c r="E138" s="357"/>
      <c r="F138" s="357"/>
      <c r="G138" s="357"/>
      <c r="H138" s="357"/>
      <c r="I138" s="357"/>
      <c r="J138" s="357"/>
      <c r="K138" s="357"/>
      <c r="L138" s="357"/>
      <c r="M138" s="357"/>
      <c r="N138" s="357"/>
      <c r="O138" s="357"/>
      <c r="P138" s="357"/>
      <c r="Q138" s="357"/>
      <c r="R138" s="357"/>
      <c r="S138" s="357"/>
      <c r="T138" s="357"/>
      <c r="U138" s="357"/>
      <c r="V138" s="357"/>
      <c r="W138" s="357"/>
      <c r="X138" s="357"/>
      <c r="Y138" s="357"/>
      <c r="Z138" s="357"/>
    </row>
    <row r="139" ht="12.75" customHeight="1">
      <c r="A139" s="357"/>
      <c r="B139" s="357"/>
      <c r="C139" s="357"/>
      <c r="D139" s="357"/>
      <c r="E139" s="357"/>
      <c r="F139" s="357"/>
      <c r="G139" s="357"/>
      <c r="H139" s="357"/>
      <c r="I139" s="357"/>
      <c r="J139" s="357"/>
      <c r="K139" s="357"/>
      <c r="L139" s="357"/>
      <c r="M139" s="357"/>
      <c r="N139" s="357"/>
      <c r="O139" s="357"/>
      <c r="P139" s="357"/>
      <c r="Q139" s="357"/>
      <c r="R139" s="357"/>
      <c r="S139" s="357"/>
      <c r="T139" s="357"/>
      <c r="U139" s="357"/>
      <c r="V139" s="357"/>
      <c r="W139" s="357"/>
      <c r="X139" s="357"/>
      <c r="Y139" s="357"/>
      <c r="Z139" s="357"/>
    </row>
    <row r="140" ht="12.75" customHeight="1">
      <c r="A140" s="357"/>
      <c r="B140" s="357"/>
      <c r="C140" s="357"/>
      <c r="D140" s="357"/>
      <c r="E140" s="357"/>
      <c r="F140" s="357"/>
      <c r="G140" s="357"/>
      <c r="H140" s="357"/>
      <c r="I140" s="357"/>
      <c r="J140" s="357"/>
      <c r="K140" s="357"/>
      <c r="L140" s="357"/>
      <c r="M140" s="357"/>
      <c r="N140" s="357"/>
      <c r="O140" s="357"/>
      <c r="P140" s="357"/>
      <c r="Q140" s="357"/>
      <c r="R140" s="357"/>
      <c r="S140" s="357"/>
      <c r="T140" s="357"/>
      <c r="U140" s="357"/>
      <c r="V140" s="357"/>
      <c r="W140" s="357"/>
      <c r="X140" s="357"/>
      <c r="Y140" s="357"/>
      <c r="Z140" s="357"/>
    </row>
    <row r="141" ht="12.75" customHeight="1">
      <c r="A141" s="357"/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7"/>
      <c r="P141" s="357"/>
      <c r="Q141" s="357"/>
      <c r="R141" s="357"/>
      <c r="S141" s="357"/>
      <c r="T141" s="357"/>
      <c r="U141" s="357"/>
      <c r="V141" s="357"/>
      <c r="W141" s="357"/>
      <c r="X141" s="357"/>
      <c r="Y141" s="357"/>
      <c r="Z141" s="357"/>
    </row>
    <row r="142" ht="12.75" customHeight="1">
      <c r="A142" s="357"/>
      <c r="B142" s="357"/>
      <c r="C142" s="357"/>
      <c r="D142" s="357"/>
      <c r="E142" s="357"/>
      <c r="F142" s="357"/>
      <c r="G142" s="357"/>
      <c r="H142" s="357"/>
      <c r="I142" s="357"/>
      <c r="J142" s="357"/>
      <c r="K142" s="357"/>
      <c r="L142" s="357"/>
      <c r="M142" s="357"/>
      <c r="N142" s="357"/>
      <c r="O142" s="357"/>
      <c r="P142" s="357"/>
      <c r="Q142" s="357"/>
      <c r="R142" s="357"/>
      <c r="S142" s="357"/>
      <c r="T142" s="357"/>
      <c r="U142" s="357"/>
      <c r="V142" s="357"/>
      <c r="W142" s="357"/>
      <c r="X142" s="357"/>
      <c r="Y142" s="357"/>
      <c r="Z142" s="357"/>
    </row>
    <row r="143" ht="12.75" customHeight="1">
      <c r="A143" s="357"/>
      <c r="B143" s="357"/>
      <c r="C143" s="357"/>
      <c r="D143" s="357"/>
      <c r="E143" s="357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7"/>
      <c r="Q143" s="357"/>
      <c r="R143" s="357"/>
      <c r="S143" s="357"/>
      <c r="T143" s="357"/>
      <c r="U143" s="357"/>
      <c r="V143" s="357"/>
      <c r="W143" s="357"/>
      <c r="X143" s="357"/>
      <c r="Y143" s="357"/>
      <c r="Z143" s="357"/>
    </row>
    <row r="144" ht="12.75" customHeight="1">
      <c r="A144" s="357"/>
      <c r="B144" s="357"/>
      <c r="C144" s="357"/>
      <c r="D144" s="357"/>
      <c r="E144" s="357"/>
      <c r="F144" s="357"/>
      <c r="G144" s="357"/>
      <c r="H144" s="357"/>
      <c r="I144" s="357"/>
      <c r="J144" s="357"/>
      <c r="K144" s="357"/>
      <c r="L144" s="357"/>
      <c r="M144" s="357"/>
      <c r="N144" s="357"/>
      <c r="O144" s="357"/>
      <c r="P144" s="357"/>
      <c r="Q144" s="357"/>
      <c r="R144" s="357"/>
      <c r="S144" s="357"/>
      <c r="T144" s="357"/>
      <c r="U144" s="357"/>
      <c r="V144" s="357"/>
      <c r="W144" s="357"/>
      <c r="X144" s="357"/>
      <c r="Y144" s="357"/>
      <c r="Z144" s="357"/>
    </row>
    <row r="145" ht="12.75" customHeight="1">
      <c r="A145" s="357"/>
      <c r="B145" s="357"/>
      <c r="C145" s="357"/>
      <c r="D145" s="357"/>
      <c r="E145" s="357"/>
      <c r="F145" s="357"/>
      <c r="G145" s="357"/>
      <c r="H145" s="357"/>
      <c r="I145" s="357"/>
      <c r="J145" s="357"/>
      <c r="K145" s="357"/>
      <c r="L145" s="357"/>
      <c r="M145" s="357"/>
      <c r="N145" s="357"/>
      <c r="O145" s="357"/>
      <c r="P145" s="357"/>
      <c r="Q145" s="357"/>
      <c r="R145" s="357"/>
      <c r="S145" s="357"/>
      <c r="T145" s="357"/>
      <c r="U145" s="357"/>
      <c r="V145" s="357"/>
      <c r="W145" s="357"/>
      <c r="X145" s="357"/>
      <c r="Y145" s="357"/>
      <c r="Z145" s="357"/>
    </row>
    <row r="146" ht="12.75" customHeight="1">
      <c r="A146" s="357"/>
      <c r="B146" s="357"/>
      <c r="C146" s="357"/>
      <c r="D146" s="357"/>
      <c r="E146" s="357"/>
      <c r="F146" s="357"/>
      <c r="G146" s="357"/>
      <c r="H146" s="357"/>
      <c r="I146" s="357"/>
      <c r="J146" s="357"/>
      <c r="K146" s="357"/>
      <c r="L146" s="357"/>
      <c r="M146" s="357"/>
      <c r="N146" s="357"/>
      <c r="O146" s="357"/>
      <c r="P146" s="357"/>
      <c r="Q146" s="357"/>
      <c r="R146" s="357"/>
      <c r="S146" s="357"/>
      <c r="T146" s="357"/>
      <c r="U146" s="357"/>
      <c r="V146" s="357"/>
      <c r="W146" s="357"/>
      <c r="X146" s="357"/>
      <c r="Y146" s="357"/>
      <c r="Z146" s="357"/>
    </row>
    <row r="147" ht="12.75" customHeight="1">
      <c r="A147" s="357"/>
      <c r="B147" s="357"/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357"/>
      <c r="N147" s="357"/>
      <c r="O147" s="357"/>
      <c r="P147" s="357"/>
      <c r="Q147" s="357"/>
      <c r="R147" s="357"/>
      <c r="S147" s="357"/>
      <c r="T147" s="357"/>
      <c r="U147" s="357"/>
      <c r="V147" s="357"/>
      <c r="W147" s="357"/>
      <c r="X147" s="357"/>
      <c r="Y147" s="357"/>
      <c r="Z147" s="357"/>
    </row>
    <row r="148" ht="12.75" customHeight="1">
      <c r="A148" s="357"/>
      <c r="B148" s="357"/>
      <c r="C148" s="357"/>
      <c r="D148" s="357"/>
      <c r="E148" s="357"/>
      <c r="F148" s="357"/>
      <c r="G148" s="357"/>
      <c r="H148" s="357"/>
      <c r="I148" s="357"/>
      <c r="J148" s="357"/>
      <c r="K148" s="357"/>
      <c r="L148" s="357"/>
      <c r="M148" s="357"/>
      <c r="N148" s="357"/>
      <c r="O148" s="357"/>
      <c r="P148" s="357"/>
      <c r="Q148" s="357"/>
      <c r="R148" s="357"/>
      <c r="S148" s="357"/>
      <c r="T148" s="357"/>
      <c r="U148" s="357"/>
      <c r="V148" s="357"/>
      <c r="W148" s="357"/>
      <c r="X148" s="357"/>
      <c r="Y148" s="357"/>
      <c r="Z148" s="357"/>
    </row>
    <row r="149" ht="12.75" customHeight="1">
      <c r="A149" s="357"/>
      <c r="B149" s="357"/>
      <c r="C149" s="357"/>
      <c r="D149" s="357"/>
      <c r="E149" s="357"/>
      <c r="F149" s="357"/>
      <c r="G149" s="357"/>
      <c r="H149" s="357"/>
      <c r="I149" s="357"/>
      <c r="J149" s="357"/>
      <c r="K149" s="357"/>
      <c r="L149" s="357"/>
      <c r="M149" s="357"/>
      <c r="N149" s="357"/>
      <c r="O149" s="357"/>
      <c r="P149" s="357"/>
      <c r="Q149" s="357"/>
      <c r="R149" s="357"/>
      <c r="S149" s="357"/>
      <c r="T149" s="357"/>
      <c r="U149" s="357"/>
      <c r="V149" s="357"/>
      <c r="W149" s="357"/>
      <c r="X149" s="357"/>
      <c r="Y149" s="357"/>
      <c r="Z149" s="357"/>
    </row>
    <row r="150" ht="12.75" customHeight="1">
      <c r="A150" s="357"/>
      <c r="B150" s="357"/>
      <c r="C150" s="357"/>
      <c r="D150" s="357"/>
      <c r="E150" s="357"/>
      <c r="F150" s="357"/>
      <c r="G150" s="357"/>
      <c r="H150" s="357"/>
      <c r="I150" s="357"/>
      <c r="J150" s="357"/>
      <c r="K150" s="357"/>
      <c r="L150" s="357"/>
      <c r="M150" s="357"/>
      <c r="N150" s="357"/>
      <c r="O150" s="357"/>
      <c r="P150" s="357"/>
      <c r="Q150" s="357"/>
      <c r="R150" s="357"/>
      <c r="S150" s="357"/>
      <c r="T150" s="357"/>
      <c r="U150" s="357"/>
      <c r="V150" s="357"/>
      <c r="W150" s="357"/>
      <c r="X150" s="357"/>
      <c r="Y150" s="357"/>
      <c r="Z150" s="357"/>
    </row>
    <row r="151" ht="12.75" customHeight="1">
      <c r="A151" s="357"/>
      <c r="B151" s="357"/>
      <c r="C151" s="357"/>
      <c r="D151" s="357"/>
      <c r="E151" s="357"/>
      <c r="F151" s="357"/>
      <c r="G151" s="357"/>
      <c r="H151" s="357"/>
      <c r="I151" s="357"/>
      <c r="J151" s="357"/>
      <c r="K151" s="357"/>
      <c r="L151" s="357"/>
      <c r="M151" s="357"/>
      <c r="N151" s="357"/>
      <c r="O151" s="357"/>
      <c r="P151" s="357"/>
      <c r="Q151" s="357"/>
      <c r="R151" s="357"/>
      <c r="S151" s="357"/>
      <c r="T151" s="357"/>
      <c r="U151" s="357"/>
      <c r="V151" s="357"/>
      <c r="W151" s="357"/>
      <c r="X151" s="357"/>
      <c r="Y151" s="357"/>
      <c r="Z151" s="357"/>
    </row>
    <row r="152" ht="12.75" customHeight="1">
      <c r="A152" s="357"/>
      <c r="B152" s="357"/>
      <c r="C152" s="357"/>
      <c r="D152" s="357"/>
      <c r="E152" s="357"/>
      <c r="F152" s="357"/>
      <c r="G152" s="357"/>
      <c r="H152" s="357"/>
      <c r="I152" s="357"/>
      <c r="J152" s="357"/>
      <c r="K152" s="357"/>
      <c r="L152" s="357"/>
      <c r="M152" s="357"/>
      <c r="N152" s="357"/>
      <c r="O152" s="357"/>
      <c r="P152" s="357"/>
      <c r="Q152" s="357"/>
      <c r="R152" s="357"/>
      <c r="S152" s="357"/>
      <c r="T152" s="357"/>
      <c r="U152" s="357"/>
      <c r="V152" s="357"/>
      <c r="W152" s="357"/>
      <c r="X152" s="357"/>
      <c r="Y152" s="357"/>
      <c r="Z152" s="357"/>
    </row>
    <row r="153" ht="12.75" customHeight="1">
      <c r="A153" s="357"/>
      <c r="B153" s="357"/>
      <c r="C153" s="357"/>
      <c r="D153" s="357"/>
      <c r="E153" s="357"/>
      <c r="F153" s="357"/>
      <c r="G153" s="357"/>
      <c r="H153" s="357"/>
      <c r="I153" s="357"/>
      <c r="J153" s="357"/>
      <c r="K153" s="357"/>
      <c r="L153" s="357"/>
      <c r="M153" s="357"/>
      <c r="N153" s="357"/>
      <c r="O153" s="357"/>
      <c r="P153" s="357"/>
      <c r="Q153" s="357"/>
      <c r="R153" s="357"/>
      <c r="S153" s="357"/>
      <c r="T153" s="357"/>
      <c r="U153" s="357"/>
      <c r="V153" s="357"/>
      <c r="W153" s="357"/>
      <c r="X153" s="357"/>
      <c r="Y153" s="357"/>
      <c r="Z153" s="357"/>
    </row>
    <row r="154" ht="12.75" customHeight="1">
      <c r="A154" s="357"/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</row>
    <row r="155" ht="12.75" customHeight="1">
      <c r="A155" s="357"/>
      <c r="B155" s="357"/>
      <c r="C155" s="357"/>
      <c r="D155" s="357"/>
      <c r="E155" s="357"/>
      <c r="F155" s="357"/>
      <c r="G155" s="357"/>
      <c r="H155" s="357"/>
      <c r="I155" s="357"/>
      <c r="J155" s="357"/>
      <c r="K155" s="357"/>
      <c r="L155" s="357"/>
      <c r="M155" s="357"/>
      <c r="N155" s="357"/>
      <c r="O155" s="357"/>
      <c r="P155" s="357"/>
      <c r="Q155" s="357"/>
      <c r="R155" s="357"/>
      <c r="S155" s="357"/>
      <c r="T155" s="357"/>
      <c r="U155" s="357"/>
      <c r="V155" s="357"/>
      <c r="W155" s="357"/>
      <c r="X155" s="357"/>
      <c r="Y155" s="357"/>
      <c r="Z155" s="357"/>
    </row>
    <row r="156" ht="12.75" customHeight="1">
      <c r="A156" s="357"/>
      <c r="B156" s="357"/>
      <c r="C156" s="357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  <c r="N156" s="357"/>
      <c r="O156" s="357"/>
      <c r="P156" s="357"/>
      <c r="Q156" s="357"/>
      <c r="R156" s="357"/>
      <c r="S156" s="357"/>
      <c r="T156" s="357"/>
      <c r="U156" s="357"/>
      <c r="V156" s="357"/>
      <c r="W156" s="357"/>
      <c r="X156" s="357"/>
      <c r="Y156" s="357"/>
      <c r="Z156" s="357"/>
    </row>
    <row r="157" ht="12.75" customHeight="1">
      <c r="A157" s="357"/>
      <c r="B157" s="357"/>
      <c r="C157" s="357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  <c r="N157" s="357"/>
      <c r="O157" s="357"/>
      <c r="P157" s="357"/>
      <c r="Q157" s="357"/>
      <c r="R157" s="357"/>
      <c r="S157" s="357"/>
      <c r="T157" s="357"/>
      <c r="U157" s="357"/>
      <c r="V157" s="357"/>
      <c r="W157" s="357"/>
      <c r="X157" s="357"/>
      <c r="Y157" s="357"/>
      <c r="Z157" s="357"/>
    </row>
    <row r="158" ht="12.75" customHeight="1">
      <c r="A158" s="357"/>
      <c r="B158" s="357"/>
      <c r="C158" s="357"/>
      <c r="D158" s="357"/>
      <c r="E158" s="357"/>
      <c r="F158" s="357"/>
      <c r="G158" s="357"/>
      <c r="H158" s="357"/>
      <c r="I158" s="357"/>
      <c r="J158" s="357"/>
      <c r="K158" s="357"/>
      <c r="L158" s="357"/>
      <c r="M158" s="357"/>
      <c r="N158" s="357"/>
      <c r="O158" s="357"/>
      <c r="P158" s="357"/>
      <c r="Q158" s="357"/>
      <c r="R158" s="357"/>
      <c r="S158" s="357"/>
      <c r="T158" s="357"/>
      <c r="U158" s="357"/>
      <c r="V158" s="357"/>
      <c r="W158" s="357"/>
      <c r="X158" s="357"/>
      <c r="Y158" s="357"/>
      <c r="Z158" s="357"/>
    </row>
    <row r="159" ht="12.75" customHeight="1">
      <c r="A159" s="357"/>
      <c r="B159" s="357"/>
      <c r="C159" s="357"/>
      <c r="D159" s="357"/>
      <c r="E159" s="357"/>
      <c r="F159" s="357"/>
      <c r="G159" s="357"/>
      <c r="H159" s="357"/>
      <c r="I159" s="357"/>
      <c r="J159" s="357"/>
      <c r="K159" s="357"/>
      <c r="L159" s="357"/>
      <c r="M159" s="357"/>
      <c r="N159" s="357"/>
      <c r="O159" s="357"/>
      <c r="P159" s="357"/>
      <c r="Q159" s="357"/>
      <c r="R159" s="357"/>
      <c r="S159" s="357"/>
      <c r="T159" s="357"/>
      <c r="U159" s="357"/>
      <c r="V159" s="357"/>
      <c r="W159" s="357"/>
      <c r="X159" s="357"/>
      <c r="Y159" s="357"/>
      <c r="Z159" s="357"/>
    </row>
    <row r="160" ht="12.75" customHeight="1">
      <c r="A160" s="357"/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</row>
    <row r="161" ht="12.75" customHeight="1">
      <c r="A161" s="357"/>
      <c r="B161" s="357"/>
      <c r="C161" s="357"/>
      <c r="D161" s="357"/>
      <c r="E161" s="357"/>
      <c r="F161" s="357"/>
      <c r="G161" s="357"/>
      <c r="H161" s="357"/>
      <c r="I161" s="357"/>
      <c r="J161" s="357"/>
      <c r="K161" s="357"/>
      <c r="L161" s="357"/>
      <c r="M161" s="357"/>
      <c r="N161" s="357"/>
      <c r="O161" s="357"/>
      <c r="P161" s="357"/>
      <c r="Q161" s="357"/>
      <c r="R161" s="357"/>
      <c r="S161" s="357"/>
      <c r="T161" s="357"/>
      <c r="U161" s="357"/>
      <c r="V161" s="357"/>
      <c r="W161" s="357"/>
      <c r="X161" s="357"/>
      <c r="Y161" s="357"/>
      <c r="Z161" s="357"/>
    </row>
    <row r="162" ht="12.75" customHeight="1">
      <c r="A162" s="357"/>
      <c r="B162" s="357"/>
      <c r="C162" s="357"/>
      <c r="D162" s="357"/>
      <c r="E162" s="357"/>
      <c r="F162" s="357"/>
      <c r="G162" s="357"/>
      <c r="H162" s="357"/>
      <c r="I162" s="357"/>
      <c r="J162" s="357"/>
      <c r="K162" s="357"/>
      <c r="L162" s="357"/>
      <c r="M162" s="357"/>
      <c r="N162" s="357"/>
      <c r="O162" s="357"/>
      <c r="P162" s="357"/>
      <c r="Q162" s="357"/>
      <c r="R162" s="357"/>
      <c r="S162" s="357"/>
      <c r="T162" s="357"/>
      <c r="U162" s="357"/>
      <c r="V162" s="357"/>
      <c r="W162" s="357"/>
      <c r="X162" s="357"/>
      <c r="Y162" s="357"/>
      <c r="Z162" s="357"/>
    </row>
    <row r="163" ht="12.75" customHeight="1">
      <c r="A163" s="357"/>
      <c r="B163" s="357"/>
      <c r="C163" s="357"/>
      <c r="D163" s="357"/>
      <c r="E163" s="357"/>
      <c r="F163" s="357"/>
      <c r="G163" s="357"/>
      <c r="H163" s="357"/>
      <c r="I163" s="357"/>
      <c r="J163" s="357"/>
      <c r="K163" s="357"/>
      <c r="L163" s="357"/>
      <c r="M163" s="357"/>
      <c r="N163" s="357"/>
      <c r="O163" s="357"/>
      <c r="P163" s="357"/>
      <c r="Q163" s="357"/>
      <c r="R163" s="357"/>
      <c r="S163" s="357"/>
      <c r="T163" s="357"/>
      <c r="U163" s="357"/>
      <c r="V163" s="357"/>
      <c r="W163" s="357"/>
      <c r="X163" s="357"/>
      <c r="Y163" s="357"/>
      <c r="Z163" s="357"/>
    </row>
    <row r="164" ht="12.75" customHeight="1">
      <c r="A164" s="357"/>
      <c r="B164" s="357"/>
      <c r="C164" s="357"/>
      <c r="D164" s="357"/>
      <c r="E164" s="357"/>
      <c r="F164" s="357"/>
      <c r="G164" s="357"/>
      <c r="H164" s="357"/>
      <c r="I164" s="357"/>
      <c r="J164" s="357"/>
      <c r="K164" s="357"/>
      <c r="L164" s="357"/>
      <c r="M164" s="357"/>
      <c r="N164" s="357"/>
      <c r="O164" s="357"/>
      <c r="P164" s="357"/>
      <c r="Q164" s="357"/>
      <c r="R164" s="357"/>
      <c r="S164" s="357"/>
      <c r="T164" s="357"/>
      <c r="U164" s="357"/>
      <c r="V164" s="357"/>
      <c r="W164" s="357"/>
      <c r="X164" s="357"/>
      <c r="Y164" s="357"/>
      <c r="Z164" s="357"/>
    </row>
    <row r="165" ht="12.75" customHeight="1">
      <c r="A165" s="357"/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</row>
    <row r="166" ht="12.75" customHeight="1">
      <c r="A166" s="357"/>
      <c r="B166" s="357"/>
      <c r="C166" s="357"/>
      <c r="D166" s="357"/>
      <c r="E166" s="357"/>
      <c r="F166" s="357"/>
      <c r="G166" s="357"/>
      <c r="H166" s="357"/>
      <c r="I166" s="357"/>
      <c r="J166" s="357"/>
      <c r="K166" s="357"/>
      <c r="L166" s="357"/>
      <c r="M166" s="357"/>
      <c r="N166" s="357"/>
      <c r="O166" s="357"/>
      <c r="P166" s="357"/>
      <c r="Q166" s="357"/>
      <c r="R166" s="357"/>
      <c r="S166" s="357"/>
      <c r="T166" s="357"/>
      <c r="U166" s="357"/>
      <c r="V166" s="357"/>
      <c r="W166" s="357"/>
      <c r="X166" s="357"/>
      <c r="Y166" s="357"/>
      <c r="Z166" s="357"/>
    </row>
    <row r="167" ht="12.75" customHeight="1">
      <c r="A167" s="357"/>
      <c r="B167" s="357"/>
      <c r="C167" s="357"/>
      <c r="D167" s="357"/>
      <c r="E167" s="357"/>
      <c r="F167" s="357"/>
      <c r="G167" s="357"/>
      <c r="H167" s="357"/>
      <c r="I167" s="357"/>
      <c r="J167" s="357"/>
      <c r="K167" s="357"/>
      <c r="L167" s="357"/>
      <c r="M167" s="357"/>
      <c r="N167" s="357"/>
      <c r="O167" s="357"/>
      <c r="P167" s="357"/>
      <c r="Q167" s="357"/>
      <c r="R167" s="357"/>
      <c r="S167" s="357"/>
      <c r="T167" s="357"/>
      <c r="U167" s="357"/>
      <c r="V167" s="357"/>
      <c r="W167" s="357"/>
      <c r="X167" s="357"/>
      <c r="Y167" s="357"/>
      <c r="Z167" s="357"/>
    </row>
    <row r="168" ht="12.75" customHeight="1">
      <c r="A168" s="357"/>
      <c r="B168" s="357"/>
      <c r="C168" s="357"/>
      <c r="D168" s="357"/>
      <c r="E168" s="357"/>
      <c r="F168" s="357"/>
      <c r="G168" s="357"/>
      <c r="H168" s="357"/>
      <c r="I168" s="357"/>
      <c r="J168" s="357"/>
      <c r="K168" s="357"/>
      <c r="L168" s="357"/>
      <c r="M168" s="357"/>
      <c r="N168" s="357"/>
      <c r="O168" s="357"/>
      <c r="P168" s="357"/>
      <c r="Q168" s="357"/>
      <c r="R168" s="357"/>
      <c r="S168" s="357"/>
      <c r="T168" s="357"/>
      <c r="U168" s="357"/>
      <c r="V168" s="357"/>
      <c r="W168" s="357"/>
      <c r="X168" s="357"/>
      <c r="Y168" s="357"/>
      <c r="Z168" s="357"/>
    </row>
    <row r="169" ht="12.75" customHeight="1">
      <c r="A169" s="357"/>
      <c r="B169" s="357"/>
      <c r="C169" s="357"/>
      <c r="D169" s="357"/>
      <c r="E169" s="357"/>
      <c r="F169" s="357"/>
      <c r="G169" s="357"/>
      <c r="H169" s="357"/>
      <c r="I169" s="357"/>
      <c r="J169" s="357"/>
      <c r="K169" s="357"/>
      <c r="L169" s="357"/>
      <c r="M169" s="357"/>
      <c r="N169" s="357"/>
      <c r="O169" s="357"/>
      <c r="P169" s="357"/>
      <c r="Q169" s="357"/>
      <c r="R169" s="357"/>
      <c r="S169" s="357"/>
      <c r="T169" s="357"/>
      <c r="U169" s="357"/>
      <c r="V169" s="357"/>
      <c r="W169" s="357"/>
      <c r="X169" s="357"/>
      <c r="Y169" s="357"/>
      <c r="Z169" s="357"/>
    </row>
    <row r="170" ht="12.75" customHeight="1">
      <c r="A170" s="357"/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</row>
    <row r="171" ht="12.75" customHeight="1">
      <c r="A171" s="357"/>
      <c r="B171" s="357"/>
      <c r="C171" s="357"/>
      <c r="D171" s="357"/>
      <c r="E171" s="357"/>
      <c r="F171" s="357"/>
      <c r="G171" s="357"/>
      <c r="H171" s="357"/>
      <c r="I171" s="357"/>
      <c r="J171" s="357"/>
      <c r="K171" s="357"/>
      <c r="L171" s="357"/>
      <c r="M171" s="357"/>
      <c r="N171" s="357"/>
      <c r="O171" s="357"/>
      <c r="P171" s="357"/>
      <c r="Q171" s="357"/>
      <c r="R171" s="357"/>
      <c r="S171" s="357"/>
      <c r="T171" s="357"/>
      <c r="U171" s="357"/>
      <c r="V171" s="357"/>
      <c r="W171" s="357"/>
      <c r="X171" s="357"/>
      <c r="Y171" s="357"/>
      <c r="Z171" s="357"/>
    </row>
    <row r="172" ht="12.75" customHeight="1">
      <c r="A172" s="357"/>
      <c r="B172" s="357"/>
      <c r="C172" s="357"/>
      <c r="D172" s="357"/>
      <c r="E172" s="357"/>
      <c r="F172" s="357"/>
      <c r="G172" s="357"/>
      <c r="H172" s="357"/>
      <c r="I172" s="357"/>
      <c r="J172" s="357"/>
      <c r="K172" s="357"/>
      <c r="L172" s="357"/>
      <c r="M172" s="357"/>
      <c r="N172" s="357"/>
      <c r="O172" s="357"/>
      <c r="P172" s="357"/>
      <c r="Q172" s="357"/>
      <c r="R172" s="357"/>
      <c r="S172" s="357"/>
      <c r="T172" s="357"/>
      <c r="U172" s="357"/>
      <c r="V172" s="357"/>
      <c r="W172" s="357"/>
      <c r="X172" s="357"/>
      <c r="Y172" s="357"/>
      <c r="Z172" s="357"/>
    </row>
    <row r="173" ht="12.75" customHeight="1">
      <c r="A173" s="357"/>
      <c r="B173" s="357"/>
      <c r="C173" s="357"/>
      <c r="D173" s="357"/>
      <c r="E173" s="357"/>
      <c r="F173" s="357"/>
      <c r="G173" s="357"/>
      <c r="H173" s="357"/>
      <c r="I173" s="357"/>
      <c r="J173" s="357"/>
      <c r="K173" s="357"/>
      <c r="L173" s="357"/>
      <c r="M173" s="357"/>
      <c r="N173" s="357"/>
      <c r="O173" s="357"/>
      <c r="P173" s="357"/>
      <c r="Q173" s="357"/>
      <c r="R173" s="357"/>
      <c r="S173" s="357"/>
      <c r="T173" s="357"/>
      <c r="U173" s="357"/>
      <c r="V173" s="357"/>
      <c r="W173" s="357"/>
      <c r="X173" s="357"/>
      <c r="Y173" s="357"/>
      <c r="Z173" s="357"/>
    </row>
    <row r="174" ht="12.75" customHeight="1">
      <c r="A174" s="357"/>
      <c r="B174" s="357"/>
      <c r="C174" s="357"/>
      <c r="D174" s="357"/>
      <c r="E174" s="357"/>
      <c r="F174" s="357"/>
      <c r="G174" s="357"/>
      <c r="H174" s="357"/>
      <c r="I174" s="357"/>
      <c r="J174" s="357"/>
      <c r="K174" s="357"/>
      <c r="L174" s="357"/>
      <c r="M174" s="357"/>
      <c r="N174" s="357"/>
      <c r="O174" s="357"/>
      <c r="P174" s="357"/>
      <c r="Q174" s="357"/>
      <c r="R174" s="357"/>
      <c r="S174" s="357"/>
      <c r="T174" s="357"/>
      <c r="U174" s="357"/>
      <c r="V174" s="357"/>
      <c r="W174" s="357"/>
      <c r="X174" s="357"/>
      <c r="Y174" s="357"/>
      <c r="Z174" s="357"/>
    </row>
    <row r="175" ht="12.75" customHeight="1">
      <c r="A175" s="357"/>
      <c r="B175" s="357"/>
      <c r="C175" s="357"/>
      <c r="D175" s="357"/>
      <c r="E175" s="357"/>
      <c r="F175" s="357"/>
      <c r="G175" s="357"/>
      <c r="H175" s="357"/>
      <c r="I175" s="357"/>
      <c r="J175" s="357"/>
      <c r="K175" s="357"/>
      <c r="L175" s="357"/>
      <c r="M175" s="357"/>
      <c r="N175" s="357"/>
      <c r="O175" s="357"/>
      <c r="P175" s="357"/>
      <c r="Q175" s="357"/>
      <c r="R175" s="357"/>
      <c r="S175" s="357"/>
      <c r="T175" s="357"/>
      <c r="U175" s="357"/>
      <c r="V175" s="357"/>
      <c r="W175" s="357"/>
      <c r="X175" s="357"/>
      <c r="Y175" s="357"/>
      <c r="Z175" s="357"/>
    </row>
    <row r="176" ht="12.75" customHeight="1">
      <c r="A176" s="357"/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</row>
    <row r="177" ht="12.75" customHeight="1">
      <c r="A177" s="357"/>
      <c r="B177" s="357"/>
      <c r="C177" s="357"/>
      <c r="D177" s="357"/>
      <c r="E177" s="357"/>
      <c r="F177" s="357"/>
      <c r="G177" s="357"/>
      <c r="H177" s="357"/>
      <c r="I177" s="357"/>
      <c r="J177" s="357"/>
      <c r="K177" s="357"/>
      <c r="L177" s="357"/>
      <c r="M177" s="357"/>
      <c r="N177" s="357"/>
      <c r="O177" s="357"/>
      <c r="P177" s="357"/>
      <c r="Q177" s="357"/>
      <c r="R177" s="357"/>
      <c r="S177" s="357"/>
      <c r="T177" s="357"/>
      <c r="U177" s="357"/>
      <c r="V177" s="357"/>
      <c r="W177" s="357"/>
      <c r="X177" s="357"/>
      <c r="Y177" s="357"/>
      <c r="Z177" s="357"/>
    </row>
    <row r="178" ht="12.75" customHeight="1">
      <c r="A178" s="357"/>
      <c r="B178" s="357"/>
      <c r="C178" s="357"/>
      <c r="D178" s="357"/>
      <c r="E178" s="357"/>
      <c r="F178" s="357"/>
      <c r="G178" s="357"/>
      <c r="H178" s="357"/>
      <c r="I178" s="357"/>
      <c r="J178" s="357"/>
      <c r="K178" s="357"/>
      <c r="L178" s="357"/>
      <c r="M178" s="357"/>
      <c r="N178" s="357"/>
      <c r="O178" s="357"/>
      <c r="P178" s="357"/>
      <c r="Q178" s="357"/>
      <c r="R178" s="357"/>
      <c r="S178" s="357"/>
      <c r="T178" s="357"/>
      <c r="U178" s="357"/>
      <c r="V178" s="357"/>
      <c r="W178" s="357"/>
      <c r="X178" s="357"/>
      <c r="Y178" s="357"/>
      <c r="Z178" s="357"/>
    </row>
    <row r="179" ht="12.75" customHeight="1">
      <c r="A179" s="357"/>
      <c r="B179" s="357"/>
      <c r="C179" s="357"/>
      <c r="D179" s="357"/>
      <c r="E179" s="357"/>
      <c r="F179" s="357"/>
      <c r="G179" s="357"/>
      <c r="H179" s="357"/>
      <c r="I179" s="357"/>
      <c r="J179" s="357"/>
      <c r="K179" s="357"/>
      <c r="L179" s="357"/>
      <c r="M179" s="357"/>
      <c r="N179" s="357"/>
      <c r="O179" s="357"/>
      <c r="P179" s="357"/>
      <c r="Q179" s="357"/>
      <c r="R179" s="357"/>
      <c r="S179" s="357"/>
      <c r="T179" s="357"/>
      <c r="U179" s="357"/>
      <c r="V179" s="357"/>
      <c r="W179" s="357"/>
      <c r="X179" s="357"/>
      <c r="Y179" s="357"/>
      <c r="Z179" s="357"/>
    </row>
    <row r="180" ht="12.75" customHeight="1">
      <c r="A180" s="357"/>
      <c r="B180" s="357"/>
      <c r="C180" s="357"/>
      <c r="D180" s="357"/>
      <c r="E180" s="357"/>
      <c r="F180" s="357"/>
      <c r="G180" s="357"/>
      <c r="H180" s="357"/>
      <c r="I180" s="357"/>
      <c r="J180" s="357"/>
      <c r="K180" s="357"/>
      <c r="L180" s="357"/>
      <c r="M180" s="357"/>
      <c r="N180" s="357"/>
      <c r="O180" s="357"/>
      <c r="P180" s="357"/>
      <c r="Q180" s="357"/>
      <c r="R180" s="357"/>
      <c r="S180" s="357"/>
      <c r="T180" s="357"/>
      <c r="U180" s="357"/>
      <c r="V180" s="357"/>
      <c r="W180" s="357"/>
      <c r="X180" s="357"/>
      <c r="Y180" s="357"/>
      <c r="Z180" s="357"/>
    </row>
    <row r="181" ht="12.75" customHeight="1">
      <c r="A181" s="357"/>
      <c r="B181" s="357"/>
      <c r="C181" s="357"/>
      <c r="D181" s="357"/>
      <c r="E181" s="357"/>
      <c r="F181" s="357"/>
      <c r="G181" s="357"/>
      <c r="H181" s="357"/>
      <c r="I181" s="357"/>
      <c r="J181" s="357"/>
      <c r="K181" s="357"/>
      <c r="L181" s="357"/>
      <c r="M181" s="357"/>
      <c r="N181" s="357"/>
      <c r="O181" s="357"/>
      <c r="P181" s="357"/>
      <c r="Q181" s="357"/>
      <c r="R181" s="357"/>
      <c r="S181" s="357"/>
      <c r="T181" s="357"/>
      <c r="U181" s="357"/>
      <c r="V181" s="357"/>
      <c r="W181" s="357"/>
      <c r="X181" s="357"/>
      <c r="Y181" s="357"/>
      <c r="Z181" s="357"/>
    </row>
    <row r="182" ht="12.75" customHeight="1">
      <c r="A182" s="357"/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</row>
    <row r="183" ht="12.75" customHeight="1">
      <c r="A183" s="357"/>
      <c r="B183" s="357"/>
      <c r="C183" s="357"/>
      <c r="D183" s="357"/>
      <c r="E183" s="357"/>
      <c r="F183" s="357"/>
      <c r="G183" s="357"/>
      <c r="H183" s="357"/>
      <c r="I183" s="357"/>
      <c r="J183" s="357"/>
      <c r="K183" s="357"/>
      <c r="L183" s="357"/>
      <c r="M183" s="357"/>
      <c r="N183" s="357"/>
      <c r="O183" s="357"/>
      <c r="P183" s="357"/>
      <c r="Q183" s="357"/>
      <c r="R183" s="357"/>
      <c r="S183" s="357"/>
      <c r="T183" s="357"/>
      <c r="U183" s="357"/>
      <c r="V183" s="357"/>
      <c r="W183" s="357"/>
      <c r="X183" s="357"/>
      <c r="Y183" s="357"/>
      <c r="Z183" s="357"/>
    </row>
    <row r="184" ht="12.75" customHeight="1">
      <c r="A184" s="357"/>
      <c r="B184" s="357"/>
      <c r="C184" s="357"/>
      <c r="D184" s="357"/>
      <c r="E184" s="357"/>
      <c r="F184" s="357"/>
      <c r="G184" s="357"/>
      <c r="H184" s="357"/>
      <c r="I184" s="357"/>
      <c r="J184" s="357"/>
      <c r="K184" s="357"/>
      <c r="L184" s="357"/>
      <c r="M184" s="357"/>
      <c r="N184" s="357"/>
      <c r="O184" s="357"/>
      <c r="P184" s="357"/>
      <c r="Q184" s="357"/>
      <c r="R184" s="357"/>
      <c r="S184" s="357"/>
      <c r="T184" s="357"/>
      <c r="U184" s="357"/>
      <c r="V184" s="357"/>
      <c r="W184" s="357"/>
      <c r="X184" s="357"/>
      <c r="Y184" s="357"/>
      <c r="Z184" s="357"/>
    </row>
    <row r="185" ht="12.75" customHeight="1">
      <c r="A185" s="357"/>
      <c r="B185" s="357"/>
      <c r="C185" s="357"/>
      <c r="D185" s="357"/>
      <c r="E185" s="357"/>
      <c r="F185" s="357"/>
      <c r="G185" s="357"/>
      <c r="H185" s="357"/>
      <c r="I185" s="357"/>
      <c r="J185" s="357"/>
      <c r="K185" s="357"/>
      <c r="L185" s="357"/>
      <c r="M185" s="357"/>
      <c r="N185" s="357"/>
      <c r="O185" s="357"/>
      <c r="P185" s="357"/>
      <c r="Q185" s="357"/>
      <c r="R185" s="357"/>
      <c r="S185" s="357"/>
      <c r="T185" s="357"/>
      <c r="U185" s="357"/>
      <c r="V185" s="357"/>
      <c r="W185" s="357"/>
      <c r="X185" s="357"/>
      <c r="Y185" s="357"/>
      <c r="Z185" s="357"/>
    </row>
    <row r="186" ht="12.75" customHeight="1">
      <c r="A186" s="357"/>
      <c r="B186" s="357"/>
      <c r="C186" s="357"/>
      <c r="D186" s="357"/>
      <c r="E186" s="357"/>
      <c r="F186" s="357"/>
      <c r="G186" s="357"/>
      <c r="H186" s="357"/>
      <c r="I186" s="357"/>
      <c r="J186" s="357"/>
      <c r="K186" s="357"/>
      <c r="L186" s="357"/>
      <c r="M186" s="357"/>
      <c r="N186" s="357"/>
      <c r="O186" s="357"/>
      <c r="P186" s="357"/>
      <c r="Q186" s="357"/>
      <c r="R186" s="357"/>
      <c r="S186" s="357"/>
      <c r="T186" s="357"/>
      <c r="U186" s="357"/>
      <c r="V186" s="357"/>
      <c r="W186" s="357"/>
      <c r="X186" s="357"/>
      <c r="Y186" s="357"/>
      <c r="Z186" s="357"/>
    </row>
    <row r="187" ht="12.75" customHeight="1">
      <c r="A187" s="357"/>
      <c r="B187" s="357"/>
      <c r="C187" s="357"/>
      <c r="D187" s="357"/>
      <c r="E187" s="357"/>
      <c r="F187" s="357"/>
      <c r="G187" s="357"/>
      <c r="H187" s="357"/>
      <c r="I187" s="357"/>
      <c r="J187" s="357"/>
      <c r="K187" s="357"/>
      <c r="L187" s="357"/>
      <c r="M187" s="357"/>
      <c r="N187" s="357"/>
      <c r="O187" s="357"/>
      <c r="P187" s="357"/>
      <c r="Q187" s="357"/>
      <c r="R187" s="357"/>
      <c r="S187" s="357"/>
      <c r="T187" s="357"/>
      <c r="U187" s="357"/>
      <c r="V187" s="357"/>
      <c r="W187" s="357"/>
      <c r="X187" s="357"/>
      <c r="Y187" s="357"/>
      <c r="Z187" s="357"/>
    </row>
    <row r="188" ht="12.75" customHeight="1">
      <c r="A188" s="357"/>
      <c r="B188" s="357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</row>
    <row r="189" ht="12.75" customHeight="1">
      <c r="A189" s="357"/>
      <c r="B189" s="357"/>
      <c r="C189" s="357"/>
      <c r="D189" s="357"/>
      <c r="E189" s="357"/>
      <c r="F189" s="357"/>
      <c r="G189" s="357"/>
      <c r="H189" s="357"/>
      <c r="I189" s="357"/>
      <c r="J189" s="357"/>
      <c r="K189" s="357"/>
      <c r="L189" s="357"/>
      <c r="M189" s="357"/>
      <c r="N189" s="357"/>
      <c r="O189" s="357"/>
      <c r="P189" s="357"/>
      <c r="Q189" s="357"/>
      <c r="R189" s="357"/>
      <c r="S189" s="357"/>
      <c r="T189" s="357"/>
      <c r="U189" s="357"/>
      <c r="V189" s="357"/>
      <c r="W189" s="357"/>
      <c r="X189" s="357"/>
      <c r="Y189" s="357"/>
      <c r="Z189" s="357"/>
    </row>
    <row r="190" ht="12.75" customHeight="1">
      <c r="A190" s="357"/>
      <c r="B190" s="357"/>
      <c r="C190" s="357"/>
      <c r="D190" s="357"/>
      <c r="E190" s="357"/>
      <c r="F190" s="357"/>
      <c r="G190" s="357"/>
      <c r="H190" s="357"/>
      <c r="I190" s="357"/>
      <c r="J190" s="357"/>
      <c r="K190" s="357"/>
      <c r="L190" s="357"/>
      <c r="M190" s="357"/>
      <c r="N190" s="357"/>
      <c r="O190" s="357"/>
      <c r="P190" s="357"/>
      <c r="Q190" s="357"/>
      <c r="R190" s="357"/>
      <c r="S190" s="357"/>
      <c r="T190" s="357"/>
      <c r="U190" s="357"/>
      <c r="V190" s="357"/>
      <c r="W190" s="357"/>
      <c r="X190" s="357"/>
      <c r="Y190" s="357"/>
      <c r="Z190" s="357"/>
    </row>
    <row r="191" ht="12.75" customHeight="1">
      <c r="A191" s="357"/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  <c r="Y191" s="357"/>
      <c r="Z191" s="357"/>
    </row>
    <row r="192" ht="12.75" customHeight="1">
      <c r="A192" s="357"/>
      <c r="B192" s="357"/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357"/>
      <c r="N192" s="357"/>
      <c r="O192" s="357"/>
      <c r="P192" s="357"/>
      <c r="Q192" s="357"/>
      <c r="R192" s="357"/>
      <c r="S192" s="357"/>
      <c r="T192" s="357"/>
      <c r="U192" s="357"/>
      <c r="V192" s="357"/>
      <c r="W192" s="357"/>
      <c r="X192" s="357"/>
      <c r="Y192" s="357"/>
      <c r="Z192" s="357"/>
    </row>
    <row r="193" ht="12.75" customHeight="1">
      <c r="A193" s="357"/>
      <c r="B193" s="357"/>
      <c r="C193" s="357"/>
      <c r="D193" s="357"/>
      <c r="E193" s="357"/>
      <c r="F193" s="357"/>
      <c r="G193" s="357"/>
      <c r="H193" s="357"/>
      <c r="I193" s="357"/>
      <c r="J193" s="357"/>
      <c r="K193" s="357"/>
      <c r="L193" s="357"/>
      <c r="M193" s="357"/>
      <c r="N193" s="357"/>
      <c r="O193" s="357"/>
      <c r="P193" s="357"/>
      <c r="Q193" s="357"/>
      <c r="R193" s="357"/>
      <c r="S193" s="357"/>
      <c r="T193" s="357"/>
      <c r="U193" s="357"/>
      <c r="V193" s="357"/>
      <c r="W193" s="357"/>
      <c r="X193" s="357"/>
      <c r="Y193" s="357"/>
      <c r="Z193" s="357"/>
    </row>
    <row r="194" ht="12.75" customHeight="1">
      <c r="A194" s="357"/>
      <c r="B194" s="357"/>
      <c r="C194" s="357"/>
      <c r="D194" s="357"/>
      <c r="E194" s="357"/>
      <c r="F194" s="357"/>
      <c r="G194" s="357"/>
      <c r="H194" s="357"/>
      <c r="I194" s="357"/>
      <c r="J194" s="357"/>
      <c r="K194" s="357"/>
      <c r="L194" s="357"/>
      <c r="M194" s="357"/>
      <c r="N194" s="357"/>
      <c r="O194" s="357"/>
      <c r="P194" s="357"/>
      <c r="Q194" s="357"/>
      <c r="R194" s="357"/>
      <c r="S194" s="357"/>
      <c r="T194" s="357"/>
      <c r="U194" s="357"/>
      <c r="V194" s="357"/>
      <c r="W194" s="357"/>
      <c r="X194" s="357"/>
      <c r="Y194" s="357"/>
      <c r="Z194" s="357"/>
    </row>
    <row r="195" ht="12.75" customHeight="1">
      <c r="A195" s="357"/>
      <c r="B195" s="357"/>
      <c r="C195" s="357"/>
      <c r="D195" s="357"/>
      <c r="E195" s="357"/>
      <c r="F195" s="357"/>
      <c r="G195" s="357"/>
      <c r="H195" s="357"/>
      <c r="I195" s="357"/>
      <c r="J195" s="357"/>
      <c r="K195" s="357"/>
      <c r="L195" s="357"/>
      <c r="M195" s="357"/>
      <c r="N195" s="357"/>
      <c r="O195" s="357"/>
      <c r="P195" s="357"/>
      <c r="Q195" s="357"/>
      <c r="R195" s="357"/>
      <c r="S195" s="357"/>
      <c r="T195" s="357"/>
      <c r="U195" s="357"/>
      <c r="V195" s="357"/>
      <c r="W195" s="357"/>
      <c r="X195" s="357"/>
      <c r="Y195" s="357"/>
      <c r="Z195" s="357"/>
    </row>
    <row r="196" ht="12.75" customHeight="1">
      <c r="A196" s="357"/>
      <c r="B196" s="357"/>
      <c r="C196" s="357"/>
      <c r="D196" s="357"/>
      <c r="E196" s="357"/>
      <c r="F196" s="357"/>
      <c r="G196" s="357"/>
      <c r="H196" s="357"/>
      <c r="I196" s="357"/>
      <c r="J196" s="357"/>
      <c r="K196" s="357"/>
      <c r="L196" s="357"/>
      <c r="M196" s="357"/>
      <c r="N196" s="357"/>
      <c r="O196" s="357"/>
      <c r="P196" s="357"/>
      <c r="Q196" s="357"/>
      <c r="R196" s="357"/>
      <c r="S196" s="357"/>
      <c r="T196" s="357"/>
      <c r="U196" s="357"/>
      <c r="V196" s="357"/>
      <c r="W196" s="357"/>
      <c r="X196" s="357"/>
      <c r="Y196" s="357"/>
      <c r="Z196" s="357"/>
    </row>
    <row r="197" ht="12.75" customHeight="1">
      <c r="A197" s="357"/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</row>
    <row r="198" ht="12.75" customHeight="1">
      <c r="A198" s="357"/>
      <c r="B198" s="357"/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357"/>
      <c r="N198" s="357"/>
      <c r="O198" s="357"/>
      <c r="P198" s="357"/>
      <c r="Q198" s="357"/>
      <c r="R198" s="357"/>
      <c r="S198" s="357"/>
      <c r="T198" s="357"/>
      <c r="U198" s="357"/>
      <c r="V198" s="357"/>
      <c r="W198" s="357"/>
      <c r="X198" s="357"/>
      <c r="Y198" s="357"/>
      <c r="Z198" s="357"/>
    </row>
    <row r="199" ht="12.75" customHeight="1">
      <c r="A199" s="357"/>
      <c r="B199" s="357"/>
      <c r="C199" s="357"/>
      <c r="D199" s="357"/>
      <c r="E199" s="357"/>
      <c r="F199" s="357"/>
      <c r="G199" s="357"/>
      <c r="H199" s="357"/>
      <c r="I199" s="357"/>
      <c r="J199" s="357"/>
      <c r="K199" s="357"/>
      <c r="L199" s="357"/>
      <c r="M199" s="357"/>
      <c r="N199" s="357"/>
      <c r="O199" s="357"/>
      <c r="P199" s="357"/>
      <c r="Q199" s="357"/>
      <c r="R199" s="357"/>
      <c r="S199" s="357"/>
      <c r="T199" s="357"/>
      <c r="U199" s="357"/>
      <c r="V199" s="357"/>
      <c r="W199" s="357"/>
      <c r="X199" s="357"/>
      <c r="Y199" s="357"/>
      <c r="Z199" s="357"/>
    </row>
    <row r="200" ht="12.75" customHeight="1">
      <c r="A200" s="357"/>
      <c r="B200" s="357"/>
      <c r="C200" s="357"/>
      <c r="D200" s="357"/>
      <c r="E200" s="357"/>
      <c r="F200" s="357"/>
      <c r="G200" s="357"/>
      <c r="H200" s="357"/>
      <c r="I200" s="357"/>
      <c r="J200" s="357"/>
      <c r="K200" s="357"/>
      <c r="L200" s="357"/>
      <c r="M200" s="357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  <c r="Y200" s="357"/>
      <c r="Z200" s="357"/>
    </row>
    <row r="201" ht="12.75" customHeight="1">
      <c r="A201" s="357"/>
      <c r="B201" s="357"/>
      <c r="C201" s="357"/>
      <c r="D201" s="357"/>
      <c r="E201" s="357"/>
      <c r="F201" s="357"/>
      <c r="G201" s="357"/>
      <c r="H201" s="357"/>
      <c r="I201" s="357"/>
      <c r="J201" s="357"/>
      <c r="K201" s="357"/>
      <c r="L201" s="357"/>
      <c r="M201" s="357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  <c r="Y201" s="357"/>
      <c r="Z201" s="357"/>
    </row>
    <row r="202" ht="12.75" customHeight="1">
      <c r="A202" s="357"/>
      <c r="B202" s="357"/>
      <c r="C202" s="357"/>
      <c r="D202" s="357"/>
      <c r="E202" s="357"/>
      <c r="F202" s="357"/>
      <c r="G202" s="357"/>
      <c r="H202" s="357"/>
      <c r="I202" s="357"/>
      <c r="J202" s="357"/>
      <c r="K202" s="357"/>
      <c r="L202" s="357"/>
      <c r="M202" s="357"/>
      <c r="N202" s="357"/>
      <c r="O202" s="357"/>
      <c r="P202" s="357"/>
      <c r="Q202" s="357"/>
      <c r="R202" s="357"/>
      <c r="S202" s="357"/>
      <c r="T202" s="357"/>
      <c r="U202" s="357"/>
      <c r="V202" s="357"/>
      <c r="W202" s="357"/>
      <c r="X202" s="357"/>
      <c r="Y202" s="357"/>
      <c r="Z202" s="357"/>
    </row>
    <row r="203" ht="12.75" customHeight="1">
      <c r="A203" s="357"/>
      <c r="B203" s="357"/>
      <c r="C203" s="357"/>
      <c r="D203" s="357"/>
      <c r="E203" s="357"/>
      <c r="F203" s="357"/>
      <c r="G203" s="357"/>
      <c r="H203" s="357"/>
      <c r="I203" s="357"/>
      <c r="J203" s="357"/>
      <c r="K203" s="357"/>
      <c r="L203" s="357"/>
      <c r="M203" s="357"/>
      <c r="N203" s="357"/>
      <c r="O203" s="357"/>
      <c r="P203" s="357"/>
      <c r="Q203" s="357"/>
      <c r="R203" s="357"/>
      <c r="S203" s="357"/>
      <c r="T203" s="357"/>
      <c r="U203" s="357"/>
      <c r="V203" s="357"/>
      <c r="W203" s="357"/>
      <c r="X203" s="357"/>
      <c r="Y203" s="357"/>
      <c r="Z203" s="357"/>
    </row>
    <row r="204" ht="12.75" customHeight="1">
      <c r="A204" s="357"/>
      <c r="B204" s="357"/>
      <c r="C204" s="357"/>
      <c r="D204" s="357"/>
      <c r="E204" s="357"/>
      <c r="F204" s="357"/>
      <c r="G204" s="357"/>
      <c r="H204" s="357"/>
      <c r="I204" s="357"/>
      <c r="J204" s="357"/>
      <c r="K204" s="357"/>
      <c r="L204" s="357"/>
      <c r="M204" s="357"/>
      <c r="N204" s="357"/>
      <c r="O204" s="357"/>
      <c r="P204" s="357"/>
      <c r="Q204" s="357"/>
      <c r="R204" s="357"/>
      <c r="S204" s="357"/>
      <c r="T204" s="357"/>
      <c r="U204" s="357"/>
      <c r="V204" s="357"/>
      <c r="W204" s="357"/>
      <c r="X204" s="357"/>
      <c r="Y204" s="357"/>
      <c r="Z204" s="357"/>
    </row>
    <row r="205" ht="12.75" customHeight="1">
      <c r="A205" s="357"/>
      <c r="B205" s="357"/>
      <c r="C205" s="357"/>
      <c r="D205" s="357"/>
      <c r="E205" s="357"/>
      <c r="F205" s="357"/>
      <c r="G205" s="357"/>
      <c r="H205" s="357"/>
      <c r="I205" s="357"/>
      <c r="J205" s="357"/>
      <c r="K205" s="357"/>
      <c r="L205" s="357"/>
      <c r="M205" s="357"/>
      <c r="N205" s="357"/>
      <c r="O205" s="357"/>
      <c r="P205" s="357"/>
      <c r="Q205" s="357"/>
      <c r="R205" s="357"/>
      <c r="S205" s="357"/>
      <c r="T205" s="357"/>
      <c r="U205" s="357"/>
      <c r="V205" s="357"/>
      <c r="W205" s="357"/>
      <c r="X205" s="357"/>
      <c r="Y205" s="357"/>
      <c r="Z205" s="357"/>
    </row>
    <row r="206" ht="12.75" customHeight="1">
      <c r="A206" s="357"/>
      <c r="B206" s="357"/>
      <c r="C206" s="357"/>
      <c r="D206" s="357"/>
      <c r="E206" s="357"/>
      <c r="F206" s="357"/>
      <c r="G206" s="357"/>
      <c r="H206" s="357"/>
      <c r="I206" s="357"/>
      <c r="J206" s="357"/>
      <c r="K206" s="357"/>
      <c r="L206" s="357"/>
      <c r="M206" s="357"/>
      <c r="N206" s="357"/>
      <c r="O206" s="357"/>
      <c r="P206" s="357"/>
      <c r="Q206" s="357"/>
      <c r="R206" s="357"/>
      <c r="S206" s="357"/>
      <c r="T206" s="357"/>
      <c r="U206" s="357"/>
      <c r="V206" s="357"/>
      <c r="W206" s="357"/>
      <c r="X206" s="357"/>
      <c r="Y206" s="357"/>
      <c r="Z206" s="357"/>
    </row>
    <row r="207" ht="12.75" customHeight="1">
      <c r="A207" s="357"/>
      <c r="B207" s="357"/>
      <c r="C207" s="357"/>
      <c r="D207" s="357"/>
      <c r="E207" s="357"/>
      <c r="F207" s="357"/>
      <c r="G207" s="357"/>
      <c r="H207" s="357"/>
      <c r="I207" s="357"/>
      <c r="J207" s="357"/>
      <c r="K207" s="357"/>
      <c r="L207" s="357"/>
      <c r="M207" s="357"/>
      <c r="N207" s="357"/>
      <c r="O207" s="357"/>
      <c r="P207" s="357"/>
      <c r="Q207" s="357"/>
      <c r="R207" s="357"/>
      <c r="S207" s="357"/>
      <c r="T207" s="357"/>
      <c r="U207" s="357"/>
      <c r="V207" s="357"/>
      <c r="W207" s="357"/>
      <c r="X207" s="357"/>
      <c r="Y207" s="357"/>
      <c r="Z207" s="357"/>
    </row>
    <row r="208" ht="12.75" customHeight="1">
      <c r="A208" s="357"/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</row>
    <row r="209" ht="12.75" customHeight="1">
      <c r="A209" s="357"/>
      <c r="B209" s="357"/>
      <c r="C209" s="357"/>
      <c r="D209" s="357"/>
      <c r="E209" s="357"/>
      <c r="F209" s="357"/>
      <c r="G209" s="357"/>
      <c r="H209" s="357"/>
      <c r="I209" s="357"/>
      <c r="J209" s="357"/>
      <c r="K209" s="357"/>
      <c r="L209" s="357"/>
      <c r="M209" s="357"/>
      <c r="N209" s="357"/>
      <c r="O209" s="357"/>
      <c r="P209" s="357"/>
      <c r="Q209" s="357"/>
      <c r="R209" s="357"/>
      <c r="S209" s="357"/>
      <c r="T209" s="357"/>
      <c r="U209" s="357"/>
      <c r="V209" s="357"/>
      <c r="W209" s="357"/>
      <c r="X209" s="357"/>
      <c r="Y209" s="357"/>
      <c r="Z209" s="357"/>
    </row>
    <row r="210" ht="12.75" customHeight="1">
      <c r="A210" s="357"/>
      <c r="B210" s="357"/>
      <c r="C210" s="357"/>
      <c r="D210" s="357"/>
      <c r="E210" s="357"/>
      <c r="F210" s="357"/>
      <c r="G210" s="357"/>
      <c r="H210" s="357"/>
      <c r="I210" s="357"/>
      <c r="J210" s="357"/>
      <c r="K210" s="357"/>
      <c r="L210" s="357"/>
      <c r="M210" s="357"/>
      <c r="N210" s="357"/>
      <c r="O210" s="357"/>
      <c r="P210" s="357"/>
      <c r="Q210" s="357"/>
      <c r="R210" s="357"/>
      <c r="S210" s="357"/>
      <c r="T210" s="357"/>
      <c r="U210" s="357"/>
      <c r="V210" s="357"/>
      <c r="W210" s="357"/>
      <c r="X210" s="357"/>
      <c r="Y210" s="357"/>
      <c r="Z210" s="357"/>
    </row>
    <row r="211" ht="12.75" customHeight="1">
      <c r="A211" s="357"/>
      <c r="B211" s="357"/>
      <c r="C211" s="357"/>
      <c r="D211" s="357"/>
      <c r="E211" s="357"/>
      <c r="F211" s="357"/>
      <c r="G211" s="357"/>
      <c r="H211" s="357"/>
      <c r="I211" s="357"/>
      <c r="J211" s="357"/>
      <c r="K211" s="357"/>
      <c r="L211" s="357"/>
      <c r="M211" s="357"/>
      <c r="N211" s="357"/>
      <c r="O211" s="357"/>
      <c r="P211" s="357"/>
      <c r="Q211" s="357"/>
      <c r="R211" s="357"/>
      <c r="S211" s="357"/>
      <c r="T211" s="357"/>
      <c r="U211" s="357"/>
      <c r="V211" s="357"/>
      <c r="W211" s="357"/>
      <c r="X211" s="357"/>
      <c r="Y211" s="357"/>
      <c r="Z211" s="357"/>
    </row>
    <row r="212" ht="12.75" customHeight="1">
      <c r="A212" s="357"/>
      <c r="B212" s="357"/>
      <c r="C212" s="357"/>
      <c r="D212" s="357"/>
      <c r="E212" s="357"/>
      <c r="F212" s="357"/>
      <c r="G212" s="357"/>
      <c r="H212" s="357"/>
      <c r="I212" s="357"/>
      <c r="J212" s="357"/>
      <c r="K212" s="357"/>
      <c r="L212" s="357"/>
      <c r="M212" s="357"/>
      <c r="N212" s="357"/>
      <c r="O212" s="357"/>
      <c r="P212" s="357"/>
      <c r="Q212" s="357"/>
      <c r="R212" s="357"/>
      <c r="S212" s="357"/>
      <c r="T212" s="357"/>
      <c r="U212" s="357"/>
      <c r="V212" s="357"/>
      <c r="W212" s="357"/>
      <c r="X212" s="357"/>
      <c r="Y212" s="357"/>
      <c r="Z212" s="357"/>
    </row>
    <row r="213" ht="12.75" customHeight="1">
      <c r="A213" s="357"/>
      <c r="B213" s="357"/>
      <c r="C213" s="357"/>
      <c r="D213" s="357"/>
      <c r="E213" s="357"/>
      <c r="F213" s="357"/>
      <c r="G213" s="357"/>
      <c r="H213" s="357"/>
      <c r="I213" s="357"/>
      <c r="J213" s="357"/>
      <c r="K213" s="357"/>
      <c r="L213" s="357"/>
      <c r="M213" s="357"/>
      <c r="N213" s="357"/>
      <c r="O213" s="357"/>
      <c r="P213" s="357"/>
      <c r="Q213" s="357"/>
      <c r="R213" s="357"/>
      <c r="S213" s="357"/>
      <c r="T213" s="357"/>
      <c r="U213" s="357"/>
      <c r="V213" s="357"/>
      <c r="W213" s="357"/>
      <c r="X213" s="357"/>
      <c r="Y213" s="357"/>
      <c r="Z213" s="357"/>
    </row>
    <row r="214" ht="12.75" customHeight="1">
      <c r="A214" s="357"/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</row>
    <row r="215" ht="12.75" customHeight="1">
      <c r="A215" s="357"/>
      <c r="B215" s="357"/>
      <c r="C215" s="357"/>
      <c r="D215" s="357"/>
      <c r="E215" s="357"/>
      <c r="F215" s="357"/>
      <c r="G215" s="357"/>
      <c r="H215" s="357"/>
      <c r="I215" s="357"/>
      <c r="J215" s="357"/>
      <c r="K215" s="357"/>
      <c r="L215" s="357"/>
      <c r="M215" s="357"/>
      <c r="N215" s="357"/>
      <c r="O215" s="357"/>
      <c r="P215" s="357"/>
      <c r="Q215" s="357"/>
      <c r="R215" s="357"/>
      <c r="S215" s="357"/>
      <c r="T215" s="357"/>
      <c r="U215" s="357"/>
      <c r="V215" s="357"/>
      <c r="W215" s="357"/>
      <c r="X215" s="357"/>
      <c r="Y215" s="357"/>
      <c r="Z215" s="357"/>
    </row>
    <row r="216" ht="12.75" customHeight="1">
      <c r="A216" s="357"/>
      <c r="B216" s="357"/>
      <c r="C216" s="357"/>
      <c r="D216" s="357"/>
      <c r="E216" s="357"/>
      <c r="F216" s="357"/>
      <c r="G216" s="357"/>
      <c r="H216" s="357"/>
      <c r="I216" s="357"/>
      <c r="J216" s="357"/>
      <c r="K216" s="357"/>
      <c r="L216" s="357"/>
      <c r="M216" s="357"/>
      <c r="N216" s="357"/>
      <c r="O216" s="357"/>
      <c r="P216" s="357"/>
      <c r="Q216" s="357"/>
      <c r="R216" s="357"/>
      <c r="S216" s="357"/>
      <c r="T216" s="357"/>
      <c r="U216" s="357"/>
      <c r="V216" s="357"/>
      <c r="W216" s="357"/>
      <c r="X216" s="357"/>
      <c r="Y216" s="357"/>
      <c r="Z216" s="357"/>
    </row>
    <row r="217" ht="12.75" customHeight="1">
      <c r="A217" s="357"/>
      <c r="B217" s="357"/>
      <c r="C217" s="357"/>
      <c r="D217" s="357"/>
      <c r="E217" s="357"/>
      <c r="F217" s="357"/>
      <c r="G217" s="357"/>
      <c r="H217" s="357"/>
      <c r="I217" s="357"/>
      <c r="J217" s="357"/>
      <c r="K217" s="357"/>
      <c r="L217" s="357"/>
      <c r="M217" s="357"/>
      <c r="N217" s="357"/>
      <c r="O217" s="357"/>
      <c r="P217" s="357"/>
      <c r="Q217" s="357"/>
      <c r="R217" s="357"/>
      <c r="S217" s="357"/>
      <c r="T217" s="357"/>
      <c r="U217" s="357"/>
      <c r="V217" s="357"/>
      <c r="W217" s="357"/>
      <c r="X217" s="357"/>
      <c r="Y217" s="357"/>
      <c r="Z217" s="357"/>
    </row>
    <row r="218" ht="12.75" customHeight="1">
      <c r="A218" s="357"/>
      <c r="B218" s="357"/>
      <c r="C218" s="357"/>
      <c r="D218" s="357"/>
      <c r="E218" s="357"/>
      <c r="F218" s="357"/>
      <c r="G218" s="357"/>
      <c r="H218" s="357"/>
      <c r="I218" s="357"/>
      <c r="J218" s="357"/>
      <c r="K218" s="357"/>
      <c r="L218" s="357"/>
      <c r="M218" s="357"/>
      <c r="N218" s="357"/>
      <c r="O218" s="357"/>
      <c r="P218" s="357"/>
      <c r="Q218" s="357"/>
      <c r="R218" s="357"/>
      <c r="S218" s="357"/>
      <c r="T218" s="357"/>
      <c r="U218" s="357"/>
      <c r="V218" s="357"/>
      <c r="W218" s="357"/>
      <c r="X218" s="357"/>
      <c r="Y218" s="357"/>
      <c r="Z218" s="357"/>
    </row>
    <row r="219" ht="12.75" customHeight="1">
      <c r="A219" s="357"/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</row>
    <row r="220" ht="12.75" customHeight="1">
      <c r="A220" s="357"/>
      <c r="B220" s="357"/>
      <c r="C220" s="357"/>
      <c r="D220" s="357"/>
      <c r="E220" s="357"/>
      <c r="F220" s="357"/>
      <c r="G220" s="357"/>
      <c r="H220" s="357"/>
      <c r="I220" s="357"/>
      <c r="J220" s="357"/>
      <c r="K220" s="357"/>
      <c r="L220" s="357"/>
      <c r="M220" s="357"/>
      <c r="N220" s="357"/>
      <c r="O220" s="357"/>
      <c r="P220" s="357"/>
      <c r="Q220" s="357"/>
      <c r="R220" s="357"/>
      <c r="S220" s="357"/>
      <c r="T220" s="357"/>
      <c r="U220" s="357"/>
      <c r="V220" s="357"/>
      <c r="W220" s="357"/>
      <c r="X220" s="357"/>
      <c r="Y220" s="357"/>
      <c r="Z220" s="357"/>
    </row>
    <row r="221" ht="12.75" customHeight="1">
      <c r="A221" s="357"/>
      <c r="B221" s="357"/>
      <c r="C221" s="357"/>
      <c r="D221" s="357"/>
      <c r="E221" s="357"/>
      <c r="F221" s="357"/>
      <c r="G221" s="357"/>
      <c r="H221" s="357"/>
      <c r="I221" s="357"/>
      <c r="J221" s="357"/>
      <c r="K221" s="357"/>
      <c r="L221" s="357"/>
      <c r="M221" s="357"/>
      <c r="N221" s="357"/>
      <c r="O221" s="357"/>
      <c r="P221" s="357"/>
      <c r="Q221" s="357"/>
      <c r="R221" s="357"/>
      <c r="S221" s="357"/>
      <c r="T221" s="357"/>
      <c r="U221" s="357"/>
      <c r="V221" s="357"/>
      <c r="W221" s="357"/>
      <c r="X221" s="357"/>
      <c r="Y221" s="357"/>
      <c r="Z221" s="357"/>
    </row>
    <row r="222" ht="12.75" customHeight="1">
      <c r="A222" s="357"/>
      <c r="B222" s="357"/>
      <c r="C222" s="357"/>
      <c r="D222" s="357"/>
      <c r="E222" s="357"/>
      <c r="F222" s="357"/>
      <c r="G222" s="357"/>
      <c r="H222" s="357"/>
      <c r="I222" s="357"/>
      <c r="J222" s="357"/>
      <c r="K222" s="357"/>
      <c r="L222" s="357"/>
      <c r="M222" s="357"/>
      <c r="N222" s="357"/>
      <c r="O222" s="357"/>
      <c r="P222" s="357"/>
      <c r="Q222" s="357"/>
      <c r="R222" s="357"/>
      <c r="S222" s="357"/>
      <c r="T222" s="357"/>
      <c r="U222" s="357"/>
      <c r="V222" s="357"/>
      <c r="W222" s="357"/>
      <c r="X222" s="357"/>
      <c r="Y222" s="357"/>
      <c r="Z222" s="357"/>
    </row>
    <row r="223" ht="12.75" customHeight="1">
      <c r="A223" s="357"/>
      <c r="B223" s="357"/>
      <c r="C223" s="357"/>
      <c r="D223" s="357"/>
      <c r="E223" s="357"/>
      <c r="F223" s="357"/>
      <c r="G223" s="357"/>
      <c r="H223" s="357"/>
      <c r="I223" s="357"/>
      <c r="J223" s="357"/>
      <c r="K223" s="357"/>
      <c r="L223" s="357"/>
      <c r="M223" s="357"/>
      <c r="N223" s="357"/>
      <c r="O223" s="357"/>
      <c r="P223" s="357"/>
      <c r="Q223" s="357"/>
      <c r="R223" s="357"/>
      <c r="S223" s="357"/>
      <c r="T223" s="357"/>
      <c r="U223" s="357"/>
      <c r="V223" s="357"/>
      <c r="W223" s="357"/>
      <c r="X223" s="357"/>
      <c r="Y223" s="357"/>
      <c r="Z223" s="357"/>
    </row>
    <row r="224" ht="12.75" customHeight="1">
      <c r="A224" s="357"/>
      <c r="B224" s="357"/>
      <c r="C224" s="357"/>
      <c r="D224" s="357"/>
      <c r="E224" s="357"/>
      <c r="F224" s="357"/>
      <c r="G224" s="357"/>
      <c r="H224" s="357"/>
      <c r="I224" s="357"/>
      <c r="J224" s="357"/>
      <c r="K224" s="357"/>
      <c r="L224" s="357"/>
      <c r="M224" s="357"/>
      <c r="N224" s="357"/>
      <c r="O224" s="357"/>
      <c r="P224" s="357"/>
      <c r="Q224" s="357"/>
      <c r="R224" s="357"/>
      <c r="S224" s="357"/>
      <c r="T224" s="357"/>
      <c r="U224" s="357"/>
      <c r="V224" s="357"/>
      <c r="W224" s="357"/>
      <c r="X224" s="357"/>
      <c r="Y224" s="357"/>
      <c r="Z224" s="357"/>
    </row>
    <row r="225" ht="12.75" customHeight="1">
      <c r="A225" s="357"/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</row>
    <row r="226" ht="12.75" customHeight="1">
      <c r="A226" s="357"/>
      <c r="B226" s="357"/>
      <c r="C226" s="357"/>
      <c r="D226" s="357"/>
      <c r="E226" s="357"/>
      <c r="F226" s="357"/>
      <c r="G226" s="357"/>
      <c r="H226" s="357"/>
      <c r="I226" s="357"/>
      <c r="J226" s="357"/>
      <c r="K226" s="357"/>
      <c r="L226" s="357"/>
      <c r="M226" s="357"/>
      <c r="N226" s="357"/>
      <c r="O226" s="357"/>
      <c r="P226" s="357"/>
      <c r="Q226" s="357"/>
      <c r="R226" s="357"/>
      <c r="S226" s="357"/>
      <c r="T226" s="357"/>
      <c r="U226" s="357"/>
      <c r="V226" s="357"/>
      <c r="W226" s="357"/>
      <c r="X226" s="357"/>
      <c r="Y226" s="357"/>
      <c r="Z226" s="357"/>
    </row>
    <row r="227" ht="12.75" customHeight="1">
      <c r="A227" s="357"/>
      <c r="B227" s="357"/>
      <c r="C227" s="357"/>
      <c r="D227" s="357"/>
      <c r="E227" s="357"/>
      <c r="F227" s="357"/>
      <c r="G227" s="357"/>
      <c r="H227" s="357"/>
      <c r="I227" s="357"/>
      <c r="J227" s="357"/>
      <c r="K227" s="357"/>
      <c r="L227" s="357"/>
      <c r="M227" s="357"/>
      <c r="N227" s="357"/>
      <c r="O227" s="357"/>
      <c r="P227" s="357"/>
      <c r="Q227" s="357"/>
      <c r="R227" s="357"/>
      <c r="S227" s="357"/>
      <c r="T227" s="357"/>
      <c r="U227" s="357"/>
      <c r="V227" s="357"/>
      <c r="W227" s="357"/>
      <c r="X227" s="357"/>
      <c r="Y227" s="357"/>
      <c r="Z227" s="357"/>
    </row>
    <row r="228" ht="12.75" customHeight="1">
      <c r="A228" s="357"/>
      <c r="B228" s="357"/>
      <c r="C228" s="357"/>
      <c r="D228" s="357"/>
      <c r="E228" s="357"/>
      <c r="F228" s="357"/>
      <c r="G228" s="357"/>
      <c r="H228" s="357"/>
      <c r="I228" s="357"/>
      <c r="J228" s="357"/>
      <c r="K228" s="357"/>
      <c r="L228" s="357"/>
      <c r="M228" s="357"/>
      <c r="N228" s="357"/>
      <c r="O228" s="357"/>
      <c r="P228" s="357"/>
      <c r="Q228" s="357"/>
      <c r="R228" s="357"/>
      <c r="S228" s="357"/>
      <c r="T228" s="357"/>
      <c r="U228" s="357"/>
      <c r="V228" s="357"/>
      <c r="W228" s="357"/>
      <c r="X228" s="357"/>
      <c r="Y228" s="357"/>
      <c r="Z228" s="357"/>
    </row>
    <row r="229" ht="12.75" customHeight="1">
      <c r="A229" s="357"/>
      <c r="B229" s="357"/>
      <c r="C229" s="357"/>
      <c r="D229" s="357"/>
      <c r="E229" s="357"/>
      <c r="F229" s="357"/>
      <c r="G229" s="357"/>
      <c r="H229" s="357"/>
      <c r="I229" s="357"/>
      <c r="J229" s="357"/>
      <c r="K229" s="357"/>
      <c r="L229" s="357"/>
      <c r="M229" s="357"/>
      <c r="N229" s="357"/>
      <c r="O229" s="357"/>
      <c r="P229" s="357"/>
      <c r="Q229" s="357"/>
      <c r="R229" s="357"/>
      <c r="S229" s="357"/>
      <c r="T229" s="357"/>
      <c r="U229" s="357"/>
      <c r="V229" s="357"/>
      <c r="W229" s="357"/>
      <c r="X229" s="357"/>
      <c r="Y229" s="357"/>
      <c r="Z229" s="357"/>
    </row>
    <row r="230" ht="12.75" customHeight="1">
      <c r="A230" s="357"/>
      <c r="B230" s="357"/>
      <c r="C230" s="357"/>
      <c r="D230" s="357"/>
      <c r="E230" s="357"/>
      <c r="F230" s="357"/>
      <c r="G230" s="357"/>
      <c r="H230" s="357"/>
      <c r="I230" s="357"/>
      <c r="J230" s="357"/>
      <c r="K230" s="357"/>
      <c r="L230" s="357"/>
      <c r="M230" s="357"/>
      <c r="N230" s="357"/>
      <c r="O230" s="357"/>
      <c r="P230" s="357"/>
      <c r="Q230" s="357"/>
      <c r="R230" s="357"/>
      <c r="S230" s="357"/>
      <c r="T230" s="357"/>
      <c r="U230" s="357"/>
      <c r="V230" s="357"/>
      <c r="W230" s="357"/>
      <c r="X230" s="357"/>
      <c r="Y230" s="357"/>
      <c r="Z230" s="357"/>
    </row>
    <row r="231" ht="12.75" customHeight="1">
      <c r="A231" s="357"/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</row>
    <row r="232" ht="12.75" customHeight="1">
      <c r="A232" s="357"/>
      <c r="B232" s="357"/>
      <c r="C232" s="357"/>
      <c r="D232" s="357"/>
      <c r="E232" s="357"/>
      <c r="F232" s="357"/>
      <c r="G232" s="357"/>
      <c r="H232" s="357"/>
      <c r="I232" s="357"/>
      <c r="J232" s="357"/>
      <c r="K232" s="357"/>
      <c r="L232" s="357"/>
      <c r="M232" s="357"/>
      <c r="N232" s="357"/>
      <c r="O232" s="357"/>
      <c r="P232" s="357"/>
      <c r="Q232" s="357"/>
      <c r="R232" s="357"/>
      <c r="S232" s="357"/>
      <c r="T232" s="357"/>
      <c r="U232" s="357"/>
      <c r="V232" s="357"/>
      <c r="W232" s="357"/>
      <c r="X232" s="357"/>
      <c r="Y232" s="357"/>
      <c r="Z232" s="357"/>
    </row>
    <row r="233" ht="12.75" customHeight="1">
      <c r="A233" s="357"/>
      <c r="B233" s="357"/>
      <c r="C233" s="357"/>
      <c r="D233" s="357"/>
      <c r="E233" s="357"/>
      <c r="F233" s="357"/>
      <c r="G233" s="357"/>
      <c r="H233" s="357"/>
      <c r="I233" s="357"/>
      <c r="J233" s="357"/>
      <c r="K233" s="357"/>
      <c r="L233" s="357"/>
      <c r="M233" s="357"/>
      <c r="N233" s="357"/>
      <c r="O233" s="357"/>
      <c r="P233" s="357"/>
      <c r="Q233" s="357"/>
      <c r="R233" s="357"/>
      <c r="S233" s="357"/>
      <c r="T233" s="357"/>
      <c r="U233" s="357"/>
      <c r="V233" s="357"/>
      <c r="W233" s="357"/>
      <c r="X233" s="357"/>
      <c r="Y233" s="357"/>
      <c r="Z233" s="357"/>
    </row>
    <row r="234" ht="12.75" customHeight="1">
      <c r="A234" s="357"/>
      <c r="B234" s="357"/>
      <c r="C234" s="357"/>
      <c r="D234" s="357"/>
      <c r="E234" s="357"/>
      <c r="F234" s="357"/>
      <c r="G234" s="357"/>
      <c r="H234" s="357"/>
      <c r="I234" s="357"/>
      <c r="J234" s="357"/>
      <c r="K234" s="357"/>
      <c r="L234" s="357"/>
      <c r="M234" s="357"/>
      <c r="N234" s="357"/>
      <c r="O234" s="357"/>
      <c r="P234" s="357"/>
      <c r="Q234" s="357"/>
      <c r="R234" s="357"/>
      <c r="S234" s="357"/>
      <c r="T234" s="357"/>
      <c r="U234" s="357"/>
      <c r="V234" s="357"/>
      <c r="W234" s="357"/>
      <c r="X234" s="357"/>
      <c r="Y234" s="357"/>
      <c r="Z234" s="357"/>
    </row>
    <row r="235" ht="12.75" customHeight="1">
      <c r="A235" s="357"/>
      <c r="B235" s="357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  <c r="Y235" s="357"/>
      <c r="Z235" s="357"/>
    </row>
    <row r="236" ht="12.75" customHeight="1">
      <c r="A236" s="357"/>
      <c r="B236" s="357"/>
      <c r="C236" s="357"/>
      <c r="D236" s="357"/>
      <c r="E236" s="357"/>
      <c r="F236" s="357"/>
      <c r="G236" s="357"/>
      <c r="H236" s="357"/>
      <c r="I236" s="357"/>
      <c r="J236" s="357"/>
      <c r="K236" s="357"/>
      <c r="L236" s="357"/>
      <c r="M236" s="357"/>
      <c r="N236" s="357"/>
      <c r="O236" s="357"/>
      <c r="P236" s="357"/>
      <c r="Q236" s="357"/>
      <c r="R236" s="357"/>
      <c r="S236" s="357"/>
      <c r="T236" s="357"/>
      <c r="U236" s="357"/>
      <c r="V236" s="357"/>
      <c r="W236" s="357"/>
      <c r="X236" s="357"/>
      <c r="Y236" s="357"/>
      <c r="Z236" s="357"/>
    </row>
    <row r="237" ht="12.75" customHeight="1">
      <c r="A237" s="357"/>
      <c r="B237" s="357"/>
      <c r="C237" s="357"/>
      <c r="D237" s="357"/>
      <c r="E237" s="357"/>
      <c r="F237" s="357"/>
      <c r="G237" s="357"/>
      <c r="H237" s="357"/>
      <c r="I237" s="357"/>
      <c r="J237" s="357"/>
      <c r="K237" s="357"/>
      <c r="L237" s="357"/>
      <c r="M237" s="357"/>
      <c r="N237" s="357"/>
      <c r="O237" s="357"/>
      <c r="P237" s="357"/>
      <c r="Q237" s="357"/>
      <c r="R237" s="357"/>
      <c r="S237" s="357"/>
      <c r="T237" s="357"/>
      <c r="U237" s="357"/>
      <c r="V237" s="357"/>
      <c r="W237" s="357"/>
      <c r="X237" s="357"/>
      <c r="Y237" s="357"/>
      <c r="Z237" s="357"/>
    </row>
    <row r="238" ht="12.75" customHeight="1">
      <c r="A238" s="357"/>
      <c r="B238" s="357"/>
      <c r="C238" s="357"/>
      <c r="D238" s="357"/>
      <c r="E238" s="357"/>
      <c r="F238" s="357"/>
      <c r="G238" s="357"/>
      <c r="H238" s="357"/>
      <c r="I238" s="357"/>
      <c r="J238" s="357"/>
      <c r="K238" s="357"/>
      <c r="L238" s="357"/>
      <c r="M238" s="357"/>
      <c r="N238" s="357"/>
      <c r="O238" s="357"/>
      <c r="P238" s="357"/>
      <c r="Q238" s="357"/>
      <c r="R238" s="357"/>
      <c r="S238" s="357"/>
      <c r="T238" s="357"/>
      <c r="U238" s="357"/>
      <c r="V238" s="357"/>
      <c r="W238" s="357"/>
      <c r="X238" s="357"/>
      <c r="Y238" s="357"/>
      <c r="Z238" s="357"/>
    </row>
    <row r="239" ht="12.75" customHeight="1">
      <c r="A239" s="357"/>
      <c r="B239" s="357"/>
      <c r="C239" s="357"/>
      <c r="D239" s="357"/>
      <c r="E239" s="357"/>
      <c r="F239" s="357"/>
      <c r="G239" s="357"/>
      <c r="H239" s="357"/>
      <c r="I239" s="357"/>
      <c r="J239" s="357"/>
      <c r="K239" s="357"/>
      <c r="L239" s="357"/>
      <c r="M239" s="357"/>
      <c r="N239" s="357"/>
      <c r="O239" s="357"/>
      <c r="P239" s="357"/>
      <c r="Q239" s="357"/>
      <c r="R239" s="357"/>
      <c r="S239" s="357"/>
      <c r="T239" s="357"/>
      <c r="U239" s="357"/>
      <c r="V239" s="357"/>
      <c r="W239" s="357"/>
      <c r="X239" s="357"/>
      <c r="Y239" s="357"/>
      <c r="Z239" s="357"/>
    </row>
    <row r="240" ht="12.75" customHeight="1">
      <c r="A240" s="357"/>
      <c r="B240" s="357"/>
      <c r="C240" s="357"/>
      <c r="D240" s="357"/>
      <c r="E240" s="357"/>
      <c r="F240" s="357"/>
      <c r="G240" s="357"/>
      <c r="H240" s="357"/>
      <c r="I240" s="357"/>
      <c r="J240" s="357"/>
      <c r="K240" s="357"/>
      <c r="L240" s="357"/>
      <c r="M240" s="357"/>
      <c r="N240" s="357"/>
      <c r="O240" s="357"/>
      <c r="P240" s="357"/>
      <c r="Q240" s="357"/>
      <c r="R240" s="357"/>
      <c r="S240" s="357"/>
      <c r="T240" s="357"/>
      <c r="U240" s="357"/>
      <c r="V240" s="357"/>
      <c r="W240" s="357"/>
      <c r="X240" s="357"/>
      <c r="Y240" s="357"/>
      <c r="Z240" s="357"/>
    </row>
    <row r="241" ht="12.75" customHeight="1">
      <c r="A241" s="357"/>
      <c r="B241" s="357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</row>
    <row r="242" ht="12.75" customHeight="1">
      <c r="A242" s="357"/>
      <c r="B242" s="357"/>
      <c r="C242" s="357"/>
      <c r="D242" s="357"/>
      <c r="E242" s="357"/>
      <c r="F242" s="357"/>
      <c r="G242" s="357"/>
      <c r="H242" s="357"/>
      <c r="I242" s="357"/>
      <c r="J242" s="357"/>
      <c r="K242" s="357"/>
      <c r="L242" s="357"/>
      <c r="M242" s="357"/>
      <c r="N242" s="357"/>
      <c r="O242" s="357"/>
      <c r="P242" s="357"/>
      <c r="Q242" s="357"/>
      <c r="R242" s="357"/>
      <c r="S242" s="357"/>
      <c r="T242" s="357"/>
      <c r="U242" s="357"/>
      <c r="V242" s="357"/>
      <c r="W242" s="357"/>
      <c r="X242" s="357"/>
      <c r="Y242" s="357"/>
      <c r="Z242" s="357"/>
    </row>
    <row r="243" ht="12.75" customHeight="1">
      <c r="A243" s="357"/>
      <c r="B243" s="357"/>
      <c r="C243" s="357"/>
      <c r="D243" s="357"/>
      <c r="E243" s="357"/>
      <c r="F243" s="357"/>
      <c r="G243" s="357"/>
      <c r="H243" s="357"/>
      <c r="I243" s="357"/>
      <c r="J243" s="357"/>
      <c r="K243" s="357"/>
      <c r="L243" s="357"/>
      <c r="M243" s="357"/>
      <c r="N243" s="357"/>
      <c r="O243" s="357"/>
      <c r="P243" s="357"/>
      <c r="Q243" s="357"/>
      <c r="R243" s="357"/>
      <c r="S243" s="357"/>
      <c r="T243" s="357"/>
      <c r="U243" s="357"/>
      <c r="V243" s="357"/>
      <c r="W243" s="357"/>
      <c r="X243" s="357"/>
      <c r="Y243" s="357"/>
      <c r="Z243" s="357"/>
    </row>
    <row r="244" ht="12.75" customHeight="1">
      <c r="A244" s="357"/>
      <c r="B244" s="357"/>
      <c r="C244" s="357"/>
      <c r="D244" s="357"/>
      <c r="E244" s="357"/>
      <c r="F244" s="357"/>
      <c r="G244" s="357"/>
      <c r="H244" s="357"/>
      <c r="I244" s="357"/>
      <c r="J244" s="357"/>
      <c r="K244" s="357"/>
      <c r="L244" s="357"/>
      <c r="M244" s="357"/>
      <c r="N244" s="357"/>
      <c r="O244" s="357"/>
      <c r="P244" s="357"/>
      <c r="Q244" s="357"/>
      <c r="R244" s="357"/>
      <c r="S244" s="357"/>
      <c r="T244" s="357"/>
      <c r="U244" s="357"/>
      <c r="V244" s="357"/>
      <c r="W244" s="357"/>
      <c r="X244" s="357"/>
      <c r="Y244" s="357"/>
      <c r="Z244" s="357"/>
    </row>
    <row r="245" ht="12.75" customHeight="1">
      <c r="A245" s="357"/>
      <c r="B245" s="357"/>
      <c r="C245" s="357"/>
      <c r="D245" s="357"/>
      <c r="E245" s="357"/>
      <c r="F245" s="357"/>
      <c r="G245" s="357"/>
      <c r="H245" s="357"/>
      <c r="I245" s="357"/>
      <c r="J245" s="357"/>
      <c r="K245" s="357"/>
      <c r="L245" s="357"/>
      <c r="M245" s="357"/>
      <c r="N245" s="357"/>
      <c r="O245" s="357"/>
      <c r="P245" s="357"/>
      <c r="Q245" s="357"/>
      <c r="R245" s="357"/>
      <c r="S245" s="357"/>
      <c r="T245" s="357"/>
      <c r="U245" s="357"/>
      <c r="V245" s="357"/>
      <c r="W245" s="357"/>
      <c r="X245" s="357"/>
      <c r="Y245" s="357"/>
      <c r="Z245" s="357"/>
    </row>
    <row r="246" ht="12.75" customHeight="1">
      <c r="A246" s="357"/>
      <c r="B246" s="357"/>
      <c r="C246" s="357"/>
      <c r="D246" s="357"/>
      <c r="E246" s="357"/>
      <c r="F246" s="357"/>
      <c r="G246" s="357"/>
      <c r="H246" s="357"/>
      <c r="I246" s="357"/>
      <c r="J246" s="357"/>
      <c r="K246" s="357"/>
      <c r="L246" s="357"/>
      <c r="M246" s="357"/>
      <c r="N246" s="357"/>
      <c r="O246" s="357"/>
      <c r="P246" s="357"/>
      <c r="Q246" s="357"/>
      <c r="R246" s="357"/>
      <c r="S246" s="357"/>
      <c r="T246" s="357"/>
      <c r="U246" s="357"/>
      <c r="V246" s="357"/>
      <c r="W246" s="357"/>
      <c r="X246" s="357"/>
      <c r="Y246" s="357"/>
      <c r="Z246" s="357"/>
    </row>
    <row r="247" ht="12.75" customHeight="1">
      <c r="A247" s="357"/>
      <c r="B247" s="357"/>
      <c r="C247" s="357"/>
      <c r="D247" s="357"/>
      <c r="E247" s="357"/>
      <c r="F247" s="357"/>
      <c r="G247" s="357"/>
      <c r="H247" s="357"/>
      <c r="I247" s="357"/>
      <c r="J247" s="357"/>
      <c r="K247" s="357"/>
      <c r="L247" s="357"/>
      <c r="M247" s="357"/>
      <c r="N247" s="357"/>
      <c r="O247" s="357"/>
      <c r="P247" s="357"/>
      <c r="Q247" s="357"/>
      <c r="R247" s="357"/>
      <c r="S247" s="357"/>
      <c r="T247" s="357"/>
      <c r="U247" s="357"/>
      <c r="V247" s="357"/>
      <c r="W247" s="357"/>
      <c r="X247" s="357"/>
      <c r="Y247" s="357"/>
      <c r="Z247" s="357"/>
    </row>
    <row r="248" ht="12.75" customHeight="1">
      <c r="A248" s="357"/>
      <c r="B248" s="357"/>
      <c r="C248" s="357"/>
      <c r="D248" s="357"/>
      <c r="E248" s="357"/>
      <c r="F248" s="357"/>
      <c r="G248" s="357"/>
      <c r="H248" s="357"/>
      <c r="I248" s="357"/>
      <c r="J248" s="357"/>
      <c r="K248" s="357"/>
      <c r="L248" s="357"/>
      <c r="M248" s="357"/>
      <c r="N248" s="357"/>
      <c r="O248" s="357"/>
      <c r="P248" s="357"/>
      <c r="Q248" s="357"/>
      <c r="R248" s="357"/>
      <c r="S248" s="357"/>
      <c r="T248" s="357"/>
      <c r="U248" s="357"/>
      <c r="V248" s="357"/>
      <c r="W248" s="357"/>
      <c r="X248" s="357"/>
      <c r="Y248" s="357"/>
      <c r="Z248" s="357"/>
    </row>
    <row r="249" ht="12.75" customHeight="1">
      <c r="A249" s="357"/>
      <c r="B249" s="357"/>
      <c r="C249" s="357"/>
      <c r="D249" s="357"/>
      <c r="E249" s="357"/>
      <c r="F249" s="357"/>
      <c r="G249" s="357"/>
      <c r="H249" s="357"/>
      <c r="I249" s="357"/>
      <c r="J249" s="357"/>
      <c r="K249" s="357"/>
      <c r="L249" s="357"/>
      <c r="M249" s="357"/>
      <c r="N249" s="357"/>
      <c r="O249" s="357"/>
      <c r="P249" s="357"/>
      <c r="Q249" s="357"/>
      <c r="R249" s="357"/>
      <c r="S249" s="357"/>
      <c r="T249" s="357"/>
      <c r="U249" s="357"/>
      <c r="V249" s="357"/>
      <c r="W249" s="357"/>
      <c r="X249" s="357"/>
      <c r="Y249" s="357"/>
      <c r="Z249" s="357"/>
    </row>
    <row r="250" ht="12.75" customHeight="1">
      <c r="A250" s="357"/>
      <c r="B250" s="357"/>
      <c r="C250" s="357"/>
      <c r="D250" s="357"/>
      <c r="E250" s="357"/>
      <c r="F250" s="357"/>
      <c r="G250" s="357"/>
      <c r="H250" s="357"/>
      <c r="I250" s="357"/>
      <c r="J250" s="357"/>
      <c r="K250" s="357"/>
      <c r="L250" s="357"/>
      <c r="M250" s="357"/>
      <c r="N250" s="357"/>
      <c r="O250" s="357"/>
      <c r="P250" s="357"/>
      <c r="Q250" s="357"/>
      <c r="R250" s="357"/>
      <c r="S250" s="357"/>
      <c r="T250" s="357"/>
      <c r="U250" s="357"/>
      <c r="V250" s="357"/>
      <c r="W250" s="357"/>
      <c r="X250" s="357"/>
      <c r="Y250" s="357"/>
      <c r="Z250" s="357"/>
    </row>
    <row r="251" ht="12.75" customHeight="1">
      <c r="A251" s="357"/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</row>
    <row r="252" ht="12.75" customHeight="1">
      <c r="A252" s="357"/>
      <c r="B252" s="357"/>
      <c r="C252" s="357"/>
      <c r="D252" s="357"/>
      <c r="E252" s="357"/>
      <c r="F252" s="357"/>
      <c r="G252" s="357"/>
      <c r="H252" s="357"/>
      <c r="I252" s="357"/>
      <c r="J252" s="357"/>
      <c r="K252" s="357"/>
      <c r="L252" s="357"/>
      <c r="M252" s="357"/>
      <c r="N252" s="357"/>
      <c r="O252" s="357"/>
      <c r="P252" s="357"/>
      <c r="Q252" s="357"/>
      <c r="R252" s="357"/>
      <c r="S252" s="357"/>
      <c r="T252" s="357"/>
      <c r="U252" s="357"/>
      <c r="V252" s="357"/>
      <c r="W252" s="357"/>
      <c r="X252" s="357"/>
      <c r="Y252" s="357"/>
      <c r="Z252" s="357"/>
    </row>
    <row r="253" ht="12.75" customHeight="1">
      <c r="A253" s="357"/>
      <c r="B253" s="357"/>
      <c r="C253" s="357"/>
      <c r="D253" s="357"/>
      <c r="E253" s="357"/>
      <c r="F253" s="357"/>
      <c r="G253" s="357"/>
      <c r="H253" s="357"/>
      <c r="I253" s="357"/>
      <c r="J253" s="357"/>
      <c r="K253" s="357"/>
      <c r="L253" s="357"/>
      <c r="M253" s="357"/>
      <c r="N253" s="357"/>
      <c r="O253" s="357"/>
      <c r="P253" s="357"/>
      <c r="Q253" s="357"/>
      <c r="R253" s="357"/>
      <c r="S253" s="357"/>
      <c r="T253" s="357"/>
      <c r="U253" s="357"/>
      <c r="V253" s="357"/>
      <c r="W253" s="357"/>
      <c r="X253" s="357"/>
      <c r="Y253" s="357"/>
      <c r="Z253" s="357"/>
    </row>
    <row r="254" ht="12.75" customHeight="1">
      <c r="A254" s="357"/>
      <c r="B254" s="357"/>
      <c r="C254" s="357"/>
      <c r="D254" s="357"/>
      <c r="E254" s="357"/>
      <c r="F254" s="357"/>
      <c r="G254" s="357"/>
      <c r="H254" s="357"/>
      <c r="I254" s="357"/>
      <c r="J254" s="357"/>
      <c r="K254" s="357"/>
      <c r="L254" s="357"/>
      <c r="M254" s="357"/>
      <c r="N254" s="357"/>
      <c r="O254" s="357"/>
      <c r="P254" s="357"/>
      <c r="Q254" s="357"/>
      <c r="R254" s="357"/>
      <c r="S254" s="357"/>
      <c r="T254" s="357"/>
      <c r="U254" s="357"/>
      <c r="V254" s="357"/>
      <c r="W254" s="357"/>
      <c r="X254" s="357"/>
      <c r="Y254" s="357"/>
      <c r="Z254" s="357"/>
    </row>
    <row r="255" ht="12.75" customHeight="1">
      <c r="A255" s="357"/>
      <c r="B255" s="357"/>
      <c r="C255" s="357"/>
      <c r="D255" s="357"/>
      <c r="E255" s="357"/>
      <c r="F255" s="357"/>
      <c r="G255" s="357"/>
      <c r="H255" s="357"/>
      <c r="I255" s="357"/>
      <c r="J255" s="357"/>
      <c r="K255" s="357"/>
      <c r="L255" s="357"/>
      <c r="M255" s="357"/>
      <c r="N255" s="357"/>
      <c r="O255" s="357"/>
      <c r="P255" s="357"/>
      <c r="Q255" s="357"/>
      <c r="R255" s="357"/>
      <c r="S255" s="357"/>
      <c r="T255" s="357"/>
      <c r="U255" s="357"/>
      <c r="V255" s="357"/>
      <c r="W255" s="357"/>
      <c r="X255" s="357"/>
      <c r="Y255" s="357"/>
      <c r="Z255" s="357"/>
    </row>
    <row r="256" ht="12.75" customHeight="1">
      <c r="A256" s="357"/>
      <c r="B256" s="357"/>
      <c r="C256" s="357"/>
      <c r="D256" s="357"/>
      <c r="E256" s="357"/>
      <c r="F256" s="357"/>
      <c r="G256" s="357"/>
      <c r="H256" s="357"/>
      <c r="I256" s="357"/>
      <c r="J256" s="357"/>
      <c r="K256" s="357"/>
      <c r="L256" s="357"/>
      <c r="M256" s="357"/>
      <c r="N256" s="357"/>
      <c r="O256" s="357"/>
      <c r="P256" s="357"/>
      <c r="Q256" s="357"/>
      <c r="R256" s="357"/>
      <c r="S256" s="357"/>
      <c r="T256" s="357"/>
      <c r="U256" s="357"/>
      <c r="V256" s="357"/>
      <c r="W256" s="357"/>
      <c r="X256" s="357"/>
      <c r="Y256" s="357"/>
      <c r="Z256" s="357"/>
    </row>
    <row r="257" ht="12.75" customHeight="1">
      <c r="A257" s="357"/>
      <c r="B257" s="357"/>
      <c r="C257" s="357"/>
      <c r="D257" s="357"/>
      <c r="E257" s="357"/>
      <c r="F257" s="357"/>
      <c r="G257" s="357"/>
      <c r="H257" s="357"/>
      <c r="I257" s="357"/>
      <c r="J257" s="357"/>
      <c r="K257" s="357"/>
      <c r="L257" s="357"/>
      <c r="M257" s="357"/>
      <c r="N257" s="357"/>
      <c r="O257" s="357"/>
      <c r="P257" s="357"/>
      <c r="Q257" s="357"/>
      <c r="R257" s="357"/>
      <c r="S257" s="357"/>
      <c r="T257" s="357"/>
      <c r="U257" s="357"/>
      <c r="V257" s="357"/>
      <c r="W257" s="357"/>
      <c r="X257" s="357"/>
      <c r="Y257" s="357"/>
      <c r="Z257" s="357"/>
    </row>
    <row r="258" ht="12.75" customHeight="1">
      <c r="A258" s="357"/>
      <c r="B258" s="357"/>
      <c r="C258" s="357"/>
      <c r="D258" s="357"/>
      <c r="E258" s="357"/>
      <c r="F258" s="357"/>
      <c r="G258" s="357"/>
      <c r="H258" s="357"/>
      <c r="I258" s="357"/>
      <c r="J258" s="357"/>
      <c r="K258" s="357"/>
      <c r="L258" s="357"/>
      <c r="M258" s="357"/>
      <c r="N258" s="357"/>
      <c r="O258" s="357"/>
      <c r="P258" s="357"/>
      <c r="Q258" s="357"/>
      <c r="R258" s="357"/>
      <c r="S258" s="357"/>
      <c r="T258" s="357"/>
      <c r="U258" s="357"/>
      <c r="V258" s="357"/>
      <c r="W258" s="357"/>
      <c r="X258" s="357"/>
      <c r="Y258" s="357"/>
      <c r="Z258" s="357"/>
    </row>
    <row r="259" ht="12.75" customHeight="1">
      <c r="A259" s="357"/>
      <c r="B259" s="357"/>
      <c r="C259" s="357"/>
      <c r="D259" s="357"/>
      <c r="E259" s="357"/>
      <c r="F259" s="357"/>
      <c r="G259" s="357"/>
      <c r="H259" s="357"/>
      <c r="I259" s="357"/>
      <c r="J259" s="357"/>
      <c r="K259" s="357"/>
      <c r="L259" s="357"/>
      <c r="M259" s="357"/>
      <c r="N259" s="357"/>
      <c r="O259" s="357"/>
      <c r="P259" s="357"/>
      <c r="Q259" s="357"/>
      <c r="R259" s="357"/>
      <c r="S259" s="357"/>
      <c r="T259" s="357"/>
      <c r="U259" s="357"/>
      <c r="V259" s="357"/>
      <c r="W259" s="357"/>
      <c r="X259" s="357"/>
      <c r="Y259" s="357"/>
      <c r="Z259" s="357"/>
    </row>
    <row r="260" ht="12.75" customHeight="1">
      <c r="A260" s="357"/>
      <c r="B260" s="357"/>
      <c r="C260" s="357"/>
      <c r="D260" s="357"/>
      <c r="E260" s="357"/>
      <c r="F260" s="357"/>
      <c r="G260" s="357"/>
      <c r="H260" s="357"/>
      <c r="I260" s="357"/>
      <c r="J260" s="357"/>
      <c r="K260" s="357"/>
      <c r="L260" s="357"/>
      <c r="M260" s="357"/>
      <c r="N260" s="357"/>
      <c r="O260" s="357"/>
      <c r="P260" s="357"/>
      <c r="Q260" s="357"/>
      <c r="R260" s="357"/>
      <c r="S260" s="357"/>
      <c r="T260" s="357"/>
      <c r="U260" s="357"/>
      <c r="V260" s="357"/>
      <c r="W260" s="357"/>
      <c r="X260" s="357"/>
      <c r="Y260" s="357"/>
      <c r="Z260" s="357"/>
    </row>
    <row r="261" ht="12.75" customHeight="1">
      <c r="A261" s="357"/>
      <c r="B261" s="357"/>
      <c r="C261" s="357"/>
      <c r="D261" s="357"/>
      <c r="E261" s="357"/>
      <c r="F261" s="357"/>
      <c r="G261" s="357"/>
      <c r="H261" s="357"/>
      <c r="I261" s="357"/>
      <c r="J261" s="357"/>
      <c r="K261" s="357"/>
      <c r="L261" s="357"/>
      <c r="M261" s="357"/>
      <c r="N261" s="357"/>
      <c r="O261" s="357"/>
      <c r="P261" s="357"/>
      <c r="Q261" s="357"/>
      <c r="R261" s="357"/>
      <c r="S261" s="357"/>
      <c r="T261" s="357"/>
      <c r="U261" s="357"/>
      <c r="V261" s="357"/>
      <c r="W261" s="357"/>
      <c r="X261" s="357"/>
      <c r="Y261" s="357"/>
      <c r="Z261" s="357"/>
    </row>
    <row r="262" ht="12.75" customHeight="1">
      <c r="A262" s="357"/>
      <c r="B262" s="357"/>
      <c r="C262" s="357"/>
      <c r="D262" s="357"/>
      <c r="E262" s="357"/>
      <c r="F262" s="357"/>
      <c r="G262" s="357"/>
      <c r="H262" s="357"/>
      <c r="I262" s="357"/>
      <c r="J262" s="357"/>
      <c r="K262" s="357"/>
      <c r="L262" s="357"/>
      <c r="M262" s="357"/>
      <c r="N262" s="357"/>
      <c r="O262" s="357"/>
      <c r="P262" s="357"/>
      <c r="Q262" s="357"/>
      <c r="R262" s="357"/>
      <c r="S262" s="357"/>
      <c r="T262" s="357"/>
      <c r="U262" s="357"/>
      <c r="V262" s="357"/>
      <c r="W262" s="357"/>
      <c r="X262" s="357"/>
      <c r="Y262" s="357"/>
      <c r="Z262" s="357"/>
    </row>
    <row r="263" ht="12.75" customHeight="1">
      <c r="A263" s="357"/>
      <c r="B263" s="357"/>
      <c r="C263" s="357"/>
      <c r="D263" s="357"/>
      <c r="E263" s="357"/>
      <c r="F263" s="357"/>
      <c r="G263" s="357"/>
      <c r="H263" s="357"/>
      <c r="I263" s="357"/>
      <c r="J263" s="357"/>
      <c r="K263" s="357"/>
      <c r="L263" s="357"/>
      <c r="M263" s="357"/>
      <c r="N263" s="357"/>
      <c r="O263" s="357"/>
      <c r="P263" s="357"/>
      <c r="Q263" s="357"/>
      <c r="R263" s="357"/>
      <c r="S263" s="357"/>
      <c r="T263" s="357"/>
      <c r="U263" s="357"/>
      <c r="V263" s="357"/>
      <c r="W263" s="357"/>
      <c r="X263" s="357"/>
      <c r="Y263" s="357"/>
      <c r="Z263" s="357"/>
    </row>
    <row r="264" ht="12.75" customHeight="1">
      <c r="A264" s="357"/>
      <c r="B264" s="357"/>
      <c r="C264" s="357"/>
      <c r="D264" s="357"/>
      <c r="E264" s="357"/>
      <c r="F264" s="357"/>
      <c r="G264" s="357"/>
      <c r="H264" s="357"/>
      <c r="I264" s="357"/>
      <c r="J264" s="357"/>
      <c r="K264" s="357"/>
      <c r="L264" s="357"/>
      <c r="M264" s="357"/>
      <c r="N264" s="357"/>
      <c r="O264" s="357"/>
      <c r="P264" s="357"/>
      <c r="Q264" s="357"/>
      <c r="R264" s="357"/>
      <c r="S264" s="357"/>
      <c r="T264" s="357"/>
      <c r="U264" s="357"/>
      <c r="V264" s="357"/>
      <c r="W264" s="357"/>
      <c r="X264" s="357"/>
      <c r="Y264" s="357"/>
      <c r="Z264" s="357"/>
    </row>
    <row r="265" ht="12.75" customHeight="1">
      <c r="A265" s="357"/>
      <c r="B265" s="357"/>
      <c r="C265" s="357"/>
      <c r="D265" s="357"/>
      <c r="E265" s="357"/>
      <c r="F265" s="357"/>
      <c r="G265" s="357"/>
      <c r="H265" s="357"/>
      <c r="I265" s="357"/>
      <c r="J265" s="357"/>
      <c r="K265" s="357"/>
      <c r="L265" s="357"/>
      <c r="M265" s="357"/>
      <c r="N265" s="357"/>
      <c r="O265" s="357"/>
      <c r="P265" s="357"/>
      <c r="Q265" s="357"/>
      <c r="R265" s="357"/>
      <c r="S265" s="357"/>
      <c r="T265" s="357"/>
      <c r="U265" s="357"/>
      <c r="V265" s="357"/>
      <c r="W265" s="357"/>
      <c r="X265" s="357"/>
      <c r="Y265" s="357"/>
      <c r="Z265" s="357"/>
    </row>
    <row r="266" ht="12.75" customHeight="1">
      <c r="A266" s="357"/>
      <c r="B266" s="357"/>
      <c r="C266" s="357"/>
      <c r="D266" s="357"/>
      <c r="E266" s="357"/>
      <c r="F266" s="357"/>
      <c r="G266" s="357"/>
      <c r="H266" s="357"/>
      <c r="I266" s="357"/>
      <c r="J266" s="357"/>
      <c r="K266" s="357"/>
      <c r="L266" s="357"/>
      <c r="M266" s="357"/>
      <c r="N266" s="357"/>
      <c r="O266" s="357"/>
      <c r="P266" s="357"/>
      <c r="Q266" s="357"/>
      <c r="R266" s="357"/>
      <c r="S266" s="357"/>
      <c r="T266" s="357"/>
      <c r="U266" s="357"/>
      <c r="V266" s="357"/>
      <c r="W266" s="357"/>
      <c r="X266" s="357"/>
      <c r="Y266" s="357"/>
      <c r="Z266" s="357"/>
    </row>
    <row r="267" ht="12.75" customHeight="1">
      <c r="A267" s="357"/>
      <c r="B267" s="357"/>
      <c r="C267" s="357"/>
      <c r="D267" s="357"/>
      <c r="E267" s="357"/>
      <c r="F267" s="357"/>
      <c r="G267" s="357"/>
      <c r="H267" s="357"/>
      <c r="I267" s="357"/>
      <c r="J267" s="357"/>
      <c r="K267" s="357"/>
      <c r="L267" s="357"/>
      <c r="M267" s="357"/>
      <c r="N267" s="357"/>
      <c r="O267" s="357"/>
      <c r="P267" s="357"/>
      <c r="Q267" s="357"/>
      <c r="R267" s="357"/>
      <c r="S267" s="357"/>
      <c r="T267" s="357"/>
      <c r="U267" s="357"/>
      <c r="V267" s="357"/>
      <c r="W267" s="357"/>
      <c r="X267" s="357"/>
      <c r="Y267" s="357"/>
      <c r="Z267" s="357"/>
    </row>
    <row r="268" ht="12.75" customHeight="1">
      <c r="A268" s="357"/>
      <c r="B268" s="357"/>
      <c r="C268" s="357"/>
      <c r="D268" s="357"/>
      <c r="E268" s="357"/>
      <c r="F268" s="357"/>
      <c r="G268" s="357"/>
      <c r="H268" s="357"/>
      <c r="I268" s="357"/>
      <c r="J268" s="357"/>
      <c r="K268" s="357"/>
      <c r="L268" s="357"/>
      <c r="M268" s="357"/>
      <c r="N268" s="357"/>
      <c r="O268" s="357"/>
      <c r="P268" s="357"/>
      <c r="Q268" s="357"/>
      <c r="R268" s="357"/>
      <c r="S268" s="357"/>
      <c r="T268" s="357"/>
      <c r="U268" s="357"/>
      <c r="V268" s="357"/>
      <c r="W268" s="357"/>
      <c r="X268" s="357"/>
      <c r="Y268" s="357"/>
      <c r="Z268" s="357"/>
    </row>
    <row r="269" ht="12.75" customHeight="1">
      <c r="A269" s="357"/>
      <c r="B269" s="357"/>
      <c r="C269" s="357"/>
      <c r="D269" s="357"/>
      <c r="E269" s="357"/>
      <c r="F269" s="357"/>
      <c r="G269" s="357"/>
      <c r="H269" s="357"/>
      <c r="I269" s="357"/>
      <c r="J269" s="357"/>
      <c r="K269" s="357"/>
      <c r="L269" s="357"/>
      <c r="M269" s="357"/>
      <c r="N269" s="357"/>
      <c r="O269" s="357"/>
      <c r="P269" s="357"/>
      <c r="Q269" s="357"/>
      <c r="R269" s="357"/>
      <c r="S269" s="357"/>
      <c r="T269" s="357"/>
      <c r="U269" s="357"/>
      <c r="V269" s="357"/>
      <c r="W269" s="357"/>
      <c r="X269" s="357"/>
      <c r="Y269" s="357"/>
      <c r="Z269" s="357"/>
    </row>
    <row r="270" ht="12.75" customHeight="1">
      <c r="A270" s="357"/>
      <c r="B270" s="357"/>
      <c r="C270" s="357"/>
      <c r="D270" s="357"/>
      <c r="E270" s="357"/>
      <c r="F270" s="357"/>
      <c r="G270" s="357"/>
      <c r="H270" s="357"/>
      <c r="I270" s="357"/>
      <c r="J270" s="357"/>
      <c r="K270" s="357"/>
      <c r="L270" s="357"/>
      <c r="M270" s="357"/>
      <c r="N270" s="357"/>
      <c r="O270" s="357"/>
      <c r="P270" s="357"/>
      <c r="Q270" s="357"/>
      <c r="R270" s="357"/>
      <c r="S270" s="357"/>
      <c r="T270" s="357"/>
      <c r="U270" s="357"/>
      <c r="V270" s="357"/>
      <c r="W270" s="357"/>
      <c r="X270" s="357"/>
      <c r="Y270" s="357"/>
      <c r="Z270" s="357"/>
    </row>
    <row r="271" ht="12.75" customHeight="1">
      <c r="A271" s="357"/>
      <c r="B271" s="357"/>
      <c r="C271" s="357"/>
      <c r="D271" s="357"/>
      <c r="E271" s="357"/>
      <c r="F271" s="357"/>
      <c r="G271" s="357"/>
      <c r="H271" s="357"/>
      <c r="I271" s="357"/>
      <c r="J271" s="357"/>
      <c r="K271" s="357"/>
      <c r="L271" s="357"/>
      <c r="M271" s="357"/>
      <c r="N271" s="357"/>
      <c r="O271" s="357"/>
      <c r="P271" s="357"/>
      <c r="Q271" s="357"/>
      <c r="R271" s="357"/>
      <c r="S271" s="357"/>
      <c r="T271" s="357"/>
      <c r="U271" s="357"/>
      <c r="V271" s="357"/>
      <c r="W271" s="357"/>
      <c r="X271" s="357"/>
      <c r="Y271" s="357"/>
      <c r="Z271" s="357"/>
    </row>
    <row r="272" ht="12.75" customHeight="1">
      <c r="A272" s="357"/>
      <c r="B272" s="357"/>
      <c r="C272" s="357"/>
      <c r="D272" s="357"/>
      <c r="E272" s="357"/>
      <c r="F272" s="357"/>
      <c r="G272" s="357"/>
      <c r="H272" s="357"/>
      <c r="I272" s="357"/>
      <c r="J272" s="357"/>
      <c r="K272" s="357"/>
      <c r="L272" s="357"/>
      <c r="M272" s="357"/>
      <c r="N272" s="357"/>
      <c r="O272" s="357"/>
      <c r="P272" s="357"/>
      <c r="Q272" s="357"/>
      <c r="R272" s="357"/>
      <c r="S272" s="357"/>
      <c r="T272" s="357"/>
      <c r="U272" s="357"/>
      <c r="V272" s="357"/>
      <c r="W272" s="357"/>
      <c r="X272" s="357"/>
      <c r="Y272" s="357"/>
      <c r="Z272" s="357"/>
    </row>
    <row r="273" ht="12.75" customHeight="1">
      <c r="A273" s="357"/>
      <c r="B273" s="357"/>
      <c r="C273" s="357"/>
      <c r="D273" s="357"/>
      <c r="E273" s="357"/>
      <c r="F273" s="357"/>
      <c r="G273" s="357"/>
      <c r="H273" s="357"/>
      <c r="I273" s="357"/>
      <c r="J273" s="357"/>
      <c r="K273" s="357"/>
      <c r="L273" s="357"/>
      <c r="M273" s="357"/>
      <c r="N273" s="357"/>
      <c r="O273" s="357"/>
      <c r="P273" s="357"/>
      <c r="Q273" s="357"/>
      <c r="R273" s="357"/>
      <c r="S273" s="357"/>
      <c r="T273" s="357"/>
      <c r="U273" s="357"/>
      <c r="V273" s="357"/>
      <c r="W273" s="357"/>
      <c r="X273" s="357"/>
      <c r="Y273" s="357"/>
      <c r="Z273" s="357"/>
    </row>
    <row r="274" ht="12.75" customHeight="1">
      <c r="A274" s="357"/>
      <c r="B274" s="357"/>
      <c r="C274" s="357"/>
      <c r="D274" s="357"/>
      <c r="E274" s="357"/>
      <c r="F274" s="357"/>
      <c r="G274" s="357"/>
      <c r="H274" s="357"/>
      <c r="I274" s="357"/>
      <c r="J274" s="357"/>
      <c r="K274" s="357"/>
      <c r="L274" s="357"/>
      <c r="M274" s="357"/>
      <c r="N274" s="357"/>
      <c r="O274" s="357"/>
      <c r="P274" s="357"/>
      <c r="Q274" s="357"/>
      <c r="R274" s="357"/>
      <c r="S274" s="357"/>
      <c r="T274" s="357"/>
      <c r="U274" s="357"/>
      <c r="V274" s="357"/>
      <c r="W274" s="357"/>
      <c r="X274" s="357"/>
      <c r="Y274" s="357"/>
      <c r="Z274" s="357"/>
    </row>
    <row r="275" ht="12.75" customHeight="1">
      <c r="A275" s="357"/>
      <c r="B275" s="357"/>
      <c r="C275" s="357"/>
      <c r="D275" s="357"/>
      <c r="E275" s="357"/>
      <c r="F275" s="357"/>
      <c r="G275" s="357"/>
      <c r="H275" s="357"/>
      <c r="I275" s="357"/>
      <c r="J275" s="357"/>
      <c r="K275" s="357"/>
      <c r="L275" s="357"/>
      <c r="M275" s="357"/>
      <c r="N275" s="357"/>
      <c r="O275" s="357"/>
      <c r="P275" s="357"/>
      <c r="Q275" s="357"/>
      <c r="R275" s="357"/>
      <c r="S275" s="357"/>
      <c r="T275" s="357"/>
      <c r="U275" s="357"/>
      <c r="V275" s="357"/>
      <c r="W275" s="357"/>
      <c r="X275" s="357"/>
      <c r="Y275" s="357"/>
      <c r="Z275" s="357"/>
    </row>
    <row r="276" ht="12.75" customHeight="1">
      <c r="A276" s="357"/>
      <c r="B276" s="357"/>
      <c r="C276" s="357"/>
      <c r="D276" s="357"/>
      <c r="E276" s="357"/>
      <c r="F276" s="357"/>
      <c r="G276" s="357"/>
      <c r="H276" s="357"/>
      <c r="I276" s="357"/>
      <c r="J276" s="357"/>
      <c r="K276" s="357"/>
      <c r="L276" s="357"/>
      <c r="M276" s="357"/>
      <c r="N276" s="357"/>
      <c r="O276" s="357"/>
      <c r="P276" s="357"/>
      <c r="Q276" s="357"/>
      <c r="R276" s="357"/>
      <c r="S276" s="357"/>
      <c r="T276" s="357"/>
      <c r="U276" s="357"/>
      <c r="V276" s="357"/>
      <c r="W276" s="357"/>
      <c r="X276" s="357"/>
      <c r="Y276" s="357"/>
      <c r="Z276" s="357"/>
    </row>
    <row r="277" ht="12.75" customHeight="1">
      <c r="A277" s="357"/>
      <c r="B277" s="357"/>
      <c r="C277" s="357"/>
      <c r="D277" s="357"/>
      <c r="E277" s="357"/>
      <c r="F277" s="357"/>
      <c r="G277" s="357"/>
      <c r="H277" s="357"/>
      <c r="I277" s="357"/>
      <c r="J277" s="357"/>
      <c r="K277" s="357"/>
      <c r="L277" s="357"/>
      <c r="M277" s="357"/>
      <c r="N277" s="357"/>
      <c r="O277" s="357"/>
      <c r="P277" s="357"/>
      <c r="Q277" s="357"/>
      <c r="R277" s="357"/>
      <c r="S277" s="357"/>
      <c r="T277" s="357"/>
      <c r="U277" s="357"/>
      <c r="V277" s="357"/>
      <c r="W277" s="357"/>
      <c r="X277" s="357"/>
      <c r="Y277" s="357"/>
      <c r="Z277" s="357"/>
    </row>
    <row r="278" ht="12.75" customHeight="1">
      <c r="A278" s="357"/>
      <c r="B278" s="357"/>
      <c r="C278" s="357"/>
      <c r="D278" s="357"/>
      <c r="E278" s="357"/>
      <c r="F278" s="357"/>
      <c r="G278" s="357"/>
      <c r="H278" s="357"/>
      <c r="I278" s="357"/>
      <c r="J278" s="357"/>
      <c r="K278" s="357"/>
      <c r="L278" s="357"/>
      <c r="M278" s="357"/>
      <c r="N278" s="357"/>
      <c r="O278" s="357"/>
      <c r="P278" s="357"/>
      <c r="Q278" s="357"/>
      <c r="R278" s="357"/>
      <c r="S278" s="357"/>
      <c r="T278" s="357"/>
      <c r="U278" s="357"/>
      <c r="V278" s="357"/>
      <c r="W278" s="357"/>
      <c r="X278" s="357"/>
      <c r="Y278" s="357"/>
      <c r="Z278" s="357"/>
    </row>
    <row r="279" ht="12.75" customHeight="1">
      <c r="A279" s="357"/>
      <c r="B279" s="357"/>
      <c r="C279" s="357"/>
      <c r="D279" s="357"/>
      <c r="E279" s="357"/>
      <c r="F279" s="357"/>
      <c r="G279" s="357"/>
      <c r="H279" s="357"/>
      <c r="I279" s="357"/>
      <c r="J279" s="357"/>
      <c r="K279" s="357"/>
      <c r="L279" s="357"/>
      <c r="M279" s="357"/>
      <c r="N279" s="357"/>
      <c r="O279" s="357"/>
      <c r="P279" s="357"/>
      <c r="Q279" s="357"/>
      <c r="R279" s="357"/>
      <c r="S279" s="357"/>
      <c r="T279" s="357"/>
      <c r="U279" s="357"/>
      <c r="V279" s="357"/>
      <c r="W279" s="357"/>
      <c r="X279" s="357"/>
      <c r="Y279" s="357"/>
      <c r="Z279" s="357"/>
    </row>
    <row r="280" ht="12.75" customHeight="1">
      <c r="A280" s="357"/>
      <c r="B280" s="357"/>
      <c r="C280" s="357"/>
      <c r="D280" s="357"/>
      <c r="E280" s="357"/>
      <c r="F280" s="357"/>
      <c r="G280" s="357"/>
      <c r="H280" s="357"/>
      <c r="I280" s="357"/>
      <c r="J280" s="357"/>
      <c r="K280" s="357"/>
      <c r="L280" s="357"/>
      <c r="M280" s="357"/>
      <c r="N280" s="357"/>
      <c r="O280" s="357"/>
      <c r="P280" s="357"/>
      <c r="Q280" s="357"/>
      <c r="R280" s="357"/>
      <c r="S280" s="357"/>
      <c r="T280" s="357"/>
      <c r="U280" s="357"/>
      <c r="V280" s="357"/>
      <c r="W280" s="357"/>
      <c r="X280" s="357"/>
      <c r="Y280" s="357"/>
      <c r="Z280" s="357"/>
    </row>
    <row r="281" ht="12.75" customHeight="1">
      <c r="A281" s="357"/>
      <c r="B281" s="357"/>
      <c r="C281" s="357"/>
      <c r="D281" s="357"/>
      <c r="E281" s="357"/>
      <c r="F281" s="357"/>
      <c r="G281" s="357"/>
      <c r="H281" s="357"/>
      <c r="I281" s="357"/>
      <c r="J281" s="357"/>
      <c r="K281" s="357"/>
      <c r="L281" s="357"/>
      <c r="M281" s="357"/>
      <c r="N281" s="357"/>
      <c r="O281" s="357"/>
      <c r="P281" s="357"/>
      <c r="Q281" s="357"/>
      <c r="R281" s="357"/>
      <c r="S281" s="357"/>
      <c r="T281" s="357"/>
      <c r="U281" s="357"/>
      <c r="V281" s="357"/>
      <c r="W281" s="357"/>
      <c r="X281" s="357"/>
      <c r="Y281" s="357"/>
      <c r="Z281" s="357"/>
    </row>
    <row r="282" ht="12.75" customHeight="1">
      <c r="A282" s="357"/>
      <c r="B282" s="357"/>
      <c r="C282" s="357"/>
      <c r="D282" s="357"/>
      <c r="E282" s="357"/>
      <c r="F282" s="357"/>
      <c r="G282" s="357"/>
      <c r="H282" s="357"/>
      <c r="I282" s="357"/>
      <c r="J282" s="357"/>
      <c r="K282" s="357"/>
      <c r="L282" s="357"/>
      <c r="M282" s="357"/>
      <c r="N282" s="357"/>
      <c r="O282" s="357"/>
      <c r="P282" s="357"/>
      <c r="Q282" s="357"/>
      <c r="R282" s="357"/>
      <c r="S282" s="357"/>
      <c r="T282" s="357"/>
      <c r="U282" s="357"/>
      <c r="V282" s="357"/>
      <c r="W282" s="357"/>
      <c r="X282" s="357"/>
      <c r="Y282" s="357"/>
      <c r="Z282" s="357"/>
    </row>
    <row r="283" ht="12.75" customHeight="1">
      <c r="A283" s="357"/>
      <c r="B283" s="357"/>
      <c r="C283" s="357"/>
      <c r="D283" s="357"/>
      <c r="E283" s="357"/>
      <c r="F283" s="357"/>
      <c r="G283" s="357"/>
      <c r="H283" s="357"/>
      <c r="I283" s="357"/>
      <c r="J283" s="357"/>
      <c r="K283" s="357"/>
      <c r="L283" s="357"/>
      <c r="M283" s="357"/>
      <c r="N283" s="357"/>
      <c r="O283" s="357"/>
      <c r="P283" s="357"/>
      <c r="Q283" s="357"/>
      <c r="R283" s="357"/>
      <c r="S283" s="357"/>
      <c r="T283" s="357"/>
      <c r="U283" s="357"/>
      <c r="V283" s="357"/>
      <c r="W283" s="357"/>
      <c r="X283" s="357"/>
      <c r="Y283" s="357"/>
      <c r="Z283" s="357"/>
    </row>
    <row r="284" ht="12.75" customHeight="1">
      <c r="A284" s="357"/>
      <c r="B284" s="357"/>
      <c r="C284" s="357"/>
      <c r="D284" s="357"/>
      <c r="E284" s="357"/>
      <c r="F284" s="357"/>
      <c r="G284" s="357"/>
      <c r="H284" s="357"/>
      <c r="I284" s="357"/>
      <c r="J284" s="357"/>
      <c r="K284" s="357"/>
      <c r="L284" s="357"/>
      <c r="M284" s="357"/>
      <c r="N284" s="357"/>
      <c r="O284" s="357"/>
      <c r="P284" s="357"/>
      <c r="Q284" s="357"/>
      <c r="R284" s="357"/>
      <c r="S284" s="357"/>
      <c r="T284" s="357"/>
      <c r="U284" s="357"/>
      <c r="V284" s="357"/>
      <c r="W284" s="357"/>
      <c r="X284" s="357"/>
      <c r="Y284" s="357"/>
      <c r="Z284" s="357"/>
    </row>
    <row r="285" ht="12.75" customHeight="1">
      <c r="A285" s="357"/>
      <c r="B285" s="357"/>
      <c r="C285" s="357"/>
      <c r="D285" s="357"/>
      <c r="E285" s="357"/>
      <c r="F285" s="357"/>
      <c r="G285" s="357"/>
      <c r="H285" s="357"/>
      <c r="I285" s="357"/>
      <c r="J285" s="357"/>
      <c r="K285" s="357"/>
      <c r="L285" s="357"/>
      <c r="M285" s="357"/>
      <c r="N285" s="357"/>
      <c r="O285" s="357"/>
      <c r="P285" s="357"/>
      <c r="Q285" s="357"/>
      <c r="R285" s="357"/>
      <c r="S285" s="357"/>
      <c r="T285" s="357"/>
      <c r="U285" s="357"/>
      <c r="V285" s="357"/>
      <c r="W285" s="357"/>
      <c r="X285" s="357"/>
      <c r="Y285" s="357"/>
      <c r="Z285" s="357"/>
    </row>
    <row r="286" ht="12.75" customHeight="1">
      <c r="A286" s="357"/>
      <c r="B286" s="357"/>
      <c r="C286" s="357"/>
      <c r="D286" s="357"/>
      <c r="E286" s="357"/>
      <c r="F286" s="357"/>
      <c r="G286" s="357"/>
      <c r="H286" s="357"/>
      <c r="I286" s="357"/>
      <c r="J286" s="357"/>
      <c r="K286" s="357"/>
      <c r="L286" s="357"/>
      <c r="M286" s="357"/>
      <c r="N286" s="357"/>
      <c r="O286" s="357"/>
      <c r="P286" s="357"/>
      <c r="Q286" s="357"/>
      <c r="R286" s="357"/>
      <c r="S286" s="357"/>
      <c r="T286" s="357"/>
      <c r="U286" s="357"/>
      <c r="V286" s="357"/>
      <c r="W286" s="357"/>
      <c r="X286" s="357"/>
      <c r="Y286" s="357"/>
      <c r="Z286" s="357"/>
    </row>
    <row r="287" ht="12.75" customHeight="1">
      <c r="A287" s="357"/>
      <c r="B287" s="357"/>
      <c r="C287" s="357"/>
      <c r="D287" s="357"/>
      <c r="E287" s="357"/>
      <c r="F287" s="357"/>
      <c r="G287" s="357"/>
      <c r="H287" s="357"/>
      <c r="I287" s="357"/>
      <c r="J287" s="357"/>
      <c r="K287" s="357"/>
      <c r="L287" s="357"/>
      <c r="M287" s="357"/>
      <c r="N287" s="357"/>
      <c r="O287" s="357"/>
      <c r="P287" s="357"/>
      <c r="Q287" s="357"/>
      <c r="R287" s="357"/>
      <c r="S287" s="357"/>
      <c r="T287" s="357"/>
      <c r="U287" s="357"/>
      <c r="V287" s="357"/>
      <c r="W287" s="357"/>
      <c r="X287" s="357"/>
      <c r="Y287" s="357"/>
      <c r="Z287" s="357"/>
    </row>
    <row r="288" ht="12.75" customHeight="1">
      <c r="A288" s="357"/>
      <c r="B288" s="357"/>
      <c r="C288" s="357"/>
      <c r="D288" s="357"/>
      <c r="E288" s="357"/>
      <c r="F288" s="357"/>
      <c r="G288" s="357"/>
      <c r="H288" s="357"/>
      <c r="I288" s="357"/>
      <c r="J288" s="357"/>
      <c r="K288" s="357"/>
      <c r="L288" s="357"/>
      <c r="M288" s="357"/>
      <c r="N288" s="357"/>
      <c r="O288" s="357"/>
      <c r="P288" s="357"/>
      <c r="Q288" s="357"/>
      <c r="R288" s="357"/>
      <c r="S288" s="357"/>
      <c r="T288" s="357"/>
      <c r="U288" s="357"/>
      <c r="V288" s="357"/>
      <c r="W288" s="357"/>
      <c r="X288" s="357"/>
      <c r="Y288" s="357"/>
      <c r="Z288" s="357"/>
    </row>
    <row r="289" ht="12.75" customHeight="1">
      <c r="A289" s="357"/>
      <c r="B289" s="357"/>
      <c r="C289" s="357"/>
      <c r="D289" s="357"/>
      <c r="E289" s="357"/>
      <c r="F289" s="357"/>
      <c r="G289" s="357"/>
      <c r="H289" s="357"/>
      <c r="I289" s="357"/>
      <c r="J289" s="357"/>
      <c r="K289" s="357"/>
      <c r="L289" s="357"/>
      <c r="M289" s="357"/>
      <c r="N289" s="357"/>
      <c r="O289" s="357"/>
      <c r="P289" s="357"/>
      <c r="Q289" s="357"/>
      <c r="R289" s="357"/>
      <c r="S289" s="357"/>
      <c r="T289" s="357"/>
      <c r="U289" s="357"/>
      <c r="V289" s="357"/>
      <c r="W289" s="357"/>
      <c r="X289" s="357"/>
      <c r="Y289" s="357"/>
      <c r="Z289" s="357"/>
    </row>
    <row r="290" ht="12.75" customHeight="1">
      <c r="A290" s="357"/>
      <c r="B290" s="357"/>
      <c r="C290" s="357"/>
      <c r="D290" s="357"/>
      <c r="E290" s="357"/>
      <c r="F290" s="357"/>
      <c r="G290" s="357"/>
      <c r="H290" s="357"/>
      <c r="I290" s="357"/>
      <c r="J290" s="357"/>
      <c r="K290" s="357"/>
      <c r="L290" s="357"/>
      <c r="M290" s="357"/>
      <c r="N290" s="357"/>
      <c r="O290" s="357"/>
      <c r="P290" s="357"/>
      <c r="Q290" s="357"/>
      <c r="R290" s="357"/>
      <c r="S290" s="357"/>
      <c r="T290" s="357"/>
      <c r="U290" s="357"/>
      <c r="V290" s="357"/>
      <c r="W290" s="357"/>
      <c r="X290" s="357"/>
      <c r="Y290" s="357"/>
      <c r="Z290" s="357"/>
    </row>
    <row r="291" ht="12.75" customHeight="1">
      <c r="A291" s="357"/>
      <c r="B291" s="357"/>
      <c r="C291" s="357"/>
      <c r="D291" s="357"/>
      <c r="E291" s="357"/>
      <c r="F291" s="357"/>
      <c r="G291" s="357"/>
      <c r="H291" s="357"/>
      <c r="I291" s="357"/>
      <c r="J291" s="357"/>
      <c r="K291" s="357"/>
      <c r="L291" s="357"/>
      <c r="M291" s="357"/>
      <c r="N291" s="357"/>
      <c r="O291" s="357"/>
      <c r="P291" s="357"/>
      <c r="Q291" s="357"/>
      <c r="R291" s="357"/>
      <c r="S291" s="357"/>
      <c r="T291" s="357"/>
      <c r="U291" s="357"/>
      <c r="V291" s="357"/>
      <c r="W291" s="357"/>
      <c r="X291" s="357"/>
      <c r="Y291" s="357"/>
      <c r="Z291" s="357"/>
    </row>
    <row r="292" ht="12.75" customHeight="1">
      <c r="A292" s="357"/>
      <c r="B292" s="357"/>
      <c r="C292" s="357"/>
      <c r="D292" s="357"/>
      <c r="E292" s="357"/>
      <c r="F292" s="357"/>
      <c r="G292" s="357"/>
      <c r="H292" s="357"/>
      <c r="I292" s="357"/>
      <c r="J292" s="357"/>
      <c r="K292" s="357"/>
      <c r="L292" s="357"/>
      <c r="M292" s="357"/>
      <c r="N292" s="357"/>
      <c r="O292" s="357"/>
      <c r="P292" s="357"/>
      <c r="Q292" s="357"/>
      <c r="R292" s="357"/>
      <c r="S292" s="357"/>
      <c r="T292" s="357"/>
      <c r="U292" s="357"/>
      <c r="V292" s="357"/>
      <c r="W292" s="357"/>
      <c r="X292" s="357"/>
      <c r="Y292" s="357"/>
      <c r="Z292" s="357"/>
    </row>
    <row r="293" ht="12.75" customHeight="1">
      <c r="A293" s="357"/>
      <c r="B293" s="357"/>
      <c r="C293" s="357"/>
      <c r="D293" s="357"/>
      <c r="E293" s="357"/>
      <c r="F293" s="357"/>
      <c r="G293" s="357"/>
      <c r="H293" s="357"/>
      <c r="I293" s="357"/>
      <c r="J293" s="357"/>
      <c r="K293" s="357"/>
      <c r="L293" s="357"/>
      <c r="M293" s="357"/>
      <c r="N293" s="357"/>
      <c r="O293" s="357"/>
      <c r="P293" s="357"/>
      <c r="Q293" s="357"/>
      <c r="R293" s="357"/>
      <c r="S293" s="357"/>
      <c r="T293" s="357"/>
      <c r="U293" s="357"/>
      <c r="V293" s="357"/>
      <c r="W293" s="357"/>
      <c r="X293" s="357"/>
      <c r="Y293" s="357"/>
      <c r="Z293" s="357"/>
    </row>
    <row r="294" ht="12.75" customHeight="1">
      <c r="A294" s="357"/>
      <c r="B294" s="357"/>
      <c r="C294" s="357"/>
      <c r="D294" s="357"/>
      <c r="E294" s="357"/>
      <c r="F294" s="357"/>
      <c r="G294" s="357"/>
      <c r="H294" s="357"/>
      <c r="I294" s="357"/>
      <c r="J294" s="357"/>
      <c r="K294" s="357"/>
      <c r="L294" s="357"/>
      <c r="M294" s="357"/>
      <c r="N294" s="357"/>
      <c r="O294" s="357"/>
      <c r="P294" s="357"/>
      <c r="Q294" s="357"/>
      <c r="R294" s="357"/>
      <c r="S294" s="357"/>
      <c r="T294" s="357"/>
      <c r="U294" s="357"/>
      <c r="V294" s="357"/>
      <c r="W294" s="357"/>
      <c r="X294" s="357"/>
      <c r="Y294" s="357"/>
      <c r="Z294" s="357"/>
    </row>
    <row r="295" ht="12.75" customHeight="1">
      <c r="A295" s="357"/>
      <c r="B295" s="357"/>
      <c r="C295" s="357"/>
      <c r="D295" s="357"/>
      <c r="E295" s="357"/>
      <c r="F295" s="357"/>
      <c r="G295" s="357"/>
      <c r="H295" s="357"/>
      <c r="I295" s="357"/>
      <c r="J295" s="357"/>
      <c r="K295" s="357"/>
      <c r="L295" s="357"/>
      <c r="M295" s="357"/>
      <c r="N295" s="357"/>
      <c r="O295" s="357"/>
      <c r="P295" s="357"/>
      <c r="Q295" s="357"/>
      <c r="R295" s="357"/>
      <c r="S295" s="357"/>
      <c r="T295" s="357"/>
      <c r="U295" s="357"/>
      <c r="V295" s="357"/>
      <c r="W295" s="357"/>
      <c r="X295" s="357"/>
      <c r="Y295" s="357"/>
      <c r="Z295" s="357"/>
    </row>
    <row r="296" ht="12.75" customHeight="1">
      <c r="A296" s="357"/>
      <c r="B296" s="357"/>
      <c r="C296" s="357"/>
      <c r="D296" s="357"/>
      <c r="E296" s="357"/>
      <c r="F296" s="357"/>
      <c r="G296" s="357"/>
      <c r="H296" s="357"/>
      <c r="I296" s="357"/>
      <c r="J296" s="357"/>
      <c r="K296" s="357"/>
      <c r="L296" s="357"/>
      <c r="M296" s="357"/>
      <c r="N296" s="357"/>
      <c r="O296" s="357"/>
      <c r="P296" s="357"/>
      <c r="Q296" s="357"/>
      <c r="R296" s="357"/>
      <c r="S296" s="357"/>
      <c r="T296" s="357"/>
      <c r="U296" s="357"/>
      <c r="V296" s="357"/>
      <c r="W296" s="357"/>
      <c r="X296" s="357"/>
      <c r="Y296" s="357"/>
      <c r="Z296" s="357"/>
    </row>
    <row r="297" ht="12.75" customHeight="1">
      <c r="A297" s="357"/>
      <c r="B297" s="357"/>
      <c r="C297" s="357"/>
      <c r="D297" s="357"/>
      <c r="E297" s="357"/>
      <c r="F297" s="357"/>
      <c r="G297" s="357"/>
      <c r="H297" s="357"/>
      <c r="I297" s="357"/>
      <c r="J297" s="357"/>
      <c r="K297" s="357"/>
      <c r="L297" s="357"/>
      <c r="M297" s="357"/>
      <c r="N297" s="357"/>
      <c r="O297" s="357"/>
      <c r="P297" s="357"/>
      <c r="Q297" s="357"/>
      <c r="R297" s="357"/>
      <c r="S297" s="357"/>
      <c r="T297" s="357"/>
      <c r="U297" s="357"/>
      <c r="V297" s="357"/>
      <c r="W297" s="357"/>
      <c r="X297" s="357"/>
      <c r="Y297" s="357"/>
      <c r="Z297" s="357"/>
    </row>
    <row r="298" ht="12.75" customHeight="1">
      <c r="A298" s="357"/>
      <c r="B298" s="357"/>
      <c r="C298" s="357"/>
      <c r="D298" s="357"/>
      <c r="E298" s="357"/>
      <c r="F298" s="357"/>
      <c r="G298" s="357"/>
      <c r="H298" s="357"/>
      <c r="I298" s="357"/>
      <c r="J298" s="357"/>
      <c r="K298" s="357"/>
      <c r="L298" s="357"/>
      <c r="M298" s="357"/>
      <c r="N298" s="357"/>
      <c r="O298" s="357"/>
      <c r="P298" s="357"/>
      <c r="Q298" s="357"/>
      <c r="R298" s="357"/>
      <c r="S298" s="357"/>
      <c r="T298" s="357"/>
      <c r="U298" s="357"/>
      <c r="V298" s="357"/>
      <c r="W298" s="357"/>
      <c r="X298" s="357"/>
      <c r="Y298" s="357"/>
      <c r="Z298" s="357"/>
    </row>
    <row r="299" ht="12.75" customHeight="1">
      <c r="A299" s="357"/>
      <c r="B299" s="357"/>
      <c r="C299" s="357"/>
      <c r="D299" s="357"/>
      <c r="E299" s="357"/>
      <c r="F299" s="357"/>
      <c r="G299" s="357"/>
      <c r="H299" s="357"/>
      <c r="I299" s="357"/>
      <c r="J299" s="357"/>
      <c r="K299" s="357"/>
      <c r="L299" s="357"/>
      <c r="M299" s="357"/>
      <c r="N299" s="357"/>
      <c r="O299" s="357"/>
      <c r="P299" s="357"/>
      <c r="Q299" s="357"/>
      <c r="R299" s="357"/>
      <c r="S299" s="357"/>
      <c r="T299" s="357"/>
      <c r="U299" s="357"/>
      <c r="V299" s="357"/>
      <c r="W299" s="357"/>
      <c r="X299" s="357"/>
      <c r="Y299" s="357"/>
      <c r="Z299" s="357"/>
    </row>
    <row r="300" ht="12.75" customHeight="1">
      <c r="A300" s="357"/>
      <c r="B300" s="357"/>
      <c r="C300" s="357"/>
      <c r="D300" s="357"/>
      <c r="E300" s="357"/>
      <c r="F300" s="357"/>
      <c r="G300" s="357"/>
      <c r="H300" s="357"/>
      <c r="I300" s="357"/>
      <c r="J300" s="357"/>
      <c r="K300" s="357"/>
      <c r="L300" s="357"/>
      <c r="M300" s="357"/>
      <c r="N300" s="357"/>
      <c r="O300" s="357"/>
      <c r="P300" s="357"/>
      <c r="Q300" s="357"/>
      <c r="R300" s="357"/>
      <c r="S300" s="357"/>
      <c r="T300" s="357"/>
      <c r="U300" s="357"/>
      <c r="V300" s="357"/>
      <c r="W300" s="357"/>
      <c r="X300" s="357"/>
      <c r="Y300" s="357"/>
      <c r="Z300" s="357"/>
    </row>
    <row r="301" ht="12.75" customHeight="1">
      <c r="A301" s="357"/>
      <c r="B301" s="357"/>
      <c r="C301" s="357"/>
      <c r="D301" s="357"/>
      <c r="E301" s="357"/>
      <c r="F301" s="357"/>
      <c r="G301" s="357"/>
      <c r="H301" s="357"/>
      <c r="I301" s="357"/>
      <c r="J301" s="357"/>
      <c r="K301" s="357"/>
      <c r="L301" s="357"/>
      <c r="M301" s="357"/>
      <c r="N301" s="357"/>
      <c r="O301" s="357"/>
      <c r="P301" s="357"/>
      <c r="Q301" s="357"/>
      <c r="R301" s="357"/>
      <c r="S301" s="357"/>
      <c r="T301" s="357"/>
      <c r="U301" s="357"/>
      <c r="V301" s="357"/>
      <c r="W301" s="357"/>
      <c r="X301" s="357"/>
      <c r="Y301" s="357"/>
      <c r="Z301" s="357"/>
    </row>
    <row r="302" ht="12.75" customHeight="1">
      <c r="A302" s="357"/>
      <c r="B302" s="357"/>
      <c r="C302" s="357"/>
      <c r="D302" s="357"/>
      <c r="E302" s="357"/>
      <c r="F302" s="357"/>
      <c r="G302" s="357"/>
      <c r="H302" s="357"/>
      <c r="I302" s="357"/>
      <c r="J302" s="357"/>
      <c r="K302" s="357"/>
      <c r="L302" s="357"/>
      <c r="M302" s="357"/>
      <c r="N302" s="357"/>
      <c r="O302" s="357"/>
      <c r="P302" s="357"/>
      <c r="Q302" s="357"/>
      <c r="R302" s="357"/>
      <c r="S302" s="357"/>
      <c r="T302" s="357"/>
      <c r="U302" s="357"/>
      <c r="V302" s="357"/>
      <c r="W302" s="357"/>
      <c r="X302" s="357"/>
      <c r="Y302" s="357"/>
      <c r="Z302" s="357"/>
    </row>
    <row r="303" ht="12.75" customHeight="1">
      <c r="A303" s="357"/>
      <c r="B303" s="357"/>
      <c r="C303" s="357"/>
      <c r="D303" s="357"/>
      <c r="E303" s="357"/>
      <c r="F303" s="357"/>
      <c r="G303" s="357"/>
      <c r="H303" s="357"/>
      <c r="I303" s="357"/>
      <c r="J303" s="357"/>
      <c r="K303" s="357"/>
      <c r="L303" s="357"/>
      <c r="M303" s="357"/>
      <c r="N303" s="357"/>
      <c r="O303" s="357"/>
      <c r="P303" s="357"/>
      <c r="Q303" s="357"/>
      <c r="R303" s="357"/>
      <c r="S303" s="357"/>
      <c r="T303" s="357"/>
      <c r="U303" s="357"/>
      <c r="V303" s="357"/>
      <c r="W303" s="357"/>
      <c r="X303" s="357"/>
      <c r="Y303" s="357"/>
      <c r="Z303" s="357"/>
    </row>
    <row r="304" ht="12.75" customHeight="1">
      <c r="A304" s="357"/>
      <c r="B304" s="357"/>
      <c r="C304" s="357"/>
      <c r="D304" s="357"/>
      <c r="E304" s="357"/>
      <c r="F304" s="357"/>
      <c r="G304" s="357"/>
      <c r="H304" s="357"/>
      <c r="I304" s="357"/>
      <c r="J304" s="357"/>
      <c r="K304" s="357"/>
      <c r="L304" s="357"/>
      <c r="M304" s="357"/>
      <c r="N304" s="357"/>
      <c r="O304" s="357"/>
      <c r="P304" s="357"/>
      <c r="Q304" s="357"/>
      <c r="R304" s="357"/>
      <c r="S304" s="357"/>
      <c r="T304" s="357"/>
      <c r="U304" s="357"/>
      <c r="V304" s="357"/>
      <c r="W304" s="357"/>
      <c r="X304" s="357"/>
      <c r="Y304" s="357"/>
      <c r="Z304" s="357"/>
    </row>
    <row r="305" ht="12.75" customHeight="1">
      <c r="A305" s="357"/>
      <c r="B305" s="357"/>
      <c r="C305" s="357"/>
      <c r="D305" s="357"/>
      <c r="E305" s="357"/>
      <c r="F305" s="357"/>
      <c r="G305" s="357"/>
      <c r="H305" s="357"/>
      <c r="I305" s="357"/>
      <c r="J305" s="357"/>
      <c r="K305" s="357"/>
      <c r="L305" s="357"/>
      <c r="M305" s="357"/>
      <c r="N305" s="357"/>
      <c r="O305" s="357"/>
      <c r="P305" s="357"/>
      <c r="Q305" s="357"/>
      <c r="R305" s="357"/>
      <c r="S305" s="357"/>
      <c r="T305" s="357"/>
      <c r="U305" s="357"/>
      <c r="V305" s="357"/>
      <c r="W305" s="357"/>
      <c r="X305" s="357"/>
      <c r="Y305" s="357"/>
      <c r="Z305" s="357"/>
    </row>
    <row r="306" ht="12.75" customHeight="1">
      <c r="A306" s="357"/>
      <c r="B306" s="357"/>
      <c r="C306" s="357"/>
      <c r="D306" s="357"/>
      <c r="E306" s="357"/>
      <c r="F306" s="357"/>
      <c r="G306" s="357"/>
      <c r="H306" s="357"/>
      <c r="I306" s="357"/>
      <c r="J306" s="357"/>
      <c r="K306" s="357"/>
      <c r="L306" s="357"/>
      <c r="M306" s="357"/>
      <c r="N306" s="357"/>
      <c r="O306" s="357"/>
      <c r="P306" s="357"/>
      <c r="Q306" s="357"/>
      <c r="R306" s="357"/>
      <c r="S306" s="357"/>
      <c r="T306" s="357"/>
      <c r="U306" s="357"/>
      <c r="V306" s="357"/>
      <c r="W306" s="357"/>
      <c r="X306" s="357"/>
      <c r="Y306" s="357"/>
      <c r="Z306" s="357"/>
    </row>
    <row r="307" ht="12.75" customHeight="1">
      <c r="A307" s="357"/>
      <c r="B307" s="357"/>
      <c r="C307" s="357"/>
      <c r="D307" s="357"/>
      <c r="E307" s="357"/>
      <c r="F307" s="357"/>
      <c r="G307" s="357"/>
      <c r="H307" s="357"/>
      <c r="I307" s="357"/>
      <c r="J307" s="357"/>
      <c r="K307" s="357"/>
      <c r="L307" s="357"/>
      <c r="M307" s="357"/>
      <c r="N307" s="357"/>
      <c r="O307" s="357"/>
      <c r="P307" s="357"/>
      <c r="Q307" s="357"/>
      <c r="R307" s="357"/>
      <c r="S307" s="357"/>
      <c r="T307" s="357"/>
      <c r="U307" s="357"/>
      <c r="V307" s="357"/>
      <c r="W307" s="357"/>
      <c r="X307" s="357"/>
      <c r="Y307" s="357"/>
      <c r="Z307" s="357"/>
    </row>
    <row r="308" ht="12.75" customHeight="1">
      <c r="A308" s="357"/>
      <c r="B308" s="357"/>
      <c r="C308" s="357"/>
      <c r="D308" s="357"/>
      <c r="E308" s="357"/>
      <c r="F308" s="357"/>
      <c r="G308" s="357"/>
      <c r="H308" s="357"/>
      <c r="I308" s="357"/>
      <c r="J308" s="357"/>
      <c r="K308" s="357"/>
      <c r="L308" s="357"/>
      <c r="M308" s="357"/>
      <c r="N308" s="357"/>
      <c r="O308" s="357"/>
      <c r="P308" s="357"/>
      <c r="Q308" s="357"/>
      <c r="R308" s="357"/>
      <c r="S308" s="357"/>
      <c r="T308" s="357"/>
      <c r="U308" s="357"/>
      <c r="V308" s="357"/>
      <c r="W308" s="357"/>
      <c r="X308" s="357"/>
      <c r="Y308" s="357"/>
      <c r="Z308" s="357"/>
    </row>
    <row r="309" ht="12.75" customHeight="1">
      <c r="A309" s="357"/>
      <c r="B309" s="357"/>
      <c r="C309" s="357"/>
      <c r="D309" s="357"/>
      <c r="E309" s="357"/>
      <c r="F309" s="357"/>
      <c r="G309" s="357"/>
      <c r="H309" s="357"/>
      <c r="I309" s="357"/>
      <c r="J309" s="357"/>
      <c r="K309" s="357"/>
      <c r="L309" s="357"/>
      <c r="M309" s="357"/>
      <c r="N309" s="357"/>
      <c r="O309" s="357"/>
      <c r="P309" s="357"/>
      <c r="Q309" s="357"/>
      <c r="R309" s="357"/>
      <c r="S309" s="357"/>
      <c r="T309" s="357"/>
      <c r="U309" s="357"/>
      <c r="V309" s="357"/>
      <c r="W309" s="357"/>
      <c r="X309" s="357"/>
      <c r="Y309" s="357"/>
      <c r="Z309" s="357"/>
    </row>
    <row r="310" ht="12.75" customHeight="1">
      <c r="A310" s="357"/>
      <c r="B310" s="357"/>
      <c r="C310" s="357"/>
      <c r="D310" s="357"/>
      <c r="E310" s="357"/>
      <c r="F310" s="357"/>
      <c r="G310" s="357"/>
      <c r="H310" s="357"/>
      <c r="I310" s="357"/>
      <c r="J310" s="357"/>
      <c r="K310" s="357"/>
      <c r="L310" s="357"/>
      <c r="M310" s="357"/>
      <c r="N310" s="357"/>
      <c r="O310" s="357"/>
      <c r="P310" s="357"/>
      <c r="Q310" s="357"/>
      <c r="R310" s="357"/>
      <c r="S310" s="357"/>
      <c r="T310" s="357"/>
      <c r="U310" s="357"/>
      <c r="V310" s="357"/>
      <c r="W310" s="357"/>
      <c r="X310" s="357"/>
      <c r="Y310" s="357"/>
      <c r="Z310" s="357"/>
    </row>
    <row r="311" ht="12.75" customHeight="1">
      <c r="A311" s="357"/>
      <c r="B311" s="357"/>
      <c r="C311" s="357"/>
      <c r="D311" s="357"/>
      <c r="E311" s="357"/>
      <c r="F311" s="357"/>
      <c r="G311" s="357"/>
      <c r="H311" s="357"/>
      <c r="I311" s="357"/>
      <c r="J311" s="357"/>
      <c r="K311" s="357"/>
      <c r="L311" s="357"/>
      <c r="M311" s="357"/>
      <c r="N311" s="357"/>
      <c r="O311" s="357"/>
      <c r="P311" s="357"/>
      <c r="Q311" s="357"/>
      <c r="R311" s="357"/>
      <c r="S311" s="357"/>
      <c r="T311" s="357"/>
      <c r="U311" s="357"/>
      <c r="V311" s="357"/>
      <c r="W311" s="357"/>
      <c r="X311" s="357"/>
      <c r="Y311" s="357"/>
      <c r="Z311" s="357"/>
    </row>
    <row r="312" ht="12.75" customHeight="1">
      <c r="A312" s="357"/>
      <c r="B312" s="357"/>
      <c r="C312" s="357"/>
      <c r="D312" s="357"/>
      <c r="E312" s="357"/>
      <c r="F312" s="357"/>
      <c r="G312" s="357"/>
      <c r="H312" s="357"/>
      <c r="I312" s="357"/>
      <c r="J312" s="357"/>
      <c r="K312" s="357"/>
      <c r="L312" s="357"/>
      <c r="M312" s="357"/>
      <c r="N312" s="357"/>
      <c r="O312" s="357"/>
      <c r="P312" s="357"/>
      <c r="Q312" s="357"/>
      <c r="R312" s="357"/>
      <c r="S312" s="357"/>
      <c r="T312" s="357"/>
      <c r="U312" s="357"/>
      <c r="V312" s="357"/>
      <c r="W312" s="357"/>
      <c r="X312" s="357"/>
      <c r="Y312" s="357"/>
      <c r="Z312" s="357"/>
    </row>
    <row r="313" ht="12.75" customHeight="1">
      <c r="A313" s="357"/>
      <c r="B313" s="357"/>
      <c r="C313" s="357"/>
      <c r="D313" s="357"/>
      <c r="E313" s="357"/>
      <c r="F313" s="357"/>
      <c r="G313" s="357"/>
      <c r="H313" s="357"/>
      <c r="I313" s="357"/>
      <c r="J313" s="357"/>
      <c r="K313" s="357"/>
      <c r="L313" s="357"/>
      <c r="M313" s="357"/>
      <c r="N313" s="357"/>
      <c r="O313" s="357"/>
      <c r="P313" s="357"/>
      <c r="Q313" s="357"/>
      <c r="R313" s="357"/>
      <c r="S313" s="357"/>
      <c r="T313" s="357"/>
      <c r="U313" s="357"/>
      <c r="V313" s="357"/>
      <c r="W313" s="357"/>
      <c r="X313" s="357"/>
      <c r="Y313" s="357"/>
      <c r="Z313" s="357"/>
    </row>
    <row r="314" ht="12.75" customHeight="1">
      <c r="A314" s="357"/>
      <c r="B314" s="357"/>
      <c r="C314" s="357"/>
      <c r="D314" s="357"/>
      <c r="E314" s="357"/>
      <c r="F314" s="357"/>
      <c r="G314" s="357"/>
      <c r="H314" s="357"/>
      <c r="I314" s="357"/>
      <c r="J314" s="357"/>
      <c r="K314" s="357"/>
      <c r="L314" s="357"/>
      <c r="M314" s="357"/>
      <c r="N314" s="357"/>
      <c r="O314" s="357"/>
      <c r="P314" s="357"/>
      <c r="Q314" s="357"/>
      <c r="R314" s="357"/>
      <c r="S314" s="357"/>
      <c r="T314" s="357"/>
      <c r="U314" s="357"/>
      <c r="V314" s="357"/>
      <c r="W314" s="357"/>
      <c r="X314" s="357"/>
      <c r="Y314" s="357"/>
      <c r="Z314" s="357"/>
    </row>
    <row r="315" ht="12.75" customHeight="1">
      <c r="A315" s="357"/>
      <c r="B315" s="357"/>
      <c r="C315" s="357"/>
      <c r="D315" s="357"/>
      <c r="E315" s="357"/>
      <c r="F315" s="357"/>
      <c r="G315" s="357"/>
      <c r="H315" s="357"/>
      <c r="I315" s="357"/>
      <c r="J315" s="357"/>
      <c r="K315" s="357"/>
      <c r="L315" s="357"/>
      <c r="M315" s="357"/>
      <c r="N315" s="357"/>
      <c r="O315" s="357"/>
      <c r="P315" s="357"/>
      <c r="Q315" s="357"/>
      <c r="R315" s="357"/>
      <c r="S315" s="357"/>
      <c r="T315" s="357"/>
      <c r="U315" s="357"/>
      <c r="V315" s="357"/>
      <c r="W315" s="357"/>
      <c r="X315" s="357"/>
      <c r="Y315" s="357"/>
      <c r="Z315" s="357"/>
    </row>
    <row r="316" ht="12.75" customHeight="1">
      <c r="A316" s="357"/>
      <c r="B316" s="357"/>
      <c r="C316" s="357"/>
      <c r="D316" s="357"/>
      <c r="E316" s="357"/>
      <c r="F316" s="357"/>
      <c r="G316" s="357"/>
      <c r="H316" s="357"/>
      <c r="I316" s="357"/>
      <c r="J316" s="357"/>
      <c r="K316" s="357"/>
      <c r="L316" s="357"/>
      <c r="M316" s="357"/>
      <c r="N316" s="357"/>
      <c r="O316" s="357"/>
      <c r="P316" s="357"/>
      <c r="Q316" s="357"/>
      <c r="R316" s="357"/>
      <c r="S316" s="357"/>
      <c r="T316" s="357"/>
      <c r="U316" s="357"/>
      <c r="V316" s="357"/>
      <c r="W316" s="357"/>
      <c r="X316" s="357"/>
      <c r="Y316" s="357"/>
      <c r="Z316" s="357"/>
    </row>
    <row r="317" ht="12.75" customHeight="1">
      <c r="A317" s="357"/>
      <c r="B317" s="357"/>
      <c r="C317" s="357"/>
      <c r="D317" s="357"/>
      <c r="E317" s="357"/>
      <c r="F317" s="357"/>
      <c r="G317" s="357"/>
      <c r="H317" s="357"/>
      <c r="I317" s="357"/>
      <c r="J317" s="357"/>
      <c r="K317" s="357"/>
      <c r="L317" s="357"/>
      <c r="M317" s="357"/>
      <c r="N317" s="357"/>
      <c r="O317" s="357"/>
      <c r="P317" s="357"/>
      <c r="Q317" s="357"/>
      <c r="R317" s="357"/>
      <c r="S317" s="357"/>
      <c r="T317" s="357"/>
      <c r="U317" s="357"/>
      <c r="V317" s="357"/>
      <c r="W317" s="357"/>
      <c r="X317" s="357"/>
      <c r="Y317" s="357"/>
      <c r="Z317" s="357"/>
    </row>
    <row r="318" ht="12.75" customHeight="1">
      <c r="A318" s="357"/>
      <c r="B318" s="357"/>
      <c r="C318" s="357"/>
      <c r="D318" s="357"/>
      <c r="E318" s="357"/>
      <c r="F318" s="357"/>
      <c r="G318" s="357"/>
      <c r="H318" s="357"/>
      <c r="I318" s="357"/>
      <c r="J318" s="357"/>
      <c r="K318" s="357"/>
      <c r="L318" s="357"/>
      <c r="M318" s="357"/>
      <c r="N318" s="357"/>
      <c r="O318" s="357"/>
      <c r="P318" s="357"/>
      <c r="Q318" s="357"/>
      <c r="R318" s="357"/>
      <c r="S318" s="357"/>
      <c r="T318" s="357"/>
      <c r="U318" s="357"/>
      <c r="V318" s="357"/>
      <c r="W318" s="357"/>
      <c r="X318" s="357"/>
      <c r="Y318" s="357"/>
      <c r="Z318" s="357"/>
    </row>
    <row r="319" ht="12.75" customHeight="1">
      <c r="A319" s="357"/>
      <c r="B319" s="357"/>
      <c r="C319" s="357"/>
      <c r="D319" s="357"/>
      <c r="E319" s="357"/>
      <c r="F319" s="357"/>
      <c r="G319" s="357"/>
      <c r="H319" s="357"/>
      <c r="I319" s="357"/>
      <c r="J319" s="357"/>
      <c r="K319" s="357"/>
      <c r="L319" s="357"/>
      <c r="M319" s="357"/>
      <c r="N319" s="357"/>
      <c r="O319" s="357"/>
      <c r="P319" s="357"/>
      <c r="Q319" s="357"/>
      <c r="R319" s="357"/>
      <c r="S319" s="357"/>
      <c r="T319" s="357"/>
      <c r="U319" s="357"/>
      <c r="V319" s="357"/>
      <c r="W319" s="357"/>
      <c r="X319" s="357"/>
      <c r="Y319" s="357"/>
      <c r="Z319" s="357"/>
    </row>
    <row r="320" ht="12.75" customHeight="1">
      <c r="A320" s="357"/>
      <c r="B320" s="357"/>
      <c r="C320" s="357"/>
      <c r="D320" s="357"/>
      <c r="E320" s="357"/>
      <c r="F320" s="357"/>
      <c r="G320" s="357"/>
      <c r="H320" s="357"/>
      <c r="I320" s="357"/>
      <c r="J320" s="357"/>
      <c r="K320" s="357"/>
      <c r="L320" s="357"/>
      <c r="M320" s="357"/>
      <c r="N320" s="357"/>
      <c r="O320" s="357"/>
      <c r="P320" s="357"/>
      <c r="Q320" s="357"/>
      <c r="R320" s="357"/>
      <c r="S320" s="357"/>
      <c r="T320" s="357"/>
      <c r="U320" s="357"/>
      <c r="V320" s="357"/>
      <c r="W320" s="357"/>
      <c r="X320" s="357"/>
      <c r="Y320" s="357"/>
      <c r="Z320" s="357"/>
    </row>
    <row r="321" ht="12.75" customHeight="1">
      <c r="A321" s="357"/>
      <c r="B321" s="357"/>
      <c r="C321" s="357"/>
      <c r="D321" s="357"/>
      <c r="E321" s="357"/>
      <c r="F321" s="357"/>
      <c r="G321" s="357"/>
      <c r="H321" s="357"/>
      <c r="I321" s="357"/>
      <c r="J321" s="357"/>
      <c r="K321" s="357"/>
      <c r="L321" s="357"/>
      <c r="M321" s="357"/>
      <c r="N321" s="357"/>
      <c r="O321" s="357"/>
      <c r="P321" s="357"/>
      <c r="Q321" s="357"/>
      <c r="R321" s="357"/>
      <c r="S321" s="357"/>
      <c r="T321" s="357"/>
      <c r="U321" s="357"/>
      <c r="V321" s="357"/>
      <c r="W321" s="357"/>
      <c r="X321" s="357"/>
      <c r="Y321" s="357"/>
      <c r="Z321" s="357"/>
    </row>
    <row r="322" ht="12.75" customHeight="1">
      <c r="A322" s="357"/>
      <c r="B322" s="357"/>
      <c r="C322" s="357"/>
      <c r="D322" s="357"/>
      <c r="E322" s="357"/>
      <c r="F322" s="357"/>
      <c r="G322" s="357"/>
      <c r="H322" s="357"/>
      <c r="I322" s="357"/>
      <c r="J322" s="357"/>
      <c r="K322" s="357"/>
      <c r="L322" s="357"/>
      <c r="M322" s="357"/>
      <c r="N322" s="357"/>
      <c r="O322" s="357"/>
      <c r="P322" s="357"/>
      <c r="Q322" s="357"/>
      <c r="R322" s="357"/>
      <c r="S322" s="357"/>
      <c r="T322" s="357"/>
      <c r="U322" s="357"/>
      <c r="V322" s="357"/>
      <c r="W322" s="357"/>
      <c r="X322" s="357"/>
      <c r="Y322" s="357"/>
      <c r="Z322" s="357"/>
    </row>
    <row r="323" ht="12.75" customHeight="1">
      <c r="A323" s="357"/>
      <c r="B323" s="357"/>
      <c r="C323" s="357"/>
      <c r="D323" s="357"/>
      <c r="E323" s="357"/>
      <c r="F323" s="357"/>
      <c r="G323" s="357"/>
      <c r="H323" s="357"/>
      <c r="I323" s="357"/>
      <c r="J323" s="357"/>
      <c r="K323" s="357"/>
      <c r="L323" s="357"/>
      <c r="M323" s="357"/>
      <c r="N323" s="357"/>
      <c r="O323" s="357"/>
      <c r="P323" s="357"/>
      <c r="Q323" s="357"/>
      <c r="R323" s="357"/>
      <c r="S323" s="357"/>
      <c r="T323" s="357"/>
      <c r="U323" s="357"/>
      <c r="V323" s="357"/>
      <c r="W323" s="357"/>
      <c r="X323" s="357"/>
      <c r="Y323" s="357"/>
      <c r="Z323" s="357"/>
    </row>
    <row r="324" ht="12.75" customHeight="1">
      <c r="A324" s="357"/>
      <c r="B324" s="357"/>
      <c r="C324" s="357"/>
      <c r="D324" s="357"/>
      <c r="E324" s="357"/>
      <c r="F324" s="357"/>
      <c r="G324" s="357"/>
      <c r="H324" s="357"/>
      <c r="I324" s="357"/>
      <c r="J324" s="357"/>
      <c r="K324" s="357"/>
      <c r="L324" s="357"/>
      <c r="M324" s="357"/>
      <c r="N324" s="357"/>
      <c r="O324" s="357"/>
      <c r="P324" s="357"/>
      <c r="Q324" s="357"/>
      <c r="R324" s="357"/>
      <c r="S324" s="357"/>
      <c r="T324" s="357"/>
      <c r="U324" s="357"/>
      <c r="V324" s="357"/>
      <c r="W324" s="357"/>
      <c r="X324" s="357"/>
      <c r="Y324" s="357"/>
      <c r="Z324" s="357"/>
    </row>
    <row r="325" ht="12.75" customHeight="1">
      <c r="A325" s="357"/>
      <c r="B325" s="357"/>
      <c r="C325" s="357"/>
      <c r="D325" s="357"/>
      <c r="E325" s="357"/>
      <c r="F325" s="357"/>
      <c r="G325" s="357"/>
      <c r="H325" s="357"/>
      <c r="I325" s="357"/>
      <c r="J325" s="357"/>
      <c r="K325" s="357"/>
      <c r="L325" s="357"/>
      <c r="M325" s="357"/>
      <c r="N325" s="357"/>
      <c r="O325" s="357"/>
      <c r="P325" s="357"/>
      <c r="Q325" s="357"/>
      <c r="R325" s="357"/>
      <c r="S325" s="357"/>
      <c r="T325" s="357"/>
      <c r="U325" s="357"/>
      <c r="V325" s="357"/>
      <c r="W325" s="357"/>
      <c r="X325" s="357"/>
      <c r="Y325" s="357"/>
      <c r="Z325" s="357"/>
    </row>
    <row r="326" ht="12.75" customHeight="1">
      <c r="A326" s="357"/>
      <c r="B326" s="357"/>
      <c r="C326" s="357"/>
      <c r="D326" s="357"/>
      <c r="E326" s="357"/>
      <c r="F326" s="357"/>
      <c r="G326" s="357"/>
      <c r="H326" s="357"/>
      <c r="I326" s="357"/>
      <c r="J326" s="357"/>
      <c r="K326" s="357"/>
      <c r="L326" s="357"/>
      <c r="M326" s="357"/>
      <c r="N326" s="357"/>
      <c r="O326" s="357"/>
      <c r="P326" s="357"/>
      <c r="Q326" s="357"/>
      <c r="R326" s="357"/>
      <c r="S326" s="357"/>
      <c r="T326" s="357"/>
      <c r="U326" s="357"/>
      <c r="V326" s="357"/>
      <c r="W326" s="357"/>
      <c r="X326" s="357"/>
      <c r="Y326" s="357"/>
      <c r="Z326" s="357"/>
    </row>
    <row r="327" ht="12.75" customHeight="1">
      <c r="A327" s="357"/>
      <c r="B327" s="357"/>
      <c r="C327" s="357"/>
      <c r="D327" s="357"/>
      <c r="E327" s="357"/>
      <c r="F327" s="357"/>
      <c r="G327" s="357"/>
      <c r="H327" s="357"/>
      <c r="I327" s="357"/>
      <c r="J327" s="357"/>
      <c r="K327" s="357"/>
      <c r="L327" s="357"/>
      <c r="M327" s="357"/>
      <c r="N327" s="357"/>
      <c r="O327" s="357"/>
      <c r="P327" s="357"/>
      <c r="Q327" s="357"/>
      <c r="R327" s="357"/>
      <c r="S327" s="357"/>
      <c r="T327" s="357"/>
      <c r="U327" s="357"/>
      <c r="V327" s="357"/>
      <c r="W327" s="357"/>
      <c r="X327" s="357"/>
      <c r="Y327" s="357"/>
      <c r="Z327" s="357"/>
    </row>
    <row r="328" ht="12.75" customHeight="1">
      <c r="A328" s="357"/>
      <c r="B328" s="357"/>
      <c r="C328" s="357"/>
      <c r="D328" s="357"/>
      <c r="E328" s="357"/>
      <c r="F328" s="357"/>
      <c r="G328" s="357"/>
      <c r="H328" s="357"/>
      <c r="I328" s="357"/>
      <c r="J328" s="357"/>
      <c r="K328" s="357"/>
      <c r="L328" s="357"/>
      <c r="M328" s="357"/>
      <c r="N328" s="357"/>
      <c r="O328" s="357"/>
      <c r="P328" s="357"/>
      <c r="Q328" s="357"/>
      <c r="R328" s="357"/>
      <c r="S328" s="357"/>
      <c r="T328" s="357"/>
      <c r="U328" s="357"/>
      <c r="V328" s="357"/>
      <c r="W328" s="357"/>
      <c r="X328" s="357"/>
      <c r="Y328" s="357"/>
      <c r="Z328" s="357"/>
    </row>
    <row r="329" ht="12.75" customHeight="1">
      <c r="A329" s="357"/>
      <c r="B329" s="357"/>
      <c r="C329" s="357"/>
      <c r="D329" s="357"/>
      <c r="E329" s="357"/>
      <c r="F329" s="357"/>
      <c r="G329" s="357"/>
      <c r="H329" s="357"/>
      <c r="I329" s="357"/>
      <c r="J329" s="357"/>
      <c r="K329" s="357"/>
      <c r="L329" s="357"/>
      <c r="M329" s="357"/>
      <c r="N329" s="357"/>
      <c r="O329" s="357"/>
      <c r="P329" s="357"/>
      <c r="Q329" s="357"/>
      <c r="R329" s="357"/>
      <c r="S329" s="357"/>
      <c r="T329" s="357"/>
      <c r="U329" s="357"/>
      <c r="V329" s="357"/>
      <c r="W329" s="357"/>
      <c r="X329" s="357"/>
      <c r="Y329" s="357"/>
      <c r="Z329" s="357"/>
    </row>
    <row r="330" ht="12.75" customHeight="1">
      <c r="A330" s="357"/>
      <c r="B330" s="357"/>
      <c r="C330" s="357"/>
      <c r="D330" s="357"/>
      <c r="E330" s="357"/>
      <c r="F330" s="357"/>
      <c r="G330" s="357"/>
      <c r="H330" s="357"/>
      <c r="I330" s="357"/>
      <c r="J330" s="357"/>
      <c r="K330" s="357"/>
      <c r="L330" s="357"/>
      <c r="M330" s="357"/>
      <c r="N330" s="357"/>
      <c r="O330" s="357"/>
      <c r="P330" s="357"/>
      <c r="Q330" s="357"/>
      <c r="R330" s="357"/>
      <c r="S330" s="357"/>
      <c r="T330" s="357"/>
      <c r="U330" s="357"/>
      <c r="V330" s="357"/>
      <c r="W330" s="357"/>
      <c r="X330" s="357"/>
      <c r="Y330" s="357"/>
      <c r="Z330" s="357"/>
    </row>
    <row r="331" ht="12.75" customHeight="1">
      <c r="A331" s="357"/>
      <c r="B331" s="357"/>
      <c r="C331" s="357"/>
      <c r="D331" s="357"/>
      <c r="E331" s="357"/>
      <c r="F331" s="357"/>
      <c r="G331" s="357"/>
      <c r="H331" s="357"/>
      <c r="I331" s="357"/>
      <c r="J331" s="357"/>
      <c r="K331" s="357"/>
      <c r="L331" s="357"/>
      <c r="M331" s="357"/>
      <c r="N331" s="357"/>
      <c r="O331" s="357"/>
      <c r="P331" s="357"/>
      <c r="Q331" s="357"/>
      <c r="R331" s="357"/>
      <c r="S331" s="357"/>
      <c r="T331" s="357"/>
      <c r="U331" s="357"/>
      <c r="V331" s="357"/>
      <c r="W331" s="357"/>
      <c r="X331" s="357"/>
      <c r="Y331" s="357"/>
      <c r="Z331" s="357"/>
    </row>
    <row r="332" ht="12.75" customHeight="1">
      <c r="A332" s="357"/>
      <c r="B332" s="357"/>
      <c r="C332" s="357"/>
      <c r="D332" s="357"/>
      <c r="E332" s="357"/>
      <c r="F332" s="357"/>
      <c r="G332" s="357"/>
      <c r="H332" s="357"/>
      <c r="I332" s="357"/>
      <c r="J332" s="357"/>
      <c r="K332" s="357"/>
      <c r="L332" s="357"/>
      <c r="M332" s="357"/>
      <c r="N332" s="357"/>
      <c r="O332" s="357"/>
      <c r="P332" s="357"/>
      <c r="Q332" s="357"/>
      <c r="R332" s="357"/>
      <c r="S332" s="357"/>
      <c r="T332" s="357"/>
      <c r="U332" s="357"/>
      <c r="V332" s="357"/>
      <c r="W332" s="357"/>
      <c r="X332" s="357"/>
      <c r="Y332" s="357"/>
      <c r="Z332" s="357"/>
    </row>
    <row r="333" ht="12.75" customHeight="1">
      <c r="A333" s="357"/>
      <c r="B333" s="357"/>
      <c r="C333" s="357"/>
      <c r="D333" s="357"/>
      <c r="E333" s="357"/>
      <c r="F333" s="357"/>
      <c r="G333" s="357"/>
      <c r="H333" s="357"/>
      <c r="I333" s="357"/>
      <c r="J333" s="357"/>
      <c r="K333" s="357"/>
      <c r="L333" s="357"/>
      <c r="M333" s="357"/>
      <c r="N333" s="357"/>
      <c r="O333" s="357"/>
      <c r="P333" s="357"/>
      <c r="Q333" s="357"/>
      <c r="R333" s="357"/>
      <c r="S333" s="357"/>
      <c r="T333" s="357"/>
      <c r="U333" s="357"/>
      <c r="V333" s="357"/>
      <c r="W333" s="357"/>
      <c r="X333" s="357"/>
      <c r="Y333" s="357"/>
      <c r="Z333" s="357"/>
    </row>
    <row r="334" ht="12.75" customHeight="1">
      <c r="A334" s="357"/>
      <c r="B334" s="357"/>
      <c r="C334" s="357"/>
      <c r="D334" s="357"/>
      <c r="E334" s="357"/>
      <c r="F334" s="357"/>
      <c r="G334" s="357"/>
      <c r="H334" s="357"/>
      <c r="I334" s="357"/>
      <c r="J334" s="357"/>
      <c r="K334" s="357"/>
      <c r="L334" s="357"/>
      <c r="M334" s="357"/>
      <c r="N334" s="357"/>
      <c r="O334" s="357"/>
      <c r="P334" s="357"/>
      <c r="Q334" s="357"/>
      <c r="R334" s="357"/>
      <c r="S334" s="357"/>
      <c r="T334" s="357"/>
      <c r="U334" s="357"/>
      <c r="V334" s="357"/>
      <c r="W334" s="357"/>
      <c r="X334" s="357"/>
      <c r="Y334" s="357"/>
      <c r="Z334" s="357"/>
    </row>
    <row r="335" ht="12.75" customHeight="1">
      <c r="A335" s="357"/>
      <c r="B335" s="357"/>
      <c r="C335" s="357"/>
      <c r="D335" s="357"/>
      <c r="E335" s="357"/>
      <c r="F335" s="357"/>
      <c r="G335" s="357"/>
      <c r="H335" s="357"/>
      <c r="I335" s="357"/>
      <c r="J335" s="357"/>
      <c r="K335" s="357"/>
      <c r="L335" s="357"/>
      <c r="M335" s="357"/>
      <c r="N335" s="357"/>
      <c r="O335" s="357"/>
      <c r="P335" s="357"/>
      <c r="Q335" s="357"/>
      <c r="R335" s="357"/>
      <c r="S335" s="357"/>
      <c r="T335" s="357"/>
      <c r="U335" s="357"/>
      <c r="V335" s="357"/>
      <c r="W335" s="357"/>
      <c r="X335" s="357"/>
      <c r="Y335" s="357"/>
      <c r="Z335" s="357"/>
    </row>
    <row r="336" ht="12.75" customHeight="1">
      <c r="A336" s="357"/>
      <c r="B336" s="357"/>
      <c r="C336" s="357"/>
      <c r="D336" s="357"/>
      <c r="E336" s="357"/>
      <c r="F336" s="357"/>
      <c r="G336" s="357"/>
      <c r="H336" s="357"/>
      <c r="I336" s="357"/>
      <c r="J336" s="357"/>
      <c r="K336" s="357"/>
      <c r="L336" s="357"/>
      <c r="M336" s="357"/>
      <c r="N336" s="357"/>
      <c r="O336" s="357"/>
      <c r="P336" s="357"/>
      <c r="Q336" s="357"/>
      <c r="R336" s="357"/>
      <c r="S336" s="357"/>
      <c r="T336" s="357"/>
      <c r="U336" s="357"/>
      <c r="V336" s="357"/>
      <c r="W336" s="357"/>
      <c r="X336" s="357"/>
      <c r="Y336" s="357"/>
      <c r="Z336" s="357"/>
    </row>
    <row r="337" ht="12.75" customHeight="1">
      <c r="A337" s="357"/>
      <c r="B337" s="357"/>
      <c r="C337" s="357"/>
      <c r="D337" s="357"/>
      <c r="E337" s="357"/>
      <c r="F337" s="357"/>
      <c r="G337" s="357"/>
      <c r="H337" s="357"/>
      <c r="I337" s="357"/>
      <c r="J337" s="357"/>
      <c r="K337" s="357"/>
      <c r="L337" s="357"/>
      <c r="M337" s="357"/>
      <c r="N337" s="357"/>
      <c r="O337" s="357"/>
      <c r="P337" s="357"/>
      <c r="Q337" s="357"/>
      <c r="R337" s="357"/>
      <c r="S337" s="357"/>
      <c r="T337" s="357"/>
      <c r="U337" s="357"/>
      <c r="V337" s="357"/>
      <c r="W337" s="357"/>
      <c r="X337" s="357"/>
      <c r="Y337" s="357"/>
      <c r="Z337" s="357"/>
    </row>
    <row r="338" ht="12.75" customHeight="1">
      <c r="A338" s="357"/>
      <c r="B338" s="357"/>
      <c r="C338" s="357"/>
      <c r="D338" s="357"/>
      <c r="E338" s="357"/>
      <c r="F338" s="357"/>
      <c r="G338" s="357"/>
      <c r="H338" s="357"/>
      <c r="I338" s="357"/>
      <c r="J338" s="357"/>
      <c r="K338" s="357"/>
      <c r="L338" s="357"/>
      <c r="M338" s="357"/>
      <c r="N338" s="357"/>
      <c r="O338" s="357"/>
      <c r="P338" s="357"/>
      <c r="Q338" s="357"/>
      <c r="R338" s="357"/>
      <c r="S338" s="357"/>
      <c r="T338" s="357"/>
      <c r="U338" s="357"/>
      <c r="V338" s="357"/>
      <c r="W338" s="357"/>
      <c r="X338" s="357"/>
      <c r="Y338" s="357"/>
      <c r="Z338" s="357"/>
    </row>
    <row r="339" ht="12.75" customHeight="1">
      <c r="A339" s="357"/>
      <c r="B339" s="357"/>
      <c r="C339" s="357"/>
      <c r="D339" s="357"/>
      <c r="E339" s="357"/>
      <c r="F339" s="357"/>
      <c r="G339" s="357"/>
      <c r="H339" s="357"/>
      <c r="I339" s="357"/>
      <c r="J339" s="357"/>
      <c r="K339" s="357"/>
      <c r="L339" s="357"/>
      <c r="M339" s="357"/>
      <c r="N339" s="357"/>
      <c r="O339" s="357"/>
      <c r="P339" s="357"/>
      <c r="Q339" s="357"/>
      <c r="R339" s="357"/>
      <c r="S339" s="357"/>
      <c r="T339" s="357"/>
      <c r="U339" s="357"/>
      <c r="V339" s="357"/>
      <c r="W339" s="357"/>
      <c r="X339" s="357"/>
      <c r="Y339" s="357"/>
      <c r="Z339" s="357"/>
    </row>
    <row r="340" ht="12.75" customHeight="1">
      <c r="A340" s="357"/>
      <c r="B340" s="357"/>
      <c r="C340" s="357"/>
      <c r="D340" s="357"/>
      <c r="E340" s="357"/>
      <c r="F340" s="357"/>
      <c r="G340" s="357"/>
      <c r="H340" s="357"/>
      <c r="I340" s="357"/>
      <c r="J340" s="357"/>
      <c r="K340" s="357"/>
      <c r="L340" s="357"/>
      <c r="M340" s="357"/>
      <c r="N340" s="357"/>
      <c r="O340" s="357"/>
      <c r="P340" s="357"/>
      <c r="Q340" s="357"/>
      <c r="R340" s="357"/>
      <c r="S340" s="357"/>
      <c r="T340" s="357"/>
      <c r="U340" s="357"/>
      <c r="V340" s="357"/>
      <c r="W340" s="357"/>
      <c r="X340" s="357"/>
      <c r="Y340" s="357"/>
      <c r="Z340" s="357"/>
    </row>
    <row r="341" ht="12.75" customHeight="1">
      <c r="A341" s="357"/>
      <c r="B341" s="357"/>
      <c r="C341" s="357"/>
      <c r="D341" s="357"/>
      <c r="E341" s="357"/>
      <c r="F341" s="357"/>
      <c r="G341" s="357"/>
      <c r="H341" s="357"/>
      <c r="I341" s="357"/>
      <c r="J341" s="357"/>
      <c r="K341" s="357"/>
      <c r="L341" s="357"/>
      <c r="M341" s="357"/>
      <c r="N341" s="357"/>
      <c r="O341" s="357"/>
      <c r="P341" s="357"/>
      <c r="Q341" s="357"/>
      <c r="R341" s="357"/>
      <c r="S341" s="357"/>
      <c r="T341" s="357"/>
      <c r="U341" s="357"/>
      <c r="V341" s="357"/>
      <c r="W341" s="357"/>
      <c r="X341" s="357"/>
      <c r="Y341" s="357"/>
      <c r="Z341" s="357"/>
    </row>
    <row r="342" ht="12.75" customHeight="1">
      <c r="A342" s="357"/>
      <c r="B342" s="357"/>
      <c r="C342" s="357"/>
      <c r="D342" s="357"/>
      <c r="E342" s="357"/>
      <c r="F342" s="357"/>
      <c r="G342" s="357"/>
      <c r="H342" s="357"/>
      <c r="I342" s="357"/>
      <c r="J342" s="357"/>
      <c r="K342" s="357"/>
      <c r="L342" s="357"/>
      <c r="M342" s="357"/>
      <c r="N342" s="357"/>
      <c r="O342" s="357"/>
      <c r="P342" s="357"/>
      <c r="Q342" s="357"/>
      <c r="R342" s="357"/>
      <c r="S342" s="357"/>
      <c r="T342" s="357"/>
      <c r="U342" s="357"/>
      <c r="V342" s="357"/>
      <c r="W342" s="357"/>
      <c r="X342" s="357"/>
      <c r="Y342" s="357"/>
      <c r="Z342" s="357"/>
    </row>
    <row r="343" ht="12.75" customHeight="1">
      <c r="A343" s="357"/>
      <c r="B343" s="357"/>
      <c r="C343" s="357"/>
      <c r="D343" s="357"/>
      <c r="E343" s="357"/>
      <c r="F343" s="357"/>
      <c r="G343" s="357"/>
      <c r="H343" s="357"/>
      <c r="I343" s="357"/>
      <c r="J343" s="357"/>
      <c r="K343" s="357"/>
      <c r="L343" s="357"/>
      <c r="M343" s="357"/>
      <c r="N343" s="357"/>
      <c r="O343" s="357"/>
      <c r="P343" s="357"/>
      <c r="Q343" s="357"/>
      <c r="R343" s="357"/>
      <c r="S343" s="357"/>
      <c r="T343" s="357"/>
      <c r="U343" s="357"/>
      <c r="V343" s="357"/>
      <c r="W343" s="357"/>
      <c r="X343" s="357"/>
      <c r="Y343" s="357"/>
      <c r="Z343" s="357"/>
    </row>
    <row r="344" ht="12.75" customHeight="1">
      <c r="A344" s="357"/>
      <c r="B344" s="357"/>
      <c r="C344" s="357"/>
      <c r="D344" s="357"/>
      <c r="E344" s="357"/>
      <c r="F344" s="357"/>
      <c r="G344" s="357"/>
      <c r="H344" s="357"/>
      <c r="I344" s="357"/>
      <c r="J344" s="357"/>
      <c r="K344" s="357"/>
      <c r="L344" s="357"/>
      <c r="M344" s="357"/>
      <c r="N344" s="357"/>
      <c r="O344" s="357"/>
      <c r="P344" s="357"/>
      <c r="Q344" s="357"/>
      <c r="R344" s="357"/>
      <c r="S344" s="357"/>
      <c r="T344" s="357"/>
      <c r="U344" s="357"/>
      <c r="V344" s="357"/>
      <c r="W344" s="357"/>
      <c r="X344" s="357"/>
      <c r="Y344" s="357"/>
      <c r="Z344" s="357"/>
    </row>
    <row r="345" ht="12.75" customHeight="1">
      <c r="A345" s="357"/>
      <c r="B345" s="357"/>
      <c r="C345" s="357"/>
      <c r="D345" s="357"/>
      <c r="E345" s="357"/>
      <c r="F345" s="357"/>
      <c r="G345" s="357"/>
      <c r="H345" s="357"/>
      <c r="I345" s="357"/>
      <c r="J345" s="357"/>
      <c r="K345" s="357"/>
      <c r="L345" s="357"/>
      <c r="M345" s="357"/>
      <c r="N345" s="357"/>
      <c r="O345" s="357"/>
      <c r="P345" s="357"/>
      <c r="Q345" s="357"/>
      <c r="R345" s="357"/>
      <c r="S345" s="357"/>
      <c r="T345" s="357"/>
      <c r="U345" s="357"/>
      <c r="V345" s="357"/>
      <c r="W345" s="357"/>
      <c r="X345" s="357"/>
      <c r="Y345" s="357"/>
      <c r="Z345" s="357"/>
    </row>
    <row r="346" ht="12.75" customHeight="1">
      <c r="A346" s="357"/>
      <c r="B346" s="357"/>
      <c r="C346" s="357"/>
      <c r="D346" s="357"/>
      <c r="E346" s="357"/>
      <c r="F346" s="357"/>
      <c r="G346" s="357"/>
      <c r="H346" s="357"/>
      <c r="I346" s="357"/>
      <c r="J346" s="357"/>
      <c r="K346" s="357"/>
      <c r="L346" s="357"/>
      <c r="M346" s="357"/>
      <c r="N346" s="357"/>
      <c r="O346" s="357"/>
      <c r="P346" s="357"/>
      <c r="Q346" s="357"/>
      <c r="R346" s="357"/>
      <c r="S346" s="357"/>
      <c r="T346" s="357"/>
      <c r="U346" s="357"/>
      <c r="V346" s="357"/>
      <c r="W346" s="357"/>
      <c r="X346" s="357"/>
      <c r="Y346" s="357"/>
      <c r="Z346" s="357"/>
    </row>
    <row r="347" ht="12.75" customHeight="1">
      <c r="A347" s="357"/>
      <c r="B347" s="357"/>
      <c r="C347" s="357"/>
      <c r="D347" s="357"/>
      <c r="E347" s="357"/>
      <c r="F347" s="357"/>
      <c r="G347" s="357"/>
      <c r="H347" s="357"/>
      <c r="I347" s="357"/>
      <c r="J347" s="357"/>
      <c r="K347" s="357"/>
      <c r="L347" s="357"/>
      <c r="M347" s="357"/>
      <c r="N347" s="357"/>
      <c r="O347" s="357"/>
      <c r="P347" s="357"/>
      <c r="Q347" s="357"/>
      <c r="R347" s="357"/>
      <c r="S347" s="357"/>
      <c r="T347" s="357"/>
      <c r="U347" s="357"/>
      <c r="V347" s="357"/>
      <c r="W347" s="357"/>
      <c r="X347" s="357"/>
      <c r="Y347" s="357"/>
      <c r="Z347" s="357"/>
    </row>
    <row r="348" ht="12.75" customHeight="1">
      <c r="A348" s="357"/>
      <c r="B348" s="357"/>
      <c r="C348" s="357"/>
      <c r="D348" s="357"/>
      <c r="E348" s="357"/>
      <c r="F348" s="357"/>
      <c r="G348" s="357"/>
      <c r="H348" s="357"/>
      <c r="I348" s="357"/>
      <c r="J348" s="357"/>
      <c r="K348" s="357"/>
      <c r="L348" s="357"/>
      <c r="M348" s="357"/>
      <c r="N348" s="357"/>
      <c r="O348" s="357"/>
      <c r="P348" s="357"/>
      <c r="Q348" s="357"/>
      <c r="R348" s="357"/>
      <c r="S348" s="357"/>
      <c r="T348" s="357"/>
      <c r="U348" s="357"/>
      <c r="V348" s="357"/>
      <c r="W348" s="357"/>
      <c r="X348" s="357"/>
      <c r="Y348" s="357"/>
      <c r="Z348" s="357"/>
    </row>
    <row r="349" ht="12.75" customHeight="1">
      <c r="A349" s="357"/>
      <c r="B349" s="357"/>
      <c r="C349" s="357"/>
      <c r="D349" s="357"/>
      <c r="E349" s="357"/>
      <c r="F349" s="357"/>
      <c r="G349" s="357"/>
      <c r="H349" s="357"/>
      <c r="I349" s="357"/>
      <c r="J349" s="357"/>
      <c r="K349" s="357"/>
      <c r="L349" s="357"/>
      <c r="M349" s="357"/>
      <c r="N349" s="357"/>
      <c r="O349" s="357"/>
      <c r="P349" s="357"/>
      <c r="Q349" s="357"/>
      <c r="R349" s="357"/>
      <c r="S349" s="357"/>
      <c r="T349" s="357"/>
      <c r="U349" s="357"/>
      <c r="V349" s="357"/>
      <c r="W349" s="357"/>
      <c r="X349" s="357"/>
      <c r="Y349" s="357"/>
      <c r="Z349" s="357"/>
    </row>
    <row r="350" ht="12.75" customHeight="1">
      <c r="A350" s="357"/>
      <c r="B350" s="357"/>
      <c r="C350" s="357"/>
      <c r="D350" s="357"/>
      <c r="E350" s="357"/>
      <c r="F350" s="357"/>
      <c r="G350" s="357"/>
      <c r="H350" s="357"/>
      <c r="I350" s="357"/>
      <c r="J350" s="357"/>
      <c r="K350" s="357"/>
      <c r="L350" s="357"/>
      <c r="M350" s="357"/>
      <c r="N350" s="357"/>
      <c r="O350" s="357"/>
      <c r="P350" s="357"/>
      <c r="Q350" s="357"/>
      <c r="R350" s="357"/>
      <c r="S350" s="357"/>
      <c r="T350" s="357"/>
      <c r="U350" s="357"/>
      <c r="V350" s="357"/>
      <c r="W350" s="357"/>
      <c r="X350" s="357"/>
      <c r="Y350" s="357"/>
      <c r="Z350" s="357"/>
    </row>
    <row r="351" ht="12.75" customHeight="1">
      <c r="A351" s="357"/>
      <c r="B351" s="357"/>
      <c r="C351" s="357"/>
      <c r="D351" s="357"/>
      <c r="E351" s="357"/>
      <c r="F351" s="357"/>
      <c r="G351" s="357"/>
      <c r="H351" s="357"/>
      <c r="I351" s="357"/>
      <c r="J351" s="357"/>
      <c r="K351" s="357"/>
      <c r="L351" s="357"/>
      <c r="M351" s="357"/>
      <c r="N351" s="357"/>
      <c r="O351" s="357"/>
      <c r="P351" s="357"/>
      <c r="Q351" s="357"/>
      <c r="R351" s="357"/>
      <c r="S351" s="357"/>
      <c r="T351" s="357"/>
      <c r="U351" s="357"/>
      <c r="V351" s="357"/>
      <c r="W351" s="357"/>
      <c r="X351" s="357"/>
      <c r="Y351" s="357"/>
      <c r="Z351" s="357"/>
    </row>
    <row r="352" ht="12.75" customHeight="1">
      <c r="A352" s="357"/>
      <c r="B352" s="357"/>
      <c r="C352" s="357"/>
      <c r="D352" s="357"/>
      <c r="E352" s="357"/>
      <c r="F352" s="357"/>
      <c r="G352" s="357"/>
      <c r="H352" s="357"/>
      <c r="I352" s="357"/>
      <c r="J352" s="357"/>
      <c r="K352" s="357"/>
      <c r="L352" s="357"/>
      <c r="M352" s="357"/>
      <c r="N352" s="357"/>
      <c r="O352" s="357"/>
      <c r="P352" s="357"/>
      <c r="Q352" s="357"/>
      <c r="R352" s="357"/>
      <c r="S352" s="357"/>
      <c r="T352" s="357"/>
      <c r="U352" s="357"/>
      <c r="V352" s="357"/>
      <c r="W352" s="357"/>
      <c r="X352" s="357"/>
      <c r="Y352" s="357"/>
      <c r="Z352" s="357"/>
    </row>
    <row r="353" ht="12.75" customHeight="1">
      <c r="A353" s="357"/>
      <c r="B353" s="357"/>
      <c r="C353" s="357"/>
      <c r="D353" s="357"/>
      <c r="E353" s="357"/>
      <c r="F353" s="357"/>
      <c r="G353" s="357"/>
      <c r="H353" s="357"/>
      <c r="I353" s="357"/>
      <c r="J353" s="357"/>
      <c r="K353" s="357"/>
      <c r="L353" s="357"/>
      <c r="M353" s="357"/>
      <c r="N353" s="357"/>
      <c r="O353" s="357"/>
      <c r="P353" s="357"/>
      <c r="Q353" s="357"/>
      <c r="R353" s="357"/>
      <c r="S353" s="357"/>
      <c r="T353" s="357"/>
      <c r="U353" s="357"/>
      <c r="V353" s="357"/>
      <c r="W353" s="357"/>
      <c r="X353" s="357"/>
      <c r="Y353" s="357"/>
      <c r="Z353" s="357"/>
    </row>
    <row r="354" ht="12.75" customHeight="1">
      <c r="A354" s="357"/>
      <c r="B354" s="357"/>
      <c r="C354" s="357"/>
      <c r="D354" s="357"/>
      <c r="E354" s="357"/>
      <c r="F354" s="357"/>
      <c r="G354" s="357"/>
      <c r="H354" s="357"/>
      <c r="I354" s="357"/>
      <c r="J354" s="357"/>
      <c r="K354" s="357"/>
      <c r="L354" s="357"/>
      <c r="M354" s="357"/>
      <c r="N354" s="357"/>
      <c r="O354" s="357"/>
      <c r="P354" s="357"/>
      <c r="Q354" s="357"/>
      <c r="R354" s="357"/>
      <c r="S354" s="357"/>
      <c r="T354" s="357"/>
      <c r="U354" s="357"/>
      <c r="V354" s="357"/>
      <c r="W354" s="357"/>
      <c r="X354" s="357"/>
      <c r="Y354" s="357"/>
      <c r="Z354" s="357"/>
    </row>
    <row r="355" ht="12.75" customHeight="1">
      <c r="A355" s="357"/>
      <c r="B355" s="357"/>
      <c r="C355" s="357"/>
      <c r="D355" s="357"/>
      <c r="E355" s="357"/>
      <c r="F355" s="357"/>
      <c r="G355" s="357"/>
      <c r="H355" s="357"/>
      <c r="I355" s="357"/>
      <c r="J355" s="357"/>
      <c r="K355" s="357"/>
      <c r="L355" s="357"/>
      <c r="M355" s="357"/>
      <c r="N355" s="357"/>
      <c r="O355" s="357"/>
      <c r="P355" s="357"/>
      <c r="Q355" s="357"/>
      <c r="R355" s="357"/>
      <c r="S355" s="357"/>
      <c r="T355" s="357"/>
      <c r="U355" s="357"/>
      <c r="V355" s="357"/>
      <c r="W355" s="357"/>
      <c r="X355" s="357"/>
      <c r="Y355" s="357"/>
      <c r="Z355" s="357"/>
    </row>
    <row r="356" ht="12.75" customHeight="1">
      <c r="A356" s="357"/>
      <c r="B356" s="357"/>
      <c r="C356" s="357"/>
      <c r="D356" s="357"/>
      <c r="E356" s="357"/>
      <c r="F356" s="357"/>
      <c r="G356" s="357"/>
      <c r="H356" s="357"/>
      <c r="I356" s="357"/>
      <c r="J356" s="357"/>
      <c r="K356" s="357"/>
      <c r="L356" s="357"/>
      <c r="M356" s="357"/>
      <c r="N356" s="357"/>
      <c r="O356" s="357"/>
      <c r="P356" s="357"/>
      <c r="Q356" s="357"/>
      <c r="R356" s="357"/>
      <c r="S356" s="357"/>
      <c r="T356" s="357"/>
      <c r="U356" s="357"/>
      <c r="V356" s="357"/>
      <c r="W356" s="357"/>
      <c r="X356" s="357"/>
      <c r="Y356" s="357"/>
      <c r="Z356" s="357"/>
    </row>
    <row r="357" ht="12.75" customHeight="1">
      <c r="A357" s="357"/>
      <c r="B357" s="357"/>
      <c r="C357" s="357"/>
      <c r="D357" s="357"/>
      <c r="E357" s="357"/>
      <c r="F357" s="357"/>
      <c r="G357" s="357"/>
      <c r="H357" s="357"/>
      <c r="I357" s="357"/>
      <c r="J357" s="357"/>
      <c r="K357" s="357"/>
      <c r="L357" s="357"/>
      <c r="M357" s="357"/>
      <c r="N357" s="357"/>
      <c r="O357" s="357"/>
      <c r="P357" s="357"/>
      <c r="Q357" s="357"/>
      <c r="R357" s="357"/>
      <c r="S357" s="357"/>
      <c r="T357" s="357"/>
      <c r="U357" s="357"/>
      <c r="V357" s="357"/>
      <c r="W357" s="357"/>
      <c r="X357" s="357"/>
      <c r="Y357" s="357"/>
      <c r="Z357" s="357"/>
    </row>
    <row r="358" ht="12.75" customHeight="1">
      <c r="A358" s="357"/>
      <c r="B358" s="357"/>
      <c r="C358" s="357"/>
      <c r="D358" s="357"/>
      <c r="E358" s="357"/>
      <c r="F358" s="357"/>
      <c r="G358" s="357"/>
      <c r="H358" s="357"/>
      <c r="I358" s="357"/>
      <c r="J358" s="357"/>
      <c r="K358" s="357"/>
      <c r="L358" s="357"/>
      <c r="M358" s="357"/>
      <c r="N358" s="357"/>
      <c r="O358" s="357"/>
      <c r="P358" s="357"/>
      <c r="Q358" s="357"/>
      <c r="R358" s="357"/>
      <c r="S358" s="357"/>
      <c r="T358" s="357"/>
      <c r="U358" s="357"/>
      <c r="V358" s="357"/>
      <c r="W358" s="357"/>
      <c r="X358" s="357"/>
      <c r="Y358" s="357"/>
      <c r="Z358" s="357"/>
    </row>
    <row r="359" ht="12.75" customHeight="1">
      <c r="A359" s="357"/>
      <c r="B359" s="357"/>
      <c r="C359" s="357"/>
      <c r="D359" s="357"/>
      <c r="E359" s="357"/>
      <c r="F359" s="357"/>
      <c r="G359" s="357"/>
      <c r="H359" s="357"/>
      <c r="I359" s="357"/>
      <c r="J359" s="357"/>
      <c r="K359" s="357"/>
      <c r="L359" s="357"/>
      <c r="M359" s="357"/>
      <c r="N359" s="357"/>
      <c r="O359" s="357"/>
      <c r="P359" s="357"/>
      <c r="Q359" s="357"/>
      <c r="R359" s="357"/>
      <c r="S359" s="357"/>
      <c r="T359" s="357"/>
      <c r="U359" s="357"/>
      <c r="V359" s="357"/>
      <c r="W359" s="357"/>
      <c r="X359" s="357"/>
      <c r="Y359" s="357"/>
      <c r="Z359" s="357"/>
    </row>
    <row r="360" ht="12.75" customHeight="1">
      <c r="A360" s="357"/>
      <c r="B360" s="357"/>
      <c r="C360" s="357"/>
      <c r="D360" s="357"/>
      <c r="E360" s="357"/>
      <c r="F360" s="357"/>
      <c r="G360" s="357"/>
      <c r="H360" s="357"/>
      <c r="I360" s="357"/>
      <c r="J360" s="357"/>
      <c r="K360" s="357"/>
      <c r="L360" s="357"/>
      <c r="M360" s="357"/>
      <c r="N360" s="357"/>
      <c r="O360" s="357"/>
      <c r="P360" s="357"/>
      <c r="Q360" s="357"/>
      <c r="R360" s="357"/>
      <c r="S360" s="357"/>
      <c r="T360" s="357"/>
      <c r="U360" s="357"/>
      <c r="V360" s="357"/>
      <c r="W360" s="357"/>
      <c r="X360" s="357"/>
      <c r="Y360" s="357"/>
      <c r="Z360" s="357"/>
    </row>
    <row r="361" ht="12.75" customHeight="1">
      <c r="A361" s="357"/>
      <c r="B361" s="357"/>
      <c r="C361" s="357"/>
      <c r="D361" s="357"/>
      <c r="E361" s="357"/>
      <c r="F361" s="357"/>
      <c r="G361" s="357"/>
      <c r="H361" s="357"/>
      <c r="I361" s="357"/>
      <c r="J361" s="357"/>
      <c r="K361" s="357"/>
      <c r="L361" s="357"/>
      <c r="M361" s="357"/>
      <c r="N361" s="357"/>
      <c r="O361" s="357"/>
      <c r="P361" s="357"/>
      <c r="Q361" s="357"/>
      <c r="R361" s="357"/>
      <c r="S361" s="357"/>
      <c r="T361" s="357"/>
      <c r="U361" s="357"/>
      <c r="V361" s="357"/>
      <c r="W361" s="357"/>
      <c r="X361" s="357"/>
      <c r="Y361" s="357"/>
      <c r="Z361" s="357"/>
    </row>
    <row r="362" ht="12.75" customHeight="1">
      <c r="A362" s="357"/>
      <c r="B362" s="357"/>
      <c r="C362" s="357"/>
      <c r="D362" s="357"/>
      <c r="E362" s="357"/>
      <c r="F362" s="357"/>
      <c r="G362" s="357"/>
      <c r="H362" s="357"/>
      <c r="I362" s="357"/>
      <c r="J362" s="357"/>
      <c r="K362" s="357"/>
      <c r="L362" s="357"/>
      <c r="M362" s="357"/>
      <c r="N362" s="357"/>
      <c r="O362" s="357"/>
      <c r="P362" s="357"/>
      <c r="Q362" s="357"/>
      <c r="R362" s="357"/>
      <c r="S362" s="357"/>
      <c r="T362" s="357"/>
      <c r="U362" s="357"/>
      <c r="V362" s="357"/>
      <c r="W362" s="357"/>
      <c r="X362" s="357"/>
      <c r="Y362" s="357"/>
      <c r="Z362" s="357"/>
    </row>
    <row r="363" ht="12.75" customHeight="1">
      <c r="A363" s="357"/>
      <c r="B363" s="357"/>
      <c r="C363" s="357"/>
      <c r="D363" s="357"/>
      <c r="E363" s="357"/>
      <c r="F363" s="357"/>
      <c r="G363" s="357"/>
      <c r="H363" s="357"/>
      <c r="I363" s="357"/>
      <c r="J363" s="357"/>
      <c r="K363" s="357"/>
      <c r="L363" s="357"/>
      <c r="M363" s="357"/>
      <c r="N363" s="357"/>
      <c r="O363" s="357"/>
      <c r="P363" s="357"/>
      <c r="Q363" s="357"/>
      <c r="R363" s="357"/>
      <c r="S363" s="357"/>
      <c r="T363" s="357"/>
      <c r="U363" s="357"/>
      <c r="V363" s="357"/>
      <c r="W363" s="357"/>
      <c r="X363" s="357"/>
      <c r="Y363" s="357"/>
      <c r="Z363" s="357"/>
    </row>
    <row r="364" ht="12.75" customHeight="1">
      <c r="A364" s="357"/>
      <c r="B364" s="357"/>
      <c r="C364" s="357"/>
      <c r="D364" s="357"/>
      <c r="E364" s="357"/>
      <c r="F364" s="357"/>
      <c r="G364" s="357"/>
      <c r="H364" s="357"/>
      <c r="I364" s="357"/>
      <c r="J364" s="357"/>
      <c r="K364" s="357"/>
      <c r="L364" s="357"/>
      <c r="M364" s="357"/>
      <c r="N364" s="357"/>
      <c r="O364" s="357"/>
      <c r="P364" s="357"/>
      <c r="Q364" s="357"/>
      <c r="R364" s="357"/>
      <c r="S364" s="357"/>
      <c r="T364" s="357"/>
      <c r="U364" s="357"/>
      <c r="V364" s="357"/>
      <c r="W364" s="357"/>
      <c r="X364" s="357"/>
      <c r="Y364" s="357"/>
      <c r="Z364" s="357"/>
    </row>
    <row r="365" ht="12.75" customHeight="1">
      <c r="A365" s="357"/>
      <c r="B365" s="357"/>
      <c r="C365" s="357"/>
      <c r="D365" s="357"/>
      <c r="E365" s="357"/>
      <c r="F365" s="357"/>
      <c r="G365" s="357"/>
      <c r="H365" s="357"/>
      <c r="I365" s="357"/>
      <c r="J365" s="357"/>
      <c r="K365" s="357"/>
      <c r="L365" s="357"/>
      <c r="M365" s="357"/>
      <c r="N365" s="357"/>
      <c r="O365" s="357"/>
      <c r="P365" s="357"/>
      <c r="Q365" s="357"/>
      <c r="R365" s="357"/>
      <c r="S365" s="357"/>
      <c r="T365" s="357"/>
      <c r="U365" s="357"/>
      <c r="V365" s="357"/>
      <c r="W365" s="357"/>
      <c r="X365" s="357"/>
      <c r="Y365" s="357"/>
      <c r="Z365" s="357"/>
    </row>
    <row r="366" ht="12.75" customHeight="1">
      <c r="A366" s="357"/>
      <c r="B366" s="357"/>
      <c r="C366" s="357"/>
      <c r="D366" s="357"/>
      <c r="E366" s="357"/>
      <c r="F366" s="357"/>
      <c r="G366" s="357"/>
      <c r="H366" s="357"/>
      <c r="I366" s="357"/>
      <c r="J366" s="357"/>
      <c r="K366" s="357"/>
      <c r="L366" s="357"/>
      <c r="M366" s="357"/>
      <c r="N366" s="357"/>
      <c r="O366" s="357"/>
      <c r="P366" s="357"/>
      <c r="Q366" s="357"/>
      <c r="R366" s="357"/>
      <c r="S366" s="357"/>
      <c r="T366" s="357"/>
      <c r="U366" s="357"/>
      <c r="V366" s="357"/>
      <c r="W366" s="357"/>
      <c r="X366" s="357"/>
      <c r="Y366" s="357"/>
      <c r="Z366" s="357"/>
    </row>
    <row r="367" ht="12.75" customHeight="1">
      <c r="A367" s="357"/>
      <c r="B367" s="357"/>
      <c r="C367" s="357"/>
      <c r="D367" s="357"/>
      <c r="E367" s="357"/>
      <c r="F367" s="357"/>
      <c r="G367" s="357"/>
      <c r="H367" s="357"/>
      <c r="I367" s="357"/>
      <c r="J367" s="357"/>
      <c r="K367" s="357"/>
      <c r="L367" s="357"/>
      <c r="M367" s="357"/>
      <c r="N367" s="357"/>
      <c r="O367" s="357"/>
      <c r="P367" s="357"/>
      <c r="Q367" s="357"/>
      <c r="R367" s="357"/>
      <c r="S367" s="357"/>
      <c r="T367" s="357"/>
      <c r="U367" s="357"/>
      <c r="V367" s="357"/>
      <c r="W367" s="357"/>
      <c r="X367" s="357"/>
      <c r="Y367" s="357"/>
      <c r="Z367" s="357"/>
    </row>
    <row r="368" ht="12.75" customHeight="1">
      <c r="A368" s="357"/>
      <c r="B368" s="357"/>
      <c r="C368" s="357"/>
      <c r="D368" s="357"/>
      <c r="E368" s="357"/>
      <c r="F368" s="357"/>
      <c r="G368" s="357"/>
      <c r="H368" s="357"/>
      <c r="I368" s="357"/>
      <c r="J368" s="357"/>
      <c r="K368" s="357"/>
      <c r="L368" s="357"/>
      <c r="M368" s="357"/>
      <c r="N368" s="357"/>
      <c r="O368" s="357"/>
      <c r="P368" s="357"/>
      <c r="Q368" s="357"/>
      <c r="R368" s="357"/>
      <c r="S368" s="357"/>
      <c r="T368" s="357"/>
      <c r="U368" s="357"/>
      <c r="V368" s="357"/>
      <c r="W368" s="357"/>
      <c r="X368" s="357"/>
      <c r="Y368" s="357"/>
      <c r="Z368" s="357"/>
    </row>
    <row r="369" ht="12.75" customHeight="1">
      <c r="A369" s="357"/>
      <c r="B369" s="357"/>
      <c r="C369" s="357"/>
      <c r="D369" s="357"/>
      <c r="E369" s="357"/>
      <c r="F369" s="357"/>
      <c r="G369" s="357"/>
      <c r="H369" s="357"/>
      <c r="I369" s="357"/>
      <c r="J369" s="357"/>
      <c r="K369" s="357"/>
      <c r="L369" s="357"/>
      <c r="M369" s="357"/>
      <c r="N369" s="357"/>
      <c r="O369" s="357"/>
      <c r="P369" s="357"/>
      <c r="Q369" s="357"/>
      <c r="R369" s="357"/>
      <c r="S369" s="357"/>
      <c r="T369" s="357"/>
      <c r="U369" s="357"/>
      <c r="V369" s="357"/>
      <c r="W369" s="357"/>
      <c r="X369" s="357"/>
      <c r="Y369" s="357"/>
      <c r="Z369" s="357"/>
    </row>
    <row r="370" ht="12.75" customHeight="1">
      <c r="A370" s="357"/>
      <c r="B370" s="357"/>
      <c r="C370" s="357"/>
      <c r="D370" s="357"/>
      <c r="E370" s="357"/>
      <c r="F370" s="357"/>
      <c r="G370" s="357"/>
      <c r="H370" s="357"/>
      <c r="I370" s="357"/>
      <c r="J370" s="357"/>
      <c r="K370" s="357"/>
      <c r="L370" s="357"/>
      <c r="M370" s="357"/>
      <c r="N370" s="357"/>
      <c r="O370" s="357"/>
      <c r="P370" s="357"/>
      <c r="Q370" s="357"/>
      <c r="R370" s="357"/>
      <c r="S370" s="357"/>
      <c r="T370" s="357"/>
      <c r="U370" s="357"/>
      <c r="V370" s="357"/>
      <c r="W370" s="357"/>
      <c r="X370" s="357"/>
      <c r="Y370" s="357"/>
      <c r="Z370" s="357"/>
    </row>
    <row r="371" ht="12.75" customHeight="1">
      <c r="A371" s="357"/>
      <c r="B371" s="357"/>
      <c r="C371" s="357"/>
      <c r="D371" s="357"/>
      <c r="E371" s="357"/>
      <c r="F371" s="357"/>
      <c r="G371" s="357"/>
      <c r="H371" s="357"/>
      <c r="I371" s="357"/>
      <c r="J371" s="357"/>
      <c r="K371" s="357"/>
      <c r="L371" s="357"/>
      <c r="M371" s="357"/>
      <c r="N371" s="357"/>
      <c r="O371" s="357"/>
      <c r="P371" s="357"/>
      <c r="Q371" s="357"/>
      <c r="R371" s="357"/>
      <c r="S371" s="357"/>
      <c r="T371" s="357"/>
      <c r="U371" s="357"/>
      <c r="V371" s="357"/>
      <c r="W371" s="357"/>
      <c r="X371" s="357"/>
      <c r="Y371" s="357"/>
      <c r="Z371" s="357"/>
    </row>
    <row r="372" ht="12.75" customHeight="1">
      <c r="A372" s="357"/>
      <c r="B372" s="357"/>
      <c r="C372" s="357"/>
      <c r="D372" s="357"/>
      <c r="E372" s="357"/>
      <c r="F372" s="357"/>
      <c r="G372" s="357"/>
      <c r="H372" s="357"/>
      <c r="I372" s="357"/>
      <c r="J372" s="357"/>
      <c r="K372" s="357"/>
      <c r="L372" s="357"/>
      <c r="M372" s="357"/>
      <c r="N372" s="357"/>
      <c r="O372" s="357"/>
      <c r="P372" s="357"/>
      <c r="Q372" s="357"/>
      <c r="R372" s="357"/>
      <c r="S372" s="357"/>
      <c r="T372" s="357"/>
      <c r="U372" s="357"/>
      <c r="V372" s="357"/>
      <c r="W372" s="357"/>
      <c r="X372" s="357"/>
      <c r="Y372" s="357"/>
      <c r="Z372" s="357"/>
    </row>
    <row r="373" ht="12.75" customHeight="1">
      <c r="A373" s="357"/>
      <c r="B373" s="357"/>
      <c r="C373" s="357"/>
      <c r="D373" s="357"/>
      <c r="E373" s="357"/>
      <c r="F373" s="357"/>
      <c r="G373" s="357"/>
      <c r="H373" s="357"/>
      <c r="I373" s="357"/>
      <c r="J373" s="357"/>
      <c r="K373" s="357"/>
      <c r="L373" s="357"/>
      <c r="M373" s="357"/>
      <c r="N373" s="357"/>
      <c r="O373" s="357"/>
      <c r="P373" s="357"/>
      <c r="Q373" s="357"/>
      <c r="R373" s="357"/>
      <c r="S373" s="357"/>
      <c r="T373" s="357"/>
      <c r="U373" s="357"/>
      <c r="V373" s="357"/>
      <c r="W373" s="357"/>
      <c r="X373" s="357"/>
      <c r="Y373" s="357"/>
      <c r="Z373" s="357"/>
    </row>
    <row r="374" ht="12.75" customHeight="1">
      <c r="A374" s="357"/>
      <c r="B374" s="357"/>
      <c r="C374" s="357"/>
      <c r="D374" s="357"/>
      <c r="E374" s="357"/>
      <c r="F374" s="357"/>
      <c r="G374" s="357"/>
      <c r="H374" s="357"/>
      <c r="I374" s="357"/>
      <c r="J374" s="357"/>
      <c r="K374" s="357"/>
      <c r="L374" s="357"/>
      <c r="M374" s="357"/>
      <c r="N374" s="357"/>
      <c r="O374" s="357"/>
      <c r="P374" s="357"/>
      <c r="Q374" s="357"/>
      <c r="R374" s="357"/>
      <c r="S374" s="357"/>
      <c r="T374" s="357"/>
      <c r="U374" s="357"/>
      <c r="V374" s="357"/>
      <c r="W374" s="357"/>
      <c r="X374" s="357"/>
      <c r="Y374" s="357"/>
      <c r="Z374" s="357"/>
    </row>
    <row r="375" ht="12.75" customHeight="1">
      <c r="A375" s="357"/>
      <c r="B375" s="357"/>
      <c r="C375" s="357"/>
      <c r="D375" s="357"/>
      <c r="E375" s="357"/>
      <c r="F375" s="357"/>
      <c r="G375" s="357"/>
      <c r="H375" s="357"/>
      <c r="I375" s="357"/>
      <c r="J375" s="357"/>
      <c r="K375" s="357"/>
      <c r="L375" s="357"/>
      <c r="M375" s="357"/>
      <c r="N375" s="357"/>
      <c r="O375" s="357"/>
      <c r="P375" s="357"/>
      <c r="Q375" s="357"/>
      <c r="R375" s="357"/>
      <c r="S375" s="357"/>
      <c r="T375" s="357"/>
      <c r="U375" s="357"/>
      <c r="V375" s="357"/>
      <c r="W375" s="357"/>
      <c r="X375" s="357"/>
      <c r="Y375" s="357"/>
      <c r="Z375" s="357"/>
    </row>
    <row r="376" ht="12.75" customHeight="1">
      <c r="A376" s="357"/>
      <c r="B376" s="357"/>
      <c r="C376" s="357"/>
      <c r="D376" s="357"/>
      <c r="E376" s="357"/>
      <c r="F376" s="357"/>
      <c r="G376" s="357"/>
      <c r="H376" s="357"/>
      <c r="I376" s="357"/>
      <c r="J376" s="357"/>
      <c r="K376" s="357"/>
      <c r="L376" s="357"/>
      <c r="M376" s="357"/>
      <c r="N376" s="357"/>
      <c r="O376" s="357"/>
      <c r="P376" s="357"/>
      <c r="Q376" s="357"/>
      <c r="R376" s="357"/>
      <c r="S376" s="357"/>
      <c r="T376" s="357"/>
      <c r="U376" s="357"/>
      <c r="V376" s="357"/>
      <c r="W376" s="357"/>
      <c r="X376" s="357"/>
      <c r="Y376" s="357"/>
      <c r="Z376" s="357"/>
    </row>
    <row r="377" ht="12.75" customHeight="1">
      <c r="A377" s="357"/>
      <c r="B377" s="357"/>
      <c r="C377" s="357"/>
      <c r="D377" s="357"/>
      <c r="E377" s="357"/>
      <c r="F377" s="357"/>
      <c r="G377" s="357"/>
      <c r="H377" s="357"/>
      <c r="I377" s="357"/>
      <c r="J377" s="357"/>
      <c r="K377" s="357"/>
      <c r="L377" s="357"/>
      <c r="M377" s="357"/>
      <c r="N377" s="357"/>
      <c r="O377" s="357"/>
      <c r="P377" s="357"/>
      <c r="Q377" s="357"/>
      <c r="R377" s="357"/>
      <c r="S377" s="357"/>
      <c r="T377" s="357"/>
      <c r="U377" s="357"/>
      <c r="V377" s="357"/>
      <c r="W377" s="357"/>
      <c r="X377" s="357"/>
      <c r="Y377" s="357"/>
      <c r="Z377" s="357"/>
    </row>
    <row r="378" ht="12.75" customHeight="1">
      <c r="A378" s="357"/>
      <c r="B378" s="357"/>
      <c r="C378" s="357"/>
      <c r="D378" s="357"/>
      <c r="E378" s="357"/>
      <c r="F378" s="357"/>
      <c r="G378" s="357"/>
      <c r="H378" s="357"/>
      <c r="I378" s="357"/>
      <c r="J378" s="357"/>
      <c r="K378" s="357"/>
      <c r="L378" s="357"/>
      <c r="M378" s="357"/>
      <c r="N378" s="357"/>
      <c r="O378" s="357"/>
      <c r="P378" s="357"/>
      <c r="Q378" s="357"/>
      <c r="R378" s="357"/>
      <c r="S378" s="357"/>
      <c r="T378" s="357"/>
      <c r="U378" s="357"/>
      <c r="V378" s="357"/>
      <c r="W378" s="357"/>
      <c r="X378" s="357"/>
      <c r="Y378" s="357"/>
      <c r="Z378" s="357"/>
    </row>
    <row r="379" ht="12.75" customHeight="1">
      <c r="A379" s="357"/>
      <c r="B379" s="357"/>
      <c r="C379" s="357"/>
      <c r="D379" s="357"/>
      <c r="E379" s="357"/>
      <c r="F379" s="357"/>
      <c r="G379" s="357"/>
      <c r="H379" s="357"/>
      <c r="I379" s="357"/>
      <c r="J379" s="357"/>
      <c r="K379" s="357"/>
      <c r="L379" s="357"/>
      <c r="M379" s="357"/>
      <c r="N379" s="357"/>
      <c r="O379" s="357"/>
      <c r="P379" s="357"/>
      <c r="Q379" s="357"/>
      <c r="R379" s="357"/>
      <c r="S379" s="357"/>
      <c r="T379" s="357"/>
      <c r="U379" s="357"/>
      <c r="V379" s="357"/>
      <c r="W379" s="357"/>
      <c r="X379" s="357"/>
      <c r="Y379" s="357"/>
      <c r="Z379" s="357"/>
    </row>
    <row r="380" ht="12.75" customHeight="1">
      <c r="A380" s="357"/>
      <c r="B380" s="357"/>
      <c r="C380" s="357"/>
      <c r="D380" s="357"/>
      <c r="E380" s="357"/>
      <c r="F380" s="357"/>
      <c r="G380" s="357"/>
      <c r="H380" s="357"/>
      <c r="I380" s="357"/>
      <c r="J380" s="357"/>
      <c r="K380" s="357"/>
      <c r="L380" s="357"/>
      <c r="M380" s="357"/>
      <c r="N380" s="357"/>
      <c r="O380" s="357"/>
      <c r="P380" s="357"/>
      <c r="Q380" s="357"/>
      <c r="R380" s="357"/>
      <c r="S380" s="357"/>
      <c r="T380" s="357"/>
      <c r="U380" s="357"/>
      <c r="V380" s="357"/>
      <c r="W380" s="357"/>
      <c r="X380" s="357"/>
      <c r="Y380" s="357"/>
      <c r="Z380" s="357"/>
    </row>
    <row r="381" ht="12.75" customHeight="1">
      <c r="A381" s="357"/>
      <c r="B381" s="357"/>
      <c r="C381" s="357"/>
      <c r="D381" s="357"/>
      <c r="E381" s="357"/>
      <c r="F381" s="357"/>
      <c r="G381" s="357"/>
      <c r="H381" s="357"/>
      <c r="I381" s="357"/>
      <c r="J381" s="357"/>
      <c r="K381" s="357"/>
      <c r="L381" s="357"/>
      <c r="M381" s="357"/>
      <c r="N381" s="357"/>
      <c r="O381" s="357"/>
      <c r="P381" s="357"/>
      <c r="Q381" s="357"/>
      <c r="R381" s="357"/>
      <c r="S381" s="357"/>
      <c r="T381" s="357"/>
      <c r="U381" s="357"/>
      <c r="V381" s="357"/>
      <c r="W381" s="357"/>
      <c r="X381" s="357"/>
      <c r="Y381" s="357"/>
      <c r="Z381" s="357"/>
    </row>
    <row r="382" ht="12.75" customHeight="1">
      <c r="A382" s="357"/>
      <c r="B382" s="357"/>
      <c r="C382" s="357"/>
      <c r="D382" s="357"/>
      <c r="E382" s="357"/>
      <c r="F382" s="357"/>
      <c r="G382" s="357"/>
      <c r="H382" s="357"/>
      <c r="I382" s="357"/>
      <c r="J382" s="357"/>
      <c r="K382" s="357"/>
      <c r="L382" s="357"/>
      <c r="M382" s="357"/>
      <c r="N382" s="357"/>
      <c r="O382" s="357"/>
      <c r="P382" s="357"/>
      <c r="Q382" s="357"/>
      <c r="R382" s="357"/>
      <c r="S382" s="357"/>
      <c r="T382" s="357"/>
      <c r="U382" s="357"/>
      <c r="V382" s="357"/>
      <c r="W382" s="357"/>
      <c r="X382" s="357"/>
      <c r="Y382" s="357"/>
      <c r="Z382" s="357"/>
    </row>
    <row r="383" ht="12.75" customHeight="1">
      <c r="A383" s="357"/>
      <c r="B383" s="357"/>
      <c r="C383" s="357"/>
      <c r="D383" s="357"/>
      <c r="E383" s="357"/>
      <c r="F383" s="357"/>
      <c r="G383" s="357"/>
      <c r="H383" s="357"/>
      <c r="I383" s="357"/>
      <c r="J383" s="357"/>
      <c r="K383" s="357"/>
      <c r="L383" s="357"/>
      <c r="M383" s="357"/>
      <c r="N383" s="357"/>
      <c r="O383" s="357"/>
      <c r="P383" s="357"/>
      <c r="Q383" s="357"/>
      <c r="R383" s="357"/>
      <c r="S383" s="357"/>
      <c r="T383" s="357"/>
      <c r="U383" s="357"/>
      <c r="V383" s="357"/>
      <c r="W383" s="357"/>
      <c r="X383" s="357"/>
      <c r="Y383" s="357"/>
      <c r="Z383" s="357"/>
    </row>
    <row r="384" ht="12.75" customHeight="1">
      <c r="A384" s="357"/>
      <c r="B384" s="357"/>
      <c r="C384" s="357"/>
      <c r="D384" s="357"/>
      <c r="E384" s="357"/>
      <c r="F384" s="357"/>
      <c r="G384" s="357"/>
      <c r="H384" s="357"/>
      <c r="I384" s="357"/>
      <c r="J384" s="357"/>
      <c r="K384" s="357"/>
      <c r="L384" s="357"/>
      <c r="M384" s="357"/>
      <c r="N384" s="357"/>
      <c r="O384" s="357"/>
      <c r="P384" s="357"/>
      <c r="Q384" s="357"/>
      <c r="R384" s="357"/>
      <c r="S384" s="357"/>
      <c r="T384" s="357"/>
      <c r="U384" s="357"/>
      <c r="V384" s="357"/>
      <c r="W384" s="357"/>
      <c r="X384" s="357"/>
      <c r="Y384" s="357"/>
      <c r="Z384" s="357"/>
    </row>
    <row r="385" ht="12.75" customHeight="1">
      <c r="A385" s="357"/>
      <c r="B385" s="357"/>
      <c r="C385" s="357"/>
      <c r="D385" s="357"/>
      <c r="E385" s="357"/>
      <c r="F385" s="357"/>
      <c r="G385" s="357"/>
      <c r="H385" s="357"/>
      <c r="I385" s="357"/>
      <c r="J385" s="357"/>
      <c r="K385" s="357"/>
      <c r="L385" s="357"/>
      <c r="M385" s="357"/>
      <c r="N385" s="357"/>
      <c r="O385" s="357"/>
      <c r="P385" s="357"/>
      <c r="Q385" s="357"/>
      <c r="R385" s="357"/>
      <c r="S385" s="357"/>
      <c r="T385" s="357"/>
      <c r="U385" s="357"/>
      <c r="V385" s="357"/>
      <c r="W385" s="357"/>
      <c r="X385" s="357"/>
      <c r="Y385" s="357"/>
      <c r="Z385" s="357"/>
    </row>
    <row r="386" ht="12.75" customHeight="1">
      <c r="A386" s="357"/>
      <c r="B386" s="357"/>
      <c r="C386" s="357"/>
      <c r="D386" s="357"/>
      <c r="E386" s="357"/>
      <c r="F386" s="357"/>
      <c r="G386" s="357"/>
      <c r="H386" s="357"/>
      <c r="I386" s="357"/>
      <c r="J386" s="357"/>
      <c r="K386" s="357"/>
      <c r="L386" s="357"/>
      <c r="M386" s="357"/>
      <c r="N386" s="357"/>
      <c r="O386" s="357"/>
      <c r="P386" s="357"/>
      <c r="Q386" s="357"/>
      <c r="R386" s="357"/>
      <c r="S386" s="357"/>
      <c r="T386" s="357"/>
      <c r="U386" s="357"/>
      <c r="V386" s="357"/>
      <c r="W386" s="357"/>
      <c r="X386" s="357"/>
      <c r="Y386" s="357"/>
      <c r="Z386" s="357"/>
    </row>
    <row r="387" ht="12.75" customHeight="1">
      <c r="A387" s="357"/>
      <c r="B387" s="357"/>
      <c r="C387" s="357"/>
      <c r="D387" s="357"/>
      <c r="E387" s="357"/>
      <c r="F387" s="357"/>
      <c r="G387" s="357"/>
      <c r="H387" s="357"/>
      <c r="I387" s="357"/>
      <c r="J387" s="357"/>
      <c r="K387" s="357"/>
      <c r="L387" s="357"/>
      <c r="M387" s="357"/>
      <c r="N387" s="357"/>
      <c r="O387" s="357"/>
      <c r="P387" s="357"/>
      <c r="Q387" s="357"/>
      <c r="R387" s="357"/>
      <c r="S387" s="357"/>
      <c r="T387" s="357"/>
      <c r="U387" s="357"/>
      <c r="V387" s="357"/>
      <c r="W387" s="357"/>
      <c r="X387" s="357"/>
      <c r="Y387" s="357"/>
      <c r="Z387" s="357"/>
    </row>
    <row r="388" ht="12.75" customHeight="1">
      <c r="A388" s="357"/>
      <c r="B388" s="357"/>
      <c r="C388" s="357"/>
      <c r="D388" s="357"/>
      <c r="E388" s="357"/>
      <c r="F388" s="357"/>
      <c r="G388" s="357"/>
      <c r="H388" s="357"/>
      <c r="I388" s="357"/>
      <c r="J388" s="357"/>
      <c r="K388" s="357"/>
      <c r="L388" s="357"/>
      <c r="M388" s="357"/>
      <c r="N388" s="357"/>
      <c r="O388" s="357"/>
      <c r="P388" s="357"/>
      <c r="Q388" s="357"/>
      <c r="R388" s="357"/>
      <c r="S388" s="357"/>
      <c r="T388" s="357"/>
      <c r="U388" s="357"/>
      <c r="V388" s="357"/>
      <c r="W388" s="357"/>
      <c r="X388" s="357"/>
      <c r="Y388" s="357"/>
      <c r="Z388" s="357"/>
    </row>
    <row r="389" ht="12.75" customHeight="1">
      <c r="A389" s="357"/>
      <c r="B389" s="357"/>
      <c r="C389" s="357"/>
      <c r="D389" s="357"/>
      <c r="E389" s="357"/>
      <c r="F389" s="357"/>
      <c r="G389" s="357"/>
      <c r="H389" s="357"/>
      <c r="I389" s="357"/>
      <c r="J389" s="357"/>
      <c r="K389" s="357"/>
      <c r="L389" s="357"/>
      <c r="M389" s="357"/>
      <c r="N389" s="357"/>
      <c r="O389" s="357"/>
      <c r="P389" s="357"/>
      <c r="Q389" s="357"/>
      <c r="R389" s="357"/>
      <c r="S389" s="357"/>
      <c r="T389" s="357"/>
      <c r="U389" s="357"/>
      <c r="V389" s="357"/>
      <c r="W389" s="357"/>
      <c r="X389" s="357"/>
      <c r="Y389" s="357"/>
      <c r="Z389" s="357"/>
    </row>
    <row r="390" ht="12.75" customHeight="1">
      <c r="A390" s="357"/>
      <c r="B390" s="357"/>
      <c r="C390" s="357"/>
      <c r="D390" s="357"/>
      <c r="E390" s="357"/>
      <c r="F390" s="357"/>
      <c r="G390" s="357"/>
      <c r="H390" s="357"/>
      <c r="I390" s="357"/>
      <c r="J390" s="357"/>
      <c r="K390" s="357"/>
      <c r="L390" s="357"/>
      <c r="M390" s="357"/>
      <c r="N390" s="357"/>
      <c r="O390" s="357"/>
      <c r="P390" s="357"/>
      <c r="Q390" s="357"/>
      <c r="R390" s="357"/>
      <c r="S390" s="357"/>
      <c r="T390" s="357"/>
      <c r="U390" s="357"/>
      <c r="V390" s="357"/>
      <c r="W390" s="357"/>
      <c r="X390" s="357"/>
      <c r="Y390" s="357"/>
      <c r="Z390" s="357"/>
    </row>
    <row r="391" ht="12.75" customHeight="1">
      <c r="A391" s="357"/>
      <c r="B391" s="357"/>
      <c r="C391" s="357"/>
      <c r="D391" s="357"/>
      <c r="E391" s="357"/>
      <c r="F391" s="357"/>
      <c r="G391" s="357"/>
      <c r="H391" s="357"/>
      <c r="I391" s="357"/>
      <c r="J391" s="357"/>
      <c r="K391" s="357"/>
      <c r="L391" s="357"/>
      <c r="M391" s="357"/>
      <c r="N391" s="357"/>
      <c r="O391" s="357"/>
      <c r="P391" s="357"/>
      <c r="Q391" s="357"/>
      <c r="R391" s="357"/>
      <c r="S391" s="357"/>
      <c r="T391" s="357"/>
      <c r="U391" s="357"/>
      <c r="V391" s="357"/>
      <c r="W391" s="357"/>
      <c r="X391" s="357"/>
      <c r="Y391" s="357"/>
      <c r="Z391" s="357"/>
    </row>
    <row r="392" ht="12.75" customHeight="1">
      <c r="A392" s="357"/>
      <c r="B392" s="357"/>
      <c r="C392" s="357"/>
      <c r="D392" s="357"/>
      <c r="E392" s="357"/>
      <c r="F392" s="357"/>
      <c r="G392" s="357"/>
      <c r="H392" s="357"/>
      <c r="I392" s="357"/>
      <c r="J392" s="357"/>
      <c r="K392" s="357"/>
      <c r="L392" s="357"/>
      <c r="M392" s="357"/>
      <c r="N392" s="357"/>
      <c r="O392" s="357"/>
      <c r="P392" s="357"/>
      <c r="Q392" s="357"/>
      <c r="R392" s="357"/>
      <c r="S392" s="357"/>
      <c r="T392" s="357"/>
      <c r="U392" s="357"/>
      <c r="V392" s="357"/>
      <c r="W392" s="357"/>
      <c r="X392" s="357"/>
      <c r="Y392" s="357"/>
      <c r="Z392" s="357"/>
    </row>
    <row r="393" ht="12.75" customHeight="1">
      <c r="A393" s="357"/>
      <c r="B393" s="357"/>
      <c r="C393" s="357"/>
      <c r="D393" s="357"/>
      <c r="E393" s="357"/>
      <c r="F393" s="357"/>
      <c r="G393" s="357"/>
      <c r="H393" s="357"/>
      <c r="I393" s="357"/>
      <c r="J393" s="357"/>
      <c r="K393" s="357"/>
      <c r="L393" s="357"/>
      <c r="M393" s="357"/>
      <c r="N393" s="357"/>
      <c r="O393" s="357"/>
      <c r="P393" s="357"/>
      <c r="Q393" s="357"/>
      <c r="R393" s="357"/>
      <c r="S393" s="357"/>
      <c r="T393" s="357"/>
      <c r="U393" s="357"/>
      <c r="V393" s="357"/>
      <c r="W393" s="357"/>
      <c r="X393" s="357"/>
      <c r="Y393" s="357"/>
      <c r="Z393" s="357"/>
    </row>
    <row r="394" ht="12.75" customHeight="1">
      <c r="A394" s="357"/>
      <c r="B394" s="357"/>
      <c r="C394" s="357"/>
      <c r="D394" s="357"/>
      <c r="E394" s="357"/>
      <c r="F394" s="357"/>
      <c r="G394" s="357"/>
      <c r="H394" s="357"/>
      <c r="I394" s="357"/>
      <c r="J394" s="357"/>
      <c r="K394" s="357"/>
      <c r="L394" s="357"/>
      <c r="M394" s="357"/>
      <c r="N394" s="357"/>
      <c r="O394" s="357"/>
      <c r="P394" s="357"/>
      <c r="Q394" s="357"/>
      <c r="R394" s="357"/>
      <c r="S394" s="357"/>
      <c r="T394" s="357"/>
      <c r="U394" s="357"/>
      <c r="V394" s="357"/>
      <c r="W394" s="357"/>
      <c r="X394" s="357"/>
      <c r="Y394" s="357"/>
      <c r="Z394" s="357"/>
    </row>
    <row r="395" ht="12.75" customHeight="1">
      <c r="A395" s="357"/>
      <c r="B395" s="357"/>
      <c r="C395" s="357"/>
      <c r="D395" s="357"/>
      <c r="E395" s="357"/>
      <c r="F395" s="357"/>
      <c r="G395" s="357"/>
      <c r="H395" s="357"/>
      <c r="I395" s="357"/>
      <c r="J395" s="357"/>
      <c r="K395" s="357"/>
      <c r="L395" s="357"/>
      <c r="M395" s="357"/>
      <c r="N395" s="357"/>
      <c r="O395" s="357"/>
      <c r="P395" s="357"/>
      <c r="Q395" s="357"/>
      <c r="R395" s="357"/>
      <c r="S395" s="357"/>
      <c r="T395" s="357"/>
      <c r="U395" s="357"/>
      <c r="V395" s="357"/>
      <c r="W395" s="357"/>
      <c r="X395" s="357"/>
      <c r="Y395" s="357"/>
      <c r="Z395" s="357"/>
    </row>
    <row r="396" ht="12.75" customHeight="1">
      <c r="A396" s="357"/>
      <c r="B396" s="357"/>
      <c r="C396" s="357"/>
      <c r="D396" s="357"/>
      <c r="E396" s="357"/>
      <c r="F396" s="357"/>
      <c r="G396" s="357"/>
      <c r="H396" s="357"/>
      <c r="I396" s="357"/>
      <c r="J396" s="357"/>
      <c r="K396" s="357"/>
      <c r="L396" s="357"/>
      <c r="M396" s="357"/>
      <c r="N396" s="357"/>
      <c r="O396" s="357"/>
      <c r="P396" s="357"/>
      <c r="Q396" s="357"/>
      <c r="R396" s="357"/>
      <c r="S396" s="357"/>
      <c r="T396" s="357"/>
      <c r="U396" s="357"/>
      <c r="V396" s="357"/>
      <c r="W396" s="357"/>
      <c r="X396" s="357"/>
      <c r="Y396" s="357"/>
      <c r="Z396" s="357"/>
    </row>
    <row r="397" ht="12.75" customHeight="1">
      <c r="A397" s="357"/>
      <c r="B397" s="357"/>
      <c r="C397" s="357"/>
      <c r="D397" s="357"/>
      <c r="E397" s="357"/>
      <c r="F397" s="357"/>
      <c r="G397" s="357"/>
      <c r="H397" s="357"/>
      <c r="I397" s="357"/>
      <c r="J397" s="357"/>
      <c r="K397" s="357"/>
      <c r="L397" s="357"/>
      <c r="M397" s="357"/>
      <c r="N397" s="357"/>
      <c r="O397" s="357"/>
      <c r="P397" s="357"/>
      <c r="Q397" s="357"/>
      <c r="R397" s="357"/>
      <c r="S397" s="357"/>
      <c r="T397" s="357"/>
      <c r="U397" s="357"/>
      <c r="V397" s="357"/>
      <c r="W397" s="357"/>
      <c r="X397" s="357"/>
      <c r="Y397" s="357"/>
      <c r="Z397" s="357"/>
    </row>
    <row r="398" ht="12.75" customHeight="1">
      <c r="A398" s="357"/>
      <c r="B398" s="357"/>
      <c r="C398" s="357"/>
      <c r="D398" s="357"/>
      <c r="E398" s="357"/>
      <c r="F398" s="357"/>
      <c r="G398" s="357"/>
      <c r="H398" s="357"/>
      <c r="I398" s="357"/>
      <c r="J398" s="357"/>
      <c r="K398" s="357"/>
      <c r="L398" s="357"/>
      <c r="M398" s="357"/>
      <c r="N398" s="357"/>
      <c r="O398" s="357"/>
      <c r="P398" s="357"/>
      <c r="Q398" s="357"/>
      <c r="R398" s="357"/>
      <c r="S398" s="357"/>
      <c r="T398" s="357"/>
      <c r="U398" s="357"/>
      <c r="V398" s="357"/>
      <c r="W398" s="357"/>
      <c r="X398" s="357"/>
      <c r="Y398" s="357"/>
      <c r="Z398" s="357"/>
    </row>
    <row r="399" ht="12.75" customHeight="1">
      <c r="A399" s="357"/>
      <c r="B399" s="357"/>
      <c r="C399" s="357"/>
      <c r="D399" s="357"/>
      <c r="E399" s="357"/>
      <c r="F399" s="357"/>
      <c r="G399" s="357"/>
      <c r="H399" s="357"/>
      <c r="I399" s="357"/>
      <c r="J399" s="357"/>
      <c r="K399" s="357"/>
      <c r="L399" s="357"/>
      <c r="M399" s="357"/>
      <c r="N399" s="357"/>
      <c r="O399" s="357"/>
      <c r="P399" s="357"/>
      <c r="Q399" s="357"/>
      <c r="R399" s="357"/>
      <c r="S399" s="357"/>
      <c r="T399" s="357"/>
      <c r="U399" s="357"/>
      <c r="V399" s="357"/>
      <c r="W399" s="357"/>
      <c r="X399" s="357"/>
      <c r="Y399" s="357"/>
      <c r="Z399" s="357"/>
    </row>
    <row r="400" ht="12.75" customHeight="1">
      <c r="A400" s="357"/>
      <c r="B400" s="357"/>
      <c r="C400" s="357"/>
      <c r="D400" s="357"/>
      <c r="E400" s="357"/>
      <c r="F400" s="357"/>
      <c r="G400" s="357"/>
      <c r="H400" s="357"/>
      <c r="I400" s="357"/>
      <c r="J400" s="357"/>
      <c r="K400" s="357"/>
      <c r="L400" s="357"/>
      <c r="M400" s="357"/>
      <c r="N400" s="357"/>
      <c r="O400" s="357"/>
      <c r="P400" s="357"/>
      <c r="Q400" s="357"/>
      <c r="R400" s="357"/>
      <c r="S400" s="357"/>
      <c r="T400" s="357"/>
      <c r="U400" s="357"/>
      <c r="V400" s="357"/>
      <c r="W400" s="357"/>
      <c r="X400" s="357"/>
      <c r="Y400" s="357"/>
      <c r="Z400" s="357"/>
    </row>
    <row r="401" ht="12.75" customHeight="1">
      <c r="A401" s="357"/>
      <c r="B401" s="357"/>
      <c r="C401" s="357"/>
      <c r="D401" s="357"/>
      <c r="E401" s="357"/>
      <c r="F401" s="357"/>
      <c r="G401" s="357"/>
      <c r="H401" s="357"/>
      <c r="I401" s="357"/>
      <c r="J401" s="357"/>
      <c r="K401" s="357"/>
      <c r="L401" s="357"/>
      <c r="M401" s="357"/>
      <c r="N401" s="357"/>
      <c r="O401" s="357"/>
      <c r="P401" s="357"/>
      <c r="Q401" s="357"/>
      <c r="R401" s="357"/>
      <c r="S401" s="357"/>
      <c r="T401" s="357"/>
      <c r="U401" s="357"/>
      <c r="V401" s="357"/>
      <c r="W401" s="357"/>
      <c r="X401" s="357"/>
      <c r="Y401" s="357"/>
      <c r="Z401" s="357"/>
    </row>
    <row r="402" ht="12.75" customHeight="1">
      <c r="A402" s="357"/>
      <c r="B402" s="357"/>
      <c r="C402" s="357"/>
      <c r="D402" s="357"/>
      <c r="E402" s="357"/>
      <c r="F402" s="357"/>
      <c r="G402" s="357"/>
      <c r="H402" s="357"/>
      <c r="I402" s="357"/>
      <c r="J402" s="357"/>
      <c r="K402" s="357"/>
      <c r="L402" s="357"/>
      <c r="M402" s="357"/>
      <c r="N402" s="357"/>
      <c r="O402" s="357"/>
      <c r="P402" s="357"/>
      <c r="Q402" s="357"/>
      <c r="R402" s="357"/>
      <c r="S402" s="357"/>
      <c r="T402" s="357"/>
      <c r="U402" s="357"/>
      <c r="V402" s="357"/>
      <c r="W402" s="357"/>
      <c r="X402" s="357"/>
      <c r="Y402" s="357"/>
      <c r="Z402" s="357"/>
    </row>
    <row r="403" ht="12.75" customHeight="1">
      <c r="A403" s="357"/>
      <c r="B403" s="357"/>
      <c r="C403" s="357"/>
      <c r="D403" s="357"/>
      <c r="E403" s="357"/>
      <c r="F403" s="357"/>
      <c r="G403" s="357"/>
      <c r="H403" s="357"/>
      <c r="I403" s="357"/>
      <c r="J403" s="357"/>
      <c r="K403" s="357"/>
      <c r="L403" s="357"/>
      <c r="M403" s="357"/>
      <c r="N403" s="357"/>
      <c r="O403" s="357"/>
      <c r="P403" s="357"/>
      <c r="Q403" s="357"/>
      <c r="R403" s="357"/>
      <c r="S403" s="357"/>
      <c r="T403" s="357"/>
      <c r="U403" s="357"/>
      <c r="V403" s="357"/>
      <c r="W403" s="357"/>
      <c r="X403" s="357"/>
      <c r="Y403" s="357"/>
      <c r="Z403" s="357"/>
    </row>
    <row r="404" ht="12.75" customHeight="1">
      <c r="A404" s="357"/>
      <c r="B404" s="357"/>
      <c r="C404" s="357"/>
      <c r="D404" s="357"/>
      <c r="E404" s="357"/>
      <c r="F404" s="357"/>
      <c r="G404" s="357"/>
      <c r="H404" s="357"/>
      <c r="I404" s="357"/>
      <c r="J404" s="357"/>
      <c r="K404" s="357"/>
      <c r="L404" s="357"/>
      <c r="M404" s="357"/>
      <c r="N404" s="357"/>
      <c r="O404" s="357"/>
      <c r="P404" s="357"/>
      <c r="Q404" s="357"/>
      <c r="R404" s="357"/>
      <c r="S404" s="357"/>
      <c r="T404" s="357"/>
      <c r="U404" s="357"/>
      <c r="V404" s="357"/>
      <c r="W404" s="357"/>
      <c r="X404" s="357"/>
      <c r="Y404" s="357"/>
      <c r="Z404" s="357"/>
    </row>
    <row r="405" ht="12.75" customHeight="1">
      <c r="A405" s="357"/>
      <c r="B405" s="357"/>
      <c r="C405" s="357"/>
      <c r="D405" s="357"/>
      <c r="E405" s="357"/>
      <c r="F405" s="357"/>
      <c r="G405" s="357"/>
      <c r="H405" s="357"/>
      <c r="I405" s="357"/>
      <c r="J405" s="357"/>
      <c r="K405" s="357"/>
      <c r="L405" s="357"/>
      <c r="M405" s="357"/>
      <c r="N405" s="357"/>
      <c r="O405" s="357"/>
      <c r="P405" s="357"/>
      <c r="Q405" s="357"/>
      <c r="R405" s="357"/>
      <c r="S405" s="357"/>
      <c r="T405" s="357"/>
      <c r="U405" s="357"/>
      <c r="V405" s="357"/>
      <c r="W405" s="357"/>
      <c r="X405" s="357"/>
      <c r="Y405" s="357"/>
      <c r="Z405" s="357"/>
    </row>
    <row r="406" ht="12.75" customHeight="1">
      <c r="A406" s="357"/>
      <c r="B406" s="357"/>
      <c r="C406" s="357"/>
      <c r="D406" s="357"/>
      <c r="E406" s="357"/>
      <c r="F406" s="357"/>
      <c r="G406" s="357"/>
      <c r="H406" s="357"/>
      <c r="I406" s="357"/>
      <c r="J406" s="357"/>
      <c r="K406" s="357"/>
      <c r="L406" s="357"/>
      <c r="M406" s="357"/>
      <c r="N406" s="357"/>
      <c r="O406" s="357"/>
      <c r="P406" s="357"/>
      <c r="Q406" s="357"/>
      <c r="R406" s="357"/>
      <c r="S406" s="357"/>
      <c r="T406" s="357"/>
      <c r="U406" s="357"/>
      <c r="V406" s="357"/>
      <c r="W406" s="357"/>
      <c r="X406" s="357"/>
      <c r="Y406" s="357"/>
      <c r="Z406" s="357"/>
    </row>
    <row r="407" ht="12.75" customHeight="1">
      <c r="A407" s="357"/>
      <c r="B407" s="357"/>
      <c r="C407" s="357"/>
      <c r="D407" s="357"/>
      <c r="E407" s="357"/>
      <c r="F407" s="357"/>
      <c r="G407" s="357"/>
      <c r="H407" s="357"/>
      <c r="I407" s="357"/>
      <c r="J407" s="357"/>
      <c r="K407" s="357"/>
      <c r="L407" s="357"/>
      <c r="M407" s="357"/>
      <c r="N407" s="357"/>
      <c r="O407" s="357"/>
      <c r="P407" s="357"/>
      <c r="Q407" s="357"/>
      <c r="R407" s="357"/>
      <c r="S407" s="357"/>
      <c r="T407" s="357"/>
      <c r="U407" s="357"/>
      <c r="V407" s="357"/>
      <c r="W407" s="357"/>
      <c r="X407" s="357"/>
      <c r="Y407" s="357"/>
      <c r="Z407" s="357"/>
    </row>
    <row r="408" ht="12.75" customHeight="1">
      <c r="A408" s="357"/>
      <c r="B408" s="357"/>
      <c r="C408" s="357"/>
      <c r="D408" s="357"/>
      <c r="E408" s="357"/>
      <c r="F408" s="357"/>
      <c r="G408" s="357"/>
      <c r="H408" s="357"/>
      <c r="I408" s="357"/>
      <c r="J408" s="357"/>
      <c r="K408" s="357"/>
      <c r="L408" s="357"/>
      <c r="M408" s="357"/>
      <c r="N408" s="357"/>
      <c r="O408" s="357"/>
      <c r="P408" s="357"/>
      <c r="Q408" s="357"/>
      <c r="R408" s="357"/>
      <c r="S408" s="357"/>
      <c r="T408" s="357"/>
      <c r="U408" s="357"/>
      <c r="V408" s="357"/>
      <c r="W408" s="357"/>
      <c r="X408" s="357"/>
      <c r="Y408" s="357"/>
      <c r="Z408" s="357"/>
    </row>
    <row r="409" ht="12.75" customHeight="1">
      <c r="A409" s="357"/>
      <c r="B409" s="357"/>
      <c r="C409" s="357"/>
      <c r="D409" s="357"/>
      <c r="E409" s="357"/>
      <c r="F409" s="357"/>
      <c r="G409" s="357"/>
      <c r="H409" s="357"/>
      <c r="I409" s="357"/>
      <c r="J409" s="357"/>
      <c r="K409" s="357"/>
      <c r="L409" s="357"/>
      <c r="M409" s="357"/>
      <c r="N409" s="357"/>
      <c r="O409" s="357"/>
      <c r="P409" s="357"/>
      <c r="Q409" s="357"/>
      <c r="R409" s="357"/>
      <c r="S409" s="357"/>
      <c r="T409" s="357"/>
      <c r="U409" s="357"/>
      <c r="V409" s="357"/>
      <c r="W409" s="357"/>
      <c r="X409" s="357"/>
      <c r="Y409" s="357"/>
      <c r="Z409" s="357"/>
    </row>
    <row r="410" ht="12.75" customHeight="1">
      <c r="A410" s="357"/>
      <c r="B410" s="357"/>
      <c r="C410" s="357"/>
      <c r="D410" s="357"/>
      <c r="E410" s="357"/>
      <c r="F410" s="357"/>
      <c r="G410" s="357"/>
      <c r="H410" s="357"/>
      <c r="I410" s="357"/>
      <c r="J410" s="357"/>
      <c r="K410" s="357"/>
      <c r="L410" s="357"/>
      <c r="M410" s="357"/>
      <c r="N410" s="357"/>
      <c r="O410" s="357"/>
      <c r="P410" s="357"/>
      <c r="Q410" s="357"/>
      <c r="R410" s="357"/>
      <c r="S410" s="357"/>
      <c r="T410" s="357"/>
      <c r="U410" s="357"/>
      <c r="V410" s="357"/>
      <c r="W410" s="357"/>
      <c r="X410" s="357"/>
      <c r="Y410" s="357"/>
      <c r="Z410" s="357"/>
    </row>
    <row r="411" ht="12.75" customHeight="1">
      <c r="A411" s="357"/>
      <c r="B411" s="357"/>
      <c r="C411" s="357"/>
      <c r="D411" s="357"/>
      <c r="E411" s="357"/>
      <c r="F411" s="357"/>
      <c r="G411" s="357"/>
      <c r="H411" s="357"/>
      <c r="I411" s="357"/>
      <c r="J411" s="357"/>
      <c r="K411" s="357"/>
      <c r="L411" s="357"/>
      <c r="M411" s="357"/>
      <c r="N411" s="357"/>
      <c r="O411" s="357"/>
      <c r="P411" s="357"/>
      <c r="Q411" s="357"/>
      <c r="R411" s="357"/>
      <c r="S411" s="357"/>
      <c r="T411" s="357"/>
      <c r="U411" s="357"/>
      <c r="V411" s="357"/>
      <c r="W411" s="357"/>
      <c r="X411" s="357"/>
      <c r="Y411" s="357"/>
      <c r="Z411" s="357"/>
    </row>
    <row r="412" ht="12.75" customHeight="1">
      <c r="A412" s="357"/>
      <c r="B412" s="357"/>
      <c r="C412" s="357"/>
      <c r="D412" s="357"/>
      <c r="E412" s="357"/>
      <c r="F412" s="357"/>
      <c r="G412" s="357"/>
      <c r="H412" s="357"/>
      <c r="I412" s="357"/>
      <c r="J412" s="357"/>
      <c r="K412" s="357"/>
      <c r="L412" s="357"/>
      <c r="M412" s="357"/>
      <c r="N412" s="357"/>
      <c r="O412" s="357"/>
      <c r="P412" s="357"/>
      <c r="Q412" s="357"/>
      <c r="R412" s="357"/>
      <c r="S412" s="357"/>
      <c r="T412" s="357"/>
      <c r="U412" s="357"/>
      <c r="V412" s="357"/>
      <c r="W412" s="357"/>
      <c r="X412" s="357"/>
      <c r="Y412" s="357"/>
      <c r="Z412" s="357"/>
    </row>
    <row r="413" ht="12.75" customHeight="1">
      <c r="A413" s="357"/>
      <c r="B413" s="357"/>
      <c r="C413" s="357"/>
      <c r="D413" s="357"/>
      <c r="E413" s="357"/>
      <c r="F413" s="357"/>
      <c r="G413" s="357"/>
      <c r="H413" s="357"/>
      <c r="I413" s="357"/>
      <c r="J413" s="357"/>
      <c r="K413" s="357"/>
      <c r="L413" s="357"/>
      <c r="M413" s="357"/>
      <c r="N413" s="357"/>
      <c r="O413" s="357"/>
      <c r="P413" s="357"/>
      <c r="Q413" s="357"/>
      <c r="R413" s="357"/>
      <c r="S413" s="357"/>
      <c r="T413" s="357"/>
      <c r="U413" s="357"/>
      <c r="V413" s="357"/>
      <c r="W413" s="357"/>
      <c r="X413" s="357"/>
      <c r="Y413" s="357"/>
      <c r="Z413" s="357"/>
    </row>
    <row r="414" ht="12.75" customHeight="1">
      <c r="A414" s="357"/>
      <c r="B414" s="357"/>
      <c r="C414" s="357"/>
      <c r="D414" s="357"/>
      <c r="E414" s="357"/>
      <c r="F414" s="357"/>
      <c r="G414" s="357"/>
      <c r="H414" s="357"/>
      <c r="I414" s="357"/>
      <c r="J414" s="357"/>
      <c r="K414" s="357"/>
      <c r="L414" s="357"/>
      <c r="M414" s="357"/>
      <c r="N414" s="357"/>
      <c r="O414" s="357"/>
      <c r="P414" s="357"/>
      <c r="Q414" s="357"/>
      <c r="R414" s="357"/>
      <c r="S414" s="357"/>
      <c r="T414" s="357"/>
      <c r="U414" s="357"/>
      <c r="V414" s="357"/>
      <c r="W414" s="357"/>
      <c r="X414" s="357"/>
      <c r="Y414" s="357"/>
      <c r="Z414" s="357"/>
    </row>
    <row r="415" ht="12.75" customHeight="1">
      <c r="A415" s="357"/>
      <c r="B415" s="357"/>
      <c r="C415" s="357"/>
      <c r="D415" s="357"/>
      <c r="E415" s="357"/>
      <c r="F415" s="357"/>
      <c r="G415" s="357"/>
      <c r="H415" s="357"/>
      <c r="I415" s="357"/>
      <c r="J415" s="357"/>
      <c r="K415" s="357"/>
      <c r="L415" s="357"/>
      <c r="M415" s="357"/>
      <c r="N415" s="357"/>
      <c r="O415" s="357"/>
      <c r="P415" s="357"/>
      <c r="Q415" s="357"/>
      <c r="R415" s="357"/>
      <c r="S415" s="357"/>
      <c r="T415" s="357"/>
      <c r="U415" s="357"/>
      <c r="V415" s="357"/>
      <c r="W415" s="357"/>
      <c r="X415" s="357"/>
      <c r="Y415" s="357"/>
      <c r="Z415" s="357"/>
    </row>
    <row r="416" ht="12.75" customHeight="1">
      <c r="A416" s="357"/>
      <c r="B416" s="357"/>
      <c r="C416" s="357"/>
      <c r="D416" s="357"/>
      <c r="E416" s="357"/>
      <c r="F416" s="357"/>
      <c r="G416" s="357"/>
      <c r="H416" s="357"/>
      <c r="I416" s="357"/>
      <c r="J416" s="357"/>
      <c r="K416" s="357"/>
      <c r="L416" s="357"/>
      <c r="M416" s="357"/>
      <c r="N416" s="357"/>
      <c r="O416" s="357"/>
      <c r="P416" s="357"/>
      <c r="Q416" s="357"/>
      <c r="R416" s="357"/>
      <c r="S416" s="357"/>
      <c r="T416" s="357"/>
      <c r="U416" s="357"/>
      <c r="V416" s="357"/>
      <c r="W416" s="357"/>
      <c r="X416" s="357"/>
      <c r="Y416" s="357"/>
      <c r="Z416" s="357"/>
    </row>
    <row r="417" ht="12.75" customHeight="1">
      <c r="A417" s="357"/>
      <c r="B417" s="357"/>
      <c r="C417" s="357"/>
      <c r="D417" s="357"/>
      <c r="E417" s="357"/>
      <c r="F417" s="357"/>
      <c r="G417" s="357"/>
      <c r="H417" s="357"/>
      <c r="I417" s="357"/>
      <c r="J417" s="357"/>
      <c r="K417" s="357"/>
      <c r="L417" s="357"/>
      <c r="M417" s="357"/>
      <c r="N417" s="357"/>
      <c r="O417" s="357"/>
      <c r="P417" s="357"/>
      <c r="Q417" s="357"/>
      <c r="R417" s="357"/>
      <c r="S417" s="357"/>
      <c r="T417" s="357"/>
      <c r="U417" s="357"/>
      <c r="V417" s="357"/>
      <c r="W417" s="357"/>
      <c r="X417" s="357"/>
      <c r="Y417" s="357"/>
      <c r="Z417" s="357"/>
    </row>
    <row r="418" ht="12.75" customHeight="1">
      <c r="A418" s="357"/>
      <c r="B418" s="357"/>
      <c r="C418" s="357"/>
      <c r="D418" s="357"/>
      <c r="E418" s="357"/>
      <c r="F418" s="357"/>
      <c r="G418" s="357"/>
      <c r="H418" s="357"/>
      <c r="I418" s="357"/>
      <c r="J418" s="357"/>
      <c r="K418" s="357"/>
      <c r="L418" s="357"/>
      <c r="M418" s="357"/>
      <c r="N418" s="357"/>
      <c r="O418" s="357"/>
      <c r="P418" s="357"/>
      <c r="Q418" s="357"/>
      <c r="R418" s="357"/>
      <c r="S418" s="357"/>
      <c r="T418" s="357"/>
      <c r="U418" s="357"/>
      <c r="V418" s="357"/>
      <c r="W418" s="357"/>
      <c r="X418" s="357"/>
      <c r="Y418" s="357"/>
      <c r="Z418" s="357"/>
    </row>
    <row r="419" ht="12.75" customHeight="1">
      <c r="A419" s="357"/>
      <c r="B419" s="357"/>
      <c r="C419" s="357"/>
      <c r="D419" s="357"/>
      <c r="E419" s="357"/>
      <c r="F419" s="357"/>
      <c r="G419" s="357"/>
      <c r="H419" s="357"/>
      <c r="I419" s="357"/>
      <c r="J419" s="357"/>
      <c r="K419" s="357"/>
      <c r="L419" s="357"/>
      <c r="M419" s="357"/>
      <c r="N419" s="357"/>
      <c r="O419" s="357"/>
      <c r="P419" s="357"/>
      <c r="Q419" s="357"/>
      <c r="R419" s="357"/>
      <c r="S419" s="357"/>
      <c r="T419" s="357"/>
      <c r="U419" s="357"/>
      <c r="V419" s="357"/>
      <c r="W419" s="357"/>
      <c r="X419" s="357"/>
      <c r="Y419" s="357"/>
      <c r="Z419" s="357"/>
    </row>
    <row r="420" ht="12.75" customHeight="1">
      <c r="A420" s="357"/>
      <c r="B420" s="357"/>
      <c r="C420" s="357"/>
      <c r="D420" s="357"/>
      <c r="E420" s="357"/>
      <c r="F420" s="357"/>
      <c r="G420" s="357"/>
      <c r="H420" s="357"/>
      <c r="I420" s="357"/>
      <c r="J420" s="357"/>
      <c r="K420" s="357"/>
      <c r="L420" s="357"/>
      <c r="M420" s="357"/>
      <c r="N420" s="357"/>
      <c r="O420" s="357"/>
      <c r="P420" s="357"/>
      <c r="Q420" s="357"/>
      <c r="R420" s="357"/>
      <c r="S420" s="357"/>
      <c r="T420" s="357"/>
      <c r="U420" s="357"/>
      <c r="V420" s="357"/>
      <c r="W420" s="357"/>
      <c r="X420" s="357"/>
      <c r="Y420" s="357"/>
      <c r="Z420" s="357"/>
    </row>
    <row r="421" ht="12.75" customHeight="1">
      <c r="A421" s="357"/>
      <c r="B421" s="357"/>
      <c r="C421" s="357"/>
      <c r="D421" s="357"/>
      <c r="E421" s="357"/>
      <c r="F421" s="357"/>
      <c r="G421" s="357"/>
      <c r="H421" s="357"/>
      <c r="I421" s="357"/>
      <c r="J421" s="357"/>
      <c r="K421" s="357"/>
      <c r="L421" s="357"/>
      <c r="M421" s="357"/>
      <c r="N421" s="357"/>
      <c r="O421" s="357"/>
      <c r="P421" s="357"/>
      <c r="Q421" s="357"/>
      <c r="R421" s="357"/>
      <c r="S421" s="357"/>
      <c r="T421" s="357"/>
      <c r="U421" s="357"/>
      <c r="V421" s="357"/>
      <c r="W421" s="357"/>
      <c r="X421" s="357"/>
      <c r="Y421" s="357"/>
      <c r="Z421" s="357"/>
    </row>
    <row r="422" ht="12.75" customHeight="1">
      <c r="A422" s="357"/>
      <c r="B422" s="357"/>
      <c r="C422" s="357"/>
      <c r="D422" s="357"/>
      <c r="E422" s="357"/>
      <c r="F422" s="357"/>
      <c r="G422" s="357"/>
      <c r="H422" s="357"/>
      <c r="I422" s="357"/>
      <c r="J422" s="357"/>
      <c r="K422" s="357"/>
      <c r="L422" s="357"/>
      <c r="M422" s="357"/>
      <c r="N422" s="357"/>
      <c r="O422" s="357"/>
      <c r="P422" s="357"/>
      <c r="Q422" s="357"/>
      <c r="R422" s="357"/>
      <c r="S422" s="357"/>
      <c r="T422" s="357"/>
      <c r="U422" s="357"/>
      <c r="V422" s="357"/>
      <c r="W422" s="357"/>
      <c r="X422" s="357"/>
      <c r="Y422" s="357"/>
      <c r="Z422" s="357"/>
    </row>
    <row r="423" ht="12.75" customHeight="1">
      <c r="A423" s="357"/>
      <c r="B423" s="357"/>
      <c r="C423" s="357"/>
      <c r="D423" s="357"/>
      <c r="E423" s="357"/>
      <c r="F423" s="357"/>
      <c r="G423" s="357"/>
      <c r="H423" s="357"/>
      <c r="I423" s="357"/>
      <c r="J423" s="357"/>
      <c r="K423" s="357"/>
      <c r="L423" s="357"/>
      <c r="M423" s="357"/>
      <c r="N423" s="357"/>
      <c r="O423" s="357"/>
      <c r="P423" s="357"/>
      <c r="Q423" s="357"/>
      <c r="R423" s="357"/>
      <c r="S423" s="357"/>
      <c r="T423" s="357"/>
      <c r="U423" s="357"/>
      <c r="V423" s="357"/>
      <c r="W423" s="357"/>
      <c r="X423" s="357"/>
      <c r="Y423" s="357"/>
      <c r="Z423" s="357"/>
    </row>
    <row r="424" ht="12.75" customHeight="1">
      <c r="A424" s="357"/>
      <c r="B424" s="357"/>
      <c r="C424" s="357"/>
      <c r="D424" s="357"/>
      <c r="E424" s="357"/>
      <c r="F424" s="357"/>
      <c r="G424" s="357"/>
      <c r="H424" s="357"/>
      <c r="I424" s="357"/>
      <c r="J424" s="357"/>
      <c r="K424" s="357"/>
      <c r="L424" s="357"/>
      <c r="M424" s="357"/>
      <c r="N424" s="357"/>
      <c r="O424" s="357"/>
      <c r="P424" s="357"/>
      <c r="Q424" s="357"/>
      <c r="R424" s="357"/>
      <c r="S424" s="357"/>
      <c r="T424" s="357"/>
      <c r="U424" s="357"/>
      <c r="V424" s="357"/>
      <c r="W424" s="357"/>
      <c r="X424" s="357"/>
      <c r="Y424" s="357"/>
      <c r="Z424" s="357"/>
    </row>
    <row r="425" ht="12.75" customHeight="1">
      <c r="A425" s="357"/>
      <c r="B425" s="357"/>
      <c r="C425" s="357"/>
      <c r="D425" s="357"/>
      <c r="E425" s="357"/>
      <c r="F425" s="357"/>
      <c r="G425" s="357"/>
      <c r="H425" s="357"/>
      <c r="I425" s="357"/>
      <c r="J425" s="357"/>
      <c r="K425" s="357"/>
      <c r="L425" s="357"/>
      <c r="M425" s="357"/>
      <c r="N425" s="357"/>
      <c r="O425" s="357"/>
      <c r="P425" s="357"/>
      <c r="Q425" s="357"/>
      <c r="R425" s="357"/>
      <c r="S425" s="357"/>
      <c r="T425" s="357"/>
      <c r="U425" s="357"/>
      <c r="V425" s="357"/>
      <c r="W425" s="357"/>
      <c r="X425" s="357"/>
      <c r="Y425" s="357"/>
      <c r="Z425" s="357"/>
    </row>
    <row r="426" ht="12.75" customHeight="1">
      <c r="A426" s="357"/>
      <c r="B426" s="357"/>
      <c r="C426" s="357"/>
      <c r="D426" s="357"/>
      <c r="E426" s="357"/>
      <c r="F426" s="357"/>
      <c r="G426" s="357"/>
      <c r="H426" s="357"/>
      <c r="I426" s="357"/>
      <c r="J426" s="357"/>
      <c r="K426" s="357"/>
      <c r="L426" s="357"/>
      <c r="M426" s="357"/>
      <c r="N426" s="357"/>
      <c r="O426" s="357"/>
      <c r="P426" s="357"/>
      <c r="Q426" s="357"/>
      <c r="R426" s="357"/>
      <c r="S426" s="357"/>
      <c r="T426" s="357"/>
      <c r="U426" s="357"/>
      <c r="V426" s="357"/>
      <c r="W426" s="357"/>
      <c r="X426" s="357"/>
      <c r="Y426" s="357"/>
      <c r="Z426" s="357"/>
    </row>
    <row r="427" ht="12.75" customHeight="1">
      <c r="A427" s="357"/>
      <c r="B427" s="357"/>
      <c r="C427" s="357"/>
      <c r="D427" s="357"/>
      <c r="E427" s="357"/>
      <c r="F427" s="357"/>
      <c r="G427" s="357"/>
      <c r="H427" s="357"/>
      <c r="I427" s="357"/>
      <c r="J427" s="357"/>
      <c r="K427" s="357"/>
      <c r="L427" s="357"/>
      <c r="M427" s="357"/>
      <c r="N427" s="357"/>
      <c r="O427" s="357"/>
      <c r="P427" s="357"/>
      <c r="Q427" s="357"/>
      <c r="R427" s="357"/>
      <c r="S427" s="357"/>
      <c r="T427" s="357"/>
      <c r="U427" s="357"/>
      <c r="V427" s="357"/>
      <c r="W427" s="357"/>
      <c r="X427" s="357"/>
      <c r="Y427" s="357"/>
      <c r="Z427" s="357"/>
    </row>
    <row r="428" ht="12.75" customHeight="1">
      <c r="A428" s="357"/>
      <c r="B428" s="357"/>
      <c r="C428" s="357"/>
      <c r="D428" s="357"/>
      <c r="E428" s="357"/>
      <c r="F428" s="357"/>
      <c r="G428" s="357"/>
      <c r="H428" s="357"/>
      <c r="I428" s="357"/>
      <c r="J428" s="357"/>
      <c r="K428" s="357"/>
      <c r="L428" s="357"/>
      <c r="M428" s="357"/>
      <c r="N428" s="357"/>
      <c r="O428" s="357"/>
      <c r="P428" s="357"/>
      <c r="Q428" s="357"/>
      <c r="R428" s="357"/>
      <c r="S428" s="357"/>
      <c r="T428" s="357"/>
      <c r="U428" s="357"/>
      <c r="V428" s="357"/>
      <c r="W428" s="357"/>
      <c r="X428" s="357"/>
      <c r="Y428" s="357"/>
      <c r="Z428" s="357"/>
    </row>
    <row r="429" ht="12.75" customHeight="1">
      <c r="A429" s="357"/>
      <c r="B429" s="357"/>
      <c r="C429" s="357"/>
      <c r="D429" s="357"/>
      <c r="E429" s="357"/>
      <c r="F429" s="357"/>
      <c r="G429" s="357"/>
      <c r="H429" s="357"/>
      <c r="I429" s="357"/>
      <c r="J429" s="357"/>
      <c r="K429" s="357"/>
      <c r="L429" s="357"/>
      <c r="M429" s="357"/>
      <c r="N429" s="357"/>
      <c r="O429" s="357"/>
      <c r="P429" s="357"/>
      <c r="Q429" s="357"/>
      <c r="R429" s="357"/>
      <c r="S429" s="357"/>
      <c r="T429" s="357"/>
      <c r="U429" s="357"/>
      <c r="V429" s="357"/>
      <c r="W429" s="357"/>
      <c r="X429" s="357"/>
      <c r="Y429" s="357"/>
      <c r="Z429" s="357"/>
    </row>
    <row r="430" ht="12.75" customHeight="1">
      <c r="A430" s="357"/>
      <c r="B430" s="357"/>
      <c r="C430" s="357"/>
      <c r="D430" s="357"/>
      <c r="E430" s="357"/>
      <c r="F430" s="357"/>
      <c r="G430" s="357"/>
      <c r="H430" s="357"/>
      <c r="I430" s="357"/>
      <c r="J430" s="357"/>
      <c r="K430" s="357"/>
      <c r="L430" s="357"/>
      <c r="M430" s="357"/>
      <c r="N430" s="357"/>
      <c r="O430" s="357"/>
      <c r="P430" s="357"/>
      <c r="Q430" s="357"/>
      <c r="R430" s="357"/>
      <c r="S430" s="357"/>
      <c r="T430" s="357"/>
      <c r="U430" s="357"/>
      <c r="V430" s="357"/>
      <c r="W430" s="357"/>
      <c r="X430" s="357"/>
      <c r="Y430" s="357"/>
      <c r="Z430" s="357"/>
    </row>
    <row r="431" ht="12.75" customHeight="1">
      <c r="A431" s="357"/>
      <c r="B431" s="357"/>
      <c r="C431" s="357"/>
      <c r="D431" s="357"/>
      <c r="E431" s="357"/>
      <c r="F431" s="357"/>
      <c r="G431" s="357"/>
      <c r="H431" s="357"/>
      <c r="I431" s="357"/>
      <c r="J431" s="357"/>
      <c r="K431" s="357"/>
      <c r="L431" s="357"/>
      <c r="M431" s="357"/>
      <c r="N431" s="357"/>
      <c r="O431" s="357"/>
      <c r="P431" s="357"/>
      <c r="Q431" s="357"/>
      <c r="R431" s="357"/>
      <c r="S431" s="357"/>
      <c r="T431" s="357"/>
      <c r="U431" s="357"/>
      <c r="V431" s="357"/>
      <c r="W431" s="357"/>
      <c r="X431" s="357"/>
      <c r="Y431" s="357"/>
      <c r="Z431" s="357"/>
    </row>
    <row r="432" ht="12.75" customHeight="1">
      <c r="A432" s="357"/>
      <c r="B432" s="357"/>
      <c r="C432" s="357"/>
      <c r="D432" s="357"/>
      <c r="E432" s="357"/>
      <c r="F432" s="357"/>
      <c r="G432" s="357"/>
      <c r="H432" s="357"/>
      <c r="I432" s="357"/>
      <c r="J432" s="357"/>
      <c r="K432" s="357"/>
      <c r="L432" s="357"/>
      <c r="M432" s="357"/>
      <c r="N432" s="357"/>
      <c r="O432" s="357"/>
      <c r="P432" s="357"/>
      <c r="Q432" s="357"/>
      <c r="R432" s="357"/>
      <c r="S432" s="357"/>
      <c r="T432" s="357"/>
      <c r="U432" s="357"/>
      <c r="V432" s="357"/>
      <c r="W432" s="357"/>
      <c r="X432" s="357"/>
      <c r="Y432" s="357"/>
      <c r="Z432" s="357"/>
    </row>
    <row r="433" ht="12.75" customHeight="1">
      <c r="A433" s="357"/>
      <c r="B433" s="357"/>
      <c r="C433" s="357"/>
      <c r="D433" s="357"/>
      <c r="E433" s="357"/>
      <c r="F433" s="357"/>
      <c r="G433" s="357"/>
      <c r="H433" s="357"/>
      <c r="I433" s="357"/>
      <c r="J433" s="357"/>
      <c r="K433" s="357"/>
      <c r="L433" s="357"/>
      <c r="M433" s="357"/>
      <c r="N433" s="357"/>
      <c r="O433" s="357"/>
      <c r="P433" s="357"/>
      <c r="Q433" s="357"/>
      <c r="R433" s="357"/>
      <c r="S433" s="357"/>
      <c r="T433" s="357"/>
      <c r="U433" s="357"/>
      <c r="V433" s="357"/>
      <c r="W433" s="357"/>
      <c r="X433" s="357"/>
      <c r="Y433" s="357"/>
      <c r="Z433" s="357"/>
    </row>
    <row r="434" ht="12.75" customHeight="1">
      <c r="A434" s="357"/>
      <c r="B434" s="357"/>
      <c r="C434" s="357"/>
      <c r="D434" s="357"/>
      <c r="E434" s="357"/>
      <c r="F434" s="357"/>
      <c r="G434" s="357"/>
      <c r="H434" s="357"/>
      <c r="I434" s="357"/>
      <c r="J434" s="357"/>
      <c r="K434" s="357"/>
      <c r="L434" s="357"/>
      <c r="M434" s="357"/>
      <c r="N434" s="357"/>
      <c r="O434" s="357"/>
      <c r="P434" s="357"/>
      <c r="Q434" s="357"/>
      <c r="R434" s="357"/>
      <c r="S434" s="357"/>
      <c r="T434" s="357"/>
      <c r="U434" s="357"/>
      <c r="V434" s="357"/>
      <c r="W434" s="357"/>
      <c r="X434" s="357"/>
      <c r="Y434" s="357"/>
      <c r="Z434" s="357"/>
    </row>
    <row r="435" ht="12.75" customHeight="1">
      <c r="A435" s="357"/>
      <c r="B435" s="357"/>
      <c r="C435" s="357"/>
      <c r="D435" s="357"/>
      <c r="E435" s="357"/>
      <c r="F435" s="357"/>
      <c r="G435" s="357"/>
      <c r="H435" s="357"/>
      <c r="I435" s="357"/>
      <c r="J435" s="357"/>
      <c r="K435" s="357"/>
      <c r="L435" s="357"/>
      <c r="M435" s="357"/>
      <c r="N435" s="357"/>
      <c r="O435" s="357"/>
      <c r="P435" s="357"/>
      <c r="Q435" s="357"/>
      <c r="R435" s="357"/>
      <c r="S435" s="357"/>
      <c r="T435" s="357"/>
      <c r="U435" s="357"/>
      <c r="V435" s="357"/>
      <c r="W435" s="357"/>
      <c r="X435" s="357"/>
      <c r="Y435" s="357"/>
      <c r="Z435" s="357"/>
    </row>
    <row r="436" ht="12.75" customHeight="1">
      <c r="A436" s="357"/>
      <c r="B436" s="357"/>
      <c r="C436" s="357"/>
      <c r="D436" s="357"/>
      <c r="E436" s="357"/>
      <c r="F436" s="357"/>
      <c r="G436" s="357"/>
      <c r="H436" s="357"/>
      <c r="I436" s="357"/>
      <c r="J436" s="357"/>
      <c r="K436" s="357"/>
      <c r="L436" s="357"/>
      <c r="M436" s="357"/>
      <c r="N436" s="357"/>
      <c r="O436" s="357"/>
      <c r="P436" s="357"/>
      <c r="Q436" s="357"/>
      <c r="R436" s="357"/>
      <c r="S436" s="357"/>
      <c r="T436" s="357"/>
      <c r="U436" s="357"/>
      <c r="V436" s="357"/>
      <c r="W436" s="357"/>
      <c r="X436" s="357"/>
      <c r="Y436" s="357"/>
      <c r="Z436" s="357"/>
    </row>
    <row r="437" ht="12.75" customHeight="1">
      <c r="A437" s="357"/>
      <c r="B437" s="357"/>
      <c r="C437" s="357"/>
      <c r="D437" s="357"/>
      <c r="E437" s="357"/>
      <c r="F437" s="357"/>
      <c r="G437" s="357"/>
      <c r="H437" s="357"/>
      <c r="I437" s="357"/>
      <c r="J437" s="357"/>
      <c r="K437" s="357"/>
      <c r="L437" s="357"/>
      <c r="M437" s="357"/>
      <c r="N437" s="357"/>
      <c r="O437" s="357"/>
      <c r="P437" s="357"/>
      <c r="Q437" s="357"/>
      <c r="R437" s="357"/>
      <c r="S437" s="357"/>
      <c r="T437" s="357"/>
      <c r="U437" s="357"/>
      <c r="V437" s="357"/>
      <c r="W437" s="357"/>
      <c r="X437" s="357"/>
      <c r="Y437" s="357"/>
      <c r="Z437" s="357"/>
    </row>
    <row r="438" ht="12.75" customHeight="1">
      <c r="A438" s="357"/>
      <c r="B438" s="357"/>
      <c r="C438" s="357"/>
      <c r="D438" s="357"/>
      <c r="E438" s="357"/>
      <c r="F438" s="357"/>
      <c r="G438" s="357"/>
      <c r="H438" s="357"/>
      <c r="I438" s="357"/>
      <c r="J438" s="357"/>
      <c r="K438" s="357"/>
      <c r="L438" s="357"/>
      <c r="M438" s="357"/>
      <c r="N438" s="357"/>
      <c r="O438" s="357"/>
      <c r="P438" s="357"/>
      <c r="Q438" s="357"/>
      <c r="R438" s="357"/>
      <c r="S438" s="357"/>
      <c r="T438" s="357"/>
      <c r="U438" s="357"/>
      <c r="V438" s="357"/>
      <c r="W438" s="357"/>
      <c r="X438" s="357"/>
      <c r="Y438" s="357"/>
      <c r="Z438" s="357"/>
    </row>
    <row r="439" ht="12.75" customHeight="1">
      <c r="A439" s="357"/>
      <c r="B439" s="357"/>
      <c r="C439" s="357"/>
      <c r="D439" s="357"/>
      <c r="E439" s="357"/>
      <c r="F439" s="357"/>
      <c r="G439" s="357"/>
      <c r="H439" s="357"/>
      <c r="I439" s="357"/>
      <c r="J439" s="357"/>
      <c r="K439" s="357"/>
      <c r="L439" s="357"/>
      <c r="M439" s="357"/>
      <c r="N439" s="357"/>
      <c r="O439" s="357"/>
      <c r="P439" s="357"/>
      <c r="Q439" s="357"/>
      <c r="R439" s="357"/>
      <c r="S439" s="357"/>
      <c r="T439" s="357"/>
      <c r="U439" s="357"/>
      <c r="V439" s="357"/>
      <c r="W439" s="357"/>
      <c r="X439" s="357"/>
      <c r="Y439" s="357"/>
      <c r="Z439" s="357"/>
    </row>
    <row r="440" ht="12.75" customHeight="1">
      <c r="A440" s="357"/>
      <c r="B440" s="357"/>
      <c r="C440" s="357"/>
      <c r="D440" s="357"/>
      <c r="E440" s="357"/>
      <c r="F440" s="357"/>
      <c r="G440" s="357"/>
      <c r="H440" s="357"/>
      <c r="I440" s="357"/>
      <c r="J440" s="357"/>
      <c r="K440" s="357"/>
      <c r="L440" s="357"/>
      <c r="M440" s="357"/>
      <c r="N440" s="357"/>
      <c r="O440" s="357"/>
      <c r="P440" s="357"/>
      <c r="Q440" s="357"/>
      <c r="R440" s="357"/>
      <c r="S440" s="357"/>
      <c r="T440" s="357"/>
      <c r="U440" s="357"/>
      <c r="V440" s="357"/>
      <c r="W440" s="357"/>
      <c r="X440" s="357"/>
      <c r="Y440" s="357"/>
      <c r="Z440" s="357"/>
    </row>
    <row r="441" ht="12.75" customHeight="1">
      <c r="A441" s="357"/>
      <c r="B441" s="357"/>
      <c r="C441" s="357"/>
      <c r="D441" s="357"/>
      <c r="E441" s="357"/>
      <c r="F441" s="357"/>
      <c r="G441" s="357"/>
      <c r="H441" s="357"/>
      <c r="I441" s="357"/>
      <c r="J441" s="357"/>
      <c r="K441" s="357"/>
      <c r="L441" s="357"/>
      <c r="M441" s="357"/>
      <c r="N441" s="357"/>
      <c r="O441" s="357"/>
      <c r="P441" s="357"/>
      <c r="Q441" s="357"/>
      <c r="R441" s="357"/>
      <c r="S441" s="357"/>
      <c r="T441" s="357"/>
      <c r="U441" s="357"/>
      <c r="V441" s="357"/>
      <c r="W441" s="357"/>
      <c r="X441" s="357"/>
      <c r="Y441" s="357"/>
      <c r="Z441" s="357"/>
    </row>
    <row r="442" ht="12.75" customHeight="1">
      <c r="A442" s="357"/>
      <c r="B442" s="357"/>
      <c r="C442" s="357"/>
      <c r="D442" s="357"/>
      <c r="E442" s="357"/>
      <c r="F442" s="357"/>
      <c r="G442" s="357"/>
      <c r="H442" s="357"/>
      <c r="I442" s="357"/>
      <c r="J442" s="357"/>
      <c r="K442" s="357"/>
      <c r="L442" s="357"/>
      <c r="M442" s="357"/>
      <c r="N442" s="357"/>
      <c r="O442" s="357"/>
      <c r="P442" s="357"/>
      <c r="Q442" s="357"/>
      <c r="R442" s="357"/>
      <c r="S442" s="357"/>
      <c r="T442" s="357"/>
      <c r="U442" s="357"/>
      <c r="V442" s="357"/>
      <c r="W442" s="357"/>
      <c r="X442" s="357"/>
      <c r="Y442" s="357"/>
      <c r="Z442" s="357"/>
    </row>
    <row r="443" ht="12.75" customHeight="1">
      <c r="A443" s="357"/>
      <c r="B443" s="357"/>
      <c r="C443" s="357"/>
      <c r="D443" s="357"/>
      <c r="E443" s="357"/>
      <c r="F443" s="357"/>
      <c r="G443" s="357"/>
      <c r="H443" s="357"/>
      <c r="I443" s="357"/>
      <c r="J443" s="357"/>
      <c r="K443" s="357"/>
      <c r="L443" s="357"/>
      <c r="M443" s="357"/>
      <c r="N443" s="357"/>
      <c r="O443" s="357"/>
      <c r="P443" s="357"/>
      <c r="Q443" s="357"/>
      <c r="R443" s="357"/>
      <c r="S443" s="357"/>
      <c r="T443" s="357"/>
      <c r="U443" s="357"/>
      <c r="V443" s="357"/>
      <c r="W443" s="357"/>
      <c r="X443" s="357"/>
      <c r="Y443" s="357"/>
      <c r="Z443" s="357"/>
    </row>
    <row r="444" ht="12.75" customHeight="1">
      <c r="A444" s="357"/>
      <c r="B444" s="357"/>
      <c r="C444" s="357"/>
      <c r="D444" s="357"/>
      <c r="E444" s="357"/>
      <c r="F444" s="357"/>
      <c r="G444" s="357"/>
      <c r="H444" s="357"/>
      <c r="I444" s="357"/>
      <c r="J444" s="357"/>
      <c r="K444" s="357"/>
      <c r="L444" s="357"/>
      <c r="M444" s="357"/>
      <c r="N444" s="357"/>
      <c r="O444" s="357"/>
      <c r="P444" s="357"/>
      <c r="Q444" s="357"/>
      <c r="R444" s="357"/>
      <c r="S444" s="357"/>
      <c r="T444" s="357"/>
      <c r="U444" s="357"/>
      <c r="V444" s="357"/>
      <c r="W444" s="357"/>
      <c r="X444" s="357"/>
      <c r="Y444" s="357"/>
      <c r="Z444" s="357"/>
    </row>
    <row r="445" ht="12.75" customHeight="1">
      <c r="A445" s="357"/>
      <c r="B445" s="357"/>
      <c r="C445" s="357"/>
      <c r="D445" s="357"/>
      <c r="E445" s="357"/>
      <c r="F445" s="357"/>
      <c r="G445" s="357"/>
      <c r="H445" s="357"/>
      <c r="I445" s="357"/>
      <c r="J445" s="357"/>
      <c r="K445" s="357"/>
      <c r="L445" s="357"/>
      <c r="M445" s="357"/>
      <c r="N445" s="357"/>
      <c r="O445" s="357"/>
      <c r="P445" s="357"/>
      <c r="Q445" s="357"/>
      <c r="R445" s="357"/>
      <c r="S445" s="357"/>
      <c r="T445" s="357"/>
      <c r="U445" s="357"/>
      <c r="V445" s="357"/>
      <c r="W445" s="357"/>
      <c r="X445" s="357"/>
      <c r="Y445" s="357"/>
      <c r="Z445" s="357"/>
    </row>
    <row r="446" ht="12.75" customHeight="1">
      <c r="A446" s="357"/>
      <c r="B446" s="357"/>
      <c r="C446" s="357"/>
      <c r="D446" s="357"/>
      <c r="E446" s="357"/>
      <c r="F446" s="357"/>
      <c r="G446" s="357"/>
      <c r="H446" s="357"/>
      <c r="I446" s="357"/>
      <c r="J446" s="357"/>
      <c r="K446" s="357"/>
      <c r="L446" s="357"/>
      <c r="M446" s="357"/>
      <c r="N446" s="357"/>
      <c r="O446" s="357"/>
      <c r="P446" s="357"/>
      <c r="Q446" s="357"/>
      <c r="R446" s="357"/>
      <c r="S446" s="357"/>
      <c r="T446" s="357"/>
      <c r="U446" s="357"/>
      <c r="V446" s="357"/>
      <c r="W446" s="357"/>
      <c r="X446" s="357"/>
      <c r="Y446" s="357"/>
      <c r="Z446" s="357"/>
    </row>
    <row r="447" ht="12.75" customHeight="1">
      <c r="A447" s="357"/>
      <c r="B447" s="357"/>
      <c r="C447" s="357"/>
      <c r="D447" s="357"/>
      <c r="E447" s="357"/>
      <c r="F447" s="357"/>
      <c r="G447" s="357"/>
      <c r="H447" s="357"/>
      <c r="I447" s="357"/>
      <c r="J447" s="357"/>
      <c r="K447" s="357"/>
      <c r="L447" s="357"/>
      <c r="M447" s="357"/>
      <c r="N447" s="357"/>
      <c r="O447" s="357"/>
      <c r="P447" s="357"/>
      <c r="Q447" s="357"/>
      <c r="R447" s="357"/>
      <c r="S447" s="357"/>
      <c r="T447" s="357"/>
      <c r="U447" s="357"/>
      <c r="V447" s="357"/>
      <c r="W447" s="357"/>
      <c r="X447" s="357"/>
      <c r="Y447" s="357"/>
      <c r="Z447" s="357"/>
    </row>
    <row r="448" ht="12.75" customHeight="1">
      <c r="A448" s="357"/>
      <c r="B448" s="357"/>
      <c r="C448" s="357"/>
      <c r="D448" s="357"/>
      <c r="E448" s="357"/>
      <c r="F448" s="357"/>
      <c r="G448" s="357"/>
      <c r="H448" s="357"/>
      <c r="I448" s="357"/>
      <c r="J448" s="357"/>
      <c r="K448" s="357"/>
      <c r="L448" s="357"/>
      <c r="M448" s="357"/>
      <c r="N448" s="357"/>
      <c r="O448" s="357"/>
      <c r="P448" s="357"/>
      <c r="Q448" s="357"/>
      <c r="R448" s="357"/>
      <c r="S448" s="357"/>
      <c r="T448" s="357"/>
      <c r="U448" s="357"/>
      <c r="V448" s="357"/>
      <c r="W448" s="357"/>
      <c r="X448" s="357"/>
      <c r="Y448" s="357"/>
      <c r="Z448" s="357"/>
    </row>
    <row r="449" ht="12.75" customHeight="1">
      <c r="A449" s="357"/>
      <c r="B449" s="357"/>
      <c r="C449" s="357"/>
      <c r="D449" s="357"/>
      <c r="E449" s="357"/>
      <c r="F449" s="357"/>
      <c r="G449" s="357"/>
      <c r="H449" s="357"/>
      <c r="I449" s="357"/>
      <c r="J449" s="357"/>
      <c r="K449" s="357"/>
      <c r="L449" s="357"/>
      <c r="M449" s="357"/>
      <c r="N449" s="357"/>
      <c r="O449" s="357"/>
      <c r="P449" s="357"/>
      <c r="Q449" s="357"/>
      <c r="R449" s="357"/>
      <c r="S449" s="357"/>
      <c r="T449" s="357"/>
      <c r="U449" s="357"/>
      <c r="V449" s="357"/>
      <c r="W449" s="357"/>
      <c r="X449" s="357"/>
      <c r="Y449" s="357"/>
      <c r="Z449" s="357"/>
    </row>
    <row r="450" ht="12.75" customHeight="1">
      <c r="A450" s="357"/>
      <c r="B450" s="357"/>
      <c r="C450" s="357"/>
      <c r="D450" s="357"/>
      <c r="E450" s="357"/>
      <c r="F450" s="357"/>
      <c r="G450" s="357"/>
      <c r="H450" s="357"/>
      <c r="I450" s="357"/>
      <c r="J450" s="357"/>
      <c r="K450" s="357"/>
      <c r="L450" s="357"/>
      <c r="M450" s="357"/>
      <c r="N450" s="357"/>
      <c r="O450" s="357"/>
      <c r="P450" s="357"/>
      <c r="Q450" s="357"/>
      <c r="R450" s="357"/>
      <c r="S450" s="357"/>
      <c r="T450" s="357"/>
      <c r="U450" s="357"/>
      <c r="V450" s="357"/>
      <c r="W450" s="357"/>
      <c r="X450" s="357"/>
      <c r="Y450" s="357"/>
      <c r="Z450" s="357"/>
    </row>
    <row r="451" ht="12.75" customHeight="1">
      <c r="A451" s="357"/>
      <c r="B451" s="357"/>
      <c r="C451" s="357"/>
      <c r="D451" s="357"/>
      <c r="E451" s="357"/>
      <c r="F451" s="357"/>
      <c r="G451" s="357"/>
      <c r="H451" s="357"/>
      <c r="I451" s="357"/>
      <c r="J451" s="357"/>
      <c r="K451" s="357"/>
      <c r="L451" s="357"/>
      <c r="M451" s="357"/>
      <c r="N451" s="357"/>
      <c r="O451" s="357"/>
      <c r="P451" s="357"/>
      <c r="Q451" s="357"/>
      <c r="R451" s="357"/>
      <c r="S451" s="357"/>
      <c r="T451" s="357"/>
      <c r="U451" s="357"/>
      <c r="V451" s="357"/>
      <c r="W451" s="357"/>
      <c r="X451" s="357"/>
      <c r="Y451" s="357"/>
      <c r="Z451" s="357"/>
    </row>
    <row r="452" ht="12.75" customHeight="1">
      <c r="A452" s="357"/>
      <c r="B452" s="357"/>
      <c r="C452" s="357"/>
      <c r="D452" s="357"/>
      <c r="E452" s="357"/>
      <c r="F452" s="357"/>
      <c r="G452" s="357"/>
      <c r="H452" s="357"/>
      <c r="I452" s="357"/>
      <c r="J452" s="357"/>
      <c r="K452" s="357"/>
      <c r="L452" s="357"/>
      <c r="M452" s="357"/>
      <c r="N452" s="357"/>
      <c r="O452" s="357"/>
      <c r="P452" s="357"/>
      <c r="Q452" s="357"/>
      <c r="R452" s="357"/>
      <c r="S452" s="357"/>
      <c r="T452" s="357"/>
      <c r="U452" s="357"/>
      <c r="V452" s="357"/>
      <c r="W452" s="357"/>
      <c r="X452" s="357"/>
      <c r="Y452" s="357"/>
      <c r="Z452" s="357"/>
    </row>
    <row r="453" ht="12.75" customHeight="1">
      <c r="A453" s="357"/>
      <c r="B453" s="357"/>
      <c r="C453" s="357"/>
      <c r="D453" s="357"/>
      <c r="E453" s="357"/>
      <c r="F453" s="357"/>
      <c r="G453" s="357"/>
      <c r="H453" s="357"/>
      <c r="I453" s="357"/>
      <c r="J453" s="357"/>
      <c r="K453" s="357"/>
      <c r="L453" s="357"/>
      <c r="M453" s="357"/>
      <c r="N453" s="357"/>
      <c r="O453" s="357"/>
      <c r="P453" s="357"/>
      <c r="Q453" s="357"/>
      <c r="R453" s="357"/>
      <c r="S453" s="357"/>
      <c r="T453" s="357"/>
      <c r="U453" s="357"/>
      <c r="V453" s="357"/>
      <c r="W453" s="357"/>
      <c r="X453" s="357"/>
      <c r="Y453" s="357"/>
      <c r="Z453" s="357"/>
    </row>
    <row r="454" ht="12.75" customHeight="1">
      <c r="A454" s="357"/>
      <c r="B454" s="357"/>
      <c r="C454" s="357"/>
      <c r="D454" s="357"/>
      <c r="E454" s="357"/>
      <c r="F454" s="357"/>
      <c r="G454" s="357"/>
      <c r="H454" s="357"/>
      <c r="I454" s="357"/>
      <c r="J454" s="357"/>
      <c r="K454" s="357"/>
      <c r="L454" s="357"/>
      <c r="M454" s="357"/>
      <c r="N454" s="357"/>
      <c r="O454" s="357"/>
      <c r="P454" s="357"/>
      <c r="Q454" s="357"/>
      <c r="R454" s="357"/>
      <c r="S454" s="357"/>
      <c r="T454" s="357"/>
      <c r="U454" s="357"/>
      <c r="V454" s="357"/>
      <c r="W454" s="357"/>
      <c r="X454" s="357"/>
      <c r="Y454" s="357"/>
      <c r="Z454" s="357"/>
    </row>
    <row r="455" ht="12.75" customHeight="1">
      <c r="A455" s="357"/>
      <c r="B455" s="357"/>
      <c r="C455" s="357"/>
      <c r="D455" s="357"/>
      <c r="E455" s="357"/>
      <c r="F455" s="357"/>
      <c r="G455" s="357"/>
      <c r="H455" s="357"/>
      <c r="I455" s="357"/>
      <c r="J455" s="357"/>
      <c r="K455" s="357"/>
      <c r="L455" s="357"/>
      <c r="M455" s="357"/>
      <c r="N455" s="357"/>
      <c r="O455" s="357"/>
      <c r="P455" s="357"/>
      <c r="Q455" s="357"/>
      <c r="R455" s="357"/>
      <c r="S455" s="357"/>
      <c r="T455" s="357"/>
      <c r="U455" s="357"/>
      <c r="V455" s="357"/>
      <c r="W455" s="357"/>
      <c r="X455" s="357"/>
      <c r="Y455" s="357"/>
      <c r="Z455" s="357"/>
    </row>
    <row r="456" ht="12.75" customHeight="1">
      <c r="A456" s="357"/>
      <c r="B456" s="357"/>
      <c r="C456" s="357"/>
      <c r="D456" s="357"/>
      <c r="E456" s="357"/>
      <c r="F456" s="357"/>
      <c r="G456" s="357"/>
      <c r="H456" s="357"/>
      <c r="I456" s="357"/>
      <c r="J456" s="357"/>
      <c r="K456" s="357"/>
      <c r="L456" s="357"/>
      <c r="M456" s="357"/>
      <c r="N456" s="357"/>
      <c r="O456" s="357"/>
      <c r="P456" s="357"/>
      <c r="Q456" s="357"/>
      <c r="R456" s="357"/>
      <c r="S456" s="357"/>
      <c r="T456" s="357"/>
      <c r="U456" s="357"/>
      <c r="V456" s="357"/>
      <c r="W456" s="357"/>
      <c r="X456" s="357"/>
      <c r="Y456" s="357"/>
      <c r="Z456" s="357"/>
    </row>
    <row r="457" ht="12.75" customHeight="1">
      <c r="A457" s="357"/>
      <c r="B457" s="357"/>
      <c r="C457" s="357"/>
      <c r="D457" s="357"/>
      <c r="E457" s="357"/>
      <c r="F457" s="357"/>
      <c r="G457" s="357"/>
      <c r="H457" s="357"/>
      <c r="I457" s="357"/>
      <c r="J457" s="357"/>
      <c r="K457" s="357"/>
      <c r="L457" s="357"/>
      <c r="M457" s="357"/>
      <c r="N457" s="357"/>
      <c r="O457" s="357"/>
      <c r="P457" s="357"/>
      <c r="Q457" s="357"/>
      <c r="R457" s="357"/>
      <c r="S457" s="357"/>
      <c r="T457" s="357"/>
      <c r="U457" s="357"/>
      <c r="V457" s="357"/>
      <c r="W457" s="357"/>
      <c r="X457" s="357"/>
      <c r="Y457" s="357"/>
      <c r="Z457" s="357"/>
    </row>
    <row r="458" ht="12.75" customHeight="1">
      <c r="A458" s="357"/>
      <c r="B458" s="357"/>
      <c r="C458" s="357"/>
      <c r="D458" s="357"/>
      <c r="E458" s="357"/>
      <c r="F458" s="357"/>
      <c r="G458" s="357"/>
      <c r="H458" s="357"/>
      <c r="I458" s="357"/>
      <c r="J458" s="357"/>
      <c r="K458" s="357"/>
      <c r="L458" s="357"/>
      <c r="M458" s="357"/>
      <c r="N458" s="357"/>
      <c r="O458" s="357"/>
      <c r="P458" s="357"/>
      <c r="Q458" s="357"/>
      <c r="R458" s="357"/>
      <c r="S458" s="357"/>
      <c r="T458" s="357"/>
      <c r="U458" s="357"/>
      <c r="V458" s="357"/>
      <c r="W458" s="357"/>
      <c r="X458" s="357"/>
      <c r="Y458" s="357"/>
      <c r="Z458" s="357"/>
    </row>
    <row r="459" ht="12.75" customHeight="1">
      <c r="A459" s="357"/>
      <c r="B459" s="357"/>
      <c r="C459" s="357"/>
      <c r="D459" s="357"/>
      <c r="E459" s="357"/>
      <c r="F459" s="357"/>
      <c r="G459" s="357"/>
      <c r="H459" s="357"/>
      <c r="I459" s="357"/>
      <c r="J459" s="357"/>
      <c r="K459" s="357"/>
      <c r="L459" s="357"/>
      <c r="M459" s="357"/>
      <c r="N459" s="357"/>
      <c r="O459" s="357"/>
      <c r="P459" s="357"/>
      <c r="Q459" s="357"/>
      <c r="R459" s="357"/>
      <c r="S459" s="357"/>
      <c r="T459" s="357"/>
      <c r="U459" s="357"/>
      <c r="V459" s="357"/>
      <c r="W459" s="357"/>
      <c r="X459" s="357"/>
      <c r="Y459" s="357"/>
      <c r="Z459" s="357"/>
    </row>
    <row r="460" ht="12.75" customHeight="1">
      <c r="A460" s="357"/>
      <c r="B460" s="357"/>
      <c r="C460" s="357"/>
      <c r="D460" s="357"/>
      <c r="E460" s="357"/>
      <c r="F460" s="357"/>
      <c r="G460" s="357"/>
      <c r="H460" s="357"/>
      <c r="I460" s="357"/>
      <c r="J460" s="357"/>
      <c r="K460" s="357"/>
      <c r="L460" s="357"/>
      <c r="M460" s="357"/>
      <c r="N460" s="357"/>
      <c r="O460" s="357"/>
      <c r="P460" s="357"/>
      <c r="Q460" s="357"/>
      <c r="R460" s="357"/>
      <c r="S460" s="357"/>
      <c r="T460" s="357"/>
      <c r="U460" s="357"/>
      <c r="V460" s="357"/>
      <c r="W460" s="357"/>
      <c r="X460" s="357"/>
      <c r="Y460" s="357"/>
      <c r="Z460" s="357"/>
    </row>
    <row r="461" ht="12.75" customHeight="1">
      <c r="A461" s="357"/>
      <c r="B461" s="357"/>
      <c r="C461" s="357"/>
      <c r="D461" s="357"/>
      <c r="E461" s="357"/>
      <c r="F461" s="357"/>
      <c r="G461" s="357"/>
      <c r="H461" s="357"/>
      <c r="I461" s="357"/>
      <c r="J461" s="357"/>
      <c r="K461" s="357"/>
      <c r="L461" s="357"/>
      <c r="M461" s="357"/>
      <c r="N461" s="357"/>
      <c r="O461" s="357"/>
      <c r="P461" s="357"/>
      <c r="Q461" s="357"/>
      <c r="R461" s="357"/>
      <c r="S461" s="357"/>
      <c r="T461" s="357"/>
      <c r="U461" s="357"/>
      <c r="V461" s="357"/>
      <c r="W461" s="357"/>
      <c r="X461" s="357"/>
      <c r="Y461" s="357"/>
      <c r="Z461" s="357"/>
    </row>
    <row r="462" ht="12.75" customHeight="1">
      <c r="A462" s="357"/>
      <c r="B462" s="357"/>
      <c r="C462" s="357"/>
      <c r="D462" s="357"/>
      <c r="E462" s="357"/>
      <c r="F462" s="357"/>
      <c r="G462" s="357"/>
      <c r="H462" s="357"/>
      <c r="I462" s="357"/>
      <c r="J462" s="357"/>
      <c r="K462" s="357"/>
      <c r="L462" s="357"/>
      <c r="M462" s="357"/>
      <c r="N462" s="357"/>
      <c r="O462" s="357"/>
      <c r="P462" s="357"/>
      <c r="Q462" s="357"/>
      <c r="R462" s="357"/>
      <c r="S462" s="357"/>
      <c r="T462" s="357"/>
      <c r="U462" s="357"/>
      <c r="V462" s="357"/>
      <c r="W462" s="357"/>
      <c r="X462" s="357"/>
      <c r="Y462" s="357"/>
      <c r="Z462" s="357"/>
    </row>
    <row r="463" ht="12.75" customHeight="1">
      <c r="A463" s="357"/>
      <c r="B463" s="357"/>
      <c r="C463" s="357"/>
      <c r="D463" s="357"/>
      <c r="E463" s="357"/>
      <c r="F463" s="357"/>
      <c r="G463" s="357"/>
      <c r="H463" s="357"/>
      <c r="I463" s="357"/>
      <c r="J463" s="357"/>
      <c r="K463" s="357"/>
      <c r="L463" s="357"/>
      <c r="M463" s="357"/>
      <c r="N463" s="357"/>
      <c r="O463" s="357"/>
      <c r="P463" s="357"/>
      <c r="Q463" s="357"/>
      <c r="R463" s="357"/>
      <c r="S463" s="357"/>
      <c r="T463" s="357"/>
      <c r="U463" s="357"/>
      <c r="V463" s="357"/>
      <c r="W463" s="357"/>
      <c r="X463" s="357"/>
      <c r="Y463" s="357"/>
      <c r="Z463" s="357"/>
    </row>
    <row r="464" ht="12.75" customHeight="1">
      <c r="A464" s="357"/>
      <c r="B464" s="357"/>
      <c r="C464" s="357"/>
      <c r="D464" s="357"/>
      <c r="E464" s="357"/>
      <c r="F464" s="357"/>
      <c r="G464" s="357"/>
      <c r="H464" s="357"/>
      <c r="I464" s="357"/>
      <c r="J464" s="357"/>
      <c r="K464" s="357"/>
      <c r="L464" s="357"/>
      <c r="M464" s="357"/>
      <c r="N464" s="357"/>
      <c r="O464" s="357"/>
      <c r="P464" s="357"/>
      <c r="Q464" s="357"/>
      <c r="R464" s="357"/>
      <c r="S464" s="357"/>
      <c r="T464" s="357"/>
      <c r="U464" s="357"/>
      <c r="V464" s="357"/>
      <c r="W464" s="357"/>
      <c r="X464" s="357"/>
      <c r="Y464" s="357"/>
      <c r="Z464" s="357"/>
    </row>
    <row r="465" ht="12.75" customHeight="1">
      <c r="A465" s="357"/>
      <c r="B465" s="357"/>
      <c r="C465" s="357"/>
      <c r="D465" s="357"/>
      <c r="E465" s="357"/>
      <c r="F465" s="357"/>
      <c r="G465" s="357"/>
      <c r="H465" s="357"/>
      <c r="I465" s="357"/>
      <c r="J465" s="357"/>
      <c r="K465" s="357"/>
      <c r="L465" s="357"/>
      <c r="M465" s="357"/>
      <c r="N465" s="357"/>
      <c r="O465" s="357"/>
      <c r="P465" s="357"/>
      <c r="Q465" s="357"/>
      <c r="R465" s="357"/>
      <c r="S465" s="357"/>
      <c r="T465" s="357"/>
      <c r="U465" s="357"/>
      <c r="V465" s="357"/>
      <c r="W465" s="357"/>
      <c r="X465" s="357"/>
      <c r="Y465" s="357"/>
      <c r="Z465" s="357"/>
    </row>
    <row r="466" ht="12.75" customHeight="1">
      <c r="A466" s="357"/>
      <c r="B466" s="357"/>
      <c r="C466" s="357"/>
      <c r="D466" s="357"/>
      <c r="E466" s="357"/>
      <c r="F466" s="357"/>
      <c r="G466" s="357"/>
      <c r="H466" s="357"/>
      <c r="I466" s="357"/>
      <c r="J466" s="357"/>
      <c r="K466" s="357"/>
      <c r="L466" s="357"/>
      <c r="M466" s="357"/>
      <c r="N466" s="357"/>
      <c r="O466" s="357"/>
      <c r="P466" s="357"/>
      <c r="Q466" s="357"/>
      <c r="R466" s="357"/>
      <c r="S466" s="357"/>
      <c r="T466" s="357"/>
      <c r="U466" s="357"/>
      <c r="V466" s="357"/>
      <c r="W466" s="357"/>
      <c r="X466" s="357"/>
      <c r="Y466" s="357"/>
      <c r="Z466" s="357"/>
    </row>
    <row r="467" ht="12.75" customHeight="1">
      <c r="A467" s="357"/>
      <c r="B467" s="357"/>
      <c r="C467" s="357"/>
      <c r="D467" s="357"/>
      <c r="E467" s="357"/>
      <c r="F467" s="357"/>
      <c r="G467" s="357"/>
      <c r="H467" s="357"/>
      <c r="I467" s="357"/>
      <c r="J467" s="357"/>
      <c r="K467" s="357"/>
      <c r="L467" s="357"/>
      <c r="M467" s="357"/>
      <c r="N467" s="357"/>
      <c r="O467" s="357"/>
      <c r="P467" s="357"/>
      <c r="Q467" s="357"/>
      <c r="R467" s="357"/>
      <c r="S467" s="357"/>
      <c r="T467" s="357"/>
      <c r="U467" s="357"/>
      <c r="V467" s="357"/>
      <c r="W467" s="357"/>
      <c r="X467" s="357"/>
      <c r="Y467" s="357"/>
      <c r="Z467" s="357"/>
    </row>
    <row r="468" ht="12.75" customHeight="1">
      <c r="A468" s="357"/>
      <c r="B468" s="357"/>
      <c r="C468" s="357"/>
      <c r="D468" s="357"/>
      <c r="E468" s="357"/>
      <c r="F468" s="357"/>
      <c r="G468" s="357"/>
      <c r="H468" s="357"/>
      <c r="I468" s="357"/>
      <c r="J468" s="357"/>
      <c r="K468" s="357"/>
      <c r="L468" s="357"/>
      <c r="M468" s="357"/>
      <c r="N468" s="357"/>
      <c r="O468" s="357"/>
      <c r="P468" s="357"/>
      <c r="Q468" s="357"/>
      <c r="R468" s="357"/>
      <c r="S468" s="357"/>
      <c r="T468" s="357"/>
      <c r="U468" s="357"/>
      <c r="V468" s="357"/>
      <c r="W468" s="357"/>
      <c r="X468" s="357"/>
      <c r="Y468" s="357"/>
      <c r="Z468" s="357"/>
    </row>
    <row r="469" ht="12.75" customHeight="1">
      <c r="A469" s="357"/>
      <c r="B469" s="357"/>
      <c r="C469" s="357"/>
      <c r="D469" s="357"/>
      <c r="E469" s="357"/>
      <c r="F469" s="357"/>
      <c r="G469" s="357"/>
      <c r="H469" s="357"/>
      <c r="I469" s="357"/>
      <c r="J469" s="357"/>
      <c r="K469" s="357"/>
      <c r="L469" s="357"/>
      <c r="M469" s="357"/>
      <c r="N469" s="357"/>
      <c r="O469" s="357"/>
      <c r="P469" s="357"/>
      <c r="Q469" s="357"/>
      <c r="R469" s="357"/>
      <c r="S469" s="357"/>
      <c r="T469" s="357"/>
      <c r="U469" s="357"/>
      <c r="V469" s="357"/>
      <c r="W469" s="357"/>
      <c r="X469" s="357"/>
      <c r="Y469" s="357"/>
      <c r="Z469" s="357"/>
    </row>
    <row r="470" ht="12.75" customHeight="1">
      <c r="A470" s="357"/>
      <c r="B470" s="357"/>
      <c r="C470" s="357"/>
      <c r="D470" s="357"/>
      <c r="E470" s="357"/>
      <c r="F470" s="357"/>
      <c r="G470" s="357"/>
      <c r="H470" s="357"/>
      <c r="I470" s="357"/>
      <c r="J470" s="357"/>
      <c r="K470" s="357"/>
      <c r="L470" s="357"/>
      <c r="M470" s="357"/>
      <c r="N470" s="357"/>
      <c r="O470" s="357"/>
      <c r="P470" s="357"/>
      <c r="Q470" s="357"/>
      <c r="R470" s="357"/>
      <c r="S470" s="357"/>
      <c r="T470" s="357"/>
      <c r="U470" s="357"/>
      <c r="V470" s="357"/>
      <c r="W470" s="357"/>
      <c r="X470" s="357"/>
      <c r="Y470" s="357"/>
      <c r="Z470" s="357"/>
    </row>
    <row r="471" ht="12.75" customHeight="1">
      <c r="A471" s="357"/>
      <c r="B471" s="357"/>
      <c r="C471" s="357"/>
      <c r="D471" s="357"/>
      <c r="E471" s="357"/>
      <c r="F471" s="357"/>
      <c r="G471" s="357"/>
      <c r="H471" s="357"/>
      <c r="I471" s="357"/>
      <c r="J471" s="357"/>
      <c r="K471" s="357"/>
      <c r="L471" s="357"/>
      <c r="M471" s="357"/>
      <c r="N471" s="357"/>
      <c r="O471" s="357"/>
      <c r="P471" s="357"/>
      <c r="Q471" s="357"/>
      <c r="R471" s="357"/>
      <c r="S471" s="357"/>
      <c r="T471" s="357"/>
      <c r="U471" s="357"/>
      <c r="V471" s="357"/>
      <c r="W471" s="357"/>
      <c r="X471" s="357"/>
      <c r="Y471" s="357"/>
      <c r="Z471" s="357"/>
    </row>
    <row r="472" ht="12.75" customHeight="1">
      <c r="A472" s="357"/>
      <c r="B472" s="357"/>
      <c r="C472" s="357"/>
      <c r="D472" s="357"/>
      <c r="E472" s="357"/>
      <c r="F472" s="357"/>
      <c r="G472" s="357"/>
      <c r="H472" s="357"/>
      <c r="I472" s="357"/>
      <c r="J472" s="357"/>
      <c r="K472" s="357"/>
      <c r="L472" s="357"/>
      <c r="M472" s="357"/>
      <c r="N472" s="357"/>
      <c r="O472" s="357"/>
      <c r="P472" s="357"/>
      <c r="Q472" s="357"/>
      <c r="R472" s="357"/>
      <c r="S472" s="357"/>
      <c r="T472" s="357"/>
      <c r="U472" s="357"/>
      <c r="V472" s="357"/>
      <c r="W472" s="357"/>
      <c r="X472" s="357"/>
      <c r="Y472" s="357"/>
      <c r="Z472" s="357"/>
    </row>
    <row r="473" ht="12.75" customHeight="1">
      <c r="A473" s="357"/>
      <c r="B473" s="357"/>
      <c r="C473" s="357"/>
      <c r="D473" s="357"/>
      <c r="E473" s="357"/>
      <c r="F473" s="357"/>
      <c r="G473" s="357"/>
      <c r="H473" s="357"/>
      <c r="I473" s="357"/>
      <c r="J473" s="357"/>
      <c r="K473" s="357"/>
      <c r="L473" s="357"/>
      <c r="M473" s="357"/>
      <c r="N473" s="357"/>
      <c r="O473" s="357"/>
      <c r="P473" s="357"/>
      <c r="Q473" s="357"/>
      <c r="R473" s="357"/>
      <c r="S473" s="357"/>
      <c r="T473" s="357"/>
      <c r="U473" s="357"/>
      <c r="V473" s="357"/>
      <c r="W473" s="357"/>
      <c r="X473" s="357"/>
      <c r="Y473" s="357"/>
      <c r="Z473" s="357"/>
    </row>
    <row r="474" ht="12.75" customHeight="1">
      <c r="A474" s="357"/>
      <c r="B474" s="357"/>
      <c r="C474" s="357"/>
      <c r="D474" s="357"/>
      <c r="E474" s="357"/>
      <c r="F474" s="357"/>
      <c r="G474" s="357"/>
      <c r="H474" s="357"/>
      <c r="I474" s="357"/>
      <c r="J474" s="357"/>
      <c r="K474" s="357"/>
      <c r="L474" s="357"/>
      <c r="M474" s="357"/>
      <c r="N474" s="357"/>
      <c r="O474" s="357"/>
      <c r="P474" s="357"/>
      <c r="Q474" s="357"/>
      <c r="R474" s="357"/>
      <c r="S474" s="357"/>
      <c r="T474" s="357"/>
      <c r="U474" s="357"/>
      <c r="V474" s="357"/>
      <c r="W474" s="357"/>
      <c r="X474" s="357"/>
      <c r="Y474" s="357"/>
      <c r="Z474" s="357"/>
    </row>
    <row r="475" ht="12.75" customHeight="1">
      <c r="A475" s="357"/>
      <c r="B475" s="357"/>
      <c r="C475" s="357"/>
      <c r="D475" s="357"/>
      <c r="E475" s="357"/>
      <c r="F475" s="357"/>
      <c r="G475" s="357"/>
      <c r="H475" s="357"/>
      <c r="I475" s="357"/>
      <c r="J475" s="357"/>
      <c r="K475" s="357"/>
      <c r="L475" s="357"/>
      <c r="M475" s="357"/>
      <c r="N475" s="357"/>
      <c r="O475" s="357"/>
      <c r="P475" s="357"/>
      <c r="Q475" s="357"/>
      <c r="R475" s="357"/>
      <c r="S475" s="357"/>
      <c r="T475" s="357"/>
      <c r="U475" s="357"/>
      <c r="V475" s="357"/>
      <c r="W475" s="357"/>
      <c r="X475" s="357"/>
      <c r="Y475" s="357"/>
      <c r="Z475" s="357"/>
    </row>
    <row r="476" ht="12.75" customHeight="1">
      <c r="A476" s="357"/>
      <c r="B476" s="357"/>
      <c r="C476" s="357"/>
      <c r="D476" s="357"/>
      <c r="E476" s="357"/>
      <c r="F476" s="357"/>
      <c r="G476" s="357"/>
      <c r="H476" s="357"/>
      <c r="I476" s="357"/>
      <c r="J476" s="357"/>
      <c r="K476" s="357"/>
      <c r="L476" s="357"/>
      <c r="M476" s="357"/>
      <c r="N476" s="357"/>
      <c r="O476" s="357"/>
      <c r="P476" s="357"/>
      <c r="Q476" s="357"/>
      <c r="R476" s="357"/>
      <c r="S476" s="357"/>
      <c r="T476" s="357"/>
      <c r="U476" s="357"/>
      <c r="V476" s="357"/>
      <c r="W476" s="357"/>
      <c r="X476" s="357"/>
      <c r="Y476" s="357"/>
      <c r="Z476" s="357"/>
    </row>
    <row r="477" ht="12.75" customHeight="1">
      <c r="A477" s="357"/>
      <c r="B477" s="357"/>
      <c r="C477" s="357"/>
      <c r="D477" s="357"/>
      <c r="E477" s="357"/>
      <c r="F477" s="357"/>
      <c r="G477" s="357"/>
      <c r="H477" s="357"/>
      <c r="I477" s="357"/>
      <c r="J477" s="357"/>
      <c r="K477" s="357"/>
      <c r="L477" s="357"/>
      <c r="M477" s="357"/>
      <c r="N477" s="357"/>
      <c r="O477" s="357"/>
      <c r="P477" s="357"/>
      <c r="Q477" s="357"/>
      <c r="R477" s="357"/>
      <c r="S477" s="357"/>
      <c r="T477" s="357"/>
      <c r="U477" s="357"/>
      <c r="V477" s="357"/>
      <c r="W477" s="357"/>
      <c r="X477" s="357"/>
      <c r="Y477" s="357"/>
      <c r="Z477" s="357"/>
    </row>
    <row r="478" ht="12.75" customHeight="1">
      <c r="A478" s="357"/>
      <c r="B478" s="357"/>
      <c r="C478" s="357"/>
      <c r="D478" s="357"/>
      <c r="E478" s="357"/>
      <c r="F478" s="357"/>
      <c r="G478" s="357"/>
      <c r="H478" s="357"/>
      <c r="I478" s="357"/>
      <c r="J478" s="357"/>
      <c r="K478" s="357"/>
      <c r="L478" s="357"/>
      <c r="M478" s="357"/>
      <c r="N478" s="357"/>
      <c r="O478" s="357"/>
      <c r="P478" s="357"/>
      <c r="Q478" s="357"/>
      <c r="R478" s="357"/>
      <c r="S478" s="357"/>
      <c r="T478" s="357"/>
      <c r="U478" s="357"/>
      <c r="V478" s="357"/>
      <c r="W478" s="357"/>
      <c r="X478" s="357"/>
      <c r="Y478" s="357"/>
      <c r="Z478" s="357"/>
    </row>
    <row r="479" ht="12.75" customHeight="1">
      <c r="A479" s="357"/>
      <c r="B479" s="357"/>
      <c r="C479" s="357"/>
      <c r="D479" s="357"/>
      <c r="E479" s="357"/>
      <c r="F479" s="357"/>
      <c r="G479" s="357"/>
      <c r="H479" s="357"/>
      <c r="I479" s="357"/>
      <c r="J479" s="357"/>
      <c r="K479" s="357"/>
      <c r="L479" s="357"/>
      <c r="M479" s="357"/>
      <c r="N479" s="357"/>
      <c r="O479" s="357"/>
      <c r="P479" s="357"/>
      <c r="Q479" s="357"/>
      <c r="R479" s="357"/>
      <c r="S479" s="357"/>
      <c r="T479" s="357"/>
      <c r="U479" s="357"/>
      <c r="V479" s="357"/>
      <c r="W479" s="357"/>
      <c r="X479" s="357"/>
      <c r="Y479" s="357"/>
      <c r="Z479" s="357"/>
    </row>
    <row r="480" ht="12.75" customHeight="1">
      <c r="A480" s="357"/>
      <c r="B480" s="357"/>
      <c r="C480" s="357"/>
      <c r="D480" s="357"/>
      <c r="E480" s="357"/>
      <c r="F480" s="357"/>
      <c r="G480" s="357"/>
      <c r="H480" s="357"/>
      <c r="I480" s="357"/>
      <c r="J480" s="357"/>
      <c r="K480" s="357"/>
      <c r="L480" s="357"/>
      <c r="M480" s="357"/>
      <c r="N480" s="357"/>
      <c r="O480" s="357"/>
      <c r="P480" s="357"/>
      <c r="Q480" s="357"/>
      <c r="R480" s="357"/>
      <c r="S480" s="357"/>
      <c r="T480" s="357"/>
      <c r="U480" s="357"/>
      <c r="V480" s="357"/>
      <c r="W480" s="357"/>
      <c r="X480" s="357"/>
      <c r="Y480" s="357"/>
      <c r="Z480" s="357"/>
    </row>
    <row r="481" ht="12.75" customHeight="1">
      <c r="A481" s="357"/>
      <c r="B481" s="357"/>
      <c r="C481" s="357"/>
      <c r="D481" s="357"/>
      <c r="E481" s="357"/>
      <c r="F481" s="357"/>
      <c r="G481" s="357"/>
      <c r="H481" s="357"/>
      <c r="I481" s="357"/>
      <c r="J481" s="357"/>
      <c r="K481" s="357"/>
      <c r="L481" s="357"/>
      <c r="M481" s="357"/>
      <c r="N481" s="357"/>
      <c r="O481" s="357"/>
      <c r="P481" s="357"/>
      <c r="Q481" s="357"/>
      <c r="R481" s="357"/>
      <c r="S481" s="357"/>
      <c r="T481" s="357"/>
      <c r="U481" s="357"/>
      <c r="V481" s="357"/>
      <c r="W481" s="357"/>
      <c r="X481" s="357"/>
      <c r="Y481" s="357"/>
      <c r="Z481" s="357"/>
    </row>
    <row r="482" ht="12.75" customHeight="1">
      <c r="A482" s="357"/>
      <c r="B482" s="357"/>
      <c r="C482" s="357"/>
      <c r="D482" s="357"/>
      <c r="E482" s="357"/>
      <c r="F482" s="357"/>
      <c r="G482" s="357"/>
      <c r="H482" s="357"/>
      <c r="I482" s="357"/>
      <c r="J482" s="357"/>
      <c r="K482" s="357"/>
      <c r="L482" s="357"/>
      <c r="M482" s="357"/>
      <c r="N482" s="357"/>
      <c r="O482" s="357"/>
      <c r="P482" s="357"/>
      <c r="Q482" s="357"/>
      <c r="R482" s="357"/>
      <c r="S482" s="357"/>
      <c r="T482" s="357"/>
      <c r="U482" s="357"/>
      <c r="V482" s="357"/>
      <c r="W482" s="357"/>
      <c r="X482" s="357"/>
      <c r="Y482" s="357"/>
      <c r="Z482" s="357"/>
    </row>
    <row r="483" ht="12.75" customHeight="1">
      <c r="A483" s="357"/>
      <c r="B483" s="357"/>
      <c r="C483" s="357"/>
      <c r="D483" s="357"/>
      <c r="E483" s="357"/>
      <c r="F483" s="357"/>
      <c r="G483" s="357"/>
      <c r="H483" s="357"/>
      <c r="I483" s="357"/>
      <c r="J483" s="357"/>
      <c r="K483" s="357"/>
      <c r="L483" s="357"/>
      <c r="M483" s="357"/>
      <c r="N483" s="357"/>
      <c r="O483" s="357"/>
      <c r="P483" s="357"/>
      <c r="Q483" s="357"/>
      <c r="R483" s="357"/>
      <c r="S483" s="357"/>
      <c r="T483" s="357"/>
      <c r="U483" s="357"/>
      <c r="V483" s="357"/>
      <c r="W483" s="357"/>
      <c r="X483" s="357"/>
      <c r="Y483" s="357"/>
      <c r="Z483" s="357"/>
    </row>
    <row r="484" ht="12.75" customHeight="1">
      <c r="A484" s="357"/>
      <c r="B484" s="357"/>
      <c r="C484" s="357"/>
      <c r="D484" s="357"/>
      <c r="E484" s="357"/>
      <c r="F484" s="357"/>
      <c r="G484" s="357"/>
      <c r="H484" s="357"/>
      <c r="I484" s="357"/>
      <c r="J484" s="357"/>
      <c r="K484" s="357"/>
      <c r="L484" s="357"/>
      <c r="M484" s="357"/>
      <c r="N484" s="357"/>
      <c r="O484" s="357"/>
      <c r="P484" s="357"/>
      <c r="Q484" s="357"/>
      <c r="R484" s="357"/>
      <c r="S484" s="357"/>
      <c r="T484" s="357"/>
      <c r="U484" s="357"/>
      <c r="V484" s="357"/>
      <c r="W484" s="357"/>
      <c r="X484" s="357"/>
      <c r="Y484" s="357"/>
      <c r="Z484" s="357"/>
    </row>
    <row r="485" ht="12.75" customHeight="1">
      <c r="A485" s="357"/>
      <c r="B485" s="357"/>
      <c r="C485" s="357"/>
      <c r="D485" s="357"/>
      <c r="E485" s="357"/>
      <c r="F485" s="357"/>
      <c r="G485" s="357"/>
      <c r="H485" s="357"/>
      <c r="I485" s="357"/>
      <c r="J485" s="357"/>
      <c r="K485" s="357"/>
      <c r="L485" s="357"/>
      <c r="M485" s="357"/>
      <c r="N485" s="357"/>
      <c r="O485" s="357"/>
      <c r="P485" s="357"/>
      <c r="Q485" s="357"/>
      <c r="R485" s="357"/>
      <c r="S485" s="357"/>
      <c r="T485" s="357"/>
      <c r="U485" s="357"/>
      <c r="V485" s="357"/>
      <c r="W485" s="357"/>
      <c r="X485" s="357"/>
      <c r="Y485" s="357"/>
      <c r="Z485" s="357"/>
    </row>
    <row r="486" ht="12.75" customHeight="1">
      <c r="A486" s="357"/>
      <c r="B486" s="357"/>
      <c r="C486" s="357"/>
      <c r="D486" s="357"/>
      <c r="E486" s="357"/>
      <c r="F486" s="357"/>
      <c r="G486" s="357"/>
      <c r="H486" s="357"/>
      <c r="I486" s="357"/>
      <c r="J486" s="357"/>
      <c r="K486" s="357"/>
      <c r="L486" s="357"/>
      <c r="M486" s="357"/>
      <c r="N486" s="357"/>
      <c r="O486" s="357"/>
      <c r="P486" s="357"/>
      <c r="Q486" s="357"/>
      <c r="R486" s="357"/>
      <c r="S486" s="357"/>
      <c r="T486" s="357"/>
      <c r="U486" s="357"/>
      <c r="V486" s="357"/>
      <c r="W486" s="357"/>
      <c r="X486" s="357"/>
      <c r="Y486" s="357"/>
      <c r="Z486" s="357"/>
    </row>
    <row r="487" ht="12.75" customHeight="1">
      <c r="A487" s="357"/>
      <c r="B487" s="357"/>
      <c r="C487" s="357"/>
      <c r="D487" s="357"/>
      <c r="E487" s="357"/>
      <c r="F487" s="357"/>
      <c r="G487" s="357"/>
      <c r="H487" s="357"/>
      <c r="I487" s="357"/>
      <c r="J487" s="357"/>
      <c r="K487" s="357"/>
      <c r="L487" s="357"/>
      <c r="M487" s="357"/>
      <c r="N487" s="357"/>
      <c r="O487" s="357"/>
      <c r="P487" s="357"/>
      <c r="Q487" s="357"/>
      <c r="R487" s="357"/>
      <c r="S487" s="357"/>
      <c r="T487" s="357"/>
      <c r="U487" s="357"/>
      <c r="V487" s="357"/>
      <c r="W487" s="357"/>
      <c r="X487" s="357"/>
      <c r="Y487" s="357"/>
      <c r="Z487" s="357"/>
    </row>
    <row r="488" ht="12.75" customHeight="1">
      <c r="A488" s="357"/>
      <c r="B488" s="357"/>
      <c r="C488" s="357"/>
      <c r="D488" s="357"/>
      <c r="E488" s="357"/>
      <c r="F488" s="357"/>
      <c r="G488" s="357"/>
      <c r="H488" s="357"/>
      <c r="I488" s="357"/>
      <c r="J488" s="357"/>
      <c r="K488" s="357"/>
      <c r="L488" s="357"/>
      <c r="M488" s="357"/>
      <c r="N488" s="357"/>
      <c r="O488" s="357"/>
      <c r="P488" s="357"/>
      <c r="Q488" s="357"/>
      <c r="R488" s="357"/>
      <c r="S488" s="357"/>
      <c r="T488" s="357"/>
      <c r="U488" s="357"/>
      <c r="V488" s="357"/>
      <c r="W488" s="357"/>
      <c r="X488" s="357"/>
      <c r="Y488" s="357"/>
      <c r="Z488" s="357"/>
    </row>
    <row r="489" ht="12.75" customHeight="1">
      <c r="A489" s="357"/>
      <c r="B489" s="357"/>
      <c r="C489" s="357"/>
      <c r="D489" s="357"/>
      <c r="E489" s="357"/>
      <c r="F489" s="357"/>
      <c r="G489" s="357"/>
      <c r="H489" s="357"/>
      <c r="I489" s="357"/>
      <c r="J489" s="357"/>
      <c r="K489" s="357"/>
      <c r="L489" s="357"/>
      <c r="M489" s="357"/>
      <c r="N489" s="357"/>
      <c r="O489" s="357"/>
      <c r="P489" s="357"/>
      <c r="Q489" s="357"/>
      <c r="R489" s="357"/>
      <c r="S489" s="357"/>
      <c r="T489" s="357"/>
      <c r="U489" s="357"/>
      <c r="V489" s="357"/>
      <c r="W489" s="357"/>
      <c r="X489" s="357"/>
      <c r="Y489" s="357"/>
      <c r="Z489" s="357"/>
    </row>
    <row r="490" ht="12.75" customHeight="1">
      <c r="A490" s="357"/>
      <c r="B490" s="357"/>
      <c r="C490" s="357"/>
      <c r="D490" s="357"/>
      <c r="E490" s="357"/>
      <c r="F490" s="357"/>
      <c r="G490" s="357"/>
      <c r="H490" s="357"/>
      <c r="I490" s="357"/>
      <c r="J490" s="357"/>
      <c r="K490" s="357"/>
      <c r="L490" s="357"/>
      <c r="M490" s="357"/>
      <c r="N490" s="357"/>
      <c r="O490" s="357"/>
      <c r="P490" s="357"/>
      <c r="Q490" s="357"/>
      <c r="R490" s="357"/>
      <c r="S490" s="357"/>
      <c r="T490" s="357"/>
      <c r="U490" s="357"/>
      <c r="V490" s="357"/>
      <c r="W490" s="357"/>
      <c r="X490" s="357"/>
      <c r="Y490" s="357"/>
      <c r="Z490" s="357"/>
    </row>
    <row r="491" ht="12.75" customHeight="1">
      <c r="A491" s="357"/>
      <c r="B491" s="357"/>
      <c r="C491" s="357"/>
      <c r="D491" s="357"/>
      <c r="E491" s="357"/>
      <c r="F491" s="357"/>
      <c r="G491" s="357"/>
      <c r="H491" s="357"/>
      <c r="I491" s="357"/>
      <c r="J491" s="357"/>
      <c r="K491" s="357"/>
      <c r="L491" s="357"/>
      <c r="M491" s="357"/>
      <c r="N491" s="357"/>
      <c r="O491" s="357"/>
      <c r="P491" s="357"/>
      <c r="Q491" s="357"/>
      <c r="R491" s="357"/>
      <c r="S491" s="357"/>
      <c r="T491" s="357"/>
      <c r="U491" s="357"/>
      <c r="V491" s="357"/>
      <c r="W491" s="357"/>
      <c r="X491" s="357"/>
      <c r="Y491" s="357"/>
      <c r="Z491" s="357"/>
    </row>
    <row r="492" ht="12.75" customHeight="1">
      <c r="A492" s="357"/>
      <c r="B492" s="357"/>
      <c r="C492" s="357"/>
      <c r="D492" s="357"/>
      <c r="E492" s="357"/>
      <c r="F492" s="357"/>
      <c r="G492" s="357"/>
      <c r="H492" s="357"/>
      <c r="I492" s="357"/>
      <c r="J492" s="357"/>
      <c r="K492" s="357"/>
      <c r="L492" s="357"/>
      <c r="M492" s="357"/>
      <c r="N492" s="357"/>
      <c r="O492" s="357"/>
      <c r="P492" s="357"/>
      <c r="Q492" s="357"/>
      <c r="R492" s="357"/>
      <c r="S492" s="357"/>
      <c r="T492" s="357"/>
      <c r="U492" s="357"/>
      <c r="V492" s="357"/>
      <c r="W492" s="357"/>
      <c r="X492" s="357"/>
      <c r="Y492" s="357"/>
      <c r="Z492" s="357"/>
    </row>
    <row r="493" ht="12.75" customHeight="1">
      <c r="A493" s="357"/>
      <c r="B493" s="357"/>
      <c r="C493" s="357"/>
      <c r="D493" s="357"/>
      <c r="E493" s="357"/>
      <c r="F493" s="357"/>
      <c r="G493" s="357"/>
      <c r="H493" s="357"/>
      <c r="I493" s="357"/>
      <c r="J493" s="357"/>
      <c r="K493" s="357"/>
      <c r="L493" s="357"/>
      <c r="M493" s="357"/>
      <c r="N493" s="357"/>
      <c r="O493" s="357"/>
      <c r="P493" s="357"/>
      <c r="Q493" s="357"/>
      <c r="R493" s="357"/>
      <c r="S493" s="357"/>
      <c r="T493" s="357"/>
      <c r="U493" s="357"/>
      <c r="V493" s="357"/>
      <c r="W493" s="357"/>
      <c r="X493" s="357"/>
      <c r="Y493" s="357"/>
      <c r="Z493" s="357"/>
    </row>
    <row r="494" ht="12.75" customHeight="1">
      <c r="A494" s="357"/>
      <c r="B494" s="357"/>
      <c r="C494" s="357"/>
      <c r="D494" s="357"/>
      <c r="E494" s="357"/>
      <c r="F494" s="357"/>
      <c r="G494" s="357"/>
      <c r="H494" s="357"/>
      <c r="I494" s="357"/>
      <c r="J494" s="357"/>
      <c r="K494" s="357"/>
      <c r="L494" s="357"/>
      <c r="M494" s="357"/>
      <c r="N494" s="357"/>
      <c r="O494" s="357"/>
      <c r="P494" s="357"/>
      <c r="Q494" s="357"/>
      <c r="R494" s="357"/>
      <c r="S494" s="357"/>
      <c r="T494" s="357"/>
      <c r="U494" s="357"/>
      <c r="V494" s="357"/>
      <c r="W494" s="357"/>
      <c r="X494" s="357"/>
      <c r="Y494" s="357"/>
      <c r="Z494" s="357"/>
    </row>
    <row r="495" ht="12.75" customHeight="1">
      <c r="A495" s="357"/>
      <c r="B495" s="357"/>
      <c r="C495" s="357"/>
      <c r="D495" s="357"/>
      <c r="E495" s="357"/>
      <c r="F495" s="357"/>
      <c r="G495" s="357"/>
      <c r="H495" s="357"/>
      <c r="I495" s="357"/>
      <c r="J495" s="357"/>
      <c r="K495" s="357"/>
      <c r="L495" s="357"/>
      <c r="M495" s="357"/>
      <c r="N495" s="357"/>
      <c r="O495" s="357"/>
      <c r="P495" s="357"/>
      <c r="Q495" s="357"/>
      <c r="R495" s="357"/>
      <c r="S495" s="357"/>
      <c r="T495" s="357"/>
      <c r="U495" s="357"/>
      <c r="V495" s="357"/>
      <c r="W495" s="357"/>
      <c r="X495" s="357"/>
      <c r="Y495" s="357"/>
      <c r="Z495" s="357"/>
    </row>
    <row r="496" ht="12.75" customHeight="1">
      <c r="A496" s="357"/>
      <c r="B496" s="357"/>
      <c r="C496" s="357"/>
      <c r="D496" s="357"/>
      <c r="E496" s="357"/>
      <c r="F496" s="357"/>
      <c r="G496" s="357"/>
      <c r="H496" s="357"/>
      <c r="I496" s="357"/>
      <c r="J496" s="357"/>
      <c r="K496" s="357"/>
      <c r="L496" s="357"/>
      <c r="M496" s="357"/>
      <c r="N496" s="357"/>
      <c r="O496" s="357"/>
      <c r="P496" s="357"/>
      <c r="Q496" s="357"/>
      <c r="R496" s="357"/>
      <c r="S496" s="357"/>
      <c r="T496" s="357"/>
      <c r="U496" s="357"/>
      <c r="V496" s="357"/>
      <c r="W496" s="357"/>
      <c r="X496" s="357"/>
      <c r="Y496" s="357"/>
      <c r="Z496" s="357"/>
    </row>
    <row r="497" ht="12.75" customHeight="1">
      <c r="A497" s="357"/>
      <c r="B497" s="357"/>
      <c r="C497" s="357"/>
      <c r="D497" s="357"/>
      <c r="E497" s="357"/>
      <c r="F497" s="357"/>
      <c r="G497" s="357"/>
      <c r="H497" s="357"/>
      <c r="I497" s="357"/>
      <c r="J497" s="357"/>
      <c r="K497" s="357"/>
      <c r="L497" s="357"/>
      <c r="M497" s="357"/>
      <c r="N497" s="357"/>
      <c r="O497" s="357"/>
      <c r="P497" s="357"/>
      <c r="Q497" s="357"/>
      <c r="R497" s="357"/>
      <c r="S497" s="357"/>
      <c r="T497" s="357"/>
      <c r="U497" s="357"/>
      <c r="V497" s="357"/>
      <c r="W497" s="357"/>
      <c r="X497" s="357"/>
      <c r="Y497" s="357"/>
      <c r="Z497" s="357"/>
    </row>
    <row r="498" ht="12.75" customHeight="1">
      <c r="A498" s="357"/>
      <c r="B498" s="357"/>
      <c r="C498" s="357"/>
      <c r="D498" s="357"/>
      <c r="E498" s="357"/>
      <c r="F498" s="357"/>
      <c r="G498" s="357"/>
      <c r="H498" s="357"/>
      <c r="I498" s="357"/>
      <c r="J498" s="357"/>
      <c r="K498" s="357"/>
      <c r="L498" s="357"/>
      <c r="M498" s="357"/>
      <c r="N498" s="357"/>
      <c r="O498" s="357"/>
      <c r="P498" s="357"/>
      <c r="Q498" s="357"/>
      <c r="R498" s="357"/>
      <c r="S498" s="357"/>
      <c r="T498" s="357"/>
      <c r="U498" s="357"/>
      <c r="V498" s="357"/>
      <c r="W498" s="357"/>
      <c r="X498" s="357"/>
      <c r="Y498" s="357"/>
      <c r="Z498" s="357"/>
    </row>
    <row r="499" ht="12.75" customHeight="1">
      <c r="A499" s="357"/>
      <c r="B499" s="357"/>
      <c r="C499" s="357"/>
      <c r="D499" s="357"/>
      <c r="E499" s="357"/>
      <c r="F499" s="357"/>
      <c r="G499" s="357"/>
      <c r="H499" s="357"/>
      <c r="I499" s="357"/>
      <c r="J499" s="357"/>
      <c r="K499" s="357"/>
      <c r="L499" s="357"/>
      <c r="M499" s="357"/>
      <c r="N499" s="357"/>
      <c r="O499" s="357"/>
      <c r="P499" s="357"/>
      <c r="Q499" s="357"/>
      <c r="R499" s="357"/>
      <c r="S499" s="357"/>
      <c r="T499" s="357"/>
      <c r="U499" s="357"/>
      <c r="V499" s="357"/>
      <c r="W499" s="357"/>
      <c r="X499" s="357"/>
      <c r="Y499" s="357"/>
      <c r="Z499" s="357"/>
    </row>
    <row r="500" ht="12.75" customHeight="1">
      <c r="A500" s="357"/>
      <c r="B500" s="357"/>
      <c r="C500" s="357"/>
      <c r="D500" s="357"/>
      <c r="E500" s="357"/>
      <c r="F500" s="357"/>
      <c r="G500" s="357"/>
      <c r="H500" s="357"/>
      <c r="I500" s="357"/>
      <c r="J500" s="357"/>
      <c r="K500" s="357"/>
      <c r="L500" s="357"/>
      <c r="M500" s="357"/>
      <c r="N500" s="357"/>
      <c r="O500" s="357"/>
      <c r="P500" s="357"/>
      <c r="Q500" s="357"/>
      <c r="R500" s="357"/>
      <c r="S500" s="357"/>
      <c r="T500" s="357"/>
      <c r="U500" s="357"/>
      <c r="V500" s="357"/>
      <c r="W500" s="357"/>
      <c r="X500" s="357"/>
      <c r="Y500" s="357"/>
      <c r="Z500" s="357"/>
    </row>
    <row r="501" ht="12.75" customHeight="1">
      <c r="A501" s="357"/>
      <c r="B501" s="357"/>
      <c r="C501" s="357"/>
      <c r="D501" s="357"/>
      <c r="E501" s="357"/>
      <c r="F501" s="357"/>
      <c r="G501" s="357"/>
      <c r="H501" s="357"/>
      <c r="I501" s="357"/>
      <c r="J501" s="357"/>
      <c r="K501" s="357"/>
      <c r="L501" s="357"/>
      <c r="M501" s="357"/>
      <c r="N501" s="357"/>
      <c r="O501" s="357"/>
      <c r="P501" s="357"/>
      <c r="Q501" s="357"/>
      <c r="R501" s="357"/>
      <c r="S501" s="357"/>
      <c r="T501" s="357"/>
      <c r="U501" s="357"/>
      <c r="V501" s="357"/>
      <c r="W501" s="357"/>
      <c r="X501" s="357"/>
      <c r="Y501" s="357"/>
      <c r="Z501" s="357"/>
    </row>
    <row r="502" ht="12.75" customHeight="1">
      <c r="A502" s="357"/>
      <c r="B502" s="357"/>
      <c r="C502" s="357"/>
      <c r="D502" s="357"/>
      <c r="E502" s="357"/>
      <c r="F502" s="357"/>
      <c r="G502" s="357"/>
      <c r="H502" s="357"/>
      <c r="I502" s="357"/>
      <c r="J502" s="357"/>
      <c r="K502" s="357"/>
      <c r="L502" s="357"/>
      <c r="M502" s="357"/>
      <c r="N502" s="357"/>
      <c r="O502" s="357"/>
      <c r="P502" s="357"/>
      <c r="Q502" s="357"/>
      <c r="R502" s="357"/>
      <c r="S502" s="357"/>
      <c r="T502" s="357"/>
      <c r="U502" s="357"/>
      <c r="V502" s="357"/>
      <c r="W502" s="357"/>
      <c r="X502" s="357"/>
      <c r="Y502" s="357"/>
      <c r="Z502" s="357"/>
    </row>
    <row r="503" ht="12.75" customHeight="1">
      <c r="A503" s="357"/>
      <c r="B503" s="357"/>
      <c r="C503" s="357"/>
      <c r="D503" s="357"/>
      <c r="E503" s="357"/>
      <c r="F503" s="357"/>
      <c r="G503" s="357"/>
      <c r="H503" s="357"/>
      <c r="I503" s="357"/>
      <c r="J503" s="357"/>
      <c r="K503" s="357"/>
      <c r="L503" s="357"/>
      <c r="M503" s="357"/>
      <c r="N503" s="357"/>
      <c r="O503" s="357"/>
      <c r="P503" s="357"/>
      <c r="Q503" s="357"/>
      <c r="R503" s="357"/>
      <c r="S503" s="357"/>
      <c r="T503" s="357"/>
      <c r="U503" s="357"/>
      <c r="V503" s="357"/>
      <c r="W503" s="357"/>
      <c r="X503" s="357"/>
      <c r="Y503" s="357"/>
      <c r="Z503" s="357"/>
    </row>
    <row r="504" ht="12.75" customHeight="1">
      <c r="A504" s="357"/>
      <c r="B504" s="357"/>
      <c r="C504" s="357"/>
      <c r="D504" s="357"/>
      <c r="E504" s="357"/>
      <c r="F504" s="357"/>
      <c r="G504" s="357"/>
      <c r="H504" s="357"/>
      <c r="I504" s="357"/>
      <c r="J504" s="357"/>
      <c r="K504" s="357"/>
      <c r="L504" s="357"/>
      <c r="M504" s="357"/>
      <c r="N504" s="357"/>
      <c r="O504" s="357"/>
      <c r="P504" s="357"/>
      <c r="Q504" s="357"/>
      <c r="R504" s="357"/>
      <c r="S504" s="357"/>
      <c r="T504" s="357"/>
      <c r="U504" s="357"/>
      <c r="V504" s="357"/>
      <c r="W504" s="357"/>
      <c r="X504" s="357"/>
      <c r="Y504" s="357"/>
      <c r="Z504" s="357"/>
    </row>
    <row r="505" ht="12.75" customHeight="1">
      <c r="A505" s="357"/>
      <c r="B505" s="357"/>
      <c r="C505" s="357"/>
      <c r="D505" s="357"/>
      <c r="E505" s="357"/>
      <c r="F505" s="357"/>
      <c r="G505" s="357"/>
      <c r="H505" s="357"/>
      <c r="I505" s="357"/>
      <c r="J505" s="357"/>
      <c r="K505" s="357"/>
      <c r="L505" s="357"/>
      <c r="M505" s="357"/>
      <c r="N505" s="357"/>
      <c r="O505" s="357"/>
      <c r="P505" s="357"/>
      <c r="Q505" s="357"/>
      <c r="R505" s="357"/>
      <c r="S505" s="357"/>
      <c r="T505" s="357"/>
      <c r="U505" s="357"/>
      <c r="V505" s="357"/>
      <c r="W505" s="357"/>
      <c r="X505" s="357"/>
      <c r="Y505" s="357"/>
      <c r="Z505" s="357"/>
    </row>
    <row r="506" ht="12.75" customHeight="1">
      <c r="A506" s="357"/>
      <c r="B506" s="357"/>
      <c r="C506" s="357"/>
      <c r="D506" s="357"/>
      <c r="E506" s="357"/>
      <c r="F506" s="357"/>
      <c r="G506" s="357"/>
      <c r="H506" s="357"/>
      <c r="I506" s="357"/>
      <c r="J506" s="357"/>
      <c r="K506" s="357"/>
      <c r="L506" s="357"/>
      <c r="M506" s="357"/>
      <c r="N506" s="357"/>
      <c r="O506" s="357"/>
      <c r="P506" s="357"/>
      <c r="Q506" s="357"/>
      <c r="R506" s="357"/>
      <c r="S506" s="357"/>
      <c r="T506" s="357"/>
      <c r="U506" s="357"/>
      <c r="V506" s="357"/>
      <c r="W506" s="357"/>
      <c r="X506" s="357"/>
      <c r="Y506" s="357"/>
      <c r="Z506" s="357"/>
    </row>
    <row r="507" ht="12.75" customHeight="1">
      <c r="A507" s="357"/>
      <c r="B507" s="357"/>
      <c r="C507" s="357"/>
      <c r="D507" s="357"/>
      <c r="E507" s="357"/>
      <c r="F507" s="357"/>
      <c r="G507" s="357"/>
      <c r="H507" s="357"/>
      <c r="I507" s="357"/>
      <c r="J507" s="357"/>
      <c r="K507" s="357"/>
      <c r="L507" s="357"/>
      <c r="M507" s="357"/>
      <c r="N507" s="357"/>
      <c r="O507" s="357"/>
      <c r="P507" s="357"/>
      <c r="Q507" s="357"/>
      <c r="R507" s="357"/>
      <c r="S507" s="357"/>
      <c r="T507" s="357"/>
      <c r="U507" s="357"/>
      <c r="V507" s="357"/>
      <c r="W507" s="357"/>
      <c r="X507" s="357"/>
      <c r="Y507" s="357"/>
      <c r="Z507" s="357"/>
    </row>
    <row r="508" ht="12.75" customHeight="1">
      <c r="A508" s="357"/>
      <c r="B508" s="357"/>
      <c r="C508" s="357"/>
      <c r="D508" s="357"/>
      <c r="E508" s="357"/>
      <c r="F508" s="357"/>
      <c r="G508" s="357"/>
      <c r="H508" s="357"/>
      <c r="I508" s="357"/>
      <c r="J508" s="357"/>
      <c r="K508" s="357"/>
      <c r="L508" s="357"/>
      <c r="M508" s="357"/>
      <c r="N508" s="357"/>
      <c r="O508" s="357"/>
      <c r="P508" s="357"/>
      <c r="Q508" s="357"/>
      <c r="R508" s="357"/>
      <c r="S508" s="357"/>
      <c r="T508" s="357"/>
      <c r="U508" s="357"/>
      <c r="V508" s="357"/>
      <c r="W508" s="357"/>
      <c r="X508" s="357"/>
      <c r="Y508" s="357"/>
      <c r="Z508" s="357"/>
    </row>
    <row r="509" ht="12.75" customHeight="1">
      <c r="A509" s="357"/>
      <c r="B509" s="357"/>
      <c r="C509" s="357"/>
      <c r="D509" s="357"/>
      <c r="E509" s="357"/>
      <c r="F509" s="357"/>
      <c r="G509" s="357"/>
      <c r="H509" s="357"/>
      <c r="I509" s="357"/>
      <c r="J509" s="357"/>
      <c r="K509" s="357"/>
      <c r="L509" s="357"/>
      <c r="M509" s="357"/>
      <c r="N509" s="357"/>
      <c r="O509" s="357"/>
      <c r="P509" s="357"/>
      <c r="Q509" s="357"/>
      <c r="R509" s="357"/>
      <c r="S509" s="357"/>
      <c r="T509" s="357"/>
      <c r="U509" s="357"/>
      <c r="V509" s="357"/>
      <c r="W509" s="357"/>
      <c r="X509" s="357"/>
      <c r="Y509" s="357"/>
      <c r="Z509" s="357"/>
    </row>
    <row r="510" ht="12.75" customHeight="1">
      <c r="A510" s="357"/>
      <c r="B510" s="357"/>
      <c r="C510" s="357"/>
      <c r="D510" s="357"/>
      <c r="E510" s="357"/>
      <c r="F510" s="357"/>
      <c r="G510" s="357"/>
      <c r="H510" s="357"/>
      <c r="I510" s="357"/>
      <c r="J510" s="357"/>
      <c r="K510" s="357"/>
      <c r="L510" s="357"/>
      <c r="M510" s="357"/>
      <c r="N510" s="357"/>
      <c r="O510" s="357"/>
      <c r="P510" s="357"/>
      <c r="Q510" s="357"/>
      <c r="R510" s="357"/>
      <c r="S510" s="357"/>
      <c r="T510" s="357"/>
      <c r="U510" s="357"/>
      <c r="V510" s="357"/>
      <c r="W510" s="357"/>
      <c r="X510" s="357"/>
      <c r="Y510" s="357"/>
      <c r="Z510" s="357"/>
    </row>
    <row r="511" ht="12.75" customHeight="1">
      <c r="A511" s="357"/>
      <c r="B511" s="357"/>
      <c r="C511" s="357"/>
      <c r="D511" s="357"/>
      <c r="E511" s="357"/>
      <c r="F511" s="357"/>
      <c r="G511" s="357"/>
      <c r="H511" s="357"/>
      <c r="I511" s="357"/>
      <c r="J511" s="357"/>
      <c r="K511" s="357"/>
      <c r="L511" s="357"/>
      <c r="M511" s="357"/>
      <c r="N511" s="357"/>
      <c r="O511" s="357"/>
      <c r="P511" s="357"/>
      <c r="Q511" s="357"/>
      <c r="R511" s="357"/>
      <c r="S511" s="357"/>
      <c r="T511" s="357"/>
      <c r="U511" s="357"/>
      <c r="V511" s="357"/>
      <c r="W511" s="357"/>
      <c r="X511" s="357"/>
      <c r="Y511" s="357"/>
      <c r="Z511" s="357"/>
    </row>
    <row r="512" ht="12.75" customHeight="1">
      <c r="A512" s="357"/>
      <c r="B512" s="357"/>
      <c r="C512" s="357"/>
      <c r="D512" s="357"/>
      <c r="E512" s="357"/>
      <c r="F512" s="357"/>
      <c r="G512" s="357"/>
      <c r="H512" s="357"/>
      <c r="I512" s="357"/>
      <c r="J512" s="357"/>
      <c r="K512" s="357"/>
      <c r="L512" s="357"/>
      <c r="M512" s="357"/>
      <c r="N512" s="357"/>
      <c r="O512" s="357"/>
      <c r="P512" s="357"/>
      <c r="Q512" s="357"/>
      <c r="R512" s="357"/>
      <c r="S512" s="357"/>
      <c r="T512" s="357"/>
      <c r="U512" s="357"/>
      <c r="V512" s="357"/>
      <c r="W512" s="357"/>
      <c r="X512" s="357"/>
      <c r="Y512" s="357"/>
      <c r="Z512" s="357"/>
    </row>
    <row r="513" ht="12.75" customHeight="1">
      <c r="A513" s="357"/>
      <c r="B513" s="357"/>
      <c r="C513" s="357"/>
      <c r="D513" s="357"/>
      <c r="E513" s="357"/>
      <c r="F513" s="357"/>
      <c r="G513" s="357"/>
      <c r="H513" s="357"/>
      <c r="I513" s="357"/>
      <c r="J513" s="357"/>
      <c r="K513" s="357"/>
      <c r="L513" s="357"/>
      <c r="M513" s="357"/>
      <c r="N513" s="357"/>
      <c r="O513" s="357"/>
      <c r="P513" s="357"/>
      <c r="Q513" s="357"/>
      <c r="R513" s="357"/>
      <c r="S513" s="357"/>
      <c r="T513" s="357"/>
      <c r="U513" s="357"/>
      <c r="V513" s="357"/>
      <c r="W513" s="357"/>
      <c r="X513" s="357"/>
      <c r="Y513" s="357"/>
      <c r="Z513" s="357"/>
    </row>
    <row r="514" ht="12.75" customHeight="1">
      <c r="A514" s="357"/>
      <c r="B514" s="357"/>
      <c r="C514" s="357"/>
      <c r="D514" s="357"/>
      <c r="E514" s="357"/>
      <c r="F514" s="357"/>
      <c r="G514" s="357"/>
      <c r="H514" s="357"/>
      <c r="I514" s="357"/>
      <c r="J514" s="357"/>
      <c r="K514" s="357"/>
      <c r="L514" s="357"/>
      <c r="M514" s="357"/>
      <c r="N514" s="357"/>
      <c r="O514" s="357"/>
      <c r="P514" s="357"/>
      <c r="Q514" s="357"/>
      <c r="R514" s="357"/>
      <c r="S514" s="357"/>
      <c r="T514" s="357"/>
      <c r="U514" s="357"/>
      <c r="V514" s="357"/>
      <c r="W514" s="357"/>
      <c r="X514" s="357"/>
      <c r="Y514" s="357"/>
      <c r="Z514" s="357"/>
    </row>
    <row r="515" ht="12.75" customHeight="1">
      <c r="A515" s="357"/>
      <c r="B515" s="357"/>
      <c r="C515" s="357"/>
      <c r="D515" s="357"/>
      <c r="E515" s="357"/>
      <c r="F515" s="357"/>
      <c r="G515" s="357"/>
      <c r="H515" s="357"/>
      <c r="I515" s="357"/>
      <c r="J515" s="357"/>
      <c r="K515" s="357"/>
      <c r="L515" s="357"/>
      <c r="M515" s="357"/>
      <c r="N515" s="357"/>
      <c r="O515" s="357"/>
      <c r="P515" s="357"/>
      <c r="Q515" s="357"/>
      <c r="R515" s="357"/>
      <c r="S515" s="357"/>
      <c r="T515" s="357"/>
      <c r="U515" s="357"/>
      <c r="V515" s="357"/>
      <c r="W515" s="357"/>
      <c r="X515" s="357"/>
      <c r="Y515" s="357"/>
      <c r="Z515" s="357"/>
    </row>
    <row r="516" ht="12.75" customHeight="1">
      <c r="A516" s="357"/>
      <c r="B516" s="357"/>
      <c r="C516" s="357"/>
      <c r="D516" s="357"/>
      <c r="E516" s="357"/>
      <c r="F516" s="357"/>
      <c r="G516" s="357"/>
      <c r="H516" s="357"/>
      <c r="I516" s="357"/>
      <c r="J516" s="357"/>
      <c r="K516" s="357"/>
      <c r="L516" s="357"/>
      <c r="M516" s="357"/>
      <c r="N516" s="357"/>
      <c r="O516" s="357"/>
      <c r="P516" s="357"/>
      <c r="Q516" s="357"/>
      <c r="R516" s="357"/>
      <c r="S516" s="357"/>
      <c r="T516" s="357"/>
      <c r="U516" s="357"/>
      <c r="V516" s="357"/>
      <c r="W516" s="357"/>
      <c r="X516" s="357"/>
      <c r="Y516" s="357"/>
      <c r="Z516" s="357"/>
    </row>
    <row r="517" ht="12.75" customHeight="1">
      <c r="A517" s="357"/>
      <c r="B517" s="357"/>
      <c r="C517" s="357"/>
      <c r="D517" s="357"/>
      <c r="E517" s="357"/>
      <c r="F517" s="357"/>
      <c r="G517" s="357"/>
      <c r="H517" s="357"/>
      <c r="I517" s="357"/>
      <c r="J517" s="357"/>
      <c r="K517" s="357"/>
      <c r="L517" s="357"/>
      <c r="M517" s="357"/>
      <c r="N517" s="357"/>
      <c r="O517" s="357"/>
      <c r="P517" s="357"/>
      <c r="Q517" s="357"/>
      <c r="R517" s="357"/>
      <c r="S517" s="357"/>
      <c r="T517" s="357"/>
      <c r="U517" s="357"/>
      <c r="V517" s="357"/>
      <c r="W517" s="357"/>
      <c r="X517" s="357"/>
      <c r="Y517" s="357"/>
      <c r="Z517" s="357"/>
    </row>
    <row r="518" ht="12.75" customHeight="1">
      <c r="A518" s="357"/>
      <c r="B518" s="357"/>
      <c r="C518" s="357"/>
      <c r="D518" s="357"/>
      <c r="E518" s="357"/>
      <c r="F518" s="357"/>
      <c r="G518" s="357"/>
      <c r="H518" s="357"/>
      <c r="I518" s="357"/>
      <c r="J518" s="357"/>
      <c r="K518" s="357"/>
      <c r="L518" s="357"/>
      <c r="M518" s="357"/>
      <c r="N518" s="357"/>
      <c r="O518" s="357"/>
      <c r="P518" s="357"/>
      <c r="Q518" s="357"/>
      <c r="R518" s="357"/>
      <c r="S518" s="357"/>
      <c r="T518" s="357"/>
      <c r="U518" s="357"/>
      <c r="V518" s="357"/>
      <c r="W518" s="357"/>
      <c r="X518" s="357"/>
      <c r="Y518" s="357"/>
      <c r="Z518" s="357"/>
    </row>
    <row r="519" ht="12.75" customHeight="1">
      <c r="A519" s="357"/>
      <c r="B519" s="357"/>
      <c r="C519" s="357"/>
      <c r="D519" s="357"/>
      <c r="E519" s="357"/>
      <c r="F519" s="357"/>
      <c r="G519" s="357"/>
      <c r="H519" s="357"/>
      <c r="I519" s="357"/>
      <c r="J519" s="357"/>
      <c r="K519" s="357"/>
      <c r="L519" s="357"/>
      <c r="M519" s="357"/>
      <c r="N519" s="357"/>
      <c r="O519" s="357"/>
      <c r="P519" s="357"/>
      <c r="Q519" s="357"/>
      <c r="R519" s="357"/>
      <c r="S519" s="357"/>
      <c r="T519" s="357"/>
      <c r="U519" s="357"/>
      <c r="V519" s="357"/>
      <c r="W519" s="357"/>
      <c r="X519" s="357"/>
      <c r="Y519" s="357"/>
      <c r="Z519" s="357"/>
    </row>
    <row r="520" ht="12.75" customHeight="1">
      <c r="A520" s="357"/>
      <c r="B520" s="357"/>
      <c r="C520" s="357"/>
      <c r="D520" s="357"/>
      <c r="E520" s="357"/>
      <c r="F520" s="357"/>
      <c r="G520" s="357"/>
      <c r="H520" s="357"/>
      <c r="I520" s="357"/>
      <c r="J520" s="357"/>
      <c r="K520" s="357"/>
      <c r="L520" s="357"/>
      <c r="M520" s="357"/>
      <c r="N520" s="357"/>
      <c r="O520" s="357"/>
      <c r="P520" s="357"/>
      <c r="Q520" s="357"/>
      <c r="R520" s="357"/>
      <c r="S520" s="357"/>
      <c r="T520" s="357"/>
      <c r="U520" s="357"/>
      <c r="V520" s="357"/>
      <c r="W520" s="357"/>
      <c r="X520" s="357"/>
      <c r="Y520" s="357"/>
      <c r="Z520" s="357"/>
    </row>
    <row r="521" ht="12.75" customHeight="1">
      <c r="A521" s="357"/>
      <c r="B521" s="357"/>
      <c r="C521" s="357"/>
      <c r="D521" s="357"/>
      <c r="E521" s="357"/>
      <c r="F521" s="357"/>
      <c r="G521" s="357"/>
      <c r="H521" s="357"/>
      <c r="I521" s="357"/>
      <c r="J521" s="357"/>
      <c r="K521" s="357"/>
      <c r="L521" s="357"/>
      <c r="M521" s="357"/>
      <c r="N521" s="357"/>
      <c r="O521" s="357"/>
      <c r="P521" s="357"/>
      <c r="Q521" s="357"/>
      <c r="R521" s="357"/>
      <c r="S521" s="357"/>
      <c r="T521" s="357"/>
      <c r="U521" s="357"/>
      <c r="V521" s="357"/>
      <c r="W521" s="357"/>
      <c r="X521" s="357"/>
      <c r="Y521" s="357"/>
      <c r="Z521" s="357"/>
    </row>
    <row r="522" ht="12.75" customHeight="1">
      <c r="A522" s="357"/>
      <c r="B522" s="357"/>
      <c r="C522" s="357"/>
      <c r="D522" s="357"/>
      <c r="E522" s="357"/>
      <c r="F522" s="357"/>
      <c r="G522" s="357"/>
      <c r="H522" s="357"/>
      <c r="I522" s="357"/>
      <c r="J522" s="357"/>
      <c r="K522" s="357"/>
      <c r="L522" s="357"/>
      <c r="M522" s="357"/>
      <c r="N522" s="357"/>
      <c r="O522" s="357"/>
      <c r="P522" s="357"/>
      <c r="Q522" s="357"/>
      <c r="R522" s="357"/>
      <c r="S522" s="357"/>
      <c r="T522" s="357"/>
      <c r="U522" s="357"/>
      <c r="V522" s="357"/>
      <c r="W522" s="357"/>
      <c r="X522" s="357"/>
      <c r="Y522" s="357"/>
      <c r="Z522" s="357"/>
    </row>
    <row r="523" ht="12.75" customHeight="1">
      <c r="A523" s="357"/>
      <c r="B523" s="357"/>
      <c r="C523" s="357"/>
      <c r="D523" s="357"/>
      <c r="E523" s="357"/>
      <c r="F523" s="357"/>
      <c r="G523" s="357"/>
      <c r="H523" s="357"/>
      <c r="I523" s="357"/>
      <c r="J523" s="357"/>
      <c r="K523" s="357"/>
      <c r="L523" s="357"/>
      <c r="M523" s="357"/>
      <c r="N523" s="357"/>
      <c r="O523" s="357"/>
      <c r="P523" s="357"/>
      <c r="Q523" s="357"/>
      <c r="R523" s="357"/>
      <c r="S523" s="357"/>
      <c r="T523" s="357"/>
      <c r="U523" s="357"/>
      <c r="V523" s="357"/>
      <c r="W523" s="357"/>
      <c r="X523" s="357"/>
      <c r="Y523" s="357"/>
      <c r="Z523" s="357"/>
    </row>
    <row r="524" ht="12.75" customHeight="1">
      <c r="A524" s="357"/>
      <c r="B524" s="357"/>
      <c r="C524" s="357"/>
      <c r="D524" s="357"/>
      <c r="E524" s="357"/>
      <c r="F524" s="357"/>
      <c r="G524" s="357"/>
      <c r="H524" s="357"/>
      <c r="I524" s="357"/>
      <c r="J524" s="357"/>
      <c r="K524" s="357"/>
      <c r="L524" s="357"/>
      <c r="M524" s="357"/>
      <c r="N524" s="357"/>
      <c r="O524" s="357"/>
      <c r="P524" s="357"/>
      <c r="Q524" s="357"/>
      <c r="R524" s="357"/>
      <c r="S524" s="357"/>
      <c r="T524" s="357"/>
      <c r="U524" s="357"/>
      <c r="V524" s="357"/>
      <c r="W524" s="357"/>
      <c r="X524" s="357"/>
      <c r="Y524" s="357"/>
      <c r="Z524" s="357"/>
    </row>
    <row r="525" ht="12.75" customHeight="1">
      <c r="A525" s="357"/>
      <c r="B525" s="357"/>
      <c r="C525" s="357"/>
      <c r="D525" s="357"/>
      <c r="E525" s="357"/>
      <c r="F525" s="357"/>
      <c r="G525" s="357"/>
      <c r="H525" s="357"/>
      <c r="I525" s="357"/>
      <c r="J525" s="357"/>
      <c r="K525" s="357"/>
      <c r="L525" s="357"/>
      <c r="M525" s="357"/>
      <c r="N525" s="357"/>
      <c r="O525" s="357"/>
      <c r="P525" s="357"/>
      <c r="Q525" s="357"/>
      <c r="R525" s="357"/>
      <c r="S525" s="357"/>
      <c r="T525" s="357"/>
      <c r="U525" s="357"/>
      <c r="V525" s="357"/>
      <c r="W525" s="357"/>
      <c r="X525" s="357"/>
      <c r="Y525" s="357"/>
      <c r="Z525" s="357"/>
    </row>
    <row r="526" ht="12.75" customHeight="1">
      <c r="A526" s="357"/>
      <c r="B526" s="357"/>
      <c r="C526" s="357"/>
      <c r="D526" s="357"/>
      <c r="E526" s="357"/>
      <c r="F526" s="357"/>
      <c r="G526" s="357"/>
      <c r="H526" s="357"/>
      <c r="I526" s="357"/>
      <c r="J526" s="357"/>
      <c r="K526" s="357"/>
      <c r="L526" s="357"/>
      <c r="M526" s="357"/>
      <c r="N526" s="357"/>
      <c r="O526" s="357"/>
      <c r="P526" s="357"/>
      <c r="Q526" s="357"/>
      <c r="R526" s="357"/>
      <c r="S526" s="357"/>
      <c r="T526" s="357"/>
      <c r="U526" s="357"/>
      <c r="V526" s="357"/>
      <c r="W526" s="357"/>
      <c r="X526" s="357"/>
      <c r="Y526" s="357"/>
      <c r="Z526" s="357"/>
    </row>
    <row r="527" ht="12.75" customHeight="1">
      <c r="A527" s="357"/>
      <c r="B527" s="357"/>
      <c r="C527" s="357"/>
      <c r="D527" s="357"/>
      <c r="E527" s="357"/>
      <c r="F527" s="357"/>
      <c r="G527" s="357"/>
      <c r="H527" s="357"/>
      <c r="I527" s="357"/>
      <c r="J527" s="357"/>
      <c r="K527" s="357"/>
      <c r="L527" s="357"/>
      <c r="M527" s="357"/>
      <c r="N527" s="357"/>
      <c r="O527" s="357"/>
      <c r="P527" s="357"/>
      <c r="Q527" s="357"/>
      <c r="R527" s="357"/>
      <c r="S527" s="357"/>
      <c r="T527" s="357"/>
      <c r="U527" s="357"/>
      <c r="V527" s="357"/>
      <c r="W527" s="357"/>
      <c r="X527" s="357"/>
      <c r="Y527" s="357"/>
      <c r="Z527" s="357"/>
    </row>
    <row r="528" ht="12.75" customHeight="1">
      <c r="A528" s="357"/>
      <c r="B528" s="357"/>
      <c r="C528" s="357"/>
      <c r="D528" s="357"/>
      <c r="E528" s="357"/>
      <c r="F528" s="357"/>
      <c r="G528" s="357"/>
      <c r="H528" s="357"/>
      <c r="I528" s="357"/>
      <c r="J528" s="357"/>
      <c r="K528" s="357"/>
      <c r="L528" s="357"/>
      <c r="M528" s="357"/>
      <c r="N528" s="357"/>
      <c r="O528" s="357"/>
      <c r="P528" s="357"/>
      <c r="Q528" s="357"/>
      <c r="R528" s="357"/>
      <c r="S528" s="357"/>
      <c r="T528" s="357"/>
      <c r="U528" s="357"/>
      <c r="V528" s="357"/>
      <c r="W528" s="357"/>
      <c r="X528" s="357"/>
      <c r="Y528" s="357"/>
      <c r="Z528" s="357"/>
    </row>
    <row r="529" ht="12.75" customHeight="1">
      <c r="A529" s="357"/>
      <c r="B529" s="357"/>
      <c r="C529" s="357"/>
      <c r="D529" s="357"/>
      <c r="E529" s="357"/>
      <c r="F529" s="357"/>
      <c r="G529" s="357"/>
      <c r="H529" s="357"/>
      <c r="I529" s="357"/>
      <c r="J529" s="357"/>
      <c r="K529" s="357"/>
      <c r="L529" s="357"/>
      <c r="M529" s="357"/>
      <c r="N529" s="357"/>
      <c r="O529" s="357"/>
      <c r="P529" s="357"/>
      <c r="Q529" s="357"/>
      <c r="R529" s="357"/>
      <c r="S529" s="357"/>
      <c r="T529" s="357"/>
      <c r="U529" s="357"/>
      <c r="V529" s="357"/>
      <c r="W529" s="357"/>
      <c r="X529" s="357"/>
      <c r="Y529" s="357"/>
      <c r="Z529" s="357"/>
    </row>
    <row r="530" ht="12.75" customHeight="1">
      <c r="A530" s="357"/>
      <c r="B530" s="357"/>
      <c r="C530" s="357"/>
      <c r="D530" s="357"/>
      <c r="E530" s="357"/>
      <c r="F530" s="357"/>
      <c r="G530" s="357"/>
      <c r="H530" s="357"/>
      <c r="I530" s="357"/>
      <c r="J530" s="357"/>
      <c r="K530" s="357"/>
      <c r="L530" s="357"/>
      <c r="M530" s="357"/>
      <c r="N530" s="357"/>
      <c r="O530" s="357"/>
      <c r="P530" s="357"/>
      <c r="Q530" s="357"/>
      <c r="R530" s="357"/>
      <c r="S530" s="357"/>
      <c r="T530" s="357"/>
      <c r="U530" s="357"/>
      <c r="V530" s="357"/>
      <c r="W530" s="357"/>
      <c r="X530" s="357"/>
      <c r="Y530" s="357"/>
      <c r="Z530" s="357"/>
    </row>
    <row r="531" ht="12.75" customHeight="1">
      <c r="A531" s="357"/>
      <c r="B531" s="357"/>
      <c r="C531" s="357"/>
      <c r="D531" s="357"/>
      <c r="E531" s="357"/>
      <c r="F531" s="357"/>
      <c r="G531" s="357"/>
      <c r="H531" s="357"/>
      <c r="I531" s="357"/>
      <c r="J531" s="357"/>
      <c r="K531" s="357"/>
      <c r="L531" s="357"/>
      <c r="M531" s="357"/>
      <c r="N531" s="357"/>
      <c r="O531" s="357"/>
      <c r="P531" s="357"/>
      <c r="Q531" s="357"/>
      <c r="R531" s="357"/>
      <c r="S531" s="357"/>
      <c r="T531" s="357"/>
      <c r="U531" s="357"/>
      <c r="V531" s="357"/>
      <c r="W531" s="357"/>
      <c r="X531" s="357"/>
      <c r="Y531" s="357"/>
      <c r="Z531" s="357"/>
    </row>
    <row r="532" ht="12.75" customHeight="1">
      <c r="A532" s="357"/>
      <c r="B532" s="357"/>
      <c r="C532" s="357"/>
      <c r="D532" s="357"/>
      <c r="E532" s="357"/>
      <c r="F532" s="357"/>
      <c r="G532" s="357"/>
      <c r="H532" s="357"/>
      <c r="I532" s="357"/>
      <c r="J532" s="357"/>
      <c r="K532" s="357"/>
      <c r="L532" s="357"/>
      <c r="M532" s="357"/>
      <c r="N532" s="357"/>
      <c r="O532" s="357"/>
      <c r="P532" s="357"/>
      <c r="Q532" s="357"/>
      <c r="R532" s="357"/>
      <c r="S532" s="357"/>
      <c r="T532" s="357"/>
      <c r="U532" s="357"/>
      <c r="V532" s="357"/>
      <c r="W532" s="357"/>
      <c r="X532" s="357"/>
      <c r="Y532" s="357"/>
      <c r="Z532" s="357"/>
    </row>
    <row r="533" ht="12.75" customHeight="1">
      <c r="A533" s="357"/>
      <c r="B533" s="357"/>
      <c r="C533" s="357"/>
      <c r="D533" s="357"/>
      <c r="E533" s="357"/>
      <c r="F533" s="357"/>
      <c r="G533" s="357"/>
      <c r="H533" s="357"/>
      <c r="I533" s="357"/>
      <c r="J533" s="357"/>
      <c r="K533" s="357"/>
      <c r="L533" s="357"/>
      <c r="M533" s="357"/>
      <c r="N533" s="357"/>
      <c r="O533" s="357"/>
      <c r="P533" s="357"/>
      <c r="Q533" s="357"/>
      <c r="R533" s="357"/>
      <c r="S533" s="357"/>
      <c r="T533" s="357"/>
      <c r="U533" s="357"/>
      <c r="V533" s="357"/>
      <c r="W533" s="357"/>
      <c r="X533" s="357"/>
      <c r="Y533" s="357"/>
      <c r="Z533" s="357"/>
    </row>
    <row r="534" ht="12.75" customHeight="1">
      <c r="A534" s="357"/>
      <c r="B534" s="357"/>
      <c r="C534" s="357"/>
      <c r="D534" s="357"/>
      <c r="E534" s="357"/>
      <c r="F534" s="357"/>
      <c r="G534" s="357"/>
      <c r="H534" s="357"/>
      <c r="I534" s="357"/>
      <c r="J534" s="357"/>
      <c r="K534" s="357"/>
      <c r="L534" s="357"/>
      <c r="M534" s="357"/>
      <c r="N534" s="357"/>
      <c r="O534" s="357"/>
      <c r="P534" s="357"/>
      <c r="Q534" s="357"/>
      <c r="R534" s="357"/>
      <c r="S534" s="357"/>
      <c r="T534" s="357"/>
      <c r="U534" s="357"/>
      <c r="V534" s="357"/>
      <c r="W534" s="357"/>
      <c r="X534" s="357"/>
      <c r="Y534" s="357"/>
      <c r="Z534" s="357"/>
    </row>
    <row r="535" ht="12.75" customHeight="1">
      <c r="A535" s="357"/>
      <c r="B535" s="357"/>
      <c r="C535" s="357"/>
      <c r="D535" s="357"/>
      <c r="E535" s="357"/>
      <c r="F535" s="357"/>
      <c r="G535" s="357"/>
      <c r="H535" s="357"/>
      <c r="I535" s="357"/>
      <c r="J535" s="357"/>
      <c r="K535" s="357"/>
      <c r="L535" s="357"/>
      <c r="M535" s="357"/>
      <c r="N535" s="357"/>
      <c r="O535" s="357"/>
      <c r="P535" s="357"/>
      <c r="Q535" s="357"/>
      <c r="R535" s="357"/>
      <c r="S535" s="357"/>
      <c r="T535" s="357"/>
      <c r="U535" s="357"/>
      <c r="V535" s="357"/>
      <c r="W535" s="357"/>
      <c r="X535" s="357"/>
      <c r="Y535" s="357"/>
      <c r="Z535" s="357"/>
    </row>
    <row r="536" ht="12.75" customHeight="1">
      <c r="A536" s="357"/>
      <c r="B536" s="357"/>
      <c r="C536" s="357"/>
      <c r="D536" s="357"/>
      <c r="E536" s="357"/>
      <c r="F536" s="357"/>
      <c r="G536" s="357"/>
      <c r="H536" s="357"/>
      <c r="I536" s="357"/>
      <c r="J536" s="357"/>
      <c r="K536" s="357"/>
      <c r="L536" s="357"/>
      <c r="M536" s="357"/>
      <c r="N536" s="357"/>
      <c r="O536" s="357"/>
      <c r="P536" s="357"/>
      <c r="Q536" s="357"/>
      <c r="R536" s="357"/>
      <c r="S536" s="357"/>
      <c r="T536" s="357"/>
      <c r="U536" s="357"/>
      <c r="V536" s="357"/>
      <c r="W536" s="357"/>
      <c r="X536" s="357"/>
      <c r="Y536" s="357"/>
      <c r="Z536" s="357"/>
    </row>
    <row r="537" ht="12.75" customHeight="1">
      <c r="A537" s="357"/>
      <c r="B537" s="357"/>
      <c r="C537" s="357"/>
      <c r="D537" s="357"/>
      <c r="E537" s="357"/>
      <c r="F537" s="357"/>
      <c r="G537" s="357"/>
      <c r="H537" s="357"/>
      <c r="I537" s="357"/>
      <c r="J537" s="357"/>
      <c r="K537" s="357"/>
      <c r="L537" s="357"/>
      <c r="M537" s="357"/>
      <c r="N537" s="357"/>
      <c r="O537" s="357"/>
      <c r="P537" s="357"/>
      <c r="Q537" s="357"/>
      <c r="R537" s="357"/>
      <c r="S537" s="357"/>
      <c r="T537" s="357"/>
      <c r="U537" s="357"/>
      <c r="V537" s="357"/>
      <c r="W537" s="357"/>
      <c r="X537" s="357"/>
      <c r="Y537" s="357"/>
      <c r="Z537" s="357"/>
    </row>
    <row r="538" ht="12.75" customHeight="1">
      <c r="A538" s="357"/>
      <c r="B538" s="357"/>
      <c r="C538" s="357"/>
      <c r="D538" s="357"/>
      <c r="E538" s="357"/>
      <c r="F538" s="357"/>
      <c r="G538" s="357"/>
      <c r="H538" s="357"/>
      <c r="I538" s="357"/>
      <c r="J538" s="357"/>
      <c r="K538" s="357"/>
      <c r="L538" s="357"/>
      <c r="M538" s="357"/>
      <c r="N538" s="357"/>
      <c r="O538" s="357"/>
      <c r="P538" s="357"/>
      <c r="Q538" s="357"/>
      <c r="R538" s="357"/>
      <c r="S538" s="357"/>
      <c r="T538" s="357"/>
      <c r="U538" s="357"/>
      <c r="V538" s="357"/>
      <c r="W538" s="357"/>
      <c r="X538" s="357"/>
      <c r="Y538" s="357"/>
      <c r="Z538" s="357"/>
    </row>
    <row r="539" ht="12.75" customHeight="1">
      <c r="A539" s="357"/>
      <c r="B539" s="357"/>
      <c r="C539" s="357"/>
      <c r="D539" s="357"/>
      <c r="E539" s="357"/>
      <c r="F539" s="357"/>
      <c r="G539" s="357"/>
      <c r="H539" s="357"/>
      <c r="I539" s="357"/>
      <c r="J539" s="357"/>
      <c r="K539" s="357"/>
      <c r="L539" s="357"/>
      <c r="M539" s="357"/>
      <c r="N539" s="357"/>
      <c r="O539" s="357"/>
      <c r="P539" s="357"/>
      <c r="Q539" s="357"/>
      <c r="R539" s="357"/>
      <c r="S539" s="357"/>
      <c r="T539" s="357"/>
      <c r="U539" s="357"/>
      <c r="V539" s="357"/>
      <c r="W539" s="357"/>
      <c r="X539" s="357"/>
      <c r="Y539" s="357"/>
      <c r="Z539" s="357"/>
    </row>
    <row r="540" ht="12.75" customHeight="1">
      <c r="A540" s="357"/>
      <c r="B540" s="357"/>
      <c r="C540" s="357"/>
      <c r="D540" s="357"/>
      <c r="E540" s="357"/>
      <c r="F540" s="357"/>
      <c r="G540" s="357"/>
      <c r="H540" s="357"/>
      <c r="I540" s="357"/>
      <c r="J540" s="357"/>
      <c r="K540" s="357"/>
      <c r="L540" s="357"/>
      <c r="M540" s="357"/>
      <c r="N540" s="357"/>
      <c r="O540" s="357"/>
      <c r="P540" s="357"/>
      <c r="Q540" s="357"/>
      <c r="R540" s="357"/>
      <c r="S540" s="357"/>
      <c r="T540" s="357"/>
      <c r="U540" s="357"/>
      <c r="V540" s="357"/>
      <c r="W540" s="357"/>
      <c r="X540" s="357"/>
      <c r="Y540" s="357"/>
      <c r="Z540" s="357"/>
    </row>
    <row r="541" ht="12.75" customHeight="1">
      <c r="A541" s="357"/>
      <c r="B541" s="357"/>
      <c r="C541" s="357"/>
      <c r="D541" s="357"/>
      <c r="E541" s="357"/>
      <c r="F541" s="357"/>
      <c r="G541" s="357"/>
      <c r="H541" s="357"/>
      <c r="I541" s="357"/>
      <c r="J541" s="357"/>
      <c r="K541" s="357"/>
      <c r="L541" s="357"/>
      <c r="M541" s="357"/>
      <c r="N541" s="357"/>
      <c r="O541" s="357"/>
      <c r="P541" s="357"/>
      <c r="Q541" s="357"/>
      <c r="R541" s="357"/>
      <c r="S541" s="357"/>
      <c r="T541" s="357"/>
      <c r="U541" s="357"/>
      <c r="V541" s="357"/>
      <c r="W541" s="357"/>
      <c r="X541" s="357"/>
      <c r="Y541" s="357"/>
      <c r="Z541" s="357"/>
    </row>
    <row r="542" ht="12.75" customHeight="1">
      <c r="A542" s="357"/>
      <c r="B542" s="357"/>
      <c r="C542" s="357"/>
      <c r="D542" s="357"/>
      <c r="E542" s="357"/>
      <c r="F542" s="357"/>
      <c r="G542" s="357"/>
      <c r="H542" s="357"/>
      <c r="I542" s="357"/>
      <c r="J542" s="357"/>
      <c r="K542" s="357"/>
      <c r="L542" s="357"/>
      <c r="M542" s="357"/>
      <c r="N542" s="357"/>
      <c r="O542" s="357"/>
      <c r="P542" s="357"/>
      <c r="Q542" s="357"/>
      <c r="R542" s="357"/>
      <c r="S542" s="357"/>
      <c r="T542" s="357"/>
      <c r="U542" s="357"/>
      <c r="V542" s="357"/>
      <c r="W542" s="357"/>
      <c r="X542" s="357"/>
      <c r="Y542" s="357"/>
      <c r="Z542" s="357"/>
    </row>
    <row r="543" ht="12.75" customHeight="1">
      <c r="A543" s="357"/>
      <c r="B543" s="357"/>
      <c r="C543" s="357"/>
      <c r="D543" s="357"/>
      <c r="E543" s="357"/>
      <c r="F543" s="357"/>
      <c r="G543" s="357"/>
      <c r="H543" s="357"/>
      <c r="I543" s="357"/>
      <c r="J543" s="357"/>
      <c r="K543" s="357"/>
      <c r="L543" s="357"/>
      <c r="M543" s="357"/>
      <c r="N543" s="357"/>
      <c r="O543" s="357"/>
      <c r="P543" s="357"/>
      <c r="Q543" s="357"/>
      <c r="R543" s="357"/>
      <c r="S543" s="357"/>
      <c r="T543" s="357"/>
      <c r="U543" s="357"/>
      <c r="V543" s="357"/>
      <c r="W543" s="357"/>
      <c r="X543" s="357"/>
      <c r="Y543" s="357"/>
      <c r="Z543" s="357"/>
    </row>
    <row r="544" ht="12.75" customHeight="1">
      <c r="A544" s="357"/>
      <c r="B544" s="357"/>
      <c r="C544" s="357"/>
      <c r="D544" s="357"/>
      <c r="E544" s="357"/>
      <c r="F544" s="357"/>
      <c r="G544" s="357"/>
      <c r="H544" s="357"/>
      <c r="I544" s="357"/>
      <c r="J544" s="357"/>
      <c r="K544" s="357"/>
      <c r="L544" s="357"/>
      <c r="M544" s="357"/>
      <c r="N544" s="357"/>
      <c r="O544" s="357"/>
      <c r="P544" s="357"/>
      <c r="Q544" s="357"/>
      <c r="R544" s="357"/>
      <c r="S544" s="357"/>
      <c r="T544" s="357"/>
      <c r="U544" s="357"/>
      <c r="V544" s="357"/>
      <c r="W544" s="357"/>
      <c r="X544" s="357"/>
      <c r="Y544" s="357"/>
      <c r="Z544" s="357"/>
    </row>
    <row r="545" ht="12.75" customHeight="1">
      <c r="A545" s="357"/>
      <c r="B545" s="357"/>
      <c r="C545" s="357"/>
      <c r="D545" s="357"/>
      <c r="E545" s="357"/>
      <c r="F545" s="357"/>
      <c r="G545" s="357"/>
      <c r="H545" s="357"/>
      <c r="I545" s="357"/>
      <c r="J545" s="357"/>
      <c r="K545" s="357"/>
      <c r="L545" s="357"/>
      <c r="M545" s="357"/>
      <c r="N545" s="357"/>
      <c r="O545" s="357"/>
      <c r="P545" s="357"/>
      <c r="Q545" s="357"/>
      <c r="R545" s="357"/>
      <c r="S545" s="357"/>
      <c r="T545" s="357"/>
      <c r="U545" s="357"/>
      <c r="V545" s="357"/>
      <c r="W545" s="357"/>
      <c r="X545" s="357"/>
      <c r="Y545" s="357"/>
      <c r="Z545" s="357"/>
    </row>
    <row r="546" ht="12.75" customHeight="1">
      <c r="A546" s="357"/>
      <c r="B546" s="357"/>
      <c r="C546" s="357"/>
      <c r="D546" s="357"/>
      <c r="E546" s="357"/>
      <c r="F546" s="357"/>
      <c r="G546" s="357"/>
      <c r="H546" s="357"/>
      <c r="I546" s="357"/>
      <c r="J546" s="357"/>
      <c r="K546" s="357"/>
      <c r="L546" s="357"/>
      <c r="M546" s="357"/>
      <c r="N546" s="357"/>
      <c r="O546" s="357"/>
      <c r="P546" s="357"/>
      <c r="Q546" s="357"/>
      <c r="R546" s="357"/>
      <c r="S546" s="357"/>
      <c r="T546" s="357"/>
      <c r="U546" s="357"/>
      <c r="V546" s="357"/>
      <c r="W546" s="357"/>
      <c r="X546" s="357"/>
      <c r="Y546" s="357"/>
      <c r="Z546" s="357"/>
    </row>
    <row r="547" ht="12.75" customHeight="1">
      <c r="A547" s="357"/>
      <c r="B547" s="357"/>
      <c r="C547" s="357"/>
      <c r="D547" s="357"/>
      <c r="E547" s="357"/>
      <c r="F547" s="357"/>
      <c r="G547" s="357"/>
      <c r="H547" s="357"/>
      <c r="I547" s="357"/>
      <c r="J547" s="357"/>
      <c r="K547" s="357"/>
      <c r="L547" s="357"/>
      <c r="M547" s="357"/>
      <c r="N547" s="357"/>
      <c r="O547" s="357"/>
      <c r="P547" s="357"/>
      <c r="Q547" s="357"/>
      <c r="R547" s="357"/>
      <c r="S547" s="357"/>
      <c r="T547" s="357"/>
      <c r="U547" s="357"/>
      <c r="V547" s="357"/>
      <c r="W547" s="357"/>
      <c r="X547" s="357"/>
      <c r="Y547" s="357"/>
      <c r="Z547" s="357"/>
    </row>
    <row r="548" ht="12.75" customHeight="1">
      <c r="A548" s="357"/>
      <c r="B548" s="357"/>
      <c r="C548" s="357"/>
      <c r="D548" s="357"/>
      <c r="E548" s="357"/>
      <c r="F548" s="357"/>
      <c r="G548" s="357"/>
      <c r="H548" s="357"/>
      <c r="I548" s="357"/>
      <c r="J548" s="357"/>
      <c r="K548" s="357"/>
      <c r="L548" s="357"/>
      <c r="M548" s="357"/>
      <c r="N548" s="357"/>
      <c r="O548" s="357"/>
      <c r="P548" s="357"/>
      <c r="Q548" s="357"/>
      <c r="R548" s="357"/>
      <c r="S548" s="357"/>
      <c r="T548" s="357"/>
      <c r="U548" s="357"/>
      <c r="V548" s="357"/>
      <c r="W548" s="357"/>
      <c r="X548" s="357"/>
      <c r="Y548" s="357"/>
      <c r="Z548" s="357"/>
    </row>
    <row r="549" ht="12.75" customHeight="1">
      <c r="A549" s="357"/>
      <c r="B549" s="357"/>
      <c r="C549" s="357"/>
      <c r="D549" s="357"/>
      <c r="E549" s="357"/>
      <c r="F549" s="357"/>
      <c r="G549" s="357"/>
      <c r="H549" s="357"/>
      <c r="I549" s="357"/>
      <c r="J549" s="357"/>
      <c r="K549" s="357"/>
      <c r="L549" s="357"/>
      <c r="M549" s="357"/>
      <c r="N549" s="357"/>
      <c r="O549" s="357"/>
      <c r="P549" s="357"/>
      <c r="Q549" s="357"/>
      <c r="R549" s="357"/>
      <c r="S549" s="357"/>
      <c r="T549" s="357"/>
      <c r="U549" s="357"/>
      <c r="V549" s="357"/>
      <c r="W549" s="357"/>
      <c r="X549" s="357"/>
      <c r="Y549" s="357"/>
      <c r="Z549" s="357"/>
    </row>
    <row r="550" ht="12.75" customHeight="1">
      <c r="A550" s="357"/>
      <c r="B550" s="357"/>
      <c r="C550" s="357"/>
      <c r="D550" s="357"/>
      <c r="E550" s="357"/>
      <c r="F550" s="357"/>
      <c r="G550" s="357"/>
      <c r="H550" s="357"/>
      <c r="I550" s="357"/>
      <c r="J550" s="357"/>
      <c r="K550" s="357"/>
      <c r="L550" s="357"/>
      <c r="M550" s="357"/>
      <c r="N550" s="357"/>
      <c r="O550" s="357"/>
      <c r="P550" s="357"/>
      <c r="Q550" s="357"/>
      <c r="R550" s="357"/>
      <c r="S550" s="357"/>
      <c r="T550" s="357"/>
      <c r="U550" s="357"/>
      <c r="V550" s="357"/>
      <c r="W550" s="357"/>
      <c r="X550" s="357"/>
      <c r="Y550" s="357"/>
      <c r="Z550" s="357"/>
    </row>
    <row r="551" ht="12.75" customHeight="1">
      <c r="A551" s="357"/>
      <c r="B551" s="357"/>
      <c r="C551" s="357"/>
      <c r="D551" s="357"/>
      <c r="E551" s="357"/>
      <c r="F551" s="357"/>
      <c r="G551" s="357"/>
      <c r="H551" s="357"/>
      <c r="I551" s="357"/>
      <c r="J551" s="357"/>
      <c r="K551" s="357"/>
      <c r="L551" s="357"/>
      <c r="M551" s="357"/>
      <c r="N551" s="357"/>
      <c r="O551" s="357"/>
      <c r="P551" s="357"/>
      <c r="Q551" s="357"/>
      <c r="R551" s="357"/>
      <c r="S551" s="357"/>
      <c r="T551" s="357"/>
      <c r="U551" s="357"/>
      <c r="V551" s="357"/>
      <c r="W551" s="357"/>
      <c r="X551" s="357"/>
      <c r="Y551" s="357"/>
      <c r="Z551" s="357"/>
    </row>
    <row r="552" ht="12.75" customHeight="1">
      <c r="A552" s="357"/>
      <c r="B552" s="357"/>
      <c r="C552" s="357"/>
      <c r="D552" s="357"/>
      <c r="E552" s="357"/>
      <c r="F552" s="357"/>
      <c r="G552" s="357"/>
      <c r="H552" s="357"/>
      <c r="I552" s="357"/>
      <c r="J552" s="357"/>
      <c r="K552" s="357"/>
      <c r="L552" s="357"/>
      <c r="M552" s="357"/>
      <c r="N552" s="357"/>
      <c r="O552" s="357"/>
      <c r="P552" s="357"/>
      <c r="Q552" s="357"/>
      <c r="R552" s="357"/>
      <c r="S552" s="357"/>
      <c r="T552" s="357"/>
      <c r="U552" s="357"/>
      <c r="V552" s="357"/>
      <c r="W552" s="357"/>
      <c r="X552" s="357"/>
      <c r="Y552" s="357"/>
      <c r="Z552" s="357"/>
    </row>
    <row r="553" ht="12.75" customHeight="1">
      <c r="A553" s="357"/>
      <c r="B553" s="357"/>
      <c r="C553" s="357"/>
      <c r="D553" s="357"/>
      <c r="E553" s="357"/>
      <c r="F553" s="357"/>
      <c r="G553" s="357"/>
      <c r="H553" s="357"/>
      <c r="I553" s="357"/>
      <c r="J553" s="357"/>
      <c r="K553" s="357"/>
      <c r="L553" s="357"/>
      <c r="M553" s="357"/>
      <c r="N553" s="357"/>
      <c r="O553" s="357"/>
      <c r="P553" s="357"/>
      <c r="Q553" s="357"/>
      <c r="R553" s="357"/>
      <c r="S553" s="357"/>
      <c r="T553" s="357"/>
      <c r="U553" s="357"/>
      <c r="V553" s="357"/>
      <c r="W553" s="357"/>
      <c r="X553" s="357"/>
      <c r="Y553" s="357"/>
      <c r="Z553" s="357"/>
    </row>
    <row r="554" ht="12.75" customHeight="1">
      <c r="A554" s="357"/>
      <c r="B554" s="357"/>
      <c r="C554" s="357"/>
      <c r="D554" s="357"/>
      <c r="E554" s="357"/>
      <c r="F554" s="357"/>
      <c r="G554" s="357"/>
      <c r="H554" s="357"/>
      <c r="I554" s="357"/>
      <c r="J554" s="357"/>
      <c r="K554" s="357"/>
      <c r="L554" s="357"/>
      <c r="M554" s="357"/>
      <c r="N554" s="357"/>
      <c r="O554" s="357"/>
      <c r="P554" s="357"/>
      <c r="Q554" s="357"/>
      <c r="R554" s="357"/>
      <c r="S554" s="357"/>
      <c r="T554" s="357"/>
      <c r="U554" s="357"/>
      <c r="V554" s="357"/>
      <c r="W554" s="357"/>
      <c r="X554" s="357"/>
      <c r="Y554" s="357"/>
      <c r="Z554" s="357"/>
    </row>
    <row r="555" ht="12.75" customHeight="1">
      <c r="A555" s="357"/>
      <c r="B555" s="357"/>
      <c r="C555" s="357"/>
      <c r="D555" s="357"/>
      <c r="E555" s="357"/>
      <c r="F555" s="357"/>
      <c r="G555" s="357"/>
      <c r="H555" s="357"/>
      <c r="I555" s="357"/>
      <c r="J555" s="357"/>
      <c r="K555" s="357"/>
      <c r="L555" s="357"/>
      <c r="M555" s="357"/>
      <c r="N555" s="357"/>
      <c r="O555" s="357"/>
      <c r="P555" s="357"/>
      <c r="Q555" s="357"/>
      <c r="R555" s="357"/>
      <c r="S555" s="357"/>
      <c r="T555" s="357"/>
      <c r="U555" s="357"/>
      <c r="V555" s="357"/>
      <c r="W555" s="357"/>
      <c r="X555" s="357"/>
      <c r="Y555" s="357"/>
      <c r="Z555" s="357"/>
    </row>
    <row r="556" ht="12.75" customHeight="1">
      <c r="A556" s="357"/>
      <c r="B556" s="357"/>
      <c r="C556" s="357"/>
      <c r="D556" s="357"/>
      <c r="E556" s="357"/>
      <c r="F556" s="357"/>
      <c r="G556" s="357"/>
      <c r="H556" s="357"/>
      <c r="I556" s="357"/>
      <c r="J556" s="357"/>
      <c r="K556" s="357"/>
      <c r="L556" s="357"/>
      <c r="M556" s="357"/>
      <c r="N556" s="357"/>
      <c r="O556" s="357"/>
      <c r="P556" s="357"/>
      <c r="Q556" s="357"/>
      <c r="R556" s="357"/>
      <c r="S556" s="357"/>
      <c r="T556" s="357"/>
      <c r="U556" s="357"/>
      <c r="V556" s="357"/>
      <c r="W556" s="357"/>
      <c r="X556" s="357"/>
      <c r="Y556" s="357"/>
      <c r="Z556" s="357"/>
    </row>
    <row r="557" ht="12.75" customHeight="1">
      <c r="A557" s="357"/>
      <c r="B557" s="357"/>
      <c r="C557" s="357"/>
      <c r="D557" s="357"/>
      <c r="E557" s="357"/>
      <c r="F557" s="357"/>
      <c r="G557" s="357"/>
      <c r="H557" s="357"/>
      <c r="I557" s="357"/>
      <c r="J557" s="357"/>
      <c r="K557" s="357"/>
      <c r="L557" s="357"/>
      <c r="M557" s="357"/>
      <c r="N557" s="357"/>
      <c r="O557" s="357"/>
      <c r="P557" s="357"/>
      <c r="Q557" s="357"/>
      <c r="R557" s="357"/>
      <c r="S557" s="357"/>
      <c r="T557" s="357"/>
      <c r="U557" s="357"/>
      <c r="V557" s="357"/>
      <c r="W557" s="357"/>
      <c r="X557" s="357"/>
      <c r="Y557" s="357"/>
      <c r="Z557" s="357"/>
    </row>
    <row r="558" ht="12.75" customHeight="1">
      <c r="A558" s="357"/>
      <c r="B558" s="357"/>
      <c r="C558" s="357"/>
      <c r="D558" s="357"/>
      <c r="E558" s="357"/>
      <c r="F558" s="357"/>
      <c r="G558" s="357"/>
      <c r="H558" s="357"/>
      <c r="I558" s="357"/>
      <c r="J558" s="357"/>
      <c r="K558" s="357"/>
      <c r="L558" s="357"/>
      <c r="M558" s="357"/>
      <c r="N558" s="357"/>
      <c r="O558" s="357"/>
      <c r="P558" s="357"/>
      <c r="Q558" s="357"/>
      <c r="R558" s="357"/>
      <c r="S558" s="357"/>
      <c r="T558" s="357"/>
      <c r="U558" s="357"/>
      <c r="V558" s="357"/>
      <c r="W558" s="357"/>
      <c r="X558" s="357"/>
      <c r="Y558" s="357"/>
      <c r="Z558" s="357"/>
    </row>
    <row r="559" ht="12.75" customHeight="1">
      <c r="A559" s="357"/>
      <c r="B559" s="357"/>
      <c r="C559" s="357"/>
      <c r="D559" s="357"/>
      <c r="E559" s="357"/>
      <c r="F559" s="357"/>
      <c r="G559" s="357"/>
      <c r="H559" s="357"/>
      <c r="I559" s="357"/>
      <c r="J559" s="357"/>
      <c r="K559" s="357"/>
      <c r="L559" s="357"/>
      <c r="M559" s="357"/>
      <c r="N559" s="357"/>
      <c r="O559" s="357"/>
      <c r="P559" s="357"/>
      <c r="Q559" s="357"/>
      <c r="R559" s="357"/>
      <c r="S559" s="357"/>
      <c r="T559" s="357"/>
      <c r="U559" s="357"/>
      <c r="V559" s="357"/>
      <c r="W559" s="357"/>
      <c r="X559" s="357"/>
      <c r="Y559" s="357"/>
      <c r="Z559" s="357"/>
    </row>
    <row r="560" ht="12.75" customHeight="1">
      <c r="A560" s="357"/>
      <c r="B560" s="357"/>
      <c r="C560" s="357"/>
      <c r="D560" s="357"/>
      <c r="E560" s="357"/>
      <c r="F560" s="357"/>
      <c r="G560" s="357"/>
      <c r="H560" s="357"/>
      <c r="I560" s="357"/>
      <c r="J560" s="357"/>
      <c r="K560" s="357"/>
      <c r="L560" s="357"/>
      <c r="M560" s="357"/>
      <c r="N560" s="357"/>
      <c r="O560" s="357"/>
      <c r="P560" s="357"/>
      <c r="Q560" s="357"/>
      <c r="R560" s="357"/>
      <c r="S560" s="357"/>
      <c r="T560" s="357"/>
      <c r="U560" s="357"/>
      <c r="V560" s="357"/>
      <c r="W560" s="357"/>
      <c r="X560" s="357"/>
      <c r="Y560" s="357"/>
      <c r="Z560" s="357"/>
    </row>
    <row r="561" ht="12.75" customHeight="1">
      <c r="A561" s="357"/>
      <c r="B561" s="357"/>
      <c r="C561" s="357"/>
      <c r="D561" s="357"/>
      <c r="E561" s="357"/>
      <c r="F561" s="357"/>
      <c r="G561" s="357"/>
      <c r="H561" s="357"/>
      <c r="I561" s="357"/>
      <c r="J561" s="357"/>
      <c r="K561" s="357"/>
      <c r="L561" s="357"/>
      <c r="M561" s="357"/>
      <c r="N561" s="357"/>
      <c r="O561" s="357"/>
      <c r="P561" s="357"/>
      <c r="Q561" s="357"/>
      <c r="R561" s="357"/>
      <c r="S561" s="357"/>
      <c r="T561" s="357"/>
      <c r="U561" s="357"/>
      <c r="V561" s="357"/>
      <c r="W561" s="357"/>
      <c r="X561" s="357"/>
      <c r="Y561" s="357"/>
      <c r="Z561" s="357"/>
    </row>
    <row r="562" ht="12.75" customHeight="1">
      <c r="A562" s="357"/>
      <c r="B562" s="357"/>
      <c r="C562" s="357"/>
      <c r="D562" s="357"/>
      <c r="E562" s="357"/>
      <c r="F562" s="357"/>
      <c r="G562" s="357"/>
      <c r="H562" s="357"/>
      <c r="I562" s="357"/>
      <c r="J562" s="357"/>
      <c r="K562" s="357"/>
      <c r="L562" s="357"/>
      <c r="M562" s="357"/>
      <c r="N562" s="357"/>
      <c r="O562" s="357"/>
      <c r="P562" s="357"/>
      <c r="Q562" s="357"/>
      <c r="R562" s="357"/>
      <c r="S562" s="357"/>
      <c r="T562" s="357"/>
      <c r="U562" s="357"/>
      <c r="V562" s="357"/>
      <c r="W562" s="357"/>
      <c r="X562" s="357"/>
      <c r="Y562" s="357"/>
      <c r="Z562" s="357"/>
    </row>
    <row r="563" ht="12.75" customHeight="1">
      <c r="A563" s="357"/>
      <c r="B563" s="357"/>
      <c r="C563" s="357"/>
      <c r="D563" s="357"/>
      <c r="E563" s="357"/>
      <c r="F563" s="357"/>
      <c r="G563" s="357"/>
      <c r="H563" s="357"/>
      <c r="I563" s="357"/>
      <c r="J563" s="357"/>
      <c r="K563" s="357"/>
      <c r="L563" s="357"/>
      <c r="M563" s="357"/>
      <c r="N563" s="357"/>
      <c r="O563" s="357"/>
      <c r="P563" s="357"/>
      <c r="Q563" s="357"/>
      <c r="R563" s="357"/>
      <c r="S563" s="357"/>
      <c r="T563" s="357"/>
      <c r="U563" s="357"/>
      <c r="V563" s="357"/>
      <c r="W563" s="357"/>
      <c r="X563" s="357"/>
      <c r="Y563" s="357"/>
      <c r="Z563" s="357"/>
    </row>
    <row r="564" ht="12.75" customHeight="1">
      <c r="A564" s="357"/>
      <c r="B564" s="357"/>
      <c r="C564" s="357"/>
      <c r="D564" s="357"/>
      <c r="E564" s="357"/>
      <c r="F564" s="357"/>
      <c r="G564" s="357"/>
      <c r="H564" s="357"/>
      <c r="I564" s="357"/>
      <c r="J564" s="357"/>
      <c r="K564" s="357"/>
      <c r="L564" s="357"/>
      <c r="M564" s="357"/>
      <c r="N564" s="357"/>
      <c r="O564" s="357"/>
      <c r="P564" s="357"/>
      <c r="Q564" s="357"/>
      <c r="R564" s="357"/>
      <c r="S564" s="357"/>
      <c r="T564" s="357"/>
      <c r="U564" s="357"/>
      <c r="V564" s="357"/>
      <c r="W564" s="357"/>
      <c r="X564" s="357"/>
      <c r="Y564" s="357"/>
      <c r="Z564" s="357"/>
    </row>
    <row r="565" ht="12.75" customHeight="1">
      <c r="A565" s="357"/>
      <c r="B565" s="357"/>
      <c r="C565" s="357"/>
      <c r="D565" s="357"/>
      <c r="E565" s="357"/>
      <c r="F565" s="357"/>
      <c r="G565" s="357"/>
      <c r="H565" s="357"/>
      <c r="I565" s="357"/>
      <c r="J565" s="357"/>
      <c r="K565" s="357"/>
      <c r="L565" s="357"/>
      <c r="M565" s="357"/>
      <c r="N565" s="357"/>
      <c r="O565" s="357"/>
      <c r="P565" s="357"/>
      <c r="Q565" s="357"/>
      <c r="R565" s="357"/>
      <c r="S565" s="357"/>
      <c r="T565" s="357"/>
      <c r="U565" s="357"/>
      <c r="V565" s="357"/>
      <c r="W565" s="357"/>
      <c r="X565" s="357"/>
      <c r="Y565" s="357"/>
      <c r="Z565" s="357"/>
    </row>
    <row r="566" ht="12.75" customHeight="1">
      <c r="A566" s="357"/>
      <c r="B566" s="357"/>
      <c r="C566" s="357"/>
      <c r="D566" s="357"/>
      <c r="E566" s="357"/>
      <c r="F566" s="357"/>
      <c r="G566" s="357"/>
      <c r="H566" s="357"/>
      <c r="I566" s="357"/>
      <c r="J566" s="357"/>
      <c r="K566" s="357"/>
      <c r="L566" s="357"/>
      <c r="M566" s="357"/>
      <c r="N566" s="357"/>
      <c r="O566" s="357"/>
      <c r="P566" s="357"/>
      <c r="Q566" s="357"/>
      <c r="R566" s="357"/>
      <c r="S566" s="357"/>
      <c r="T566" s="357"/>
      <c r="U566" s="357"/>
      <c r="V566" s="357"/>
      <c r="W566" s="357"/>
      <c r="X566" s="357"/>
      <c r="Y566" s="357"/>
      <c r="Z566" s="357"/>
    </row>
    <row r="567" ht="12.75" customHeight="1">
      <c r="A567" s="357"/>
      <c r="B567" s="357"/>
      <c r="C567" s="357"/>
      <c r="D567" s="357"/>
      <c r="E567" s="357"/>
      <c r="F567" s="357"/>
      <c r="G567" s="357"/>
      <c r="H567" s="357"/>
      <c r="I567" s="357"/>
      <c r="J567" s="357"/>
      <c r="K567" s="357"/>
      <c r="L567" s="357"/>
      <c r="M567" s="357"/>
      <c r="N567" s="357"/>
      <c r="O567" s="357"/>
      <c r="P567" s="357"/>
      <c r="Q567" s="357"/>
      <c r="R567" s="357"/>
      <c r="S567" s="357"/>
      <c r="T567" s="357"/>
      <c r="U567" s="357"/>
      <c r="V567" s="357"/>
      <c r="W567" s="357"/>
      <c r="X567" s="357"/>
      <c r="Y567" s="357"/>
      <c r="Z567" s="357"/>
    </row>
    <row r="568" ht="12.75" customHeight="1">
      <c r="A568" s="357"/>
      <c r="B568" s="357"/>
      <c r="C568" s="357"/>
      <c r="D568" s="357"/>
      <c r="E568" s="357"/>
      <c r="F568" s="357"/>
      <c r="G568" s="357"/>
      <c r="H568" s="357"/>
      <c r="I568" s="357"/>
      <c r="J568" s="357"/>
      <c r="K568" s="357"/>
      <c r="L568" s="357"/>
      <c r="M568" s="357"/>
      <c r="N568" s="357"/>
      <c r="O568" s="357"/>
      <c r="P568" s="357"/>
      <c r="Q568" s="357"/>
      <c r="R568" s="357"/>
      <c r="S568" s="357"/>
      <c r="T568" s="357"/>
      <c r="U568" s="357"/>
      <c r="V568" s="357"/>
      <c r="W568" s="357"/>
      <c r="X568" s="357"/>
      <c r="Y568" s="357"/>
      <c r="Z568" s="357"/>
    </row>
    <row r="569" ht="12.75" customHeight="1">
      <c r="A569" s="357"/>
      <c r="B569" s="357"/>
      <c r="C569" s="357"/>
      <c r="D569" s="357"/>
      <c r="E569" s="357"/>
      <c r="F569" s="357"/>
      <c r="G569" s="357"/>
      <c r="H569" s="357"/>
      <c r="I569" s="357"/>
      <c r="J569" s="357"/>
      <c r="K569" s="357"/>
      <c r="L569" s="357"/>
      <c r="M569" s="357"/>
      <c r="N569" s="357"/>
      <c r="O569" s="357"/>
      <c r="P569" s="357"/>
      <c r="Q569" s="357"/>
      <c r="R569" s="357"/>
      <c r="S569" s="357"/>
      <c r="T569" s="357"/>
      <c r="U569" s="357"/>
      <c r="V569" s="357"/>
      <c r="W569" s="357"/>
      <c r="X569" s="357"/>
      <c r="Y569" s="357"/>
      <c r="Z569" s="357"/>
    </row>
    <row r="570" ht="12.75" customHeight="1">
      <c r="A570" s="357"/>
      <c r="B570" s="357"/>
      <c r="C570" s="357"/>
      <c r="D570" s="357"/>
      <c r="E570" s="357"/>
      <c r="F570" s="357"/>
      <c r="G570" s="357"/>
      <c r="H570" s="357"/>
      <c r="I570" s="357"/>
      <c r="J570" s="357"/>
      <c r="K570" s="357"/>
      <c r="L570" s="357"/>
      <c r="M570" s="357"/>
      <c r="N570" s="357"/>
      <c r="O570" s="357"/>
      <c r="P570" s="357"/>
      <c r="Q570" s="357"/>
      <c r="R570" s="357"/>
      <c r="S570" s="357"/>
      <c r="T570" s="357"/>
      <c r="U570" s="357"/>
      <c r="V570" s="357"/>
      <c r="W570" s="357"/>
      <c r="X570" s="357"/>
      <c r="Y570" s="357"/>
      <c r="Z570" s="357"/>
    </row>
    <row r="571" ht="12.75" customHeight="1">
      <c r="A571" s="357"/>
      <c r="B571" s="357"/>
      <c r="C571" s="357"/>
      <c r="D571" s="357"/>
      <c r="E571" s="357"/>
      <c r="F571" s="357"/>
      <c r="G571" s="357"/>
      <c r="H571" s="357"/>
      <c r="I571" s="357"/>
      <c r="J571" s="357"/>
      <c r="K571" s="357"/>
      <c r="L571" s="357"/>
      <c r="M571" s="357"/>
      <c r="N571" s="357"/>
      <c r="O571" s="357"/>
      <c r="P571" s="357"/>
      <c r="Q571" s="357"/>
      <c r="R571" s="357"/>
      <c r="S571" s="357"/>
      <c r="T571" s="357"/>
      <c r="U571" s="357"/>
      <c r="V571" s="357"/>
      <c r="W571" s="357"/>
      <c r="X571" s="357"/>
      <c r="Y571" s="357"/>
      <c r="Z571" s="357"/>
    </row>
    <row r="572" ht="12.75" customHeight="1">
      <c r="A572" s="357"/>
      <c r="B572" s="357"/>
      <c r="C572" s="357"/>
      <c r="D572" s="357"/>
      <c r="E572" s="357"/>
      <c r="F572" s="357"/>
      <c r="G572" s="357"/>
      <c r="H572" s="357"/>
      <c r="I572" s="357"/>
      <c r="J572" s="357"/>
      <c r="K572" s="357"/>
      <c r="L572" s="357"/>
      <c r="M572" s="357"/>
      <c r="N572" s="357"/>
      <c r="O572" s="357"/>
      <c r="P572" s="357"/>
      <c r="Q572" s="357"/>
      <c r="R572" s="357"/>
      <c r="S572" s="357"/>
      <c r="T572" s="357"/>
      <c r="U572" s="357"/>
      <c r="V572" s="357"/>
      <c r="W572" s="357"/>
      <c r="X572" s="357"/>
      <c r="Y572" s="357"/>
      <c r="Z572" s="357"/>
    </row>
    <row r="573" ht="12.75" customHeight="1">
      <c r="A573" s="357"/>
      <c r="B573" s="357"/>
      <c r="C573" s="357"/>
      <c r="D573" s="357"/>
      <c r="E573" s="357"/>
      <c r="F573" s="357"/>
      <c r="G573" s="357"/>
      <c r="H573" s="357"/>
      <c r="I573" s="357"/>
      <c r="J573" s="357"/>
      <c r="K573" s="357"/>
      <c r="L573" s="357"/>
      <c r="M573" s="357"/>
      <c r="N573" s="357"/>
      <c r="O573" s="357"/>
      <c r="P573" s="357"/>
      <c r="Q573" s="357"/>
      <c r="R573" s="357"/>
      <c r="S573" s="357"/>
      <c r="T573" s="357"/>
      <c r="U573" s="357"/>
      <c r="V573" s="357"/>
      <c r="W573" s="357"/>
      <c r="X573" s="357"/>
      <c r="Y573" s="357"/>
      <c r="Z573" s="357"/>
    </row>
    <row r="574" ht="12.75" customHeight="1">
      <c r="A574" s="357"/>
      <c r="B574" s="357"/>
      <c r="C574" s="357"/>
      <c r="D574" s="357"/>
      <c r="E574" s="357"/>
      <c r="F574" s="357"/>
      <c r="G574" s="357"/>
      <c r="H574" s="357"/>
      <c r="I574" s="357"/>
      <c r="J574" s="357"/>
      <c r="K574" s="357"/>
      <c r="L574" s="357"/>
      <c r="M574" s="357"/>
      <c r="N574" s="357"/>
      <c r="O574" s="357"/>
      <c r="P574" s="357"/>
      <c r="Q574" s="357"/>
      <c r="R574" s="357"/>
      <c r="S574" s="357"/>
      <c r="T574" s="357"/>
      <c r="U574" s="357"/>
      <c r="V574" s="357"/>
      <c r="W574" s="357"/>
      <c r="X574" s="357"/>
      <c r="Y574" s="357"/>
      <c r="Z574" s="357"/>
    </row>
    <row r="575" ht="12.75" customHeight="1">
      <c r="A575" s="357"/>
      <c r="B575" s="357"/>
      <c r="C575" s="357"/>
      <c r="D575" s="357"/>
      <c r="E575" s="357"/>
      <c r="F575" s="357"/>
      <c r="G575" s="357"/>
      <c r="H575" s="357"/>
      <c r="I575" s="357"/>
      <c r="J575" s="357"/>
      <c r="K575" s="357"/>
      <c r="L575" s="357"/>
      <c r="M575" s="357"/>
      <c r="N575" s="357"/>
      <c r="O575" s="357"/>
      <c r="P575" s="357"/>
      <c r="Q575" s="357"/>
      <c r="R575" s="357"/>
      <c r="S575" s="357"/>
      <c r="T575" s="357"/>
      <c r="U575" s="357"/>
      <c r="V575" s="357"/>
      <c r="W575" s="357"/>
      <c r="X575" s="357"/>
      <c r="Y575" s="357"/>
      <c r="Z575" s="357"/>
    </row>
    <row r="576" ht="12.75" customHeight="1">
      <c r="A576" s="357"/>
      <c r="B576" s="357"/>
      <c r="C576" s="357"/>
      <c r="D576" s="357"/>
      <c r="E576" s="357"/>
      <c r="F576" s="357"/>
      <c r="G576" s="357"/>
      <c r="H576" s="357"/>
      <c r="I576" s="357"/>
      <c r="J576" s="357"/>
      <c r="K576" s="357"/>
      <c r="L576" s="357"/>
      <c r="M576" s="357"/>
      <c r="N576" s="357"/>
      <c r="O576" s="357"/>
      <c r="P576" s="357"/>
      <c r="Q576" s="357"/>
      <c r="R576" s="357"/>
      <c r="S576" s="357"/>
      <c r="T576" s="357"/>
      <c r="U576" s="357"/>
      <c r="V576" s="357"/>
      <c r="W576" s="357"/>
      <c r="X576" s="357"/>
      <c r="Y576" s="357"/>
      <c r="Z576" s="357"/>
    </row>
    <row r="577" ht="12.75" customHeight="1">
      <c r="A577" s="357"/>
      <c r="B577" s="357"/>
      <c r="C577" s="357"/>
      <c r="D577" s="357"/>
      <c r="E577" s="357"/>
      <c r="F577" s="357"/>
      <c r="G577" s="357"/>
      <c r="H577" s="357"/>
      <c r="I577" s="357"/>
      <c r="J577" s="357"/>
      <c r="K577" s="357"/>
      <c r="L577" s="357"/>
      <c r="M577" s="357"/>
      <c r="N577" s="357"/>
      <c r="O577" s="357"/>
      <c r="P577" s="357"/>
      <c r="Q577" s="357"/>
      <c r="R577" s="357"/>
      <c r="S577" s="357"/>
      <c r="T577" s="357"/>
      <c r="U577" s="357"/>
      <c r="V577" s="357"/>
      <c r="W577" s="357"/>
      <c r="X577" s="357"/>
      <c r="Y577" s="357"/>
      <c r="Z577" s="357"/>
    </row>
    <row r="578" ht="12.75" customHeight="1">
      <c r="A578" s="357"/>
      <c r="B578" s="357"/>
      <c r="C578" s="357"/>
      <c r="D578" s="357"/>
      <c r="E578" s="357"/>
      <c r="F578" s="357"/>
      <c r="G578" s="357"/>
      <c r="H578" s="357"/>
      <c r="I578" s="357"/>
      <c r="J578" s="357"/>
      <c r="K578" s="357"/>
      <c r="L578" s="357"/>
      <c r="M578" s="357"/>
      <c r="N578" s="357"/>
      <c r="O578" s="357"/>
      <c r="P578" s="357"/>
      <c r="Q578" s="357"/>
      <c r="R578" s="357"/>
      <c r="S578" s="357"/>
      <c r="T578" s="357"/>
      <c r="U578" s="357"/>
      <c r="V578" s="357"/>
      <c r="W578" s="357"/>
      <c r="X578" s="357"/>
      <c r="Y578" s="357"/>
      <c r="Z578" s="357"/>
    </row>
    <row r="579" ht="12.75" customHeight="1">
      <c r="A579" s="357"/>
      <c r="B579" s="357"/>
      <c r="C579" s="357"/>
      <c r="D579" s="357"/>
      <c r="E579" s="357"/>
      <c r="F579" s="357"/>
      <c r="G579" s="357"/>
      <c r="H579" s="357"/>
      <c r="I579" s="357"/>
      <c r="J579" s="357"/>
      <c r="K579" s="357"/>
      <c r="L579" s="357"/>
      <c r="M579" s="357"/>
      <c r="N579" s="357"/>
      <c r="O579" s="357"/>
      <c r="P579" s="357"/>
      <c r="Q579" s="357"/>
      <c r="R579" s="357"/>
      <c r="S579" s="357"/>
      <c r="T579" s="357"/>
      <c r="U579" s="357"/>
      <c r="V579" s="357"/>
      <c r="W579" s="357"/>
      <c r="X579" s="357"/>
      <c r="Y579" s="357"/>
      <c r="Z579" s="357"/>
    </row>
    <row r="580" ht="12.75" customHeight="1">
      <c r="A580" s="357"/>
      <c r="B580" s="357"/>
      <c r="C580" s="357"/>
      <c r="D580" s="357"/>
      <c r="E580" s="357"/>
      <c r="F580" s="357"/>
      <c r="G580" s="357"/>
      <c r="H580" s="357"/>
      <c r="I580" s="357"/>
      <c r="J580" s="357"/>
      <c r="K580" s="357"/>
      <c r="L580" s="357"/>
      <c r="M580" s="357"/>
      <c r="N580" s="357"/>
      <c r="O580" s="357"/>
      <c r="P580" s="357"/>
      <c r="Q580" s="357"/>
      <c r="R580" s="357"/>
      <c r="S580" s="357"/>
      <c r="T580" s="357"/>
      <c r="U580" s="357"/>
      <c r="V580" s="357"/>
      <c r="W580" s="357"/>
      <c r="X580" s="357"/>
      <c r="Y580" s="357"/>
      <c r="Z580" s="357"/>
    </row>
    <row r="581" ht="12.75" customHeight="1">
      <c r="A581" s="357"/>
      <c r="B581" s="357"/>
      <c r="C581" s="357"/>
      <c r="D581" s="357"/>
      <c r="E581" s="357"/>
      <c r="F581" s="357"/>
      <c r="G581" s="357"/>
      <c r="H581" s="357"/>
      <c r="I581" s="357"/>
      <c r="J581" s="357"/>
      <c r="K581" s="357"/>
      <c r="L581" s="357"/>
      <c r="M581" s="357"/>
      <c r="N581" s="357"/>
      <c r="O581" s="357"/>
      <c r="P581" s="357"/>
      <c r="Q581" s="357"/>
      <c r="R581" s="357"/>
      <c r="S581" s="357"/>
      <c r="T581" s="357"/>
      <c r="U581" s="357"/>
      <c r="V581" s="357"/>
      <c r="W581" s="357"/>
      <c r="X581" s="357"/>
      <c r="Y581" s="357"/>
      <c r="Z581" s="357"/>
    </row>
    <row r="582" ht="12.75" customHeight="1">
      <c r="A582" s="357"/>
      <c r="B582" s="357"/>
      <c r="C582" s="357"/>
      <c r="D582" s="357"/>
      <c r="E582" s="357"/>
      <c r="F582" s="357"/>
      <c r="G582" s="357"/>
      <c r="H582" s="357"/>
      <c r="I582" s="357"/>
      <c r="J582" s="357"/>
      <c r="K582" s="357"/>
      <c r="L582" s="357"/>
      <c r="M582" s="357"/>
      <c r="N582" s="357"/>
      <c r="O582" s="357"/>
      <c r="P582" s="357"/>
      <c r="Q582" s="357"/>
      <c r="R582" s="357"/>
      <c r="S582" s="357"/>
      <c r="T582" s="357"/>
      <c r="U582" s="357"/>
      <c r="V582" s="357"/>
      <c r="W582" s="357"/>
      <c r="X582" s="357"/>
      <c r="Y582" s="357"/>
      <c r="Z582" s="357"/>
    </row>
    <row r="583" ht="12.75" customHeight="1">
      <c r="A583" s="357"/>
      <c r="B583" s="357"/>
      <c r="C583" s="357"/>
      <c r="D583" s="357"/>
      <c r="E583" s="357"/>
      <c r="F583" s="357"/>
      <c r="G583" s="357"/>
      <c r="H583" s="357"/>
      <c r="I583" s="357"/>
      <c r="J583" s="357"/>
      <c r="K583" s="357"/>
      <c r="L583" s="357"/>
      <c r="M583" s="357"/>
      <c r="N583" s="357"/>
      <c r="O583" s="357"/>
      <c r="P583" s="357"/>
      <c r="Q583" s="357"/>
      <c r="R583" s="357"/>
      <c r="S583" s="357"/>
      <c r="T583" s="357"/>
      <c r="U583" s="357"/>
      <c r="V583" s="357"/>
      <c r="W583" s="357"/>
      <c r="X583" s="357"/>
      <c r="Y583" s="357"/>
      <c r="Z583" s="357"/>
    </row>
    <row r="584" ht="12.75" customHeight="1">
      <c r="A584" s="357"/>
      <c r="B584" s="357"/>
      <c r="C584" s="357"/>
      <c r="D584" s="357"/>
      <c r="E584" s="357"/>
      <c r="F584" s="357"/>
      <c r="G584" s="357"/>
      <c r="H584" s="357"/>
      <c r="I584" s="357"/>
      <c r="J584" s="357"/>
      <c r="K584" s="357"/>
      <c r="L584" s="357"/>
      <c r="M584" s="357"/>
      <c r="N584" s="357"/>
      <c r="O584" s="357"/>
      <c r="P584" s="357"/>
      <c r="Q584" s="357"/>
      <c r="R584" s="357"/>
      <c r="S584" s="357"/>
      <c r="T584" s="357"/>
      <c r="U584" s="357"/>
      <c r="V584" s="357"/>
      <c r="W584" s="357"/>
      <c r="X584" s="357"/>
      <c r="Y584" s="357"/>
      <c r="Z584" s="357"/>
    </row>
    <row r="585" ht="12.75" customHeight="1">
      <c r="A585" s="357"/>
      <c r="B585" s="357"/>
      <c r="C585" s="357"/>
      <c r="D585" s="357"/>
      <c r="E585" s="357"/>
      <c r="F585" s="357"/>
      <c r="G585" s="357"/>
      <c r="H585" s="357"/>
      <c r="I585" s="357"/>
      <c r="J585" s="357"/>
      <c r="K585" s="357"/>
      <c r="L585" s="357"/>
      <c r="M585" s="357"/>
      <c r="N585" s="357"/>
      <c r="O585" s="357"/>
      <c r="P585" s="357"/>
      <c r="Q585" s="357"/>
      <c r="R585" s="357"/>
      <c r="S585" s="357"/>
      <c r="T585" s="357"/>
      <c r="U585" s="357"/>
      <c r="V585" s="357"/>
      <c r="W585" s="357"/>
      <c r="X585" s="357"/>
      <c r="Y585" s="357"/>
      <c r="Z585" s="357"/>
    </row>
    <row r="586" ht="12.75" customHeight="1">
      <c r="A586" s="357"/>
      <c r="B586" s="357"/>
      <c r="C586" s="357"/>
      <c r="D586" s="357"/>
      <c r="E586" s="357"/>
      <c r="F586" s="357"/>
      <c r="G586" s="357"/>
      <c r="H586" s="357"/>
      <c r="I586" s="357"/>
      <c r="J586" s="357"/>
      <c r="K586" s="357"/>
      <c r="L586" s="357"/>
      <c r="M586" s="357"/>
      <c r="N586" s="357"/>
      <c r="O586" s="357"/>
      <c r="P586" s="357"/>
      <c r="Q586" s="357"/>
      <c r="R586" s="357"/>
      <c r="S586" s="357"/>
      <c r="T586" s="357"/>
      <c r="U586" s="357"/>
      <c r="V586" s="357"/>
      <c r="W586" s="357"/>
      <c r="X586" s="357"/>
      <c r="Y586" s="357"/>
      <c r="Z586" s="357"/>
    </row>
    <row r="587" ht="12.75" customHeight="1">
      <c r="A587" s="357"/>
      <c r="B587" s="357"/>
      <c r="C587" s="357"/>
      <c r="D587" s="357"/>
      <c r="E587" s="357"/>
      <c r="F587" s="357"/>
      <c r="G587" s="357"/>
      <c r="H587" s="357"/>
      <c r="I587" s="357"/>
      <c r="J587" s="357"/>
      <c r="K587" s="357"/>
      <c r="L587" s="357"/>
      <c r="M587" s="357"/>
      <c r="N587" s="357"/>
      <c r="O587" s="357"/>
      <c r="P587" s="357"/>
      <c r="Q587" s="357"/>
      <c r="R587" s="357"/>
      <c r="S587" s="357"/>
      <c r="T587" s="357"/>
      <c r="U587" s="357"/>
      <c r="V587" s="357"/>
      <c r="W587" s="357"/>
      <c r="X587" s="357"/>
      <c r="Y587" s="357"/>
      <c r="Z587" s="357"/>
    </row>
    <row r="588" ht="12.75" customHeight="1">
      <c r="A588" s="357"/>
      <c r="B588" s="357"/>
      <c r="C588" s="357"/>
      <c r="D588" s="357"/>
      <c r="E588" s="357"/>
      <c r="F588" s="357"/>
      <c r="G588" s="357"/>
      <c r="H588" s="357"/>
      <c r="I588" s="357"/>
      <c r="J588" s="357"/>
      <c r="K588" s="357"/>
      <c r="L588" s="357"/>
      <c r="M588" s="357"/>
      <c r="N588" s="357"/>
      <c r="O588" s="357"/>
      <c r="P588" s="357"/>
      <c r="Q588" s="357"/>
      <c r="R588" s="357"/>
      <c r="S588" s="357"/>
      <c r="T588" s="357"/>
      <c r="U588" s="357"/>
      <c r="V588" s="357"/>
      <c r="W588" s="357"/>
      <c r="X588" s="357"/>
      <c r="Y588" s="357"/>
      <c r="Z588" s="357"/>
    </row>
    <row r="589" ht="12.75" customHeight="1">
      <c r="A589" s="357"/>
      <c r="B589" s="357"/>
      <c r="C589" s="357"/>
      <c r="D589" s="357"/>
      <c r="E589" s="357"/>
      <c r="F589" s="357"/>
      <c r="G589" s="357"/>
      <c r="H589" s="357"/>
      <c r="I589" s="357"/>
      <c r="J589" s="357"/>
      <c r="K589" s="357"/>
      <c r="L589" s="357"/>
      <c r="M589" s="357"/>
      <c r="N589" s="357"/>
      <c r="O589" s="357"/>
      <c r="P589" s="357"/>
      <c r="Q589" s="357"/>
      <c r="R589" s="357"/>
      <c r="S589" s="357"/>
      <c r="T589" s="357"/>
      <c r="U589" s="357"/>
      <c r="V589" s="357"/>
      <c r="W589" s="357"/>
      <c r="X589" s="357"/>
      <c r="Y589" s="357"/>
      <c r="Z589" s="357"/>
    </row>
    <row r="590" ht="12.75" customHeight="1">
      <c r="A590" s="357"/>
      <c r="B590" s="357"/>
      <c r="C590" s="357"/>
      <c r="D590" s="357"/>
      <c r="E590" s="357"/>
      <c r="F590" s="357"/>
      <c r="G590" s="357"/>
      <c r="H590" s="357"/>
      <c r="I590" s="357"/>
      <c r="J590" s="357"/>
      <c r="K590" s="357"/>
      <c r="L590" s="357"/>
      <c r="M590" s="357"/>
      <c r="N590" s="357"/>
      <c r="O590" s="357"/>
      <c r="P590" s="357"/>
      <c r="Q590" s="357"/>
      <c r="R590" s="357"/>
      <c r="S590" s="357"/>
      <c r="T590" s="357"/>
      <c r="U590" s="357"/>
      <c r="V590" s="357"/>
      <c r="W590" s="357"/>
      <c r="X590" s="357"/>
      <c r="Y590" s="357"/>
      <c r="Z590" s="357"/>
    </row>
    <row r="591" ht="12.75" customHeight="1">
      <c r="A591" s="357"/>
      <c r="B591" s="357"/>
      <c r="C591" s="357"/>
      <c r="D591" s="357"/>
      <c r="E591" s="357"/>
      <c r="F591" s="357"/>
      <c r="G591" s="357"/>
      <c r="H591" s="357"/>
      <c r="I591" s="357"/>
      <c r="J591" s="357"/>
      <c r="K591" s="357"/>
      <c r="L591" s="357"/>
      <c r="M591" s="357"/>
      <c r="N591" s="357"/>
      <c r="O591" s="357"/>
      <c r="P591" s="357"/>
      <c r="Q591" s="357"/>
      <c r="R591" s="357"/>
      <c r="S591" s="357"/>
      <c r="T591" s="357"/>
      <c r="U591" s="357"/>
      <c r="V591" s="357"/>
      <c r="W591" s="357"/>
      <c r="X591" s="357"/>
      <c r="Y591" s="357"/>
      <c r="Z591" s="357"/>
    </row>
    <row r="592" ht="12.75" customHeight="1">
      <c r="A592" s="357"/>
      <c r="B592" s="357"/>
      <c r="C592" s="357"/>
      <c r="D592" s="357"/>
      <c r="E592" s="357"/>
      <c r="F592" s="357"/>
      <c r="G592" s="357"/>
      <c r="H592" s="357"/>
      <c r="I592" s="357"/>
      <c r="J592" s="357"/>
      <c r="K592" s="357"/>
      <c r="L592" s="357"/>
      <c r="M592" s="357"/>
      <c r="N592" s="357"/>
      <c r="O592" s="357"/>
      <c r="P592" s="357"/>
      <c r="Q592" s="357"/>
      <c r="R592" s="357"/>
      <c r="S592" s="357"/>
      <c r="T592" s="357"/>
      <c r="U592" s="357"/>
      <c r="V592" s="357"/>
      <c r="W592" s="357"/>
      <c r="X592" s="357"/>
      <c r="Y592" s="357"/>
      <c r="Z592" s="357"/>
    </row>
    <row r="593" ht="12.75" customHeight="1">
      <c r="A593" s="357"/>
      <c r="B593" s="357"/>
      <c r="C593" s="357"/>
      <c r="D593" s="357"/>
      <c r="E593" s="357"/>
      <c r="F593" s="357"/>
      <c r="G593" s="357"/>
      <c r="H593" s="357"/>
      <c r="I593" s="357"/>
      <c r="J593" s="357"/>
      <c r="K593" s="357"/>
      <c r="L593" s="357"/>
      <c r="M593" s="357"/>
      <c r="N593" s="357"/>
      <c r="O593" s="357"/>
      <c r="P593" s="357"/>
      <c r="Q593" s="357"/>
      <c r="R593" s="357"/>
      <c r="S593" s="357"/>
      <c r="T593" s="357"/>
      <c r="U593" s="357"/>
      <c r="V593" s="357"/>
      <c r="W593" s="357"/>
      <c r="X593" s="357"/>
      <c r="Y593" s="357"/>
      <c r="Z593" s="357"/>
    </row>
    <row r="594" ht="12.75" customHeight="1">
      <c r="A594" s="357"/>
      <c r="B594" s="357"/>
      <c r="C594" s="357"/>
      <c r="D594" s="357"/>
      <c r="E594" s="357"/>
      <c r="F594" s="357"/>
      <c r="G594" s="357"/>
      <c r="H594" s="357"/>
      <c r="I594" s="357"/>
      <c r="J594" s="357"/>
      <c r="K594" s="357"/>
      <c r="L594" s="357"/>
      <c r="M594" s="357"/>
      <c r="N594" s="357"/>
      <c r="O594" s="357"/>
      <c r="P594" s="357"/>
      <c r="Q594" s="357"/>
      <c r="R594" s="357"/>
      <c r="S594" s="357"/>
      <c r="T594" s="357"/>
      <c r="U594" s="357"/>
      <c r="V594" s="357"/>
      <c r="W594" s="357"/>
      <c r="X594" s="357"/>
      <c r="Y594" s="357"/>
      <c r="Z594" s="357"/>
    </row>
    <row r="595" ht="12.75" customHeight="1">
      <c r="A595" s="357"/>
      <c r="B595" s="357"/>
      <c r="C595" s="357"/>
      <c r="D595" s="357"/>
      <c r="E595" s="357"/>
      <c r="F595" s="357"/>
      <c r="G595" s="357"/>
      <c r="H595" s="357"/>
      <c r="I595" s="357"/>
      <c r="J595" s="357"/>
      <c r="K595" s="357"/>
      <c r="L595" s="357"/>
      <c r="M595" s="357"/>
      <c r="N595" s="357"/>
      <c r="O595" s="357"/>
      <c r="P595" s="357"/>
      <c r="Q595" s="357"/>
      <c r="R595" s="357"/>
      <c r="S595" s="357"/>
      <c r="T595" s="357"/>
      <c r="U595" s="357"/>
      <c r="V595" s="357"/>
      <c r="W595" s="357"/>
      <c r="X595" s="357"/>
      <c r="Y595" s="357"/>
      <c r="Z595" s="357"/>
    </row>
    <row r="596" ht="12.75" customHeight="1">
      <c r="A596" s="357"/>
      <c r="B596" s="357"/>
      <c r="C596" s="357"/>
      <c r="D596" s="357"/>
      <c r="E596" s="357"/>
      <c r="F596" s="357"/>
      <c r="G596" s="357"/>
      <c r="H596" s="357"/>
      <c r="I596" s="357"/>
      <c r="J596" s="357"/>
      <c r="K596" s="357"/>
      <c r="L596" s="357"/>
      <c r="M596" s="357"/>
      <c r="N596" s="357"/>
      <c r="O596" s="357"/>
      <c r="P596" s="357"/>
      <c r="Q596" s="357"/>
      <c r="R596" s="357"/>
      <c r="S596" s="357"/>
      <c r="T596" s="357"/>
      <c r="U596" s="357"/>
      <c r="V596" s="357"/>
      <c r="W596" s="357"/>
      <c r="X596" s="357"/>
      <c r="Y596" s="357"/>
      <c r="Z596" s="357"/>
    </row>
    <row r="597" ht="12.75" customHeight="1">
      <c r="A597" s="357"/>
      <c r="B597" s="357"/>
      <c r="C597" s="357"/>
      <c r="D597" s="357"/>
      <c r="E597" s="357"/>
      <c r="F597" s="357"/>
      <c r="G597" s="357"/>
      <c r="H597" s="357"/>
      <c r="I597" s="357"/>
      <c r="J597" s="357"/>
      <c r="K597" s="357"/>
      <c r="L597" s="357"/>
      <c r="M597" s="357"/>
      <c r="N597" s="357"/>
      <c r="O597" s="357"/>
      <c r="P597" s="357"/>
      <c r="Q597" s="357"/>
      <c r="R597" s="357"/>
      <c r="S597" s="357"/>
      <c r="T597" s="357"/>
      <c r="U597" s="357"/>
      <c r="V597" s="357"/>
      <c r="W597" s="357"/>
      <c r="X597" s="357"/>
      <c r="Y597" s="357"/>
      <c r="Z597" s="357"/>
    </row>
    <row r="598" ht="12.75" customHeight="1">
      <c r="A598" s="357"/>
      <c r="B598" s="357"/>
      <c r="C598" s="357"/>
      <c r="D598" s="357"/>
      <c r="E598" s="357"/>
      <c r="F598" s="357"/>
      <c r="G598" s="357"/>
      <c r="H598" s="357"/>
      <c r="I598" s="357"/>
      <c r="J598" s="357"/>
      <c r="K598" s="357"/>
      <c r="L598" s="357"/>
      <c r="M598" s="357"/>
      <c r="N598" s="357"/>
      <c r="O598" s="357"/>
      <c r="P598" s="357"/>
      <c r="Q598" s="357"/>
      <c r="R598" s="357"/>
      <c r="S598" s="357"/>
      <c r="T598" s="357"/>
      <c r="U598" s="357"/>
      <c r="V598" s="357"/>
      <c r="W598" s="357"/>
      <c r="X598" s="357"/>
      <c r="Y598" s="357"/>
      <c r="Z598" s="357"/>
    </row>
    <row r="599" ht="12.75" customHeight="1">
      <c r="A599" s="357"/>
      <c r="B599" s="357"/>
      <c r="C599" s="357"/>
      <c r="D599" s="357"/>
      <c r="E599" s="357"/>
      <c r="F599" s="357"/>
      <c r="G599" s="357"/>
      <c r="H599" s="357"/>
      <c r="I599" s="357"/>
      <c r="J599" s="357"/>
      <c r="K599" s="357"/>
      <c r="L599" s="357"/>
      <c r="M599" s="357"/>
      <c r="N599" s="357"/>
      <c r="O599" s="357"/>
      <c r="P599" s="357"/>
      <c r="Q599" s="357"/>
      <c r="R599" s="357"/>
      <c r="S599" s="357"/>
      <c r="T599" s="357"/>
      <c r="U599" s="357"/>
      <c r="V599" s="357"/>
      <c r="W599" s="357"/>
      <c r="X599" s="357"/>
      <c r="Y599" s="357"/>
      <c r="Z599" s="357"/>
    </row>
    <row r="600" ht="12.75" customHeight="1">
      <c r="A600" s="357"/>
      <c r="B600" s="357"/>
      <c r="C600" s="357"/>
      <c r="D600" s="357"/>
      <c r="E600" s="357"/>
      <c r="F600" s="357"/>
      <c r="G600" s="357"/>
      <c r="H600" s="357"/>
      <c r="I600" s="357"/>
      <c r="J600" s="357"/>
      <c r="K600" s="357"/>
      <c r="L600" s="357"/>
      <c r="M600" s="357"/>
      <c r="N600" s="357"/>
      <c r="O600" s="357"/>
      <c r="P600" s="357"/>
      <c r="Q600" s="357"/>
      <c r="R600" s="357"/>
      <c r="S600" s="357"/>
      <c r="T600" s="357"/>
      <c r="U600" s="357"/>
      <c r="V600" s="357"/>
      <c r="W600" s="357"/>
      <c r="X600" s="357"/>
      <c r="Y600" s="357"/>
      <c r="Z600" s="357"/>
    </row>
    <row r="601" ht="12.75" customHeight="1">
      <c r="A601" s="357"/>
      <c r="B601" s="357"/>
      <c r="C601" s="357"/>
      <c r="D601" s="357"/>
      <c r="E601" s="357"/>
      <c r="F601" s="357"/>
      <c r="G601" s="357"/>
      <c r="H601" s="357"/>
      <c r="I601" s="357"/>
      <c r="J601" s="357"/>
      <c r="K601" s="357"/>
      <c r="L601" s="357"/>
      <c r="M601" s="357"/>
      <c r="N601" s="357"/>
      <c r="O601" s="357"/>
      <c r="P601" s="357"/>
      <c r="Q601" s="357"/>
      <c r="R601" s="357"/>
      <c r="S601" s="357"/>
      <c r="T601" s="357"/>
      <c r="U601" s="357"/>
      <c r="V601" s="357"/>
      <c r="W601" s="357"/>
      <c r="X601" s="357"/>
      <c r="Y601" s="357"/>
      <c r="Z601" s="357"/>
    </row>
    <row r="602" ht="12.75" customHeight="1">
      <c r="A602" s="357"/>
      <c r="B602" s="357"/>
      <c r="C602" s="357"/>
      <c r="D602" s="357"/>
      <c r="E602" s="357"/>
      <c r="F602" s="357"/>
      <c r="G602" s="357"/>
      <c r="H602" s="357"/>
      <c r="I602" s="357"/>
      <c r="J602" s="357"/>
      <c r="K602" s="357"/>
      <c r="L602" s="357"/>
      <c r="M602" s="357"/>
      <c r="N602" s="357"/>
      <c r="O602" s="357"/>
      <c r="P602" s="357"/>
      <c r="Q602" s="357"/>
      <c r="R602" s="357"/>
      <c r="S602" s="357"/>
      <c r="T602" s="357"/>
      <c r="U602" s="357"/>
      <c r="V602" s="357"/>
      <c r="W602" s="357"/>
      <c r="X602" s="357"/>
      <c r="Y602" s="357"/>
      <c r="Z602" s="357"/>
    </row>
    <row r="603" ht="12.75" customHeight="1">
      <c r="A603" s="357"/>
      <c r="B603" s="357"/>
      <c r="C603" s="357"/>
      <c r="D603" s="357"/>
      <c r="E603" s="357"/>
      <c r="F603" s="357"/>
      <c r="G603" s="357"/>
      <c r="H603" s="357"/>
      <c r="I603" s="357"/>
      <c r="J603" s="357"/>
      <c r="K603" s="357"/>
      <c r="L603" s="357"/>
      <c r="M603" s="357"/>
      <c r="N603" s="357"/>
      <c r="O603" s="357"/>
      <c r="P603" s="357"/>
      <c r="Q603" s="357"/>
      <c r="R603" s="357"/>
      <c r="S603" s="357"/>
      <c r="T603" s="357"/>
      <c r="U603" s="357"/>
      <c r="V603" s="357"/>
      <c r="W603" s="357"/>
      <c r="X603" s="357"/>
      <c r="Y603" s="357"/>
      <c r="Z603" s="357"/>
    </row>
    <row r="604" ht="12.75" customHeight="1">
      <c r="A604" s="357"/>
      <c r="B604" s="357"/>
      <c r="C604" s="357"/>
      <c r="D604" s="357"/>
      <c r="E604" s="357"/>
      <c r="F604" s="357"/>
      <c r="G604" s="357"/>
      <c r="H604" s="357"/>
      <c r="I604" s="357"/>
      <c r="J604" s="357"/>
      <c r="K604" s="357"/>
      <c r="L604" s="357"/>
      <c r="M604" s="357"/>
      <c r="N604" s="357"/>
      <c r="O604" s="357"/>
      <c r="P604" s="357"/>
      <c r="Q604" s="357"/>
      <c r="R604" s="357"/>
      <c r="S604" s="357"/>
      <c r="T604" s="357"/>
      <c r="U604" s="357"/>
      <c r="V604" s="357"/>
      <c r="W604" s="357"/>
      <c r="X604" s="357"/>
      <c r="Y604" s="357"/>
      <c r="Z604" s="357"/>
    </row>
    <row r="605" ht="12.75" customHeight="1">
      <c r="A605" s="357"/>
      <c r="B605" s="357"/>
      <c r="C605" s="357"/>
      <c r="D605" s="357"/>
      <c r="E605" s="357"/>
      <c r="F605" s="357"/>
      <c r="G605" s="357"/>
      <c r="H605" s="357"/>
      <c r="I605" s="357"/>
      <c r="J605" s="357"/>
      <c r="K605" s="357"/>
      <c r="L605" s="357"/>
      <c r="M605" s="357"/>
      <c r="N605" s="357"/>
      <c r="O605" s="357"/>
      <c r="P605" s="357"/>
      <c r="Q605" s="357"/>
      <c r="R605" s="357"/>
      <c r="S605" s="357"/>
      <c r="T605" s="357"/>
      <c r="U605" s="357"/>
      <c r="V605" s="357"/>
      <c r="W605" s="357"/>
      <c r="X605" s="357"/>
      <c r="Y605" s="357"/>
      <c r="Z605" s="357"/>
    </row>
    <row r="606" ht="12.75" customHeight="1">
      <c r="A606" s="357"/>
      <c r="B606" s="357"/>
      <c r="C606" s="357"/>
      <c r="D606" s="357"/>
      <c r="E606" s="357"/>
      <c r="F606" s="357"/>
      <c r="G606" s="357"/>
      <c r="H606" s="357"/>
      <c r="I606" s="357"/>
      <c r="J606" s="357"/>
      <c r="K606" s="357"/>
      <c r="L606" s="357"/>
      <c r="M606" s="357"/>
      <c r="N606" s="357"/>
      <c r="O606" s="357"/>
      <c r="P606" s="357"/>
      <c r="Q606" s="357"/>
      <c r="R606" s="357"/>
      <c r="S606" s="357"/>
      <c r="T606" s="357"/>
      <c r="U606" s="357"/>
      <c r="V606" s="357"/>
      <c r="W606" s="357"/>
      <c r="X606" s="357"/>
      <c r="Y606" s="357"/>
      <c r="Z606" s="357"/>
    </row>
    <row r="607" ht="12.75" customHeight="1">
      <c r="A607" s="357"/>
      <c r="B607" s="357"/>
      <c r="C607" s="357"/>
      <c r="D607" s="357"/>
      <c r="E607" s="357"/>
      <c r="F607" s="357"/>
      <c r="G607" s="357"/>
      <c r="H607" s="357"/>
      <c r="I607" s="357"/>
      <c r="J607" s="357"/>
      <c r="K607" s="357"/>
      <c r="L607" s="357"/>
      <c r="M607" s="357"/>
      <c r="N607" s="357"/>
      <c r="O607" s="357"/>
      <c r="P607" s="357"/>
      <c r="Q607" s="357"/>
      <c r="R607" s="357"/>
      <c r="S607" s="357"/>
      <c r="T607" s="357"/>
      <c r="U607" s="357"/>
      <c r="V607" s="357"/>
      <c r="W607" s="357"/>
      <c r="X607" s="357"/>
      <c r="Y607" s="357"/>
      <c r="Z607" s="357"/>
    </row>
    <row r="608" ht="12.75" customHeight="1">
      <c r="A608" s="357"/>
      <c r="B608" s="357"/>
      <c r="C608" s="357"/>
      <c r="D608" s="357"/>
      <c r="E608" s="357"/>
      <c r="F608" s="357"/>
      <c r="G608" s="357"/>
      <c r="H608" s="357"/>
      <c r="I608" s="357"/>
      <c r="J608" s="357"/>
      <c r="K608" s="357"/>
      <c r="L608" s="357"/>
      <c r="M608" s="357"/>
      <c r="N608" s="357"/>
      <c r="O608" s="357"/>
      <c r="P608" s="357"/>
      <c r="Q608" s="357"/>
      <c r="R608" s="357"/>
      <c r="S608" s="357"/>
      <c r="T608" s="357"/>
      <c r="U608" s="357"/>
      <c r="V608" s="357"/>
      <c r="W608" s="357"/>
      <c r="X608" s="357"/>
      <c r="Y608" s="357"/>
      <c r="Z608" s="357"/>
    </row>
    <row r="609" ht="12.75" customHeight="1">
      <c r="A609" s="357"/>
      <c r="B609" s="357"/>
      <c r="C609" s="357"/>
      <c r="D609" s="357"/>
      <c r="E609" s="357"/>
      <c r="F609" s="357"/>
      <c r="G609" s="357"/>
      <c r="H609" s="357"/>
      <c r="I609" s="357"/>
      <c r="J609" s="357"/>
      <c r="K609" s="357"/>
      <c r="L609" s="357"/>
      <c r="M609" s="357"/>
      <c r="N609" s="357"/>
      <c r="O609" s="357"/>
      <c r="P609" s="357"/>
      <c r="Q609" s="357"/>
      <c r="R609" s="357"/>
      <c r="S609" s="357"/>
      <c r="T609" s="357"/>
      <c r="U609" s="357"/>
      <c r="V609" s="357"/>
      <c r="W609" s="357"/>
      <c r="X609" s="357"/>
      <c r="Y609" s="357"/>
      <c r="Z609" s="357"/>
    </row>
    <row r="610" ht="12.75" customHeight="1">
      <c r="A610" s="357"/>
      <c r="B610" s="357"/>
      <c r="C610" s="357"/>
      <c r="D610" s="357"/>
      <c r="E610" s="357"/>
      <c r="F610" s="357"/>
      <c r="G610" s="357"/>
      <c r="H610" s="357"/>
      <c r="I610" s="357"/>
      <c r="J610" s="357"/>
      <c r="K610" s="357"/>
      <c r="L610" s="357"/>
      <c r="M610" s="357"/>
      <c r="N610" s="357"/>
      <c r="O610" s="357"/>
      <c r="P610" s="357"/>
      <c r="Q610" s="357"/>
      <c r="R610" s="357"/>
      <c r="S610" s="357"/>
      <c r="T610" s="357"/>
      <c r="U610" s="357"/>
      <c r="V610" s="357"/>
      <c r="W610" s="357"/>
      <c r="X610" s="357"/>
      <c r="Y610" s="357"/>
      <c r="Z610" s="357"/>
    </row>
    <row r="611" ht="12.75" customHeight="1">
      <c r="A611" s="357"/>
      <c r="B611" s="357"/>
      <c r="C611" s="357"/>
      <c r="D611" s="357"/>
      <c r="E611" s="357"/>
      <c r="F611" s="357"/>
      <c r="G611" s="357"/>
      <c r="H611" s="357"/>
      <c r="I611" s="357"/>
      <c r="J611" s="357"/>
      <c r="K611" s="357"/>
      <c r="L611" s="357"/>
      <c r="M611" s="357"/>
      <c r="N611" s="357"/>
      <c r="O611" s="357"/>
      <c r="P611" s="357"/>
      <c r="Q611" s="357"/>
      <c r="R611" s="357"/>
      <c r="S611" s="357"/>
      <c r="T611" s="357"/>
      <c r="U611" s="357"/>
      <c r="V611" s="357"/>
      <c r="W611" s="357"/>
      <c r="X611" s="357"/>
      <c r="Y611" s="357"/>
      <c r="Z611" s="357"/>
    </row>
    <row r="612" ht="12.75" customHeight="1">
      <c r="A612" s="357"/>
      <c r="B612" s="357"/>
      <c r="C612" s="357"/>
      <c r="D612" s="357"/>
      <c r="E612" s="357"/>
      <c r="F612" s="357"/>
      <c r="G612" s="357"/>
      <c r="H612" s="357"/>
      <c r="I612" s="357"/>
      <c r="J612" s="357"/>
      <c r="K612" s="357"/>
      <c r="L612" s="357"/>
      <c r="M612" s="357"/>
      <c r="N612" s="357"/>
      <c r="O612" s="357"/>
      <c r="P612" s="357"/>
      <c r="Q612" s="357"/>
      <c r="R612" s="357"/>
      <c r="S612" s="357"/>
      <c r="T612" s="357"/>
      <c r="U612" s="357"/>
      <c r="V612" s="357"/>
      <c r="W612" s="357"/>
      <c r="X612" s="357"/>
      <c r="Y612" s="357"/>
      <c r="Z612" s="357"/>
    </row>
    <row r="613" ht="12.75" customHeight="1">
      <c r="A613" s="357"/>
      <c r="B613" s="357"/>
      <c r="C613" s="357"/>
      <c r="D613" s="357"/>
      <c r="E613" s="357"/>
      <c r="F613" s="357"/>
      <c r="G613" s="357"/>
      <c r="H613" s="357"/>
      <c r="I613" s="357"/>
      <c r="J613" s="357"/>
      <c r="K613" s="357"/>
      <c r="L613" s="357"/>
      <c r="M613" s="357"/>
      <c r="N613" s="357"/>
      <c r="O613" s="357"/>
      <c r="P613" s="357"/>
      <c r="Q613" s="357"/>
      <c r="R613" s="357"/>
      <c r="S613" s="357"/>
      <c r="T613" s="357"/>
      <c r="U613" s="357"/>
      <c r="V613" s="357"/>
      <c r="W613" s="357"/>
      <c r="X613" s="357"/>
      <c r="Y613" s="357"/>
      <c r="Z613" s="357"/>
    </row>
    <row r="614" ht="12.75" customHeight="1">
      <c r="A614" s="357"/>
      <c r="B614" s="357"/>
      <c r="C614" s="357"/>
      <c r="D614" s="357"/>
      <c r="E614" s="357"/>
      <c r="F614" s="357"/>
      <c r="G614" s="357"/>
      <c r="H614" s="357"/>
      <c r="I614" s="357"/>
      <c r="J614" s="357"/>
      <c r="K614" s="357"/>
      <c r="L614" s="357"/>
      <c r="M614" s="357"/>
      <c r="N614" s="357"/>
      <c r="O614" s="357"/>
      <c r="P614" s="357"/>
      <c r="Q614" s="357"/>
      <c r="R614" s="357"/>
      <c r="S614" s="357"/>
      <c r="T614" s="357"/>
      <c r="U614" s="357"/>
      <c r="V614" s="357"/>
      <c r="W614" s="357"/>
      <c r="X614" s="357"/>
      <c r="Y614" s="357"/>
      <c r="Z614" s="357"/>
    </row>
    <row r="615" ht="12.75" customHeight="1">
      <c r="A615" s="357"/>
      <c r="B615" s="357"/>
      <c r="C615" s="357"/>
      <c r="D615" s="357"/>
      <c r="E615" s="357"/>
      <c r="F615" s="357"/>
      <c r="G615" s="357"/>
      <c r="H615" s="357"/>
      <c r="I615" s="357"/>
      <c r="J615" s="357"/>
      <c r="K615" s="357"/>
      <c r="L615" s="357"/>
      <c r="M615" s="357"/>
      <c r="N615" s="357"/>
      <c r="O615" s="357"/>
      <c r="P615" s="357"/>
      <c r="Q615" s="357"/>
      <c r="R615" s="357"/>
      <c r="S615" s="357"/>
      <c r="T615" s="357"/>
      <c r="U615" s="357"/>
      <c r="V615" s="357"/>
      <c r="W615" s="357"/>
      <c r="X615" s="357"/>
      <c r="Y615" s="357"/>
      <c r="Z615" s="357"/>
    </row>
    <row r="616" ht="12.75" customHeight="1">
      <c r="A616" s="357"/>
      <c r="B616" s="357"/>
      <c r="C616" s="357"/>
      <c r="D616" s="357"/>
      <c r="E616" s="357"/>
      <c r="F616" s="357"/>
      <c r="G616" s="357"/>
      <c r="H616" s="357"/>
      <c r="I616" s="357"/>
      <c r="J616" s="357"/>
      <c r="K616" s="357"/>
      <c r="L616" s="357"/>
      <c r="M616" s="357"/>
      <c r="N616" s="357"/>
      <c r="O616" s="357"/>
      <c r="P616" s="357"/>
      <c r="Q616" s="357"/>
      <c r="R616" s="357"/>
      <c r="S616" s="357"/>
      <c r="T616" s="357"/>
      <c r="U616" s="357"/>
      <c r="V616" s="357"/>
      <c r="W616" s="357"/>
      <c r="X616" s="357"/>
      <c r="Y616" s="357"/>
      <c r="Z616" s="357"/>
    </row>
    <row r="617" ht="12.75" customHeight="1">
      <c r="A617" s="357"/>
      <c r="B617" s="357"/>
      <c r="C617" s="357"/>
      <c r="D617" s="357"/>
      <c r="E617" s="357"/>
      <c r="F617" s="357"/>
      <c r="G617" s="357"/>
      <c r="H617" s="357"/>
      <c r="I617" s="357"/>
      <c r="J617" s="357"/>
      <c r="K617" s="357"/>
      <c r="L617" s="357"/>
      <c r="M617" s="357"/>
      <c r="N617" s="357"/>
      <c r="O617" s="357"/>
      <c r="P617" s="357"/>
      <c r="Q617" s="357"/>
      <c r="R617" s="357"/>
      <c r="S617" s="357"/>
      <c r="T617" s="357"/>
      <c r="U617" s="357"/>
      <c r="V617" s="357"/>
      <c r="W617" s="357"/>
      <c r="X617" s="357"/>
      <c r="Y617" s="357"/>
      <c r="Z617" s="357"/>
    </row>
    <row r="618" ht="12.75" customHeight="1">
      <c r="A618" s="357"/>
      <c r="B618" s="357"/>
      <c r="C618" s="357"/>
      <c r="D618" s="357"/>
      <c r="E618" s="357"/>
      <c r="F618" s="357"/>
      <c r="G618" s="357"/>
      <c r="H618" s="357"/>
      <c r="I618" s="357"/>
      <c r="J618" s="357"/>
      <c r="K618" s="357"/>
      <c r="L618" s="357"/>
      <c r="M618" s="357"/>
      <c r="N618" s="357"/>
      <c r="O618" s="357"/>
      <c r="P618" s="357"/>
      <c r="Q618" s="357"/>
      <c r="R618" s="357"/>
      <c r="S618" s="357"/>
      <c r="T618" s="357"/>
      <c r="U618" s="357"/>
      <c r="V618" s="357"/>
      <c r="W618" s="357"/>
      <c r="X618" s="357"/>
      <c r="Y618" s="357"/>
      <c r="Z618" s="357"/>
    </row>
    <row r="619" ht="12.75" customHeight="1">
      <c r="A619" s="357"/>
      <c r="B619" s="357"/>
      <c r="C619" s="357"/>
      <c r="D619" s="357"/>
      <c r="E619" s="357"/>
      <c r="F619" s="357"/>
      <c r="G619" s="357"/>
      <c r="H619" s="357"/>
      <c r="I619" s="357"/>
      <c r="J619" s="357"/>
      <c r="K619" s="357"/>
      <c r="L619" s="357"/>
      <c r="M619" s="357"/>
      <c r="N619" s="357"/>
      <c r="O619" s="357"/>
      <c r="P619" s="357"/>
      <c r="Q619" s="357"/>
      <c r="R619" s="357"/>
      <c r="S619" s="357"/>
      <c r="T619" s="357"/>
      <c r="U619" s="357"/>
      <c r="V619" s="357"/>
      <c r="W619" s="357"/>
      <c r="X619" s="357"/>
      <c r="Y619" s="357"/>
      <c r="Z619" s="357"/>
    </row>
    <row r="620" ht="12.75" customHeight="1">
      <c r="A620" s="357"/>
      <c r="B620" s="357"/>
      <c r="C620" s="357"/>
      <c r="D620" s="357"/>
      <c r="E620" s="357"/>
      <c r="F620" s="357"/>
      <c r="G620" s="357"/>
      <c r="H620" s="357"/>
      <c r="I620" s="357"/>
      <c r="J620" s="357"/>
      <c r="K620" s="357"/>
      <c r="L620" s="357"/>
      <c r="M620" s="357"/>
      <c r="N620" s="357"/>
      <c r="O620" s="357"/>
      <c r="P620" s="357"/>
      <c r="Q620" s="357"/>
      <c r="R620" s="357"/>
      <c r="S620" s="357"/>
      <c r="T620" s="357"/>
      <c r="U620" s="357"/>
      <c r="V620" s="357"/>
      <c r="W620" s="357"/>
      <c r="X620" s="357"/>
      <c r="Y620" s="357"/>
      <c r="Z620" s="357"/>
    </row>
    <row r="621" ht="12.75" customHeight="1">
      <c r="A621" s="357"/>
      <c r="B621" s="357"/>
      <c r="C621" s="357"/>
      <c r="D621" s="357"/>
      <c r="E621" s="357"/>
      <c r="F621" s="357"/>
      <c r="G621" s="357"/>
      <c r="H621" s="357"/>
      <c r="I621" s="357"/>
      <c r="J621" s="357"/>
      <c r="K621" s="357"/>
      <c r="L621" s="357"/>
      <c r="M621" s="357"/>
      <c r="N621" s="357"/>
      <c r="O621" s="357"/>
      <c r="P621" s="357"/>
      <c r="Q621" s="357"/>
      <c r="R621" s="357"/>
      <c r="S621" s="357"/>
      <c r="T621" s="357"/>
      <c r="U621" s="357"/>
      <c r="V621" s="357"/>
      <c r="W621" s="357"/>
      <c r="X621" s="357"/>
      <c r="Y621" s="357"/>
      <c r="Z621" s="357"/>
    </row>
    <row r="622" ht="12.75" customHeight="1">
      <c r="A622" s="357"/>
      <c r="B622" s="357"/>
      <c r="C622" s="357"/>
      <c r="D622" s="357"/>
      <c r="E622" s="357"/>
      <c r="F622" s="357"/>
      <c r="G622" s="357"/>
      <c r="H622" s="357"/>
      <c r="I622" s="357"/>
      <c r="J622" s="357"/>
      <c r="K622" s="357"/>
      <c r="L622" s="357"/>
      <c r="M622" s="357"/>
      <c r="N622" s="357"/>
      <c r="O622" s="357"/>
      <c r="P622" s="357"/>
      <c r="Q622" s="357"/>
      <c r="R622" s="357"/>
      <c r="S622" s="357"/>
      <c r="T622" s="357"/>
      <c r="U622" s="357"/>
      <c r="V622" s="357"/>
      <c r="W622" s="357"/>
      <c r="X622" s="357"/>
      <c r="Y622" s="357"/>
      <c r="Z622" s="357"/>
    </row>
    <row r="623" ht="12.75" customHeight="1">
      <c r="A623" s="357"/>
      <c r="B623" s="357"/>
      <c r="C623" s="357"/>
      <c r="D623" s="357"/>
      <c r="E623" s="357"/>
      <c r="F623" s="357"/>
      <c r="G623" s="357"/>
      <c r="H623" s="357"/>
      <c r="I623" s="357"/>
      <c r="J623" s="357"/>
      <c r="K623" s="357"/>
      <c r="L623" s="357"/>
      <c r="M623" s="357"/>
      <c r="N623" s="357"/>
      <c r="O623" s="357"/>
      <c r="P623" s="357"/>
      <c r="Q623" s="357"/>
      <c r="R623" s="357"/>
      <c r="S623" s="357"/>
      <c r="T623" s="357"/>
      <c r="U623" s="357"/>
      <c r="V623" s="357"/>
      <c r="W623" s="357"/>
      <c r="X623" s="357"/>
      <c r="Y623" s="357"/>
      <c r="Z623" s="357"/>
    </row>
    <row r="624" ht="12.75" customHeight="1">
      <c r="A624" s="357"/>
      <c r="B624" s="357"/>
      <c r="C624" s="357"/>
      <c r="D624" s="357"/>
      <c r="E624" s="357"/>
      <c r="F624" s="357"/>
      <c r="G624" s="357"/>
      <c r="H624" s="357"/>
      <c r="I624" s="357"/>
      <c r="J624" s="357"/>
      <c r="K624" s="357"/>
      <c r="L624" s="357"/>
      <c r="M624" s="357"/>
      <c r="N624" s="357"/>
      <c r="O624" s="357"/>
      <c r="P624" s="357"/>
      <c r="Q624" s="357"/>
      <c r="R624" s="357"/>
      <c r="S624" s="357"/>
      <c r="T624" s="357"/>
      <c r="U624" s="357"/>
      <c r="V624" s="357"/>
      <c r="W624" s="357"/>
      <c r="X624" s="357"/>
      <c r="Y624" s="357"/>
      <c r="Z624" s="357"/>
    </row>
    <row r="625" ht="12.75" customHeight="1">
      <c r="A625" s="357"/>
      <c r="B625" s="357"/>
      <c r="C625" s="357"/>
      <c r="D625" s="357"/>
      <c r="E625" s="357"/>
      <c r="F625" s="357"/>
      <c r="G625" s="357"/>
      <c r="H625" s="357"/>
      <c r="I625" s="357"/>
      <c r="J625" s="357"/>
      <c r="K625" s="357"/>
      <c r="L625" s="357"/>
      <c r="M625" s="357"/>
      <c r="N625" s="357"/>
      <c r="O625" s="357"/>
      <c r="P625" s="357"/>
      <c r="Q625" s="357"/>
      <c r="R625" s="357"/>
      <c r="S625" s="357"/>
      <c r="T625" s="357"/>
      <c r="U625" s="357"/>
      <c r="V625" s="357"/>
      <c r="W625" s="357"/>
      <c r="X625" s="357"/>
      <c r="Y625" s="357"/>
      <c r="Z625" s="357"/>
    </row>
    <row r="626" ht="12.75" customHeight="1">
      <c r="A626" s="357"/>
      <c r="B626" s="357"/>
      <c r="C626" s="357"/>
      <c r="D626" s="357"/>
      <c r="E626" s="357"/>
      <c r="F626" s="357"/>
      <c r="G626" s="357"/>
      <c r="H626" s="357"/>
      <c r="I626" s="357"/>
      <c r="J626" s="357"/>
      <c r="K626" s="357"/>
      <c r="L626" s="357"/>
      <c r="M626" s="357"/>
      <c r="N626" s="357"/>
      <c r="O626" s="357"/>
      <c r="P626" s="357"/>
      <c r="Q626" s="357"/>
      <c r="R626" s="357"/>
      <c r="S626" s="357"/>
      <c r="T626" s="357"/>
      <c r="U626" s="357"/>
      <c r="V626" s="357"/>
      <c r="W626" s="357"/>
      <c r="X626" s="357"/>
      <c r="Y626" s="357"/>
      <c r="Z626" s="357"/>
    </row>
    <row r="627" ht="12.75" customHeight="1">
      <c r="A627" s="357"/>
      <c r="B627" s="357"/>
      <c r="C627" s="357"/>
      <c r="D627" s="357"/>
      <c r="E627" s="357"/>
      <c r="F627" s="357"/>
      <c r="G627" s="357"/>
      <c r="H627" s="357"/>
      <c r="I627" s="357"/>
      <c r="J627" s="357"/>
      <c r="K627" s="357"/>
      <c r="L627" s="357"/>
      <c r="M627" s="357"/>
      <c r="N627" s="357"/>
      <c r="O627" s="357"/>
      <c r="P627" s="357"/>
      <c r="Q627" s="357"/>
      <c r="R627" s="357"/>
      <c r="S627" s="357"/>
      <c r="T627" s="357"/>
      <c r="U627" s="357"/>
      <c r="V627" s="357"/>
      <c r="W627" s="357"/>
      <c r="X627" s="357"/>
      <c r="Y627" s="357"/>
      <c r="Z627" s="357"/>
    </row>
    <row r="628" ht="12.75" customHeight="1">
      <c r="A628" s="357"/>
      <c r="B628" s="357"/>
      <c r="C628" s="357"/>
      <c r="D628" s="357"/>
      <c r="E628" s="357"/>
      <c r="F628" s="357"/>
      <c r="G628" s="357"/>
      <c r="H628" s="357"/>
      <c r="I628" s="357"/>
      <c r="J628" s="357"/>
      <c r="K628" s="357"/>
      <c r="L628" s="357"/>
      <c r="M628" s="357"/>
      <c r="N628" s="357"/>
      <c r="O628" s="357"/>
      <c r="P628" s="357"/>
      <c r="Q628" s="357"/>
      <c r="R628" s="357"/>
      <c r="S628" s="357"/>
      <c r="T628" s="357"/>
      <c r="U628" s="357"/>
      <c r="V628" s="357"/>
      <c r="W628" s="357"/>
      <c r="X628" s="357"/>
      <c r="Y628" s="357"/>
      <c r="Z628" s="357"/>
    </row>
    <row r="629" ht="12.75" customHeight="1">
      <c r="A629" s="357"/>
      <c r="B629" s="357"/>
      <c r="C629" s="357"/>
      <c r="D629" s="357"/>
      <c r="E629" s="357"/>
      <c r="F629" s="357"/>
      <c r="G629" s="357"/>
      <c r="H629" s="357"/>
      <c r="I629" s="357"/>
      <c r="J629" s="357"/>
      <c r="K629" s="357"/>
      <c r="L629" s="357"/>
      <c r="M629" s="357"/>
      <c r="N629" s="357"/>
      <c r="O629" s="357"/>
      <c r="P629" s="357"/>
      <c r="Q629" s="357"/>
      <c r="R629" s="357"/>
      <c r="S629" s="357"/>
      <c r="T629" s="357"/>
      <c r="U629" s="357"/>
      <c r="V629" s="357"/>
      <c r="W629" s="357"/>
      <c r="X629" s="357"/>
      <c r="Y629" s="357"/>
      <c r="Z629" s="357"/>
    </row>
    <row r="630" ht="12.75" customHeight="1">
      <c r="A630" s="357"/>
      <c r="B630" s="357"/>
      <c r="C630" s="357"/>
      <c r="D630" s="357"/>
      <c r="E630" s="357"/>
      <c r="F630" s="357"/>
      <c r="G630" s="357"/>
      <c r="H630" s="357"/>
      <c r="I630" s="357"/>
      <c r="J630" s="357"/>
      <c r="K630" s="357"/>
      <c r="L630" s="357"/>
      <c r="M630" s="357"/>
      <c r="N630" s="357"/>
      <c r="O630" s="357"/>
      <c r="P630" s="357"/>
      <c r="Q630" s="357"/>
      <c r="R630" s="357"/>
      <c r="S630" s="357"/>
      <c r="T630" s="357"/>
      <c r="U630" s="357"/>
      <c r="V630" s="357"/>
      <c r="W630" s="357"/>
      <c r="X630" s="357"/>
      <c r="Y630" s="357"/>
      <c r="Z630" s="357"/>
    </row>
    <row r="631" ht="12.75" customHeight="1">
      <c r="A631" s="357"/>
      <c r="B631" s="357"/>
      <c r="C631" s="357"/>
      <c r="D631" s="357"/>
      <c r="E631" s="357"/>
      <c r="F631" s="357"/>
      <c r="G631" s="357"/>
      <c r="H631" s="357"/>
      <c r="I631" s="357"/>
      <c r="J631" s="357"/>
      <c r="K631" s="357"/>
      <c r="L631" s="357"/>
      <c r="M631" s="357"/>
      <c r="N631" s="357"/>
      <c r="O631" s="357"/>
      <c r="P631" s="357"/>
      <c r="Q631" s="357"/>
      <c r="R631" s="357"/>
      <c r="S631" s="357"/>
      <c r="T631" s="357"/>
      <c r="U631" s="357"/>
      <c r="V631" s="357"/>
      <c r="W631" s="357"/>
      <c r="X631" s="357"/>
      <c r="Y631" s="357"/>
      <c r="Z631" s="357"/>
    </row>
    <row r="632" ht="12.75" customHeight="1">
      <c r="A632" s="357"/>
      <c r="B632" s="357"/>
      <c r="C632" s="357"/>
      <c r="D632" s="357"/>
      <c r="E632" s="357"/>
      <c r="F632" s="357"/>
      <c r="G632" s="357"/>
      <c r="H632" s="357"/>
      <c r="I632" s="357"/>
      <c r="J632" s="357"/>
      <c r="K632" s="357"/>
      <c r="L632" s="357"/>
      <c r="M632" s="357"/>
      <c r="N632" s="357"/>
      <c r="O632" s="357"/>
      <c r="P632" s="357"/>
      <c r="Q632" s="357"/>
      <c r="R632" s="357"/>
      <c r="S632" s="357"/>
      <c r="T632" s="357"/>
      <c r="U632" s="357"/>
      <c r="V632" s="357"/>
      <c r="W632" s="357"/>
      <c r="X632" s="357"/>
      <c r="Y632" s="357"/>
      <c r="Z632" s="357"/>
    </row>
    <row r="633" ht="12.75" customHeight="1">
      <c r="A633" s="357"/>
      <c r="B633" s="357"/>
      <c r="C633" s="357"/>
      <c r="D633" s="357"/>
      <c r="E633" s="357"/>
      <c r="F633" s="357"/>
      <c r="G633" s="357"/>
      <c r="H633" s="357"/>
      <c r="I633" s="357"/>
      <c r="J633" s="357"/>
      <c r="K633" s="357"/>
      <c r="L633" s="357"/>
      <c r="M633" s="357"/>
      <c r="N633" s="357"/>
      <c r="O633" s="357"/>
      <c r="P633" s="357"/>
      <c r="Q633" s="357"/>
      <c r="R633" s="357"/>
      <c r="S633" s="357"/>
      <c r="T633" s="357"/>
      <c r="U633" s="357"/>
      <c r="V633" s="357"/>
      <c r="W633" s="357"/>
      <c r="X633" s="357"/>
      <c r="Y633" s="357"/>
      <c r="Z633" s="357"/>
    </row>
    <row r="634" ht="12.75" customHeight="1">
      <c r="A634" s="357"/>
      <c r="B634" s="357"/>
      <c r="C634" s="357"/>
      <c r="D634" s="357"/>
      <c r="E634" s="357"/>
      <c r="F634" s="357"/>
      <c r="G634" s="357"/>
      <c r="H634" s="357"/>
      <c r="I634" s="357"/>
      <c r="J634" s="357"/>
      <c r="K634" s="357"/>
      <c r="L634" s="357"/>
      <c r="M634" s="357"/>
      <c r="N634" s="357"/>
      <c r="O634" s="357"/>
      <c r="P634" s="357"/>
      <c r="Q634" s="357"/>
      <c r="R634" s="357"/>
      <c r="S634" s="357"/>
      <c r="T634" s="357"/>
      <c r="U634" s="357"/>
      <c r="V634" s="357"/>
      <c r="W634" s="357"/>
      <c r="X634" s="357"/>
      <c r="Y634" s="357"/>
      <c r="Z634" s="357"/>
    </row>
    <row r="635" ht="12.75" customHeight="1">
      <c r="A635" s="357"/>
      <c r="B635" s="357"/>
      <c r="C635" s="357"/>
      <c r="D635" s="357"/>
      <c r="E635" s="357"/>
      <c r="F635" s="357"/>
      <c r="G635" s="357"/>
      <c r="H635" s="357"/>
      <c r="I635" s="357"/>
      <c r="J635" s="357"/>
      <c r="K635" s="357"/>
      <c r="L635" s="357"/>
      <c r="M635" s="357"/>
      <c r="N635" s="357"/>
      <c r="O635" s="357"/>
      <c r="P635" s="357"/>
      <c r="Q635" s="357"/>
      <c r="R635" s="357"/>
      <c r="S635" s="357"/>
      <c r="T635" s="357"/>
      <c r="U635" s="357"/>
      <c r="V635" s="357"/>
      <c r="W635" s="357"/>
      <c r="X635" s="357"/>
      <c r="Y635" s="357"/>
      <c r="Z635" s="357"/>
    </row>
    <row r="636" ht="12.75" customHeight="1">
      <c r="A636" s="357"/>
      <c r="B636" s="357"/>
      <c r="C636" s="357"/>
      <c r="D636" s="357"/>
      <c r="E636" s="357"/>
      <c r="F636" s="357"/>
      <c r="G636" s="357"/>
      <c r="H636" s="357"/>
      <c r="I636" s="357"/>
      <c r="J636" s="357"/>
      <c r="K636" s="357"/>
      <c r="L636" s="357"/>
      <c r="M636" s="357"/>
      <c r="N636" s="357"/>
      <c r="O636" s="357"/>
      <c r="P636" s="357"/>
      <c r="Q636" s="357"/>
      <c r="R636" s="357"/>
      <c r="S636" s="357"/>
      <c r="T636" s="357"/>
      <c r="U636" s="357"/>
      <c r="V636" s="357"/>
      <c r="W636" s="357"/>
      <c r="X636" s="357"/>
      <c r="Y636" s="357"/>
      <c r="Z636" s="357"/>
    </row>
    <row r="637" ht="12.75" customHeight="1">
      <c r="A637" s="357"/>
      <c r="B637" s="357"/>
      <c r="C637" s="357"/>
      <c r="D637" s="357"/>
      <c r="E637" s="357"/>
      <c r="F637" s="357"/>
      <c r="G637" s="357"/>
      <c r="H637" s="357"/>
      <c r="I637" s="357"/>
      <c r="J637" s="357"/>
      <c r="K637" s="357"/>
      <c r="L637" s="357"/>
      <c r="M637" s="357"/>
      <c r="N637" s="357"/>
      <c r="O637" s="357"/>
      <c r="P637" s="357"/>
      <c r="Q637" s="357"/>
      <c r="R637" s="357"/>
      <c r="S637" s="357"/>
      <c r="T637" s="357"/>
      <c r="U637" s="357"/>
      <c r="V637" s="357"/>
      <c r="W637" s="357"/>
      <c r="X637" s="357"/>
      <c r="Y637" s="357"/>
      <c r="Z637" s="357"/>
    </row>
    <row r="638" ht="12.75" customHeight="1">
      <c r="A638" s="357"/>
      <c r="B638" s="357"/>
      <c r="C638" s="357"/>
      <c r="D638" s="357"/>
      <c r="E638" s="357"/>
      <c r="F638" s="357"/>
      <c r="G638" s="357"/>
      <c r="H638" s="357"/>
      <c r="I638" s="357"/>
      <c r="J638" s="357"/>
      <c r="K638" s="357"/>
      <c r="L638" s="357"/>
      <c r="M638" s="357"/>
      <c r="N638" s="357"/>
      <c r="O638" s="357"/>
      <c r="P638" s="357"/>
      <c r="Q638" s="357"/>
      <c r="R638" s="357"/>
      <c r="S638" s="357"/>
      <c r="T638" s="357"/>
      <c r="U638" s="357"/>
      <c r="V638" s="357"/>
      <c r="W638" s="357"/>
      <c r="X638" s="357"/>
      <c r="Y638" s="357"/>
      <c r="Z638" s="357"/>
    </row>
    <row r="639" ht="12.75" customHeight="1">
      <c r="A639" s="357"/>
      <c r="B639" s="357"/>
      <c r="C639" s="357"/>
      <c r="D639" s="357"/>
      <c r="E639" s="357"/>
      <c r="F639" s="357"/>
      <c r="G639" s="357"/>
      <c r="H639" s="357"/>
      <c r="I639" s="357"/>
      <c r="J639" s="357"/>
      <c r="K639" s="357"/>
      <c r="L639" s="357"/>
      <c r="M639" s="357"/>
      <c r="N639" s="357"/>
      <c r="O639" s="357"/>
      <c r="P639" s="357"/>
      <c r="Q639" s="357"/>
      <c r="R639" s="357"/>
      <c r="S639" s="357"/>
      <c r="T639" s="357"/>
      <c r="U639" s="357"/>
      <c r="V639" s="357"/>
      <c r="W639" s="357"/>
      <c r="X639" s="357"/>
      <c r="Y639" s="357"/>
      <c r="Z639" s="357"/>
    </row>
    <row r="640" ht="12.75" customHeight="1">
      <c r="A640" s="357"/>
      <c r="B640" s="357"/>
      <c r="C640" s="357"/>
      <c r="D640" s="357"/>
      <c r="E640" s="357"/>
      <c r="F640" s="357"/>
      <c r="G640" s="357"/>
      <c r="H640" s="357"/>
      <c r="I640" s="357"/>
      <c r="J640" s="357"/>
      <c r="K640" s="357"/>
      <c r="L640" s="357"/>
      <c r="M640" s="357"/>
      <c r="N640" s="357"/>
      <c r="O640" s="357"/>
      <c r="P640" s="357"/>
      <c r="Q640" s="357"/>
      <c r="R640" s="357"/>
      <c r="S640" s="357"/>
      <c r="T640" s="357"/>
      <c r="U640" s="357"/>
      <c r="V640" s="357"/>
      <c r="W640" s="357"/>
      <c r="X640" s="357"/>
      <c r="Y640" s="357"/>
      <c r="Z640" s="357"/>
    </row>
    <row r="641" ht="12.75" customHeight="1">
      <c r="A641" s="357"/>
      <c r="B641" s="357"/>
      <c r="C641" s="357"/>
      <c r="D641" s="357"/>
      <c r="E641" s="357"/>
      <c r="F641" s="357"/>
      <c r="G641" s="357"/>
      <c r="H641" s="357"/>
      <c r="I641" s="357"/>
      <c r="J641" s="357"/>
      <c r="K641" s="357"/>
      <c r="L641" s="357"/>
      <c r="M641" s="357"/>
      <c r="N641" s="357"/>
      <c r="O641" s="357"/>
      <c r="P641" s="357"/>
      <c r="Q641" s="357"/>
      <c r="R641" s="357"/>
      <c r="S641" s="357"/>
      <c r="T641" s="357"/>
      <c r="U641" s="357"/>
      <c r="V641" s="357"/>
      <c r="W641" s="357"/>
      <c r="X641" s="357"/>
      <c r="Y641" s="357"/>
      <c r="Z641" s="357"/>
    </row>
    <row r="642" ht="12.75" customHeight="1">
      <c r="A642" s="357"/>
      <c r="B642" s="357"/>
      <c r="C642" s="357"/>
      <c r="D642" s="357"/>
      <c r="E642" s="357"/>
      <c r="F642" s="357"/>
      <c r="G642" s="357"/>
      <c r="H642" s="357"/>
      <c r="I642" s="357"/>
      <c r="J642" s="357"/>
      <c r="K642" s="357"/>
      <c r="L642" s="357"/>
      <c r="M642" s="357"/>
      <c r="N642" s="357"/>
      <c r="O642" s="357"/>
      <c r="P642" s="357"/>
      <c r="Q642" s="357"/>
      <c r="R642" s="357"/>
      <c r="S642" s="357"/>
      <c r="T642" s="357"/>
      <c r="U642" s="357"/>
      <c r="V642" s="357"/>
      <c r="W642" s="357"/>
      <c r="X642" s="357"/>
      <c r="Y642" s="357"/>
      <c r="Z642" s="357"/>
    </row>
    <row r="643" ht="12.75" customHeight="1">
      <c r="A643" s="357"/>
      <c r="B643" s="357"/>
      <c r="C643" s="357"/>
      <c r="D643" s="357"/>
      <c r="E643" s="357"/>
      <c r="F643" s="357"/>
      <c r="G643" s="357"/>
      <c r="H643" s="357"/>
      <c r="I643" s="357"/>
      <c r="J643" s="357"/>
      <c r="K643" s="357"/>
      <c r="L643" s="357"/>
      <c r="M643" s="357"/>
      <c r="N643" s="357"/>
      <c r="O643" s="357"/>
      <c r="P643" s="357"/>
      <c r="Q643" s="357"/>
      <c r="R643" s="357"/>
      <c r="S643" s="357"/>
      <c r="T643" s="357"/>
      <c r="U643" s="357"/>
      <c r="V643" s="357"/>
      <c r="W643" s="357"/>
      <c r="X643" s="357"/>
      <c r="Y643" s="357"/>
      <c r="Z643" s="357"/>
    </row>
    <row r="644" ht="12.75" customHeight="1">
      <c r="A644" s="357"/>
      <c r="B644" s="357"/>
      <c r="C644" s="357"/>
      <c r="D644" s="357"/>
      <c r="E644" s="357"/>
      <c r="F644" s="357"/>
      <c r="G644" s="357"/>
      <c r="H644" s="357"/>
      <c r="I644" s="357"/>
      <c r="J644" s="357"/>
      <c r="K644" s="357"/>
      <c r="L644" s="357"/>
      <c r="M644" s="357"/>
      <c r="N644" s="357"/>
      <c r="O644" s="357"/>
      <c r="P644" s="357"/>
      <c r="Q644" s="357"/>
      <c r="R644" s="357"/>
      <c r="S644" s="357"/>
      <c r="T644" s="357"/>
      <c r="U644" s="357"/>
      <c r="V644" s="357"/>
      <c r="W644" s="357"/>
      <c r="X644" s="357"/>
      <c r="Y644" s="357"/>
      <c r="Z644" s="357"/>
    </row>
    <row r="645" ht="12.75" customHeight="1">
      <c r="A645" s="357"/>
      <c r="B645" s="357"/>
      <c r="C645" s="357"/>
      <c r="D645" s="357"/>
      <c r="E645" s="357"/>
      <c r="F645" s="357"/>
      <c r="G645" s="357"/>
      <c r="H645" s="357"/>
      <c r="I645" s="357"/>
      <c r="J645" s="357"/>
      <c r="K645" s="357"/>
      <c r="L645" s="357"/>
      <c r="M645" s="357"/>
      <c r="N645" s="357"/>
      <c r="O645" s="357"/>
      <c r="P645" s="357"/>
      <c r="Q645" s="357"/>
      <c r="R645" s="357"/>
      <c r="S645" s="357"/>
      <c r="T645" s="357"/>
      <c r="U645" s="357"/>
      <c r="V645" s="357"/>
      <c r="W645" s="357"/>
      <c r="X645" s="357"/>
      <c r="Y645" s="357"/>
      <c r="Z645" s="357"/>
    </row>
    <row r="646" ht="12.75" customHeight="1">
      <c r="A646" s="357"/>
      <c r="B646" s="357"/>
      <c r="C646" s="357"/>
      <c r="D646" s="357"/>
      <c r="E646" s="357"/>
      <c r="F646" s="357"/>
      <c r="G646" s="357"/>
      <c r="H646" s="357"/>
      <c r="I646" s="357"/>
      <c r="J646" s="357"/>
      <c r="K646" s="357"/>
      <c r="L646" s="357"/>
      <c r="M646" s="357"/>
      <c r="N646" s="357"/>
      <c r="O646" s="357"/>
      <c r="P646" s="357"/>
      <c r="Q646" s="357"/>
      <c r="R646" s="357"/>
      <c r="S646" s="357"/>
      <c r="T646" s="357"/>
      <c r="U646" s="357"/>
      <c r="V646" s="357"/>
      <c r="W646" s="357"/>
      <c r="X646" s="357"/>
      <c r="Y646" s="357"/>
      <c r="Z646" s="357"/>
    </row>
    <row r="647" ht="12.75" customHeight="1">
      <c r="A647" s="357"/>
      <c r="B647" s="357"/>
      <c r="C647" s="357"/>
      <c r="D647" s="357"/>
      <c r="E647" s="357"/>
      <c r="F647" s="357"/>
      <c r="G647" s="357"/>
      <c r="H647" s="357"/>
      <c r="I647" s="357"/>
      <c r="J647" s="357"/>
      <c r="K647" s="357"/>
      <c r="L647" s="357"/>
      <c r="M647" s="357"/>
      <c r="N647" s="357"/>
      <c r="O647" s="357"/>
      <c r="P647" s="357"/>
      <c r="Q647" s="357"/>
      <c r="R647" s="357"/>
      <c r="S647" s="357"/>
      <c r="T647" s="357"/>
      <c r="U647" s="357"/>
      <c r="V647" s="357"/>
      <c r="W647" s="357"/>
      <c r="X647" s="357"/>
      <c r="Y647" s="357"/>
      <c r="Z647" s="357"/>
    </row>
    <row r="648" ht="12.75" customHeight="1">
      <c r="A648" s="357"/>
      <c r="B648" s="357"/>
      <c r="C648" s="357"/>
      <c r="D648" s="357"/>
      <c r="E648" s="357"/>
      <c r="F648" s="357"/>
      <c r="G648" s="357"/>
      <c r="H648" s="357"/>
      <c r="I648" s="357"/>
      <c r="J648" s="357"/>
      <c r="K648" s="357"/>
      <c r="L648" s="357"/>
      <c r="M648" s="357"/>
      <c r="N648" s="357"/>
      <c r="O648" s="357"/>
      <c r="P648" s="357"/>
      <c r="Q648" s="357"/>
      <c r="R648" s="357"/>
      <c r="S648" s="357"/>
      <c r="T648" s="357"/>
      <c r="U648" s="357"/>
      <c r="V648" s="357"/>
      <c r="W648" s="357"/>
      <c r="X648" s="357"/>
      <c r="Y648" s="357"/>
      <c r="Z648" s="357"/>
    </row>
    <row r="649" ht="12.75" customHeight="1">
      <c r="A649" s="357"/>
      <c r="B649" s="357"/>
      <c r="C649" s="357"/>
      <c r="D649" s="357"/>
      <c r="E649" s="357"/>
      <c r="F649" s="357"/>
      <c r="G649" s="357"/>
      <c r="H649" s="357"/>
      <c r="I649" s="357"/>
      <c r="J649" s="357"/>
      <c r="K649" s="357"/>
      <c r="L649" s="357"/>
      <c r="M649" s="357"/>
      <c r="N649" s="357"/>
      <c r="O649" s="357"/>
      <c r="P649" s="357"/>
      <c r="Q649" s="357"/>
      <c r="R649" s="357"/>
      <c r="S649" s="357"/>
      <c r="T649" s="357"/>
      <c r="U649" s="357"/>
      <c r="V649" s="357"/>
      <c r="W649" s="357"/>
      <c r="X649" s="357"/>
      <c r="Y649" s="357"/>
      <c r="Z649" s="357"/>
    </row>
    <row r="650" ht="12.75" customHeight="1">
      <c r="A650" s="357"/>
      <c r="B650" s="357"/>
      <c r="C650" s="357"/>
      <c r="D650" s="357"/>
      <c r="E650" s="357"/>
      <c r="F650" s="357"/>
      <c r="G650" s="357"/>
      <c r="H650" s="357"/>
      <c r="I650" s="357"/>
      <c r="J650" s="357"/>
      <c r="K650" s="357"/>
      <c r="L650" s="357"/>
      <c r="M650" s="357"/>
      <c r="N650" s="357"/>
      <c r="O650" s="357"/>
      <c r="P650" s="357"/>
      <c r="Q650" s="357"/>
      <c r="R650" s="357"/>
      <c r="S650" s="357"/>
      <c r="T650" s="357"/>
      <c r="U650" s="357"/>
      <c r="V650" s="357"/>
      <c r="W650" s="357"/>
      <c r="X650" s="357"/>
      <c r="Y650" s="357"/>
      <c r="Z650" s="357"/>
    </row>
    <row r="651" ht="12.75" customHeight="1">
      <c r="A651" s="357"/>
      <c r="B651" s="357"/>
      <c r="C651" s="357"/>
      <c r="D651" s="357"/>
      <c r="E651" s="357"/>
      <c r="F651" s="357"/>
      <c r="G651" s="357"/>
      <c r="H651" s="357"/>
      <c r="I651" s="357"/>
      <c r="J651" s="357"/>
      <c r="K651" s="357"/>
      <c r="L651" s="357"/>
      <c r="M651" s="357"/>
      <c r="N651" s="357"/>
      <c r="O651" s="357"/>
      <c r="P651" s="357"/>
      <c r="Q651" s="357"/>
      <c r="R651" s="357"/>
      <c r="S651" s="357"/>
      <c r="T651" s="357"/>
      <c r="U651" s="357"/>
      <c r="V651" s="357"/>
      <c r="W651" s="357"/>
      <c r="X651" s="357"/>
      <c r="Y651" s="357"/>
      <c r="Z651" s="357"/>
    </row>
    <row r="652" ht="12.75" customHeight="1">
      <c r="A652" s="357"/>
      <c r="B652" s="357"/>
      <c r="C652" s="357"/>
      <c r="D652" s="357"/>
      <c r="E652" s="357"/>
      <c r="F652" s="357"/>
      <c r="G652" s="357"/>
      <c r="H652" s="357"/>
      <c r="I652" s="357"/>
      <c r="J652" s="357"/>
      <c r="K652" s="357"/>
      <c r="L652" s="357"/>
      <c r="M652" s="357"/>
      <c r="N652" s="357"/>
      <c r="O652" s="357"/>
      <c r="P652" s="357"/>
      <c r="Q652" s="357"/>
      <c r="R652" s="357"/>
      <c r="S652" s="357"/>
      <c r="T652" s="357"/>
      <c r="U652" s="357"/>
      <c r="V652" s="357"/>
      <c r="W652" s="357"/>
      <c r="X652" s="357"/>
      <c r="Y652" s="357"/>
      <c r="Z652" s="357"/>
    </row>
    <row r="653" ht="12.75" customHeight="1">
      <c r="A653" s="357"/>
      <c r="B653" s="357"/>
      <c r="C653" s="357"/>
      <c r="D653" s="357"/>
      <c r="E653" s="357"/>
      <c r="F653" s="357"/>
      <c r="G653" s="357"/>
      <c r="H653" s="357"/>
      <c r="I653" s="357"/>
      <c r="J653" s="357"/>
      <c r="K653" s="357"/>
      <c r="L653" s="357"/>
      <c r="M653" s="357"/>
      <c r="N653" s="357"/>
      <c r="O653" s="357"/>
      <c r="P653" s="357"/>
      <c r="Q653" s="357"/>
      <c r="R653" s="357"/>
      <c r="S653" s="357"/>
      <c r="T653" s="357"/>
      <c r="U653" s="357"/>
      <c r="V653" s="357"/>
      <c r="W653" s="357"/>
      <c r="X653" s="357"/>
      <c r="Y653" s="357"/>
      <c r="Z653" s="357"/>
    </row>
    <row r="654" ht="12.75" customHeight="1">
      <c r="A654" s="357"/>
      <c r="B654" s="357"/>
      <c r="C654" s="357"/>
      <c r="D654" s="357"/>
      <c r="E654" s="357"/>
      <c r="F654" s="357"/>
      <c r="G654" s="357"/>
      <c r="H654" s="357"/>
      <c r="I654" s="357"/>
      <c r="J654" s="357"/>
      <c r="K654" s="357"/>
      <c r="L654" s="357"/>
      <c r="M654" s="357"/>
      <c r="N654" s="357"/>
      <c r="O654" s="357"/>
      <c r="P654" s="357"/>
      <c r="Q654" s="357"/>
      <c r="R654" s="357"/>
      <c r="S654" s="357"/>
      <c r="T654" s="357"/>
      <c r="U654" s="357"/>
      <c r="V654" s="357"/>
      <c r="W654" s="357"/>
      <c r="X654" s="357"/>
      <c r="Y654" s="357"/>
      <c r="Z654" s="357"/>
    </row>
    <row r="655" ht="12.75" customHeight="1">
      <c r="A655" s="357"/>
      <c r="B655" s="357"/>
      <c r="C655" s="357"/>
      <c r="D655" s="357"/>
      <c r="E655" s="357"/>
      <c r="F655" s="357"/>
      <c r="G655" s="357"/>
      <c r="H655" s="357"/>
      <c r="I655" s="357"/>
      <c r="J655" s="357"/>
      <c r="K655" s="357"/>
      <c r="L655" s="357"/>
      <c r="M655" s="357"/>
      <c r="N655" s="357"/>
      <c r="O655" s="357"/>
      <c r="P655" s="357"/>
      <c r="Q655" s="357"/>
      <c r="R655" s="357"/>
      <c r="S655" s="357"/>
      <c r="T655" s="357"/>
      <c r="U655" s="357"/>
      <c r="V655" s="357"/>
      <c r="W655" s="357"/>
      <c r="X655" s="357"/>
      <c r="Y655" s="357"/>
      <c r="Z655" s="357"/>
    </row>
    <row r="656" ht="12.75" customHeight="1">
      <c r="A656" s="357"/>
      <c r="B656" s="357"/>
      <c r="C656" s="357"/>
      <c r="D656" s="357"/>
      <c r="E656" s="357"/>
      <c r="F656" s="357"/>
      <c r="G656" s="357"/>
      <c r="H656" s="357"/>
      <c r="I656" s="357"/>
      <c r="J656" s="357"/>
      <c r="K656" s="357"/>
      <c r="L656" s="357"/>
      <c r="M656" s="357"/>
      <c r="N656" s="357"/>
      <c r="O656" s="357"/>
      <c r="P656" s="357"/>
      <c r="Q656" s="357"/>
      <c r="R656" s="357"/>
      <c r="S656" s="357"/>
      <c r="T656" s="357"/>
      <c r="U656" s="357"/>
      <c r="V656" s="357"/>
      <c r="W656" s="357"/>
      <c r="X656" s="357"/>
      <c r="Y656" s="357"/>
      <c r="Z656" s="357"/>
    </row>
    <row r="657" ht="12.75" customHeight="1">
      <c r="A657" s="357"/>
      <c r="B657" s="357"/>
      <c r="C657" s="357"/>
      <c r="D657" s="357"/>
      <c r="E657" s="357"/>
      <c r="F657" s="357"/>
      <c r="G657" s="357"/>
      <c r="H657" s="357"/>
      <c r="I657" s="357"/>
      <c r="J657" s="357"/>
      <c r="K657" s="357"/>
      <c r="L657" s="357"/>
      <c r="M657" s="357"/>
      <c r="N657" s="357"/>
      <c r="O657" s="357"/>
      <c r="P657" s="357"/>
      <c r="Q657" s="357"/>
      <c r="R657" s="357"/>
      <c r="S657" s="357"/>
      <c r="T657" s="357"/>
      <c r="U657" s="357"/>
      <c r="V657" s="357"/>
      <c r="W657" s="357"/>
      <c r="X657" s="357"/>
      <c r="Y657" s="357"/>
      <c r="Z657" s="357"/>
    </row>
    <row r="658" ht="12.75" customHeight="1">
      <c r="A658" s="357"/>
      <c r="B658" s="357"/>
      <c r="C658" s="357"/>
      <c r="D658" s="357"/>
      <c r="E658" s="357"/>
      <c r="F658" s="357"/>
      <c r="G658" s="357"/>
      <c r="H658" s="357"/>
      <c r="I658" s="357"/>
      <c r="J658" s="357"/>
      <c r="K658" s="357"/>
      <c r="L658" s="357"/>
      <c r="M658" s="357"/>
      <c r="N658" s="357"/>
      <c r="O658" s="357"/>
      <c r="P658" s="357"/>
      <c r="Q658" s="357"/>
      <c r="R658" s="357"/>
      <c r="S658" s="357"/>
      <c r="T658" s="357"/>
      <c r="U658" s="357"/>
      <c r="V658" s="357"/>
      <c r="W658" s="357"/>
      <c r="X658" s="357"/>
      <c r="Y658" s="357"/>
      <c r="Z658" s="357"/>
    </row>
    <row r="659" ht="12.75" customHeight="1">
      <c r="A659" s="357"/>
      <c r="B659" s="357"/>
      <c r="C659" s="357"/>
      <c r="D659" s="357"/>
      <c r="E659" s="357"/>
      <c r="F659" s="357"/>
      <c r="G659" s="357"/>
      <c r="H659" s="357"/>
      <c r="I659" s="357"/>
      <c r="J659" s="357"/>
      <c r="K659" s="357"/>
      <c r="L659" s="357"/>
      <c r="M659" s="357"/>
      <c r="N659" s="357"/>
      <c r="O659" s="357"/>
      <c r="P659" s="357"/>
      <c r="Q659" s="357"/>
      <c r="R659" s="357"/>
      <c r="S659" s="357"/>
      <c r="T659" s="357"/>
      <c r="U659" s="357"/>
      <c r="V659" s="357"/>
      <c r="W659" s="357"/>
      <c r="X659" s="357"/>
      <c r="Y659" s="357"/>
      <c r="Z659" s="357"/>
    </row>
    <row r="660" ht="12.75" customHeight="1">
      <c r="A660" s="357"/>
      <c r="B660" s="357"/>
      <c r="C660" s="357"/>
      <c r="D660" s="357"/>
      <c r="E660" s="357"/>
      <c r="F660" s="357"/>
      <c r="G660" s="357"/>
      <c r="H660" s="357"/>
      <c r="I660" s="357"/>
      <c r="J660" s="357"/>
      <c r="K660" s="357"/>
      <c r="L660" s="357"/>
      <c r="M660" s="357"/>
      <c r="N660" s="357"/>
      <c r="O660" s="357"/>
      <c r="P660" s="357"/>
      <c r="Q660" s="357"/>
      <c r="R660" s="357"/>
      <c r="S660" s="357"/>
      <c r="T660" s="357"/>
      <c r="U660" s="357"/>
      <c r="V660" s="357"/>
      <c r="W660" s="357"/>
      <c r="X660" s="357"/>
      <c r="Y660" s="357"/>
      <c r="Z660" s="357"/>
    </row>
    <row r="661" ht="12.75" customHeight="1">
      <c r="A661" s="357"/>
      <c r="B661" s="357"/>
      <c r="C661" s="357"/>
      <c r="D661" s="357"/>
      <c r="E661" s="357"/>
      <c r="F661" s="357"/>
      <c r="G661" s="357"/>
      <c r="H661" s="357"/>
      <c r="I661" s="357"/>
      <c r="J661" s="357"/>
      <c r="K661" s="357"/>
      <c r="L661" s="357"/>
      <c r="M661" s="357"/>
      <c r="N661" s="357"/>
      <c r="O661" s="357"/>
      <c r="P661" s="357"/>
      <c r="Q661" s="357"/>
      <c r="R661" s="357"/>
      <c r="S661" s="357"/>
      <c r="T661" s="357"/>
      <c r="U661" s="357"/>
      <c r="V661" s="357"/>
      <c r="W661" s="357"/>
      <c r="X661" s="357"/>
      <c r="Y661" s="357"/>
      <c r="Z661" s="357"/>
    </row>
    <row r="662" ht="12.75" customHeight="1">
      <c r="A662" s="357"/>
      <c r="B662" s="357"/>
      <c r="C662" s="357"/>
      <c r="D662" s="357"/>
      <c r="E662" s="357"/>
      <c r="F662" s="357"/>
      <c r="G662" s="357"/>
      <c r="H662" s="357"/>
      <c r="I662" s="357"/>
      <c r="J662" s="357"/>
      <c r="K662" s="357"/>
      <c r="L662" s="357"/>
      <c r="M662" s="357"/>
      <c r="N662" s="357"/>
      <c r="O662" s="357"/>
      <c r="P662" s="357"/>
      <c r="Q662" s="357"/>
      <c r="R662" s="357"/>
      <c r="S662" s="357"/>
      <c r="T662" s="357"/>
      <c r="U662" s="357"/>
      <c r="V662" s="357"/>
      <c r="W662" s="357"/>
      <c r="X662" s="357"/>
      <c r="Y662" s="357"/>
      <c r="Z662" s="357"/>
    </row>
    <row r="663" ht="12.75" customHeight="1">
      <c r="A663" s="357"/>
      <c r="B663" s="357"/>
      <c r="C663" s="357"/>
      <c r="D663" s="357"/>
      <c r="E663" s="357"/>
      <c r="F663" s="357"/>
      <c r="G663" s="357"/>
      <c r="H663" s="357"/>
      <c r="I663" s="357"/>
      <c r="J663" s="357"/>
      <c r="K663" s="357"/>
      <c r="L663" s="357"/>
      <c r="M663" s="357"/>
      <c r="N663" s="357"/>
      <c r="O663" s="357"/>
      <c r="P663" s="357"/>
      <c r="Q663" s="357"/>
      <c r="R663" s="357"/>
      <c r="S663" s="357"/>
      <c r="T663" s="357"/>
      <c r="U663" s="357"/>
      <c r="V663" s="357"/>
      <c r="W663" s="357"/>
      <c r="X663" s="357"/>
      <c r="Y663" s="357"/>
      <c r="Z663" s="357"/>
    </row>
    <row r="664" ht="12.75" customHeight="1">
      <c r="A664" s="357"/>
      <c r="B664" s="357"/>
      <c r="C664" s="357"/>
      <c r="D664" s="357"/>
      <c r="E664" s="357"/>
      <c r="F664" s="357"/>
      <c r="G664" s="357"/>
      <c r="H664" s="357"/>
      <c r="I664" s="357"/>
      <c r="J664" s="357"/>
      <c r="K664" s="357"/>
      <c r="L664" s="357"/>
      <c r="M664" s="357"/>
      <c r="N664" s="357"/>
      <c r="O664" s="357"/>
      <c r="P664" s="357"/>
      <c r="Q664" s="357"/>
      <c r="R664" s="357"/>
      <c r="S664" s="357"/>
      <c r="T664" s="357"/>
      <c r="U664" s="357"/>
      <c r="V664" s="357"/>
      <c r="W664" s="357"/>
      <c r="X664" s="357"/>
      <c r="Y664" s="357"/>
      <c r="Z664" s="357"/>
    </row>
    <row r="665" ht="12.75" customHeight="1">
      <c r="A665" s="357"/>
      <c r="B665" s="357"/>
      <c r="C665" s="357"/>
      <c r="D665" s="357"/>
      <c r="E665" s="357"/>
      <c r="F665" s="357"/>
      <c r="G665" s="357"/>
      <c r="H665" s="357"/>
      <c r="I665" s="357"/>
      <c r="J665" s="357"/>
      <c r="K665" s="357"/>
      <c r="L665" s="357"/>
      <c r="M665" s="357"/>
      <c r="N665" s="357"/>
      <c r="O665" s="357"/>
      <c r="P665" s="357"/>
      <c r="Q665" s="357"/>
      <c r="R665" s="357"/>
      <c r="S665" s="357"/>
      <c r="T665" s="357"/>
      <c r="U665" s="357"/>
      <c r="V665" s="357"/>
      <c r="W665" s="357"/>
      <c r="X665" s="357"/>
      <c r="Y665" s="357"/>
      <c r="Z665" s="357"/>
    </row>
    <row r="666" ht="12.75" customHeight="1">
      <c r="A666" s="357"/>
      <c r="B666" s="357"/>
      <c r="C666" s="357"/>
      <c r="D666" s="357"/>
      <c r="E666" s="357"/>
      <c r="F666" s="357"/>
      <c r="G666" s="357"/>
      <c r="H666" s="357"/>
      <c r="I666" s="357"/>
      <c r="J666" s="357"/>
      <c r="K666" s="357"/>
      <c r="L666" s="357"/>
      <c r="M666" s="357"/>
      <c r="N666" s="357"/>
      <c r="O666" s="357"/>
      <c r="P666" s="357"/>
      <c r="Q666" s="357"/>
      <c r="R666" s="357"/>
      <c r="S666" s="357"/>
      <c r="T666" s="357"/>
      <c r="U666" s="357"/>
      <c r="V666" s="357"/>
      <c r="W666" s="357"/>
      <c r="X666" s="357"/>
      <c r="Y666" s="357"/>
      <c r="Z666" s="357"/>
    </row>
    <row r="667" ht="12.75" customHeight="1">
      <c r="A667" s="357"/>
      <c r="B667" s="357"/>
      <c r="C667" s="357"/>
      <c r="D667" s="357"/>
      <c r="E667" s="357"/>
      <c r="F667" s="357"/>
      <c r="G667" s="357"/>
      <c r="H667" s="357"/>
      <c r="I667" s="357"/>
      <c r="J667" s="357"/>
      <c r="K667" s="357"/>
      <c r="L667" s="357"/>
      <c r="M667" s="357"/>
      <c r="N667" s="357"/>
      <c r="O667" s="357"/>
      <c r="P667" s="357"/>
      <c r="Q667" s="357"/>
      <c r="R667" s="357"/>
      <c r="S667" s="357"/>
      <c r="T667" s="357"/>
      <c r="U667" s="357"/>
      <c r="V667" s="357"/>
      <c r="W667" s="357"/>
      <c r="X667" s="357"/>
      <c r="Y667" s="357"/>
      <c r="Z667" s="357"/>
    </row>
    <row r="668" ht="12.75" customHeight="1">
      <c r="A668" s="357"/>
      <c r="B668" s="357"/>
      <c r="C668" s="357"/>
      <c r="D668" s="357"/>
      <c r="E668" s="357"/>
      <c r="F668" s="357"/>
      <c r="G668" s="357"/>
      <c r="H668" s="357"/>
      <c r="I668" s="357"/>
      <c r="J668" s="357"/>
      <c r="K668" s="357"/>
      <c r="L668" s="357"/>
      <c r="M668" s="357"/>
      <c r="N668" s="357"/>
      <c r="O668" s="357"/>
      <c r="P668" s="357"/>
      <c r="Q668" s="357"/>
      <c r="R668" s="357"/>
      <c r="S668" s="357"/>
      <c r="T668" s="357"/>
      <c r="U668" s="357"/>
      <c r="V668" s="357"/>
      <c r="W668" s="357"/>
      <c r="X668" s="357"/>
      <c r="Y668" s="357"/>
      <c r="Z668" s="357"/>
    </row>
    <row r="669" ht="12.75" customHeight="1">
      <c r="A669" s="357"/>
      <c r="B669" s="357"/>
      <c r="C669" s="357"/>
      <c r="D669" s="357"/>
      <c r="E669" s="357"/>
      <c r="F669" s="357"/>
      <c r="G669" s="357"/>
      <c r="H669" s="357"/>
      <c r="I669" s="357"/>
      <c r="J669" s="357"/>
      <c r="K669" s="357"/>
      <c r="L669" s="357"/>
      <c r="M669" s="357"/>
      <c r="N669" s="357"/>
      <c r="O669" s="357"/>
      <c r="P669" s="357"/>
      <c r="Q669" s="357"/>
      <c r="R669" s="357"/>
      <c r="S669" s="357"/>
      <c r="T669" s="357"/>
      <c r="U669" s="357"/>
      <c r="V669" s="357"/>
      <c r="W669" s="357"/>
      <c r="X669" s="357"/>
      <c r="Y669" s="357"/>
      <c r="Z669" s="357"/>
    </row>
    <row r="670" ht="12.75" customHeight="1">
      <c r="A670" s="357"/>
      <c r="B670" s="357"/>
      <c r="C670" s="357"/>
      <c r="D670" s="357"/>
      <c r="E670" s="357"/>
      <c r="F670" s="357"/>
      <c r="G670" s="357"/>
      <c r="H670" s="357"/>
      <c r="I670" s="357"/>
      <c r="J670" s="357"/>
      <c r="K670" s="357"/>
      <c r="L670" s="357"/>
      <c r="M670" s="357"/>
      <c r="N670" s="357"/>
      <c r="O670" s="357"/>
      <c r="P670" s="357"/>
      <c r="Q670" s="357"/>
      <c r="R670" s="357"/>
      <c r="S670" s="357"/>
      <c r="T670" s="357"/>
      <c r="U670" s="357"/>
      <c r="V670" s="357"/>
      <c r="W670" s="357"/>
      <c r="X670" s="357"/>
      <c r="Y670" s="357"/>
      <c r="Z670" s="357"/>
    </row>
    <row r="671" ht="12.75" customHeight="1">
      <c r="A671" s="357"/>
      <c r="B671" s="357"/>
      <c r="C671" s="357"/>
      <c r="D671" s="357"/>
      <c r="E671" s="357"/>
      <c r="F671" s="357"/>
      <c r="G671" s="357"/>
      <c r="H671" s="357"/>
      <c r="I671" s="357"/>
      <c r="J671" s="357"/>
      <c r="K671" s="357"/>
      <c r="L671" s="357"/>
      <c r="M671" s="357"/>
      <c r="N671" s="357"/>
      <c r="O671" s="357"/>
      <c r="P671" s="357"/>
      <c r="Q671" s="357"/>
      <c r="R671" s="357"/>
      <c r="S671" s="357"/>
      <c r="T671" s="357"/>
      <c r="U671" s="357"/>
      <c r="V671" s="357"/>
      <c r="W671" s="357"/>
      <c r="X671" s="357"/>
      <c r="Y671" s="357"/>
      <c r="Z671" s="357"/>
    </row>
    <row r="672" ht="12.75" customHeight="1">
      <c r="A672" s="357"/>
      <c r="B672" s="357"/>
      <c r="C672" s="357"/>
      <c r="D672" s="357"/>
      <c r="E672" s="357"/>
      <c r="F672" s="357"/>
      <c r="G672" s="357"/>
      <c r="H672" s="357"/>
      <c r="I672" s="357"/>
      <c r="J672" s="357"/>
      <c r="K672" s="357"/>
      <c r="L672" s="357"/>
      <c r="M672" s="357"/>
      <c r="N672" s="357"/>
      <c r="O672" s="357"/>
      <c r="P672" s="357"/>
      <c r="Q672" s="357"/>
      <c r="R672" s="357"/>
      <c r="S672" s="357"/>
      <c r="T672" s="357"/>
      <c r="U672" s="357"/>
      <c r="V672" s="357"/>
      <c r="W672" s="357"/>
      <c r="X672" s="357"/>
      <c r="Y672" s="357"/>
      <c r="Z672" s="357"/>
    </row>
    <row r="673" ht="12.75" customHeight="1">
      <c r="A673" s="357"/>
      <c r="B673" s="357"/>
      <c r="C673" s="357"/>
      <c r="D673" s="357"/>
      <c r="E673" s="357"/>
      <c r="F673" s="357"/>
      <c r="G673" s="357"/>
      <c r="H673" s="357"/>
      <c r="I673" s="357"/>
      <c r="J673" s="357"/>
      <c r="K673" s="357"/>
      <c r="L673" s="357"/>
      <c r="M673" s="357"/>
      <c r="N673" s="357"/>
      <c r="O673" s="357"/>
      <c r="P673" s="357"/>
      <c r="Q673" s="357"/>
      <c r="R673" s="357"/>
      <c r="S673" s="357"/>
      <c r="T673" s="357"/>
      <c r="U673" s="357"/>
      <c r="V673" s="357"/>
      <c r="W673" s="357"/>
      <c r="X673" s="357"/>
      <c r="Y673" s="357"/>
      <c r="Z673" s="357"/>
    </row>
    <row r="674" ht="12.75" customHeight="1">
      <c r="A674" s="357"/>
      <c r="B674" s="357"/>
      <c r="C674" s="357"/>
      <c r="D674" s="357"/>
      <c r="E674" s="357"/>
      <c r="F674" s="357"/>
      <c r="G674" s="357"/>
      <c r="H674" s="357"/>
      <c r="I674" s="357"/>
      <c r="J674" s="357"/>
      <c r="K674" s="357"/>
      <c r="L674" s="357"/>
      <c r="M674" s="357"/>
      <c r="N674" s="357"/>
      <c r="O674" s="357"/>
      <c r="P674" s="357"/>
      <c r="Q674" s="357"/>
      <c r="R674" s="357"/>
      <c r="S674" s="357"/>
      <c r="T674" s="357"/>
      <c r="U674" s="357"/>
      <c r="V674" s="357"/>
      <c r="W674" s="357"/>
      <c r="X674" s="357"/>
      <c r="Y674" s="357"/>
      <c r="Z674" s="357"/>
    </row>
    <row r="675" ht="12.75" customHeight="1">
      <c r="A675" s="357"/>
      <c r="B675" s="357"/>
      <c r="C675" s="357"/>
      <c r="D675" s="357"/>
      <c r="E675" s="357"/>
      <c r="F675" s="357"/>
      <c r="G675" s="357"/>
      <c r="H675" s="357"/>
      <c r="I675" s="357"/>
      <c r="J675" s="357"/>
      <c r="K675" s="357"/>
      <c r="L675" s="357"/>
      <c r="M675" s="357"/>
      <c r="N675" s="357"/>
      <c r="O675" s="357"/>
      <c r="P675" s="357"/>
      <c r="Q675" s="357"/>
      <c r="R675" s="357"/>
      <c r="S675" s="357"/>
      <c r="T675" s="357"/>
      <c r="U675" s="357"/>
      <c r="V675" s="357"/>
      <c r="W675" s="357"/>
      <c r="X675" s="357"/>
      <c r="Y675" s="357"/>
      <c r="Z675" s="357"/>
    </row>
    <row r="676" ht="12.75" customHeight="1">
      <c r="A676" s="357"/>
      <c r="B676" s="357"/>
      <c r="C676" s="357"/>
      <c r="D676" s="357"/>
      <c r="E676" s="357"/>
      <c r="F676" s="357"/>
      <c r="G676" s="357"/>
      <c r="H676" s="357"/>
      <c r="I676" s="357"/>
      <c r="J676" s="357"/>
      <c r="K676" s="357"/>
      <c r="L676" s="357"/>
      <c r="M676" s="357"/>
      <c r="N676" s="357"/>
      <c r="O676" s="357"/>
      <c r="P676" s="357"/>
      <c r="Q676" s="357"/>
      <c r="R676" s="357"/>
      <c r="S676" s="357"/>
      <c r="T676" s="357"/>
      <c r="U676" s="357"/>
      <c r="V676" s="357"/>
      <c r="W676" s="357"/>
      <c r="X676" s="357"/>
      <c r="Y676" s="357"/>
      <c r="Z676" s="357"/>
    </row>
    <row r="677" ht="12.75" customHeight="1">
      <c r="A677" s="357"/>
      <c r="B677" s="357"/>
      <c r="C677" s="357"/>
      <c r="D677" s="357"/>
      <c r="E677" s="357"/>
      <c r="F677" s="357"/>
      <c r="G677" s="357"/>
      <c r="H677" s="357"/>
      <c r="I677" s="357"/>
      <c r="J677" s="357"/>
      <c r="K677" s="357"/>
      <c r="L677" s="357"/>
      <c r="M677" s="357"/>
      <c r="N677" s="357"/>
      <c r="O677" s="357"/>
      <c r="P677" s="357"/>
      <c r="Q677" s="357"/>
      <c r="R677" s="357"/>
      <c r="S677" s="357"/>
      <c r="T677" s="357"/>
      <c r="U677" s="357"/>
      <c r="V677" s="357"/>
      <c r="W677" s="357"/>
      <c r="X677" s="357"/>
      <c r="Y677" s="357"/>
      <c r="Z677" s="357"/>
    </row>
    <row r="678" ht="12.75" customHeight="1">
      <c r="A678" s="357"/>
      <c r="B678" s="357"/>
      <c r="C678" s="357"/>
      <c r="D678" s="357"/>
      <c r="E678" s="357"/>
      <c r="F678" s="357"/>
      <c r="G678" s="357"/>
      <c r="H678" s="357"/>
      <c r="I678" s="357"/>
      <c r="J678" s="357"/>
      <c r="K678" s="357"/>
      <c r="L678" s="357"/>
      <c r="M678" s="357"/>
      <c r="N678" s="357"/>
      <c r="O678" s="357"/>
      <c r="P678" s="357"/>
      <c r="Q678" s="357"/>
      <c r="R678" s="357"/>
      <c r="S678" s="357"/>
      <c r="T678" s="357"/>
      <c r="U678" s="357"/>
      <c r="V678" s="357"/>
      <c r="W678" s="357"/>
      <c r="X678" s="357"/>
      <c r="Y678" s="357"/>
      <c r="Z678" s="357"/>
    </row>
    <row r="679" ht="12.75" customHeight="1">
      <c r="A679" s="357"/>
      <c r="B679" s="357"/>
      <c r="C679" s="357"/>
      <c r="D679" s="357"/>
      <c r="E679" s="357"/>
      <c r="F679" s="357"/>
      <c r="G679" s="357"/>
      <c r="H679" s="357"/>
      <c r="I679" s="357"/>
      <c r="J679" s="357"/>
      <c r="K679" s="357"/>
      <c r="L679" s="357"/>
      <c r="M679" s="357"/>
      <c r="N679" s="357"/>
      <c r="O679" s="357"/>
      <c r="P679" s="357"/>
      <c r="Q679" s="357"/>
      <c r="R679" s="357"/>
      <c r="S679" s="357"/>
      <c r="T679" s="357"/>
      <c r="U679" s="357"/>
      <c r="V679" s="357"/>
      <c r="W679" s="357"/>
      <c r="X679" s="357"/>
      <c r="Y679" s="357"/>
      <c r="Z679" s="357"/>
    </row>
    <row r="680" ht="12.75" customHeight="1">
      <c r="A680" s="357"/>
      <c r="B680" s="357"/>
      <c r="C680" s="357"/>
      <c r="D680" s="357"/>
      <c r="E680" s="357"/>
      <c r="F680" s="357"/>
      <c r="G680" s="357"/>
      <c r="H680" s="357"/>
      <c r="I680" s="357"/>
      <c r="J680" s="357"/>
      <c r="K680" s="357"/>
      <c r="L680" s="357"/>
      <c r="M680" s="357"/>
      <c r="N680" s="357"/>
      <c r="O680" s="357"/>
      <c r="P680" s="357"/>
      <c r="Q680" s="357"/>
      <c r="R680" s="357"/>
      <c r="S680" s="357"/>
      <c r="T680" s="357"/>
      <c r="U680" s="357"/>
      <c r="V680" s="357"/>
      <c r="W680" s="357"/>
      <c r="X680" s="357"/>
      <c r="Y680" s="357"/>
      <c r="Z680" s="357"/>
    </row>
    <row r="681" ht="12.75" customHeight="1">
      <c r="A681" s="357"/>
      <c r="B681" s="357"/>
      <c r="C681" s="357"/>
      <c r="D681" s="357"/>
      <c r="E681" s="357"/>
      <c r="F681" s="357"/>
      <c r="G681" s="357"/>
      <c r="H681" s="357"/>
      <c r="I681" s="357"/>
      <c r="J681" s="357"/>
      <c r="K681" s="357"/>
      <c r="L681" s="357"/>
      <c r="M681" s="357"/>
      <c r="N681" s="357"/>
      <c r="O681" s="357"/>
      <c r="P681" s="357"/>
      <c r="Q681" s="357"/>
      <c r="R681" s="357"/>
      <c r="S681" s="357"/>
      <c r="T681" s="357"/>
      <c r="U681" s="357"/>
      <c r="V681" s="357"/>
      <c r="W681" s="357"/>
      <c r="X681" s="357"/>
      <c r="Y681" s="357"/>
      <c r="Z681" s="357"/>
    </row>
    <row r="682" ht="12.75" customHeight="1">
      <c r="A682" s="357"/>
      <c r="B682" s="357"/>
      <c r="C682" s="357"/>
      <c r="D682" s="357"/>
      <c r="E682" s="357"/>
      <c r="F682" s="357"/>
      <c r="G682" s="357"/>
      <c r="H682" s="357"/>
      <c r="I682" s="357"/>
      <c r="J682" s="357"/>
      <c r="K682" s="357"/>
      <c r="L682" s="357"/>
      <c r="M682" s="357"/>
      <c r="N682" s="357"/>
      <c r="O682" s="357"/>
      <c r="P682" s="357"/>
      <c r="Q682" s="357"/>
      <c r="R682" s="357"/>
      <c r="S682" s="357"/>
      <c r="T682" s="357"/>
      <c r="U682" s="357"/>
      <c r="V682" s="357"/>
      <c r="W682" s="357"/>
      <c r="X682" s="357"/>
      <c r="Y682" s="357"/>
      <c r="Z682" s="357"/>
    </row>
    <row r="683" ht="12.75" customHeight="1">
      <c r="A683" s="357"/>
      <c r="B683" s="357"/>
      <c r="C683" s="357"/>
      <c r="D683" s="357"/>
      <c r="E683" s="357"/>
      <c r="F683" s="357"/>
      <c r="G683" s="357"/>
      <c r="H683" s="357"/>
      <c r="I683" s="357"/>
      <c r="J683" s="357"/>
      <c r="K683" s="357"/>
      <c r="L683" s="357"/>
      <c r="M683" s="357"/>
      <c r="N683" s="357"/>
      <c r="O683" s="357"/>
      <c r="P683" s="357"/>
      <c r="Q683" s="357"/>
      <c r="R683" s="357"/>
      <c r="S683" s="357"/>
      <c r="T683" s="357"/>
      <c r="U683" s="357"/>
      <c r="V683" s="357"/>
      <c r="W683" s="357"/>
      <c r="X683" s="357"/>
      <c r="Y683" s="357"/>
      <c r="Z683" s="357"/>
    </row>
    <row r="684" ht="12.75" customHeight="1">
      <c r="A684" s="357"/>
      <c r="B684" s="357"/>
      <c r="C684" s="357"/>
      <c r="D684" s="357"/>
      <c r="E684" s="357"/>
      <c r="F684" s="357"/>
      <c r="G684" s="357"/>
      <c r="H684" s="357"/>
      <c r="I684" s="357"/>
      <c r="J684" s="357"/>
      <c r="K684" s="357"/>
      <c r="L684" s="357"/>
      <c r="M684" s="357"/>
      <c r="N684" s="357"/>
      <c r="O684" s="357"/>
      <c r="P684" s="357"/>
      <c r="Q684" s="357"/>
      <c r="R684" s="357"/>
      <c r="S684" s="357"/>
      <c r="T684" s="357"/>
      <c r="U684" s="357"/>
      <c r="V684" s="357"/>
      <c r="W684" s="357"/>
      <c r="X684" s="357"/>
      <c r="Y684" s="357"/>
      <c r="Z684" s="357"/>
    </row>
    <row r="685" ht="12.75" customHeight="1">
      <c r="A685" s="357"/>
      <c r="B685" s="357"/>
      <c r="C685" s="357"/>
      <c r="D685" s="357"/>
      <c r="E685" s="357"/>
      <c r="F685" s="357"/>
      <c r="G685" s="357"/>
      <c r="H685" s="357"/>
      <c r="I685" s="357"/>
      <c r="J685" s="357"/>
      <c r="K685" s="357"/>
      <c r="L685" s="357"/>
      <c r="M685" s="357"/>
      <c r="N685" s="357"/>
      <c r="O685" s="357"/>
      <c r="P685" s="357"/>
      <c r="Q685" s="357"/>
      <c r="R685" s="357"/>
      <c r="S685" s="357"/>
      <c r="T685" s="357"/>
      <c r="U685" s="357"/>
      <c r="V685" s="357"/>
      <c r="W685" s="357"/>
      <c r="X685" s="357"/>
      <c r="Y685" s="357"/>
      <c r="Z685" s="357"/>
    </row>
    <row r="686" ht="12.75" customHeight="1">
      <c r="A686" s="357"/>
      <c r="B686" s="357"/>
      <c r="C686" s="357"/>
      <c r="D686" s="357"/>
      <c r="E686" s="357"/>
      <c r="F686" s="357"/>
      <c r="G686" s="357"/>
      <c r="H686" s="357"/>
      <c r="I686" s="357"/>
      <c r="J686" s="357"/>
      <c r="K686" s="357"/>
      <c r="L686" s="357"/>
      <c r="M686" s="357"/>
      <c r="N686" s="357"/>
      <c r="O686" s="357"/>
      <c r="P686" s="357"/>
      <c r="Q686" s="357"/>
      <c r="R686" s="357"/>
      <c r="S686" s="357"/>
      <c r="T686" s="357"/>
      <c r="U686" s="357"/>
      <c r="V686" s="357"/>
      <c r="W686" s="357"/>
      <c r="X686" s="357"/>
      <c r="Y686" s="357"/>
      <c r="Z686" s="357"/>
    </row>
    <row r="687" ht="12.75" customHeight="1">
      <c r="A687" s="357"/>
      <c r="B687" s="357"/>
      <c r="C687" s="357"/>
      <c r="D687" s="357"/>
      <c r="E687" s="357"/>
      <c r="F687" s="357"/>
      <c r="G687" s="357"/>
      <c r="H687" s="357"/>
      <c r="I687" s="357"/>
      <c r="J687" s="357"/>
      <c r="K687" s="357"/>
      <c r="L687" s="357"/>
      <c r="M687" s="357"/>
      <c r="N687" s="357"/>
      <c r="O687" s="357"/>
      <c r="P687" s="357"/>
      <c r="Q687" s="357"/>
      <c r="R687" s="357"/>
      <c r="S687" s="357"/>
      <c r="T687" s="357"/>
      <c r="U687" s="357"/>
      <c r="V687" s="357"/>
      <c r="W687" s="357"/>
      <c r="X687" s="357"/>
      <c r="Y687" s="357"/>
      <c r="Z687" s="357"/>
    </row>
    <row r="688" ht="12.75" customHeight="1">
      <c r="A688" s="357"/>
      <c r="B688" s="357"/>
      <c r="C688" s="357"/>
      <c r="D688" s="357"/>
      <c r="E688" s="357"/>
      <c r="F688" s="357"/>
      <c r="G688" s="357"/>
      <c r="H688" s="357"/>
      <c r="I688" s="357"/>
      <c r="J688" s="357"/>
      <c r="K688" s="357"/>
      <c r="L688" s="357"/>
      <c r="M688" s="357"/>
      <c r="N688" s="357"/>
      <c r="O688" s="357"/>
      <c r="P688" s="357"/>
      <c r="Q688" s="357"/>
      <c r="R688" s="357"/>
      <c r="S688" s="357"/>
      <c r="T688" s="357"/>
      <c r="U688" s="357"/>
      <c r="V688" s="357"/>
      <c r="W688" s="357"/>
      <c r="X688" s="357"/>
      <c r="Y688" s="357"/>
      <c r="Z688" s="357"/>
    </row>
    <row r="689" ht="12.75" customHeight="1">
      <c r="A689" s="357"/>
      <c r="B689" s="357"/>
      <c r="C689" s="357"/>
      <c r="D689" s="357"/>
      <c r="E689" s="357"/>
      <c r="F689" s="357"/>
      <c r="G689" s="357"/>
      <c r="H689" s="357"/>
      <c r="I689" s="357"/>
      <c r="J689" s="357"/>
      <c r="K689" s="357"/>
      <c r="L689" s="357"/>
      <c r="M689" s="357"/>
      <c r="N689" s="357"/>
      <c r="O689" s="357"/>
      <c r="P689" s="357"/>
      <c r="Q689" s="357"/>
      <c r="R689" s="357"/>
      <c r="S689" s="357"/>
      <c r="T689" s="357"/>
      <c r="U689" s="357"/>
      <c r="V689" s="357"/>
      <c r="W689" s="357"/>
      <c r="X689" s="357"/>
      <c r="Y689" s="357"/>
      <c r="Z689" s="357"/>
    </row>
    <row r="690" ht="12.75" customHeight="1">
      <c r="A690" s="357"/>
      <c r="B690" s="357"/>
      <c r="C690" s="357"/>
      <c r="D690" s="357"/>
      <c r="E690" s="357"/>
      <c r="F690" s="357"/>
      <c r="G690" s="357"/>
      <c r="H690" s="357"/>
      <c r="I690" s="357"/>
      <c r="J690" s="357"/>
      <c r="K690" s="357"/>
      <c r="L690" s="357"/>
      <c r="M690" s="357"/>
      <c r="N690" s="357"/>
      <c r="O690" s="357"/>
      <c r="P690" s="357"/>
      <c r="Q690" s="357"/>
      <c r="R690" s="357"/>
      <c r="S690" s="357"/>
      <c r="T690" s="357"/>
      <c r="U690" s="357"/>
      <c r="V690" s="357"/>
      <c r="W690" s="357"/>
      <c r="X690" s="357"/>
      <c r="Y690" s="357"/>
      <c r="Z690" s="357"/>
    </row>
    <row r="691" ht="12.75" customHeight="1">
      <c r="A691" s="357"/>
      <c r="B691" s="357"/>
      <c r="C691" s="357"/>
      <c r="D691" s="357"/>
      <c r="E691" s="357"/>
      <c r="F691" s="357"/>
      <c r="G691" s="357"/>
      <c r="H691" s="357"/>
      <c r="I691" s="357"/>
      <c r="J691" s="357"/>
      <c r="K691" s="357"/>
      <c r="L691" s="357"/>
      <c r="M691" s="357"/>
      <c r="N691" s="357"/>
      <c r="O691" s="357"/>
      <c r="P691" s="357"/>
      <c r="Q691" s="357"/>
      <c r="R691" s="357"/>
      <c r="S691" s="357"/>
      <c r="T691" s="357"/>
      <c r="U691" s="357"/>
      <c r="V691" s="357"/>
      <c r="W691" s="357"/>
      <c r="X691" s="357"/>
      <c r="Y691" s="357"/>
      <c r="Z691" s="357"/>
    </row>
    <row r="692" ht="12.75" customHeight="1">
      <c r="A692" s="357"/>
      <c r="B692" s="357"/>
      <c r="C692" s="357"/>
      <c r="D692" s="357"/>
      <c r="E692" s="357"/>
      <c r="F692" s="357"/>
      <c r="G692" s="357"/>
      <c r="H692" s="357"/>
      <c r="I692" s="357"/>
      <c r="J692" s="357"/>
      <c r="K692" s="357"/>
      <c r="L692" s="357"/>
      <c r="M692" s="357"/>
      <c r="N692" s="357"/>
      <c r="O692" s="357"/>
      <c r="P692" s="357"/>
      <c r="Q692" s="357"/>
      <c r="R692" s="357"/>
      <c r="S692" s="357"/>
      <c r="T692" s="357"/>
      <c r="U692" s="357"/>
      <c r="V692" s="357"/>
      <c r="W692" s="357"/>
      <c r="X692" s="357"/>
      <c r="Y692" s="357"/>
      <c r="Z692" s="357"/>
    </row>
    <row r="693" ht="12.75" customHeight="1">
      <c r="A693" s="357"/>
      <c r="B693" s="357"/>
      <c r="C693" s="357"/>
      <c r="D693" s="357"/>
      <c r="E693" s="357"/>
      <c r="F693" s="357"/>
      <c r="G693" s="357"/>
      <c r="H693" s="357"/>
      <c r="I693" s="357"/>
      <c r="J693" s="357"/>
      <c r="K693" s="357"/>
      <c r="L693" s="357"/>
      <c r="M693" s="357"/>
      <c r="N693" s="357"/>
      <c r="O693" s="357"/>
      <c r="P693" s="357"/>
      <c r="Q693" s="357"/>
      <c r="R693" s="357"/>
      <c r="S693" s="357"/>
      <c r="T693" s="357"/>
      <c r="U693" s="357"/>
      <c r="V693" s="357"/>
      <c r="W693" s="357"/>
      <c r="X693" s="357"/>
      <c r="Y693" s="357"/>
      <c r="Z693" s="357"/>
    </row>
    <row r="694" ht="12.75" customHeight="1">
      <c r="A694" s="357"/>
      <c r="B694" s="357"/>
      <c r="C694" s="357"/>
      <c r="D694" s="357"/>
      <c r="E694" s="357"/>
      <c r="F694" s="357"/>
      <c r="G694" s="357"/>
      <c r="H694" s="357"/>
      <c r="I694" s="357"/>
      <c r="J694" s="357"/>
      <c r="K694" s="357"/>
      <c r="L694" s="357"/>
      <c r="M694" s="357"/>
      <c r="N694" s="357"/>
      <c r="O694" s="357"/>
      <c r="P694" s="357"/>
      <c r="Q694" s="357"/>
      <c r="R694" s="357"/>
      <c r="S694" s="357"/>
      <c r="T694" s="357"/>
      <c r="U694" s="357"/>
      <c r="V694" s="357"/>
      <c r="W694" s="357"/>
      <c r="X694" s="357"/>
      <c r="Y694" s="357"/>
      <c r="Z694" s="357"/>
    </row>
    <row r="695" ht="12.75" customHeight="1">
      <c r="A695" s="357"/>
      <c r="B695" s="357"/>
      <c r="C695" s="357"/>
      <c r="D695" s="357"/>
      <c r="E695" s="357"/>
      <c r="F695" s="357"/>
      <c r="G695" s="357"/>
      <c r="H695" s="357"/>
      <c r="I695" s="357"/>
      <c r="J695" s="357"/>
      <c r="K695" s="357"/>
      <c r="L695" s="357"/>
      <c r="M695" s="357"/>
      <c r="N695" s="357"/>
      <c r="O695" s="357"/>
      <c r="P695" s="357"/>
      <c r="Q695" s="357"/>
      <c r="R695" s="357"/>
      <c r="S695" s="357"/>
      <c r="T695" s="357"/>
      <c r="U695" s="357"/>
      <c r="V695" s="357"/>
      <c r="W695" s="357"/>
      <c r="X695" s="357"/>
      <c r="Y695" s="357"/>
      <c r="Z695" s="357"/>
    </row>
    <row r="696" ht="12.75" customHeight="1">
      <c r="A696" s="357"/>
      <c r="B696" s="357"/>
      <c r="C696" s="357"/>
      <c r="D696" s="357"/>
      <c r="E696" s="357"/>
      <c r="F696" s="357"/>
      <c r="G696" s="357"/>
      <c r="H696" s="357"/>
      <c r="I696" s="357"/>
      <c r="J696" s="357"/>
      <c r="K696" s="357"/>
      <c r="L696" s="357"/>
      <c r="M696" s="357"/>
      <c r="N696" s="357"/>
      <c r="O696" s="357"/>
      <c r="P696" s="357"/>
      <c r="Q696" s="357"/>
      <c r="R696" s="357"/>
      <c r="S696" s="357"/>
      <c r="T696" s="357"/>
      <c r="U696" s="357"/>
      <c r="V696" s="357"/>
      <c r="W696" s="357"/>
      <c r="X696" s="357"/>
      <c r="Y696" s="357"/>
      <c r="Z696" s="357"/>
    </row>
    <row r="697" ht="12.75" customHeight="1">
      <c r="A697" s="357"/>
      <c r="B697" s="357"/>
      <c r="C697" s="357"/>
      <c r="D697" s="357"/>
      <c r="E697" s="357"/>
      <c r="F697" s="357"/>
      <c r="G697" s="357"/>
      <c r="H697" s="357"/>
      <c r="I697" s="357"/>
      <c r="J697" s="357"/>
      <c r="K697" s="357"/>
      <c r="L697" s="357"/>
      <c r="M697" s="357"/>
      <c r="N697" s="357"/>
      <c r="O697" s="357"/>
      <c r="P697" s="357"/>
      <c r="Q697" s="357"/>
      <c r="R697" s="357"/>
      <c r="S697" s="357"/>
      <c r="T697" s="357"/>
      <c r="U697" s="357"/>
      <c r="V697" s="357"/>
      <c r="W697" s="357"/>
      <c r="X697" s="357"/>
      <c r="Y697" s="357"/>
      <c r="Z697" s="357"/>
    </row>
    <row r="698" ht="12.75" customHeight="1">
      <c r="A698" s="357"/>
      <c r="B698" s="357"/>
      <c r="C698" s="357"/>
      <c r="D698" s="357"/>
      <c r="E698" s="357"/>
      <c r="F698" s="357"/>
      <c r="G698" s="357"/>
      <c r="H698" s="357"/>
      <c r="I698" s="357"/>
      <c r="J698" s="357"/>
      <c r="K698" s="357"/>
      <c r="L698" s="357"/>
      <c r="M698" s="357"/>
      <c r="N698" s="357"/>
      <c r="O698" s="357"/>
      <c r="P698" s="357"/>
      <c r="Q698" s="357"/>
      <c r="R698" s="357"/>
      <c r="S698" s="357"/>
      <c r="T698" s="357"/>
      <c r="U698" s="357"/>
      <c r="V698" s="357"/>
      <c r="W698" s="357"/>
      <c r="X698" s="357"/>
      <c r="Y698" s="357"/>
      <c r="Z698" s="357"/>
    </row>
    <row r="699" ht="12.75" customHeight="1">
      <c r="A699" s="357"/>
      <c r="B699" s="357"/>
      <c r="C699" s="357"/>
      <c r="D699" s="357"/>
      <c r="E699" s="357"/>
      <c r="F699" s="357"/>
      <c r="G699" s="357"/>
      <c r="H699" s="357"/>
      <c r="I699" s="357"/>
      <c r="J699" s="357"/>
      <c r="K699" s="357"/>
      <c r="L699" s="357"/>
      <c r="M699" s="357"/>
      <c r="N699" s="357"/>
      <c r="O699" s="357"/>
      <c r="P699" s="357"/>
      <c r="Q699" s="357"/>
      <c r="R699" s="357"/>
      <c r="S699" s="357"/>
      <c r="T699" s="357"/>
      <c r="U699" s="357"/>
      <c r="V699" s="357"/>
      <c r="W699" s="357"/>
      <c r="X699" s="357"/>
      <c r="Y699" s="357"/>
      <c r="Z699" s="357"/>
    </row>
    <row r="700" ht="12.75" customHeight="1">
      <c r="A700" s="357"/>
      <c r="B700" s="357"/>
      <c r="C700" s="357"/>
      <c r="D700" s="357"/>
      <c r="E700" s="357"/>
      <c r="F700" s="357"/>
      <c r="G700" s="357"/>
      <c r="H700" s="357"/>
      <c r="I700" s="357"/>
      <c r="J700" s="357"/>
      <c r="K700" s="357"/>
      <c r="L700" s="357"/>
      <c r="M700" s="357"/>
      <c r="N700" s="357"/>
      <c r="O700" s="357"/>
      <c r="P700" s="357"/>
      <c r="Q700" s="357"/>
      <c r="R700" s="357"/>
      <c r="S700" s="357"/>
      <c r="T700" s="357"/>
      <c r="U700" s="357"/>
      <c r="V700" s="357"/>
      <c r="W700" s="357"/>
      <c r="X700" s="357"/>
      <c r="Y700" s="357"/>
      <c r="Z700" s="357"/>
    </row>
    <row r="701" ht="12.75" customHeight="1">
      <c r="A701" s="357"/>
      <c r="B701" s="357"/>
      <c r="C701" s="357"/>
      <c r="D701" s="357"/>
      <c r="E701" s="357"/>
      <c r="F701" s="357"/>
      <c r="G701" s="357"/>
      <c r="H701" s="357"/>
      <c r="I701" s="357"/>
      <c r="J701" s="357"/>
      <c r="K701" s="357"/>
      <c r="L701" s="357"/>
      <c r="M701" s="357"/>
      <c r="N701" s="357"/>
      <c r="O701" s="357"/>
      <c r="P701" s="357"/>
      <c r="Q701" s="357"/>
      <c r="R701" s="357"/>
      <c r="S701" s="357"/>
      <c r="T701" s="357"/>
      <c r="U701" s="357"/>
      <c r="V701" s="357"/>
      <c r="W701" s="357"/>
      <c r="X701" s="357"/>
      <c r="Y701" s="357"/>
      <c r="Z701" s="357"/>
    </row>
    <row r="702" ht="12.75" customHeight="1">
      <c r="A702" s="357"/>
      <c r="B702" s="357"/>
      <c r="C702" s="357"/>
      <c r="D702" s="357"/>
      <c r="E702" s="357"/>
      <c r="F702" s="357"/>
      <c r="G702" s="357"/>
      <c r="H702" s="357"/>
      <c r="I702" s="357"/>
      <c r="J702" s="357"/>
      <c r="K702" s="357"/>
      <c r="L702" s="357"/>
      <c r="M702" s="357"/>
      <c r="N702" s="357"/>
      <c r="O702" s="357"/>
      <c r="P702" s="357"/>
      <c r="Q702" s="357"/>
      <c r="R702" s="357"/>
      <c r="S702" s="357"/>
      <c r="T702" s="357"/>
      <c r="U702" s="357"/>
      <c r="V702" s="357"/>
      <c r="W702" s="357"/>
      <c r="X702" s="357"/>
      <c r="Y702" s="357"/>
      <c r="Z702" s="357"/>
    </row>
    <row r="703" ht="12.75" customHeight="1">
      <c r="A703" s="357"/>
      <c r="B703" s="357"/>
      <c r="C703" s="357"/>
      <c r="D703" s="357"/>
      <c r="E703" s="357"/>
      <c r="F703" s="357"/>
      <c r="G703" s="357"/>
      <c r="H703" s="357"/>
      <c r="I703" s="357"/>
      <c r="J703" s="357"/>
      <c r="K703" s="357"/>
      <c r="L703" s="357"/>
      <c r="M703" s="357"/>
      <c r="N703" s="357"/>
      <c r="O703" s="357"/>
      <c r="P703" s="357"/>
      <c r="Q703" s="357"/>
      <c r="R703" s="357"/>
      <c r="S703" s="357"/>
      <c r="T703" s="357"/>
      <c r="U703" s="357"/>
      <c r="V703" s="357"/>
      <c r="W703" s="357"/>
      <c r="X703" s="357"/>
      <c r="Y703" s="357"/>
      <c r="Z703" s="357"/>
    </row>
    <row r="704" ht="12.75" customHeight="1">
      <c r="A704" s="357"/>
      <c r="B704" s="357"/>
      <c r="C704" s="357"/>
      <c r="D704" s="357"/>
      <c r="E704" s="357"/>
      <c r="F704" s="357"/>
      <c r="G704" s="357"/>
      <c r="H704" s="357"/>
      <c r="I704" s="357"/>
      <c r="J704" s="357"/>
      <c r="K704" s="357"/>
      <c r="L704" s="357"/>
      <c r="M704" s="357"/>
      <c r="N704" s="357"/>
      <c r="O704" s="357"/>
      <c r="P704" s="357"/>
      <c r="Q704" s="357"/>
      <c r="R704" s="357"/>
      <c r="S704" s="357"/>
      <c r="T704" s="357"/>
      <c r="U704" s="357"/>
      <c r="V704" s="357"/>
      <c r="W704" s="357"/>
      <c r="X704" s="357"/>
      <c r="Y704" s="357"/>
      <c r="Z704" s="357"/>
    </row>
    <row r="705" ht="12.75" customHeight="1">
      <c r="A705" s="357"/>
      <c r="B705" s="357"/>
      <c r="C705" s="357"/>
      <c r="D705" s="357"/>
      <c r="E705" s="357"/>
      <c r="F705" s="357"/>
      <c r="G705" s="357"/>
      <c r="H705" s="357"/>
      <c r="I705" s="357"/>
      <c r="J705" s="357"/>
      <c r="K705" s="357"/>
      <c r="L705" s="357"/>
      <c r="M705" s="357"/>
      <c r="N705" s="357"/>
      <c r="O705" s="357"/>
      <c r="P705" s="357"/>
      <c r="Q705" s="357"/>
      <c r="R705" s="357"/>
      <c r="S705" s="357"/>
      <c r="T705" s="357"/>
      <c r="U705" s="357"/>
      <c r="V705" s="357"/>
      <c r="W705" s="357"/>
      <c r="X705" s="357"/>
      <c r="Y705" s="357"/>
      <c r="Z705" s="357"/>
    </row>
    <row r="706" ht="12.75" customHeight="1">
      <c r="A706" s="357"/>
      <c r="B706" s="357"/>
      <c r="C706" s="357"/>
      <c r="D706" s="357"/>
      <c r="E706" s="357"/>
      <c r="F706" s="357"/>
      <c r="G706" s="357"/>
      <c r="H706" s="357"/>
      <c r="I706" s="357"/>
      <c r="J706" s="357"/>
      <c r="K706" s="357"/>
      <c r="L706" s="357"/>
      <c r="M706" s="357"/>
      <c r="N706" s="357"/>
      <c r="O706" s="357"/>
      <c r="P706" s="357"/>
      <c r="Q706" s="357"/>
      <c r="R706" s="357"/>
      <c r="S706" s="357"/>
      <c r="T706" s="357"/>
      <c r="U706" s="357"/>
      <c r="V706" s="357"/>
      <c r="W706" s="357"/>
      <c r="X706" s="357"/>
      <c r="Y706" s="357"/>
      <c r="Z706" s="357"/>
    </row>
    <row r="707" ht="12.75" customHeight="1">
      <c r="A707" s="357"/>
      <c r="B707" s="357"/>
      <c r="C707" s="357"/>
      <c r="D707" s="357"/>
      <c r="E707" s="357"/>
      <c r="F707" s="357"/>
      <c r="G707" s="357"/>
      <c r="H707" s="357"/>
      <c r="I707" s="357"/>
      <c r="J707" s="357"/>
      <c r="K707" s="357"/>
      <c r="L707" s="357"/>
      <c r="M707" s="357"/>
      <c r="N707" s="357"/>
      <c r="O707" s="357"/>
      <c r="P707" s="357"/>
      <c r="Q707" s="357"/>
      <c r="R707" s="357"/>
      <c r="S707" s="357"/>
      <c r="T707" s="357"/>
      <c r="U707" s="357"/>
      <c r="V707" s="357"/>
      <c r="W707" s="357"/>
      <c r="X707" s="357"/>
      <c r="Y707" s="357"/>
      <c r="Z707" s="357"/>
    </row>
    <row r="708" ht="12.75" customHeight="1">
      <c r="A708" s="357"/>
      <c r="B708" s="357"/>
      <c r="C708" s="357"/>
      <c r="D708" s="357"/>
      <c r="E708" s="357"/>
      <c r="F708" s="357"/>
      <c r="G708" s="357"/>
      <c r="H708" s="357"/>
      <c r="I708" s="357"/>
      <c r="J708" s="357"/>
      <c r="K708" s="357"/>
      <c r="L708" s="357"/>
      <c r="M708" s="357"/>
      <c r="N708" s="357"/>
      <c r="O708" s="357"/>
      <c r="P708" s="357"/>
      <c r="Q708" s="357"/>
      <c r="R708" s="357"/>
      <c r="S708" s="357"/>
      <c r="T708" s="357"/>
      <c r="U708" s="357"/>
      <c r="V708" s="357"/>
      <c r="W708" s="357"/>
      <c r="X708" s="357"/>
      <c r="Y708" s="357"/>
      <c r="Z708" s="357"/>
    </row>
    <row r="709" ht="12.75" customHeight="1">
      <c r="A709" s="357"/>
      <c r="B709" s="357"/>
      <c r="C709" s="357"/>
      <c r="D709" s="357"/>
      <c r="E709" s="357"/>
      <c r="F709" s="357"/>
      <c r="G709" s="357"/>
      <c r="H709" s="357"/>
      <c r="I709" s="357"/>
      <c r="J709" s="357"/>
      <c r="K709" s="357"/>
      <c r="L709" s="357"/>
      <c r="M709" s="357"/>
      <c r="N709" s="357"/>
      <c r="O709" s="357"/>
      <c r="P709" s="357"/>
      <c r="Q709" s="357"/>
      <c r="R709" s="357"/>
      <c r="S709" s="357"/>
      <c r="T709" s="357"/>
      <c r="U709" s="357"/>
      <c r="V709" s="357"/>
      <c r="W709" s="357"/>
      <c r="X709" s="357"/>
      <c r="Y709" s="357"/>
      <c r="Z709" s="357"/>
    </row>
    <row r="710" ht="12.75" customHeight="1">
      <c r="A710" s="357"/>
      <c r="B710" s="357"/>
      <c r="C710" s="357"/>
      <c r="D710" s="357"/>
      <c r="E710" s="357"/>
      <c r="F710" s="357"/>
      <c r="G710" s="357"/>
      <c r="H710" s="357"/>
      <c r="I710" s="357"/>
      <c r="J710" s="357"/>
      <c r="K710" s="357"/>
      <c r="L710" s="357"/>
      <c r="M710" s="357"/>
      <c r="N710" s="357"/>
      <c r="O710" s="357"/>
      <c r="P710" s="357"/>
      <c r="Q710" s="357"/>
      <c r="R710" s="357"/>
      <c r="S710" s="357"/>
      <c r="T710" s="357"/>
      <c r="U710" s="357"/>
      <c r="V710" s="357"/>
      <c r="W710" s="357"/>
      <c r="X710" s="357"/>
      <c r="Y710" s="357"/>
      <c r="Z710" s="357"/>
    </row>
    <row r="711" ht="12.75" customHeight="1">
      <c r="A711" s="357"/>
      <c r="B711" s="357"/>
      <c r="C711" s="357"/>
      <c r="D711" s="357"/>
      <c r="E711" s="357"/>
      <c r="F711" s="357"/>
      <c r="G711" s="357"/>
      <c r="H711" s="357"/>
      <c r="I711" s="357"/>
      <c r="J711" s="357"/>
      <c r="K711" s="357"/>
      <c r="L711" s="357"/>
      <c r="M711" s="357"/>
      <c r="N711" s="357"/>
      <c r="O711" s="357"/>
      <c r="P711" s="357"/>
      <c r="Q711" s="357"/>
      <c r="R711" s="357"/>
      <c r="S711" s="357"/>
      <c r="T711" s="357"/>
      <c r="U711" s="357"/>
      <c r="V711" s="357"/>
      <c r="W711" s="357"/>
      <c r="X711" s="357"/>
      <c r="Y711" s="357"/>
      <c r="Z711" s="357"/>
    </row>
    <row r="712" ht="12.75" customHeight="1">
      <c r="A712" s="357"/>
      <c r="B712" s="357"/>
      <c r="C712" s="357"/>
      <c r="D712" s="357"/>
      <c r="E712" s="357"/>
      <c r="F712" s="357"/>
      <c r="G712" s="357"/>
      <c r="H712" s="357"/>
      <c r="I712" s="357"/>
      <c r="J712" s="357"/>
      <c r="K712" s="357"/>
      <c r="L712" s="357"/>
      <c r="M712" s="357"/>
      <c r="N712" s="357"/>
      <c r="O712" s="357"/>
      <c r="P712" s="357"/>
      <c r="Q712" s="357"/>
      <c r="R712" s="357"/>
      <c r="S712" s="357"/>
      <c r="T712" s="357"/>
      <c r="U712" s="357"/>
      <c r="V712" s="357"/>
      <c r="W712" s="357"/>
      <c r="X712" s="357"/>
      <c r="Y712" s="357"/>
      <c r="Z712" s="357"/>
    </row>
    <row r="713" ht="12.75" customHeight="1">
      <c r="A713" s="357"/>
      <c r="B713" s="357"/>
      <c r="C713" s="357"/>
      <c r="D713" s="357"/>
      <c r="E713" s="357"/>
      <c r="F713" s="357"/>
      <c r="G713" s="357"/>
      <c r="H713" s="357"/>
      <c r="I713" s="357"/>
      <c r="J713" s="357"/>
      <c r="K713" s="357"/>
      <c r="L713" s="357"/>
      <c r="M713" s="357"/>
      <c r="N713" s="357"/>
      <c r="O713" s="357"/>
      <c r="P713" s="357"/>
      <c r="Q713" s="357"/>
      <c r="R713" s="357"/>
      <c r="S713" s="357"/>
      <c r="T713" s="357"/>
      <c r="U713" s="357"/>
      <c r="V713" s="357"/>
      <c r="W713" s="357"/>
      <c r="X713" s="357"/>
      <c r="Y713" s="357"/>
      <c r="Z713" s="357"/>
    </row>
    <row r="714" ht="12.75" customHeight="1">
      <c r="A714" s="357"/>
      <c r="B714" s="357"/>
      <c r="C714" s="357"/>
      <c r="D714" s="357"/>
      <c r="E714" s="357"/>
      <c r="F714" s="357"/>
      <c r="G714" s="357"/>
      <c r="H714" s="357"/>
      <c r="I714" s="357"/>
      <c r="J714" s="357"/>
      <c r="K714" s="357"/>
      <c r="L714" s="357"/>
      <c r="M714" s="357"/>
      <c r="N714" s="357"/>
      <c r="O714" s="357"/>
      <c r="P714" s="357"/>
      <c r="Q714" s="357"/>
      <c r="R714" s="357"/>
      <c r="S714" s="357"/>
      <c r="T714" s="357"/>
      <c r="U714" s="357"/>
      <c r="V714" s="357"/>
      <c r="W714" s="357"/>
      <c r="X714" s="357"/>
      <c r="Y714" s="357"/>
      <c r="Z714" s="357"/>
    </row>
    <row r="715" ht="12.75" customHeight="1">
      <c r="A715" s="357"/>
      <c r="B715" s="357"/>
      <c r="C715" s="357"/>
      <c r="D715" s="357"/>
      <c r="E715" s="357"/>
      <c r="F715" s="357"/>
      <c r="G715" s="357"/>
      <c r="H715" s="357"/>
      <c r="I715" s="357"/>
      <c r="J715" s="357"/>
      <c r="K715" s="357"/>
      <c r="L715" s="357"/>
      <c r="M715" s="357"/>
      <c r="N715" s="357"/>
      <c r="O715" s="357"/>
      <c r="P715" s="357"/>
      <c r="Q715" s="357"/>
      <c r="R715" s="357"/>
      <c r="S715" s="357"/>
      <c r="T715" s="357"/>
      <c r="U715" s="357"/>
      <c r="V715" s="357"/>
      <c r="W715" s="357"/>
      <c r="X715" s="357"/>
      <c r="Y715" s="357"/>
      <c r="Z715" s="357"/>
    </row>
    <row r="716" ht="12.75" customHeight="1">
      <c r="A716" s="357"/>
      <c r="B716" s="357"/>
      <c r="C716" s="357"/>
      <c r="D716" s="357"/>
      <c r="E716" s="357"/>
      <c r="F716" s="357"/>
      <c r="G716" s="357"/>
      <c r="H716" s="357"/>
      <c r="I716" s="357"/>
      <c r="J716" s="357"/>
      <c r="K716" s="357"/>
      <c r="L716" s="357"/>
      <c r="M716" s="357"/>
      <c r="N716" s="357"/>
      <c r="O716" s="357"/>
      <c r="P716" s="357"/>
      <c r="Q716" s="357"/>
      <c r="R716" s="357"/>
      <c r="S716" s="357"/>
      <c r="T716" s="357"/>
      <c r="U716" s="357"/>
      <c r="V716" s="357"/>
      <c r="W716" s="357"/>
      <c r="X716" s="357"/>
      <c r="Y716" s="357"/>
      <c r="Z716" s="357"/>
    </row>
    <row r="717" ht="12.75" customHeight="1">
      <c r="A717" s="357"/>
      <c r="B717" s="357"/>
      <c r="C717" s="357"/>
      <c r="D717" s="357"/>
      <c r="E717" s="357"/>
      <c r="F717" s="357"/>
      <c r="G717" s="357"/>
      <c r="H717" s="357"/>
      <c r="I717" s="357"/>
      <c r="J717" s="357"/>
      <c r="K717" s="357"/>
      <c r="L717" s="357"/>
      <c r="M717" s="357"/>
      <c r="N717" s="357"/>
      <c r="O717" s="357"/>
      <c r="P717" s="357"/>
      <c r="Q717" s="357"/>
      <c r="R717" s="357"/>
      <c r="S717" s="357"/>
      <c r="T717" s="357"/>
      <c r="U717" s="357"/>
      <c r="V717" s="357"/>
      <c r="W717" s="357"/>
      <c r="X717" s="357"/>
      <c r="Y717" s="357"/>
      <c r="Z717" s="357"/>
    </row>
    <row r="718" ht="12.75" customHeight="1">
      <c r="A718" s="357"/>
      <c r="B718" s="357"/>
      <c r="C718" s="357"/>
      <c r="D718" s="357"/>
      <c r="E718" s="357"/>
      <c r="F718" s="357"/>
      <c r="G718" s="357"/>
      <c r="H718" s="357"/>
      <c r="I718" s="357"/>
      <c r="J718" s="357"/>
      <c r="K718" s="357"/>
      <c r="L718" s="357"/>
      <c r="M718" s="357"/>
      <c r="N718" s="357"/>
      <c r="O718" s="357"/>
      <c r="P718" s="357"/>
      <c r="Q718" s="357"/>
      <c r="R718" s="357"/>
      <c r="S718" s="357"/>
      <c r="T718" s="357"/>
      <c r="U718" s="357"/>
      <c r="V718" s="357"/>
      <c r="W718" s="357"/>
      <c r="X718" s="357"/>
      <c r="Y718" s="357"/>
      <c r="Z718" s="357"/>
    </row>
    <row r="719" ht="12.75" customHeight="1">
      <c r="A719" s="357"/>
      <c r="B719" s="357"/>
      <c r="C719" s="357"/>
      <c r="D719" s="357"/>
      <c r="E719" s="357"/>
      <c r="F719" s="357"/>
      <c r="G719" s="357"/>
      <c r="H719" s="357"/>
      <c r="I719" s="357"/>
      <c r="J719" s="357"/>
      <c r="K719" s="357"/>
      <c r="L719" s="357"/>
      <c r="M719" s="357"/>
      <c r="N719" s="357"/>
      <c r="O719" s="357"/>
      <c r="P719" s="357"/>
      <c r="Q719" s="357"/>
      <c r="R719" s="357"/>
      <c r="S719" s="357"/>
      <c r="T719" s="357"/>
      <c r="U719" s="357"/>
      <c r="V719" s="357"/>
      <c r="W719" s="357"/>
      <c r="X719" s="357"/>
      <c r="Y719" s="357"/>
      <c r="Z719" s="357"/>
    </row>
    <row r="720" ht="12.75" customHeight="1">
      <c r="A720" s="357"/>
      <c r="B720" s="357"/>
      <c r="C720" s="357"/>
      <c r="D720" s="357"/>
      <c r="E720" s="357"/>
      <c r="F720" s="357"/>
      <c r="G720" s="357"/>
      <c r="H720" s="357"/>
      <c r="I720" s="357"/>
      <c r="J720" s="357"/>
      <c r="K720" s="357"/>
      <c r="L720" s="357"/>
      <c r="M720" s="357"/>
      <c r="N720" s="357"/>
      <c r="O720" s="357"/>
      <c r="P720" s="357"/>
      <c r="Q720" s="357"/>
      <c r="R720" s="357"/>
      <c r="S720" s="357"/>
      <c r="T720" s="357"/>
      <c r="U720" s="357"/>
      <c r="V720" s="357"/>
      <c r="W720" s="357"/>
      <c r="X720" s="357"/>
      <c r="Y720" s="357"/>
      <c r="Z720" s="357"/>
    </row>
    <row r="721" ht="12.75" customHeight="1">
      <c r="A721" s="357"/>
      <c r="B721" s="357"/>
      <c r="C721" s="357"/>
      <c r="D721" s="357"/>
      <c r="E721" s="357"/>
      <c r="F721" s="357"/>
      <c r="G721" s="357"/>
      <c r="H721" s="357"/>
      <c r="I721" s="357"/>
      <c r="J721" s="357"/>
      <c r="K721" s="357"/>
      <c r="L721" s="357"/>
      <c r="M721" s="357"/>
      <c r="N721" s="357"/>
      <c r="O721" s="357"/>
      <c r="P721" s="357"/>
      <c r="Q721" s="357"/>
      <c r="R721" s="357"/>
      <c r="S721" s="357"/>
      <c r="T721" s="357"/>
      <c r="U721" s="357"/>
      <c r="V721" s="357"/>
      <c r="W721" s="357"/>
      <c r="X721" s="357"/>
      <c r="Y721" s="357"/>
      <c r="Z721" s="357"/>
    </row>
    <row r="722" ht="12.75" customHeight="1">
      <c r="A722" s="357"/>
      <c r="B722" s="357"/>
      <c r="C722" s="357"/>
      <c r="D722" s="357"/>
      <c r="E722" s="357"/>
      <c r="F722" s="357"/>
      <c r="G722" s="357"/>
      <c r="H722" s="357"/>
      <c r="I722" s="357"/>
      <c r="J722" s="357"/>
      <c r="K722" s="357"/>
      <c r="L722" s="357"/>
      <c r="M722" s="357"/>
      <c r="N722" s="357"/>
      <c r="O722" s="357"/>
      <c r="P722" s="357"/>
      <c r="Q722" s="357"/>
      <c r="R722" s="357"/>
      <c r="S722" s="357"/>
      <c r="T722" s="357"/>
      <c r="U722" s="357"/>
      <c r="V722" s="357"/>
      <c r="W722" s="357"/>
      <c r="X722" s="357"/>
      <c r="Y722" s="357"/>
      <c r="Z722" s="357"/>
    </row>
    <row r="723" ht="12.75" customHeight="1">
      <c r="A723" s="357"/>
      <c r="B723" s="357"/>
      <c r="C723" s="357"/>
      <c r="D723" s="357"/>
      <c r="E723" s="357"/>
      <c r="F723" s="357"/>
      <c r="G723" s="357"/>
      <c r="H723" s="357"/>
      <c r="I723" s="357"/>
      <c r="J723" s="357"/>
      <c r="K723" s="357"/>
      <c r="L723" s="357"/>
      <c r="M723" s="357"/>
      <c r="N723" s="357"/>
      <c r="O723" s="357"/>
      <c r="P723" s="357"/>
      <c r="Q723" s="357"/>
      <c r="R723" s="357"/>
      <c r="S723" s="357"/>
      <c r="T723" s="357"/>
      <c r="U723" s="357"/>
      <c r="V723" s="357"/>
      <c r="W723" s="357"/>
      <c r="X723" s="357"/>
      <c r="Y723" s="357"/>
      <c r="Z723" s="357"/>
    </row>
    <row r="724" ht="12.75" customHeight="1">
      <c r="A724" s="357"/>
      <c r="B724" s="357"/>
      <c r="C724" s="357"/>
      <c r="D724" s="357"/>
      <c r="E724" s="357"/>
      <c r="F724" s="357"/>
      <c r="G724" s="357"/>
      <c r="H724" s="357"/>
      <c r="I724" s="357"/>
      <c r="J724" s="357"/>
      <c r="K724" s="357"/>
      <c r="L724" s="357"/>
      <c r="M724" s="357"/>
      <c r="N724" s="357"/>
      <c r="O724" s="357"/>
      <c r="P724" s="357"/>
      <c r="Q724" s="357"/>
      <c r="R724" s="357"/>
      <c r="S724" s="357"/>
      <c r="T724" s="357"/>
      <c r="U724" s="357"/>
      <c r="V724" s="357"/>
      <c r="W724" s="357"/>
      <c r="X724" s="357"/>
      <c r="Y724" s="357"/>
      <c r="Z724" s="357"/>
    </row>
    <row r="725" ht="12.75" customHeight="1">
      <c r="A725" s="357"/>
      <c r="B725" s="357"/>
      <c r="C725" s="357"/>
      <c r="D725" s="357"/>
      <c r="E725" s="357"/>
      <c r="F725" s="357"/>
      <c r="G725" s="357"/>
      <c r="H725" s="357"/>
      <c r="I725" s="357"/>
      <c r="J725" s="357"/>
      <c r="K725" s="357"/>
      <c r="L725" s="357"/>
      <c r="M725" s="357"/>
      <c r="N725" s="357"/>
      <c r="O725" s="357"/>
      <c r="P725" s="357"/>
      <c r="Q725" s="357"/>
      <c r="R725" s="357"/>
      <c r="S725" s="357"/>
      <c r="T725" s="357"/>
      <c r="U725" s="357"/>
      <c r="V725" s="357"/>
      <c r="W725" s="357"/>
      <c r="X725" s="357"/>
      <c r="Y725" s="357"/>
      <c r="Z725" s="357"/>
    </row>
    <row r="726" ht="12.75" customHeight="1">
      <c r="A726" s="357"/>
      <c r="B726" s="357"/>
      <c r="C726" s="357"/>
      <c r="D726" s="357"/>
      <c r="E726" s="357"/>
      <c r="F726" s="357"/>
      <c r="G726" s="357"/>
      <c r="H726" s="357"/>
      <c r="I726" s="357"/>
      <c r="J726" s="357"/>
      <c r="K726" s="357"/>
      <c r="L726" s="357"/>
      <c r="M726" s="357"/>
      <c r="N726" s="357"/>
      <c r="O726" s="357"/>
      <c r="P726" s="357"/>
      <c r="Q726" s="357"/>
      <c r="R726" s="357"/>
      <c r="S726" s="357"/>
      <c r="T726" s="357"/>
      <c r="U726" s="357"/>
      <c r="V726" s="357"/>
      <c r="W726" s="357"/>
      <c r="X726" s="357"/>
      <c r="Y726" s="357"/>
      <c r="Z726" s="357"/>
    </row>
    <row r="727" ht="12.75" customHeight="1">
      <c r="A727" s="357"/>
      <c r="B727" s="357"/>
      <c r="C727" s="357"/>
      <c r="D727" s="357"/>
      <c r="E727" s="357"/>
      <c r="F727" s="357"/>
      <c r="G727" s="357"/>
      <c r="H727" s="357"/>
      <c r="I727" s="357"/>
      <c r="J727" s="357"/>
      <c r="K727" s="357"/>
      <c r="L727" s="357"/>
      <c r="M727" s="357"/>
      <c r="N727" s="357"/>
      <c r="O727" s="357"/>
      <c r="P727" s="357"/>
      <c r="Q727" s="357"/>
      <c r="R727" s="357"/>
      <c r="S727" s="357"/>
      <c r="T727" s="357"/>
      <c r="U727" s="357"/>
      <c r="V727" s="357"/>
      <c r="W727" s="357"/>
      <c r="X727" s="357"/>
      <c r="Y727" s="357"/>
      <c r="Z727" s="357"/>
    </row>
    <row r="728" ht="12.75" customHeight="1">
      <c r="A728" s="357"/>
      <c r="B728" s="357"/>
      <c r="C728" s="357"/>
      <c r="D728" s="357"/>
      <c r="E728" s="357"/>
      <c r="F728" s="357"/>
      <c r="G728" s="357"/>
      <c r="H728" s="357"/>
      <c r="I728" s="357"/>
      <c r="J728" s="357"/>
      <c r="K728" s="357"/>
      <c r="L728" s="357"/>
      <c r="M728" s="357"/>
      <c r="N728" s="357"/>
      <c r="O728" s="357"/>
      <c r="P728" s="357"/>
      <c r="Q728" s="357"/>
      <c r="R728" s="357"/>
      <c r="S728" s="357"/>
      <c r="T728" s="357"/>
      <c r="U728" s="357"/>
      <c r="V728" s="357"/>
      <c r="W728" s="357"/>
      <c r="X728" s="357"/>
      <c r="Y728" s="357"/>
      <c r="Z728" s="357"/>
    </row>
    <row r="729" ht="12.75" customHeight="1">
      <c r="A729" s="357"/>
      <c r="B729" s="357"/>
      <c r="C729" s="357"/>
      <c r="D729" s="357"/>
      <c r="E729" s="357"/>
      <c r="F729" s="357"/>
      <c r="G729" s="357"/>
      <c r="H729" s="357"/>
      <c r="I729" s="357"/>
      <c r="J729" s="357"/>
      <c r="K729" s="357"/>
      <c r="L729" s="357"/>
      <c r="M729" s="357"/>
      <c r="N729" s="357"/>
      <c r="O729" s="357"/>
      <c r="P729" s="357"/>
      <c r="Q729" s="357"/>
      <c r="R729" s="357"/>
      <c r="S729" s="357"/>
      <c r="T729" s="357"/>
      <c r="U729" s="357"/>
      <c r="V729" s="357"/>
      <c r="W729" s="357"/>
      <c r="X729" s="357"/>
      <c r="Y729" s="357"/>
      <c r="Z729" s="357"/>
    </row>
    <row r="730" ht="12.75" customHeight="1">
      <c r="A730" s="357"/>
      <c r="B730" s="357"/>
      <c r="C730" s="357"/>
      <c r="D730" s="357"/>
      <c r="E730" s="357"/>
      <c r="F730" s="357"/>
      <c r="G730" s="357"/>
      <c r="H730" s="357"/>
      <c r="I730" s="357"/>
      <c r="J730" s="357"/>
      <c r="K730" s="357"/>
      <c r="L730" s="357"/>
      <c r="M730" s="357"/>
      <c r="N730" s="357"/>
      <c r="O730" s="357"/>
      <c r="P730" s="357"/>
      <c r="Q730" s="357"/>
      <c r="R730" s="357"/>
      <c r="S730" s="357"/>
      <c r="T730" s="357"/>
      <c r="U730" s="357"/>
      <c r="V730" s="357"/>
      <c r="W730" s="357"/>
      <c r="X730" s="357"/>
      <c r="Y730" s="357"/>
      <c r="Z730" s="357"/>
    </row>
    <row r="731" ht="12.75" customHeight="1">
      <c r="A731" s="357"/>
      <c r="B731" s="357"/>
      <c r="C731" s="357"/>
      <c r="D731" s="357"/>
      <c r="E731" s="357"/>
      <c r="F731" s="357"/>
      <c r="G731" s="357"/>
      <c r="H731" s="357"/>
      <c r="I731" s="357"/>
      <c r="J731" s="357"/>
      <c r="K731" s="357"/>
      <c r="L731" s="357"/>
      <c r="M731" s="357"/>
      <c r="N731" s="357"/>
      <c r="O731" s="357"/>
      <c r="P731" s="357"/>
      <c r="Q731" s="357"/>
      <c r="R731" s="357"/>
      <c r="S731" s="357"/>
      <c r="T731" s="357"/>
      <c r="U731" s="357"/>
      <c r="V731" s="357"/>
      <c r="W731" s="357"/>
      <c r="X731" s="357"/>
      <c r="Y731" s="357"/>
      <c r="Z731" s="357"/>
    </row>
    <row r="732" ht="12.75" customHeight="1">
      <c r="A732" s="357"/>
      <c r="B732" s="357"/>
      <c r="C732" s="357"/>
      <c r="D732" s="357"/>
      <c r="E732" s="357"/>
      <c r="F732" s="357"/>
      <c r="G732" s="357"/>
      <c r="H732" s="357"/>
      <c r="I732" s="357"/>
      <c r="J732" s="357"/>
      <c r="K732" s="357"/>
      <c r="L732" s="357"/>
      <c r="M732" s="357"/>
      <c r="N732" s="357"/>
      <c r="O732" s="357"/>
      <c r="P732" s="357"/>
      <c r="Q732" s="357"/>
      <c r="R732" s="357"/>
      <c r="S732" s="357"/>
      <c r="T732" s="357"/>
      <c r="U732" s="357"/>
      <c r="V732" s="357"/>
      <c r="W732" s="357"/>
      <c r="X732" s="357"/>
      <c r="Y732" s="357"/>
      <c r="Z732" s="357"/>
    </row>
    <row r="733" ht="12.75" customHeight="1">
      <c r="A733" s="357"/>
      <c r="B733" s="357"/>
      <c r="C733" s="357"/>
      <c r="D733" s="357"/>
      <c r="E733" s="357"/>
      <c r="F733" s="357"/>
      <c r="G733" s="357"/>
      <c r="H733" s="357"/>
      <c r="I733" s="357"/>
      <c r="J733" s="357"/>
      <c r="K733" s="357"/>
      <c r="L733" s="357"/>
      <c r="M733" s="357"/>
      <c r="N733" s="357"/>
      <c r="O733" s="357"/>
      <c r="P733" s="357"/>
      <c r="Q733" s="357"/>
      <c r="R733" s="357"/>
      <c r="S733" s="357"/>
      <c r="T733" s="357"/>
      <c r="U733" s="357"/>
      <c r="V733" s="357"/>
      <c r="W733" s="357"/>
      <c r="X733" s="357"/>
      <c r="Y733" s="357"/>
      <c r="Z733" s="357"/>
    </row>
    <row r="734" ht="12.75" customHeight="1">
      <c r="A734" s="357"/>
      <c r="B734" s="357"/>
      <c r="C734" s="357"/>
      <c r="D734" s="357"/>
      <c r="E734" s="357"/>
      <c r="F734" s="357"/>
      <c r="G734" s="357"/>
      <c r="H734" s="357"/>
      <c r="I734" s="357"/>
      <c r="J734" s="357"/>
      <c r="K734" s="357"/>
      <c r="L734" s="357"/>
      <c r="M734" s="357"/>
      <c r="N734" s="357"/>
      <c r="O734" s="357"/>
      <c r="P734" s="357"/>
      <c r="Q734" s="357"/>
      <c r="R734" s="357"/>
      <c r="S734" s="357"/>
      <c r="T734" s="357"/>
      <c r="U734" s="357"/>
      <c r="V734" s="357"/>
      <c r="W734" s="357"/>
      <c r="X734" s="357"/>
      <c r="Y734" s="357"/>
      <c r="Z734" s="357"/>
    </row>
    <row r="735" ht="12.75" customHeight="1">
      <c r="A735" s="357"/>
      <c r="B735" s="357"/>
      <c r="C735" s="357"/>
      <c r="D735" s="357"/>
      <c r="E735" s="357"/>
      <c r="F735" s="357"/>
      <c r="G735" s="357"/>
      <c r="H735" s="357"/>
      <c r="I735" s="357"/>
      <c r="J735" s="357"/>
      <c r="K735" s="357"/>
      <c r="L735" s="357"/>
      <c r="M735" s="357"/>
      <c r="N735" s="357"/>
      <c r="O735" s="357"/>
      <c r="P735" s="357"/>
      <c r="Q735" s="357"/>
      <c r="R735" s="357"/>
      <c r="S735" s="357"/>
      <c r="T735" s="357"/>
      <c r="U735" s="357"/>
      <c r="V735" s="357"/>
      <c r="W735" s="357"/>
      <c r="X735" s="357"/>
      <c r="Y735" s="357"/>
      <c r="Z735" s="357"/>
    </row>
    <row r="736" ht="12.75" customHeight="1">
      <c r="A736" s="357"/>
      <c r="B736" s="357"/>
      <c r="C736" s="357"/>
      <c r="D736" s="357"/>
      <c r="E736" s="357"/>
      <c r="F736" s="357"/>
      <c r="G736" s="357"/>
      <c r="H736" s="357"/>
      <c r="I736" s="357"/>
      <c r="J736" s="357"/>
      <c r="K736" s="357"/>
      <c r="L736" s="357"/>
      <c r="M736" s="357"/>
      <c r="N736" s="357"/>
      <c r="O736" s="357"/>
      <c r="P736" s="357"/>
      <c r="Q736" s="357"/>
      <c r="R736" s="357"/>
      <c r="S736" s="357"/>
      <c r="T736" s="357"/>
      <c r="U736" s="357"/>
      <c r="V736" s="357"/>
      <c r="W736" s="357"/>
      <c r="X736" s="357"/>
      <c r="Y736" s="357"/>
      <c r="Z736" s="357"/>
    </row>
    <row r="737" ht="12.75" customHeight="1">
      <c r="A737" s="357"/>
      <c r="B737" s="357"/>
      <c r="C737" s="357"/>
      <c r="D737" s="357"/>
      <c r="E737" s="357"/>
      <c r="F737" s="357"/>
      <c r="G737" s="357"/>
      <c r="H737" s="357"/>
      <c r="I737" s="357"/>
      <c r="J737" s="357"/>
      <c r="K737" s="357"/>
      <c r="L737" s="357"/>
      <c r="M737" s="357"/>
      <c r="N737" s="357"/>
      <c r="O737" s="357"/>
      <c r="P737" s="357"/>
      <c r="Q737" s="357"/>
      <c r="R737" s="357"/>
      <c r="S737" s="357"/>
      <c r="T737" s="357"/>
      <c r="U737" s="357"/>
      <c r="V737" s="357"/>
      <c r="W737" s="357"/>
      <c r="X737" s="357"/>
      <c r="Y737" s="357"/>
      <c r="Z737" s="357"/>
    </row>
    <row r="738" ht="12.75" customHeight="1">
      <c r="A738" s="357"/>
      <c r="B738" s="357"/>
      <c r="C738" s="357"/>
      <c r="D738" s="357"/>
      <c r="E738" s="357"/>
      <c r="F738" s="357"/>
      <c r="G738" s="357"/>
      <c r="H738" s="357"/>
      <c r="I738" s="357"/>
      <c r="J738" s="357"/>
      <c r="K738" s="357"/>
      <c r="L738" s="357"/>
      <c r="M738" s="357"/>
      <c r="N738" s="357"/>
      <c r="O738" s="357"/>
      <c r="P738" s="357"/>
      <c r="Q738" s="357"/>
      <c r="R738" s="357"/>
      <c r="S738" s="357"/>
      <c r="T738" s="357"/>
      <c r="U738" s="357"/>
      <c r="V738" s="357"/>
      <c r="W738" s="357"/>
      <c r="X738" s="357"/>
      <c r="Y738" s="357"/>
      <c r="Z738" s="357"/>
    </row>
    <row r="739" ht="12.75" customHeight="1">
      <c r="A739" s="357"/>
      <c r="B739" s="357"/>
      <c r="C739" s="357"/>
      <c r="D739" s="357"/>
      <c r="E739" s="357"/>
      <c r="F739" s="357"/>
      <c r="G739" s="357"/>
      <c r="H739" s="357"/>
      <c r="I739" s="357"/>
      <c r="J739" s="357"/>
      <c r="K739" s="357"/>
      <c r="L739" s="357"/>
      <c r="M739" s="357"/>
      <c r="N739" s="357"/>
      <c r="O739" s="357"/>
      <c r="P739" s="357"/>
      <c r="Q739" s="357"/>
      <c r="R739" s="357"/>
      <c r="S739" s="357"/>
      <c r="T739" s="357"/>
      <c r="U739" s="357"/>
      <c r="V739" s="357"/>
      <c r="W739" s="357"/>
      <c r="X739" s="357"/>
      <c r="Y739" s="357"/>
      <c r="Z739" s="357"/>
    </row>
    <row r="740" ht="12.75" customHeight="1">
      <c r="A740" s="357"/>
      <c r="B740" s="357"/>
      <c r="C740" s="357"/>
      <c r="D740" s="357"/>
      <c r="E740" s="357"/>
      <c r="F740" s="357"/>
      <c r="G740" s="357"/>
      <c r="H740" s="357"/>
      <c r="I740" s="357"/>
      <c r="J740" s="357"/>
      <c r="K740" s="357"/>
      <c r="L740" s="357"/>
      <c r="M740" s="357"/>
      <c r="N740" s="357"/>
      <c r="O740" s="357"/>
      <c r="P740" s="357"/>
      <c r="Q740" s="357"/>
      <c r="R740" s="357"/>
      <c r="S740" s="357"/>
      <c r="T740" s="357"/>
      <c r="U740" s="357"/>
      <c r="V740" s="357"/>
      <c r="W740" s="357"/>
      <c r="X740" s="357"/>
      <c r="Y740" s="357"/>
      <c r="Z740" s="357"/>
    </row>
    <row r="741" ht="12.75" customHeight="1">
      <c r="A741" s="357"/>
      <c r="B741" s="357"/>
      <c r="C741" s="357"/>
      <c r="D741" s="357"/>
      <c r="E741" s="357"/>
      <c r="F741" s="357"/>
      <c r="G741" s="357"/>
      <c r="H741" s="357"/>
      <c r="I741" s="357"/>
      <c r="J741" s="357"/>
      <c r="K741" s="357"/>
      <c r="L741" s="357"/>
      <c r="M741" s="357"/>
      <c r="N741" s="357"/>
      <c r="O741" s="357"/>
      <c r="P741" s="357"/>
      <c r="Q741" s="357"/>
      <c r="R741" s="357"/>
      <c r="S741" s="357"/>
      <c r="T741" s="357"/>
      <c r="U741" s="357"/>
      <c r="V741" s="357"/>
      <c r="W741" s="357"/>
      <c r="X741" s="357"/>
      <c r="Y741" s="357"/>
      <c r="Z741" s="357"/>
    </row>
    <row r="742" ht="12.75" customHeight="1">
      <c r="A742" s="357"/>
      <c r="B742" s="357"/>
      <c r="C742" s="357"/>
      <c r="D742" s="357"/>
      <c r="E742" s="357"/>
      <c r="F742" s="357"/>
      <c r="G742" s="357"/>
      <c r="H742" s="357"/>
      <c r="I742" s="357"/>
      <c r="J742" s="357"/>
      <c r="K742" s="357"/>
      <c r="L742" s="357"/>
      <c r="M742" s="357"/>
      <c r="N742" s="357"/>
      <c r="O742" s="357"/>
      <c r="P742" s="357"/>
      <c r="Q742" s="357"/>
      <c r="R742" s="357"/>
      <c r="S742" s="357"/>
      <c r="T742" s="357"/>
      <c r="U742" s="357"/>
      <c r="V742" s="357"/>
      <c r="W742" s="357"/>
      <c r="X742" s="357"/>
      <c r="Y742" s="357"/>
      <c r="Z742" s="357"/>
    </row>
    <row r="743" ht="12.75" customHeight="1">
      <c r="A743" s="357"/>
      <c r="B743" s="357"/>
      <c r="C743" s="357"/>
      <c r="D743" s="357"/>
      <c r="E743" s="357"/>
      <c r="F743" s="357"/>
      <c r="G743" s="357"/>
      <c r="H743" s="357"/>
      <c r="I743" s="357"/>
      <c r="J743" s="357"/>
      <c r="K743" s="357"/>
      <c r="L743" s="357"/>
      <c r="M743" s="357"/>
      <c r="N743" s="357"/>
      <c r="O743" s="357"/>
      <c r="P743" s="357"/>
      <c r="Q743" s="357"/>
      <c r="R743" s="357"/>
      <c r="S743" s="357"/>
      <c r="T743" s="357"/>
      <c r="U743" s="357"/>
      <c r="V743" s="357"/>
      <c r="W743" s="357"/>
      <c r="X743" s="357"/>
      <c r="Y743" s="357"/>
      <c r="Z743" s="357"/>
    </row>
    <row r="744" ht="12.75" customHeight="1">
      <c r="A744" s="357"/>
      <c r="B744" s="357"/>
      <c r="C744" s="357"/>
      <c r="D744" s="357"/>
      <c r="E744" s="357"/>
      <c r="F744" s="357"/>
      <c r="G744" s="357"/>
      <c r="H744" s="357"/>
      <c r="I744" s="357"/>
      <c r="J744" s="357"/>
      <c r="K744" s="357"/>
      <c r="L744" s="357"/>
      <c r="M744" s="357"/>
      <c r="N744" s="357"/>
      <c r="O744" s="357"/>
      <c r="P744" s="357"/>
      <c r="Q744" s="357"/>
      <c r="R744" s="357"/>
      <c r="S744" s="357"/>
      <c r="T744" s="357"/>
      <c r="U744" s="357"/>
      <c r="V744" s="357"/>
      <c r="W744" s="357"/>
      <c r="X744" s="357"/>
      <c r="Y744" s="357"/>
      <c r="Z744" s="357"/>
    </row>
    <row r="745" ht="12.75" customHeight="1">
      <c r="A745" s="357"/>
      <c r="B745" s="357"/>
      <c r="C745" s="357"/>
      <c r="D745" s="357"/>
      <c r="E745" s="357"/>
      <c r="F745" s="357"/>
      <c r="G745" s="357"/>
      <c r="H745" s="357"/>
      <c r="I745" s="357"/>
      <c r="J745" s="357"/>
      <c r="K745" s="357"/>
      <c r="L745" s="357"/>
      <c r="M745" s="357"/>
      <c r="N745" s="357"/>
      <c r="O745" s="357"/>
      <c r="P745" s="357"/>
      <c r="Q745" s="357"/>
      <c r="R745" s="357"/>
      <c r="S745" s="357"/>
      <c r="T745" s="357"/>
      <c r="U745" s="357"/>
      <c r="V745" s="357"/>
      <c r="W745" s="357"/>
      <c r="X745" s="357"/>
      <c r="Y745" s="357"/>
      <c r="Z745" s="357"/>
    </row>
    <row r="746" ht="12.75" customHeight="1">
      <c r="A746" s="357"/>
      <c r="B746" s="357"/>
      <c r="C746" s="357"/>
      <c r="D746" s="357"/>
      <c r="E746" s="357"/>
      <c r="F746" s="357"/>
      <c r="G746" s="357"/>
      <c r="H746" s="357"/>
      <c r="I746" s="357"/>
      <c r="J746" s="357"/>
      <c r="K746" s="357"/>
      <c r="L746" s="357"/>
      <c r="M746" s="357"/>
      <c r="N746" s="357"/>
      <c r="O746" s="357"/>
      <c r="P746" s="357"/>
      <c r="Q746" s="357"/>
      <c r="R746" s="357"/>
      <c r="S746" s="357"/>
      <c r="T746" s="357"/>
      <c r="U746" s="357"/>
      <c r="V746" s="357"/>
      <c r="W746" s="357"/>
      <c r="X746" s="357"/>
      <c r="Y746" s="357"/>
      <c r="Z746" s="357"/>
    </row>
    <row r="747" ht="12.75" customHeight="1">
      <c r="A747" s="357"/>
      <c r="B747" s="357"/>
      <c r="C747" s="357"/>
      <c r="D747" s="357"/>
      <c r="E747" s="357"/>
      <c r="F747" s="357"/>
      <c r="G747" s="357"/>
      <c r="H747" s="357"/>
      <c r="I747" s="357"/>
      <c r="J747" s="357"/>
      <c r="K747" s="357"/>
      <c r="L747" s="357"/>
      <c r="M747" s="357"/>
      <c r="N747" s="357"/>
      <c r="O747" s="357"/>
      <c r="P747" s="357"/>
      <c r="Q747" s="357"/>
      <c r="R747" s="357"/>
      <c r="S747" s="357"/>
      <c r="T747" s="357"/>
      <c r="U747" s="357"/>
      <c r="V747" s="357"/>
      <c r="W747" s="357"/>
      <c r="X747" s="357"/>
      <c r="Y747" s="357"/>
      <c r="Z747" s="357"/>
    </row>
    <row r="748" ht="12.75" customHeight="1">
      <c r="A748" s="357"/>
      <c r="B748" s="357"/>
      <c r="C748" s="357"/>
      <c r="D748" s="357"/>
      <c r="E748" s="357"/>
      <c r="F748" s="357"/>
      <c r="G748" s="357"/>
      <c r="H748" s="357"/>
      <c r="I748" s="357"/>
      <c r="J748" s="357"/>
      <c r="K748" s="357"/>
      <c r="L748" s="357"/>
      <c r="M748" s="357"/>
      <c r="N748" s="357"/>
      <c r="O748" s="357"/>
      <c r="P748" s="357"/>
      <c r="Q748" s="357"/>
      <c r="R748" s="357"/>
      <c r="S748" s="357"/>
      <c r="T748" s="357"/>
      <c r="U748" s="357"/>
      <c r="V748" s="357"/>
      <c r="W748" s="357"/>
      <c r="X748" s="357"/>
      <c r="Y748" s="357"/>
      <c r="Z748" s="357"/>
    </row>
    <row r="749" ht="12.75" customHeight="1">
      <c r="A749" s="357"/>
      <c r="B749" s="357"/>
      <c r="C749" s="357"/>
      <c r="D749" s="357"/>
      <c r="E749" s="357"/>
      <c r="F749" s="357"/>
      <c r="G749" s="357"/>
      <c r="H749" s="357"/>
      <c r="I749" s="357"/>
      <c r="J749" s="357"/>
      <c r="K749" s="357"/>
      <c r="L749" s="357"/>
      <c r="M749" s="357"/>
      <c r="N749" s="357"/>
      <c r="O749" s="357"/>
      <c r="P749" s="357"/>
      <c r="Q749" s="357"/>
      <c r="R749" s="357"/>
      <c r="S749" s="357"/>
      <c r="T749" s="357"/>
      <c r="U749" s="357"/>
      <c r="V749" s="357"/>
      <c r="W749" s="357"/>
      <c r="X749" s="357"/>
      <c r="Y749" s="357"/>
      <c r="Z749" s="357"/>
    </row>
    <row r="750" ht="12.75" customHeight="1">
      <c r="A750" s="357"/>
      <c r="B750" s="357"/>
      <c r="C750" s="357"/>
      <c r="D750" s="357"/>
      <c r="E750" s="357"/>
      <c r="F750" s="357"/>
      <c r="G750" s="357"/>
      <c r="H750" s="357"/>
      <c r="I750" s="357"/>
      <c r="J750" s="357"/>
      <c r="K750" s="357"/>
      <c r="L750" s="357"/>
      <c r="M750" s="357"/>
      <c r="N750" s="357"/>
      <c r="O750" s="357"/>
      <c r="P750" s="357"/>
      <c r="Q750" s="357"/>
      <c r="R750" s="357"/>
      <c r="S750" s="357"/>
      <c r="T750" s="357"/>
      <c r="U750" s="357"/>
      <c r="V750" s="357"/>
      <c r="W750" s="357"/>
      <c r="X750" s="357"/>
      <c r="Y750" s="357"/>
      <c r="Z750" s="357"/>
    </row>
    <row r="751" ht="12.75" customHeight="1">
      <c r="A751" s="357"/>
      <c r="B751" s="357"/>
      <c r="C751" s="357"/>
      <c r="D751" s="357"/>
      <c r="E751" s="357"/>
      <c r="F751" s="357"/>
      <c r="G751" s="357"/>
      <c r="H751" s="357"/>
      <c r="I751" s="357"/>
      <c r="J751" s="357"/>
      <c r="K751" s="357"/>
      <c r="L751" s="357"/>
      <c r="M751" s="357"/>
      <c r="N751" s="357"/>
      <c r="O751" s="357"/>
      <c r="P751" s="357"/>
      <c r="Q751" s="357"/>
      <c r="R751" s="357"/>
      <c r="S751" s="357"/>
      <c r="T751" s="357"/>
      <c r="U751" s="357"/>
      <c r="V751" s="357"/>
      <c r="W751" s="357"/>
      <c r="X751" s="357"/>
      <c r="Y751" s="357"/>
      <c r="Z751" s="357"/>
    </row>
    <row r="752" ht="12.75" customHeight="1">
      <c r="A752" s="357"/>
      <c r="B752" s="357"/>
      <c r="C752" s="357"/>
      <c r="D752" s="357"/>
      <c r="E752" s="357"/>
      <c r="F752" s="357"/>
      <c r="G752" s="357"/>
      <c r="H752" s="357"/>
      <c r="I752" s="357"/>
      <c r="J752" s="357"/>
      <c r="K752" s="357"/>
      <c r="L752" s="357"/>
      <c r="M752" s="357"/>
      <c r="N752" s="357"/>
      <c r="O752" s="357"/>
      <c r="P752" s="357"/>
      <c r="Q752" s="357"/>
      <c r="R752" s="357"/>
      <c r="S752" s="357"/>
      <c r="T752" s="357"/>
      <c r="U752" s="357"/>
      <c r="V752" s="357"/>
      <c r="W752" s="357"/>
      <c r="X752" s="357"/>
      <c r="Y752" s="357"/>
      <c r="Z752" s="357"/>
    </row>
    <row r="753" ht="12.75" customHeight="1">
      <c r="A753" s="357"/>
      <c r="B753" s="357"/>
      <c r="C753" s="357"/>
      <c r="D753" s="357"/>
      <c r="E753" s="357"/>
      <c r="F753" s="357"/>
      <c r="G753" s="357"/>
      <c r="H753" s="357"/>
      <c r="I753" s="357"/>
      <c r="J753" s="357"/>
      <c r="K753" s="357"/>
      <c r="L753" s="357"/>
      <c r="M753" s="357"/>
      <c r="N753" s="357"/>
      <c r="O753" s="357"/>
      <c r="P753" s="357"/>
      <c r="Q753" s="357"/>
      <c r="R753" s="357"/>
      <c r="S753" s="357"/>
      <c r="T753" s="357"/>
      <c r="U753" s="357"/>
      <c r="V753" s="357"/>
      <c r="W753" s="357"/>
      <c r="X753" s="357"/>
      <c r="Y753" s="357"/>
      <c r="Z753" s="357"/>
    </row>
    <row r="754" ht="12.75" customHeight="1">
      <c r="A754" s="357"/>
      <c r="B754" s="357"/>
      <c r="C754" s="357"/>
      <c r="D754" s="357"/>
      <c r="E754" s="357"/>
      <c r="F754" s="357"/>
      <c r="G754" s="357"/>
      <c r="H754" s="357"/>
      <c r="I754" s="357"/>
      <c r="J754" s="357"/>
      <c r="K754" s="357"/>
      <c r="L754" s="357"/>
      <c r="M754" s="357"/>
      <c r="N754" s="357"/>
      <c r="O754" s="357"/>
      <c r="P754" s="357"/>
      <c r="Q754" s="357"/>
      <c r="R754" s="357"/>
      <c r="S754" s="357"/>
      <c r="T754" s="357"/>
      <c r="U754" s="357"/>
      <c r="V754" s="357"/>
      <c r="W754" s="357"/>
      <c r="X754" s="357"/>
      <c r="Y754" s="357"/>
      <c r="Z754" s="357"/>
    </row>
    <row r="755" ht="12.75" customHeight="1">
      <c r="A755" s="357"/>
      <c r="B755" s="357"/>
      <c r="C755" s="357"/>
      <c r="D755" s="357"/>
      <c r="E755" s="357"/>
      <c r="F755" s="357"/>
      <c r="G755" s="357"/>
      <c r="H755" s="357"/>
      <c r="I755" s="357"/>
      <c r="J755" s="357"/>
      <c r="K755" s="357"/>
      <c r="L755" s="357"/>
      <c r="M755" s="357"/>
      <c r="N755" s="357"/>
      <c r="O755" s="357"/>
      <c r="P755" s="357"/>
      <c r="Q755" s="357"/>
      <c r="R755" s="357"/>
      <c r="S755" s="357"/>
      <c r="T755" s="357"/>
      <c r="U755" s="357"/>
      <c r="V755" s="357"/>
      <c r="W755" s="357"/>
      <c r="X755" s="357"/>
      <c r="Y755" s="357"/>
      <c r="Z755" s="357"/>
    </row>
    <row r="756" ht="12.75" customHeight="1">
      <c r="A756" s="357"/>
      <c r="B756" s="357"/>
      <c r="C756" s="357"/>
      <c r="D756" s="357"/>
      <c r="E756" s="357"/>
      <c r="F756" s="357"/>
      <c r="G756" s="357"/>
      <c r="H756" s="357"/>
      <c r="I756" s="357"/>
      <c r="J756" s="357"/>
      <c r="K756" s="357"/>
      <c r="L756" s="357"/>
      <c r="M756" s="357"/>
      <c r="N756" s="357"/>
      <c r="O756" s="357"/>
      <c r="P756" s="357"/>
      <c r="Q756" s="357"/>
      <c r="R756" s="357"/>
      <c r="S756" s="357"/>
      <c r="T756" s="357"/>
      <c r="U756" s="357"/>
      <c r="V756" s="357"/>
      <c r="W756" s="357"/>
      <c r="X756" s="357"/>
      <c r="Y756" s="357"/>
      <c r="Z756" s="357"/>
    </row>
    <row r="757" ht="12.75" customHeight="1">
      <c r="A757" s="357"/>
      <c r="B757" s="357"/>
      <c r="C757" s="357"/>
      <c r="D757" s="357"/>
      <c r="E757" s="357"/>
      <c r="F757" s="357"/>
      <c r="G757" s="357"/>
      <c r="H757" s="357"/>
      <c r="I757" s="357"/>
      <c r="J757" s="357"/>
      <c r="K757" s="357"/>
      <c r="L757" s="357"/>
      <c r="M757" s="357"/>
      <c r="N757" s="357"/>
      <c r="O757" s="357"/>
      <c r="P757" s="357"/>
      <c r="Q757" s="357"/>
      <c r="R757" s="357"/>
      <c r="S757" s="357"/>
      <c r="T757" s="357"/>
      <c r="U757" s="357"/>
      <c r="V757" s="357"/>
      <c r="W757" s="357"/>
      <c r="X757" s="357"/>
      <c r="Y757" s="357"/>
      <c r="Z757" s="357"/>
    </row>
    <row r="758" ht="12.75" customHeight="1">
      <c r="A758" s="357"/>
      <c r="B758" s="357"/>
      <c r="C758" s="357"/>
      <c r="D758" s="357"/>
      <c r="E758" s="357"/>
      <c r="F758" s="357"/>
      <c r="G758" s="357"/>
      <c r="H758" s="357"/>
      <c r="I758" s="357"/>
      <c r="J758" s="357"/>
      <c r="K758" s="357"/>
      <c r="L758" s="357"/>
      <c r="M758" s="357"/>
      <c r="N758" s="357"/>
      <c r="O758" s="357"/>
      <c r="P758" s="357"/>
      <c r="Q758" s="357"/>
      <c r="R758" s="357"/>
      <c r="S758" s="357"/>
      <c r="T758" s="357"/>
      <c r="U758" s="357"/>
      <c r="V758" s="357"/>
      <c r="W758" s="357"/>
      <c r="X758" s="357"/>
      <c r="Y758" s="357"/>
      <c r="Z758" s="357"/>
    </row>
    <row r="759" ht="12.75" customHeight="1">
      <c r="A759" s="357"/>
      <c r="B759" s="357"/>
      <c r="C759" s="357"/>
      <c r="D759" s="357"/>
      <c r="E759" s="357"/>
      <c r="F759" s="357"/>
      <c r="G759" s="357"/>
      <c r="H759" s="357"/>
      <c r="I759" s="357"/>
      <c r="J759" s="357"/>
      <c r="K759" s="357"/>
      <c r="L759" s="357"/>
      <c r="M759" s="357"/>
      <c r="N759" s="357"/>
      <c r="O759" s="357"/>
      <c r="P759" s="357"/>
      <c r="Q759" s="357"/>
      <c r="R759" s="357"/>
      <c r="S759" s="357"/>
      <c r="T759" s="357"/>
      <c r="U759" s="357"/>
      <c r="V759" s="357"/>
      <c r="W759" s="357"/>
      <c r="X759" s="357"/>
      <c r="Y759" s="357"/>
      <c r="Z759" s="357"/>
    </row>
    <row r="760" ht="12.75" customHeight="1">
      <c r="A760" s="357"/>
      <c r="B760" s="357"/>
      <c r="C760" s="357"/>
      <c r="D760" s="357"/>
      <c r="E760" s="357"/>
      <c r="F760" s="357"/>
      <c r="G760" s="357"/>
      <c r="H760" s="357"/>
      <c r="I760" s="357"/>
      <c r="J760" s="357"/>
      <c r="K760" s="357"/>
      <c r="L760" s="357"/>
      <c r="M760" s="357"/>
      <c r="N760" s="357"/>
      <c r="O760" s="357"/>
      <c r="P760" s="357"/>
      <c r="Q760" s="357"/>
      <c r="R760" s="357"/>
      <c r="S760" s="357"/>
      <c r="T760" s="357"/>
      <c r="U760" s="357"/>
      <c r="V760" s="357"/>
      <c r="W760" s="357"/>
      <c r="X760" s="357"/>
      <c r="Y760" s="357"/>
      <c r="Z760" s="357"/>
    </row>
    <row r="761" ht="12.75" customHeight="1">
      <c r="A761" s="357"/>
      <c r="B761" s="357"/>
      <c r="C761" s="357"/>
      <c r="D761" s="357"/>
      <c r="E761" s="357"/>
      <c r="F761" s="357"/>
      <c r="G761" s="357"/>
      <c r="H761" s="357"/>
      <c r="I761" s="357"/>
      <c r="J761" s="357"/>
      <c r="K761" s="357"/>
      <c r="L761" s="357"/>
      <c r="M761" s="357"/>
      <c r="N761" s="357"/>
      <c r="O761" s="357"/>
      <c r="P761" s="357"/>
      <c r="Q761" s="357"/>
      <c r="R761" s="357"/>
      <c r="S761" s="357"/>
      <c r="T761" s="357"/>
      <c r="U761" s="357"/>
      <c r="V761" s="357"/>
      <c r="W761" s="357"/>
      <c r="X761" s="357"/>
      <c r="Y761" s="357"/>
      <c r="Z761" s="357"/>
    </row>
    <row r="762" ht="12.75" customHeight="1">
      <c r="A762" s="357"/>
      <c r="B762" s="357"/>
      <c r="C762" s="357"/>
      <c r="D762" s="357"/>
      <c r="E762" s="357"/>
      <c r="F762" s="357"/>
      <c r="G762" s="357"/>
      <c r="H762" s="357"/>
      <c r="I762" s="357"/>
      <c r="J762" s="357"/>
      <c r="K762" s="357"/>
      <c r="L762" s="357"/>
      <c r="M762" s="357"/>
      <c r="N762" s="357"/>
      <c r="O762" s="357"/>
      <c r="P762" s="357"/>
      <c r="Q762" s="357"/>
      <c r="R762" s="357"/>
      <c r="S762" s="357"/>
      <c r="T762" s="357"/>
      <c r="U762" s="357"/>
      <c r="V762" s="357"/>
      <c r="W762" s="357"/>
      <c r="X762" s="357"/>
      <c r="Y762" s="357"/>
      <c r="Z762" s="357"/>
    </row>
    <row r="763" ht="12.75" customHeight="1">
      <c r="A763" s="357"/>
      <c r="B763" s="357"/>
      <c r="C763" s="357"/>
      <c r="D763" s="357"/>
      <c r="E763" s="357"/>
      <c r="F763" s="357"/>
      <c r="G763" s="357"/>
      <c r="H763" s="357"/>
      <c r="I763" s="357"/>
      <c r="J763" s="357"/>
      <c r="K763" s="357"/>
      <c r="L763" s="357"/>
      <c r="M763" s="357"/>
      <c r="N763" s="357"/>
      <c r="O763" s="357"/>
      <c r="P763" s="357"/>
      <c r="Q763" s="357"/>
      <c r="R763" s="357"/>
      <c r="S763" s="357"/>
      <c r="T763" s="357"/>
      <c r="U763" s="357"/>
      <c r="V763" s="357"/>
      <c r="W763" s="357"/>
      <c r="X763" s="357"/>
      <c r="Y763" s="357"/>
      <c r="Z763" s="357"/>
    </row>
    <row r="764" ht="12.75" customHeight="1">
      <c r="A764" s="357"/>
      <c r="B764" s="357"/>
      <c r="C764" s="357"/>
      <c r="D764" s="357"/>
      <c r="E764" s="357"/>
      <c r="F764" s="357"/>
      <c r="G764" s="357"/>
      <c r="H764" s="357"/>
      <c r="I764" s="357"/>
      <c r="J764" s="357"/>
      <c r="K764" s="357"/>
      <c r="L764" s="357"/>
      <c r="M764" s="357"/>
      <c r="N764" s="357"/>
      <c r="O764" s="357"/>
      <c r="P764" s="357"/>
      <c r="Q764" s="357"/>
      <c r="R764" s="357"/>
      <c r="S764" s="357"/>
      <c r="T764" s="357"/>
      <c r="U764" s="357"/>
      <c r="V764" s="357"/>
      <c r="W764" s="357"/>
      <c r="X764" s="357"/>
      <c r="Y764" s="357"/>
      <c r="Z764" s="357"/>
    </row>
    <row r="765" ht="12.75" customHeight="1">
      <c r="A765" s="357"/>
      <c r="B765" s="357"/>
      <c r="C765" s="357"/>
      <c r="D765" s="357"/>
      <c r="E765" s="357"/>
      <c r="F765" s="357"/>
      <c r="G765" s="357"/>
      <c r="H765" s="357"/>
      <c r="I765" s="357"/>
      <c r="J765" s="357"/>
      <c r="K765" s="357"/>
      <c r="L765" s="357"/>
      <c r="M765" s="357"/>
      <c r="N765" s="357"/>
      <c r="O765" s="357"/>
      <c r="P765" s="357"/>
      <c r="Q765" s="357"/>
      <c r="R765" s="357"/>
      <c r="S765" s="357"/>
      <c r="T765" s="357"/>
      <c r="U765" s="357"/>
      <c r="V765" s="357"/>
      <c r="W765" s="357"/>
      <c r="X765" s="357"/>
      <c r="Y765" s="357"/>
      <c r="Z765" s="357"/>
    </row>
    <row r="766" ht="12.75" customHeight="1">
      <c r="A766" s="357"/>
      <c r="B766" s="357"/>
      <c r="C766" s="357"/>
      <c r="D766" s="357"/>
      <c r="E766" s="357"/>
      <c r="F766" s="357"/>
      <c r="G766" s="357"/>
      <c r="H766" s="357"/>
      <c r="I766" s="357"/>
      <c r="J766" s="357"/>
      <c r="K766" s="357"/>
      <c r="L766" s="357"/>
      <c r="M766" s="357"/>
      <c r="N766" s="357"/>
      <c r="O766" s="357"/>
      <c r="P766" s="357"/>
      <c r="Q766" s="357"/>
      <c r="R766" s="357"/>
      <c r="S766" s="357"/>
      <c r="T766" s="357"/>
      <c r="U766" s="357"/>
      <c r="V766" s="357"/>
      <c r="W766" s="357"/>
      <c r="X766" s="357"/>
      <c r="Y766" s="357"/>
      <c r="Z766" s="357"/>
    </row>
    <row r="767" ht="12.75" customHeight="1">
      <c r="A767" s="357"/>
      <c r="B767" s="357"/>
      <c r="C767" s="357"/>
      <c r="D767" s="357"/>
      <c r="E767" s="357"/>
      <c r="F767" s="357"/>
      <c r="G767" s="357"/>
      <c r="H767" s="357"/>
      <c r="I767" s="357"/>
      <c r="J767" s="357"/>
      <c r="K767" s="357"/>
      <c r="L767" s="357"/>
      <c r="M767" s="357"/>
      <c r="N767" s="357"/>
      <c r="O767" s="357"/>
      <c r="P767" s="357"/>
      <c r="Q767" s="357"/>
      <c r="R767" s="357"/>
      <c r="S767" s="357"/>
      <c r="T767" s="357"/>
      <c r="U767" s="357"/>
      <c r="V767" s="357"/>
      <c r="W767" s="357"/>
      <c r="X767" s="357"/>
      <c r="Y767" s="357"/>
      <c r="Z767" s="357"/>
    </row>
    <row r="768" ht="12.75" customHeight="1">
      <c r="A768" s="357"/>
      <c r="B768" s="357"/>
      <c r="C768" s="357"/>
      <c r="D768" s="357"/>
      <c r="E768" s="357"/>
      <c r="F768" s="357"/>
      <c r="G768" s="357"/>
      <c r="H768" s="357"/>
      <c r="I768" s="357"/>
      <c r="J768" s="357"/>
      <c r="K768" s="357"/>
      <c r="L768" s="357"/>
      <c r="M768" s="357"/>
      <c r="N768" s="357"/>
      <c r="O768" s="357"/>
      <c r="P768" s="357"/>
      <c r="Q768" s="357"/>
      <c r="R768" s="357"/>
      <c r="S768" s="357"/>
      <c r="T768" s="357"/>
      <c r="U768" s="357"/>
      <c r="V768" s="357"/>
      <c r="W768" s="357"/>
      <c r="X768" s="357"/>
      <c r="Y768" s="357"/>
      <c r="Z768" s="357"/>
    </row>
    <row r="769" ht="12.75" customHeight="1">
      <c r="A769" s="357"/>
      <c r="B769" s="357"/>
      <c r="C769" s="357"/>
      <c r="D769" s="357"/>
      <c r="E769" s="357"/>
      <c r="F769" s="357"/>
      <c r="G769" s="357"/>
      <c r="H769" s="357"/>
      <c r="I769" s="357"/>
      <c r="J769" s="357"/>
      <c r="K769" s="357"/>
      <c r="L769" s="357"/>
      <c r="M769" s="357"/>
      <c r="N769" s="357"/>
      <c r="O769" s="357"/>
      <c r="P769" s="357"/>
      <c r="Q769" s="357"/>
      <c r="R769" s="357"/>
      <c r="S769" s="357"/>
      <c r="T769" s="357"/>
      <c r="U769" s="357"/>
      <c r="V769" s="357"/>
      <c r="W769" s="357"/>
      <c r="X769" s="357"/>
      <c r="Y769" s="357"/>
      <c r="Z769" s="357"/>
    </row>
    <row r="770" ht="12.75" customHeight="1">
      <c r="A770" s="357"/>
      <c r="B770" s="357"/>
      <c r="C770" s="357"/>
      <c r="D770" s="357"/>
      <c r="E770" s="357"/>
      <c r="F770" s="357"/>
      <c r="G770" s="357"/>
      <c r="H770" s="357"/>
      <c r="I770" s="357"/>
      <c r="J770" s="357"/>
      <c r="K770" s="357"/>
      <c r="L770" s="357"/>
      <c r="M770" s="357"/>
      <c r="N770" s="357"/>
      <c r="O770" s="357"/>
      <c r="P770" s="357"/>
      <c r="Q770" s="357"/>
      <c r="R770" s="357"/>
      <c r="S770" s="357"/>
      <c r="T770" s="357"/>
      <c r="U770" s="357"/>
      <c r="V770" s="357"/>
      <c r="W770" s="357"/>
      <c r="X770" s="357"/>
      <c r="Y770" s="357"/>
      <c r="Z770" s="357"/>
    </row>
    <row r="771" ht="12.75" customHeight="1">
      <c r="A771" s="357"/>
      <c r="B771" s="357"/>
      <c r="C771" s="357"/>
      <c r="D771" s="357"/>
      <c r="E771" s="357"/>
      <c r="F771" s="357"/>
      <c r="G771" s="357"/>
      <c r="H771" s="357"/>
      <c r="I771" s="357"/>
      <c r="J771" s="357"/>
      <c r="K771" s="357"/>
      <c r="L771" s="357"/>
      <c r="M771" s="357"/>
      <c r="N771" s="357"/>
      <c r="O771" s="357"/>
      <c r="P771" s="357"/>
      <c r="Q771" s="357"/>
      <c r="R771" s="357"/>
      <c r="S771" s="357"/>
      <c r="T771" s="357"/>
      <c r="U771" s="357"/>
      <c r="V771" s="357"/>
      <c r="W771" s="357"/>
      <c r="X771" s="357"/>
      <c r="Y771" s="357"/>
      <c r="Z771" s="357"/>
    </row>
    <row r="772" ht="12.75" customHeight="1">
      <c r="A772" s="357"/>
      <c r="B772" s="357"/>
      <c r="C772" s="357"/>
      <c r="D772" s="357"/>
      <c r="E772" s="357"/>
      <c r="F772" s="357"/>
      <c r="G772" s="357"/>
      <c r="H772" s="357"/>
      <c r="I772" s="357"/>
      <c r="J772" s="357"/>
      <c r="K772" s="357"/>
      <c r="L772" s="357"/>
      <c r="M772" s="357"/>
      <c r="N772" s="357"/>
      <c r="O772" s="357"/>
      <c r="P772" s="357"/>
      <c r="Q772" s="357"/>
      <c r="R772" s="357"/>
      <c r="S772" s="357"/>
      <c r="T772" s="357"/>
      <c r="U772" s="357"/>
      <c r="V772" s="357"/>
      <c r="W772" s="357"/>
      <c r="X772" s="357"/>
      <c r="Y772" s="357"/>
      <c r="Z772" s="357"/>
    </row>
    <row r="773" ht="12.75" customHeight="1">
      <c r="A773" s="357"/>
      <c r="B773" s="357"/>
      <c r="C773" s="357"/>
      <c r="D773" s="357"/>
      <c r="E773" s="357"/>
      <c r="F773" s="357"/>
      <c r="G773" s="357"/>
      <c r="H773" s="357"/>
      <c r="I773" s="357"/>
      <c r="J773" s="357"/>
      <c r="K773" s="357"/>
      <c r="L773" s="357"/>
      <c r="M773" s="357"/>
      <c r="N773" s="357"/>
      <c r="O773" s="357"/>
      <c r="P773" s="357"/>
      <c r="Q773" s="357"/>
      <c r="R773" s="357"/>
      <c r="S773" s="357"/>
      <c r="T773" s="357"/>
      <c r="U773" s="357"/>
      <c r="V773" s="357"/>
      <c r="W773" s="357"/>
      <c r="X773" s="357"/>
      <c r="Y773" s="357"/>
      <c r="Z773" s="357"/>
    </row>
    <row r="774" ht="12.75" customHeight="1">
      <c r="A774" s="357"/>
      <c r="B774" s="357"/>
      <c r="C774" s="357"/>
      <c r="D774" s="357"/>
      <c r="E774" s="357"/>
      <c r="F774" s="357"/>
      <c r="G774" s="357"/>
      <c r="H774" s="357"/>
      <c r="I774" s="357"/>
      <c r="J774" s="357"/>
      <c r="K774" s="357"/>
      <c r="L774" s="357"/>
      <c r="M774" s="357"/>
      <c r="N774" s="357"/>
      <c r="O774" s="357"/>
      <c r="P774" s="357"/>
      <c r="Q774" s="357"/>
      <c r="R774" s="357"/>
      <c r="S774" s="357"/>
      <c r="T774" s="357"/>
      <c r="U774" s="357"/>
      <c r="V774" s="357"/>
      <c r="W774" s="357"/>
      <c r="X774" s="357"/>
      <c r="Y774" s="357"/>
      <c r="Z774" s="357"/>
    </row>
    <row r="775" ht="12.75" customHeight="1">
      <c r="A775" s="357"/>
      <c r="B775" s="357"/>
      <c r="C775" s="357"/>
      <c r="D775" s="357"/>
      <c r="E775" s="357"/>
      <c r="F775" s="357"/>
      <c r="G775" s="357"/>
      <c r="H775" s="357"/>
      <c r="I775" s="357"/>
      <c r="J775" s="357"/>
      <c r="K775" s="357"/>
      <c r="L775" s="357"/>
      <c r="M775" s="357"/>
      <c r="N775" s="357"/>
      <c r="O775" s="357"/>
      <c r="P775" s="357"/>
      <c r="Q775" s="357"/>
      <c r="R775" s="357"/>
      <c r="S775" s="357"/>
      <c r="T775" s="357"/>
      <c r="U775" s="357"/>
      <c r="V775" s="357"/>
      <c r="W775" s="357"/>
      <c r="X775" s="357"/>
      <c r="Y775" s="357"/>
      <c r="Z775" s="357"/>
    </row>
    <row r="776" ht="12.75" customHeight="1">
      <c r="A776" s="357"/>
      <c r="B776" s="357"/>
      <c r="C776" s="357"/>
      <c r="D776" s="357"/>
      <c r="E776" s="357"/>
      <c r="F776" s="357"/>
      <c r="G776" s="357"/>
      <c r="H776" s="357"/>
      <c r="I776" s="357"/>
      <c r="J776" s="357"/>
      <c r="K776" s="357"/>
      <c r="L776" s="357"/>
      <c r="M776" s="357"/>
      <c r="N776" s="357"/>
      <c r="O776" s="357"/>
      <c r="P776" s="357"/>
      <c r="Q776" s="357"/>
      <c r="R776" s="357"/>
      <c r="S776" s="357"/>
      <c r="T776" s="357"/>
      <c r="U776" s="357"/>
      <c r="V776" s="357"/>
      <c r="W776" s="357"/>
      <c r="X776" s="357"/>
      <c r="Y776" s="357"/>
      <c r="Z776" s="357"/>
    </row>
    <row r="777" ht="12.75" customHeight="1">
      <c r="A777" s="357"/>
      <c r="B777" s="357"/>
      <c r="C777" s="357"/>
      <c r="D777" s="357"/>
      <c r="E777" s="357"/>
      <c r="F777" s="357"/>
      <c r="G777" s="357"/>
      <c r="H777" s="357"/>
      <c r="I777" s="357"/>
      <c r="J777" s="357"/>
      <c r="K777" s="357"/>
      <c r="L777" s="357"/>
      <c r="M777" s="357"/>
      <c r="N777" s="357"/>
      <c r="O777" s="357"/>
      <c r="P777" s="357"/>
      <c r="Q777" s="357"/>
      <c r="R777" s="357"/>
      <c r="S777" s="357"/>
      <c r="T777" s="357"/>
      <c r="U777" s="357"/>
      <c r="V777" s="357"/>
      <c r="W777" s="357"/>
      <c r="X777" s="357"/>
      <c r="Y777" s="357"/>
      <c r="Z777" s="357"/>
    </row>
    <row r="778" ht="12.75" customHeight="1">
      <c r="A778" s="357"/>
      <c r="B778" s="357"/>
      <c r="C778" s="357"/>
      <c r="D778" s="357"/>
      <c r="E778" s="357"/>
      <c r="F778" s="357"/>
      <c r="G778" s="357"/>
      <c r="H778" s="357"/>
      <c r="I778" s="357"/>
      <c r="J778" s="357"/>
      <c r="K778" s="357"/>
      <c r="L778" s="357"/>
      <c r="M778" s="357"/>
      <c r="N778" s="357"/>
      <c r="O778" s="357"/>
      <c r="P778" s="357"/>
      <c r="Q778" s="357"/>
      <c r="R778" s="357"/>
      <c r="S778" s="357"/>
      <c r="T778" s="357"/>
      <c r="U778" s="357"/>
      <c r="V778" s="357"/>
      <c r="W778" s="357"/>
      <c r="X778" s="357"/>
      <c r="Y778" s="357"/>
      <c r="Z778" s="357"/>
    </row>
    <row r="779" ht="12.75" customHeight="1">
      <c r="A779" s="357"/>
      <c r="B779" s="357"/>
      <c r="C779" s="357"/>
      <c r="D779" s="357"/>
      <c r="E779" s="357"/>
      <c r="F779" s="357"/>
      <c r="G779" s="357"/>
      <c r="H779" s="357"/>
      <c r="I779" s="357"/>
      <c r="J779" s="357"/>
      <c r="K779" s="357"/>
      <c r="L779" s="357"/>
      <c r="M779" s="357"/>
      <c r="N779" s="357"/>
      <c r="O779" s="357"/>
      <c r="P779" s="357"/>
      <c r="Q779" s="357"/>
      <c r="R779" s="357"/>
      <c r="S779" s="357"/>
      <c r="T779" s="357"/>
      <c r="U779" s="357"/>
      <c r="V779" s="357"/>
      <c r="W779" s="357"/>
      <c r="X779" s="357"/>
      <c r="Y779" s="357"/>
      <c r="Z779" s="357"/>
    </row>
    <row r="780" ht="12.75" customHeight="1">
      <c r="A780" s="357"/>
      <c r="B780" s="357"/>
      <c r="C780" s="357"/>
      <c r="D780" s="357"/>
      <c r="E780" s="357"/>
      <c r="F780" s="357"/>
      <c r="G780" s="357"/>
      <c r="H780" s="357"/>
      <c r="I780" s="357"/>
      <c r="J780" s="357"/>
      <c r="K780" s="357"/>
      <c r="L780" s="357"/>
      <c r="M780" s="357"/>
      <c r="N780" s="357"/>
      <c r="O780" s="357"/>
      <c r="P780" s="357"/>
      <c r="Q780" s="357"/>
      <c r="R780" s="357"/>
      <c r="S780" s="357"/>
      <c r="T780" s="357"/>
      <c r="U780" s="357"/>
      <c r="V780" s="357"/>
      <c r="W780" s="357"/>
      <c r="X780" s="357"/>
      <c r="Y780" s="357"/>
      <c r="Z780" s="357"/>
    </row>
    <row r="781" ht="12.75" customHeight="1">
      <c r="A781" s="357"/>
      <c r="B781" s="357"/>
      <c r="C781" s="357"/>
      <c r="D781" s="357"/>
      <c r="E781" s="357"/>
      <c r="F781" s="357"/>
      <c r="G781" s="357"/>
      <c r="H781" s="357"/>
      <c r="I781" s="357"/>
      <c r="J781" s="357"/>
      <c r="K781" s="357"/>
      <c r="L781" s="357"/>
      <c r="M781" s="357"/>
      <c r="N781" s="357"/>
      <c r="O781" s="357"/>
      <c r="P781" s="357"/>
      <c r="Q781" s="357"/>
      <c r="R781" s="357"/>
      <c r="S781" s="357"/>
      <c r="T781" s="357"/>
      <c r="U781" s="357"/>
      <c r="V781" s="357"/>
      <c r="W781" s="357"/>
      <c r="X781" s="357"/>
      <c r="Y781" s="357"/>
      <c r="Z781" s="357"/>
    </row>
    <row r="782" ht="12.75" customHeight="1">
      <c r="A782" s="357"/>
      <c r="B782" s="357"/>
      <c r="C782" s="357"/>
      <c r="D782" s="357"/>
      <c r="E782" s="357"/>
      <c r="F782" s="357"/>
      <c r="G782" s="357"/>
      <c r="H782" s="357"/>
      <c r="I782" s="357"/>
      <c r="J782" s="357"/>
      <c r="K782" s="357"/>
      <c r="L782" s="357"/>
      <c r="M782" s="357"/>
      <c r="N782" s="357"/>
      <c r="O782" s="357"/>
      <c r="P782" s="357"/>
      <c r="Q782" s="357"/>
      <c r="R782" s="357"/>
      <c r="S782" s="357"/>
      <c r="T782" s="357"/>
      <c r="U782" s="357"/>
      <c r="V782" s="357"/>
      <c r="W782" s="357"/>
      <c r="X782" s="357"/>
      <c r="Y782" s="357"/>
      <c r="Z782" s="357"/>
    </row>
    <row r="783" ht="12.75" customHeight="1">
      <c r="A783" s="357"/>
      <c r="B783" s="357"/>
      <c r="C783" s="357"/>
      <c r="D783" s="357"/>
      <c r="E783" s="357"/>
      <c r="F783" s="357"/>
      <c r="G783" s="357"/>
      <c r="H783" s="357"/>
      <c r="I783" s="357"/>
      <c r="J783" s="357"/>
      <c r="K783" s="357"/>
      <c r="L783" s="357"/>
      <c r="M783" s="357"/>
      <c r="N783" s="357"/>
      <c r="O783" s="357"/>
      <c r="P783" s="357"/>
      <c r="Q783" s="357"/>
      <c r="R783" s="357"/>
      <c r="S783" s="357"/>
      <c r="T783" s="357"/>
      <c r="U783" s="357"/>
      <c r="V783" s="357"/>
      <c r="W783" s="357"/>
      <c r="X783" s="357"/>
      <c r="Y783" s="357"/>
      <c r="Z783" s="357"/>
    </row>
    <row r="784" ht="12.75" customHeight="1">
      <c r="A784" s="357"/>
      <c r="B784" s="357"/>
      <c r="C784" s="357"/>
      <c r="D784" s="357"/>
      <c r="E784" s="357"/>
      <c r="F784" s="357"/>
      <c r="G784" s="357"/>
      <c r="H784" s="357"/>
      <c r="I784" s="357"/>
      <c r="J784" s="357"/>
      <c r="K784" s="357"/>
      <c r="L784" s="357"/>
      <c r="M784" s="357"/>
      <c r="N784" s="357"/>
      <c r="O784" s="357"/>
      <c r="P784" s="357"/>
      <c r="Q784" s="357"/>
      <c r="R784" s="357"/>
      <c r="S784" s="357"/>
      <c r="T784" s="357"/>
      <c r="U784" s="357"/>
      <c r="V784" s="357"/>
      <c r="W784" s="357"/>
      <c r="X784" s="357"/>
      <c r="Y784" s="357"/>
      <c r="Z784" s="357"/>
    </row>
    <row r="785" ht="12.75" customHeight="1">
      <c r="A785" s="357"/>
      <c r="B785" s="357"/>
      <c r="C785" s="357"/>
      <c r="D785" s="357"/>
      <c r="E785" s="357"/>
      <c r="F785" s="357"/>
      <c r="G785" s="357"/>
      <c r="H785" s="357"/>
      <c r="I785" s="357"/>
      <c r="J785" s="357"/>
      <c r="K785" s="357"/>
      <c r="L785" s="357"/>
      <c r="M785" s="357"/>
      <c r="N785" s="357"/>
      <c r="O785" s="357"/>
      <c r="P785" s="357"/>
      <c r="Q785" s="357"/>
      <c r="R785" s="357"/>
      <c r="S785" s="357"/>
      <c r="T785" s="357"/>
      <c r="U785" s="357"/>
      <c r="V785" s="357"/>
      <c r="W785" s="357"/>
      <c r="X785" s="357"/>
      <c r="Y785" s="357"/>
      <c r="Z785" s="357"/>
    </row>
    <row r="786" ht="12.75" customHeight="1">
      <c r="A786" s="357"/>
      <c r="B786" s="357"/>
      <c r="C786" s="357"/>
      <c r="D786" s="357"/>
      <c r="E786" s="357"/>
      <c r="F786" s="357"/>
      <c r="G786" s="357"/>
      <c r="H786" s="357"/>
      <c r="I786" s="357"/>
      <c r="J786" s="357"/>
      <c r="K786" s="357"/>
      <c r="L786" s="357"/>
      <c r="M786" s="357"/>
      <c r="N786" s="357"/>
      <c r="O786" s="357"/>
      <c r="P786" s="357"/>
      <c r="Q786" s="357"/>
      <c r="R786" s="357"/>
      <c r="S786" s="357"/>
      <c r="T786" s="357"/>
      <c r="U786" s="357"/>
      <c r="V786" s="357"/>
      <c r="W786" s="357"/>
      <c r="X786" s="357"/>
      <c r="Y786" s="357"/>
      <c r="Z786" s="357"/>
    </row>
    <row r="787" ht="12.75" customHeight="1">
      <c r="A787" s="357"/>
      <c r="B787" s="357"/>
      <c r="C787" s="357"/>
      <c r="D787" s="357"/>
      <c r="E787" s="357"/>
      <c r="F787" s="357"/>
      <c r="G787" s="357"/>
      <c r="H787" s="357"/>
      <c r="I787" s="357"/>
      <c r="J787" s="357"/>
      <c r="K787" s="357"/>
      <c r="L787" s="357"/>
      <c r="M787" s="357"/>
      <c r="N787" s="357"/>
      <c r="O787" s="357"/>
      <c r="P787" s="357"/>
      <c r="Q787" s="357"/>
      <c r="R787" s="357"/>
      <c r="S787" s="357"/>
      <c r="T787" s="357"/>
      <c r="U787" s="357"/>
      <c r="V787" s="357"/>
      <c r="W787" s="357"/>
      <c r="X787" s="357"/>
      <c r="Y787" s="357"/>
      <c r="Z787" s="357"/>
    </row>
    <row r="788" ht="12.75" customHeight="1">
      <c r="A788" s="357"/>
      <c r="B788" s="357"/>
      <c r="C788" s="357"/>
      <c r="D788" s="357"/>
      <c r="E788" s="357"/>
      <c r="F788" s="357"/>
      <c r="G788" s="357"/>
      <c r="H788" s="357"/>
      <c r="I788" s="357"/>
      <c r="J788" s="357"/>
      <c r="K788" s="357"/>
      <c r="L788" s="357"/>
      <c r="M788" s="357"/>
      <c r="N788" s="357"/>
      <c r="O788" s="357"/>
      <c r="P788" s="357"/>
      <c r="Q788" s="357"/>
      <c r="R788" s="357"/>
      <c r="S788" s="357"/>
      <c r="T788" s="357"/>
      <c r="U788" s="357"/>
      <c r="V788" s="357"/>
      <c r="W788" s="357"/>
      <c r="X788" s="357"/>
      <c r="Y788" s="357"/>
      <c r="Z788" s="357"/>
    </row>
    <row r="789" ht="12.75" customHeight="1">
      <c r="A789" s="357"/>
      <c r="B789" s="357"/>
      <c r="C789" s="357"/>
      <c r="D789" s="357"/>
      <c r="E789" s="357"/>
      <c r="F789" s="357"/>
      <c r="G789" s="357"/>
      <c r="H789" s="357"/>
      <c r="I789" s="357"/>
      <c r="J789" s="357"/>
      <c r="K789" s="357"/>
      <c r="L789" s="357"/>
      <c r="M789" s="357"/>
      <c r="N789" s="357"/>
      <c r="O789" s="357"/>
      <c r="P789" s="357"/>
      <c r="Q789" s="357"/>
      <c r="R789" s="357"/>
      <c r="S789" s="357"/>
      <c r="T789" s="357"/>
      <c r="U789" s="357"/>
      <c r="V789" s="357"/>
      <c r="W789" s="357"/>
      <c r="X789" s="357"/>
      <c r="Y789" s="357"/>
      <c r="Z789" s="357"/>
    </row>
    <row r="790" ht="12.75" customHeight="1">
      <c r="A790" s="357"/>
      <c r="B790" s="357"/>
      <c r="C790" s="357"/>
      <c r="D790" s="357"/>
      <c r="E790" s="357"/>
      <c r="F790" s="357"/>
      <c r="G790" s="357"/>
      <c r="H790" s="357"/>
      <c r="I790" s="357"/>
      <c r="J790" s="357"/>
      <c r="K790" s="357"/>
      <c r="L790" s="357"/>
      <c r="M790" s="357"/>
      <c r="N790" s="357"/>
      <c r="O790" s="357"/>
      <c r="P790" s="357"/>
      <c r="Q790" s="357"/>
      <c r="R790" s="357"/>
      <c r="S790" s="357"/>
      <c r="T790" s="357"/>
      <c r="U790" s="357"/>
      <c r="V790" s="357"/>
      <c r="W790" s="357"/>
      <c r="X790" s="357"/>
      <c r="Y790" s="357"/>
      <c r="Z790" s="357"/>
    </row>
    <row r="791" ht="12.75" customHeight="1">
      <c r="A791" s="357"/>
      <c r="B791" s="357"/>
      <c r="C791" s="357"/>
      <c r="D791" s="357"/>
      <c r="E791" s="357"/>
      <c r="F791" s="357"/>
      <c r="G791" s="357"/>
      <c r="H791" s="357"/>
      <c r="I791" s="357"/>
      <c r="J791" s="357"/>
      <c r="K791" s="357"/>
      <c r="L791" s="357"/>
      <c r="M791" s="357"/>
      <c r="N791" s="357"/>
      <c r="O791" s="357"/>
      <c r="P791" s="357"/>
      <c r="Q791" s="357"/>
      <c r="R791" s="357"/>
      <c r="S791" s="357"/>
      <c r="T791" s="357"/>
      <c r="U791" s="357"/>
      <c r="V791" s="357"/>
      <c r="W791" s="357"/>
      <c r="X791" s="357"/>
      <c r="Y791" s="357"/>
      <c r="Z791" s="357"/>
    </row>
    <row r="792" ht="12.75" customHeight="1">
      <c r="A792" s="357"/>
      <c r="B792" s="357"/>
      <c r="C792" s="357"/>
      <c r="D792" s="357"/>
      <c r="E792" s="357"/>
      <c r="F792" s="357"/>
      <c r="G792" s="357"/>
      <c r="H792" s="357"/>
      <c r="I792" s="357"/>
      <c r="J792" s="357"/>
      <c r="K792" s="357"/>
      <c r="L792" s="357"/>
      <c r="M792" s="357"/>
      <c r="N792" s="357"/>
      <c r="O792" s="357"/>
      <c r="P792" s="357"/>
      <c r="Q792" s="357"/>
      <c r="R792" s="357"/>
      <c r="S792" s="357"/>
      <c r="T792" s="357"/>
      <c r="U792" s="357"/>
      <c r="V792" s="357"/>
      <c r="W792" s="357"/>
      <c r="X792" s="357"/>
      <c r="Y792" s="357"/>
      <c r="Z792" s="357"/>
    </row>
    <row r="793" ht="12.75" customHeight="1">
      <c r="A793" s="357"/>
      <c r="B793" s="357"/>
      <c r="C793" s="357"/>
      <c r="D793" s="357"/>
      <c r="E793" s="357"/>
      <c r="F793" s="357"/>
      <c r="G793" s="357"/>
      <c r="H793" s="357"/>
      <c r="I793" s="357"/>
      <c r="J793" s="357"/>
      <c r="K793" s="357"/>
      <c r="L793" s="357"/>
      <c r="M793" s="357"/>
      <c r="N793" s="357"/>
      <c r="O793" s="357"/>
      <c r="P793" s="357"/>
      <c r="Q793" s="357"/>
      <c r="R793" s="357"/>
      <c r="S793" s="357"/>
      <c r="T793" s="357"/>
      <c r="U793" s="357"/>
      <c r="V793" s="357"/>
      <c r="W793" s="357"/>
      <c r="X793" s="357"/>
      <c r="Y793" s="357"/>
      <c r="Z793" s="357"/>
    </row>
    <row r="794" ht="12.75" customHeight="1">
      <c r="A794" s="357"/>
      <c r="B794" s="357"/>
      <c r="C794" s="357"/>
      <c r="D794" s="357"/>
      <c r="E794" s="357"/>
      <c r="F794" s="357"/>
      <c r="G794" s="357"/>
      <c r="H794" s="357"/>
      <c r="I794" s="357"/>
      <c r="J794" s="357"/>
      <c r="K794" s="357"/>
      <c r="L794" s="357"/>
      <c r="M794" s="357"/>
      <c r="N794" s="357"/>
      <c r="O794" s="357"/>
      <c r="P794" s="357"/>
      <c r="Q794" s="357"/>
      <c r="R794" s="357"/>
      <c r="S794" s="357"/>
      <c r="T794" s="357"/>
      <c r="U794" s="357"/>
      <c r="V794" s="357"/>
      <c r="W794" s="357"/>
      <c r="X794" s="357"/>
      <c r="Y794" s="357"/>
      <c r="Z794" s="357"/>
    </row>
    <row r="795" ht="12.75" customHeight="1">
      <c r="A795" s="357"/>
      <c r="B795" s="357"/>
      <c r="C795" s="357"/>
      <c r="D795" s="357"/>
      <c r="E795" s="357"/>
      <c r="F795" s="357"/>
      <c r="G795" s="357"/>
      <c r="H795" s="357"/>
      <c r="I795" s="357"/>
      <c r="J795" s="357"/>
      <c r="K795" s="357"/>
      <c r="L795" s="357"/>
      <c r="M795" s="357"/>
      <c r="N795" s="357"/>
      <c r="O795" s="357"/>
      <c r="P795" s="357"/>
      <c r="Q795" s="357"/>
      <c r="R795" s="357"/>
      <c r="S795" s="357"/>
      <c r="T795" s="357"/>
      <c r="U795" s="357"/>
      <c r="V795" s="357"/>
      <c r="W795" s="357"/>
      <c r="X795" s="357"/>
      <c r="Y795" s="357"/>
      <c r="Z795" s="357"/>
    </row>
    <row r="796" ht="12.75" customHeight="1">
      <c r="A796" s="357"/>
      <c r="B796" s="357"/>
      <c r="C796" s="357"/>
      <c r="D796" s="357"/>
      <c r="E796" s="357"/>
      <c r="F796" s="357"/>
      <c r="G796" s="357"/>
      <c r="H796" s="357"/>
      <c r="I796" s="357"/>
      <c r="J796" s="357"/>
      <c r="K796" s="357"/>
      <c r="L796" s="357"/>
      <c r="M796" s="357"/>
      <c r="N796" s="357"/>
      <c r="O796" s="357"/>
      <c r="P796" s="357"/>
      <c r="Q796" s="357"/>
      <c r="R796" s="357"/>
      <c r="S796" s="357"/>
      <c r="T796" s="357"/>
      <c r="U796" s="357"/>
      <c r="V796" s="357"/>
      <c r="W796" s="357"/>
      <c r="X796" s="357"/>
      <c r="Y796" s="357"/>
      <c r="Z796" s="357"/>
    </row>
    <row r="797" ht="12.75" customHeight="1">
      <c r="A797" s="357"/>
      <c r="B797" s="357"/>
      <c r="C797" s="357"/>
      <c r="D797" s="357"/>
      <c r="E797" s="357"/>
      <c r="F797" s="357"/>
      <c r="G797" s="357"/>
      <c r="H797" s="357"/>
      <c r="I797" s="357"/>
      <c r="J797" s="357"/>
      <c r="K797" s="357"/>
      <c r="L797" s="357"/>
      <c r="M797" s="357"/>
      <c r="N797" s="357"/>
      <c r="O797" s="357"/>
      <c r="P797" s="357"/>
      <c r="Q797" s="357"/>
      <c r="R797" s="357"/>
      <c r="S797" s="357"/>
      <c r="T797" s="357"/>
      <c r="U797" s="357"/>
      <c r="V797" s="357"/>
      <c r="W797" s="357"/>
      <c r="X797" s="357"/>
      <c r="Y797" s="357"/>
      <c r="Z797" s="357"/>
    </row>
    <row r="798" ht="12.75" customHeight="1">
      <c r="A798" s="357"/>
      <c r="B798" s="357"/>
      <c r="C798" s="357"/>
      <c r="D798" s="357"/>
      <c r="E798" s="357"/>
      <c r="F798" s="357"/>
      <c r="G798" s="357"/>
      <c r="H798" s="357"/>
      <c r="I798" s="357"/>
      <c r="J798" s="357"/>
      <c r="K798" s="357"/>
      <c r="L798" s="357"/>
      <c r="M798" s="357"/>
      <c r="N798" s="357"/>
      <c r="O798" s="357"/>
      <c r="P798" s="357"/>
      <c r="Q798" s="357"/>
      <c r="R798" s="357"/>
      <c r="S798" s="357"/>
      <c r="T798" s="357"/>
      <c r="U798" s="357"/>
      <c r="V798" s="357"/>
      <c r="W798" s="357"/>
      <c r="X798" s="357"/>
      <c r="Y798" s="357"/>
      <c r="Z798" s="357"/>
    </row>
    <row r="799" ht="12.75" customHeight="1">
      <c r="A799" s="357"/>
      <c r="B799" s="357"/>
      <c r="C799" s="357"/>
      <c r="D799" s="357"/>
      <c r="E799" s="357"/>
      <c r="F799" s="357"/>
      <c r="G799" s="357"/>
      <c r="H799" s="357"/>
      <c r="I799" s="357"/>
      <c r="J799" s="357"/>
      <c r="K799" s="357"/>
      <c r="L799" s="357"/>
      <c r="M799" s="357"/>
      <c r="N799" s="357"/>
      <c r="O799" s="357"/>
      <c r="P799" s="357"/>
      <c r="Q799" s="357"/>
      <c r="R799" s="357"/>
      <c r="S799" s="357"/>
      <c r="T799" s="357"/>
      <c r="U799" s="357"/>
      <c r="V799" s="357"/>
      <c r="W799" s="357"/>
      <c r="X799" s="357"/>
      <c r="Y799" s="357"/>
      <c r="Z799" s="357"/>
    </row>
    <row r="800" ht="12.75" customHeight="1">
      <c r="A800" s="357"/>
      <c r="B800" s="357"/>
      <c r="C800" s="357"/>
      <c r="D800" s="357"/>
      <c r="E800" s="357"/>
      <c r="F800" s="357"/>
      <c r="G800" s="357"/>
      <c r="H800" s="357"/>
      <c r="I800" s="357"/>
      <c r="J800" s="357"/>
      <c r="K800" s="357"/>
      <c r="L800" s="357"/>
      <c r="M800" s="357"/>
      <c r="N800" s="357"/>
      <c r="O800" s="357"/>
      <c r="P800" s="357"/>
      <c r="Q800" s="357"/>
      <c r="R800" s="357"/>
      <c r="S800" s="357"/>
      <c r="T800" s="357"/>
      <c r="U800" s="357"/>
      <c r="V800" s="357"/>
      <c r="W800" s="357"/>
      <c r="X800" s="357"/>
      <c r="Y800" s="357"/>
      <c r="Z800" s="357"/>
    </row>
    <row r="801" ht="12.75" customHeight="1">
      <c r="A801" s="357"/>
      <c r="B801" s="357"/>
      <c r="C801" s="357"/>
      <c r="D801" s="357"/>
      <c r="E801" s="357"/>
      <c r="F801" s="357"/>
      <c r="G801" s="357"/>
      <c r="H801" s="357"/>
      <c r="I801" s="357"/>
      <c r="J801" s="357"/>
      <c r="K801" s="357"/>
      <c r="L801" s="357"/>
      <c r="M801" s="357"/>
      <c r="N801" s="357"/>
      <c r="O801" s="357"/>
      <c r="P801" s="357"/>
      <c r="Q801" s="357"/>
      <c r="R801" s="357"/>
      <c r="S801" s="357"/>
      <c r="T801" s="357"/>
      <c r="U801" s="357"/>
      <c r="V801" s="357"/>
      <c r="W801" s="357"/>
      <c r="X801" s="357"/>
      <c r="Y801" s="357"/>
      <c r="Z801" s="357"/>
    </row>
    <row r="802" ht="12.75" customHeight="1">
      <c r="A802" s="357"/>
      <c r="B802" s="357"/>
      <c r="C802" s="357"/>
      <c r="D802" s="357"/>
      <c r="E802" s="357"/>
      <c r="F802" s="357"/>
      <c r="G802" s="357"/>
      <c r="H802" s="357"/>
      <c r="I802" s="357"/>
      <c r="J802" s="357"/>
      <c r="K802" s="357"/>
      <c r="L802" s="357"/>
      <c r="M802" s="357"/>
      <c r="N802" s="357"/>
      <c r="O802" s="357"/>
      <c r="P802" s="357"/>
      <c r="Q802" s="357"/>
      <c r="R802" s="357"/>
      <c r="S802" s="357"/>
      <c r="T802" s="357"/>
      <c r="U802" s="357"/>
      <c r="V802" s="357"/>
      <c r="W802" s="357"/>
      <c r="X802" s="357"/>
      <c r="Y802" s="357"/>
      <c r="Z802" s="357"/>
    </row>
    <row r="803" ht="12.75" customHeight="1">
      <c r="A803" s="357"/>
      <c r="B803" s="357"/>
      <c r="C803" s="357"/>
      <c r="D803" s="357"/>
      <c r="E803" s="357"/>
      <c r="F803" s="357"/>
      <c r="G803" s="357"/>
      <c r="H803" s="357"/>
      <c r="I803" s="357"/>
      <c r="J803" s="357"/>
      <c r="K803" s="357"/>
      <c r="L803" s="357"/>
      <c r="M803" s="357"/>
      <c r="N803" s="357"/>
      <c r="O803" s="357"/>
      <c r="P803" s="357"/>
      <c r="Q803" s="357"/>
      <c r="R803" s="357"/>
      <c r="S803" s="357"/>
      <c r="T803" s="357"/>
      <c r="U803" s="357"/>
      <c r="V803" s="357"/>
      <c r="W803" s="357"/>
      <c r="X803" s="357"/>
      <c r="Y803" s="357"/>
      <c r="Z803" s="357"/>
    </row>
    <row r="804" ht="12.75" customHeight="1">
      <c r="A804" s="357"/>
      <c r="B804" s="357"/>
      <c r="C804" s="357"/>
      <c r="D804" s="357"/>
      <c r="E804" s="357"/>
      <c r="F804" s="357"/>
      <c r="G804" s="357"/>
      <c r="H804" s="357"/>
      <c r="I804" s="357"/>
      <c r="J804" s="357"/>
      <c r="K804" s="357"/>
      <c r="L804" s="357"/>
      <c r="M804" s="357"/>
      <c r="N804" s="357"/>
      <c r="O804" s="357"/>
      <c r="P804" s="357"/>
      <c r="Q804" s="357"/>
      <c r="R804" s="357"/>
      <c r="S804" s="357"/>
      <c r="T804" s="357"/>
      <c r="U804" s="357"/>
      <c r="V804" s="357"/>
      <c r="W804" s="357"/>
      <c r="X804" s="357"/>
      <c r="Y804" s="357"/>
      <c r="Z804" s="357"/>
    </row>
    <row r="805" ht="12.75" customHeight="1">
      <c r="A805" s="357"/>
      <c r="B805" s="357"/>
      <c r="C805" s="357"/>
      <c r="D805" s="357"/>
      <c r="E805" s="357"/>
      <c r="F805" s="357"/>
      <c r="G805" s="357"/>
      <c r="H805" s="357"/>
      <c r="I805" s="357"/>
      <c r="J805" s="357"/>
      <c r="K805" s="357"/>
      <c r="L805" s="357"/>
      <c r="M805" s="357"/>
      <c r="N805" s="357"/>
      <c r="O805" s="357"/>
      <c r="P805" s="357"/>
      <c r="Q805" s="357"/>
      <c r="R805" s="357"/>
      <c r="S805" s="357"/>
      <c r="T805" s="357"/>
      <c r="U805" s="357"/>
      <c r="V805" s="357"/>
      <c r="W805" s="357"/>
      <c r="X805" s="357"/>
      <c r="Y805" s="357"/>
      <c r="Z805" s="357"/>
    </row>
    <row r="806" ht="12.75" customHeight="1">
      <c r="A806" s="357"/>
      <c r="B806" s="357"/>
      <c r="C806" s="357"/>
      <c r="D806" s="357"/>
      <c r="E806" s="357"/>
      <c r="F806" s="357"/>
      <c r="G806" s="357"/>
      <c r="H806" s="357"/>
      <c r="I806" s="357"/>
      <c r="J806" s="357"/>
      <c r="K806" s="357"/>
      <c r="L806" s="357"/>
      <c r="M806" s="357"/>
      <c r="N806" s="357"/>
      <c r="O806" s="357"/>
      <c r="P806" s="357"/>
      <c r="Q806" s="357"/>
      <c r="R806" s="357"/>
      <c r="S806" s="357"/>
      <c r="T806" s="357"/>
      <c r="U806" s="357"/>
      <c r="V806" s="357"/>
      <c r="W806" s="357"/>
      <c r="X806" s="357"/>
      <c r="Y806" s="357"/>
      <c r="Z806" s="357"/>
    </row>
    <row r="807" ht="12.75" customHeight="1">
      <c r="A807" s="357"/>
      <c r="B807" s="357"/>
      <c r="C807" s="357"/>
      <c r="D807" s="357"/>
      <c r="E807" s="357"/>
      <c r="F807" s="357"/>
      <c r="G807" s="357"/>
      <c r="H807" s="357"/>
      <c r="I807" s="357"/>
      <c r="J807" s="357"/>
      <c r="K807" s="357"/>
      <c r="L807" s="357"/>
      <c r="M807" s="357"/>
      <c r="N807" s="357"/>
      <c r="O807" s="357"/>
      <c r="P807" s="357"/>
      <c r="Q807" s="357"/>
      <c r="R807" s="357"/>
      <c r="S807" s="357"/>
      <c r="T807" s="357"/>
      <c r="U807" s="357"/>
      <c r="V807" s="357"/>
      <c r="W807" s="357"/>
      <c r="X807" s="357"/>
      <c r="Y807" s="357"/>
      <c r="Z807" s="357"/>
    </row>
    <row r="808" ht="12.75" customHeight="1">
      <c r="A808" s="357"/>
      <c r="B808" s="357"/>
      <c r="C808" s="357"/>
      <c r="D808" s="357"/>
      <c r="E808" s="357"/>
      <c r="F808" s="357"/>
      <c r="G808" s="357"/>
      <c r="H808" s="357"/>
      <c r="I808" s="357"/>
      <c r="J808" s="357"/>
      <c r="K808" s="357"/>
      <c r="L808" s="357"/>
      <c r="M808" s="357"/>
      <c r="N808" s="357"/>
      <c r="O808" s="357"/>
      <c r="P808" s="357"/>
      <c r="Q808" s="357"/>
      <c r="R808" s="357"/>
      <c r="S808" s="357"/>
      <c r="T808" s="357"/>
      <c r="U808" s="357"/>
      <c r="V808" s="357"/>
      <c r="W808" s="357"/>
      <c r="X808" s="357"/>
      <c r="Y808" s="357"/>
      <c r="Z808" s="357"/>
    </row>
    <row r="809" ht="12.75" customHeight="1">
      <c r="A809" s="357"/>
      <c r="B809" s="357"/>
      <c r="C809" s="357"/>
      <c r="D809" s="357"/>
      <c r="E809" s="357"/>
      <c r="F809" s="357"/>
      <c r="G809" s="357"/>
      <c r="H809" s="357"/>
      <c r="I809" s="357"/>
      <c r="J809" s="357"/>
      <c r="K809" s="357"/>
      <c r="L809" s="357"/>
      <c r="M809" s="357"/>
      <c r="N809" s="357"/>
      <c r="O809" s="357"/>
      <c r="P809" s="357"/>
      <c r="Q809" s="357"/>
      <c r="R809" s="357"/>
      <c r="S809" s="357"/>
      <c r="T809" s="357"/>
      <c r="U809" s="357"/>
      <c r="V809" s="357"/>
      <c r="W809" s="357"/>
      <c r="X809" s="357"/>
      <c r="Y809" s="357"/>
      <c r="Z809" s="357"/>
    </row>
    <row r="810" ht="12.75" customHeight="1">
      <c r="A810" s="357"/>
      <c r="B810" s="357"/>
      <c r="C810" s="357"/>
      <c r="D810" s="357"/>
      <c r="E810" s="357"/>
      <c r="F810" s="357"/>
      <c r="G810" s="357"/>
      <c r="H810" s="357"/>
      <c r="I810" s="357"/>
      <c r="J810" s="357"/>
      <c r="K810" s="357"/>
      <c r="L810" s="357"/>
      <c r="M810" s="357"/>
      <c r="N810" s="357"/>
      <c r="O810" s="357"/>
      <c r="P810" s="357"/>
      <c r="Q810" s="357"/>
      <c r="R810" s="357"/>
      <c r="S810" s="357"/>
      <c r="T810" s="357"/>
      <c r="U810" s="357"/>
      <c r="V810" s="357"/>
      <c r="W810" s="357"/>
      <c r="X810" s="357"/>
      <c r="Y810" s="357"/>
      <c r="Z810" s="357"/>
    </row>
    <row r="811" ht="12.75" customHeight="1">
      <c r="A811" s="357"/>
      <c r="B811" s="357"/>
      <c r="C811" s="357"/>
      <c r="D811" s="357"/>
      <c r="E811" s="357"/>
      <c r="F811" s="357"/>
      <c r="G811" s="357"/>
      <c r="H811" s="357"/>
      <c r="I811" s="357"/>
      <c r="J811" s="357"/>
      <c r="K811" s="357"/>
      <c r="L811" s="357"/>
      <c r="M811" s="357"/>
      <c r="N811" s="357"/>
      <c r="O811" s="357"/>
      <c r="P811" s="357"/>
      <c r="Q811" s="357"/>
      <c r="R811" s="357"/>
      <c r="S811" s="357"/>
      <c r="T811" s="357"/>
      <c r="U811" s="357"/>
      <c r="V811" s="357"/>
      <c r="W811" s="357"/>
      <c r="X811" s="357"/>
      <c r="Y811" s="357"/>
      <c r="Z811" s="357"/>
    </row>
    <row r="812" ht="12.75" customHeight="1">
      <c r="A812" s="357"/>
      <c r="B812" s="357"/>
      <c r="C812" s="357"/>
      <c r="D812" s="357"/>
      <c r="E812" s="357"/>
      <c r="F812" s="357"/>
      <c r="G812" s="357"/>
      <c r="H812" s="357"/>
      <c r="I812" s="357"/>
      <c r="J812" s="357"/>
      <c r="K812" s="357"/>
      <c r="L812" s="357"/>
      <c r="M812" s="357"/>
      <c r="N812" s="357"/>
      <c r="O812" s="357"/>
      <c r="P812" s="357"/>
      <c r="Q812" s="357"/>
      <c r="R812" s="357"/>
      <c r="S812" s="357"/>
      <c r="T812" s="357"/>
      <c r="U812" s="357"/>
      <c r="V812" s="357"/>
      <c r="W812" s="357"/>
      <c r="X812" s="357"/>
      <c r="Y812" s="357"/>
      <c r="Z812" s="357"/>
    </row>
    <row r="813" ht="12.75" customHeight="1">
      <c r="A813" s="357"/>
      <c r="B813" s="357"/>
      <c r="C813" s="357"/>
      <c r="D813" s="357"/>
      <c r="E813" s="357"/>
      <c r="F813" s="357"/>
      <c r="G813" s="357"/>
      <c r="H813" s="357"/>
      <c r="I813" s="357"/>
      <c r="J813" s="357"/>
      <c r="K813" s="357"/>
      <c r="L813" s="357"/>
      <c r="M813" s="357"/>
      <c r="N813" s="357"/>
      <c r="O813" s="357"/>
      <c r="P813" s="357"/>
      <c r="Q813" s="357"/>
      <c r="R813" s="357"/>
      <c r="S813" s="357"/>
      <c r="T813" s="357"/>
      <c r="U813" s="357"/>
      <c r="V813" s="357"/>
      <c r="W813" s="357"/>
      <c r="X813" s="357"/>
      <c r="Y813" s="357"/>
      <c r="Z813" s="357"/>
    </row>
    <row r="814" ht="12.75" customHeight="1">
      <c r="A814" s="357"/>
      <c r="B814" s="357"/>
      <c r="C814" s="357"/>
      <c r="D814" s="357"/>
      <c r="E814" s="357"/>
      <c r="F814" s="357"/>
      <c r="G814" s="357"/>
      <c r="H814" s="357"/>
      <c r="I814" s="357"/>
      <c r="J814" s="357"/>
      <c r="K814" s="357"/>
      <c r="L814" s="357"/>
      <c r="M814" s="357"/>
      <c r="N814" s="357"/>
      <c r="O814" s="357"/>
      <c r="P814" s="357"/>
      <c r="Q814" s="357"/>
      <c r="R814" s="357"/>
      <c r="S814" s="357"/>
      <c r="T814" s="357"/>
      <c r="U814" s="357"/>
      <c r="V814" s="357"/>
      <c r="W814" s="357"/>
      <c r="X814" s="357"/>
      <c r="Y814" s="357"/>
      <c r="Z814" s="357"/>
    </row>
    <row r="815" ht="12.75" customHeight="1">
      <c r="A815" s="357"/>
      <c r="B815" s="357"/>
      <c r="C815" s="357"/>
      <c r="D815" s="357"/>
      <c r="E815" s="357"/>
      <c r="F815" s="357"/>
      <c r="G815" s="357"/>
      <c r="H815" s="357"/>
      <c r="I815" s="357"/>
      <c r="J815" s="357"/>
      <c r="K815" s="357"/>
      <c r="L815" s="357"/>
      <c r="M815" s="357"/>
      <c r="N815" s="357"/>
      <c r="O815" s="357"/>
      <c r="P815" s="357"/>
      <c r="Q815" s="357"/>
      <c r="R815" s="357"/>
      <c r="S815" s="357"/>
      <c r="T815" s="357"/>
      <c r="U815" s="357"/>
      <c r="V815" s="357"/>
      <c r="W815" s="357"/>
      <c r="X815" s="357"/>
      <c r="Y815" s="357"/>
      <c r="Z815" s="357"/>
    </row>
    <row r="816" ht="12.75" customHeight="1">
      <c r="A816" s="357"/>
      <c r="B816" s="357"/>
      <c r="C816" s="357"/>
      <c r="D816" s="357"/>
      <c r="E816" s="357"/>
      <c r="F816" s="357"/>
      <c r="G816" s="357"/>
      <c r="H816" s="357"/>
      <c r="I816" s="357"/>
      <c r="J816" s="357"/>
      <c r="K816" s="357"/>
      <c r="L816" s="357"/>
      <c r="M816" s="357"/>
      <c r="N816" s="357"/>
      <c r="O816" s="357"/>
      <c r="P816" s="357"/>
      <c r="Q816" s="357"/>
      <c r="R816" s="357"/>
      <c r="S816" s="357"/>
      <c r="T816" s="357"/>
      <c r="U816" s="357"/>
      <c r="V816" s="357"/>
      <c r="W816" s="357"/>
      <c r="X816" s="357"/>
      <c r="Y816" s="357"/>
      <c r="Z816" s="357"/>
    </row>
    <row r="817" ht="12.75" customHeight="1">
      <c r="A817" s="357"/>
      <c r="B817" s="357"/>
      <c r="C817" s="357"/>
      <c r="D817" s="357"/>
      <c r="E817" s="357"/>
      <c r="F817" s="357"/>
      <c r="G817" s="357"/>
      <c r="H817" s="357"/>
      <c r="I817" s="357"/>
      <c r="J817" s="357"/>
      <c r="K817" s="357"/>
      <c r="L817" s="357"/>
      <c r="M817" s="357"/>
      <c r="N817" s="357"/>
      <c r="O817" s="357"/>
      <c r="P817" s="357"/>
      <c r="Q817" s="357"/>
      <c r="R817" s="357"/>
      <c r="S817" s="357"/>
      <c r="T817" s="357"/>
      <c r="U817" s="357"/>
      <c r="V817" s="357"/>
      <c r="W817" s="357"/>
      <c r="X817" s="357"/>
      <c r="Y817" s="357"/>
      <c r="Z817" s="357"/>
    </row>
    <row r="818" ht="12.75" customHeight="1">
      <c r="A818" s="357"/>
      <c r="B818" s="357"/>
      <c r="C818" s="357"/>
      <c r="D818" s="357"/>
      <c r="E818" s="357"/>
      <c r="F818" s="357"/>
      <c r="G818" s="357"/>
      <c r="H818" s="357"/>
      <c r="I818" s="357"/>
      <c r="J818" s="357"/>
      <c r="K818" s="357"/>
      <c r="L818" s="357"/>
      <c r="M818" s="357"/>
      <c r="N818" s="357"/>
      <c r="O818" s="357"/>
      <c r="P818" s="357"/>
      <c r="Q818" s="357"/>
      <c r="R818" s="357"/>
      <c r="S818" s="357"/>
      <c r="T818" s="357"/>
      <c r="U818" s="357"/>
      <c r="V818" s="357"/>
      <c r="W818" s="357"/>
      <c r="X818" s="357"/>
      <c r="Y818" s="357"/>
      <c r="Z818" s="357"/>
    </row>
    <row r="819" ht="12.75" customHeight="1">
      <c r="A819" s="357"/>
      <c r="B819" s="357"/>
      <c r="C819" s="357"/>
      <c r="D819" s="357"/>
      <c r="E819" s="357"/>
      <c r="F819" s="357"/>
      <c r="G819" s="357"/>
      <c r="H819" s="357"/>
      <c r="I819" s="357"/>
      <c r="J819" s="357"/>
      <c r="K819" s="357"/>
      <c r="L819" s="357"/>
      <c r="M819" s="357"/>
      <c r="N819" s="357"/>
      <c r="O819" s="357"/>
      <c r="P819" s="357"/>
      <c r="Q819" s="357"/>
      <c r="R819" s="357"/>
      <c r="S819" s="357"/>
      <c r="T819" s="357"/>
      <c r="U819" s="357"/>
      <c r="V819" s="357"/>
      <c r="W819" s="357"/>
      <c r="X819" s="357"/>
      <c r="Y819" s="357"/>
      <c r="Z819" s="357"/>
    </row>
    <row r="820" ht="12.75" customHeight="1">
      <c r="A820" s="357"/>
      <c r="B820" s="357"/>
      <c r="C820" s="357"/>
      <c r="D820" s="357"/>
      <c r="E820" s="357"/>
      <c r="F820" s="357"/>
      <c r="G820" s="357"/>
      <c r="H820" s="357"/>
      <c r="I820" s="357"/>
      <c r="J820" s="357"/>
      <c r="K820" s="357"/>
      <c r="L820" s="357"/>
      <c r="M820" s="357"/>
      <c r="N820" s="357"/>
      <c r="O820" s="357"/>
      <c r="P820" s="357"/>
      <c r="Q820" s="357"/>
      <c r="R820" s="357"/>
      <c r="S820" s="357"/>
      <c r="T820" s="357"/>
      <c r="U820" s="357"/>
      <c r="V820" s="357"/>
      <c r="W820" s="357"/>
      <c r="X820" s="357"/>
      <c r="Y820" s="357"/>
      <c r="Z820" s="357"/>
    </row>
    <row r="821" ht="12.75" customHeight="1">
      <c r="A821" s="357"/>
      <c r="B821" s="357"/>
      <c r="C821" s="357"/>
      <c r="D821" s="357"/>
      <c r="E821" s="357"/>
      <c r="F821" s="357"/>
      <c r="G821" s="357"/>
      <c r="H821" s="357"/>
      <c r="I821" s="357"/>
      <c r="J821" s="357"/>
      <c r="K821" s="357"/>
      <c r="L821" s="357"/>
      <c r="M821" s="357"/>
      <c r="N821" s="357"/>
      <c r="O821" s="357"/>
      <c r="P821" s="357"/>
      <c r="Q821" s="357"/>
      <c r="R821" s="357"/>
      <c r="S821" s="357"/>
      <c r="T821" s="357"/>
      <c r="U821" s="357"/>
      <c r="V821" s="357"/>
      <c r="W821" s="357"/>
      <c r="X821" s="357"/>
      <c r="Y821" s="357"/>
      <c r="Z821" s="357"/>
    </row>
    <row r="822" ht="12.75" customHeight="1">
      <c r="A822" s="357"/>
      <c r="B822" s="357"/>
      <c r="C822" s="357"/>
      <c r="D822" s="357"/>
      <c r="E822" s="357"/>
      <c r="F822" s="357"/>
      <c r="G822" s="357"/>
      <c r="H822" s="357"/>
      <c r="I822" s="357"/>
      <c r="J822" s="357"/>
      <c r="K822" s="357"/>
      <c r="L822" s="357"/>
      <c r="M822" s="357"/>
      <c r="N822" s="357"/>
      <c r="O822" s="357"/>
      <c r="P822" s="357"/>
      <c r="Q822" s="357"/>
      <c r="R822" s="357"/>
      <c r="S822" s="357"/>
      <c r="T822" s="357"/>
      <c r="U822" s="357"/>
      <c r="V822" s="357"/>
      <c r="W822" s="357"/>
      <c r="X822" s="357"/>
      <c r="Y822" s="357"/>
      <c r="Z822" s="357"/>
    </row>
    <row r="823" ht="12.75" customHeight="1">
      <c r="A823" s="357"/>
      <c r="B823" s="357"/>
      <c r="C823" s="357"/>
      <c r="D823" s="357"/>
      <c r="E823" s="357"/>
      <c r="F823" s="357"/>
      <c r="G823" s="357"/>
      <c r="H823" s="357"/>
      <c r="I823" s="357"/>
      <c r="J823" s="357"/>
      <c r="K823" s="357"/>
      <c r="L823" s="357"/>
      <c r="M823" s="357"/>
      <c r="N823" s="357"/>
      <c r="O823" s="357"/>
      <c r="P823" s="357"/>
      <c r="Q823" s="357"/>
      <c r="R823" s="357"/>
      <c r="S823" s="357"/>
      <c r="T823" s="357"/>
      <c r="U823" s="357"/>
      <c r="V823" s="357"/>
      <c r="W823" s="357"/>
      <c r="X823" s="357"/>
      <c r="Y823" s="357"/>
      <c r="Z823" s="357"/>
    </row>
    <row r="824" ht="12.75" customHeight="1">
      <c r="A824" s="357"/>
      <c r="B824" s="357"/>
      <c r="C824" s="357"/>
      <c r="D824" s="357"/>
      <c r="E824" s="357"/>
      <c r="F824" s="357"/>
      <c r="G824" s="357"/>
      <c r="H824" s="357"/>
      <c r="I824" s="357"/>
      <c r="J824" s="357"/>
      <c r="K824" s="357"/>
      <c r="L824" s="357"/>
      <c r="M824" s="357"/>
      <c r="N824" s="357"/>
      <c r="O824" s="357"/>
      <c r="P824" s="357"/>
      <c r="Q824" s="357"/>
      <c r="R824" s="357"/>
      <c r="S824" s="357"/>
      <c r="T824" s="357"/>
      <c r="U824" s="357"/>
      <c r="V824" s="357"/>
      <c r="W824" s="357"/>
      <c r="X824" s="357"/>
      <c r="Y824" s="357"/>
      <c r="Z824" s="357"/>
    </row>
    <row r="825" ht="12.75" customHeight="1">
      <c r="A825" s="357"/>
      <c r="B825" s="357"/>
      <c r="C825" s="357"/>
      <c r="D825" s="357"/>
      <c r="E825" s="357"/>
      <c r="F825" s="357"/>
      <c r="G825" s="357"/>
      <c r="H825" s="357"/>
      <c r="I825" s="357"/>
      <c r="J825" s="357"/>
      <c r="K825" s="357"/>
      <c r="L825" s="357"/>
      <c r="M825" s="357"/>
      <c r="N825" s="357"/>
      <c r="O825" s="357"/>
      <c r="P825" s="357"/>
      <c r="Q825" s="357"/>
      <c r="R825" s="357"/>
      <c r="S825" s="357"/>
      <c r="T825" s="357"/>
      <c r="U825" s="357"/>
      <c r="V825" s="357"/>
      <c r="W825" s="357"/>
      <c r="X825" s="357"/>
      <c r="Y825" s="357"/>
      <c r="Z825" s="357"/>
    </row>
    <row r="826" ht="12.75" customHeight="1">
      <c r="A826" s="357"/>
      <c r="B826" s="357"/>
      <c r="C826" s="357"/>
      <c r="D826" s="357"/>
      <c r="E826" s="357"/>
      <c r="F826" s="357"/>
      <c r="G826" s="357"/>
      <c r="H826" s="357"/>
      <c r="I826" s="357"/>
      <c r="J826" s="357"/>
      <c r="K826" s="357"/>
      <c r="L826" s="357"/>
      <c r="M826" s="357"/>
      <c r="N826" s="357"/>
      <c r="O826" s="357"/>
      <c r="P826" s="357"/>
      <c r="Q826" s="357"/>
      <c r="R826" s="357"/>
      <c r="S826" s="357"/>
      <c r="T826" s="357"/>
      <c r="U826" s="357"/>
      <c r="V826" s="357"/>
      <c r="W826" s="357"/>
      <c r="X826" s="357"/>
      <c r="Y826" s="357"/>
      <c r="Z826" s="357"/>
    </row>
    <row r="827" ht="12.75" customHeight="1">
      <c r="A827" s="357"/>
      <c r="B827" s="357"/>
      <c r="C827" s="357"/>
      <c r="D827" s="357"/>
      <c r="E827" s="357"/>
      <c r="F827" s="357"/>
      <c r="G827" s="357"/>
      <c r="H827" s="357"/>
      <c r="I827" s="357"/>
      <c r="J827" s="357"/>
      <c r="K827" s="357"/>
      <c r="L827" s="357"/>
      <c r="M827" s="357"/>
      <c r="N827" s="357"/>
      <c r="O827" s="357"/>
      <c r="P827" s="357"/>
      <c r="Q827" s="357"/>
      <c r="R827" s="357"/>
      <c r="S827" s="357"/>
      <c r="T827" s="357"/>
      <c r="U827" s="357"/>
      <c r="V827" s="357"/>
      <c r="W827" s="357"/>
      <c r="X827" s="357"/>
      <c r="Y827" s="357"/>
      <c r="Z827" s="357"/>
    </row>
    <row r="828" ht="12.75" customHeight="1">
      <c r="A828" s="357"/>
      <c r="B828" s="357"/>
      <c r="C828" s="357"/>
      <c r="D828" s="357"/>
      <c r="E828" s="357"/>
      <c r="F828" s="357"/>
      <c r="G828" s="357"/>
      <c r="H828" s="357"/>
      <c r="I828" s="357"/>
      <c r="J828" s="357"/>
      <c r="K828" s="357"/>
      <c r="L828" s="357"/>
      <c r="M828" s="357"/>
      <c r="N828" s="357"/>
      <c r="O828" s="357"/>
      <c r="P828" s="357"/>
      <c r="Q828" s="357"/>
      <c r="R828" s="357"/>
      <c r="S828" s="357"/>
      <c r="T828" s="357"/>
      <c r="U828" s="357"/>
      <c r="V828" s="357"/>
      <c r="W828" s="357"/>
      <c r="X828" s="357"/>
      <c r="Y828" s="357"/>
      <c r="Z828" s="357"/>
    </row>
    <row r="829" ht="12.75" customHeight="1">
      <c r="A829" s="357"/>
      <c r="B829" s="357"/>
      <c r="C829" s="357"/>
      <c r="D829" s="357"/>
      <c r="E829" s="357"/>
      <c r="F829" s="357"/>
      <c r="G829" s="357"/>
      <c r="H829" s="357"/>
      <c r="I829" s="357"/>
      <c r="J829" s="357"/>
      <c r="K829" s="357"/>
      <c r="L829" s="357"/>
      <c r="M829" s="357"/>
      <c r="N829" s="357"/>
      <c r="O829" s="357"/>
      <c r="P829" s="357"/>
      <c r="Q829" s="357"/>
      <c r="R829" s="357"/>
      <c r="S829" s="357"/>
      <c r="T829" s="357"/>
      <c r="U829" s="357"/>
      <c r="V829" s="357"/>
      <c r="W829" s="357"/>
      <c r="X829" s="357"/>
      <c r="Y829" s="357"/>
      <c r="Z829" s="357"/>
    </row>
    <row r="830" ht="12.75" customHeight="1">
      <c r="A830" s="357"/>
      <c r="B830" s="357"/>
      <c r="C830" s="357"/>
      <c r="D830" s="357"/>
      <c r="E830" s="357"/>
      <c r="F830" s="357"/>
      <c r="G830" s="357"/>
      <c r="H830" s="357"/>
      <c r="I830" s="357"/>
      <c r="J830" s="357"/>
      <c r="K830" s="357"/>
      <c r="L830" s="357"/>
      <c r="M830" s="357"/>
      <c r="N830" s="357"/>
      <c r="O830" s="357"/>
      <c r="P830" s="357"/>
      <c r="Q830" s="357"/>
      <c r="R830" s="357"/>
      <c r="S830" s="357"/>
      <c r="T830" s="357"/>
      <c r="U830" s="357"/>
      <c r="V830" s="357"/>
      <c r="W830" s="357"/>
      <c r="X830" s="357"/>
      <c r="Y830" s="357"/>
      <c r="Z830" s="357"/>
    </row>
    <row r="831" ht="12.75" customHeight="1">
      <c r="A831" s="357"/>
      <c r="B831" s="357"/>
      <c r="C831" s="357"/>
      <c r="D831" s="357"/>
      <c r="E831" s="357"/>
      <c r="F831" s="357"/>
      <c r="G831" s="357"/>
      <c r="H831" s="357"/>
      <c r="I831" s="357"/>
      <c r="J831" s="357"/>
      <c r="K831" s="357"/>
      <c r="L831" s="357"/>
      <c r="M831" s="357"/>
      <c r="N831" s="357"/>
      <c r="O831" s="357"/>
      <c r="P831" s="357"/>
      <c r="Q831" s="357"/>
      <c r="R831" s="357"/>
      <c r="S831" s="357"/>
      <c r="T831" s="357"/>
      <c r="U831" s="357"/>
      <c r="V831" s="357"/>
      <c r="W831" s="357"/>
      <c r="X831" s="357"/>
      <c r="Y831" s="357"/>
      <c r="Z831" s="357"/>
    </row>
    <row r="832" ht="12.75" customHeight="1">
      <c r="A832" s="357"/>
      <c r="B832" s="357"/>
      <c r="C832" s="357"/>
      <c r="D832" s="357"/>
      <c r="E832" s="357"/>
      <c r="F832" s="357"/>
      <c r="G832" s="357"/>
      <c r="H832" s="357"/>
      <c r="I832" s="357"/>
      <c r="J832" s="357"/>
      <c r="K832" s="357"/>
      <c r="L832" s="357"/>
      <c r="M832" s="357"/>
      <c r="N832" s="357"/>
      <c r="O832" s="357"/>
      <c r="P832" s="357"/>
      <c r="Q832" s="357"/>
      <c r="R832" s="357"/>
      <c r="S832" s="357"/>
      <c r="T832" s="357"/>
      <c r="U832" s="357"/>
      <c r="V832" s="357"/>
      <c r="W832" s="357"/>
      <c r="X832" s="357"/>
      <c r="Y832" s="357"/>
      <c r="Z832" s="357"/>
    </row>
    <row r="833" ht="12.75" customHeight="1">
      <c r="A833" s="357"/>
      <c r="B833" s="357"/>
      <c r="C833" s="357"/>
      <c r="D833" s="357"/>
      <c r="E833" s="357"/>
      <c r="F833" s="357"/>
      <c r="G833" s="357"/>
      <c r="H833" s="357"/>
      <c r="I833" s="357"/>
      <c r="J833" s="357"/>
      <c r="K833" s="357"/>
      <c r="L833" s="357"/>
      <c r="M833" s="357"/>
      <c r="N833" s="357"/>
      <c r="O833" s="357"/>
      <c r="P833" s="357"/>
      <c r="Q833" s="357"/>
      <c r="R833" s="357"/>
      <c r="S833" s="357"/>
      <c r="T833" s="357"/>
      <c r="U833" s="357"/>
      <c r="V833" s="357"/>
      <c r="W833" s="357"/>
      <c r="X833" s="357"/>
      <c r="Y833" s="357"/>
      <c r="Z833" s="357"/>
    </row>
    <row r="834" ht="12.75" customHeight="1">
      <c r="A834" s="357"/>
      <c r="B834" s="357"/>
      <c r="C834" s="357"/>
      <c r="D834" s="357"/>
      <c r="E834" s="357"/>
      <c r="F834" s="357"/>
      <c r="G834" s="357"/>
      <c r="H834" s="357"/>
      <c r="I834" s="357"/>
      <c r="J834" s="357"/>
      <c r="K834" s="357"/>
      <c r="L834" s="357"/>
      <c r="M834" s="357"/>
      <c r="N834" s="357"/>
      <c r="O834" s="357"/>
      <c r="P834" s="357"/>
      <c r="Q834" s="357"/>
      <c r="R834" s="357"/>
      <c r="S834" s="357"/>
      <c r="T834" s="357"/>
      <c r="U834" s="357"/>
      <c r="V834" s="357"/>
      <c r="W834" s="357"/>
      <c r="X834" s="357"/>
      <c r="Y834" s="357"/>
      <c r="Z834" s="357"/>
    </row>
    <row r="835" ht="12.75" customHeight="1">
      <c r="A835" s="357"/>
      <c r="B835" s="357"/>
      <c r="C835" s="357"/>
      <c r="D835" s="357"/>
      <c r="E835" s="357"/>
      <c r="F835" s="357"/>
      <c r="G835" s="357"/>
      <c r="H835" s="357"/>
      <c r="I835" s="357"/>
      <c r="J835" s="357"/>
      <c r="K835" s="357"/>
      <c r="L835" s="357"/>
      <c r="M835" s="357"/>
      <c r="N835" s="357"/>
      <c r="O835" s="357"/>
      <c r="P835" s="357"/>
      <c r="Q835" s="357"/>
      <c r="R835" s="357"/>
      <c r="S835" s="357"/>
      <c r="T835" s="357"/>
      <c r="U835" s="357"/>
      <c r="V835" s="357"/>
      <c r="W835" s="357"/>
      <c r="X835" s="357"/>
      <c r="Y835" s="357"/>
      <c r="Z835" s="357"/>
    </row>
    <row r="836" ht="12.75" customHeight="1">
      <c r="A836" s="357"/>
      <c r="B836" s="357"/>
      <c r="C836" s="357"/>
      <c r="D836" s="357"/>
      <c r="E836" s="357"/>
      <c r="F836" s="357"/>
      <c r="G836" s="357"/>
      <c r="H836" s="357"/>
      <c r="I836" s="357"/>
      <c r="J836" s="357"/>
      <c r="K836" s="357"/>
      <c r="L836" s="357"/>
      <c r="M836" s="357"/>
      <c r="N836" s="357"/>
      <c r="O836" s="357"/>
      <c r="P836" s="357"/>
      <c r="Q836" s="357"/>
      <c r="R836" s="357"/>
      <c r="S836" s="357"/>
      <c r="T836" s="357"/>
      <c r="U836" s="357"/>
      <c r="V836" s="357"/>
      <c r="W836" s="357"/>
      <c r="X836" s="357"/>
      <c r="Y836" s="357"/>
      <c r="Z836" s="357"/>
    </row>
    <row r="837" ht="12.75" customHeight="1">
      <c r="A837" s="357"/>
      <c r="B837" s="357"/>
      <c r="C837" s="357"/>
      <c r="D837" s="357"/>
      <c r="E837" s="357"/>
      <c r="F837" s="357"/>
      <c r="G837" s="357"/>
      <c r="H837" s="357"/>
      <c r="I837" s="357"/>
      <c r="J837" s="357"/>
      <c r="K837" s="357"/>
      <c r="L837" s="357"/>
      <c r="M837" s="357"/>
      <c r="N837" s="357"/>
      <c r="O837" s="357"/>
      <c r="P837" s="357"/>
      <c r="Q837" s="357"/>
      <c r="R837" s="357"/>
      <c r="S837" s="357"/>
      <c r="T837" s="357"/>
      <c r="U837" s="357"/>
      <c r="V837" s="357"/>
      <c r="W837" s="357"/>
      <c r="X837" s="357"/>
      <c r="Y837" s="357"/>
      <c r="Z837" s="357"/>
    </row>
    <row r="838" ht="12.75" customHeight="1">
      <c r="A838" s="357"/>
      <c r="B838" s="357"/>
      <c r="C838" s="357"/>
      <c r="D838" s="357"/>
      <c r="E838" s="357"/>
      <c r="F838" s="357"/>
      <c r="G838" s="357"/>
      <c r="H838" s="357"/>
      <c r="I838" s="357"/>
      <c r="J838" s="357"/>
      <c r="K838" s="357"/>
      <c r="L838" s="357"/>
      <c r="M838" s="357"/>
      <c r="N838" s="357"/>
      <c r="O838" s="357"/>
      <c r="P838" s="357"/>
      <c r="Q838" s="357"/>
      <c r="R838" s="357"/>
      <c r="S838" s="357"/>
      <c r="T838" s="357"/>
      <c r="U838" s="357"/>
      <c r="V838" s="357"/>
      <c r="W838" s="357"/>
      <c r="X838" s="357"/>
      <c r="Y838" s="357"/>
      <c r="Z838" s="357"/>
    </row>
    <row r="839" ht="12.75" customHeight="1">
      <c r="A839" s="357"/>
      <c r="B839" s="357"/>
      <c r="C839" s="357"/>
      <c r="D839" s="357"/>
      <c r="E839" s="357"/>
      <c r="F839" s="357"/>
      <c r="G839" s="357"/>
      <c r="H839" s="357"/>
      <c r="I839" s="357"/>
      <c r="J839" s="357"/>
      <c r="K839" s="357"/>
      <c r="L839" s="357"/>
      <c r="M839" s="357"/>
      <c r="N839" s="357"/>
      <c r="O839" s="357"/>
      <c r="P839" s="357"/>
      <c r="Q839" s="357"/>
      <c r="R839" s="357"/>
      <c r="S839" s="357"/>
      <c r="T839" s="357"/>
      <c r="U839" s="357"/>
      <c r="V839" s="357"/>
      <c r="W839" s="357"/>
      <c r="X839" s="357"/>
      <c r="Y839" s="357"/>
      <c r="Z839" s="357"/>
    </row>
    <row r="840" ht="12.75" customHeight="1">
      <c r="A840" s="357"/>
      <c r="B840" s="357"/>
      <c r="C840" s="357"/>
      <c r="D840" s="357"/>
      <c r="E840" s="357"/>
      <c r="F840" s="357"/>
      <c r="G840" s="357"/>
      <c r="H840" s="357"/>
      <c r="I840" s="357"/>
      <c r="J840" s="357"/>
      <c r="K840" s="357"/>
      <c r="L840" s="357"/>
      <c r="M840" s="357"/>
      <c r="N840" s="357"/>
      <c r="O840" s="357"/>
      <c r="P840" s="357"/>
      <c r="Q840" s="357"/>
      <c r="R840" s="357"/>
      <c r="S840" s="357"/>
      <c r="T840" s="357"/>
      <c r="U840" s="357"/>
      <c r="V840" s="357"/>
      <c r="W840" s="357"/>
      <c r="X840" s="357"/>
      <c r="Y840" s="357"/>
      <c r="Z840" s="357"/>
    </row>
    <row r="841" ht="12.75" customHeight="1">
      <c r="A841" s="357"/>
      <c r="B841" s="357"/>
      <c r="C841" s="357"/>
      <c r="D841" s="357"/>
      <c r="E841" s="357"/>
      <c r="F841" s="357"/>
      <c r="G841" s="357"/>
      <c r="H841" s="357"/>
      <c r="I841" s="357"/>
      <c r="J841" s="357"/>
      <c r="K841" s="357"/>
      <c r="L841" s="357"/>
      <c r="M841" s="357"/>
      <c r="N841" s="357"/>
      <c r="O841" s="357"/>
      <c r="P841" s="357"/>
      <c r="Q841" s="357"/>
      <c r="R841" s="357"/>
      <c r="S841" s="357"/>
      <c r="T841" s="357"/>
      <c r="U841" s="357"/>
      <c r="V841" s="357"/>
      <c r="W841" s="357"/>
      <c r="X841" s="357"/>
      <c r="Y841" s="357"/>
      <c r="Z841" s="357"/>
    </row>
    <row r="842" ht="12.75" customHeight="1">
      <c r="A842" s="357"/>
      <c r="B842" s="357"/>
      <c r="C842" s="357"/>
      <c r="D842" s="357"/>
      <c r="E842" s="357"/>
      <c r="F842" s="357"/>
      <c r="G842" s="357"/>
      <c r="H842" s="357"/>
      <c r="I842" s="357"/>
      <c r="J842" s="357"/>
      <c r="K842" s="357"/>
      <c r="L842" s="357"/>
      <c r="M842" s="357"/>
      <c r="N842" s="357"/>
      <c r="O842" s="357"/>
      <c r="P842" s="357"/>
      <c r="Q842" s="357"/>
      <c r="R842" s="357"/>
      <c r="S842" s="357"/>
      <c r="T842" s="357"/>
      <c r="U842" s="357"/>
      <c r="V842" s="357"/>
      <c r="W842" s="357"/>
      <c r="X842" s="357"/>
      <c r="Y842" s="357"/>
      <c r="Z842" s="357"/>
    </row>
    <row r="843" ht="12.75" customHeight="1">
      <c r="A843" s="357"/>
      <c r="B843" s="357"/>
      <c r="C843" s="357"/>
      <c r="D843" s="357"/>
      <c r="E843" s="357"/>
      <c r="F843" s="357"/>
      <c r="G843" s="357"/>
      <c r="H843" s="357"/>
      <c r="I843" s="357"/>
      <c r="J843" s="357"/>
      <c r="K843" s="357"/>
      <c r="L843" s="357"/>
      <c r="M843" s="357"/>
      <c r="N843" s="357"/>
      <c r="O843" s="357"/>
      <c r="P843" s="357"/>
      <c r="Q843" s="357"/>
      <c r="R843" s="357"/>
      <c r="S843" s="357"/>
      <c r="T843" s="357"/>
      <c r="U843" s="357"/>
      <c r="V843" s="357"/>
      <c r="W843" s="357"/>
      <c r="X843" s="357"/>
      <c r="Y843" s="357"/>
      <c r="Z843" s="357"/>
    </row>
    <row r="844" ht="12.75" customHeight="1">
      <c r="A844" s="357"/>
      <c r="B844" s="357"/>
      <c r="C844" s="357"/>
      <c r="D844" s="357"/>
      <c r="E844" s="357"/>
      <c r="F844" s="357"/>
      <c r="G844" s="357"/>
      <c r="H844" s="357"/>
      <c r="I844" s="357"/>
      <c r="J844" s="357"/>
      <c r="K844" s="357"/>
      <c r="L844" s="357"/>
      <c r="M844" s="357"/>
      <c r="N844" s="357"/>
      <c r="O844" s="357"/>
      <c r="P844" s="357"/>
      <c r="Q844" s="357"/>
      <c r="R844" s="357"/>
      <c r="S844" s="357"/>
      <c r="T844" s="357"/>
      <c r="U844" s="357"/>
      <c r="V844" s="357"/>
      <c r="W844" s="357"/>
      <c r="X844" s="357"/>
      <c r="Y844" s="357"/>
      <c r="Z844" s="357"/>
    </row>
    <row r="845" ht="12.75" customHeight="1">
      <c r="A845" s="357"/>
      <c r="B845" s="357"/>
      <c r="C845" s="357"/>
      <c r="D845" s="357"/>
      <c r="E845" s="357"/>
      <c r="F845" s="357"/>
      <c r="G845" s="357"/>
      <c r="H845" s="357"/>
      <c r="I845" s="357"/>
      <c r="J845" s="357"/>
      <c r="K845" s="357"/>
      <c r="L845" s="357"/>
      <c r="M845" s="357"/>
      <c r="N845" s="357"/>
      <c r="O845" s="357"/>
      <c r="P845" s="357"/>
      <c r="Q845" s="357"/>
      <c r="R845" s="357"/>
      <c r="S845" s="357"/>
      <c r="T845" s="357"/>
      <c r="U845" s="357"/>
      <c r="V845" s="357"/>
      <c r="W845" s="357"/>
      <c r="X845" s="357"/>
      <c r="Y845" s="357"/>
      <c r="Z845" s="357"/>
    </row>
    <row r="846" ht="12.75" customHeight="1">
      <c r="A846" s="357"/>
      <c r="B846" s="357"/>
      <c r="C846" s="357"/>
      <c r="D846" s="357"/>
      <c r="E846" s="357"/>
      <c r="F846" s="357"/>
      <c r="G846" s="357"/>
      <c r="H846" s="357"/>
      <c r="I846" s="357"/>
      <c r="J846" s="357"/>
      <c r="K846" s="357"/>
      <c r="L846" s="357"/>
      <c r="M846" s="357"/>
      <c r="N846" s="357"/>
      <c r="O846" s="357"/>
      <c r="P846" s="357"/>
      <c r="Q846" s="357"/>
      <c r="R846" s="357"/>
      <c r="S846" s="357"/>
      <c r="T846" s="357"/>
      <c r="U846" s="357"/>
      <c r="V846" s="357"/>
      <c r="W846" s="357"/>
      <c r="X846" s="357"/>
      <c r="Y846" s="357"/>
      <c r="Z846" s="357"/>
    </row>
    <row r="847" ht="12.75" customHeight="1">
      <c r="A847" s="357"/>
      <c r="B847" s="357"/>
      <c r="C847" s="357"/>
      <c r="D847" s="357"/>
      <c r="E847" s="357"/>
      <c r="F847" s="357"/>
      <c r="G847" s="357"/>
      <c r="H847" s="357"/>
      <c r="I847" s="357"/>
      <c r="J847" s="357"/>
      <c r="K847" s="357"/>
      <c r="L847" s="357"/>
      <c r="M847" s="357"/>
      <c r="N847" s="357"/>
      <c r="O847" s="357"/>
      <c r="P847" s="357"/>
      <c r="Q847" s="357"/>
      <c r="R847" s="357"/>
      <c r="S847" s="357"/>
      <c r="T847" s="357"/>
      <c r="U847" s="357"/>
      <c r="V847" s="357"/>
      <c r="W847" s="357"/>
      <c r="X847" s="357"/>
      <c r="Y847" s="357"/>
      <c r="Z847" s="357"/>
    </row>
    <row r="848" ht="12.75" customHeight="1">
      <c r="A848" s="357"/>
      <c r="B848" s="357"/>
      <c r="C848" s="357"/>
      <c r="D848" s="357"/>
      <c r="E848" s="357"/>
      <c r="F848" s="357"/>
      <c r="G848" s="357"/>
      <c r="H848" s="357"/>
      <c r="I848" s="357"/>
      <c r="J848" s="357"/>
      <c r="K848" s="357"/>
      <c r="L848" s="357"/>
      <c r="M848" s="357"/>
      <c r="N848" s="357"/>
      <c r="O848" s="357"/>
      <c r="P848" s="357"/>
      <c r="Q848" s="357"/>
      <c r="R848" s="357"/>
      <c r="S848" s="357"/>
      <c r="T848" s="357"/>
      <c r="U848" s="357"/>
      <c r="V848" s="357"/>
      <c r="W848" s="357"/>
      <c r="X848" s="357"/>
      <c r="Y848" s="357"/>
      <c r="Z848" s="357"/>
    </row>
    <row r="849" ht="12.75" customHeight="1">
      <c r="A849" s="357"/>
      <c r="B849" s="357"/>
      <c r="C849" s="357"/>
      <c r="D849" s="357"/>
      <c r="E849" s="357"/>
      <c r="F849" s="357"/>
      <c r="G849" s="357"/>
      <c r="H849" s="357"/>
      <c r="I849" s="357"/>
      <c r="J849" s="357"/>
      <c r="K849" s="357"/>
      <c r="L849" s="357"/>
      <c r="M849" s="357"/>
      <c r="N849" s="357"/>
      <c r="O849" s="357"/>
      <c r="P849" s="357"/>
      <c r="Q849" s="357"/>
      <c r="R849" s="357"/>
      <c r="S849" s="357"/>
      <c r="T849" s="357"/>
      <c r="U849" s="357"/>
      <c r="V849" s="357"/>
      <c r="W849" s="357"/>
      <c r="X849" s="357"/>
      <c r="Y849" s="357"/>
      <c r="Z849" s="357"/>
    </row>
    <row r="850" ht="12.75" customHeight="1">
      <c r="A850" s="357"/>
      <c r="B850" s="357"/>
      <c r="C850" s="357"/>
      <c r="D850" s="357"/>
      <c r="E850" s="357"/>
      <c r="F850" s="357"/>
      <c r="G850" s="357"/>
      <c r="H850" s="357"/>
      <c r="I850" s="357"/>
      <c r="J850" s="357"/>
      <c r="K850" s="357"/>
      <c r="L850" s="357"/>
      <c r="M850" s="357"/>
      <c r="N850" s="357"/>
      <c r="O850" s="357"/>
      <c r="P850" s="357"/>
      <c r="Q850" s="357"/>
      <c r="R850" s="357"/>
      <c r="S850" s="357"/>
      <c r="T850" s="357"/>
      <c r="U850" s="357"/>
      <c r="V850" s="357"/>
      <c r="W850" s="357"/>
      <c r="X850" s="357"/>
      <c r="Y850" s="357"/>
      <c r="Z850" s="357"/>
    </row>
    <row r="851" ht="12.75" customHeight="1">
      <c r="A851" s="357"/>
      <c r="B851" s="357"/>
      <c r="C851" s="357"/>
      <c r="D851" s="357"/>
      <c r="E851" s="357"/>
      <c r="F851" s="357"/>
      <c r="G851" s="357"/>
      <c r="H851" s="357"/>
      <c r="I851" s="357"/>
      <c r="J851" s="357"/>
      <c r="K851" s="357"/>
      <c r="L851" s="357"/>
      <c r="M851" s="357"/>
      <c r="N851" s="357"/>
      <c r="O851" s="357"/>
      <c r="P851" s="357"/>
      <c r="Q851" s="357"/>
      <c r="R851" s="357"/>
      <c r="S851" s="357"/>
      <c r="T851" s="357"/>
      <c r="U851" s="357"/>
      <c r="V851" s="357"/>
      <c r="W851" s="357"/>
      <c r="X851" s="357"/>
      <c r="Y851" s="357"/>
      <c r="Z851" s="357"/>
    </row>
    <row r="852" ht="12.75" customHeight="1">
      <c r="A852" s="357"/>
      <c r="B852" s="357"/>
      <c r="C852" s="357"/>
      <c r="D852" s="357"/>
      <c r="E852" s="357"/>
      <c r="F852" s="357"/>
      <c r="G852" s="357"/>
      <c r="H852" s="357"/>
      <c r="I852" s="357"/>
      <c r="J852" s="357"/>
      <c r="K852" s="357"/>
      <c r="L852" s="357"/>
      <c r="M852" s="357"/>
      <c r="N852" s="357"/>
      <c r="O852" s="357"/>
      <c r="P852" s="357"/>
      <c r="Q852" s="357"/>
      <c r="R852" s="357"/>
      <c r="S852" s="357"/>
      <c r="T852" s="357"/>
      <c r="U852" s="357"/>
      <c r="V852" s="357"/>
      <c r="W852" s="357"/>
      <c r="X852" s="357"/>
      <c r="Y852" s="357"/>
      <c r="Z852" s="357"/>
    </row>
    <row r="853" ht="12.75" customHeight="1">
      <c r="A853" s="357"/>
      <c r="B853" s="357"/>
      <c r="C853" s="357"/>
      <c r="D853" s="357"/>
      <c r="E853" s="357"/>
      <c r="F853" s="357"/>
      <c r="G853" s="357"/>
      <c r="H853" s="357"/>
      <c r="I853" s="357"/>
      <c r="J853" s="357"/>
      <c r="K853" s="357"/>
      <c r="L853" s="357"/>
      <c r="M853" s="357"/>
      <c r="N853" s="357"/>
      <c r="O853" s="357"/>
      <c r="P853" s="357"/>
      <c r="Q853" s="357"/>
      <c r="R853" s="357"/>
      <c r="S853" s="357"/>
      <c r="T853" s="357"/>
      <c r="U853" s="357"/>
      <c r="V853" s="357"/>
      <c r="W853" s="357"/>
      <c r="X853" s="357"/>
      <c r="Y853" s="357"/>
      <c r="Z853" s="357"/>
    </row>
    <row r="854" ht="12.75" customHeight="1">
      <c r="A854" s="357"/>
      <c r="B854" s="357"/>
      <c r="C854" s="357"/>
      <c r="D854" s="357"/>
      <c r="E854" s="357"/>
      <c r="F854" s="357"/>
      <c r="G854" s="357"/>
      <c r="H854" s="357"/>
      <c r="I854" s="357"/>
      <c r="J854" s="357"/>
      <c r="K854" s="357"/>
      <c r="L854" s="357"/>
      <c r="M854" s="357"/>
      <c r="N854" s="357"/>
      <c r="O854" s="357"/>
      <c r="P854" s="357"/>
      <c r="Q854" s="357"/>
      <c r="R854" s="357"/>
      <c r="S854" s="357"/>
      <c r="T854" s="357"/>
      <c r="U854" s="357"/>
      <c r="V854" s="357"/>
      <c r="W854" s="357"/>
      <c r="X854" s="357"/>
      <c r="Y854" s="357"/>
      <c r="Z854" s="357"/>
    </row>
    <row r="855" ht="12.75" customHeight="1">
      <c r="A855" s="357"/>
      <c r="B855" s="357"/>
      <c r="C855" s="357"/>
      <c r="D855" s="357"/>
      <c r="E855" s="357"/>
      <c r="F855" s="357"/>
      <c r="G855" s="357"/>
      <c r="H855" s="357"/>
      <c r="I855" s="357"/>
      <c r="J855" s="357"/>
      <c r="K855" s="357"/>
      <c r="L855" s="357"/>
      <c r="M855" s="357"/>
      <c r="N855" s="357"/>
      <c r="O855" s="357"/>
      <c r="P855" s="357"/>
      <c r="Q855" s="357"/>
      <c r="R855" s="357"/>
      <c r="S855" s="357"/>
      <c r="T855" s="357"/>
      <c r="U855" s="357"/>
      <c r="V855" s="357"/>
      <c r="W855" s="357"/>
      <c r="X855" s="357"/>
      <c r="Y855" s="357"/>
      <c r="Z855" s="357"/>
    </row>
    <row r="856" ht="12.75" customHeight="1">
      <c r="A856" s="357"/>
      <c r="B856" s="357"/>
      <c r="C856" s="357"/>
      <c r="D856" s="357"/>
      <c r="E856" s="357"/>
      <c r="F856" s="357"/>
      <c r="G856" s="357"/>
      <c r="H856" s="357"/>
      <c r="I856" s="357"/>
      <c r="J856" s="357"/>
      <c r="K856" s="357"/>
      <c r="L856" s="357"/>
      <c r="M856" s="357"/>
      <c r="N856" s="357"/>
      <c r="O856" s="357"/>
      <c r="P856" s="357"/>
      <c r="Q856" s="357"/>
      <c r="R856" s="357"/>
      <c r="S856" s="357"/>
      <c r="T856" s="357"/>
      <c r="U856" s="357"/>
      <c r="V856" s="357"/>
      <c r="W856" s="357"/>
      <c r="X856" s="357"/>
      <c r="Y856" s="357"/>
      <c r="Z856" s="357"/>
    </row>
    <row r="857" ht="12.75" customHeight="1">
      <c r="A857" s="357"/>
      <c r="B857" s="357"/>
      <c r="C857" s="357"/>
      <c r="D857" s="357"/>
      <c r="E857" s="357"/>
      <c r="F857" s="357"/>
      <c r="G857" s="357"/>
      <c r="H857" s="357"/>
      <c r="I857" s="357"/>
      <c r="J857" s="357"/>
      <c r="K857" s="357"/>
      <c r="L857" s="357"/>
      <c r="M857" s="357"/>
      <c r="N857" s="357"/>
      <c r="O857" s="357"/>
      <c r="P857" s="357"/>
      <c r="Q857" s="357"/>
      <c r="R857" s="357"/>
      <c r="S857" s="357"/>
      <c r="T857" s="357"/>
      <c r="U857" s="357"/>
      <c r="V857" s="357"/>
      <c r="W857" s="357"/>
      <c r="X857" s="357"/>
      <c r="Y857" s="357"/>
      <c r="Z857" s="357"/>
    </row>
    <row r="858" ht="12.75" customHeight="1">
      <c r="A858" s="357"/>
      <c r="B858" s="357"/>
      <c r="C858" s="357"/>
      <c r="D858" s="357"/>
      <c r="E858" s="357"/>
      <c r="F858" s="357"/>
      <c r="G858" s="357"/>
      <c r="H858" s="357"/>
      <c r="I858" s="357"/>
      <c r="J858" s="357"/>
      <c r="K858" s="357"/>
      <c r="L858" s="357"/>
      <c r="M858" s="357"/>
      <c r="N858" s="357"/>
      <c r="O858" s="357"/>
      <c r="P858" s="357"/>
      <c r="Q858" s="357"/>
      <c r="R858" s="357"/>
      <c r="S858" s="357"/>
      <c r="T858" s="357"/>
      <c r="U858" s="357"/>
      <c r="V858" s="357"/>
      <c r="W858" s="357"/>
      <c r="X858" s="357"/>
      <c r="Y858" s="357"/>
      <c r="Z858" s="357"/>
    </row>
    <row r="859" ht="12.75" customHeight="1">
      <c r="A859" s="357"/>
      <c r="B859" s="357"/>
      <c r="C859" s="357"/>
      <c r="D859" s="357"/>
      <c r="E859" s="357"/>
      <c r="F859" s="357"/>
      <c r="G859" s="357"/>
      <c r="H859" s="357"/>
      <c r="I859" s="357"/>
      <c r="J859" s="357"/>
      <c r="K859" s="357"/>
      <c r="L859" s="357"/>
      <c r="M859" s="357"/>
      <c r="N859" s="357"/>
      <c r="O859" s="357"/>
      <c r="P859" s="357"/>
      <c r="Q859" s="357"/>
      <c r="R859" s="357"/>
      <c r="S859" s="357"/>
      <c r="T859" s="357"/>
      <c r="U859" s="357"/>
      <c r="V859" s="357"/>
      <c r="W859" s="357"/>
      <c r="X859" s="357"/>
      <c r="Y859" s="357"/>
      <c r="Z859" s="357"/>
    </row>
    <row r="860" ht="12.75" customHeight="1">
      <c r="A860" s="357"/>
      <c r="B860" s="357"/>
      <c r="C860" s="357"/>
      <c r="D860" s="357"/>
      <c r="E860" s="357"/>
      <c r="F860" s="357"/>
      <c r="G860" s="357"/>
      <c r="H860" s="357"/>
      <c r="I860" s="357"/>
      <c r="J860" s="357"/>
      <c r="K860" s="357"/>
      <c r="L860" s="357"/>
      <c r="M860" s="357"/>
      <c r="N860" s="357"/>
      <c r="O860" s="357"/>
      <c r="P860" s="357"/>
      <c r="Q860" s="357"/>
      <c r="R860" s="357"/>
      <c r="S860" s="357"/>
      <c r="T860" s="357"/>
      <c r="U860" s="357"/>
      <c r="V860" s="357"/>
      <c r="W860" s="357"/>
      <c r="X860" s="357"/>
      <c r="Y860" s="357"/>
      <c r="Z860" s="357"/>
    </row>
    <row r="861" ht="12.75" customHeight="1">
      <c r="A861" s="357"/>
      <c r="B861" s="357"/>
      <c r="C861" s="357"/>
      <c r="D861" s="357"/>
      <c r="E861" s="357"/>
      <c r="F861" s="357"/>
      <c r="G861" s="357"/>
      <c r="H861" s="357"/>
      <c r="I861" s="357"/>
      <c r="J861" s="357"/>
      <c r="K861" s="357"/>
      <c r="L861" s="357"/>
      <c r="M861" s="357"/>
      <c r="N861" s="357"/>
      <c r="O861" s="357"/>
      <c r="P861" s="357"/>
      <c r="Q861" s="357"/>
      <c r="R861" s="357"/>
      <c r="S861" s="357"/>
      <c r="T861" s="357"/>
      <c r="U861" s="357"/>
      <c r="V861" s="357"/>
      <c r="W861" s="357"/>
      <c r="X861" s="357"/>
      <c r="Y861" s="357"/>
      <c r="Z861" s="357"/>
    </row>
    <row r="862" ht="12.75" customHeight="1">
      <c r="A862" s="357"/>
      <c r="B862" s="357"/>
      <c r="C862" s="357"/>
      <c r="D862" s="357"/>
      <c r="E862" s="357"/>
      <c r="F862" s="357"/>
      <c r="G862" s="357"/>
      <c r="H862" s="357"/>
      <c r="I862" s="357"/>
      <c r="J862" s="357"/>
      <c r="K862" s="357"/>
      <c r="L862" s="357"/>
      <c r="M862" s="357"/>
      <c r="N862" s="357"/>
      <c r="O862" s="357"/>
      <c r="P862" s="357"/>
      <c r="Q862" s="357"/>
      <c r="R862" s="357"/>
      <c r="S862" s="357"/>
      <c r="T862" s="357"/>
      <c r="U862" s="357"/>
      <c r="V862" s="357"/>
      <c r="W862" s="357"/>
      <c r="X862" s="357"/>
      <c r="Y862" s="357"/>
      <c r="Z862" s="357"/>
    </row>
    <row r="863" ht="12.75" customHeight="1">
      <c r="A863" s="357"/>
      <c r="B863" s="357"/>
      <c r="C863" s="357"/>
      <c r="D863" s="357"/>
      <c r="E863" s="357"/>
      <c r="F863" s="357"/>
      <c r="G863" s="357"/>
      <c r="H863" s="357"/>
      <c r="I863" s="357"/>
      <c r="J863" s="357"/>
      <c r="K863" s="357"/>
      <c r="L863" s="357"/>
      <c r="M863" s="357"/>
      <c r="N863" s="357"/>
      <c r="O863" s="357"/>
      <c r="P863" s="357"/>
      <c r="Q863" s="357"/>
      <c r="R863" s="357"/>
      <c r="S863" s="357"/>
      <c r="T863" s="357"/>
      <c r="U863" s="357"/>
      <c r="V863" s="357"/>
      <c r="W863" s="357"/>
      <c r="X863" s="357"/>
      <c r="Y863" s="357"/>
      <c r="Z863" s="357"/>
    </row>
    <row r="864" ht="12.75" customHeight="1">
      <c r="A864" s="357"/>
      <c r="B864" s="357"/>
      <c r="C864" s="357"/>
      <c r="D864" s="357"/>
      <c r="E864" s="357"/>
      <c r="F864" s="357"/>
      <c r="G864" s="357"/>
      <c r="H864" s="357"/>
      <c r="I864" s="357"/>
      <c r="J864" s="357"/>
      <c r="K864" s="357"/>
      <c r="L864" s="357"/>
      <c r="M864" s="357"/>
      <c r="N864" s="357"/>
      <c r="O864" s="357"/>
      <c r="P864" s="357"/>
      <c r="Q864" s="357"/>
      <c r="R864" s="357"/>
      <c r="S864" s="357"/>
      <c r="T864" s="357"/>
      <c r="U864" s="357"/>
      <c r="V864" s="357"/>
      <c r="W864" s="357"/>
      <c r="X864" s="357"/>
      <c r="Y864" s="357"/>
      <c r="Z864" s="357"/>
    </row>
    <row r="865" ht="12.75" customHeight="1">
      <c r="A865" s="357"/>
      <c r="B865" s="357"/>
      <c r="C865" s="357"/>
      <c r="D865" s="357"/>
      <c r="E865" s="357"/>
      <c r="F865" s="357"/>
      <c r="G865" s="357"/>
      <c r="H865" s="357"/>
      <c r="I865" s="357"/>
      <c r="J865" s="357"/>
      <c r="K865" s="357"/>
      <c r="L865" s="357"/>
      <c r="M865" s="357"/>
      <c r="N865" s="357"/>
      <c r="O865" s="357"/>
      <c r="P865" s="357"/>
      <c r="Q865" s="357"/>
      <c r="R865" s="357"/>
      <c r="S865" s="357"/>
      <c r="T865" s="357"/>
      <c r="U865" s="357"/>
      <c r="V865" s="357"/>
      <c r="W865" s="357"/>
      <c r="X865" s="357"/>
      <c r="Y865" s="357"/>
      <c r="Z865" s="357"/>
    </row>
    <row r="866" ht="12.75" customHeight="1">
      <c r="A866" s="357"/>
      <c r="B866" s="357"/>
      <c r="C866" s="357"/>
      <c r="D866" s="357"/>
      <c r="E866" s="357"/>
      <c r="F866" s="357"/>
      <c r="G866" s="357"/>
      <c r="H866" s="357"/>
      <c r="I866" s="357"/>
      <c r="J866" s="357"/>
      <c r="K866" s="357"/>
      <c r="L866" s="357"/>
      <c r="M866" s="357"/>
      <c r="N866" s="357"/>
      <c r="O866" s="357"/>
      <c r="P866" s="357"/>
      <c r="Q866" s="357"/>
      <c r="R866" s="357"/>
      <c r="S866" s="357"/>
      <c r="T866" s="357"/>
      <c r="U866" s="357"/>
      <c r="V866" s="357"/>
      <c r="W866" s="357"/>
      <c r="X866" s="357"/>
      <c r="Y866" s="357"/>
      <c r="Z866" s="357"/>
    </row>
    <row r="867" ht="12.75" customHeight="1">
      <c r="A867" s="357"/>
      <c r="B867" s="357"/>
      <c r="C867" s="357"/>
      <c r="D867" s="357"/>
      <c r="E867" s="357"/>
      <c r="F867" s="357"/>
      <c r="G867" s="357"/>
      <c r="H867" s="357"/>
      <c r="I867" s="357"/>
      <c r="J867" s="357"/>
      <c r="K867" s="357"/>
      <c r="L867" s="357"/>
      <c r="M867" s="357"/>
      <c r="N867" s="357"/>
      <c r="O867" s="357"/>
      <c r="P867" s="357"/>
      <c r="Q867" s="357"/>
      <c r="R867" s="357"/>
      <c r="S867" s="357"/>
      <c r="T867" s="357"/>
      <c r="U867" s="357"/>
      <c r="V867" s="357"/>
      <c r="W867" s="357"/>
      <c r="X867" s="357"/>
      <c r="Y867" s="357"/>
      <c r="Z867" s="357"/>
    </row>
    <row r="868" ht="12.75" customHeight="1">
      <c r="A868" s="357"/>
      <c r="B868" s="357"/>
      <c r="C868" s="357"/>
      <c r="D868" s="357"/>
      <c r="E868" s="357"/>
      <c r="F868" s="357"/>
      <c r="G868" s="357"/>
      <c r="H868" s="357"/>
      <c r="I868" s="357"/>
      <c r="J868" s="357"/>
      <c r="K868" s="357"/>
      <c r="L868" s="357"/>
      <c r="M868" s="357"/>
      <c r="N868" s="357"/>
      <c r="O868" s="357"/>
      <c r="P868" s="357"/>
      <c r="Q868" s="357"/>
      <c r="R868" s="357"/>
      <c r="S868" s="357"/>
      <c r="T868" s="357"/>
      <c r="U868" s="357"/>
      <c r="V868" s="357"/>
      <c r="W868" s="357"/>
      <c r="X868" s="357"/>
      <c r="Y868" s="357"/>
      <c r="Z868" s="357"/>
    </row>
    <row r="869" ht="12.75" customHeight="1">
      <c r="A869" s="357"/>
      <c r="B869" s="357"/>
      <c r="C869" s="357"/>
      <c r="D869" s="357"/>
      <c r="E869" s="357"/>
      <c r="F869" s="357"/>
      <c r="G869" s="357"/>
      <c r="H869" s="357"/>
      <c r="I869" s="357"/>
      <c r="J869" s="357"/>
      <c r="K869" s="357"/>
      <c r="L869" s="357"/>
      <c r="M869" s="357"/>
      <c r="N869" s="357"/>
      <c r="O869" s="357"/>
      <c r="P869" s="357"/>
      <c r="Q869" s="357"/>
      <c r="R869" s="357"/>
      <c r="S869" s="357"/>
      <c r="T869" s="357"/>
      <c r="U869" s="357"/>
      <c r="V869" s="357"/>
      <c r="W869" s="357"/>
      <c r="X869" s="357"/>
      <c r="Y869" s="357"/>
      <c r="Z869" s="357"/>
    </row>
    <row r="870" ht="12.75" customHeight="1">
      <c r="A870" s="357"/>
      <c r="B870" s="357"/>
      <c r="C870" s="357"/>
      <c r="D870" s="357"/>
      <c r="E870" s="357"/>
      <c r="F870" s="357"/>
      <c r="G870" s="357"/>
      <c r="H870" s="357"/>
      <c r="I870" s="357"/>
      <c r="J870" s="357"/>
      <c r="K870" s="357"/>
      <c r="L870" s="357"/>
      <c r="M870" s="357"/>
      <c r="N870" s="357"/>
      <c r="O870" s="357"/>
      <c r="P870" s="357"/>
      <c r="Q870" s="357"/>
      <c r="R870" s="357"/>
      <c r="S870" s="357"/>
      <c r="T870" s="357"/>
      <c r="U870" s="357"/>
      <c r="V870" s="357"/>
      <c r="W870" s="357"/>
      <c r="X870" s="357"/>
      <c r="Y870" s="357"/>
      <c r="Z870" s="357"/>
    </row>
    <row r="871" ht="12.75" customHeight="1">
      <c r="A871" s="357"/>
      <c r="B871" s="357"/>
      <c r="C871" s="357"/>
      <c r="D871" s="357"/>
      <c r="E871" s="357"/>
      <c r="F871" s="357"/>
      <c r="G871" s="357"/>
      <c r="H871" s="357"/>
      <c r="I871" s="357"/>
      <c r="J871" s="357"/>
      <c r="K871" s="357"/>
      <c r="L871" s="357"/>
      <c r="M871" s="357"/>
      <c r="N871" s="357"/>
      <c r="O871" s="357"/>
      <c r="P871" s="357"/>
      <c r="Q871" s="357"/>
      <c r="R871" s="357"/>
      <c r="S871" s="357"/>
      <c r="T871" s="357"/>
      <c r="U871" s="357"/>
      <c r="V871" s="357"/>
      <c r="W871" s="357"/>
      <c r="X871" s="357"/>
      <c r="Y871" s="357"/>
      <c r="Z871" s="357"/>
    </row>
    <row r="872" ht="12.75" customHeight="1">
      <c r="A872" s="357"/>
      <c r="B872" s="357"/>
      <c r="C872" s="357"/>
      <c r="D872" s="357"/>
      <c r="E872" s="357"/>
      <c r="F872" s="357"/>
      <c r="G872" s="357"/>
      <c r="H872" s="357"/>
      <c r="I872" s="357"/>
      <c r="J872" s="357"/>
      <c r="K872" s="357"/>
      <c r="L872" s="357"/>
      <c r="M872" s="357"/>
      <c r="N872" s="357"/>
      <c r="O872" s="357"/>
      <c r="P872" s="357"/>
      <c r="Q872" s="357"/>
      <c r="R872" s="357"/>
      <c r="S872" s="357"/>
      <c r="T872" s="357"/>
      <c r="U872" s="357"/>
      <c r="V872" s="357"/>
      <c r="W872" s="357"/>
      <c r="X872" s="357"/>
      <c r="Y872" s="357"/>
      <c r="Z872" s="357"/>
    </row>
    <row r="873" ht="12.75" customHeight="1">
      <c r="A873" s="357"/>
      <c r="B873" s="357"/>
      <c r="C873" s="357"/>
      <c r="D873" s="357"/>
      <c r="E873" s="357"/>
      <c r="F873" s="357"/>
      <c r="G873" s="357"/>
      <c r="H873" s="357"/>
      <c r="I873" s="357"/>
      <c r="J873" s="357"/>
      <c r="K873" s="357"/>
      <c r="L873" s="357"/>
      <c r="M873" s="357"/>
      <c r="N873" s="357"/>
      <c r="O873" s="357"/>
      <c r="P873" s="357"/>
      <c r="Q873" s="357"/>
      <c r="R873" s="357"/>
      <c r="S873" s="357"/>
      <c r="T873" s="357"/>
      <c r="U873" s="357"/>
      <c r="V873" s="357"/>
      <c r="W873" s="357"/>
      <c r="X873" s="357"/>
      <c r="Y873" s="357"/>
      <c r="Z873" s="357"/>
    </row>
    <row r="874" ht="12.75" customHeight="1">
      <c r="A874" s="357"/>
      <c r="B874" s="357"/>
      <c r="C874" s="357"/>
      <c r="D874" s="357"/>
      <c r="E874" s="357"/>
      <c r="F874" s="357"/>
      <c r="G874" s="357"/>
      <c r="H874" s="357"/>
      <c r="I874" s="357"/>
      <c r="J874" s="357"/>
      <c r="K874" s="357"/>
      <c r="L874" s="357"/>
      <c r="M874" s="357"/>
      <c r="N874" s="357"/>
      <c r="O874" s="357"/>
      <c r="P874" s="357"/>
      <c r="Q874" s="357"/>
      <c r="R874" s="357"/>
      <c r="S874" s="357"/>
      <c r="T874" s="357"/>
      <c r="U874" s="357"/>
      <c r="V874" s="357"/>
      <c r="W874" s="357"/>
      <c r="X874" s="357"/>
      <c r="Y874" s="357"/>
      <c r="Z874" s="357"/>
    </row>
    <row r="875" ht="12.75" customHeight="1">
      <c r="A875" s="357"/>
      <c r="B875" s="357"/>
      <c r="C875" s="357"/>
      <c r="D875" s="357"/>
      <c r="E875" s="357"/>
      <c r="F875" s="357"/>
      <c r="G875" s="357"/>
      <c r="H875" s="357"/>
      <c r="I875" s="357"/>
      <c r="J875" s="357"/>
      <c r="K875" s="357"/>
      <c r="L875" s="357"/>
      <c r="M875" s="357"/>
      <c r="N875" s="357"/>
      <c r="O875" s="357"/>
      <c r="P875" s="357"/>
      <c r="Q875" s="357"/>
      <c r="R875" s="357"/>
      <c r="S875" s="357"/>
      <c r="T875" s="357"/>
      <c r="U875" s="357"/>
      <c r="V875" s="357"/>
      <c r="W875" s="357"/>
      <c r="X875" s="357"/>
      <c r="Y875" s="357"/>
      <c r="Z875" s="357"/>
    </row>
    <row r="876" ht="12.75" customHeight="1">
      <c r="A876" s="357"/>
      <c r="B876" s="357"/>
      <c r="C876" s="357"/>
      <c r="D876" s="357"/>
      <c r="E876" s="357"/>
      <c r="F876" s="357"/>
      <c r="G876" s="357"/>
      <c r="H876" s="357"/>
      <c r="I876" s="357"/>
      <c r="J876" s="357"/>
      <c r="K876" s="357"/>
      <c r="L876" s="357"/>
      <c r="M876" s="357"/>
      <c r="N876" s="357"/>
      <c r="O876" s="357"/>
      <c r="P876" s="357"/>
      <c r="Q876" s="357"/>
      <c r="R876" s="357"/>
      <c r="S876" s="357"/>
      <c r="T876" s="357"/>
      <c r="U876" s="357"/>
      <c r="V876" s="357"/>
      <c r="W876" s="357"/>
      <c r="X876" s="357"/>
      <c r="Y876" s="357"/>
      <c r="Z876" s="357"/>
    </row>
    <row r="877" ht="12.75" customHeight="1">
      <c r="A877" s="357"/>
      <c r="B877" s="357"/>
      <c r="C877" s="357"/>
      <c r="D877" s="357"/>
      <c r="E877" s="357"/>
      <c r="F877" s="357"/>
      <c r="G877" s="357"/>
      <c r="H877" s="357"/>
      <c r="I877" s="357"/>
      <c r="J877" s="357"/>
      <c r="K877" s="357"/>
      <c r="L877" s="357"/>
      <c r="M877" s="357"/>
      <c r="N877" s="357"/>
      <c r="O877" s="357"/>
      <c r="P877" s="357"/>
      <c r="Q877" s="357"/>
      <c r="R877" s="357"/>
      <c r="S877" s="357"/>
      <c r="T877" s="357"/>
      <c r="U877" s="357"/>
      <c r="V877" s="357"/>
      <c r="W877" s="357"/>
      <c r="X877" s="357"/>
      <c r="Y877" s="357"/>
      <c r="Z877" s="357"/>
    </row>
    <row r="878" ht="12.75" customHeight="1">
      <c r="A878" s="357"/>
      <c r="B878" s="357"/>
      <c r="C878" s="357"/>
      <c r="D878" s="357"/>
      <c r="E878" s="357"/>
      <c r="F878" s="357"/>
      <c r="G878" s="357"/>
      <c r="H878" s="357"/>
      <c r="I878" s="357"/>
      <c r="J878" s="357"/>
      <c r="K878" s="357"/>
      <c r="L878" s="357"/>
      <c r="M878" s="357"/>
      <c r="N878" s="357"/>
      <c r="O878" s="357"/>
      <c r="P878" s="357"/>
      <c r="Q878" s="357"/>
      <c r="R878" s="357"/>
      <c r="S878" s="357"/>
      <c r="T878" s="357"/>
      <c r="U878" s="357"/>
      <c r="V878" s="357"/>
      <c r="W878" s="357"/>
      <c r="X878" s="357"/>
      <c r="Y878" s="357"/>
      <c r="Z878" s="357"/>
    </row>
    <row r="879" ht="12.75" customHeight="1">
      <c r="A879" s="357"/>
      <c r="B879" s="357"/>
      <c r="C879" s="357"/>
      <c r="D879" s="357"/>
      <c r="E879" s="357"/>
      <c r="F879" s="357"/>
      <c r="G879" s="357"/>
      <c r="H879" s="357"/>
      <c r="I879" s="357"/>
      <c r="J879" s="357"/>
      <c r="K879" s="357"/>
      <c r="L879" s="357"/>
      <c r="M879" s="357"/>
      <c r="N879" s="357"/>
      <c r="O879" s="357"/>
      <c r="P879" s="357"/>
      <c r="Q879" s="357"/>
      <c r="R879" s="357"/>
      <c r="S879" s="357"/>
      <c r="T879" s="357"/>
      <c r="U879" s="357"/>
      <c r="V879" s="357"/>
      <c r="W879" s="357"/>
      <c r="X879" s="357"/>
      <c r="Y879" s="357"/>
      <c r="Z879" s="357"/>
    </row>
    <row r="880" ht="12.75" customHeight="1">
      <c r="A880" s="357"/>
      <c r="B880" s="357"/>
      <c r="C880" s="357"/>
      <c r="D880" s="357"/>
      <c r="E880" s="357"/>
      <c r="F880" s="357"/>
      <c r="G880" s="357"/>
      <c r="H880" s="357"/>
      <c r="I880" s="357"/>
      <c r="J880" s="357"/>
      <c r="K880" s="357"/>
      <c r="L880" s="357"/>
      <c r="M880" s="357"/>
      <c r="N880" s="357"/>
      <c r="O880" s="357"/>
      <c r="P880" s="357"/>
      <c r="Q880" s="357"/>
      <c r="R880" s="357"/>
      <c r="S880" s="357"/>
      <c r="T880" s="357"/>
      <c r="U880" s="357"/>
      <c r="V880" s="357"/>
      <c r="W880" s="357"/>
      <c r="X880" s="357"/>
      <c r="Y880" s="357"/>
      <c r="Z880" s="357"/>
    </row>
    <row r="881" ht="12.75" customHeight="1">
      <c r="A881" s="357"/>
      <c r="B881" s="357"/>
      <c r="C881" s="357"/>
      <c r="D881" s="357"/>
      <c r="E881" s="357"/>
      <c r="F881" s="357"/>
      <c r="G881" s="357"/>
      <c r="H881" s="357"/>
      <c r="I881" s="357"/>
      <c r="J881" s="357"/>
      <c r="K881" s="357"/>
      <c r="L881" s="357"/>
      <c r="M881" s="357"/>
      <c r="N881" s="357"/>
      <c r="O881" s="357"/>
      <c r="P881" s="357"/>
      <c r="Q881" s="357"/>
      <c r="R881" s="357"/>
      <c r="S881" s="357"/>
      <c r="T881" s="357"/>
      <c r="U881" s="357"/>
      <c r="V881" s="357"/>
      <c r="W881" s="357"/>
      <c r="X881" s="357"/>
      <c r="Y881" s="357"/>
      <c r="Z881" s="357"/>
    </row>
    <row r="882" ht="12.75" customHeight="1">
      <c r="A882" s="357"/>
      <c r="B882" s="357"/>
      <c r="C882" s="357"/>
      <c r="D882" s="357"/>
      <c r="E882" s="357"/>
      <c r="F882" s="357"/>
      <c r="G882" s="357"/>
      <c r="H882" s="357"/>
      <c r="I882" s="357"/>
      <c r="J882" s="357"/>
      <c r="K882" s="357"/>
      <c r="L882" s="357"/>
      <c r="M882" s="357"/>
      <c r="N882" s="357"/>
      <c r="O882" s="357"/>
      <c r="P882" s="357"/>
      <c r="Q882" s="357"/>
      <c r="R882" s="357"/>
      <c r="S882" s="357"/>
      <c r="T882" s="357"/>
      <c r="U882" s="357"/>
      <c r="V882" s="357"/>
      <c r="W882" s="357"/>
      <c r="X882" s="357"/>
      <c r="Y882" s="357"/>
      <c r="Z882" s="357"/>
    </row>
    <row r="883" ht="12.75" customHeight="1">
      <c r="A883" s="357"/>
      <c r="B883" s="357"/>
      <c r="C883" s="357"/>
      <c r="D883" s="357"/>
      <c r="E883" s="357"/>
      <c r="F883" s="357"/>
      <c r="G883" s="357"/>
      <c r="H883" s="357"/>
      <c r="I883" s="357"/>
      <c r="J883" s="357"/>
      <c r="K883" s="357"/>
      <c r="L883" s="357"/>
      <c r="M883" s="357"/>
      <c r="N883" s="357"/>
      <c r="O883" s="357"/>
      <c r="P883" s="357"/>
      <c r="Q883" s="357"/>
      <c r="R883" s="357"/>
      <c r="S883" s="357"/>
      <c r="T883" s="357"/>
      <c r="U883" s="357"/>
      <c r="V883" s="357"/>
      <c r="W883" s="357"/>
      <c r="X883" s="357"/>
      <c r="Y883" s="357"/>
      <c r="Z883" s="357"/>
    </row>
    <row r="884" ht="12.75" customHeight="1">
      <c r="A884" s="357"/>
      <c r="B884" s="357"/>
      <c r="C884" s="357"/>
      <c r="D884" s="357"/>
      <c r="E884" s="357"/>
      <c r="F884" s="357"/>
      <c r="G884" s="357"/>
      <c r="H884" s="357"/>
      <c r="I884" s="357"/>
      <c r="J884" s="357"/>
      <c r="K884" s="357"/>
      <c r="L884" s="357"/>
      <c r="M884" s="357"/>
      <c r="N884" s="357"/>
      <c r="O884" s="357"/>
      <c r="P884" s="357"/>
      <c r="Q884" s="357"/>
      <c r="R884" s="357"/>
      <c r="S884" s="357"/>
      <c r="T884" s="357"/>
      <c r="U884" s="357"/>
      <c r="V884" s="357"/>
      <c r="W884" s="357"/>
      <c r="X884" s="357"/>
      <c r="Y884" s="357"/>
      <c r="Z884" s="357"/>
    </row>
    <row r="885" ht="12.75" customHeight="1">
      <c r="A885" s="357"/>
      <c r="B885" s="357"/>
      <c r="C885" s="357"/>
      <c r="D885" s="357"/>
      <c r="E885" s="357"/>
      <c r="F885" s="357"/>
      <c r="G885" s="357"/>
      <c r="H885" s="357"/>
      <c r="I885" s="357"/>
      <c r="J885" s="357"/>
      <c r="K885" s="357"/>
      <c r="L885" s="357"/>
      <c r="M885" s="357"/>
      <c r="N885" s="357"/>
      <c r="O885" s="357"/>
      <c r="P885" s="357"/>
      <c r="Q885" s="357"/>
      <c r="R885" s="357"/>
      <c r="S885" s="357"/>
      <c r="T885" s="357"/>
      <c r="U885" s="357"/>
      <c r="V885" s="357"/>
      <c r="W885" s="357"/>
      <c r="X885" s="357"/>
      <c r="Y885" s="357"/>
      <c r="Z885" s="357"/>
    </row>
    <row r="886" ht="12.75" customHeight="1">
      <c r="A886" s="357"/>
      <c r="B886" s="357"/>
      <c r="C886" s="357"/>
      <c r="D886" s="357"/>
      <c r="E886" s="357"/>
      <c r="F886" s="357"/>
      <c r="G886" s="357"/>
      <c r="H886" s="357"/>
      <c r="I886" s="357"/>
      <c r="J886" s="357"/>
      <c r="K886" s="357"/>
      <c r="L886" s="357"/>
      <c r="M886" s="357"/>
      <c r="N886" s="357"/>
      <c r="O886" s="357"/>
      <c r="P886" s="357"/>
      <c r="Q886" s="357"/>
      <c r="R886" s="357"/>
      <c r="S886" s="357"/>
      <c r="T886" s="357"/>
      <c r="U886" s="357"/>
      <c r="V886" s="357"/>
      <c r="W886" s="357"/>
      <c r="X886" s="357"/>
      <c r="Y886" s="357"/>
      <c r="Z886" s="357"/>
    </row>
    <row r="887" ht="12.75" customHeight="1">
      <c r="A887" s="357"/>
      <c r="B887" s="357"/>
      <c r="C887" s="357"/>
      <c r="D887" s="357"/>
      <c r="E887" s="357"/>
      <c r="F887" s="357"/>
      <c r="G887" s="357"/>
      <c r="H887" s="357"/>
      <c r="I887" s="357"/>
      <c r="J887" s="357"/>
      <c r="K887" s="357"/>
      <c r="L887" s="357"/>
      <c r="M887" s="357"/>
      <c r="N887" s="357"/>
      <c r="O887" s="357"/>
      <c r="P887" s="357"/>
      <c r="Q887" s="357"/>
      <c r="R887" s="357"/>
      <c r="S887" s="357"/>
      <c r="T887" s="357"/>
      <c r="U887" s="357"/>
      <c r="V887" s="357"/>
      <c r="W887" s="357"/>
      <c r="X887" s="357"/>
      <c r="Y887" s="357"/>
      <c r="Z887" s="357"/>
    </row>
    <row r="888" ht="12.75" customHeight="1">
      <c r="A888" s="357"/>
      <c r="B888" s="357"/>
      <c r="C888" s="357"/>
      <c r="D888" s="357"/>
      <c r="E888" s="357"/>
      <c r="F888" s="357"/>
      <c r="G888" s="357"/>
      <c r="H888" s="357"/>
      <c r="I888" s="357"/>
      <c r="J888" s="357"/>
      <c r="K888" s="357"/>
      <c r="L888" s="357"/>
      <c r="M888" s="357"/>
      <c r="N888" s="357"/>
      <c r="O888" s="357"/>
      <c r="P888" s="357"/>
      <c r="Q888" s="357"/>
      <c r="R888" s="357"/>
      <c r="S888" s="357"/>
      <c r="T888" s="357"/>
      <c r="U888" s="357"/>
      <c r="V888" s="357"/>
      <c r="W888" s="357"/>
      <c r="X888" s="357"/>
      <c r="Y888" s="357"/>
      <c r="Z888" s="357"/>
    </row>
    <row r="889" ht="12.75" customHeight="1">
      <c r="A889" s="357"/>
      <c r="B889" s="357"/>
      <c r="C889" s="357"/>
      <c r="D889" s="357"/>
      <c r="E889" s="357"/>
      <c r="F889" s="357"/>
      <c r="G889" s="357"/>
      <c r="H889" s="357"/>
      <c r="I889" s="357"/>
      <c r="J889" s="357"/>
      <c r="K889" s="357"/>
      <c r="L889" s="357"/>
      <c r="M889" s="357"/>
      <c r="N889" s="357"/>
      <c r="O889" s="357"/>
      <c r="P889" s="357"/>
      <c r="Q889" s="357"/>
      <c r="R889" s="357"/>
      <c r="S889" s="357"/>
      <c r="T889" s="357"/>
      <c r="U889" s="357"/>
      <c r="V889" s="357"/>
      <c r="W889" s="357"/>
      <c r="X889" s="357"/>
      <c r="Y889" s="357"/>
      <c r="Z889" s="357"/>
    </row>
    <row r="890" ht="12.75" customHeight="1">
      <c r="A890" s="357"/>
      <c r="B890" s="357"/>
      <c r="C890" s="357"/>
      <c r="D890" s="357"/>
      <c r="E890" s="357"/>
      <c r="F890" s="357"/>
      <c r="G890" s="357"/>
      <c r="H890" s="357"/>
      <c r="I890" s="357"/>
      <c r="J890" s="357"/>
      <c r="K890" s="357"/>
      <c r="L890" s="357"/>
      <c r="M890" s="357"/>
      <c r="N890" s="357"/>
      <c r="O890" s="357"/>
      <c r="P890" s="357"/>
      <c r="Q890" s="357"/>
      <c r="R890" s="357"/>
      <c r="S890" s="357"/>
      <c r="T890" s="357"/>
      <c r="U890" s="357"/>
      <c r="V890" s="357"/>
      <c r="W890" s="357"/>
      <c r="X890" s="357"/>
      <c r="Y890" s="357"/>
      <c r="Z890" s="357"/>
    </row>
    <row r="891" ht="12.75" customHeight="1">
      <c r="A891" s="357"/>
      <c r="B891" s="357"/>
      <c r="C891" s="357"/>
      <c r="D891" s="357"/>
      <c r="E891" s="357"/>
      <c r="F891" s="357"/>
      <c r="G891" s="357"/>
      <c r="H891" s="357"/>
      <c r="I891" s="357"/>
      <c r="J891" s="357"/>
      <c r="K891" s="357"/>
      <c r="L891" s="357"/>
      <c r="M891" s="357"/>
      <c r="N891" s="357"/>
      <c r="O891" s="357"/>
      <c r="P891" s="357"/>
      <c r="Q891" s="357"/>
      <c r="R891" s="357"/>
      <c r="S891" s="357"/>
      <c r="T891" s="357"/>
      <c r="U891" s="357"/>
      <c r="V891" s="357"/>
      <c r="W891" s="357"/>
      <c r="X891" s="357"/>
      <c r="Y891" s="357"/>
      <c r="Z891" s="357"/>
    </row>
    <row r="892" ht="12.75" customHeight="1">
      <c r="A892" s="357"/>
      <c r="B892" s="357"/>
      <c r="C892" s="357"/>
      <c r="D892" s="357"/>
      <c r="E892" s="357"/>
      <c r="F892" s="357"/>
      <c r="G892" s="357"/>
      <c r="H892" s="357"/>
      <c r="I892" s="357"/>
      <c r="J892" s="357"/>
      <c r="K892" s="357"/>
      <c r="L892" s="357"/>
      <c r="M892" s="357"/>
      <c r="N892" s="357"/>
      <c r="O892" s="357"/>
      <c r="P892" s="357"/>
      <c r="Q892" s="357"/>
      <c r="R892" s="357"/>
      <c r="S892" s="357"/>
      <c r="T892" s="357"/>
      <c r="U892" s="357"/>
      <c r="V892" s="357"/>
      <c r="W892" s="357"/>
      <c r="X892" s="357"/>
      <c r="Y892" s="357"/>
      <c r="Z892" s="357"/>
    </row>
    <row r="893" ht="12.75" customHeight="1">
      <c r="A893" s="357"/>
      <c r="B893" s="357"/>
      <c r="C893" s="357"/>
      <c r="D893" s="357"/>
      <c r="E893" s="357"/>
      <c r="F893" s="357"/>
      <c r="G893" s="357"/>
      <c r="H893" s="357"/>
      <c r="I893" s="357"/>
      <c r="J893" s="357"/>
      <c r="K893" s="357"/>
      <c r="L893" s="357"/>
      <c r="M893" s="357"/>
      <c r="N893" s="357"/>
      <c r="O893" s="357"/>
      <c r="P893" s="357"/>
      <c r="Q893" s="357"/>
      <c r="R893" s="357"/>
      <c r="S893" s="357"/>
      <c r="T893" s="357"/>
      <c r="U893" s="357"/>
      <c r="V893" s="357"/>
      <c r="W893" s="357"/>
      <c r="X893" s="357"/>
      <c r="Y893" s="357"/>
      <c r="Z893" s="357"/>
    </row>
    <row r="894" ht="12.75" customHeight="1">
      <c r="A894" s="357"/>
      <c r="B894" s="357"/>
      <c r="C894" s="357"/>
      <c r="D894" s="357"/>
      <c r="E894" s="357"/>
      <c r="F894" s="357"/>
      <c r="G894" s="357"/>
      <c r="H894" s="357"/>
      <c r="I894" s="357"/>
      <c r="J894" s="357"/>
      <c r="K894" s="357"/>
      <c r="L894" s="357"/>
      <c r="M894" s="357"/>
      <c r="N894" s="357"/>
      <c r="O894" s="357"/>
      <c r="P894" s="357"/>
      <c r="Q894" s="357"/>
      <c r="R894" s="357"/>
      <c r="S894" s="357"/>
      <c r="T894" s="357"/>
      <c r="U894" s="357"/>
      <c r="V894" s="357"/>
      <c r="W894" s="357"/>
      <c r="X894" s="357"/>
      <c r="Y894" s="357"/>
      <c r="Z894" s="357"/>
    </row>
    <row r="895" ht="12.75" customHeight="1">
      <c r="A895" s="357"/>
      <c r="B895" s="357"/>
      <c r="C895" s="357"/>
      <c r="D895" s="357"/>
      <c r="E895" s="357"/>
      <c r="F895" s="357"/>
      <c r="G895" s="357"/>
      <c r="H895" s="357"/>
      <c r="I895" s="357"/>
      <c r="J895" s="357"/>
      <c r="K895" s="357"/>
      <c r="L895" s="357"/>
      <c r="M895" s="357"/>
      <c r="N895" s="357"/>
      <c r="O895" s="357"/>
      <c r="P895" s="357"/>
      <c r="Q895" s="357"/>
      <c r="R895" s="357"/>
      <c r="S895" s="357"/>
      <c r="T895" s="357"/>
      <c r="U895" s="357"/>
      <c r="V895" s="357"/>
      <c r="W895" s="357"/>
      <c r="X895" s="357"/>
      <c r="Y895" s="357"/>
      <c r="Z895" s="357"/>
    </row>
    <row r="896" ht="12.75" customHeight="1">
      <c r="A896" s="357"/>
      <c r="B896" s="357"/>
      <c r="C896" s="357"/>
      <c r="D896" s="357"/>
      <c r="E896" s="357"/>
      <c r="F896" s="357"/>
      <c r="G896" s="357"/>
      <c r="H896" s="357"/>
      <c r="I896" s="357"/>
      <c r="J896" s="357"/>
      <c r="K896" s="357"/>
      <c r="L896" s="357"/>
      <c r="M896" s="357"/>
      <c r="N896" s="357"/>
      <c r="O896" s="357"/>
      <c r="P896" s="357"/>
      <c r="Q896" s="357"/>
      <c r="R896" s="357"/>
      <c r="S896" s="357"/>
      <c r="T896" s="357"/>
      <c r="U896" s="357"/>
      <c r="V896" s="357"/>
      <c r="W896" s="357"/>
      <c r="X896" s="357"/>
      <c r="Y896" s="357"/>
      <c r="Z896" s="357"/>
    </row>
    <row r="897" ht="12.75" customHeight="1">
      <c r="A897" s="357"/>
      <c r="B897" s="357"/>
      <c r="C897" s="357"/>
      <c r="D897" s="357"/>
      <c r="E897" s="357"/>
      <c r="F897" s="357"/>
      <c r="G897" s="357"/>
      <c r="H897" s="357"/>
      <c r="I897" s="357"/>
      <c r="J897" s="357"/>
      <c r="K897" s="357"/>
      <c r="L897" s="357"/>
      <c r="M897" s="357"/>
      <c r="N897" s="357"/>
      <c r="O897" s="357"/>
      <c r="P897" s="357"/>
      <c r="Q897" s="357"/>
      <c r="R897" s="357"/>
      <c r="S897" s="357"/>
      <c r="T897" s="357"/>
      <c r="U897" s="357"/>
      <c r="V897" s="357"/>
      <c r="W897" s="357"/>
      <c r="X897" s="357"/>
      <c r="Y897" s="357"/>
      <c r="Z897" s="357"/>
    </row>
    <row r="898" ht="12.75" customHeight="1">
      <c r="A898" s="357"/>
      <c r="B898" s="357"/>
      <c r="C898" s="357"/>
      <c r="D898" s="357"/>
      <c r="E898" s="357"/>
      <c r="F898" s="357"/>
      <c r="G898" s="357"/>
      <c r="H898" s="357"/>
      <c r="I898" s="357"/>
      <c r="J898" s="357"/>
      <c r="K898" s="357"/>
      <c r="L898" s="357"/>
      <c r="M898" s="357"/>
      <c r="N898" s="357"/>
      <c r="O898" s="357"/>
      <c r="P898" s="357"/>
      <c r="Q898" s="357"/>
      <c r="R898" s="357"/>
      <c r="S898" s="357"/>
      <c r="T898" s="357"/>
      <c r="U898" s="357"/>
      <c r="V898" s="357"/>
      <c r="W898" s="357"/>
      <c r="X898" s="357"/>
      <c r="Y898" s="357"/>
      <c r="Z898" s="357"/>
    </row>
    <row r="899" ht="12.75" customHeight="1">
      <c r="A899" s="357"/>
      <c r="B899" s="357"/>
      <c r="C899" s="357"/>
      <c r="D899" s="357"/>
      <c r="E899" s="357"/>
      <c r="F899" s="357"/>
      <c r="G899" s="357"/>
      <c r="H899" s="357"/>
      <c r="I899" s="357"/>
      <c r="J899" s="357"/>
      <c r="K899" s="357"/>
      <c r="L899" s="357"/>
      <c r="M899" s="357"/>
      <c r="N899" s="357"/>
      <c r="O899" s="357"/>
      <c r="P899" s="357"/>
      <c r="Q899" s="357"/>
      <c r="R899" s="357"/>
      <c r="S899" s="357"/>
      <c r="T899" s="357"/>
      <c r="U899" s="357"/>
      <c r="V899" s="357"/>
      <c r="W899" s="357"/>
      <c r="X899" s="357"/>
      <c r="Y899" s="357"/>
      <c r="Z899" s="357"/>
    </row>
    <row r="900" ht="12.75" customHeight="1">
      <c r="A900" s="357"/>
      <c r="B900" s="357"/>
      <c r="C900" s="357"/>
      <c r="D900" s="357"/>
      <c r="E900" s="357"/>
      <c r="F900" s="357"/>
      <c r="G900" s="357"/>
      <c r="H900" s="357"/>
      <c r="I900" s="357"/>
      <c r="J900" s="357"/>
      <c r="K900" s="357"/>
      <c r="L900" s="357"/>
      <c r="M900" s="357"/>
      <c r="N900" s="357"/>
      <c r="O900" s="357"/>
      <c r="P900" s="357"/>
      <c r="Q900" s="357"/>
      <c r="R900" s="357"/>
      <c r="S900" s="357"/>
      <c r="T900" s="357"/>
      <c r="U900" s="357"/>
      <c r="V900" s="357"/>
      <c r="W900" s="357"/>
      <c r="X900" s="357"/>
      <c r="Y900" s="357"/>
      <c r="Z900" s="357"/>
    </row>
    <row r="901" ht="12.75" customHeight="1">
      <c r="A901" s="357"/>
      <c r="B901" s="357"/>
      <c r="C901" s="357"/>
      <c r="D901" s="357"/>
      <c r="E901" s="357"/>
      <c r="F901" s="357"/>
      <c r="G901" s="357"/>
      <c r="H901" s="357"/>
      <c r="I901" s="357"/>
      <c r="J901" s="357"/>
      <c r="K901" s="357"/>
      <c r="L901" s="357"/>
      <c r="M901" s="357"/>
      <c r="N901" s="357"/>
      <c r="O901" s="357"/>
      <c r="P901" s="357"/>
      <c r="Q901" s="357"/>
      <c r="R901" s="357"/>
      <c r="S901" s="357"/>
      <c r="T901" s="357"/>
      <c r="U901" s="357"/>
      <c r="V901" s="357"/>
      <c r="W901" s="357"/>
      <c r="X901" s="357"/>
      <c r="Y901" s="357"/>
      <c r="Z901" s="357"/>
    </row>
    <row r="902" ht="12.75" customHeight="1">
      <c r="A902" s="357"/>
      <c r="B902" s="357"/>
      <c r="C902" s="357"/>
      <c r="D902" s="357"/>
      <c r="E902" s="357"/>
      <c r="F902" s="357"/>
      <c r="G902" s="357"/>
      <c r="H902" s="357"/>
      <c r="I902" s="357"/>
      <c r="J902" s="357"/>
      <c r="K902" s="357"/>
      <c r="L902" s="357"/>
      <c r="M902" s="357"/>
      <c r="N902" s="357"/>
      <c r="O902" s="357"/>
      <c r="P902" s="357"/>
      <c r="Q902" s="357"/>
      <c r="R902" s="357"/>
      <c r="S902" s="357"/>
      <c r="T902" s="357"/>
      <c r="U902" s="357"/>
      <c r="V902" s="357"/>
      <c r="W902" s="357"/>
      <c r="X902" s="357"/>
      <c r="Y902" s="357"/>
      <c r="Z902" s="357"/>
    </row>
    <row r="903" ht="12.75" customHeight="1">
      <c r="A903" s="357"/>
      <c r="B903" s="357"/>
      <c r="C903" s="357"/>
      <c r="D903" s="357"/>
      <c r="E903" s="357"/>
      <c r="F903" s="357"/>
      <c r="G903" s="357"/>
      <c r="H903" s="357"/>
      <c r="I903" s="357"/>
      <c r="J903" s="357"/>
      <c r="K903" s="357"/>
      <c r="L903" s="357"/>
      <c r="M903" s="357"/>
      <c r="N903" s="357"/>
      <c r="O903" s="357"/>
      <c r="P903" s="357"/>
      <c r="Q903" s="357"/>
      <c r="R903" s="357"/>
      <c r="S903" s="357"/>
      <c r="T903" s="357"/>
      <c r="U903" s="357"/>
      <c r="V903" s="357"/>
      <c r="W903" s="357"/>
      <c r="X903" s="357"/>
      <c r="Y903" s="357"/>
      <c r="Z903" s="357"/>
    </row>
    <row r="904" ht="12.75" customHeight="1">
      <c r="A904" s="357"/>
      <c r="B904" s="357"/>
      <c r="C904" s="357"/>
      <c r="D904" s="357"/>
      <c r="E904" s="357"/>
      <c r="F904" s="357"/>
      <c r="G904" s="357"/>
      <c r="H904" s="357"/>
      <c r="I904" s="357"/>
      <c r="J904" s="357"/>
      <c r="K904" s="357"/>
      <c r="L904" s="357"/>
      <c r="M904" s="357"/>
      <c r="N904" s="357"/>
      <c r="O904" s="357"/>
      <c r="P904" s="357"/>
      <c r="Q904" s="357"/>
      <c r="R904" s="357"/>
      <c r="S904" s="357"/>
      <c r="T904" s="357"/>
      <c r="U904" s="357"/>
      <c r="V904" s="357"/>
      <c r="W904" s="357"/>
      <c r="X904" s="357"/>
      <c r="Y904" s="357"/>
      <c r="Z904" s="357"/>
    </row>
    <row r="905" ht="12.75" customHeight="1">
      <c r="A905" s="357"/>
      <c r="B905" s="357"/>
      <c r="C905" s="357"/>
      <c r="D905" s="357"/>
      <c r="E905" s="357"/>
      <c r="F905" s="357"/>
      <c r="G905" s="357"/>
      <c r="H905" s="357"/>
      <c r="I905" s="357"/>
      <c r="J905" s="357"/>
      <c r="K905" s="357"/>
      <c r="L905" s="357"/>
      <c r="M905" s="357"/>
      <c r="N905" s="357"/>
      <c r="O905" s="357"/>
      <c r="P905" s="357"/>
      <c r="Q905" s="357"/>
      <c r="R905" s="357"/>
      <c r="S905" s="357"/>
      <c r="T905" s="357"/>
      <c r="U905" s="357"/>
      <c r="V905" s="357"/>
      <c r="W905" s="357"/>
      <c r="X905" s="357"/>
      <c r="Y905" s="357"/>
      <c r="Z905" s="357"/>
    </row>
    <row r="906" ht="12.75" customHeight="1">
      <c r="A906" s="357"/>
      <c r="B906" s="357"/>
      <c r="C906" s="357"/>
      <c r="D906" s="357"/>
      <c r="E906" s="357"/>
      <c r="F906" s="357"/>
      <c r="G906" s="357"/>
      <c r="H906" s="357"/>
      <c r="I906" s="357"/>
      <c r="J906" s="357"/>
      <c r="K906" s="357"/>
      <c r="L906" s="357"/>
      <c r="M906" s="357"/>
      <c r="N906" s="357"/>
      <c r="O906" s="357"/>
      <c r="P906" s="357"/>
      <c r="Q906" s="357"/>
      <c r="R906" s="357"/>
      <c r="S906" s="357"/>
      <c r="T906" s="357"/>
      <c r="U906" s="357"/>
      <c r="V906" s="357"/>
      <c r="W906" s="357"/>
      <c r="X906" s="357"/>
      <c r="Y906" s="357"/>
      <c r="Z906" s="357"/>
    </row>
    <row r="907" ht="12.75" customHeight="1">
      <c r="A907" s="357"/>
      <c r="B907" s="357"/>
      <c r="C907" s="357"/>
      <c r="D907" s="357"/>
      <c r="E907" s="357"/>
      <c r="F907" s="357"/>
      <c r="G907" s="357"/>
      <c r="H907" s="357"/>
      <c r="I907" s="357"/>
      <c r="J907" s="357"/>
      <c r="K907" s="357"/>
      <c r="L907" s="357"/>
      <c r="M907" s="357"/>
      <c r="N907" s="357"/>
      <c r="O907" s="357"/>
      <c r="P907" s="357"/>
      <c r="Q907" s="357"/>
      <c r="R907" s="357"/>
      <c r="S907" s="357"/>
      <c r="T907" s="357"/>
      <c r="U907" s="357"/>
      <c r="V907" s="357"/>
      <c r="W907" s="357"/>
      <c r="X907" s="357"/>
      <c r="Y907" s="357"/>
      <c r="Z907" s="357"/>
    </row>
    <row r="908" ht="12.75" customHeight="1">
      <c r="A908" s="357"/>
      <c r="B908" s="357"/>
      <c r="C908" s="357"/>
      <c r="D908" s="357"/>
      <c r="E908" s="357"/>
      <c r="F908" s="357"/>
      <c r="G908" s="357"/>
      <c r="H908" s="357"/>
      <c r="I908" s="357"/>
      <c r="J908" s="357"/>
      <c r="K908" s="357"/>
      <c r="L908" s="357"/>
      <c r="M908" s="357"/>
      <c r="N908" s="357"/>
      <c r="O908" s="357"/>
      <c r="P908" s="357"/>
      <c r="Q908" s="357"/>
      <c r="R908" s="357"/>
      <c r="S908" s="357"/>
      <c r="T908" s="357"/>
      <c r="U908" s="357"/>
      <c r="V908" s="357"/>
      <c r="W908" s="357"/>
      <c r="X908" s="357"/>
      <c r="Y908" s="357"/>
      <c r="Z908" s="357"/>
    </row>
    <row r="909" ht="12.75" customHeight="1">
      <c r="A909" s="357"/>
      <c r="B909" s="357"/>
      <c r="C909" s="357"/>
      <c r="D909" s="357"/>
      <c r="E909" s="357"/>
      <c r="F909" s="357"/>
      <c r="G909" s="357"/>
      <c r="H909" s="357"/>
      <c r="I909" s="357"/>
      <c r="J909" s="357"/>
      <c r="K909" s="357"/>
      <c r="L909" s="357"/>
      <c r="M909" s="357"/>
      <c r="N909" s="357"/>
      <c r="O909" s="357"/>
      <c r="P909" s="357"/>
      <c r="Q909" s="357"/>
      <c r="R909" s="357"/>
      <c r="S909" s="357"/>
      <c r="T909" s="357"/>
      <c r="U909" s="357"/>
      <c r="V909" s="357"/>
      <c r="W909" s="357"/>
      <c r="X909" s="357"/>
      <c r="Y909" s="357"/>
      <c r="Z909" s="357"/>
    </row>
    <row r="910" ht="12.75" customHeight="1">
      <c r="A910" s="357"/>
      <c r="B910" s="357"/>
      <c r="C910" s="357"/>
      <c r="D910" s="357"/>
      <c r="E910" s="357"/>
      <c r="F910" s="357"/>
      <c r="G910" s="357"/>
      <c r="H910" s="357"/>
      <c r="I910" s="357"/>
      <c r="J910" s="357"/>
      <c r="K910" s="357"/>
      <c r="L910" s="357"/>
      <c r="M910" s="357"/>
      <c r="N910" s="357"/>
      <c r="O910" s="357"/>
      <c r="P910" s="357"/>
      <c r="Q910" s="357"/>
      <c r="R910" s="357"/>
      <c r="S910" s="357"/>
      <c r="T910" s="357"/>
      <c r="U910" s="357"/>
      <c r="V910" s="357"/>
      <c r="W910" s="357"/>
      <c r="X910" s="357"/>
      <c r="Y910" s="357"/>
      <c r="Z910" s="357"/>
    </row>
    <row r="911" ht="12.75" customHeight="1">
      <c r="A911" s="357"/>
      <c r="B911" s="357"/>
      <c r="C911" s="357"/>
      <c r="D911" s="357"/>
      <c r="E911" s="357"/>
      <c r="F911" s="357"/>
      <c r="G911" s="357"/>
      <c r="H911" s="357"/>
      <c r="I911" s="357"/>
      <c r="J911" s="357"/>
      <c r="K911" s="357"/>
      <c r="L911" s="357"/>
      <c r="M911" s="357"/>
      <c r="N911" s="357"/>
      <c r="O911" s="357"/>
      <c r="P911" s="357"/>
      <c r="Q911" s="357"/>
      <c r="R911" s="357"/>
      <c r="S911" s="357"/>
      <c r="T911" s="357"/>
      <c r="U911" s="357"/>
      <c r="V911" s="357"/>
      <c r="W911" s="357"/>
      <c r="X911" s="357"/>
      <c r="Y911" s="357"/>
      <c r="Z911" s="357"/>
    </row>
    <row r="912" ht="12.75" customHeight="1">
      <c r="A912" s="357"/>
      <c r="B912" s="357"/>
      <c r="C912" s="357"/>
      <c r="D912" s="357"/>
      <c r="E912" s="357"/>
      <c r="F912" s="357"/>
      <c r="G912" s="357"/>
      <c r="H912" s="357"/>
      <c r="I912" s="357"/>
      <c r="J912" s="357"/>
      <c r="K912" s="357"/>
      <c r="L912" s="357"/>
      <c r="M912" s="357"/>
      <c r="N912" s="357"/>
      <c r="O912" s="357"/>
      <c r="P912" s="357"/>
      <c r="Q912" s="357"/>
      <c r="R912" s="357"/>
      <c r="S912" s="357"/>
      <c r="T912" s="357"/>
      <c r="U912" s="357"/>
      <c r="V912" s="357"/>
      <c r="W912" s="357"/>
      <c r="X912" s="357"/>
      <c r="Y912" s="357"/>
      <c r="Z912" s="357"/>
    </row>
    <row r="913" ht="12.75" customHeight="1">
      <c r="A913" s="357"/>
      <c r="B913" s="357"/>
      <c r="C913" s="357"/>
      <c r="D913" s="357"/>
      <c r="E913" s="357"/>
      <c r="F913" s="357"/>
      <c r="G913" s="357"/>
      <c r="H913" s="357"/>
      <c r="I913" s="357"/>
      <c r="J913" s="357"/>
      <c r="K913" s="357"/>
      <c r="L913" s="357"/>
      <c r="M913" s="357"/>
      <c r="N913" s="357"/>
      <c r="O913" s="357"/>
      <c r="P913" s="357"/>
      <c r="Q913" s="357"/>
      <c r="R913" s="357"/>
      <c r="S913" s="357"/>
      <c r="T913" s="357"/>
      <c r="U913" s="357"/>
      <c r="V913" s="357"/>
      <c r="W913" s="357"/>
      <c r="X913" s="357"/>
      <c r="Y913" s="357"/>
      <c r="Z913" s="357"/>
    </row>
    <row r="914" ht="12.75" customHeight="1">
      <c r="A914" s="357"/>
      <c r="B914" s="357"/>
      <c r="C914" s="357"/>
      <c r="D914" s="357"/>
      <c r="E914" s="357"/>
      <c r="F914" s="357"/>
      <c r="G914" s="357"/>
      <c r="H914" s="357"/>
      <c r="I914" s="357"/>
      <c r="J914" s="357"/>
      <c r="K914" s="357"/>
      <c r="L914" s="357"/>
      <c r="M914" s="357"/>
      <c r="N914" s="357"/>
      <c r="O914" s="357"/>
      <c r="P914" s="357"/>
      <c r="Q914" s="357"/>
      <c r="R914" s="357"/>
      <c r="S914" s="357"/>
      <c r="T914" s="357"/>
      <c r="U914" s="357"/>
      <c r="V914" s="357"/>
      <c r="W914" s="357"/>
      <c r="X914" s="357"/>
      <c r="Y914" s="357"/>
      <c r="Z914" s="357"/>
    </row>
    <row r="915" ht="12.75" customHeight="1">
      <c r="A915" s="357"/>
      <c r="B915" s="357"/>
      <c r="C915" s="357"/>
      <c r="D915" s="357"/>
      <c r="E915" s="357"/>
      <c r="F915" s="357"/>
      <c r="G915" s="357"/>
      <c r="H915" s="357"/>
      <c r="I915" s="357"/>
      <c r="J915" s="357"/>
      <c r="K915" s="357"/>
      <c r="L915" s="357"/>
      <c r="M915" s="357"/>
      <c r="N915" s="357"/>
      <c r="O915" s="357"/>
      <c r="P915" s="357"/>
      <c r="Q915" s="357"/>
      <c r="R915" s="357"/>
      <c r="S915" s="357"/>
      <c r="T915" s="357"/>
      <c r="U915" s="357"/>
      <c r="V915" s="357"/>
      <c r="W915" s="357"/>
      <c r="X915" s="357"/>
      <c r="Y915" s="357"/>
      <c r="Z915" s="357"/>
    </row>
    <row r="916" ht="12.75" customHeight="1">
      <c r="A916" s="357"/>
      <c r="B916" s="357"/>
      <c r="C916" s="357"/>
      <c r="D916" s="357"/>
      <c r="E916" s="357"/>
      <c r="F916" s="357"/>
      <c r="G916" s="357"/>
      <c r="H916" s="357"/>
      <c r="I916" s="357"/>
      <c r="J916" s="357"/>
      <c r="K916" s="357"/>
      <c r="L916" s="357"/>
      <c r="M916" s="357"/>
      <c r="N916" s="357"/>
      <c r="O916" s="357"/>
      <c r="P916" s="357"/>
      <c r="Q916" s="357"/>
      <c r="R916" s="357"/>
      <c r="S916" s="357"/>
      <c r="T916" s="357"/>
      <c r="U916" s="357"/>
      <c r="V916" s="357"/>
      <c r="W916" s="357"/>
      <c r="X916" s="357"/>
      <c r="Y916" s="357"/>
      <c r="Z916" s="357"/>
    </row>
    <row r="917" ht="12.75" customHeight="1">
      <c r="A917" s="357"/>
      <c r="B917" s="357"/>
      <c r="C917" s="357"/>
      <c r="D917" s="357"/>
      <c r="E917" s="357"/>
      <c r="F917" s="357"/>
      <c r="G917" s="357"/>
      <c r="H917" s="357"/>
      <c r="I917" s="357"/>
      <c r="J917" s="357"/>
      <c r="K917" s="357"/>
      <c r="L917" s="357"/>
      <c r="M917" s="357"/>
      <c r="N917" s="357"/>
      <c r="O917" s="357"/>
      <c r="P917" s="357"/>
      <c r="Q917" s="357"/>
      <c r="R917" s="357"/>
      <c r="S917" s="357"/>
      <c r="T917" s="357"/>
      <c r="U917" s="357"/>
      <c r="V917" s="357"/>
      <c r="W917" s="357"/>
      <c r="X917" s="357"/>
      <c r="Y917" s="357"/>
      <c r="Z917" s="357"/>
    </row>
    <row r="918" ht="12.75" customHeight="1">
      <c r="A918" s="357"/>
      <c r="B918" s="357"/>
      <c r="C918" s="357"/>
      <c r="D918" s="357"/>
      <c r="E918" s="357"/>
      <c r="F918" s="357"/>
      <c r="G918" s="357"/>
      <c r="H918" s="357"/>
      <c r="I918" s="357"/>
      <c r="J918" s="357"/>
      <c r="K918" s="357"/>
      <c r="L918" s="357"/>
      <c r="M918" s="357"/>
      <c r="N918" s="357"/>
      <c r="O918" s="357"/>
      <c r="P918" s="357"/>
      <c r="Q918" s="357"/>
      <c r="R918" s="357"/>
      <c r="S918" s="357"/>
      <c r="T918" s="357"/>
      <c r="U918" s="357"/>
      <c r="V918" s="357"/>
      <c r="W918" s="357"/>
      <c r="X918" s="357"/>
      <c r="Y918" s="357"/>
      <c r="Z918" s="357"/>
    </row>
    <row r="919" ht="12.75" customHeight="1">
      <c r="A919" s="357"/>
      <c r="B919" s="357"/>
      <c r="C919" s="357"/>
      <c r="D919" s="357"/>
      <c r="E919" s="357"/>
      <c r="F919" s="357"/>
      <c r="G919" s="357"/>
      <c r="H919" s="357"/>
      <c r="I919" s="357"/>
      <c r="J919" s="357"/>
      <c r="K919" s="357"/>
      <c r="L919" s="357"/>
      <c r="M919" s="357"/>
      <c r="N919" s="357"/>
      <c r="O919" s="357"/>
      <c r="P919" s="357"/>
      <c r="Q919" s="357"/>
      <c r="R919" s="357"/>
      <c r="S919" s="357"/>
      <c r="T919" s="357"/>
      <c r="U919" s="357"/>
      <c r="V919" s="357"/>
      <c r="W919" s="357"/>
      <c r="X919" s="357"/>
      <c r="Y919" s="357"/>
      <c r="Z919" s="357"/>
    </row>
    <row r="920" ht="12.75" customHeight="1">
      <c r="A920" s="357"/>
      <c r="B920" s="357"/>
      <c r="C920" s="357"/>
      <c r="D920" s="357"/>
      <c r="E920" s="357"/>
      <c r="F920" s="357"/>
      <c r="G920" s="357"/>
      <c r="H920" s="357"/>
      <c r="I920" s="357"/>
      <c r="J920" s="357"/>
      <c r="K920" s="357"/>
      <c r="L920" s="357"/>
      <c r="M920" s="357"/>
      <c r="N920" s="357"/>
      <c r="O920" s="357"/>
      <c r="P920" s="357"/>
      <c r="Q920" s="357"/>
      <c r="R920" s="357"/>
      <c r="S920" s="357"/>
      <c r="T920" s="357"/>
      <c r="U920" s="357"/>
      <c r="V920" s="357"/>
      <c r="W920" s="357"/>
      <c r="X920" s="357"/>
      <c r="Y920" s="357"/>
      <c r="Z920" s="357"/>
    </row>
    <row r="921" ht="12.75" customHeight="1">
      <c r="A921" s="357"/>
      <c r="B921" s="357"/>
      <c r="C921" s="357"/>
      <c r="D921" s="357"/>
      <c r="E921" s="357"/>
      <c r="F921" s="357"/>
      <c r="G921" s="357"/>
      <c r="H921" s="357"/>
      <c r="I921" s="357"/>
      <c r="J921" s="357"/>
      <c r="K921" s="357"/>
      <c r="L921" s="357"/>
      <c r="M921" s="357"/>
      <c r="N921" s="357"/>
      <c r="O921" s="357"/>
      <c r="P921" s="357"/>
      <c r="Q921" s="357"/>
      <c r="R921" s="357"/>
      <c r="S921" s="357"/>
      <c r="T921" s="357"/>
      <c r="U921" s="357"/>
      <c r="V921" s="357"/>
      <c r="W921" s="357"/>
      <c r="X921" s="357"/>
      <c r="Y921" s="357"/>
      <c r="Z921" s="357"/>
    </row>
    <row r="922" ht="12.75" customHeight="1">
      <c r="A922" s="357"/>
      <c r="B922" s="357"/>
      <c r="C922" s="357"/>
      <c r="D922" s="357"/>
      <c r="E922" s="357"/>
      <c r="F922" s="357"/>
      <c r="G922" s="357"/>
      <c r="H922" s="357"/>
      <c r="I922" s="357"/>
      <c r="J922" s="357"/>
      <c r="K922" s="357"/>
      <c r="L922" s="357"/>
      <c r="M922" s="357"/>
      <c r="N922" s="357"/>
      <c r="O922" s="357"/>
      <c r="P922" s="357"/>
      <c r="Q922" s="357"/>
      <c r="R922" s="357"/>
      <c r="S922" s="357"/>
      <c r="T922" s="357"/>
      <c r="U922" s="357"/>
      <c r="V922" s="357"/>
      <c r="W922" s="357"/>
      <c r="X922" s="357"/>
      <c r="Y922" s="357"/>
      <c r="Z922" s="357"/>
    </row>
    <row r="923" ht="12.75" customHeight="1">
      <c r="A923" s="357"/>
      <c r="B923" s="357"/>
      <c r="C923" s="357"/>
      <c r="D923" s="357"/>
      <c r="E923" s="357"/>
      <c r="F923" s="357"/>
      <c r="G923" s="357"/>
      <c r="H923" s="357"/>
      <c r="I923" s="357"/>
      <c r="J923" s="357"/>
      <c r="K923" s="357"/>
      <c r="L923" s="357"/>
      <c r="M923" s="357"/>
      <c r="N923" s="357"/>
      <c r="O923" s="357"/>
      <c r="P923" s="357"/>
      <c r="Q923" s="357"/>
      <c r="R923" s="357"/>
      <c r="S923" s="357"/>
      <c r="T923" s="357"/>
      <c r="U923" s="357"/>
      <c r="V923" s="357"/>
      <c r="W923" s="357"/>
      <c r="X923" s="357"/>
      <c r="Y923" s="357"/>
      <c r="Z923" s="357"/>
    </row>
    <row r="924" ht="12.75" customHeight="1">
      <c r="A924" s="357"/>
      <c r="B924" s="357"/>
      <c r="C924" s="357"/>
      <c r="D924" s="357"/>
      <c r="E924" s="357"/>
      <c r="F924" s="357"/>
      <c r="G924" s="357"/>
      <c r="H924" s="357"/>
      <c r="I924" s="357"/>
      <c r="J924" s="357"/>
      <c r="K924" s="357"/>
      <c r="L924" s="357"/>
      <c r="M924" s="357"/>
      <c r="N924" s="357"/>
      <c r="O924" s="357"/>
      <c r="P924" s="357"/>
      <c r="Q924" s="357"/>
      <c r="R924" s="357"/>
      <c r="S924" s="357"/>
      <c r="T924" s="357"/>
      <c r="U924" s="357"/>
      <c r="V924" s="357"/>
      <c r="W924" s="357"/>
      <c r="X924" s="357"/>
      <c r="Y924" s="357"/>
      <c r="Z924" s="357"/>
    </row>
    <row r="925" ht="12.75" customHeight="1">
      <c r="A925" s="357"/>
      <c r="B925" s="357"/>
      <c r="C925" s="357"/>
      <c r="D925" s="357"/>
      <c r="E925" s="357"/>
      <c r="F925" s="357"/>
      <c r="G925" s="357"/>
      <c r="H925" s="357"/>
      <c r="I925" s="357"/>
      <c r="J925" s="357"/>
      <c r="K925" s="357"/>
      <c r="L925" s="357"/>
      <c r="M925" s="357"/>
      <c r="N925" s="357"/>
      <c r="O925" s="357"/>
      <c r="P925" s="357"/>
      <c r="Q925" s="357"/>
      <c r="R925" s="357"/>
      <c r="S925" s="357"/>
      <c r="T925" s="357"/>
      <c r="U925" s="357"/>
      <c r="V925" s="357"/>
      <c r="W925" s="357"/>
      <c r="X925" s="357"/>
      <c r="Y925" s="357"/>
      <c r="Z925" s="357"/>
    </row>
    <row r="926" ht="12.75" customHeight="1">
      <c r="A926" s="357"/>
      <c r="B926" s="357"/>
      <c r="C926" s="357"/>
      <c r="D926" s="357"/>
      <c r="E926" s="357"/>
      <c r="F926" s="357"/>
      <c r="G926" s="357"/>
      <c r="H926" s="357"/>
      <c r="I926" s="357"/>
      <c r="J926" s="357"/>
      <c r="K926" s="357"/>
      <c r="L926" s="357"/>
      <c r="M926" s="357"/>
      <c r="N926" s="357"/>
      <c r="O926" s="357"/>
      <c r="P926" s="357"/>
      <c r="Q926" s="357"/>
      <c r="R926" s="357"/>
      <c r="S926" s="357"/>
      <c r="T926" s="357"/>
      <c r="U926" s="357"/>
      <c r="V926" s="357"/>
      <c r="W926" s="357"/>
      <c r="X926" s="357"/>
      <c r="Y926" s="357"/>
      <c r="Z926" s="357"/>
    </row>
    <row r="927" ht="12.75" customHeight="1">
      <c r="A927" s="357"/>
      <c r="B927" s="357"/>
      <c r="C927" s="357"/>
      <c r="D927" s="357"/>
      <c r="E927" s="357"/>
      <c r="F927" s="357"/>
      <c r="G927" s="357"/>
      <c r="H927" s="357"/>
      <c r="I927" s="357"/>
      <c r="J927" s="357"/>
      <c r="K927" s="357"/>
      <c r="L927" s="357"/>
      <c r="M927" s="357"/>
      <c r="N927" s="357"/>
      <c r="O927" s="357"/>
      <c r="P927" s="357"/>
      <c r="Q927" s="357"/>
      <c r="R927" s="357"/>
      <c r="S927" s="357"/>
      <c r="T927" s="357"/>
      <c r="U927" s="357"/>
      <c r="V927" s="357"/>
      <c r="W927" s="357"/>
      <c r="X927" s="357"/>
      <c r="Y927" s="357"/>
      <c r="Z927" s="357"/>
    </row>
    <row r="928" ht="12.75" customHeight="1">
      <c r="A928" s="357"/>
      <c r="B928" s="357"/>
      <c r="C928" s="357"/>
      <c r="D928" s="357"/>
      <c r="E928" s="357"/>
      <c r="F928" s="357"/>
      <c r="G928" s="357"/>
      <c r="H928" s="357"/>
      <c r="I928" s="357"/>
      <c r="J928" s="357"/>
      <c r="K928" s="357"/>
      <c r="L928" s="357"/>
      <c r="M928" s="357"/>
      <c r="N928" s="357"/>
      <c r="O928" s="357"/>
      <c r="P928" s="357"/>
      <c r="Q928" s="357"/>
      <c r="R928" s="357"/>
      <c r="S928" s="357"/>
      <c r="T928" s="357"/>
      <c r="U928" s="357"/>
      <c r="V928" s="357"/>
      <c r="W928" s="357"/>
      <c r="X928" s="357"/>
      <c r="Y928" s="357"/>
      <c r="Z928" s="357"/>
    </row>
    <row r="929" ht="12.75" customHeight="1">
      <c r="A929" s="357"/>
      <c r="B929" s="357"/>
      <c r="C929" s="357"/>
      <c r="D929" s="357"/>
      <c r="E929" s="357"/>
      <c r="F929" s="357"/>
      <c r="G929" s="357"/>
      <c r="H929" s="357"/>
      <c r="I929" s="357"/>
      <c r="J929" s="357"/>
      <c r="K929" s="357"/>
      <c r="L929" s="357"/>
      <c r="M929" s="357"/>
      <c r="N929" s="357"/>
      <c r="O929" s="357"/>
      <c r="P929" s="357"/>
      <c r="Q929" s="357"/>
      <c r="R929" s="357"/>
      <c r="S929" s="357"/>
      <c r="T929" s="357"/>
      <c r="U929" s="357"/>
      <c r="V929" s="357"/>
      <c r="W929" s="357"/>
      <c r="X929" s="357"/>
      <c r="Y929" s="357"/>
      <c r="Z929" s="357"/>
    </row>
    <row r="930" ht="12.75" customHeight="1">
      <c r="A930" s="357"/>
      <c r="B930" s="357"/>
      <c r="C930" s="357"/>
      <c r="D930" s="357"/>
      <c r="E930" s="357"/>
      <c r="F930" s="357"/>
      <c r="G930" s="357"/>
      <c r="H930" s="357"/>
      <c r="I930" s="357"/>
      <c r="J930" s="357"/>
      <c r="K930" s="357"/>
      <c r="L930" s="357"/>
      <c r="M930" s="357"/>
      <c r="N930" s="357"/>
      <c r="O930" s="357"/>
      <c r="P930" s="357"/>
      <c r="Q930" s="357"/>
      <c r="R930" s="357"/>
      <c r="S930" s="357"/>
      <c r="T930" s="357"/>
      <c r="U930" s="357"/>
      <c r="V930" s="357"/>
      <c r="W930" s="357"/>
      <c r="X930" s="357"/>
      <c r="Y930" s="357"/>
      <c r="Z930" s="357"/>
    </row>
    <row r="931" ht="12.75" customHeight="1">
      <c r="A931" s="357"/>
      <c r="B931" s="357"/>
      <c r="C931" s="357"/>
      <c r="D931" s="357"/>
      <c r="E931" s="357"/>
      <c r="F931" s="357"/>
      <c r="G931" s="357"/>
      <c r="H931" s="357"/>
      <c r="I931" s="357"/>
      <c r="J931" s="357"/>
      <c r="K931" s="357"/>
      <c r="L931" s="357"/>
      <c r="M931" s="357"/>
      <c r="N931" s="357"/>
      <c r="O931" s="357"/>
      <c r="P931" s="357"/>
      <c r="Q931" s="357"/>
      <c r="R931" s="357"/>
      <c r="S931" s="357"/>
      <c r="T931" s="357"/>
      <c r="U931" s="357"/>
      <c r="V931" s="357"/>
      <c r="W931" s="357"/>
      <c r="X931" s="357"/>
      <c r="Y931" s="357"/>
      <c r="Z931" s="357"/>
    </row>
    <row r="932" ht="12.75" customHeight="1">
      <c r="A932" s="357"/>
      <c r="B932" s="357"/>
      <c r="C932" s="357"/>
      <c r="D932" s="357"/>
      <c r="E932" s="357"/>
      <c r="F932" s="357"/>
      <c r="G932" s="357"/>
      <c r="H932" s="357"/>
      <c r="I932" s="357"/>
      <c r="J932" s="357"/>
      <c r="K932" s="357"/>
      <c r="L932" s="357"/>
      <c r="M932" s="357"/>
      <c r="N932" s="357"/>
      <c r="O932" s="357"/>
      <c r="P932" s="357"/>
      <c r="Q932" s="357"/>
      <c r="R932" s="357"/>
      <c r="S932" s="357"/>
      <c r="T932" s="357"/>
      <c r="U932" s="357"/>
      <c r="V932" s="357"/>
      <c r="W932" s="357"/>
      <c r="X932" s="357"/>
      <c r="Y932" s="357"/>
      <c r="Z932" s="357"/>
    </row>
    <row r="933" ht="12.75" customHeight="1">
      <c r="A933" s="357"/>
      <c r="B933" s="357"/>
      <c r="C933" s="357"/>
      <c r="D933" s="357"/>
      <c r="E933" s="357"/>
      <c r="F933" s="357"/>
      <c r="G933" s="357"/>
      <c r="H933" s="357"/>
      <c r="I933" s="357"/>
      <c r="J933" s="357"/>
      <c r="K933" s="357"/>
      <c r="L933" s="357"/>
      <c r="M933" s="357"/>
      <c r="N933" s="357"/>
      <c r="O933" s="357"/>
      <c r="P933" s="357"/>
      <c r="Q933" s="357"/>
      <c r="R933" s="357"/>
      <c r="S933" s="357"/>
      <c r="T933" s="357"/>
      <c r="U933" s="357"/>
      <c r="V933" s="357"/>
      <c r="W933" s="357"/>
      <c r="X933" s="357"/>
      <c r="Y933" s="357"/>
      <c r="Z933" s="357"/>
    </row>
    <row r="934" ht="12.75" customHeight="1">
      <c r="A934" s="357"/>
      <c r="B934" s="357"/>
      <c r="C934" s="357"/>
      <c r="D934" s="357"/>
      <c r="E934" s="357"/>
      <c r="F934" s="357"/>
      <c r="G934" s="357"/>
      <c r="H934" s="357"/>
      <c r="I934" s="357"/>
      <c r="J934" s="357"/>
      <c r="K934" s="357"/>
      <c r="L934" s="357"/>
      <c r="M934" s="357"/>
      <c r="N934" s="357"/>
      <c r="O934" s="357"/>
      <c r="P934" s="357"/>
      <c r="Q934" s="357"/>
      <c r="R934" s="357"/>
      <c r="S934" s="357"/>
      <c r="T934" s="357"/>
      <c r="U934" s="357"/>
      <c r="V934" s="357"/>
      <c r="W934" s="357"/>
      <c r="X934" s="357"/>
      <c r="Y934" s="357"/>
      <c r="Z934" s="357"/>
    </row>
    <row r="935" ht="12.75" customHeight="1">
      <c r="A935" s="357"/>
      <c r="B935" s="357"/>
      <c r="C935" s="357"/>
      <c r="D935" s="357"/>
      <c r="E935" s="357"/>
      <c r="F935" s="357"/>
      <c r="G935" s="357"/>
      <c r="H935" s="357"/>
      <c r="I935" s="357"/>
      <c r="J935" s="357"/>
      <c r="K935" s="357"/>
      <c r="L935" s="357"/>
      <c r="M935" s="357"/>
      <c r="N935" s="357"/>
      <c r="O935" s="357"/>
      <c r="P935" s="357"/>
      <c r="Q935" s="357"/>
      <c r="R935" s="357"/>
      <c r="S935" s="357"/>
      <c r="T935" s="357"/>
      <c r="U935" s="357"/>
      <c r="V935" s="357"/>
      <c r="W935" s="357"/>
      <c r="X935" s="357"/>
      <c r="Y935" s="357"/>
      <c r="Z935" s="357"/>
    </row>
    <row r="936" ht="12.75" customHeight="1">
      <c r="A936" s="357"/>
      <c r="B936" s="357"/>
      <c r="C936" s="357"/>
      <c r="D936" s="357"/>
      <c r="E936" s="357"/>
      <c r="F936" s="357"/>
      <c r="G936" s="357"/>
      <c r="H936" s="357"/>
      <c r="I936" s="357"/>
      <c r="J936" s="357"/>
      <c r="K936" s="357"/>
      <c r="L936" s="357"/>
      <c r="M936" s="357"/>
      <c r="N936" s="357"/>
      <c r="O936" s="357"/>
      <c r="P936" s="357"/>
      <c r="Q936" s="357"/>
      <c r="R936" s="357"/>
      <c r="S936" s="357"/>
      <c r="T936" s="357"/>
      <c r="U936" s="357"/>
      <c r="V936" s="357"/>
      <c r="W936" s="357"/>
      <c r="X936" s="357"/>
      <c r="Y936" s="357"/>
      <c r="Z936" s="357"/>
    </row>
    <row r="937" ht="12.75" customHeight="1">
      <c r="A937" s="357"/>
      <c r="B937" s="357"/>
      <c r="C937" s="357"/>
      <c r="D937" s="357"/>
      <c r="E937" s="357"/>
      <c r="F937" s="357"/>
      <c r="G937" s="357"/>
      <c r="H937" s="357"/>
      <c r="I937" s="357"/>
      <c r="J937" s="357"/>
      <c r="K937" s="357"/>
      <c r="L937" s="357"/>
      <c r="M937" s="357"/>
      <c r="N937" s="357"/>
      <c r="O937" s="357"/>
      <c r="P937" s="357"/>
      <c r="Q937" s="357"/>
      <c r="R937" s="357"/>
      <c r="S937" s="357"/>
      <c r="T937" s="357"/>
      <c r="U937" s="357"/>
      <c r="V937" s="357"/>
      <c r="W937" s="357"/>
      <c r="X937" s="357"/>
      <c r="Y937" s="357"/>
      <c r="Z937" s="357"/>
    </row>
    <row r="938" ht="12.75" customHeight="1">
      <c r="A938" s="357"/>
      <c r="B938" s="357"/>
      <c r="C938" s="357"/>
      <c r="D938" s="357"/>
      <c r="E938" s="357"/>
      <c r="F938" s="357"/>
      <c r="G938" s="357"/>
      <c r="H938" s="357"/>
      <c r="I938" s="357"/>
      <c r="J938" s="357"/>
      <c r="K938" s="357"/>
      <c r="L938" s="357"/>
      <c r="M938" s="357"/>
      <c r="N938" s="357"/>
      <c r="O938" s="357"/>
      <c r="P938" s="357"/>
      <c r="Q938" s="357"/>
      <c r="R938" s="357"/>
      <c r="S938" s="357"/>
      <c r="T938" s="357"/>
      <c r="U938" s="357"/>
      <c r="V938" s="357"/>
      <c r="W938" s="357"/>
      <c r="X938" s="357"/>
      <c r="Y938" s="357"/>
      <c r="Z938" s="357"/>
    </row>
    <row r="939" ht="12.75" customHeight="1">
      <c r="A939" s="357"/>
      <c r="B939" s="357"/>
      <c r="C939" s="357"/>
      <c r="D939" s="357"/>
      <c r="E939" s="357"/>
      <c r="F939" s="357"/>
      <c r="G939" s="357"/>
      <c r="H939" s="357"/>
      <c r="I939" s="357"/>
      <c r="J939" s="357"/>
      <c r="K939" s="357"/>
      <c r="L939" s="357"/>
      <c r="M939" s="357"/>
      <c r="N939" s="357"/>
      <c r="O939" s="357"/>
      <c r="P939" s="357"/>
      <c r="Q939" s="357"/>
      <c r="R939" s="357"/>
      <c r="S939" s="357"/>
      <c r="T939" s="357"/>
      <c r="U939" s="357"/>
      <c r="V939" s="357"/>
      <c r="W939" s="357"/>
      <c r="X939" s="357"/>
      <c r="Y939" s="357"/>
      <c r="Z939" s="357"/>
    </row>
    <row r="940" ht="12.75" customHeight="1">
      <c r="A940" s="357"/>
      <c r="B940" s="357"/>
      <c r="C940" s="357"/>
      <c r="D940" s="357"/>
      <c r="E940" s="357"/>
      <c r="F940" s="357"/>
      <c r="G940" s="357"/>
      <c r="H940" s="357"/>
      <c r="I940" s="357"/>
      <c r="J940" s="357"/>
      <c r="K940" s="357"/>
      <c r="L940" s="357"/>
      <c r="M940" s="357"/>
      <c r="N940" s="357"/>
      <c r="O940" s="357"/>
      <c r="P940" s="357"/>
      <c r="Q940" s="357"/>
      <c r="R940" s="357"/>
      <c r="S940" s="357"/>
      <c r="T940" s="357"/>
      <c r="U940" s="357"/>
      <c r="V940" s="357"/>
      <c r="W940" s="357"/>
      <c r="X940" s="357"/>
      <c r="Y940" s="357"/>
      <c r="Z940" s="357"/>
    </row>
    <row r="941" ht="12.75" customHeight="1">
      <c r="A941" s="357"/>
      <c r="B941" s="357"/>
      <c r="C941" s="357"/>
      <c r="D941" s="357"/>
      <c r="E941" s="357"/>
      <c r="F941" s="357"/>
      <c r="G941" s="357"/>
      <c r="H941" s="357"/>
      <c r="I941" s="357"/>
      <c r="J941" s="357"/>
      <c r="K941" s="357"/>
      <c r="L941" s="357"/>
      <c r="M941" s="357"/>
      <c r="N941" s="357"/>
      <c r="O941" s="357"/>
      <c r="P941" s="357"/>
      <c r="Q941" s="357"/>
      <c r="R941" s="357"/>
      <c r="S941" s="357"/>
      <c r="T941" s="357"/>
      <c r="U941" s="357"/>
      <c r="V941" s="357"/>
      <c r="W941" s="357"/>
      <c r="X941" s="357"/>
      <c r="Y941" s="357"/>
      <c r="Z941" s="357"/>
    </row>
    <row r="942" ht="12.75" customHeight="1">
      <c r="A942" s="357"/>
      <c r="B942" s="357"/>
      <c r="C942" s="357"/>
      <c r="D942" s="357"/>
      <c r="E942" s="357"/>
      <c r="F942" s="357"/>
      <c r="G942" s="357"/>
      <c r="H942" s="357"/>
      <c r="I942" s="357"/>
      <c r="J942" s="357"/>
      <c r="K942" s="357"/>
      <c r="L942" s="357"/>
      <c r="M942" s="357"/>
      <c r="N942" s="357"/>
      <c r="O942" s="357"/>
      <c r="P942" s="357"/>
      <c r="Q942" s="357"/>
      <c r="R942" s="357"/>
      <c r="S942" s="357"/>
      <c r="T942" s="357"/>
      <c r="U942" s="357"/>
      <c r="V942" s="357"/>
      <c r="W942" s="357"/>
      <c r="X942" s="357"/>
      <c r="Y942" s="357"/>
      <c r="Z942" s="357"/>
    </row>
    <row r="943" ht="12.75" customHeight="1">
      <c r="A943" s="357"/>
      <c r="B943" s="357"/>
      <c r="C943" s="357"/>
      <c r="D943" s="357"/>
      <c r="E943" s="357"/>
      <c r="F943" s="357"/>
      <c r="G943" s="357"/>
      <c r="H943" s="357"/>
      <c r="I943" s="357"/>
      <c r="J943" s="357"/>
      <c r="K943" s="357"/>
      <c r="L943" s="357"/>
      <c r="M943" s="357"/>
      <c r="N943" s="357"/>
      <c r="O943" s="357"/>
      <c r="P943" s="357"/>
      <c r="Q943" s="357"/>
      <c r="R943" s="357"/>
      <c r="S943" s="357"/>
      <c r="T943" s="357"/>
      <c r="U943" s="357"/>
      <c r="V943" s="357"/>
      <c r="W943" s="357"/>
      <c r="X943" s="357"/>
      <c r="Y943" s="357"/>
      <c r="Z943" s="357"/>
    </row>
    <row r="944" ht="12.75" customHeight="1">
      <c r="A944" s="357"/>
      <c r="B944" s="357"/>
      <c r="C944" s="357"/>
      <c r="D944" s="357"/>
      <c r="E944" s="357"/>
      <c r="F944" s="357"/>
      <c r="G944" s="357"/>
      <c r="H944" s="357"/>
      <c r="I944" s="357"/>
      <c r="J944" s="357"/>
      <c r="K944" s="357"/>
      <c r="L944" s="357"/>
      <c r="M944" s="357"/>
      <c r="N944" s="357"/>
      <c r="O944" s="357"/>
      <c r="P944" s="357"/>
      <c r="Q944" s="357"/>
      <c r="R944" s="357"/>
      <c r="S944" s="357"/>
      <c r="T944" s="357"/>
      <c r="U944" s="357"/>
      <c r="V944" s="357"/>
      <c r="W944" s="357"/>
      <c r="X944" s="357"/>
      <c r="Y944" s="357"/>
      <c r="Z944" s="357"/>
    </row>
    <row r="945" ht="12.75" customHeight="1">
      <c r="A945" s="357"/>
      <c r="B945" s="357"/>
      <c r="C945" s="357"/>
      <c r="D945" s="357"/>
      <c r="E945" s="357"/>
      <c r="F945" s="357"/>
      <c r="G945" s="357"/>
      <c r="H945" s="357"/>
      <c r="I945" s="357"/>
      <c r="J945" s="357"/>
      <c r="K945" s="357"/>
      <c r="L945" s="357"/>
      <c r="M945" s="357"/>
      <c r="N945" s="357"/>
      <c r="O945" s="357"/>
      <c r="P945" s="357"/>
      <c r="Q945" s="357"/>
      <c r="R945" s="357"/>
      <c r="S945" s="357"/>
      <c r="T945" s="357"/>
      <c r="U945" s="357"/>
      <c r="V945" s="357"/>
      <c r="W945" s="357"/>
      <c r="X945" s="357"/>
      <c r="Y945" s="357"/>
      <c r="Z945" s="357"/>
    </row>
    <row r="946" ht="12.75" customHeight="1">
      <c r="A946" s="357"/>
      <c r="B946" s="357"/>
      <c r="C946" s="357"/>
      <c r="D946" s="357"/>
      <c r="E946" s="357"/>
      <c r="F946" s="357"/>
      <c r="G946" s="357"/>
      <c r="H946" s="357"/>
      <c r="I946" s="357"/>
      <c r="J946" s="357"/>
      <c r="K946" s="357"/>
      <c r="L946" s="357"/>
      <c r="M946" s="357"/>
      <c r="N946" s="357"/>
      <c r="O946" s="357"/>
      <c r="P946" s="357"/>
      <c r="Q946" s="357"/>
      <c r="R946" s="357"/>
      <c r="S946" s="357"/>
      <c r="T946" s="357"/>
      <c r="U946" s="357"/>
      <c r="V946" s="357"/>
      <c r="W946" s="357"/>
      <c r="X946" s="357"/>
      <c r="Y946" s="357"/>
      <c r="Z946" s="357"/>
    </row>
    <row r="947" ht="12.75" customHeight="1">
      <c r="A947" s="357"/>
      <c r="B947" s="357"/>
      <c r="C947" s="357"/>
      <c r="D947" s="357"/>
      <c r="E947" s="357"/>
      <c r="F947" s="357"/>
      <c r="G947" s="357"/>
      <c r="H947" s="357"/>
      <c r="I947" s="357"/>
      <c r="J947" s="357"/>
      <c r="K947" s="357"/>
      <c r="L947" s="357"/>
      <c r="M947" s="357"/>
      <c r="N947" s="357"/>
      <c r="O947" s="357"/>
      <c r="P947" s="357"/>
      <c r="Q947" s="357"/>
      <c r="R947" s="357"/>
      <c r="S947" s="357"/>
      <c r="T947" s="357"/>
      <c r="U947" s="357"/>
      <c r="V947" s="357"/>
      <c r="W947" s="357"/>
      <c r="X947" s="357"/>
      <c r="Y947" s="357"/>
      <c r="Z947" s="357"/>
    </row>
    <row r="948" ht="12.75" customHeight="1">
      <c r="A948" s="357"/>
      <c r="B948" s="357"/>
      <c r="C948" s="357"/>
      <c r="D948" s="357"/>
      <c r="E948" s="357"/>
      <c r="F948" s="357"/>
      <c r="G948" s="357"/>
      <c r="H948" s="357"/>
      <c r="I948" s="357"/>
      <c r="J948" s="357"/>
      <c r="K948" s="357"/>
      <c r="L948" s="357"/>
      <c r="M948" s="357"/>
      <c r="N948" s="357"/>
      <c r="O948" s="357"/>
      <c r="P948" s="357"/>
      <c r="Q948" s="357"/>
      <c r="R948" s="357"/>
      <c r="S948" s="357"/>
      <c r="T948" s="357"/>
      <c r="U948" s="357"/>
      <c r="V948" s="357"/>
      <c r="W948" s="357"/>
      <c r="X948" s="357"/>
      <c r="Y948" s="357"/>
      <c r="Z948" s="357"/>
    </row>
    <row r="949" ht="12.75" customHeight="1">
      <c r="A949" s="357"/>
      <c r="B949" s="357"/>
      <c r="C949" s="357"/>
      <c r="D949" s="357"/>
      <c r="E949" s="357"/>
      <c r="F949" s="357"/>
      <c r="G949" s="357"/>
      <c r="H949" s="357"/>
      <c r="I949" s="357"/>
      <c r="J949" s="357"/>
      <c r="K949" s="357"/>
      <c r="L949" s="357"/>
      <c r="M949" s="357"/>
      <c r="N949" s="357"/>
      <c r="O949" s="357"/>
      <c r="P949" s="357"/>
      <c r="Q949" s="357"/>
      <c r="R949" s="357"/>
      <c r="S949" s="357"/>
      <c r="T949" s="357"/>
      <c r="U949" s="357"/>
      <c r="V949" s="357"/>
      <c r="W949" s="357"/>
      <c r="X949" s="357"/>
      <c r="Y949" s="357"/>
      <c r="Z949" s="357"/>
    </row>
    <row r="950" ht="12.75" customHeight="1">
      <c r="A950" s="357"/>
      <c r="B950" s="357"/>
      <c r="C950" s="357"/>
      <c r="D950" s="357"/>
      <c r="E950" s="357"/>
      <c r="F950" s="357"/>
      <c r="G950" s="357"/>
      <c r="H950" s="357"/>
      <c r="I950" s="357"/>
      <c r="J950" s="357"/>
      <c r="K950" s="357"/>
      <c r="L950" s="357"/>
      <c r="M950" s="357"/>
      <c r="N950" s="357"/>
      <c r="O950" s="357"/>
      <c r="P950" s="357"/>
      <c r="Q950" s="357"/>
      <c r="R950" s="357"/>
      <c r="S950" s="357"/>
      <c r="T950" s="357"/>
      <c r="U950" s="357"/>
      <c r="V950" s="357"/>
      <c r="W950" s="357"/>
      <c r="X950" s="357"/>
      <c r="Y950" s="357"/>
      <c r="Z950" s="357"/>
    </row>
    <row r="951" ht="12.75" customHeight="1">
      <c r="A951" s="357"/>
      <c r="B951" s="357"/>
      <c r="C951" s="357"/>
      <c r="D951" s="357"/>
      <c r="E951" s="357"/>
      <c r="F951" s="357"/>
      <c r="G951" s="357"/>
      <c r="H951" s="357"/>
      <c r="I951" s="357"/>
      <c r="J951" s="357"/>
      <c r="K951" s="357"/>
      <c r="L951" s="357"/>
      <c r="M951" s="357"/>
      <c r="N951" s="357"/>
      <c r="O951" s="357"/>
      <c r="P951" s="357"/>
      <c r="Q951" s="357"/>
      <c r="R951" s="357"/>
      <c r="S951" s="357"/>
      <c r="T951" s="357"/>
      <c r="U951" s="357"/>
      <c r="V951" s="357"/>
      <c r="W951" s="357"/>
      <c r="X951" s="357"/>
      <c r="Y951" s="357"/>
      <c r="Z951" s="357"/>
    </row>
    <row r="952" ht="12.75" customHeight="1">
      <c r="A952" s="357"/>
      <c r="B952" s="357"/>
      <c r="C952" s="357"/>
      <c r="D952" s="357"/>
      <c r="E952" s="357"/>
      <c r="F952" s="357"/>
      <c r="G952" s="357"/>
      <c r="H952" s="357"/>
      <c r="I952" s="357"/>
      <c r="J952" s="357"/>
      <c r="K952" s="357"/>
      <c r="L952" s="357"/>
      <c r="M952" s="357"/>
      <c r="N952" s="357"/>
      <c r="O952" s="357"/>
      <c r="P952" s="357"/>
      <c r="Q952" s="357"/>
      <c r="R952" s="357"/>
      <c r="S952" s="357"/>
      <c r="T952" s="357"/>
      <c r="U952" s="357"/>
      <c r="V952" s="357"/>
      <c r="W952" s="357"/>
      <c r="X952" s="357"/>
      <c r="Y952" s="357"/>
      <c r="Z952" s="357"/>
    </row>
    <row r="953" ht="12.75" customHeight="1">
      <c r="A953" s="357"/>
      <c r="B953" s="357"/>
      <c r="C953" s="357"/>
      <c r="D953" s="357"/>
      <c r="E953" s="357"/>
      <c r="F953" s="357"/>
      <c r="G953" s="357"/>
      <c r="H953" s="357"/>
      <c r="I953" s="357"/>
      <c r="J953" s="357"/>
      <c r="K953" s="357"/>
      <c r="L953" s="357"/>
      <c r="M953" s="357"/>
      <c r="N953" s="357"/>
      <c r="O953" s="357"/>
      <c r="P953" s="357"/>
      <c r="Q953" s="357"/>
      <c r="R953" s="357"/>
      <c r="S953" s="357"/>
      <c r="T953" s="357"/>
      <c r="U953" s="357"/>
      <c r="V953" s="357"/>
      <c r="W953" s="357"/>
      <c r="X953" s="357"/>
      <c r="Y953" s="357"/>
      <c r="Z953" s="357"/>
    </row>
    <row r="954" ht="12.75" customHeight="1">
      <c r="A954" s="357"/>
      <c r="B954" s="357"/>
      <c r="C954" s="357"/>
      <c r="D954" s="357"/>
      <c r="E954" s="357"/>
      <c r="F954" s="357"/>
      <c r="G954" s="357"/>
      <c r="H954" s="357"/>
      <c r="I954" s="357"/>
      <c r="J954" s="357"/>
      <c r="K954" s="357"/>
      <c r="L954" s="357"/>
      <c r="M954" s="357"/>
      <c r="N954" s="357"/>
      <c r="O954" s="357"/>
      <c r="P954" s="357"/>
      <c r="Q954" s="357"/>
      <c r="R954" s="357"/>
      <c r="S954" s="357"/>
      <c r="T954" s="357"/>
      <c r="U954" s="357"/>
      <c r="V954" s="357"/>
      <c r="W954" s="357"/>
      <c r="X954" s="357"/>
      <c r="Y954" s="357"/>
      <c r="Z954" s="357"/>
    </row>
    <row r="955" ht="12.75" customHeight="1">
      <c r="A955" s="357"/>
      <c r="B955" s="357"/>
      <c r="C955" s="357"/>
      <c r="D955" s="357"/>
      <c r="E955" s="357"/>
      <c r="F955" s="357"/>
      <c r="G955" s="357"/>
      <c r="H955" s="357"/>
      <c r="I955" s="357"/>
      <c r="J955" s="357"/>
      <c r="K955" s="357"/>
      <c r="L955" s="357"/>
      <c r="M955" s="357"/>
      <c r="N955" s="357"/>
      <c r="O955" s="357"/>
      <c r="P955" s="357"/>
      <c r="Q955" s="357"/>
      <c r="R955" s="357"/>
      <c r="S955" s="357"/>
      <c r="T955" s="357"/>
      <c r="U955" s="357"/>
      <c r="V955" s="357"/>
      <c r="W955" s="357"/>
      <c r="X955" s="357"/>
      <c r="Y955" s="357"/>
      <c r="Z955" s="357"/>
    </row>
    <row r="956" ht="12.75" customHeight="1">
      <c r="A956" s="357"/>
      <c r="B956" s="357"/>
      <c r="C956" s="357"/>
      <c r="D956" s="357"/>
      <c r="E956" s="357"/>
      <c r="F956" s="357"/>
      <c r="G956" s="357"/>
      <c r="H956" s="357"/>
      <c r="I956" s="357"/>
      <c r="J956" s="357"/>
      <c r="K956" s="357"/>
      <c r="L956" s="357"/>
      <c r="M956" s="357"/>
      <c r="N956" s="357"/>
      <c r="O956" s="357"/>
      <c r="P956" s="357"/>
      <c r="Q956" s="357"/>
      <c r="R956" s="357"/>
      <c r="S956" s="357"/>
      <c r="T956" s="357"/>
      <c r="U956" s="357"/>
      <c r="V956" s="357"/>
      <c r="W956" s="357"/>
      <c r="X956" s="357"/>
      <c r="Y956" s="357"/>
      <c r="Z956" s="357"/>
    </row>
    <row r="957" ht="12.75" customHeight="1">
      <c r="A957" s="357"/>
      <c r="B957" s="357"/>
      <c r="C957" s="357"/>
      <c r="D957" s="357"/>
      <c r="E957" s="357"/>
      <c r="F957" s="357"/>
      <c r="G957" s="357"/>
      <c r="H957" s="357"/>
      <c r="I957" s="357"/>
      <c r="J957" s="357"/>
      <c r="K957" s="357"/>
      <c r="L957" s="357"/>
      <c r="M957" s="357"/>
      <c r="N957" s="357"/>
      <c r="O957" s="357"/>
      <c r="P957" s="357"/>
      <c r="Q957" s="357"/>
      <c r="R957" s="357"/>
      <c r="S957" s="357"/>
      <c r="T957" s="357"/>
      <c r="U957" s="357"/>
      <c r="V957" s="357"/>
      <c r="W957" s="357"/>
      <c r="X957" s="357"/>
      <c r="Y957" s="357"/>
      <c r="Z957" s="357"/>
    </row>
    <row r="958" ht="12.75" customHeight="1">
      <c r="A958" s="357"/>
      <c r="B958" s="357"/>
      <c r="C958" s="357"/>
      <c r="D958" s="357"/>
      <c r="E958" s="357"/>
      <c r="F958" s="357"/>
      <c r="G958" s="357"/>
      <c r="H958" s="357"/>
      <c r="I958" s="357"/>
      <c r="J958" s="357"/>
      <c r="K958" s="357"/>
      <c r="L958" s="357"/>
      <c r="M958" s="357"/>
      <c r="N958" s="357"/>
      <c r="O958" s="357"/>
      <c r="P958" s="357"/>
      <c r="Q958" s="357"/>
      <c r="R958" s="357"/>
      <c r="S958" s="357"/>
      <c r="T958" s="357"/>
      <c r="U958" s="357"/>
      <c r="V958" s="357"/>
      <c r="W958" s="357"/>
      <c r="X958" s="357"/>
      <c r="Y958" s="357"/>
      <c r="Z958" s="357"/>
    </row>
    <row r="959" ht="12.75" customHeight="1">
      <c r="A959" s="357"/>
      <c r="B959" s="357"/>
      <c r="C959" s="357"/>
      <c r="D959" s="357"/>
      <c r="E959" s="357"/>
      <c r="F959" s="357"/>
      <c r="G959" s="357"/>
      <c r="H959" s="357"/>
      <c r="I959" s="357"/>
      <c r="J959" s="357"/>
      <c r="K959" s="357"/>
      <c r="L959" s="357"/>
      <c r="M959" s="357"/>
      <c r="N959" s="357"/>
      <c r="O959" s="357"/>
      <c r="P959" s="357"/>
      <c r="Q959" s="357"/>
      <c r="R959" s="357"/>
      <c r="S959" s="357"/>
      <c r="T959" s="357"/>
      <c r="U959" s="357"/>
      <c r="V959" s="357"/>
      <c r="W959" s="357"/>
      <c r="X959" s="357"/>
      <c r="Y959" s="357"/>
      <c r="Z959" s="357"/>
    </row>
    <row r="960" ht="12.75" customHeight="1">
      <c r="A960" s="357"/>
      <c r="B960" s="357"/>
      <c r="C960" s="357"/>
      <c r="D960" s="357"/>
      <c r="E960" s="357"/>
      <c r="F960" s="357"/>
      <c r="G960" s="357"/>
      <c r="H960" s="357"/>
      <c r="I960" s="357"/>
      <c r="J960" s="357"/>
      <c r="K960" s="357"/>
      <c r="L960" s="357"/>
      <c r="M960" s="357"/>
      <c r="N960" s="357"/>
      <c r="O960" s="357"/>
      <c r="P960" s="357"/>
      <c r="Q960" s="357"/>
      <c r="R960" s="357"/>
      <c r="S960" s="357"/>
      <c r="T960" s="357"/>
      <c r="U960" s="357"/>
      <c r="V960" s="357"/>
      <c r="W960" s="357"/>
      <c r="X960" s="357"/>
      <c r="Y960" s="357"/>
      <c r="Z960" s="357"/>
    </row>
    <row r="961" ht="12.75" customHeight="1">
      <c r="A961" s="357"/>
      <c r="B961" s="357"/>
      <c r="C961" s="357"/>
      <c r="D961" s="357"/>
      <c r="E961" s="357"/>
      <c r="F961" s="357"/>
      <c r="G961" s="357"/>
      <c r="H961" s="357"/>
      <c r="I961" s="357"/>
      <c r="J961" s="357"/>
      <c r="K961" s="357"/>
      <c r="L961" s="357"/>
      <c r="M961" s="357"/>
      <c r="N961" s="357"/>
      <c r="O961" s="357"/>
      <c r="P961" s="357"/>
      <c r="Q961" s="357"/>
      <c r="R961" s="357"/>
      <c r="S961" s="357"/>
      <c r="T961" s="357"/>
      <c r="U961" s="357"/>
      <c r="V961" s="357"/>
      <c r="W961" s="357"/>
      <c r="X961" s="357"/>
      <c r="Y961" s="357"/>
      <c r="Z961" s="357"/>
    </row>
    <row r="962" ht="12.75" customHeight="1">
      <c r="A962" s="357"/>
      <c r="B962" s="357"/>
      <c r="C962" s="357"/>
      <c r="D962" s="357"/>
      <c r="E962" s="357"/>
      <c r="F962" s="357"/>
      <c r="G962" s="357"/>
      <c r="H962" s="357"/>
      <c r="I962" s="357"/>
      <c r="J962" s="357"/>
      <c r="K962" s="357"/>
      <c r="L962" s="357"/>
      <c r="M962" s="357"/>
      <c r="N962" s="357"/>
      <c r="O962" s="357"/>
      <c r="P962" s="357"/>
      <c r="Q962" s="357"/>
      <c r="R962" s="357"/>
      <c r="S962" s="357"/>
      <c r="T962" s="357"/>
      <c r="U962" s="357"/>
      <c r="V962" s="357"/>
      <c r="W962" s="357"/>
      <c r="X962" s="357"/>
      <c r="Y962" s="357"/>
      <c r="Z962" s="357"/>
    </row>
    <row r="963" ht="12.75" customHeight="1">
      <c r="A963" s="357"/>
      <c r="B963" s="357"/>
      <c r="C963" s="357"/>
      <c r="D963" s="357"/>
      <c r="E963" s="357"/>
      <c r="F963" s="357"/>
      <c r="G963" s="357"/>
      <c r="H963" s="357"/>
      <c r="I963" s="357"/>
      <c r="J963" s="357"/>
      <c r="K963" s="357"/>
      <c r="L963" s="357"/>
      <c r="M963" s="357"/>
      <c r="N963" s="357"/>
      <c r="O963" s="357"/>
      <c r="P963" s="357"/>
      <c r="Q963" s="357"/>
      <c r="R963" s="357"/>
      <c r="S963" s="357"/>
      <c r="T963" s="357"/>
      <c r="U963" s="357"/>
      <c r="V963" s="357"/>
      <c r="W963" s="357"/>
      <c r="X963" s="357"/>
      <c r="Y963" s="357"/>
      <c r="Z963" s="357"/>
    </row>
    <row r="964" ht="12.75" customHeight="1">
      <c r="A964" s="357"/>
      <c r="B964" s="357"/>
      <c r="C964" s="357"/>
      <c r="D964" s="357"/>
      <c r="E964" s="357"/>
      <c r="F964" s="357"/>
      <c r="G964" s="357"/>
      <c r="H964" s="357"/>
      <c r="I964" s="357"/>
      <c r="J964" s="357"/>
      <c r="K964" s="357"/>
      <c r="L964" s="357"/>
      <c r="M964" s="357"/>
      <c r="N964" s="357"/>
      <c r="O964" s="357"/>
      <c r="P964" s="357"/>
      <c r="Q964" s="357"/>
      <c r="R964" s="357"/>
      <c r="S964" s="357"/>
      <c r="T964" s="357"/>
      <c r="U964" s="357"/>
      <c r="V964" s="357"/>
      <c r="W964" s="357"/>
      <c r="X964" s="357"/>
      <c r="Y964" s="357"/>
      <c r="Z964" s="357"/>
    </row>
    <row r="965" ht="12.75" customHeight="1">
      <c r="A965" s="357"/>
      <c r="B965" s="357"/>
      <c r="C965" s="357"/>
      <c r="D965" s="357"/>
      <c r="E965" s="357"/>
      <c r="F965" s="357"/>
      <c r="G965" s="357"/>
      <c r="H965" s="357"/>
      <c r="I965" s="357"/>
      <c r="J965" s="357"/>
      <c r="K965" s="357"/>
      <c r="L965" s="357"/>
      <c r="M965" s="357"/>
      <c r="N965" s="357"/>
      <c r="O965" s="357"/>
      <c r="P965" s="357"/>
      <c r="Q965" s="357"/>
      <c r="R965" s="357"/>
      <c r="S965" s="357"/>
      <c r="T965" s="357"/>
      <c r="U965" s="357"/>
      <c r="V965" s="357"/>
      <c r="W965" s="357"/>
      <c r="X965" s="357"/>
      <c r="Y965" s="357"/>
      <c r="Z965" s="357"/>
    </row>
    <row r="966" ht="12.75" customHeight="1">
      <c r="A966" s="357"/>
      <c r="B966" s="357"/>
      <c r="C966" s="357"/>
      <c r="D966" s="357"/>
      <c r="E966" s="357"/>
      <c r="F966" s="357"/>
      <c r="G966" s="357"/>
      <c r="H966" s="357"/>
      <c r="I966" s="357"/>
      <c r="J966" s="357"/>
      <c r="K966" s="357"/>
      <c r="L966" s="357"/>
      <c r="M966" s="357"/>
      <c r="N966" s="357"/>
      <c r="O966" s="357"/>
      <c r="P966" s="357"/>
      <c r="Q966" s="357"/>
      <c r="R966" s="357"/>
      <c r="S966" s="357"/>
      <c r="T966" s="357"/>
      <c r="U966" s="357"/>
      <c r="V966" s="357"/>
      <c r="W966" s="357"/>
      <c r="X966" s="357"/>
      <c r="Y966" s="357"/>
      <c r="Z966" s="357"/>
    </row>
    <row r="967" ht="12.75" customHeight="1">
      <c r="A967" s="357"/>
      <c r="B967" s="357"/>
      <c r="C967" s="357"/>
      <c r="D967" s="357"/>
      <c r="E967" s="357"/>
      <c r="F967" s="357"/>
      <c r="G967" s="357"/>
      <c r="H967" s="357"/>
      <c r="I967" s="357"/>
      <c r="J967" s="357"/>
      <c r="K967" s="357"/>
      <c r="L967" s="357"/>
      <c r="M967" s="357"/>
      <c r="N967" s="357"/>
      <c r="O967" s="357"/>
      <c r="P967" s="357"/>
      <c r="Q967" s="357"/>
      <c r="R967" s="357"/>
      <c r="S967" s="357"/>
      <c r="T967" s="357"/>
      <c r="U967" s="357"/>
      <c r="V967" s="357"/>
      <c r="W967" s="357"/>
      <c r="X967" s="357"/>
      <c r="Y967" s="357"/>
      <c r="Z967" s="357"/>
    </row>
    <row r="968" ht="12.75" customHeight="1">
      <c r="A968" s="357"/>
      <c r="B968" s="357"/>
      <c r="C968" s="357"/>
      <c r="D968" s="357"/>
      <c r="E968" s="357"/>
      <c r="F968" s="357"/>
      <c r="G968" s="357"/>
      <c r="H968" s="357"/>
      <c r="I968" s="357"/>
      <c r="J968" s="357"/>
      <c r="K968" s="357"/>
      <c r="L968" s="357"/>
      <c r="M968" s="357"/>
      <c r="N968" s="357"/>
      <c r="O968" s="357"/>
      <c r="P968" s="357"/>
      <c r="Q968" s="357"/>
      <c r="R968" s="357"/>
      <c r="S968" s="357"/>
      <c r="T968" s="357"/>
      <c r="U968" s="357"/>
      <c r="V968" s="357"/>
      <c r="W968" s="357"/>
      <c r="X968" s="357"/>
      <c r="Y968" s="357"/>
      <c r="Z968" s="357"/>
    </row>
    <row r="969" ht="12.75" customHeight="1">
      <c r="A969" s="357"/>
      <c r="B969" s="357"/>
      <c r="C969" s="357"/>
      <c r="D969" s="357"/>
      <c r="E969" s="357"/>
      <c r="F969" s="357"/>
      <c r="G969" s="357"/>
      <c r="H969" s="357"/>
      <c r="I969" s="357"/>
      <c r="J969" s="357"/>
      <c r="K969" s="357"/>
      <c r="L969" s="357"/>
      <c r="M969" s="357"/>
      <c r="N969" s="357"/>
      <c r="O969" s="357"/>
      <c r="P969" s="357"/>
      <c r="Q969" s="357"/>
      <c r="R969" s="357"/>
      <c r="S969" s="357"/>
      <c r="T969" s="357"/>
      <c r="U969" s="357"/>
      <c r="V969" s="357"/>
      <c r="W969" s="357"/>
      <c r="X969" s="357"/>
      <c r="Y969" s="357"/>
      <c r="Z969" s="357"/>
    </row>
    <row r="970" ht="12.75" customHeight="1">
      <c r="A970" s="357"/>
      <c r="B970" s="357"/>
      <c r="C970" s="357"/>
      <c r="D970" s="357"/>
      <c r="E970" s="357"/>
      <c r="F970" s="357"/>
      <c r="G970" s="357"/>
      <c r="H970" s="357"/>
      <c r="I970" s="357"/>
      <c r="J970" s="357"/>
      <c r="K970" s="357"/>
      <c r="L970" s="357"/>
      <c r="M970" s="357"/>
      <c r="N970" s="357"/>
      <c r="O970" s="357"/>
      <c r="P970" s="357"/>
      <c r="Q970" s="357"/>
      <c r="R970" s="357"/>
      <c r="S970" s="357"/>
      <c r="T970" s="357"/>
      <c r="U970" s="357"/>
      <c r="V970" s="357"/>
      <c r="W970" s="357"/>
      <c r="X970" s="357"/>
      <c r="Y970" s="357"/>
      <c r="Z970" s="357"/>
    </row>
    <row r="971" ht="12.75" customHeight="1">
      <c r="A971" s="357"/>
      <c r="B971" s="357"/>
      <c r="C971" s="357"/>
      <c r="D971" s="357"/>
      <c r="E971" s="357"/>
      <c r="F971" s="357"/>
      <c r="G971" s="357"/>
      <c r="H971" s="357"/>
      <c r="I971" s="357"/>
      <c r="J971" s="357"/>
      <c r="K971" s="357"/>
      <c r="L971" s="357"/>
      <c r="M971" s="357"/>
      <c r="N971" s="357"/>
      <c r="O971" s="357"/>
      <c r="P971" s="357"/>
      <c r="Q971" s="357"/>
      <c r="R971" s="357"/>
      <c r="S971" s="357"/>
      <c r="T971" s="357"/>
      <c r="U971" s="357"/>
      <c r="V971" s="357"/>
      <c r="W971" s="357"/>
      <c r="X971" s="357"/>
      <c r="Y971" s="357"/>
      <c r="Z971" s="357"/>
    </row>
    <row r="972" ht="12.75" customHeight="1">
      <c r="A972" s="357"/>
      <c r="B972" s="357"/>
      <c r="C972" s="357"/>
      <c r="D972" s="357"/>
      <c r="E972" s="357"/>
      <c r="F972" s="357"/>
      <c r="G972" s="357"/>
      <c r="H972" s="357"/>
      <c r="I972" s="357"/>
      <c r="J972" s="357"/>
      <c r="K972" s="357"/>
      <c r="L972" s="357"/>
      <c r="M972" s="357"/>
      <c r="N972" s="357"/>
      <c r="O972" s="357"/>
      <c r="P972" s="357"/>
      <c r="Q972" s="357"/>
      <c r="R972" s="357"/>
      <c r="S972" s="357"/>
      <c r="T972" s="357"/>
      <c r="U972" s="357"/>
      <c r="V972" s="357"/>
      <c r="W972" s="357"/>
      <c r="X972" s="357"/>
      <c r="Y972" s="357"/>
      <c r="Z972" s="357"/>
    </row>
    <row r="973" ht="12.75" customHeight="1">
      <c r="A973" s="357"/>
      <c r="B973" s="357"/>
      <c r="C973" s="357"/>
      <c r="D973" s="357"/>
      <c r="E973" s="357"/>
      <c r="F973" s="357"/>
      <c r="G973" s="357"/>
      <c r="H973" s="357"/>
      <c r="I973" s="357"/>
      <c r="J973" s="357"/>
      <c r="K973" s="357"/>
      <c r="L973" s="357"/>
      <c r="M973" s="357"/>
      <c r="N973" s="357"/>
      <c r="O973" s="357"/>
      <c r="P973" s="357"/>
      <c r="Q973" s="357"/>
      <c r="R973" s="357"/>
      <c r="S973" s="357"/>
      <c r="T973" s="357"/>
      <c r="U973" s="357"/>
      <c r="V973" s="357"/>
      <c r="W973" s="357"/>
      <c r="X973" s="357"/>
      <c r="Y973" s="357"/>
      <c r="Z973" s="357"/>
    </row>
    <row r="974" ht="12.75" customHeight="1">
      <c r="A974" s="357"/>
      <c r="B974" s="357"/>
      <c r="C974" s="357"/>
      <c r="D974" s="357"/>
      <c r="E974" s="357"/>
      <c r="F974" s="357"/>
      <c r="G974" s="357"/>
      <c r="H974" s="357"/>
      <c r="I974" s="357"/>
      <c r="J974" s="357"/>
      <c r="K974" s="357"/>
      <c r="L974" s="357"/>
      <c r="M974" s="357"/>
      <c r="N974" s="357"/>
      <c r="O974" s="357"/>
      <c r="P974" s="357"/>
      <c r="Q974" s="357"/>
      <c r="R974" s="357"/>
      <c r="S974" s="357"/>
      <c r="T974" s="357"/>
      <c r="U974" s="357"/>
      <c r="V974" s="357"/>
      <c r="W974" s="357"/>
      <c r="X974" s="357"/>
      <c r="Y974" s="357"/>
      <c r="Z974" s="357"/>
    </row>
    <row r="975" ht="12.75" customHeight="1">
      <c r="A975" s="357"/>
      <c r="B975" s="357"/>
      <c r="C975" s="357"/>
      <c r="D975" s="357"/>
      <c r="E975" s="357"/>
      <c r="F975" s="357"/>
      <c r="G975" s="357"/>
      <c r="H975" s="357"/>
      <c r="I975" s="357"/>
      <c r="J975" s="357"/>
      <c r="K975" s="357"/>
      <c r="L975" s="357"/>
      <c r="M975" s="357"/>
      <c r="N975" s="357"/>
      <c r="O975" s="357"/>
      <c r="P975" s="357"/>
      <c r="Q975" s="357"/>
      <c r="R975" s="357"/>
      <c r="S975" s="357"/>
      <c r="T975" s="357"/>
      <c r="U975" s="357"/>
      <c r="V975" s="357"/>
      <c r="W975" s="357"/>
      <c r="X975" s="357"/>
      <c r="Y975" s="357"/>
      <c r="Z975" s="357"/>
    </row>
    <row r="976" ht="12.75" customHeight="1">
      <c r="A976" s="357"/>
      <c r="B976" s="357"/>
      <c r="C976" s="357"/>
      <c r="D976" s="357"/>
      <c r="E976" s="357"/>
      <c r="F976" s="357"/>
      <c r="G976" s="357"/>
      <c r="H976" s="357"/>
      <c r="I976" s="357"/>
      <c r="J976" s="357"/>
      <c r="K976" s="357"/>
      <c r="L976" s="357"/>
      <c r="M976" s="357"/>
      <c r="N976" s="357"/>
      <c r="O976" s="357"/>
      <c r="P976" s="357"/>
      <c r="Q976" s="357"/>
      <c r="R976" s="357"/>
      <c r="S976" s="357"/>
      <c r="T976" s="357"/>
      <c r="U976" s="357"/>
      <c r="V976" s="357"/>
      <c r="W976" s="357"/>
      <c r="X976" s="357"/>
      <c r="Y976" s="357"/>
      <c r="Z976" s="357"/>
    </row>
    <row r="977" ht="12.75" customHeight="1">
      <c r="A977" s="357"/>
      <c r="B977" s="357"/>
      <c r="C977" s="357"/>
      <c r="D977" s="357"/>
      <c r="E977" s="357"/>
      <c r="F977" s="357"/>
      <c r="G977" s="357"/>
      <c r="H977" s="357"/>
      <c r="I977" s="357"/>
      <c r="J977" s="357"/>
      <c r="K977" s="357"/>
      <c r="L977" s="357"/>
      <c r="M977" s="357"/>
      <c r="N977" s="357"/>
      <c r="O977" s="357"/>
      <c r="P977" s="357"/>
      <c r="Q977" s="357"/>
      <c r="R977" s="357"/>
      <c r="S977" s="357"/>
      <c r="T977" s="357"/>
      <c r="U977" s="357"/>
      <c r="V977" s="357"/>
      <c r="W977" s="357"/>
      <c r="X977" s="357"/>
      <c r="Y977" s="357"/>
      <c r="Z977" s="357"/>
    </row>
    <row r="978" ht="12.75" customHeight="1">
      <c r="A978" s="357"/>
      <c r="B978" s="357"/>
      <c r="C978" s="357"/>
      <c r="D978" s="357"/>
      <c r="E978" s="357"/>
      <c r="F978" s="357"/>
      <c r="G978" s="357"/>
      <c r="H978" s="357"/>
      <c r="I978" s="357"/>
      <c r="J978" s="357"/>
      <c r="K978" s="357"/>
      <c r="L978" s="357"/>
      <c r="M978" s="357"/>
      <c r="N978" s="357"/>
      <c r="O978" s="357"/>
      <c r="P978" s="357"/>
      <c r="Q978" s="357"/>
      <c r="R978" s="357"/>
      <c r="S978" s="357"/>
      <c r="T978" s="357"/>
      <c r="U978" s="357"/>
      <c r="V978" s="357"/>
      <c r="W978" s="357"/>
      <c r="X978" s="357"/>
      <c r="Y978" s="357"/>
      <c r="Z978" s="357"/>
    </row>
    <row r="979" ht="12.75" customHeight="1">
      <c r="A979" s="357"/>
      <c r="B979" s="357"/>
      <c r="C979" s="357"/>
      <c r="D979" s="357"/>
      <c r="E979" s="357"/>
      <c r="F979" s="357"/>
      <c r="G979" s="357"/>
      <c r="H979" s="357"/>
      <c r="I979" s="357"/>
      <c r="J979" s="357"/>
      <c r="K979" s="357"/>
      <c r="L979" s="357"/>
      <c r="M979" s="357"/>
      <c r="N979" s="357"/>
      <c r="O979" s="357"/>
      <c r="P979" s="357"/>
      <c r="Q979" s="357"/>
      <c r="R979" s="357"/>
      <c r="S979" s="357"/>
      <c r="T979" s="357"/>
      <c r="U979" s="357"/>
      <c r="V979" s="357"/>
      <c r="W979" s="357"/>
      <c r="X979" s="357"/>
      <c r="Y979" s="357"/>
      <c r="Z979" s="357"/>
    </row>
    <row r="980" ht="12.75" customHeight="1">
      <c r="A980" s="357"/>
      <c r="B980" s="357"/>
      <c r="C980" s="357"/>
      <c r="D980" s="357"/>
      <c r="E980" s="357"/>
      <c r="F980" s="357"/>
      <c r="G980" s="357"/>
      <c r="H980" s="357"/>
      <c r="I980" s="357"/>
      <c r="J980" s="357"/>
      <c r="K980" s="357"/>
      <c r="L980" s="357"/>
      <c r="M980" s="357"/>
      <c r="N980" s="357"/>
      <c r="O980" s="357"/>
      <c r="P980" s="357"/>
      <c r="Q980" s="357"/>
      <c r="R980" s="357"/>
      <c r="S980" s="357"/>
      <c r="T980" s="357"/>
      <c r="U980" s="357"/>
      <c r="V980" s="357"/>
      <c r="W980" s="357"/>
      <c r="X980" s="357"/>
      <c r="Y980" s="357"/>
      <c r="Z980" s="357"/>
    </row>
    <row r="981" ht="12.75" customHeight="1">
      <c r="A981" s="357"/>
      <c r="B981" s="357"/>
      <c r="C981" s="357"/>
      <c r="D981" s="357"/>
      <c r="E981" s="357"/>
      <c r="F981" s="357"/>
      <c r="G981" s="357"/>
      <c r="H981" s="357"/>
      <c r="I981" s="357"/>
      <c r="J981" s="357"/>
      <c r="K981" s="357"/>
      <c r="L981" s="357"/>
      <c r="M981" s="357"/>
      <c r="N981" s="357"/>
      <c r="O981" s="357"/>
      <c r="P981" s="357"/>
      <c r="Q981" s="357"/>
      <c r="R981" s="357"/>
      <c r="S981" s="357"/>
      <c r="T981" s="357"/>
      <c r="U981" s="357"/>
      <c r="V981" s="357"/>
      <c r="W981" s="357"/>
      <c r="X981" s="357"/>
      <c r="Y981" s="357"/>
      <c r="Z981" s="357"/>
    </row>
    <row r="982" ht="12.75" customHeight="1">
      <c r="A982" s="357"/>
      <c r="B982" s="357"/>
      <c r="C982" s="357"/>
      <c r="D982" s="357"/>
      <c r="E982" s="357"/>
      <c r="F982" s="357"/>
      <c r="G982" s="357"/>
      <c r="H982" s="357"/>
      <c r="I982" s="357"/>
      <c r="J982" s="357"/>
      <c r="K982" s="357"/>
      <c r="L982" s="357"/>
      <c r="M982" s="357"/>
      <c r="N982" s="357"/>
      <c r="O982" s="357"/>
      <c r="P982" s="357"/>
      <c r="Q982" s="357"/>
      <c r="R982" s="357"/>
      <c r="S982" s="357"/>
      <c r="T982" s="357"/>
      <c r="U982" s="357"/>
      <c r="V982" s="357"/>
      <c r="W982" s="357"/>
      <c r="X982" s="357"/>
      <c r="Y982" s="357"/>
      <c r="Z982" s="357"/>
    </row>
    <row r="983" ht="12.75" customHeight="1">
      <c r="A983" s="357"/>
      <c r="B983" s="357"/>
      <c r="C983" s="357"/>
      <c r="D983" s="357"/>
      <c r="E983" s="357"/>
      <c r="F983" s="357"/>
      <c r="G983" s="357"/>
      <c r="H983" s="357"/>
      <c r="I983" s="357"/>
      <c r="J983" s="357"/>
      <c r="K983" s="357"/>
      <c r="L983" s="357"/>
      <c r="M983" s="357"/>
      <c r="N983" s="357"/>
      <c r="O983" s="357"/>
      <c r="P983" s="357"/>
      <c r="Q983" s="357"/>
      <c r="R983" s="357"/>
      <c r="S983" s="357"/>
      <c r="T983" s="357"/>
      <c r="U983" s="357"/>
      <c r="V983" s="357"/>
      <c r="W983" s="357"/>
      <c r="X983" s="357"/>
      <c r="Y983" s="357"/>
      <c r="Z983" s="357"/>
    </row>
    <row r="984" ht="12.75" customHeight="1">
      <c r="A984" s="357"/>
      <c r="B984" s="357"/>
      <c r="C984" s="357"/>
      <c r="D984" s="357"/>
      <c r="E984" s="357"/>
      <c r="F984" s="357"/>
      <c r="G984" s="357"/>
      <c r="H984" s="357"/>
      <c r="I984" s="357"/>
      <c r="J984" s="357"/>
      <c r="K984" s="357"/>
      <c r="L984" s="357"/>
      <c r="M984" s="357"/>
      <c r="N984" s="357"/>
      <c r="O984" s="357"/>
      <c r="P984" s="357"/>
      <c r="Q984" s="357"/>
      <c r="R984" s="357"/>
      <c r="S984" s="357"/>
      <c r="T984" s="357"/>
      <c r="U984" s="357"/>
      <c r="V984" s="357"/>
      <c r="W984" s="357"/>
      <c r="X984" s="357"/>
      <c r="Y984" s="357"/>
      <c r="Z984" s="357"/>
    </row>
    <row r="985" ht="12.75" customHeight="1">
      <c r="A985" s="357"/>
      <c r="B985" s="357"/>
      <c r="C985" s="357"/>
      <c r="D985" s="357"/>
      <c r="E985" s="357"/>
      <c r="F985" s="357"/>
      <c r="G985" s="357"/>
      <c r="H985" s="357"/>
      <c r="I985" s="357"/>
      <c r="J985" s="357"/>
      <c r="K985" s="357"/>
      <c r="L985" s="357"/>
      <c r="M985" s="357"/>
      <c r="N985" s="357"/>
      <c r="O985" s="357"/>
      <c r="P985" s="357"/>
      <c r="Q985" s="357"/>
      <c r="R985" s="357"/>
      <c r="S985" s="357"/>
      <c r="T985" s="357"/>
      <c r="U985" s="357"/>
      <c r="V985" s="357"/>
      <c r="W985" s="357"/>
      <c r="X985" s="357"/>
      <c r="Y985" s="357"/>
      <c r="Z985" s="357"/>
    </row>
    <row r="986" ht="12.75" customHeight="1">
      <c r="A986" s="357"/>
      <c r="B986" s="357"/>
      <c r="C986" s="357"/>
      <c r="D986" s="357"/>
      <c r="E986" s="357"/>
      <c r="F986" s="357"/>
      <c r="G986" s="357"/>
      <c r="H986" s="357"/>
      <c r="I986" s="357"/>
      <c r="J986" s="357"/>
      <c r="K986" s="357"/>
      <c r="L986" s="357"/>
      <c r="M986" s="357"/>
      <c r="N986" s="357"/>
      <c r="O986" s="357"/>
      <c r="P986" s="357"/>
      <c r="Q986" s="357"/>
      <c r="R986" s="357"/>
      <c r="S986" s="357"/>
      <c r="T986" s="357"/>
      <c r="U986" s="357"/>
      <c r="V986" s="357"/>
      <c r="W986" s="357"/>
      <c r="X986" s="357"/>
      <c r="Y986" s="357"/>
      <c r="Z986" s="357"/>
    </row>
    <row r="987" ht="12.75" customHeight="1">
      <c r="A987" s="357"/>
      <c r="B987" s="357"/>
      <c r="C987" s="357"/>
      <c r="D987" s="357"/>
      <c r="E987" s="357"/>
      <c r="F987" s="357"/>
      <c r="G987" s="357"/>
      <c r="H987" s="357"/>
      <c r="I987" s="357"/>
      <c r="J987" s="357"/>
      <c r="K987" s="357"/>
      <c r="L987" s="357"/>
      <c r="M987" s="357"/>
      <c r="N987" s="357"/>
      <c r="O987" s="357"/>
      <c r="P987" s="357"/>
      <c r="Q987" s="357"/>
      <c r="R987" s="357"/>
      <c r="S987" s="357"/>
      <c r="T987" s="357"/>
      <c r="U987" s="357"/>
      <c r="V987" s="357"/>
      <c r="W987" s="357"/>
      <c r="X987" s="357"/>
      <c r="Y987" s="357"/>
      <c r="Z987" s="357"/>
    </row>
    <row r="988" ht="12.75" customHeight="1">
      <c r="A988" s="357"/>
      <c r="B988" s="357"/>
      <c r="C988" s="357"/>
      <c r="D988" s="357"/>
      <c r="E988" s="357"/>
      <c r="F988" s="357"/>
      <c r="G988" s="357"/>
      <c r="H988" s="357"/>
      <c r="I988" s="357"/>
      <c r="J988" s="357"/>
      <c r="K988" s="357"/>
      <c r="L988" s="357"/>
      <c r="M988" s="357"/>
      <c r="N988" s="357"/>
      <c r="O988" s="357"/>
      <c r="P988" s="357"/>
      <c r="Q988" s="357"/>
      <c r="R988" s="357"/>
      <c r="S988" s="357"/>
      <c r="T988" s="357"/>
      <c r="U988" s="357"/>
      <c r="V988" s="357"/>
      <c r="W988" s="357"/>
      <c r="X988" s="357"/>
      <c r="Y988" s="357"/>
      <c r="Z988" s="357"/>
    </row>
    <row r="989" ht="12.75" customHeight="1">
      <c r="A989" s="357"/>
      <c r="B989" s="357"/>
      <c r="C989" s="357"/>
      <c r="D989" s="357"/>
      <c r="E989" s="357"/>
      <c r="F989" s="357"/>
      <c r="G989" s="357"/>
      <c r="H989" s="357"/>
      <c r="I989" s="357"/>
      <c r="J989" s="357"/>
      <c r="K989" s="357"/>
      <c r="L989" s="357"/>
      <c r="M989" s="357"/>
      <c r="N989" s="357"/>
      <c r="O989" s="357"/>
      <c r="P989" s="357"/>
      <c r="Q989" s="357"/>
      <c r="R989" s="357"/>
      <c r="S989" s="357"/>
      <c r="T989" s="357"/>
      <c r="U989" s="357"/>
      <c r="V989" s="357"/>
      <c r="W989" s="357"/>
      <c r="X989" s="357"/>
      <c r="Y989" s="357"/>
      <c r="Z989" s="357"/>
    </row>
    <row r="990" ht="12.75" customHeight="1">
      <c r="A990" s="357"/>
      <c r="B990" s="357"/>
      <c r="C990" s="357"/>
      <c r="D990" s="357"/>
      <c r="E990" s="357"/>
      <c r="F990" s="357"/>
      <c r="G990" s="357"/>
      <c r="H990" s="357"/>
      <c r="I990" s="357"/>
      <c r="J990" s="357"/>
      <c r="K990" s="357"/>
      <c r="L990" s="357"/>
      <c r="M990" s="357"/>
      <c r="N990" s="357"/>
      <c r="O990" s="357"/>
      <c r="P990" s="357"/>
      <c r="Q990" s="357"/>
      <c r="R990" s="357"/>
      <c r="S990" s="357"/>
      <c r="T990" s="357"/>
      <c r="U990" s="357"/>
      <c r="V990" s="357"/>
      <c r="W990" s="357"/>
      <c r="X990" s="357"/>
      <c r="Y990" s="357"/>
      <c r="Z990" s="357"/>
    </row>
    <row r="991" ht="12.75" customHeight="1">
      <c r="A991" s="357"/>
      <c r="B991" s="357"/>
      <c r="C991" s="357"/>
      <c r="D991" s="357"/>
      <c r="E991" s="357"/>
      <c r="F991" s="357"/>
      <c r="G991" s="357"/>
      <c r="H991" s="357"/>
      <c r="I991" s="357"/>
      <c r="J991" s="357"/>
      <c r="K991" s="357"/>
      <c r="L991" s="357"/>
      <c r="M991" s="357"/>
      <c r="N991" s="357"/>
      <c r="O991" s="357"/>
      <c r="P991" s="357"/>
      <c r="Q991" s="357"/>
      <c r="R991" s="357"/>
      <c r="S991" s="357"/>
      <c r="T991" s="357"/>
      <c r="U991" s="357"/>
      <c r="V991" s="357"/>
      <c r="W991" s="357"/>
      <c r="X991" s="357"/>
      <c r="Y991" s="357"/>
      <c r="Z991" s="357"/>
    </row>
    <row r="992" ht="12.75" customHeight="1">
      <c r="A992" s="357"/>
      <c r="B992" s="357"/>
      <c r="C992" s="357"/>
      <c r="D992" s="357"/>
      <c r="E992" s="357"/>
      <c r="F992" s="357"/>
      <c r="G992" s="357"/>
      <c r="H992" s="357"/>
      <c r="I992" s="357"/>
      <c r="J992" s="357"/>
      <c r="K992" s="357"/>
      <c r="L992" s="357"/>
      <c r="M992" s="357"/>
      <c r="N992" s="357"/>
      <c r="O992" s="357"/>
      <c r="P992" s="357"/>
      <c r="Q992" s="357"/>
      <c r="R992" s="357"/>
      <c r="S992" s="357"/>
      <c r="T992" s="357"/>
      <c r="U992" s="357"/>
      <c r="V992" s="357"/>
      <c r="W992" s="357"/>
      <c r="X992" s="357"/>
      <c r="Y992" s="357"/>
      <c r="Z992" s="357"/>
    </row>
    <row r="993" ht="12.75" customHeight="1">
      <c r="A993" s="357"/>
      <c r="B993" s="357"/>
      <c r="C993" s="357"/>
      <c r="D993" s="357"/>
      <c r="E993" s="357"/>
      <c r="F993" s="357"/>
      <c r="G993" s="357"/>
      <c r="H993" s="357"/>
      <c r="I993" s="357"/>
      <c r="J993" s="357"/>
      <c r="K993" s="357"/>
      <c r="L993" s="357"/>
      <c r="M993" s="357"/>
      <c r="N993" s="357"/>
      <c r="O993" s="357"/>
      <c r="P993" s="357"/>
      <c r="Q993" s="357"/>
      <c r="R993" s="357"/>
      <c r="S993" s="357"/>
      <c r="T993" s="357"/>
      <c r="U993" s="357"/>
      <c r="V993" s="357"/>
      <c r="W993" s="357"/>
      <c r="X993" s="357"/>
      <c r="Y993" s="357"/>
      <c r="Z993" s="357"/>
    </row>
    <row r="994" ht="12.75" customHeight="1">
      <c r="A994" s="357"/>
      <c r="B994" s="357"/>
      <c r="C994" s="357"/>
      <c r="D994" s="357"/>
      <c r="E994" s="357"/>
      <c r="F994" s="357"/>
      <c r="G994" s="357"/>
      <c r="H994" s="357"/>
      <c r="I994" s="357"/>
      <c r="J994" s="357"/>
      <c r="K994" s="357"/>
      <c r="L994" s="357"/>
      <c r="M994" s="357"/>
      <c r="N994" s="357"/>
      <c r="O994" s="357"/>
      <c r="P994" s="357"/>
      <c r="Q994" s="357"/>
      <c r="R994" s="357"/>
      <c r="S994" s="357"/>
      <c r="T994" s="357"/>
      <c r="U994" s="357"/>
      <c r="V994" s="357"/>
      <c r="W994" s="357"/>
      <c r="X994" s="357"/>
      <c r="Y994" s="357"/>
      <c r="Z994" s="357"/>
    </row>
    <row r="995" ht="12.75" customHeight="1">
      <c r="A995" s="357"/>
      <c r="B995" s="357"/>
      <c r="C995" s="357"/>
      <c r="D995" s="357"/>
      <c r="E995" s="357"/>
      <c r="F995" s="357"/>
      <c r="G995" s="357"/>
      <c r="H995" s="357"/>
      <c r="I995" s="357"/>
      <c r="J995" s="357"/>
      <c r="K995" s="357"/>
      <c r="L995" s="357"/>
      <c r="M995" s="357"/>
      <c r="N995" s="357"/>
      <c r="O995" s="357"/>
      <c r="P995" s="357"/>
      <c r="Q995" s="357"/>
      <c r="R995" s="357"/>
      <c r="S995" s="357"/>
      <c r="T995" s="357"/>
      <c r="U995" s="357"/>
      <c r="V995" s="357"/>
      <c r="W995" s="357"/>
      <c r="X995" s="357"/>
      <c r="Y995" s="357"/>
      <c r="Z995" s="357"/>
    </row>
    <row r="996" ht="12.75" customHeight="1">
      <c r="A996" s="357"/>
      <c r="B996" s="357"/>
      <c r="C996" s="357"/>
      <c r="D996" s="357"/>
      <c r="E996" s="357"/>
      <c r="F996" s="357"/>
      <c r="G996" s="357"/>
      <c r="H996" s="357"/>
      <c r="I996" s="357"/>
      <c r="J996" s="357"/>
      <c r="K996" s="357"/>
      <c r="L996" s="357"/>
      <c r="M996" s="357"/>
      <c r="N996" s="357"/>
      <c r="O996" s="357"/>
      <c r="P996" s="357"/>
      <c r="Q996" s="357"/>
      <c r="R996" s="357"/>
      <c r="S996" s="357"/>
      <c r="T996" s="357"/>
      <c r="U996" s="357"/>
      <c r="V996" s="357"/>
      <c r="W996" s="357"/>
      <c r="X996" s="357"/>
      <c r="Y996" s="357"/>
      <c r="Z996" s="357"/>
    </row>
    <row r="997" ht="12.75" customHeight="1">
      <c r="A997" s="357"/>
      <c r="B997" s="357"/>
      <c r="C997" s="357"/>
      <c r="D997" s="357"/>
      <c r="E997" s="357"/>
      <c r="F997" s="357"/>
      <c r="G997" s="357"/>
      <c r="H997" s="357"/>
      <c r="I997" s="357"/>
      <c r="J997" s="357"/>
      <c r="K997" s="357"/>
      <c r="L997" s="357"/>
      <c r="M997" s="357"/>
      <c r="N997" s="357"/>
      <c r="O997" s="357"/>
      <c r="P997" s="357"/>
      <c r="Q997" s="357"/>
      <c r="R997" s="357"/>
      <c r="S997" s="357"/>
      <c r="T997" s="357"/>
      <c r="U997" s="357"/>
      <c r="V997" s="357"/>
      <c r="W997" s="357"/>
      <c r="X997" s="357"/>
      <c r="Y997" s="357"/>
      <c r="Z997" s="357"/>
    </row>
    <row r="998" ht="12.75" customHeight="1">
      <c r="A998" s="357"/>
      <c r="B998" s="357"/>
      <c r="C998" s="357"/>
      <c r="D998" s="357"/>
      <c r="E998" s="357"/>
      <c r="F998" s="357"/>
      <c r="G998" s="357"/>
      <c r="H998" s="357"/>
      <c r="I998" s="357"/>
      <c r="J998" s="357"/>
      <c r="K998" s="357"/>
      <c r="L998" s="357"/>
      <c r="M998" s="357"/>
      <c r="N998" s="357"/>
      <c r="O998" s="357"/>
      <c r="P998" s="357"/>
      <c r="Q998" s="357"/>
      <c r="R998" s="357"/>
      <c r="S998" s="357"/>
      <c r="T998" s="357"/>
      <c r="U998" s="357"/>
      <c r="V998" s="357"/>
      <c r="W998" s="357"/>
      <c r="X998" s="357"/>
      <c r="Y998" s="357"/>
      <c r="Z998" s="357"/>
    </row>
    <row r="999" ht="12.75" customHeight="1">
      <c r="A999" s="357"/>
      <c r="B999" s="357"/>
      <c r="C999" s="357"/>
      <c r="D999" s="357"/>
      <c r="E999" s="357"/>
      <c r="F999" s="357"/>
      <c r="G999" s="357"/>
      <c r="H999" s="357"/>
      <c r="I999" s="357"/>
      <c r="J999" s="357"/>
      <c r="K999" s="357"/>
      <c r="L999" s="357"/>
      <c r="M999" s="357"/>
      <c r="N999" s="357"/>
      <c r="O999" s="357"/>
      <c r="P999" s="357"/>
      <c r="Q999" s="357"/>
      <c r="R999" s="357"/>
      <c r="S999" s="357"/>
      <c r="T999" s="357"/>
      <c r="U999" s="357"/>
      <c r="V999" s="357"/>
      <c r="W999" s="357"/>
      <c r="X999" s="357"/>
      <c r="Y999" s="357"/>
      <c r="Z999" s="357"/>
    </row>
    <row r="1000" ht="12.75" customHeight="1">
      <c r="A1000" s="357"/>
      <c r="B1000" s="357"/>
      <c r="C1000" s="357"/>
      <c r="D1000" s="357"/>
      <c r="E1000" s="357"/>
      <c r="F1000" s="357"/>
      <c r="G1000" s="357"/>
      <c r="H1000" s="357"/>
      <c r="I1000" s="357"/>
      <c r="J1000" s="357"/>
      <c r="K1000" s="357"/>
      <c r="L1000" s="357"/>
      <c r="M1000" s="357"/>
      <c r="N1000" s="357"/>
      <c r="O1000" s="357"/>
      <c r="P1000" s="357"/>
      <c r="Q1000" s="357"/>
      <c r="R1000" s="357"/>
      <c r="S1000" s="357"/>
      <c r="T1000" s="357"/>
      <c r="U1000" s="357"/>
      <c r="V1000" s="357"/>
      <c r="W1000" s="357"/>
      <c r="X1000" s="357"/>
      <c r="Y1000" s="357"/>
      <c r="Z1000" s="357"/>
    </row>
  </sheetData>
  <printOptions/>
  <pageMargins bottom="0.75" footer="0.0" header="0.0" left="0.25" right="0.25" top="0.75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73.29"/>
    <col customWidth="1" min="3" max="14" width="9.14"/>
    <col customWidth="1" min="15" max="15" width="11.71"/>
    <col customWidth="1" min="16" max="16" width="14.71"/>
    <col customWidth="1" min="17" max="17" width="26.14"/>
    <col customWidth="1" min="18" max="18" width="2.57"/>
    <col customWidth="1" min="19" max="19" width="10.43"/>
    <col customWidth="1" min="20" max="26" width="9.14"/>
  </cols>
  <sheetData>
    <row r="1" ht="12.0" customHeight="1">
      <c r="A1" s="525"/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5"/>
      <c r="U1" s="525"/>
      <c r="V1" s="525"/>
      <c r="W1" s="525"/>
      <c r="X1" s="525"/>
      <c r="Y1" s="525"/>
      <c r="Z1" s="525"/>
    </row>
    <row r="2" ht="12.0" customHeight="1">
      <c r="A2" s="525"/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  <c r="M2" s="525"/>
      <c r="N2" s="525"/>
      <c r="O2" s="525"/>
      <c r="P2" s="525"/>
      <c r="Q2" s="525"/>
      <c r="R2" s="525"/>
      <c r="S2" s="525"/>
      <c r="T2" s="525"/>
      <c r="U2" s="525"/>
      <c r="V2" s="525"/>
      <c r="W2" s="525"/>
      <c r="X2" s="525"/>
      <c r="Y2" s="525"/>
      <c r="Z2" s="525"/>
    </row>
    <row r="3" ht="12.0" customHeight="1">
      <c r="A3" s="525"/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5"/>
    </row>
    <row r="4" ht="12.0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5"/>
      <c r="W4" s="525"/>
      <c r="X4" s="525"/>
      <c r="Y4" s="525"/>
      <c r="Z4" s="525"/>
    </row>
    <row r="5" ht="12.0" customHeight="1">
      <c r="A5" s="525"/>
      <c r="B5" s="525"/>
      <c r="C5" s="525"/>
      <c r="D5" s="525"/>
      <c r="E5" s="525"/>
      <c r="F5" s="525"/>
      <c r="G5" s="525"/>
      <c r="H5" s="525"/>
      <c r="I5" s="525"/>
      <c r="J5" s="525"/>
      <c r="K5" s="525"/>
      <c r="L5" s="525"/>
      <c r="M5" s="525"/>
      <c r="N5" s="525"/>
      <c r="O5" s="525"/>
      <c r="P5" s="525"/>
      <c r="Q5" s="525"/>
      <c r="R5" s="525"/>
      <c r="S5" s="525"/>
      <c r="T5" s="525"/>
      <c r="U5" s="525"/>
      <c r="V5" s="525"/>
      <c r="W5" s="525"/>
      <c r="X5" s="525"/>
      <c r="Y5" s="525"/>
      <c r="Z5" s="525"/>
    </row>
    <row r="6" ht="12.0" customHeight="1">
      <c r="A6" s="525"/>
      <c r="B6" s="525"/>
      <c r="C6" s="525"/>
      <c r="D6" s="525"/>
      <c r="E6" s="525"/>
      <c r="F6" s="525"/>
      <c r="G6" s="525"/>
      <c r="H6" s="525"/>
      <c r="I6" s="525"/>
      <c r="J6" s="525"/>
      <c r="K6" s="525"/>
      <c r="L6" s="525"/>
      <c r="M6" s="525"/>
      <c r="N6" s="525"/>
      <c r="O6" s="525"/>
      <c r="P6" s="526" t="s">
        <v>773</v>
      </c>
      <c r="Q6" s="525"/>
      <c r="R6" s="525"/>
      <c r="S6" s="525"/>
      <c r="T6" s="525"/>
      <c r="U6" s="525"/>
      <c r="V6" s="525"/>
      <c r="W6" s="525"/>
      <c r="X6" s="525"/>
      <c r="Y6" s="525"/>
      <c r="Z6" s="525"/>
    </row>
    <row r="7" ht="12.0" customHeight="1">
      <c r="A7" s="525"/>
      <c r="B7" s="527" t="s">
        <v>774</v>
      </c>
      <c r="C7" s="525"/>
      <c r="D7" s="525"/>
      <c r="E7" s="525"/>
      <c r="F7" s="525"/>
      <c r="G7" s="525"/>
      <c r="H7" s="525"/>
      <c r="I7" s="525"/>
      <c r="J7" s="525"/>
      <c r="K7" s="525"/>
      <c r="L7" s="525"/>
      <c r="M7" s="525"/>
      <c r="N7" s="525"/>
      <c r="O7" s="525"/>
      <c r="P7" s="525"/>
      <c r="Q7" s="525"/>
      <c r="R7" s="525"/>
      <c r="S7" s="528" t="s">
        <v>775</v>
      </c>
      <c r="T7" s="504"/>
      <c r="U7" s="504"/>
      <c r="V7" s="504"/>
      <c r="W7" s="525"/>
      <c r="X7" s="525"/>
      <c r="Y7" s="525"/>
      <c r="Z7" s="525"/>
    </row>
    <row r="8" ht="12.0" customHeight="1">
      <c r="A8" s="525"/>
      <c r="B8" s="525"/>
      <c r="C8" s="525"/>
      <c r="D8" s="525"/>
      <c r="E8" s="525"/>
      <c r="F8" s="525"/>
      <c r="G8" s="525"/>
      <c r="H8" s="525"/>
      <c r="I8" s="525"/>
      <c r="J8" s="525"/>
      <c r="K8" s="525"/>
      <c r="L8" s="525"/>
      <c r="M8" s="525"/>
      <c r="N8" s="525"/>
      <c r="O8" s="525"/>
      <c r="P8" s="529" t="s">
        <v>167</v>
      </c>
      <c r="Q8" s="529" t="s">
        <v>776</v>
      </c>
      <c r="R8" s="525"/>
      <c r="S8" s="530" t="s">
        <v>167</v>
      </c>
      <c r="T8" s="530" t="s">
        <v>777</v>
      </c>
      <c r="U8" s="530" t="s">
        <v>778</v>
      </c>
      <c r="V8" s="530" t="s">
        <v>779</v>
      </c>
      <c r="W8" s="525"/>
      <c r="X8" s="525"/>
      <c r="Y8" s="525"/>
      <c r="Z8" s="525"/>
    </row>
    <row r="9" ht="12.0" customHeight="1">
      <c r="A9" s="525"/>
      <c r="B9" s="525"/>
      <c r="C9" s="525"/>
      <c r="D9" s="525"/>
      <c r="E9" s="525"/>
      <c r="F9" s="525"/>
      <c r="G9" s="525"/>
      <c r="H9" s="525"/>
      <c r="I9" s="525"/>
      <c r="J9" s="525"/>
      <c r="K9" s="525"/>
      <c r="L9" s="525"/>
      <c r="M9" s="525"/>
      <c r="N9" s="525"/>
      <c r="O9" s="531">
        <f t="shared" ref="O9:O153" si="1">EOMONTH(P9,0)</f>
        <v>45930</v>
      </c>
      <c r="P9" s="532">
        <v>45925.0</v>
      </c>
      <c r="Q9" s="533">
        <v>0.0415518</v>
      </c>
      <c r="R9" s="534"/>
      <c r="S9" s="532">
        <v>45925.0</v>
      </c>
      <c r="T9" s="533">
        <v>0.0373735</v>
      </c>
      <c r="U9" s="533">
        <v>0.0392233</v>
      </c>
      <c r="V9" s="533">
        <v>0.0415114</v>
      </c>
      <c r="W9" s="525"/>
      <c r="X9" s="525"/>
      <c r="Y9" s="525"/>
      <c r="Z9" s="525"/>
    </row>
    <row r="10" ht="12.0" customHeight="1">
      <c r="A10" s="525"/>
      <c r="B10" s="525"/>
      <c r="C10" s="525"/>
      <c r="D10" s="525"/>
      <c r="E10" s="525"/>
      <c r="F10" s="525"/>
      <c r="G10" s="525"/>
      <c r="H10" s="525"/>
      <c r="I10" s="525"/>
      <c r="J10" s="525"/>
      <c r="K10" s="525"/>
      <c r="L10" s="525"/>
      <c r="M10" s="525"/>
      <c r="N10" s="525"/>
      <c r="O10" s="531">
        <f t="shared" si="1"/>
        <v>45961</v>
      </c>
      <c r="P10" s="532">
        <v>45961.0</v>
      </c>
      <c r="Q10" s="533">
        <v>0.0400577</v>
      </c>
      <c r="R10" s="534"/>
      <c r="S10" s="532">
        <v>45961.0</v>
      </c>
      <c r="T10" s="533">
        <v>0.0370762</v>
      </c>
      <c r="U10" s="533">
        <v>0.0387584</v>
      </c>
      <c r="V10" s="533">
        <v>0.0408405</v>
      </c>
      <c r="W10" s="525"/>
      <c r="X10" s="525"/>
      <c r="Y10" s="525"/>
      <c r="Z10" s="525"/>
    </row>
    <row r="11" ht="12.0" customHeight="1">
      <c r="A11" s="525"/>
      <c r="B11" s="525"/>
      <c r="C11" s="525"/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31">
        <f t="shared" si="1"/>
        <v>45991</v>
      </c>
      <c r="P11" s="532">
        <v>45980.0</v>
      </c>
      <c r="Q11" s="533">
        <v>0.039623</v>
      </c>
      <c r="R11" s="534"/>
      <c r="S11" s="532">
        <v>45980.0</v>
      </c>
      <c r="T11" s="533">
        <v>0.037236</v>
      </c>
      <c r="U11" s="533">
        <v>0.039039</v>
      </c>
      <c r="V11" s="533">
        <v>0.0413138</v>
      </c>
      <c r="W11" s="525"/>
      <c r="X11" s="525"/>
      <c r="Y11" s="525"/>
      <c r="Z11" s="525"/>
    </row>
    <row r="12" ht="12.0" customHeight="1">
      <c r="A12" s="525"/>
      <c r="B12" s="525"/>
      <c r="C12" s="525"/>
      <c r="D12" s="525"/>
      <c r="E12" s="525"/>
      <c r="F12" s="525"/>
      <c r="G12" s="525"/>
      <c r="H12" s="525"/>
      <c r="I12" s="525"/>
      <c r="J12" s="525"/>
      <c r="K12" s="525"/>
      <c r="L12" s="525"/>
      <c r="M12" s="525"/>
      <c r="N12" s="525"/>
      <c r="O12" s="535">
        <f t="shared" si="1"/>
        <v>46022</v>
      </c>
      <c r="P12" s="536">
        <v>46003.0</v>
      </c>
      <c r="Q12" s="537">
        <v>0.0374538</v>
      </c>
      <c r="R12" s="525"/>
      <c r="S12" s="536">
        <v>46003.0</v>
      </c>
      <c r="T12" s="537">
        <v>0.0371626</v>
      </c>
      <c r="U12" s="537">
        <v>0.0391853</v>
      </c>
      <c r="V12" s="537">
        <v>0.041447</v>
      </c>
      <c r="W12" s="525"/>
      <c r="X12" s="525"/>
      <c r="Y12" s="525"/>
      <c r="Z12" s="525"/>
    </row>
    <row r="13" ht="12.0" customHeight="1">
      <c r="A13" s="525"/>
      <c r="B13" s="525"/>
      <c r="C13" s="525"/>
      <c r="D13" s="525"/>
      <c r="E13" s="525"/>
      <c r="F13" s="525"/>
      <c r="G13" s="525"/>
      <c r="H13" s="525"/>
      <c r="I13" s="525"/>
      <c r="J13" s="525"/>
      <c r="K13" s="525"/>
      <c r="L13" s="525"/>
      <c r="M13" s="525"/>
      <c r="N13" s="525"/>
      <c r="O13" s="535">
        <f t="shared" si="1"/>
        <v>46053</v>
      </c>
      <c r="P13" s="538">
        <v>46034.0</v>
      </c>
      <c r="Q13" s="539">
        <v>0.0369776</v>
      </c>
      <c r="R13" s="525"/>
      <c r="S13" s="538">
        <v>46034.0</v>
      </c>
      <c r="T13" s="539">
        <v>0.0372458</v>
      </c>
      <c r="U13" s="539">
        <v>0.0392855</v>
      </c>
      <c r="V13" s="539">
        <v>0.0415553</v>
      </c>
      <c r="W13" s="525"/>
      <c r="X13" s="525"/>
      <c r="Y13" s="525"/>
      <c r="Z13" s="525"/>
    </row>
    <row r="14" ht="12.0" customHeight="1">
      <c r="A14" s="525"/>
      <c r="B14" s="525"/>
      <c r="C14" s="525"/>
      <c r="D14" s="525"/>
      <c r="E14" s="525"/>
      <c r="F14" s="525"/>
      <c r="G14" s="525"/>
      <c r="H14" s="525"/>
      <c r="I14" s="525"/>
      <c r="J14" s="525"/>
      <c r="K14" s="525"/>
      <c r="L14" s="525"/>
      <c r="M14" s="525"/>
      <c r="N14" s="525"/>
      <c r="O14" s="535">
        <f t="shared" si="1"/>
        <v>46081</v>
      </c>
      <c r="P14" s="536">
        <v>46065.0</v>
      </c>
      <c r="Q14" s="537">
        <v>0.0365269</v>
      </c>
      <c r="R14" s="525"/>
      <c r="S14" s="536">
        <v>46065.0</v>
      </c>
      <c r="T14" s="537">
        <v>0.0373366</v>
      </c>
      <c r="U14" s="537">
        <v>0.0393893</v>
      </c>
      <c r="V14" s="537">
        <v>0.0416685</v>
      </c>
      <c r="W14" s="525"/>
      <c r="X14" s="525"/>
      <c r="Y14" s="525"/>
      <c r="Z14" s="525"/>
    </row>
    <row r="15" ht="12.0" customHeight="1">
      <c r="A15" s="525"/>
      <c r="B15" s="525"/>
      <c r="C15" s="525"/>
      <c r="D15" s="525"/>
      <c r="E15" s="525"/>
      <c r="F15" s="525"/>
      <c r="G15" s="525"/>
      <c r="H15" s="525"/>
      <c r="I15" s="525"/>
      <c r="J15" s="525"/>
      <c r="K15" s="525"/>
      <c r="L15" s="525"/>
      <c r="M15" s="525"/>
      <c r="N15" s="525"/>
      <c r="O15" s="535">
        <f t="shared" si="1"/>
        <v>46112</v>
      </c>
      <c r="P15" s="538">
        <v>46093.0</v>
      </c>
      <c r="Q15" s="539">
        <v>0.0360156</v>
      </c>
      <c r="R15" s="525"/>
      <c r="S15" s="538">
        <v>46093.0</v>
      </c>
      <c r="T15" s="539">
        <v>0.0374347</v>
      </c>
      <c r="U15" s="539">
        <v>0.0394951</v>
      </c>
      <c r="V15" s="539">
        <v>0.041795</v>
      </c>
      <c r="W15" s="525"/>
      <c r="X15" s="525"/>
      <c r="Y15" s="525"/>
      <c r="Z15" s="525"/>
    </row>
    <row r="16" ht="12.0" customHeight="1">
      <c r="A16" s="525"/>
      <c r="B16" s="525"/>
      <c r="C16" s="525"/>
      <c r="D16" s="525"/>
      <c r="E16" s="525"/>
      <c r="F16" s="525"/>
      <c r="G16" s="525"/>
      <c r="H16" s="525"/>
      <c r="I16" s="525"/>
      <c r="J16" s="525"/>
      <c r="K16" s="525"/>
      <c r="L16" s="525"/>
      <c r="M16" s="525"/>
      <c r="N16" s="525"/>
      <c r="O16" s="535">
        <f t="shared" si="1"/>
        <v>46142</v>
      </c>
      <c r="P16" s="536">
        <v>46125.0</v>
      </c>
      <c r="Q16" s="537">
        <v>0.0353803</v>
      </c>
      <c r="R16" s="525"/>
      <c r="S16" s="536">
        <v>46125.0</v>
      </c>
      <c r="T16" s="537">
        <v>0.0375561</v>
      </c>
      <c r="U16" s="537">
        <v>0.0396169</v>
      </c>
      <c r="V16" s="537">
        <v>0.041925</v>
      </c>
      <c r="W16" s="525"/>
      <c r="X16" s="525"/>
      <c r="Y16" s="525"/>
      <c r="Z16" s="525"/>
    </row>
    <row r="17" ht="12.0" customHeight="1">
      <c r="A17" s="525"/>
      <c r="B17" s="525"/>
      <c r="C17" s="525"/>
      <c r="D17" s="525"/>
      <c r="E17" s="525"/>
      <c r="F17" s="525"/>
      <c r="G17" s="525"/>
      <c r="H17" s="525"/>
      <c r="I17" s="525"/>
      <c r="J17" s="525"/>
      <c r="K17" s="525"/>
      <c r="L17" s="525"/>
      <c r="M17" s="525"/>
      <c r="N17" s="525"/>
      <c r="O17" s="535">
        <f t="shared" si="1"/>
        <v>46173</v>
      </c>
      <c r="P17" s="538">
        <v>46154.0</v>
      </c>
      <c r="Q17" s="539">
        <v>0.035001</v>
      </c>
      <c r="R17" s="525"/>
      <c r="S17" s="538">
        <v>46154.0</v>
      </c>
      <c r="T17" s="539">
        <v>0.0376914</v>
      </c>
      <c r="U17" s="539">
        <v>0.0397453</v>
      </c>
      <c r="V17" s="539">
        <v>0.042059</v>
      </c>
      <c r="W17" s="525"/>
      <c r="X17" s="525"/>
      <c r="Y17" s="525"/>
      <c r="Z17" s="525"/>
    </row>
    <row r="18" ht="12.0" customHeight="1">
      <c r="A18" s="525"/>
      <c r="B18" s="525"/>
      <c r="C18" s="525"/>
      <c r="D18" s="525"/>
      <c r="E18" s="525"/>
      <c r="F18" s="525"/>
      <c r="G18" s="525"/>
      <c r="H18" s="525"/>
      <c r="I18" s="525"/>
      <c r="J18" s="525"/>
      <c r="K18" s="525"/>
      <c r="L18" s="525"/>
      <c r="M18" s="525"/>
      <c r="N18" s="525"/>
      <c r="O18" s="535">
        <f t="shared" si="1"/>
        <v>46203</v>
      </c>
      <c r="P18" s="536">
        <v>46185.0</v>
      </c>
      <c r="Q18" s="537">
        <v>0.0335296</v>
      </c>
      <c r="R18" s="525"/>
      <c r="S18" s="536">
        <v>46185.0</v>
      </c>
      <c r="T18" s="537">
        <v>0.0378443</v>
      </c>
      <c r="U18" s="537">
        <v>0.0398852</v>
      </c>
      <c r="V18" s="537">
        <v>0.0422038</v>
      </c>
      <c r="W18" s="525"/>
      <c r="X18" s="525"/>
      <c r="Y18" s="525"/>
      <c r="Z18" s="525"/>
    </row>
    <row r="19" ht="12.0" customHeight="1">
      <c r="A19" s="525"/>
      <c r="B19" s="525"/>
      <c r="C19" s="525"/>
      <c r="D19" s="525"/>
      <c r="E19" s="525"/>
      <c r="F19" s="525"/>
      <c r="G19" s="525"/>
      <c r="H19" s="525"/>
      <c r="I19" s="525"/>
      <c r="J19" s="525"/>
      <c r="K19" s="525"/>
      <c r="L19" s="525"/>
      <c r="M19" s="525"/>
      <c r="N19" s="525"/>
      <c r="O19" s="535">
        <f t="shared" si="1"/>
        <v>46234</v>
      </c>
      <c r="P19" s="538">
        <v>46216.0</v>
      </c>
      <c r="Q19" s="539">
        <v>0.0332442</v>
      </c>
      <c r="R19" s="525"/>
      <c r="S19" s="538">
        <v>46216.0</v>
      </c>
      <c r="T19" s="539">
        <v>0.0380013</v>
      </c>
      <c r="U19" s="539">
        <v>0.0400277</v>
      </c>
      <c r="V19" s="539">
        <v>0.0423533</v>
      </c>
      <c r="W19" s="525"/>
      <c r="X19" s="525"/>
      <c r="Y19" s="525"/>
      <c r="Z19" s="525"/>
    </row>
    <row r="20" ht="12.0" customHeight="1">
      <c r="A20" s="525"/>
      <c r="B20" s="525"/>
      <c r="C20" s="525"/>
      <c r="D20" s="525"/>
      <c r="E20" s="525"/>
      <c r="F20" s="525"/>
      <c r="G20" s="525"/>
      <c r="H20" s="525"/>
      <c r="I20" s="525"/>
      <c r="J20" s="525"/>
      <c r="K20" s="525"/>
      <c r="L20" s="525"/>
      <c r="M20" s="525"/>
      <c r="N20" s="525"/>
      <c r="O20" s="535">
        <f t="shared" si="1"/>
        <v>46265</v>
      </c>
      <c r="P20" s="536">
        <v>46246.0</v>
      </c>
      <c r="Q20" s="537">
        <v>0.0332473</v>
      </c>
      <c r="R20" s="525"/>
      <c r="S20" s="536">
        <v>46246.0</v>
      </c>
      <c r="T20" s="537">
        <v>0.0381514</v>
      </c>
      <c r="U20" s="537">
        <v>0.040162</v>
      </c>
      <c r="V20" s="537">
        <v>0.0424956</v>
      </c>
      <c r="W20" s="525"/>
      <c r="X20" s="525"/>
      <c r="Y20" s="525"/>
      <c r="Z20" s="525"/>
    </row>
    <row r="21" ht="12.0" customHeight="1">
      <c r="A21" s="525"/>
      <c r="B21" s="525"/>
      <c r="C21" s="525"/>
      <c r="D21" s="525"/>
      <c r="E21" s="525"/>
      <c r="F21" s="525"/>
      <c r="G21" s="525"/>
      <c r="H21" s="525"/>
      <c r="I21" s="525"/>
      <c r="J21" s="525"/>
      <c r="K21" s="525"/>
      <c r="L21" s="525"/>
      <c r="M21" s="525"/>
      <c r="N21" s="525"/>
      <c r="O21" s="535">
        <f t="shared" si="1"/>
        <v>46295</v>
      </c>
      <c r="P21" s="538">
        <v>46279.0</v>
      </c>
      <c r="Q21" s="539">
        <v>0.0319352</v>
      </c>
      <c r="R21" s="525"/>
      <c r="S21" s="538">
        <v>46279.0</v>
      </c>
      <c r="T21" s="539">
        <v>0.0383121</v>
      </c>
      <c r="U21" s="539">
        <v>0.040303</v>
      </c>
      <c r="V21" s="539">
        <v>0.042646</v>
      </c>
      <c r="W21" s="525"/>
      <c r="X21" s="525"/>
      <c r="Y21" s="525"/>
      <c r="Z21" s="525"/>
    </row>
    <row r="22" ht="12.0" customHeight="1">
      <c r="A22" s="525"/>
      <c r="B22" s="525"/>
      <c r="C22" s="525"/>
      <c r="D22" s="525"/>
      <c r="E22" s="525"/>
      <c r="F22" s="525"/>
      <c r="G22" s="525"/>
      <c r="H22" s="525"/>
      <c r="I22" s="525"/>
      <c r="J22" s="525"/>
      <c r="K22" s="525"/>
      <c r="L22" s="525"/>
      <c r="M22" s="525"/>
      <c r="N22" s="525"/>
      <c r="O22" s="535">
        <f t="shared" si="1"/>
        <v>46326</v>
      </c>
      <c r="P22" s="536">
        <v>46308.0</v>
      </c>
      <c r="Q22" s="537">
        <v>0.0318432</v>
      </c>
      <c r="R22" s="525"/>
      <c r="S22" s="536">
        <v>46308.0</v>
      </c>
      <c r="T22" s="537">
        <v>0.0384625</v>
      </c>
      <c r="U22" s="537">
        <v>0.0404349</v>
      </c>
      <c r="V22" s="537">
        <v>0.0427879</v>
      </c>
      <c r="W22" s="525"/>
      <c r="X22" s="525"/>
      <c r="Y22" s="525"/>
      <c r="Z22" s="525"/>
    </row>
    <row r="23" ht="12.0" customHeight="1">
      <c r="A23" s="525"/>
      <c r="B23" s="525"/>
      <c r="C23" s="525"/>
      <c r="D23" s="525"/>
      <c r="E23" s="525"/>
      <c r="F23" s="525"/>
      <c r="G23" s="525"/>
      <c r="H23" s="525"/>
      <c r="I23" s="525"/>
      <c r="J23" s="525"/>
      <c r="K23" s="525"/>
      <c r="L23" s="525"/>
      <c r="M23" s="525"/>
      <c r="N23" s="525"/>
      <c r="O23" s="535">
        <f t="shared" si="1"/>
        <v>46356</v>
      </c>
      <c r="P23" s="538">
        <v>46338.0</v>
      </c>
      <c r="Q23" s="539">
        <v>0.0318446</v>
      </c>
      <c r="R23" s="525"/>
      <c r="S23" s="538">
        <v>46338.0</v>
      </c>
      <c r="T23" s="539">
        <v>0.0386173</v>
      </c>
      <c r="U23" s="539">
        <v>0.0405683</v>
      </c>
      <c r="V23" s="539">
        <v>0.0429315</v>
      </c>
      <c r="W23" s="525"/>
      <c r="X23" s="525"/>
      <c r="Y23" s="525"/>
      <c r="Z23" s="525"/>
    </row>
    <row r="24" ht="12.0" customHeight="1">
      <c r="A24" s="525"/>
      <c r="B24" s="525"/>
      <c r="C24" s="525"/>
      <c r="D24" s="525"/>
      <c r="E24" s="525"/>
      <c r="F24" s="525"/>
      <c r="G24" s="525"/>
      <c r="H24" s="525"/>
      <c r="I24" s="525"/>
      <c r="J24" s="525"/>
      <c r="K24" s="525"/>
      <c r="L24" s="525"/>
      <c r="M24" s="525"/>
      <c r="N24" s="525"/>
      <c r="O24" s="535">
        <f t="shared" si="1"/>
        <v>46387</v>
      </c>
      <c r="P24" s="536">
        <v>46370.0</v>
      </c>
      <c r="Q24" s="537">
        <v>0.0314137</v>
      </c>
      <c r="R24" s="525"/>
      <c r="S24" s="536">
        <v>46370.0</v>
      </c>
      <c r="T24" s="537">
        <v>0.0387915</v>
      </c>
      <c r="U24" s="537">
        <v>0.0407179</v>
      </c>
      <c r="V24" s="537">
        <v>0.0430928</v>
      </c>
      <c r="W24" s="525"/>
      <c r="X24" s="525"/>
      <c r="Y24" s="525"/>
      <c r="Z24" s="525"/>
    </row>
    <row r="25" ht="12.0" customHeight="1">
      <c r="A25" s="525"/>
      <c r="B25" s="525"/>
      <c r="C25" s="525"/>
      <c r="D25" s="525"/>
      <c r="E25" s="525"/>
      <c r="F25" s="525"/>
      <c r="G25" s="525"/>
      <c r="H25" s="525"/>
      <c r="I25" s="525"/>
      <c r="J25" s="525"/>
      <c r="K25" s="525"/>
      <c r="L25" s="525"/>
      <c r="M25" s="525"/>
      <c r="N25" s="525"/>
      <c r="O25" s="535">
        <f t="shared" si="1"/>
        <v>46418</v>
      </c>
      <c r="P25" s="538">
        <v>46399.0</v>
      </c>
      <c r="Q25" s="539">
        <v>0.0313841</v>
      </c>
      <c r="R25" s="525"/>
      <c r="S25" s="538">
        <v>46399.0</v>
      </c>
      <c r="T25" s="539">
        <v>0.0389499</v>
      </c>
      <c r="U25" s="539">
        <v>0.040852</v>
      </c>
      <c r="V25" s="539">
        <v>0.0432369</v>
      </c>
      <c r="W25" s="525"/>
      <c r="X25" s="525"/>
      <c r="Y25" s="525"/>
      <c r="Z25" s="525"/>
    </row>
    <row r="26" ht="12.0" customHeight="1">
      <c r="A26" s="525"/>
      <c r="B26" s="525"/>
      <c r="C26" s="525"/>
      <c r="D26" s="525"/>
      <c r="E26" s="525"/>
      <c r="F26" s="525"/>
      <c r="G26" s="525"/>
      <c r="H26" s="525"/>
      <c r="I26" s="525"/>
      <c r="J26" s="525"/>
      <c r="K26" s="525"/>
      <c r="L26" s="525"/>
      <c r="M26" s="525"/>
      <c r="N26" s="525"/>
      <c r="O26" s="535">
        <f t="shared" si="1"/>
        <v>46446</v>
      </c>
      <c r="P26" s="536">
        <v>46430.0</v>
      </c>
      <c r="Q26" s="537">
        <v>0.03138</v>
      </c>
      <c r="R26" s="525"/>
      <c r="S26" s="536">
        <v>46430.0</v>
      </c>
      <c r="T26" s="537">
        <v>0.0391256</v>
      </c>
      <c r="U26" s="537">
        <v>0.0410003</v>
      </c>
      <c r="V26" s="537">
        <v>0.0433963</v>
      </c>
      <c r="W26" s="525"/>
      <c r="X26" s="525"/>
      <c r="Y26" s="525"/>
      <c r="Z26" s="525"/>
    </row>
    <row r="27" ht="12.0" customHeight="1">
      <c r="A27" s="525"/>
      <c r="B27" s="525"/>
      <c r="C27" s="525"/>
      <c r="D27" s="525"/>
      <c r="E27" s="525"/>
      <c r="F27" s="525"/>
      <c r="G27" s="525"/>
      <c r="H27" s="525"/>
      <c r="I27" s="525"/>
      <c r="J27" s="525"/>
      <c r="K27" s="525"/>
      <c r="L27" s="525"/>
      <c r="M27" s="525"/>
      <c r="N27" s="525"/>
      <c r="O27" s="535">
        <f t="shared" si="1"/>
        <v>46477</v>
      </c>
      <c r="P27" s="538">
        <v>46458.0</v>
      </c>
      <c r="Q27" s="539">
        <v>0.0313972</v>
      </c>
      <c r="R27" s="525"/>
      <c r="S27" s="538">
        <v>46458.0</v>
      </c>
      <c r="T27" s="539">
        <v>0.0393172</v>
      </c>
      <c r="U27" s="539">
        <v>0.041144</v>
      </c>
      <c r="V27" s="539">
        <v>0.043551</v>
      </c>
      <c r="W27" s="525"/>
      <c r="X27" s="525"/>
      <c r="Y27" s="525"/>
      <c r="Z27" s="525"/>
    </row>
    <row r="28" ht="12.0" customHeight="1">
      <c r="A28" s="525"/>
      <c r="B28" s="525"/>
      <c r="C28" s="525"/>
      <c r="D28" s="525"/>
      <c r="E28" s="525"/>
      <c r="F28" s="525"/>
      <c r="G28" s="525"/>
      <c r="H28" s="525"/>
      <c r="I28" s="525"/>
      <c r="J28" s="525"/>
      <c r="K28" s="525"/>
      <c r="L28" s="525"/>
      <c r="M28" s="525"/>
      <c r="N28" s="525"/>
      <c r="O28" s="535">
        <f t="shared" si="1"/>
        <v>46507</v>
      </c>
      <c r="P28" s="536">
        <v>46489.0</v>
      </c>
      <c r="Q28" s="537">
        <v>0.03147</v>
      </c>
      <c r="R28" s="525"/>
      <c r="S28" s="536">
        <v>46489.0</v>
      </c>
      <c r="T28" s="537">
        <v>0.0394972</v>
      </c>
      <c r="U28" s="537">
        <v>0.0412945</v>
      </c>
      <c r="V28" s="537">
        <v>0.0437123</v>
      </c>
      <c r="W28" s="525"/>
      <c r="X28" s="525"/>
      <c r="Y28" s="525"/>
      <c r="Z28" s="525"/>
    </row>
    <row r="29" ht="12.0" customHeight="1">
      <c r="A29" s="525"/>
      <c r="B29" s="525"/>
      <c r="C29" s="525"/>
      <c r="D29" s="525"/>
      <c r="E29" s="525"/>
      <c r="F29" s="525"/>
      <c r="G29" s="525"/>
      <c r="H29" s="525"/>
      <c r="I29" s="525"/>
      <c r="J29" s="525"/>
      <c r="K29" s="525"/>
      <c r="L29" s="525"/>
      <c r="M29" s="525"/>
      <c r="N29" s="525"/>
      <c r="O29" s="535">
        <f t="shared" si="1"/>
        <v>46538</v>
      </c>
      <c r="P29" s="538">
        <v>46519.0</v>
      </c>
      <c r="Q29" s="539">
        <v>0.0315626</v>
      </c>
      <c r="R29" s="525"/>
      <c r="S29" s="538">
        <v>46519.0</v>
      </c>
      <c r="T29" s="539">
        <v>0.039678</v>
      </c>
      <c r="U29" s="539">
        <v>0.0414466</v>
      </c>
      <c r="V29" s="539">
        <v>0.0438754</v>
      </c>
      <c r="W29" s="525"/>
      <c r="X29" s="525"/>
      <c r="Y29" s="525"/>
      <c r="Z29" s="525"/>
    </row>
    <row r="30" ht="12.0" customHeight="1">
      <c r="A30" s="525"/>
      <c r="B30" s="525"/>
      <c r="C30" s="525"/>
      <c r="D30" s="525"/>
      <c r="E30" s="525"/>
      <c r="F30" s="525"/>
      <c r="G30" s="525"/>
      <c r="H30" s="525"/>
      <c r="I30" s="525"/>
      <c r="J30" s="525"/>
      <c r="K30" s="525"/>
      <c r="L30" s="525"/>
      <c r="M30" s="525"/>
      <c r="N30" s="525"/>
      <c r="O30" s="535">
        <f t="shared" si="1"/>
        <v>46568</v>
      </c>
      <c r="P30" s="536">
        <v>46552.0</v>
      </c>
      <c r="Q30" s="537">
        <v>0.0316552</v>
      </c>
      <c r="R30" s="525"/>
      <c r="S30" s="536">
        <v>46552.0</v>
      </c>
      <c r="T30" s="537">
        <v>0.0398741</v>
      </c>
      <c r="U30" s="537">
        <v>0.0416108</v>
      </c>
      <c r="V30" s="537">
        <v>0.0440511</v>
      </c>
      <c r="W30" s="525"/>
      <c r="X30" s="525"/>
      <c r="Y30" s="525"/>
      <c r="Z30" s="525"/>
    </row>
    <row r="31" ht="12.0" customHeight="1">
      <c r="A31" s="525"/>
      <c r="B31" s="525"/>
      <c r="C31" s="525"/>
      <c r="D31" s="525"/>
      <c r="E31" s="525"/>
      <c r="F31" s="525"/>
      <c r="G31" s="525"/>
      <c r="H31" s="525"/>
      <c r="I31" s="525"/>
      <c r="J31" s="525"/>
      <c r="K31" s="525"/>
      <c r="L31" s="525"/>
      <c r="M31" s="525"/>
      <c r="N31" s="525"/>
      <c r="O31" s="535">
        <f t="shared" si="1"/>
        <v>46599</v>
      </c>
      <c r="P31" s="538">
        <v>46580.0</v>
      </c>
      <c r="Q31" s="539">
        <v>0.0317515</v>
      </c>
      <c r="R31" s="525"/>
      <c r="S31" s="538">
        <v>46580.0</v>
      </c>
      <c r="T31" s="539">
        <v>0.0400455</v>
      </c>
      <c r="U31" s="539">
        <v>0.0417556</v>
      </c>
      <c r="V31" s="539">
        <v>0.0442063</v>
      </c>
      <c r="W31" s="525"/>
      <c r="X31" s="525"/>
      <c r="Y31" s="525"/>
      <c r="Z31" s="525"/>
    </row>
    <row r="32" ht="12.0" customHeight="1">
      <c r="A32" s="525"/>
      <c r="B32" s="1"/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35">
        <f t="shared" si="1"/>
        <v>46630</v>
      </c>
      <c r="P32" s="536">
        <v>46611.0</v>
      </c>
      <c r="Q32" s="537">
        <v>0.0318657</v>
      </c>
      <c r="R32" s="525"/>
      <c r="S32" s="536">
        <v>46611.0</v>
      </c>
      <c r="T32" s="537">
        <v>0.0402333</v>
      </c>
      <c r="U32" s="537">
        <v>0.0419144</v>
      </c>
      <c r="V32" s="537">
        <v>0.0443762</v>
      </c>
      <c r="W32" s="525"/>
      <c r="X32" s="525"/>
      <c r="Y32" s="525"/>
      <c r="Z32" s="525"/>
    </row>
    <row r="33" ht="12.0" customHeight="1">
      <c r="A33" s="525"/>
      <c r="B33" s="525"/>
      <c r="C33" s="525"/>
      <c r="D33" s="525"/>
      <c r="E33" s="525"/>
      <c r="F33" s="525"/>
      <c r="G33" s="525"/>
      <c r="H33" s="525"/>
      <c r="I33" s="525"/>
      <c r="J33" s="525"/>
      <c r="K33" s="525"/>
      <c r="L33" s="525"/>
      <c r="M33" s="525"/>
      <c r="N33" s="525"/>
      <c r="O33" s="535">
        <f t="shared" si="1"/>
        <v>46660</v>
      </c>
      <c r="P33" s="538">
        <v>46643.0</v>
      </c>
      <c r="Q33" s="539">
        <v>0.0319821</v>
      </c>
      <c r="R33" s="525"/>
      <c r="S33" s="538">
        <v>46643.0</v>
      </c>
      <c r="T33" s="539">
        <v>0.0404211</v>
      </c>
      <c r="U33" s="539">
        <v>0.0420726</v>
      </c>
      <c r="V33" s="539">
        <v>0.0445451</v>
      </c>
      <c r="W33" s="525"/>
      <c r="X33" s="525"/>
      <c r="Y33" s="525"/>
      <c r="Z33" s="525"/>
    </row>
    <row r="34" ht="12.0" customHeight="1">
      <c r="A34" s="525"/>
      <c r="B34" s="1" t="s">
        <v>780</v>
      </c>
      <c r="C34" s="525"/>
      <c r="D34" s="525"/>
      <c r="E34" s="525"/>
      <c r="F34" s="525"/>
      <c r="G34" s="525"/>
      <c r="H34" s="525"/>
      <c r="I34" s="525"/>
      <c r="J34" s="525"/>
      <c r="K34" s="525"/>
      <c r="L34" s="525"/>
      <c r="M34" s="525"/>
      <c r="N34" s="525"/>
      <c r="O34" s="535">
        <f t="shared" si="1"/>
        <v>46691</v>
      </c>
      <c r="P34" s="536">
        <v>46672.0</v>
      </c>
      <c r="Q34" s="537">
        <v>0.0321046</v>
      </c>
      <c r="R34" s="525"/>
      <c r="S34" s="536">
        <v>46672.0</v>
      </c>
      <c r="T34" s="537">
        <v>0.0405979</v>
      </c>
      <c r="U34" s="537">
        <v>0.0422248</v>
      </c>
      <c r="V34" s="537">
        <v>0.044708</v>
      </c>
      <c r="W34" s="525"/>
      <c r="X34" s="525"/>
      <c r="Y34" s="525"/>
      <c r="Z34" s="525"/>
    </row>
    <row r="35" ht="12.0" customHeight="1">
      <c r="A35" s="525"/>
      <c r="B35" s="540" t="s">
        <v>781</v>
      </c>
      <c r="C35" s="525"/>
      <c r="D35" s="525"/>
      <c r="E35" s="525"/>
      <c r="F35" s="525"/>
      <c r="G35" s="525"/>
      <c r="H35" s="525"/>
      <c r="I35" s="525"/>
      <c r="J35" s="525"/>
      <c r="K35" s="525"/>
      <c r="L35" s="525"/>
      <c r="M35" s="525"/>
      <c r="N35" s="525"/>
      <c r="O35" s="535">
        <f t="shared" si="1"/>
        <v>46721</v>
      </c>
      <c r="P35" s="538">
        <v>46703.0</v>
      </c>
      <c r="Q35" s="539">
        <v>0.0322397</v>
      </c>
      <c r="R35" s="525"/>
      <c r="S35" s="538">
        <v>46703.0</v>
      </c>
      <c r="T35" s="539">
        <v>0.0407807</v>
      </c>
      <c r="U35" s="539">
        <v>0.0423826</v>
      </c>
      <c r="V35" s="539">
        <v>0.0448767</v>
      </c>
      <c r="W35" s="525"/>
      <c r="X35" s="525"/>
      <c r="Y35" s="525"/>
      <c r="Z35" s="525"/>
    </row>
    <row r="36" ht="12.0" customHeight="1">
      <c r="A36" s="525"/>
      <c r="B36" s="525"/>
      <c r="C36" s="525"/>
      <c r="D36" s="525"/>
      <c r="E36" s="525"/>
      <c r="F36" s="525"/>
      <c r="G36" s="525"/>
      <c r="H36" s="525"/>
      <c r="I36" s="525"/>
      <c r="J36" s="525"/>
      <c r="K36" s="525"/>
      <c r="L36" s="525"/>
      <c r="M36" s="525"/>
      <c r="N36" s="525"/>
      <c r="O36" s="535">
        <f t="shared" si="1"/>
        <v>46752</v>
      </c>
      <c r="P36" s="536">
        <v>46734.0</v>
      </c>
      <c r="Q36" s="537">
        <v>0.0323813</v>
      </c>
      <c r="R36" s="525"/>
      <c r="S36" s="536">
        <v>46734.0</v>
      </c>
      <c r="T36" s="537">
        <v>0.040966</v>
      </c>
      <c r="U36" s="537">
        <v>0.0425454</v>
      </c>
      <c r="V36" s="537">
        <v>0.0450509</v>
      </c>
      <c r="W36" s="525"/>
      <c r="X36" s="525"/>
      <c r="Y36" s="525"/>
      <c r="Z36" s="525"/>
    </row>
    <row r="37" ht="12.0" customHeight="1">
      <c r="A37" s="525"/>
      <c r="B37" s="525"/>
      <c r="C37" s="525"/>
      <c r="D37" s="525"/>
      <c r="E37" s="525"/>
      <c r="F37" s="525"/>
      <c r="G37" s="525"/>
      <c r="H37" s="525"/>
      <c r="I37" s="525"/>
      <c r="J37" s="525"/>
      <c r="K37" s="525"/>
      <c r="L37" s="525"/>
      <c r="M37" s="525"/>
      <c r="N37" s="525"/>
      <c r="O37" s="535">
        <f t="shared" si="1"/>
        <v>46783</v>
      </c>
      <c r="P37" s="538">
        <v>46764.0</v>
      </c>
      <c r="Q37" s="539">
        <v>0.0325255</v>
      </c>
      <c r="R37" s="525"/>
      <c r="S37" s="538">
        <v>46764.0</v>
      </c>
      <c r="T37" s="539">
        <v>0.0411383</v>
      </c>
      <c r="U37" s="539">
        <v>0.0426978</v>
      </c>
      <c r="V37" s="539">
        <v>0.0452138</v>
      </c>
      <c r="W37" s="525"/>
      <c r="X37" s="525"/>
      <c r="Y37" s="525"/>
      <c r="Z37" s="525"/>
    </row>
    <row r="38" ht="12.0" customHeight="1">
      <c r="A38" s="525"/>
      <c r="B38" s="525"/>
      <c r="C38" s="525"/>
      <c r="D38" s="525"/>
      <c r="E38" s="525"/>
      <c r="F38" s="525"/>
      <c r="G38" s="525"/>
      <c r="H38" s="525"/>
      <c r="I38" s="525"/>
      <c r="J38" s="525"/>
      <c r="K38" s="525"/>
      <c r="L38" s="525"/>
      <c r="M38" s="525"/>
      <c r="N38" s="525"/>
      <c r="O38" s="535">
        <f t="shared" si="1"/>
        <v>46812</v>
      </c>
      <c r="P38" s="536">
        <v>46797.0</v>
      </c>
      <c r="Q38" s="537">
        <v>0.032659</v>
      </c>
      <c r="R38" s="525"/>
      <c r="S38" s="536">
        <v>46797.0</v>
      </c>
      <c r="T38" s="537">
        <v>0.041328</v>
      </c>
      <c r="U38" s="537">
        <v>0.0428683</v>
      </c>
      <c r="V38" s="537">
        <v>0.0453959</v>
      </c>
      <c r="W38" s="525"/>
      <c r="X38" s="525"/>
      <c r="Y38" s="525"/>
      <c r="Z38" s="525"/>
    </row>
    <row r="39" ht="12.0" customHeight="1">
      <c r="A39" s="525"/>
      <c r="B39" s="525"/>
      <c r="C39" s="525"/>
      <c r="D39" s="525"/>
      <c r="E39" s="525"/>
      <c r="F39" s="525"/>
      <c r="G39" s="525"/>
      <c r="H39" s="525"/>
      <c r="I39" s="525"/>
      <c r="J39" s="525"/>
      <c r="K39" s="525"/>
      <c r="L39" s="525"/>
      <c r="M39" s="525"/>
      <c r="N39" s="525"/>
      <c r="O39" s="535">
        <f t="shared" si="1"/>
        <v>46843</v>
      </c>
      <c r="P39" s="538">
        <v>46825.0</v>
      </c>
      <c r="Q39" s="539">
        <v>0.0327905</v>
      </c>
      <c r="R39" s="525"/>
      <c r="S39" s="538">
        <v>46825.0</v>
      </c>
      <c r="T39" s="539">
        <v>0.0414671</v>
      </c>
      <c r="U39" s="539">
        <v>0.0429995</v>
      </c>
      <c r="V39" s="539">
        <v>0.0455417</v>
      </c>
      <c r="W39" s="525"/>
      <c r="X39" s="525"/>
      <c r="Y39" s="525"/>
      <c r="Z39" s="525"/>
    </row>
    <row r="40" ht="12.0" customHeight="1">
      <c r="A40" s="525"/>
      <c r="B40" s="525"/>
      <c r="C40" s="525"/>
      <c r="D40" s="525"/>
      <c r="E40" s="525"/>
      <c r="F40" s="525"/>
      <c r="G40" s="525"/>
      <c r="H40" s="525"/>
      <c r="I40" s="525"/>
      <c r="J40" s="525"/>
      <c r="K40" s="525"/>
      <c r="L40" s="525"/>
      <c r="M40" s="525"/>
      <c r="N40" s="525"/>
      <c r="O40" s="535">
        <f t="shared" si="1"/>
        <v>46873</v>
      </c>
      <c r="P40" s="536">
        <v>46855.0</v>
      </c>
      <c r="Q40" s="537">
        <v>0.032918</v>
      </c>
      <c r="R40" s="525"/>
      <c r="S40" s="536">
        <v>46855.0</v>
      </c>
      <c r="T40" s="537">
        <v>0.0416334</v>
      </c>
      <c r="U40" s="537">
        <v>0.0431522</v>
      </c>
      <c r="V40" s="537">
        <v>0.0457041</v>
      </c>
      <c r="W40" s="525"/>
      <c r="X40" s="525"/>
      <c r="Y40" s="525"/>
      <c r="Z40" s="525"/>
    </row>
    <row r="41" ht="12.0" customHeight="1">
      <c r="A41" s="525"/>
      <c r="B41" s="525"/>
      <c r="C41" s="525"/>
      <c r="D41" s="525"/>
      <c r="E41" s="525"/>
      <c r="F41" s="525"/>
      <c r="G41" s="525"/>
      <c r="H41" s="525"/>
      <c r="I41" s="525"/>
      <c r="J41" s="525"/>
      <c r="K41" s="525"/>
      <c r="L41" s="525"/>
      <c r="M41" s="525"/>
      <c r="N41" s="525"/>
      <c r="O41" s="535">
        <f t="shared" si="1"/>
        <v>46904</v>
      </c>
      <c r="P41" s="538">
        <v>46885.0</v>
      </c>
      <c r="Q41" s="539">
        <v>0.0330509</v>
      </c>
      <c r="R41" s="525"/>
      <c r="S41" s="538">
        <v>46885.0</v>
      </c>
      <c r="T41" s="539">
        <v>0.0418028</v>
      </c>
      <c r="U41" s="539">
        <v>0.0433104</v>
      </c>
      <c r="V41" s="539">
        <v>0.0458723</v>
      </c>
      <c r="W41" s="525"/>
      <c r="X41" s="525"/>
      <c r="Y41" s="525"/>
      <c r="Z41" s="525"/>
    </row>
    <row r="42" ht="12.0" customHeight="1">
      <c r="A42" s="525"/>
      <c r="B42" s="525"/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525"/>
      <c r="N42" s="525"/>
      <c r="O42" s="535">
        <f t="shared" si="1"/>
        <v>46934</v>
      </c>
      <c r="P42" s="536">
        <v>46916.0</v>
      </c>
      <c r="Q42" s="537">
        <v>0.033179</v>
      </c>
      <c r="R42" s="525"/>
      <c r="S42" s="536">
        <v>46916.0</v>
      </c>
      <c r="T42" s="537">
        <v>0.0419715</v>
      </c>
      <c r="U42" s="537">
        <v>0.0434692</v>
      </c>
      <c r="V42" s="537">
        <v>0.0460401</v>
      </c>
      <c r="W42" s="525"/>
      <c r="X42" s="525"/>
      <c r="Y42" s="525"/>
      <c r="Z42" s="525"/>
    </row>
    <row r="43" ht="12.0" customHeight="1">
      <c r="A43" s="525"/>
      <c r="B43" s="525"/>
      <c r="C43" s="525"/>
      <c r="D43" s="525"/>
      <c r="E43" s="525"/>
      <c r="F43" s="525"/>
      <c r="G43" s="525"/>
      <c r="H43" s="525"/>
      <c r="I43" s="525"/>
      <c r="J43" s="525"/>
      <c r="K43" s="525"/>
      <c r="L43" s="525"/>
      <c r="M43" s="525"/>
      <c r="N43" s="525"/>
      <c r="O43" s="535">
        <f t="shared" si="1"/>
        <v>46965</v>
      </c>
      <c r="P43" s="538">
        <v>46946.0</v>
      </c>
      <c r="Q43" s="539">
        <v>0.0333154</v>
      </c>
      <c r="R43" s="525"/>
      <c r="S43" s="538">
        <v>46946.0</v>
      </c>
      <c r="T43" s="539">
        <v>0.0421382</v>
      </c>
      <c r="U43" s="539">
        <v>0.0436286</v>
      </c>
      <c r="V43" s="539">
        <v>0.0462082</v>
      </c>
      <c r="W43" s="525"/>
      <c r="X43" s="525"/>
      <c r="Y43" s="525"/>
      <c r="Z43" s="525"/>
    </row>
    <row r="44" ht="12.0" customHeight="1">
      <c r="A44" s="525"/>
      <c r="B44" s="525"/>
      <c r="C44" s="525"/>
      <c r="D44" s="525"/>
      <c r="E44" s="525"/>
      <c r="F44" s="525"/>
      <c r="G44" s="525"/>
      <c r="H44" s="525"/>
      <c r="I44" s="525"/>
      <c r="J44" s="525"/>
      <c r="K44" s="525"/>
      <c r="L44" s="525"/>
      <c r="M44" s="525"/>
      <c r="N44" s="525"/>
      <c r="O44" s="535">
        <f t="shared" si="1"/>
        <v>46996</v>
      </c>
      <c r="P44" s="536">
        <v>46979.0</v>
      </c>
      <c r="Q44" s="537">
        <v>0.0334441</v>
      </c>
      <c r="R44" s="525"/>
      <c r="S44" s="536">
        <v>46979.0</v>
      </c>
      <c r="T44" s="537">
        <v>0.0423176</v>
      </c>
      <c r="U44" s="537">
        <v>0.043802</v>
      </c>
      <c r="V44" s="537">
        <v>0.04639</v>
      </c>
      <c r="W44" s="525"/>
      <c r="X44" s="525"/>
      <c r="Y44" s="525"/>
      <c r="Z44" s="525"/>
    </row>
    <row r="45" ht="12.0" customHeight="1">
      <c r="A45" s="525"/>
      <c r="B45" s="525"/>
      <c r="C45" s="525"/>
      <c r="D45" s="525"/>
      <c r="E45" s="525"/>
      <c r="F45" s="525"/>
      <c r="G45" s="525"/>
      <c r="H45" s="525"/>
      <c r="I45" s="525"/>
      <c r="J45" s="525"/>
      <c r="K45" s="525"/>
      <c r="L45" s="525"/>
      <c r="M45" s="525"/>
      <c r="N45" s="525"/>
      <c r="O45" s="535">
        <f t="shared" si="1"/>
        <v>47026</v>
      </c>
      <c r="P45" s="538">
        <v>47008.0</v>
      </c>
      <c r="Q45" s="539">
        <v>0.0335582</v>
      </c>
      <c r="R45" s="525"/>
      <c r="S45" s="538">
        <v>47008.0</v>
      </c>
      <c r="T45" s="539">
        <v>0.0424675</v>
      </c>
      <c r="U45" s="539">
        <v>0.0439477</v>
      </c>
      <c r="V45" s="539">
        <v>0.0465415</v>
      </c>
      <c r="W45" s="525"/>
      <c r="X45" s="525"/>
      <c r="Y45" s="525"/>
      <c r="Z45" s="525"/>
    </row>
    <row r="46" ht="12.0" customHeight="1">
      <c r="A46" s="525"/>
      <c r="B46" s="525"/>
      <c r="C46" s="525"/>
      <c r="D46" s="525"/>
      <c r="E46" s="525"/>
      <c r="F46" s="525"/>
      <c r="G46" s="525"/>
      <c r="H46" s="525"/>
      <c r="I46" s="525"/>
      <c r="J46" s="525"/>
      <c r="K46" s="525"/>
      <c r="L46" s="525"/>
      <c r="M46" s="525"/>
      <c r="N46" s="525"/>
      <c r="O46" s="535">
        <f t="shared" si="1"/>
        <v>47057</v>
      </c>
      <c r="P46" s="536">
        <v>47038.0</v>
      </c>
      <c r="Q46" s="537">
        <v>0.0336852</v>
      </c>
      <c r="R46" s="525"/>
      <c r="S46" s="536">
        <v>47038.0</v>
      </c>
      <c r="T46" s="537">
        <v>0.0426315</v>
      </c>
      <c r="U46" s="537">
        <v>0.0441099</v>
      </c>
      <c r="V46" s="537">
        <v>0.0467098</v>
      </c>
      <c r="W46" s="525"/>
      <c r="X46" s="525"/>
      <c r="Y46" s="525"/>
      <c r="Z46" s="525"/>
    </row>
    <row r="47" ht="12.0" customHeight="1">
      <c r="A47" s="525"/>
      <c r="B47" s="525"/>
      <c r="C47" s="525"/>
      <c r="D47" s="525"/>
      <c r="E47" s="525"/>
      <c r="F47" s="525"/>
      <c r="G47" s="525"/>
      <c r="H47" s="525"/>
      <c r="I47" s="525"/>
      <c r="J47" s="525"/>
      <c r="K47" s="525"/>
      <c r="L47" s="525"/>
      <c r="M47" s="525"/>
      <c r="N47" s="525"/>
      <c r="O47" s="535">
        <f t="shared" si="1"/>
        <v>47087</v>
      </c>
      <c r="P47" s="538">
        <v>47070.0</v>
      </c>
      <c r="Q47" s="539">
        <v>0.033804</v>
      </c>
      <c r="R47" s="525"/>
      <c r="S47" s="538">
        <v>47070.0</v>
      </c>
      <c r="T47" s="539">
        <v>0.0428006</v>
      </c>
      <c r="U47" s="539">
        <v>0.0442787</v>
      </c>
      <c r="V47" s="539">
        <v>0.0468833</v>
      </c>
      <c r="W47" s="525"/>
      <c r="X47" s="525"/>
      <c r="Y47" s="525"/>
      <c r="Z47" s="525"/>
    </row>
    <row r="48" ht="12.0" customHeight="1">
      <c r="A48" s="525"/>
      <c r="B48" s="525"/>
      <c r="C48" s="525"/>
      <c r="D48" s="525"/>
      <c r="E48" s="525"/>
      <c r="F48" s="525"/>
      <c r="G48" s="525"/>
      <c r="H48" s="525"/>
      <c r="I48" s="525"/>
      <c r="J48" s="525"/>
      <c r="K48" s="525"/>
      <c r="L48" s="525"/>
      <c r="M48" s="525"/>
      <c r="N48" s="525"/>
      <c r="O48" s="535">
        <f t="shared" si="1"/>
        <v>47118</v>
      </c>
      <c r="P48" s="536">
        <v>47099.0</v>
      </c>
      <c r="Q48" s="537">
        <v>0.0339203</v>
      </c>
      <c r="R48" s="525"/>
      <c r="S48" s="536">
        <v>47099.0</v>
      </c>
      <c r="T48" s="537">
        <v>0.0429583</v>
      </c>
      <c r="U48" s="537">
        <v>0.044438</v>
      </c>
      <c r="V48" s="537">
        <v>0.0470464</v>
      </c>
      <c r="W48" s="525"/>
      <c r="X48" s="525"/>
      <c r="Y48" s="525"/>
      <c r="Z48" s="525"/>
    </row>
    <row r="49" ht="12.0" customHeight="1">
      <c r="A49" s="525"/>
      <c r="B49" s="525"/>
      <c r="C49" s="525"/>
      <c r="D49" s="525"/>
      <c r="E49" s="525"/>
      <c r="F49" s="525"/>
      <c r="G49" s="525"/>
      <c r="H49" s="525"/>
      <c r="I49" s="525"/>
      <c r="J49" s="525"/>
      <c r="K49" s="525"/>
      <c r="L49" s="525"/>
      <c r="M49" s="525"/>
      <c r="N49" s="525"/>
      <c r="O49" s="535">
        <f t="shared" si="1"/>
        <v>47149</v>
      </c>
      <c r="P49" s="538">
        <v>47130.0</v>
      </c>
      <c r="Q49" s="539">
        <v>0.0340417</v>
      </c>
      <c r="R49" s="525"/>
      <c r="S49" s="538">
        <v>47130.0</v>
      </c>
      <c r="T49" s="539">
        <v>0.0431214</v>
      </c>
      <c r="U49" s="539">
        <v>0.0446042</v>
      </c>
      <c r="V49" s="539">
        <v>0.0472146</v>
      </c>
      <c r="W49" s="525"/>
      <c r="X49" s="525"/>
      <c r="Y49" s="525"/>
      <c r="Z49" s="525"/>
    </row>
    <row r="50" ht="12.0" customHeight="1">
      <c r="A50" s="525"/>
      <c r="B50" s="525"/>
      <c r="C50" s="525"/>
      <c r="D50" s="525"/>
      <c r="E50" s="525"/>
      <c r="F50" s="525"/>
      <c r="G50" s="525"/>
      <c r="H50" s="525"/>
      <c r="I50" s="525"/>
      <c r="J50" s="525"/>
      <c r="K50" s="525"/>
      <c r="L50" s="525"/>
      <c r="M50" s="525"/>
      <c r="N50" s="525"/>
      <c r="O50" s="535">
        <f t="shared" si="1"/>
        <v>47177</v>
      </c>
      <c r="P50" s="536">
        <v>47161.0</v>
      </c>
      <c r="Q50" s="537">
        <v>0.0341537</v>
      </c>
      <c r="R50" s="525"/>
      <c r="S50" s="536">
        <v>47161.0</v>
      </c>
      <c r="T50" s="537">
        <v>0.0432869</v>
      </c>
      <c r="U50" s="537">
        <v>0.0447743</v>
      </c>
      <c r="V50" s="537">
        <v>0.047386</v>
      </c>
      <c r="W50" s="525"/>
      <c r="X50" s="525"/>
      <c r="Y50" s="525"/>
      <c r="Z50" s="525"/>
    </row>
    <row r="51" ht="12.0" customHeight="1">
      <c r="A51" s="525"/>
      <c r="B51" s="525"/>
      <c r="C51" s="525"/>
      <c r="D51" s="525"/>
      <c r="E51" s="525"/>
      <c r="F51" s="525"/>
      <c r="G51" s="525"/>
      <c r="H51" s="525"/>
      <c r="I51" s="525"/>
      <c r="J51" s="525"/>
      <c r="K51" s="525"/>
      <c r="L51" s="525"/>
      <c r="M51" s="525"/>
      <c r="N51" s="525"/>
      <c r="O51" s="535">
        <f t="shared" si="1"/>
        <v>47208</v>
      </c>
      <c r="P51" s="538">
        <v>47189.0</v>
      </c>
      <c r="Q51" s="539">
        <v>0.0342767</v>
      </c>
      <c r="R51" s="525"/>
      <c r="S51" s="538">
        <v>47189.0</v>
      </c>
      <c r="T51" s="539">
        <v>0.0434444</v>
      </c>
      <c r="U51" s="539">
        <v>0.0449553</v>
      </c>
      <c r="V51" s="539">
        <v>0.0475508</v>
      </c>
      <c r="W51" s="525"/>
      <c r="X51" s="525"/>
      <c r="Y51" s="525"/>
      <c r="Z51" s="525"/>
    </row>
    <row r="52" ht="12.0" customHeight="1">
      <c r="A52" s="525"/>
      <c r="B52" s="525"/>
      <c r="C52" s="525"/>
      <c r="D52" s="525"/>
      <c r="E52" s="525"/>
      <c r="F52" s="525"/>
      <c r="G52" s="525"/>
      <c r="H52" s="525"/>
      <c r="I52" s="525"/>
      <c r="J52" s="525"/>
      <c r="K52" s="525"/>
      <c r="L52" s="525"/>
      <c r="M52" s="525"/>
      <c r="N52" s="525"/>
      <c r="O52" s="535">
        <f t="shared" si="1"/>
        <v>47238</v>
      </c>
      <c r="P52" s="536">
        <v>47220.0</v>
      </c>
      <c r="Q52" s="537">
        <v>0.0344058</v>
      </c>
      <c r="R52" s="525"/>
      <c r="S52" s="536">
        <v>47220.0</v>
      </c>
      <c r="T52" s="537">
        <v>0.0436068</v>
      </c>
      <c r="U52" s="537">
        <v>0.0451249</v>
      </c>
      <c r="V52" s="537">
        <v>0.047719</v>
      </c>
      <c r="W52" s="525"/>
      <c r="X52" s="525"/>
      <c r="Y52" s="525"/>
      <c r="Z52" s="525"/>
    </row>
    <row r="53" ht="12.0" customHeight="1">
      <c r="A53" s="525"/>
      <c r="B53" s="525"/>
      <c r="C53" s="525"/>
      <c r="D53" s="525"/>
      <c r="E53" s="525"/>
      <c r="F53" s="525"/>
      <c r="G53" s="525"/>
      <c r="H53" s="525"/>
      <c r="I53" s="525"/>
      <c r="J53" s="525"/>
      <c r="K53" s="525"/>
      <c r="L53" s="525"/>
      <c r="M53" s="525"/>
      <c r="N53" s="525"/>
      <c r="O53" s="535">
        <f t="shared" si="1"/>
        <v>47269</v>
      </c>
      <c r="P53" s="538">
        <v>47252.0</v>
      </c>
      <c r="Q53" s="539">
        <v>0.0345332</v>
      </c>
      <c r="R53" s="525"/>
      <c r="S53" s="538">
        <v>47252.0</v>
      </c>
      <c r="T53" s="539">
        <v>0.0437793</v>
      </c>
      <c r="U53" s="539">
        <v>0.0453066</v>
      </c>
      <c r="V53" s="539">
        <v>0.0478988</v>
      </c>
      <c r="W53" s="525"/>
      <c r="X53" s="525"/>
      <c r="Y53" s="525"/>
      <c r="Z53" s="525"/>
    </row>
    <row r="54" ht="12.0" customHeight="1">
      <c r="A54" s="525"/>
      <c r="B54" s="525"/>
      <c r="C54" s="525"/>
      <c r="D54" s="525"/>
      <c r="E54" s="525"/>
      <c r="F54" s="525"/>
      <c r="G54" s="525"/>
      <c r="H54" s="525"/>
      <c r="I54" s="525"/>
      <c r="J54" s="525"/>
      <c r="K54" s="525"/>
      <c r="L54" s="525"/>
      <c r="M54" s="525"/>
      <c r="N54" s="525"/>
      <c r="O54" s="535">
        <f t="shared" si="1"/>
        <v>47299</v>
      </c>
      <c r="P54" s="536">
        <v>47281.0</v>
      </c>
      <c r="Q54" s="537">
        <v>0.0346495</v>
      </c>
      <c r="R54" s="525"/>
      <c r="S54" s="536">
        <v>47281.0</v>
      </c>
      <c r="T54" s="537">
        <v>0.0439303</v>
      </c>
      <c r="U54" s="537">
        <v>0.0454665</v>
      </c>
      <c r="V54" s="537">
        <v>0.0480555</v>
      </c>
      <c r="W54" s="525"/>
      <c r="X54" s="525"/>
      <c r="Y54" s="525"/>
      <c r="Z54" s="525"/>
    </row>
    <row r="55" ht="12.0" customHeight="1">
      <c r="A55" s="525"/>
      <c r="B55" s="525"/>
      <c r="C55" s="525"/>
      <c r="D55" s="525"/>
      <c r="E55" s="525"/>
      <c r="F55" s="525"/>
      <c r="G55" s="525"/>
      <c r="H55" s="525"/>
      <c r="I55" s="525"/>
      <c r="J55" s="525"/>
      <c r="K55" s="525"/>
      <c r="L55" s="525"/>
      <c r="M55" s="525"/>
      <c r="N55" s="525"/>
      <c r="O55" s="535">
        <f t="shared" si="1"/>
        <v>47330</v>
      </c>
      <c r="P55" s="538">
        <v>47311.0</v>
      </c>
      <c r="Q55" s="539">
        <v>0.0347824</v>
      </c>
      <c r="R55" s="525"/>
      <c r="S55" s="538">
        <v>47311.0</v>
      </c>
      <c r="T55" s="539">
        <v>0.0440914</v>
      </c>
      <c r="U55" s="539">
        <v>0.0456384</v>
      </c>
      <c r="V55" s="539">
        <v>0.0482236</v>
      </c>
      <c r="W55" s="525"/>
      <c r="X55" s="525"/>
      <c r="Y55" s="525"/>
      <c r="Z55" s="525"/>
    </row>
    <row r="56" ht="12.0" customHeight="1">
      <c r="A56" s="525"/>
      <c r="B56" s="525"/>
      <c r="C56" s="525"/>
      <c r="D56" s="525"/>
      <c r="E56" s="525"/>
      <c r="F56" s="525"/>
      <c r="G56" s="525"/>
      <c r="H56" s="525"/>
      <c r="I56" s="525"/>
      <c r="J56" s="525"/>
      <c r="K56" s="525"/>
      <c r="L56" s="525"/>
      <c r="M56" s="525"/>
      <c r="N56" s="525"/>
      <c r="O56" s="535">
        <f t="shared" si="1"/>
        <v>47361</v>
      </c>
      <c r="P56" s="536">
        <v>47343.0</v>
      </c>
      <c r="Q56" s="537">
        <v>0.0349139</v>
      </c>
      <c r="R56" s="525"/>
      <c r="S56" s="536">
        <v>47343.0</v>
      </c>
      <c r="T56" s="537">
        <v>0.0442599</v>
      </c>
      <c r="U56" s="537">
        <v>0.0458191</v>
      </c>
      <c r="V56" s="537">
        <v>0.048399</v>
      </c>
      <c r="W56" s="525"/>
      <c r="X56" s="525"/>
      <c r="Y56" s="525"/>
      <c r="Z56" s="525"/>
    </row>
    <row r="57" ht="12.0" customHeight="1">
      <c r="A57" s="525"/>
      <c r="B57" s="525"/>
      <c r="C57" s="525"/>
      <c r="D57" s="525"/>
      <c r="E57" s="525"/>
      <c r="F57" s="525"/>
      <c r="G57" s="525"/>
      <c r="H57" s="525"/>
      <c r="I57" s="525"/>
      <c r="J57" s="525"/>
      <c r="K57" s="525"/>
      <c r="L57" s="525"/>
      <c r="M57" s="525"/>
      <c r="N57" s="525"/>
      <c r="O57" s="535">
        <f t="shared" si="1"/>
        <v>47391</v>
      </c>
      <c r="P57" s="538">
        <v>47373.0</v>
      </c>
      <c r="Q57" s="539">
        <v>0.0350383</v>
      </c>
      <c r="R57" s="525"/>
      <c r="S57" s="538">
        <v>47373.0</v>
      </c>
      <c r="T57" s="539">
        <v>0.0444098</v>
      </c>
      <c r="U57" s="539">
        <v>0.045981</v>
      </c>
      <c r="V57" s="539">
        <v>0.0485537</v>
      </c>
      <c r="W57" s="525"/>
      <c r="X57" s="525"/>
      <c r="Y57" s="525"/>
      <c r="Z57" s="525"/>
    </row>
    <row r="58" ht="12.0" customHeight="1">
      <c r="A58" s="525"/>
      <c r="B58" s="525"/>
      <c r="C58" s="525"/>
      <c r="D58" s="525"/>
      <c r="E58" s="525"/>
      <c r="F58" s="525"/>
      <c r="G58" s="525"/>
      <c r="H58" s="525"/>
      <c r="I58" s="525"/>
      <c r="J58" s="525"/>
      <c r="K58" s="525"/>
      <c r="L58" s="525"/>
      <c r="M58" s="525"/>
      <c r="N58" s="525"/>
      <c r="O58" s="535">
        <f t="shared" si="1"/>
        <v>47422</v>
      </c>
      <c r="P58" s="536">
        <v>47403.0</v>
      </c>
      <c r="Q58" s="537">
        <v>0.0351755</v>
      </c>
      <c r="R58" s="525"/>
      <c r="S58" s="536">
        <v>47403.0</v>
      </c>
      <c r="T58" s="537">
        <v>0.0445693</v>
      </c>
      <c r="U58" s="537">
        <v>0.0461537</v>
      </c>
      <c r="V58" s="537">
        <v>0.0487201</v>
      </c>
      <c r="W58" s="525"/>
      <c r="X58" s="525"/>
      <c r="Y58" s="525"/>
      <c r="Z58" s="525"/>
    </row>
    <row r="59" ht="12.0" customHeight="1">
      <c r="A59" s="525"/>
      <c r="B59" s="525"/>
      <c r="C59" s="525"/>
      <c r="D59" s="525"/>
      <c r="E59" s="525"/>
      <c r="F59" s="525"/>
      <c r="G59" s="525"/>
      <c r="H59" s="525"/>
      <c r="I59" s="525"/>
      <c r="J59" s="525"/>
      <c r="K59" s="525"/>
      <c r="L59" s="525"/>
      <c r="M59" s="525"/>
      <c r="N59" s="525"/>
      <c r="O59" s="535">
        <f t="shared" si="1"/>
        <v>47452</v>
      </c>
      <c r="P59" s="538">
        <v>47435.0</v>
      </c>
      <c r="Q59" s="539">
        <v>0.0353072</v>
      </c>
      <c r="R59" s="525"/>
      <c r="S59" s="538">
        <v>47435.0</v>
      </c>
      <c r="T59" s="539">
        <v>0.0447331</v>
      </c>
      <c r="U59" s="539">
        <v>0.046332</v>
      </c>
      <c r="V59" s="539">
        <v>0.0488899</v>
      </c>
      <c r="W59" s="525"/>
      <c r="X59" s="525"/>
      <c r="Y59" s="525"/>
      <c r="Z59" s="525"/>
    </row>
    <row r="60" ht="12.0" customHeight="1">
      <c r="A60" s="525"/>
      <c r="B60" s="525"/>
      <c r="C60" s="525"/>
      <c r="D60" s="525"/>
      <c r="E60" s="525"/>
      <c r="F60" s="525"/>
      <c r="G60" s="525"/>
      <c r="H60" s="525"/>
      <c r="I60" s="525"/>
      <c r="J60" s="525"/>
      <c r="K60" s="525"/>
      <c r="L60" s="525"/>
      <c r="M60" s="525"/>
      <c r="N60" s="525"/>
      <c r="O60" s="535">
        <f t="shared" si="1"/>
        <v>47483</v>
      </c>
      <c r="P60" s="536">
        <v>47464.0</v>
      </c>
      <c r="Q60" s="537">
        <v>0.0354466</v>
      </c>
      <c r="R60" s="525"/>
      <c r="S60" s="536">
        <v>47464.0</v>
      </c>
      <c r="T60" s="537">
        <v>0.0448862</v>
      </c>
      <c r="U60" s="537">
        <v>0.0464991</v>
      </c>
      <c r="V60" s="537">
        <v>0.0490491</v>
      </c>
      <c r="W60" s="525"/>
      <c r="X60" s="525"/>
      <c r="Y60" s="525"/>
      <c r="Z60" s="525"/>
    </row>
    <row r="61" ht="12.0" customHeight="1">
      <c r="A61" s="525"/>
      <c r="B61" s="525"/>
      <c r="C61" s="525"/>
      <c r="D61" s="525"/>
      <c r="E61" s="525"/>
      <c r="F61" s="525"/>
      <c r="G61" s="525"/>
      <c r="H61" s="525"/>
      <c r="I61" s="525"/>
      <c r="J61" s="525"/>
      <c r="K61" s="525"/>
      <c r="L61" s="525"/>
      <c r="M61" s="525"/>
      <c r="N61" s="525"/>
      <c r="O61" s="535">
        <f t="shared" si="1"/>
        <v>47514</v>
      </c>
      <c r="P61" s="538">
        <v>47497.0</v>
      </c>
      <c r="Q61" s="539">
        <v>0.0355843</v>
      </c>
      <c r="R61" s="525"/>
      <c r="S61" s="538">
        <v>47497.0</v>
      </c>
      <c r="T61" s="539">
        <v>0.0450536</v>
      </c>
      <c r="U61" s="539">
        <v>0.0466825</v>
      </c>
      <c r="V61" s="539">
        <v>0.0492221</v>
      </c>
      <c r="W61" s="525"/>
      <c r="X61" s="525"/>
      <c r="Y61" s="525"/>
      <c r="Z61" s="525"/>
    </row>
    <row r="62" ht="12.0" customHeight="1">
      <c r="A62" s="525"/>
      <c r="B62" s="525"/>
      <c r="C62" s="525"/>
      <c r="D62" s="525"/>
      <c r="E62" s="525"/>
      <c r="F62" s="525"/>
      <c r="G62" s="525"/>
      <c r="H62" s="525"/>
      <c r="I62" s="525"/>
      <c r="J62" s="525"/>
      <c r="K62" s="525"/>
      <c r="L62" s="525"/>
      <c r="M62" s="525"/>
      <c r="N62" s="525"/>
      <c r="O62" s="535">
        <f t="shared" si="1"/>
        <v>47542</v>
      </c>
      <c r="P62" s="536">
        <v>47526.0</v>
      </c>
      <c r="Q62" s="537">
        <v>0.0357003</v>
      </c>
      <c r="R62" s="525"/>
      <c r="S62" s="536">
        <v>47526.0</v>
      </c>
      <c r="T62" s="537">
        <v>0.0452023</v>
      </c>
      <c r="U62" s="537">
        <v>0.046846</v>
      </c>
      <c r="V62" s="537">
        <v>0.049376</v>
      </c>
      <c r="W62" s="525"/>
      <c r="X62" s="525"/>
      <c r="Y62" s="525"/>
      <c r="Z62" s="525"/>
    </row>
    <row r="63" ht="12.0" customHeight="1">
      <c r="A63" s="525"/>
      <c r="B63" s="525"/>
      <c r="C63" s="525"/>
      <c r="D63" s="525"/>
      <c r="E63" s="525"/>
      <c r="F63" s="525"/>
      <c r="G63" s="525"/>
      <c r="H63" s="525"/>
      <c r="I63" s="525"/>
      <c r="J63" s="525"/>
      <c r="K63" s="525"/>
      <c r="L63" s="525"/>
      <c r="M63" s="525"/>
      <c r="N63" s="525"/>
      <c r="O63" s="535">
        <f t="shared" si="1"/>
        <v>47573</v>
      </c>
      <c r="P63" s="538">
        <v>47554.0</v>
      </c>
      <c r="Q63" s="539">
        <v>0.035836</v>
      </c>
      <c r="R63" s="525"/>
      <c r="S63" s="538">
        <v>47554.0</v>
      </c>
      <c r="T63" s="539">
        <v>0.0453543</v>
      </c>
      <c r="U63" s="539">
        <v>0.0470132</v>
      </c>
      <c r="V63" s="539">
        <v>0.0495468</v>
      </c>
      <c r="W63" s="525"/>
      <c r="X63" s="525"/>
      <c r="Y63" s="525"/>
      <c r="Z63" s="525"/>
    </row>
    <row r="64" ht="12.0" customHeight="1">
      <c r="A64" s="525"/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35">
        <f t="shared" si="1"/>
        <v>47603</v>
      </c>
      <c r="P64" s="536">
        <v>47585.0</v>
      </c>
      <c r="Q64" s="537">
        <v>0.0359732</v>
      </c>
      <c r="R64" s="525"/>
      <c r="S64" s="536">
        <v>47585.0</v>
      </c>
      <c r="T64" s="537">
        <v>0.0455088</v>
      </c>
      <c r="U64" s="537">
        <v>0.0471837</v>
      </c>
      <c r="V64" s="537">
        <v>0.0497054</v>
      </c>
      <c r="W64" s="525"/>
      <c r="X64" s="525"/>
      <c r="Y64" s="525"/>
      <c r="Z64" s="525"/>
    </row>
    <row r="65" ht="12.0" customHeight="1">
      <c r="A65" s="525"/>
      <c r="B65" s="525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35">
        <f t="shared" si="1"/>
        <v>47634</v>
      </c>
      <c r="P65" s="538">
        <v>47616.0</v>
      </c>
      <c r="Q65" s="539">
        <v>0.0361105</v>
      </c>
      <c r="R65" s="525"/>
      <c r="S65" s="538">
        <v>47616.0</v>
      </c>
      <c r="T65" s="539">
        <v>0.045668</v>
      </c>
      <c r="U65" s="539">
        <v>0.0473595</v>
      </c>
      <c r="V65" s="539">
        <v>0.0498693</v>
      </c>
      <c r="W65" s="525"/>
      <c r="X65" s="525"/>
      <c r="Y65" s="525"/>
      <c r="Z65" s="525"/>
    </row>
    <row r="66" ht="12.0" customHeight="1">
      <c r="A66" s="525"/>
      <c r="B66" s="525"/>
      <c r="C66" s="525"/>
      <c r="D66" s="525"/>
      <c r="E66" s="525"/>
      <c r="F66" s="525"/>
      <c r="G66" s="525"/>
      <c r="H66" s="525"/>
      <c r="I66" s="525"/>
      <c r="J66" s="525"/>
      <c r="K66" s="525"/>
      <c r="L66" s="525"/>
      <c r="M66" s="525"/>
      <c r="N66" s="525"/>
      <c r="O66" s="535">
        <f t="shared" si="1"/>
        <v>47664</v>
      </c>
      <c r="P66" s="536">
        <v>47646.0</v>
      </c>
      <c r="Q66" s="537">
        <v>0.0362395</v>
      </c>
      <c r="R66" s="525"/>
      <c r="S66" s="536">
        <v>47646.0</v>
      </c>
      <c r="T66" s="537">
        <v>0.0458154</v>
      </c>
      <c r="U66" s="537">
        <v>0.0475225</v>
      </c>
      <c r="V66" s="537">
        <v>0.0500196</v>
      </c>
      <c r="W66" s="525"/>
      <c r="X66" s="525"/>
      <c r="Y66" s="525"/>
      <c r="Z66" s="525"/>
    </row>
    <row r="67" ht="12.0" customHeight="1">
      <c r="A67" s="525"/>
      <c r="B67" s="525"/>
      <c r="C67" s="525"/>
      <c r="D67" s="525"/>
      <c r="E67" s="525"/>
      <c r="F67" s="525"/>
      <c r="G67" s="525"/>
      <c r="H67" s="525"/>
      <c r="I67" s="525"/>
      <c r="J67" s="525"/>
      <c r="K67" s="525"/>
      <c r="L67" s="525"/>
      <c r="M67" s="525"/>
      <c r="N67" s="525"/>
      <c r="O67" s="535">
        <f t="shared" si="1"/>
        <v>47695</v>
      </c>
      <c r="P67" s="538">
        <v>47676.0</v>
      </c>
      <c r="Q67" s="539">
        <v>0.0363767</v>
      </c>
      <c r="R67" s="525"/>
      <c r="S67" s="538">
        <v>47676.0</v>
      </c>
      <c r="T67" s="539">
        <v>0.0459676</v>
      </c>
      <c r="U67" s="539">
        <v>0.0476906</v>
      </c>
      <c r="V67" s="539">
        <v>0.0501752</v>
      </c>
      <c r="W67" s="525"/>
      <c r="X67" s="525"/>
      <c r="Y67" s="525"/>
      <c r="Z67" s="525"/>
    </row>
    <row r="68" ht="12.0" customHeight="1">
      <c r="A68" s="525"/>
      <c r="B68" s="525"/>
      <c r="C68" s="525"/>
      <c r="D68" s="525"/>
      <c r="E68" s="525"/>
      <c r="F68" s="525"/>
      <c r="G68" s="525"/>
      <c r="H68" s="525"/>
      <c r="I68" s="525"/>
      <c r="J68" s="525"/>
      <c r="K68" s="525"/>
      <c r="L68" s="525"/>
      <c r="M68" s="525"/>
      <c r="N68" s="525"/>
      <c r="O68" s="535">
        <f t="shared" si="1"/>
        <v>47726</v>
      </c>
      <c r="P68" s="536">
        <v>47707.0</v>
      </c>
      <c r="Q68" s="537">
        <v>0.0365144</v>
      </c>
      <c r="R68" s="525"/>
      <c r="S68" s="536">
        <v>47707.0</v>
      </c>
      <c r="T68" s="537">
        <v>0.0461207</v>
      </c>
      <c r="U68" s="537">
        <v>0.0478599</v>
      </c>
      <c r="V68" s="537">
        <v>0.0503305</v>
      </c>
      <c r="W68" s="525"/>
      <c r="X68" s="525"/>
      <c r="Y68" s="525"/>
      <c r="Z68" s="525"/>
    </row>
    <row r="69" ht="12.0" customHeight="1">
      <c r="A69" s="525"/>
      <c r="B69" s="525"/>
      <c r="C69" s="525"/>
      <c r="D69" s="525"/>
      <c r="E69" s="525"/>
      <c r="F69" s="525"/>
      <c r="G69" s="525"/>
      <c r="H69" s="525"/>
      <c r="I69" s="525"/>
      <c r="J69" s="525"/>
      <c r="K69" s="525"/>
      <c r="L69" s="525"/>
      <c r="M69" s="525"/>
      <c r="N69" s="525"/>
      <c r="O69" s="535">
        <f t="shared" si="1"/>
        <v>47756</v>
      </c>
      <c r="P69" s="538">
        <v>47738.0</v>
      </c>
      <c r="Q69" s="539">
        <v>0.0366605</v>
      </c>
      <c r="R69" s="525"/>
      <c r="S69" s="538">
        <v>47738.0</v>
      </c>
      <c r="T69" s="539">
        <v>0.0462643</v>
      </c>
      <c r="U69" s="539">
        <v>0.048019</v>
      </c>
      <c r="V69" s="539">
        <v>0.0504745</v>
      </c>
      <c r="W69" s="525"/>
      <c r="X69" s="525"/>
      <c r="Y69" s="525"/>
      <c r="Z69" s="525"/>
    </row>
    <row r="70" ht="12.0" customHeight="1">
      <c r="A70" s="525"/>
      <c r="B70" s="525"/>
      <c r="C70" s="525"/>
      <c r="D70" s="525"/>
      <c r="E70" s="525"/>
      <c r="F70" s="525"/>
      <c r="G70" s="525"/>
      <c r="H70" s="525"/>
      <c r="I70" s="525"/>
      <c r="J70" s="525"/>
      <c r="K70" s="525"/>
      <c r="L70" s="525"/>
      <c r="M70" s="525"/>
      <c r="N70" s="525"/>
      <c r="O70" s="535">
        <f t="shared" si="1"/>
        <v>47787</v>
      </c>
      <c r="P70" s="536">
        <v>47771.0</v>
      </c>
      <c r="Q70" s="537">
        <v>0.0367993</v>
      </c>
      <c r="R70" s="525"/>
      <c r="S70" s="536">
        <v>47771.0</v>
      </c>
      <c r="T70" s="537">
        <v>0.0464274</v>
      </c>
      <c r="U70" s="537">
        <v>0.0481989</v>
      </c>
      <c r="V70" s="537">
        <v>0.0506389</v>
      </c>
      <c r="W70" s="525"/>
      <c r="X70" s="525"/>
      <c r="Y70" s="525"/>
      <c r="Z70" s="525"/>
    </row>
    <row r="71" ht="12.0" customHeight="1">
      <c r="A71" s="525"/>
      <c r="B71" s="525"/>
      <c r="C71" s="525"/>
      <c r="D71" s="525"/>
      <c r="E71" s="525"/>
      <c r="F71" s="525"/>
      <c r="G71" s="525"/>
      <c r="H71" s="525"/>
      <c r="I71" s="525"/>
      <c r="J71" s="525"/>
      <c r="K71" s="525"/>
      <c r="L71" s="525"/>
      <c r="M71" s="525"/>
      <c r="N71" s="525"/>
      <c r="O71" s="535">
        <f t="shared" si="1"/>
        <v>47817</v>
      </c>
      <c r="P71" s="538">
        <v>47799.0</v>
      </c>
      <c r="Q71" s="539">
        <v>0.03692</v>
      </c>
      <c r="R71" s="525"/>
      <c r="S71" s="538">
        <v>47799.0</v>
      </c>
      <c r="T71" s="539">
        <v>0.0465592</v>
      </c>
      <c r="U71" s="539">
        <v>0.048344</v>
      </c>
      <c r="V71" s="539">
        <v>0.05077</v>
      </c>
      <c r="W71" s="525"/>
      <c r="X71" s="525"/>
      <c r="Y71" s="525"/>
      <c r="Z71" s="525"/>
    </row>
    <row r="72" ht="12.0" customHeight="1">
      <c r="A72" s="525"/>
      <c r="B72" s="525"/>
      <c r="C72" s="525"/>
      <c r="D72" s="525"/>
      <c r="E72" s="525"/>
      <c r="F72" s="525"/>
      <c r="G72" s="525"/>
      <c r="H72" s="525"/>
      <c r="I72" s="525"/>
      <c r="J72" s="525"/>
      <c r="K72" s="525"/>
      <c r="L72" s="525"/>
      <c r="M72" s="525"/>
      <c r="N72" s="525"/>
      <c r="O72" s="535">
        <f t="shared" si="1"/>
        <v>47848</v>
      </c>
      <c r="P72" s="536">
        <v>47829.0</v>
      </c>
      <c r="Q72" s="537">
        <v>0.037062</v>
      </c>
      <c r="R72" s="525"/>
      <c r="S72" s="536">
        <v>47829.0</v>
      </c>
      <c r="T72" s="537">
        <v>0.0467052</v>
      </c>
      <c r="U72" s="537">
        <v>0.0485044</v>
      </c>
      <c r="V72" s="537">
        <v>0.0509156</v>
      </c>
      <c r="W72" s="525"/>
      <c r="X72" s="525"/>
      <c r="Y72" s="525"/>
      <c r="Z72" s="525"/>
    </row>
    <row r="73" ht="12.0" customHeight="1">
      <c r="A73" s="525"/>
      <c r="B73" s="525"/>
      <c r="C73" s="525"/>
      <c r="D73" s="525"/>
      <c r="E73" s="525"/>
      <c r="F73" s="525"/>
      <c r="G73" s="525"/>
      <c r="H73" s="525"/>
      <c r="I73" s="525"/>
      <c r="J73" s="525"/>
      <c r="K73" s="525"/>
      <c r="L73" s="525"/>
      <c r="M73" s="525"/>
      <c r="N73" s="525"/>
      <c r="O73" s="535">
        <f t="shared" si="1"/>
        <v>47879</v>
      </c>
      <c r="P73" s="538">
        <v>47861.0</v>
      </c>
      <c r="Q73" s="539">
        <v>0.0371995</v>
      </c>
      <c r="R73" s="525"/>
      <c r="S73" s="538">
        <v>47861.0</v>
      </c>
      <c r="T73" s="539">
        <v>0.0468532</v>
      </c>
      <c r="U73" s="539">
        <v>0.0486667</v>
      </c>
      <c r="V73" s="539">
        <v>0.0510612</v>
      </c>
      <c r="W73" s="525"/>
      <c r="X73" s="525"/>
      <c r="Y73" s="525"/>
      <c r="Z73" s="525"/>
    </row>
    <row r="74" ht="12.0" customHeight="1">
      <c r="A74" s="525"/>
      <c r="B74" s="525"/>
      <c r="C74" s="525"/>
      <c r="D74" s="525"/>
      <c r="E74" s="525"/>
      <c r="F74" s="525"/>
      <c r="G74" s="525"/>
      <c r="H74" s="525"/>
      <c r="I74" s="525"/>
      <c r="J74" s="525"/>
      <c r="K74" s="525"/>
      <c r="L74" s="525"/>
      <c r="M74" s="525"/>
      <c r="N74" s="525"/>
      <c r="O74" s="535">
        <f t="shared" si="1"/>
        <v>47907</v>
      </c>
      <c r="P74" s="536">
        <v>47891.0</v>
      </c>
      <c r="Q74" s="537">
        <v>0.0373188</v>
      </c>
      <c r="R74" s="525"/>
      <c r="S74" s="536">
        <v>47891.0</v>
      </c>
      <c r="T74" s="537">
        <v>0.0469936</v>
      </c>
      <c r="U74" s="537">
        <v>0.0488201</v>
      </c>
      <c r="V74" s="537">
        <v>0.0511989</v>
      </c>
      <c r="W74" s="525"/>
      <c r="X74" s="525"/>
      <c r="Y74" s="525"/>
      <c r="Z74" s="525"/>
    </row>
    <row r="75" ht="12.0" customHeight="1">
      <c r="A75" s="525"/>
      <c r="B75" s="525"/>
      <c r="C75" s="525"/>
      <c r="D75" s="525"/>
      <c r="E75" s="525"/>
      <c r="F75" s="525"/>
      <c r="G75" s="525"/>
      <c r="H75" s="525"/>
      <c r="I75" s="525"/>
      <c r="J75" s="525"/>
      <c r="K75" s="525"/>
      <c r="L75" s="525"/>
      <c r="M75" s="525"/>
      <c r="N75" s="525"/>
      <c r="O75" s="535">
        <f t="shared" si="1"/>
        <v>47938</v>
      </c>
      <c r="P75" s="538">
        <v>47919.0</v>
      </c>
      <c r="Q75" s="539">
        <v>0.0374613</v>
      </c>
      <c r="R75" s="525"/>
      <c r="S75" s="538">
        <v>47919.0</v>
      </c>
      <c r="T75" s="539">
        <v>0.0471592</v>
      </c>
      <c r="U75" s="539">
        <v>0.0489727</v>
      </c>
      <c r="V75" s="539">
        <v>0.0513374</v>
      </c>
      <c r="W75" s="525"/>
      <c r="X75" s="525"/>
      <c r="Y75" s="525"/>
      <c r="Z75" s="525"/>
    </row>
    <row r="76" ht="12.0" customHeight="1">
      <c r="A76" s="525"/>
      <c r="B76" s="525"/>
      <c r="C76" s="525"/>
      <c r="D76" s="525"/>
      <c r="E76" s="525"/>
      <c r="F76" s="525"/>
      <c r="G76" s="525"/>
      <c r="H76" s="525"/>
      <c r="I76" s="525"/>
      <c r="J76" s="525"/>
      <c r="K76" s="525"/>
      <c r="L76" s="525"/>
      <c r="M76" s="525"/>
      <c r="N76" s="525"/>
      <c r="O76" s="535">
        <f t="shared" si="1"/>
        <v>47968</v>
      </c>
      <c r="P76" s="536">
        <v>47952.0</v>
      </c>
      <c r="Q76" s="537">
        <v>0.0375914</v>
      </c>
      <c r="R76" s="525"/>
      <c r="S76" s="536">
        <v>47952.0</v>
      </c>
      <c r="T76" s="537">
        <v>0.0473086</v>
      </c>
      <c r="U76" s="537">
        <v>0.0491347</v>
      </c>
      <c r="V76" s="537">
        <v>0.0514809</v>
      </c>
      <c r="W76" s="525"/>
      <c r="X76" s="525"/>
      <c r="Y76" s="525"/>
      <c r="Z76" s="525"/>
    </row>
    <row r="77" ht="12.0" customHeight="1">
      <c r="A77" s="525"/>
      <c r="B77" s="525"/>
      <c r="C77" s="525"/>
      <c r="D77" s="525"/>
      <c r="E77" s="525"/>
      <c r="F77" s="525"/>
      <c r="G77" s="525"/>
      <c r="H77" s="525"/>
      <c r="I77" s="525"/>
      <c r="J77" s="525"/>
      <c r="K77" s="525"/>
      <c r="L77" s="525"/>
      <c r="M77" s="525"/>
      <c r="N77" s="525"/>
      <c r="O77" s="535">
        <f t="shared" si="1"/>
        <v>47999</v>
      </c>
      <c r="P77" s="538">
        <v>47980.0</v>
      </c>
      <c r="Q77" s="539">
        <v>0.0377154</v>
      </c>
      <c r="R77" s="525"/>
      <c r="S77" s="538">
        <v>47980.0</v>
      </c>
      <c r="T77" s="539">
        <v>0.0474404</v>
      </c>
      <c r="U77" s="539">
        <v>0.0492771</v>
      </c>
      <c r="V77" s="539">
        <v>0.0516077</v>
      </c>
      <c r="W77" s="525"/>
      <c r="X77" s="525"/>
      <c r="Y77" s="525"/>
      <c r="Z77" s="525"/>
    </row>
    <row r="78" ht="12.0" customHeight="1">
      <c r="A78" s="525"/>
      <c r="B78" s="525"/>
      <c r="C78" s="525"/>
      <c r="D78" s="525"/>
      <c r="E78" s="525"/>
      <c r="F78" s="525"/>
      <c r="G78" s="525"/>
      <c r="H78" s="525"/>
      <c r="I78" s="525"/>
      <c r="J78" s="525"/>
      <c r="K78" s="525"/>
      <c r="L78" s="525"/>
      <c r="M78" s="525"/>
      <c r="N78" s="525"/>
      <c r="O78" s="535">
        <f t="shared" si="1"/>
        <v>48029</v>
      </c>
      <c r="P78" s="536">
        <v>48011.0</v>
      </c>
      <c r="Q78" s="537">
        <v>0.0378511</v>
      </c>
      <c r="R78" s="525"/>
      <c r="S78" s="536">
        <v>48011.0</v>
      </c>
      <c r="T78" s="537">
        <v>0.0475792</v>
      </c>
      <c r="U78" s="537">
        <v>0.0494263</v>
      </c>
      <c r="V78" s="537">
        <v>0.0517385</v>
      </c>
      <c r="W78" s="525"/>
      <c r="X78" s="525"/>
      <c r="Y78" s="525"/>
      <c r="Z78" s="525"/>
    </row>
    <row r="79" ht="12.0" customHeight="1">
      <c r="A79" s="525"/>
      <c r="B79" s="525"/>
      <c r="C79" s="525"/>
      <c r="D79" s="525"/>
      <c r="E79" s="525"/>
      <c r="F79" s="525"/>
      <c r="G79" s="525"/>
      <c r="H79" s="525"/>
      <c r="I79" s="525"/>
      <c r="J79" s="525"/>
      <c r="K79" s="525"/>
      <c r="L79" s="525"/>
      <c r="M79" s="525"/>
      <c r="N79" s="525"/>
      <c r="O79" s="535">
        <f t="shared" si="1"/>
        <v>48060</v>
      </c>
      <c r="P79" s="538">
        <v>48043.0</v>
      </c>
      <c r="Q79" s="539">
        <v>0.0379816</v>
      </c>
      <c r="R79" s="525"/>
      <c r="S79" s="538">
        <v>48043.0</v>
      </c>
      <c r="T79" s="539">
        <v>0.0477283</v>
      </c>
      <c r="U79" s="539">
        <v>0.0495859</v>
      </c>
      <c r="V79" s="539">
        <v>0.0518792</v>
      </c>
      <c r="W79" s="525"/>
      <c r="X79" s="525"/>
      <c r="Y79" s="525"/>
      <c r="Z79" s="525"/>
    </row>
    <row r="80" ht="12.0" customHeight="1">
      <c r="A80" s="525"/>
      <c r="B80" s="525"/>
      <c r="C80" s="525"/>
      <c r="D80" s="525"/>
      <c r="E80" s="525"/>
      <c r="F80" s="525"/>
      <c r="G80" s="525"/>
      <c r="H80" s="525"/>
      <c r="I80" s="525"/>
      <c r="J80" s="525"/>
      <c r="K80" s="525"/>
      <c r="L80" s="525"/>
      <c r="M80" s="525"/>
      <c r="N80" s="525"/>
      <c r="O80" s="535">
        <f t="shared" si="1"/>
        <v>48091</v>
      </c>
      <c r="P80" s="536">
        <v>48072.0</v>
      </c>
      <c r="Q80" s="537">
        <v>0.0381026</v>
      </c>
      <c r="R80" s="525"/>
      <c r="S80" s="536">
        <v>48072.0</v>
      </c>
      <c r="T80" s="537">
        <v>0.0478604</v>
      </c>
      <c r="U80" s="537">
        <v>0.0497265</v>
      </c>
      <c r="V80" s="537">
        <v>0.0520018</v>
      </c>
      <c r="W80" s="525"/>
      <c r="X80" s="525"/>
      <c r="Y80" s="525"/>
      <c r="Z80" s="525"/>
    </row>
    <row r="81" ht="12.0" customHeight="1">
      <c r="A81" s="525"/>
      <c r="B81" s="525"/>
      <c r="C81" s="525"/>
      <c r="D81" s="525"/>
      <c r="E81" s="525"/>
      <c r="F81" s="525"/>
      <c r="G81" s="525"/>
      <c r="H81" s="525"/>
      <c r="I81" s="525"/>
      <c r="J81" s="525"/>
      <c r="K81" s="525"/>
      <c r="L81" s="525"/>
      <c r="M81" s="525"/>
      <c r="N81" s="525"/>
      <c r="O81" s="535">
        <f t="shared" si="1"/>
        <v>48121</v>
      </c>
      <c r="P81" s="538">
        <v>48103.0</v>
      </c>
      <c r="Q81" s="539">
        <v>0.0382349</v>
      </c>
      <c r="R81" s="525"/>
      <c r="S81" s="538">
        <v>48103.0</v>
      </c>
      <c r="T81" s="539">
        <v>0.0479933</v>
      </c>
      <c r="U81" s="539">
        <v>0.0498666</v>
      </c>
      <c r="V81" s="539">
        <v>0.0521213</v>
      </c>
      <c r="W81" s="525"/>
      <c r="X81" s="525"/>
      <c r="Y81" s="525"/>
      <c r="Z81" s="525"/>
    </row>
    <row r="82" ht="12.0" customHeight="1">
      <c r="A82" s="525"/>
      <c r="B82" s="525"/>
      <c r="C82" s="525"/>
      <c r="D82" s="525"/>
      <c r="E82" s="525"/>
      <c r="F82" s="525"/>
      <c r="G82" s="525"/>
      <c r="H82" s="525"/>
      <c r="I82" s="525"/>
      <c r="J82" s="525"/>
      <c r="K82" s="525"/>
      <c r="L82" s="525"/>
      <c r="M82" s="525"/>
      <c r="N82" s="525"/>
      <c r="O82" s="535">
        <f t="shared" si="1"/>
        <v>48152</v>
      </c>
      <c r="P82" s="536">
        <v>48135.0</v>
      </c>
      <c r="Q82" s="537">
        <v>0.0383619</v>
      </c>
      <c r="R82" s="525"/>
      <c r="S82" s="536">
        <v>48135.0</v>
      </c>
      <c r="T82" s="537">
        <v>0.0481421</v>
      </c>
      <c r="U82" s="537">
        <v>0.0500233</v>
      </c>
      <c r="V82" s="537">
        <v>0.0522572</v>
      </c>
      <c r="W82" s="525"/>
      <c r="X82" s="525"/>
      <c r="Y82" s="525"/>
      <c r="Z82" s="525"/>
    </row>
    <row r="83" ht="12.0" customHeight="1">
      <c r="A83" s="525"/>
      <c r="B83" s="525"/>
      <c r="C83" s="525"/>
      <c r="D83" s="525"/>
      <c r="E83" s="525"/>
      <c r="F83" s="525"/>
      <c r="G83" s="525"/>
      <c r="H83" s="525"/>
      <c r="I83" s="525"/>
      <c r="J83" s="525"/>
      <c r="K83" s="525"/>
      <c r="L83" s="525"/>
      <c r="M83" s="525"/>
      <c r="N83" s="525"/>
      <c r="O83" s="535">
        <f t="shared" si="1"/>
        <v>48182</v>
      </c>
      <c r="P83" s="538">
        <v>48164.0</v>
      </c>
      <c r="Q83" s="539">
        <v>0.0384756</v>
      </c>
      <c r="R83" s="525"/>
      <c r="S83" s="538">
        <v>48164.0</v>
      </c>
      <c r="T83" s="539">
        <v>0.0482712</v>
      </c>
      <c r="U83" s="539">
        <v>0.0501581</v>
      </c>
      <c r="V83" s="539">
        <v>0.0523719</v>
      </c>
      <c r="W83" s="525"/>
      <c r="X83" s="525"/>
      <c r="Y83" s="525"/>
      <c r="Z83" s="525"/>
    </row>
    <row r="84" ht="12.0" customHeight="1">
      <c r="A84" s="525"/>
      <c r="B84" s="525"/>
      <c r="C84" s="525"/>
      <c r="D84" s="525"/>
      <c r="E84" s="525"/>
      <c r="F84" s="525"/>
      <c r="G84" s="525"/>
      <c r="H84" s="525"/>
      <c r="I84" s="525"/>
      <c r="J84" s="525"/>
      <c r="K84" s="525"/>
      <c r="L84" s="525"/>
      <c r="M84" s="525"/>
      <c r="N84" s="525"/>
      <c r="O84" s="535">
        <f t="shared" si="1"/>
        <v>48213</v>
      </c>
      <c r="P84" s="536">
        <v>48194.0</v>
      </c>
      <c r="Q84" s="537">
        <v>0.0386004</v>
      </c>
      <c r="R84" s="525"/>
      <c r="S84" s="536">
        <v>48194.0</v>
      </c>
      <c r="T84" s="537">
        <v>0.0484117</v>
      </c>
      <c r="U84" s="537">
        <v>0.050304</v>
      </c>
      <c r="V84" s="537">
        <v>0.0524971</v>
      </c>
      <c r="W84" s="525"/>
      <c r="X84" s="525"/>
      <c r="Y84" s="525"/>
      <c r="Z84" s="525"/>
    </row>
    <row r="85" ht="12.0" customHeight="1">
      <c r="A85" s="525"/>
      <c r="B85" s="525"/>
      <c r="C85" s="525"/>
      <c r="D85" s="525"/>
      <c r="E85" s="525"/>
      <c r="F85" s="525"/>
      <c r="G85" s="525"/>
      <c r="H85" s="525"/>
      <c r="I85" s="525"/>
      <c r="J85" s="525"/>
      <c r="K85" s="525"/>
      <c r="L85" s="525"/>
      <c r="M85" s="525"/>
      <c r="N85" s="525"/>
      <c r="O85" s="535">
        <f t="shared" si="1"/>
        <v>48244</v>
      </c>
      <c r="P85" s="538">
        <v>48225.0</v>
      </c>
      <c r="Q85" s="539">
        <v>0.0387241</v>
      </c>
      <c r="R85" s="525"/>
      <c r="S85" s="538">
        <v>48225.0</v>
      </c>
      <c r="T85" s="539">
        <v>0.0485509</v>
      </c>
      <c r="U85" s="539">
        <v>0.0504473</v>
      </c>
      <c r="V85" s="539">
        <v>0.0526176</v>
      </c>
      <c r="W85" s="525"/>
      <c r="X85" s="525"/>
      <c r="Y85" s="525"/>
      <c r="Z85" s="525"/>
    </row>
    <row r="86" ht="12.0" customHeight="1">
      <c r="A86" s="525"/>
      <c r="B86" s="525"/>
      <c r="C86" s="525"/>
      <c r="D86" s="525"/>
      <c r="E86" s="525"/>
      <c r="F86" s="525"/>
      <c r="G86" s="525"/>
      <c r="H86" s="525"/>
      <c r="I86" s="525"/>
      <c r="J86" s="525"/>
      <c r="K86" s="525"/>
      <c r="L86" s="525"/>
      <c r="M86" s="525"/>
      <c r="N86" s="525"/>
      <c r="O86" s="535">
        <f t="shared" si="1"/>
        <v>48273</v>
      </c>
      <c r="P86" s="536">
        <v>48256.0</v>
      </c>
      <c r="Q86" s="537">
        <v>0.0388385</v>
      </c>
      <c r="R86" s="525"/>
      <c r="S86" s="536">
        <v>48256.0</v>
      </c>
      <c r="T86" s="537">
        <v>0.048694</v>
      </c>
      <c r="U86" s="537">
        <v>0.0505938</v>
      </c>
      <c r="V86" s="537">
        <v>0.0527409</v>
      </c>
      <c r="W86" s="525"/>
      <c r="X86" s="525"/>
      <c r="Y86" s="525"/>
      <c r="Z86" s="525"/>
    </row>
    <row r="87" ht="12.0" customHeight="1">
      <c r="A87" s="525"/>
      <c r="B87" s="525"/>
      <c r="C87" s="525"/>
      <c r="D87" s="525"/>
      <c r="E87" s="525"/>
      <c r="F87" s="525"/>
      <c r="G87" s="525"/>
      <c r="H87" s="525"/>
      <c r="I87" s="525"/>
      <c r="J87" s="525"/>
      <c r="K87" s="525"/>
      <c r="L87" s="525"/>
      <c r="M87" s="525"/>
      <c r="N87" s="525"/>
      <c r="O87" s="535">
        <f t="shared" si="1"/>
        <v>48304</v>
      </c>
      <c r="P87" s="538">
        <v>48285.0</v>
      </c>
      <c r="Q87" s="539">
        <v>0.0389602</v>
      </c>
      <c r="R87" s="525"/>
      <c r="S87" s="538">
        <v>48285.0</v>
      </c>
      <c r="T87" s="539">
        <v>0.0488065</v>
      </c>
      <c r="U87" s="539">
        <v>0.0507159</v>
      </c>
      <c r="V87" s="539">
        <v>0.0528477</v>
      </c>
      <c r="W87" s="525"/>
      <c r="X87" s="525"/>
      <c r="Y87" s="525"/>
      <c r="Z87" s="525"/>
    </row>
    <row r="88" ht="12.0" customHeight="1">
      <c r="A88" s="525"/>
      <c r="B88" s="525"/>
      <c r="C88" s="525"/>
      <c r="D88" s="525"/>
      <c r="E88" s="525"/>
      <c r="F88" s="525"/>
      <c r="G88" s="525"/>
      <c r="H88" s="525"/>
      <c r="I88" s="525"/>
      <c r="J88" s="525"/>
      <c r="K88" s="525"/>
      <c r="L88" s="525"/>
      <c r="M88" s="525"/>
      <c r="N88" s="525"/>
      <c r="O88" s="535">
        <f t="shared" si="1"/>
        <v>48334</v>
      </c>
      <c r="P88" s="536">
        <v>48316.0</v>
      </c>
      <c r="Q88" s="537">
        <v>0.0390764</v>
      </c>
      <c r="R88" s="525"/>
      <c r="S88" s="536">
        <v>48316.0</v>
      </c>
      <c r="T88" s="537">
        <v>0.0489484</v>
      </c>
      <c r="U88" s="537">
        <v>0.0508587</v>
      </c>
      <c r="V88" s="537">
        <v>0.0529653</v>
      </c>
      <c r="W88" s="525"/>
      <c r="X88" s="525"/>
      <c r="Y88" s="525"/>
      <c r="Z88" s="525"/>
    </row>
    <row r="89" ht="12.0" customHeight="1">
      <c r="A89" s="525"/>
      <c r="B89" s="525"/>
      <c r="C89" s="525"/>
      <c r="D89" s="525"/>
      <c r="E89" s="525"/>
      <c r="F89" s="525"/>
      <c r="G89" s="525"/>
      <c r="H89" s="525"/>
      <c r="I89" s="525"/>
      <c r="J89" s="525"/>
      <c r="K89" s="525"/>
      <c r="L89" s="525"/>
      <c r="M89" s="525"/>
      <c r="N89" s="525"/>
      <c r="O89" s="535">
        <f t="shared" si="1"/>
        <v>48365</v>
      </c>
      <c r="P89" s="538">
        <v>48346.0</v>
      </c>
      <c r="Q89" s="539">
        <v>0.0392038</v>
      </c>
      <c r="R89" s="525"/>
      <c r="S89" s="538">
        <v>48346.0</v>
      </c>
      <c r="T89" s="539">
        <v>0.0490935</v>
      </c>
      <c r="U89" s="539">
        <v>0.0510039</v>
      </c>
      <c r="V89" s="539">
        <v>0.0530861</v>
      </c>
      <c r="W89" s="525"/>
      <c r="X89" s="525"/>
      <c r="Y89" s="525"/>
      <c r="Z89" s="525"/>
    </row>
    <row r="90" ht="12.0" customHeight="1">
      <c r="A90" s="525"/>
      <c r="B90" s="525"/>
      <c r="C90" s="525"/>
      <c r="D90" s="525"/>
      <c r="E90" s="525"/>
      <c r="F90" s="525"/>
      <c r="G90" s="525"/>
      <c r="H90" s="525"/>
      <c r="I90" s="525"/>
      <c r="J90" s="525"/>
      <c r="K90" s="525"/>
      <c r="L90" s="525"/>
      <c r="M90" s="525"/>
      <c r="N90" s="525"/>
      <c r="O90" s="535">
        <f t="shared" si="1"/>
        <v>48395</v>
      </c>
      <c r="P90" s="536">
        <v>48379.0</v>
      </c>
      <c r="Q90" s="537">
        <v>0.0393173</v>
      </c>
      <c r="R90" s="525"/>
      <c r="S90" s="536">
        <v>48379.0</v>
      </c>
      <c r="T90" s="537">
        <v>0.0492478</v>
      </c>
      <c r="U90" s="537">
        <v>0.0511565</v>
      </c>
      <c r="V90" s="537">
        <v>0.0532101</v>
      </c>
      <c r="W90" s="525"/>
      <c r="X90" s="525"/>
      <c r="Y90" s="525"/>
      <c r="Z90" s="525"/>
    </row>
    <row r="91" ht="12.0" customHeight="1">
      <c r="A91" s="525"/>
      <c r="B91" s="525"/>
      <c r="C91" s="525"/>
      <c r="D91" s="525"/>
      <c r="E91" s="525"/>
      <c r="F91" s="525"/>
      <c r="G91" s="525"/>
      <c r="H91" s="525"/>
      <c r="I91" s="525"/>
      <c r="J91" s="525"/>
      <c r="K91" s="525"/>
      <c r="L91" s="525"/>
      <c r="M91" s="525"/>
      <c r="N91" s="525"/>
      <c r="O91" s="535">
        <f t="shared" si="1"/>
        <v>48426</v>
      </c>
      <c r="P91" s="538">
        <v>48407.0</v>
      </c>
      <c r="Q91" s="539">
        <v>0.0394268</v>
      </c>
      <c r="R91" s="525"/>
      <c r="S91" s="538">
        <v>48407.0</v>
      </c>
      <c r="T91" s="539">
        <v>0.0493863</v>
      </c>
      <c r="U91" s="539">
        <v>0.0512929</v>
      </c>
      <c r="V91" s="539">
        <v>0.053322</v>
      </c>
      <c r="W91" s="525"/>
      <c r="X91" s="525"/>
      <c r="Y91" s="525"/>
      <c r="Z91" s="525"/>
    </row>
    <row r="92" ht="12.0" customHeight="1">
      <c r="A92" s="525"/>
      <c r="B92" s="525"/>
      <c r="C92" s="525"/>
      <c r="D92" s="525"/>
      <c r="E92" s="525"/>
      <c r="F92" s="525"/>
      <c r="G92" s="525"/>
      <c r="H92" s="525"/>
      <c r="I92" s="525"/>
      <c r="J92" s="525"/>
      <c r="K92" s="525"/>
      <c r="L92" s="525"/>
      <c r="M92" s="525"/>
      <c r="N92" s="525"/>
      <c r="O92" s="535">
        <f t="shared" si="1"/>
        <v>48457</v>
      </c>
      <c r="P92" s="536">
        <v>48438.0</v>
      </c>
      <c r="Q92" s="537">
        <v>0.0395466</v>
      </c>
      <c r="R92" s="525"/>
      <c r="S92" s="536">
        <v>48438.0</v>
      </c>
      <c r="T92" s="537">
        <v>0.0495378</v>
      </c>
      <c r="U92" s="537">
        <v>0.0514405</v>
      </c>
      <c r="V92" s="537">
        <v>0.0534412</v>
      </c>
      <c r="W92" s="525"/>
      <c r="X92" s="525"/>
      <c r="Y92" s="525"/>
      <c r="Z92" s="525"/>
    </row>
    <row r="93" ht="12.0" customHeight="1">
      <c r="A93" s="525"/>
      <c r="B93" s="525"/>
      <c r="C93" s="525"/>
      <c r="D93" s="525"/>
      <c r="E93" s="525"/>
      <c r="F93" s="525"/>
      <c r="G93" s="525"/>
      <c r="H93" s="525"/>
      <c r="I93" s="525"/>
      <c r="J93" s="525"/>
      <c r="K93" s="525"/>
      <c r="L93" s="525"/>
      <c r="M93" s="525"/>
      <c r="N93" s="525"/>
      <c r="O93" s="535">
        <f t="shared" si="1"/>
        <v>48487</v>
      </c>
      <c r="P93" s="538">
        <v>48470.0</v>
      </c>
      <c r="Q93" s="539">
        <v>0.0396568</v>
      </c>
      <c r="R93" s="525"/>
      <c r="S93" s="538">
        <v>48470.0</v>
      </c>
      <c r="T93" s="539">
        <v>0.0496869</v>
      </c>
      <c r="U93" s="539">
        <v>0.0515831</v>
      </c>
      <c r="V93" s="539">
        <v>0.0535529</v>
      </c>
      <c r="W93" s="525"/>
      <c r="X93" s="525"/>
      <c r="Y93" s="525"/>
      <c r="Z93" s="525"/>
    </row>
    <row r="94" ht="12.0" customHeight="1">
      <c r="A94" s="525"/>
      <c r="B94" s="525"/>
      <c r="C94" s="525"/>
      <c r="D94" s="525"/>
      <c r="E94" s="525"/>
      <c r="F94" s="525"/>
      <c r="G94" s="525"/>
      <c r="H94" s="525"/>
      <c r="I94" s="525"/>
      <c r="J94" s="525"/>
      <c r="K94" s="525"/>
      <c r="L94" s="525"/>
      <c r="M94" s="525"/>
      <c r="N94" s="525"/>
      <c r="O94" s="535">
        <f t="shared" si="1"/>
        <v>48518</v>
      </c>
      <c r="P94" s="536">
        <v>48499.0</v>
      </c>
      <c r="Q94" s="537">
        <v>0.039767</v>
      </c>
      <c r="R94" s="525"/>
      <c r="S94" s="536">
        <v>48499.0</v>
      </c>
      <c r="T94" s="537">
        <v>0.049836</v>
      </c>
      <c r="U94" s="537">
        <v>0.0517262</v>
      </c>
      <c r="V94" s="537">
        <v>0.0536678</v>
      </c>
      <c r="W94" s="525"/>
      <c r="X94" s="525"/>
      <c r="Y94" s="525"/>
      <c r="Z94" s="525"/>
    </row>
    <row r="95" ht="12.0" customHeight="1">
      <c r="A95" s="525"/>
      <c r="B95" s="525"/>
      <c r="C95" s="525"/>
      <c r="D95" s="525"/>
      <c r="E95" s="525"/>
      <c r="F95" s="525"/>
      <c r="G95" s="525"/>
      <c r="H95" s="525"/>
      <c r="I95" s="525"/>
      <c r="J95" s="525"/>
      <c r="K95" s="525"/>
      <c r="L95" s="525"/>
      <c r="M95" s="525"/>
      <c r="N95" s="525"/>
      <c r="O95" s="535">
        <f t="shared" si="1"/>
        <v>48548</v>
      </c>
      <c r="P95" s="538">
        <v>48530.0</v>
      </c>
      <c r="Q95" s="539">
        <v>0.0398793</v>
      </c>
      <c r="R95" s="525"/>
      <c r="S95" s="538">
        <v>48530.0</v>
      </c>
      <c r="T95" s="539">
        <v>0.0499908</v>
      </c>
      <c r="U95" s="539">
        <v>0.0518725</v>
      </c>
      <c r="V95" s="539">
        <v>0.0537824</v>
      </c>
      <c r="W95" s="525"/>
      <c r="X95" s="525"/>
      <c r="Y95" s="525"/>
      <c r="Z95" s="525"/>
    </row>
    <row r="96" ht="12.0" customHeight="1">
      <c r="A96" s="525"/>
      <c r="B96" s="525"/>
      <c r="C96" s="525"/>
      <c r="D96" s="525"/>
      <c r="E96" s="525"/>
      <c r="F96" s="525"/>
      <c r="G96" s="525"/>
      <c r="H96" s="525"/>
      <c r="I96" s="525"/>
      <c r="J96" s="525"/>
      <c r="K96" s="525"/>
      <c r="L96" s="525"/>
      <c r="M96" s="525"/>
      <c r="N96" s="525"/>
      <c r="O96" s="535">
        <f t="shared" si="1"/>
        <v>48579</v>
      </c>
      <c r="P96" s="536">
        <v>48561.0</v>
      </c>
      <c r="Q96" s="537">
        <v>0.0399906</v>
      </c>
      <c r="R96" s="525"/>
      <c r="S96" s="536">
        <v>48561.0</v>
      </c>
      <c r="T96" s="537">
        <v>0.0501551</v>
      </c>
      <c r="U96" s="537">
        <v>0.0520273</v>
      </c>
      <c r="V96" s="537">
        <v>0.053905</v>
      </c>
      <c r="W96" s="525"/>
      <c r="X96" s="525"/>
      <c r="Y96" s="525"/>
      <c r="Z96" s="525"/>
    </row>
    <row r="97" ht="12.0" customHeight="1">
      <c r="A97" s="525"/>
      <c r="B97" s="525"/>
      <c r="C97" s="525"/>
      <c r="D97" s="525"/>
      <c r="E97" s="525"/>
      <c r="F97" s="525"/>
      <c r="G97" s="525"/>
      <c r="H97" s="525"/>
      <c r="I97" s="525"/>
      <c r="J97" s="525"/>
      <c r="K97" s="525"/>
      <c r="L97" s="525"/>
      <c r="M97" s="525"/>
      <c r="N97" s="525"/>
      <c r="O97" s="535">
        <f t="shared" si="1"/>
        <v>48610</v>
      </c>
      <c r="P97" s="538">
        <v>48591.0</v>
      </c>
      <c r="Q97" s="539">
        <v>0.040106</v>
      </c>
      <c r="R97" s="525"/>
      <c r="S97" s="538">
        <v>48591.0</v>
      </c>
      <c r="T97" s="539">
        <v>0.0503098</v>
      </c>
      <c r="U97" s="539">
        <v>0.0521708</v>
      </c>
      <c r="V97" s="539">
        <v>0.0540158</v>
      </c>
      <c r="W97" s="525"/>
      <c r="X97" s="525"/>
      <c r="Y97" s="525"/>
      <c r="Z97" s="525"/>
    </row>
    <row r="98" ht="12.0" customHeight="1">
      <c r="A98" s="525"/>
      <c r="B98" s="525"/>
      <c r="C98" s="525"/>
      <c r="D98" s="525"/>
      <c r="E98" s="525"/>
      <c r="F98" s="525"/>
      <c r="G98" s="525"/>
      <c r="H98" s="525"/>
      <c r="I98" s="525"/>
      <c r="J98" s="525"/>
      <c r="K98" s="525"/>
      <c r="L98" s="525"/>
      <c r="M98" s="525"/>
      <c r="N98" s="525"/>
      <c r="O98" s="535">
        <f t="shared" si="1"/>
        <v>48638</v>
      </c>
      <c r="P98" s="536">
        <v>48624.0</v>
      </c>
      <c r="Q98" s="537">
        <v>0.0402036</v>
      </c>
      <c r="R98" s="525"/>
      <c r="S98" s="536">
        <v>48624.0</v>
      </c>
      <c r="T98" s="537">
        <v>0.0504865</v>
      </c>
      <c r="U98" s="537">
        <v>0.052334</v>
      </c>
      <c r="V98" s="537">
        <v>0.054142</v>
      </c>
      <c r="W98" s="525"/>
      <c r="X98" s="525"/>
      <c r="Y98" s="525"/>
      <c r="Z98" s="525"/>
    </row>
    <row r="99" ht="12.0" customHeight="1">
      <c r="A99" s="525"/>
      <c r="B99" s="525"/>
      <c r="C99" s="525"/>
      <c r="D99" s="525"/>
      <c r="E99" s="525"/>
      <c r="F99" s="525"/>
      <c r="G99" s="525"/>
      <c r="H99" s="525"/>
      <c r="I99" s="525"/>
      <c r="J99" s="525"/>
      <c r="K99" s="525"/>
      <c r="L99" s="525"/>
      <c r="M99" s="525"/>
      <c r="N99" s="525"/>
      <c r="O99" s="535">
        <f t="shared" si="1"/>
        <v>48669</v>
      </c>
      <c r="P99" s="538">
        <v>48652.0</v>
      </c>
      <c r="Q99" s="539">
        <v>0.0403154</v>
      </c>
      <c r="R99" s="525"/>
      <c r="S99" s="538">
        <v>48652.0</v>
      </c>
      <c r="T99" s="539">
        <v>0.0506497</v>
      </c>
      <c r="U99" s="539">
        <v>0.0525045</v>
      </c>
      <c r="V99" s="539">
        <v>0.0542618</v>
      </c>
      <c r="W99" s="525"/>
      <c r="X99" s="525"/>
      <c r="Y99" s="525"/>
      <c r="Z99" s="525"/>
    </row>
    <row r="100" ht="12.0" customHeight="1">
      <c r="A100" s="525"/>
      <c r="B100" s="525"/>
      <c r="C100" s="525"/>
      <c r="D100" s="525"/>
      <c r="E100" s="525"/>
      <c r="F100" s="525"/>
      <c r="G100" s="525"/>
      <c r="H100" s="525"/>
      <c r="I100" s="525"/>
      <c r="J100" s="525"/>
      <c r="K100" s="525"/>
      <c r="L100" s="525"/>
      <c r="M100" s="525"/>
      <c r="N100" s="525"/>
      <c r="O100" s="535">
        <f t="shared" si="1"/>
        <v>48699</v>
      </c>
      <c r="P100" s="536">
        <v>48681.0</v>
      </c>
      <c r="Q100" s="537">
        <v>0.0404145</v>
      </c>
      <c r="R100" s="525"/>
      <c r="S100" s="536">
        <v>48681.0</v>
      </c>
      <c r="T100" s="537">
        <v>0.0508055</v>
      </c>
      <c r="U100" s="537">
        <v>0.0526457</v>
      </c>
      <c r="V100" s="537">
        <v>0.0543684</v>
      </c>
      <c r="W100" s="525"/>
      <c r="X100" s="525"/>
      <c r="Y100" s="525"/>
      <c r="Z100" s="525"/>
    </row>
    <row r="101" ht="12.0" customHeight="1">
      <c r="A101" s="525"/>
      <c r="B101" s="525"/>
      <c r="C101" s="525"/>
      <c r="D101" s="525"/>
      <c r="E101" s="525"/>
      <c r="F101" s="525"/>
      <c r="G101" s="525"/>
      <c r="H101" s="525"/>
      <c r="I101" s="525"/>
      <c r="J101" s="525"/>
      <c r="K101" s="525"/>
      <c r="L101" s="525"/>
      <c r="M101" s="525"/>
      <c r="N101" s="525"/>
      <c r="O101" s="535">
        <f t="shared" si="1"/>
        <v>48730</v>
      </c>
      <c r="P101" s="538">
        <v>48711.0</v>
      </c>
      <c r="Q101" s="539">
        <v>0.0405289</v>
      </c>
      <c r="R101" s="525"/>
      <c r="S101" s="538">
        <v>48711.0</v>
      </c>
      <c r="T101" s="539">
        <v>0.0509758</v>
      </c>
      <c r="U101" s="539">
        <v>0.0528</v>
      </c>
      <c r="V101" s="539">
        <v>0.0544866</v>
      </c>
      <c r="W101" s="525"/>
      <c r="X101" s="525"/>
      <c r="Y101" s="525"/>
      <c r="Z101" s="525"/>
    </row>
    <row r="102" ht="12.0" customHeight="1">
      <c r="A102" s="525"/>
      <c r="B102" s="525"/>
      <c r="C102" s="525"/>
      <c r="D102" s="525"/>
      <c r="E102" s="525"/>
      <c r="F102" s="525"/>
      <c r="G102" s="525"/>
      <c r="H102" s="525"/>
      <c r="I102" s="525"/>
      <c r="J102" s="525"/>
      <c r="K102" s="525"/>
      <c r="L102" s="525"/>
      <c r="M102" s="525"/>
      <c r="N102" s="525"/>
      <c r="O102" s="535">
        <f t="shared" si="1"/>
        <v>48760</v>
      </c>
      <c r="P102" s="536">
        <v>48743.0</v>
      </c>
      <c r="Q102" s="537">
        <v>0.040634</v>
      </c>
      <c r="R102" s="525"/>
      <c r="S102" s="536">
        <v>48743.0</v>
      </c>
      <c r="T102" s="537">
        <v>0.051152</v>
      </c>
      <c r="U102" s="537">
        <v>0.0529573</v>
      </c>
      <c r="V102" s="537">
        <v>0.0546039</v>
      </c>
      <c r="W102" s="525"/>
      <c r="X102" s="525"/>
      <c r="Y102" s="525"/>
      <c r="Z102" s="525"/>
    </row>
    <row r="103" ht="12.0" customHeight="1">
      <c r="A103" s="525"/>
      <c r="B103" s="525"/>
      <c r="C103" s="525"/>
      <c r="D103" s="525"/>
      <c r="E103" s="525"/>
      <c r="F103" s="525"/>
      <c r="G103" s="525"/>
      <c r="H103" s="525"/>
      <c r="I103" s="525"/>
      <c r="J103" s="525"/>
      <c r="K103" s="525"/>
      <c r="L103" s="525"/>
      <c r="M103" s="525"/>
      <c r="N103" s="525"/>
      <c r="O103" s="535">
        <f t="shared" si="1"/>
        <v>48791</v>
      </c>
      <c r="P103" s="538">
        <v>48772.0</v>
      </c>
      <c r="Q103" s="539">
        <v>0.0407404</v>
      </c>
      <c r="R103" s="525"/>
      <c r="S103" s="538">
        <v>48772.0</v>
      </c>
      <c r="T103" s="539">
        <v>0.0513201</v>
      </c>
      <c r="U103" s="539">
        <v>0.0531075</v>
      </c>
      <c r="V103" s="539">
        <v>0.0547175</v>
      </c>
      <c r="W103" s="525"/>
      <c r="X103" s="525"/>
      <c r="Y103" s="525"/>
      <c r="Z103" s="525"/>
    </row>
    <row r="104" ht="12.0" customHeight="1">
      <c r="A104" s="525"/>
      <c r="B104" s="525"/>
      <c r="C104" s="525"/>
      <c r="D104" s="525"/>
      <c r="E104" s="525"/>
      <c r="F104" s="525"/>
      <c r="G104" s="525"/>
      <c r="H104" s="525"/>
      <c r="I104" s="525"/>
      <c r="J104" s="525"/>
      <c r="K104" s="525"/>
      <c r="L104" s="525"/>
      <c r="M104" s="525"/>
      <c r="N104" s="525"/>
      <c r="O104" s="535">
        <f t="shared" si="1"/>
        <v>48822</v>
      </c>
      <c r="P104" s="536">
        <v>48803.0</v>
      </c>
      <c r="Q104" s="537">
        <v>0.0408496</v>
      </c>
      <c r="R104" s="525"/>
      <c r="S104" s="536">
        <v>48803.0</v>
      </c>
      <c r="T104" s="537">
        <v>0.0514975</v>
      </c>
      <c r="U104" s="537">
        <v>0.0532643</v>
      </c>
      <c r="V104" s="537">
        <v>0.0548339</v>
      </c>
      <c r="W104" s="525"/>
      <c r="X104" s="525"/>
      <c r="Y104" s="525"/>
      <c r="Z104" s="525"/>
    </row>
    <row r="105" ht="12.0" customHeight="1">
      <c r="A105" s="525"/>
      <c r="B105" s="525"/>
      <c r="C105" s="525"/>
      <c r="D105" s="525"/>
      <c r="E105" s="525"/>
      <c r="F105" s="525"/>
      <c r="G105" s="525"/>
      <c r="H105" s="525"/>
      <c r="I105" s="525"/>
      <c r="J105" s="525"/>
      <c r="K105" s="525"/>
      <c r="L105" s="525"/>
      <c r="M105" s="525"/>
      <c r="N105" s="525"/>
      <c r="O105" s="535">
        <f t="shared" si="1"/>
        <v>48852</v>
      </c>
      <c r="P105" s="538">
        <v>48834.0</v>
      </c>
      <c r="Q105" s="539">
        <v>0.0409544</v>
      </c>
      <c r="R105" s="525"/>
      <c r="S105" s="538">
        <v>48834.0</v>
      </c>
      <c r="T105" s="539">
        <v>0.0516659</v>
      </c>
      <c r="U105" s="539">
        <v>0.0534107</v>
      </c>
      <c r="V105" s="539">
        <v>0.0549382</v>
      </c>
      <c r="W105" s="525"/>
      <c r="X105" s="525"/>
      <c r="Y105" s="525"/>
      <c r="Z105" s="525"/>
    </row>
    <row r="106" ht="12.0" customHeight="1">
      <c r="A106" s="525"/>
      <c r="B106" s="525"/>
      <c r="C106" s="525"/>
      <c r="D106" s="525"/>
      <c r="E106" s="525"/>
      <c r="F106" s="525"/>
      <c r="G106" s="525"/>
      <c r="H106" s="525"/>
      <c r="I106" s="525"/>
      <c r="J106" s="525"/>
      <c r="K106" s="525"/>
      <c r="L106" s="525"/>
      <c r="M106" s="525"/>
      <c r="N106" s="525"/>
      <c r="O106" s="535">
        <f t="shared" si="1"/>
        <v>48883</v>
      </c>
      <c r="P106" s="536">
        <v>48864.0</v>
      </c>
      <c r="Q106" s="537">
        <v>0.0410719</v>
      </c>
      <c r="R106" s="525"/>
      <c r="S106" s="536">
        <v>48864.0</v>
      </c>
      <c r="T106" s="537">
        <v>0.0518436</v>
      </c>
      <c r="U106" s="537">
        <v>0.0535665</v>
      </c>
      <c r="V106" s="537">
        <v>0.0550536</v>
      </c>
      <c r="W106" s="525"/>
      <c r="X106" s="525"/>
      <c r="Y106" s="525"/>
      <c r="Z106" s="525"/>
    </row>
    <row r="107" ht="12.0" customHeight="1">
      <c r="A107" s="525"/>
      <c r="B107" s="525"/>
      <c r="C107" s="525"/>
      <c r="D107" s="525"/>
      <c r="E107" s="525"/>
      <c r="F107" s="525"/>
      <c r="G107" s="525"/>
      <c r="H107" s="525"/>
      <c r="I107" s="525"/>
      <c r="J107" s="525"/>
      <c r="K107" s="525"/>
      <c r="L107" s="525"/>
      <c r="M107" s="525"/>
      <c r="N107" s="525"/>
      <c r="O107" s="535">
        <f t="shared" si="1"/>
        <v>48913</v>
      </c>
      <c r="P107" s="538">
        <v>48897.0</v>
      </c>
      <c r="Q107" s="539">
        <v>0.041175</v>
      </c>
      <c r="R107" s="525"/>
      <c r="S107" s="538">
        <v>48897.0</v>
      </c>
      <c r="T107" s="539">
        <v>0.0520325</v>
      </c>
      <c r="U107" s="539">
        <v>0.0537296</v>
      </c>
      <c r="V107" s="539">
        <v>0.0551708</v>
      </c>
      <c r="W107" s="525"/>
      <c r="X107" s="525"/>
      <c r="Y107" s="525"/>
      <c r="Z107" s="525"/>
    </row>
    <row r="108" ht="12.0" customHeight="1">
      <c r="A108" s="525"/>
      <c r="B108" s="525"/>
      <c r="C108" s="525"/>
      <c r="D108" s="525"/>
      <c r="E108" s="525"/>
      <c r="F108" s="525"/>
      <c r="G108" s="525"/>
      <c r="H108" s="525"/>
      <c r="I108" s="525"/>
      <c r="J108" s="525"/>
      <c r="K108" s="525"/>
      <c r="L108" s="525"/>
      <c r="M108" s="525"/>
      <c r="N108" s="525"/>
      <c r="O108" s="535">
        <f t="shared" si="1"/>
        <v>48944</v>
      </c>
      <c r="P108" s="536">
        <v>48925.0</v>
      </c>
      <c r="Q108" s="537">
        <v>0.0412768</v>
      </c>
      <c r="R108" s="525"/>
      <c r="S108" s="536">
        <v>48925.0</v>
      </c>
      <c r="T108" s="537">
        <v>0.0522003</v>
      </c>
      <c r="U108" s="537">
        <v>0.0538751</v>
      </c>
      <c r="V108" s="537">
        <v>0.0552772</v>
      </c>
      <c r="W108" s="525"/>
      <c r="X108" s="525"/>
      <c r="Y108" s="525"/>
      <c r="Z108" s="525"/>
    </row>
    <row r="109" ht="12.0" customHeight="1">
      <c r="A109" s="525"/>
      <c r="B109" s="525"/>
      <c r="C109" s="525"/>
      <c r="D109" s="525"/>
      <c r="E109" s="525"/>
      <c r="F109" s="525"/>
      <c r="G109" s="525"/>
      <c r="H109" s="525"/>
      <c r="I109" s="525"/>
      <c r="J109" s="525"/>
      <c r="K109" s="525"/>
      <c r="L109" s="525"/>
      <c r="M109" s="525"/>
      <c r="N109" s="525"/>
      <c r="O109" s="535">
        <f t="shared" si="1"/>
        <v>48975</v>
      </c>
      <c r="P109" s="538">
        <v>48956.0</v>
      </c>
      <c r="Q109" s="539">
        <v>0.0413888</v>
      </c>
      <c r="R109" s="525"/>
      <c r="S109" s="538">
        <v>48956.0</v>
      </c>
      <c r="T109" s="539">
        <v>0.0523789</v>
      </c>
      <c r="U109" s="539">
        <v>0.0540274</v>
      </c>
      <c r="V109" s="539">
        <v>0.0553851</v>
      </c>
      <c r="W109" s="525"/>
      <c r="X109" s="525"/>
      <c r="Y109" s="525"/>
      <c r="Z109" s="525"/>
    </row>
    <row r="110" ht="12.0" customHeight="1">
      <c r="A110" s="525"/>
      <c r="B110" s="525"/>
      <c r="C110" s="525"/>
      <c r="D110" s="525"/>
      <c r="E110" s="525"/>
      <c r="F110" s="525"/>
      <c r="G110" s="525"/>
      <c r="H110" s="525"/>
      <c r="I110" s="525"/>
      <c r="J110" s="525"/>
      <c r="K110" s="525"/>
      <c r="L110" s="525"/>
      <c r="M110" s="525"/>
      <c r="N110" s="525"/>
      <c r="O110" s="535">
        <f t="shared" si="1"/>
        <v>49003</v>
      </c>
      <c r="P110" s="536">
        <v>48988.0</v>
      </c>
      <c r="Q110" s="537">
        <v>0.0414834</v>
      </c>
      <c r="R110" s="525"/>
      <c r="S110" s="536">
        <v>48988.0</v>
      </c>
      <c r="T110" s="537">
        <v>0.0525677</v>
      </c>
      <c r="U110" s="537">
        <v>0.0541884</v>
      </c>
      <c r="V110" s="537">
        <v>0.0554996</v>
      </c>
      <c r="W110" s="525"/>
      <c r="X110" s="525"/>
      <c r="Y110" s="525"/>
      <c r="Z110" s="525"/>
    </row>
    <row r="111" ht="12.0" customHeight="1">
      <c r="A111" s="525"/>
      <c r="B111" s="525"/>
      <c r="C111" s="525"/>
      <c r="D111" s="525"/>
      <c r="E111" s="525"/>
      <c r="F111" s="525"/>
      <c r="G111" s="525"/>
      <c r="H111" s="525"/>
      <c r="I111" s="525"/>
      <c r="J111" s="525"/>
      <c r="K111" s="525"/>
      <c r="L111" s="525"/>
      <c r="M111" s="525"/>
      <c r="N111" s="525"/>
      <c r="O111" s="535">
        <f t="shared" si="1"/>
        <v>49034</v>
      </c>
      <c r="P111" s="538">
        <v>49016.0</v>
      </c>
      <c r="Q111" s="539">
        <v>0.0415928</v>
      </c>
      <c r="R111" s="525"/>
      <c r="S111" s="538">
        <v>49016.0</v>
      </c>
      <c r="T111" s="539">
        <v>0.0527454</v>
      </c>
      <c r="U111" s="539">
        <v>0.0543419</v>
      </c>
      <c r="V111" s="539">
        <v>0.0556244</v>
      </c>
      <c r="W111" s="525"/>
      <c r="X111" s="525"/>
      <c r="Y111" s="525"/>
      <c r="Z111" s="525"/>
    </row>
    <row r="112" ht="12.0" customHeight="1">
      <c r="A112" s="525"/>
      <c r="B112" s="525"/>
      <c r="C112" s="525"/>
      <c r="D112" s="525"/>
      <c r="E112" s="525"/>
      <c r="F112" s="525"/>
      <c r="G112" s="525"/>
      <c r="H112" s="525"/>
      <c r="I112" s="525"/>
      <c r="J112" s="525"/>
      <c r="K112" s="525"/>
      <c r="L112" s="525"/>
      <c r="M112" s="525"/>
      <c r="N112" s="525"/>
      <c r="O112" s="535">
        <f t="shared" si="1"/>
        <v>49064</v>
      </c>
      <c r="P112" s="536">
        <v>49046.0</v>
      </c>
      <c r="Q112" s="537">
        <v>0.0416923</v>
      </c>
      <c r="R112" s="525"/>
      <c r="S112" s="536">
        <v>49046.0</v>
      </c>
      <c r="T112" s="537">
        <v>0.0529191</v>
      </c>
      <c r="U112" s="537">
        <v>0.0544876</v>
      </c>
      <c r="V112" s="537">
        <v>0.0557251</v>
      </c>
      <c r="W112" s="525"/>
      <c r="X112" s="525"/>
      <c r="Y112" s="525"/>
      <c r="Z112" s="525"/>
    </row>
    <row r="113" ht="12.0" customHeight="1">
      <c r="A113" s="525"/>
      <c r="B113" s="525"/>
      <c r="C113" s="525"/>
      <c r="D113" s="525"/>
      <c r="E113" s="525"/>
      <c r="F113" s="525"/>
      <c r="G113" s="525"/>
      <c r="H113" s="525"/>
      <c r="I113" s="525"/>
      <c r="J113" s="525"/>
      <c r="K113" s="525"/>
      <c r="L113" s="525"/>
      <c r="M113" s="525"/>
      <c r="N113" s="525"/>
      <c r="O113" s="535">
        <f t="shared" si="1"/>
        <v>49095</v>
      </c>
      <c r="P113" s="538">
        <v>49076.0</v>
      </c>
      <c r="Q113" s="539">
        <v>0.0417999</v>
      </c>
      <c r="R113" s="525"/>
      <c r="S113" s="538">
        <v>49076.0</v>
      </c>
      <c r="T113" s="539">
        <v>0.0531004</v>
      </c>
      <c r="U113" s="539">
        <v>0.0546406</v>
      </c>
      <c r="V113" s="539">
        <v>0.0558329</v>
      </c>
      <c r="W113" s="525"/>
      <c r="X113" s="525"/>
      <c r="Y113" s="525"/>
      <c r="Z113" s="525"/>
    </row>
    <row r="114" ht="12.0" customHeight="1">
      <c r="A114" s="525"/>
      <c r="B114" s="525"/>
      <c r="C114" s="525"/>
      <c r="D114" s="525"/>
      <c r="E114" s="525"/>
      <c r="F114" s="525"/>
      <c r="G114" s="525"/>
      <c r="H114" s="525"/>
      <c r="I114" s="525"/>
      <c r="J114" s="525"/>
      <c r="K114" s="525"/>
      <c r="L114" s="525"/>
      <c r="M114" s="525"/>
      <c r="N114" s="525"/>
      <c r="O114" s="535">
        <f t="shared" si="1"/>
        <v>49125</v>
      </c>
      <c r="P114" s="536">
        <v>49107.0</v>
      </c>
      <c r="Q114" s="537">
        <v>0.0419024</v>
      </c>
      <c r="R114" s="525"/>
      <c r="S114" s="536">
        <v>49107.0</v>
      </c>
      <c r="T114" s="537">
        <v>0.0532798</v>
      </c>
      <c r="U114" s="537">
        <v>0.0547894</v>
      </c>
      <c r="V114" s="537">
        <v>0.055934</v>
      </c>
      <c r="W114" s="525"/>
      <c r="X114" s="525"/>
      <c r="Y114" s="525"/>
      <c r="Z114" s="525"/>
    </row>
    <row r="115" ht="12.0" customHeight="1">
      <c r="A115" s="525"/>
      <c r="B115" s="525"/>
      <c r="C115" s="525"/>
      <c r="D115" s="525"/>
      <c r="E115" s="525"/>
      <c r="F115" s="525"/>
      <c r="G115" s="525"/>
      <c r="H115" s="525"/>
      <c r="I115" s="525"/>
      <c r="J115" s="525"/>
      <c r="K115" s="525"/>
      <c r="L115" s="525"/>
      <c r="M115" s="525"/>
      <c r="N115" s="525"/>
      <c r="O115" s="535">
        <f t="shared" si="1"/>
        <v>49156</v>
      </c>
      <c r="P115" s="538">
        <v>49137.0</v>
      </c>
      <c r="Q115" s="539">
        <v>0.0420179</v>
      </c>
      <c r="R115" s="525"/>
      <c r="S115" s="538">
        <v>49137.0</v>
      </c>
      <c r="T115" s="539">
        <v>0.0534608</v>
      </c>
      <c r="U115" s="539">
        <v>0.0549405</v>
      </c>
      <c r="V115" s="539">
        <v>0.0560388</v>
      </c>
      <c r="W115" s="525"/>
      <c r="X115" s="525"/>
      <c r="Y115" s="525"/>
      <c r="Z115" s="525"/>
    </row>
    <row r="116" ht="12.0" customHeight="1">
      <c r="A116" s="525"/>
      <c r="B116" s="525"/>
      <c r="C116" s="525"/>
      <c r="D116" s="525"/>
      <c r="E116" s="525"/>
      <c r="F116" s="525"/>
      <c r="G116" s="525"/>
      <c r="H116" s="525"/>
      <c r="I116" s="525"/>
      <c r="J116" s="525"/>
      <c r="K116" s="525"/>
      <c r="L116" s="525"/>
      <c r="M116" s="525"/>
      <c r="N116" s="525"/>
      <c r="O116" s="535">
        <f t="shared" si="1"/>
        <v>49187</v>
      </c>
      <c r="P116" s="536">
        <v>49170.0</v>
      </c>
      <c r="Q116" s="537">
        <v>0.0421226</v>
      </c>
      <c r="R116" s="525"/>
      <c r="S116" s="536">
        <v>49170.0</v>
      </c>
      <c r="T116" s="537">
        <v>0.053655</v>
      </c>
      <c r="U116" s="537">
        <v>0.0551008</v>
      </c>
      <c r="V116" s="537">
        <v>0.0561474</v>
      </c>
      <c r="W116" s="525"/>
      <c r="X116" s="525"/>
      <c r="Y116" s="525"/>
      <c r="Z116" s="525"/>
    </row>
    <row r="117" ht="12.0" customHeight="1">
      <c r="A117" s="525"/>
      <c r="B117" s="525"/>
      <c r="C117" s="525"/>
      <c r="D117" s="525"/>
      <c r="E117" s="525"/>
      <c r="F117" s="525"/>
      <c r="G117" s="525"/>
      <c r="H117" s="525"/>
      <c r="I117" s="525"/>
      <c r="J117" s="525"/>
      <c r="K117" s="525"/>
      <c r="L117" s="525"/>
      <c r="M117" s="525"/>
      <c r="N117" s="525"/>
      <c r="O117" s="535">
        <f t="shared" si="1"/>
        <v>49217</v>
      </c>
      <c r="P117" s="538">
        <v>49199.0</v>
      </c>
      <c r="Q117" s="539">
        <v>0.0422174</v>
      </c>
      <c r="R117" s="525"/>
      <c r="S117" s="538">
        <v>49199.0</v>
      </c>
      <c r="T117" s="539">
        <v>0.0538139</v>
      </c>
      <c r="U117" s="539">
        <v>0.055229</v>
      </c>
      <c r="V117" s="539">
        <v>0.0562294</v>
      </c>
      <c r="W117" s="525"/>
      <c r="X117" s="525"/>
      <c r="Y117" s="525"/>
      <c r="Z117" s="525"/>
    </row>
    <row r="118" ht="12.0" customHeight="1">
      <c r="A118" s="525"/>
      <c r="B118" s="525"/>
      <c r="C118" s="525"/>
      <c r="D118" s="525"/>
      <c r="E118" s="525"/>
      <c r="F118" s="525"/>
      <c r="G118" s="525"/>
      <c r="H118" s="525"/>
      <c r="I118" s="525"/>
      <c r="J118" s="525"/>
      <c r="K118" s="525"/>
      <c r="L118" s="525"/>
      <c r="M118" s="525"/>
      <c r="N118" s="525"/>
      <c r="O118" s="535">
        <f t="shared" si="1"/>
        <v>49248</v>
      </c>
      <c r="P118" s="536">
        <v>49229.0</v>
      </c>
      <c r="Q118" s="537">
        <v>0.0423281</v>
      </c>
      <c r="R118" s="525"/>
      <c r="S118" s="536">
        <v>49229.0</v>
      </c>
      <c r="T118" s="537">
        <v>0.0539928</v>
      </c>
      <c r="U118" s="537">
        <v>0.0553762</v>
      </c>
      <c r="V118" s="537">
        <v>0.0563288</v>
      </c>
      <c r="W118" s="525"/>
      <c r="X118" s="525"/>
      <c r="Y118" s="525"/>
      <c r="Z118" s="525"/>
    </row>
    <row r="119" ht="12.0" customHeight="1">
      <c r="A119" s="525"/>
      <c r="B119" s="525"/>
      <c r="C119" s="525"/>
      <c r="D119" s="525"/>
      <c r="E119" s="525"/>
      <c r="F119" s="525"/>
      <c r="G119" s="525"/>
      <c r="H119" s="525"/>
      <c r="I119" s="525"/>
      <c r="J119" s="525"/>
      <c r="K119" s="525"/>
      <c r="L119" s="525"/>
      <c r="M119" s="525"/>
      <c r="N119" s="525"/>
      <c r="O119" s="535">
        <f t="shared" si="1"/>
        <v>49278</v>
      </c>
      <c r="P119" s="538">
        <v>49261.0</v>
      </c>
      <c r="Q119" s="539">
        <v>0.0424285</v>
      </c>
      <c r="R119" s="525"/>
      <c r="S119" s="538">
        <v>49261.0</v>
      </c>
      <c r="T119" s="539">
        <v>0.0541744</v>
      </c>
      <c r="U119" s="539">
        <v>0.0555228</v>
      </c>
      <c r="V119" s="539">
        <v>0.0564237</v>
      </c>
      <c r="W119" s="525"/>
      <c r="X119" s="525"/>
      <c r="Y119" s="525"/>
      <c r="Z119" s="525"/>
    </row>
    <row r="120" ht="12.0" customHeight="1">
      <c r="A120" s="525"/>
      <c r="B120" s="525"/>
      <c r="C120" s="525"/>
      <c r="D120" s="525"/>
      <c r="E120" s="525"/>
      <c r="F120" s="525"/>
      <c r="G120" s="525"/>
      <c r="H120" s="525"/>
      <c r="I120" s="525"/>
      <c r="J120" s="525"/>
      <c r="K120" s="525"/>
      <c r="L120" s="525"/>
      <c r="M120" s="525"/>
      <c r="N120" s="525"/>
      <c r="O120" s="535">
        <f t="shared" si="1"/>
        <v>49309</v>
      </c>
      <c r="P120" s="536">
        <v>49290.0</v>
      </c>
      <c r="Q120" s="537">
        <v>0.042531</v>
      </c>
      <c r="R120" s="525"/>
      <c r="S120" s="536">
        <v>49290.0</v>
      </c>
      <c r="T120" s="537">
        <v>0.0543454</v>
      </c>
      <c r="U120" s="537">
        <v>0.055662</v>
      </c>
      <c r="V120" s="537">
        <v>0.056516</v>
      </c>
      <c r="W120" s="525"/>
      <c r="X120" s="525"/>
      <c r="Y120" s="525"/>
      <c r="Z120" s="525"/>
    </row>
    <row r="121" ht="12.0" customHeight="1">
      <c r="A121" s="525"/>
      <c r="B121" s="525"/>
      <c r="C121" s="525"/>
      <c r="D121" s="525"/>
      <c r="E121" s="525"/>
      <c r="F121" s="525"/>
      <c r="G121" s="525"/>
      <c r="H121" s="525"/>
      <c r="I121" s="525"/>
      <c r="J121" s="525"/>
      <c r="K121" s="525"/>
      <c r="L121" s="525"/>
      <c r="M121" s="525"/>
      <c r="N121" s="525"/>
      <c r="O121" s="535">
        <f t="shared" si="1"/>
        <v>49340</v>
      </c>
      <c r="P121" s="538">
        <v>49321.0</v>
      </c>
      <c r="Q121" s="539">
        <v>0.0426359</v>
      </c>
      <c r="R121" s="525"/>
      <c r="S121" s="538">
        <v>49321.0</v>
      </c>
      <c r="T121" s="539">
        <v>0.0545185</v>
      </c>
      <c r="U121" s="539">
        <v>0.0558002</v>
      </c>
      <c r="V121" s="539">
        <v>0.0566034</v>
      </c>
      <c r="W121" s="525"/>
      <c r="X121" s="525"/>
      <c r="Y121" s="525"/>
      <c r="Z121" s="525"/>
    </row>
    <row r="122" ht="12.0" customHeight="1">
      <c r="A122" s="525"/>
      <c r="B122" s="525"/>
      <c r="C122" s="525"/>
      <c r="D122" s="525"/>
      <c r="E122" s="525"/>
      <c r="F122" s="525"/>
      <c r="G122" s="525"/>
      <c r="H122" s="525"/>
      <c r="I122" s="525"/>
      <c r="J122" s="525"/>
      <c r="K122" s="525"/>
      <c r="L122" s="525"/>
      <c r="M122" s="525"/>
      <c r="N122" s="525"/>
      <c r="O122" s="535">
        <f t="shared" si="1"/>
        <v>49368</v>
      </c>
      <c r="P122" s="536">
        <v>49352.0</v>
      </c>
      <c r="Q122" s="537">
        <v>0.0427279</v>
      </c>
      <c r="R122" s="525"/>
      <c r="S122" s="536">
        <v>49352.0</v>
      </c>
      <c r="T122" s="537">
        <v>0.054694</v>
      </c>
      <c r="U122" s="537">
        <v>0.0559406</v>
      </c>
      <c r="V122" s="537">
        <v>0.0566928</v>
      </c>
      <c r="W122" s="525"/>
      <c r="X122" s="525"/>
      <c r="Y122" s="525"/>
      <c r="Z122" s="525"/>
    </row>
    <row r="123" ht="12.0" customHeight="1">
      <c r="A123" s="525"/>
      <c r="B123" s="525"/>
      <c r="C123" s="525"/>
      <c r="D123" s="525"/>
      <c r="E123" s="525"/>
      <c r="F123" s="525"/>
      <c r="G123" s="525"/>
      <c r="H123" s="525"/>
      <c r="I123" s="525"/>
      <c r="J123" s="525"/>
      <c r="K123" s="525"/>
      <c r="L123" s="525"/>
      <c r="M123" s="525"/>
      <c r="N123" s="525"/>
      <c r="O123" s="535">
        <f t="shared" si="1"/>
        <v>49399</v>
      </c>
      <c r="P123" s="538">
        <v>49380.0</v>
      </c>
      <c r="Q123" s="539">
        <v>0.0428348</v>
      </c>
      <c r="R123" s="525"/>
      <c r="S123" s="538">
        <v>49380.0</v>
      </c>
      <c r="T123" s="539">
        <v>0.0548931</v>
      </c>
      <c r="U123" s="539">
        <v>0.0560797</v>
      </c>
      <c r="V123" s="539">
        <v>0.0567859</v>
      </c>
      <c r="W123" s="525"/>
      <c r="X123" s="525"/>
      <c r="Y123" s="525"/>
      <c r="Z123" s="525"/>
    </row>
    <row r="124" ht="12.0" customHeight="1">
      <c r="A124" s="525"/>
      <c r="B124" s="525"/>
      <c r="C124" s="525"/>
      <c r="D124" s="525"/>
      <c r="E124" s="525"/>
      <c r="F124" s="525"/>
      <c r="G124" s="525"/>
      <c r="H124" s="525"/>
      <c r="I124" s="525"/>
      <c r="J124" s="525"/>
      <c r="K124" s="525"/>
      <c r="L124" s="525"/>
      <c r="M124" s="525"/>
      <c r="N124" s="525"/>
      <c r="O124" s="535">
        <f t="shared" si="1"/>
        <v>49429</v>
      </c>
      <c r="P124" s="536">
        <v>49411.0</v>
      </c>
      <c r="Q124" s="537">
        <v>0.0429432</v>
      </c>
      <c r="R124" s="525"/>
      <c r="S124" s="536">
        <v>49411.0</v>
      </c>
      <c r="T124" s="537">
        <v>0.055061</v>
      </c>
      <c r="U124" s="537">
        <v>0.0562115</v>
      </c>
      <c r="V124" s="537">
        <v>0.056866</v>
      </c>
      <c r="W124" s="525"/>
      <c r="X124" s="525"/>
      <c r="Y124" s="525"/>
      <c r="Z124" s="525"/>
    </row>
    <row r="125" ht="12.0" customHeight="1">
      <c r="A125" s="525"/>
      <c r="B125" s="525"/>
      <c r="C125" s="525"/>
      <c r="D125" s="525"/>
      <c r="E125" s="525"/>
      <c r="F125" s="525"/>
      <c r="G125" s="525"/>
      <c r="H125" s="525"/>
      <c r="I125" s="525"/>
      <c r="J125" s="525"/>
      <c r="K125" s="525"/>
      <c r="L125" s="525"/>
      <c r="M125" s="525"/>
      <c r="N125" s="525"/>
      <c r="O125" s="535">
        <f t="shared" si="1"/>
        <v>49460</v>
      </c>
      <c r="P125" s="538">
        <v>49443.0</v>
      </c>
      <c r="Q125" s="539">
        <v>0.0430462</v>
      </c>
      <c r="R125" s="525"/>
      <c r="S125" s="538">
        <v>49443.0</v>
      </c>
      <c r="T125" s="539">
        <v>0.0552405</v>
      </c>
      <c r="U125" s="539">
        <v>0.0563538</v>
      </c>
      <c r="V125" s="539">
        <v>0.0569549</v>
      </c>
      <c r="W125" s="525"/>
      <c r="X125" s="525"/>
      <c r="Y125" s="525"/>
      <c r="Z125" s="525"/>
    </row>
    <row r="126" ht="12.0" customHeight="1">
      <c r="A126" s="525"/>
      <c r="B126" s="525"/>
      <c r="C126" s="525"/>
      <c r="D126" s="525"/>
      <c r="E126" s="525"/>
      <c r="F126" s="525"/>
      <c r="G126" s="525"/>
      <c r="H126" s="525"/>
      <c r="I126" s="525"/>
      <c r="J126" s="525"/>
      <c r="K126" s="525"/>
      <c r="L126" s="525"/>
      <c r="M126" s="525"/>
      <c r="N126" s="525"/>
      <c r="O126" s="535">
        <f t="shared" si="1"/>
        <v>49490</v>
      </c>
      <c r="P126" s="536">
        <v>49472.0</v>
      </c>
      <c r="Q126" s="537">
        <v>0.0431389</v>
      </c>
      <c r="R126" s="525"/>
      <c r="S126" s="536">
        <v>49472.0</v>
      </c>
      <c r="T126" s="537">
        <v>0.0553931</v>
      </c>
      <c r="U126" s="537">
        <v>0.056472</v>
      </c>
      <c r="V126" s="537">
        <v>0.0570243</v>
      </c>
      <c r="W126" s="525"/>
      <c r="X126" s="525"/>
      <c r="Y126" s="525"/>
      <c r="Z126" s="525"/>
    </row>
    <row r="127" ht="12.0" customHeight="1">
      <c r="A127" s="525"/>
      <c r="B127" s="525"/>
      <c r="C127" s="525"/>
      <c r="D127" s="525"/>
      <c r="E127" s="525"/>
      <c r="F127" s="525"/>
      <c r="G127" s="525"/>
      <c r="H127" s="525"/>
      <c r="I127" s="525"/>
      <c r="J127" s="525"/>
      <c r="K127" s="525"/>
      <c r="L127" s="525"/>
      <c r="M127" s="525"/>
      <c r="N127" s="525"/>
      <c r="O127" s="535">
        <f t="shared" si="1"/>
        <v>49521</v>
      </c>
      <c r="P127" s="538">
        <v>49502.0</v>
      </c>
      <c r="Q127" s="539">
        <v>0.0432475</v>
      </c>
      <c r="R127" s="525"/>
      <c r="S127" s="538">
        <v>49502.0</v>
      </c>
      <c r="T127" s="539">
        <v>0.0555571</v>
      </c>
      <c r="U127" s="539">
        <v>0.0566007</v>
      </c>
      <c r="V127" s="539">
        <v>0.0571025</v>
      </c>
      <c r="W127" s="525"/>
      <c r="X127" s="525"/>
      <c r="Y127" s="525"/>
      <c r="Z127" s="525"/>
    </row>
    <row r="128" ht="12.0" customHeight="1">
      <c r="A128" s="525"/>
      <c r="B128" s="525"/>
      <c r="C128" s="525"/>
      <c r="D128" s="525"/>
      <c r="E128" s="525"/>
      <c r="F128" s="525"/>
      <c r="G128" s="525"/>
      <c r="H128" s="525"/>
      <c r="I128" s="525"/>
      <c r="J128" s="525"/>
      <c r="K128" s="525"/>
      <c r="L128" s="525"/>
      <c r="M128" s="525"/>
      <c r="N128" s="525"/>
      <c r="O128" s="535">
        <f t="shared" si="1"/>
        <v>49552</v>
      </c>
      <c r="P128" s="536">
        <v>49534.0</v>
      </c>
      <c r="Q128" s="537">
        <v>0.0433497</v>
      </c>
      <c r="R128" s="525"/>
      <c r="S128" s="536">
        <v>49534.0</v>
      </c>
      <c r="T128" s="537">
        <v>0.0557247</v>
      </c>
      <c r="U128" s="537">
        <v>0.0567302</v>
      </c>
      <c r="V128" s="537">
        <v>0.057178</v>
      </c>
      <c r="W128" s="525"/>
      <c r="X128" s="525"/>
      <c r="Y128" s="525"/>
      <c r="Z128" s="525"/>
    </row>
    <row r="129" ht="12.0" customHeight="1">
      <c r="A129" s="525"/>
      <c r="B129" s="525"/>
      <c r="C129" s="525"/>
      <c r="D129" s="525"/>
      <c r="E129" s="525"/>
      <c r="F129" s="525"/>
      <c r="G129" s="525"/>
      <c r="H129" s="525"/>
      <c r="I129" s="525"/>
      <c r="J129" s="525"/>
      <c r="K129" s="525"/>
      <c r="L129" s="525"/>
      <c r="M129" s="525"/>
      <c r="N129" s="525"/>
      <c r="O129" s="535">
        <f t="shared" si="1"/>
        <v>49582</v>
      </c>
      <c r="P129" s="538">
        <v>49564.0</v>
      </c>
      <c r="Q129" s="539">
        <v>0.043445</v>
      </c>
      <c r="R129" s="525"/>
      <c r="S129" s="538">
        <v>49564.0</v>
      </c>
      <c r="T129" s="539">
        <v>0.0558679</v>
      </c>
      <c r="U129" s="539">
        <v>0.0568368</v>
      </c>
      <c r="V129" s="539">
        <v>0.0572337</v>
      </c>
      <c r="W129" s="525"/>
      <c r="X129" s="525"/>
      <c r="Y129" s="525"/>
      <c r="Z129" s="525"/>
    </row>
    <row r="130" ht="12.0" customHeight="1">
      <c r="A130" s="525"/>
      <c r="B130" s="525"/>
      <c r="C130" s="525"/>
      <c r="D130" s="525"/>
      <c r="E130" s="525"/>
      <c r="F130" s="525"/>
      <c r="G130" s="525"/>
      <c r="H130" s="525"/>
      <c r="I130" s="525"/>
      <c r="J130" s="525"/>
      <c r="K130" s="525"/>
      <c r="L130" s="525"/>
      <c r="M130" s="525"/>
      <c r="N130" s="525"/>
      <c r="O130" s="535">
        <f t="shared" si="1"/>
        <v>49613</v>
      </c>
      <c r="P130" s="536">
        <v>49594.0</v>
      </c>
      <c r="Q130" s="537">
        <v>0.0435528</v>
      </c>
      <c r="R130" s="525"/>
      <c r="S130" s="536">
        <v>49594.0</v>
      </c>
      <c r="T130" s="537">
        <v>0.0560236</v>
      </c>
      <c r="U130" s="537">
        <v>0.0569567</v>
      </c>
      <c r="V130" s="537">
        <v>0.0573028</v>
      </c>
      <c r="W130" s="525"/>
      <c r="X130" s="525"/>
      <c r="Y130" s="525"/>
      <c r="Z130" s="525"/>
    </row>
    <row r="131" ht="12.0" customHeight="1">
      <c r="A131" s="525"/>
      <c r="B131" s="525"/>
      <c r="C131" s="525"/>
      <c r="D131" s="525"/>
      <c r="E131" s="525"/>
      <c r="F131" s="525"/>
      <c r="G131" s="525"/>
      <c r="H131" s="525"/>
      <c r="I131" s="525"/>
      <c r="J131" s="525"/>
      <c r="K131" s="525"/>
      <c r="L131" s="525"/>
      <c r="M131" s="525"/>
      <c r="N131" s="525"/>
      <c r="O131" s="535">
        <f t="shared" si="1"/>
        <v>49643</v>
      </c>
      <c r="P131" s="538">
        <v>49626.0</v>
      </c>
      <c r="Q131" s="539">
        <v>0.0436499</v>
      </c>
      <c r="R131" s="525"/>
      <c r="S131" s="525">
        <v>49626.0</v>
      </c>
      <c r="T131" s="525">
        <v>0.0561773</v>
      </c>
      <c r="U131" s="525">
        <v>0.0570719</v>
      </c>
      <c r="V131" s="525">
        <v>0.0573637</v>
      </c>
      <c r="W131" s="525"/>
      <c r="X131" s="525"/>
      <c r="Y131" s="525"/>
      <c r="Z131" s="525"/>
    </row>
    <row r="132" ht="12.0" customHeight="1">
      <c r="A132" s="525"/>
      <c r="B132" s="525"/>
      <c r="C132" s="525"/>
      <c r="D132" s="525"/>
      <c r="E132" s="525"/>
      <c r="F132" s="525"/>
      <c r="G132" s="525"/>
      <c r="H132" s="525"/>
      <c r="I132" s="525"/>
      <c r="J132" s="525"/>
      <c r="K132" s="525"/>
      <c r="L132" s="525"/>
      <c r="M132" s="525"/>
      <c r="N132" s="525"/>
      <c r="O132" s="535">
        <f t="shared" si="1"/>
        <v>49674</v>
      </c>
      <c r="P132" s="536">
        <v>49655.0</v>
      </c>
      <c r="Q132" s="537">
        <v>0.0437581</v>
      </c>
      <c r="R132" s="525"/>
      <c r="S132" s="525">
        <v>49655.0</v>
      </c>
      <c r="T132" s="525">
        <v>0.0563217</v>
      </c>
      <c r="U132" s="525">
        <v>0.0571817</v>
      </c>
      <c r="V132" s="525">
        <v>0.0574243</v>
      </c>
      <c r="W132" s="525"/>
      <c r="X132" s="525"/>
      <c r="Y132" s="525"/>
      <c r="Z132" s="525"/>
    </row>
    <row r="133" ht="12.0" customHeight="1">
      <c r="A133" s="525"/>
      <c r="B133" s="525"/>
      <c r="C133" s="525"/>
      <c r="D133" s="525"/>
      <c r="E133" s="525"/>
      <c r="F133" s="525"/>
      <c r="G133" s="525"/>
      <c r="H133" s="525"/>
      <c r="I133" s="525"/>
      <c r="J133" s="525"/>
      <c r="K133" s="525"/>
      <c r="L133" s="525"/>
      <c r="M133" s="525"/>
      <c r="N133" s="525"/>
      <c r="O133" s="535">
        <f t="shared" si="1"/>
        <v>49217</v>
      </c>
      <c r="P133" s="538">
        <v>49192.0</v>
      </c>
      <c r="Q133" s="539">
        <v>0.0427323</v>
      </c>
      <c r="R133" s="525"/>
      <c r="S133" s="525"/>
      <c r="T133" s="525"/>
      <c r="U133" s="525"/>
      <c r="V133" s="525"/>
      <c r="W133" s="525"/>
      <c r="X133" s="525"/>
      <c r="Y133" s="525"/>
      <c r="Z133" s="525"/>
    </row>
    <row r="134" ht="12.0" customHeight="1">
      <c r="A134" s="525"/>
      <c r="B134" s="525"/>
      <c r="C134" s="525"/>
      <c r="D134" s="525"/>
      <c r="E134" s="525"/>
      <c r="F134" s="525"/>
      <c r="G134" s="525"/>
      <c r="H134" s="525"/>
      <c r="I134" s="525"/>
      <c r="J134" s="525"/>
      <c r="K134" s="525"/>
      <c r="L134" s="525"/>
      <c r="M134" s="525"/>
      <c r="N134" s="525"/>
      <c r="O134" s="535">
        <f t="shared" si="1"/>
        <v>49248</v>
      </c>
      <c r="P134" s="536">
        <v>49219.0</v>
      </c>
      <c r="Q134" s="537">
        <v>0.0428009</v>
      </c>
      <c r="R134" s="525"/>
      <c r="S134" s="525"/>
      <c r="T134" s="525"/>
      <c r="U134" s="525"/>
      <c r="V134" s="525"/>
      <c r="W134" s="525"/>
      <c r="X134" s="525"/>
      <c r="Y134" s="525"/>
      <c r="Z134" s="525"/>
    </row>
    <row r="135" ht="12.0" customHeight="1">
      <c r="A135" s="525"/>
      <c r="B135" s="525"/>
      <c r="C135" s="525"/>
      <c r="D135" s="525"/>
      <c r="E135" s="525"/>
      <c r="F135" s="525"/>
      <c r="G135" s="525"/>
      <c r="H135" s="525"/>
      <c r="I135" s="525"/>
      <c r="J135" s="525"/>
      <c r="K135" s="525"/>
      <c r="L135" s="525"/>
      <c r="M135" s="525"/>
      <c r="N135" s="525"/>
      <c r="O135" s="535">
        <f t="shared" si="1"/>
        <v>49278</v>
      </c>
      <c r="P135" s="538">
        <v>49250.0</v>
      </c>
      <c r="Q135" s="539">
        <v>0.042879</v>
      </c>
      <c r="R135" s="525"/>
      <c r="S135" s="525"/>
      <c r="T135" s="525"/>
      <c r="U135" s="525"/>
      <c r="V135" s="525"/>
      <c r="W135" s="525"/>
      <c r="X135" s="525"/>
      <c r="Y135" s="525"/>
      <c r="Z135" s="525"/>
    </row>
    <row r="136" ht="12.0" customHeight="1">
      <c r="A136" s="525"/>
      <c r="B136" s="525"/>
      <c r="C136" s="525"/>
      <c r="D136" s="525"/>
      <c r="E136" s="525"/>
      <c r="F136" s="525"/>
      <c r="G136" s="525"/>
      <c r="H136" s="525"/>
      <c r="I136" s="525"/>
      <c r="J136" s="525"/>
      <c r="K136" s="525"/>
      <c r="L136" s="525"/>
      <c r="M136" s="525"/>
      <c r="N136" s="525"/>
      <c r="O136" s="535">
        <f t="shared" si="1"/>
        <v>49309</v>
      </c>
      <c r="P136" s="536">
        <v>49282.0</v>
      </c>
      <c r="Q136" s="537">
        <v>0.0429518</v>
      </c>
      <c r="R136" s="525"/>
      <c r="S136" s="525"/>
      <c r="T136" s="525"/>
      <c r="U136" s="525"/>
      <c r="V136" s="525"/>
      <c r="W136" s="525"/>
      <c r="X136" s="525"/>
      <c r="Y136" s="525"/>
      <c r="Z136" s="525"/>
    </row>
    <row r="137" ht="12.0" customHeight="1">
      <c r="A137" s="525"/>
      <c r="B137" s="525"/>
      <c r="C137" s="525"/>
      <c r="D137" s="525"/>
      <c r="E137" s="525"/>
      <c r="F137" s="525"/>
      <c r="G137" s="525"/>
      <c r="H137" s="525"/>
      <c r="I137" s="525"/>
      <c r="J137" s="525"/>
      <c r="K137" s="525"/>
      <c r="L137" s="525"/>
      <c r="M137" s="525"/>
      <c r="N137" s="525"/>
      <c r="O137" s="535">
        <f t="shared" si="1"/>
        <v>49340</v>
      </c>
      <c r="P137" s="538">
        <v>49311.0</v>
      </c>
      <c r="Q137" s="539">
        <v>0.0430211</v>
      </c>
      <c r="R137" s="525"/>
      <c r="S137" s="525"/>
      <c r="T137" s="525"/>
      <c r="U137" s="525"/>
      <c r="V137" s="525"/>
      <c r="W137" s="525"/>
      <c r="X137" s="525"/>
      <c r="Y137" s="525"/>
      <c r="Z137" s="525"/>
    </row>
    <row r="138" ht="12.0" customHeight="1">
      <c r="A138" s="525"/>
      <c r="B138" s="525"/>
      <c r="C138" s="525"/>
      <c r="D138" s="525"/>
      <c r="E138" s="525"/>
      <c r="F138" s="525"/>
      <c r="G138" s="525"/>
      <c r="H138" s="525"/>
      <c r="I138" s="525"/>
      <c r="J138" s="525"/>
      <c r="K138" s="525"/>
      <c r="L138" s="525"/>
      <c r="M138" s="525"/>
      <c r="N138" s="525"/>
      <c r="O138" s="535">
        <f t="shared" si="1"/>
        <v>49368</v>
      </c>
      <c r="P138" s="536">
        <v>49342.0</v>
      </c>
      <c r="Q138" s="537">
        <v>0.0430837</v>
      </c>
      <c r="R138" s="525"/>
      <c r="S138" s="525"/>
      <c r="T138" s="525"/>
      <c r="U138" s="525"/>
      <c r="V138" s="525"/>
      <c r="W138" s="525"/>
      <c r="X138" s="525"/>
      <c r="Y138" s="525"/>
      <c r="Z138" s="525"/>
    </row>
    <row r="139" ht="12.0" customHeight="1">
      <c r="A139" s="525"/>
      <c r="B139" s="525"/>
      <c r="C139" s="525"/>
      <c r="D139" s="525"/>
      <c r="E139" s="525"/>
      <c r="F139" s="525"/>
      <c r="G139" s="525"/>
      <c r="H139" s="525"/>
      <c r="I139" s="525"/>
      <c r="J139" s="525"/>
      <c r="K139" s="525"/>
      <c r="L139" s="525"/>
      <c r="M139" s="525"/>
      <c r="N139" s="525"/>
      <c r="O139" s="535">
        <f t="shared" si="1"/>
        <v>49399</v>
      </c>
      <c r="P139" s="538">
        <v>49370.0</v>
      </c>
      <c r="Q139" s="539">
        <v>0.0431616</v>
      </c>
      <c r="R139" s="525"/>
      <c r="S139" s="525"/>
      <c r="T139" s="525"/>
      <c r="U139" s="525"/>
      <c r="V139" s="525"/>
      <c r="W139" s="525"/>
      <c r="X139" s="525"/>
      <c r="Y139" s="525"/>
      <c r="Z139" s="525"/>
    </row>
    <row r="140" ht="12.0" customHeight="1">
      <c r="A140" s="525"/>
      <c r="B140" s="525"/>
      <c r="C140" s="525"/>
      <c r="D140" s="525"/>
      <c r="E140" s="525"/>
      <c r="F140" s="525"/>
      <c r="G140" s="525"/>
      <c r="H140" s="525"/>
      <c r="I140" s="525"/>
      <c r="J140" s="525"/>
      <c r="K140" s="525"/>
      <c r="L140" s="525"/>
      <c r="M140" s="525"/>
      <c r="N140" s="525"/>
      <c r="O140" s="535">
        <f t="shared" si="1"/>
        <v>49429</v>
      </c>
      <c r="P140" s="536">
        <v>49401.0</v>
      </c>
      <c r="Q140" s="537">
        <v>0.0432314</v>
      </c>
      <c r="R140" s="525"/>
      <c r="S140" s="525"/>
      <c r="T140" s="525"/>
      <c r="U140" s="525"/>
      <c r="V140" s="525"/>
      <c r="W140" s="525"/>
      <c r="X140" s="525"/>
      <c r="Y140" s="525"/>
      <c r="Z140" s="525"/>
    </row>
    <row r="141" ht="12.0" customHeight="1">
      <c r="A141" s="525"/>
      <c r="B141" s="525"/>
      <c r="C141" s="525"/>
      <c r="D141" s="525"/>
      <c r="E141" s="525"/>
      <c r="F141" s="525"/>
      <c r="G141" s="525"/>
      <c r="H141" s="525"/>
      <c r="I141" s="525"/>
      <c r="J141" s="525"/>
      <c r="K141" s="525"/>
      <c r="L141" s="525"/>
      <c r="M141" s="525"/>
      <c r="N141" s="525"/>
      <c r="O141" s="535">
        <f t="shared" si="1"/>
        <v>49460</v>
      </c>
      <c r="P141" s="538">
        <v>49431.0</v>
      </c>
      <c r="Q141" s="539">
        <v>0.0433139</v>
      </c>
      <c r="R141" s="525"/>
      <c r="S141" s="525"/>
      <c r="T141" s="525"/>
      <c r="U141" s="525"/>
      <c r="V141" s="525"/>
      <c r="W141" s="525"/>
      <c r="X141" s="525"/>
      <c r="Y141" s="525"/>
      <c r="Z141" s="525"/>
    </row>
    <row r="142" ht="12.0" customHeight="1">
      <c r="A142" s="525"/>
      <c r="B142" s="525"/>
      <c r="C142" s="525"/>
      <c r="D142" s="525"/>
      <c r="E142" s="525"/>
      <c r="F142" s="525"/>
      <c r="G142" s="525"/>
      <c r="H142" s="525"/>
      <c r="I142" s="525"/>
      <c r="J142" s="525"/>
      <c r="K142" s="525"/>
      <c r="L142" s="525"/>
      <c r="M142" s="525"/>
      <c r="N142" s="525"/>
      <c r="O142" s="535">
        <f t="shared" si="1"/>
        <v>49490</v>
      </c>
      <c r="P142" s="536">
        <v>49464.0</v>
      </c>
      <c r="Q142" s="537">
        <v>0.0433841</v>
      </c>
      <c r="R142" s="525"/>
      <c r="S142" s="525"/>
      <c r="T142" s="525"/>
      <c r="U142" s="525"/>
      <c r="V142" s="525"/>
      <c r="W142" s="525"/>
      <c r="X142" s="525"/>
      <c r="Y142" s="525"/>
      <c r="Z142" s="525"/>
    </row>
    <row r="143" ht="12.0" customHeight="1">
      <c r="A143" s="525"/>
      <c r="B143" s="525"/>
      <c r="C143" s="525"/>
      <c r="D143" s="525"/>
      <c r="E143" s="525"/>
      <c r="F143" s="525"/>
      <c r="G143" s="525"/>
      <c r="H143" s="525"/>
      <c r="I143" s="525"/>
      <c r="J143" s="525"/>
      <c r="K143" s="525"/>
      <c r="L143" s="525"/>
      <c r="M143" s="525"/>
      <c r="N143" s="525"/>
      <c r="O143" s="535">
        <f t="shared" si="1"/>
        <v>1</v>
      </c>
      <c r="P143" s="525"/>
      <c r="Q143" s="525"/>
      <c r="R143" s="525"/>
      <c r="S143" s="525"/>
      <c r="T143" s="525"/>
      <c r="U143" s="525"/>
      <c r="V143" s="525"/>
      <c r="W143" s="525"/>
      <c r="X143" s="525"/>
      <c r="Y143" s="525"/>
      <c r="Z143" s="525"/>
    </row>
    <row r="144" ht="12.0" customHeight="1">
      <c r="A144" s="525"/>
      <c r="B144" s="525"/>
      <c r="C144" s="525"/>
      <c r="D144" s="525"/>
      <c r="E144" s="525"/>
      <c r="F144" s="525"/>
      <c r="G144" s="525"/>
      <c r="H144" s="525"/>
      <c r="I144" s="525"/>
      <c r="J144" s="525"/>
      <c r="K144" s="525"/>
      <c r="L144" s="525"/>
      <c r="M144" s="525"/>
      <c r="N144" s="525"/>
      <c r="O144" s="535">
        <f t="shared" si="1"/>
        <v>1</v>
      </c>
      <c r="P144" s="525"/>
      <c r="Q144" s="525"/>
      <c r="R144" s="525"/>
      <c r="S144" s="525"/>
      <c r="T144" s="525"/>
      <c r="U144" s="525"/>
      <c r="V144" s="525"/>
      <c r="W144" s="525"/>
      <c r="X144" s="525"/>
      <c r="Y144" s="525"/>
      <c r="Z144" s="525"/>
    </row>
    <row r="145" ht="12.0" customHeight="1">
      <c r="A145" s="525"/>
      <c r="B145" s="525"/>
      <c r="C145" s="525"/>
      <c r="D145" s="525"/>
      <c r="E145" s="525"/>
      <c r="F145" s="525"/>
      <c r="G145" s="525"/>
      <c r="H145" s="525"/>
      <c r="I145" s="525"/>
      <c r="J145" s="525"/>
      <c r="K145" s="525"/>
      <c r="L145" s="525"/>
      <c r="M145" s="525"/>
      <c r="N145" s="525"/>
      <c r="O145" s="535">
        <f t="shared" si="1"/>
        <v>1</v>
      </c>
      <c r="P145" s="525"/>
      <c r="Q145" s="525"/>
      <c r="R145" s="525"/>
      <c r="S145" s="525"/>
      <c r="T145" s="525"/>
      <c r="U145" s="525"/>
      <c r="V145" s="525"/>
      <c r="W145" s="525"/>
      <c r="X145" s="525"/>
      <c r="Y145" s="525"/>
      <c r="Z145" s="525"/>
    </row>
    <row r="146" ht="12.0" customHeight="1">
      <c r="A146" s="525"/>
      <c r="B146" s="525"/>
      <c r="C146" s="525"/>
      <c r="D146" s="525"/>
      <c r="E146" s="525"/>
      <c r="F146" s="525"/>
      <c r="G146" s="525"/>
      <c r="H146" s="525"/>
      <c r="I146" s="525"/>
      <c r="J146" s="525"/>
      <c r="K146" s="525"/>
      <c r="L146" s="525"/>
      <c r="M146" s="525"/>
      <c r="N146" s="525"/>
      <c r="O146" s="535">
        <f t="shared" si="1"/>
        <v>1</v>
      </c>
      <c r="P146" s="525"/>
      <c r="Q146" s="525"/>
      <c r="R146" s="525"/>
      <c r="S146" s="525"/>
      <c r="T146" s="525"/>
      <c r="U146" s="525"/>
      <c r="V146" s="525"/>
      <c r="W146" s="525"/>
      <c r="X146" s="525"/>
      <c r="Y146" s="525"/>
      <c r="Z146" s="525"/>
    </row>
    <row r="147" ht="12.0" customHeight="1">
      <c r="A147" s="525"/>
      <c r="B147" s="525"/>
      <c r="C147" s="525"/>
      <c r="D147" s="525"/>
      <c r="E147" s="525"/>
      <c r="F147" s="525"/>
      <c r="G147" s="525"/>
      <c r="H147" s="525"/>
      <c r="I147" s="525"/>
      <c r="J147" s="525"/>
      <c r="K147" s="525"/>
      <c r="L147" s="525"/>
      <c r="M147" s="525"/>
      <c r="N147" s="525"/>
      <c r="O147" s="535">
        <f t="shared" si="1"/>
        <v>1</v>
      </c>
      <c r="P147" s="525"/>
      <c r="Q147" s="525"/>
      <c r="R147" s="525"/>
      <c r="S147" s="525"/>
      <c r="T147" s="525"/>
      <c r="U147" s="525"/>
      <c r="V147" s="525"/>
      <c r="W147" s="525"/>
      <c r="X147" s="525"/>
      <c r="Y147" s="525"/>
      <c r="Z147" s="525"/>
    </row>
    <row r="148" ht="12.0" customHeight="1">
      <c r="A148" s="525"/>
      <c r="B148" s="525"/>
      <c r="C148" s="525"/>
      <c r="D148" s="525"/>
      <c r="E148" s="525"/>
      <c r="F148" s="525"/>
      <c r="G148" s="525"/>
      <c r="H148" s="525"/>
      <c r="I148" s="525"/>
      <c r="J148" s="525"/>
      <c r="K148" s="525"/>
      <c r="L148" s="525"/>
      <c r="M148" s="525"/>
      <c r="N148" s="525"/>
      <c r="O148" s="535">
        <f t="shared" si="1"/>
        <v>1</v>
      </c>
      <c r="P148" s="525"/>
      <c r="Q148" s="525"/>
      <c r="R148" s="525"/>
      <c r="S148" s="525"/>
      <c r="T148" s="525"/>
      <c r="U148" s="525"/>
      <c r="V148" s="525"/>
      <c r="W148" s="525"/>
      <c r="X148" s="525"/>
      <c r="Y148" s="525"/>
      <c r="Z148" s="525"/>
    </row>
    <row r="149" ht="12.0" customHeight="1">
      <c r="A149" s="525"/>
      <c r="B149" s="525"/>
      <c r="C149" s="525"/>
      <c r="D149" s="525"/>
      <c r="E149" s="525"/>
      <c r="F149" s="525"/>
      <c r="G149" s="525"/>
      <c r="H149" s="525"/>
      <c r="I149" s="525"/>
      <c r="J149" s="525"/>
      <c r="K149" s="525"/>
      <c r="L149" s="525"/>
      <c r="M149" s="525"/>
      <c r="N149" s="525"/>
      <c r="O149" s="535">
        <f t="shared" si="1"/>
        <v>1</v>
      </c>
      <c r="P149" s="525"/>
      <c r="Q149" s="525"/>
      <c r="R149" s="525"/>
      <c r="S149" s="525"/>
      <c r="T149" s="525"/>
      <c r="U149" s="525"/>
      <c r="V149" s="525"/>
      <c r="W149" s="525"/>
      <c r="X149" s="525"/>
      <c r="Y149" s="525"/>
      <c r="Z149" s="525"/>
    </row>
    <row r="150" ht="12.0" customHeight="1">
      <c r="A150" s="525"/>
      <c r="B150" s="525"/>
      <c r="C150" s="525"/>
      <c r="D150" s="525"/>
      <c r="E150" s="525"/>
      <c r="F150" s="525"/>
      <c r="G150" s="525"/>
      <c r="H150" s="525"/>
      <c r="I150" s="525"/>
      <c r="J150" s="525"/>
      <c r="K150" s="525"/>
      <c r="L150" s="525"/>
      <c r="M150" s="525"/>
      <c r="N150" s="525"/>
      <c r="O150" s="535">
        <f t="shared" si="1"/>
        <v>1</v>
      </c>
      <c r="P150" s="525"/>
      <c r="Q150" s="525"/>
      <c r="R150" s="525"/>
      <c r="S150" s="525"/>
      <c r="T150" s="525"/>
      <c r="U150" s="525"/>
      <c r="V150" s="525"/>
      <c r="W150" s="525"/>
      <c r="X150" s="525"/>
      <c r="Y150" s="525"/>
      <c r="Z150" s="525"/>
    </row>
    <row r="151" ht="12.0" customHeight="1">
      <c r="A151" s="525"/>
      <c r="B151" s="525"/>
      <c r="C151" s="525"/>
      <c r="D151" s="525"/>
      <c r="E151" s="525"/>
      <c r="F151" s="525"/>
      <c r="G151" s="525"/>
      <c r="H151" s="525"/>
      <c r="I151" s="525"/>
      <c r="J151" s="525"/>
      <c r="K151" s="525"/>
      <c r="L151" s="525"/>
      <c r="M151" s="525"/>
      <c r="N151" s="525"/>
      <c r="O151" s="535">
        <f t="shared" si="1"/>
        <v>1</v>
      </c>
      <c r="P151" s="525"/>
      <c r="Q151" s="525"/>
      <c r="R151" s="525"/>
      <c r="S151" s="525"/>
      <c r="T151" s="525"/>
      <c r="U151" s="525"/>
      <c r="V151" s="525"/>
      <c r="W151" s="525"/>
      <c r="X151" s="525"/>
      <c r="Y151" s="525"/>
      <c r="Z151" s="525"/>
    </row>
    <row r="152" ht="12.0" customHeight="1">
      <c r="A152" s="525"/>
      <c r="B152" s="525"/>
      <c r="C152" s="525"/>
      <c r="D152" s="525"/>
      <c r="E152" s="525"/>
      <c r="F152" s="525"/>
      <c r="G152" s="525"/>
      <c r="H152" s="525"/>
      <c r="I152" s="525"/>
      <c r="J152" s="525"/>
      <c r="K152" s="525"/>
      <c r="L152" s="525"/>
      <c r="M152" s="525"/>
      <c r="N152" s="525"/>
      <c r="O152" s="535">
        <f t="shared" si="1"/>
        <v>1</v>
      </c>
      <c r="P152" s="525"/>
      <c r="Q152" s="525"/>
      <c r="R152" s="525"/>
      <c r="S152" s="525"/>
      <c r="T152" s="525"/>
      <c r="U152" s="525"/>
      <c r="V152" s="525"/>
      <c r="W152" s="525"/>
      <c r="X152" s="525"/>
      <c r="Y152" s="525"/>
      <c r="Z152" s="525"/>
    </row>
    <row r="153" ht="12.0" customHeight="1">
      <c r="A153" s="525"/>
      <c r="B153" s="525"/>
      <c r="C153" s="525"/>
      <c r="D153" s="525"/>
      <c r="E153" s="525"/>
      <c r="F153" s="525"/>
      <c r="G153" s="525"/>
      <c r="H153" s="525"/>
      <c r="I153" s="525"/>
      <c r="J153" s="525"/>
      <c r="K153" s="525"/>
      <c r="L153" s="525"/>
      <c r="M153" s="525"/>
      <c r="N153" s="525"/>
      <c r="O153" s="535">
        <f t="shared" si="1"/>
        <v>1</v>
      </c>
      <c r="P153" s="525"/>
      <c r="Q153" s="525"/>
      <c r="R153" s="525"/>
      <c r="S153" s="525"/>
      <c r="T153" s="525"/>
      <c r="U153" s="525"/>
      <c r="V153" s="525"/>
      <c r="W153" s="525"/>
      <c r="X153" s="525"/>
      <c r="Y153" s="525"/>
      <c r="Z153" s="525"/>
    </row>
    <row r="154" ht="12.0" customHeight="1">
      <c r="A154" s="525"/>
      <c r="B154" s="525"/>
      <c r="C154" s="525"/>
      <c r="D154" s="525"/>
      <c r="E154" s="525"/>
      <c r="F154" s="525"/>
      <c r="G154" s="525"/>
      <c r="H154" s="525"/>
      <c r="I154" s="525"/>
      <c r="J154" s="525"/>
      <c r="K154" s="525"/>
      <c r="L154" s="525"/>
      <c r="M154" s="525"/>
      <c r="N154" s="525"/>
      <c r="O154" s="535"/>
      <c r="P154" s="525"/>
      <c r="Q154" s="525"/>
      <c r="R154" s="525"/>
      <c r="S154" s="525"/>
      <c r="T154" s="525"/>
      <c r="U154" s="525"/>
      <c r="V154" s="525"/>
      <c r="W154" s="525"/>
      <c r="X154" s="525"/>
      <c r="Y154" s="525"/>
      <c r="Z154" s="525"/>
    </row>
    <row r="155" ht="12.0" customHeight="1">
      <c r="A155" s="525"/>
      <c r="B155" s="525"/>
      <c r="C155" s="525"/>
      <c r="D155" s="525"/>
      <c r="E155" s="525"/>
      <c r="F155" s="525"/>
      <c r="G155" s="525"/>
      <c r="H155" s="525"/>
      <c r="I155" s="525"/>
      <c r="J155" s="525"/>
      <c r="K155" s="525"/>
      <c r="L155" s="525"/>
      <c r="M155" s="525"/>
      <c r="N155" s="525"/>
      <c r="O155" s="535"/>
      <c r="P155" s="525"/>
      <c r="Q155" s="525"/>
      <c r="R155" s="525"/>
      <c r="S155" s="525"/>
      <c r="T155" s="525"/>
      <c r="U155" s="525"/>
      <c r="V155" s="525"/>
      <c r="W155" s="525"/>
      <c r="X155" s="525"/>
      <c r="Y155" s="525"/>
      <c r="Z155" s="525"/>
    </row>
    <row r="156" ht="12.0" customHeight="1">
      <c r="A156" s="525"/>
      <c r="B156" s="525"/>
      <c r="C156" s="525"/>
      <c r="D156" s="525"/>
      <c r="E156" s="525"/>
      <c r="F156" s="525"/>
      <c r="G156" s="525"/>
      <c r="H156" s="525"/>
      <c r="I156" s="525"/>
      <c r="J156" s="525"/>
      <c r="K156" s="525"/>
      <c r="L156" s="525"/>
      <c r="M156" s="525"/>
      <c r="N156" s="525"/>
      <c r="O156" s="535"/>
      <c r="P156" s="525"/>
      <c r="Q156" s="525"/>
      <c r="R156" s="525"/>
      <c r="S156" s="525"/>
      <c r="T156" s="525"/>
      <c r="U156" s="525"/>
      <c r="V156" s="525"/>
      <c r="W156" s="525"/>
      <c r="X156" s="525"/>
      <c r="Y156" s="525"/>
      <c r="Z156" s="525"/>
    </row>
    <row r="157" ht="12.0" customHeight="1">
      <c r="A157" s="525"/>
      <c r="B157" s="525"/>
      <c r="C157" s="525"/>
      <c r="D157" s="525"/>
      <c r="E157" s="525"/>
      <c r="F157" s="525"/>
      <c r="G157" s="525"/>
      <c r="H157" s="525"/>
      <c r="I157" s="525"/>
      <c r="J157" s="525"/>
      <c r="K157" s="525"/>
      <c r="L157" s="525"/>
      <c r="M157" s="525"/>
      <c r="N157" s="525"/>
      <c r="O157" s="535"/>
      <c r="P157" s="525"/>
      <c r="Q157" s="525"/>
      <c r="R157" s="525"/>
      <c r="S157" s="525"/>
      <c r="T157" s="525"/>
      <c r="U157" s="525"/>
      <c r="V157" s="525"/>
      <c r="W157" s="525"/>
      <c r="X157" s="525"/>
      <c r="Y157" s="525"/>
      <c r="Z157" s="525"/>
    </row>
    <row r="158" ht="12.0" customHeight="1">
      <c r="A158" s="525"/>
      <c r="B158" s="525"/>
      <c r="C158" s="525"/>
      <c r="D158" s="525"/>
      <c r="E158" s="525"/>
      <c r="F158" s="525"/>
      <c r="G158" s="525"/>
      <c r="H158" s="525"/>
      <c r="I158" s="525"/>
      <c r="J158" s="525"/>
      <c r="K158" s="525"/>
      <c r="L158" s="525"/>
      <c r="M158" s="525"/>
      <c r="N158" s="525"/>
      <c r="O158" s="535"/>
      <c r="P158" s="525"/>
      <c r="Q158" s="525"/>
      <c r="R158" s="525"/>
      <c r="S158" s="525"/>
      <c r="T158" s="525"/>
      <c r="U158" s="525"/>
      <c r="V158" s="525"/>
      <c r="W158" s="525"/>
      <c r="X158" s="525"/>
      <c r="Y158" s="525"/>
      <c r="Z158" s="525"/>
    </row>
    <row r="159" ht="12.0" customHeight="1">
      <c r="A159" s="525"/>
      <c r="B159" s="525"/>
      <c r="C159" s="525"/>
      <c r="D159" s="525"/>
      <c r="E159" s="525"/>
      <c r="F159" s="525"/>
      <c r="G159" s="525"/>
      <c r="H159" s="525"/>
      <c r="I159" s="525"/>
      <c r="J159" s="525"/>
      <c r="K159" s="525"/>
      <c r="L159" s="525"/>
      <c r="M159" s="525"/>
      <c r="N159" s="525"/>
      <c r="O159" s="535"/>
      <c r="P159" s="525"/>
      <c r="Q159" s="525"/>
      <c r="R159" s="525"/>
      <c r="S159" s="525"/>
      <c r="T159" s="525"/>
      <c r="U159" s="525"/>
      <c r="V159" s="525"/>
      <c r="W159" s="525"/>
      <c r="X159" s="525"/>
      <c r="Y159" s="525"/>
      <c r="Z159" s="525"/>
    </row>
    <row r="160" ht="12.0" customHeight="1">
      <c r="A160" s="525"/>
      <c r="B160" s="525"/>
      <c r="C160" s="525"/>
      <c r="D160" s="525"/>
      <c r="E160" s="525"/>
      <c r="F160" s="525"/>
      <c r="G160" s="525"/>
      <c r="H160" s="525"/>
      <c r="I160" s="525"/>
      <c r="J160" s="525"/>
      <c r="K160" s="525"/>
      <c r="L160" s="525"/>
      <c r="M160" s="525"/>
      <c r="N160" s="525"/>
      <c r="O160" s="535"/>
      <c r="P160" s="525"/>
      <c r="Q160" s="525"/>
      <c r="R160" s="525"/>
      <c r="S160" s="525"/>
      <c r="T160" s="525"/>
      <c r="U160" s="525"/>
      <c r="V160" s="525"/>
      <c r="W160" s="525"/>
      <c r="X160" s="525"/>
      <c r="Y160" s="525"/>
      <c r="Z160" s="525"/>
    </row>
    <row r="161" ht="12.0" customHeight="1">
      <c r="A161" s="525"/>
      <c r="B161" s="525"/>
      <c r="C161" s="525"/>
      <c r="D161" s="525"/>
      <c r="E161" s="525"/>
      <c r="F161" s="525"/>
      <c r="G161" s="525"/>
      <c r="H161" s="525"/>
      <c r="I161" s="525"/>
      <c r="J161" s="525"/>
      <c r="K161" s="525"/>
      <c r="L161" s="525"/>
      <c r="M161" s="525"/>
      <c r="N161" s="525"/>
      <c r="O161" s="535"/>
      <c r="P161" s="525"/>
      <c r="Q161" s="525"/>
      <c r="R161" s="525"/>
      <c r="S161" s="525"/>
      <c r="T161" s="525"/>
      <c r="U161" s="525"/>
      <c r="V161" s="525"/>
      <c r="W161" s="525"/>
      <c r="X161" s="525"/>
      <c r="Y161" s="525"/>
      <c r="Z161" s="525"/>
    </row>
    <row r="162" ht="12.0" customHeight="1">
      <c r="A162" s="525"/>
      <c r="B162" s="525"/>
      <c r="C162" s="525"/>
      <c r="D162" s="525"/>
      <c r="E162" s="525"/>
      <c r="F162" s="525"/>
      <c r="G162" s="525"/>
      <c r="H162" s="525"/>
      <c r="I162" s="525"/>
      <c r="J162" s="525"/>
      <c r="K162" s="525"/>
      <c r="L162" s="525"/>
      <c r="M162" s="525"/>
      <c r="N162" s="525"/>
      <c r="O162" s="535"/>
      <c r="P162" s="525"/>
      <c r="Q162" s="525"/>
      <c r="R162" s="525"/>
      <c r="S162" s="525"/>
      <c r="T162" s="525"/>
      <c r="U162" s="525"/>
      <c r="V162" s="525"/>
      <c r="W162" s="525"/>
      <c r="X162" s="525"/>
      <c r="Y162" s="525"/>
      <c r="Z162" s="525"/>
    </row>
    <row r="163" ht="12.0" customHeight="1">
      <c r="A163" s="525"/>
      <c r="B163" s="525"/>
      <c r="C163" s="525"/>
      <c r="D163" s="525"/>
      <c r="E163" s="525"/>
      <c r="F163" s="525"/>
      <c r="G163" s="525"/>
      <c r="H163" s="525"/>
      <c r="I163" s="525"/>
      <c r="J163" s="525"/>
      <c r="K163" s="525"/>
      <c r="L163" s="525"/>
      <c r="M163" s="525"/>
      <c r="N163" s="525"/>
      <c r="O163" s="535"/>
      <c r="P163" s="525"/>
      <c r="Q163" s="525"/>
      <c r="R163" s="525"/>
      <c r="S163" s="525"/>
      <c r="T163" s="525"/>
      <c r="U163" s="525"/>
      <c r="V163" s="525"/>
      <c r="W163" s="525"/>
      <c r="X163" s="525"/>
      <c r="Y163" s="525"/>
      <c r="Z163" s="525"/>
    </row>
    <row r="164" ht="12.0" customHeight="1">
      <c r="A164" s="525"/>
      <c r="B164" s="525"/>
      <c r="C164" s="525"/>
      <c r="D164" s="525"/>
      <c r="E164" s="525"/>
      <c r="F164" s="525"/>
      <c r="G164" s="525"/>
      <c r="H164" s="525"/>
      <c r="I164" s="525"/>
      <c r="J164" s="525"/>
      <c r="K164" s="525"/>
      <c r="L164" s="525"/>
      <c r="M164" s="525"/>
      <c r="N164" s="525"/>
      <c r="O164" s="535"/>
      <c r="P164" s="525"/>
      <c r="Q164" s="525"/>
      <c r="R164" s="525"/>
      <c r="S164" s="525"/>
      <c r="T164" s="525"/>
      <c r="U164" s="525"/>
      <c r="V164" s="525"/>
      <c r="W164" s="525"/>
      <c r="X164" s="525"/>
      <c r="Y164" s="525"/>
      <c r="Z164" s="525"/>
    </row>
    <row r="165" ht="12.0" customHeight="1">
      <c r="A165" s="525"/>
      <c r="B165" s="525"/>
      <c r="C165" s="525"/>
      <c r="D165" s="525"/>
      <c r="E165" s="525"/>
      <c r="F165" s="525"/>
      <c r="G165" s="525"/>
      <c r="H165" s="525"/>
      <c r="I165" s="525"/>
      <c r="J165" s="525"/>
      <c r="K165" s="525"/>
      <c r="L165" s="525"/>
      <c r="M165" s="525"/>
      <c r="N165" s="525"/>
      <c r="O165" s="535"/>
      <c r="P165" s="525"/>
      <c r="Q165" s="525"/>
      <c r="R165" s="525"/>
      <c r="S165" s="525"/>
      <c r="T165" s="525"/>
      <c r="U165" s="525"/>
      <c r="V165" s="525"/>
      <c r="W165" s="525"/>
      <c r="X165" s="525"/>
      <c r="Y165" s="525"/>
      <c r="Z165" s="525"/>
    </row>
    <row r="166" ht="12.0" customHeight="1">
      <c r="A166" s="525"/>
      <c r="B166" s="525"/>
      <c r="C166" s="525"/>
      <c r="D166" s="525"/>
      <c r="E166" s="525"/>
      <c r="F166" s="525"/>
      <c r="G166" s="525"/>
      <c r="H166" s="525"/>
      <c r="I166" s="525"/>
      <c r="J166" s="525"/>
      <c r="K166" s="525"/>
      <c r="L166" s="525"/>
      <c r="M166" s="525"/>
      <c r="N166" s="525"/>
      <c r="O166" s="535"/>
      <c r="P166" s="525"/>
      <c r="Q166" s="525"/>
      <c r="R166" s="525"/>
      <c r="S166" s="525"/>
      <c r="T166" s="525"/>
      <c r="U166" s="525"/>
      <c r="V166" s="525"/>
      <c r="W166" s="525"/>
      <c r="X166" s="525"/>
      <c r="Y166" s="525"/>
      <c r="Z166" s="525"/>
    </row>
    <row r="167" ht="12.0" customHeight="1">
      <c r="A167" s="525"/>
      <c r="B167" s="525"/>
      <c r="C167" s="525"/>
      <c r="D167" s="525"/>
      <c r="E167" s="525"/>
      <c r="F167" s="525"/>
      <c r="G167" s="525"/>
      <c r="H167" s="525"/>
      <c r="I167" s="525"/>
      <c r="J167" s="525"/>
      <c r="K167" s="525"/>
      <c r="L167" s="525"/>
      <c r="M167" s="525"/>
      <c r="N167" s="525"/>
      <c r="O167" s="535"/>
      <c r="P167" s="525"/>
      <c r="Q167" s="525"/>
      <c r="R167" s="525"/>
      <c r="S167" s="525"/>
      <c r="T167" s="525"/>
      <c r="U167" s="525"/>
      <c r="V167" s="525"/>
      <c r="W167" s="525"/>
      <c r="X167" s="525"/>
      <c r="Y167" s="525"/>
      <c r="Z167" s="525"/>
    </row>
    <row r="168" ht="12.0" customHeight="1">
      <c r="A168" s="525"/>
      <c r="B168" s="525"/>
      <c r="C168" s="525"/>
      <c r="D168" s="525"/>
      <c r="E168" s="525"/>
      <c r="F168" s="525"/>
      <c r="G168" s="525"/>
      <c r="H168" s="525"/>
      <c r="I168" s="525"/>
      <c r="J168" s="525"/>
      <c r="K168" s="525"/>
      <c r="L168" s="525"/>
      <c r="M168" s="525"/>
      <c r="N168" s="525"/>
      <c r="O168" s="535"/>
      <c r="P168" s="525"/>
      <c r="Q168" s="525"/>
      <c r="R168" s="525"/>
      <c r="S168" s="525"/>
      <c r="T168" s="525"/>
      <c r="U168" s="525"/>
      <c r="V168" s="525"/>
      <c r="W168" s="525"/>
      <c r="X168" s="525"/>
      <c r="Y168" s="525"/>
      <c r="Z168" s="525"/>
    </row>
    <row r="169" ht="12.0" customHeight="1">
      <c r="A169" s="525"/>
      <c r="B169" s="525"/>
      <c r="C169" s="525"/>
      <c r="D169" s="525"/>
      <c r="E169" s="525"/>
      <c r="F169" s="525"/>
      <c r="G169" s="525"/>
      <c r="H169" s="525"/>
      <c r="I169" s="525"/>
      <c r="J169" s="525"/>
      <c r="K169" s="525"/>
      <c r="L169" s="525"/>
      <c r="M169" s="525"/>
      <c r="N169" s="525"/>
      <c r="O169" s="535"/>
      <c r="P169" s="525"/>
      <c r="Q169" s="525"/>
      <c r="R169" s="525"/>
      <c r="S169" s="525"/>
      <c r="T169" s="525"/>
      <c r="U169" s="525"/>
      <c r="V169" s="525"/>
      <c r="W169" s="525"/>
      <c r="X169" s="525"/>
      <c r="Y169" s="525"/>
      <c r="Z169" s="525"/>
    </row>
    <row r="170" ht="12.0" customHeight="1">
      <c r="A170" s="525"/>
      <c r="B170" s="525"/>
      <c r="C170" s="525"/>
      <c r="D170" s="525"/>
      <c r="E170" s="525"/>
      <c r="F170" s="525"/>
      <c r="G170" s="525"/>
      <c r="H170" s="525"/>
      <c r="I170" s="525"/>
      <c r="J170" s="525"/>
      <c r="K170" s="525"/>
      <c r="L170" s="525"/>
      <c r="M170" s="525"/>
      <c r="N170" s="525"/>
      <c r="O170" s="535"/>
      <c r="P170" s="525"/>
      <c r="Q170" s="525"/>
      <c r="R170" s="525"/>
      <c r="S170" s="525"/>
      <c r="T170" s="525"/>
      <c r="U170" s="525"/>
      <c r="V170" s="525"/>
      <c r="W170" s="525"/>
      <c r="X170" s="525"/>
      <c r="Y170" s="525"/>
      <c r="Z170" s="525"/>
    </row>
    <row r="171" ht="12.0" customHeight="1">
      <c r="A171" s="525"/>
      <c r="B171" s="525"/>
      <c r="C171" s="525"/>
      <c r="D171" s="525"/>
      <c r="E171" s="525"/>
      <c r="F171" s="525"/>
      <c r="G171" s="525"/>
      <c r="H171" s="525"/>
      <c r="I171" s="525"/>
      <c r="J171" s="525"/>
      <c r="K171" s="525"/>
      <c r="L171" s="525"/>
      <c r="M171" s="525"/>
      <c r="N171" s="525"/>
      <c r="O171" s="535"/>
      <c r="P171" s="525"/>
      <c r="Q171" s="525"/>
      <c r="R171" s="525"/>
      <c r="S171" s="525"/>
      <c r="T171" s="525"/>
      <c r="U171" s="525"/>
      <c r="V171" s="525"/>
      <c r="W171" s="525"/>
      <c r="X171" s="525"/>
      <c r="Y171" s="525"/>
      <c r="Z171" s="525"/>
    </row>
    <row r="172" ht="12.0" customHeight="1">
      <c r="A172" s="525"/>
      <c r="B172" s="525"/>
      <c r="C172" s="525"/>
      <c r="D172" s="525"/>
      <c r="E172" s="525"/>
      <c r="F172" s="525"/>
      <c r="G172" s="525"/>
      <c r="H172" s="525"/>
      <c r="I172" s="525"/>
      <c r="J172" s="525"/>
      <c r="K172" s="525"/>
      <c r="L172" s="525"/>
      <c r="M172" s="525"/>
      <c r="N172" s="525"/>
      <c r="O172" s="535"/>
      <c r="P172" s="525"/>
      <c r="Q172" s="525"/>
      <c r="R172" s="525"/>
      <c r="S172" s="525"/>
      <c r="T172" s="525"/>
      <c r="U172" s="525"/>
      <c r="V172" s="525"/>
      <c r="W172" s="525"/>
      <c r="X172" s="525"/>
      <c r="Y172" s="525"/>
      <c r="Z172" s="525"/>
    </row>
    <row r="173" ht="12.0" customHeight="1">
      <c r="A173" s="525"/>
      <c r="B173" s="525"/>
      <c r="C173" s="525"/>
      <c r="D173" s="525"/>
      <c r="E173" s="525"/>
      <c r="F173" s="525"/>
      <c r="G173" s="525"/>
      <c r="H173" s="525"/>
      <c r="I173" s="525"/>
      <c r="J173" s="525"/>
      <c r="K173" s="525"/>
      <c r="L173" s="525"/>
      <c r="M173" s="525"/>
      <c r="N173" s="525"/>
      <c r="O173" s="535"/>
      <c r="P173" s="525"/>
      <c r="Q173" s="525"/>
      <c r="R173" s="525"/>
      <c r="S173" s="525"/>
      <c r="T173" s="525"/>
      <c r="U173" s="525"/>
      <c r="V173" s="525"/>
      <c r="W173" s="525"/>
      <c r="X173" s="525"/>
      <c r="Y173" s="525"/>
      <c r="Z173" s="525"/>
    </row>
    <row r="174" ht="12.0" customHeight="1">
      <c r="A174" s="525"/>
      <c r="B174" s="525"/>
      <c r="C174" s="525"/>
      <c r="D174" s="525"/>
      <c r="E174" s="525"/>
      <c r="F174" s="525"/>
      <c r="G174" s="525"/>
      <c r="H174" s="525"/>
      <c r="I174" s="525"/>
      <c r="J174" s="525"/>
      <c r="K174" s="525"/>
      <c r="L174" s="525"/>
      <c r="M174" s="525"/>
      <c r="N174" s="525"/>
      <c r="O174" s="535"/>
      <c r="P174" s="525"/>
      <c r="Q174" s="525"/>
      <c r="R174" s="525"/>
      <c r="S174" s="525"/>
      <c r="T174" s="525"/>
      <c r="U174" s="525"/>
      <c r="V174" s="525"/>
      <c r="W174" s="525"/>
      <c r="X174" s="525"/>
      <c r="Y174" s="525"/>
      <c r="Z174" s="525"/>
    </row>
    <row r="175" ht="12.0" customHeight="1">
      <c r="A175" s="525"/>
      <c r="B175" s="525"/>
      <c r="C175" s="525"/>
      <c r="D175" s="525"/>
      <c r="E175" s="525"/>
      <c r="F175" s="525"/>
      <c r="G175" s="525"/>
      <c r="H175" s="525"/>
      <c r="I175" s="525"/>
      <c r="J175" s="525"/>
      <c r="K175" s="525"/>
      <c r="L175" s="525"/>
      <c r="M175" s="525"/>
      <c r="N175" s="525"/>
      <c r="O175" s="535"/>
      <c r="P175" s="525"/>
      <c r="Q175" s="525"/>
      <c r="R175" s="525"/>
      <c r="S175" s="525"/>
      <c r="T175" s="525"/>
      <c r="U175" s="525"/>
      <c r="V175" s="525"/>
      <c r="W175" s="525"/>
      <c r="X175" s="525"/>
      <c r="Y175" s="525"/>
      <c r="Z175" s="525"/>
    </row>
    <row r="176" ht="12.0" customHeight="1">
      <c r="A176" s="525"/>
      <c r="B176" s="525"/>
      <c r="C176" s="525"/>
      <c r="D176" s="525"/>
      <c r="E176" s="525"/>
      <c r="F176" s="525"/>
      <c r="G176" s="525"/>
      <c r="H176" s="525"/>
      <c r="I176" s="525"/>
      <c r="J176" s="525"/>
      <c r="K176" s="525"/>
      <c r="L176" s="525"/>
      <c r="M176" s="525"/>
      <c r="N176" s="525"/>
      <c r="O176" s="535"/>
      <c r="P176" s="525"/>
      <c r="Q176" s="525"/>
      <c r="R176" s="525"/>
      <c r="S176" s="525"/>
      <c r="T176" s="525"/>
      <c r="U176" s="525"/>
      <c r="V176" s="525"/>
      <c r="W176" s="525"/>
      <c r="X176" s="525"/>
      <c r="Y176" s="525"/>
      <c r="Z176" s="525"/>
    </row>
    <row r="177" ht="12.0" customHeight="1">
      <c r="A177" s="525"/>
      <c r="B177" s="525"/>
      <c r="C177" s="525"/>
      <c r="D177" s="525"/>
      <c r="E177" s="525"/>
      <c r="F177" s="525"/>
      <c r="G177" s="525"/>
      <c r="H177" s="525"/>
      <c r="I177" s="525"/>
      <c r="J177" s="525"/>
      <c r="K177" s="525"/>
      <c r="L177" s="525"/>
      <c r="M177" s="525"/>
      <c r="N177" s="525"/>
      <c r="O177" s="535"/>
      <c r="P177" s="525"/>
      <c r="Q177" s="525"/>
      <c r="R177" s="525"/>
      <c r="S177" s="525"/>
      <c r="T177" s="525"/>
      <c r="U177" s="525"/>
      <c r="V177" s="525"/>
      <c r="W177" s="525"/>
      <c r="X177" s="525"/>
      <c r="Y177" s="525"/>
      <c r="Z177" s="525"/>
    </row>
    <row r="178" ht="12.0" customHeight="1">
      <c r="A178" s="525"/>
      <c r="B178" s="525"/>
      <c r="C178" s="525"/>
      <c r="D178" s="525"/>
      <c r="E178" s="525"/>
      <c r="F178" s="525"/>
      <c r="G178" s="525"/>
      <c r="H178" s="525"/>
      <c r="I178" s="525"/>
      <c r="J178" s="525"/>
      <c r="K178" s="525"/>
      <c r="L178" s="525"/>
      <c r="M178" s="525"/>
      <c r="N178" s="525"/>
      <c r="O178" s="535"/>
      <c r="P178" s="525"/>
      <c r="Q178" s="525"/>
      <c r="R178" s="525"/>
      <c r="S178" s="525"/>
      <c r="T178" s="525"/>
      <c r="U178" s="525"/>
      <c r="V178" s="525"/>
      <c r="W178" s="525"/>
      <c r="X178" s="525"/>
      <c r="Y178" s="525"/>
      <c r="Z178" s="525"/>
    </row>
    <row r="179" ht="12.0" customHeight="1">
      <c r="A179" s="525"/>
      <c r="B179" s="525"/>
      <c r="C179" s="525"/>
      <c r="D179" s="525"/>
      <c r="E179" s="525"/>
      <c r="F179" s="525"/>
      <c r="G179" s="525"/>
      <c r="H179" s="525"/>
      <c r="I179" s="525"/>
      <c r="J179" s="525"/>
      <c r="K179" s="525"/>
      <c r="L179" s="525"/>
      <c r="M179" s="525"/>
      <c r="N179" s="525"/>
      <c r="O179" s="535"/>
      <c r="P179" s="525"/>
      <c r="Q179" s="525"/>
      <c r="R179" s="525"/>
      <c r="S179" s="525"/>
      <c r="T179" s="525"/>
      <c r="U179" s="525"/>
      <c r="V179" s="525"/>
      <c r="W179" s="525"/>
      <c r="X179" s="525"/>
      <c r="Y179" s="525"/>
      <c r="Z179" s="525"/>
    </row>
    <row r="180" ht="12.0" customHeight="1">
      <c r="A180" s="525"/>
      <c r="B180" s="525"/>
      <c r="C180" s="525"/>
      <c r="D180" s="525"/>
      <c r="E180" s="525"/>
      <c r="F180" s="525"/>
      <c r="G180" s="525"/>
      <c r="H180" s="525"/>
      <c r="I180" s="525"/>
      <c r="J180" s="525"/>
      <c r="K180" s="525"/>
      <c r="L180" s="525"/>
      <c r="M180" s="525"/>
      <c r="N180" s="525"/>
      <c r="O180" s="535"/>
      <c r="P180" s="525"/>
      <c r="Q180" s="525"/>
      <c r="R180" s="525"/>
      <c r="S180" s="525"/>
      <c r="T180" s="525"/>
      <c r="U180" s="525"/>
      <c r="V180" s="525"/>
      <c r="W180" s="525"/>
      <c r="X180" s="525"/>
      <c r="Y180" s="525"/>
      <c r="Z180" s="525"/>
    </row>
    <row r="181" ht="12.0" customHeight="1">
      <c r="A181" s="525"/>
      <c r="B181" s="525"/>
      <c r="C181" s="525"/>
      <c r="D181" s="525"/>
      <c r="E181" s="525"/>
      <c r="F181" s="525"/>
      <c r="G181" s="525"/>
      <c r="H181" s="525"/>
      <c r="I181" s="525"/>
      <c r="J181" s="525"/>
      <c r="K181" s="525"/>
      <c r="L181" s="525"/>
      <c r="M181" s="525"/>
      <c r="N181" s="525"/>
      <c r="O181" s="535"/>
      <c r="P181" s="525"/>
      <c r="Q181" s="525"/>
      <c r="R181" s="525"/>
      <c r="S181" s="525"/>
      <c r="T181" s="525"/>
      <c r="U181" s="525"/>
      <c r="V181" s="525"/>
      <c r="W181" s="525"/>
      <c r="X181" s="525"/>
      <c r="Y181" s="525"/>
      <c r="Z181" s="525"/>
    </row>
    <row r="182" ht="12.0" customHeight="1">
      <c r="A182" s="525"/>
      <c r="B182" s="525"/>
      <c r="C182" s="525"/>
      <c r="D182" s="525"/>
      <c r="E182" s="525"/>
      <c r="F182" s="525"/>
      <c r="G182" s="525"/>
      <c r="H182" s="525"/>
      <c r="I182" s="525"/>
      <c r="J182" s="525"/>
      <c r="K182" s="525"/>
      <c r="L182" s="525"/>
      <c r="M182" s="525"/>
      <c r="N182" s="525"/>
      <c r="O182" s="535"/>
      <c r="P182" s="525"/>
      <c r="Q182" s="525"/>
      <c r="R182" s="525"/>
      <c r="S182" s="525"/>
      <c r="T182" s="525"/>
      <c r="U182" s="525"/>
      <c r="V182" s="525"/>
      <c r="W182" s="525"/>
      <c r="X182" s="525"/>
      <c r="Y182" s="525"/>
      <c r="Z182" s="525"/>
    </row>
    <row r="183" ht="12.0" customHeight="1">
      <c r="A183" s="525"/>
      <c r="B183" s="525"/>
      <c r="C183" s="525"/>
      <c r="D183" s="525"/>
      <c r="E183" s="525"/>
      <c r="F183" s="525"/>
      <c r="G183" s="525"/>
      <c r="H183" s="525"/>
      <c r="I183" s="525"/>
      <c r="J183" s="525"/>
      <c r="K183" s="525"/>
      <c r="L183" s="525"/>
      <c r="M183" s="525"/>
      <c r="N183" s="525"/>
      <c r="O183" s="535"/>
      <c r="P183" s="525"/>
      <c r="Q183" s="525"/>
      <c r="R183" s="525"/>
      <c r="S183" s="525"/>
      <c r="T183" s="525"/>
      <c r="U183" s="525"/>
      <c r="V183" s="525"/>
      <c r="W183" s="525"/>
      <c r="X183" s="525"/>
      <c r="Y183" s="525"/>
      <c r="Z183" s="525"/>
    </row>
    <row r="184" ht="12.0" customHeight="1">
      <c r="A184" s="525"/>
      <c r="B184" s="525"/>
      <c r="C184" s="525"/>
      <c r="D184" s="525"/>
      <c r="E184" s="525"/>
      <c r="F184" s="525"/>
      <c r="G184" s="525"/>
      <c r="H184" s="525"/>
      <c r="I184" s="525"/>
      <c r="J184" s="525"/>
      <c r="K184" s="525"/>
      <c r="L184" s="525"/>
      <c r="M184" s="525"/>
      <c r="N184" s="525"/>
      <c r="O184" s="535"/>
      <c r="P184" s="525"/>
      <c r="Q184" s="525"/>
      <c r="R184" s="525"/>
      <c r="S184" s="525"/>
      <c r="T184" s="525"/>
      <c r="U184" s="525"/>
      <c r="V184" s="525"/>
      <c r="W184" s="525"/>
      <c r="X184" s="525"/>
      <c r="Y184" s="525"/>
      <c r="Z184" s="525"/>
    </row>
    <row r="185" ht="12.0" customHeight="1">
      <c r="A185" s="525"/>
      <c r="B185" s="525"/>
      <c r="C185" s="525"/>
      <c r="D185" s="525"/>
      <c r="E185" s="525"/>
      <c r="F185" s="525"/>
      <c r="G185" s="525"/>
      <c r="H185" s="525"/>
      <c r="I185" s="525"/>
      <c r="J185" s="525"/>
      <c r="K185" s="525"/>
      <c r="L185" s="525"/>
      <c r="M185" s="525"/>
      <c r="N185" s="525"/>
      <c r="O185" s="535"/>
      <c r="P185" s="525"/>
      <c r="Q185" s="525"/>
      <c r="R185" s="525"/>
      <c r="S185" s="525"/>
      <c r="T185" s="525"/>
      <c r="U185" s="525"/>
      <c r="V185" s="525"/>
      <c r="W185" s="525"/>
      <c r="X185" s="525"/>
      <c r="Y185" s="525"/>
      <c r="Z185" s="525"/>
    </row>
    <row r="186" ht="12.0" customHeight="1">
      <c r="A186" s="525"/>
      <c r="B186" s="525"/>
      <c r="C186" s="525"/>
      <c r="D186" s="525"/>
      <c r="E186" s="525"/>
      <c r="F186" s="525"/>
      <c r="G186" s="525"/>
      <c r="H186" s="525"/>
      <c r="I186" s="525"/>
      <c r="J186" s="525"/>
      <c r="K186" s="525"/>
      <c r="L186" s="525"/>
      <c r="M186" s="525"/>
      <c r="N186" s="525"/>
      <c r="O186" s="535"/>
      <c r="P186" s="525"/>
      <c r="Q186" s="525"/>
      <c r="R186" s="525"/>
      <c r="S186" s="525"/>
      <c r="T186" s="525"/>
      <c r="U186" s="525"/>
      <c r="V186" s="525"/>
      <c r="W186" s="525"/>
      <c r="X186" s="525"/>
      <c r="Y186" s="525"/>
      <c r="Z186" s="525"/>
    </row>
    <row r="187" ht="12.0" customHeight="1">
      <c r="A187" s="525"/>
      <c r="B187" s="525"/>
      <c r="C187" s="525"/>
      <c r="D187" s="525"/>
      <c r="E187" s="525"/>
      <c r="F187" s="525"/>
      <c r="G187" s="525"/>
      <c r="H187" s="525"/>
      <c r="I187" s="525"/>
      <c r="J187" s="525"/>
      <c r="K187" s="525"/>
      <c r="L187" s="525"/>
      <c r="M187" s="525"/>
      <c r="N187" s="525"/>
      <c r="O187" s="535"/>
      <c r="P187" s="525"/>
      <c r="Q187" s="525"/>
      <c r="R187" s="525"/>
      <c r="S187" s="525"/>
      <c r="T187" s="525"/>
      <c r="U187" s="525"/>
      <c r="V187" s="525"/>
      <c r="W187" s="525"/>
      <c r="X187" s="525"/>
      <c r="Y187" s="525"/>
      <c r="Z187" s="525"/>
    </row>
    <row r="188" ht="12.0" customHeight="1">
      <c r="A188" s="525"/>
      <c r="B188" s="525"/>
      <c r="C188" s="525"/>
      <c r="D188" s="525"/>
      <c r="E188" s="525"/>
      <c r="F188" s="525"/>
      <c r="G188" s="525"/>
      <c r="H188" s="525"/>
      <c r="I188" s="525"/>
      <c r="J188" s="525"/>
      <c r="K188" s="525"/>
      <c r="L188" s="525"/>
      <c r="M188" s="525"/>
      <c r="N188" s="525"/>
      <c r="O188" s="535"/>
      <c r="P188" s="525"/>
      <c r="Q188" s="525"/>
      <c r="R188" s="525"/>
      <c r="S188" s="525"/>
      <c r="T188" s="525"/>
      <c r="U188" s="525"/>
      <c r="V188" s="525"/>
      <c r="W188" s="525"/>
      <c r="X188" s="525"/>
      <c r="Y188" s="525"/>
      <c r="Z188" s="525"/>
    </row>
    <row r="189" ht="12.0" customHeight="1">
      <c r="A189" s="525"/>
      <c r="B189" s="525"/>
      <c r="C189" s="525"/>
      <c r="D189" s="525"/>
      <c r="E189" s="525"/>
      <c r="F189" s="525"/>
      <c r="G189" s="525"/>
      <c r="H189" s="525"/>
      <c r="I189" s="525"/>
      <c r="J189" s="525"/>
      <c r="K189" s="525"/>
      <c r="L189" s="525"/>
      <c r="M189" s="525"/>
      <c r="N189" s="525"/>
      <c r="O189" s="535"/>
      <c r="P189" s="525"/>
      <c r="Q189" s="525"/>
      <c r="R189" s="525"/>
      <c r="S189" s="525"/>
      <c r="T189" s="525"/>
      <c r="U189" s="525"/>
      <c r="V189" s="525"/>
      <c r="W189" s="525"/>
      <c r="X189" s="525"/>
      <c r="Y189" s="525"/>
      <c r="Z189" s="525"/>
    </row>
    <row r="190" ht="12.0" customHeight="1">
      <c r="A190" s="525"/>
      <c r="B190" s="525"/>
      <c r="C190" s="525"/>
      <c r="D190" s="525"/>
      <c r="E190" s="525"/>
      <c r="F190" s="525"/>
      <c r="G190" s="525"/>
      <c r="H190" s="525"/>
      <c r="I190" s="525"/>
      <c r="J190" s="525"/>
      <c r="K190" s="525"/>
      <c r="L190" s="525"/>
      <c r="M190" s="525"/>
      <c r="N190" s="525"/>
      <c r="O190" s="535"/>
      <c r="P190" s="525"/>
      <c r="Q190" s="525"/>
      <c r="R190" s="525"/>
      <c r="S190" s="525"/>
      <c r="T190" s="525"/>
      <c r="U190" s="525"/>
      <c r="V190" s="525"/>
      <c r="W190" s="525"/>
      <c r="X190" s="525"/>
      <c r="Y190" s="525"/>
      <c r="Z190" s="525"/>
    </row>
    <row r="191" ht="12.0" customHeight="1">
      <c r="A191" s="525"/>
      <c r="B191" s="525"/>
      <c r="C191" s="525"/>
      <c r="D191" s="525"/>
      <c r="E191" s="525"/>
      <c r="F191" s="525"/>
      <c r="G191" s="525"/>
      <c r="H191" s="525"/>
      <c r="I191" s="525"/>
      <c r="J191" s="525"/>
      <c r="K191" s="525"/>
      <c r="L191" s="525"/>
      <c r="M191" s="525"/>
      <c r="N191" s="525"/>
      <c r="O191" s="535"/>
      <c r="P191" s="525"/>
      <c r="Q191" s="525"/>
      <c r="R191" s="525"/>
      <c r="S191" s="525"/>
      <c r="T191" s="525"/>
      <c r="U191" s="525"/>
      <c r="V191" s="525"/>
      <c r="W191" s="525"/>
      <c r="X191" s="525"/>
      <c r="Y191" s="525"/>
      <c r="Z191" s="525"/>
    </row>
    <row r="192" ht="12.0" customHeight="1">
      <c r="A192" s="525"/>
      <c r="B192" s="525"/>
      <c r="C192" s="525"/>
      <c r="D192" s="525"/>
      <c r="E192" s="525"/>
      <c r="F192" s="525"/>
      <c r="G192" s="525"/>
      <c r="H192" s="525"/>
      <c r="I192" s="525"/>
      <c r="J192" s="525"/>
      <c r="K192" s="525"/>
      <c r="L192" s="525"/>
      <c r="M192" s="525"/>
      <c r="N192" s="525"/>
      <c r="O192" s="535"/>
      <c r="P192" s="525"/>
      <c r="Q192" s="525"/>
      <c r="R192" s="525"/>
      <c r="S192" s="525"/>
      <c r="T192" s="525"/>
      <c r="U192" s="525"/>
      <c r="V192" s="525"/>
      <c r="W192" s="525"/>
      <c r="X192" s="525"/>
      <c r="Y192" s="525"/>
      <c r="Z192" s="525"/>
    </row>
    <row r="193" ht="12.0" customHeight="1">
      <c r="A193" s="525"/>
      <c r="B193" s="525"/>
      <c r="C193" s="525"/>
      <c r="D193" s="525"/>
      <c r="E193" s="525"/>
      <c r="F193" s="525"/>
      <c r="G193" s="525"/>
      <c r="H193" s="525"/>
      <c r="I193" s="525"/>
      <c r="J193" s="525"/>
      <c r="K193" s="525"/>
      <c r="L193" s="525"/>
      <c r="M193" s="525"/>
      <c r="N193" s="525"/>
      <c r="O193" s="535"/>
      <c r="P193" s="525"/>
      <c r="Q193" s="525"/>
      <c r="R193" s="525"/>
      <c r="S193" s="525"/>
      <c r="T193" s="525"/>
      <c r="U193" s="525"/>
      <c r="V193" s="525"/>
      <c r="W193" s="525"/>
      <c r="X193" s="525"/>
      <c r="Y193" s="525"/>
      <c r="Z193" s="525"/>
    </row>
    <row r="194" ht="12.0" customHeight="1">
      <c r="A194" s="525"/>
      <c r="B194" s="525"/>
      <c r="C194" s="525"/>
      <c r="D194" s="525"/>
      <c r="E194" s="525"/>
      <c r="F194" s="525"/>
      <c r="G194" s="525"/>
      <c r="H194" s="525"/>
      <c r="I194" s="525"/>
      <c r="J194" s="525"/>
      <c r="K194" s="525"/>
      <c r="L194" s="525"/>
      <c r="M194" s="525"/>
      <c r="N194" s="525"/>
      <c r="O194" s="535"/>
      <c r="P194" s="525"/>
      <c r="Q194" s="525"/>
      <c r="R194" s="525"/>
      <c r="S194" s="525"/>
      <c r="T194" s="525"/>
      <c r="U194" s="525"/>
      <c r="V194" s="525"/>
      <c r="W194" s="525"/>
      <c r="X194" s="525"/>
      <c r="Y194" s="525"/>
      <c r="Z194" s="525"/>
    </row>
    <row r="195" ht="12.0" customHeight="1">
      <c r="A195" s="525"/>
      <c r="B195" s="525"/>
      <c r="C195" s="525"/>
      <c r="D195" s="525"/>
      <c r="E195" s="525"/>
      <c r="F195" s="525"/>
      <c r="G195" s="525"/>
      <c r="H195" s="525"/>
      <c r="I195" s="525"/>
      <c r="J195" s="525"/>
      <c r="K195" s="525"/>
      <c r="L195" s="525"/>
      <c r="M195" s="525"/>
      <c r="N195" s="525"/>
      <c r="O195" s="535"/>
      <c r="P195" s="525"/>
      <c r="Q195" s="525"/>
      <c r="R195" s="525"/>
      <c r="S195" s="525"/>
      <c r="T195" s="525"/>
      <c r="U195" s="525"/>
      <c r="V195" s="525"/>
      <c r="W195" s="525"/>
      <c r="X195" s="525"/>
      <c r="Y195" s="525"/>
      <c r="Z195" s="525"/>
    </row>
    <row r="196" ht="12.0" customHeight="1">
      <c r="A196" s="525"/>
      <c r="B196" s="525"/>
      <c r="C196" s="525"/>
      <c r="D196" s="525"/>
      <c r="E196" s="525"/>
      <c r="F196" s="525"/>
      <c r="G196" s="525"/>
      <c r="H196" s="525"/>
      <c r="I196" s="525"/>
      <c r="J196" s="525"/>
      <c r="K196" s="525"/>
      <c r="L196" s="525"/>
      <c r="M196" s="525"/>
      <c r="N196" s="525"/>
      <c r="O196" s="535"/>
      <c r="P196" s="525"/>
      <c r="Q196" s="525"/>
      <c r="R196" s="525"/>
      <c r="S196" s="525"/>
      <c r="T196" s="525"/>
      <c r="U196" s="525"/>
      <c r="V196" s="525"/>
      <c r="W196" s="525"/>
      <c r="X196" s="525"/>
      <c r="Y196" s="525"/>
      <c r="Z196" s="525"/>
    </row>
    <row r="197" ht="12.0" customHeight="1">
      <c r="A197" s="525"/>
      <c r="B197" s="525"/>
      <c r="C197" s="525"/>
      <c r="D197" s="525"/>
      <c r="E197" s="525"/>
      <c r="F197" s="525"/>
      <c r="G197" s="525"/>
      <c r="H197" s="525"/>
      <c r="I197" s="525"/>
      <c r="J197" s="525"/>
      <c r="K197" s="525"/>
      <c r="L197" s="525"/>
      <c r="M197" s="525"/>
      <c r="N197" s="525"/>
      <c r="O197" s="535"/>
      <c r="P197" s="525"/>
      <c r="Q197" s="525"/>
      <c r="R197" s="525"/>
      <c r="S197" s="525"/>
      <c r="T197" s="525"/>
      <c r="U197" s="525"/>
      <c r="V197" s="525"/>
      <c r="W197" s="525"/>
      <c r="X197" s="525"/>
      <c r="Y197" s="525"/>
      <c r="Z197" s="525"/>
    </row>
    <row r="198" ht="12.0" customHeight="1">
      <c r="A198" s="525"/>
      <c r="B198" s="525"/>
      <c r="C198" s="525"/>
      <c r="D198" s="525"/>
      <c r="E198" s="525"/>
      <c r="F198" s="525"/>
      <c r="G198" s="525"/>
      <c r="H198" s="525"/>
      <c r="I198" s="525"/>
      <c r="J198" s="525"/>
      <c r="K198" s="525"/>
      <c r="L198" s="525"/>
      <c r="M198" s="525"/>
      <c r="N198" s="525"/>
      <c r="O198" s="535"/>
      <c r="P198" s="525"/>
      <c r="Q198" s="525"/>
      <c r="R198" s="525"/>
      <c r="S198" s="525"/>
      <c r="T198" s="525"/>
      <c r="U198" s="525"/>
      <c r="V198" s="525"/>
      <c r="W198" s="525"/>
      <c r="X198" s="525"/>
      <c r="Y198" s="525"/>
      <c r="Z198" s="525"/>
    </row>
    <row r="199" ht="12.0" customHeight="1">
      <c r="A199" s="525"/>
      <c r="B199" s="525"/>
      <c r="C199" s="525"/>
      <c r="D199" s="525"/>
      <c r="E199" s="525"/>
      <c r="F199" s="525"/>
      <c r="G199" s="525"/>
      <c r="H199" s="525"/>
      <c r="I199" s="525"/>
      <c r="J199" s="525"/>
      <c r="K199" s="525"/>
      <c r="L199" s="525"/>
      <c r="M199" s="525"/>
      <c r="N199" s="525"/>
      <c r="O199" s="535"/>
      <c r="P199" s="525"/>
      <c r="Q199" s="525"/>
      <c r="R199" s="525"/>
      <c r="S199" s="525"/>
      <c r="T199" s="525"/>
      <c r="U199" s="525"/>
      <c r="V199" s="525"/>
      <c r="W199" s="525"/>
      <c r="X199" s="525"/>
      <c r="Y199" s="525"/>
      <c r="Z199" s="525"/>
    </row>
    <row r="200" ht="12.0" customHeight="1">
      <c r="A200" s="525"/>
      <c r="B200" s="525"/>
      <c r="C200" s="525"/>
      <c r="D200" s="525"/>
      <c r="E200" s="525"/>
      <c r="F200" s="525"/>
      <c r="G200" s="525"/>
      <c r="H200" s="525"/>
      <c r="I200" s="525"/>
      <c r="J200" s="525"/>
      <c r="K200" s="525"/>
      <c r="L200" s="525"/>
      <c r="M200" s="525"/>
      <c r="N200" s="525"/>
      <c r="O200" s="535"/>
      <c r="P200" s="525"/>
      <c r="Q200" s="525"/>
      <c r="R200" s="525"/>
      <c r="S200" s="525"/>
      <c r="T200" s="525"/>
      <c r="U200" s="525"/>
      <c r="V200" s="525"/>
      <c r="W200" s="525"/>
      <c r="X200" s="525"/>
      <c r="Y200" s="525"/>
      <c r="Z200" s="525"/>
    </row>
    <row r="201" ht="12.0" customHeight="1">
      <c r="A201" s="525"/>
      <c r="B201" s="525"/>
      <c r="C201" s="525"/>
      <c r="D201" s="525"/>
      <c r="E201" s="525"/>
      <c r="F201" s="525"/>
      <c r="G201" s="525"/>
      <c r="H201" s="525"/>
      <c r="I201" s="525"/>
      <c r="J201" s="525"/>
      <c r="K201" s="525"/>
      <c r="L201" s="525"/>
      <c r="M201" s="525"/>
      <c r="N201" s="525"/>
      <c r="O201" s="535"/>
      <c r="P201" s="525"/>
      <c r="Q201" s="525"/>
      <c r="R201" s="525"/>
      <c r="S201" s="525"/>
      <c r="T201" s="525"/>
      <c r="U201" s="525"/>
      <c r="V201" s="525"/>
      <c r="W201" s="525"/>
      <c r="X201" s="525"/>
      <c r="Y201" s="525"/>
      <c r="Z201" s="525"/>
    </row>
    <row r="202" ht="12.0" customHeight="1">
      <c r="A202" s="525"/>
      <c r="B202" s="525"/>
      <c r="C202" s="525"/>
      <c r="D202" s="525"/>
      <c r="E202" s="525"/>
      <c r="F202" s="525"/>
      <c r="G202" s="525"/>
      <c r="H202" s="525"/>
      <c r="I202" s="525"/>
      <c r="J202" s="525"/>
      <c r="K202" s="525"/>
      <c r="L202" s="525"/>
      <c r="M202" s="525"/>
      <c r="N202" s="525"/>
      <c r="O202" s="535"/>
      <c r="P202" s="525"/>
      <c r="Q202" s="525"/>
      <c r="R202" s="525"/>
      <c r="S202" s="525"/>
      <c r="T202" s="525"/>
      <c r="U202" s="525"/>
      <c r="V202" s="525"/>
      <c r="W202" s="525"/>
      <c r="X202" s="525"/>
      <c r="Y202" s="525"/>
      <c r="Z202" s="525"/>
    </row>
    <row r="203" ht="12.0" customHeight="1">
      <c r="A203" s="525"/>
      <c r="B203" s="525"/>
      <c r="C203" s="525"/>
      <c r="D203" s="525"/>
      <c r="E203" s="525"/>
      <c r="F203" s="525"/>
      <c r="G203" s="525"/>
      <c r="H203" s="525"/>
      <c r="I203" s="525"/>
      <c r="J203" s="525"/>
      <c r="K203" s="525"/>
      <c r="L203" s="525"/>
      <c r="M203" s="525"/>
      <c r="N203" s="525"/>
      <c r="O203" s="535"/>
      <c r="P203" s="525"/>
      <c r="Q203" s="525"/>
      <c r="R203" s="525"/>
      <c r="S203" s="525"/>
      <c r="T203" s="525"/>
      <c r="U203" s="525"/>
      <c r="V203" s="525"/>
      <c r="W203" s="525"/>
      <c r="X203" s="525"/>
      <c r="Y203" s="525"/>
      <c r="Z203" s="525"/>
    </row>
    <row r="204" ht="12.0" customHeight="1">
      <c r="A204" s="525"/>
      <c r="B204" s="525"/>
      <c r="C204" s="525"/>
      <c r="D204" s="525"/>
      <c r="E204" s="525"/>
      <c r="F204" s="525"/>
      <c r="G204" s="525"/>
      <c r="H204" s="525"/>
      <c r="I204" s="525"/>
      <c r="J204" s="525"/>
      <c r="K204" s="525"/>
      <c r="L204" s="525"/>
      <c r="M204" s="525"/>
      <c r="N204" s="525"/>
      <c r="O204" s="535"/>
      <c r="P204" s="525"/>
      <c r="Q204" s="525"/>
      <c r="R204" s="525"/>
      <c r="S204" s="525"/>
      <c r="T204" s="525"/>
      <c r="U204" s="525"/>
      <c r="V204" s="525"/>
      <c r="W204" s="525"/>
      <c r="X204" s="525"/>
      <c r="Y204" s="525"/>
      <c r="Z204" s="525"/>
    </row>
    <row r="205" ht="12.0" customHeight="1">
      <c r="A205" s="525"/>
      <c r="B205" s="525"/>
      <c r="C205" s="525"/>
      <c r="D205" s="525"/>
      <c r="E205" s="525"/>
      <c r="F205" s="525"/>
      <c r="G205" s="525"/>
      <c r="H205" s="525"/>
      <c r="I205" s="525"/>
      <c r="J205" s="525"/>
      <c r="K205" s="525"/>
      <c r="L205" s="525"/>
      <c r="M205" s="525"/>
      <c r="N205" s="525"/>
      <c r="O205" s="535"/>
      <c r="P205" s="525"/>
      <c r="Q205" s="525"/>
      <c r="R205" s="525"/>
      <c r="S205" s="525"/>
      <c r="T205" s="525"/>
      <c r="U205" s="525"/>
      <c r="V205" s="525"/>
      <c r="W205" s="525"/>
      <c r="X205" s="525"/>
      <c r="Y205" s="525"/>
      <c r="Z205" s="525"/>
    </row>
    <row r="206" ht="12.0" customHeight="1">
      <c r="A206" s="525"/>
      <c r="B206" s="525"/>
      <c r="C206" s="525"/>
      <c r="D206" s="525"/>
      <c r="E206" s="525"/>
      <c r="F206" s="525"/>
      <c r="G206" s="525"/>
      <c r="H206" s="525"/>
      <c r="I206" s="525"/>
      <c r="J206" s="525"/>
      <c r="K206" s="525"/>
      <c r="L206" s="525"/>
      <c r="M206" s="525"/>
      <c r="N206" s="525"/>
      <c r="O206" s="535"/>
      <c r="P206" s="525"/>
      <c r="Q206" s="525"/>
      <c r="R206" s="525"/>
      <c r="S206" s="525"/>
      <c r="T206" s="525"/>
      <c r="U206" s="525"/>
      <c r="V206" s="525"/>
      <c r="W206" s="525"/>
      <c r="X206" s="525"/>
      <c r="Y206" s="525"/>
      <c r="Z206" s="525"/>
    </row>
    <row r="207" ht="12.0" customHeight="1">
      <c r="A207" s="525"/>
      <c r="B207" s="525"/>
      <c r="C207" s="525"/>
      <c r="D207" s="525"/>
      <c r="E207" s="525"/>
      <c r="F207" s="525"/>
      <c r="G207" s="525"/>
      <c r="H207" s="525"/>
      <c r="I207" s="525"/>
      <c r="J207" s="525"/>
      <c r="K207" s="525"/>
      <c r="L207" s="525"/>
      <c r="M207" s="525"/>
      <c r="N207" s="525"/>
      <c r="O207" s="535"/>
      <c r="P207" s="525"/>
      <c r="Q207" s="525"/>
      <c r="R207" s="525"/>
      <c r="S207" s="525"/>
      <c r="T207" s="525"/>
      <c r="U207" s="525"/>
      <c r="V207" s="525"/>
      <c r="W207" s="525"/>
      <c r="X207" s="525"/>
      <c r="Y207" s="525"/>
      <c r="Z207" s="525"/>
    </row>
    <row r="208" ht="12.0" customHeight="1">
      <c r="A208" s="525"/>
      <c r="B208" s="525"/>
      <c r="C208" s="525"/>
      <c r="D208" s="525"/>
      <c r="E208" s="525"/>
      <c r="F208" s="525"/>
      <c r="G208" s="525"/>
      <c r="H208" s="525"/>
      <c r="I208" s="525"/>
      <c r="J208" s="525"/>
      <c r="K208" s="525"/>
      <c r="L208" s="525"/>
      <c r="M208" s="525"/>
      <c r="N208" s="525"/>
      <c r="O208" s="535"/>
      <c r="P208" s="525"/>
      <c r="Q208" s="525"/>
      <c r="R208" s="525"/>
      <c r="S208" s="525"/>
      <c r="T208" s="525"/>
      <c r="U208" s="525"/>
      <c r="V208" s="525"/>
      <c r="W208" s="525"/>
      <c r="X208" s="525"/>
      <c r="Y208" s="525"/>
      <c r="Z208" s="525"/>
    </row>
    <row r="209" ht="12.0" customHeight="1">
      <c r="A209" s="525"/>
      <c r="B209" s="525"/>
      <c r="C209" s="525"/>
      <c r="D209" s="525"/>
      <c r="E209" s="525"/>
      <c r="F209" s="525"/>
      <c r="G209" s="525"/>
      <c r="H209" s="525"/>
      <c r="I209" s="525"/>
      <c r="J209" s="525"/>
      <c r="K209" s="525"/>
      <c r="L209" s="525"/>
      <c r="M209" s="525"/>
      <c r="N209" s="525"/>
      <c r="O209" s="535"/>
      <c r="P209" s="525"/>
      <c r="Q209" s="525"/>
      <c r="R209" s="525"/>
      <c r="S209" s="525"/>
      <c r="T209" s="525"/>
      <c r="U209" s="525"/>
      <c r="V209" s="525"/>
      <c r="W209" s="525"/>
      <c r="X209" s="525"/>
      <c r="Y209" s="525"/>
      <c r="Z209" s="525"/>
    </row>
    <row r="210" ht="12.0" customHeight="1">
      <c r="A210" s="525"/>
      <c r="B210" s="525"/>
      <c r="C210" s="525"/>
      <c r="D210" s="525"/>
      <c r="E210" s="525"/>
      <c r="F210" s="525"/>
      <c r="G210" s="525"/>
      <c r="H210" s="525"/>
      <c r="I210" s="525"/>
      <c r="J210" s="525"/>
      <c r="K210" s="525"/>
      <c r="L210" s="525"/>
      <c r="M210" s="525"/>
      <c r="N210" s="525"/>
      <c r="O210" s="535"/>
      <c r="P210" s="525"/>
      <c r="Q210" s="525"/>
      <c r="R210" s="525"/>
      <c r="S210" s="525"/>
      <c r="T210" s="525"/>
      <c r="U210" s="525"/>
      <c r="V210" s="525"/>
      <c r="W210" s="525"/>
      <c r="X210" s="525"/>
      <c r="Y210" s="525"/>
      <c r="Z210" s="525"/>
    </row>
    <row r="211" ht="12.0" customHeight="1">
      <c r="A211" s="525"/>
      <c r="B211" s="525"/>
      <c r="C211" s="525"/>
      <c r="D211" s="525"/>
      <c r="E211" s="525"/>
      <c r="F211" s="525"/>
      <c r="G211" s="525"/>
      <c r="H211" s="525"/>
      <c r="I211" s="525"/>
      <c r="J211" s="525"/>
      <c r="K211" s="525"/>
      <c r="L211" s="525"/>
      <c r="M211" s="525"/>
      <c r="N211" s="525"/>
      <c r="O211" s="535"/>
      <c r="P211" s="525"/>
      <c r="Q211" s="525"/>
      <c r="R211" s="525"/>
      <c r="S211" s="525"/>
      <c r="T211" s="525"/>
      <c r="U211" s="525"/>
      <c r="V211" s="525"/>
      <c r="W211" s="525"/>
      <c r="X211" s="525"/>
      <c r="Y211" s="525"/>
      <c r="Z211" s="525"/>
    </row>
    <row r="212" ht="12.0" customHeight="1">
      <c r="A212" s="525"/>
      <c r="B212" s="525"/>
      <c r="C212" s="525"/>
      <c r="D212" s="525"/>
      <c r="E212" s="525"/>
      <c r="F212" s="525"/>
      <c r="G212" s="525"/>
      <c r="H212" s="525"/>
      <c r="I212" s="525"/>
      <c r="J212" s="525"/>
      <c r="K212" s="525"/>
      <c r="L212" s="525"/>
      <c r="M212" s="525"/>
      <c r="N212" s="525"/>
      <c r="O212" s="535"/>
      <c r="P212" s="525"/>
      <c r="Q212" s="525"/>
      <c r="R212" s="525"/>
      <c r="S212" s="525"/>
      <c r="T212" s="525"/>
      <c r="U212" s="525"/>
      <c r="V212" s="525"/>
      <c r="W212" s="525"/>
      <c r="X212" s="525"/>
      <c r="Y212" s="525"/>
      <c r="Z212" s="525"/>
    </row>
    <row r="213" ht="12.0" customHeight="1">
      <c r="A213" s="525"/>
      <c r="B213" s="525"/>
      <c r="C213" s="525"/>
      <c r="D213" s="525"/>
      <c r="E213" s="525"/>
      <c r="F213" s="525"/>
      <c r="G213" s="525"/>
      <c r="H213" s="525"/>
      <c r="I213" s="525"/>
      <c r="J213" s="525"/>
      <c r="K213" s="525"/>
      <c r="L213" s="525"/>
      <c r="M213" s="525"/>
      <c r="N213" s="525"/>
      <c r="O213" s="535"/>
      <c r="P213" s="525"/>
      <c r="Q213" s="525"/>
      <c r="R213" s="525"/>
      <c r="S213" s="525"/>
      <c r="T213" s="525"/>
      <c r="U213" s="525"/>
      <c r="V213" s="525"/>
      <c r="W213" s="525"/>
      <c r="X213" s="525"/>
      <c r="Y213" s="525"/>
      <c r="Z213" s="525"/>
    </row>
    <row r="214" ht="12.0" customHeight="1">
      <c r="A214" s="525"/>
      <c r="B214" s="525"/>
      <c r="C214" s="525"/>
      <c r="D214" s="525"/>
      <c r="E214" s="525"/>
      <c r="F214" s="525"/>
      <c r="G214" s="525"/>
      <c r="H214" s="525"/>
      <c r="I214" s="525"/>
      <c r="J214" s="525"/>
      <c r="K214" s="525"/>
      <c r="L214" s="525"/>
      <c r="M214" s="525"/>
      <c r="N214" s="525"/>
      <c r="O214" s="535"/>
      <c r="P214" s="525"/>
      <c r="Q214" s="525"/>
      <c r="R214" s="525"/>
      <c r="S214" s="525"/>
      <c r="T214" s="525"/>
      <c r="U214" s="525"/>
      <c r="V214" s="525"/>
      <c r="W214" s="525"/>
      <c r="X214" s="525"/>
      <c r="Y214" s="525"/>
      <c r="Z214" s="525"/>
    </row>
    <row r="215" ht="12.0" customHeight="1">
      <c r="A215" s="525"/>
      <c r="B215" s="525"/>
      <c r="C215" s="525"/>
      <c r="D215" s="525"/>
      <c r="E215" s="525"/>
      <c r="F215" s="525"/>
      <c r="G215" s="525"/>
      <c r="H215" s="525"/>
      <c r="I215" s="525"/>
      <c r="J215" s="525"/>
      <c r="K215" s="525"/>
      <c r="L215" s="525"/>
      <c r="M215" s="525"/>
      <c r="N215" s="525"/>
      <c r="O215" s="535"/>
      <c r="P215" s="525"/>
      <c r="Q215" s="525"/>
      <c r="R215" s="525"/>
      <c r="S215" s="525"/>
      <c r="T215" s="525"/>
      <c r="U215" s="525"/>
      <c r="V215" s="525"/>
      <c r="W215" s="525"/>
      <c r="X215" s="525"/>
      <c r="Y215" s="525"/>
      <c r="Z215" s="525"/>
    </row>
    <row r="216" ht="12.0" customHeight="1">
      <c r="A216" s="525"/>
      <c r="B216" s="525"/>
      <c r="C216" s="525"/>
      <c r="D216" s="525"/>
      <c r="E216" s="525"/>
      <c r="F216" s="525"/>
      <c r="G216" s="525"/>
      <c r="H216" s="525"/>
      <c r="I216" s="525"/>
      <c r="J216" s="525"/>
      <c r="K216" s="525"/>
      <c r="L216" s="525"/>
      <c r="M216" s="525"/>
      <c r="N216" s="525"/>
      <c r="O216" s="535"/>
      <c r="P216" s="525"/>
      <c r="Q216" s="525"/>
      <c r="R216" s="525"/>
      <c r="S216" s="525"/>
      <c r="T216" s="525"/>
      <c r="U216" s="525"/>
      <c r="V216" s="525"/>
      <c r="W216" s="525"/>
      <c r="X216" s="525"/>
      <c r="Y216" s="525"/>
      <c r="Z216" s="525"/>
    </row>
    <row r="217" ht="12.0" customHeight="1">
      <c r="A217" s="525"/>
      <c r="B217" s="525"/>
      <c r="C217" s="525"/>
      <c r="D217" s="525"/>
      <c r="E217" s="525"/>
      <c r="F217" s="525"/>
      <c r="G217" s="525"/>
      <c r="H217" s="525"/>
      <c r="I217" s="525"/>
      <c r="J217" s="525"/>
      <c r="K217" s="525"/>
      <c r="L217" s="525"/>
      <c r="M217" s="525"/>
      <c r="N217" s="525"/>
      <c r="O217" s="535"/>
      <c r="P217" s="525"/>
      <c r="Q217" s="525"/>
      <c r="R217" s="525"/>
      <c r="S217" s="525"/>
      <c r="T217" s="525"/>
      <c r="U217" s="525"/>
      <c r="V217" s="525"/>
      <c r="W217" s="525"/>
      <c r="X217" s="525"/>
      <c r="Y217" s="525"/>
      <c r="Z217" s="525"/>
    </row>
    <row r="218" ht="12.0" customHeight="1">
      <c r="A218" s="525"/>
      <c r="B218" s="525"/>
      <c r="C218" s="525"/>
      <c r="D218" s="525"/>
      <c r="E218" s="525"/>
      <c r="F218" s="525"/>
      <c r="G218" s="525"/>
      <c r="H218" s="525"/>
      <c r="I218" s="525"/>
      <c r="J218" s="525"/>
      <c r="K218" s="525"/>
      <c r="L218" s="525"/>
      <c r="M218" s="525"/>
      <c r="N218" s="525"/>
      <c r="O218" s="535"/>
      <c r="P218" s="525"/>
      <c r="Q218" s="525"/>
      <c r="R218" s="525"/>
      <c r="S218" s="525"/>
      <c r="T218" s="525"/>
      <c r="U218" s="525"/>
      <c r="V218" s="525"/>
      <c r="W218" s="525"/>
      <c r="X218" s="525"/>
      <c r="Y218" s="525"/>
      <c r="Z218" s="525"/>
    </row>
    <row r="219" ht="12.0" customHeight="1">
      <c r="A219" s="525"/>
      <c r="B219" s="525"/>
      <c r="C219" s="525"/>
      <c r="D219" s="525"/>
      <c r="E219" s="525"/>
      <c r="F219" s="525"/>
      <c r="G219" s="525"/>
      <c r="H219" s="525"/>
      <c r="I219" s="525"/>
      <c r="J219" s="525"/>
      <c r="K219" s="525"/>
      <c r="L219" s="525"/>
      <c r="M219" s="525"/>
      <c r="N219" s="525"/>
      <c r="O219" s="535"/>
      <c r="P219" s="525"/>
      <c r="Q219" s="525"/>
      <c r="R219" s="525"/>
      <c r="S219" s="525"/>
      <c r="T219" s="525"/>
      <c r="U219" s="525"/>
      <c r="V219" s="525"/>
      <c r="W219" s="525"/>
      <c r="X219" s="525"/>
      <c r="Y219" s="525"/>
      <c r="Z219" s="525"/>
    </row>
    <row r="220" ht="12.0" customHeight="1">
      <c r="A220" s="525"/>
      <c r="B220" s="525"/>
      <c r="C220" s="525"/>
      <c r="D220" s="525"/>
      <c r="E220" s="525"/>
      <c r="F220" s="525"/>
      <c r="G220" s="525"/>
      <c r="H220" s="525"/>
      <c r="I220" s="525"/>
      <c r="J220" s="525"/>
      <c r="K220" s="525"/>
      <c r="L220" s="525"/>
      <c r="M220" s="525"/>
      <c r="N220" s="525"/>
      <c r="O220" s="535"/>
      <c r="P220" s="525"/>
      <c r="Q220" s="525"/>
      <c r="R220" s="525"/>
      <c r="S220" s="525"/>
      <c r="T220" s="525"/>
      <c r="U220" s="525"/>
      <c r="V220" s="525"/>
      <c r="W220" s="525"/>
      <c r="X220" s="525"/>
      <c r="Y220" s="525"/>
      <c r="Z220" s="525"/>
    </row>
    <row r="221" ht="12.0" customHeight="1">
      <c r="A221" s="525"/>
      <c r="B221" s="525"/>
      <c r="C221" s="525"/>
      <c r="D221" s="525"/>
      <c r="E221" s="525"/>
      <c r="F221" s="525"/>
      <c r="G221" s="525"/>
      <c r="H221" s="525"/>
      <c r="I221" s="525"/>
      <c r="J221" s="525"/>
      <c r="K221" s="525"/>
      <c r="L221" s="525"/>
      <c r="M221" s="525"/>
      <c r="N221" s="525"/>
      <c r="O221" s="535"/>
      <c r="P221" s="525"/>
      <c r="Q221" s="525"/>
      <c r="R221" s="525"/>
      <c r="S221" s="525"/>
      <c r="T221" s="525"/>
      <c r="U221" s="525"/>
      <c r="V221" s="525"/>
      <c r="W221" s="525"/>
      <c r="X221" s="525"/>
      <c r="Y221" s="525"/>
      <c r="Z221" s="525"/>
    </row>
    <row r="222" ht="12.0" customHeight="1">
      <c r="A222" s="525"/>
      <c r="B222" s="525"/>
      <c r="C222" s="525"/>
      <c r="D222" s="525"/>
      <c r="E222" s="525"/>
      <c r="F222" s="525"/>
      <c r="G222" s="525"/>
      <c r="H222" s="525"/>
      <c r="I222" s="525"/>
      <c r="J222" s="525"/>
      <c r="K222" s="525"/>
      <c r="L222" s="525"/>
      <c r="M222" s="525"/>
      <c r="N222" s="525"/>
      <c r="O222" s="535"/>
      <c r="P222" s="525"/>
      <c r="Q222" s="525"/>
      <c r="R222" s="525"/>
      <c r="S222" s="525"/>
      <c r="T222" s="525"/>
      <c r="U222" s="525"/>
      <c r="V222" s="525"/>
      <c r="W222" s="525"/>
      <c r="X222" s="525"/>
      <c r="Y222" s="525"/>
      <c r="Z222" s="525"/>
    </row>
    <row r="223" ht="12.0" customHeight="1">
      <c r="A223" s="525"/>
      <c r="B223" s="525"/>
      <c r="C223" s="525"/>
      <c r="D223" s="525"/>
      <c r="E223" s="525"/>
      <c r="F223" s="525"/>
      <c r="G223" s="525"/>
      <c r="H223" s="525"/>
      <c r="I223" s="525"/>
      <c r="J223" s="525"/>
      <c r="K223" s="525"/>
      <c r="L223" s="525"/>
      <c r="M223" s="525"/>
      <c r="N223" s="525"/>
      <c r="O223" s="535"/>
      <c r="P223" s="525"/>
      <c r="Q223" s="525"/>
      <c r="R223" s="525"/>
      <c r="S223" s="525"/>
      <c r="T223" s="525"/>
      <c r="U223" s="525"/>
      <c r="V223" s="525"/>
      <c r="W223" s="525"/>
      <c r="X223" s="525"/>
      <c r="Y223" s="525"/>
      <c r="Z223" s="525"/>
    </row>
    <row r="224" ht="12.0" customHeight="1">
      <c r="A224" s="525"/>
      <c r="B224" s="525"/>
      <c r="C224" s="525"/>
      <c r="D224" s="525"/>
      <c r="E224" s="525"/>
      <c r="F224" s="525"/>
      <c r="G224" s="525"/>
      <c r="H224" s="525"/>
      <c r="I224" s="525"/>
      <c r="J224" s="525"/>
      <c r="K224" s="525"/>
      <c r="L224" s="525"/>
      <c r="M224" s="525"/>
      <c r="N224" s="525"/>
      <c r="O224" s="535"/>
      <c r="P224" s="525"/>
      <c r="Q224" s="525"/>
      <c r="R224" s="525"/>
      <c r="S224" s="525"/>
      <c r="T224" s="525"/>
      <c r="U224" s="525"/>
      <c r="V224" s="525"/>
      <c r="W224" s="525"/>
      <c r="X224" s="525"/>
      <c r="Y224" s="525"/>
      <c r="Z224" s="525"/>
    </row>
    <row r="225" ht="12.0" customHeight="1">
      <c r="A225" s="525"/>
      <c r="B225" s="525"/>
      <c r="C225" s="525"/>
      <c r="D225" s="525"/>
      <c r="E225" s="525"/>
      <c r="F225" s="525"/>
      <c r="G225" s="525"/>
      <c r="H225" s="525"/>
      <c r="I225" s="525"/>
      <c r="J225" s="525"/>
      <c r="K225" s="525"/>
      <c r="L225" s="525"/>
      <c r="M225" s="525"/>
      <c r="N225" s="525"/>
      <c r="O225" s="535"/>
      <c r="P225" s="525"/>
      <c r="Q225" s="525"/>
      <c r="R225" s="525"/>
      <c r="S225" s="525"/>
      <c r="T225" s="525"/>
      <c r="U225" s="525"/>
      <c r="V225" s="525"/>
      <c r="W225" s="525"/>
      <c r="X225" s="525"/>
      <c r="Y225" s="525"/>
      <c r="Z225" s="525"/>
    </row>
    <row r="226" ht="12.0" customHeight="1">
      <c r="A226" s="525"/>
      <c r="B226" s="525"/>
      <c r="C226" s="525"/>
      <c r="D226" s="525"/>
      <c r="E226" s="525"/>
      <c r="F226" s="525"/>
      <c r="G226" s="525"/>
      <c r="H226" s="525"/>
      <c r="I226" s="525"/>
      <c r="J226" s="525"/>
      <c r="K226" s="525"/>
      <c r="L226" s="525"/>
      <c r="M226" s="525"/>
      <c r="N226" s="525"/>
      <c r="O226" s="535"/>
      <c r="P226" s="525"/>
      <c r="Q226" s="525"/>
      <c r="R226" s="525"/>
      <c r="S226" s="525"/>
      <c r="T226" s="525"/>
      <c r="U226" s="525"/>
      <c r="V226" s="525"/>
      <c r="W226" s="525"/>
      <c r="X226" s="525"/>
      <c r="Y226" s="525"/>
      <c r="Z226" s="525"/>
    </row>
    <row r="227" ht="12.0" customHeight="1">
      <c r="A227" s="525"/>
      <c r="B227" s="525"/>
      <c r="C227" s="525"/>
      <c r="D227" s="525"/>
      <c r="E227" s="525"/>
      <c r="F227" s="525"/>
      <c r="G227" s="525"/>
      <c r="H227" s="525"/>
      <c r="I227" s="525"/>
      <c r="J227" s="525"/>
      <c r="K227" s="525"/>
      <c r="L227" s="525"/>
      <c r="M227" s="525"/>
      <c r="N227" s="525"/>
      <c r="O227" s="535"/>
      <c r="P227" s="525"/>
      <c r="Q227" s="525"/>
      <c r="R227" s="525"/>
      <c r="S227" s="525"/>
      <c r="T227" s="525"/>
      <c r="U227" s="525"/>
      <c r="V227" s="525"/>
      <c r="W227" s="525"/>
      <c r="X227" s="525"/>
      <c r="Y227" s="525"/>
      <c r="Z227" s="525"/>
    </row>
    <row r="228" ht="12.0" customHeight="1">
      <c r="A228" s="525"/>
      <c r="B228" s="525"/>
      <c r="C228" s="525"/>
      <c r="D228" s="525"/>
      <c r="E228" s="525"/>
      <c r="F228" s="525"/>
      <c r="G228" s="525"/>
      <c r="H228" s="525"/>
      <c r="I228" s="525"/>
      <c r="J228" s="525"/>
      <c r="K228" s="525"/>
      <c r="L228" s="525"/>
      <c r="M228" s="525"/>
      <c r="N228" s="525"/>
      <c r="O228" s="535"/>
      <c r="P228" s="525"/>
      <c r="Q228" s="525"/>
      <c r="R228" s="525"/>
      <c r="S228" s="525"/>
      <c r="T228" s="525"/>
      <c r="U228" s="525"/>
      <c r="V228" s="525"/>
      <c r="W228" s="525"/>
      <c r="X228" s="525"/>
      <c r="Y228" s="525"/>
      <c r="Z228" s="525"/>
    </row>
    <row r="229" ht="12.0" customHeight="1">
      <c r="A229" s="525"/>
      <c r="B229" s="525"/>
      <c r="C229" s="525"/>
      <c r="D229" s="525"/>
      <c r="E229" s="525"/>
      <c r="F229" s="525"/>
      <c r="G229" s="525"/>
      <c r="H229" s="525"/>
      <c r="I229" s="525"/>
      <c r="J229" s="525"/>
      <c r="K229" s="525"/>
      <c r="L229" s="525"/>
      <c r="M229" s="525"/>
      <c r="N229" s="525"/>
      <c r="O229" s="535"/>
      <c r="P229" s="525"/>
      <c r="Q229" s="525"/>
      <c r="R229" s="525"/>
      <c r="S229" s="525"/>
      <c r="T229" s="525"/>
      <c r="U229" s="525"/>
      <c r="V229" s="525"/>
      <c r="W229" s="525"/>
      <c r="X229" s="525"/>
      <c r="Y229" s="525"/>
      <c r="Z229" s="525"/>
    </row>
    <row r="230" ht="12.0" customHeight="1">
      <c r="A230" s="525"/>
      <c r="B230" s="525"/>
      <c r="C230" s="525"/>
      <c r="D230" s="525"/>
      <c r="E230" s="525"/>
      <c r="F230" s="525"/>
      <c r="G230" s="525"/>
      <c r="H230" s="525"/>
      <c r="I230" s="525"/>
      <c r="J230" s="525"/>
      <c r="K230" s="525"/>
      <c r="L230" s="525"/>
      <c r="M230" s="525"/>
      <c r="N230" s="525"/>
      <c r="O230" s="535"/>
      <c r="P230" s="525"/>
      <c r="Q230" s="525"/>
      <c r="R230" s="525"/>
      <c r="S230" s="525"/>
      <c r="T230" s="525"/>
      <c r="U230" s="525"/>
      <c r="V230" s="525"/>
      <c r="W230" s="525"/>
      <c r="X230" s="525"/>
      <c r="Y230" s="525"/>
      <c r="Z230" s="525"/>
    </row>
    <row r="231" ht="12.0" customHeight="1">
      <c r="A231" s="525"/>
      <c r="B231" s="525"/>
      <c r="C231" s="525"/>
      <c r="D231" s="525"/>
      <c r="E231" s="525"/>
      <c r="F231" s="525"/>
      <c r="G231" s="525"/>
      <c r="H231" s="525"/>
      <c r="I231" s="525"/>
      <c r="J231" s="525"/>
      <c r="K231" s="525"/>
      <c r="L231" s="525"/>
      <c r="M231" s="525"/>
      <c r="N231" s="525"/>
      <c r="O231" s="535"/>
      <c r="P231" s="525"/>
      <c r="Q231" s="525"/>
      <c r="R231" s="525"/>
      <c r="S231" s="525"/>
      <c r="T231" s="525"/>
      <c r="U231" s="525"/>
      <c r="V231" s="525"/>
      <c r="W231" s="525"/>
      <c r="X231" s="525"/>
      <c r="Y231" s="525"/>
      <c r="Z231" s="525"/>
    </row>
    <row r="232" ht="12.0" customHeight="1">
      <c r="A232" s="525"/>
      <c r="B232" s="525"/>
      <c r="C232" s="525"/>
      <c r="D232" s="525"/>
      <c r="E232" s="525"/>
      <c r="F232" s="525"/>
      <c r="G232" s="525"/>
      <c r="H232" s="525"/>
      <c r="I232" s="525"/>
      <c r="J232" s="525"/>
      <c r="K232" s="525"/>
      <c r="L232" s="525"/>
      <c r="M232" s="525"/>
      <c r="N232" s="525"/>
      <c r="O232" s="535"/>
      <c r="P232" s="525"/>
      <c r="Q232" s="525"/>
      <c r="R232" s="525"/>
      <c r="S232" s="525"/>
      <c r="T232" s="525"/>
      <c r="U232" s="525"/>
      <c r="V232" s="525"/>
      <c r="W232" s="525"/>
      <c r="X232" s="525"/>
      <c r="Y232" s="525"/>
      <c r="Z232" s="525"/>
    </row>
    <row r="233" ht="12.0" customHeight="1">
      <c r="A233" s="525"/>
      <c r="B233" s="525"/>
      <c r="C233" s="525"/>
      <c r="D233" s="525"/>
      <c r="E233" s="525"/>
      <c r="F233" s="525"/>
      <c r="G233" s="525"/>
      <c r="H233" s="525"/>
      <c r="I233" s="525"/>
      <c r="J233" s="525"/>
      <c r="K233" s="525"/>
      <c r="L233" s="525"/>
      <c r="M233" s="525"/>
      <c r="N233" s="525"/>
      <c r="O233" s="535"/>
      <c r="P233" s="525"/>
      <c r="Q233" s="525"/>
      <c r="R233" s="525"/>
      <c r="S233" s="525"/>
      <c r="T233" s="525"/>
      <c r="U233" s="525"/>
      <c r="V233" s="525"/>
      <c r="W233" s="525"/>
      <c r="X233" s="525"/>
      <c r="Y233" s="525"/>
      <c r="Z233" s="525"/>
    </row>
    <row r="234" ht="12.0" customHeight="1">
      <c r="A234" s="525"/>
      <c r="B234" s="525"/>
      <c r="C234" s="525"/>
      <c r="D234" s="525"/>
      <c r="E234" s="525"/>
      <c r="F234" s="525"/>
      <c r="G234" s="525"/>
      <c r="H234" s="525"/>
      <c r="I234" s="525"/>
      <c r="J234" s="525"/>
      <c r="K234" s="525"/>
      <c r="L234" s="525"/>
      <c r="M234" s="525"/>
      <c r="N234" s="525"/>
      <c r="O234" s="535"/>
      <c r="P234" s="525"/>
      <c r="Q234" s="525"/>
      <c r="R234" s="525"/>
      <c r="S234" s="525"/>
      <c r="T234" s="525"/>
      <c r="U234" s="525"/>
      <c r="V234" s="525"/>
      <c r="W234" s="525"/>
      <c r="X234" s="525"/>
      <c r="Y234" s="525"/>
      <c r="Z234" s="525"/>
    </row>
    <row r="235" ht="12.0" customHeight="1">
      <c r="A235" s="525"/>
      <c r="B235" s="525"/>
      <c r="C235" s="525"/>
      <c r="D235" s="525"/>
      <c r="E235" s="525"/>
      <c r="F235" s="525"/>
      <c r="G235" s="525"/>
      <c r="H235" s="525"/>
      <c r="I235" s="525"/>
      <c r="J235" s="525"/>
      <c r="K235" s="525"/>
      <c r="L235" s="525"/>
      <c r="M235" s="525"/>
      <c r="N235" s="525"/>
      <c r="O235" s="535"/>
      <c r="P235" s="525"/>
      <c r="Q235" s="525"/>
      <c r="R235" s="525"/>
      <c r="S235" s="525"/>
      <c r="T235" s="525"/>
      <c r="U235" s="525"/>
      <c r="V235" s="525"/>
      <c r="W235" s="525"/>
      <c r="X235" s="525"/>
      <c r="Y235" s="525"/>
      <c r="Z235" s="525"/>
    </row>
    <row r="236" ht="12.0" customHeight="1">
      <c r="A236" s="525"/>
      <c r="B236" s="525"/>
      <c r="C236" s="525"/>
      <c r="D236" s="525"/>
      <c r="E236" s="525"/>
      <c r="F236" s="525"/>
      <c r="G236" s="525"/>
      <c r="H236" s="525"/>
      <c r="I236" s="525"/>
      <c r="J236" s="525"/>
      <c r="K236" s="525"/>
      <c r="L236" s="525"/>
      <c r="M236" s="525"/>
      <c r="N236" s="525"/>
      <c r="O236" s="535"/>
      <c r="P236" s="525"/>
      <c r="Q236" s="525"/>
      <c r="R236" s="525"/>
      <c r="S236" s="525"/>
      <c r="T236" s="525"/>
      <c r="U236" s="525"/>
      <c r="V236" s="525"/>
      <c r="W236" s="525"/>
      <c r="X236" s="525"/>
      <c r="Y236" s="525"/>
      <c r="Z236" s="525"/>
    </row>
    <row r="237" ht="12.0" customHeight="1">
      <c r="A237" s="525"/>
      <c r="B237" s="525"/>
      <c r="C237" s="525"/>
      <c r="D237" s="525"/>
      <c r="E237" s="525"/>
      <c r="F237" s="525"/>
      <c r="G237" s="525"/>
      <c r="H237" s="525"/>
      <c r="I237" s="525"/>
      <c r="J237" s="525"/>
      <c r="K237" s="525"/>
      <c r="L237" s="525"/>
      <c r="M237" s="525"/>
      <c r="N237" s="525"/>
      <c r="O237" s="535"/>
      <c r="P237" s="525"/>
      <c r="Q237" s="525"/>
      <c r="R237" s="525"/>
      <c r="S237" s="525"/>
      <c r="T237" s="525"/>
      <c r="U237" s="525"/>
      <c r="V237" s="525"/>
      <c r="W237" s="525"/>
      <c r="X237" s="525"/>
      <c r="Y237" s="525"/>
      <c r="Z237" s="525"/>
    </row>
    <row r="238" ht="12.0" customHeight="1">
      <c r="A238" s="525"/>
      <c r="B238" s="525"/>
      <c r="C238" s="525"/>
      <c r="D238" s="525"/>
      <c r="E238" s="525"/>
      <c r="F238" s="525"/>
      <c r="G238" s="525"/>
      <c r="H238" s="525"/>
      <c r="I238" s="525"/>
      <c r="J238" s="525"/>
      <c r="K238" s="525"/>
      <c r="L238" s="525"/>
      <c r="M238" s="525"/>
      <c r="N238" s="525"/>
      <c r="O238" s="535"/>
      <c r="P238" s="525"/>
      <c r="Q238" s="525"/>
      <c r="R238" s="525"/>
      <c r="S238" s="525"/>
      <c r="T238" s="525"/>
      <c r="U238" s="525"/>
      <c r="V238" s="525"/>
      <c r="W238" s="525"/>
      <c r="X238" s="525"/>
      <c r="Y238" s="525"/>
      <c r="Z238" s="525"/>
    </row>
    <row r="239" ht="12.0" customHeight="1">
      <c r="A239" s="525"/>
      <c r="B239" s="525"/>
      <c r="C239" s="525"/>
      <c r="D239" s="525"/>
      <c r="E239" s="525"/>
      <c r="F239" s="525"/>
      <c r="G239" s="525"/>
      <c r="H239" s="525"/>
      <c r="I239" s="525"/>
      <c r="J239" s="525"/>
      <c r="K239" s="525"/>
      <c r="L239" s="525"/>
      <c r="M239" s="525"/>
      <c r="N239" s="525"/>
      <c r="O239" s="535"/>
      <c r="P239" s="525"/>
      <c r="Q239" s="525"/>
      <c r="R239" s="525"/>
      <c r="S239" s="525"/>
      <c r="T239" s="525"/>
      <c r="U239" s="525"/>
      <c r="V239" s="525"/>
      <c r="W239" s="525"/>
      <c r="X239" s="525"/>
      <c r="Y239" s="525"/>
      <c r="Z239" s="525"/>
    </row>
    <row r="240" ht="12.0" customHeight="1">
      <c r="A240" s="525"/>
      <c r="B240" s="525"/>
      <c r="C240" s="525"/>
      <c r="D240" s="525"/>
      <c r="E240" s="525"/>
      <c r="F240" s="525"/>
      <c r="G240" s="525"/>
      <c r="H240" s="525"/>
      <c r="I240" s="525"/>
      <c r="J240" s="525"/>
      <c r="K240" s="525"/>
      <c r="L240" s="525"/>
      <c r="M240" s="525"/>
      <c r="N240" s="525"/>
      <c r="O240" s="535"/>
      <c r="P240" s="525"/>
      <c r="Q240" s="525"/>
      <c r="R240" s="525"/>
      <c r="S240" s="525"/>
      <c r="T240" s="525"/>
      <c r="U240" s="525"/>
      <c r="V240" s="525"/>
      <c r="W240" s="525"/>
      <c r="X240" s="525"/>
      <c r="Y240" s="525"/>
      <c r="Z240" s="525"/>
    </row>
    <row r="241" ht="12.0" customHeight="1">
      <c r="A241" s="525"/>
      <c r="B241" s="525"/>
      <c r="C241" s="525"/>
      <c r="D241" s="525"/>
      <c r="E241" s="525"/>
      <c r="F241" s="525"/>
      <c r="G241" s="525"/>
      <c r="H241" s="525"/>
      <c r="I241" s="525"/>
      <c r="J241" s="525"/>
      <c r="K241" s="525"/>
      <c r="L241" s="525"/>
      <c r="M241" s="525"/>
      <c r="N241" s="525"/>
      <c r="O241" s="535"/>
      <c r="P241" s="525"/>
      <c r="Q241" s="525"/>
      <c r="R241" s="525"/>
      <c r="S241" s="525"/>
      <c r="T241" s="525"/>
      <c r="U241" s="525"/>
      <c r="V241" s="525"/>
      <c r="W241" s="525"/>
      <c r="X241" s="525"/>
      <c r="Y241" s="525"/>
      <c r="Z241" s="525"/>
    </row>
    <row r="242" ht="12.0" customHeight="1">
      <c r="A242" s="525"/>
      <c r="B242" s="525"/>
      <c r="C242" s="525"/>
      <c r="D242" s="525"/>
      <c r="E242" s="525"/>
      <c r="F242" s="525"/>
      <c r="G242" s="525"/>
      <c r="H242" s="525"/>
      <c r="I242" s="525"/>
      <c r="J242" s="525"/>
      <c r="K242" s="525"/>
      <c r="L242" s="525"/>
      <c r="M242" s="525"/>
      <c r="N242" s="525"/>
      <c r="O242" s="535"/>
      <c r="P242" s="525"/>
      <c r="Q242" s="525"/>
      <c r="R242" s="525"/>
      <c r="S242" s="525"/>
      <c r="T242" s="525"/>
      <c r="U242" s="525"/>
      <c r="V242" s="525"/>
      <c r="W242" s="525"/>
      <c r="X242" s="525"/>
      <c r="Y242" s="525"/>
      <c r="Z242" s="525"/>
    </row>
    <row r="243" ht="12.0" customHeight="1">
      <c r="A243" s="525"/>
      <c r="B243" s="525"/>
      <c r="C243" s="525"/>
      <c r="D243" s="525"/>
      <c r="E243" s="525"/>
      <c r="F243" s="525"/>
      <c r="G243" s="525"/>
      <c r="H243" s="525"/>
      <c r="I243" s="525"/>
      <c r="J243" s="525"/>
      <c r="K243" s="525"/>
      <c r="L243" s="525"/>
      <c r="M243" s="525"/>
      <c r="N243" s="525"/>
      <c r="O243" s="535"/>
      <c r="P243" s="525"/>
      <c r="Q243" s="525"/>
      <c r="R243" s="525"/>
      <c r="S243" s="525"/>
      <c r="T243" s="525"/>
      <c r="U243" s="525"/>
      <c r="V243" s="525"/>
      <c r="W243" s="525"/>
      <c r="X243" s="525"/>
      <c r="Y243" s="525"/>
      <c r="Z243" s="525"/>
    </row>
    <row r="244" ht="12.0" customHeight="1">
      <c r="A244" s="525"/>
      <c r="B244" s="525"/>
      <c r="C244" s="525"/>
      <c r="D244" s="525"/>
      <c r="E244" s="525"/>
      <c r="F244" s="525"/>
      <c r="G244" s="525"/>
      <c r="H244" s="525"/>
      <c r="I244" s="525"/>
      <c r="J244" s="525"/>
      <c r="K244" s="525"/>
      <c r="L244" s="525"/>
      <c r="M244" s="525"/>
      <c r="N244" s="525"/>
      <c r="O244" s="535"/>
      <c r="P244" s="525"/>
      <c r="Q244" s="525"/>
      <c r="R244" s="525"/>
      <c r="S244" s="525"/>
      <c r="T244" s="525"/>
      <c r="U244" s="525"/>
      <c r="V244" s="525"/>
      <c r="W244" s="525"/>
      <c r="X244" s="525"/>
      <c r="Y244" s="525"/>
      <c r="Z244" s="525"/>
    </row>
    <row r="245" ht="12.0" customHeight="1">
      <c r="A245" s="525"/>
      <c r="B245" s="525"/>
      <c r="C245" s="525"/>
      <c r="D245" s="525"/>
      <c r="E245" s="525"/>
      <c r="F245" s="525"/>
      <c r="G245" s="525"/>
      <c r="H245" s="525"/>
      <c r="I245" s="525"/>
      <c r="J245" s="525"/>
      <c r="K245" s="525"/>
      <c r="L245" s="525"/>
      <c r="M245" s="525"/>
      <c r="N245" s="525"/>
      <c r="O245" s="535"/>
      <c r="P245" s="525"/>
      <c r="Q245" s="525"/>
      <c r="R245" s="525"/>
      <c r="S245" s="525"/>
      <c r="T245" s="525"/>
      <c r="U245" s="525"/>
      <c r="V245" s="525"/>
      <c r="W245" s="525"/>
      <c r="X245" s="525"/>
      <c r="Y245" s="525"/>
      <c r="Z245" s="525"/>
    </row>
    <row r="246" ht="12.0" customHeight="1">
      <c r="A246" s="525"/>
      <c r="B246" s="525"/>
      <c r="C246" s="525"/>
      <c r="D246" s="525"/>
      <c r="E246" s="525"/>
      <c r="F246" s="525"/>
      <c r="G246" s="525"/>
      <c r="H246" s="525"/>
      <c r="I246" s="525"/>
      <c r="J246" s="525"/>
      <c r="K246" s="525"/>
      <c r="L246" s="525"/>
      <c r="M246" s="525"/>
      <c r="N246" s="525"/>
      <c r="O246" s="535"/>
      <c r="P246" s="525"/>
      <c r="Q246" s="525"/>
      <c r="R246" s="525"/>
      <c r="S246" s="525"/>
      <c r="T246" s="525"/>
      <c r="U246" s="525"/>
      <c r="V246" s="525"/>
      <c r="W246" s="525"/>
      <c r="X246" s="525"/>
      <c r="Y246" s="525"/>
      <c r="Z246" s="525"/>
    </row>
    <row r="247" ht="12.0" customHeight="1">
      <c r="A247" s="525"/>
      <c r="B247" s="525"/>
      <c r="C247" s="525"/>
      <c r="D247" s="525"/>
      <c r="E247" s="525"/>
      <c r="F247" s="525"/>
      <c r="G247" s="525"/>
      <c r="H247" s="525"/>
      <c r="I247" s="525"/>
      <c r="J247" s="525"/>
      <c r="K247" s="525"/>
      <c r="L247" s="525"/>
      <c r="M247" s="525"/>
      <c r="N247" s="525"/>
      <c r="O247" s="535"/>
      <c r="P247" s="525"/>
      <c r="Q247" s="525"/>
      <c r="R247" s="525"/>
      <c r="S247" s="525"/>
      <c r="T247" s="525"/>
      <c r="U247" s="525"/>
      <c r="V247" s="525"/>
      <c r="W247" s="525"/>
      <c r="X247" s="525"/>
      <c r="Y247" s="525"/>
      <c r="Z247" s="525"/>
    </row>
    <row r="248" ht="12.0" customHeight="1">
      <c r="A248" s="525"/>
      <c r="B248" s="525"/>
      <c r="C248" s="525"/>
      <c r="D248" s="525"/>
      <c r="E248" s="525"/>
      <c r="F248" s="525"/>
      <c r="G248" s="525"/>
      <c r="H248" s="525"/>
      <c r="I248" s="525"/>
      <c r="J248" s="525"/>
      <c r="K248" s="525"/>
      <c r="L248" s="525"/>
      <c r="M248" s="525"/>
      <c r="N248" s="525"/>
      <c r="O248" s="535"/>
      <c r="P248" s="525"/>
      <c r="Q248" s="525"/>
      <c r="R248" s="525"/>
      <c r="S248" s="525"/>
      <c r="T248" s="525"/>
      <c r="U248" s="525"/>
      <c r="V248" s="525"/>
      <c r="W248" s="525"/>
      <c r="X248" s="525"/>
      <c r="Y248" s="525"/>
      <c r="Z248" s="525"/>
    </row>
    <row r="249" ht="12.0" customHeight="1">
      <c r="A249" s="525"/>
      <c r="B249" s="525"/>
      <c r="C249" s="525"/>
      <c r="D249" s="525"/>
      <c r="E249" s="525"/>
      <c r="F249" s="525"/>
      <c r="G249" s="525"/>
      <c r="H249" s="525"/>
      <c r="I249" s="525"/>
      <c r="J249" s="525"/>
      <c r="K249" s="525"/>
      <c r="L249" s="525"/>
      <c r="M249" s="525"/>
      <c r="N249" s="525"/>
      <c r="O249" s="535"/>
      <c r="P249" s="525"/>
      <c r="Q249" s="525"/>
      <c r="R249" s="525"/>
      <c r="S249" s="525"/>
      <c r="T249" s="525"/>
      <c r="U249" s="525"/>
      <c r="V249" s="525"/>
      <c r="W249" s="525"/>
      <c r="X249" s="525"/>
      <c r="Y249" s="525"/>
      <c r="Z249" s="525"/>
    </row>
    <row r="250" ht="12.0" customHeight="1">
      <c r="A250" s="525"/>
      <c r="B250" s="525"/>
      <c r="C250" s="525"/>
      <c r="D250" s="525"/>
      <c r="E250" s="525"/>
      <c r="F250" s="525"/>
      <c r="G250" s="525"/>
      <c r="H250" s="525"/>
      <c r="I250" s="525"/>
      <c r="J250" s="525"/>
      <c r="K250" s="525"/>
      <c r="L250" s="525"/>
      <c r="M250" s="525"/>
      <c r="N250" s="525"/>
      <c r="O250" s="535"/>
      <c r="P250" s="525"/>
      <c r="Q250" s="525"/>
      <c r="R250" s="525"/>
      <c r="S250" s="525"/>
      <c r="T250" s="525"/>
      <c r="U250" s="525"/>
      <c r="V250" s="525"/>
      <c r="W250" s="525"/>
      <c r="X250" s="525"/>
      <c r="Y250" s="525"/>
      <c r="Z250" s="525"/>
    </row>
    <row r="251" ht="12.0" customHeight="1">
      <c r="A251" s="525"/>
      <c r="B251" s="525"/>
      <c r="C251" s="525"/>
      <c r="D251" s="525"/>
      <c r="E251" s="525"/>
      <c r="F251" s="525"/>
      <c r="G251" s="525"/>
      <c r="H251" s="525"/>
      <c r="I251" s="525"/>
      <c r="J251" s="525"/>
      <c r="K251" s="525"/>
      <c r="L251" s="525"/>
      <c r="M251" s="525"/>
      <c r="N251" s="525"/>
      <c r="O251" s="535"/>
      <c r="P251" s="525"/>
      <c r="Q251" s="525"/>
      <c r="R251" s="525"/>
      <c r="S251" s="525"/>
      <c r="T251" s="525"/>
      <c r="U251" s="525"/>
      <c r="V251" s="525"/>
      <c r="W251" s="525"/>
      <c r="X251" s="525"/>
      <c r="Y251" s="525"/>
      <c r="Z251" s="525"/>
    </row>
    <row r="252" ht="12.0" customHeight="1">
      <c r="A252" s="525"/>
      <c r="B252" s="525"/>
      <c r="C252" s="525"/>
      <c r="D252" s="525"/>
      <c r="E252" s="525"/>
      <c r="F252" s="525"/>
      <c r="G252" s="525"/>
      <c r="H252" s="525"/>
      <c r="I252" s="525"/>
      <c r="J252" s="525"/>
      <c r="K252" s="525"/>
      <c r="L252" s="525"/>
      <c r="M252" s="525"/>
      <c r="N252" s="525"/>
      <c r="O252" s="535"/>
      <c r="P252" s="525"/>
      <c r="Q252" s="525"/>
      <c r="R252" s="525"/>
      <c r="S252" s="525"/>
      <c r="T252" s="525"/>
      <c r="U252" s="525"/>
      <c r="V252" s="525"/>
      <c r="W252" s="525"/>
      <c r="X252" s="525"/>
      <c r="Y252" s="525"/>
      <c r="Z252" s="525"/>
    </row>
    <row r="253" ht="12.0" customHeight="1">
      <c r="A253" s="525"/>
      <c r="B253" s="525"/>
      <c r="C253" s="525"/>
      <c r="D253" s="525"/>
      <c r="E253" s="525"/>
      <c r="F253" s="525"/>
      <c r="G253" s="525"/>
      <c r="H253" s="525"/>
      <c r="I253" s="525"/>
      <c r="J253" s="525"/>
      <c r="K253" s="525"/>
      <c r="L253" s="525"/>
      <c r="M253" s="525"/>
      <c r="N253" s="525"/>
      <c r="O253" s="535"/>
      <c r="P253" s="525"/>
      <c r="Q253" s="525"/>
      <c r="R253" s="525"/>
      <c r="S253" s="525"/>
      <c r="T253" s="525"/>
      <c r="U253" s="525"/>
      <c r="V253" s="525"/>
      <c r="W253" s="525"/>
      <c r="X253" s="525"/>
      <c r="Y253" s="525"/>
      <c r="Z253" s="525"/>
    </row>
    <row r="254" ht="12.0" customHeight="1">
      <c r="A254" s="525"/>
      <c r="B254" s="525"/>
      <c r="C254" s="525"/>
      <c r="D254" s="525"/>
      <c r="E254" s="525"/>
      <c r="F254" s="525"/>
      <c r="G254" s="525"/>
      <c r="H254" s="525"/>
      <c r="I254" s="525"/>
      <c r="J254" s="525"/>
      <c r="K254" s="525"/>
      <c r="L254" s="525"/>
      <c r="M254" s="525"/>
      <c r="N254" s="525"/>
      <c r="O254" s="535"/>
      <c r="P254" s="525"/>
      <c r="Q254" s="525"/>
      <c r="R254" s="525"/>
      <c r="S254" s="525"/>
      <c r="T254" s="525"/>
      <c r="U254" s="525"/>
      <c r="V254" s="525"/>
      <c r="W254" s="525"/>
      <c r="X254" s="525"/>
      <c r="Y254" s="525"/>
      <c r="Z254" s="525"/>
    </row>
    <row r="255" ht="12.0" customHeight="1">
      <c r="A255" s="525"/>
      <c r="B255" s="525"/>
      <c r="C255" s="525"/>
      <c r="D255" s="525"/>
      <c r="E255" s="525"/>
      <c r="F255" s="525"/>
      <c r="G255" s="525"/>
      <c r="H255" s="525"/>
      <c r="I255" s="525"/>
      <c r="J255" s="525"/>
      <c r="K255" s="525"/>
      <c r="L255" s="525"/>
      <c r="M255" s="525"/>
      <c r="N255" s="525"/>
      <c r="O255" s="535"/>
      <c r="P255" s="525"/>
      <c r="Q255" s="525"/>
      <c r="R255" s="525"/>
      <c r="S255" s="525"/>
      <c r="T255" s="525"/>
      <c r="U255" s="525"/>
      <c r="V255" s="525"/>
      <c r="W255" s="525"/>
      <c r="X255" s="525"/>
      <c r="Y255" s="525"/>
      <c r="Z255" s="525"/>
    </row>
    <row r="256" ht="12.0" customHeight="1">
      <c r="A256" s="525"/>
      <c r="B256" s="525"/>
      <c r="C256" s="525"/>
      <c r="D256" s="525"/>
      <c r="E256" s="525"/>
      <c r="F256" s="525"/>
      <c r="G256" s="525"/>
      <c r="H256" s="525"/>
      <c r="I256" s="525"/>
      <c r="J256" s="525"/>
      <c r="K256" s="525"/>
      <c r="L256" s="525"/>
      <c r="M256" s="525"/>
      <c r="N256" s="525"/>
      <c r="O256" s="535"/>
      <c r="P256" s="525"/>
      <c r="Q256" s="525"/>
      <c r="R256" s="525"/>
      <c r="S256" s="525"/>
      <c r="T256" s="525"/>
      <c r="U256" s="525"/>
      <c r="V256" s="525"/>
      <c r="W256" s="525"/>
      <c r="X256" s="525"/>
      <c r="Y256" s="525"/>
      <c r="Z256" s="525"/>
    </row>
    <row r="257" ht="12.0" customHeight="1">
      <c r="A257" s="525"/>
      <c r="B257" s="525"/>
      <c r="C257" s="525"/>
      <c r="D257" s="525"/>
      <c r="E257" s="525"/>
      <c r="F257" s="525"/>
      <c r="G257" s="525"/>
      <c r="H257" s="525"/>
      <c r="I257" s="525"/>
      <c r="J257" s="525"/>
      <c r="K257" s="525"/>
      <c r="L257" s="525"/>
      <c r="M257" s="525"/>
      <c r="N257" s="525"/>
      <c r="O257" s="535"/>
      <c r="P257" s="525"/>
      <c r="Q257" s="525"/>
      <c r="R257" s="525"/>
      <c r="S257" s="525"/>
      <c r="T257" s="525"/>
      <c r="U257" s="525"/>
      <c r="V257" s="525"/>
      <c r="W257" s="525"/>
      <c r="X257" s="525"/>
      <c r="Y257" s="525"/>
      <c r="Z257" s="525"/>
    </row>
    <row r="258" ht="12.0" customHeight="1">
      <c r="A258" s="525"/>
      <c r="B258" s="525"/>
      <c r="C258" s="525"/>
      <c r="D258" s="525"/>
      <c r="E258" s="525"/>
      <c r="F258" s="525"/>
      <c r="G258" s="525"/>
      <c r="H258" s="525"/>
      <c r="I258" s="525"/>
      <c r="J258" s="525"/>
      <c r="K258" s="525"/>
      <c r="L258" s="525"/>
      <c r="M258" s="525"/>
      <c r="N258" s="525"/>
      <c r="O258" s="535"/>
      <c r="P258" s="525"/>
      <c r="Q258" s="525"/>
      <c r="R258" s="525"/>
      <c r="S258" s="525"/>
      <c r="T258" s="525"/>
      <c r="U258" s="525"/>
      <c r="V258" s="525"/>
      <c r="W258" s="525"/>
      <c r="X258" s="525"/>
      <c r="Y258" s="525"/>
      <c r="Z258" s="525"/>
    </row>
    <row r="259" ht="12.0" customHeight="1">
      <c r="A259" s="525"/>
      <c r="B259" s="525"/>
      <c r="C259" s="525"/>
      <c r="D259" s="525"/>
      <c r="E259" s="525"/>
      <c r="F259" s="525"/>
      <c r="G259" s="525"/>
      <c r="H259" s="525"/>
      <c r="I259" s="525"/>
      <c r="J259" s="525"/>
      <c r="K259" s="525"/>
      <c r="L259" s="525"/>
      <c r="M259" s="525"/>
      <c r="N259" s="525"/>
      <c r="O259" s="535"/>
      <c r="P259" s="525"/>
      <c r="Q259" s="525"/>
      <c r="R259" s="525"/>
      <c r="S259" s="525"/>
      <c r="T259" s="525"/>
      <c r="U259" s="525"/>
      <c r="V259" s="525"/>
      <c r="W259" s="525"/>
      <c r="X259" s="525"/>
      <c r="Y259" s="525"/>
      <c r="Z259" s="525"/>
    </row>
    <row r="260" ht="12.0" customHeight="1">
      <c r="A260" s="525"/>
      <c r="B260" s="525"/>
      <c r="C260" s="525"/>
      <c r="D260" s="525"/>
      <c r="E260" s="525"/>
      <c r="F260" s="525"/>
      <c r="G260" s="525"/>
      <c r="H260" s="525"/>
      <c r="I260" s="525"/>
      <c r="J260" s="525"/>
      <c r="K260" s="525"/>
      <c r="L260" s="525"/>
      <c r="M260" s="525"/>
      <c r="N260" s="525"/>
      <c r="O260" s="535"/>
      <c r="P260" s="525"/>
      <c r="Q260" s="525"/>
      <c r="R260" s="525"/>
      <c r="S260" s="525"/>
      <c r="T260" s="525"/>
      <c r="U260" s="525"/>
      <c r="V260" s="525"/>
      <c r="W260" s="525"/>
      <c r="X260" s="525"/>
      <c r="Y260" s="525"/>
      <c r="Z260" s="525"/>
    </row>
    <row r="261" ht="12.0" customHeight="1">
      <c r="A261" s="525"/>
      <c r="B261" s="525"/>
      <c r="C261" s="525"/>
      <c r="D261" s="525"/>
      <c r="E261" s="525"/>
      <c r="F261" s="525"/>
      <c r="G261" s="525"/>
      <c r="H261" s="525"/>
      <c r="I261" s="525"/>
      <c r="J261" s="525"/>
      <c r="K261" s="525"/>
      <c r="L261" s="525"/>
      <c r="M261" s="525"/>
      <c r="N261" s="525"/>
      <c r="O261" s="535"/>
      <c r="P261" s="525"/>
      <c r="Q261" s="525"/>
      <c r="R261" s="525"/>
      <c r="S261" s="525"/>
      <c r="T261" s="525"/>
      <c r="U261" s="525"/>
      <c r="V261" s="525"/>
      <c r="W261" s="525"/>
      <c r="X261" s="525"/>
      <c r="Y261" s="525"/>
      <c r="Z261" s="525"/>
    </row>
    <row r="262" ht="12.0" customHeight="1">
      <c r="A262" s="525"/>
      <c r="B262" s="525"/>
      <c r="C262" s="525"/>
      <c r="D262" s="525"/>
      <c r="E262" s="525"/>
      <c r="F262" s="525"/>
      <c r="G262" s="525"/>
      <c r="H262" s="525"/>
      <c r="I262" s="525"/>
      <c r="J262" s="525"/>
      <c r="K262" s="525"/>
      <c r="L262" s="525"/>
      <c r="M262" s="525"/>
      <c r="N262" s="525"/>
      <c r="O262" s="535"/>
      <c r="P262" s="525"/>
      <c r="Q262" s="525"/>
      <c r="R262" s="525"/>
      <c r="S262" s="525"/>
      <c r="T262" s="525"/>
      <c r="U262" s="525"/>
      <c r="V262" s="525"/>
      <c r="W262" s="525"/>
      <c r="X262" s="525"/>
      <c r="Y262" s="525"/>
      <c r="Z262" s="525"/>
    </row>
    <row r="263" ht="12.0" customHeight="1">
      <c r="A263" s="525"/>
      <c r="B263" s="525"/>
      <c r="C263" s="525"/>
      <c r="D263" s="525"/>
      <c r="E263" s="525"/>
      <c r="F263" s="525"/>
      <c r="G263" s="525"/>
      <c r="H263" s="525"/>
      <c r="I263" s="525"/>
      <c r="J263" s="525"/>
      <c r="K263" s="525"/>
      <c r="L263" s="525"/>
      <c r="M263" s="525"/>
      <c r="N263" s="525"/>
      <c r="O263" s="535"/>
      <c r="P263" s="525"/>
      <c r="Q263" s="525"/>
      <c r="R263" s="525"/>
      <c r="S263" s="525"/>
      <c r="T263" s="525"/>
      <c r="U263" s="525"/>
      <c r="V263" s="525"/>
      <c r="W263" s="525"/>
      <c r="X263" s="525"/>
      <c r="Y263" s="525"/>
      <c r="Z263" s="525"/>
    </row>
    <row r="264" ht="12.0" customHeight="1">
      <c r="A264" s="525"/>
      <c r="B264" s="525"/>
      <c r="C264" s="525"/>
      <c r="D264" s="525"/>
      <c r="E264" s="525"/>
      <c r="F264" s="525"/>
      <c r="G264" s="525"/>
      <c r="H264" s="525"/>
      <c r="I264" s="525"/>
      <c r="J264" s="525"/>
      <c r="K264" s="525"/>
      <c r="L264" s="525"/>
      <c r="M264" s="525"/>
      <c r="N264" s="525"/>
      <c r="O264" s="535"/>
      <c r="P264" s="525"/>
      <c r="Q264" s="525"/>
      <c r="R264" s="525"/>
      <c r="S264" s="525"/>
      <c r="T264" s="525"/>
      <c r="U264" s="525"/>
      <c r="V264" s="525"/>
      <c r="W264" s="525"/>
      <c r="X264" s="525"/>
      <c r="Y264" s="525"/>
      <c r="Z264" s="525"/>
    </row>
    <row r="265" ht="12.0" customHeight="1">
      <c r="A265" s="525"/>
      <c r="B265" s="525"/>
      <c r="C265" s="525"/>
      <c r="D265" s="525"/>
      <c r="E265" s="525"/>
      <c r="F265" s="525"/>
      <c r="G265" s="525"/>
      <c r="H265" s="525"/>
      <c r="I265" s="525"/>
      <c r="J265" s="525"/>
      <c r="K265" s="525"/>
      <c r="L265" s="525"/>
      <c r="M265" s="525"/>
      <c r="N265" s="525"/>
      <c r="O265" s="535"/>
      <c r="P265" s="525"/>
      <c r="Q265" s="525"/>
      <c r="R265" s="525"/>
      <c r="S265" s="525"/>
      <c r="T265" s="525"/>
      <c r="U265" s="525"/>
      <c r="V265" s="525"/>
      <c r="W265" s="525"/>
      <c r="X265" s="525"/>
      <c r="Y265" s="525"/>
      <c r="Z265" s="525"/>
    </row>
    <row r="266" ht="12.0" customHeight="1">
      <c r="A266" s="525"/>
      <c r="B266" s="525"/>
      <c r="C266" s="525"/>
      <c r="D266" s="525"/>
      <c r="E266" s="525"/>
      <c r="F266" s="525"/>
      <c r="G266" s="525"/>
      <c r="H266" s="525"/>
      <c r="I266" s="525"/>
      <c r="J266" s="525"/>
      <c r="K266" s="525"/>
      <c r="L266" s="525"/>
      <c r="M266" s="525"/>
      <c r="N266" s="525"/>
      <c r="O266" s="535"/>
      <c r="P266" s="525"/>
      <c r="Q266" s="525"/>
      <c r="R266" s="525"/>
      <c r="S266" s="525"/>
      <c r="T266" s="525"/>
      <c r="U266" s="525"/>
      <c r="V266" s="525"/>
      <c r="W266" s="525"/>
      <c r="X266" s="525"/>
      <c r="Y266" s="525"/>
      <c r="Z266" s="525"/>
    </row>
    <row r="267" ht="12.0" customHeight="1">
      <c r="A267" s="525"/>
      <c r="B267" s="525"/>
      <c r="C267" s="525"/>
      <c r="D267" s="525"/>
      <c r="E267" s="525"/>
      <c r="F267" s="525"/>
      <c r="G267" s="525"/>
      <c r="H267" s="525"/>
      <c r="I267" s="525"/>
      <c r="J267" s="525"/>
      <c r="K267" s="525"/>
      <c r="L267" s="525"/>
      <c r="M267" s="525"/>
      <c r="N267" s="525"/>
      <c r="O267" s="535"/>
      <c r="P267" s="525"/>
      <c r="Q267" s="525"/>
      <c r="R267" s="525"/>
      <c r="S267" s="525"/>
      <c r="T267" s="525"/>
      <c r="U267" s="525"/>
      <c r="V267" s="525"/>
      <c r="W267" s="525"/>
      <c r="X267" s="525"/>
      <c r="Y267" s="525"/>
      <c r="Z267" s="525"/>
    </row>
    <row r="268" ht="12.0" customHeight="1">
      <c r="A268" s="525"/>
      <c r="B268" s="525"/>
      <c r="C268" s="525"/>
      <c r="D268" s="525"/>
      <c r="E268" s="525"/>
      <c r="F268" s="525"/>
      <c r="G268" s="525"/>
      <c r="H268" s="525"/>
      <c r="I268" s="525"/>
      <c r="J268" s="525"/>
      <c r="K268" s="525"/>
      <c r="L268" s="525"/>
      <c r="M268" s="525"/>
      <c r="N268" s="525"/>
      <c r="O268" s="535"/>
      <c r="P268" s="525"/>
      <c r="Q268" s="525"/>
      <c r="R268" s="525"/>
      <c r="S268" s="525"/>
      <c r="T268" s="525"/>
      <c r="U268" s="525"/>
      <c r="V268" s="525"/>
      <c r="W268" s="525"/>
      <c r="X268" s="525"/>
      <c r="Y268" s="525"/>
      <c r="Z268" s="525"/>
    </row>
    <row r="269" ht="12.0" customHeight="1">
      <c r="A269" s="525"/>
      <c r="B269" s="525"/>
      <c r="C269" s="525"/>
      <c r="D269" s="525"/>
      <c r="E269" s="525"/>
      <c r="F269" s="525"/>
      <c r="G269" s="525"/>
      <c r="H269" s="525"/>
      <c r="I269" s="525"/>
      <c r="J269" s="525"/>
      <c r="K269" s="525"/>
      <c r="L269" s="525"/>
      <c r="M269" s="525"/>
      <c r="N269" s="525"/>
      <c r="O269" s="535"/>
      <c r="P269" s="525"/>
      <c r="Q269" s="525"/>
      <c r="R269" s="525"/>
      <c r="S269" s="525"/>
      <c r="T269" s="525"/>
      <c r="U269" s="525"/>
      <c r="V269" s="525"/>
      <c r="W269" s="525"/>
      <c r="X269" s="525"/>
      <c r="Y269" s="525"/>
      <c r="Z269" s="525"/>
    </row>
    <row r="270" ht="12.0" customHeight="1">
      <c r="A270" s="525"/>
      <c r="B270" s="525"/>
      <c r="C270" s="525"/>
      <c r="D270" s="525"/>
      <c r="E270" s="525"/>
      <c r="F270" s="525"/>
      <c r="G270" s="525"/>
      <c r="H270" s="525"/>
      <c r="I270" s="525"/>
      <c r="J270" s="525"/>
      <c r="K270" s="525"/>
      <c r="L270" s="525"/>
      <c r="M270" s="525"/>
      <c r="N270" s="525"/>
      <c r="O270" s="535"/>
      <c r="P270" s="525"/>
      <c r="Q270" s="525"/>
      <c r="R270" s="525"/>
      <c r="S270" s="525"/>
      <c r="T270" s="525"/>
      <c r="U270" s="525"/>
      <c r="V270" s="525"/>
      <c r="W270" s="525"/>
      <c r="X270" s="525"/>
      <c r="Y270" s="525"/>
      <c r="Z270" s="525"/>
    </row>
    <row r="271" ht="12.0" customHeight="1">
      <c r="A271" s="525"/>
      <c r="B271" s="525"/>
      <c r="C271" s="525"/>
      <c r="D271" s="525"/>
      <c r="E271" s="525"/>
      <c r="F271" s="525"/>
      <c r="G271" s="525"/>
      <c r="H271" s="525"/>
      <c r="I271" s="525"/>
      <c r="J271" s="525"/>
      <c r="K271" s="525"/>
      <c r="L271" s="525"/>
      <c r="M271" s="525"/>
      <c r="N271" s="525"/>
      <c r="O271" s="535"/>
      <c r="P271" s="525"/>
      <c r="Q271" s="525"/>
      <c r="R271" s="525"/>
      <c r="S271" s="525"/>
      <c r="T271" s="525"/>
      <c r="U271" s="525"/>
      <c r="V271" s="525"/>
      <c r="W271" s="525"/>
      <c r="X271" s="525"/>
      <c r="Y271" s="525"/>
      <c r="Z271" s="525"/>
    </row>
    <row r="272" ht="12.0" customHeight="1">
      <c r="A272" s="525"/>
      <c r="B272" s="525"/>
      <c r="C272" s="525"/>
      <c r="D272" s="525"/>
      <c r="E272" s="525"/>
      <c r="F272" s="525"/>
      <c r="G272" s="525"/>
      <c r="H272" s="525"/>
      <c r="I272" s="525"/>
      <c r="J272" s="525"/>
      <c r="K272" s="525"/>
      <c r="L272" s="525"/>
      <c r="M272" s="525"/>
      <c r="N272" s="525"/>
      <c r="O272" s="535"/>
      <c r="P272" s="525"/>
      <c r="Q272" s="525"/>
      <c r="R272" s="525"/>
      <c r="S272" s="525"/>
      <c r="T272" s="525"/>
      <c r="U272" s="525"/>
      <c r="V272" s="525"/>
      <c r="W272" s="525"/>
      <c r="X272" s="525"/>
      <c r="Y272" s="525"/>
      <c r="Z272" s="525"/>
    </row>
    <row r="273" ht="12.0" customHeight="1">
      <c r="A273" s="525"/>
      <c r="B273" s="525"/>
      <c r="C273" s="525"/>
      <c r="D273" s="525"/>
      <c r="E273" s="525"/>
      <c r="F273" s="525"/>
      <c r="G273" s="525"/>
      <c r="H273" s="525"/>
      <c r="I273" s="525"/>
      <c r="J273" s="525"/>
      <c r="K273" s="525"/>
      <c r="L273" s="525"/>
      <c r="M273" s="525"/>
      <c r="N273" s="525"/>
      <c r="O273" s="535"/>
      <c r="P273" s="525"/>
      <c r="Q273" s="525"/>
      <c r="R273" s="525"/>
      <c r="S273" s="525"/>
      <c r="T273" s="525"/>
      <c r="U273" s="525"/>
      <c r="V273" s="525"/>
      <c r="W273" s="525"/>
      <c r="X273" s="525"/>
      <c r="Y273" s="525"/>
      <c r="Z273" s="525"/>
    </row>
    <row r="274" ht="12.0" customHeight="1">
      <c r="A274" s="525"/>
      <c r="B274" s="525"/>
      <c r="C274" s="525"/>
      <c r="D274" s="525"/>
      <c r="E274" s="525"/>
      <c r="F274" s="525"/>
      <c r="G274" s="525"/>
      <c r="H274" s="525"/>
      <c r="I274" s="525"/>
      <c r="J274" s="525"/>
      <c r="K274" s="525"/>
      <c r="L274" s="525"/>
      <c r="M274" s="525"/>
      <c r="N274" s="525"/>
      <c r="O274" s="535"/>
      <c r="P274" s="525"/>
      <c r="Q274" s="525"/>
      <c r="R274" s="525"/>
      <c r="S274" s="525"/>
      <c r="T274" s="525"/>
      <c r="U274" s="525"/>
      <c r="V274" s="525"/>
      <c r="W274" s="525"/>
      <c r="X274" s="525"/>
      <c r="Y274" s="525"/>
      <c r="Z274" s="525"/>
    </row>
    <row r="275" ht="12.0" customHeight="1">
      <c r="A275" s="525"/>
      <c r="B275" s="525"/>
      <c r="C275" s="525"/>
      <c r="D275" s="525"/>
      <c r="E275" s="525"/>
      <c r="F275" s="525"/>
      <c r="G275" s="525"/>
      <c r="H275" s="525"/>
      <c r="I275" s="525"/>
      <c r="J275" s="525"/>
      <c r="K275" s="525"/>
      <c r="L275" s="525"/>
      <c r="M275" s="525"/>
      <c r="N275" s="525"/>
      <c r="O275" s="535"/>
      <c r="P275" s="525"/>
      <c r="Q275" s="525"/>
      <c r="R275" s="525"/>
      <c r="S275" s="525"/>
      <c r="T275" s="525"/>
      <c r="U275" s="525"/>
      <c r="V275" s="525"/>
      <c r="W275" s="525"/>
      <c r="X275" s="525"/>
      <c r="Y275" s="525"/>
      <c r="Z275" s="525"/>
    </row>
    <row r="276" ht="12.0" customHeight="1">
      <c r="A276" s="525"/>
      <c r="B276" s="525"/>
      <c r="C276" s="525"/>
      <c r="D276" s="525"/>
      <c r="E276" s="525"/>
      <c r="F276" s="525"/>
      <c r="G276" s="525"/>
      <c r="H276" s="525"/>
      <c r="I276" s="525"/>
      <c r="J276" s="525"/>
      <c r="K276" s="525"/>
      <c r="L276" s="525"/>
      <c r="M276" s="525"/>
      <c r="N276" s="525"/>
      <c r="O276" s="535"/>
      <c r="P276" s="525"/>
      <c r="Q276" s="525"/>
      <c r="R276" s="525"/>
      <c r="S276" s="525"/>
      <c r="T276" s="525"/>
      <c r="U276" s="525"/>
      <c r="V276" s="525"/>
      <c r="W276" s="525"/>
      <c r="X276" s="525"/>
      <c r="Y276" s="525"/>
      <c r="Z276" s="525"/>
    </row>
    <row r="277" ht="12.0" customHeight="1">
      <c r="A277" s="525"/>
      <c r="B277" s="525"/>
      <c r="C277" s="525"/>
      <c r="D277" s="525"/>
      <c r="E277" s="525"/>
      <c r="F277" s="525"/>
      <c r="G277" s="525"/>
      <c r="H277" s="525"/>
      <c r="I277" s="525"/>
      <c r="J277" s="525"/>
      <c r="K277" s="525"/>
      <c r="L277" s="525"/>
      <c r="M277" s="525"/>
      <c r="N277" s="525"/>
      <c r="O277" s="535"/>
      <c r="P277" s="525"/>
      <c r="Q277" s="525"/>
      <c r="R277" s="525"/>
      <c r="S277" s="525"/>
      <c r="T277" s="525"/>
      <c r="U277" s="525"/>
      <c r="V277" s="525"/>
      <c r="W277" s="525"/>
      <c r="X277" s="525"/>
      <c r="Y277" s="525"/>
      <c r="Z277" s="525"/>
    </row>
    <row r="278" ht="12.0" customHeight="1">
      <c r="A278" s="525"/>
      <c r="B278" s="525"/>
      <c r="C278" s="525"/>
      <c r="D278" s="525"/>
      <c r="E278" s="525"/>
      <c r="F278" s="525"/>
      <c r="G278" s="525"/>
      <c r="H278" s="525"/>
      <c r="I278" s="525"/>
      <c r="J278" s="525"/>
      <c r="K278" s="525"/>
      <c r="L278" s="525"/>
      <c r="M278" s="525"/>
      <c r="N278" s="525"/>
      <c r="O278" s="535"/>
      <c r="P278" s="525"/>
      <c r="Q278" s="525"/>
      <c r="R278" s="525"/>
      <c r="S278" s="525"/>
      <c r="T278" s="525"/>
      <c r="U278" s="525"/>
      <c r="V278" s="525"/>
      <c r="W278" s="525"/>
      <c r="X278" s="525"/>
      <c r="Y278" s="525"/>
      <c r="Z278" s="525"/>
    </row>
    <row r="279" ht="12.0" customHeight="1">
      <c r="A279" s="525"/>
      <c r="B279" s="525"/>
      <c r="C279" s="525"/>
      <c r="D279" s="525"/>
      <c r="E279" s="525"/>
      <c r="F279" s="525"/>
      <c r="G279" s="525"/>
      <c r="H279" s="525"/>
      <c r="I279" s="525"/>
      <c r="J279" s="525"/>
      <c r="K279" s="525"/>
      <c r="L279" s="525"/>
      <c r="M279" s="525"/>
      <c r="N279" s="525"/>
      <c r="O279" s="535"/>
      <c r="P279" s="525"/>
      <c r="Q279" s="525"/>
      <c r="R279" s="525"/>
      <c r="S279" s="525"/>
      <c r="T279" s="525"/>
      <c r="U279" s="525"/>
      <c r="V279" s="525"/>
      <c r="W279" s="525"/>
      <c r="X279" s="525"/>
      <c r="Y279" s="525"/>
      <c r="Z279" s="525"/>
    </row>
    <row r="280" ht="12.0" customHeight="1">
      <c r="A280" s="525"/>
      <c r="B280" s="525"/>
      <c r="C280" s="525"/>
      <c r="D280" s="525"/>
      <c r="E280" s="525"/>
      <c r="F280" s="525"/>
      <c r="G280" s="525"/>
      <c r="H280" s="525"/>
      <c r="I280" s="525"/>
      <c r="J280" s="525"/>
      <c r="K280" s="525"/>
      <c r="L280" s="525"/>
      <c r="M280" s="525"/>
      <c r="N280" s="525"/>
      <c r="O280" s="535"/>
      <c r="P280" s="525"/>
      <c r="Q280" s="525"/>
      <c r="R280" s="525"/>
      <c r="S280" s="525"/>
      <c r="T280" s="525"/>
      <c r="U280" s="525"/>
      <c r="V280" s="525"/>
      <c r="W280" s="525"/>
      <c r="X280" s="525"/>
      <c r="Y280" s="525"/>
      <c r="Z280" s="525"/>
    </row>
    <row r="281" ht="12.0" customHeight="1">
      <c r="A281" s="525"/>
      <c r="B281" s="525"/>
      <c r="C281" s="525"/>
      <c r="D281" s="525"/>
      <c r="E281" s="525"/>
      <c r="F281" s="525"/>
      <c r="G281" s="525"/>
      <c r="H281" s="525"/>
      <c r="I281" s="525"/>
      <c r="J281" s="525"/>
      <c r="K281" s="525"/>
      <c r="L281" s="525"/>
      <c r="M281" s="525"/>
      <c r="N281" s="525"/>
      <c r="O281" s="535"/>
      <c r="P281" s="525"/>
      <c r="Q281" s="525"/>
      <c r="R281" s="525"/>
      <c r="S281" s="525"/>
      <c r="T281" s="525"/>
      <c r="U281" s="525"/>
      <c r="V281" s="525"/>
      <c r="W281" s="525"/>
      <c r="X281" s="525"/>
      <c r="Y281" s="525"/>
      <c r="Z281" s="525"/>
    </row>
    <row r="282" ht="12.0" customHeight="1">
      <c r="A282" s="525"/>
      <c r="B282" s="525"/>
      <c r="C282" s="525"/>
      <c r="D282" s="525"/>
      <c r="E282" s="525"/>
      <c r="F282" s="525"/>
      <c r="G282" s="525"/>
      <c r="H282" s="525"/>
      <c r="I282" s="525"/>
      <c r="J282" s="525"/>
      <c r="K282" s="525"/>
      <c r="L282" s="525"/>
      <c r="M282" s="525"/>
      <c r="N282" s="525"/>
      <c r="O282" s="535"/>
      <c r="P282" s="525"/>
      <c r="Q282" s="525"/>
      <c r="R282" s="525"/>
      <c r="S282" s="525"/>
      <c r="T282" s="525"/>
      <c r="U282" s="525"/>
      <c r="V282" s="525"/>
      <c r="W282" s="525"/>
      <c r="X282" s="525"/>
      <c r="Y282" s="525"/>
      <c r="Z282" s="525"/>
    </row>
    <row r="283" ht="12.0" customHeight="1">
      <c r="A283" s="525"/>
      <c r="B283" s="525"/>
      <c r="C283" s="525"/>
      <c r="D283" s="525"/>
      <c r="E283" s="525"/>
      <c r="F283" s="525"/>
      <c r="G283" s="525"/>
      <c r="H283" s="525"/>
      <c r="I283" s="525"/>
      <c r="J283" s="525"/>
      <c r="K283" s="525"/>
      <c r="L283" s="525"/>
      <c r="M283" s="525"/>
      <c r="N283" s="525"/>
      <c r="O283" s="535"/>
      <c r="P283" s="525"/>
      <c r="Q283" s="525"/>
      <c r="R283" s="525"/>
      <c r="S283" s="525"/>
      <c r="T283" s="525"/>
      <c r="U283" s="525"/>
      <c r="V283" s="525"/>
      <c r="W283" s="525"/>
      <c r="X283" s="525"/>
      <c r="Y283" s="525"/>
      <c r="Z283" s="525"/>
    </row>
    <row r="284" ht="12.0" customHeight="1">
      <c r="A284" s="525"/>
      <c r="B284" s="525"/>
      <c r="C284" s="525"/>
      <c r="D284" s="525"/>
      <c r="E284" s="525"/>
      <c r="F284" s="525"/>
      <c r="G284" s="525"/>
      <c r="H284" s="525"/>
      <c r="I284" s="525"/>
      <c r="J284" s="525"/>
      <c r="K284" s="525"/>
      <c r="L284" s="525"/>
      <c r="M284" s="525"/>
      <c r="N284" s="525"/>
      <c r="O284" s="535"/>
      <c r="P284" s="525"/>
      <c r="Q284" s="525"/>
      <c r="R284" s="525"/>
      <c r="S284" s="525"/>
      <c r="T284" s="525"/>
      <c r="U284" s="525"/>
      <c r="V284" s="525"/>
      <c r="W284" s="525"/>
      <c r="X284" s="525"/>
      <c r="Y284" s="525"/>
      <c r="Z284" s="525"/>
    </row>
    <row r="285" ht="12.0" customHeight="1">
      <c r="A285" s="525"/>
      <c r="B285" s="525"/>
      <c r="C285" s="525"/>
      <c r="D285" s="525"/>
      <c r="E285" s="525"/>
      <c r="F285" s="525"/>
      <c r="G285" s="525"/>
      <c r="H285" s="525"/>
      <c r="I285" s="525"/>
      <c r="J285" s="525"/>
      <c r="K285" s="525"/>
      <c r="L285" s="525"/>
      <c r="M285" s="525"/>
      <c r="N285" s="525"/>
      <c r="O285" s="535"/>
      <c r="P285" s="525"/>
      <c r="Q285" s="525"/>
      <c r="R285" s="525"/>
      <c r="S285" s="525"/>
      <c r="T285" s="525"/>
      <c r="U285" s="525"/>
      <c r="V285" s="525"/>
      <c r="W285" s="525"/>
      <c r="X285" s="525"/>
      <c r="Y285" s="525"/>
      <c r="Z285" s="525"/>
    </row>
    <row r="286" ht="12.0" customHeight="1">
      <c r="A286" s="525"/>
      <c r="B286" s="525"/>
      <c r="C286" s="525"/>
      <c r="D286" s="525"/>
      <c r="E286" s="525"/>
      <c r="F286" s="525"/>
      <c r="G286" s="525"/>
      <c r="H286" s="525"/>
      <c r="I286" s="525"/>
      <c r="J286" s="525"/>
      <c r="K286" s="525"/>
      <c r="L286" s="525"/>
      <c r="M286" s="525"/>
      <c r="N286" s="525"/>
      <c r="O286" s="535"/>
      <c r="P286" s="525"/>
      <c r="Q286" s="525"/>
      <c r="R286" s="525"/>
      <c r="S286" s="525"/>
      <c r="T286" s="525"/>
      <c r="U286" s="525"/>
      <c r="V286" s="525"/>
      <c r="W286" s="525"/>
      <c r="X286" s="525"/>
      <c r="Y286" s="525"/>
      <c r="Z286" s="525"/>
    </row>
    <row r="287" ht="12.0" customHeight="1">
      <c r="A287" s="525"/>
      <c r="B287" s="525"/>
      <c r="C287" s="525"/>
      <c r="D287" s="525"/>
      <c r="E287" s="525"/>
      <c r="F287" s="525"/>
      <c r="G287" s="525"/>
      <c r="H287" s="525"/>
      <c r="I287" s="525"/>
      <c r="J287" s="525"/>
      <c r="K287" s="525"/>
      <c r="L287" s="525"/>
      <c r="M287" s="525"/>
      <c r="N287" s="525"/>
      <c r="O287" s="535"/>
      <c r="P287" s="525"/>
      <c r="Q287" s="525"/>
      <c r="R287" s="525"/>
      <c r="S287" s="525"/>
      <c r="T287" s="525"/>
      <c r="U287" s="525"/>
      <c r="V287" s="525"/>
      <c r="W287" s="525"/>
      <c r="X287" s="525"/>
      <c r="Y287" s="525"/>
      <c r="Z287" s="525"/>
    </row>
    <row r="288" ht="12.0" customHeight="1">
      <c r="A288" s="525"/>
      <c r="B288" s="525"/>
      <c r="C288" s="525"/>
      <c r="D288" s="525"/>
      <c r="E288" s="525"/>
      <c r="F288" s="525"/>
      <c r="G288" s="525"/>
      <c r="H288" s="525"/>
      <c r="I288" s="525"/>
      <c r="J288" s="525"/>
      <c r="K288" s="525"/>
      <c r="L288" s="525"/>
      <c r="M288" s="525"/>
      <c r="N288" s="525"/>
      <c r="O288" s="535"/>
      <c r="P288" s="525"/>
      <c r="Q288" s="525"/>
      <c r="R288" s="525"/>
      <c r="S288" s="525"/>
      <c r="T288" s="525"/>
      <c r="U288" s="525"/>
      <c r="V288" s="525"/>
      <c r="W288" s="525"/>
      <c r="X288" s="525"/>
      <c r="Y288" s="525"/>
      <c r="Z288" s="525"/>
    </row>
    <row r="289" ht="12.0" customHeight="1">
      <c r="A289" s="525"/>
      <c r="B289" s="525"/>
      <c r="C289" s="525"/>
      <c r="D289" s="525"/>
      <c r="E289" s="525"/>
      <c r="F289" s="525"/>
      <c r="G289" s="525"/>
      <c r="H289" s="525"/>
      <c r="I289" s="525"/>
      <c r="J289" s="525"/>
      <c r="K289" s="525"/>
      <c r="L289" s="525"/>
      <c r="M289" s="525"/>
      <c r="N289" s="525"/>
      <c r="O289" s="535"/>
      <c r="P289" s="525"/>
      <c r="Q289" s="525"/>
      <c r="R289" s="525"/>
      <c r="S289" s="525"/>
      <c r="T289" s="525"/>
      <c r="U289" s="525"/>
      <c r="V289" s="525"/>
      <c r="W289" s="525"/>
      <c r="X289" s="525"/>
      <c r="Y289" s="525"/>
      <c r="Z289" s="525"/>
    </row>
    <row r="290" ht="12.0" customHeight="1">
      <c r="A290" s="525"/>
      <c r="B290" s="525"/>
      <c r="C290" s="525"/>
      <c r="D290" s="525"/>
      <c r="E290" s="525"/>
      <c r="F290" s="525"/>
      <c r="G290" s="525"/>
      <c r="H290" s="525"/>
      <c r="I290" s="525"/>
      <c r="J290" s="525"/>
      <c r="K290" s="525"/>
      <c r="L290" s="525"/>
      <c r="M290" s="525"/>
      <c r="N290" s="525"/>
      <c r="O290" s="535"/>
      <c r="P290" s="525"/>
      <c r="Q290" s="525"/>
      <c r="R290" s="525"/>
      <c r="S290" s="525"/>
      <c r="T290" s="525"/>
      <c r="U290" s="525"/>
      <c r="V290" s="525"/>
      <c r="W290" s="525"/>
      <c r="X290" s="525"/>
      <c r="Y290" s="525"/>
      <c r="Z290" s="525"/>
    </row>
    <row r="291" ht="12.0" customHeight="1">
      <c r="A291" s="525"/>
      <c r="B291" s="525"/>
      <c r="C291" s="525"/>
      <c r="D291" s="525"/>
      <c r="E291" s="525"/>
      <c r="F291" s="525"/>
      <c r="G291" s="525"/>
      <c r="H291" s="525"/>
      <c r="I291" s="525"/>
      <c r="J291" s="525"/>
      <c r="K291" s="525"/>
      <c r="L291" s="525"/>
      <c r="M291" s="525"/>
      <c r="N291" s="525"/>
      <c r="O291" s="535"/>
      <c r="P291" s="525"/>
      <c r="Q291" s="525"/>
      <c r="R291" s="525"/>
      <c r="S291" s="525"/>
      <c r="T291" s="525"/>
      <c r="U291" s="525"/>
      <c r="V291" s="525"/>
      <c r="W291" s="525"/>
      <c r="X291" s="525"/>
      <c r="Y291" s="525"/>
      <c r="Z291" s="525"/>
    </row>
    <row r="292" ht="12.0" customHeight="1">
      <c r="A292" s="525"/>
      <c r="B292" s="525"/>
      <c r="C292" s="525"/>
      <c r="D292" s="525"/>
      <c r="E292" s="525"/>
      <c r="F292" s="525"/>
      <c r="G292" s="525"/>
      <c r="H292" s="525"/>
      <c r="I292" s="525"/>
      <c r="J292" s="525"/>
      <c r="K292" s="525"/>
      <c r="L292" s="525"/>
      <c r="M292" s="525"/>
      <c r="N292" s="525"/>
      <c r="O292" s="535"/>
      <c r="P292" s="525"/>
      <c r="Q292" s="525"/>
      <c r="R292" s="525"/>
      <c r="S292" s="525"/>
      <c r="T292" s="525"/>
      <c r="U292" s="525"/>
      <c r="V292" s="525"/>
      <c r="W292" s="525"/>
      <c r="X292" s="525"/>
      <c r="Y292" s="525"/>
      <c r="Z292" s="525"/>
    </row>
    <row r="293" ht="12.0" customHeight="1">
      <c r="A293" s="525"/>
      <c r="B293" s="525"/>
      <c r="C293" s="525"/>
      <c r="D293" s="525"/>
      <c r="E293" s="525"/>
      <c r="F293" s="525"/>
      <c r="G293" s="525"/>
      <c r="H293" s="525"/>
      <c r="I293" s="525"/>
      <c r="J293" s="525"/>
      <c r="K293" s="525"/>
      <c r="L293" s="525"/>
      <c r="M293" s="525"/>
      <c r="N293" s="525"/>
      <c r="O293" s="535"/>
      <c r="P293" s="525"/>
      <c r="Q293" s="525"/>
      <c r="R293" s="525"/>
      <c r="S293" s="525"/>
      <c r="T293" s="525"/>
      <c r="U293" s="525"/>
      <c r="V293" s="525"/>
      <c r="W293" s="525"/>
      <c r="X293" s="525"/>
      <c r="Y293" s="525"/>
      <c r="Z293" s="525"/>
    </row>
    <row r="294" ht="12.0" customHeight="1">
      <c r="A294" s="525"/>
      <c r="B294" s="525"/>
      <c r="C294" s="525"/>
      <c r="D294" s="525"/>
      <c r="E294" s="525"/>
      <c r="F294" s="525"/>
      <c r="G294" s="525"/>
      <c r="H294" s="525"/>
      <c r="I294" s="525"/>
      <c r="J294" s="525"/>
      <c r="K294" s="525"/>
      <c r="L294" s="525"/>
      <c r="M294" s="525"/>
      <c r="N294" s="525"/>
      <c r="O294" s="535"/>
      <c r="P294" s="525"/>
      <c r="Q294" s="525"/>
      <c r="R294" s="525"/>
      <c r="S294" s="525"/>
      <c r="T294" s="525"/>
      <c r="U294" s="525"/>
      <c r="V294" s="525"/>
      <c r="W294" s="525"/>
      <c r="X294" s="525"/>
      <c r="Y294" s="525"/>
      <c r="Z294" s="525"/>
    </row>
    <row r="295" ht="12.0" customHeight="1">
      <c r="A295" s="525"/>
      <c r="B295" s="525"/>
      <c r="C295" s="525"/>
      <c r="D295" s="525"/>
      <c r="E295" s="525"/>
      <c r="F295" s="525"/>
      <c r="G295" s="525"/>
      <c r="H295" s="525"/>
      <c r="I295" s="525"/>
      <c r="J295" s="525"/>
      <c r="K295" s="525"/>
      <c r="L295" s="525"/>
      <c r="M295" s="525"/>
      <c r="N295" s="525"/>
      <c r="O295" s="535"/>
      <c r="P295" s="525"/>
      <c r="Q295" s="525"/>
      <c r="R295" s="525"/>
      <c r="S295" s="525"/>
      <c r="T295" s="525"/>
      <c r="U295" s="525"/>
      <c r="V295" s="525"/>
      <c r="W295" s="525"/>
      <c r="X295" s="525"/>
      <c r="Y295" s="525"/>
      <c r="Z295" s="525"/>
    </row>
    <row r="296" ht="12.0" customHeight="1">
      <c r="A296" s="525"/>
      <c r="B296" s="525"/>
      <c r="C296" s="525"/>
      <c r="D296" s="525"/>
      <c r="E296" s="525"/>
      <c r="F296" s="525"/>
      <c r="G296" s="525"/>
      <c r="H296" s="525"/>
      <c r="I296" s="525"/>
      <c r="J296" s="525"/>
      <c r="K296" s="525"/>
      <c r="L296" s="525"/>
      <c r="M296" s="525"/>
      <c r="N296" s="525"/>
      <c r="O296" s="535"/>
      <c r="P296" s="525"/>
      <c r="Q296" s="525"/>
      <c r="R296" s="525"/>
      <c r="S296" s="525"/>
      <c r="T296" s="525"/>
      <c r="U296" s="525"/>
      <c r="V296" s="525"/>
      <c r="W296" s="525"/>
      <c r="X296" s="525"/>
      <c r="Y296" s="525"/>
      <c r="Z296" s="525"/>
    </row>
    <row r="297" ht="12.0" customHeight="1">
      <c r="A297" s="525"/>
      <c r="B297" s="525"/>
      <c r="C297" s="525"/>
      <c r="D297" s="525"/>
      <c r="E297" s="525"/>
      <c r="F297" s="525"/>
      <c r="G297" s="525"/>
      <c r="H297" s="525"/>
      <c r="I297" s="525"/>
      <c r="J297" s="525"/>
      <c r="K297" s="525"/>
      <c r="L297" s="525"/>
      <c r="M297" s="525"/>
      <c r="N297" s="525"/>
      <c r="O297" s="535"/>
      <c r="P297" s="525"/>
      <c r="Q297" s="525"/>
      <c r="R297" s="525"/>
      <c r="S297" s="525"/>
      <c r="T297" s="525"/>
      <c r="U297" s="525"/>
      <c r="V297" s="525"/>
      <c r="W297" s="525"/>
      <c r="X297" s="525"/>
      <c r="Y297" s="525"/>
      <c r="Z297" s="525"/>
    </row>
    <row r="298" ht="12.0" customHeight="1">
      <c r="A298" s="525"/>
      <c r="B298" s="525"/>
      <c r="C298" s="525"/>
      <c r="D298" s="525"/>
      <c r="E298" s="525"/>
      <c r="F298" s="525"/>
      <c r="G298" s="525"/>
      <c r="H298" s="525"/>
      <c r="I298" s="525"/>
      <c r="J298" s="525"/>
      <c r="K298" s="525"/>
      <c r="L298" s="525"/>
      <c r="M298" s="525"/>
      <c r="N298" s="525"/>
      <c r="O298" s="535"/>
      <c r="P298" s="525"/>
      <c r="Q298" s="525"/>
      <c r="R298" s="525"/>
      <c r="S298" s="525"/>
      <c r="T298" s="525"/>
      <c r="U298" s="525"/>
      <c r="V298" s="525"/>
      <c r="W298" s="525"/>
      <c r="X298" s="525"/>
      <c r="Y298" s="525"/>
      <c r="Z298" s="525"/>
    </row>
    <row r="299" ht="12.0" customHeight="1">
      <c r="A299" s="525"/>
      <c r="B299" s="525"/>
      <c r="C299" s="525"/>
      <c r="D299" s="525"/>
      <c r="E299" s="525"/>
      <c r="F299" s="525"/>
      <c r="G299" s="525"/>
      <c r="H299" s="525"/>
      <c r="I299" s="525"/>
      <c r="J299" s="525"/>
      <c r="K299" s="525"/>
      <c r="L299" s="525"/>
      <c r="M299" s="525"/>
      <c r="N299" s="525"/>
      <c r="O299" s="535"/>
      <c r="P299" s="525"/>
      <c r="Q299" s="525"/>
      <c r="R299" s="525"/>
      <c r="S299" s="525"/>
      <c r="T299" s="525"/>
      <c r="U299" s="525"/>
      <c r="V299" s="525"/>
      <c r="W299" s="525"/>
      <c r="X299" s="525"/>
      <c r="Y299" s="525"/>
      <c r="Z299" s="525"/>
    </row>
    <row r="300" ht="12.0" customHeight="1">
      <c r="A300" s="525"/>
      <c r="B300" s="525"/>
      <c r="C300" s="525"/>
      <c r="D300" s="525"/>
      <c r="E300" s="525"/>
      <c r="F300" s="525"/>
      <c r="G300" s="525"/>
      <c r="H300" s="525"/>
      <c r="I300" s="525"/>
      <c r="J300" s="525"/>
      <c r="K300" s="525"/>
      <c r="L300" s="525"/>
      <c r="M300" s="525"/>
      <c r="N300" s="525"/>
      <c r="O300" s="535"/>
      <c r="P300" s="525"/>
      <c r="Q300" s="525"/>
      <c r="R300" s="525"/>
      <c r="S300" s="525"/>
      <c r="T300" s="525"/>
      <c r="U300" s="525"/>
      <c r="V300" s="525"/>
      <c r="W300" s="525"/>
      <c r="X300" s="525"/>
      <c r="Y300" s="525"/>
      <c r="Z300" s="525"/>
    </row>
    <row r="301" ht="12.0" customHeight="1">
      <c r="A301" s="525"/>
      <c r="B301" s="525"/>
      <c r="C301" s="525"/>
      <c r="D301" s="525"/>
      <c r="E301" s="525"/>
      <c r="F301" s="525"/>
      <c r="G301" s="525"/>
      <c r="H301" s="525"/>
      <c r="I301" s="525"/>
      <c r="J301" s="525"/>
      <c r="K301" s="525"/>
      <c r="L301" s="525"/>
      <c r="M301" s="525"/>
      <c r="N301" s="525"/>
      <c r="O301" s="535"/>
      <c r="P301" s="525"/>
      <c r="Q301" s="525"/>
      <c r="R301" s="525"/>
      <c r="S301" s="525"/>
      <c r="T301" s="525"/>
      <c r="U301" s="525"/>
      <c r="V301" s="525"/>
      <c r="W301" s="525"/>
      <c r="X301" s="525"/>
      <c r="Y301" s="525"/>
      <c r="Z301" s="525"/>
    </row>
    <row r="302" ht="12.0" customHeight="1">
      <c r="A302" s="525"/>
      <c r="B302" s="525"/>
      <c r="C302" s="525"/>
      <c r="D302" s="525"/>
      <c r="E302" s="525"/>
      <c r="F302" s="525"/>
      <c r="G302" s="525"/>
      <c r="H302" s="525"/>
      <c r="I302" s="525"/>
      <c r="J302" s="525"/>
      <c r="K302" s="525"/>
      <c r="L302" s="525"/>
      <c r="M302" s="525"/>
      <c r="N302" s="525"/>
      <c r="O302" s="535"/>
      <c r="P302" s="525"/>
      <c r="Q302" s="525"/>
      <c r="R302" s="525"/>
      <c r="S302" s="525"/>
      <c r="T302" s="525"/>
      <c r="U302" s="525"/>
      <c r="V302" s="525"/>
      <c r="W302" s="525"/>
      <c r="X302" s="525"/>
      <c r="Y302" s="525"/>
      <c r="Z302" s="525"/>
    </row>
    <row r="303" ht="12.0" customHeight="1">
      <c r="A303" s="525"/>
      <c r="B303" s="525"/>
      <c r="C303" s="525"/>
      <c r="D303" s="525"/>
      <c r="E303" s="525"/>
      <c r="F303" s="525"/>
      <c r="G303" s="525"/>
      <c r="H303" s="525"/>
      <c r="I303" s="525"/>
      <c r="J303" s="525"/>
      <c r="K303" s="525"/>
      <c r="L303" s="525"/>
      <c r="M303" s="525"/>
      <c r="N303" s="525"/>
      <c r="O303" s="535"/>
      <c r="P303" s="525"/>
      <c r="Q303" s="525"/>
      <c r="R303" s="525"/>
      <c r="S303" s="525"/>
      <c r="T303" s="525"/>
      <c r="U303" s="525"/>
      <c r="V303" s="525"/>
      <c r="W303" s="525"/>
      <c r="X303" s="525"/>
      <c r="Y303" s="525"/>
      <c r="Z303" s="525"/>
    </row>
    <row r="304" ht="12.0" customHeight="1">
      <c r="A304" s="525"/>
      <c r="B304" s="525"/>
      <c r="C304" s="525"/>
      <c r="D304" s="525"/>
      <c r="E304" s="525"/>
      <c r="F304" s="525"/>
      <c r="G304" s="525"/>
      <c r="H304" s="525"/>
      <c r="I304" s="525"/>
      <c r="J304" s="525"/>
      <c r="K304" s="525"/>
      <c r="L304" s="525"/>
      <c r="M304" s="525"/>
      <c r="N304" s="525"/>
      <c r="O304" s="535"/>
      <c r="P304" s="525"/>
      <c r="Q304" s="525"/>
      <c r="R304" s="525"/>
      <c r="S304" s="525"/>
      <c r="T304" s="525"/>
      <c r="U304" s="525"/>
      <c r="V304" s="525"/>
      <c r="W304" s="525"/>
      <c r="X304" s="525"/>
      <c r="Y304" s="525"/>
      <c r="Z304" s="525"/>
    </row>
    <row r="305" ht="12.0" customHeight="1">
      <c r="A305" s="525"/>
      <c r="B305" s="525"/>
      <c r="C305" s="525"/>
      <c r="D305" s="525"/>
      <c r="E305" s="525"/>
      <c r="F305" s="525"/>
      <c r="G305" s="525"/>
      <c r="H305" s="525"/>
      <c r="I305" s="525"/>
      <c r="J305" s="525"/>
      <c r="K305" s="525"/>
      <c r="L305" s="525"/>
      <c r="M305" s="525"/>
      <c r="N305" s="525"/>
      <c r="O305" s="535"/>
      <c r="P305" s="525"/>
      <c r="Q305" s="525"/>
      <c r="R305" s="525"/>
      <c r="S305" s="525"/>
      <c r="T305" s="525"/>
      <c r="U305" s="525"/>
      <c r="V305" s="525"/>
      <c r="W305" s="525"/>
      <c r="X305" s="525"/>
      <c r="Y305" s="525"/>
      <c r="Z305" s="525"/>
    </row>
    <row r="306" ht="12.0" customHeight="1">
      <c r="A306" s="525"/>
      <c r="B306" s="525"/>
      <c r="C306" s="525"/>
      <c r="D306" s="525"/>
      <c r="E306" s="525"/>
      <c r="F306" s="525"/>
      <c r="G306" s="525"/>
      <c r="H306" s="525"/>
      <c r="I306" s="525"/>
      <c r="J306" s="525"/>
      <c r="K306" s="525"/>
      <c r="L306" s="525"/>
      <c r="M306" s="525"/>
      <c r="N306" s="525"/>
      <c r="O306" s="535"/>
      <c r="P306" s="525"/>
      <c r="Q306" s="525"/>
      <c r="R306" s="525"/>
      <c r="S306" s="525"/>
      <c r="T306" s="525"/>
      <c r="U306" s="525"/>
      <c r="V306" s="525"/>
      <c r="W306" s="525"/>
      <c r="X306" s="525"/>
      <c r="Y306" s="525"/>
      <c r="Z306" s="525"/>
    </row>
    <row r="307" ht="12.0" customHeight="1">
      <c r="A307" s="525"/>
      <c r="B307" s="525"/>
      <c r="C307" s="525"/>
      <c r="D307" s="525"/>
      <c r="E307" s="525"/>
      <c r="F307" s="525"/>
      <c r="G307" s="525"/>
      <c r="H307" s="525"/>
      <c r="I307" s="525"/>
      <c r="J307" s="525"/>
      <c r="K307" s="525"/>
      <c r="L307" s="525"/>
      <c r="M307" s="525"/>
      <c r="N307" s="525"/>
      <c r="O307" s="535"/>
      <c r="P307" s="525"/>
      <c r="Q307" s="525"/>
      <c r="R307" s="525"/>
      <c r="S307" s="525"/>
      <c r="T307" s="525"/>
      <c r="U307" s="525"/>
      <c r="V307" s="525"/>
      <c r="W307" s="525"/>
      <c r="X307" s="525"/>
      <c r="Y307" s="525"/>
      <c r="Z307" s="525"/>
    </row>
    <row r="308" ht="12.0" customHeight="1">
      <c r="A308" s="525"/>
      <c r="B308" s="525"/>
      <c r="C308" s="525"/>
      <c r="D308" s="525"/>
      <c r="E308" s="525"/>
      <c r="F308" s="525"/>
      <c r="G308" s="525"/>
      <c r="H308" s="525"/>
      <c r="I308" s="525"/>
      <c r="J308" s="525"/>
      <c r="K308" s="525"/>
      <c r="L308" s="525"/>
      <c r="M308" s="525"/>
      <c r="N308" s="525"/>
      <c r="O308" s="535"/>
      <c r="P308" s="525"/>
      <c r="Q308" s="525"/>
      <c r="R308" s="525"/>
      <c r="S308" s="525"/>
      <c r="T308" s="525"/>
      <c r="U308" s="525"/>
      <c r="V308" s="525"/>
      <c r="W308" s="525"/>
      <c r="X308" s="525"/>
      <c r="Y308" s="525"/>
      <c r="Z308" s="525"/>
    </row>
    <row r="309" ht="12.0" customHeight="1">
      <c r="A309" s="525"/>
      <c r="B309" s="525"/>
      <c r="C309" s="525"/>
      <c r="D309" s="525"/>
      <c r="E309" s="525"/>
      <c r="F309" s="525"/>
      <c r="G309" s="525"/>
      <c r="H309" s="525"/>
      <c r="I309" s="525"/>
      <c r="J309" s="525"/>
      <c r="K309" s="525"/>
      <c r="L309" s="525"/>
      <c r="M309" s="525"/>
      <c r="N309" s="525"/>
      <c r="O309" s="535"/>
      <c r="P309" s="525"/>
      <c r="Q309" s="525"/>
      <c r="R309" s="525"/>
      <c r="S309" s="525"/>
      <c r="T309" s="525"/>
      <c r="U309" s="525"/>
      <c r="V309" s="525"/>
      <c r="W309" s="525"/>
      <c r="X309" s="525"/>
      <c r="Y309" s="525"/>
      <c r="Z309" s="525"/>
    </row>
    <row r="310" ht="12.0" customHeight="1">
      <c r="A310" s="525"/>
      <c r="B310" s="525"/>
      <c r="C310" s="525"/>
      <c r="D310" s="525"/>
      <c r="E310" s="525"/>
      <c r="F310" s="525"/>
      <c r="G310" s="525"/>
      <c r="H310" s="525"/>
      <c r="I310" s="525"/>
      <c r="J310" s="525"/>
      <c r="K310" s="525"/>
      <c r="L310" s="525"/>
      <c r="M310" s="525"/>
      <c r="N310" s="525"/>
      <c r="O310" s="535"/>
      <c r="P310" s="525"/>
      <c r="Q310" s="525"/>
      <c r="R310" s="525"/>
      <c r="S310" s="525"/>
      <c r="T310" s="525"/>
      <c r="U310" s="525"/>
      <c r="V310" s="525"/>
      <c r="W310" s="525"/>
      <c r="X310" s="525"/>
      <c r="Y310" s="525"/>
      <c r="Z310" s="525"/>
    </row>
    <row r="311" ht="12.0" customHeight="1">
      <c r="A311" s="525"/>
      <c r="B311" s="525"/>
      <c r="C311" s="525"/>
      <c r="D311" s="525"/>
      <c r="E311" s="525"/>
      <c r="F311" s="525"/>
      <c r="G311" s="525"/>
      <c r="H311" s="525"/>
      <c r="I311" s="525"/>
      <c r="J311" s="525"/>
      <c r="K311" s="525"/>
      <c r="L311" s="525"/>
      <c r="M311" s="525"/>
      <c r="N311" s="525"/>
      <c r="O311" s="535"/>
      <c r="P311" s="525"/>
      <c r="Q311" s="525"/>
      <c r="R311" s="525"/>
      <c r="S311" s="525"/>
      <c r="T311" s="525"/>
      <c r="U311" s="525"/>
      <c r="V311" s="525"/>
      <c r="W311" s="525"/>
      <c r="X311" s="525"/>
      <c r="Y311" s="525"/>
      <c r="Z311" s="525"/>
    </row>
    <row r="312" ht="12.0" customHeight="1">
      <c r="A312" s="525"/>
      <c r="B312" s="525"/>
      <c r="C312" s="525"/>
      <c r="D312" s="525"/>
      <c r="E312" s="525"/>
      <c r="F312" s="525"/>
      <c r="G312" s="525"/>
      <c r="H312" s="525"/>
      <c r="I312" s="525"/>
      <c r="J312" s="525"/>
      <c r="K312" s="525"/>
      <c r="L312" s="525"/>
      <c r="M312" s="525"/>
      <c r="N312" s="525"/>
      <c r="O312" s="535"/>
      <c r="P312" s="525"/>
      <c r="Q312" s="525"/>
      <c r="R312" s="525"/>
      <c r="S312" s="525"/>
      <c r="T312" s="525"/>
      <c r="U312" s="525"/>
      <c r="V312" s="525"/>
      <c r="W312" s="525"/>
      <c r="X312" s="525"/>
      <c r="Y312" s="525"/>
      <c r="Z312" s="525"/>
    </row>
    <row r="313" ht="12.0" customHeight="1">
      <c r="A313" s="525"/>
      <c r="B313" s="525"/>
      <c r="C313" s="525"/>
      <c r="D313" s="525"/>
      <c r="E313" s="525"/>
      <c r="F313" s="525"/>
      <c r="G313" s="525"/>
      <c r="H313" s="525"/>
      <c r="I313" s="525"/>
      <c r="J313" s="525"/>
      <c r="K313" s="525"/>
      <c r="L313" s="525"/>
      <c r="M313" s="525"/>
      <c r="N313" s="525"/>
      <c r="O313" s="535"/>
      <c r="P313" s="525"/>
      <c r="Q313" s="525"/>
      <c r="R313" s="525"/>
      <c r="S313" s="525"/>
      <c r="T313" s="525"/>
      <c r="U313" s="525"/>
      <c r="V313" s="525"/>
      <c r="W313" s="525"/>
      <c r="X313" s="525"/>
      <c r="Y313" s="525"/>
      <c r="Z313" s="525"/>
    </row>
    <row r="314" ht="12.0" customHeight="1">
      <c r="A314" s="525"/>
      <c r="B314" s="525"/>
      <c r="C314" s="525"/>
      <c r="D314" s="525"/>
      <c r="E314" s="525"/>
      <c r="F314" s="525"/>
      <c r="G314" s="525"/>
      <c r="H314" s="525"/>
      <c r="I314" s="525"/>
      <c r="J314" s="525"/>
      <c r="K314" s="525"/>
      <c r="L314" s="525"/>
      <c r="M314" s="525"/>
      <c r="N314" s="525"/>
      <c r="O314" s="535"/>
      <c r="P314" s="525"/>
      <c r="Q314" s="525"/>
      <c r="R314" s="525"/>
      <c r="S314" s="525"/>
      <c r="T314" s="525"/>
      <c r="U314" s="525"/>
      <c r="V314" s="525"/>
      <c r="W314" s="525"/>
      <c r="X314" s="525"/>
      <c r="Y314" s="525"/>
      <c r="Z314" s="525"/>
    </row>
    <row r="315" ht="12.0" customHeight="1">
      <c r="A315" s="525"/>
      <c r="B315" s="525"/>
      <c r="C315" s="525"/>
      <c r="D315" s="525"/>
      <c r="E315" s="525"/>
      <c r="F315" s="525"/>
      <c r="G315" s="525"/>
      <c r="H315" s="525"/>
      <c r="I315" s="525"/>
      <c r="J315" s="525"/>
      <c r="K315" s="525"/>
      <c r="L315" s="525"/>
      <c r="M315" s="525"/>
      <c r="N315" s="525"/>
      <c r="O315" s="535"/>
      <c r="P315" s="525"/>
      <c r="Q315" s="525"/>
      <c r="R315" s="525"/>
      <c r="S315" s="525"/>
      <c r="T315" s="525"/>
      <c r="U315" s="525"/>
      <c r="V315" s="525"/>
      <c r="W315" s="525"/>
      <c r="X315" s="525"/>
      <c r="Y315" s="525"/>
      <c r="Z315" s="525"/>
    </row>
    <row r="316" ht="12.0" customHeight="1">
      <c r="A316" s="525"/>
      <c r="B316" s="525"/>
      <c r="C316" s="525"/>
      <c r="D316" s="525"/>
      <c r="E316" s="525"/>
      <c r="F316" s="525"/>
      <c r="G316" s="525"/>
      <c r="H316" s="525"/>
      <c r="I316" s="525"/>
      <c r="J316" s="525"/>
      <c r="K316" s="525"/>
      <c r="L316" s="525"/>
      <c r="M316" s="525"/>
      <c r="N316" s="525"/>
      <c r="O316" s="535"/>
      <c r="P316" s="525"/>
      <c r="Q316" s="525"/>
      <c r="R316" s="525"/>
      <c r="S316" s="525"/>
      <c r="T316" s="525"/>
      <c r="U316" s="525"/>
      <c r="V316" s="525"/>
      <c r="W316" s="525"/>
      <c r="X316" s="525"/>
      <c r="Y316" s="525"/>
      <c r="Z316" s="525"/>
    </row>
    <row r="317" ht="12.0" customHeight="1">
      <c r="A317" s="525"/>
      <c r="B317" s="525"/>
      <c r="C317" s="525"/>
      <c r="D317" s="525"/>
      <c r="E317" s="525"/>
      <c r="F317" s="525"/>
      <c r="G317" s="525"/>
      <c r="H317" s="525"/>
      <c r="I317" s="525"/>
      <c r="J317" s="525"/>
      <c r="K317" s="525"/>
      <c r="L317" s="525"/>
      <c r="M317" s="525"/>
      <c r="N317" s="525"/>
      <c r="O317" s="535"/>
      <c r="P317" s="525"/>
      <c r="Q317" s="525"/>
      <c r="R317" s="525"/>
      <c r="S317" s="525"/>
      <c r="T317" s="525"/>
      <c r="U317" s="525"/>
      <c r="V317" s="525"/>
      <c r="W317" s="525"/>
      <c r="X317" s="525"/>
      <c r="Y317" s="525"/>
      <c r="Z317" s="525"/>
    </row>
    <row r="318" ht="12.0" customHeight="1">
      <c r="A318" s="525"/>
      <c r="B318" s="525"/>
      <c r="C318" s="525"/>
      <c r="D318" s="525"/>
      <c r="E318" s="525"/>
      <c r="F318" s="525"/>
      <c r="G318" s="525"/>
      <c r="H318" s="525"/>
      <c r="I318" s="525"/>
      <c r="J318" s="525"/>
      <c r="K318" s="525"/>
      <c r="L318" s="525"/>
      <c r="M318" s="525"/>
      <c r="N318" s="525"/>
      <c r="O318" s="535"/>
      <c r="P318" s="525"/>
      <c r="Q318" s="525"/>
      <c r="R318" s="525"/>
      <c r="S318" s="525"/>
      <c r="T318" s="525"/>
      <c r="U318" s="525"/>
      <c r="V318" s="525"/>
      <c r="W318" s="525"/>
      <c r="X318" s="525"/>
      <c r="Y318" s="525"/>
      <c r="Z318" s="525"/>
    </row>
    <row r="319" ht="12.0" customHeight="1">
      <c r="A319" s="525"/>
      <c r="B319" s="525"/>
      <c r="C319" s="525"/>
      <c r="D319" s="525"/>
      <c r="E319" s="525"/>
      <c r="F319" s="525"/>
      <c r="G319" s="525"/>
      <c r="H319" s="525"/>
      <c r="I319" s="525"/>
      <c r="J319" s="525"/>
      <c r="K319" s="525"/>
      <c r="L319" s="525"/>
      <c r="M319" s="525"/>
      <c r="N319" s="525"/>
      <c r="O319" s="535"/>
      <c r="P319" s="525"/>
      <c r="Q319" s="525"/>
      <c r="R319" s="525"/>
      <c r="S319" s="525"/>
      <c r="T319" s="525"/>
      <c r="U319" s="525"/>
      <c r="V319" s="525"/>
      <c r="W319" s="525"/>
      <c r="X319" s="525"/>
      <c r="Y319" s="525"/>
      <c r="Z319" s="525"/>
    </row>
    <row r="320" ht="12.0" customHeight="1">
      <c r="A320" s="525"/>
      <c r="B320" s="525"/>
      <c r="C320" s="525"/>
      <c r="D320" s="525"/>
      <c r="E320" s="525"/>
      <c r="F320" s="525"/>
      <c r="G320" s="525"/>
      <c r="H320" s="525"/>
      <c r="I320" s="525"/>
      <c r="J320" s="525"/>
      <c r="K320" s="525"/>
      <c r="L320" s="525"/>
      <c r="M320" s="525"/>
      <c r="N320" s="525"/>
      <c r="O320" s="535"/>
      <c r="P320" s="525"/>
      <c r="Q320" s="525"/>
      <c r="R320" s="525"/>
      <c r="S320" s="525"/>
      <c r="T320" s="525"/>
      <c r="U320" s="525"/>
      <c r="V320" s="525"/>
      <c r="W320" s="525"/>
      <c r="X320" s="525"/>
      <c r="Y320" s="525"/>
      <c r="Z320" s="525"/>
    </row>
    <row r="321" ht="12.0" customHeight="1">
      <c r="A321" s="525"/>
      <c r="B321" s="525"/>
      <c r="C321" s="525"/>
      <c r="D321" s="525"/>
      <c r="E321" s="525"/>
      <c r="F321" s="525"/>
      <c r="G321" s="525"/>
      <c r="H321" s="525"/>
      <c r="I321" s="525"/>
      <c r="J321" s="525"/>
      <c r="K321" s="525"/>
      <c r="L321" s="525"/>
      <c r="M321" s="525"/>
      <c r="N321" s="525"/>
      <c r="O321" s="535"/>
      <c r="P321" s="525"/>
      <c r="Q321" s="525"/>
      <c r="R321" s="525"/>
      <c r="S321" s="525"/>
      <c r="T321" s="525"/>
      <c r="U321" s="525"/>
      <c r="V321" s="525"/>
      <c r="W321" s="525"/>
      <c r="X321" s="525"/>
      <c r="Y321" s="525"/>
      <c r="Z321" s="525"/>
    </row>
    <row r="322" ht="12.0" customHeight="1">
      <c r="A322" s="525"/>
      <c r="B322" s="525"/>
      <c r="C322" s="525"/>
      <c r="D322" s="525"/>
      <c r="E322" s="525"/>
      <c r="F322" s="525"/>
      <c r="G322" s="525"/>
      <c r="H322" s="525"/>
      <c r="I322" s="525"/>
      <c r="J322" s="525"/>
      <c r="K322" s="525"/>
      <c r="L322" s="525"/>
      <c r="M322" s="525"/>
      <c r="N322" s="525"/>
      <c r="O322" s="535"/>
      <c r="P322" s="525"/>
      <c r="Q322" s="525"/>
      <c r="R322" s="525"/>
      <c r="S322" s="525"/>
      <c r="T322" s="525"/>
      <c r="U322" s="525"/>
      <c r="V322" s="525"/>
      <c r="W322" s="525"/>
      <c r="X322" s="525"/>
      <c r="Y322" s="525"/>
      <c r="Z322" s="525"/>
    </row>
    <row r="323" ht="12.0" customHeight="1">
      <c r="A323" s="525"/>
      <c r="B323" s="525"/>
      <c r="C323" s="525"/>
      <c r="D323" s="525"/>
      <c r="E323" s="525"/>
      <c r="F323" s="525"/>
      <c r="G323" s="525"/>
      <c r="H323" s="525"/>
      <c r="I323" s="525"/>
      <c r="J323" s="525"/>
      <c r="K323" s="525"/>
      <c r="L323" s="525"/>
      <c r="M323" s="525"/>
      <c r="N323" s="525"/>
      <c r="O323" s="535"/>
      <c r="P323" s="525"/>
      <c r="Q323" s="525"/>
      <c r="R323" s="525"/>
      <c r="S323" s="525"/>
      <c r="T323" s="525"/>
      <c r="U323" s="525"/>
      <c r="V323" s="525"/>
      <c r="W323" s="525"/>
      <c r="X323" s="525"/>
      <c r="Y323" s="525"/>
      <c r="Z323" s="525"/>
    </row>
    <row r="324" ht="12.0" customHeight="1">
      <c r="A324" s="525"/>
      <c r="B324" s="525"/>
      <c r="C324" s="525"/>
      <c r="D324" s="525"/>
      <c r="E324" s="525"/>
      <c r="F324" s="525"/>
      <c r="G324" s="525"/>
      <c r="H324" s="525"/>
      <c r="I324" s="525"/>
      <c r="J324" s="525"/>
      <c r="K324" s="525"/>
      <c r="L324" s="525"/>
      <c r="M324" s="525"/>
      <c r="N324" s="525"/>
      <c r="O324" s="535"/>
      <c r="P324" s="525"/>
      <c r="Q324" s="525"/>
      <c r="R324" s="525"/>
      <c r="S324" s="525"/>
      <c r="T324" s="525"/>
      <c r="U324" s="525"/>
      <c r="V324" s="525"/>
      <c r="W324" s="525"/>
      <c r="X324" s="525"/>
      <c r="Y324" s="525"/>
      <c r="Z324" s="525"/>
    </row>
    <row r="325" ht="12.0" customHeight="1">
      <c r="A325" s="525"/>
      <c r="B325" s="525"/>
      <c r="C325" s="525"/>
      <c r="D325" s="525"/>
      <c r="E325" s="525"/>
      <c r="F325" s="525"/>
      <c r="G325" s="525"/>
      <c r="H325" s="525"/>
      <c r="I325" s="525"/>
      <c r="J325" s="525"/>
      <c r="K325" s="525"/>
      <c r="L325" s="525"/>
      <c r="M325" s="525"/>
      <c r="N325" s="525"/>
      <c r="O325" s="535"/>
      <c r="P325" s="525"/>
      <c r="Q325" s="525"/>
      <c r="R325" s="525"/>
      <c r="S325" s="525"/>
      <c r="T325" s="525"/>
      <c r="U325" s="525"/>
      <c r="V325" s="525"/>
      <c r="W325" s="525"/>
      <c r="X325" s="525"/>
      <c r="Y325" s="525"/>
      <c r="Z325" s="525"/>
    </row>
    <row r="326" ht="12.0" customHeight="1">
      <c r="A326" s="525"/>
      <c r="B326" s="525"/>
      <c r="C326" s="525"/>
      <c r="D326" s="525"/>
      <c r="E326" s="525"/>
      <c r="F326" s="525"/>
      <c r="G326" s="525"/>
      <c r="H326" s="525"/>
      <c r="I326" s="525"/>
      <c r="J326" s="525"/>
      <c r="K326" s="525"/>
      <c r="L326" s="525"/>
      <c r="M326" s="525"/>
      <c r="N326" s="525"/>
      <c r="O326" s="535"/>
      <c r="P326" s="525"/>
      <c r="Q326" s="525"/>
      <c r="R326" s="525"/>
      <c r="S326" s="525"/>
      <c r="T326" s="525"/>
      <c r="U326" s="525"/>
      <c r="V326" s="525"/>
      <c r="W326" s="525"/>
      <c r="X326" s="525"/>
      <c r="Y326" s="525"/>
      <c r="Z326" s="525"/>
    </row>
    <row r="327" ht="12.0" customHeight="1">
      <c r="A327" s="525"/>
      <c r="B327" s="525"/>
      <c r="C327" s="525"/>
      <c r="D327" s="525"/>
      <c r="E327" s="525"/>
      <c r="F327" s="525"/>
      <c r="G327" s="525"/>
      <c r="H327" s="525"/>
      <c r="I327" s="525"/>
      <c r="J327" s="525"/>
      <c r="K327" s="525"/>
      <c r="L327" s="525"/>
      <c r="M327" s="525"/>
      <c r="N327" s="525"/>
      <c r="O327" s="535"/>
      <c r="P327" s="525"/>
      <c r="Q327" s="525"/>
      <c r="R327" s="525"/>
      <c r="S327" s="525"/>
      <c r="T327" s="525"/>
      <c r="U327" s="525"/>
      <c r="V327" s="525"/>
      <c r="W327" s="525"/>
      <c r="X327" s="525"/>
      <c r="Y327" s="525"/>
      <c r="Z327" s="525"/>
    </row>
    <row r="328" ht="12.0" customHeight="1">
      <c r="A328" s="525"/>
      <c r="B328" s="525"/>
      <c r="C328" s="525"/>
      <c r="D328" s="525"/>
      <c r="E328" s="525"/>
      <c r="F328" s="525"/>
      <c r="G328" s="525"/>
      <c r="H328" s="525"/>
      <c r="I328" s="525"/>
      <c r="J328" s="525"/>
      <c r="K328" s="525"/>
      <c r="L328" s="525"/>
      <c r="M328" s="525"/>
      <c r="N328" s="525"/>
      <c r="O328" s="535"/>
      <c r="P328" s="525"/>
      <c r="Q328" s="525"/>
      <c r="R328" s="525"/>
      <c r="S328" s="525"/>
      <c r="T328" s="525"/>
      <c r="U328" s="525"/>
      <c r="V328" s="525"/>
      <c r="W328" s="525"/>
      <c r="X328" s="525"/>
      <c r="Y328" s="525"/>
      <c r="Z328" s="525"/>
    </row>
    <row r="329" ht="12.0" customHeight="1">
      <c r="A329" s="525"/>
      <c r="B329" s="525"/>
      <c r="C329" s="525"/>
      <c r="D329" s="525"/>
      <c r="E329" s="525"/>
      <c r="F329" s="525"/>
      <c r="G329" s="525"/>
      <c r="H329" s="525"/>
      <c r="I329" s="525"/>
      <c r="J329" s="525"/>
      <c r="K329" s="525"/>
      <c r="L329" s="525"/>
      <c r="M329" s="525"/>
      <c r="N329" s="525"/>
      <c r="O329" s="535"/>
      <c r="P329" s="525"/>
      <c r="Q329" s="525"/>
      <c r="R329" s="525"/>
      <c r="S329" s="525"/>
      <c r="T329" s="525"/>
      <c r="U329" s="525"/>
      <c r="V329" s="525"/>
      <c r="W329" s="525"/>
      <c r="X329" s="525"/>
      <c r="Y329" s="525"/>
      <c r="Z329" s="525"/>
    </row>
    <row r="330" ht="12.0" customHeight="1">
      <c r="A330" s="525"/>
      <c r="B330" s="525"/>
      <c r="C330" s="525"/>
      <c r="D330" s="525"/>
      <c r="E330" s="525"/>
      <c r="F330" s="525"/>
      <c r="G330" s="525"/>
      <c r="H330" s="525"/>
      <c r="I330" s="525"/>
      <c r="J330" s="525"/>
      <c r="K330" s="525"/>
      <c r="L330" s="525"/>
      <c r="M330" s="525"/>
      <c r="N330" s="525"/>
      <c r="O330" s="535"/>
      <c r="P330" s="525"/>
      <c r="Q330" s="525"/>
      <c r="R330" s="525"/>
      <c r="S330" s="525"/>
      <c r="T330" s="525"/>
      <c r="U330" s="525"/>
      <c r="V330" s="525"/>
      <c r="W330" s="525"/>
      <c r="X330" s="525"/>
      <c r="Y330" s="525"/>
      <c r="Z330" s="525"/>
    </row>
    <row r="331" ht="12.0" customHeight="1">
      <c r="A331" s="525"/>
      <c r="B331" s="525"/>
      <c r="C331" s="525"/>
      <c r="D331" s="525"/>
      <c r="E331" s="525"/>
      <c r="F331" s="525"/>
      <c r="G331" s="525"/>
      <c r="H331" s="525"/>
      <c r="I331" s="525"/>
      <c r="J331" s="525"/>
      <c r="K331" s="525"/>
      <c r="L331" s="525"/>
      <c r="M331" s="525"/>
      <c r="N331" s="525"/>
      <c r="O331" s="535"/>
      <c r="P331" s="525"/>
      <c r="Q331" s="525"/>
      <c r="R331" s="525"/>
      <c r="S331" s="525"/>
      <c r="T331" s="525"/>
      <c r="U331" s="525"/>
      <c r="V331" s="525"/>
      <c r="W331" s="525"/>
      <c r="X331" s="525"/>
      <c r="Y331" s="525"/>
      <c r="Z331" s="525"/>
    </row>
    <row r="332" ht="12.0" customHeight="1">
      <c r="A332" s="525"/>
      <c r="B332" s="525"/>
      <c r="C332" s="525"/>
      <c r="D332" s="525"/>
      <c r="E332" s="525"/>
      <c r="F332" s="525"/>
      <c r="G332" s="525"/>
      <c r="H332" s="525"/>
      <c r="I332" s="525"/>
      <c r="J332" s="525"/>
      <c r="K332" s="525"/>
      <c r="L332" s="525"/>
      <c r="M332" s="525"/>
      <c r="N332" s="525"/>
      <c r="O332" s="535"/>
      <c r="P332" s="525"/>
      <c r="Q332" s="525"/>
      <c r="R332" s="525"/>
      <c r="S332" s="525"/>
      <c r="T332" s="525"/>
      <c r="U332" s="525"/>
      <c r="V332" s="525"/>
      <c r="W332" s="525"/>
      <c r="X332" s="525"/>
      <c r="Y332" s="525"/>
      <c r="Z332" s="525"/>
    </row>
    <row r="333" ht="12.0" customHeight="1">
      <c r="A333" s="525"/>
      <c r="B333" s="525"/>
      <c r="C333" s="525"/>
      <c r="D333" s="525"/>
      <c r="E333" s="525"/>
      <c r="F333" s="525"/>
      <c r="G333" s="525"/>
      <c r="H333" s="525"/>
      <c r="I333" s="525"/>
      <c r="J333" s="525"/>
      <c r="K333" s="525"/>
      <c r="L333" s="525"/>
      <c r="M333" s="525"/>
      <c r="N333" s="525"/>
      <c r="O333" s="535"/>
      <c r="P333" s="525"/>
      <c r="Q333" s="525"/>
      <c r="R333" s="525"/>
      <c r="S333" s="525"/>
      <c r="T333" s="525"/>
      <c r="U333" s="525"/>
      <c r="V333" s="525"/>
      <c r="W333" s="525"/>
      <c r="X333" s="525"/>
      <c r="Y333" s="525"/>
      <c r="Z333" s="525"/>
    </row>
    <row r="334" ht="12.0" customHeight="1">
      <c r="A334" s="525"/>
      <c r="B334" s="525"/>
      <c r="C334" s="525"/>
      <c r="D334" s="525"/>
      <c r="E334" s="525"/>
      <c r="F334" s="525"/>
      <c r="G334" s="525"/>
      <c r="H334" s="525"/>
      <c r="I334" s="525"/>
      <c r="J334" s="525"/>
      <c r="K334" s="525"/>
      <c r="L334" s="525"/>
      <c r="M334" s="525"/>
      <c r="N334" s="525"/>
      <c r="O334" s="535"/>
      <c r="P334" s="525"/>
      <c r="Q334" s="525"/>
      <c r="R334" s="525"/>
      <c r="S334" s="525"/>
      <c r="T334" s="525"/>
      <c r="U334" s="525"/>
      <c r="V334" s="525"/>
      <c r="W334" s="525"/>
      <c r="X334" s="525"/>
      <c r="Y334" s="525"/>
      <c r="Z334" s="525"/>
    </row>
    <row r="335" ht="12.0" customHeight="1">
      <c r="A335" s="525"/>
      <c r="B335" s="525"/>
      <c r="C335" s="525"/>
      <c r="D335" s="525"/>
      <c r="E335" s="525"/>
      <c r="F335" s="525"/>
      <c r="G335" s="525"/>
      <c r="H335" s="525"/>
      <c r="I335" s="525"/>
      <c r="J335" s="525"/>
      <c r="K335" s="525"/>
      <c r="L335" s="525"/>
      <c r="M335" s="525"/>
      <c r="N335" s="525"/>
      <c r="O335" s="535"/>
      <c r="P335" s="525"/>
      <c r="Q335" s="525"/>
      <c r="R335" s="525"/>
      <c r="S335" s="525"/>
      <c r="T335" s="525"/>
      <c r="U335" s="525"/>
      <c r="V335" s="525"/>
      <c r="W335" s="525"/>
      <c r="X335" s="525"/>
      <c r="Y335" s="525"/>
      <c r="Z335" s="525"/>
    </row>
    <row r="336" ht="12.0" customHeight="1">
      <c r="A336" s="525"/>
      <c r="B336" s="525"/>
      <c r="C336" s="525"/>
      <c r="D336" s="525"/>
      <c r="E336" s="525"/>
      <c r="F336" s="525"/>
      <c r="G336" s="525"/>
      <c r="H336" s="525"/>
      <c r="I336" s="525"/>
      <c r="J336" s="525"/>
      <c r="K336" s="525"/>
      <c r="L336" s="525"/>
      <c r="M336" s="525"/>
      <c r="N336" s="525"/>
      <c r="O336" s="535"/>
      <c r="P336" s="525"/>
      <c r="Q336" s="525"/>
      <c r="R336" s="525"/>
      <c r="S336" s="525"/>
      <c r="T336" s="525"/>
      <c r="U336" s="525"/>
      <c r="V336" s="525"/>
      <c r="W336" s="525"/>
      <c r="X336" s="525"/>
      <c r="Y336" s="525"/>
      <c r="Z336" s="525"/>
    </row>
    <row r="337" ht="12.0" customHeight="1">
      <c r="A337" s="525"/>
      <c r="B337" s="525"/>
      <c r="C337" s="525"/>
      <c r="D337" s="525"/>
      <c r="E337" s="525"/>
      <c r="F337" s="525"/>
      <c r="G337" s="525"/>
      <c r="H337" s="525"/>
      <c r="I337" s="525"/>
      <c r="J337" s="525"/>
      <c r="K337" s="525"/>
      <c r="L337" s="525"/>
      <c r="M337" s="525"/>
      <c r="N337" s="525"/>
      <c r="O337" s="535"/>
      <c r="P337" s="525"/>
      <c r="Q337" s="525"/>
      <c r="R337" s="525"/>
      <c r="S337" s="525"/>
      <c r="T337" s="525"/>
      <c r="U337" s="525"/>
      <c r="V337" s="525"/>
      <c r="W337" s="525"/>
      <c r="X337" s="525"/>
      <c r="Y337" s="525"/>
      <c r="Z337" s="525"/>
    </row>
    <row r="338" ht="12.0" customHeight="1">
      <c r="A338" s="525"/>
      <c r="B338" s="525"/>
      <c r="C338" s="525"/>
      <c r="D338" s="525"/>
      <c r="E338" s="525"/>
      <c r="F338" s="525"/>
      <c r="G338" s="525"/>
      <c r="H338" s="525"/>
      <c r="I338" s="525"/>
      <c r="J338" s="525"/>
      <c r="K338" s="525"/>
      <c r="L338" s="525"/>
      <c r="M338" s="525"/>
      <c r="N338" s="525"/>
      <c r="O338" s="535"/>
      <c r="P338" s="525"/>
      <c r="Q338" s="525"/>
      <c r="R338" s="525"/>
      <c r="S338" s="525"/>
      <c r="T338" s="525"/>
      <c r="U338" s="525"/>
      <c r="V338" s="525"/>
      <c r="W338" s="525"/>
      <c r="X338" s="525"/>
      <c r="Y338" s="525"/>
      <c r="Z338" s="525"/>
    </row>
    <row r="339" ht="12.0" customHeight="1">
      <c r="A339" s="525"/>
      <c r="B339" s="525"/>
      <c r="C339" s="525"/>
      <c r="D339" s="525"/>
      <c r="E339" s="525"/>
      <c r="F339" s="525"/>
      <c r="G339" s="525"/>
      <c r="H339" s="525"/>
      <c r="I339" s="525"/>
      <c r="J339" s="525"/>
      <c r="K339" s="525"/>
      <c r="L339" s="525"/>
      <c r="M339" s="525"/>
      <c r="N339" s="525"/>
      <c r="O339" s="535"/>
      <c r="P339" s="525"/>
      <c r="Q339" s="525"/>
      <c r="R339" s="525"/>
      <c r="S339" s="525"/>
      <c r="T339" s="525"/>
      <c r="U339" s="525"/>
      <c r="V339" s="525"/>
      <c r="W339" s="525"/>
      <c r="X339" s="525"/>
      <c r="Y339" s="525"/>
      <c r="Z339" s="525"/>
    </row>
    <row r="340" ht="12.0" customHeight="1">
      <c r="A340" s="525"/>
      <c r="B340" s="525"/>
      <c r="C340" s="525"/>
      <c r="D340" s="525"/>
      <c r="E340" s="525"/>
      <c r="F340" s="525"/>
      <c r="G340" s="525"/>
      <c r="H340" s="525"/>
      <c r="I340" s="525"/>
      <c r="J340" s="525"/>
      <c r="K340" s="525"/>
      <c r="L340" s="525"/>
      <c r="M340" s="525"/>
      <c r="N340" s="525"/>
      <c r="O340" s="535"/>
      <c r="P340" s="525"/>
      <c r="Q340" s="525"/>
      <c r="R340" s="525"/>
      <c r="S340" s="525"/>
      <c r="T340" s="525"/>
      <c r="U340" s="525"/>
      <c r="V340" s="525"/>
      <c r="W340" s="525"/>
      <c r="X340" s="525"/>
      <c r="Y340" s="525"/>
      <c r="Z340" s="525"/>
    </row>
    <row r="341" ht="12.0" customHeight="1">
      <c r="A341" s="525"/>
      <c r="B341" s="525"/>
      <c r="C341" s="525"/>
      <c r="D341" s="525"/>
      <c r="E341" s="525"/>
      <c r="F341" s="525"/>
      <c r="G341" s="525"/>
      <c r="H341" s="525"/>
      <c r="I341" s="525"/>
      <c r="J341" s="525"/>
      <c r="K341" s="525"/>
      <c r="L341" s="525"/>
      <c r="M341" s="525"/>
      <c r="N341" s="525"/>
      <c r="O341" s="535"/>
      <c r="P341" s="525"/>
      <c r="Q341" s="525"/>
      <c r="R341" s="525"/>
      <c r="S341" s="525"/>
      <c r="T341" s="525"/>
      <c r="U341" s="525"/>
      <c r="V341" s="525"/>
      <c r="W341" s="525"/>
      <c r="X341" s="525"/>
      <c r="Y341" s="525"/>
      <c r="Z341" s="525"/>
    </row>
    <row r="342" ht="12.0" customHeight="1">
      <c r="A342" s="525"/>
      <c r="B342" s="525"/>
      <c r="C342" s="525"/>
      <c r="D342" s="525"/>
      <c r="E342" s="525"/>
      <c r="F342" s="525"/>
      <c r="G342" s="525"/>
      <c r="H342" s="525"/>
      <c r="I342" s="525"/>
      <c r="J342" s="525"/>
      <c r="K342" s="525"/>
      <c r="L342" s="525"/>
      <c r="M342" s="525"/>
      <c r="N342" s="525"/>
      <c r="O342" s="535"/>
      <c r="P342" s="525"/>
      <c r="Q342" s="525"/>
      <c r="R342" s="525"/>
      <c r="S342" s="525"/>
      <c r="T342" s="525"/>
      <c r="U342" s="525"/>
      <c r="V342" s="525"/>
      <c r="W342" s="525"/>
      <c r="X342" s="525"/>
      <c r="Y342" s="525"/>
      <c r="Z342" s="525"/>
    </row>
    <row r="343" ht="12.0" customHeight="1">
      <c r="A343" s="525"/>
      <c r="B343" s="525"/>
      <c r="C343" s="525"/>
      <c r="D343" s="525"/>
      <c r="E343" s="525"/>
      <c r="F343" s="525"/>
      <c r="G343" s="525"/>
      <c r="H343" s="525"/>
      <c r="I343" s="525"/>
      <c r="J343" s="525"/>
      <c r="K343" s="525"/>
      <c r="L343" s="525"/>
      <c r="M343" s="525"/>
      <c r="N343" s="525"/>
      <c r="O343" s="535"/>
      <c r="P343" s="525"/>
      <c r="Q343" s="525"/>
      <c r="R343" s="525"/>
      <c r="S343" s="525"/>
      <c r="T343" s="525"/>
      <c r="U343" s="525"/>
      <c r="V343" s="525"/>
      <c r="W343" s="525"/>
      <c r="X343" s="525"/>
      <c r="Y343" s="525"/>
      <c r="Z343" s="525"/>
    </row>
    <row r="344" ht="12.0" customHeight="1">
      <c r="A344" s="525"/>
      <c r="B344" s="525"/>
      <c r="C344" s="525"/>
      <c r="D344" s="525"/>
      <c r="E344" s="525"/>
      <c r="F344" s="525"/>
      <c r="G344" s="525"/>
      <c r="H344" s="525"/>
      <c r="I344" s="525"/>
      <c r="J344" s="525"/>
      <c r="K344" s="525"/>
      <c r="L344" s="525"/>
      <c r="M344" s="525"/>
      <c r="N344" s="525"/>
      <c r="O344" s="535"/>
      <c r="P344" s="525"/>
      <c r="Q344" s="525"/>
      <c r="R344" s="525"/>
      <c r="S344" s="525"/>
      <c r="T344" s="525"/>
      <c r="U344" s="525"/>
      <c r="V344" s="525"/>
      <c r="W344" s="525"/>
      <c r="X344" s="525"/>
      <c r="Y344" s="525"/>
      <c r="Z344" s="525"/>
    </row>
    <row r="345" ht="12.0" customHeight="1">
      <c r="A345" s="525"/>
      <c r="B345" s="525"/>
      <c r="C345" s="525"/>
      <c r="D345" s="525"/>
      <c r="E345" s="525"/>
      <c r="F345" s="525"/>
      <c r="G345" s="525"/>
      <c r="H345" s="525"/>
      <c r="I345" s="525"/>
      <c r="J345" s="525"/>
      <c r="K345" s="525"/>
      <c r="L345" s="525"/>
      <c r="M345" s="525"/>
      <c r="N345" s="525"/>
      <c r="O345" s="535"/>
      <c r="P345" s="525"/>
      <c r="Q345" s="525"/>
      <c r="R345" s="525"/>
      <c r="S345" s="525"/>
      <c r="T345" s="525"/>
      <c r="U345" s="525"/>
      <c r="V345" s="525"/>
      <c r="W345" s="525"/>
      <c r="X345" s="525"/>
      <c r="Y345" s="525"/>
      <c r="Z345" s="525"/>
    </row>
    <row r="346" ht="12.0" customHeight="1">
      <c r="A346" s="525"/>
      <c r="B346" s="525"/>
      <c r="C346" s="525"/>
      <c r="D346" s="525"/>
      <c r="E346" s="525"/>
      <c r="F346" s="525"/>
      <c r="G346" s="525"/>
      <c r="H346" s="525"/>
      <c r="I346" s="525"/>
      <c r="J346" s="525"/>
      <c r="K346" s="525"/>
      <c r="L346" s="525"/>
      <c r="M346" s="525"/>
      <c r="N346" s="525"/>
      <c r="O346" s="535"/>
      <c r="P346" s="525"/>
      <c r="Q346" s="525"/>
      <c r="R346" s="525"/>
      <c r="S346" s="525"/>
      <c r="T346" s="525"/>
      <c r="U346" s="525"/>
      <c r="V346" s="525"/>
      <c r="W346" s="525"/>
      <c r="X346" s="525"/>
      <c r="Y346" s="525"/>
      <c r="Z346" s="525"/>
    </row>
    <row r="347" ht="12.0" customHeight="1">
      <c r="A347" s="525"/>
      <c r="B347" s="525"/>
      <c r="C347" s="525"/>
      <c r="D347" s="525"/>
      <c r="E347" s="525"/>
      <c r="F347" s="525"/>
      <c r="G347" s="525"/>
      <c r="H347" s="525"/>
      <c r="I347" s="525"/>
      <c r="J347" s="525"/>
      <c r="K347" s="525"/>
      <c r="L347" s="525"/>
      <c r="M347" s="525"/>
      <c r="N347" s="525"/>
      <c r="O347" s="535"/>
      <c r="P347" s="525"/>
      <c r="Q347" s="525"/>
      <c r="R347" s="525"/>
      <c r="S347" s="525"/>
      <c r="T347" s="525"/>
      <c r="U347" s="525"/>
      <c r="V347" s="525"/>
      <c r="W347" s="525"/>
      <c r="X347" s="525"/>
      <c r="Y347" s="525"/>
      <c r="Z347" s="525"/>
    </row>
    <row r="348" ht="12.0" customHeight="1">
      <c r="A348" s="525"/>
      <c r="B348" s="525"/>
      <c r="C348" s="525"/>
      <c r="D348" s="525"/>
      <c r="E348" s="525"/>
      <c r="F348" s="525"/>
      <c r="G348" s="525"/>
      <c r="H348" s="525"/>
      <c r="I348" s="525"/>
      <c r="J348" s="525"/>
      <c r="K348" s="525"/>
      <c r="L348" s="525"/>
      <c r="M348" s="525"/>
      <c r="N348" s="525"/>
      <c r="O348" s="535"/>
      <c r="P348" s="525"/>
      <c r="Q348" s="525"/>
      <c r="R348" s="525"/>
      <c r="S348" s="525"/>
      <c r="T348" s="525"/>
      <c r="U348" s="525"/>
      <c r="V348" s="525"/>
      <c r="W348" s="525"/>
      <c r="X348" s="525"/>
      <c r="Y348" s="525"/>
      <c r="Z348" s="525"/>
    </row>
    <row r="349" ht="12.0" customHeight="1">
      <c r="A349" s="525"/>
      <c r="B349" s="525"/>
      <c r="C349" s="525"/>
      <c r="D349" s="525"/>
      <c r="E349" s="525"/>
      <c r="F349" s="525"/>
      <c r="G349" s="525"/>
      <c r="H349" s="525"/>
      <c r="I349" s="525"/>
      <c r="J349" s="525"/>
      <c r="K349" s="525"/>
      <c r="L349" s="525"/>
      <c r="M349" s="525"/>
      <c r="N349" s="525"/>
      <c r="O349" s="535"/>
      <c r="P349" s="525"/>
      <c r="Q349" s="525"/>
      <c r="R349" s="525"/>
      <c r="S349" s="525"/>
      <c r="T349" s="525"/>
      <c r="U349" s="525"/>
      <c r="V349" s="525"/>
      <c r="W349" s="525"/>
      <c r="X349" s="525"/>
      <c r="Y349" s="525"/>
      <c r="Z349" s="525"/>
    </row>
    <row r="350" ht="12.0" customHeight="1">
      <c r="A350" s="525"/>
      <c r="B350" s="525"/>
      <c r="C350" s="525"/>
      <c r="D350" s="525"/>
      <c r="E350" s="525"/>
      <c r="F350" s="525"/>
      <c r="G350" s="525"/>
      <c r="H350" s="525"/>
      <c r="I350" s="525"/>
      <c r="J350" s="525"/>
      <c r="K350" s="525"/>
      <c r="L350" s="525"/>
      <c r="M350" s="525"/>
      <c r="N350" s="525"/>
      <c r="O350" s="535"/>
      <c r="P350" s="525"/>
      <c r="Q350" s="525"/>
      <c r="R350" s="525"/>
      <c r="S350" s="525"/>
      <c r="T350" s="525"/>
      <c r="U350" s="525"/>
      <c r="V350" s="525"/>
      <c r="W350" s="525"/>
      <c r="X350" s="525"/>
      <c r="Y350" s="525"/>
      <c r="Z350" s="525"/>
    </row>
    <row r="351" ht="12.0" customHeight="1">
      <c r="A351" s="525"/>
      <c r="B351" s="525"/>
      <c r="C351" s="525"/>
      <c r="D351" s="525"/>
      <c r="E351" s="525"/>
      <c r="F351" s="525"/>
      <c r="G351" s="525"/>
      <c r="H351" s="525"/>
      <c r="I351" s="525"/>
      <c r="J351" s="525"/>
      <c r="K351" s="525"/>
      <c r="L351" s="525"/>
      <c r="M351" s="525"/>
      <c r="N351" s="525"/>
      <c r="O351" s="535"/>
      <c r="P351" s="525"/>
      <c r="Q351" s="525"/>
      <c r="R351" s="525"/>
      <c r="S351" s="525"/>
      <c r="T351" s="525"/>
      <c r="U351" s="525"/>
      <c r="V351" s="525"/>
      <c r="W351" s="525"/>
      <c r="X351" s="525"/>
      <c r="Y351" s="525"/>
      <c r="Z351" s="525"/>
    </row>
    <row r="352" ht="12.0" customHeight="1">
      <c r="A352" s="525"/>
      <c r="B352" s="525"/>
      <c r="C352" s="525"/>
      <c r="D352" s="525"/>
      <c r="E352" s="525"/>
      <c r="F352" s="525"/>
      <c r="G352" s="525"/>
      <c r="H352" s="525"/>
      <c r="I352" s="525"/>
      <c r="J352" s="525"/>
      <c r="K352" s="525"/>
      <c r="L352" s="525"/>
      <c r="M352" s="525"/>
      <c r="N352" s="525"/>
      <c r="O352" s="535"/>
      <c r="P352" s="525"/>
      <c r="Q352" s="525"/>
      <c r="R352" s="525"/>
      <c r="S352" s="525"/>
      <c r="T352" s="525"/>
      <c r="U352" s="525"/>
      <c r="V352" s="525"/>
      <c r="W352" s="525"/>
      <c r="X352" s="525"/>
      <c r="Y352" s="525"/>
      <c r="Z352" s="525"/>
    </row>
    <row r="353" ht="12.0" customHeight="1">
      <c r="A353" s="525"/>
      <c r="B353" s="525"/>
      <c r="C353" s="525"/>
      <c r="D353" s="525"/>
      <c r="E353" s="525"/>
      <c r="F353" s="525"/>
      <c r="G353" s="525"/>
      <c r="H353" s="525"/>
      <c r="I353" s="525"/>
      <c r="J353" s="525"/>
      <c r="K353" s="525"/>
      <c r="L353" s="525"/>
      <c r="M353" s="525"/>
      <c r="N353" s="525"/>
      <c r="O353" s="535"/>
      <c r="P353" s="525"/>
      <c r="Q353" s="525"/>
      <c r="R353" s="525"/>
      <c r="S353" s="525"/>
      <c r="T353" s="525"/>
      <c r="U353" s="525"/>
      <c r="V353" s="525"/>
      <c r="W353" s="525"/>
      <c r="X353" s="525"/>
      <c r="Y353" s="525"/>
      <c r="Z353" s="525"/>
    </row>
    <row r="354" ht="12.0" customHeight="1">
      <c r="A354" s="525"/>
      <c r="B354" s="525"/>
      <c r="C354" s="525"/>
      <c r="D354" s="525"/>
      <c r="E354" s="525"/>
      <c r="F354" s="525"/>
      <c r="G354" s="525"/>
      <c r="H354" s="525"/>
      <c r="I354" s="525"/>
      <c r="J354" s="525"/>
      <c r="K354" s="525"/>
      <c r="L354" s="525"/>
      <c r="M354" s="525"/>
      <c r="N354" s="525"/>
      <c r="O354" s="535"/>
      <c r="P354" s="525"/>
      <c r="Q354" s="525"/>
      <c r="R354" s="525"/>
      <c r="S354" s="525"/>
      <c r="T354" s="525"/>
      <c r="U354" s="525"/>
      <c r="V354" s="525"/>
      <c r="W354" s="525"/>
      <c r="X354" s="525"/>
      <c r="Y354" s="525"/>
      <c r="Z354" s="525"/>
    </row>
    <row r="355" ht="12.0" customHeight="1">
      <c r="A355" s="525"/>
      <c r="B355" s="525"/>
      <c r="C355" s="525"/>
      <c r="D355" s="525"/>
      <c r="E355" s="525"/>
      <c r="F355" s="525"/>
      <c r="G355" s="525"/>
      <c r="H355" s="525"/>
      <c r="I355" s="525"/>
      <c r="J355" s="525"/>
      <c r="K355" s="525"/>
      <c r="L355" s="525"/>
      <c r="M355" s="525"/>
      <c r="N355" s="525"/>
      <c r="O355" s="535"/>
      <c r="P355" s="525"/>
      <c r="Q355" s="525"/>
      <c r="R355" s="525"/>
      <c r="S355" s="525"/>
      <c r="T355" s="525"/>
      <c r="U355" s="525"/>
      <c r="V355" s="525"/>
      <c r="W355" s="525"/>
      <c r="X355" s="525"/>
      <c r="Y355" s="525"/>
      <c r="Z355" s="525"/>
    </row>
    <row r="356" ht="12.0" customHeight="1">
      <c r="A356" s="525"/>
      <c r="B356" s="525"/>
      <c r="C356" s="525"/>
      <c r="D356" s="525"/>
      <c r="E356" s="525"/>
      <c r="F356" s="525"/>
      <c r="G356" s="525"/>
      <c r="H356" s="525"/>
      <c r="I356" s="525"/>
      <c r="J356" s="525"/>
      <c r="K356" s="525"/>
      <c r="L356" s="525"/>
      <c r="M356" s="525"/>
      <c r="N356" s="525"/>
      <c r="O356" s="535"/>
      <c r="P356" s="525"/>
      <c r="Q356" s="525"/>
      <c r="R356" s="525"/>
      <c r="S356" s="525"/>
      <c r="T356" s="525"/>
      <c r="U356" s="525"/>
      <c r="V356" s="525"/>
      <c r="W356" s="525"/>
      <c r="X356" s="525"/>
      <c r="Y356" s="525"/>
      <c r="Z356" s="525"/>
    </row>
    <row r="357" ht="12.0" customHeight="1">
      <c r="A357" s="525"/>
      <c r="B357" s="525"/>
      <c r="C357" s="525"/>
      <c r="D357" s="525"/>
      <c r="E357" s="525"/>
      <c r="F357" s="525"/>
      <c r="G357" s="525"/>
      <c r="H357" s="525"/>
      <c r="I357" s="525"/>
      <c r="J357" s="525"/>
      <c r="K357" s="525"/>
      <c r="L357" s="525"/>
      <c r="M357" s="525"/>
      <c r="N357" s="525"/>
      <c r="O357" s="535"/>
      <c r="P357" s="525"/>
      <c r="Q357" s="525"/>
      <c r="R357" s="525"/>
      <c r="S357" s="525"/>
      <c r="T357" s="525"/>
      <c r="U357" s="525"/>
      <c r="V357" s="525"/>
      <c r="W357" s="525"/>
      <c r="X357" s="525"/>
      <c r="Y357" s="525"/>
      <c r="Z357" s="525"/>
    </row>
    <row r="358" ht="12.0" customHeight="1">
      <c r="A358" s="525"/>
      <c r="B358" s="525"/>
      <c r="C358" s="525"/>
      <c r="D358" s="525"/>
      <c r="E358" s="525"/>
      <c r="F358" s="525"/>
      <c r="G358" s="525"/>
      <c r="H358" s="525"/>
      <c r="I358" s="525"/>
      <c r="J358" s="525"/>
      <c r="K358" s="525"/>
      <c r="L358" s="525"/>
      <c r="M358" s="525"/>
      <c r="N358" s="525"/>
      <c r="O358" s="535"/>
      <c r="P358" s="525"/>
      <c r="Q358" s="525"/>
      <c r="R358" s="525"/>
      <c r="S358" s="525"/>
      <c r="T358" s="525"/>
      <c r="U358" s="525"/>
      <c r="V358" s="525"/>
      <c r="W358" s="525"/>
      <c r="X358" s="525"/>
      <c r="Y358" s="525"/>
      <c r="Z358" s="525"/>
    </row>
    <row r="359" ht="12.0" customHeight="1">
      <c r="A359" s="525"/>
      <c r="B359" s="525"/>
      <c r="C359" s="525"/>
      <c r="D359" s="525"/>
      <c r="E359" s="525"/>
      <c r="F359" s="525"/>
      <c r="G359" s="525"/>
      <c r="H359" s="525"/>
      <c r="I359" s="525"/>
      <c r="J359" s="525"/>
      <c r="K359" s="525"/>
      <c r="L359" s="525"/>
      <c r="M359" s="525"/>
      <c r="N359" s="525"/>
      <c r="O359" s="535"/>
      <c r="P359" s="525"/>
      <c r="Q359" s="525"/>
      <c r="R359" s="525"/>
      <c r="S359" s="525"/>
      <c r="T359" s="525"/>
      <c r="U359" s="525"/>
      <c r="V359" s="525"/>
      <c r="W359" s="525"/>
      <c r="X359" s="525"/>
      <c r="Y359" s="525"/>
      <c r="Z359" s="525"/>
    </row>
    <row r="360" ht="12.0" customHeight="1">
      <c r="A360" s="525"/>
      <c r="B360" s="525"/>
      <c r="C360" s="525"/>
      <c r="D360" s="525"/>
      <c r="E360" s="525"/>
      <c r="F360" s="525"/>
      <c r="G360" s="525"/>
      <c r="H360" s="525"/>
      <c r="I360" s="525"/>
      <c r="J360" s="525"/>
      <c r="K360" s="525"/>
      <c r="L360" s="525"/>
      <c r="M360" s="525"/>
      <c r="N360" s="525"/>
      <c r="O360" s="535"/>
      <c r="P360" s="525"/>
      <c r="Q360" s="525"/>
      <c r="R360" s="525"/>
      <c r="S360" s="525"/>
      <c r="T360" s="525"/>
      <c r="U360" s="525"/>
      <c r="V360" s="525"/>
      <c r="W360" s="525"/>
      <c r="X360" s="525"/>
      <c r="Y360" s="525"/>
      <c r="Z360" s="525"/>
    </row>
    <row r="361" ht="12.0" customHeight="1">
      <c r="A361" s="525"/>
      <c r="B361" s="525"/>
      <c r="C361" s="525"/>
      <c r="D361" s="525"/>
      <c r="E361" s="525"/>
      <c r="F361" s="525"/>
      <c r="G361" s="525"/>
      <c r="H361" s="525"/>
      <c r="I361" s="525"/>
      <c r="J361" s="525"/>
      <c r="K361" s="525"/>
      <c r="L361" s="525"/>
      <c r="M361" s="525"/>
      <c r="N361" s="525"/>
      <c r="O361" s="535"/>
      <c r="P361" s="525"/>
      <c r="Q361" s="525"/>
      <c r="R361" s="525"/>
      <c r="S361" s="525"/>
      <c r="T361" s="525"/>
      <c r="U361" s="525"/>
      <c r="V361" s="525"/>
      <c r="W361" s="525"/>
      <c r="X361" s="525"/>
      <c r="Y361" s="525"/>
      <c r="Z361" s="525"/>
    </row>
    <row r="362" ht="12.0" customHeight="1">
      <c r="A362" s="525"/>
      <c r="B362" s="525"/>
      <c r="C362" s="525"/>
      <c r="D362" s="525"/>
      <c r="E362" s="525"/>
      <c r="F362" s="525"/>
      <c r="G362" s="525"/>
      <c r="H362" s="525"/>
      <c r="I362" s="525"/>
      <c r="J362" s="525"/>
      <c r="K362" s="525"/>
      <c r="L362" s="525"/>
      <c r="M362" s="525"/>
      <c r="N362" s="525"/>
      <c r="O362" s="535"/>
      <c r="P362" s="525"/>
      <c r="Q362" s="525"/>
      <c r="R362" s="525"/>
      <c r="S362" s="525"/>
      <c r="T362" s="525"/>
      <c r="U362" s="525"/>
      <c r="V362" s="525"/>
      <c r="W362" s="525"/>
      <c r="X362" s="525"/>
      <c r="Y362" s="525"/>
      <c r="Z362" s="525"/>
    </row>
    <row r="363" ht="12.0" customHeight="1">
      <c r="A363" s="525"/>
      <c r="B363" s="525"/>
      <c r="C363" s="525"/>
      <c r="D363" s="525"/>
      <c r="E363" s="525"/>
      <c r="F363" s="525"/>
      <c r="G363" s="525"/>
      <c r="H363" s="525"/>
      <c r="I363" s="525"/>
      <c r="J363" s="525"/>
      <c r="K363" s="525"/>
      <c r="L363" s="525"/>
      <c r="M363" s="525"/>
      <c r="N363" s="525"/>
      <c r="O363" s="535"/>
      <c r="P363" s="525"/>
      <c r="Q363" s="525"/>
      <c r="R363" s="525"/>
      <c r="S363" s="525"/>
      <c r="T363" s="525"/>
      <c r="U363" s="525"/>
      <c r="V363" s="525"/>
      <c r="W363" s="525"/>
      <c r="X363" s="525"/>
      <c r="Y363" s="525"/>
      <c r="Z363" s="525"/>
    </row>
    <row r="364" ht="12.0" customHeight="1">
      <c r="A364" s="525"/>
      <c r="B364" s="525"/>
      <c r="C364" s="525"/>
      <c r="D364" s="525"/>
      <c r="E364" s="525"/>
      <c r="F364" s="525"/>
      <c r="G364" s="525"/>
      <c r="H364" s="525"/>
      <c r="I364" s="525"/>
      <c r="J364" s="525"/>
      <c r="K364" s="525"/>
      <c r="L364" s="525"/>
      <c r="M364" s="525"/>
      <c r="N364" s="525"/>
      <c r="O364" s="535"/>
      <c r="P364" s="525"/>
      <c r="Q364" s="525"/>
      <c r="R364" s="525"/>
      <c r="S364" s="525"/>
      <c r="T364" s="525"/>
      <c r="U364" s="525"/>
      <c r="V364" s="525"/>
      <c r="W364" s="525"/>
      <c r="X364" s="525"/>
      <c r="Y364" s="525"/>
      <c r="Z364" s="525"/>
    </row>
    <row r="365" ht="12.0" customHeight="1">
      <c r="A365" s="525"/>
      <c r="B365" s="525"/>
      <c r="C365" s="525"/>
      <c r="D365" s="525"/>
      <c r="E365" s="525"/>
      <c r="F365" s="525"/>
      <c r="G365" s="525"/>
      <c r="H365" s="525"/>
      <c r="I365" s="525"/>
      <c r="J365" s="525"/>
      <c r="K365" s="525"/>
      <c r="L365" s="525"/>
      <c r="M365" s="525"/>
      <c r="N365" s="525"/>
      <c r="O365" s="535"/>
      <c r="P365" s="525"/>
      <c r="Q365" s="525"/>
      <c r="R365" s="525"/>
      <c r="S365" s="525"/>
      <c r="T365" s="525"/>
      <c r="U365" s="525"/>
      <c r="V365" s="525"/>
      <c r="W365" s="525"/>
      <c r="X365" s="525"/>
      <c r="Y365" s="525"/>
      <c r="Z365" s="525"/>
    </row>
    <row r="366" ht="12.0" customHeight="1">
      <c r="A366" s="525"/>
      <c r="B366" s="525"/>
      <c r="C366" s="525"/>
      <c r="D366" s="525"/>
      <c r="E366" s="525"/>
      <c r="F366" s="525"/>
      <c r="G366" s="525"/>
      <c r="H366" s="525"/>
      <c r="I366" s="525"/>
      <c r="J366" s="525"/>
      <c r="K366" s="525"/>
      <c r="L366" s="525"/>
      <c r="M366" s="525"/>
      <c r="N366" s="525"/>
      <c r="O366" s="535"/>
      <c r="P366" s="525"/>
      <c r="Q366" s="525"/>
      <c r="R366" s="525"/>
      <c r="S366" s="525"/>
      <c r="T366" s="525"/>
      <c r="U366" s="525"/>
      <c r="V366" s="525"/>
      <c r="W366" s="525"/>
      <c r="X366" s="525"/>
      <c r="Y366" s="525"/>
      <c r="Z366" s="525"/>
    </row>
    <row r="367" ht="12.0" customHeight="1">
      <c r="A367" s="525"/>
      <c r="B367" s="525"/>
      <c r="C367" s="525"/>
      <c r="D367" s="525"/>
      <c r="E367" s="525"/>
      <c r="F367" s="525"/>
      <c r="G367" s="525"/>
      <c r="H367" s="525"/>
      <c r="I367" s="525"/>
      <c r="J367" s="525"/>
      <c r="K367" s="525"/>
      <c r="L367" s="525"/>
      <c r="M367" s="525"/>
      <c r="N367" s="525"/>
      <c r="O367" s="535"/>
      <c r="P367" s="525"/>
      <c r="Q367" s="525"/>
      <c r="R367" s="525"/>
      <c r="S367" s="525"/>
      <c r="T367" s="525"/>
      <c r="U367" s="525"/>
      <c r="V367" s="525"/>
      <c r="W367" s="525"/>
      <c r="X367" s="525"/>
      <c r="Y367" s="525"/>
      <c r="Z367" s="525"/>
    </row>
    <row r="368" ht="12.0" customHeight="1">
      <c r="A368" s="525"/>
      <c r="B368" s="525"/>
      <c r="C368" s="525"/>
      <c r="D368" s="525"/>
      <c r="E368" s="525"/>
      <c r="F368" s="525"/>
      <c r="G368" s="525"/>
      <c r="H368" s="525"/>
      <c r="I368" s="525"/>
      <c r="J368" s="525"/>
      <c r="K368" s="525"/>
      <c r="L368" s="525"/>
      <c r="M368" s="525"/>
      <c r="N368" s="525"/>
      <c r="O368" s="535"/>
      <c r="P368" s="525"/>
      <c r="Q368" s="525"/>
      <c r="R368" s="525"/>
      <c r="S368" s="525"/>
      <c r="T368" s="525"/>
      <c r="U368" s="525"/>
      <c r="V368" s="525"/>
      <c r="W368" s="525"/>
      <c r="X368" s="525"/>
      <c r="Y368" s="525"/>
      <c r="Z368" s="525"/>
    </row>
    <row r="369" ht="12.0" customHeight="1">
      <c r="A369" s="525"/>
      <c r="B369" s="525"/>
      <c r="C369" s="525"/>
      <c r="D369" s="525"/>
      <c r="E369" s="525"/>
      <c r="F369" s="525"/>
      <c r="G369" s="525"/>
      <c r="H369" s="525"/>
      <c r="I369" s="525"/>
      <c r="J369" s="525"/>
      <c r="K369" s="525"/>
      <c r="L369" s="525"/>
      <c r="M369" s="525"/>
      <c r="N369" s="525"/>
      <c r="O369" s="535"/>
      <c r="P369" s="525"/>
      <c r="Q369" s="525"/>
      <c r="R369" s="525"/>
      <c r="S369" s="525"/>
      <c r="T369" s="525"/>
      <c r="U369" s="525"/>
      <c r="V369" s="525"/>
      <c r="W369" s="525"/>
      <c r="X369" s="525"/>
      <c r="Y369" s="525"/>
      <c r="Z369" s="525"/>
    </row>
    <row r="370" ht="12.0" customHeight="1">
      <c r="A370" s="525"/>
      <c r="B370" s="525"/>
      <c r="C370" s="525"/>
      <c r="D370" s="525"/>
      <c r="E370" s="525"/>
      <c r="F370" s="525"/>
      <c r="G370" s="525"/>
      <c r="H370" s="525"/>
      <c r="I370" s="525"/>
      <c r="J370" s="525"/>
      <c r="K370" s="525"/>
      <c r="L370" s="525"/>
      <c r="M370" s="525"/>
      <c r="N370" s="525"/>
      <c r="O370" s="535"/>
      <c r="P370" s="525"/>
      <c r="Q370" s="525"/>
      <c r="R370" s="525"/>
      <c r="S370" s="525"/>
      <c r="T370" s="525"/>
      <c r="U370" s="525"/>
      <c r="V370" s="525"/>
      <c r="W370" s="525"/>
      <c r="X370" s="525"/>
      <c r="Y370" s="525"/>
      <c r="Z370" s="525"/>
    </row>
    <row r="371" ht="12.0" customHeight="1">
      <c r="A371" s="525"/>
      <c r="B371" s="525"/>
      <c r="C371" s="525"/>
      <c r="D371" s="525"/>
      <c r="E371" s="525"/>
      <c r="F371" s="525"/>
      <c r="G371" s="525"/>
      <c r="H371" s="525"/>
      <c r="I371" s="525"/>
      <c r="J371" s="525"/>
      <c r="K371" s="525"/>
      <c r="L371" s="525"/>
      <c r="M371" s="525"/>
      <c r="N371" s="525"/>
      <c r="O371" s="535"/>
      <c r="P371" s="525"/>
      <c r="Q371" s="525"/>
      <c r="R371" s="525"/>
      <c r="S371" s="525"/>
      <c r="T371" s="525"/>
      <c r="U371" s="525"/>
      <c r="V371" s="525"/>
      <c r="W371" s="525"/>
      <c r="X371" s="525"/>
      <c r="Y371" s="525"/>
      <c r="Z371" s="525"/>
    </row>
    <row r="372" ht="12.0" customHeight="1">
      <c r="A372" s="525"/>
      <c r="B372" s="525"/>
      <c r="C372" s="525"/>
      <c r="D372" s="525"/>
      <c r="E372" s="525"/>
      <c r="F372" s="525"/>
      <c r="G372" s="525"/>
      <c r="H372" s="525"/>
      <c r="I372" s="525"/>
      <c r="J372" s="525"/>
      <c r="K372" s="525"/>
      <c r="L372" s="525"/>
      <c r="M372" s="525"/>
      <c r="N372" s="525"/>
      <c r="O372" s="535"/>
      <c r="P372" s="525"/>
      <c r="Q372" s="525"/>
      <c r="R372" s="525"/>
      <c r="S372" s="525"/>
      <c r="T372" s="525"/>
      <c r="U372" s="525"/>
      <c r="V372" s="525"/>
      <c r="W372" s="525"/>
      <c r="X372" s="525"/>
      <c r="Y372" s="525"/>
      <c r="Z372" s="525"/>
    </row>
    <row r="373" ht="12.0" customHeight="1">
      <c r="A373" s="525"/>
      <c r="B373" s="525"/>
      <c r="C373" s="525"/>
      <c r="D373" s="525"/>
      <c r="E373" s="525"/>
      <c r="F373" s="525"/>
      <c r="G373" s="525"/>
      <c r="H373" s="525"/>
      <c r="I373" s="525"/>
      <c r="J373" s="525"/>
      <c r="K373" s="525"/>
      <c r="L373" s="525"/>
      <c r="M373" s="525"/>
      <c r="N373" s="525"/>
      <c r="O373" s="535"/>
      <c r="P373" s="525"/>
      <c r="Q373" s="525"/>
      <c r="R373" s="525"/>
      <c r="S373" s="525"/>
      <c r="T373" s="525"/>
      <c r="U373" s="525"/>
      <c r="V373" s="525"/>
      <c r="W373" s="525"/>
      <c r="X373" s="525"/>
      <c r="Y373" s="525"/>
      <c r="Z373" s="525"/>
    </row>
    <row r="374" ht="12.0" customHeight="1">
      <c r="A374" s="525"/>
      <c r="B374" s="525"/>
      <c r="C374" s="525"/>
      <c r="D374" s="525"/>
      <c r="E374" s="525"/>
      <c r="F374" s="525"/>
      <c r="G374" s="525"/>
      <c r="H374" s="525"/>
      <c r="I374" s="525"/>
      <c r="J374" s="525"/>
      <c r="K374" s="525"/>
      <c r="L374" s="525"/>
      <c r="M374" s="525"/>
      <c r="N374" s="525"/>
      <c r="O374" s="535"/>
      <c r="P374" s="525"/>
      <c r="Q374" s="525"/>
      <c r="R374" s="525"/>
      <c r="S374" s="525"/>
      <c r="T374" s="525"/>
      <c r="U374" s="525"/>
      <c r="V374" s="525"/>
      <c r="W374" s="525"/>
      <c r="X374" s="525"/>
      <c r="Y374" s="525"/>
      <c r="Z374" s="525"/>
    </row>
    <row r="375" ht="12.0" customHeight="1">
      <c r="A375" s="525"/>
      <c r="B375" s="525"/>
      <c r="C375" s="525"/>
      <c r="D375" s="525"/>
      <c r="E375" s="525"/>
      <c r="F375" s="525"/>
      <c r="G375" s="525"/>
      <c r="H375" s="525"/>
      <c r="I375" s="525"/>
      <c r="J375" s="525"/>
      <c r="K375" s="525"/>
      <c r="L375" s="525"/>
      <c r="M375" s="525"/>
      <c r="N375" s="525"/>
      <c r="O375" s="535"/>
      <c r="P375" s="525"/>
      <c r="Q375" s="525"/>
      <c r="R375" s="525"/>
      <c r="S375" s="525"/>
      <c r="T375" s="525"/>
      <c r="U375" s="525"/>
      <c r="V375" s="525"/>
      <c r="W375" s="525"/>
      <c r="X375" s="525"/>
      <c r="Y375" s="525"/>
      <c r="Z375" s="525"/>
    </row>
    <row r="376" ht="12.0" customHeight="1">
      <c r="A376" s="525"/>
      <c r="B376" s="525"/>
      <c r="C376" s="525"/>
      <c r="D376" s="525"/>
      <c r="E376" s="525"/>
      <c r="F376" s="525"/>
      <c r="G376" s="525"/>
      <c r="H376" s="525"/>
      <c r="I376" s="525"/>
      <c r="J376" s="525"/>
      <c r="K376" s="525"/>
      <c r="L376" s="525"/>
      <c r="M376" s="525"/>
      <c r="N376" s="525"/>
      <c r="O376" s="535"/>
      <c r="P376" s="525"/>
      <c r="Q376" s="525"/>
      <c r="R376" s="525"/>
      <c r="S376" s="525"/>
      <c r="T376" s="525"/>
      <c r="U376" s="525"/>
      <c r="V376" s="525"/>
      <c r="W376" s="525"/>
      <c r="X376" s="525"/>
      <c r="Y376" s="525"/>
      <c r="Z376" s="525"/>
    </row>
    <row r="377" ht="12.0" customHeight="1">
      <c r="A377" s="525"/>
      <c r="B377" s="525"/>
      <c r="C377" s="525"/>
      <c r="D377" s="525"/>
      <c r="E377" s="525"/>
      <c r="F377" s="525"/>
      <c r="G377" s="525"/>
      <c r="H377" s="525"/>
      <c r="I377" s="525"/>
      <c r="J377" s="525"/>
      <c r="K377" s="525"/>
      <c r="L377" s="525"/>
      <c r="M377" s="525"/>
      <c r="N377" s="525"/>
      <c r="O377" s="535"/>
      <c r="P377" s="525"/>
      <c r="Q377" s="525"/>
      <c r="R377" s="525"/>
      <c r="S377" s="525"/>
      <c r="T377" s="525"/>
      <c r="U377" s="525"/>
      <c r="V377" s="525"/>
      <c r="W377" s="525"/>
      <c r="X377" s="525"/>
      <c r="Y377" s="525"/>
      <c r="Z377" s="525"/>
    </row>
    <row r="378" ht="12.0" customHeight="1">
      <c r="A378" s="525"/>
      <c r="B378" s="525"/>
      <c r="C378" s="525"/>
      <c r="D378" s="525"/>
      <c r="E378" s="525"/>
      <c r="F378" s="525"/>
      <c r="G378" s="525"/>
      <c r="H378" s="525"/>
      <c r="I378" s="525"/>
      <c r="J378" s="525"/>
      <c r="K378" s="525"/>
      <c r="L378" s="525"/>
      <c r="M378" s="525"/>
      <c r="N378" s="525"/>
      <c r="O378" s="535"/>
      <c r="P378" s="525"/>
      <c r="Q378" s="525"/>
      <c r="R378" s="525"/>
      <c r="S378" s="525"/>
      <c r="T378" s="525"/>
      <c r="U378" s="525"/>
      <c r="V378" s="525"/>
      <c r="W378" s="525"/>
      <c r="X378" s="525"/>
      <c r="Y378" s="525"/>
      <c r="Z378" s="525"/>
    </row>
    <row r="379" ht="12.0" customHeight="1">
      <c r="A379" s="525"/>
      <c r="B379" s="525"/>
      <c r="C379" s="525"/>
      <c r="D379" s="525"/>
      <c r="E379" s="525"/>
      <c r="F379" s="525"/>
      <c r="G379" s="525"/>
      <c r="H379" s="525"/>
      <c r="I379" s="525"/>
      <c r="J379" s="525"/>
      <c r="K379" s="525"/>
      <c r="L379" s="525"/>
      <c r="M379" s="525"/>
      <c r="N379" s="525"/>
      <c r="O379" s="535"/>
      <c r="P379" s="525"/>
      <c r="Q379" s="525"/>
      <c r="R379" s="525"/>
      <c r="S379" s="525"/>
      <c r="T379" s="525"/>
      <c r="U379" s="525"/>
      <c r="V379" s="525"/>
      <c r="W379" s="525"/>
      <c r="X379" s="525"/>
      <c r="Y379" s="525"/>
      <c r="Z379" s="525"/>
    </row>
    <row r="380" ht="12.0" customHeight="1">
      <c r="A380" s="525"/>
      <c r="B380" s="525"/>
      <c r="C380" s="525"/>
      <c r="D380" s="525"/>
      <c r="E380" s="525"/>
      <c r="F380" s="525"/>
      <c r="G380" s="525"/>
      <c r="H380" s="525"/>
      <c r="I380" s="525"/>
      <c r="J380" s="525"/>
      <c r="K380" s="525"/>
      <c r="L380" s="525"/>
      <c r="M380" s="525"/>
      <c r="N380" s="525"/>
      <c r="O380" s="535"/>
      <c r="P380" s="525"/>
      <c r="Q380" s="525"/>
      <c r="R380" s="525"/>
      <c r="S380" s="525"/>
      <c r="T380" s="525"/>
      <c r="U380" s="525"/>
      <c r="V380" s="525"/>
      <c r="W380" s="525"/>
      <c r="X380" s="525"/>
      <c r="Y380" s="525"/>
      <c r="Z380" s="525"/>
    </row>
    <row r="381" ht="12.0" customHeight="1">
      <c r="A381" s="525"/>
      <c r="B381" s="525"/>
      <c r="C381" s="525"/>
      <c r="D381" s="525"/>
      <c r="E381" s="525"/>
      <c r="F381" s="525"/>
      <c r="G381" s="525"/>
      <c r="H381" s="525"/>
      <c r="I381" s="525"/>
      <c r="J381" s="525"/>
      <c r="K381" s="525"/>
      <c r="L381" s="525"/>
      <c r="M381" s="525"/>
      <c r="N381" s="525"/>
      <c r="O381" s="535"/>
      <c r="P381" s="525"/>
      <c r="Q381" s="525"/>
      <c r="R381" s="525"/>
      <c r="S381" s="525"/>
      <c r="T381" s="525"/>
      <c r="U381" s="525"/>
      <c r="V381" s="525"/>
      <c r="W381" s="525"/>
      <c r="X381" s="525"/>
      <c r="Y381" s="525"/>
      <c r="Z381" s="525"/>
    </row>
    <row r="382" ht="12.0" customHeight="1">
      <c r="A382" s="525"/>
      <c r="B382" s="525"/>
      <c r="C382" s="525"/>
      <c r="D382" s="525"/>
      <c r="E382" s="525"/>
      <c r="F382" s="525"/>
      <c r="G382" s="525"/>
      <c r="H382" s="525"/>
      <c r="I382" s="525"/>
      <c r="J382" s="525"/>
      <c r="K382" s="525"/>
      <c r="L382" s="525"/>
      <c r="M382" s="525"/>
      <c r="N382" s="525"/>
      <c r="O382" s="535"/>
      <c r="P382" s="525"/>
      <c r="Q382" s="525"/>
      <c r="R382" s="525"/>
      <c r="S382" s="525"/>
      <c r="T382" s="525"/>
      <c r="U382" s="525"/>
      <c r="V382" s="525"/>
      <c r="W382" s="525"/>
      <c r="X382" s="525"/>
      <c r="Y382" s="525"/>
      <c r="Z382" s="525"/>
    </row>
    <row r="383" ht="12.0" customHeight="1">
      <c r="A383" s="525"/>
      <c r="B383" s="525"/>
      <c r="C383" s="525"/>
      <c r="D383" s="525"/>
      <c r="E383" s="525"/>
      <c r="F383" s="525"/>
      <c r="G383" s="525"/>
      <c r="H383" s="525"/>
      <c r="I383" s="525"/>
      <c r="J383" s="525"/>
      <c r="K383" s="525"/>
      <c r="L383" s="525"/>
      <c r="M383" s="525"/>
      <c r="N383" s="525"/>
      <c r="O383" s="535"/>
      <c r="P383" s="525"/>
      <c r="Q383" s="525"/>
      <c r="R383" s="525"/>
      <c r="S383" s="525"/>
      <c r="T383" s="525"/>
      <c r="U383" s="525"/>
      <c r="V383" s="525"/>
      <c r="W383" s="525"/>
      <c r="X383" s="525"/>
      <c r="Y383" s="525"/>
      <c r="Z383" s="525"/>
    </row>
    <row r="384" ht="12.0" customHeight="1">
      <c r="A384" s="525"/>
      <c r="B384" s="525"/>
      <c r="C384" s="525"/>
      <c r="D384" s="525"/>
      <c r="E384" s="525"/>
      <c r="F384" s="525"/>
      <c r="G384" s="525"/>
      <c r="H384" s="525"/>
      <c r="I384" s="525"/>
      <c r="J384" s="525"/>
      <c r="K384" s="525"/>
      <c r="L384" s="525"/>
      <c r="M384" s="525"/>
      <c r="N384" s="525"/>
      <c r="O384" s="535"/>
      <c r="P384" s="525"/>
      <c r="Q384" s="525"/>
      <c r="R384" s="525"/>
      <c r="S384" s="525"/>
      <c r="T384" s="525"/>
      <c r="U384" s="525"/>
      <c r="V384" s="525"/>
      <c r="W384" s="525"/>
      <c r="X384" s="525"/>
      <c r="Y384" s="525"/>
      <c r="Z384" s="525"/>
    </row>
    <row r="385" ht="12.0" customHeight="1">
      <c r="A385" s="525"/>
      <c r="B385" s="525"/>
      <c r="C385" s="525"/>
      <c r="D385" s="525"/>
      <c r="E385" s="525"/>
      <c r="F385" s="525"/>
      <c r="G385" s="525"/>
      <c r="H385" s="525"/>
      <c r="I385" s="525"/>
      <c r="J385" s="525"/>
      <c r="K385" s="525"/>
      <c r="L385" s="525"/>
      <c r="M385" s="525"/>
      <c r="N385" s="525"/>
      <c r="O385" s="535"/>
      <c r="P385" s="525"/>
      <c r="Q385" s="525"/>
      <c r="R385" s="525"/>
      <c r="S385" s="525"/>
      <c r="T385" s="525"/>
      <c r="U385" s="525"/>
      <c r="V385" s="525"/>
      <c r="W385" s="525"/>
      <c r="X385" s="525"/>
      <c r="Y385" s="525"/>
      <c r="Z385" s="525"/>
    </row>
    <row r="386" ht="12.0" customHeight="1">
      <c r="A386" s="525"/>
      <c r="B386" s="525"/>
      <c r="C386" s="525"/>
      <c r="D386" s="525"/>
      <c r="E386" s="525"/>
      <c r="F386" s="525"/>
      <c r="G386" s="525"/>
      <c r="H386" s="525"/>
      <c r="I386" s="525"/>
      <c r="J386" s="525"/>
      <c r="K386" s="525"/>
      <c r="L386" s="525"/>
      <c r="M386" s="525"/>
      <c r="N386" s="525"/>
      <c r="O386" s="535"/>
      <c r="P386" s="525"/>
      <c r="Q386" s="525"/>
      <c r="R386" s="525"/>
      <c r="S386" s="525"/>
      <c r="T386" s="525"/>
      <c r="U386" s="525"/>
      <c r="V386" s="525"/>
      <c r="W386" s="525"/>
      <c r="X386" s="525"/>
      <c r="Y386" s="525"/>
      <c r="Z386" s="525"/>
    </row>
    <row r="387" ht="12.0" customHeight="1">
      <c r="A387" s="525"/>
      <c r="B387" s="525"/>
      <c r="C387" s="525"/>
      <c r="D387" s="525"/>
      <c r="E387" s="525"/>
      <c r="F387" s="525"/>
      <c r="G387" s="525"/>
      <c r="H387" s="525"/>
      <c r="I387" s="525"/>
      <c r="J387" s="525"/>
      <c r="K387" s="525"/>
      <c r="L387" s="525"/>
      <c r="M387" s="525"/>
      <c r="N387" s="525"/>
      <c r="O387" s="535"/>
      <c r="P387" s="525"/>
      <c r="Q387" s="525"/>
      <c r="R387" s="525"/>
      <c r="S387" s="525"/>
      <c r="T387" s="525"/>
      <c r="U387" s="525"/>
      <c r="V387" s="525"/>
      <c r="W387" s="525"/>
      <c r="X387" s="525"/>
      <c r="Y387" s="525"/>
      <c r="Z387" s="525"/>
    </row>
    <row r="388" ht="12.0" customHeight="1">
      <c r="A388" s="525"/>
      <c r="B388" s="525"/>
      <c r="C388" s="525"/>
      <c r="D388" s="525"/>
      <c r="E388" s="525"/>
      <c r="F388" s="525"/>
      <c r="G388" s="525"/>
      <c r="H388" s="525"/>
      <c r="I388" s="525"/>
      <c r="J388" s="525"/>
      <c r="K388" s="525"/>
      <c r="L388" s="525"/>
      <c r="M388" s="525"/>
      <c r="N388" s="525"/>
      <c r="O388" s="535"/>
      <c r="P388" s="525"/>
      <c r="Q388" s="525"/>
      <c r="R388" s="525"/>
      <c r="S388" s="525"/>
      <c r="T388" s="525"/>
      <c r="U388" s="525"/>
      <c r="V388" s="525"/>
      <c r="W388" s="525"/>
      <c r="X388" s="525"/>
      <c r="Y388" s="525"/>
      <c r="Z388" s="525"/>
    </row>
    <row r="389" ht="12.0" customHeight="1">
      <c r="A389" s="525"/>
      <c r="B389" s="525"/>
      <c r="C389" s="525"/>
      <c r="D389" s="525"/>
      <c r="E389" s="525"/>
      <c r="F389" s="525"/>
      <c r="G389" s="525"/>
      <c r="H389" s="525"/>
      <c r="I389" s="525"/>
      <c r="J389" s="525"/>
      <c r="K389" s="525"/>
      <c r="L389" s="525"/>
      <c r="M389" s="525"/>
      <c r="N389" s="525"/>
      <c r="O389" s="535"/>
      <c r="P389" s="525"/>
      <c r="Q389" s="525"/>
      <c r="R389" s="525"/>
      <c r="S389" s="525"/>
      <c r="T389" s="525"/>
      <c r="U389" s="525"/>
      <c r="V389" s="525"/>
      <c r="W389" s="525"/>
      <c r="X389" s="525"/>
      <c r="Y389" s="525"/>
      <c r="Z389" s="525"/>
    </row>
    <row r="390" ht="12.0" customHeight="1">
      <c r="A390" s="525"/>
      <c r="B390" s="525"/>
      <c r="C390" s="525"/>
      <c r="D390" s="525"/>
      <c r="E390" s="525"/>
      <c r="F390" s="525"/>
      <c r="G390" s="525"/>
      <c r="H390" s="525"/>
      <c r="I390" s="525"/>
      <c r="J390" s="525"/>
      <c r="K390" s="525"/>
      <c r="L390" s="525"/>
      <c r="M390" s="525"/>
      <c r="N390" s="525"/>
      <c r="O390" s="535"/>
      <c r="P390" s="525"/>
      <c r="Q390" s="525"/>
      <c r="R390" s="525"/>
      <c r="S390" s="525"/>
      <c r="T390" s="525"/>
      <c r="U390" s="525"/>
      <c r="V390" s="525"/>
      <c r="W390" s="525"/>
      <c r="X390" s="525"/>
      <c r="Y390" s="525"/>
      <c r="Z390" s="525"/>
    </row>
    <row r="391" ht="12.0" customHeight="1">
      <c r="A391" s="525"/>
      <c r="B391" s="525"/>
      <c r="C391" s="525"/>
      <c r="D391" s="525"/>
      <c r="E391" s="525"/>
      <c r="F391" s="525"/>
      <c r="G391" s="525"/>
      <c r="H391" s="525"/>
      <c r="I391" s="525"/>
      <c r="J391" s="525"/>
      <c r="K391" s="525"/>
      <c r="L391" s="525"/>
      <c r="M391" s="525"/>
      <c r="N391" s="525"/>
      <c r="O391" s="535"/>
      <c r="P391" s="525"/>
      <c r="Q391" s="525"/>
      <c r="R391" s="525"/>
      <c r="S391" s="525"/>
      <c r="T391" s="525"/>
      <c r="U391" s="525"/>
      <c r="V391" s="525"/>
      <c r="W391" s="525"/>
      <c r="X391" s="525"/>
      <c r="Y391" s="525"/>
      <c r="Z391" s="525"/>
    </row>
    <row r="392" ht="12.0" customHeight="1">
      <c r="A392" s="525"/>
      <c r="B392" s="525"/>
      <c r="C392" s="525"/>
      <c r="D392" s="525"/>
      <c r="E392" s="525"/>
      <c r="F392" s="525"/>
      <c r="G392" s="525"/>
      <c r="H392" s="525"/>
      <c r="I392" s="525"/>
      <c r="J392" s="525"/>
      <c r="K392" s="525"/>
      <c r="L392" s="525"/>
      <c r="M392" s="525"/>
      <c r="N392" s="525"/>
      <c r="O392" s="535"/>
      <c r="P392" s="525"/>
      <c r="Q392" s="525"/>
      <c r="R392" s="525"/>
      <c r="S392" s="525"/>
      <c r="T392" s="525"/>
      <c r="U392" s="525"/>
      <c r="V392" s="525"/>
      <c r="W392" s="525"/>
      <c r="X392" s="525"/>
      <c r="Y392" s="525"/>
      <c r="Z392" s="525"/>
    </row>
    <row r="393" ht="12.0" customHeight="1">
      <c r="A393" s="525"/>
      <c r="B393" s="525"/>
      <c r="C393" s="525"/>
      <c r="D393" s="525"/>
      <c r="E393" s="525"/>
      <c r="F393" s="525"/>
      <c r="G393" s="525"/>
      <c r="H393" s="525"/>
      <c r="I393" s="525"/>
      <c r="J393" s="525"/>
      <c r="K393" s="525"/>
      <c r="L393" s="525"/>
      <c r="M393" s="525"/>
      <c r="N393" s="525"/>
      <c r="O393" s="535"/>
      <c r="P393" s="525"/>
      <c r="Q393" s="525"/>
      <c r="R393" s="525"/>
      <c r="S393" s="525"/>
      <c r="T393" s="525"/>
      <c r="U393" s="525"/>
      <c r="V393" s="525"/>
      <c r="W393" s="525"/>
      <c r="X393" s="525"/>
      <c r="Y393" s="525"/>
      <c r="Z393" s="525"/>
    </row>
    <row r="394" ht="12.0" customHeight="1">
      <c r="A394" s="525"/>
      <c r="B394" s="525"/>
      <c r="C394" s="525"/>
      <c r="D394" s="525"/>
      <c r="E394" s="525"/>
      <c r="F394" s="525"/>
      <c r="G394" s="525"/>
      <c r="H394" s="525"/>
      <c r="I394" s="525"/>
      <c r="J394" s="525"/>
      <c r="K394" s="525"/>
      <c r="L394" s="525"/>
      <c r="M394" s="525"/>
      <c r="N394" s="525"/>
      <c r="O394" s="535"/>
      <c r="P394" s="525"/>
      <c r="Q394" s="525"/>
      <c r="R394" s="525"/>
      <c r="S394" s="525"/>
      <c r="T394" s="525"/>
      <c r="U394" s="525"/>
      <c r="V394" s="525"/>
      <c r="W394" s="525"/>
      <c r="X394" s="525"/>
      <c r="Y394" s="525"/>
      <c r="Z394" s="525"/>
    </row>
    <row r="395" ht="12.0" customHeight="1">
      <c r="A395" s="525"/>
      <c r="B395" s="525"/>
      <c r="C395" s="525"/>
      <c r="D395" s="525"/>
      <c r="E395" s="525"/>
      <c r="F395" s="525"/>
      <c r="G395" s="525"/>
      <c r="H395" s="525"/>
      <c r="I395" s="525"/>
      <c r="J395" s="525"/>
      <c r="K395" s="525"/>
      <c r="L395" s="525"/>
      <c r="M395" s="525"/>
      <c r="N395" s="525"/>
      <c r="O395" s="535"/>
      <c r="P395" s="525"/>
      <c r="Q395" s="525"/>
      <c r="R395" s="525"/>
      <c r="S395" s="525"/>
      <c r="T395" s="525"/>
      <c r="U395" s="525"/>
      <c r="V395" s="525"/>
      <c r="W395" s="525"/>
      <c r="X395" s="525"/>
      <c r="Y395" s="525"/>
      <c r="Z395" s="525"/>
    </row>
    <row r="396" ht="12.0" customHeight="1">
      <c r="A396" s="525"/>
      <c r="B396" s="525"/>
      <c r="C396" s="525"/>
      <c r="D396" s="525"/>
      <c r="E396" s="525"/>
      <c r="F396" s="525"/>
      <c r="G396" s="525"/>
      <c r="H396" s="525"/>
      <c r="I396" s="525"/>
      <c r="J396" s="525"/>
      <c r="K396" s="525"/>
      <c r="L396" s="525"/>
      <c r="M396" s="525"/>
      <c r="N396" s="525"/>
      <c r="O396" s="535"/>
      <c r="P396" s="525"/>
      <c r="Q396" s="525"/>
      <c r="R396" s="525"/>
      <c r="S396" s="525"/>
      <c r="T396" s="525"/>
      <c r="U396" s="525"/>
      <c r="V396" s="525"/>
      <c r="W396" s="525"/>
      <c r="X396" s="525"/>
      <c r="Y396" s="525"/>
      <c r="Z396" s="525"/>
    </row>
    <row r="397" ht="12.0" customHeight="1">
      <c r="A397" s="525"/>
      <c r="B397" s="525"/>
      <c r="C397" s="525"/>
      <c r="D397" s="525"/>
      <c r="E397" s="525"/>
      <c r="F397" s="525"/>
      <c r="G397" s="525"/>
      <c r="H397" s="525"/>
      <c r="I397" s="525"/>
      <c r="J397" s="525"/>
      <c r="K397" s="525"/>
      <c r="L397" s="525"/>
      <c r="M397" s="525"/>
      <c r="N397" s="525"/>
      <c r="O397" s="535"/>
      <c r="P397" s="525"/>
      <c r="Q397" s="525"/>
      <c r="R397" s="525"/>
      <c r="S397" s="525"/>
      <c r="T397" s="525"/>
      <c r="U397" s="525"/>
      <c r="V397" s="525"/>
      <c r="W397" s="525"/>
      <c r="X397" s="525"/>
      <c r="Y397" s="525"/>
      <c r="Z397" s="525"/>
    </row>
    <row r="398" ht="12.0" customHeight="1">
      <c r="A398" s="525"/>
      <c r="B398" s="525"/>
      <c r="C398" s="525"/>
      <c r="D398" s="525"/>
      <c r="E398" s="525"/>
      <c r="F398" s="525"/>
      <c r="G398" s="525"/>
      <c r="H398" s="525"/>
      <c r="I398" s="525"/>
      <c r="J398" s="525"/>
      <c r="K398" s="525"/>
      <c r="L398" s="525"/>
      <c r="M398" s="525"/>
      <c r="N398" s="525"/>
      <c r="O398" s="535"/>
      <c r="P398" s="525"/>
      <c r="Q398" s="525"/>
      <c r="R398" s="525"/>
      <c r="S398" s="525"/>
      <c r="T398" s="525"/>
      <c r="U398" s="525"/>
      <c r="V398" s="525"/>
      <c r="W398" s="525"/>
      <c r="X398" s="525"/>
      <c r="Y398" s="525"/>
      <c r="Z398" s="525"/>
    </row>
    <row r="399" ht="12.0" customHeight="1">
      <c r="A399" s="525"/>
      <c r="B399" s="525"/>
      <c r="C399" s="525"/>
      <c r="D399" s="525"/>
      <c r="E399" s="525"/>
      <c r="F399" s="525"/>
      <c r="G399" s="525"/>
      <c r="H399" s="525"/>
      <c r="I399" s="525"/>
      <c r="J399" s="525"/>
      <c r="K399" s="525"/>
      <c r="L399" s="525"/>
      <c r="M399" s="525"/>
      <c r="N399" s="525"/>
      <c r="O399" s="535"/>
      <c r="P399" s="525"/>
      <c r="Q399" s="525"/>
      <c r="R399" s="525"/>
      <c r="S399" s="525"/>
      <c r="T399" s="525"/>
      <c r="U399" s="525"/>
      <c r="V399" s="525"/>
      <c r="W399" s="525"/>
      <c r="X399" s="525"/>
      <c r="Y399" s="525"/>
      <c r="Z399" s="525"/>
    </row>
    <row r="400" ht="12.0" customHeight="1">
      <c r="A400" s="525"/>
      <c r="B400" s="525"/>
      <c r="C400" s="525"/>
      <c r="D400" s="525"/>
      <c r="E400" s="525"/>
      <c r="F400" s="525"/>
      <c r="G400" s="525"/>
      <c r="H400" s="525"/>
      <c r="I400" s="525"/>
      <c r="J400" s="525"/>
      <c r="K400" s="525"/>
      <c r="L400" s="525"/>
      <c r="M400" s="525"/>
      <c r="N400" s="525"/>
      <c r="O400" s="535"/>
      <c r="P400" s="525"/>
      <c r="Q400" s="525"/>
      <c r="R400" s="525"/>
      <c r="S400" s="525"/>
      <c r="T400" s="525"/>
      <c r="U400" s="525"/>
      <c r="V400" s="525"/>
      <c r="W400" s="525"/>
      <c r="X400" s="525"/>
      <c r="Y400" s="525"/>
      <c r="Z400" s="525"/>
    </row>
    <row r="401" ht="12.0" customHeight="1">
      <c r="A401" s="525"/>
      <c r="B401" s="525"/>
      <c r="C401" s="525"/>
      <c r="D401" s="525"/>
      <c r="E401" s="525"/>
      <c r="F401" s="525"/>
      <c r="G401" s="525"/>
      <c r="H401" s="525"/>
      <c r="I401" s="525"/>
      <c r="J401" s="525"/>
      <c r="K401" s="525"/>
      <c r="L401" s="525"/>
      <c r="M401" s="525"/>
      <c r="N401" s="525"/>
      <c r="O401" s="535"/>
      <c r="P401" s="525"/>
      <c r="Q401" s="525"/>
      <c r="R401" s="525"/>
      <c r="S401" s="525"/>
      <c r="T401" s="525"/>
      <c r="U401" s="525"/>
      <c r="V401" s="525"/>
      <c r="W401" s="525"/>
      <c r="X401" s="525"/>
      <c r="Y401" s="525"/>
      <c r="Z401" s="525"/>
    </row>
    <row r="402" ht="12.0" customHeight="1">
      <c r="A402" s="525"/>
      <c r="B402" s="525"/>
      <c r="C402" s="525"/>
      <c r="D402" s="525"/>
      <c r="E402" s="525"/>
      <c r="F402" s="525"/>
      <c r="G402" s="525"/>
      <c r="H402" s="525"/>
      <c r="I402" s="525"/>
      <c r="J402" s="525"/>
      <c r="K402" s="525"/>
      <c r="L402" s="525"/>
      <c r="M402" s="525"/>
      <c r="N402" s="525"/>
      <c r="O402" s="535"/>
      <c r="P402" s="525"/>
      <c r="Q402" s="525"/>
      <c r="R402" s="525"/>
      <c r="S402" s="525"/>
      <c r="T402" s="525"/>
      <c r="U402" s="525"/>
      <c r="V402" s="525"/>
      <c r="W402" s="525"/>
      <c r="X402" s="525"/>
      <c r="Y402" s="525"/>
      <c r="Z402" s="525"/>
    </row>
    <row r="403" ht="12.0" customHeight="1">
      <c r="A403" s="525"/>
      <c r="B403" s="525"/>
      <c r="C403" s="525"/>
      <c r="D403" s="525"/>
      <c r="E403" s="525"/>
      <c r="F403" s="525"/>
      <c r="G403" s="525"/>
      <c r="H403" s="525"/>
      <c r="I403" s="525"/>
      <c r="J403" s="525"/>
      <c r="K403" s="525"/>
      <c r="L403" s="525"/>
      <c r="M403" s="525"/>
      <c r="N403" s="525"/>
      <c r="O403" s="535"/>
      <c r="P403" s="525"/>
      <c r="Q403" s="525"/>
      <c r="R403" s="525"/>
      <c r="S403" s="525"/>
      <c r="T403" s="525"/>
      <c r="U403" s="525"/>
      <c r="V403" s="525"/>
      <c r="W403" s="525"/>
      <c r="X403" s="525"/>
      <c r="Y403" s="525"/>
      <c r="Z403" s="525"/>
    </row>
    <row r="404" ht="12.0" customHeight="1">
      <c r="A404" s="525"/>
      <c r="B404" s="525"/>
      <c r="C404" s="525"/>
      <c r="D404" s="525"/>
      <c r="E404" s="525"/>
      <c r="F404" s="525"/>
      <c r="G404" s="525"/>
      <c r="H404" s="525"/>
      <c r="I404" s="525"/>
      <c r="J404" s="525"/>
      <c r="K404" s="525"/>
      <c r="L404" s="525"/>
      <c r="M404" s="525"/>
      <c r="N404" s="525"/>
      <c r="O404" s="535"/>
      <c r="P404" s="525"/>
      <c r="Q404" s="525"/>
      <c r="R404" s="525"/>
      <c r="S404" s="525"/>
      <c r="T404" s="525"/>
      <c r="U404" s="525"/>
      <c r="V404" s="525"/>
      <c r="W404" s="525"/>
      <c r="X404" s="525"/>
      <c r="Y404" s="525"/>
      <c r="Z404" s="525"/>
    </row>
    <row r="405" ht="12.0" customHeight="1">
      <c r="A405" s="525"/>
      <c r="B405" s="525"/>
      <c r="C405" s="525"/>
      <c r="D405" s="525"/>
      <c r="E405" s="525"/>
      <c r="F405" s="525"/>
      <c r="G405" s="525"/>
      <c r="H405" s="525"/>
      <c r="I405" s="525"/>
      <c r="J405" s="525"/>
      <c r="K405" s="525"/>
      <c r="L405" s="525"/>
      <c r="M405" s="525"/>
      <c r="N405" s="525"/>
      <c r="O405" s="535"/>
      <c r="P405" s="525"/>
      <c r="Q405" s="525"/>
      <c r="R405" s="525"/>
      <c r="S405" s="525"/>
      <c r="T405" s="525"/>
      <c r="U405" s="525"/>
      <c r="V405" s="525"/>
      <c r="W405" s="525"/>
      <c r="X405" s="525"/>
      <c r="Y405" s="525"/>
      <c r="Z405" s="525"/>
    </row>
    <row r="406" ht="12.0" customHeight="1">
      <c r="A406" s="525"/>
      <c r="B406" s="525"/>
      <c r="C406" s="525"/>
      <c r="D406" s="525"/>
      <c r="E406" s="525"/>
      <c r="F406" s="525"/>
      <c r="G406" s="525"/>
      <c r="H406" s="525"/>
      <c r="I406" s="525"/>
      <c r="J406" s="525"/>
      <c r="K406" s="525"/>
      <c r="L406" s="525"/>
      <c r="M406" s="525"/>
      <c r="N406" s="525"/>
      <c r="O406" s="535"/>
      <c r="P406" s="525"/>
      <c r="Q406" s="525"/>
      <c r="R406" s="525"/>
      <c r="S406" s="525"/>
      <c r="T406" s="525"/>
      <c r="U406" s="525"/>
      <c r="V406" s="525"/>
      <c r="W406" s="525"/>
      <c r="X406" s="525"/>
      <c r="Y406" s="525"/>
      <c r="Z406" s="525"/>
    </row>
    <row r="407" ht="12.0" customHeight="1">
      <c r="A407" s="525"/>
      <c r="B407" s="525"/>
      <c r="C407" s="525"/>
      <c r="D407" s="525"/>
      <c r="E407" s="525"/>
      <c r="F407" s="525"/>
      <c r="G407" s="525"/>
      <c r="H407" s="525"/>
      <c r="I407" s="525"/>
      <c r="J407" s="525"/>
      <c r="K407" s="525"/>
      <c r="L407" s="525"/>
      <c r="M407" s="525"/>
      <c r="N407" s="525"/>
      <c r="O407" s="535"/>
      <c r="P407" s="525"/>
      <c r="Q407" s="525"/>
      <c r="R407" s="525"/>
      <c r="S407" s="525"/>
      <c r="T407" s="525"/>
      <c r="U407" s="525"/>
      <c r="V407" s="525"/>
      <c r="W407" s="525"/>
      <c r="X407" s="525"/>
      <c r="Y407" s="525"/>
      <c r="Z407" s="525"/>
    </row>
    <row r="408" ht="12.0" customHeight="1">
      <c r="A408" s="525"/>
      <c r="B408" s="525"/>
      <c r="C408" s="525"/>
      <c r="D408" s="525"/>
      <c r="E408" s="525"/>
      <c r="F408" s="525"/>
      <c r="G408" s="525"/>
      <c r="H408" s="525"/>
      <c r="I408" s="525"/>
      <c r="J408" s="525"/>
      <c r="K408" s="525"/>
      <c r="L408" s="525"/>
      <c r="M408" s="525"/>
      <c r="N408" s="525"/>
      <c r="O408" s="535"/>
      <c r="P408" s="525"/>
      <c r="Q408" s="525"/>
      <c r="R408" s="525"/>
      <c r="S408" s="525"/>
      <c r="T408" s="525"/>
      <c r="U408" s="525"/>
      <c r="V408" s="525"/>
      <c r="W408" s="525"/>
      <c r="X408" s="525"/>
      <c r="Y408" s="525"/>
      <c r="Z408" s="525"/>
    </row>
    <row r="409" ht="12.0" customHeight="1">
      <c r="A409" s="525"/>
      <c r="B409" s="525"/>
      <c r="C409" s="525"/>
      <c r="D409" s="525"/>
      <c r="E409" s="525"/>
      <c r="F409" s="525"/>
      <c r="G409" s="525"/>
      <c r="H409" s="525"/>
      <c r="I409" s="525"/>
      <c r="J409" s="525"/>
      <c r="K409" s="525"/>
      <c r="L409" s="525"/>
      <c r="M409" s="525"/>
      <c r="N409" s="525"/>
      <c r="O409" s="535"/>
      <c r="P409" s="525"/>
      <c r="Q409" s="525"/>
      <c r="R409" s="525"/>
      <c r="S409" s="525"/>
      <c r="T409" s="525"/>
      <c r="U409" s="525"/>
      <c r="V409" s="525"/>
      <c r="W409" s="525"/>
      <c r="X409" s="525"/>
      <c r="Y409" s="525"/>
      <c r="Z409" s="525"/>
    </row>
    <row r="410" ht="12.0" customHeight="1">
      <c r="A410" s="525"/>
      <c r="B410" s="525"/>
      <c r="C410" s="525"/>
      <c r="D410" s="525"/>
      <c r="E410" s="525"/>
      <c r="F410" s="525"/>
      <c r="G410" s="525"/>
      <c r="H410" s="525"/>
      <c r="I410" s="525"/>
      <c r="J410" s="525"/>
      <c r="K410" s="525"/>
      <c r="L410" s="525"/>
      <c r="M410" s="525"/>
      <c r="N410" s="525"/>
      <c r="O410" s="535"/>
      <c r="P410" s="525"/>
      <c r="Q410" s="525"/>
      <c r="R410" s="525"/>
      <c r="S410" s="525"/>
      <c r="T410" s="525"/>
      <c r="U410" s="525"/>
      <c r="V410" s="525"/>
      <c r="W410" s="525"/>
      <c r="X410" s="525"/>
      <c r="Y410" s="525"/>
      <c r="Z410" s="525"/>
    </row>
    <row r="411" ht="12.0" customHeight="1">
      <c r="A411" s="525"/>
      <c r="B411" s="525"/>
      <c r="C411" s="525"/>
      <c r="D411" s="525"/>
      <c r="E411" s="525"/>
      <c r="F411" s="525"/>
      <c r="G411" s="525"/>
      <c r="H411" s="525"/>
      <c r="I411" s="525"/>
      <c r="J411" s="525"/>
      <c r="K411" s="525"/>
      <c r="L411" s="525"/>
      <c r="M411" s="525"/>
      <c r="N411" s="525"/>
      <c r="O411" s="535"/>
      <c r="P411" s="525"/>
      <c r="Q411" s="525"/>
      <c r="R411" s="525"/>
      <c r="S411" s="525"/>
      <c r="T411" s="525"/>
      <c r="U411" s="525"/>
      <c r="V411" s="525"/>
      <c r="W411" s="525"/>
      <c r="X411" s="525"/>
      <c r="Y411" s="525"/>
      <c r="Z411" s="525"/>
    </row>
    <row r="412" ht="12.0" customHeight="1">
      <c r="A412" s="525"/>
      <c r="B412" s="525"/>
      <c r="C412" s="525"/>
      <c r="D412" s="525"/>
      <c r="E412" s="525"/>
      <c r="F412" s="525"/>
      <c r="G412" s="525"/>
      <c r="H412" s="525"/>
      <c r="I412" s="525"/>
      <c r="J412" s="525"/>
      <c r="K412" s="525"/>
      <c r="L412" s="525"/>
      <c r="M412" s="525"/>
      <c r="N412" s="525"/>
      <c r="O412" s="535"/>
      <c r="P412" s="525"/>
      <c r="Q412" s="525"/>
      <c r="R412" s="525"/>
      <c r="S412" s="525"/>
      <c r="T412" s="525"/>
      <c r="U412" s="525"/>
      <c r="V412" s="525"/>
      <c r="W412" s="525"/>
      <c r="X412" s="525"/>
      <c r="Y412" s="525"/>
      <c r="Z412" s="525"/>
    </row>
    <row r="413" ht="12.0" customHeight="1">
      <c r="A413" s="525"/>
      <c r="B413" s="525"/>
      <c r="C413" s="525"/>
      <c r="D413" s="525"/>
      <c r="E413" s="525"/>
      <c r="F413" s="525"/>
      <c r="G413" s="525"/>
      <c r="H413" s="525"/>
      <c r="I413" s="525"/>
      <c r="J413" s="525"/>
      <c r="K413" s="525"/>
      <c r="L413" s="525"/>
      <c r="M413" s="525"/>
      <c r="N413" s="525"/>
      <c r="O413" s="535"/>
      <c r="P413" s="525"/>
      <c r="Q413" s="525"/>
      <c r="R413" s="525"/>
      <c r="S413" s="525"/>
      <c r="T413" s="525"/>
      <c r="U413" s="525"/>
      <c r="V413" s="525"/>
      <c r="W413" s="525"/>
      <c r="X413" s="525"/>
      <c r="Y413" s="525"/>
      <c r="Z413" s="525"/>
    </row>
    <row r="414" ht="12.0" customHeight="1">
      <c r="A414" s="525"/>
      <c r="B414" s="525"/>
      <c r="C414" s="525"/>
      <c r="D414" s="525"/>
      <c r="E414" s="525"/>
      <c r="F414" s="525"/>
      <c r="G414" s="525"/>
      <c r="H414" s="525"/>
      <c r="I414" s="525"/>
      <c r="J414" s="525"/>
      <c r="K414" s="525"/>
      <c r="L414" s="525"/>
      <c r="M414" s="525"/>
      <c r="N414" s="525"/>
      <c r="O414" s="535"/>
      <c r="P414" s="525"/>
      <c r="Q414" s="525"/>
      <c r="R414" s="525"/>
      <c r="S414" s="525"/>
      <c r="T414" s="525"/>
      <c r="U414" s="525"/>
      <c r="V414" s="525"/>
      <c r="W414" s="525"/>
      <c r="X414" s="525"/>
      <c r="Y414" s="525"/>
      <c r="Z414" s="525"/>
    </row>
    <row r="415" ht="12.0" customHeight="1">
      <c r="A415" s="525"/>
      <c r="B415" s="525"/>
      <c r="C415" s="525"/>
      <c r="D415" s="525"/>
      <c r="E415" s="525"/>
      <c r="F415" s="525"/>
      <c r="G415" s="525"/>
      <c r="H415" s="525"/>
      <c r="I415" s="525"/>
      <c r="J415" s="525"/>
      <c r="K415" s="525"/>
      <c r="L415" s="525"/>
      <c r="M415" s="525"/>
      <c r="N415" s="525"/>
      <c r="O415" s="535"/>
      <c r="P415" s="525"/>
      <c r="Q415" s="525"/>
      <c r="R415" s="525"/>
      <c r="S415" s="525"/>
      <c r="T415" s="525"/>
      <c r="U415" s="525"/>
      <c r="V415" s="525"/>
      <c r="W415" s="525"/>
      <c r="X415" s="525"/>
      <c r="Y415" s="525"/>
      <c r="Z415" s="525"/>
    </row>
    <row r="416" ht="12.0" customHeight="1">
      <c r="A416" s="525"/>
      <c r="B416" s="525"/>
      <c r="C416" s="525"/>
      <c r="D416" s="525"/>
      <c r="E416" s="525"/>
      <c r="F416" s="525"/>
      <c r="G416" s="525"/>
      <c r="H416" s="525"/>
      <c r="I416" s="525"/>
      <c r="J416" s="525"/>
      <c r="K416" s="525"/>
      <c r="L416" s="525"/>
      <c r="M416" s="525"/>
      <c r="N416" s="525"/>
      <c r="O416" s="535"/>
      <c r="P416" s="525"/>
      <c r="Q416" s="525"/>
      <c r="R416" s="525"/>
      <c r="S416" s="525"/>
      <c r="T416" s="525"/>
      <c r="U416" s="525"/>
      <c r="V416" s="525"/>
      <c r="W416" s="525"/>
      <c r="X416" s="525"/>
      <c r="Y416" s="525"/>
      <c r="Z416" s="525"/>
    </row>
    <row r="417" ht="12.0" customHeight="1">
      <c r="A417" s="525"/>
      <c r="B417" s="525"/>
      <c r="C417" s="525"/>
      <c r="D417" s="525"/>
      <c r="E417" s="525"/>
      <c r="F417" s="525"/>
      <c r="G417" s="525"/>
      <c r="H417" s="525"/>
      <c r="I417" s="525"/>
      <c r="J417" s="525"/>
      <c r="K417" s="525"/>
      <c r="L417" s="525"/>
      <c r="M417" s="525"/>
      <c r="N417" s="525"/>
      <c r="O417" s="535"/>
      <c r="P417" s="525"/>
      <c r="Q417" s="525"/>
      <c r="R417" s="525"/>
      <c r="S417" s="525"/>
      <c r="T417" s="525"/>
      <c r="U417" s="525"/>
      <c r="V417" s="525"/>
      <c r="W417" s="525"/>
      <c r="X417" s="525"/>
      <c r="Y417" s="525"/>
      <c r="Z417" s="525"/>
    </row>
    <row r="418" ht="12.0" customHeight="1">
      <c r="A418" s="525"/>
      <c r="B418" s="525"/>
      <c r="C418" s="525"/>
      <c r="D418" s="525"/>
      <c r="E418" s="525"/>
      <c r="F418" s="525"/>
      <c r="G418" s="525"/>
      <c r="H418" s="525"/>
      <c r="I418" s="525"/>
      <c r="J418" s="525"/>
      <c r="K418" s="525"/>
      <c r="L418" s="525"/>
      <c r="M418" s="525"/>
      <c r="N418" s="525"/>
      <c r="O418" s="535"/>
      <c r="P418" s="525"/>
      <c r="Q418" s="525"/>
      <c r="R418" s="525"/>
      <c r="S418" s="525"/>
      <c r="T418" s="525"/>
      <c r="U418" s="525"/>
      <c r="V418" s="525"/>
      <c r="W418" s="525"/>
      <c r="X418" s="525"/>
      <c r="Y418" s="525"/>
      <c r="Z418" s="525"/>
    </row>
    <row r="419" ht="12.0" customHeight="1">
      <c r="A419" s="525"/>
      <c r="B419" s="525"/>
      <c r="C419" s="525"/>
      <c r="D419" s="525"/>
      <c r="E419" s="525"/>
      <c r="F419" s="525"/>
      <c r="G419" s="525"/>
      <c r="H419" s="525"/>
      <c r="I419" s="525"/>
      <c r="J419" s="525"/>
      <c r="K419" s="525"/>
      <c r="L419" s="525"/>
      <c r="M419" s="525"/>
      <c r="N419" s="525"/>
      <c r="O419" s="535"/>
      <c r="P419" s="525"/>
      <c r="Q419" s="525"/>
      <c r="R419" s="525"/>
      <c r="S419" s="525"/>
      <c r="T419" s="525"/>
      <c r="U419" s="525"/>
      <c r="V419" s="525"/>
      <c r="W419" s="525"/>
      <c r="X419" s="525"/>
      <c r="Y419" s="525"/>
      <c r="Z419" s="525"/>
    </row>
    <row r="420" ht="12.0" customHeight="1">
      <c r="A420" s="525"/>
      <c r="B420" s="525"/>
      <c r="C420" s="525"/>
      <c r="D420" s="525"/>
      <c r="E420" s="525"/>
      <c r="F420" s="525"/>
      <c r="G420" s="525"/>
      <c r="H420" s="525"/>
      <c r="I420" s="525"/>
      <c r="J420" s="525"/>
      <c r="K420" s="525"/>
      <c r="L420" s="525"/>
      <c r="M420" s="525"/>
      <c r="N420" s="525"/>
      <c r="O420" s="535"/>
      <c r="P420" s="525"/>
      <c r="Q420" s="525"/>
      <c r="R420" s="525"/>
      <c r="S420" s="525"/>
      <c r="T420" s="525"/>
      <c r="U420" s="525"/>
      <c r="V420" s="525"/>
      <c r="W420" s="525"/>
      <c r="X420" s="525"/>
      <c r="Y420" s="525"/>
      <c r="Z420" s="525"/>
    </row>
    <row r="421" ht="12.0" customHeight="1">
      <c r="A421" s="525"/>
      <c r="B421" s="525"/>
      <c r="C421" s="525"/>
      <c r="D421" s="525"/>
      <c r="E421" s="525"/>
      <c r="F421" s="525"/>
      <c r="G421" s="525"/>
      <c r="H421" s="525"/>
      <c r="I421" s="525"/>
      <c r="J421" s="525"/>
      <c r="K421" s="525"/>
      <c r="L421" s="525"/>
      <c r="M421" s="525"/>
      <c r="N421" s="525"/>
      <c r="O421" s="535"/>
      <c r="P421" s="525"/>
      <c r="Q421" s="525"/>
      <c r="R421" s="525"/>
      <c r="S421" s="525"/>
      <c r="T421" s="525"/>
      <c r="U421" s="525"/>
      <c r="V421" s="525"/>
      <c r="W421" s="525"/>
      <c r="X421" s="525"/>
      <c r="Y421" s="525"/>
      <c r="Z421" s="525"/>
    </row>
    <row r="422" ht="12.0" customHeight="1">
      <c r="A422" s="525"/>
      <c r="B422" s="525"/>
      <c r="C422" s="525"/>
      <c r="D422" s="525"/>
      <c r="E422" s="525"/>
      <c r="F422" s="525"/>
      <c r="G422" s="525"/>
      <c r="H422" s="525"/>
      <c r="I422" s="525"/>
      <c r="J422" s="525"/>
      <c r="K422" s="525"/>
      <c r="L422" s="525"/>
      <c r="M422" s="525"/>
      <c r="N422" s="525"/>
      <c r="O422" s="535"/>
      <c r="P422" s="525"/>
      <c r="Q422" s="525"/>
      <c r="R422" s="525"/>
      <c r="S422" s="525"/>
      <c r="T422" s="525"/>
      <c r="U422" s="525"/>
      <c r="V422" s="525"/>
      <c r="W422" s="525"/>
      <c r="X422" s="525"/>
      <c r="Y422" s="525"/>
      <c r="Z422" s="525"/>
    </row>
    <row r="423" ht="12.0" customHeight="1">
      <c r="A423" s="525"/>
      <c r="B423" s="525"/>
      <c r="C423" s="525"/>
      <c r="D423" s="525"/>
      <c r="E423" s="525"/>
      <c r="F423" s="525"/>
      <c r="G423" s="525"/>
      <c r="H423" s="525"/>
      <c r="I423" s="525"/>
      <c r="J423" s="525"/>
      <c r="K423" s="525"/>
      <c r="L423" s="525"/>
      <c r="M423" s="525"/>
      <c r="N423" s="525"/>
      <c r="O423" s="535"/>
      <c r="P423" s="525"/>
      <c r="Q423" s="525"/>
      <c r="R423" s="525"/>
      <c r="S423" s="525"/>
      <c r="T423" s="525"/>
      <c r="U423" s="525"/>
      <c r="V423" s="525"/>
      <c r="W423" s="525"/>
      <c r="X423" s="525"/>
      <c r="Y423" s="525"/>
      <c r="Z423" s="525"/>
    </row>
    <row r="424" ht="12.0" customHeight="1">
      <c r="A424" s="525"/>
      <c r="B424" s="525"/>
      <c r="C424" s="525"/>
      <c r="D424" s="525"/>
      <c r="E424" s="525"/>
      <c r="F424" s="525"/>
      <c r="G424" s="525"/>
      <c r="H424" s="525"/>
      <c r="I424" s="525"/>
      <c r="J424" s="525"/>
      <c r="K424" s="525"/>
      <c r="L424" s="525"/>
      <c r="M424" s="525"/>
      <c r="N424" s="525"/>
      <c r="O424" s="535"/>
      <c r="P424" s="525"/>
      <c r="Q424" s="525"/>
      <c r="R424" s="525"/>
      <c r="S424" s="525"/>
      <c r="T424" s="525"/>
      <c r="U424" s="525"/>
      <c r="V424" s="525"/>
      <c r="W424" s="525"/>
      <c r="X424" s="525"/>
      <c r="Y424" s="525"/>
      <c r="Z424" s="525"/>
    </row>
    <row r="425" ht="12.0" customHeight="1">
      <c r="A425" s="525"/>
      <c r="B425" s="525"/>
      <c r="C425" s="525"/>
      <c r="D425" s="525"/>
      <c r="E425" s="525"/>
      <c r="F425" s="525"/>
      <c r="G425" s="525"/>
      <c r="H425" s="525"/>
      <c r="I425" s="525"/>
      <c r="J425" s="525"/>
      <c r="K425" s="525"/>
      <c r="L425" s="525"/>
      <c r="M425" s="525"/>
      <c r="N425" s="525"/>
      <c r="O425" s="535"/>
      <c r="P425" s="525"/>
      <c r="Q425" s="525"/>
      <c r="R425" s="525"/>
      <c r="S425" s="525"/>
      <c r="T425" s="525"/>
      <c r="U425" s="525"/>
      <c r="V425" s="525"/>
      <c r="W425" s="525"/>
      <c r="X425" s="525"/>
      <c r="Y425" s="525"/>
      <c r="Z425" s="525"/>
    </row>
    <row r="426" ht="12.0" customHeight="1">
      <c r="A426" s="525"/>
      <c r="B426" s="525"/>
      <c r="C426" s="525"/>
      <c r="D426" s="525"/>
      <c r="E426" s="525"/>
      <c r="F426" s="525"/>
      <c r="G426" s="525"/>
      <c r="H426" s="525"/>
      <c r="I426" s="525"/>
      <c r="J426" s="525"/>
      <c r="K426" s="525"/>
      <c r="L426" s="525"/>
      <c r="M426" s="525"/>
      <c r="N426" s="525"/>
      <c r="O426" s="535"/>
      <c r="P426" s="525"/>
      <c r="Q426" s="525"/>
      <c r="R426" s="525"/>
      <c r="S426" s="525"/>
      <c r="T426" s="525"/>
      <c r="U426" s="525"/>
      <c r="V426" s="525"/>
      <c r="W426" s="525"/>
      <c r="X426" s="525"/>
      <c r="Y426" s="525"/>
      <c r="Z426" s="525"/>
    </row>
    <row r="427" ht="12.0" customHeight="1">
      <c r="A427" s="525"/>
      <c r="B427" s="525"/>
      <c r="C427" s="525"/>
      <c r="D427" s="525"/>
      <c r="E427" s="525"/>
      <c r="F427" s="525"/>
      <c r="G427" s="525"/>
      <c r="H427" s="525"/>
      <c r="I427" s="525"/>
      <c r="J427" s="525"/>
      <c r="K427" s="525"/>
      <c r="L427" s="525"/>
      <c r="M427" s="525"/>
      <c r="N427" s="525"/>
      <c r="O427" s="535"/>
      <c r="P427" s="525"/>
      <c r="Q427" s="525"/>
      <c r="R427" s="525"/>
      <c r="S427" s="525"/>
      <c r="T427" s="525"/>
      <c r="U427" s="525"/>
      <c r="V427" s="525"/>
      <c r="W427" s="525"/>
      <c r="X427" s="525"/>
      <c r="Y427" s="525"/>
      <c r="Z427" s="525"/>
    </row>
    <row r="428" ht="12.0" customHeight="1">
      <c r="A428" s="525"/>
      <c r="B428" s="525"/>
      <c r="C428" s="525"/>
      <c r="D428" s="525"/>
      <c r="E428" s="525"/>
      <c r="F428" s="525"/>
      <c r="G428" s="525"/>
      <c r="H428" s="525"/>
      <c r="I428" s="525"/>
      <c r="J428" s="525"/>
      <c r="K428" s="525"/>
      <c r="L428" s="525"/>
      <c r="M428" s="525"/>
      <c r="N428" s="525"/>
      <c r="O428" s="535"/>
      <c r="P428" s="525"/>
      <c r="Q428" s="525"/>
      <c r="R428" s="525"/>
      <c r="S428" s="525"/>
      <c r="T428" s="525"/>
      <c r="U428" s="525"/>
      <c r="V428" s="525"/>
      <c r="W428" s="525"/>
      <c r="X428" s="525"/>
      <c r="Y428" s="525"/>
      <c r="Z428" s="525"/>
    </row>
    <row r="429" ht="12.0" customHeight="1">
      <c r="A429" s="525"/>
      <c r="B429" s="525"/>
      <c r="C429" s="525"/>
      <c r="D429" s="525"/>
      <c r="E429" s="525"/>
      <c r="F429" s="525"/>
      <c r="G429" s="525"/>
      <c r="H429" s="525"/>
      <c r="I429" s="525"/>
      <c r="J429" s="525"/>
      <c r="K429" s="525"/>
      <c r="L429" s="525"/>
      <c r="M429" s="525"/>
      <c r="N429" s="525"/>
      <c r="O429" s="535"/>
      <c r="P429" s="525"/>
      <c r="Q429" s="525"/>
      <c r="R429" s="525"/>
      <c r="S429" s="525"/>
      <c r="T429" s="525"/>
      <c r="U429" s="525"/>
      <c r="V429" s="525"/>
      <c r="W429" s="525"/>
      <c r="X429" s="525"/>
      <c r="Y429" s="525"/>
      <c r="Z429" s="525"/>
    </row>
    <row r="430" ht="12.0" customHeight="1">
      <c r="A430" s="525"/>
      <c r="B430" s="525"/>
      <c r="C430" s="525"/>
      <c r="D430" s="525"/>
      <c r="E430" s="525"/>
      <c r="F430" s="525"/>
      <c r="G430" s="525"/>
      <c r="H430" s="525"/>
      <c r="I430" s="525"/>
      <c r="J430" s="525"/>
      <c r="K430" s="525"/>
      <c r="L430" s="525"/>
      <c r="M430" s="525"/>
      <c r="N430" s="525"/>
      <c r="O430" s="535"/>
      <c r="P430" s="525"/>
      <c r="Q430" s="525"/>
      <c r="R430" s="525"/>
      <c r="S430" s="525"/>
      <c r="T430" s="525"/>
      <c r="U430" s="525"/>
      <c r="V430" s="525"/>
      <c r="W430" s="525"/>
      <c r="X430" s="525"/>
      <c r="Y430" s="525"/>
      <c r="Z430" s="525"/>
    </row>
    <row r="431" ht="12.0" customHeight="1">
      <c r="A431" s="525"/>
      <c r="B431" s="525"/>
      <c r="C431" s="525"/>
      <c r="D431" s="525"/>
      <c r="E431" s="525"/>
      <c r="F431" s="525"/>
      <c r="G431" s="525"/>
      <c r="H431" s="525"/>
      <c r="I431" s="525"/>
      <c r="J431" s="525"/>
      <c r="K431" s="525"/>
      <c r="L431" s="525"/>
      <c r="M431" s="525"/>
      <c r="N431" s="525"/>
      <c r="O431" s="535"/>
      <c r="P431" s="525"/>
      <c r="Q431" s="525"/>
      <c r="R431" s="525"/>
      <c r="S431" s="525"/>
      <c r="T431" s="525"/>
      <c r="U431" s="525"/>
      <c r="V431" s="525"/>
      <c r="W431" s="525"/>
      <c r="X431" s="525"/>
      <c r="Y431" s="525"/>
      <c r="Z431" s="525"/>
    </row>
    <row r="432" ht="12.0" customHeight="1">
      <c r="A432" s="525"/>
      <c r="B432" s="525"/>
      <c r="C432" s="525"/>
      <c r="D432" s="525"/>
      <c r="E432" s="525"/>
      <c r="F432" s="525"/>
      <c r="G432" s="525"/>
      <c r="H432" s="525"/>
      <c r="I432" s="525"/>
      <c r="J432" s="525"/>
      <c r="K432" s="525"/>
      <c r="L432" s="525"/>
      <c r="M432" s="525"/>
      <c r="N432" s="525"/>
      <c r="O432" s="535"/>
      <c r="P432" s="525"/>
      <c r="Q432" s="525"/>
      <c r="R432" s="525"/>
      <c r="S432" s="525"/>
      <c r="T432" s="525"/>
      <c r="U432" s="525"/>
      <c r="V432" s="525"/>
      <c r="W432" s="525"/>
      <c r="X432" s="525"/>
      <c r="Y432" s="525"/>
      <c r="Z432" s="525"/>
    </row>
    <row r="433" ht="12.0" customHeight="1">
      <c r="A433" s="525"/>
      <c r="B433" s="525"/>
      <c r="C433" s="525"/>
      <c r="D433" s="525"/>
      <c r="E433" s="525"/>
      <c r="F433" s="525"/>
      <c r="G433" s="525"/>
      <c r="H433" s="525"/>
      <c r="I433" s="525"/>
      <c r="J433" s="525"/>
      <c r="K433" s="525"/>
      <c r="L433" s="525"/>
      <c r="M433" s="525"/>
      <c r="N433" s="525"/>
      <c r="O433" s="535"/>
      <c r="P433" s="525"/>
      <c r="Q433" s="525"/>
      <c r="R433" s="525"/>
      <c r="S433" s="525"/>
      <c r="T433" s="525"/>
      <c r="U433" s="525"/>
      <c r="V433" s="525"/>
      <c r="W433" s="525"/>
      <c r="X433" s="525"/>
      <c r="Y433" s="525"/>
      <c r="Z433" s="525"/>
    </row>
    <row r="434" ht="12.0" customHeight="1">
      <c r="A434" s="525"/>
      <c r="B434" s="525"/>
      <c r="C434" s="525"/>
      <c r="D434" s="525"/>
      <c r="E434" s="525"/>
      <c r="F434" s="525"/>
      <c r="G434" s="525"/>
      <c r="H434" s="525"/>
      <c r="I434" s="525"/>
      <c r="J434" s="525"/>
      <c r="K434" s="525"/>
      <c r="L434" s="525"/>
      <c r="M434" s="525"/>
      <c r="N434" s="525"/>
      <c r="O434" s="535"/>
      <c r="P434" s="525"/>
      <c r="Q434" s="525"/>
      <c r="R434" s="525"/>
      <c r="S434" s="525"/>
      <c r="T434" s="525"/>
      <c r="U434" s="525"/>
      <c r="V434" s="525"/>
      <c r="W434" s="525"/>
      <c r="X434" s="525"/>
      <c r="Y434" s="525"/>
      <c r="Z434" s="525"/>
    </row>
    <row r="435" ht="12.0" customHeight="1">
      <c r="A435" s="525"/>
      <c r="B435" s="525"/>
      <c r="C435" s="525"/>
      <c r="D435" s="525"/>
      <c r="E435" s="525"/>
      <c r="F435" s="525"/>
      <c r="G435" s="525"/>
      <c r="H435" s="525"/>
      <c r="I435" s="525"/>
      <c r="J435" s="525"/>
      <c r="K435" s="525"/>
      <c r="L435" s="525"/>
      <c r="M435" s="525"/>
      <c r="N435" s="525"/>
      <c r="O435" s="535"/>
      <c r="P435" s="525"/>
      <c r="Q435" s="525"/>
      <c r="R435" s="525"/>
      <c r="S435" s="525"/>
      <c r="T435" s="525"/>
      <c r="U435" s="525"/>
      <c r="V435" s="525"/>
      <c r="W435" s="525"/>
      <c r="X435" s="525"/>
      <c r="Y435" s="525"/>
      <c r="Z435" s="525"/>
    </row>
    <row r="436" ht="12.0" customHeight="1">
      <c r="A436" s="525"/>
      <c r="B436" s="525"/>
      <c r="C436" s="525"/>
      <c r="D436" s="525"/>
      <c r="E436" s="525"/>
      <c r="F436" s="525"/>
      <c r="G436" s="525"/>
      <c r="H436" s="525"/>
      <c r="I436" s="525"/>
      <c r="J436" s="525"/>
      <c r="K436" s="525"/>
      <c r="L436" s="525"/>
      <c r="M436" s="525"/>
      <c r="N436" s="525"/>
      <c r="O436" s="535"/>
      <c r="P436" s="525"/>
      <c r="Q436" s="525"/>
      <c r="R436" s="525"/>
      <c r="S436" s="525"/>
      <c r="T436" s="525"/>
      <c r="U436" s="525"/>
      <c r="V436" s="525"/>
      <c r="W436" s="525"/>
      <c r="X436" s="525"/>
      <c r="Y436" s="525"/>
      <c r="Z436" s="525"/>
    </row>
    <row r="437" ht="12.0" customHeight="1">
      <c r="A437" s="525"/>
      <c r="B437" s="525"/>
      <c r="C437" s="525"/>
      <c r="D437" s="525"/>
      <c r="E437" s="525"/>
      <c r="F437" s="525"/>
      <c r="G437" s="525"/>
      <c r="H437" s="525"/>
      <c r="I437" s="525"/>
      <c r="J437" s="525"/>
      <c r="K437" s="525"/>
      <c r="L437" s="525"/>
      <c r="M437" s="525"/>
      <c r="N437" s="525"/>
      <c r="O437" s="535"/>
      <c r="P437" s="525"/>
      <c r="Q437" s="525"/>
      <c r="R437" s="525"/>
      <c r="S437" s="525"/>
      <c r="T437" s="525"/>
      <c r="U437" s="525"/>
      <c r="V437" s="525"/>
      <c r="W437" s="525"/>
      <c r="X437" s="525"/>
      <c r="Y437" s="525"/>
      <c r="Z437" s="525"/>
    </row>
    <row r="438" ht="12.0" customHeight="1">
      <c r="A438" s="525"/>
      <c r="B438" s="525"/>
      <c r="C438" s="525"/>
      <c r="D438" s="525"/>
      <c r="E438" s="525"/>
      <c r="F438" s="525"/>
      <c r="G438" s="525"/>
      <c r="H438" s="525"/>
      <c r="I438" s="525"/>
      <c r="J438" s="525"/>
      <c r="K438" s="525"/>
      <c r="L438" s="525"/>
      <c r="M438" s="525"/>
      <c r="N438" s="525"/>
      <c r="O438" s="535"/>
      <c r="P438" s="525"/>
      <c r="Q438" s="525"/>
      <c r="R438" s="525"/>
      <c r="S438" s="525"/>
      <c r="T438" s="525"/>
      <c r="U438" s="525"/>
      <c r="V438" s="525"/>
      <c r="W438" s="525"/>
      <c r="X438" s="525"/>
      <c r="Y438" s="525"/>
      <c r="Z438" s="525"/>
    </row>
    <row r="439" ht="12.0" customHeight="1">
      <c r="A439" s="525"/>
      <c r="B439" s="525"/>
      <c r="C439" s="525"/>
      <c r="D439" s="525"/>
      <c r="E439" s="525"/>
      <c r="F439" s="525"/>
      <c r="G439" s="525"/>
      <c r="H439" s="525"/>
      <c r="I439" s="525"/>
      <c r="J439" s="525"/>
      <c r="K439" s="525"/>
      <c r="L439" s="525"/>
      <c r="M439" s="525"/>
      <c r="N439" s="525"/>
      <c r="O439" s="535"/>
      <c r="P439" s="525"/>
      <c r="Q439" s="525"/>
      <c r="R439" s="525"/>
      <c r="S439" s="525"/>
      <c r="T439" s="525"/>
      <c r="U439" s="525"/>
      <c r="V439" s="525"/>
      <c r="W439" s="525"/>
      <c r="X439" s="525"/>
      <c r="Y439" s="525"/>
      <c r="Z439" s="525"/>
    </row>
    <row r="440" ht="12.0" customHeight="1">
      <c r="A440" s="525"/>
      <c r="B440" s="525"/>
      <c r="C440" s="525"/>
      <c r="D440" s="525"/>
      <c r="E440" s="525"/>
      <c r="F440" s="525"/>
      <c r="G440" s="525"/>
      <c r="H440" s="525"/>
      <c r="I440" s="525"/>
      <c r="J440" s="525"/>
      <c r="K440" s="525"/>
      <c r="L440" s="525"/>
      <c r="M440" s="525"/>
      <c r="N440" s="525"/>
      <c r="O440" s="535"/>
      <c r="P440" s="525"/>
      <c r="Q440" s="525"/>
      <c r="R440" s="525"/>
      <c r="S440" s="525"/>
      <c r="T440" s="525"/>
      <c r="U440" s="525"/>
      <c r="V440" s="525"/>
      <c r="W440" s="525"/>
      <c r="X440" s="525"/>
      <c r="Y440" s="525"/>
      <c r="Z440" s="525"/>
    </row>
    <row r="441" ht="12.0" customHeight="1">
      <c r="A441" s="525"/>
      <c r="B441" s="525"/>
      <c r="C441" s="525"/>
      <c r="D441" s="525"/>
      <c r="E441" s="525"/>
      <c r="F441" s="525"/>
      <c r="G441" s="525"/>
      <c r="H441" s="525"/>
      <c r="I441" s="525"/>
      <c r="J441" s="525"/>
      <c r="K441" s="525"/>
      <c r="L441" s="525"/>
      <c r="M441" s="525"/>
      <c r="N441" s="525"/>
      <c r="O441" s="535"/>
      <c r="P441" s="525"/>
      <c r="Q441" s="525"/>
      <c r="R441" s="525"/>
      <c r="S441" s="525"/>
      <c r="T441" s="525"/>
      <c r="U441" s="525"/>
      <c r="V441" s="525"/>
      <c r="W441" s="525"/>
      <c r="X441" s="525"/>
      <c r="Y441" s="525"/>
      <c r="Z441" s="525"/>
    </row>
    <row r="442" ht="12.0" customHeight="1">
      <c r="A442" s="525"/>
      <c r="B442" s="525"/>
      <c r="C442" s="525"/>
      <c r="D442" s="525"/>
      <c r="E442" s="525"/>
      <c r="F442" s="525"/>
      <c r="G442" s="525"/>
      <c r="H442" s="525"/>
      <c r="I442" s="525"/>
      <c r="J442" s="525"/>
      <c r="K442" s="525"/>
      <c r="L442" s="525"/>
      <c r="M442" s="525"/>
      <c r="N442" s="525"/>
      <c r="O442" s="535"/>
      <c r="P442" s="525"/>
      <c r="Q442" s="525"/>
      <c r="R442" s="525"/>
      <c r="S442" s="525"/>
      <c r="T442" s="525"/>
      <c r="U442" s="525"/>
      <c r="V442" s="525"/>
      <c r="W442" s="525"/>
      <c r="X442" s="525"/>
      <c r="Y442" s="525"/>
      <c r="Z442" s="525"/>
    </row>
    <row r="443" ht="12.0" customHeight="1">
      <c r="A443" s="525"/>
      <c r="B443" s="525"/>
      <c r="C443" s="525"/>
      <c r="D443" s="525"/>
      <c r="E443" s="525"/>
      <c r="F443" s="525"/>
      <c r="G443" s="525"/>
      <c r="H443" s="525"/>
      <c r="I443" s="525"/>
      <c r="J443" s="525"/>
      <c r="K443" s="525"/>
      <c r="L443" s="525"/>
      <c r="M443" s="525"/>
      <c r="N443" s="525"/>
      <c r="O443" s="535"/>
      <c r="P443" s="525"/>
      <c r="Q443" s="525"/>
      <c r="R443" s="525"/>
      <c r="S443" s="525"/>
      <c r="T443" s="525"/>
      <c r="U443" s="525"/>
      <c r="V443" s="525"/>
      <c r="W443" s="525"/>
      <c r="X443" s="525"/>
      <c r="Y443" s="525"/>
      <c r="Z443" s="525"/>
    </row>
    <row r="444" ht="12.0" customHeight="1">
      <c r="A444" s="525"/>
      <c r="B444" s="525"/>
      <c r="C444" s="525"/>
      <c r="D444" s="525"/>
      <c r="E444" s="525"/>
      <c r="F444" s="525"/>
      <c r="G444" s="525"/>
      <c r="H444" s="525"/>
      <c r="I444" s="525"/>
      <c r="J444" s="525"/>
      <c r="K444" s="525"/>
      <c r="L444" s="525"/>
      <c r="M444" s="525"/>
      <c r="N444" s="525"/>
      <c r="O444" s="535"/>
      <c r="P444" s="525"/>
      <c r="Q444" s="525"/>
      <c r="R444" s="525"/>
      <c r="S444" s="525"/>
      <c r="T444" s="525"/>
      <c r="U444" s="525"/>
      <c r="V444" s="525"/>
      <c r="W444" s="525"/>
      <c r="X444" s="525"/>
      <c r="Y444" s="525"/>
      <c r="Z444" s="525"/>
    </row>
    <row r="445" ht="12.0" customHeight="1">
      <c r="A445" s="525"/>
      <c r="B445" s="525"/>
      <c r="C445" s="525"/>
      <c r="D445" s="525"/>
      <c r="E445" s="525"/>
      <c r="F445" s="525"/>
      <c r="G445" s="525"/>
      <c r="H445" s="525"/>
      <c r="I445" s="525"/>
      <c r="J445" s="525"/>
      <c r="K445" s="525"/>
      <c r="L445" s="525"/>
      <c r="M445" s="525"/>
      <c r="N445" s="525"/>
      <c r="O445" s="535"/>
      <c r="P445" s="525"/>
      <c r="Q445" s="525"/>
      <c r="R445" s="525"/>
      <c r="S445" s="525"/>
      <c r="T445" s="525"/>
      <c r="U445" s="525"/>
      <c r="V445" s="525"/>
      <c r="W445" s="525"/>
      <c r="X445" s="525"/>
      <c r="Y445" s="525"/>
      <c r="Z445" s="525"/>
    </row>
    <row r="446" ht="12.0" customHeight="1">
      <c r="A446" s="525"/>
      <c r="B446" s="525"/>
      <c r="C446" s="525"/>
      <c r="D446" s="525"/>
      <c r="E446" s="525"/>
      <c r="F446" s="525"/>
      <c r="G446" s="525"/>
      <c r="H446" s="525"/>
      <c r="I446" s="525"/>
      <c r="J446" s="525"/>
      <c r="K446" s="525"/>
      <c r="L446" s="525"/>
      <c r="M446" s="525"/>
      <c r="N446" s="525"/>
      <c r="O446" s="535"/>
      <c r="P446" s="525"/>
      <c r="Q446" s="525"/>
      <c r="R446" s="525"/>
      <c r="S446" s="525"/>
      <c r="T446" s="525"/>
      <c r="U446" s="525"/>
      <c r="V446" s="525"/>
      <c r="W446" s="525"/>
      <c r="X446" s="525"/>
      <c r="Y446" s="525"/>
      <c r="Z446" s="525"/>
    </row>
    <row r="447" ht="12.0" customHeight="1">
      <c r="A447" s="525"/>
      <c r="B447" s="525"/>
      <c r="C447" s="525"/>
      <c r="D447" s="525"/>
      <c r="E447" s="525"/>
      <c r="F447" s="525"/>
      <c r="G447" s="525"/>
      <c r="H447" s="525"/>
      <c r="I447" s="525"/>
      <c r="J447" s="525"/>
      <c r="K447" s="525"/>
      <c r="L447" s="525"/>
      <c r="M447" s="525"/>
      <c r="N447" s="525"/>
      <c r="O447" s="535"/>
      <c r="P447" s="525"/>
      <c r="Q447" s="525"/>
      <c r="R447" s="525"/>
      <c r="S447" s="525"/>
      <c r="T447" s="525"/>
      <c r="U447" s="525"/>
      <c r="V447" s="525"/>
      <c r="W447" s="525"/>
      <c r="X447" s="525"/>
      <c r="Y447" s="525"/>
      <c r="Z447" s="525"/>
    </row>
    <row r="448" ht="12.0" customHeight="1">
      <c r="A448" s="525"/>
      <c r="B448" s="525"/>
      <c r="C448" s="525"/>
      <c r="D448" s="525"/>
      <c r="E448" s="525"/>
      <c r="F448" s="525"/>
      <c r="G448" s="525"/>
      <c r="H448" s="525"/>
      <c r="I448" s="525"/>
      <c r="J448" s="525"/>
      <c r="K448" s="525"/>
      <c r="L448" s="525"/>
      <c r="M448" s="525"/>
      <c r="N448" s="525"/>
      <c r="O448" s="535"/>
      <c r="P448" s="525"/>
      <c r="Q448" s="525"/>
      <c r="R448" s="525"/>
      <c r="S448" s="525"/>
      <c r="T448" s="525"/>
      <c r="U448" s="525"/>
      <c r="V448" s="525"/>
      <c r="W448" s="525"/>
      <c r="X448" s="525"/>
      <c r="Y448" s="525"/>
      <c r="Z448" s="525"/>
    </row>
    <row r="449" ht="12.0" customHeight="1">
      <c r="A449" s="525"/>
      <c r="B449" s="525"/>
      <c r="C449" s="525"/>
      <c r="D449" s="525"/>
      <c r="E449" s="525"/>
      <c r="F449" s="525"/>
      <c r="G449" s="525"/>
      <c r="H449" s="525"/>
      <c r="I449" s="525"/>
      <c r="J449" s="525"/>
      <c r="K449" s="525"/>
      <c r="L449" s="525"/>
      <c r="M449" s="525"/>
      <c r="N449" s="525"/>
      <c r="O449" s="535"/>
      <c r="P449" s="525"/>
      <c r="Q449" s="525"/>
      <c r="R449" s="525"/>
      <c r="S449" s="525"/>
      <c r="T449" s="525"/>
      <c r="U449" s="525"/>
      <c r="V449" s="525"/>
      <c r="W449" s="525"/>
      <c r="X449" s="525"/>
      <c r="Y449" s="525"/>
      <c r="Z449" s="525"/>
    </row>
    <row r="450" ht="12.0" customHeight="1">
      <c r="A450" s="525"/>
      <c r="B450" s="525"/>
      <c r="C450" s="525"/>
      <c r="D450" s="525"/>
      <c r="E450" s="525"/>
      <c r="F450" s="525"/>
      <c r="G450" s="525"/>
      <c r="H450" s="525"/>
      <c r="I450" s="525"/>
      <c r="J450" s="525"/>
      <c r="K450" s="525"/>
      <c r="L450" s="525"/>
      <c r="M450" s="525"/>
      <c r="N450" s="525"/>
      <c r="O450" s="535"/>
      <c r="P450" s="525"/>
      <c r="Q450" s="525"/>
      <c r="R450" s="525"/>
      <c r="S450" s="525"/>
      <c r="T450" s="525"/>
      <c r="U450" s="525"/>
      <c r="V450" s="525"/>
      <c r="W450" s="525"/>
      <c r="X450" s="525"/>
      <c r="Y450" s="525"/>
      <c r="Z450" s="525"/>
    </row>
    <row r="451" ht="12.0" customHeight="1">
      <c r="A451" s="525"/>
      <c r="B451" s="525"/>
      <c r="C451" s="525"/>
      <c r="D451" s="525"/>
      <c r="E451" s="525"/>
      <c r="F451" s="525"/>
      <c r="G451" s="525"/>
      <c r="H451" s="525"/>
      <c r="I451" s="525"/>
      <c r="J451" s="525"/>
      <c r="K451" s="525"/>
      <c r="L451" s="525"/>
      <c r="M451" s="525"/>
      <c r="N451" s="525"/>
      <c r="O451" s="535"/>
      <c r="P451" s="525"/>
      <c r="Q451" s="525"/>
      <c r="R451" s="525"/>
      <c r="S451" s="525"/>
      <c r="T451" s="525"/>
      <c r="U451" s="525"/>
      <c r="V451" s="525"/>
      <c r="W451" s="525"/>
      <c r="X451" s="525"/>
      <c r="Y451" s="525"/>
      <c r="Z451" s="525"/>
    </row>
    <row r="452" ht="12.0" customHeight="1">
      <c r="A452" s="525"/>
      <c r="B452" s="525"/>
      <c r="C452" s="525"/>
      <c r="D452" s="525"/>
      <c r="E452" s="525"/>
      <c r="F452" s="525"/>
      <c r="G452" s="525"/>
      <c r="H452" s="525"/>
      <c r="I452" s="525"/>
      <c r="J452" s="525"/>
      <c r="K452" s="525"/>
      <c r="L452" s="525"/>
      <c r="M452" s="525"/>
      <c r="N452" s="525"/>
      <c r="O452" s="535"/>
      <c r="P452" s="525"/>
      <c r="Q452" s="525"/>
      <c r="R452" s="525"/>
      <c r="S452" s="525"/>
      <c r="T452" s="525"/>
      <c r="U452" s="525"/>
      <c r="V452" s="525"/>
      <c r="W452" s="525"/>
      <c r="X452" s="525"/>
      <c r="Y452" s="525"/>
      <c r="Z452" s="525"/>
    </row>
    <row r="453" ht="12.0" customHeight="1">
      <c r="A453" s="525"/>
      <c r="B453" s="525"/>
      <c r="C453" s="525"/>
      <c r="D453" s="525"/>
      <c r="E453" s="525"/>
      <c r="F453" s="525"/>
      <c r="G453" s="525"/>
      <c r="H453" s="525"/>
      <c r="I453" s="525"/>
      <c r="J453" s="525"/>
      <c r="K453" s="525"/>
      <c r="L453" s="525"/>
      <c r="M453" s="525"/>
      <c r="N453" s="525"/>
      <c r="O453" s="535"/>
      <c r="P453" s="525"/>
      <c r="Q453" s="525"/>
      <c r="R453" s="525"/>
      <c r="S453" s="525"/>
      <c r="T453" s="525"/>
      <c r="U453" s="525"/>
      <c r="V453" s="525"/>
      <c r="W453" s="525"/>
      <c r="X453" s="525"/>
      <c r="Y453" s="525"/>
      <c r="Z453" s="525"/>
    </row>
    <row r="454" ht="12.0" customHeight="1">
      <c r="A454" s="525"/>
      <c r="B454" s="525"/>
      <c r="C454" s="525"/>
      <c r="D454" s="525"/>
      <c r="E454" s="525"/>
      <c r="F454" s="525"/>
      <c r="G454" s="525"/>
      <c r="H454" s="525"/>
      <c r="I454" s="525"/>
      <c r="J454" s="525"/>
      <c r="K454" s="525"/>
      <c r="L454" s="525"/>
      <c r="M454" s="525"/>
      <c r="N454" s="525"/>
      <c r="O454" s="535"/>
      <c r="P454" s="525"/>
      <c r="Q454" s="525"/>
      <c r="R454" s="525"/>
      <c r="S454" s="525"/>
      <c r="T454" s="525"/>
      <c r="U454" s="525"/>
      <c r="V454" s="525"/>
      <c r="W454" s="525"/>
      <c r="X454" s="525"/>
      <c r="Y454" s="525"/>
      <c r="Z454" s="525"/>
    </row>
    <row r="455" ht="12.0" customHeight="1">
      <c r="A455" s="525"/>
      <c r="B455" s="525"/>
      <c r="C455" s="525"/>
      <c r="D455" s="525"/>
      <c r="E455" s="525"/>
      <c r="F455" s="525"/>
      <c r="G455" s="525"/>
      <c r="H455" s="525"/>
      <c r="I455" s="525"/>
      <c r="J455" s="525"/>
      <c r="K455" s="525"/>
      <c r="L455" s="525"/>
      <c r="M455" s="525"/>
      <c r="N455" s="525"/>
      <c r="O455" s="535"/>
      <c r="P455" s="525"/>
      <c r="Q455" s="525"/>
      <c r="R455" s="525"/>
      <c r="S455" s="525"/>
      <c r="T455" s="525"/>
      <c r="U455" s="525"/>
      <c r="V455" s="525"/>
      <c r="W455" s="525"/>
      <c r="X455" s="525"/>
      <c r="Y455" s="525"/>
      <c r="Z455" s="525"/>
    </row>
    <row r="456" ht="12.0" customHeight="1">
      <c r="A456" s="525"/>
      <c r="B456" s="525"/>
      <c r="C456" s="525"/>
      <c r="D456" s="525"/>
      <c r="E456" s="525"/>
      <c r="F456" s="525"/>
      <c r="G456" s="525"/>
      <c r="H456" s="525"/>
      <c r="I456" s="525"/>
      <c r="J456" s="525"/>
      <c r="K456" s="525"/>
      <c r="L456" s="525"/>
      <c r="M456" s="525"/>
      <c r="N456" s="525"/>
      <c r="O456" s="535"/>
      <c r="P456" s="525"/>
      <c r="Q456" s="525"/>
      <c r="R456" s="525"/>
      <c r="S456" s="525"/>
      <c r="T456" s="525"/>
      <c r="U456" s="525"/>
      <c r="V456" s="525"/>
      <c r="W456" s="525"/>
      <c r="X456" s="525"/>
      <c r="Y456" s="525"/>
      <c r="Z456" s="525"/>
    </row>
    <row r="457" ht="12.0" customHeight="1">
      <c r="A457" s="525"/>
      <c r="B457" s="525"/>
      <c r="C457" s="525"/>
      <c r="D457" s="525"/>
      <c r="E457" s="525"/>
      <c r="F457" s="525"/>
      <c r="G457" s="525"/>
      <c r="H457" s="525"/>
      <c r="I457" s="525"/>
      <c r="J457" s="525"/>
      <c r="K457" s="525"/>
      <c r="L457" s="525"/>
      <c r="M457" s="525"/>
      <c r="N457" s="525"/>
      <c r="O457" s="535"/>
      <c r="P457" s="525"/>
      <c r="Q457" s="525"/>
      <c r="R457" s="525"/>
      <c r="S457" s="525"/>
      <c r="T457" s="525"/>
      <c r="U457" s="525"/>
      <c r="V457" s="525"/>
      <c r="W457" s="525"/>
      <c r="X457" s="525"/>
      <c r="Y457" s="525"/>
      <c r="Z457" s="525"/>
    </row>
    <row r="458" ht="12.0" customHeight="1">
      <c r="A458" s="525"/>
      <c r="B458" s="525"/>
      <c r="C458" s="525"/>
      <c r="D458" s="525"/>
      <c r="E458" s="525"/>
      <c r="F458" s="525"/>
      <c r="G458" s="525"/>
      <c r="H458" s="525"/>
      <c r="I458" s="525"/>
      <c r="J458" s="525"/>
      <c r="K458" s="525"/>
      <c r="L458" s="525"/>
      <c r="M458" s="525"/>
      <c r="N458" s="525"/>
      <c r="O458" s="535"/>
      <c r="P458" s="525"/>
      <c r="Q458" s="525"/>
      <c r="R458" s="525"/>
      <c r="S458" s="525"/>
      <c r="T458" s="525"/>
      <c r="U458" s="525"/>
      <c r="V458" s="525"/>
      <c r="W458" s="525"/>
      <c r="X458" s="525"/>
      <c r="Y458" s="525"/>
      <c r="Z458" s="525"/>
    </row>
    <row r="459" ht="12.0" customHeight="1">
      <c r="A459" s="525"/>
      <c r="B459" s="525"/>
      <c r="C459" s="525"/>
      <c r="D459" s="525"/>
      <c r="E459" s="525"/>
      <c r="F459" s="525"/>
      <c r="G459" s="525"/>
      <c r="H459" s="525"/>
      <c r="I459" s="525"/>
      <c r="J459" s="525"/>
      <c r="K459" s="525"/>
      <c r="L459" s="525"/>
      <c r="M459" s="525"/>
      <c r="N459" s="525"/>
      <c r="O459" s="535"/>
      <c r="P459" s="525"/>
      <c r="Q459" s="525"/>
      <c r="R459" s="525"/>
      <c r="S459" s="525"/>
      <c r="T459" s="525"/>
      <c r="U459" s="525"/>
      <c r="V459" s="525"/>
      <c r="W459" s="525"/>
      <c r="X459" s="525"/>
      <c r="Y459" s="525"/>
      <c r="Z459" s="525"/>
    </row>
    <row r="460" ht="12.0" customHeight="1">
      <c r="A460" s="525"/>
      <c r="B460" s="525"/>
      <c r="C460" s="525"/>
      <c r="D460" s="525"/>
      <c r="E460" s="525"/>
      <c r="F460" s="525"/>
      <c r="G460" s="525"/>
      <c r="H460" s="525"/>
      <c r="I460" s="525"/>
      <c r="J460" s="525"/>
      <c r="K460" s="525"/>
      <c r="L460" s="525"/>
      <c r="M460" s="525"/>
      <c r="N460" s="525"/>
      <c r="O460" s="535"/>
      <c r="P460" s="525"/>
      <c r="Q460" s="525"/>
      <c r="R460" s="525"/>
      <c r="S460" s="525"/>
      <c r="T460" s="525"/>
      <c r="U460" s="525"/>
      <c r="V460" s="525"/>
      <c r="W460" s="525"/>
      <c r="X460" s="525"/>
      <c r="Y460" s="525"/>
      <c r="Z460" s="525"/>
    </row>
    <row r="461" ht="12.0" customHeight="1">
      <c r="A461" s="525"/>
      <c r="B461" s="525"/>
      <c r="C461" s="525"/>
      <c r="D461" s="525"/>
      <c r="E461" s="525"/>
      <c r="F461" s="525"/>
      <c r="G461" s="525"/>
      <c r="H461" s="525"/>
      <c r="I461" s="525"/>
      <c r="J461" s="525"/>
      <c r="K461" s="525"/>
      <c r="L461" s="525"/>
      <c r="M461" s="525"/>
      <c r="N461" s="525"/>
      <c r="O461" s="535"/>
      <c r="P461" s="525"/>
      <c r="Q461" s="525"/>
      <c r="R461" s="525"/>
      <c r="S461" s="525"/>
      <c r="T461" s="525"/>
      <c r="U461" s="525"/>
      <c r="V461" s="525"/>
      <c r="W461" s="525"/>
      <c r="X461" s="525"/>
      <c r="Y461" s="525"/>
      <c r="Z461" s="525"/>
    </row>
    <row r="462" ht="12.0" customHeight="1">
      <c r="A462" s="525"/>
      <c r="B462" s="525"/>
      <c r="C462" s="525"/>
      <c r="D462" s="525"/>
      <c r="E462" s="525"/>
      <c r="F462" s="525"/>
      <c r="G462" s="525"/>
      <c r="H462" s="525"/>
      <c r="I462" s="525"/>
      <c r="J462" s="525"/>
      <c r="K462" s="525"/>
      <c r="L462" s="525"/>
      <c r="M462" s="525"/>
      <c r="N462" s="525"/>
      <c r="O462" s="535"/>
      <c r="P462" s="525"/>
      <c r="Q462" s="525"/>
      <c r="R462" s="525"/>
      <c r="S462" s="525"/>
      <c r="T462" s="525"/>
      <c r="U462" s="525"/>
      <c r="V462" s="525"/>
      <c r="W462" s="525"/>
      <c r="X462" s="525"/>
      <c r="Y462" s="525"/>
      <c r="Z462" s="525"/>
    </row>
    <row r="463" ht="12.0" customHeight="1">
      <c r="A463" s="525"/>
      <c r="B463" s="525"/>
      <c r="C463" s="525"/>
      <c r="D463" s="525"/>
      <c r="E463" s="525"/>
      <c r="F463" s="525"/>
      <c r="G463" s="525"/>
      <c r="H463" s="525"/>
      <c r="I463" s="525"/>
      <c r="J463" s="525"/>
      <c r="K463" s="525"/>
      <c r="L463" s="525"/>
      <c r="M463" s="525"/>
      <c r="N463" s="525"/>
      <c r="O463" s="535"/>
      <c r="P463" s="525"/>
      <c r="Q463" s="525"/>
      <c r="R463" s="525"/>
      <c r="S463" s="525"/>
      <c r="T463" s="525"/>
      <c r="U463" s="525"/>
      <c r="V463" s="525"/>
      <c r="W463" s="525"/>
      <c r="X463" s="525"/>
      <c r="Y463" s="525"/>
      <c r="Z463" s="525"/>
    </row>
    <row r="464" ht="12.0" customHeight="1">
      <c r="A464" s="525"/>
      <c r="B464" s="525"/>
      <c r="C464" s="525"/>
      <c r="D464" s="525"/>
      <c r="E464" s="525"/>
      <c r="F464" s="525"/>
      <c r="G464" s="525"/>
      <c r="H464" s="525"/>
      <c r="I464" s="525"/>
      <c r="J464" s="525"/>
      <c r="K464" s="525"/>
      <c r="L464" s="525"/>
      <c r="M464" s="525"/>
      <c r="N464" s="525"/>
      <c r="O464" s="535"/>
      <c r="P464" s="525"/>
      <c r="Q464" s="525"/>
      <c r="R464" s="525"/>
      <c r="S464" s="525"/>
      <c r="T464" s="525"/>
      <c r="U464" s="525"/>
      <c r="V464" s="525"/>
      <c r="W464" s="525"/>
      <c r="X464" s="525"/>
      <c r="Y464" s="525"/>
      <c r="Z464" s="525"/>
    </row>
    <row r="465" ht="12.0" customHeight="1">
      <c r="A465" s="525"/>
      <c r="B465" s="525"/>
      <c r="C465" s="525"/>
      <c r="D465" s="525"/>
      <c r="E465" s="525"/>
      <c r="F465" s="525"/>
      <c r="G465" s="525"/>
      <c r="H465" s="525"/>
      <c r="I465" s="525"/>
      <c r="J465" s="525"/>
      <c r="K465" s="525"/>
      <c r="L465" s="525"/>
      <c r="M465" s="525"/>
      <c r="N465" s="525"/>
      <c r="O465" s="535"/>
      <c r="P465" s="525"/>
      <c r="Q465" s="525"/>
      <c r="R465" s="525"/>
      <c r="S465" s="525"/>
      <c r="T465" s="525"/>
      <c r="U465" s="525"/>
      <c r="V465" s="525"/>
      <c r="W465" s="525"/>
      <c r="X465" s="525"/>
      <c r="Y465" s="525"/>
      <c r="Z465" s="525"/>
    </row>
    <row r="466" ht="12.0" customHeight="1">
      <c r="A466" s="525"/>
      <c r="B466" s="525"/>
      <c r="C466" s="525"/>
      <c r="D466" s="525"/>
      <c r="E466" s="525"/>
      <c r="F466" s="525"/>
      <c r="G466" s="525"/>
      <c r="H466" s="525"/>
      <c r="I466" s="525"/>
      <c r="J466" s="525"/>
      <c r="K466" s="525"/>
      <c r="L466" s="525"/>
      <c r="M466" s="525"/>
      <c r="N466" s="525"/>
      <c r="O466" s="535"/>
      <c r="P466" s="525"/>
      <c r="Q466" s="525"/>
      <c r="R466" s="525"/>
      <c r="S466" s="525"/>
      <c r="T466" s="525"/>
      <c r="U466" s="525"/>
      <c r="V466" s="525"/>
      <c r="W466" s="525"/>
      <c r="X466" s="525"/>
      <c r="Y466" s="525"/>
      <c r="Z466" s="525"/>
    </row>
    <row r="467" ht="12.0" customHeight="1">
      <c r="A467" s="525"/>
      <c r="B467" s="525"/>
      <c r="C467" s="525"/>
      <c r="D467" s="525"/>
      <c r="E467" s="525"/>
      <c r="F467" s="525"/>
      <c r="G467" s="525"/>
      <c r="H467" s="525"/>
      <c r="I467" s="525"/>
      <c r="J467" s="525"/>
      <c r="K467" s="525"/>
      <c r="L467" s="525"/>
      <c r="M467" s="525"/>
      <c r="N467" s="525"/>
      <c r="O467" s="535"/>
      <c r="P467" s="525"/>
      <c r="Q467" s="525"/>
      <c r="R467" s="525"/>
      <c r="S467" s="525"/>
      <c r="T467" s="525"/>
      <c r="U467" s="525"/>
      <c r="V467" s="525"/>
      <c r="W467" s="525"/>
      <c r="X467" s="525"/>
      <c r="Y467" s="525"/>
      <c r="Z467" s="525"/>
    </row>
    <row r="468" ht="12.0" customHeight="1">
      <c r="A468" s="525"/>
      <c r="B468" s="525"/>
      <c r="C468" s="525"/>
      <c r="D468" s="525"/>
      <c r="E468" s="525"/>
      <c r="F468" s="525"/>
      <c r="G468" s="525"/>
      <c r="H468" s="525"/>
      <c r="I468" s="525"/>
      <c r="J468" s="525"/>
      <c r="K468" s="525"/>
      <c r="L468" s="525"/>
      <c r="M468" s="525"/>
      <c r="N468" s="525"/>
      <c r="O468" s="535"/>
      <c r="P468" s="525"/>
      <c r="Q468" s="525"/>
      <c r="R468" s="525"/>
      <c r="S468" s="525"/>
      <c r="T468" s="525"/>
      <c r="U468" s="525"/>
      <c r="V468" s="525"/>
      <c r="W468" s="525"/>
      <c r="X468" s="525"/>
      <c r="Y468" s="525"/>
      <c r="Z468" s="525"/>
    </row>
    <row r="469" ht="12.0" customHeight="1">
      <c r="A469" s="525"/>
      <c r="B469" s="525"/>
      <c r="C469" s="525"/>
      <c r="D469" s="525"/>
      <c r="E469" s="525"/>
      <c r="F469" s="525"/>
      <c r="G469" s="525"/>
      <c r="H469" s="525"/>
      <c r="I469" s="525"/>
      <c r="J469" s="525"/>
      <c r="K469" s="525"/>
      <c r="L469" s="525"/>
      <c r="M469" s="525"/>
      <c r="N469" s="525"/>
      <c r="O469" s="535"/>
      <c r="P469" s="525"/>
      <c r="Q469" s="525"/>
      <c r="R469" s="525"/>
      <c r="S469" s="525"/>
      <c r="T469" s="525"/>
      <c r="U469" s="525"/>
      <c r="V469" s="525"/>
      <c r="W469" s="525"/>
      <c r="X469" s="525"/>
      <c r="Y469" s="525"/>
      <c r="Z469" s="525"/>
    </row>
    <row r="470" ht="12.0" customHeight="1">
      <c r="A470" s="525"/>
      <c r="B470" s="525"/>
      <c r="C470" s="525"/>
      <c r="D470" s="525"/>
      <c r="E470" s="525"/>
      <c r="F470" s="525"/>
      <c r="G470" s="525"/>
      <c r="H470" s="525"/>
      <c r="I470" s="525"/>
      <c r="J470" s="525"/>
      <c r="K470" s="525"/>
      <c r="L470" s="525"/>
      <c r="M470" s="525"/>
      <c r="N470" s="525"/>
      <c r="O470" s="535"/>
      <c r="P470" s="525"/>
      <c r="Q470" s="525"/>
      <c r="R470" s="525"/>
      <c r="S470" s="525"/>
      <c r="T470" s="525"/>
      <c r="U470" s="525"/>
      <c r="V470" s="525"/>
      <c r="W470" s="525"/>
      <c r="X470" s="525"/>
      <c r="Y470" s="525"/>
      <c r="Z470" s="525"/>
    </row>
    <row r="471" ht="12.0" customHeight="1">
      <c r="A471" s="525"/>
      <c r="B471" s="525"/>
      <c r="C471" s="525"/>
      <c r="D471" s="525"/>
      <c r="E471" s="525"/>
      <c r="F471" s="525"/>
      <c r="G471" s="525"/>
      <c r="H471" s="525"/>
      <c r="I471" s="525"/>
      <c r="J471" s="525"/>
      <c r="K471" s="525"/>
      <c r="L471" s="525"/>
      <c r="M471" s="525"/>
      <c r="N471" s="525"/>
      <c r="O471" s="535"/>
      <c r="P471" s="525"/>
      <c r="Q471" s="525"/>
      <c r="R471" s="525"/>
      <c r="S471" s="525"/>
      <c r="T471" s="525"/>
      <c r="U471" s="525"/>
      <c r="V471" s="525"/>
      <c r="W471" s="525"/>
      <c r="X471" s="525"/>
      <c r="Y471" s="525"/>
      <c r="Z471" s="525"/>
    </row>
    <row r="472" ht="12.0" customHeight="1">
      <c r="A472" s="525"/>
      <c r="B472" s="525"/>
      <c r="C472" s="525"/>
      <c r="D472" s="525"/>
      <c r="E472" s="525"/>
      <c r="F472" s="525"/>
      <c r="G472" s="525"/>
      <c r="H472" s="525"/>
      <c r="I472" s="525"/>
      <c r="J472" s="525"/>
      <c r="K472" s="525"/>
      <c r="L472" s="525"/>
      <c r="M472" s="525"/>
      <c r="N472" s="525"/>
      <c r="O472" s="535"/>
      <c r="P472" s="525"/>
      <c r="Q472" s="525"/>
      <c r="R472" s="525"/>
      <c r="S472" s="525"/>
      <c r="T472" s="525"/>
      <c r="U472" s="525"/>
      <c r="V472" s="525"/>
      <c r="W472" s="525"/>
      <c r="X472" s="525"/>
      <c r="Y472" s="525"/>
      <c r="Z472" s="525"/>
    </row>
    <row r="473" ht="12.0" customHeight="1">
      <c r="A473" s="525"/>
      <c r="B473" s="525"/>
      <c r="C473" s="525"/>
      <c r="D473" s="525"/>
      <c r="E473" s="525"/>
      <c r="F473" s="525"/>
      <c r="G473" s="525"/>
      <c r="H473" s="525"/>
      <c r="I473" s="525"/>
      <c r="J473" s="525"/>
      <c r="K473" s="525"/>
      <c r="L473" s="525"/>
      <c r="M473" s="525"/>
      <c r="N473" s="525"/>
      <c r="O473" s="535"/>
      <c r="P473" s="525"/>
      <c r="Q473" s="525"/>
      <c r="R473" s="525"/>
      <c r="S473" s="525"/>
      <c r="T473" s="525"/>
      <c r="U473" s="525"/>
      <c r="V473" s="525"/>
      <c r="W473" s="525"/>
      <c r="X473" s="525"/>
      <c r="Y473" s="525"/>
      <c r="Z473" s="525"/>
    </row>
    <row r="474" ht="12.0" customHeight="1">
      <c r="A474" s="525"/>
      <c r="B474" s="525"/>
      <c r="C474" s="525"/>
      <c r="D474" s="525"/>
      <c r="E474" s="525"/>
      <c r="F474" s="525"/>
      <c r="G474" s="525"/>
      <c r="H474" s="525"/>
      <c r="I474" s="525"/>
      <c r="J474" s="525"/>
      <c r="K474" s="525"/>
      <c r="L474" s="525"/>
      <c r="M474" s="525"/>
      <c r="N474" s="525"/>
      <c r="O474" s="535"/>
      <c r="P474" s="525"/>
      <c r="Q474" s="525"/>
      <c r="R474" s="525"/>
      <c r="S474" s="525"/>
      <c r="T474" s="525"/>
      <c r="U474" s="525"/>
      <c r="V474" s="525"/>
      <c r="W474" s="525"/>
      <c r="X474" s="525"/>
      <c r="Y474" s="525"/>
      <c r="Z474" s="525"/>
    </row>
    <row r="475" ht="12.0" customHeight="1">
      <c r="A475" s="525"/>
      <c r="B475" s="525"/>
      <c r="C475" s="525"/>
      <c r="D475" s="525"/>
      <c r="E475" s="525"/>
      <c r="F475" s="525"/>
      <c r="G475" s="525"/>
      <c r="H475" s="525"/>
      <c r="I475" s="525"/>
      <c r="J475" s="525"/>
      <c r="K475" s="525"/>
      <c r="L475" s="525"/>
      <c r="M475" s="525"/>
      <c r="N475" s="525"/>
      <c r="O475" s="535"/>
      <c r="P475" s="525"/>
      <c r="Q475" s="525"/>
      <c r="R475" s="525"/>
      <c r="S475" s="525"/>
      <c r="T475" s="525"/>
      <c r="U475" s="525"/>
      <c r="V475" s="525"/>
      <c r="W475" s="525"/>
      <c r="X475" s="525"/>
      <c r="Y475" s="525"/>
      <c r="Z475" s="525"/>
    </row>
    <row r="476" ht="12.0" customHeight="1">
      <c r="A476" s="525"/>
      <c r="B476" s="525"/>
      <c r="C476" s="525"/>
      <c r="D476" s="525"/>
      <c r="E476" s="525"/>
      <c r="F476" s="525"/>
      <c r="G476" s="525"/>
      <c r="H476" s="525"/>
      <c r="I476" s="525"/>
      <c r="J476" s="525"/>
      <c r="K476" s="525"/>
      <c r="L476" s="525"/>
      <c r="M476" s="525"/>
      <c r="N476" s="525"/>
      <c r="O476" s="535"/>
      <c r="P476" s="525"/>
      <c r="Q476" s="525"/>
      <c r="R476" s="525"/>
      <c r="S476" s="525"/>
      <c r="T476" s="525"/>
      <c r="U476" s="525"/>
      <c r="V476" s="525"/>
      <c r="W476" s="525"/>
      <c r="X476" s="525"/>
      <c r="Y476" s="525"/>
      <c r="Z476" s="525"/>
    </row>
    <row r="477" ht="12.0" customHeight="1">
      <c r="A477" s="525"/>
      <c r="B477" s="525"/>
      <c r="C477" s="525"/>
      <c r="D477" s="525"/>
      <c r="E477" s="525"/>
      <c r="F477" s="525"/>
      <c r="G477" s="525"/>
      <c r="H477" s="525"/>
      <c r="I477" s="525"/>
      <c r="J477" s="525"/>
      <c r="K477" s="525"/>
      <c r="L477" s="525"/>
      <c r="M477" s="525"/>
      <c r="N477" s="525"/>
      <c r="O477" s="535"/>
      <c r="P477" s="525"/>
      <c r="Q477" s="525"/>
      <c r="R477" s="525"/>
      <c r="S477" s="525"/>
      <c r="T477" s="525"/>
      <c r="U477" s="525"/>
      <c r="V477" s="525"/>
      <c r="W477" s="525"/>
      <c r="X477" s="525"/>
      <c r="Y477" s="525"/>
      <c r="Z477" s="525"/>
    </row>
    <row r="478" ht="12.0" customHeight="1">
      <c r="A478" s="525"/>
      <c r="B478" s="525"/>
      <c r="C478" s="525"/>
      <c r="D478" s="525"/>
      <c r="E478" s="525"/>
      <c r="F478" s="525"/>
      <c r="G478" s="525"/>
      <c r="H478" s="525"/>
      <c r="I478" s="525"/>
      <c r="J478" s="525"/>
      <c r="K478" s="525"/>
      <c r="L478" s="525"/>
      <c r="M478" s="525"/>
      <c r="N478" s="525"/>
      <c r="O478" s="535"/>
      <c r="P478" s="525"/>
      <c r="Q478" s="525"/>
      <c r="R478" s="525"/>
      <c r="S478" s="525"/>
      <c r="T478" s="525"/>
      <c r="U478" s="525"/>
      <c r="V478" s="525"/>
      <c r="W478" s="525"/>
      <c r="X478" s="525"/>
      <c r="Y478" s="525"/>
      <c r="Z478" s="525"/>
    </row>
    <row r="479" ht="12.0" customHeight="1">
      <c r="A479" s="525"/>
      <c r="B479" s="525"/>
      <c r="C479" s="525"/>
      <c r="D479" s="525"/>
      <c r="E479" s="525"/>
      <c r="F479" s="525"/>
      <c r="G479" s="525"/>
      <c r="H479" s="525"/>
      <c r="I479" s="525"/>
      <c r="J479" s="525"/>
      <c r="K479" s="525"/>
      <c r="L479" s="525"/>
      <c r="M479" s="525"/>
      <c r="N479" s="525"/>
      <c r="O479" s="535"/>
      <c r="P479" s="525"/>
      <c r="Q479" s="525"/>
      <c r="R479" s="525"/>
      <c r="S479" s="525"/>
      <c r="T479" s="525"/>
      <c r="U479" s="525"/>
      <c r="V479" s="525"/>
      <c r="W479" s="525"/>
      <c r="X479" s="525"/>
      <c r="Y479" s="525"/>
      <c r="Z479" s="525"/>
    </row>
    <row r="480" ht="12.0" customHeight="1">
      <c r="A480" s="525"/>
      <c r="B480" s="525"/>
      <c r="C480" s="525"/>
      <c r="D480" s="525"/>
      <c r="E480" s="525"/>
      <c r="F480" s="525"/>
      <c r="G480" s="525"/>
      <c r="H480" s="525"/>
      <c r="I480" s="525"/>
      <c r="J480" s="525"/>
      <c r="K480" s="525"/>
      <c r="L480" s="525"/>
      <c r="M480" s="525"/>
      <c r="N480" s="525"/>
      <c r="O480" s="535"/>
      <c r="P480" s="525"/>
      <c r="Q480" s="525"/>
      <c r="R480" s="525"/>
      <c r="S480" s="525"/>
      <c r="T480" s="525"/>
      <c r="U480" s="525"/>
      <c r="V480" s="525"/>
      <c r="W480" s="525"/>
      <c r="X480" s="525"/>
      <c r="Y480" s="525"/>
      <c r="Z480" s="525"/>
    </row>
    <row r="481" ht="12.0" customHeight="1">
      <c r="A481" s="525"/>
      <c r="B481" s="525"/>
      <c r="C481" s="525"/>
      <c r="D481" s="525"/>
      <c r="E481" s="525"/>
      <c r="F481" s="525"/>
      <c r="G481" s="525"/>
      <c r="H481" s="525"/>
      <c r="I481" s="525"/>
      <c r="J481" s="525"/>
      <c r="K481" s="525"/>
      <c r="L481" s="525"/>
      <c r="M481" s="525"/>
      <c r="N481" s="525"/>
      <c r="O481" s="535"/>
      <c r="P481" s="525"/>
      <c r="Q481" s="525"/>
      <c r="R481" s="525"/>
      <c r="S481" s="525"/>
      <c r="T481" s="525"/>
      <c r="U481" s="525"/>
      <c r="V481" s="525"/>
      <c r="W481" s="525"/>
      <c r="X481" s="525"/>
      <c r="Y481" s="525"/>
      <c r="Z481" s="525"/>
    </row>
    <row r="482" ht="12.0" customHeight="1">
      <c r="A482" s="525"/>
      <c r="B482" s="525"/>
      <c r="C482" s="525"/>
      <c r="D482" s="525"/>
      <c r="E482" s="525"/>
      <c r="F482" s="525"/>
      <c r="G482" s="525"/>
      <c r="H482" s="525"/>
      <c r="I482" s="525"/>
      <c r="J482" s="525"/>
      <c r="K482" s="525"/>
      <c r="L482" s="525"/>
      <c r="M482" s="525"/>
      <c r="N482" s="525"/>
      <c r="O482" s="535"/>
      <c r="P482" s="525"/>
      <c r="Q482" s="525"/>
      <c r="R482" s="525"/>
      <c r="S482" s="525"/>
      <c r="T482" s="525"/>
      <c r="U482" s="525"/>
      <c r="V482" s="525"/>
      <c r="W482" s="525"/>
      <c r="X482" s="525"/>
      <c r="Y482" s="525"/>
      <c r="Z482" s="525"/>
    </row>
    <row r="483" ht="12.0" customHeight="1">
      <c r="A483" s="525"/>
      <c r="B483" s="525"/>
      <c r="C483" s="525"/>
      <c r="D483" s="525"/>
      <c r="E483" s="525"/>
      <c r="F483" s="525"/>
      <c r="G483" s="525"/>
      <c r="H483" s="525"/>
      <c r="I483" s="525"/>
      <c r="J483" s="525"/>
      <c r="K483" s="525"/>
      <c r="L483" s="525"/>
      <c r="M483" s="525"/>
      <c r="N483" s="525"/>
      <c r="O483" s="535"/>
      <c r="P483" s="525"/>
      <c r="Q483" s="525"/>
      <c r="R483" s="525"/>
      <c r="S483" s="525"/>
      <c r="T483" s="525"/>
      <c r="U483" s="525"/>
      <c r="V483" s="525"/>
      <c r="W483" s="525"/>
      <c r="X483" s="525"/>
      <c r="Y483" s="525"/>
      <c r="Z483" s="525"/>
    </row>
    <row r="484" ht="12.0" customHeight="1">
      <c r="A484" s="525"/>
      <c r="B484" s="525"/>
      <c r="C484" s="525"/>
      <c r="D484" s="525"/>
      <c r="E484" s="525"/>
      <c r="F484" s="525"/>
      <c r="G484" s="525"/>
      <c r="H484" s="525"/>
      <c r="I484" s="525"/>
      <c r="J484" s="525"/>
      <c r="K484" s="525"/>
      <c r="L484" s="525"/>
      <c r="M484" s="525"/>
      <c r="N484" s="525"/>
      <c r="O484" s="535"/>
      <c r="P484" s="525"/>
      <c r="Q484" s="525"/>
      <c r="R484" s="525"/>
      <c r="S484" s="525"/>
      <c r="T484" s="525"/>
      <c r="U484" s="525"/>
      <c r="V484" s="525"/>
      <c r="W484" s="525"/>
      <c r="X484" s="525"/>
      <c r="Y484" s="525"/>
      <c r="Z484" s="525"/>
    </row>
    <row r="485" ht="12.0" customHeight="1">
      <c r="A485" s="525"/>
      <c r="B485" s="525"/>
      <c r="C485" s="525"/>
      <c r="D485" s="525"/>
      <c r="E485" s="525"/>
      <c r="F485" s="525"/>
      <c r="G485" s="525"/>
      <c r="H485" s="525"/>
      <c r="I485" s="525"/>
      <c r="J485" s="525"/>
      <c r="K485" s="525"/>
      <c r="L485" s="525"/>
      <c r="M485" s="525"/>
      <c r="N485" s="525"/>
      <c r="O485" s="535"/>
      <c r="P485" s="525"/>
      <c r="Q485" s="525"/>
      <c r="R485" s="525"/>
      <c r="S485" s="525"/>
      <c r="T485" s="525"/>
      <c r="U485" s="525"/>
      <c r="V485" s="525"/>
      <c r="W485" s="525"/>
      <c r="X485" s="525"/>
      <c r="Y485" s="525"/>
      <c r="Z485" s="525"/>
    </row>
    <row r="486" ht="12.0" customHeight="1">
      <c r="A486" s="525"/>
      <c r="B486" s="525"/>
      <c r="C486" s="525"/>
      <c r="D486" s="525"/>
      <c r="E486" s="525"/>
      <c r="F486" s="525"/>
      <c r="G486" s="525"/>
      <c r="H486" s="525"/>
      <c r="I486" s="525"/>
      <c r="J486" s="525"/>
      <c r="K486" s="525"/>
      <c r="L486" s="525"/>
      <c r="M486" s="525"/>
      <c r="N486" s="525"/>
      <c r="O486" s="535"/>
      <c r="P486" s="525"/>
      <c r="Q486" s="525"/>
      <c r="R486" s="525"/>
      <c r="S486" s="525"/>
      <c r="T486" s="525"/>
      <c r="U486" s="525"/>
      <c r="V486" s="525"/>
      <c r="W486" s="525"/>
      <c r="X486" s="525"/>
      <c r="Y486" s="525"/>
      <c r="Z486" s="525"/>
    </row>
    <row r="487" ht="12.0" customHeight="1">
      <c r="A487" s="525"/>
      <c r="B487" s="525"/>
      <c r="C487" s="525"/>
      <c r="D487" s="525"/>
      <c r="E487" s="525"/>
      <c r="F487" s="525"/>
      <c r="G487" s="525"/>
      <c r="H487" s="525"/>
      <c r="I487" s="525"/>
      <c r="J487" s="525"/>
      <c r="K487" s="525"/>
      <c r="L487" s="525"/>
      <c r="M487" s="525"/>
      <c r="N487" s="525"/>
      <c r="O487" s="535"/>
      <c r="P487" s="525"/>
      <c r="Q487" s="525"/>
      <c r="R487" s="525"/>
      <c r="S487" s="525"/>
      <c r="T487" s="525"/>
      <c r="U487" s="525"/>
      <c r="V487" s="525"/>
      <c r="W487" s="525"/>
      <c r="X487" s="525"/>
      <c r="Y487" s="525"/>
      <c r="Z487" s="525"/>
    </row>
    <row r="488" ht="12.0" customHeight="1">
      <c r="A488" s="525"/>
      <c r="B488" s="525"/>
      <c r="C488" s="525"/>
      <c r="D488" s="525"/>
      <c r="E488" s="525"/>
      <c r="F488" s="525"/>
      <c r="G488" s="525"/>
      <c r="H488" s="525"/>
      <c r="I488" s="525"/>
      <c r="J488" s="525"/>
      <c r="K488" s="525"/>
      <c r="L488" s="525"/>
      <c r="M488" s="525"/>
      <c r="N488" s="525"/>
      <c r="O488" s="535"/>
      <c r="P488" s="525"/>
      <c r="Q488" s="525"/>
      <c r="R488" s="525"/>
      <c r="S488" s="525"/>
      <c r="T488" s="525"/>
      <c r="U488" s="525"/>
      <c r="V488" s="525"/>
      <c r="W488" s="525"/>
      <c r="X488" s="525"/>
      <c r="Y488" s="525"/>
      <c r="Z488" s="525"/>
    </row>
    <row r="489" ht="12.0" customHeight="1">
      <c r="A489" s="525"/>
      <c r="B489" s="525"/>
      <c r="C489" s="525"/>
      <c r="D489" s="525"/>
      <c r="E489" s="525"/>
      <c r="F489" s="525"/>
      <c r="G489" s="525"/>
      <c r="H489" s="525"/>
      <c r="I489" s="525"/>
      <c r="J489" s="525"/>
      <c r="K489" s="525"/>
      <c r="L489" s="525"/>
      <c r="M489" s="525"/>
      <c r="N489" s="525"/>
      <c r="O489" s="535"/>
      <c r="P489" s="525"/>
      <c r="Q489" s="525"/>
      <c r="R489" s="525"/>
      <c r="S489" s="525"/>
      <c r="T489" s="525"/>
      <c r="U489" s="525"/>
      <c r="V489" s="525"/>
      <c r="W489" s="525"/>
      <c r="X489" s="525"/>
      <c r="Y489" s="525"/>
      <c r="Z489" s="525"/>
    </row>
    <row r="490" ht="12.0" customHeight="1">
      <c r="A490" s="525"/>
      <c r="B490" s="525"/>
      <c r="C490" s="525"/>
      <c r="D490" s="525"/>
      <c r="E490" s="525"/>
      <c r="F490" s="525"/>
      <c r="G490" s="525"/>
      <c r="H490" s="525"/>
      <c r="I490" s="525"/>
      <c r="J490" s="525"/>
      <c r="K490" s="525"/>
      <c r="L490" s="525"/>
      <c r="M490" s="525"/>
      <c r="N490" s="525"/>
      <c r="O490" s="535"/>
      <c r="P490" s="525"/>
      <c r="Q490" s="525"/>
      <c r="R490" s="525"/>
      <c r="S490" s="525"/>
      <c r="T490" s="525"/>
      <c r="U490" s="525"/>
      <c r="V490" s="525"/>
      <c r="W490" s="525"/>
      <c r="X490" s="525"/>
      <c r="Y490" s="525"/>
      <c r="Z490" s="525"/>
    </row>
    <row r="491" ht="12.0" customHeight="1">
      <c r="A491" s="525"/>
      <c r="B491" s="525"/>
      <c r="C491" s="525"/>
      <c r="D491" s="525"/>
      <c r="E491" s="525"/>
      <c r="F491" s="525"/>
      <c r="G491" s="525"/>
      <c r="H491" s="525"/>
      <c r="I491" s="525"/>
      <c r="J491" s="525"/>
      <c r="K491" s="525"/>
      <c r="L491" s="525"/>
      <c r="M491" s="525"/>
      <c r="N491" s="525"/>
      <c r="O491" s="535"/>
      <c r="P491" s="525"/>
      <c r="Q491" s="525"/>
      <c r="R491" s="525"/>
      <c r="S491" s="525"/>
      <c r="T491" s="525"/>
      <c r="U491" s="525"/>
      <c r="V491" s="525"/>
      <c r="W491" s="525"/>
      <c r="X491" s="525"/>
      <c r="Y491" s="525"/>
      <c r="Z491" s="525"/>
    </row>
    <row r="492" ht="12.0" customHeight="1">
      <c r="A492" s="525"/>
      <c r="B492" s="525"/>
      <c r="C492" s="525"/>
      <c r="D492" s="525"/>
      <c r="E492" s="525"/>
      <c r="F492" s="525"/>
      <c r="G492" s="525"/>
      <c r="H492" s="525"/>
      <c r="I492" s="525"/>
      <c r="J492" s="525"/>
      <c r="K492" s="525"/>
      <c r="L492" s="525"/>
      <c r="M492" s="525"/>
      <c r="N492" s="525"/>
      <c r="O492" s="535"/>
      <c r="P492" s="525"/>
      <c r="Q492" s="525"/>
      <c r="R492" s="525"/>
      <c r="S492" s="525"/>
      <c r="T492" s="525"/>
      <c r="U492" s="525"/>
      <c r="V492" s="525"/>
      <c r="W492" s="525"/>
      <c r="X492" s="525"/>
      <c r="Y492" s="525"/>
      <c r="Z492" s="525"/>
    </row>
    <row r="493" ht="12.0" customHeight="1">
      <c r="A493" s="525"/>
      <c r="B493" s="525"/>
      <c r="C493" s="525"/>
      <c r="D493" s="525"/>
      <c r="E493" s="525"/>
      <c r="F493" s="525"/>
      <c r="G493" s="525"/>
      <c r="H493" s="525"/>
      <c r="I493" s="525"/>
      <c r="J493" s="525"/>
      <c r="K493" s="525"/>
      <c r="L493" s="525"/>
      <c r="M493" s="525"/>
      <c r="N493" s="525"/>
      <c r="O493" s="535"/>
      <c r="P493" s="525"/>
      <c r="Q493" s="525"/>
      <c r="R493" s="525"/>
      <c r="S493" s="525"/>
      <c r="T493" s="525"/>
      <c r="U493" s="525"/>
      <c r="V493" s="525"/>
      <c r="W493" s="525"/>
      <c r="X493" s="525"/>
      <c r="Y493" s="525"/>
      <c r="Z493" s="525"/>
    </row>
    <row r="494" ht="12.0" customHeight="1">
      <c r="A494" s="525"/>
      <c r="B494" s="525"/>
      <c r="C494" s="525"/>
      <c r="D494" s="525"/>
      <c r="E494" s="525"/>
      <c r="F494" s="525"/>
      <c r="G494" s="525"/>
      <c r="H494" s="525"/>
      <c r="I494" s="525"/>
      <c r="J494" s="525"/>
      <c r="K494" s="525"/>
      <c r="L494" s="525"/>
      <c r="M494" s="525"/>
      <c r="N494" s="525"/>
      <c r="O494" s="535"/>
      <c r="P494" s="525"/>
      <c r="Q494" s="525"/>
      <c r="R494" s="525"/>
      <c r="S494" s="525"/>
      <c r="T494" s="525"/>
      <c r="U494" s="525"/>
      <c r="V494" s="525"/>
      <c r="W494" s="525"/>
      <c r="X494" s="525"/>
      <c r="Y494" s="525"/>
      <c r="Z494" s="525"/>
    </row>
    <row r="495" ht="12.0" customHeight="1">
      <c r="A495" s="525"/>
      <c r="B495" s="525"/>
      <c r="C495" s="525"/>
      <c r="D495" s="525"/>
      <c r="E495" s="525"/>
      <c r="F495" s="525"/>
      <c r="G495" s="525"/>
      <c r="H495" s="525"/>
      <c r="I495" s="525"/>
      <c r="J495" s="525"/>
      <c r="K495" s="525"/>
      <c r="L495" s="525"/>
      <c r="M495" s="525"/>
      <c r="N495" s="525"/>
      <c r="O495" s="535"/>
      <c r="P495" s="525"/>
      <c r="Q495" s="525"/>
      <c r="R495" s="525"/>
      <c r="S495" s="525"/>
      <c r="T495" s="525"/>
      <c r="U495" s="525"/>
      <c r="V495" s="525"/>
      <c r="W495" s="525"/>
      <c r="X495" s="525"/>
      <c r="Y495" s="525"/>
      <c r="Z495" s="525"/>
    </row>
    <row r="496" ht="12.0" customHeight="1">
      <c r="A496" s="525"/>
      <c r="B496" s="525"/>
      <c r="C496" s="525"/>
      <c r="D496" s="525"/>
      <c r="E496" s="525"/>
      <c r="F496" s="525"/>
      <c r="G496" s="525"/>
      <c r="H496" s="525"/>
      <c r="I496" s="525"/>
      <c r="J496" s="525"/>
      <c r="K496" s="525"/>
      <c r="L496" s="525"/>
      <c r="M496" s="525"/>
      <c r="N496" s="525"/>
      <c r="O496" s="535"/>
      <c r="P496" s="525"/>
      <c r="Q496" s="525"/>
      <c r="R496" s="525"/>
      <c r="S496" s="525"/>
      <c r="T496" s="525"/>
      <c r="U496" s="525"/>
      <c r="V496" s="525"/>
      <c r="W496" s="525"/>
      <c r="X496" s="525"/>
      <c r="Y496" s="525"/>
      <c r="Z496" s="525"/>
    </row>
    <row r="497" ht="12.0" customHeight="1">
      <c r="A497" s="525"/>
      <c r="B497" s="525"/>
      <c r="C497" s="525"/>
      <c r="D497" s="525"/>
      <c r="E497" s="525"/>
      <c r="F497" s="525"/>
      <c r="G497" s="525"/>
      <c r="H497" s="525"/>
      <c r="I497" s="525"/>
      <c r="J497" s="525"/>
      <c r="K497" s="525"/>
      <c r="L497" s="525"/>
      <c r="M497" s="525"/>
      <c r="N497" s="525"/>
      <c r="O497" s="535"/>
      <c r="P497" s="525"/>
      <c r="Q497" s="525"/>
      <c r="R497" s="525"/>
      <c r="S497" s="525"/>
      <c r="T497" s="525"/>
      <c r="U497" s="525"/>
      <c r="V497" s="525"/>
      <c r="W497" s="525"/>
      <c r="X497" s="525"/>
      <c r="Y497" s="525"/>
      <c r="Z497" s="525"/>
    </row>
    <row r="498" ht="12.0" customHeight="1">
      <c r="A498" s="525"/>
      <c r="B498" s="525"/>
      <c r="C498" s="525"/>
      <c r="D498" s="525"/>
      <c r="E498" s="525"/>
      <c r="F498" s="525"/>
      <c r="G498" s="525"/>
      <c r="H498" s="525"/>
      <c r="I498" s="525"/>
      <c r="J498" s="525"/>
      <c r="K498" s="525"/>
      <c r="L498" s="525"/>
      <c r="M498" s="525"/>
      <c r="N498" s="525"/>
      <c r="O498" s="535"/>
      <c r="P498" s="525"/>
      <c r="Q498" s="525"/>
      <c r="R498" s="525"/>
      <c r="S498" s="525"/>
      <c r="T498" s="525"/>
      <c r="U498" s="525"/>
      <c r="V498" s="525"/>
      <c r="W498" s="525"/>
      <c r="X498" s="525"/>
      <c r="Y498" s="525"/>
      <c r="Z498" s="525"/>
    </row>
    <row r="499" ht="12.0" customHeight="1">
      <c r="A499" s="525"/>
      <c r="B499" s="525"/>
      <c r="C499" s="525"/>
      <c r="D499" s="525"/>
      <c r="E499" s="525"/>
      <c r="F499" s="525"/>
      <c r="G499" s="525"/>
      <c r="H499" s="525"/>
      <c r="I499" s="525"/>
      <c r="J499" s="525"/>
      <c r="K499" s="525"/>
      <c r="L499" s="525"/>
      <c r="M499" s="525"/>
      <c r="N499" s="525"/>
      <c r="O499" s="535"/>
      <c r="P499" s="525"/>
      <c r="Q499" s="525"/>
      <c r="R499" s="525"/>
      <c r="S499" s="525"/>
      <c r="T499" s="525"/>
      <c r="U499" s="525"/>
      <c r="V499" s="525"/>
      <c r="W499" s="525"/>
      <c r="X499" s="525"/>
      <c r="Y499" s="525"/>
      <c r="Z499" s="525"/>
    </row>
    <row r="500" ht="12.0" customHeight="1">
      <c r="A500" s="525"/>
      <c r="B500" s="525"/>
      <c r="C500" s="525"/>
      <c r="D500" s="525"/>
      <c r="E500" s="525"/>
      <c r="F500" s="525"/>
      <c r="G500" s="525"/>
      <c r="H500" s="525"/>
      <c r="I500" s="525"/>
      <c r="J500" s="525"/>
      <c r="K500" s="525"/>
      <c r="L500" s="525"/>
      <c r="M500" s="525"/>
      <c r="N500" s="525"/>
      <c r="O500" s="535"/>
      <c r="P500" s="525"/>
      <c r="Q500" s="525"/>
      <c r="R500" s="525"/>
      <c r="S500" s="525"/>
      <c r="T500" s="525"/>
      <c r="U500" s="525"/>
      <c r="V500" s="525"/>
      <c r="W500" s="525"/>
      <c r="X500" s="525"/>
      <c r="Y500" s="525"/>
      <c r="Z500" s="525"/>
    </row>
    <row r="501" ht="12.0" customHeight="1">
      <c r="A501" s="525"/>
      <c r="B501" s="525"/>
      <c r="C501" s="525"/>
      <c r="D501" s="525"/>
      <c r="E501" s="525"/>
      <c r="F501" s="525"/>
      <c r="G501" s="525"/>
      <c r="H501" s="525"/>
      <c r="I501" s="525"/>
      <c r="J501" s="525"/>
      <c r="K501" s="525"/>
      <c r="L501" s="525"/>
      <c r="M501" s="525"/>
      <c r="N501" s="525"/>
      <c r="O501" s="535"/>
      <c r="P501" s="525"/>
      <c r="Q501" s="525"/>
      <c r="R501" s="525"/>
      <c r="S501" s="525"/>
      <c r="T501" s="525"/>
      <c r="U501" s="525"/>
      <c r="V501" s="525"/>
      <c r="W501" s="525"/>
      <c r="X501" s="525"/>
      <c r="Y501" s="525"/>
      <c r="Z501" s="525"/>
    </row>
    <row r="502" ht="12.0" customHeight="1">
      <c r="A502" s="525"/>
      <c r="B502" s="525"/>
      <c r="C502" s="525"/>
      <c r="D502" s="525"/>
      <c r="E502" s="525"/>
      <c r="F502" s="525"/>
      <c r="G502" s="525"/>
      <c r="H502" s="525"/>
      <c r="I502" s="525"/>
      <c r="J502" s="525"/>
      <c r="K502" s="525"/>
      <c r="L502" s="525"/>
      <c r="M502" s="525"/>
      <c r="N502" s="525"/>
      <c r="O502" s="535"/>
      <c r="P502" s="525"/>
      <c r="Q502" s="525"/>
      <c r="R502" s="525"/>
      <c r="S502" s="525"/>
      <c r="T502" s="525"/>
      <c r="U502" s="525"/>
      <c r="V502" s="525"/>
      <c r="W502" s="525"/>
      <c r="X502" s="525"/>
      <c r="Y502" s="525"/>
      <c r="Z502" s="525"/>
    </row>
    <row r="503" ht="12.0" customHeight="1">
      <c r="A503" s="525"/>
      <c r="B503" s="525"/>
      <c r="C503" s="525"/>
      <c r="D503" s="525"/>
      <c r="E503" s="525"/>
      <c r="F503" s="525"/>
      <c r="G503" s="525"/>
      <c r="H503" s="525"/>
      <c r="I503" s="525"/>
      <c r="J503" s="525"/>
      <c r="K503" s="525"/>
      <c r="L503" s="525"/>
      <c r="M503" s="525"/>
      <c r="N503" s="525"/>
      <c r="O503" s="535"/>
      <c r="P503" s="525"/>
      <c r="Q503" s="525"/>
      <c r="R503" s="525"/>
      <c r="S503" s="525"/>
      <c r="T503" s="525"/>
      <c r="U503" s="525"/>
      <c r="V503" s="525"/>
      <c r="W503" s="525"/>
      <c r="X503" s="525"/>
      <c r="Y503" s="525"/>
      <c r="Z503" s="525"/>
    </row>
    <row r="504" ht="12.0" customHeight="1">
      <c r="A504" s="525"/>
      <c r="B504" s="525"/>
      <c r="C504" s="525"/>
      <c r="D504" s="525"/>
      <c r="E504" s="525"/>
      <c r="F504" s="525"/>
      <c r="G504" s="525"/>
      <c r="H504" s="525"/>
      <c r="I504" s="525"/>
      <c r="J504" s="525"/>
      <c r="K504" s="525"/>
      <c r="L504" s="525"/>
      <c r="M504" s="525"/>
      <c r="N504" s="525"/>
      <c r="O504" s="535"/>
      <c r="P504" s="525"/>
      <c r="Q504" s="525"/>
      <c r="R504" s="525"/>
      <c r="S504" s="525"/>
      <c r="T504" s="525"/>
      <c r="U504" s="525"/>
      <c r="V504" s="525"/>
      <c r="W504" s="525"/>
      <c r="X504" s="525"/>
      <c r="Y504" s="525"/>
      <c r="Z504" s="525"/>
    </row>
    <row r="505" ht="12.0" customHeight="1">
      <c r="A505" s="525"/>
      <c r="B505" s="525"/>
      <c r="C505" s="525"/>
      <c r="D505" s="525"/>
      <c r="E505" s="525"/>
      <c r="F505" s="525"/>
      <c r="G505" s="525"/>
      <c r="H505" s="525"/>
      <c r="I505" s="525"/>
      <c r="J505" s="525"/>
      <c r="K505" s="525"/>
      <c r="L505" s="525"/>
      <c r="M505" s="525"/>
      <c r="N505" s="525"/>
      <c r="O505" s="535"/>
      <c r="P505" s="525"/>
      <c r="Q505" s="525"/>
      <c r="R505" s="525"/>
      <c r="S505" s="525"/>
      <c r="T505" s="525"/>
      <c r="U505" s="525"/>
      <c r="V505" s="525"/>
      <c r="W505" s="525"/>
      <c r="X505" s="525"/>
      <c r="Y505" s="525"/>
      <c r="Z505" s="525"/>
    </row>
    <row r="506" ht="12.0" customHeight="1">
      <c r="A506" s="525"/>
      <c r="B506" s="525"/>
      <c r="C506" s="525"/>
      <c r="D506" s="525"/>
      <c r="E506" s="525"/>
      <c r="F506" s="525"/>
      <c r="G506" s="525"/>
      <c r="H506" s="525"/>
      <c r="I506" s="525"/>
      <c r="J506" s="525"/>
      <c r="K506" s="525"/>
      <c r="L506" s="525"/>
      <c r="M506" s="525"/>
      <c r="N506" s="525"/>
      <c r="O506" s="535"/>
      <c r="P506" s="525"/>
      <c r="Q506" s="525"/>
      <c r="R506" s="525"/>
      <c r="S506" s="525"/>
      <c r="T506" s="525"/>
      <c r="U506" s="525"/>
      <c r="V506" s="525"/>
      <c r="W506" s="525"/>
      <c r="X506" s="525"/>
      <c r="Y506" s="525"/>
      <c r="Z506" s="525"/>
    </row>
    <row r="507" ht="12.0" customHeight="1">
      <c r="A507" s="525"/>
      <c r="B507" s="525"/>
      <c r="C507" s="525"/>
      <c r="D507" s="525"/>
      <c r="E507" s="525"/>
      <c r="F507" s="525"/>
      <c r="G507" s="525"/>
      <c r="H507" s="525"/>
      <c r="I507" s="525"/>
      <c r="J507" s="525"/>
      <c r="K507" s="525"/>
      <c r="L507" s="525"/>
      <c r="M507" s="525"/>
      <c r="N507" s="525"/>
      <c r="O507" s="535"/>
      <c r="P507" s="525"/>
      <c r="Q507" s="525"/>
      <c r="R507" s="525"/>
      <c r="S507" s="525"/>
      <c r="T507" s="525"/>
      <c r="U507" s="525"/>
      <c r="V507" s="525"/>
      <c r="W507" s="525"/>
      <c r="X507" s="525"/>
      <c r="Y507" s="525"/>
      <c r="Z507" s="525"/>
    </row>
    <row r="508" ht="12.0" customHeight="1">
      <c r="A508" s="525"/>
      <c r="B508" s="525"/>
      <c r="C508" s="525"/>
      <c r="D508" s="525"/>
      <c r="E508" s="525"/>
      <c r="F508" s="525"/>
      <c r="G508" s="525"/>
      <c r="H508" s="525"/>
      <c r="I508" s="525"/>
      <c r="J508" s="525"/>
      <c r="K508" s="525"/>
      <c r="L508" s="525"/>
      <c r="M508" s="525"/>
      <c r="N508" s="525"/>
      <c r="O508" s="535"/>
      <c r="P508" s="525"/>
      <c r="Q508" s="525"/>
      <c r="R508" s="525"/>
      <c r="S508" s="525"/>
      <c r="T508" s="525"/>
      <c r="U508" s="525"/>
      <c r="V508" s="525"/>
      <c r="W508" s="525"/>
      <c r="X508" s="525"/>
      <c r="Y508" s="525"/>
      <c r="Z508" s="525"/>
    </row>
    <row r="509" ht="12.0" customHeight="1">
      <c r="A509" s="525"/>
      <c r="B509" s="525"/>
      <c r="C509" s="525"/>
      <c r="D509" s="525"/>
      <c r="E509" s="525"/>
      <c r="F509" s="525"/>
      <c r="G509" s="525"/>
      <c r="H509" s="525"/>
      <c r="I509" s="525"/>
      <c r="J509" s="525"/>
      <c r="K509" s="525"/>
      <c r="L509" s="525"/>
      <c r="M509" s="525"/>
      <c r="N509" s="525"/>
      <c r="O509" s="535"/>
      <c r="P509" s="525"/>
      <c r="Q509" s="525"/>
      <c r="R509" s="525"/>
      <c r="S509" s="525"/>
      <c r="T509" s="525"/>
      <c r="U509" s="525"/>
      <c r="V509" s="525"/>
      <c r="W509" s="525"/>
      <c r="X509" s="525"/>
      <c r="Y509" s="525"/>
      <c r="Z509" s="525"/>
    </row>
    <row r="510" ht="12.0" customHeight="1">
      <c r="A510" s="525"/>
      <c r="B510" s="525"/>
      <c r="C510" s="525"/>
      <c r="D510" s="525"/>
      <c r="E510" s="525"/>
      <c r="F510" s="525"/>
      <c r="G510" s="525"/>
      <c r="H510" s="525"/>
      <c r="I510" s="525"/>
      <c r="J510" s="525"/>
      <c r="K510" s="525"/>
      <c r="L510" s="525"/>
      <c r="M510" s="525"/>
      <c r="N510" s="525"/>
      <c r="O510" s="535"/>
      <c r="P510" s="525"/>
      <c r="Q510" s="525"/>
      <c r="R510" s="525"/>
      <c r="S510" s="525"/>
      <c r="T510" s="525"/>
      <c r="U510" s="525"/>
      <c r="V510" s="525"/>
      <c r="W510" s="525"/>
      <c r="X510" s="525"/>
      <c r="Y510" s="525"/>
      <c r="Z510" s="525"/>
    </row>
    <row r="511" ht="12.0" customHeight="1">
      <c r="A511" s="525"/>
      <c r="B511" s="525"/>
      <c r="C511" s="525"/>
      <c r="D511" s="525"/>
      <c r="E511" s="525"/>
      <c r="F511" s="525"/>
      <c r="G511" s="525"/>
      <c r="H511" s="525"/>
      <c r="I511" s="525"/>
      <c r="J511" s="525"/>
      <c r="K511" s="525"/>
      <c r="L511" s="525"/>
      <c r="M511" s="525"/>
      <c r="N511" s="525"/>
      <c r="O511" s="535"/>
      <c r="P511" s="525"/>
      <c r="Q511" s="525"/>
      <c r="R511" s="525"/>
      <c r="S511" s="525"/>
      <c r="T511" s="525"/>
      <c r="U511" s="525"/>
      <c r="V511" s="525"/>
      <c r="W511" s="525"/>
      <c r="X511" s="525"/>
      <c r="Y511" s="525"/>
      <c r="Z511" s="525"/>
    </row>
    <row r="512" ht="12.0" customHeight="1">
      <c r="A512" s="525"/>
      <c r="B512" s="525"/>
      <c r="C512" s="525"/>
      <c r="D512" s="525"/>
      <c r="E512" s="525"/>
      <c r="F512" s="525"/>
      <c r="G512" s="525"/>
      <c r="H512" s="525"/>
      <c r="I512" s="525"/>
      <c r="J512" s="525"/>
      <c r="K512" s="525"/>
      <c r="L512" s="525"/>
      <c r="M512" s="525"/>
      <c r="N512" s="525"/>
      <c r="O512" s="535"/>
      <c r="P512" s="525"/>
      <c r="Q512" s="525"/>
      <c r="R512" s="525"/>
      <c r="S512" s="525"/>
      <c r="T512" s="525"/>
      <c r="U512" s="525"/>
      <c r="V512" s="525"/>
      <c r="W512" s="525"/>
      <c r="X512" s="525"/>
      <c r="Y512" s="525"/>
      <c r="Z512" s="525"/>
    </row>
    <row r="513" ht="12.0" customHeight="1">
      <c r="A513" s="525"/>
      <c r="B513" s="525"/>
      <c r="C513" s="525"/>
      <c r="D513" s="525"/>
      <c r="E513" s="525"/>
      <c r="F513" s="525"/>
      <c r="G513" s="525"/>
      <c r="H513" s="525"/>
      <c r="I513" s="525"/>
      <c r="J513" s="525"/>
      <c r="K513" s="525"/>
      <c r="L513" s="525"/>
      <c r="M513" s="525"/>
      <c r="N513" s="525"/>
      <c r="O513" s="535"/>
      <c r="P513" s="525"/>
      <c r="Q513" s="525"/>
      <c r="R513" s="525"/>
      <c r="S513" s="525"/>
      <c r="T513" s="525"/>
      <c r="U513" s="525"/>
      <c r="V513" s="525"/>
      <c r="W513" s="525"/>
      <c r="X513" s="525"/>
      <c r="Y513" s="525"/>
      <c r="Z513" s="525"/>
    </row>
    <row r="514" ht="12.0" customHeight="1">
      <c r="A514" s="525"/>
      <c r="B514" s="525"/>
      <c r="C514" s="525"/>
      <c r="D514" s="525"/>
      <c r="E514" s="525"/>
      <c r="F514" s="525"/>
      <c r="G514" s="525"/>
      <c r="H514" s="525"/>
      <c r="I514" s="525"/>
      <c r="J514" s="525"/>
      <c r="K514" s="525"/>
      <c r="L514" s="525"/>
      <c r="M514" s="525"/>
      <c r="N514" s="525"/>
      <c r="O514" s="535"/>
      <c r="P514" s="525"/>
      <c r="Q514" s="525"/>
      <c r="R514" s="525"/>
      <c r="S514" s="525"/>
      <c r="T514" s="525"/>
      <c r="U514" s="525"/>
      <c r="V514" s="525"/>
      <c r="W514" s="525"/>
      <c r="X514" s="525"/>
      <c r="Y514" s="525"/>
      <c r="Z514" s="525"/>
    </row>
    <row r="515" ht="12.0" customHeight="1">
      <c r="A515" s="525"/>
      <c r="B515" s="525"/>
      <c r="C515" s="525"/>
      <c r="D515" s="525"/>
      <c r="E515" s="525"/>
      <c r="F515" s="525"/>
      <c r="G515" s="525"/>
      <c r="H515" s="525"/>
      <c r="I515" s="525"/>
      <c r="J515" s="525"/>
      <c r="K515" s="525"/>
      <c r="L515" s="525"/>
      <c r="M515" s="525"/>
      <c r="N515" s="525"/>
      <c r="O515" s="535"/>
      <c r="P515" s="525"/>
      <c r="Q515" s="525"/>
      <c r="R515" s="525"/>
      <c r="S515" s="525"/>
      <c r="T515" s="525"/>
      <c r="U515" s="525"/>
      <c r="V515" s="525"/>
      <c r="W515" s="525"/>
      <c r="X515" s="525"/>
      <c r="Y515" s="525"/>
      <c r="Z515" s="525"/>
    </row>
    <row r="516" ht="12.0" customHeight="1">
      <c r="A516" s="525"/>
      <c r="B516" s="525"/>
      <c r="C516" s="525"/>
      <c r="D516" s="525"/>
      <c r="E516" s="525"/>
      <c r="F516" s="525"/>
      <c r="G516" s="525"/>
      <c r="H516" s="525"/>
      <c r="I516" s="525"/>
      <c r="J516" s="525"/>
      <c r="K516" s="525"/>
      <c r="L516" s="525"/>
      <c r="M516" s="525"/>
      <c r="N516" s="525"/>
      <c r="O516" s="535"/>
      <c r="P516" s="525"/>
      <c r="Q516" s="525"/>
      <c r="R516" s="525"/>
      <c r="S516" s="525"/>
      <c r="T516" s="525"/>
      <c r="U516" s="525"/>
      <c r="V516" s="525"/>
      <c r="W516" s="525"/>
      <c r="X516" s="525"/>
      <c r="Y516" s="525"/>
      <c r="Z516" s="525"/>
    </row>
    <row r="517" ht="12.0" customHeight="1">
      <c r="A517" s="525"/>
      <c r="B517" s="525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3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</row>
    <row r="518" ht="12.0" customHeight="1">
      <c r="A518" s="525"/>
      <c r="B518" s="525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3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</row>
    <row r="519" ht="12.0" customHeight="1">
      <c r="A519" s="525"/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3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</row>
    <row r="520" ht="12.0" customHeight="1">
      <c r="A520" s="525"/>
      <c r="B520" s="525"/>
      <c r="C520" s="525"/>
      <c r="D520" s="525"/>
      <c r="E520" s="525"/>
      <c r="F520" s="525"/>
      <c r="G520" s="525"/>
      <c r="H520" s="525"/>
      <c r="I520" s="525"/>
      <c r="J520" s="525"/>
      <c r="K520" s="525"/>
      <c r="L520" s="525"/>
      <c r="M520" s="525"/>
      <c r="N520" s="525"/>
      <c r="O520" s="535"/>
      <c r="P520" s="525"/>
      <c r="Q520" s="525"/>
      <c r="R520" s="525"/>
      <c r="S520" s="525"/>
      <c r="T520" s="525"/>
      <c r="U520" s="525"/>
      <c r="V520" s="525"/>
      <c r="W520" s="525"/>
      <c r="X520" s="525"/>
      <c r="Y520" s="525"/>
      <c r="Z520" s="525"/>
    </row>
    <row r="521" ht="12.0" customHeight="1">
      <c r="A521" s="525"/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3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</row>
    <row r="522" ht="12.0" customHeight="1">
      <c r="A522" s="525"/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3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</row>
    <row r="523" ht="12.0" customHeight="1">
      <c r="A523" s="525"/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3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</row>
    <row r="524" ht="12.0" customHeight="1">
      <c r="A524" s="525"/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3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</row>
    <row r="525" ht="12.0" customHeight="1">
      <c r="A525" s="525"/>
      <c r="B525" s="525"/>
      <c r="C525" s="525"/>
      <c r="D525" s="525"/>
      <c r="E525" s="525"/>
      <c r="F525" s="525"/>
      <c r="G525" s="525"/>
      <c r="H525" s="525"/>
      <c r="I525" s="525"/>
      <c r="J525" s="525"/>
      <c r="K525" s="525"/>
      <c r="L525" s="525"/>
      <c r="M525" s="525"/>
      <c r="N525" s="525"/>
      <c r="O525" s="535"/>
      <c r="P525" s="525"/>
      <c r="Q525" s="525"/>
      <c r="R525" s="525"/>
      <c r="S525" s="525"/>
      <c r="T525" s="525"/>
      <c r="U525" s="525"/>
      <c r="V525" s="525"/>
      <c r="W525" s="525"/>
      <c r="X525" s="525"/>
      <c r="Y525" s="525"/>
      <c r="Z525" s="525"/>
    </row>
    <row r="526" ht="12.0" customHeight="1">
      <c r="A526" s="525"/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3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</row>
    <row r="527" ht="12.0" customHeight="1">
      <c r="A527" s="525"/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3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</row>
    <row r="528" ht="12.0" customHeight="1">
      <c r="A528" s="525"/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3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</row>
    <row r="529" ht="12.0" customHeight="1">
      <c r="A529" s="525"/>
      <c r="B529" s="525"/>
      <c r="C529" s="525"/>
      <c r="D529" s="525"/>
      <c r="E529" s="525"/>
      <c r="F529" s="525"/>
      <c r="G529" s="525"/>
      <c r="H529" s="525"/>
      <c r="I529" s="525"/>
      <c r="J529" s="525"/>
      <c r="K529" s="525"/>
      <c r="L529" s="525"/>
      <c r="M529" s="525"/>
      <c r="N529" s="525"/>
      <c r="O529" s="535"/>
      <c r="P529" s="525"/>
      <c r="Q529" s="525"/>
      <c r="R529" s="525"/>
      <c r="S529" s="525"/>
      <c r="T529" s="525"/>
      <c r="U529" s="525"/>
      <c r="V529" s="525"/>
      <c r="W529" s="525"/>
      <c r="X529" s="525"/>
      <c r="Y529" s="525"/>
      <c r="Z529" s="525"/>
    </row>
    <row r="530" ht="12.0" customHeight="1">
      <c r="A530" s="525"/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3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</row>
    <row r="531" ht="12.0" customHeight="1">
      <c r="A531" s="525"/>
      <c r="B531" s="525"/>
      <c r="C531" s="525"/>
      <c r="D531" s="525"/>
      <c r="E531" s="525"/>
      <c r="F531" s="525"/>
      <c r="G531" s="525"/>
      <c r="H531" s="525"/>
      <c r="I531" s="525"/>
      <c r="J531" s="525"/>
      <c r="K531" s="525"/>
      <c r="L531" s="525"/>
      <c r="M531" s="525"/>
      <c r="N531" s="525"/>
      <c r="O531" s="535"/>
      <c r="P531" s="525"/>
      <c r="Q531" s="525"/>
      <c r="R531" s="525"/>
      <c r="S531" s="525"/>
      <c r="T531" s="525"/>
      <c r="U531" s="525"/>
      <c r="V531" s="525"/>
      <c r="W531" s="525"/>
      <c r="X531" s="525"/>
      <c r="Y531" s="525"/>
      <c r="Z531" s="525"/>
    </row>
    <row r="532" ht="12.0" customHeight="1">
      <c r="A532" s="525"/>
      <c r="B532" s="525"/>
      <c r="C532" s="525"/>
      <c r="D532" s="525"/>
      <c r="E532" s="525"/>
      <c r="F532" s="525"/>
      <c r="G532" s="525"/>
      <c r="H532" s="525"/>
      <c r="I532" s="525"/>
      <c r="J532" s="525"/>
      <c r="K532" s="525"/>
      <c r="L532" s="525"/>
      <c r="M532" s="525"/>
      <c r="N532" s="525"/>
      <c r="O532" s="535"/>
      <c r="P532" s="525"/>
      <c r="Q532" s="525"/>
      <c r="R532" s="525"/>
      <c r="S532" s="525"/>
      <c r="T532" s="525"/>
      <c r="U532" s="525"/>
      <c r="V532" s="525"/>
      <c r="W532" s="525"/>
      <c r="X532" s="525"/>
      <c r="Y532" s="525"/>
      <c r="Z532" s="525"/>
    </row>
    <row r="533" ht="12.0" customHeight="1">
      <c r="A533" s="525"/>
      <c r="B533" s="525"/>
      <c r="C533" s="525"/>
      <c r="D533" s="525"/>
      <c r="E533" s="525"/>
      <c r="F533" s="525"/>
      <c r="G533" s="525"/>
      <c r="H533" s="525"/>
      <c r="I533" s="525"/>
      <c r="J533" s="525"/>
      <c r="K533" s="525"/>
      <c r="L533" s="525"/>
      <c r="M533" s="525"/>
      <c r="N533" s="525"/>
      <c r="O533" s="535"/>
      <c r="P533" s="525"/>
      <c r="Q533" s="525"/>
      <c r="R533" s="525"/>
      <c r="S533" s="525"/>
      <c r="T533" s="525"/>
      <c r="U533" s="525"/>
      <c r="V533" s="525"/>
      <c r="W533" s="525"/>
      <c r="X533" s="525"/>
      <c r="Y533" s="525"/>
      <c r="Z533" s="525"/>
    </row>
    <row r="534" ht="12.0" customHeight="1">
      <c r="A534" s="525"/>
      <c r="B534" s="525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3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</row>
    <row r="535" ht="12.0" customHeight="1">
      <c r="A535" s="525"/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3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</row>
    <row r="536" ht="12.0" customHeight="1">
      <c r="A536" s="525"/>
      <c r="B536" s="525"/>
      <c r="C536" s="525"/>
      <c r="D536" s="525"/>
      <c r="E536" s="525"/>
      <c r="F536" s="525"/>
      <c r="G536" s="525"/>
      <c r="H536" s="525"/>
      <c r="I536" s="525"/>
      <c r="J536" s="525"/>
      <c r="K536" s="525"/>
      <c r="L536" s="525"/>
      <c r="M536" s="525"/>
      <c r="N536" s="525"/>
      <c r="O536" s="535"/>
      <c r="P536" s="525"/>
      <c r="Q536" s="525"/>
      <c r="R536" s="525"/>
      <c r="S536" s="525"/>
      <c r="T536" s="525"/>
      <c r="U536" s="525"/>
      <c r="V536" s="525"/>
      <c r="W536" s="525"/>
      <c r="X536" s="525"/>
      <c r="Y536" s="525"/>
      <c r="Z536" s="525"/>
    </row>
    <row r="537" ht="12.0" customHeight="1">
      <c r="A537" s="525"/>
      <c r="B537" s="525"/>
      <c r="C537" s="525"/>
      <c r="D537" s="525"/>
      <c r="E537" s="525"/>
      <c r="F537" s="525"/>
      <c r="G537" s="525"/>
      <c r="H537" s="525"/>
      <c r="I537" s="525"/>
      <c r="J537" s="525"/>
      <c r="K537" s="525"/>
      <c r="L537" s="525"/>
      <c r="M537" s="525"/>
      <c r="N537" s="525"/>
      <c r="O537" s="535"/>
      <c r="P537" s="525"/>
      <c r="Q537" s="525"/>
      <c r="R537" s="525"/>
      <c r="S537" s="525"/>
      <c r="T537" s="525"/>
      <c r="U537" s="525"/>
      <c r="V537" s="525"/>
      <c r="W537" s="525"/>
      <c r="X537" s="525"/>
      <c r="Y537" s="525"/>
      <c r="Z537" s="525"/>
    </row>
    <row r="538" ht="12.0" customHeight="1">
      <c r="A538" s="525"/>
      <c r="B538" s="525"/>
      <c r="C538" s="525"/>
      <c r="D538" s="525"/>
      <c r="E538" s="525"/>
      <c r="F538" s="525"/>
      <c r="G538" s="525"/>
      <c r="H538" s="525"/>
      <c r="I538" s="525"/>
      <c r="J538" s="525"/>
      <c r="K538" s="525"/>
      <c r="L538" s="525"/>
      <c r="M538" s="525"/>
      <c r="N538" s="525"/>
      <c r="O538" s="535"/>
      <c r="P538" s="525"/>
      <c r="Q538" s="525"/>
      <c r="R538" s="525"/>
      <c r="S538" s="525"/>
      <c r="T538" s="525"/>
      <c r="U538" s="525"/>
      <c r="V538" s="525"/>
      <c r="W538" s="525"/>
      <c r="X538" s="525"/>
      <c r="Y538" s="525"/>
      <c r="Z538" s="525"/>
    </row>
    <row r="539" ht="12.0" customHeight="1">
      <c r="A539" s="525"/>
      <c r="B539" s="525"/>
      <c r="C539" s="525"/>
      <c r="D539" s="525"/>
      <c r="E539" s="525"/>
      <c r="F539" s="525"/>
      <c r="G539" s="525"/>
      <c r="H539" s="525"/>
      <c r="I539" s="525"/>
      <c r="J539" s="525"/>
      <c r="K539" s="525"/>
      <c r="L539" s="525"/>
      <c r="M539" s="525"/>
      <c r="N539" s="525"/>
      <c r="O539" s="535"/>
      <c r="P539" s="525"/>
      <c r="Q539" s="525"/>
      <c r="R539" s="525"/>
      <c r="S539" s="525"/>
      <c r="T539" s="525"/>
      <c r="U539" s="525"/>
      <c r="V539" s="525"/>
      <c r="W539" s="525"/>
      <c r="X539" s="525"/>
      <c r="Y539" s="525"/>
      <c r="Z539" s="525"/>
    </row>
    <row r="540" ht="12.0" customHeight="1">
      <c r="A540" s="525"/>
      <c r="B540" s="525"/>
      <c r="C540" s="525"/>
      <c r="D540" s="525"/>
      <c r="E540" s="525"/>
      <c r="F540" s="525"/>
      <c r="G540" s="525"/>
      <c r="H540" s="525"/>
      <c r="I540" s="525"/>
      <c r="J540" s="525"/>
      <c r="K540" s="525"/>
      <c r="L540" s="525"/>
      <c r="M540" s="525"/>
      <c r="N540" s="525"/>
      <c r="O540" s="535"/>
      <c r="P540" s="525"/>
      <c r="Q540" s="525"/>
      <c r="R540" s="525"/>
      <c r="S540" s="525"/>
      <c r="T540" s="525"/>
      <c r="U540" s="525"/>
      <c r="V540" s="525"/>
      <c r="W540" s="525"/>
      <c r="X540" s="525"/>
      <c r="Y540" s="525"/>
      <c r="Z540" s="525"/>
    </row>
    <row r="541" ht="12.0" customHeight="1">
      <c r="A541" s="525"/>
      <c r="B541" s="525"/>
      <c r="C541" s="525"/>
      <c r="D541" s="525"/>
      <c r="E541" s="525"/>
      <c r="F541" s="525"/>
      <c r="G541" s="525"/>
      <c r="H541" s="525"/>
      <c r="I541" s="525"/>
      <c r="J541" s="525"/>
      <c r="K541" s="525"/>
      <c r="L541" s="525"/>
      <c r="M541" s="525"/>
      <c r="N541" s="525"/>
      <c r="O541" s="535"/>
      <c r="P541" s="525"/>
      <c r="Q541" s="525"/>
      <c r="R541" s="525"/>
      <c r="S541" s="525"/>
      <c r="T541" s="525"/>
      <c r="U541" s="525"/>
      <c r="V541" s="525"/>
      <c r="W541" s="525"/>
      <c r="X541" s="525"/>
      <c r="Y541" s="525"/>
      <c r="Z541" s="525"/>
    </row>
    <row r="542" ht="12.0" customHeight="1">
      <c r="A542" s="525"/>
      <c r="B542" s="525"/>
      <c r="C542" s="525"/>
      <c r="D542" s="525"/>
      <c r="E542" s="525"/>
      <c r="F542" s="525"/>
      <c r="G542" s="525"/>
      <c r="H542" s="525"/>
      <c r="I542" s="525"/>
      <c r="J542" s="525"/>
      <c r="K542" s="525"/>
      <c r="L542" s="525"/>
      <c r="M542" s="525"/>
      <c r="N542" s="525"/>
      <c r="O542" s="535"/>
      <c r="P542" s="525"/>
      <c r="Q542" s="525"/>
      <c r="R542" s="525"/>
      <c r="S542" s="525"/>
      <c r="T542" s="525"/>
      <c r="U542" s="525"/>
      <c r="V542" s="525"/>
      <c r="W542" s="525"/>
      <c r="X542" s="525"/>
      <c r="Y542" s="525"/>
      <c r="Z542" s="525"/>
    </row>
    <row r="543" ht="12.0" customHeight="1">
      <c r="A543" s="525"/>
      <c r="B543" s="525"/>
      <c r="C543" s="525"/>
      <c r="D543" s="525"/>
      <c r="E543" s="525"/>
      <c r="F543" s="525"/>
      <c r="G543" s="525"/>
      <c r="H543" s="525"/>
      <c r="I543" s="525"/>
      <c r="J543" s="525"/>
      <c r="K543" s="525"/>
      <c r="L543" s="525"/>
      <c r="M543" s="525"/>
      <c r="N543" s="525"/>
      <c r="O543" s="535"/>
      <c r="P543" s="525"/>
      <c r="Q543" s="525"/>
      <c r="R543" s="525"/>
      <c r="S543" s="525"/>
      <c r="T543" s="525"/>
      <c r="U543" s="525"/>
      <c r="V543" s="525"/>
      <c r="W543" s="525"/>
      <c r="X543" s="525"/>
      <c r="Y543" s="525"/>
      <c r="Z543" s="525"/>
    </row>
    <row r="544" ht="12.0" customHeight="1">
      <c r="A544" s="525"/>
      <c r="B544" s="525"/>
      <c r="C544" s="525"/>
      <c r="D544" s="525"/>
      <c r="E544" s="525"/>
      <c r="F544" s="525"/>
      <c r="G544" s="525"/>
      <c r="H544" s="525"/>
      <c r="I544" s="525"/>
      <c r="J544" s="525"/>
      <c r="K544" s="525"/>
      <c r="L544" s="525"/>
      <c r="M544" s="525"/>
      <c r="N544" s="525"/>
      <c r="O544" s="535"/>
      <c r="P544" s="525"/>
      <c r="Q544" s="525"/>
      <c r="R544" s="525"/>
      <c r="S544" s="525"/>
      <c r="T544" s="525"/>
      <c r="U544" s="525"/>
      <c r="V544" s="525"/>
      <c r="W544" s="525"/>
      <c r="X544" s="525"/>
      <c r="Y544" s="525"/>
      <c r="Z544" s="525"/>
    </row>
    <row r="545" ht="12.0" customHeight="1">
      <c r="A545" s="525"/>
      <c r="B545" s="525"/>
      <c r="C545" s="525"/>
      <c r="D545" s="525"/>
      <c r="E545" s="525"/>
      <c r="F545" s="525"/>
      <c r="G545" s="525"/>
      <c r="H545" s="525"/>
      <c r="I545" s="525"/>
      <c r="J545" s="525"/>
      <c r="K545" s="525"/>
      <c r="L545" s="525"/>
      <c r="M545" s="525"/>
      <c r="N545" s="525"/>
      <c r="O545" s="535"/>
      <c r="P545" s="525"/>
      <c r="Q545" s="525"/>
      <c r="R545" s="525"/>
      <c r="S545" s="525"/>
      <c r="T545" s="525"/>
      <c r="U545" s="525"/>
      <c r="V545" s="525"/>
      <c r="W545" s="525"/>
      <c r="X545" s="525"/>
      <c r="Y545" s="525"/>
      <c r="Z545" s="525"/>
    </row>
    <row r="546" ht="12.0" customHeight="1">
      <c r="A546" s="525"/>
      <c r="B546" s="525"/>
      <c r="C546" s="525"/>
      <c r="D546" s="525"/>
      <c r="E546" s="525"/>
      <c r="F546" s="525"/>
      <c r="G546" s="525"/>
      <c r="H546" s="525"/>
      <c r="I546" s="525"/>
      <c r="J546" s="525"/>
      <c r="K546" s="525"/>
      <c r="L546" s="525"/>
      <c r="M546" s="525"/>
      <c r="N546" s="525"/>
      <c r="O546" s="535"/>
      <c r="P546" s="525"/>
      <c r="Q546" s="525"/>
      <c r="R546" s="525"/>
      <c r="S546" s="525"/>
      <c r="T546" s="525"/>
      <c r="U546" s="525"/>
      <c r="V546" s="525"/>
      <c r="W546" s="525"/>
      <c r="X546" s="525"/>
      <c r="Y546" s="525"/>
      <c r="Z546" s="525"/>
    </row>
    <row r="547" ht="12.0" customHeight="1">
      <c r="A547" s="525"/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3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</row>
    <row r="548" ht="12.0" customHeight="1">
      <c r="A548" s="525"/>
      <c r="B548" s="525"/>
      <c r="C548" s="525"/>
      <c r="D548" s="525"/>
      <c r="E548" s="525"/>
      <c r="F548" s="525"/>
      <c r="G548" s="525"/>
      <c r="H548" s="525"/>
      <c r="I548" s="525"/>
      <c r="J548" s="525"/>
      <c r="K548" s="525"/>
      <c r="L548" s="525"/>
      <c r="M548" s="525"/>
      <c r="N548" s="525"/>
      <c r="O548" s="535"/>
      <c r="P548" s="525"/>
      <c r="Q548" s="525"/>
      <c r="R548" s="525"/>
      <c r="S548" s="525"/>
      <c r="T548" s="525"/>
      <c r="U548" s="525"/>
      <c r="V548" s="525"/>
      <c r="W548" s="525"/>
      <c r="X548" s="525"/>
      <c r="Y548" s="525"/>
      <c r="Z548" s="525"/>
    </row>
    <row r="549" ht="12.0" customHeight="1">
      <c r="A549" s="525"/>
      <c r="B549" s="525"/>
      <c r="C549" s="525"/>
      <c r="D549" s="525"/>
      <c r="E549" s="525"/>
      <c r="F549" s="525"/>
      <c r="G549" s="525"/>
      <c r="H549" s="525"/>
      <c r="I549" s="525"/>
      <c r="J549" s="525"/>
      <c r="K549" s="525"/>
      <c r="L549" s="525"/>
      <c r="M549" s="525"/>
      <c r="N549" s="525"/>
      <c r="O549" s="535"/>
      <c r="P549" s="525"/>
      <c r="Q549" s="525"/>
      <c r="R549" s="525"/>
      <c r="S549" s="525"/>
      <c r="T549" s="525"/>
      <c r="U549" s="525"/>
      <c r="V549" s="525"/>
      <c r="W549" s="525"/>
      <c r="X549" s="525"/>
      <c r="Y549" s="525"/>
      <c r="Z549" s="525"/>
    </row>
    <row r="550" ht="12.0" customHeight="1">
      <c r="A550" s="525"/>
      <c r="B550" s="525"/>
      <c r="C550" s="525"/>
      <c r="D550" s="525"/>
      <c r="E550" s="525"/>
      <c r="F550" s="525"/>
      <c r="G550" s="525"/>
      <c r="H550" s="525"/>
      <c r="I550" s="525"/>
      <c r="J550" s="525"/>
      <c r="K550" s="525"/>
      <c r="L550" s="525"/>
      <c r="M550" s="525"/>
      <c r="N550" s="525"/>
      <c r="O550" s="535"/>
      <c r="P550" s="525"/>
      <c r="Q550" s="525"/>
      <c r="R550" s="525"/>
      <c r="S550" s="525"/>
      <c r="T550" s="525"/>
      <c r="U550" s="525"/>
      <c r="V550" s="525"/>
      <c r="W550" s="525"/>
      <c r="X550" s="525"/>
      <c r="Y550" s="525"/>
      <c r="Z550" s="525"/>
    </row>
    <row r="551" ht="12.0" customHeight="1">
      <c r="A551" s="525"/>
      <c r="B551" s="525"/>
      <c r="C551" s="525"/>
      <c r="D551" s="525"/>
      <c r="E551" s="525"/>
      <c r="F551" s="525"/>
      <c r="G551" s="525"/>
      <c r="H551" s="525"/>
      <c r="I551" s="525"/>
      <c r="J551" s="525"/>
      <c r="K551" s="525"/>
      <c r="L551" s="525"/>
      <c r="M551" s="525"/>
      <c r="N551" s="525"/>
      <c r="O551" s="535"/>
      <c r="P551" s="525"/>
      <c r="Q551" s="525"/>
      <c r="R551" s="525"/>
      <c r="S551" s="525"/>
      <c r="T551" s="525"/>
      <c r="U551" s="525"/>
      <c r="V551" s="525"/>
      <c r="W551" s="525"/>
      <c r="X551" s="525"/>
      <c r="Y551" s="525"/>
      <c r="Z551" s="525"/>
    </row>
    <row r="552" ht="12.0" customHeight="1">
      <c r="A552" s="525"/>
      <c r="B552" s="525"/>
      <c r="C552" s="525"/>
      <c r="D552" s="525"/>
      <c r="E552" s="525"/>
      <c r="F552" s="525"/>
      <c r="G552" s="525"/>
      <c r="H552" s="525"/>
      <c r="I552" s="525"/>
      <c r="J552" s="525"/>
      <c r="K552" s="525"/>
      <c r="L552" s="525"/>
      <c r="M552" s="525"/>
      <c r="N552" s="525"/>
      <c r="O552" s="535"/>
      <c r="P552" s="525"/>
      <c r="Q552" s="525"/>
      <c r="R552" s="525"/>
      <c r="S552" s="525"/>
      <c r="T552" s="525"/>
      <c r="U552" s="525"/>
      <c r="V552" s="525"/>
      <c r="W552" s="525"/>
      <c r="X552" s="525"/>
      <c r="Y552" s="525"/>
      <c r="Z552" s="525"/>
    </row>
    <row r="553" ht="12.0" customHeight="1">
      <c r="A553" s="525"/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3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</row>
    <row r="554" ht="12.0" customHeight="1">
      <c r="A554" s="525"/>
      <c r="B554" s="525"/>
      <c r="C554" s="525"/>
      <c r="D554" s="525"/>
      <c r="E554" s="525"/>
      <c r="F554" s="525"/>
      <c r="G554" s="525"/>
      <c r="H554" s="525"/>
      <c r="I554" s="525"/>
      <c r="J554" s="525"/>
      <c r="K554" s="525"/>
      <c r="L554" s="525"/>
      <c r="M554" s="525"/>
      <c r="N554" s="525"/>
      <c r="O554" s="535"/>
      <c r="P554" s="525"/>
      <c r="Q554" s="525"/>
      <c r="R554" s="525"/>
      <c r="S554" s="525"/>
      <c r="T554" s="525"/>
      <c r="U554" s="525"/>
      <c r="V554" s="525"/>
      <c r="W554" s="525"/>
      <c r="X554" s="525"/>
      <c r="Y554" s="525"/>
      <c r="Z554" s="525"/>
    </row>
    <row r="555" ht="12.0" customHeight="1">
      <c r="A555" s="525"/>
      <c r="B555" s="525"/>
      <c r="C555" s="525"/>
      <c r="D555" s="525"/>
      <c r="E555" s="525"/>
      <c r="F555" s="525"/>
      <c r="G555" s="525"/>
      <c r="H555" s="525"/>
      <c r="I555" s="525"/>
      <c r="J555" s="525"/>
      <c r="K555" s="525"/>
      <c r="L555" s="525"/>
      <c r="M555" s="525"/>
      <c r="N555" s="525"/>
      <c r="O555" s="535"/>
      <c r="P555" s="525"/>
      <c r="Q555" s="525"/>
      <c r="R555" s="525"/>
      <c r="S555" s="525"/>
      <c r="T555" s="525"/>
      <c r="U555" s="525"/>
      <c r="V555" s="525"/>
      <c r="W555" s="525"/>
      <c r="X555" s="525"/>
      <c r="Y555" s="525"/>
      <c r="Z555" s="525"/>
    </row>
    <row r="556" ht="12.0" customHeight="1">
      <c r="A556" s="525"/>
      <c r="B556" s="525"/>
      <c r="C556" s="525"/>
      <c r="D556" s="525"/>
      <c r="E556" s="525"/>
      <c r="F556" s="525"/>
      <c r="G556" s="525"/>
      <c r="H556" s="525"/>
      <c r="I556" s="525"/>
      <c r="J556" s="525"/>
      <c r="K556" s="525"/>
      <c r="L556" s="525"/>
      <c r="M556" s="525"/>
      <c r="N556" s="525"/>
      <c r="O556" s="535"/>
      <c r="P556" s="525"/>
      <c r="Q556" s="525"/>
      <c r="R556" s="525"/>
      <c r="S556" s="525"/>
      <c r="T556" s="525"/>
      <c r="U556" s="525"/>
      <c r="V556" s="525"/>
      <c r="W556" s="525"/>
      <c r="X556" s="525"/>
      <c r="Y556" s="525"/>
      <c r="Z556" s="525"/>
    </row>
    <row r="557" ht="12.0" customHeight="1">
      <c r="A557" s="525"/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3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</row>
    <row r="558" ht="12.0" customHeight="1">
      <c r="A558" s="525"/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3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</row>
    <row r="559" ht="12.0" customHeight="1">
      <c r="A559" s="525"/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3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</row>
    <row r="560" ht="12.0" customHeight="1">
      <c r="A560" s="525"/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3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</row>
    <row r="561" ht="12.0" customHeight="1">
      <c r="A561" s="525"/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3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</row>
    <row r="562" ht="12.0" customHeight="1">
      <c r="A562" s="525"/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3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</row>
    <row r="563" ht="12.0" customHeight="1">
      <c r="A563" s="525"/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3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</row>
    <row r="564" ht="12.0" customHeight="1">
      <c r="A564" s="525"/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3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</row>
    <row r="565" ht="12.0" customHeight="1">
      <c r="A565" s="525"/>
      <c r="B565" s="525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3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</row>
    <row r="566" ht="12.0" customHeight="1">
      <c r="A566" s="525"/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3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</row>
    <row r="567" ht="12.0" customHeight="1">
      <c r="A567" s="525"/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3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</row>
    <row r="568" ht="12.0" customHeight="1">
      <c r="A568" s="525"/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3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</row>
    <row r="569" ht="12.0" customHeight="1">
      <c r="A569" s="525"/>
      <c r="B569" s="525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3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</row>
    <row r="570" ht="12.0" customHeight="1">
      <c r="A570" s="525"/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3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</row>
    <row r="571" ht="12.0" customHeight="1">
      <c r="A571" s="525"/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3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</row>
    <row r="572" ht="12.0" customHeight="1">
      <c r="A572" s="525"/>
      <c r="B572" s="525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3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</row>
    <row r="573" ht="12.0" customHeight="1">
      <c r="A573" s="525"/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3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</row>
    <row r="574" ht="12.0" customHeight="1">
      <c r="A574" s="525"/>
      <c r="B574" s="525"/>
      <c r="C574" s="525"/>
      <c r="D574" s="525"/>
      <c r="E574" s="525"/>
      <c r="F574" s="525"/>
      <c r="G574" s="525"/>
      <c r="H574" s="525"/>
      <c r="I574" s="525"/>
      <c r="J574" s="525"/>
      <c r="K574" s="525"/>
      <c r="L574" s="525"/>
      <c r="M574" s="525"/>
      <c r="N574" s="525"/>
      <c r="O574" s="535"/>
      <c r="P574" s="525"/>
      <c r="Q574" s="525"/>
      <c r="R574" s="525"/>
      <c r="S574" s="525"/>
      <c r="T574" s="525"/>
      <c r="U574" s="525"/>
      <c r="V574" s="525"/>
      <c r="W574" s="525"/>
      <c r="X574" s="525"/>
      <c r="Y574" s="525"/>
      <c r="Z574" s="525"/>
    </row>
    <row r="575" ht="12.0" customHeight="1">
      <c r="A575" s="525"/>
      <c r="B575" s="525"/>
      <c r="C575" s="525"/>
      <c r="D575" s="525"/>
      <c r="E575" s="525"/>
      <c r="F575" s="525"/>
      <c r="G575" s="525"/>
      <c r="H575" s="525"/>
      <c r="I575" s="525"/>
      <c r="J575" s="525"/>
      <c r="K575" s="525"/>
      <c r="L575" s="525"/>
      <c r="M575" s="525"/>
      <c r="N575" s="525"/>
      <c r="O575" s="535"/>
      <c r="P575" s="525"/>
      <c r="Q575" s="525"/>
      <c r="R575" s="525"/>
      <c r="S575" s="525"/>
      <c r="T575" s="525"/>
      <c r="U575" s="525"/>
      <c r="V575" s="525"/>
      <c r="W575" s="525"/>
      <c r="X575" s="525"/>
      <c r="Y575" s="525"/>
      <c r="Z575" s="525"/>
    </row>
    <row r="576" ht="12.0" customHeight="1">
      <c r="A576" s="525"/>
      <c r="B576" s="525"/>
      <c r="C576" s="525"/>
      <c r="D576" s="525"/>
      <c r="E576" s="525"/>
      <c r="F576" s="525"/>
      <c r="G576" s="525"/>
      <c r="H576" s="525"/>
      <c r="I576" s="525"/>
      <c r="J576" s="525"/>
      <c r="K576" s="525"/>
      <c r="L576" s="525"/>
      <c r="M576" s="525"/>
      <c r="N576" s="525"/>
      <c r="O576" s="535"/>
      <c r="P576" s="525"/>
      <c r="Q576" s="525"/>
      <c r="R576" s="525"/>
      <c r="S576" s="525"/>
      <c r="T576" s="525"/>
      <c r="U576" s="525"/>
      <c r="V576" s="525"/>
      <c r="W576" s="525"/>
      <c r="X576" s="525"/>
      <c r="Y576" s="525"/>
      <c r="Z576" s="525"/>
    </row>
    <row r="577" ht="12.0" customHeight="1">
      <c r="A577" s="525"/>
      <c r="B577" s="525"/>
      <c r="C577" s="525"/>
      <c r="D577" s="525"/>
      <c r="E577" s="525"/>
      <c r="F577" s="525"/>
      <c r="G577" s="525"/>
      <c r="H577" s="525"/>
      <c r="I577" s="525"/>
      <c r="J577" s="525"/>
      <c r="K577" s="525"/>
      <c r="L577" s="525"/>
      <c r="M577" s="525"/>
      <c r="N577" s="525"/>
      <c r="O577" s="535"/>
      <c r="P577" s="525"/>
      <c r="Q577" s="525"/>
      <c r="R577" s="525"/>
      <c r="S577" s="525"/>
      <c r="T577" s="525"/>
      <c r="U577" s="525"/>
      <c r="V577" s="525"/>
      <c r="W577" s="525"/>
      <c r="X577" s="525"/>
      <c r="Y577" s="525"/>
      <c r="Z577" s="525"/>
    </row>
    <row r="578" ht="12.0" customHeight="1">
      <c r="A578" s="525"/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3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</row>
    <row r="579" ht="12.0" customHeight="1">
      <c r="A579" s="525"/>
      <c r="B579" s="525"/>
      <c r="C579" s="525"/>
      <c r="D579" s="525"/>
      <c r="E579" s="525"/>
      <c r="F579" s="525"/>
      <c r="G579" s="525"/>
      <c r="H579" s="525"/>
      <c r="I579" s="525"/>
      <c r="J579" s="525"/>
      <c r="K579" s="525"/>
      <c r="L579" s="525"/>
      <c r="M579" s="525"/>
      <c r="N579" s="525"/>
      <c r="O579" s="535"/>
      <c r="P579" s="525"/>
      <c r="Q579" s="525"/>
      <c r="R579" s="525"/>
      <c r="S579" s="525"/>
      <c r="T579" s="525"/>
      <c r="U579" s="525"/>
      <c r="V579" s="525"/>
      <c r="W579" s="525"/>
      <c r="X579" s="525"/>
      <c r="Y579" s="525"/>
      <c r="Z579" s="525"/>
    </row>
    <row r="580" ht="12.0" customHeight="1">
      <c r="A580" s="525"/>
      <c r="B580" s="525"/>
      <c r="C580" s="525"/>
      <c r="D580" s="525"/>
      <c r="E580" s="525"/>
      <c r="F580" s="525"/>
      <c r="G580" s="525"/>
      <c r="H580" s="525"/>
      <c r="I580" s="525"/>
      <c r="J580" s="525"/>
      <c r="K580" s="525"/>
      <c r="L580" s="525"/>
      <c r="M580" s="525"/>
      <c r="N580" s="525"/>
      <c r="O580" s="535"/>
      <c r="P580" s="525"/>
      <c r="Q580" s="525"/>
      <c r="R580" s="525"/>
      <c r="S580" s="525"/>
      <c r="T580" s="525"/>
      <c r="U580" s="525"/>
      <c r="V580" s="525"/>
      <c r="W580" s="525"/>
      <c r="X580" s="525"/>
      <c r="Y580" s="525"/>
      <c r="Z580" s="525"/>
    </row>
    <row r="581" ht="12.0" customHeight="1">
      <c r="A581" s="525"/>
      <c r="B581" s="525"/>
      <c r="C581" s="525"/>
      <c r="D581" s="525"/>
      <c r="E581" s="525"/>
      <c r="F581" s="525"/>
      <c r="G581" s="525"/>
      <c r="H581" s="525"/>
      <c r="I581" s="525"/>
      <c r="J581" s="525"/>
      <c r="K581" s="525"/>
      <c r="L581" s="525"/>
      <c r="M581" s="525"/>
      <c r="N581" s="525"/>
      <c r="O581" s="535"/>
      <c r="P581" s="525"/>
      <c r="Q581" s="525"/>
      <c r="R581" s="525"/>
      <c r="S581" s="525"/>
      <c r="T581" s="525"/>
      <c r="U581" s="525"/>
      <c r="V581" s="525"/>
      <c r="W581" s="525"/>
      <c r="X581" s="525"/>
      <c r="Y581" s="525"/>
      <c r="Z581" s="525"/>
    </row>
    <row r="582" ht="12.0" customHeight="1">
      <c r="A582" s="525"/>
      <c r="B582" s="525"/>
      <c r="C582" s="525"/>
      <c r="D582" s="525"/>
      <c r="E582" s="525"/>
      <c r="F582" s="525"/>
      <c r="G582" s="525"/>
      <c r="H582" s="525"/>
      <c r="I582" s="525"/>
      <c r="J582" s="525"/>
      <c r="K582" s="525"/>
      <c r="L582" s="525"/>
      <c r="M582" s="525"/>
      <c r="N582" s="525"/>
      <c r="O582" s="535"/>
      <c r="P582" s="525"/>
      <c r="Q582" s="525"/>
      <c r="R582" s="525"/>
      <c r="S582" s="525"/>
      <c r="T582" s="525"/>
      <c r="U582" s="525"/>
      <c r="V582" s="525"/>
      <c r="W582" s="525"/>
      <c r="X582" s="525"/>
      <c r="Y582" s="525"/>
      <c r="Z582" s="525"/>
    </row>
    <row r="583" ht="12.0" customHeight="1">
      <c r="A583" s="525"/>
      <c r="B583" s="525"/>
      <c r="C583" s="525"/>
      <c r="D583" s="525"/>
      <c r="E583" s="525"/>
      <c r="F583" s="525"/>
      <c r="G583" s="525"/>
      <c r="H583" s="525"/>
      <c r="I583" s="525"/>
      <c r="J583" s="525"/>
      <c r="K583" s="525"/>
      <c r="L583" s="525"/>
      <c r="M583" s="525"/>
      <c r="N583" s="525"/>
      <c r="O583" s="535"/>
      <c r="P583" s="525"/>
      <c r="Q583" s="525"/>
      <c r="R583" s="525"/>
      <c r="S583" s="525"/>
      <c r="T583" s="525"/>
      <c r="U583" s="525"/>
      <c r="V583" s="525"/>
      <c r="W583" s="525"/>
      <c r="X583" s="525"/>
      <c r="Y583" s="525"/>
      <c r="Z583" s="525"/>
    </row>
    <row r="584" ht="12.0" customHeight="1">
      <c r="A584" s="525"/>
      <c r="B584" s="525"/>
      <c r="C584" s="525"/>
      <c r="D584" s="525"/>
      <c r="E584" s="525"/>
      <c r="F584" s="525"/>
      <c r="G584" s="525"/>
      <c r="H584" s="525"/>
      <c r="I584" s="525"/>
      <c r="J584" s="525"/>
      <c r="K584" s="525"/>
      <c r="L584" s="525"/>
      <c r="M584" s="525"/>
      <c r="N584" s="525"/>
      <c r="O584" s="535"/>
      <c r="P584" s="525"/>
      <c r="Q584" s="525"/>
      <c r="R584" s="525"/>
      <c r="S584" s="525"/>
      <c r="T584" s="525"/>
      <c r="U584" s="525"/>
      <c r="V584" s="525"/>
      <c r="W584" s="525"/>
      <c r="X584" s="525"/>
      <c r="Y584" s="525"/>
      <c r="Z584" s="525"/>
    </row>
    <row r="585" ht="12.0" customHeight="1">
      <c r="A585" s="525"/>
      <c r="B585" s="525"/>
      <c r="C585" s="525"/>
      <c r="D585" s="525"/>
      <c r="E585" s="525"/>
      <c r="F585" s="525"/>
      <c r="G585" s="525"/>
      <c r="H585" s="525"/>
      <c r="I585" s="525"/>
      <c r="J585" s="525"/>
      <c r="K585" s="525"/>
      <c r="L585" s="525"/>
      <c r="M585" s="525"/>
      <c r="N585" s="525"/>
      <c r="O585" s="535"/>
      <c r="P585" s="525"/>
      <c r="Q585" s="525"/>
      <c r="R585" s="525"/>
      <c r="S585" s="525"/>
      <c r="T585" s="525"/>
      <c r="U585" s="525"/>
      <c r="V585" s="525"/>
      <c r="W585" s="525"/>
      <c r="X585" s="525"/>
      <c r="Y585" s="525"/>
      <c r="Z585" s="525"/>
    </row>
    <row r="586" ht="12.0" customHeight="1">
      <c r="A586" s="525"/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3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</row>
    <row r="587" ht="12.0" customHeight="1">
      <c r="A587" s="525"/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3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</row>
    <row r="588" ht="12.0" customHeight="1">
      <c r="A588" s="525"/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3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</row>
    <row r="589" ht="12.0" customHeight="1">
      <c r="A589" s="525"/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3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</row>
    <row r="590" ht="12.0" customHeight="1">
      <c r="A590" s="525"/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3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</row>
    <row r="591" ht="12.0" customHeight="1">
      <c r="A591" s="525"/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3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</row>
    <row r="592" ht="12.0" customHeight="1">
      <c r="A592" s="525"/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3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</row>
    <row r="593" ht="12.0" customHeight="1">
      <c r="A593" s="525"/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3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</row>
    <row r="594" ht="12.0" customHeight="1">
      <c r="A594" s="525"/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3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</row>
    <row r="595" ht="12.0" customHeight="1">
      <c r="A595" s="525"/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3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</row>
    <row r="596" ht="12.0" customHeight="1">
      <c r="A596" s="525"/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3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</row>
    <row r="597" ht="12.0" customHeight="1">
      <c r="A597" s="525"/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3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</row>
    <row r="598" ht="12.0" customHeight="1">
      <c r="A598" s="525"/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3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</row>
    <row r="599" ht="12.0" customHeight="1">
      <c r="A599" s="525"/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3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</row>
    <row r="600" ht="12.0" customHeight="1">
      <c r="A600" s="525"/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3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</row>
    <row r="601" ht="12.0" customHeight="1">
      <c r="A601" s="525"/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3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</row>
    <row r="602" ht="12.0" customHeight="1">
      <c r="A602" s="525"/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3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</row>
    <row r="603" ht="12.0" customHeight="1">
      <c r="A603" s="525"/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3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</row>
    <row r="604" ht="12.0" customHeight="1">
      <c r="A604" s="525"/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3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</row>
    <row r="605" ht="12.0" customHeight="1">
      <c r="A605" s="525"/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3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</row>
    <row r="606" ht="12.0" customHeight="1">
      <c r="A606" s="525"/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3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</row>
    <row r="607" ht="12.0" customHeight="1">
      <c r="A607" s="525"/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3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</row>
    <row r="608" ht="12.0" customHeight="1">
      <c r="A608" s="525"/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3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</row>
    <row r="609" ht="12.0" customHeight="1">
      <c r="A609" s="525"/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3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</row>
    <row r="610" ht="12.0" customHeight="1">
      <c r="A610" s="525"/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3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</row>
    <row r="611" ht="12.0" customHeight="1">
      <c r="A611" s="525"/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3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</row>
    <row r="612" ht="12.0" customHeight="1">
      <c r="A612" s="525"/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3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</row>
    <row r="613" ht="12.0" customHeight="1">
      <c r="A613" s="525"/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3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</row>
    <row r="614" ht="12.0" customHeight="1">
      <c r="A614" s="525"/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3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</row>
    <row r="615" ht="12.0" customHeight="1">
      <c r="A615" s="525"/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3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</row>
    <row r="616" ht="12.0" customHeight="1">
      <c r="A616" s="525"/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3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</row>
    <row r="617" ht="12.0" customHeight="1">
      <c r="A617" s="525"/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3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</row>
    <row r="618" ht="12.0" customHeight="1">
      <c r="A618" s="525"/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3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</row>
    <row r="619" ht="12.0" customHeight="1">
      <c r="A619" s="525"/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3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</row>
    <row r="620" ht="12.0" customHeight="1">
      <c r="A620" s="525"/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3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</row>
    <row r="621" ht="12.0" customHeight="1">
      <c r="A621" s="525"/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3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</row>
    <row r="622" ht="12.0" customHeight="1">
      <c r="A622" s="525"/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3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</row>
    <row r="623" ht="12.0" customHeight="1">
      <c r="A623" s="525"/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3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</row>
    <row r="624" ht="12.0" customHeight="1">
      <c r="A624" s="525"/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3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</row>
    <row r="625" ht="12.0" customHeight="1">
      <c r="A625" s="525"/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3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</row>
    <row r="626" ht="12.0" customHeight="1">
      <c r="A626" s="525"/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3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</row>
    <row r="627" ht="12.0" customHeight="1">
      <c r="A627" s="525"/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3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</row>
    <row r="628" ht="12.0" customHeight="1">
      <c r="A628" s="525"/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3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</row>
    <row r="629" ht="12.0" customHeight="1">
      <c r="A629" s="525"/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3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</row>
    <row r="630" ht="12.0" customHeight="1">
      <c r="A630" s="525"/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3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</row>
    <row r="631" ht="12.0" customHeight="1">
      <c r="A631" s="525"/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3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</row>
    <row r="632" ht="12.0" customHeight="1">
      <c r="A632" s="525"/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3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</row>
    <row r="633" ht="12.0" customHeight="1">
      <c r="A633" s="525"/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3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</row>
    <row r="634" ht="12.0" customHeight="1">
      <c r="A634" s="525"/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3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</row>
    <row r="635" ht="12.0" customHeight="1">
      <c r="A635" s="525"/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3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</row>
    <row r="636" ht="12.0" customHeight="1">
      <c r="A636" s="525"/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3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</row>
    <row r="637" ht="12.0" customHeight="1">
      <c r="A637" s="525"/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3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</row>
    <row r="638" ht="12.0" customHeight="1">
      <c r="A638" s="525"/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3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</row>
    <row r="639" ht="12.0" customHeight="1">
      <c r="A639" s="525"/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3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</row>
    <row r="640" ht="12.0" customHeight="1">
      <c r="A640" s="525"/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3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</row>
    <row r="641" ht="12.0" customHeight="1">
      <c r="A641" s="525"/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3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</row>
    <row r="642" ht="12.0" customHeight="1">
      <c r="A642" s="525"/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3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</row>
    <row r="643" ht="12.0" customHeight="1">
      <c r="A643" s="525"/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3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</row>
    <row r="644" ht="12.0" customHeight="1">
      <c r="A644" s="525"/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3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</row>
    <row r="645" ht="12.0" customHeight="1">
      <c r="A645" s="525"/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3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</row>
    <row r="646" ht="12.0" customHeight="1">
      <c r="A646" s="525"/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3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</row>
    <row r="647" ht="12.0" customHeight="1">
      <c r="A647" s="525"/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3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</row>
    <row r="648" ht="12.0" customHeight="1">
      <c r="A648" s="525"/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3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</row>
    <row r="649" ht="12.0" customHeight="1">
      <c r="A649" s="525"/>
      <c r="B649" s="525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3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</row>
    <row r="650" ht="12.0" customHeight="1">
      <c r="A650" s="525"/>
      <c r="B650" s="525"/>
      <c r="C650" s="525"/>
      <c r="D650" s="525"/>
      <c r="E650" s="525"/>
      <c r="F650" s="525"/>
      <c r="G650" s="525"/>
      <c r="H650" s="525"/>
      <c r="I650" s="525"/>
      <c r="J650" s="525"/>
      <c r="K650" s="525"/>
      <c r="L650" s="525"/>
      <c r="M650" s="525"/>
      <c r="N650" s="525"/>
      <c r="O650" s="535"/>
      <c r="P650" s="525"/>
      <c r="Q650" s="525"/>
      <c r="R650" s="525"/>
      <c r="S650" s="525"/>
      <c r="T650" s="525"/>
      <c r="U650" s="525"/>
      <c r="V650" s="525"/>
      <c r="W650" s="525"/>
      <c r="X650" s="525"/>
      <c r="Y650" s="525"/>
      <c r="Z650" s="525"/>
    </row>
    <row r="651" ht="12.0" customHeight="1">
      <c r="A651" s="525"/>
      <c r="B651" s="525"/>
      <c r="C651" s="525"/>
      <c r="D651" s="525"/>
      <c r="E651" s="525"/>
      <c r="F651" s="525"/>
      <c r="G651" s="525"/>
      <c r="H651" s="525"/>
      <c r="I651" s="525"/>
      <c r="J651" s="525"/>
      <c r="K651" s="525"/>
      <c r="L651" s="525"/>
      <c r="M651" s="525"/>
      <c r="N651" s="525"/>
      <c r="O651" s="535"/>
      <c r="P651" s="525"/>
      <c r="Q651" s="525"/>
      <c r="R651" s="525"/>
      <c r="S651" s="525"/>
      <c r="T651" s="525"/>
      <c r="U651" s="525"/>
      <c r="V651" s="525"/>
      <c r="W651" s="525"/>
      <c r="X651" s="525"/>
      <c r="Y651" s="525"/>
      <c r="Z651" s="525"/>
    </row>
    <row r="652" ht="12.0" customHeight="1">
      <c r="A652" s="525"/>
      <c r="B652" s="525"/>
      <c r="C652" s="525"/>
      <c r="D652" s="525"/>
      <c r="E652" s="525"/>
      <c r="F652" s="525"/>
      <c r="G652" s="525"/>
      <c r="H652" s="525"/>
      <c r="I652" s="525"/>
      <c r="J652" s="525"/>
      <c r="K652" s="525"/>
      <c r="L652" s="525"/>
      <c r="M652" s="525"/>
      <c r="N652" s="525"/>
      <c r="O652" s="535"/>
      <c r="P652" s="525"/>
      <c r="Q652" s="525"/>
      <c r="R652" s="525"/>
      <c r="S652" s="525"/>
      <c r="T652" s="525"/>
      <c r="U652" s="525"/>
      <c r="V652" s="525"/>
      <c r="W652" s="525"/>
      <c r="X652" s="525"/>
      <c r="Y652" s="525"/>
      <c r="Z652" s="525"/>
    </row>
    <row r="653" ht="12.0" customHeight="1">
      <c r="A653" s="525"/>
      <c r="B653" s="525"/>
      <c r="C653" s="525"/>
      <c r="D653" s="525"/>
      <c r="E653" s="525"/>
      <c r="F653" s="525"/>
      <c r="G653" s="525"/>
      <c r="H653" s="525"/>
      <c r="I653" s="525"/>
      <c r="J653" s="525"/>
      <c r="K653" s="525"/>
      <c r="L653" s="525"/>
      <c r="M653" s="525"/>
      <c r="N653" s="525"/>
      <c r="O653" s="535"/>
      <c r="P653" s="525"/>
      <c r="Q653" s="525"/>
      <c r="R653" s="525"/>
      <c r="S653" s="525"/>
      <c r="T653" s="525"/>
      <c r="U653" s="525"/>
      <c r="V653" s="525"/>
      <c r="W653" s="525"/>
      <c r="X653" s="525"/>
      <c r="Y653" s="525"/>
      <c r="Z653" s="525"/>
    </row>
    <row r="654" ht="12.0" customHeight="1">
      <c r="A654" s="525"/>
      <c r="B654" s="525"/>
      <c r="C654" s="525"/>
      <c r="D654" s="525"/>
      <c r="E654" s="525"/>
      <c r="F654" s="525"/>
      <c r="G654" s="525"/>
      <c r="H654" s="525"/>
      <c r="I654" s="525"/>
      <c r="J654" s="525"/>
      <c r="K654" s="525"/>
      <c r="L654" s="525"/>
      <c r="M654" s="525"/>
      <c r="N654" s="525"/>
      <c r="O654" s="535"/>
      <c r="P654" s="525"/>
      <c r="Q654" s="525"/>
      <c r="R654" s="525"/>
      <c r="S654" s="525"/>
      <c r="T654" s="525"/>
      <c r="U654" s="525"/>
      <c r="V654" s="525"/>
      <c r="W654" s="525"/>
      <c r="X654" s="525"/>
      <c r="Y654" s="525"/>
      <c r="Z654" s="525"/>
    </row>
    <row r="655" ht="12.0" customHeight="1">
      <c r="A655" s="525"/>
      <c r="B655" s="525"/>
      <c r="C655" s="525"/>
      <c r="D655" s="525"/>
      <c r="E655" s="525"/>
      <c r="F655" s="525"/>
      <c r="G655" s="525"/>
      <c r="H655" s="525"/>
      <c r="I655" s="525"/>
      <c r="J655" s="525"/>
      <c r="K655" s="525"/>
      <c r="L655" s="525"/>
      <c r="M655" s="525"/>
      <c r="N655" s="525"/>
      <c r="O655" s="535"/>
      <c r="P655" s="525"/>
      <c r="Q655" s="525"/>
      <c r="R655" s="525"/>
      <c r="S655" s="525"/>
      <c r="T655" s="525"/>
      <c r="U655" s="525"/>
      <c r="V655" s="525"/>
      <c r="W655" s="525"/>
      <c r="X655" s="525"/>
      <c r="Y655" s="525"/>
      <c r="Z655" s="525"/>
    </row>
    <row r="656" ht="12.0" customHeight="1">
      <c r="A656" s="525"/>
      <c r="B656" s="525"/>
      <c r="C656" s="525"/>
      <c r="D656" s="525"/>
      <c r="E656" s="525"/>
      <c r="F656" s="525"/>
      <c r="G656" s="525"/>
      <c r="H656" s="525"/>
      <c r="I656" s="525"/>
      <c r="J656" s="525"/>
      <c r="K656" s="525"/>
      <c r="L656" s="525"/>
      <c r="M656" s="525"/>
      <c r="N656" s="525"/>
      <c r="O656" s="535"/>
      <c r="P656" s="525"/>
      <c r="Q656" s="525"/>
      <c r="R656" s="525"/>
      <c r="S656" s="525"/>
      <c r="T656" s="525"/>
      <c r="U656" s="525"/>
      <c r="V656" s="525"/>
      <c r="W656" s="525"/>
      <c r="X656" s="525"/>
      <c r="Y656" s="525"/>
      <c r="Z656" s="525"/>
    </row>
    <row r="657" ht="12.0" customHeight="1">
      <c r="A657" s="525"/>
      <c r="B657" s="525"/>
      <c r="C657" s="525"/>
      <c r="D657" s="525"/>
      <c r="E657" s="525"/>
      <c r="F657" s="525"/>
      <c r="G657" s="525"/>
      <c r="H657" s="525"/>
      <c r="I657" s="525"/>
      <c r="J657" s="525"/>
      <c r="K657" s="525"/>
      <c r="L657" s="525"/>
      <c r="M657" s="525"/>
      <c r="N657" s="525"/>
      <c r="O657" s="535"/>
      <c r="P657" s="525"/>
      <c r="Q657" s="525"/>
      <c r="R657" s="525"/>
      <c r="S657" s="525"/>
      <c r="T657" s="525"/>
      <c r="U657" s="525"/>
      <c r="V657" s="525"/>
      <c r="W657" s="525"/>
      <c r="X657" s="525"/>
      <c r="Y657" s="525"/>
      <c r="Z657" s="525"/>
    </row>
    <row r="658" ht="12.0" customHeight="1">
      <c r="A658" s="525"/>
      <c r="B658" s="525"/>
      <c r="C658" s="525"/>
      <c r="D658" s="525"/>
      <c r="E658" s="525"/>
      <c r="F658" s="525"/>
      <c r="G658" s="525"/>
      <c r="H658" s="525"/>
      <c r="I658" s="525"/>
      <c r="J658" s="525"/>
      <c r="K658" s="525"/>
      <c r="L658" s="525"/>
      <c r="M658" s="525"/>
      <c r="N658" s="525"/>
      <c r="O658" s="535"/>
      <c r="P658" s="525"/>
      <c r="Q658" s="525"/>
      <c r="R658" s="525"/>
      <c r="S658" s="525"/>
      <c r="T658" s="525"/>
      <c r="U658" s="525"/>
      <c r="V658" s="525"/>
      <c r="W658" s="525"/>
      <c r="X658" s="525"/>
      <c r="Y658" s="525"/>
      <c r="Z658" s="525"/>
    </row>
    <row r="659" ht="12.0" customHeight="1">
      <c r="A659" s="525"/>
      <c r="B659" s="525"/>
      <c r="C659" s="525"/>
      <c r="D659" s="525"/>
      <c r="E659" s="525"/>
      <c r="F659" s="525"/>
      <c r="G659" s="525"/>
      <c r="H659" s="525"/>
      <c r="I659" s="525"/>
      <c r="J659" s="525"/>
      <c r="K659" s="525"/>
      <c r="L659" s="525"/>
      <c r="M659" s="525"/>
      <c r="N659" s="525"/>
      <c r="O659" s="535"/>
      <c r="P659" s="525"/>
      <c r="Q659" s="525"/>
      <c r="R659" s="525"/>
      <c r="S659" s="525"/>
      <c r="T659" s="525"/>
      <c r="U659" s="525"/>
      <c r="V659" s="525"/>
      <c r="W659" s="525"/>
      <c r="X659" s="525"/>
      <c r="Y659" s="525"/>
      <c r="Z659" s="525"/>
    </row>
    <row r="660" ht="12.0" customHeight="1">
      <c r="A660" s="525"/>
      <c r="B660" s="525"/>
      <c r="C660" s="525"/>
      <c r="D660" s="525"/>
      <c r="E660" s="525"/>
      <c r="F660" s="525"/>
      <c r="G660" s="525"/>
      <c r="H660" s="525"/>
      <c r="I660" s="525"/>
      <c r="J660" s="525"/>
      <c r="K660" s="525"/>
      <c r="L660" s="525"/>
      <c r="M660" s="525"/>
      <c r="N660" s="525"/>
      <c r="O660" s="535"/>
      <c r="P660" s="525"/>
      <c r="Q660" s="525"/>
      <c r="R660" s="525"/>
      <c r="S660" s="525"/>
      <c r="T660" s="525"/>
      <c r="U660" s="525"/>
      <c r="V660" s="525"/>
      <c r="W660" s="525"/>
      <c r="X660" s="525"/>
      <c r="Y660" s="525"/>
      <c r="Z660" s="525"/>
    </row>
    <row r="661" ht="12.0" customHeight="1">
      <c r="A661" s="525"/>
      <c r="B661" s="525"/>
      <c r="C661" s="525"/>
      <c r="D661" s="525"/>
      <c r="E661" s="525"/>
      <c r="F661" s="525"/>
      <c r="G661" s="525"/>
      <c r="H661" s="525"/>
      <c r="I661" s="525"/>
      <c r="J661" s="525"/>
      <c r="K661" s="525"/>
      <c r="L661" s="525"/>
      <c r="M661" s="525"/>
      <c r="N661" s="525"/>
      <c r="O661" s="535"/>
      <c r="P661" s="525"/>
      <c r="Q661" s="525"/>
      <c r="R661" s="525"/>
      <c r="S661" s="525"/>
      <c r="T661" s="525"/>
      <c r="U661" s="525"/>
      <c r="V661" s="525"/>
      <c r="W661" s="525"/>
      <c r="X661" s="525"/>
      <c r="Y661" s="525"/>
      <c r="Z661" s="525"/>
    </row>
    <row r="662" ht="12.0" customHeight="1">
      <c r="A662" s="525"/>
      <c r="B662" s="525"/>
      <c r="C662" s="525"/>
      <c r="D662" s="525"/>
      <c r="E662" s="525"/>
      <c r="F662" s="525"/>
      <c r="G662" s="525"/>
      <c r="H662" s="525"/>
      <c r="I662" s="525"/>
      <c r="J662" s="525"/>
      <c r="K662" s="525"/>
      <c r="L662" s="525"/>
      <c r="M662" s="525"/>
      <c r="N662" s="525"/>
      <c r="O662" s="535"/>
      <c r="P662" s="525"/>
      <c r="Q662" s="525"/>
      <c r="R662" s="525"/>
      <c r="S662" s="525"/>
      <c r="T662" s="525"/>
      <c r="U662" s="525"/>
      <c r="V662" s="525"/>
      <c r="W662" s="525"/>
      <c r="X662" s="525"/>
      <c r="Y662" s="525"/>
      <c r="Z662" s="525"/>
    </row>
    <row r="663" ht="12.0" customHeight="1">
      <c r="A663" s="525"/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3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</row>
    <row r="664" ht="12.0" customHeight="1">
      <c r="A664" s="525"/>
      <c r="B664" s="525"/>
      <c r="C664" s="525"/>
      <c r="D664" s="525"/>
      <c r="E664" s="525"/>
      <c r="F664" s="525"/>
      <c r="G664" s="525"/>
      <c r="H664" s="525"/>
      <c r="I664" s="525"/>
      <c r="J664" s="525"/>
      <c r="K664" s="525"/>
      <c r="L664" s="525"/>
      <c r="M664" s="525"/>
      <c r="N664" s="525"/>
      <c r="O664" s="535"/>
      <c r="P664" s="525"/>
      <c r="Q664" s="525"/>
      <c r="R664" s="525"/>
      <c r="S664" s="525"/>
      <c r="T664" s="525"/>
      <c r="U664" s="525"/>
      <c r="V664" s="525"/>
      <c r="W664" s="525"/>
      <c r="X664" s="525"/>
      <c r="Y664" s="525"/>
      <c r="Z664" s="525"/>
    </row>
    <row r="665" ht="12.0" customHeight="1">
      <c r="A665" s="525"/>
      <c r="B665" s="525"/>
      <c r="C665" s="525"/>
      <c r="D665" s="525"/>
      <c r="E665" s="525"/>
      <c r="F665" s="525"/>
      <c r="G665" s="525"/>
      <c r="H665" s="525"/>
      <c r="I665" s="525"/>
      <c r="J665" s="525"/>
      <c r="K665" s="525"/>
      <c r="L665" s="525"/>
      <c r="M665" s="525"/>
      <c r="N665" s="525"/>
      <c r="O665" s="535"/>
      <c r="P665" s="525"/>
      <c r="Q665" s="525"/>
      <c r="R665" s="525"/>
      <c r="S665" s="525"/>
      <c r="T665" s="525"/>
      <c r="U665" s="525"/>
      <c r="V665" s="525"/>
      <c r="W665" s="525"/>
      <c r="X665" s="525"/>
      <c r="Y665" s="525"/>
      <c r="Z665" s="525"/>
    </row>
    <row r="666" ht="12.0" customHeight="1">
      <c r="A666" s="525"/>
      <c r="B666" s="525"/>
      <c r="C666" s="525"/>
      <c r="D666" s="525"/>
      <c r="E666" s="525"/>
      <c r="F666" s="525"/>
      <c r="G666" s="525"/>
      <c r="H666" s="525"/>
      <c r="I666" s="525"/>
      <c r="J666" s="525"/>
      <c r="K666" s="525"/>
      <c r="L666" s="525"/>
      <c r="M666" s="525"/>
      <c r="N666" s="525"/>
      <c r="O666" s="535"/>
      <c r="P666" s="525"/>
      <c r="Q666" s="525"/>
      <c r="R666" s="525"/>
      <c r="S666" s="525"/>
      <c r="T666" s="525"/>
      <c r="U666" s="525"/>
      <c r="V666" s="525"/>
      <c r="W666" s="525"/>
      <c r="X666" s="525"/>
      <c r="Y666" s="525"/>
      <c r="Z666" s="525"/>
    </row>
    <row r="667" ht="12.0" customHeight="1">
      <c r="A667" s="525"/>
      <c r="B667" s="525"/>
      <c r="C667" s="525"/>
      <c r="D667" s="525"/>
      <c r="E667" s="525"/>
      <c r="F667" s="525"/>
      <c r="G667" s="525"/>
      <c r="H667" s="525"/>
      <c r="I667" s="525"/>
      <c r="J667" s="525"/>
      <c r="K667" s="525"/>
      <c r="L667" s="525"/>
      <c r="M667" s="525"/>
      <c r="N667" s="525"/>
      <c r="O667" s="535"/>
      <c r="P667" s="525"/>
      <c r="Q667" s="525"/>
      <c r="R667" s="525"/>
      <c r="S667" s="525"/>
      <c r="T667" s="525"/>
      <c r="U667" s="525"/>
      <c r="V667" s="525"/>
      <c r="W667" s="525"/>
      <c r="X667" s="525"/>
      <c r="Y667" s="525"/>
      <c r="Z667" s="525"/>
    </row>
    <row r="668" ht="12.0" customHeight="1">
      <c r="A668" s="525"/>
      <c r="B668" s="525"/>
      <c r="C668" s="525"/>
      <c r="D668" s="525"/>
      <c r="E668" s="525"/>
      <c r="F668" s="525"/>
      <c r="G668" s="525"/>
      <c r="H668" s="525"/>
      <c r="I668" s="525"/>
      <c r="J668" s="525"/>
      <c r="K668" s="525"/>
      <c r="L668" s="525"/>
      <c r="M668" s="525"/>
      <c r="N668" s="525"/>
      <c r="O668" s="535"/>
      <c r="P668" s="525"/>
      <c r="Q668" s="525"/>
      <c r="R668" s="525"/>
      <c r="S668" s="525"/>
      <c r="T668" s="525"/>
      <c r="U668" s="525"/>
      <c r="V668" s="525"/>
      <c r="W668" s="525"/>
      <c r="X668" s="525"/>
      <c r="Y668" s="525"/>
      <c r="Z668" s="525"/>
    </row>
    <row r="669" ht="12.0" customHeight="1">
      <c r="A669" s="525"/>
      <c r="B669" s="525"/>
      <c r="C669" s="525"/>
      <c r="D669" s="525"/>
      <c r="E669" s="525"/>
      <c r="F669" s="525"/>
      <c r="G669" s="525"/>
      <c r="H669" s="525"/>
      <c r="I669" s="525"/>
      <c r="J669" s="525"/>
      <c r="K669" s="525"/>
      <c r="L669" s="525"/>
      <c r="M669" s="525"/>
      <c r="N669" s="525"/>
      <c r="O669" s="535"/>
      <c r="P669" s="525"/>
      <c r="Q669" s="525"/>
      <c r="R669" s="525"/>
      <c r="S669" s="525"/>
      <c r="T669" s="525"/>
      <c r="U669" s="525"/>
      <c r="V669" s="525"/>
      <c r="W669" s="525"/>
      <c r="X669" s="525"/>
      <c r="Y669" s="525"/>
      <c r="Z669" s="525"/>
    </row>
    <row r="670" ht="12.0" customHeight="1">
      <c r="A670" s="525"/>
      <c r="B670" s="525"/>
      <c r="C670" s="525"/>
      <c r="D670" s="525"/>
      <c r="E670" s="525"/>
      <c r="F670" s="525"/>
      <c r="G670" s="525"/>
      <c r="H670" s="525"/>
      <c r="I670" s="525"/>
      <c r="J670" s="525"/>
      <c r="K670" s="525"/>
      <c r="L670" s="525"/>
      <c r="M670" s="525"/>
      <c r="N670" s="525"/>
      <c r="O670" s="535"/>
      <c r="P670" s="525"/>
      <c r="Q670" s="525"/>
      <c r="R670" s="525"/>
      <c r="S670" s="525"/>
      <c r="T670" s="525"/>
      <c r="U670" s="525"/>
      <c r="V670" s="525"/>
      <c r="W670" s="525"/>
      <c r="X670" s="525"/>
      <c r="Y670" s="525"/>
      <c r="Z670" s="525"/>
    </row>
    <row r="671" ht="12.0" customHeight="1">
      <c r="A671" s="525"/>
      <c r="B671" s="525"/>
      <c r="C671" s="525"/>
      <c r="D671" s="525"/>
      <c r="E671" s="525"/>
      <c r="F671" s="525"/>
      <c r="G671" s="525"/>
      <c r="H671" s="525"/>
      <c r="I671" s="525"/>
      <c r="J671" s="525"/>
      <c r="K671" s="525"/>
      <c r="L671" s="525"/>
      <c r="M671" s="525"/>
      <c r="N671" s="525"/>
      <c r="O671" s="535"/>
      <c r="P671" s="525"/>
      <c r="Q671" s="525"/>
      <c r="R671" s="525"/>
      <c r="S671" s="525"/>
      <c r="T671" s="525"/>
      <c r="U671" s="525"/>
      <c r="V671" s="525"/>
      <c r="W671" s="525"/>
      <c r="X671" s="525"/>
      <c r="Y671" s="525"/>
      <c r="Z671" s="525"/>
    </row>
    <row r="672" ht="12.0" customHeight="1">
      <c r="A672" s="525"/>
      <c r="B672" s="525"/>
      <c r="C672" s="525"/>
      <c r="D672" s="525"/>
      <c r="E672" s="525"/>
      <c r="F672" s="525"/>
      <c r="G672" s="525"/>
      <c r="H672" s="525"/>
      <c r="I672" s="525"/>
      <c r="J672" s="525"/>
      <c r="K672" s="525"/>
      <c r="L672" s="525"/>
      <c r="M672" s="525"/>
      <c r="N672" s="525"/>
      <c r="O672" s="535"/>
      <c r="P672" s="525"/>
      <c r="Q672" s="525"/>
      <c r="R672" s="525"/>
      <c r="S672" s="525"/>
      <c r="T672" s="525"/>
      <c r="U672" s="525"/>
      <c r="V672" s="525"/>
      <c r="W672" s="525"/>
      <c r="X672" s="525"/>
      <c r="Y672" s="525"/>
      <c r="Z672" s="525"/>
    </row>
    <row r="673" ht="12.0" customHeight="1">
      <c r="A673" s="525"/>
      <c r="B673" s="525"/>
      <c r="C673" s="525"/>
      <c r="D673" s="525"/>
      <c r="E673" s="525"/>
      <c r="F673" s="525"/>
      <c r="G673" s="525"/>
      <c r="H673" s="525"/>
      <c r="I673" s="525"/>
      <c r="J673" s="525"/>
      <c r="K673" s="525"/>
      <c r="L673" s="525"/>
      <c r="M673" s="525"/>
      <c r="N673" s="525"/>
      <c r="O673" s="535"/>
      <c r="P673" s="525"/>
      <c r="Q673" s="525"/>
      <c r="R673" s="525"/>
      <c r="S673" s="525"/>
      <c r="T673" s="525"/>
      <c r="U673" s="525"/>
      <c r="V673" s="525"/>
      <c r="W673" s="525"/>
      <c r="X673" s="525"/>
      <c r="Y673" s="525"/>
      <c r="Z673" s="525"/>
    </row>
    <row r="674" ht="12.0" customHeight="1">
      <c r="A674" s="525"/>
      <c r="B674" s="525"/>
      <c r="C674" s="525"/>
      <c r="D674" s="525"/>
      <c r="E674" s="525"/>
      <c r="F674" s="525"/>
      <c r="G674" s="525"/>
      <c r="H674" s="525"/>
      <c r="I674" s="525"/>
      <c r="J674" s="525"/>
      <c r="K674" s="525"/>
      <c r="L674" s="525"/>
      <c r="M674" s="525"/>
      <c r="N674" s="525"/>
      <c r="O674" s="535"/>
      <c r="P674" s="525"/>
      <c r="Q674" s="525"/>
      <c r="R674" s="525"/>
      <c r="S674" s="525"/>
      <c r="T674" s="525"/>
      <c r="U674" s="525"/>
      <c r="V674" s="525"/>
      <c r="W674" s="525"/>
      <c r="X674" s="525"/>
      <c r="Y674" s="525"/>
      <c r="Z674" s="525"/>
    </row>
    <row r="675" ht="12.0" customHeight="1">
      <c r="A675" s="525"/>
      <c r="B675" s="525"/>
      <c r="C675" s="525"/>
      <c r="D675" s="525"/>
      <c r="E675" s="525"/>
      <c r="F675" s="525"/>
      <c r="G675" s="525"/>
      <c r="H675" s="525"/>
      <c r="I675" s="525"/>
      <c r="J675" s="525"/>
      <c r="K675" s="525"/>
      <c r="L675" s="525"/>
      <c r="M675" s="525"/>
      <c r="N675" s="525"/>
      <c r="O675" s="535"/>
      <c r="P675" s="525"/>
      <c r="Q675" s="525"/>
      <c r="R675" s="525"/>
      <c r="S675" s="525"/>
      <c r="T675" s="525"/>
      <c r="U675" s="525"/>
      <c r="V675" s="525"/>
      <c r="W675" s="525"/>
      <c r="X675" s="525"/>
      <c r="Y675" s="525"/>
      <c r="Z675" s="525"/>
    </row>
    <row r="676" ht="12.0" customHeight="1">
      <c r="A676" s="525"/>
      <c r="B676" s="525"/>
      <c r="C676" s="525"/>
      <c r="D676" s="525"/>
      <c r="E676" s="525"/>
      <c r="F676" s="525"/>
      <c r="G676" s="525"/>
      <c r="H676" s="525"/>
      <c r="I676" s="525"/>
      <c r="J676" s="525"/>
      <c r="K676" s="525"/>
      <c r="L676" s="525"/>
      <c r="M676" s="525"/>
      <c r="N676" s="525"/>
      <c r="O676" s="535"/>
      <c r="P676" s="525"/>
      <c r="Q676" s="525"/>
      <c r="R676" s="525"/>
      <c r="S676" s="525"/>
      <c r="T676" s="525"/>
      <c r="U676" s="525"/>
      <c r="V676" s="525"/>
      <c r="W676" s="525"/>
      <c r="X676" s="525"/>
      <c r="Y676" s="525"/>
      <c r="Z676" s="525"/>
    </row>
    <row r="677" ht="12.0" customHeight="1">
      <c r="A677" s="525"/>
      <c r="B677" s="525"/>
      <c r="C677" s="525"/>
      <c r="D677" s="525"/>
      <c r="E677" s="525"/>
      <c r="F677" s="525"/>
      <c r="G677" s="525"/>
      <c r="H677" s="525"/>
      <c r="I677" s="525"/>
      <c r="J677" s="525"/>
      <c r="K677" s="525"/>
      <c r="L677" s="525"/>
      <c r="M677" s="525"/>
      <c r="N677" s="525"/>
      <c r="O677" s="535"/>
      <c r="P677" s="525"/>
      <c r="Q677" s="525"/>
      <c r="R677" s="525"/>
      <c r="S677" s="525"/>
      <c r="T677" s="525"/>
      <c r="U677" s="525"/>
      <c r="V677" s="525"/>
      <c r="W677" s="525"/>
      <c r="X677" s="525"/>
      <c r="Y677" s="525"/>
      <c r="Z677" s="525"/>
    </row>
    <row r="678" ht="12.0" customHeight="1">
      <c r="A678" s="525"/>
      <c r="B678" s="525"/>
      <c r="C678" s="525"/>
      <c r="D678" s="525"/>
      <c r="E678" s="525"/>
      <c r="F678" s="525"/>
      <c r="G678" s="525"/>
      <c r="H678" s="525"/>
      <c r="I678" s="525"/>
      <c r="J678" s="525"/>
      <c r="K678" s="525"/>
      <c r="L678" s="525"/>
      <c r="M678" s="525"/>
      <c r="N678" s="525"/>
      <c r="O678" s="535"/>
      <c r="P678" s="525"/>
      <c r="Q678" s="525"/>
      <c r="R678" s="525"/>
      <c r="S678" s="525"/>
      <c r="T678" s="525"/>
      <c r="U678" s="525"/>
      <c r="V678" s="525"/>
      <c r="W678" s="525"/>
      <c r="X678" s="525"/>
      <c r="Y678" s="525"/>
      <c r="Z678" s="525"/>
    </row>
    <row r="679" ht="12.0" customHeight="1">
      <c r="A679" s="525"/>
      <c r="B679" s="525"/>
      <c r="C679" s="525"/>
      <c r="D679" s="525"/>
      <c r="E679" s="525"/>
      <c r="F679" s="525"/>
      <c r="G679" s="525"/>
      <c r="H679" s="525"/>
      <c r="I679" s="525"/>
      <c r="J679" s="525"/>
      <c r="K679" s="525"/>
      <c r="L679" s="525"/>
      <c r="M679" s="525"/>
      <c r="N679" s="525"/>
      <c r="O679" s="535"/>
      <c r="P679" s="525"/>
      <c r="Q679" s="525"/>
      <c r="R679" s="525"/>
      <c r="S679" s="525"/>
      <c r="T679" s="525"/>
      <c r="U679" s="525"/>
      <c r="V679" s="525"/>
      <c r="W679" s="525"/>
      <c r="X679" s="525"/>
      <c r="Y679" s="525"/>
      <c r="Z679" s="525"/>
    </row>
    <row r="680" ht="12.0" customHeight="1">
      <c r="A680" s="525"/>
      <c r="B680" s="525"/>
      <c r="C680" s="525"/>
      <c r="D680" s="525"/>
      <c r="E680" s="525"/>
      <c r="F680" s="525"/>
      <c r="G680" s="525"/>
      <c r="H680" s="525"/>
      <c r="I680" s="525"/>
      <c r="J680" s="525"/>
      <c r="K680" s="525"/>
      <c r="L680" s="525"/>
      <c r="M680" s="525"/>
      <c r="N680" s="525"/>
      <c r="O680" s="535"/>
      <c r="P680" s="525"/>
      <c r="Q680" s="525"/>
      <c r="R680" s="525"/>
      <c r="S680" s="525"/>
      <c r="T680" s="525"/>
      <c r="U680" s="525"/>
      <c r="V680" s="525"/>
      <c r="W680" s="525"/>
      <c r="X680" s="525"/>
      <c r="Y680" s="525"/>
      <c r="Z680" s="525"/>
    </row>
    <row r="681" ht="12.0" customHeight="1">
      <c r="A681" s="525"/>
      <c r="B681" s="525"/>
      <c r="C681" s="525"/>
      <c r="D681" s="525"/>
      <c r="E681" s="525"/>
      <c r="F681" s="525"/>
      <c r="G681" s="525"/>
      <c r="H681" s="525"/>
      <c r="I681" s="525"/>
      <c r="J681" s="525"/>
      <c r="K681" s="525"/>
      <c r="L681" s="525"/>
      <c r="M681" s="525"/>
      <c r="N681" s="525"/>
      <c r="O681" s="535"/>
      <c r="P681" s="525"/>
      <c r="Q681" s="525"/>
      <c r="R681" s="525"/>
      <c r="S681" s="525"/>
      <c r="T681" s="525"/>
      <c r="U681" s="525"/>
      <c r="V681" s="525"/>
      <c r="W681" s="525"/>
      <c r="X681" s="525"/>
      <c r="Y681" s="525"/>
      <c r="Z681" s="525"/>
    </row>
    <row r="682" ht="12.0" customHeight="1">
      <c r="A682" s="525"/>
      <c r="B682" s="525"/>
      <c r="C682" s="525"/>
      <c r="D682" s="525"/>
      <c r="E682" s="525"/>
      <c r="F682" s="525"/>
      <c r="G682" s="525"/>
      <c r="H682" s="525"/>
      <c r="I682" s="525"/>
      <c r="J682" s="525"/>
      <c r="K682" s="525"/>
      <c r="L682" s="525"/>
      <c r="M682" s="525"/>
      <c r="N682" s="525"/>
      <c r="O682" s="535"/>
      <c r="P682" s="525"/>
      <c r="Q682" s="525"/>
      <c r="R682" s="525"/>
      <c r="S682" s="525"/>
      <c r="T682" s="525"/>
      <c r="U682" s="525"/>
      <c r="V682" s="525"/>
      <c r="W682" s="525"/>
      <c r="X682" s="525"/>
      <c r="Y682" s="525"/>
      <c r="Z682" s="525"/>
    </row>
    <row r="683" ht="12.0" customHeight="1">
      <c r="A683" s="525"/>
      <c r="B683" s="525"/>
      <c r="C683" s="525"/>
      <c r="D683" s="525"/>
      <c r="E683" s="525"/>
      <c r="F683" s="525"/>
      <c r="G683" s="525"/>
      <c r="H683" s="525"/>
      <c r="I683" s="525"/>
      <c r="J683" s="525"/>
      <c r="K683" s="525"/>
      <c r="L683" s="525"/>
      <c r="M683" s="525"/>
      <c r="N683" s="525"/>
      <c r="O683" s="535"/>
      <c r="P683" s="525"/>
      <c r="Q683" s="525"/>
      <c r="R683" s="525"/>
      <c r="S683" s="525"/>
      <c r="T683" s="525"/>
      <c r="U683" s="525"/>
      <c r="V683" s="525"/>
      <c r="W683" s="525"/>
      <c r="X683" s="525"/>
      <c r="Y683" s="525"/>
      <c r="Z683" s="525"/>
    </row>
    <row r="684" ht="12.0" customHeight="1">
      <c r="A684" s="525"/>
      <c r="B684" s="525"/>
      <c r="C684" s="525"/>
      <c r="D684" s="525"/>
      <c r="E684" s="525"/>
      <c r="F684" s="525"/>
      <c r="G684" s="525"/>
      <c r="H684" s="525"/>
      <c r="I684" s="525"/>
      <c r="J684" s="525"/>
      <c r="K684" s="525"/>
      <c r="L684" s="525"/>
      <c r="M684" s="525"/>
      <c r="N684" s="525"/>
      <c r="O684" s="535"/>
      <c r="P684" s="525"/>
      <c r="Q684" s="525"/>
      <c r="R684" s="525"/>
      <c r="S684" s="525"/>
      <c r="T684" s="525"/>
      <c r="U684" s="525"/>
      <c r="V684" s="525"/>
      <c r="W684" s="525"/>
      <c r="X684" s="525"/>
      <c r="Y684" s="525"/>
      <c r="Z684" s="525"/>
    </row>
    <row r="685" ht="12.0" customHeight="1">
      <c r="A685" s="525"/>
      <c r="B685" s="525"/>
      <c r="C685" s="525"/>
      <c r="D685" s="525"/>
      <c r="E685" s="525"/>
      <c r="F685" s="525"/>
      <c r="G685" s="525"/>
      <c r="H685" s="525"/>
      <c r="I685" s="525"/>
      <c r="J685" s="525"/>
      <c r="K685" s="525"/>
      <c r="L685" s="525"/>
      <c r="M685" s="525"/>
      <c r="N685" s="525"/>
      <c r="O685" s="535"/>
      <c r="P685" s="525"/>
      <c r="Q685" s="525"/>
      <c r="R685" s="525"/>
      <c r="S685" s="525"/>
      <c r="T685" s="525"/>
      <c r="U685" s="525"/>
      <c r="V685" s="525"/>
      <c r="W685" s="525"/>
      <c r="X685" s="525"/>
      <c r="Y685" s="525"/>
      <c r="Z685" s="525"/>
    </row>
    <row r="686" ht="12.0" customHeight="1">
      <c r="A686" s="525"/>
      <c r="B686" s="525"/>
      <c r="C686" s="525"/>
      <c r="D686" s="525"/>
      <c r="E686" s="525"/>
      <c r="F686" s="525"/>
      <c r="G686" s="525"/>
      <c r="H686" s="525"/>
      <c r="I686" s="525"/>
      <c r="J686" s="525"/>
      <c r="K686" s="525"/>
      <c r="L686" s="525"/>
      <c r="M686" s="525"/>
      <c r="N686" s="525"/>
      <c r="O686" s="535"/>
      <c r="P686" s="525"/>
      <c r="Q686" s="525"/>
      <c r="R686" s="525"/>
      <c r="S686" s="525"/>
      <c r="T686" s="525"/>
      <c r="U686" s="525"/>
      <c r="V686" s="525"/>
      <c r="W686" s="525"/>
      <c r="X686" s="525"/>
      <c r="Y686" s="525"/>
      <c r="Z686" s="525"/>
    </row>
    <row r="687" ht="12.0" customHeight="1">
      <c r="A687" s="525"/>
      <c r="B687" s="525"/>
      <c r="C687" s="525"/>
      <c r="D687" s="525"/>
      <c r="E687" s="525"/>
      <c r="F687" s="525"/>
      <c r="G687" s="525"/>
      <c r="H687" s="525"/>
      <c r="I687" s="525"/>
      <c r="J687" s="525"/>
      <c r="K687" s="525"/>
      <c r="L687" s="525"/>
      <c r="M687" s="525"/>
      <c r="N687" s="525"/>
      <c r="O687" s="535"/>
      <c r="P687" s="525"/>
      <c r="Q687" s="525"/>
      <c r="R687" s="525"/>
      <c r="S687" s="525"/>
      <c r="T687" s="525"/>
      <c r="U687" s="525"/>
      <c r="V687" s="525"/>
      <c r="W687" s="525"/>
      <c r="X687" s="525"/>
      <c r="Y687" s="525"/>
      <c r="Z687" s="525"/>
    </row>
    <row r="688" ht="12.0" customHeight="1">
      <c r="A688" s="525"/>
      <c r="B688" s="525"/>
      <c r="C688" s="525"/>
      <c r="D688" s="525"/>
      <c r="E688" s="525"/>
      <c r="F688" s="525"/>
      <c r="G688" s="525"/>
      <c r="H688" s="525"/>
      <c r="I688" s="525"/>
      <c r="J688" s="525"/>
      <c r="K688" s="525"/>
      <c r="L688" s="525"/>
      <c r="M688" s="525"/>
      <c r="N688" s="525"/>
      <c r="O688" s="535"/>
      <c r="P688" s="525"/>
      <c r="Q688" s="525"/>
      <c r="R688" s="525"/>
      <c r="S688" s="525"/>
      <c r="T688" s="525"/>
      <c r="U688" s="525"/>
      <c r="V688" s="525"/>
      <c r="W688" s="525"/>
      <c r="X688" s="525"/>
      <c r="Y688" s="525"/>
      <c r="Z688" s="525"/>
    </row>
    <row r="689" ht="12.0" customHeight="1">
      <c r="A689" s="525"/>
      <c r="B689" s="525"/>
      <c r="C689" s="525"/>
      <c r="D689" s="525"/>
      <c r="E689" s="525"/>
      <c r="F689" s="525"/>
      <c r="G689" s="525"/>
      <c r="H689" s="525"/>
      <c r="I689" s="525"/>
      <c r="J689" s="525"/>
      <c r="K689" s="525"/>
      <c r="L689" s="525"/>
      <c r="M689" s="525"/>
      <c r="N689" s="525"/>
      <c r="O689" s="535"/>
      <c r="P689" s="525"/>
      <c r="Q689" s="525"/>
      <c r="R689" s="525"/>
      <c r="S689" s="525"/>
      <c r="T689" s="525"/>
      <c r="U689" s="525"/>
      <c r="V689" s="525"/>
      <c r="W689" s="525"/>
      <c r="X689" s="525"/>
      <c r="Y689" s="525"/>
      <c r="Z689" s="525"/>
    </row>
    <row r="690" ht="12.0" customHeight="1">
      <c r="A690" s="525"/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3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</row>
    <row r="691" ht="12.0" customHeight="1">
      <c r="A691" s="525"/>
      <c r="B691" s="525"/>
      <c r="C691" s="525"/>
      <c r="D691" s="525"/>
      <c r="E691" s="525"/>
      <c r="F691" s="525"/>
      <c r="G691" s="525"/>
      <c r="H691" s="525"/>
      <c r="I691" s="525"/>
      <c r="J691" s="525"/>
      <c r="K691" s="525"/>
      <c r="L691" s="525"/>
      <c r="M691" s="525"/>
      <c r="N691" s="525"/>
      <c r="O691" s="535"/>
      <c r="P691" s="525"/>
      <c r="Q691" s="525"/>
      <c r="R691" s="525"/>
      <c r="S691" s="525"/>
      <c r="T691" s="525"/>
      <c r="U691" s="525"/>
      <c r="V691" s="525"/>
      <c r="W691" s="525"/>
      <c r="X691" s="525"/>
      <c r="Y691" s="525"/>
      <c r="Z691" s="525"/>
    </row>
    <row r="692" ht="12.0" customHeight="1">
      <c r="A692" s="525"/>
      <c r="B692" s="525"/>
      <c r="C692" s="525"/>
      <c r="D692" s="525"/>
      <c r="E692" s="525"/>
      <c r="F692" s="525"/>
      <c r="G692" s="525"/>
      <c r="H692" s="525"/>
      <c r="I692" s="525"/>
      <c r="J692" s="525"/>
      <c r="K692" s="525"/>
      <c r="L692" s="525"/>
      <c r="M692" s="525"/>
      <c r="N692" s="525"/>
      <c r="O692" s="535"/>
      <c r="P692" s="525"/>
      <c r="Q692" s="525"/>
      <c r="R692" s="525"/>
      <c r="S692" s="525"/>
      <c r="T692" s="525"/>
      <c r="U692" s="525"/>
      <c r="V692" s="525"/>
      <c r="W692" s="525"/>
      <c r="X692" s="525"/>
      <c r="Y692" s="525"/>
      <c r="Z692" s="525"/>
    </row>
    <row r="693" ht="12.0" customHeight="1">
      <c r="A693" s="525"/>
      <c r="B693" s="525"/>
      <c r="C693" s="525"/>
      <c r="D693" s="525"/>
      <c r="E693" s="525"/>
      <c r="F693" s="525"/>
      <c r="G693" s="525"/>
      <c r="H693" s="525"/>
      <c r="I693" s="525"/>
      <c r="J693" s="525"/>
      <c r="K693" s="525"/>
      <c r="L693" s="525"/>
      <c r="M693" s="525"/>
      <c r="N693" s="525"/>
      <c r="O693" s="535"/>
      <c r="P693" s="525"/>
      <c r="Q693" s="525"/>
      <c r="R693" s="525"/>
      <c r="S693" s="525"/>
      <c r="T693" s="525"/>
      <c r="U693" s="525"/>
      <c r="V693" s="525"/>
      <c r="W693" s="525"/>
      <c r="X693" s="525"/>
      <c r="Y693" s="525"/>
      <c r="Z693" s="525"/>
    </row>
    <row r="694" ht="12.0" customHeight="1">
      <c r="A694" s="525"/>
      <c r="B694" s="525"/>
      <c r="C694" s="525"/>
      <c r="D694" s="525"/>
      <c r="E694" s="525"/>
      <c r="F694" s="525"/>
      <c r="G694" s="525"/>
      <c r="H694" s="525"/>
      <c r="I694" s="525"/>
      <c r="J694" s="525"/>
      <c r="K694" s="525"/>
      <c r="L694" s="525"/>
      <c r="M694" s="525"/>
      <c r="N694" s="525"/>
      <c r="O694" s="535"/>
      <c r="P694" s="525"/>
      <c r="Q694" s="525"/>
      <c r="R694" s="525"/>
      <c r="S694" s="525"/>
      <c r="T694" s="525"/>
      <c r="U694" s="525"/>
      <c r="V694" s="525"/>
      <c r="W694" s="525"/>
      <c r="X694" s="525"/>
      <c r="Y694" s="525"/>
      <c r="Z694" s="525"/>
    </row>
    <row r="695" ht="12.0" customHeight="1">
      <c r="A695" s="525"/>
      <c r="B695" s="525"/>
      <c r="C695" s="525"/>
      <c r="D695" s="525"/>
      <c r="E695" s="525"/>
      <c r="F695" s="525"/>
      <c r="G695" s="525"/>
      <c r="H695" s="525"/>
      <c r="I695" s="525"/>
      <c r="J695" s="525"/>
      <c r="K695" s="525"/>
      <c r="L695" s="525"/>
      <c r="M695" s="525"/>
      <c r="N695" s="525"/>
      <c r="O695" s="535"/>
      <c r="P695" s="525"/>
      <c r="Q695" s="525"/>
      <c r="R695" s="525"/>
      <c r="S695" s="525"/>
      <c r="T695" s="525"/>
      <c r="U695" s="525"/>
      <c r="V695" s="525"/>
      <c r="W695" s="525"/>
      <c r="X695" s="525"/>
      <c r="Y695" s="525"/>
      <c r="Z695" s="525"/>
    </row>
    <row r="696" ht="12.0" customHeight="1">
      <c r="A696" s="525"/>
      <c r="B696" s="525"/>
      <c r="C696" s="525"/>
      <c r="D696" s="525"/>
      <c r="E696" s="525"/>
      <c r="F696" s="525"/>
      <c r="G696" s="525"/>
      <c r="H696" s="525"/>
      <c r="I696" s="525"/>
      <c r="J696" s="525"/>
      <c r="K696" s="525"/>
      <c r="L696" s="525"/>
      <c r="M696" s="525"/>
      <c r="N696" s="525"/>
      <c r="O696" s="535"/>
      <c r="P696" s="525"/>
      <c r="Q696" s="525"/>
      <c r="R696" s="525"/>
      <c r="S696" s="525"/>
      <c r="T696" s="525"/>
      <c r="U696" s="525"/>
      <c r="V696" s="525"/>
      <c r="W696" s="525"/>
      <c r="X696" s="525"/>
      <c r="Y696" s="525"/>
      <c r="Z696" s="525"/>
    </row>
    <row r="697" ht="12.0" customHeight="1">
      <c r="A697" s="525"/>
      <c r="B697" s="525"/>
      <c r="C697" s="525"/>
      <c r="D697" s="525"/>
      <c r="E697" s="525"/>
      <c r="F697" s="525"/>
      <c r="G697" s="525"/>
      <c r="H697" s="525"/>
      <c r="I697" s="525"/>
      <c r="J697" s="525"/>
      <c r="K697" s="525"/>
      <c r="L697" s="525"/>
      <c r="M697" s="525"/>
      <c r="N697" s="525"/>
      <c r="O697" s="535"/>
      <c r="P697" s="525"/>
      <c r="Q697" s="525"/>
      <c r="R697" s="525"/>
      <c r="S697" s="525"/>
      <c r="T697" s="525"/>
      <c r="U697" s="525"/>
      <c r="V697" s="525"/>
      <c r="W697" s="525"/>
      <c r="X697" s="525"/>
      <c r="Y697" s="525"/>
      <c r="Z697" s="525"/>
    </row>
    <row r="698" ht="12.0" customHeight="1">
      <c r="A698" s="525"/>
      <c r="B698" s="525"/>
      <c r="C698" s="525"/>
      <c r="D698" s="525"/>
      <c r="E698" s="525"/>
      <c r="F698" s="525"/>
      <c r="G698" s="525"/>
      <c r="H698" s="525"/>
      <c r="I698" s="525"/>
      <c r="J698" s="525"/>
      <c r="K698" s="525"/>
      <c r="L698" s="525"/>
      <c r="M698" s="525"/>
      <c r="N698" s="525"/>
      <c r="O698" s="535"/>
      <c r="P698" s="525"/>
      <c r="Q698" s="525"/>
      <c r="R698" s="525"/>
      <c r="S698" s="525"/>
      <c r="T698" s="525"/>
      <c r="U698" s="525"/>
      <c r="V698" s="525"/>
      <c r="W698" s="525"/>
      <c r="X698" s="525"/>
      <c r="Y698" s="525"/>
      <c r="Z698" s="525"/>
    </row>
    <row r="699" ht="12.0" customHeight="1">
      <c r="A699" s="525"/>
      <c r="B699" s="525"/>
      <c r="C699" s="525"/>
      <c r="D699" s="525"/>
      <c r="E699" s="525"/>
      <c r="F699" s="525"/>
      <c r="G699" s="525"/>
      <c r="H699" s="525"/>
      <c r="I699" s="525"/>
      <c r="J699" s="525"/>
      <c r="K699" s="525"/>
      <c r="L699" s="525"/>
      <c r="M699" s="525"/>
      <c r="N699" s="525"/>
      <c r="O699" s="535"/>
      <c r="P699" s="525"/>
      <c r="Q699" s="525"/>
      <c r="R699" s="525"/>
      <c r="S699" s="525"/>
      <c r="T699" s="525"/>
      <c r="U699" s="525"/>
      <c r="V699" s="525"/>
      <c r="W699" s="525"/>
      <c r="X699" s="525"/>
      <c r="Y699" s="525"/>
      <c r="Z699" s="525"/>
    </row>
    <row r="700" ht="12.0" customHeight="1">
      <c r="A700" s="525"/>
      <c r="B700" s="525"/>
      <c r="C700" s="525"/>
      <c r="D700" s="525"/>
      <c r="E700" s="525"/>
      <c r="F700" s="525"/>
      <c r="G700" s="525"/>
      <c r="H700" s="525"/>
      <c r="I700" s="525"/>
      <c r="J700" s="525"/>
      <c r="K700" s="525"/>
      <c r="L700" s="525"/>
      <c r="M700" s="525"/>
      <c r="N700" s="525"/>
      <c r="O700" s="535"/>
      <c r="P700" s="525"/>
      <c r="Q700" s="525"/>
      <c r="R700" s="525"/>
      <c r="S700" s="525"/>
      <c r="T700" s="525"/>
      <c r="U700" s="525"/>
      <c r="V700" s="525"/>
      <c r="W700" s="525"/>
      <c r="X700" s="525"/>
      <c r="Y700" s="525"/>
      <c r="Z700" s="525"/>
    </row>
    <row r="701" ht="12.0" customHeight="1">
      <c r="A701" s="525"/>
      <c r="B701" s="525"/>
      <c r="C701" s="525"/>
      <c r="D701" s="525"/>
      <c r="E701" s="525"/>
      <c r="F701" s="525"/>
      <c r="G701" s="525"/>
      <c r="H701" s="525"/>
      <c r="I701" s="525"/>
      <c r="J701" s="525"/>
      <c r="K701" s="525"/>
      <c r="L701" s="525"/>
      <c r="M701" s="525"/>
      <c r="N701" s="525"/>
      <c r="O701" s="535"/>
      <c r="P701" s="525"/>
      <c r="Q701" s="525"/>
      <c r="R701" s="525"/>
      <c r="S701" s="525"/>
      <c r="T701" s="525"/>
      <c r="U701" s="525"/>
      <c r="V701" s="525"/>
      <c r="W701" s="525"/>
      <c r="X701" s="525"/>
      <c r="Y701" s="525"/>
      <c r="Z701" s="525"/>
    </row>
    <row r="702" ht="12.0" customHeight="1">
      <c r="A702" s="525"/>
      <c r="B702" s="525"/>
      <c r="C702" s="525"/>
      <c r="D702" s="525"/>
      <c r="E702" s="525"/>
      <c r="F702" s="525"/>
      <c r="G702" s="525"/>
      <c r="H702" s="525"/>
      <c r="I702" s="525"/>
      <c r="J702" s="525"/>
      <c r="K702" s="525"/>
      <c r="L702" s="525"/>
      <c r="M702" s="525"/>
      <c r="N702" s="525"/>
      <c r="O702" s="535"/>
      <c r="P702" s="525"/>
      <c r="Q702" s="525"/>
      <c r="R702" s="525"/>
      <c r="S702" s="525"/>
      <c r="T702" s="525"/>
      <c r="U702" s="525"/>
      <c r="V702" s="525"/>
      <c r="W702" s="525"/>
      <c r="X702" s="525"/>
      <c r="Y702" s="525"/>
      <c r="Z702" s="525"/>
    </row>
    <row r="703" ht="12.0" customHeight="1">
      <c r="A703" s="525"/>
      <c r="B703" s="525"/>
      <c r="C703" s="525"/>
      <c r="D703" s="525"/>
      <c r="E703" s="525"/>
      <c r="F703" s="525"/>
      <c r="G703" s="525"/>
      <c r="H703" s="525"/>
      <c r="I703" s="525"/>
      <c r="J703" s="525"/>
      <c r="K703" s="525"/>
      <c r="L703" s="525"/>
      <c r="M703" s="525"/>
      <c r="N703" s="525"/>
      <c r="O703" s="535"/>
      <c r="P703" s="525"/>
      <c r="Q703" s="525"/>
      <c r="R703" s="525"/>
      <c r="S703" s="525"/>
      <c r="T703" s="525"/>
      <c r="U703" s="525"/>
      <c r="V703" s="525"/>
      <c r="W703" s="525"/>
      <c r="X703" s="525"/>
      <c r="Y703" s="525"/>
      <c r="Z703" s="525"/>
    </row>
    <row r="704" ht="12.0" customHeight="1">
      <c r="A704" s="525"/>
      <c r="B704" s="525"/>
      <c r="C704" s="525"/>
      <c r="D704" s="525"/>
      <c r="E704" s="525"/>
      <c r="F704" s="525"/>
      <c r="G704" s="525"/>
      <c r="H704" s="525"/>
      <c r="I704" s="525"/>
      <c r="J704" s="525"/>
      <c r="K704" s="525"/>
      <c r="L704" s="525"/>
      <c r="M704" s="525"/>
      <c r="N704" s="525"/>
      <c r="O704" s="535"/>
      <c r="P704" s="525"/>
      <c r="Q704" s="525"/>
      <c r="R704" s="525"/>
      <c r="S704" s="525"/>
      <c r="T704" s="525"/>
      <c r="U704" s="525"/>
      <c r="V704" s="525"/>
      <c r="W704" s="525"/>
      <c r="X704" s="525"/>
      <c r="Y704" s="525"/>
      <c r="Z704" s="525"/>
    </row>
    <row r="705" ht="12.0" customHeight="1">
      <c r="A705" s="525"/>
      <c r="B705" s="525"/>
      <c r="C705" s="525"/>
      <c r="D705" s="525"/>
      <c r="E705" s="525"/>
      <c r="F705" s="525"/>
      <c r="G705" s="525"/>
      <c r="H705" s="525"/>
      <c r="I705" s="525"/>
      <c r="J705" s="525"/>
      <c r="K705" s="525"/>
      <c r="L705" s="525"/>
      <c r="M705" s="525"/>
      <c r="N705" s="525"/>
      <c r="O705" s="535"/>
      <c r="P705" s="525"/>
      <c r="Q705" s="525"/>
      <c r="R705" s="525"/>
      <c r="S705" s="525"/>
      <c r="T705" s="525"/>
      <c r="U705" s="525"/>
      <c r="V705" s="525"/>
      <c r="W705" s="525"/>
      <c r="X705" s="525"/>
      <c r="Y705" s="525"/>
      <c r="Z705" s="525"/>
    </row>
    <row r="706" ht="12.0" customHeight="1">
      <c r="A706" s="525"/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3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</row>
    <row r="707" ht="12.0" customHeight="1">
      <c r="A707" s="525"/>
      <c r="B707" s="525"/>
      <c r="C707" s="525"/>
      <c r="D707" s="525"/>
      <c r="E707" s="525"/>
      <c r="F707" s="525"/>
      <c r="G707" s="525"/>
      <c r="H707" s="525"/>
      <c r="I707" s="525"/>
      <c r="J707" s="525"/>
      <c r="K707" s="525"/>
      <c r="L707" s="525"/>
      <c r="M707" s="525"/>
      <c r="N707" s="525"/>
      <c r="O707" s="535"/>
      <c r="P707" s="525"/>
      <c r="Q707" s="525"/>
      <c r="R707" s="525"/>
      <c r="S707" s="525"/>
      <c r="T707" s="525"/>
      <c r="U707" s="525"/>
      <c r="V707" s="525"/>
      <c r="W707" s="525"/>
      <c r="X707" s="525"/>
      <c r="Y707" s="525"/>
      <c r="Z707" s="525"/>
    </row>
    <row r="708" ht="12.0" customHeight="1">
      <c r="A708" s="525"/>
      <c r="B708" s="525"/>
      <c r="C708" s="525"/>
      <c r="D708" s="525"/>
      <c r="E708" s="525"/>
      <c r="F708" s="525"/>
      <c r="G708" s="525"/>
      <c r="H708" s="525"/>
      <c r="I708" s="525"/>
      <c r="J708" s="525"/>
      <c r="K708" s="525"/>
      <c r="L708" s="525"/>
      <c r="M708" s="525"/>
      <c r="N708" s="525"/>
      <c r="O708" s="535"/>
      <c r="P708" s="525"/>
      <c r="Q708" s="525"/>
      <c r="R708" s="525"/>
      <c r="S708" s="525"/>
      <c r="T708" s="525"/>
      <c r="U708" s="525"/>
      <c r="V708" s="525"/>
      <c r="W708" s="525"/>
      <c r="X708" s="525"/>
      <c r="Y708" s="525"/>
      <c r="Z708" s="525"/>
    </row>
    <row r="709" ht="12.0" customHeight="1">
      <c r="A709" s="525"/>
      <c r="B709" s="525"/>
      <c r="C709" s="525"/>
      <c r="D709" s="525"/>
      <c r="E709" s="525"/>
      <c r="F709" s="525"/>
      <c r="G709" s="525"/>
      <c r="H709" s="525"/>
      <c r="I709" s="525"/>
      <c r="J709" s="525"/>
      <c r="K709" s="525"/>
      <c r="L709" s="525"/>
      <c r="M709" s="525"/>
      <c r="N709" s="525"/>
      <c r="O709" s="535"/>
      <c r="P709" s="525"/>
      <c r="Q709" s="525"/>
      <c r="R709" s="525"/>
      <c r="S709" s="525"/>
      <c r="T709" s="525"/>
      <c r="U709" s="525"/>
      <c r="V709" s="525"/>
      <c r="W709" s="525"/>
      <c r="X709" s="525"/>
      <c r="Y709" s="525"/>
      <c r="Z709" s="525"/>
    </row>
    <row r="710" ht="12.0" customHeight="1">
      <c r="A710" s="525"/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3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</row>
    <row r="711" ht="12.0" customHeight="1">
      <c r="A711" s="525"/>
      <c r="B711" s="525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3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</row>
    <row r="712" ht="12.0" customHeight="1">
      <c r="A712" s="525"/>
      <c r="B712" s="525"/>
      <c r="C712" s="525"/>
      <c r="D712" s="525"/>
      <c r="E712" s="525"/>
      <c r="F712" s="525"/>
      <c r="G712" s="525"/>
      <c r="H712" s="525"/>
      <c r="I712" s="525"/>
      <c r="J712" s="525"/>
      <c r="K712" s="525"/>
      <c r="L712" s="525"/>
      <c r="M712" s="525"/>
      <c r="N712" s="525"/>
      <c r="O712" s="535"/>
      <c r="P712" s="525"/>
      <c r="Q712" s="525"/>
      <c r="R712" s="525"/>
      <c r="S712" s="525"/>
      <c r="T712" s="525"/>
      <c r="U712" s="525"/>
      <c r="V712" s="525"/>
      <c r="W712" s="525"/>
      <c r="X712" s="525"/>
      <c r="Y712" s="525"/>
      <c r="Z712" s="525"/>
    </row>
    <row r="713" ht="12.0" customHeight="1">
      <c r="A713" s="525"/>
      <c r="B713" s="525"/>
      <c r="C713" s="525"/>
      <c r="D713" s="525"/>
      <c r="E713" s="525"/>
      <c r="F713" s="525"/>
      <c r="G713" s="525"/>
      <c r="H713" s="525"/>
      <c r="I713" s="525"/>
      <c r="J713" s="525"/>
      <c r="K713" s="525"/>
      <c r="L713" s="525"/>
      <c r="M713" s="525"/>
      <c r="N713" s="525"/>
      <c r="O713" s="535"/>
      <c r="P713" s="525"/>
      <c r="Q713" s="525"/>
      <c r="R713" s="525"/>
      <c r="S713" s="525"/>
      <c r="T713" s="525"/>
      <c r="U713" s="525"/>
      <c r="V713" s="525"/>
      <c r="W713" s="525"/>
      <c r="X713" s="525"/>
      <c r="Y713" s="525"/>
      <c r="Z713" s="525"/>
    </row>
    <row r="714" ht="12.0" customHeight="1">
      <c r="A714" s="525"/>
      <c r="B714" s="525"/>
      <c r="C714" s="525"/>
      <c r="D714" s="525"/>
      <c r="E714" s="525"/>
      <c r="F714" s="525"/>
      <c r="G714" s="525"/>
      <c r="H714" s="525"/>
      <c r="I714" s="525"/>
      <c r="J714" s="525"/>
      <c r="K714" s="525"/>
      <c r="L714" s="525"/>
      <c r="M714" s="525"/>
      <c r="N714" s="525"/>
      <c r="O714" s="535"/>
      <c r="P714" s="525"/>
      <c r="Q714" s="525"/>
      <c r="R714" s="525"/>
      <c r="S714" s="525"/>
      <c r="T714" s="525"/>
      <c r="U714" s="525"/>
      <c r="V714" s="525"/>
      <c r="W714" s="525"/>
      <c r="X714" s="525"/>
      <c r="Y714" s="525"/>
      <c r="Z714" s="525"/>
    </row>
    <row r="715" ht="12.0" customHeight="1">
      <c r="A715" s="525"/>
      <c r="B715" s="525"/>
      <c r="C715" s="525"/>
      <c r="D715" s="525"/>
      <c r="E715" s="525"/>
      <c r="F715" s="525"/>
      <c r="G715" s="525"/>
      <c r="H715" s="525"/>
      <c r="I715" s="525"/>
      <c r="J715" s="525"/>
      <c r="K715" s="525"/>
      <c r="L715" s="525"/>
      <c r="M715" s="525"/>
      <c r="N715" s="525"/>
      <c r="O715" s="535"/>
      <c r="P715" s="525"/>
      <c r="Q715" s="525"/>
      <c r="R715" s="525"/>
      <c r="S715" s="525"/>
      <c r="T715" s="525"/>
      <c r="U715" s="525"/>
      <c r="V715" s="525"/>
      <c r="W715" s="525"/>
      <c r="X715" s="525"/>
      <c r="Y715" s="525"/>
      <c r="Z715" s="525"/>
    </row>
    <row r="716" ht="12.0" customHeight="1">
      <c r="A716" s="525"/>
      <c r="B716" s="525"/>
      <c r="C716" s="525"/>
      <c r="D716" s="525"/>
      <c r="E716" s="525"/>
      <c r="F716" s="525"/>
      <c r="G716" s="525"/>
      <c r="H716" s="525"/>
      <c r="I716" s="525"/>
      <c r="J716" s="525"/>
      <c r="K716" s="525"/>
      <c r="L716" s="525"/>
      <c r="M716" s="525"/>
      <c r="N716" s="525"/>
      <c r="O716" s="535"/>
      <c r="P716" s="525"/>
      <c r="Q716" s="525"/>
      <c r="R716" s="525"/>
      <c r="S716" s="525"/>
      <c r="T716" s="525"/>
      <c r="U716" s="525"/>
      <c r="V716" s="525"/>
      <c r="W716" s="525"/>
      <c r="X716" s="525"/>
      <c r="Y716" s="525"/>
      <c r="Z716" s="525"/>
    </row>
    <row r="717" ht="12.0" customHeight="1">
      <c r="A717" s="525"/>
      <c r="B717" s="525"/>
      <c r="C717" s="525"/>
      <c r="D717" s="525"/>
      <c r="E717" s="525"/>
      <c r="F717" s="525"/>
      <c r="G717" s="525"/>
      <c r="H717" s="525"/>
      <c r="I717" s="525"/>
      <c r="J717" s="525"/>
      <c r="K717" s="525"/>
      <c r="L717" s="525"/>
      <c r="M717" s="525"/>
      <c r="N717" s="525"/>
      <c r="O717" s="535"/>
      <c r="P717" s="525"/>
      <c r="Q717" s="525"/>
      <c r="R717" s="525"/>
      <c r="S717" s="525"/>
      <c r="T717" s="525"/>
      <c r="U717" s="525"/>
      <c r="V717" s="525"/>
      <c r="W717" s="525"/>
      <c r="X717" s="525"/>
      <c r="Y717" s="525"/>
      <c r="Z717" s="525"/>
    </row>
    <row r="718" ht="12.0" customHeight="1">
      <c r="A718" s="525"/>
      <c r="B718" s="525"/>
      <c r="C718" s="525"/>
      <c r="D718" s="525"/>
      <c r="E718" s="525"/>
      <c r="F718" s="525"/>
      <c r="G718" s="525"/>
      <c r="H718" s="525"/>
      <c r="I718" s="525"/>
      <c r="J718" s="525"/>
      <c r="K718" s="525"/>
      <c r="L718" s="525"/>
      <c r="M718" s="525"/>
      <c r="N718" s="525"/>
      <c r="O718" s="535"/>
      <c r="P718" s="525"/>
      <c r="Q718" s="525"/>
      <c r="R718" s="525"/>
      <c r="S718" s="525"/>
      <c r="T718" s="525"/>
      <c r="U718" s="525"/>
      <c r="V718" s="525"/>
      <c r="W718" s="525"/>
      <c r="X718" s="525"/>
      <c r="Y718" s="525"/>
      <c r="Z718" s="525"/>
    </row>
    <row r="719" ht="12.0" customHeight="1">
      <c r="A719" s="525"/>
      <c r="B719" s="525"/>
      <c r="C719" s="525"/>
      <c r="D719" s="525"/>
      <c r="E719" s="525"/>
      <c r="F719" s="525"/>
      <c r="G719" s="525"/>
      <c r="H719" s="525"/>
      <c r="I719" s="525"/>
      <c r="J719" s="525"/>
      <c r="K719" s="525"/>
      <c r="L719" s="525"/>
      <c r="M719" s="525"/>
      <c r="N719" s="525"/>
      <c r="O719" s="535"/>
      <c r="P719" s="525"/>
      <c r="Q719" s="525"/>
      <c r="R719" s="525"/>
      <c r="S719" s="525"/>
      <c r="T719" s="525"/>
      <c r="U719" s="525"/>
      <c r="V719" s="525"/>
      <c r="W719" s="525"/>
      <c r="X719" s="525"/>
      <c r="Y719" s="525"/>
      <c r="Z719" s="525"/>
    </row>
    <row r="720" ht="12.0" customHeight="1">
      <c r="A720" s="525"/>
      <c r="B720" s="525"/>
      <c r="C720" s="525"/>
      <c r="D720" s="525"/>
      <c r="E720" s="525"/>
      <c r="F720" s="525"/>
      <c r="G720" s="525"/>
      <c r="H720" s="525"/>
      <c r="I720" s="525"/>
      <c r="J720" s="525"/>
      <c r="K720" s="525"/>
      <c r="L720" s="525"/>
      <c r="M720" s="525"/>
      <c r="N720" s="525"/>
      <c r="O720" s="535"/>
      <c r="P720" s="525"/>
      <c r="Q720" s="525"/>
      <c r="R720" s="525"/>
      <c r="S720" s="525"/>
      <c r="T720" s="525"/>
      <c r="U720" s="525"/>
      <c r="V720" s="525"/>
      <c r="W720" s="525"/>
      <c r="X720" s="525"/>
      <c r="Y720" s="525"/>
      <c r="Z720" s="525"/>
    </row>
    <row r="721" ht="12.0" customHeight="1">
      <c r="A721" s="525"/>
      <c r="B721" s="525"/>
      <c r="C721" s="525"/>
      <c r="D721" s="525"/>
      <c r="E721" s="525"/>
      <c r="F721" s="525"/>
      <c r="G721" s="525"/>
      <c r="H721" s="525"/>
      <c r="I721" s="525"/>
      <c r="J721" s="525"/>
      <c r="K721" s="525"/>
      <c r="L721" s="525"/>
      <c r="M721" s="525"/>
      <c r="N721" s="525"/>
      <c r="O721" s="535"/>
      <c r="P721" s="525"/>
      <c r="Q721" s="525"/>
      <c r="R721" s="525"/>
      <c r="S721" s="525"/>
      <c r="T721" s="525"/>
      <c r="U721" s="525"/>
      <c r="V721" s="525"/>
      <c r="W721" s="525"/>
      <c r="X721" s="525"/>
      <c r="Y721" s="525"/>
      <c r="Z721" s="525"/>
    </row>
    <row r="722" ht="12.0" customHeight="1">
      <c r="A722" s="525"/>
      <c r="B722" s="525"/>
      <c r="C722" s="525"/>
      <c r="D722" s="525"/>
      <c r="E722" s="525"/>
      <c r="F722" s="525"/>
      <c r="G722" s="525"/>
      <c r="H722" s="525"/>
      <c r="I722" s="525"/>
      <c r="J722" s="525"/>
      <c r="K722" s="525"/>
      <c r="L722" s="525"/>
      <c r="M722" s="525"/>
      <c r="N722" s="525"/>
      <c r="O722" s="535"/>
      <c r="P722" s="525"/>
      <c r="Q722" s="525"/>
      <c r="R722" s="525"/>
      <c r="S722" s="525"/>
      <c r="T722" s="525"/>
      <c r="U722" s="525"/>
      <c r="V722" s="525"/>
      <c r="W722" s="525"/>
      <c r="X722" s="525"/>
      <c r="Y722" s="525"/>
      <c r="Z722" s="525"/>
    </row>
    <row r="723" ht="12.0" customHeight="1">
      <c r="A723" s="525"/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3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</row>
    <row r="724" ht="12.0" customHeight="1">
      <c r="A724" s="525"/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3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</row>
    <row r="725" ht="12.0" customHeight="1">
      <c r="A725" s="525"/>
      <c r="B725" s="525"/>
      <c r="C725" s="525"/>
      <c r="D725" s="525"/>
      <c r="E725" s="525"/>
      <c r="F725" s="525"/>
      <c r="G725" s="525"/>
      <c r="H725" s="525"/>
      <c r="I725" s="525"/>
      <c r="J725" s="525"/>
      <c r="K725" s="525"/>
      <c r="L725" s="525"/>
      <c r="M725" s="525"/>
      <c r="N725" s="525"/>
      <c r="O725" s="535"/>
      <c r="P725" s="525"/>
      <c r="Q725" s="525"/>
      <c r="R725" s="525"/>
      <c r="S725" s="525"/>
      <c r="T725" s="525"/>
      <c r="U725" s="525"/>
      <c r="V725" s="525"/>
      <c r="W725" s="525"/>
      <c r="X725" s="525"/>
      <c r="Y725" s="525"/>
      <c r="Z725" s="525"/>
    </row>
    <row r="726" ht="12.0" customHeight="1">
      <c r="A726" s="525"/>
      <c r="B726" s="525"/>
      <c r="C726" s="525"/>
      <c r="D726" s="525"/>
      <c r="E726" s="525"/>
      <c r="F726" s="525"/>
      <c r="G726" s="525"/>
      <c r="H726" s="525"/>
      <c r="I726" s="525"/>
      <c r="J726" s="525"/>
      <c r="K726" s="525"/>
      <c r="L726" s="525"/>
      <c r="M726" s="525"/>
      <c r="N726" s="525"/>
      <c r="O726" s="535"/>
      <c r="P726" s="525"/>
      <c r="Q726" s="525"/>
      <c r="R726" s="525"/>
      <c r="S726" s="525"/>
      <c r="T726" s="525"/>
      <c r="U726" s="525"/>
      <c r="V726" s="525"/>
      <c r="W726" s="525"/>
      <c r="X726" s="525"/>
      <c r="Y726" s="525"/>
      <c r="Z726" s="525"/>
    </row>
    <row r="727" ht="12.0" customHeight="1">
      <c r="A727" s="525"/>
      <c r="B727" s="525"/>
      <c r="C727" s="525"/>
      <c r="D727" s="525"/>
      <c r="E727" s="525"/>
      <c r="F727" s="525"/>
      <c r="G727" s="525"/>
      <c r="H727" s="525"/>
      <c r="I727" s="525"/>
      <c r="J727" s="525"/>
      <c r="K727" s="525"/>
      <c r="L727" s="525"/>
      <c r="M727" s="525"/>
      <c r="N727" s="525"/>
      <c r="O727" s="535"/>
      <c r="P727" s="525"/>
      <c r="Q727" s="525"/>
      <c r="R727" s="525"/>
      <c r="S727" s="525"/>
      <c r="T727" s="525"/>
      <c r="U727" s="525"/>
      <c r="V727" s="525"/>
      <c r="W727" s="525"/>
      <c r="X727" s="525"/>
      <c r="Y727" s="525"/>
      <c r="Z727" s="525"/>
    </row>
    <row r="728" ht="12.0" customHeight="1">
      <c r="A728" s="525"/>
      <c r="B728" s="525"/>
      <c r="C728" s="525"/>
      <c r="D728" s="525"/>
      <c r="E728" s="525"/>
      <c r="F728" s="525"/>
      <c r="G728" s="525"/>
      <c r="H728" s="525"/>
      <c r="I728" s="525"/>
      <c r="J728" s="525"/>
      <c r="K728" s="525"/>
      <c r="L728" s="525"/>
      <c r="M728" s="525"/>
      <c r="N728" s="525"/>
      <c r="O728" s="535"/>
      <c r="P728" s="525"/>
      <c r="Q728" s="525"/>
      <c r="R728" s="525"/>
      <c r="S728" s="525"/>
      <c r="T728" s="525"/>
      <c r="U728" s="525"/>
      <c r="V728" s="525"/>
      <c r="W728" s="525"/>
      <c r="X728" s="525"/>
      <c r="Y728" s="525"/>
      <c r="Z728" s="525"/>
    </row>
    <row r="729" ht="12.0" customHeight="1">
      <c r="A729" s="525"/>
      <c r="B729" s="525"/>
      <c r="C729" s="525"/>
      <c r="D729" s="525"/>
      <c r="E729" s="525"/>
      <c r="F729" s="525"/>
      <c r="G729" s="525"/>
      <c r="H729" s="525"/>
      <c r="I729" s="525"/>
      <c r="J729" s="525"/>
      <c r="K729" s="525"/>
      <c r="L729" s="525"/>
      <c r="M729" s="525"/>
      <c r="N729" s="525"/>
      <c r="O729" s="535"/>
      <c r="P729" s="525"/>
      <c r="Q729" s="525"/>
      <c r="R729" s="525"/>
      <c r="S729" s="525"/>
      <c r="T729" s="525"/>
      <c r="U729" s="525"/>
      <c r="V729" s="525"/>
      <c r="W729" s="525"/>
      <c r="X729" s="525"/>
      <c r="Y729" s="525"/>
      <c r="Z729" s="525"/>
    </row>
    <row r="730" ht="12.0" customHeight="1">
      <c r="A730" s="525"/>
      <c r="B730" s="525"/>
      <c r="C730" s="525"/>
      <c r="D730" s="525"/>
      <c r="E730" s="525"/>
      <c r="F730" s="525"/>
      <c r="G730" s="525"/>
      <c r="H730" s="525"/>
      <c r="I730" s="525"/>
      <c r="J730" s="525"/>
      <c r="K730" s="525"/>
      <c r="L730" s="525"/>
      <c r="M730" s="525"/>
      <c r="N730" s="525"/>
      <c r="O730" s="535"/>
      <c r="P730" s="525"/>
      <c r="Q730" s="525"/>
      <c r="R730" s="525"/>
      <c r="S730" s="525"/>
      <c r="T730" s="525"/>
      <c r="U730" s="525"/>
      <c r="V730" s="525"/>
      <c r="W730" s="525"/>
      <c r="X730" s="525"/>
      <c r="Y730" s="525"/>
      <c r="Z730" s="525"/>
    </row>
    <row r="731" ht="12.0" customHeight="1">
      <c r="A731" s="525"/>
      <c r="B731" s="525"/>
      <c r="C731" s="525"/>
      <c r="D731" s="525"/>
      <c r="E731" s="525"/>
      <c r="F731" s="525"/>
      <c r="G731" s="525"/>
      <c r="H731" s="525"/>
      <c r="I731" s="525"/>
      <c r="J731" s="525"/>
      <c r="K731" s="525"/>
      <c r="L731" s="525"/>
      <c r="M731" s="525"/>
      <c r="N731" s="525"/>
      <c r="O731" s="535"/>
      <c r="P731" s="525"/>
      <c r="Q731" s="525"/>
      <c r="R731" s="525"/>
      <c r="S731" s="525"/>
      <c r="T731" s="525"/>
      <c r="U731" s="525"/>
      <c r="V731" s="525"/>
      <c r="W731" s="525"/>
      <c r="X731" s="525"/>
      <c r="Y731" s="525"/>
      <c r="Z731" s="525"/>
    </row>
    <row r="732" ht="12.0" customHeight="1">
      <c r="A732" s="525"/>
      <c r="B732" s="525"/>
      <c r="C732" s="525"/>
      <c r="D732" s="525"/>
      <c r="E732" s="525"/>
      <c r="F732" s="525"/>
      <c r="G732" s="525"/>
      <c r="H732" s="525"/>
      <c r="I732" s="525"/>
      <c r="J732" s="525"/>
      <c r="K732" s="525"/>
      <c r="L732" s="525"/>
      <c r="M732" s="525"/>
      <c r="N732" s="525"/>
      <c r="O732" s="535"/>
      <c r="P732" s="525"/>
      <c r="Q732" s="525"/>
      <c r="R732" s="525"/>
      <c r="S732" s="525"/>
      <c r="T732" s="525"/>
      <c r="U732" s="525"/>
      <c r="V732" s="525"/>
      <c r="W732" s="525"/>
      <c r="X732" s="525"/>
      <c r="Y732" s="525"/>
      <c r="Z732" s="525"/>
    </row>
    <row r="733" ht="12.0" customHeight="1">
      <c r="A733" s="525"/>
      <c r="B733" s="525"/>
      <c r="C733" s="525"/>
      <c r="D733" s="525"/>
      <c r="E733" s="525"/>
      <c r="F733" s="525"/>
      <c r="G733" s="525"/>
      <c r="H733" s="525"/>
      <c r="I733" s="525"/>
      <c r="J733" s="525"/>
      <c r="K733" s="525"/>
      <c r="L733" s="525"/>
      <c r="M733" s="525"/>
      <c r="N733" s="525"/>
      <c r="O733" s="535"/>
      <c r="P733" s="525"/>
      <c r="Q733" s="525"/>
      <c r="R733" s="525"/>
      <c r="S733" s="525"/>
      <c r="T733" s="525"/>
      <c r="U733" s="525"/>
      <c r="V733" s="525"/>
      <c r="W733" s="525"/>
      <c r="X733" s="525"/>
      <c r="Y733" s="525"/>
      <c r="Z733" s="525"/>
    </row>
    <row r="734" ht="12.0" customHeight="1">
      <c r="A734" s="525"/>
      <c r="B734" s="525"/>
      <c r="C734" s="525"/>
      <c r="D734" s="525"/>
      <c r="E734" s="525"/>
      <c r="F734" s="525"/>
      <c r="G734" s="525"/>
      <c r="H734" s="525"/>
      <c r="I734" s="525"/>
      <c r="J734" s="525"/>
      <c r="K734" s="525"/>
      <c r="L734" s="525"/>
      <c r="M734" s="525"/>
      <c r="N734" s="525"/>
      <c r="O734" s="535"/>
      <c r="P734" s="525"/>
      <c r="Q734" s="525"/>
      <c r="R734" s="525"/>
      <c r="S734" s="525"/>
      <c r="T734" s="525"/>
      <c r="U734" s="525"/>
      <c r="V734" s="525"/>
      <c r="W734" s="525"/>
      <c r="X734" s="525"/>
      <c r="Y734" s="525"/>
      <c r="Z734" s="525"/>
    </row>
    <row r="735" ht="12.0" customHeight="1">
      <c r="A735" s="525"/>
      <c r="B735" s="525"/>
      <c r="C735" s="525"/>
      <c r="D735" s="525"/>
      <c r="E735" s="525"/>
      <c r="F735" s="525"/>
      <c r="G735" s="525"/>
      <c r="H735" s="525"/>
      <c r="I735" s="525"/>
      <c r="J735" s="525"/>
      <c r="K735" s="525"/>
      <c r="L735" s="525"/>
      <c r="M735" s="525"/>
      <c r="N735" s="525"/>
      <c r="O735" s="535"/>
      <c r="P735" s="525"/>
      <c r="Q735" s="525"/>
      <c r="R735" s="525"/>
      <c r="S735" s="525"/>
      <c r="T735" s="525"/>
      <c r="U735" s="525"/>
      <c r="V735" s="525"/>
      <c r="W735" s="525"/>
      <c r="X735" s="525"/>
      <c r="Y735" s="525"/>
      <c r="Z735" s="525"/>
    </row>
    <row r="736" ht="12.0" customHeight="1">
      <c r="A736" s="525"/>
      <c r="B736" s="525"/>
      <c r="C736" s="525"/>
      <c r="D736" s="525"/>
      <c r="E736" s="525"/>
      <c r="F736" s="525"/>
      <c r="G736" s="525"/>
      <c r="H736" s="525"/>
      <c r="I736" s="525"/>
      <c r="J736" s="525"/>
      <c r="K736" s="525"/>
      <c r="L736" s="525"/>
      <c r="M736" s="525"/>
      <c r="N736" s="525"/>
      <c r="O736" s="535"/>
      <c r="P736" s="525"/>
      <c r="Q736" s="525"/>
      <c r="R736" s="525"/>
      <c r="S736" s="525"/>
      <c r="T736" s="525"/>
      <c r="U736" s="525"/>
      <c r="V736" s="525"/>
      <c r="W736" s="525"/>
      <c r="X736" s="525"/>
      <c r="Y736" s="525"/>
      <c r="Z736" s="525"/>
    </row>
    <row r="737" ht="12.0" customHeight="1">
      <c r="A737" s="525"/>
      <c r="B737" s="525"/>
      <c r="C737" s="525"/>
      <c r="D737" s="525"/>
      <c r="E737" s="525"/>
      <c r="F737" s="525"/>
      <c r="G737" s="525"/>
      <c r="H737" s="525"/>
      <c r="I737" s="525"/>
      <c r="J737" s="525"/>
      <c r="K737" s="525"/>
      <c r="L737" s="525"/>
      <c r="M737" s="525"/>
      <c r="N737" s="525"/>
      <c r="O737" s="535"/>
      <c r="P737" s="525"/>
      <c r="Q737" s="525"/>
      <c r="R737" s="525"/>
      <c r="S737" s="525"/>
      <c r="T737" s="525"/>
      <c r="U737" s="525"/>
      <c r="V737" s="525"/>
      <c r="W737" s="525"/>
      <c r="X737" s="525"/>
      <c r="Y737" s="525"/>
      <c r="Z737" s="525"/>
    </row>
    <row r="738" ht="12.0" customHeight="1">
      <c r="A738" s="525"/>
      <c r="B738" s="525"/>
      <c r="C738" s="525"/>
      <c r="D738" s="525"/>
      <c r="E738" s="525"/>
      <c r="F738" s="525"/>
      <c r="G738" s="525"/>
      <c r="H738" s="525"/>
      <c r="I738" s="525"/>
      <c r="J738" s="525"/>
      <c r="K738" s="525"/>
      <c r="L738" s="525"/>
      <c r="M738" s="525"/>
      <c r="N738" s="525"/>
      <c r="O738" s="535"/>
      <c r="P738" s="525"/>
      <c r="Q738" s="525"/>
      <c r="R738" s="525"/>
      <c r="S738" s="525"/>
      <c r="T738" s="525"/>
      <c r="U738" s="525"/>
      <c r="V738" s="525"/>
      <c r="W738" s="525"/>
      <c r="X738" s="525"/>
      <c r="Y738" s="525"/>
      <c r="Z738" s="525"/>
    </row>
    <row r="739" ht="12.0" customHeight="1">
      <c r="A739" s="525"/>
      <c r="B739" s="525"/>
      <c r="C739" s="525"/>
      <c r="D739" s="525"/>
      <c r="E739" s="525"/>
      <c r="F739" s="525"/>
      <c r="G739" s="525"/>
      <c r="H739" s="525"/>
      <c r="I739" s="525"/>
      <c r="J739" s="525"/>
      <c r="K739" s="525"/>
      <c r="L739" s="525"/>
      <c r="M739" s="525"/>
      <c r="N739" s="525"/>
      <c r="O739" s="535"/>
      <c r="P739" s="525"/>
      <c r="Q739" s="525"/>
      <c r="R739" s="525"/>
      <c r="S739" s="525"/>
      <c r="T739" s="525"/>
      <c r="U739" s="525"/>
      <c r="V739" s="525"/>
      <c r="W739" s="525"/>
      <c r="X739" s="525"/>
      <c r="Y739" s="525"/>
      <c r="Z739" s="525"/>
    </row>
    <row r="740" ht="12.0" customHeight="1">
      <c r="A740" s="525"/>
      <c r="B740" s="525"/>
      <c r="C740" s="525"/>
      <c r="D740" s="525"/>
      <c r="E740" s="525"/>
      <c r="F740" s="525"/>
      <c r="G740" s="525"/>
      <c r="H740" s="525"/>
      <c r="I740" s="525"/>
      <c r="J740" s="525"/>
      <c r="K740" s="525"/>
      <c r="L740" s="525"/>
      <c r="M740" s="525"/>
      <c r="N740" s="525"/>
      <c r="O740" s="535"/>
      <c r="P740" s="525"/>
      <c r="Q740" s="525"/>
      <c r="R740" s="525"/>
      <c r="S740" s="525"/>
      <c r="T740" s="525"/>
      <c r="U740" s="525"/>
      <c r="V740" s="525"/>
      <c r="W740" s="525"/>
      <c r="X740" s="525"/>
      <c r="Y740" s="525"/>
      <c r="Z740" s="525"/>
    </row>
    <row r="741" ht="12.0" customHeight="1">
      <c r="A741" s="525"/>
      <c r="B741" s="525"/>
      <c r="C741" s="525"/>
      <c r="D741" s="525"/>
      <c r="E741" s="525"/>
      <c r="F741" s="525"/>
      <c r="G741" s="525"/>
      <c r="H741" s="525"/>
      <c r="I741" s="525"/>
      <c r="J741" s="525"/>
      <c r="K741" s="525"/>
      <c r="L741" s="525"/>
      <c r="M741" s="525"/>
      <c r="N741" s="525"/>
      <c r="O741" s="535"/>
      <c r="P741" s="525"/>
      <c r="Q741" s="525"/>
      <c r="R741" s="525"/>
      <c r="S741" s="525"/>
      <c r="T741" s="525"/>
      <c r="U741" s="525"/>
      <c r="V741" s="525"/>
      <c r="W741" s="525"/>
      <c r="X741" s="525"/>
      <c r="Y741" s="525"/>
      <c r="Z741" s="525"/>
    </row>
    <row r="742" ht="12.0" customHeight="1">
      <c r="A742" s="525"/>
      <c r="B742" s="525"/>
      <c r="C742" s="525"/>
      <c r="D742" s="525"/>
      <c r="E742" s="525"/>
      <c r="F742" s="525"/>
      <c r="G742" s="525"/>
      <c r="H742" s="525"/>
      <c r="I742" s="525"/>
      <c r="J742" s="525"/>
      <c r="K742" s="525"/>
      <c r="L742" s="525"/>
      <c r="M742" s="525"/>
      <c r="N742" s="525"/>
      <c r="O742" s="535"/>
      <c r="P742" s="525"/>
      <c r="Q742" s="525"/>
      <c r="R742" s="525"/>
      <c r="S742" s="525"/>
      <c r="T742" s="525"/>
      <c r="U742" s="525"/>
      <c r="V742" s="525"/>
      <c r="W742" s="525"/>
      <c r="X742" s="525"/>
      <c r="Y742" s="525"/>
      <c r="Z742" s="525"/>
    </row>
    <row r="743" ht="12.0" customHeight="1">
      <c r="A743" s="525"/>
      <c r="B743" s="525"/>
      <c r="C743" s="525"/>
      <c r="D743" s="525"/>
      <c r="E743" s="525"/>
      <c r="F743" s="525"/>
      <c r="G743" s="525"/>
      <c r="H743" s="525"/>
      <c r="I743" s="525"/>
      <c r="J743" s="525"/>
      <c r="K743" s="525"/>
      <c r="L743" s="525"/>
      <c r="M743" s="525"/>
      <c r="N743" s="525"/>
      <c r="O743" s="535"/>
      <c r="P743" s="525"/>
      <c r="Q743" s="525"/>
      <c r="R743" s="525"/>
      <c r="S743" s="525"/>
      <c r="T743" s="525"/>
      <c r="U743" s="525"/>
      <c r="V743" s="525"/>
      <c r="W743" s="525"/>
      <c r="X743" s="525"/>
      <c r="Y743" s="525"/>
      <c r="Z743" s="525"/>
    </row>
    <row r="744" ht="12.0" customHeight="1">
      <c r="A744" s="525"/>
      <c r="B744" s="525"/>
      <c r="C744" s="525"/>
      <c r="D744" s="525"/>
      <c r="E744" s="525"/>
      <c r="F744" s="525"/>
      <c r="G744" s="525"/>
      <c r="H744" s="525"/>
      <c r="I744" s="525"/>
      <c r="J744" s="525"/>
      <c r="K744" s="525"/>
      <c r="L744" s="525"/>
      <c r="M744" s="525"/>
      <c r="N744" s="525"/>
      <c r="O744" s="535"/>
      <c r="P744" s="525"/>
      <c r="Q744" s="525"/>
      <c r="R744" s="525"/>
      <c r="S744" s="525"/>
      <c r="T744" s="525"/>
      <c r="U744" s="525"/>
      <c r="V744" s="525"/>
      <c r="W744" s="525"/>
      <c r="X744" s="525"/>
      <c r="Y744" s="525"/>
      <c r="Z744" s="525"/>
    </row>
    <row r="745" ht="12.0" customHeight="1">
      <c r="A745" s="525"/>
      <c r="B745" s="525"/>
      <c r="C745" s="525"/>
      <c r="D745" s="525"/>
      <c r="E745" s="525"/>
      <c r="F745" s="525"/>
      <c r="G745" s="525"/>
      <c r="H745" s="525"/>
      <c r="I745" s="525"/>
      <c r="J745" s="525"/>
      <c r="K745" s="525"/>
      <c r="L745" s="525"/>
      <c r="M745" s="525"/>
      <c r="N745" s="525"/>
      <c r="O745" s="535"/>
      <c r="P745" s="525"/>
      <c r="Q745" s="525"/>
      <c r="R745" s="525"/>
      <c r="S745" s="525"/>
      <c r="T745" s="525"/>
      <c r="U745" s="525"/>
      <c r="V745" s="525"/>
      <c r="W745" s="525"/>
      <c r="X745" s="525"/>
      <c r="Y745" s="525"/>
      <c r="Z745" s="525"/>
    </row>
    <row r="746" ht="12.0" customHeight="1">
      <c r="A746" s="525"/>
      <c r="B746" s="525"/>
      <c r="C746" s="525"/>
      <c r="D746" s="525"/>
      <c r="E746" s="525"/>
      <c r="F746" s="525"/>
      <c r="G746" s="525"/>
      <c r="H746" s="525"/>
      <c r="I746" s="525"/>
      <c r="J746" s="525"/>
      <c r="K746" s="525"/>
      <c r="L746" s="525"/>
      <c r="M746" s="525"/>
      <c r="N746" s="525"/>
      <c r="O746" s="535"/>
      <c r="P746" s="525"/>
      <c r="Q746" s="525"/>
      <c r="R746" s="525"/>
      <c r="S746" s="525"/>
      <c r="T746" s="525"/>
      <c r="U746" s="525"/>
      <c r="V746" s="525"/>
      <c r="W746" s="525"/>
      <c r="X746" s="525"/>
      <c r="Y746" s="525"/>
      <c r="Z746" s="525"/>
    </row>
    <row r="747" ht="12.0" customHeight="1">
      <c r="A747" s="525"/>
      <c r="B747" s="525"/>
      <c r="C747" s="525"/>
      <c r="D747" s="525"/>
      <c r="E747" s="525"/>
      <c r="F747" s="525"/>
      <c r="G747" s="525"/>
      <c r="H747" s="525"/>
      <c r="I747" s="525"/>
      <c r="J747" s="525"/>
      <c r="K747" s="525"/>
      <c r="L747" s="525"/>
      <c r="M747" s="525"/>
      <c r="N747" s="525"/>
      <c r="O747" s="535"/>
      <c r="P747" s="525"/>
      <c r="Q747" s="525"/>
      <c r="R747" s="525"/>
      <c r="S747" s="525"/>
      <c r="T747" s="525"/>
      <c r="U747" s="525"/>
      <c r="V747" s="525"/>
      <c r="W747" s="525"/>
      <c r="X747" s="525"/>
      <c r="Y747" s="525"/>
      <c r="Z747" s="525"/>
    </row>
    <row r="748" ht="12.0" customHeight="1">
      <c r="A748" s="525"/>
      <c r="B748" s="525"/>
      <c r="C748" s="525"/>
      <c r="D748" s="525"/>
      <c r="E748" s="525"/>
      <c r="F748" s="525"/>
      <c r="G748" s="525"/>
      <c r="H748" s="525"/>
      <c r="I748" s="525"/>
      <c r="J748" s="525"/>
      <c r="K748" s="525"/>
      <c r="L748" s="525"/>
      <c r="M748" s="525"/>
      <c r="N748" s="525"/>
      <c r="O748" s="535"/>
      <c r="P748" s="525"/>
      <c r="Q748" s="525"/>
      <c r="R748" s="525"/>
      <c r="S748" s="525"/>
      <c r="T748" s="525"/>
      <c r="U748" s="525"/>
      <c r="V748" s="525"/>
      <c r="W748" s="525"/>
      <c r="X748" s="525"/>
      <c r="Y748" s="525"/>
      <c r="Z748" s="525"/>
    </row>
    <row r="749" ht="12.0" customHeight="1">
      <c r="A749" s="525"/>
      <c r="B749" s="525"/>
      <c r="C749" s="525"/>
      <c r="D749" s="525"/>
      <c r="E749" s="525"/>
      <c r="F749" s="525"/>
      <c r="G749" s="525"/>
      <c r="H749" s="525"/>
      <c r="I749" s="525"/>
      <c r="J749" s="525"/>
      <c r="K749" s="525"/>
      <c r="L749" s="525"/>
      <c r="M749" s="525"/>
      <c r="N749" s="525"/>
      <c r="O749" s="535"/>
      <c r="P749" s="525"/>
      <c r="Q749" s="525"/>
      <c r="R749" s="525"/>
      <c r="S749" s="525"/>
      <c r="T749" s="525"/>
      <c r="U749" s="525"/>
      <c r="V749" s="525"/>
      <c r="W749" s="525"/>
      <c r="X749" s="525"/>
      <c r="Y749" s="525"/>
      <c r="Z749" s="525"/>
    </row>
    <row r="750" ht="12.0" customHeight="1">
      <c r="A750" s="525"/>
      <c r="B750" s="525"/>
      <c r="C750" s="525"/>
      <c r="D750" s="525"/>
      <c r="E750" s="525"/>
      <c r="F750" s="525"/>
      <c r="G750" s="525"/>
      <c r="H750" s="525"/>
      <c r="I750" s="525"/>
      <c r="J750" s="525"/>
      <c r="K750" s="525"/>
      <c r="L750" s="525"/>
      <c r="M750" s="525"/>
      <c r="N750" s="525"/>
      <c r="O750" s="535"/>
      <c r="P750" s="525"/>
      <c r="Q750" s="525"/>
      <c r="R750" s="525"/>
      <c r="S750" s="525"/>
      <c r="T750" s="525"/>
      <c r="U750" s="525"/>
      <c r="V750" s="525"/>
      <c r="W750" s="525"/>
      <c r="X750" s="525"/>
      <c r="Y750" s="525"/>
      <c r="Z750" s="525"/>
    </row>
    <row r="751" ht="12.0" customHeight="1">
      <c r="A751" s="525"/>
      <c r="B751" s="525"/>
      <c r="C751" s="525"/>
      <c r="D751" s="525"/>
      <c r="E751" s="525"/>
      <c r="F751" s="525"/>
      <c r="G751" s="525"/>
      <c r="H751" s="525"/>
      <c r="I751" s="525"/>
      <c r="J751" s="525"/>
      <c r="K751" s="525"/>
      <c r="L751" s="525"/>
      <c r="M751" s="525"/>
      <c r="N751" s="525"/>
      <c r="O751" s="535"/>
      <c r="P751" s="525"/>
      <c r="Q751" s="525"/>
      <c r="R751" s="525"/>
      <c r="S751" s="525"/>
      <c r="T751" s="525"/>
      <c r="U751" s="525"/>
      <c r="V751" s="525"/>
      <c r="W751" s="525"/>
      <c r="X751" s="525"/>
      <c r="Y751" s="525"/>
      <c r="Z751" s="525"/>
    </row>
    <row r="752" ht="12.0" customHeight="1">
      <c r="A752" s="525"/>
      <c r="B752" s="525"/>
      <c r="C752" s="525"/>
      <c r="D752" s="525"/>
      <c r="E752" s="525"/>
      <c r="F752" s="525"/>
      <c r="G752" s="525"/>
      <c r="H752" s="525"/>
      <c r="I752" s="525"/>
      <c r="J752" s="525"/>
      <c r="K752" s="525"/>
      <c r="L752" s="525"/>
      <c r="M752" s="525"/>
      <c r="N752" s="525"/>
      <c r="O752" s="535"/>
      <c r="P752" s="525"/>
      <c r="Q752" s="525"/>
      <c r="R752" s="525"/>
      <c r="S752" s="525"/>
      <c r="T752" s="525"/>
      <c r="U752" s="525"/>
      <c r="V752" s="525"/>
      <c r="W752" s="525"/>
      <c r="X752" s="525"/>
      <c r="Y752" s="525"/>
      <c r="Z752" s="525"/>
    </row>
    <row r="753" ht="12.0" customHeight="1">
      <c r="A753" s="525"/>
      <c r="B753" s="525"/>
      <c r="C753" s="525"/>
      <c r="D753" s="525"/>
      <c r="E753" s="525"/>
      <c r="F753" s="525"/>
      <c r="G753" s="525"/>
      <c r="H753" s="525"/>
      <c r="I753" s="525"/>
      <c r="J753" s="525"/>
      <c r="K753" s="525"/>
      <c r="L753" s="525"/>
      <c r="M753" s="525"/>
      <c r="N753" s="525"/>
      <c r="O753" s="535"/>
      <c r="P753" s="525"/>
      <c r="Q753" s="525"/>
      <c r="R753" s="525"/>
      <c r="S753" s="525"/>
      <c r="T753" s="525"/>
      <c r="U753" s="525"/>
      <c r="V753" s="525"/>
      <c r="W753" s="525"/>
      <c r="X753" s="525"/>
      <c r="Y753" s="525"/>
      <c r="Z753" s="525"/>
    </row>
    <row r="754" ht="12.0" customHeight="1">
      <c r="A754" s="525"/>
      <c r="B754" s="525"/>
      <c r="C754" s="525"/>
      <c r="D754" s="525"/>
      <c r="E754" s="525"/>
      <c r="F754" s="525"/>
      <c r="G754" s="525"/>
      <c r="H754" s="525"/>
      <c r="I754" s="525"/>
      <c r="J754" s="525"/>
      <c r="K754" s="525"/>
      <c r="L754" s="525"/>
      <c r="M754" s="525"/>
      <c r="N754" s="525"/>
      <c r="O754" s="535"/>
      <c r="P754" s="525"/>
      <c r="Q754" s="525"/>
      <c r="R754" s="525"/>
      <c r="S754" s="525"/>
      <c r="T754" s="525"/>
      <c r="U754" s="525"/>
      <c r="V754" s="525"/>
      <c r="W754" s="525"/>
      <c r="X754" s="525"/>
      <c r="Y754" s="525"/>
      <c r="Z754" s="525"/>
    </row>
    <row r="755" ht="12.0" customHeight="1">
      <c r="A755" s="525"/>
      <c r="B755" s="525"/>
      <c r="C755" s="525"/>
      <c r="D755" s="525"/>
      <c r="E755" s="525"/>
      <c r="F755" s="525"/>
      <c r="G755" s="525"/>
      <c r="H755" s="525"/>
      <c r="I755" s="525"/>
      <c r="J755" s="525"/>
      <c r="K755" s="525"/>
      <c r="L755" s="525"/>
      <c r="M755" s="525"/>
      <c r="N755" s="525"/>
      <c r="O755" s="535"/>
      <c r="P755" s="525"/>
      <c r="Q755" s="525"/>
      <c r="R755" s="525"/>
      <c r="S755" s="525"/>
      <c r="T755" s="525"/>
      <c r="U755" s="525"/>
      <c r="V755" s="525"/>
      <c r="W755" s="525"/>
      <c r="X755" s="525"/>
      <c r="Y755" s="525"/>
      <c r="Z755" s="525"/>
    </row>
    <row r="756" ht="12.0" customHeight="1">
      <c r="A756" s="525"/>
      <c r="B756" s="525"/>
      <c r="C756" s="525"/>
      <c r="D756" s="525"/>
      <c r="E756" s="525"/>
      <c r="F756" s="525"/>
      <c r="G756" s="525"/>
      <c r="H756" s="525"/>
      <c r="I756" s="525"/>
      <c r="J756" s="525"/>
      <c r="K756" s="525"/>
      <c r="L756" s="525"/>
      <c r="M756" s="525"/>
      <c r="N756" s="525"/>
      <c r="O756" s="535"/>
      <c r="P756" s="525"/>
      <c r="Q756" s="525"/>
      <c r="R756" s="525"/>
      <c r="S756" s="525"/>
      <c r="T756" s="525"/>
      <c r="U756" s="525"/>
      <c r="V756" s="525"/>
      <c r="W756" s="525"/>
      <c r="X756" s="525"/>
      <c r="Y756" s="525"/>
      <c r="Z756" s="525"/>
    </row>
    <row r="757" ht="12.0" customHeight="1">
      <c r="A757" s="525"/>
      <c r="B757" s="525"/>
      <c r="C757" s="525"/>
      <c r="D757" s="525"/>
      <c r="E757" s="525"/>
      <c r="F757" s="525"/>
      <c r="G757" s="525"/>
      <c r="H757" s="525"/>
      <c r="I757" s="525"/>
      <c r="J757" s="525"/>
      <c r="K757" s="525"/>
      <c r="L757" s="525"/>
      <c r="M757" s="525"/>
      <c r="N757" s="525"/>
      <c r="O757" s="535"/>
      <c r="P757" s="525"/>
      <c r="Q757" s="525"/>
      <c r="R757" s="525"/>
      <c r="S757" s="525"/>
      <c r="T757" s="525"/>
      <c r="U757" s="525"/>
      <c r="V757" s="525"/>
      <c r="W757" s="525"/>
      <c r="X757" s="525"/>
      <c r="Y757" s="525"/>
      <c r="Z757" s="525"/>
    </row>
    <row r="758" ht="12.0" customHeight="1">
      <c r="A758" s="525"/>
      <c r="B758" s="525"/>
      <c r="C758" s="525"/>
      <c r="D758" s="525"/>
      <c r="E758" s="525"/>
      <c r="F758" s="525"/>
      <c r="G758" s="525"/>
      <c r="H758" s="525"/>
      <c r="I758" s="525"/>
      <c r="J758" s="525"/>
      <c r="K758" s="525"/>
      <c r="L758" s="525"/>
      <c r="M758" s="525"/>
      <c r="N758" s="525"/>
      <c r="O758" s="535"/>
      <c r="P758" s="525"/>
      <c r="Q758" s="525"/>
      <c r="R758" s="525"/>
      <c r="S758" s="525"/>
      <c r="T758" s="525"/>
      <c r="U758" s="525"/>
      <c r="V758" s="525"/>
      <c r="W758" s="525"/>
      <c r="X758" s="525"/>
      <c r="Y758" s="525"/>
      <c r="Z758" s="525"/>
    </row>
    <row r="759" ht="12.0" customHeight="1">
      <c r="A759" s="525"/>
      <c r="B759" s="525"/>
      <c r="C759" s="525"/>
      <c r="D759" s="525"/>
      <c r="E759" s="525"/>
      <c r="F759" s="525"/>
      <c r="G759" s="525"/>
      <c r="H759" s="525"/>
      <c r="I759" s="525"/>
      <c r="J759" s="525"/>
      <c r="K759" s="525"/>
      <c r="L759" s="525"/>
      <c r="M759" s="525"/>
      <c r="N759" s="525"/>
      <c r="O759" s="535"/>
      <c r="P759" s="525"/>
      <c r="Q759" s="525"/>
      <c r="R759" s="525"/>
      <c r="S759" s="525"/>
      <c r="T759" s="525"/>
      <c r="U759" s="525"/>
      <c r="V759" s="525"/>
      <c r="W759" s="525"/>
      <c r="X759" s="525"/>
      <c r="Y759" s="525"/>
      <c r="Z759" s="525"/>
    </row>
    <row r="760" ht="12.0" customHeight="1">
      <c r="A760" s="525"/>
      <c r="B760" s="525"/>
      <c r="C760" s="525"/>
      <c r="D760" s="525"/>
      <c r="E760" s="525"/>
      <c r="F760" s="525"/>
      <c r="G760" s="525"/>
      <c r="H760" s="525"/>
      <c r="I760" s="525"/>
      <c r="J760" s="525"/>
      <c r="K760" s="525"/>
      <c r="L760" s="525"/>
      <c r="M760" s="525"/>
      <c r="N760" s="525"/>
      <c r="O760" s="535"/>
      <c r="P760" s="525"/>
      <c r="Q760" s="525"/>
      <c r="R760" s="525"/>
      <c r="S760" s="525"/>
      <c r="T760" s="525"/>
      <c r="U760" s="525"/>
      <c r="V760" s="525"/>
      <c r="W760" s="525"/>
      <c r="X760" s="525"/>
      <c r="Y760" s="525"/>
      <c r="Z760" s="525"/>
    </row>
    <row r="761" ht="12.0" customHeight="1">
      <c r="A761" s="525"/>
      <c r="B761" s="525"/>
      <c r="C761" s="525"/>
      <c r="D761" s="525"/>
      <c r="E761" s="525"/>
      <c r="F761" s="525"/>
      <c r="G761" s="525"/>
      <c r="H761" s="525"/>
      <c r="I761" s="525"/>
      <c r="J761" s="525"/>
      <c r="K761" s="525"/>
      <c r="L761" s="525"/>
      <c r="M761" s="525"/>
      <c r="N761" s="525"/>
      <c r="O761" s="535"/>
      <c r="P761" s="525"/>
      <c r="Q761" s="525"/>
      <c r="R761" s="525"/>
      <c r="S761" s="525"/>
      <c r="T761" s="525"/>
      <c r="U761" s="525"/>
      <c r="V761" s="525"/>
      <c r="W761" s="525"/>
      <c r="X761" s="525"/>
      <c r="Y761" s="525"/>
      <c r="Z761" s="525"/>
    </row>
    <row r="762" ht="12.0" customHeight="1">
      <c r="A762" s="525"/>
      <c r="B762" s="525"/>
      <c r="C762" s="525"/>
      <c r="D762" s="525"/>
      <c r="E762" s="525"/>
      <c r="F762" s="525"/>
      <c r="G762" s="525"/>
      <c r="H762" s="525"/>
      <c r="I762" s="525"/>
      <c r="J762" s="525"/>
      <c r="K762" s="525"/>
      <c r="L762" s="525"/>
      <c r="M762" s="525"/>
      <c r="N762" s="525"/>
      <c r="O762" s="535"/>
      <c r="P762" s="525"/>
      <c r="Q762" s="525"/>
      <c r="R762" s="525"/>
      <c r="S762" s="525"/>
      <c r="T762" s="525"/>
      <c r="U762" s="525"/>
      <c r="V762" s="525"/>
      <c r="W762" s="525"/>
      <c r="X762" s="525"/>
      <c r="Y762" s="525"/>
      <c r="Z762" s="525"/>
    </row>
    <row r="763" ht="12.0" customHeight="1">
      <c r="A763" s="525"/>
      <c r="B763" s="525"/>
      <c r="C763" s="525"/>
      <c r="D763" s="525"/>
      <c r="E763" s="525"/>
      <c r="F763" s="525"/>
      <c r="G763" s="525"/>
      <c r="H763" s="525"/>
      <c r="I763" s="525"/>
      <c r="J763" s="525"/>
      <c r="K763" s="525"/>
      <c r="L763" s="525"/>
      <c r="M763" s="525"/>
      <c r="N763" s="525"/>
      <c r="O763" s="535"/>
      <c r="P763" s="525"/>
      <c r="Q763" s="525"/>
      <c r="R763" s="525"/>
      <c r="S763" s="525"/>
      <c r="T763" s="525"/>
      <c r="U763" s="525"/>
      <c r="V763" s="525"/>
      <c r="W763" s="525"/>
      <c r="X763" s="525"/>
      <c r="Y763" s="525"/>
      <c r="Z763" s="525"/>
    </row>
    <row r="764" ht="12.0" customHeight="1">
      <c r="A764" s="525"/>
      <c r="B764" s="525"/>
      <c r="C764" s="525"/>
      <c r="D764" s="525"/>
      <c r="E764" s="525"/>
      <c r="F764" s="525"/>
      <c r="G764" s="525"/>
      <c r="H764" s="525"/>
      <c r="I764" s="525"/>
      <c r="J764" s="525"/>
      <c r="K764" s="525"/>
      <c r="L764" s="525"/>
      <c r="M764" s="525"/>
      <c r="N764" s="525"/>
      <c r="O764" s="535"/>
      <c r="P764" s="525"/>
      <c r="Q764" s="525"/>
      <c r="R764" s="525"/>
      <c r="S764" s="525"/>
      <c r="T764" s="525"/>
      <c r="U764" s="525"/>
      <c r="V764" s="525"/>
      <c r="W764" s="525"/>
      <c r="X764" s="525"/>
      <c r="Y764" s="525"/>
      <c r="Z764" s="525"/>
    </row>
    <row r="765" ht="12.0" customHeight="1">
      <c r="A765" s="525"/>
      <c r="B765" s="525"/>
      <c r="C765" s="525"/>
      <c r="D765" s="525"/>
      <c r="E765" s="525"/>
      <c r="F765" s="525"/>
      <c r="G765" s="525"/>
      <c r="H765" s="525"/>
      <c r="I765" s="525"/>
      <c r="J765" s="525"/>
      <c r="K765" s="525"/>
      <c r="L765" s="525"/>
      <c r="M765" s="525"/>
      <c r="N765" s="525"/>
      <c r="O765" s="535"/>
      <c r="P765" s="525"/>
      <c r="Q765" s="525"/>
      <c r="R765" s="525"/>
      <c r="S765" s="525"/>
      <c r="T765" s="525"/>
      <c r="U765" s="525"/>
      <c r="V765" s="525"/>
      <c r="W765" s="525"/>
      <c r="X765" s="525"/>
      <c r="Y765" s="525"/>
      <c r="Z765" s="525"/>
    </row>
    <row r="766" ht="12.0" customHeight="1">
      <c r="A766" s="525"/>
      <c r="B766" s="525"/>
      <c r="C766" s="525"/>
      <c r="D766" s="525"/>
      <c r="E766" s="525"/>
      <c r="F766" s="525"/>
      <c r="G766" s="525"/>
      <c r="H766" s="525"/>
      <c r="I766" s="525"/>
      <c r="J766" s="525"/>
      <c r="K766" s="525"/>
      <c r="L766" s="525"/>
      <c r="M766" s="525"/>
      <c r="N766" s="525"/>
      <c r="O766" s="535"/>
      <c r="P766" s="525"/>
      <c r="Q766" s="525"/>
      <c r="R766" s="525"/>
      <c r="S766" s="525"/>
      <c r="T766" s="525"/>
      <c r="U766" s="525"/>
      <c r="V766" s="525"/>
      <c r="W766" s="525"/>
      <c r="X766" s="525"/>
      <c r="Y766" s="525"/>
      <c r="Z766" s="525"/>
    </row>
    <row r="767" ht="12.0" customHeight="1">
      <c r="A767" s="525"/>
      <c r="B767" s="525"/>
      <c r="C767" s="525"/>
      <c r="D767" s="525"/>
      <c r="E767" s="525"/>
      <c r="F767" s="525"/>
      <c r="G767" s="525"/>
      <c r="H767" s="525"/>
      <c r="I767" s="525"/>
      <c r="J767" s="525"/>
      <c r="K767" s="525"/>
      <c r="L767" s="525"/>
      <c r="M767" s="525"/>
      <c r="N767" s="525"/>
      <c r="O767" s="535"/>
      <c r="P767" s="525"/>
      <c r="Q767" s="525"/>
      <c r="R767" s="525"/>
      <c r="S767" s="525"/>
      <c r="T767" s="525"/>
      <c r="U767" s="525"/>
      <c r="V767" s="525"/>
      <c r="W767" s="525"/>
      <c r="X767" s="525"/>
      <c r="Y767" s="525"/>
      <c r="Z767" s="525"/>
    </row>
    <row r="768" ht="12.0" customHeight="1">
      <c r="A768" s="525"/>
      <c r="B768" s="525"/>
      <c r="C768" s="525"/>
      <c r="D768" s="525"/>
      <c r="E768" s="525"/>
      <c r="F768" s="525"/>
      <c r="G768" s="525"/>
      <c r="H768" s="525"/>
      <c r="I768" s="525"/>
      <c r="J768" s="525"/>
      <c r="K768" s="525"/>
      <c r="L768" s="525"/>
      <c r="M768" s="525"/>
      <c r="N768" s="525"/>
      <c r="O768" s="535"/>
      <c r="P768" s="525"/>
      <c r="Q768" s="525"/>
      <c r="R768" s="525"/>
      <c r="S768" s="525"/>
      <c r="T768" s="525"/>
      <c r="U768" s="525"/>
      <c r="V768" s="525"/>
      <c r="W768" s="525"/>
      <c r="X768" s="525"/>
      <c r="Y768" s="525"/>
      <c r="Z768" s="525"/>
    </row>
    <row r="769" ht="12.0" customHeight="1">
      <c r="A769" s="525"/>
      <c r="B769" s="525"/>
      <c r="C769" s="525"/>
      <c r="D769" s="525"/>
      <c r="E769" s="525"/>
      <c r="F769" s="525"/>
      <c r="G769" s="525"/>
      <c r="H769" s="525"/>
      <c r="I769" s="525"/>
      <c r="J769" s="525"/>
      <c r="K769" s="525"/>
      <c r="L769" s="525"/>
      <c r="M769" s="525"/>
      <c r="N769" s="525"/>
      <c r="O769" s="535"/>
      <c r="P769" s="525"/>
      <c r="Q769" s="525"/>
      <c r="R769" s="525"/>
      <c r="S769" s="525"/>
      <c r="T769" s="525"/>
      <c r="U769" s="525"/>
      <c r="V769" s="525"/>
      <c r="W769" s="525"/>
      <c r="X769" s="525"/>
      <c r="Y769" s="525"/>
      <c r="Z769" s="525"/>
    </row>
    <row r="770" ht="12.0" customHeight="1">
      <c r="A770" s="525"/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3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</row>
    <row r="771" ht="12.0" customHeight="1">
      <c r="A771" s="525"/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3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</row>
    <row r="772" ht="12.0" customHeight="1">
      <c r="A772" s="525"/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3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</row>
    <row r="773" ht="12.0" customHeight="1">
      <c r="A773" s="525"/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3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</row>
    <row r="774" ht="12.0" customHeight="1">
      <c r="A774" s="525"/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3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</row>
    <row r="775" ht="12.0" customHeight="1">
      <c r="A775" s="525"/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3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</row>
    <row r="776" ht="12.0" customHeight="1">
      <c r="A776" s="525"/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3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</row>
    <row r="777" ht="12.0" customHeight="1">
      <c r="A777" s="525"/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3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</row>
    <row r="778" ht="12.0" customHeight="1">
      <c r="A778" s="525"/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3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</row>
    <row r="779" ht="12.0" customHeight="1">
      <c r="A779" s="525"/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3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</row>
    <row r="780" ht="12.0" customHeight="1">
      <c r="A780" s="525"/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3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</row>
    <row r="781" ht="12.0" customHeight="1">
      <c r="A781" s="525"/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3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</row>
    <row r="782" ht="12.0" customHeight="1">
      <c r="A782" s="525"/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3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</row>
    <row r="783" ht="12.0" customHeight="1">
      <c r="A783" s="525"/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3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</row>
    <row r="784" ht="12.0" customHeight="1">
      <c r="A784" s="525"/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3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</row>
    <row r="785" ht="12.0" customHeight="1">
      <c r="A785" s="525"/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3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</row>
    <row r="786" ht="12.0" customHeight="1">
      <c r="A786" s="525"/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3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</row>
    <row r="787" ht="12.0" customHeight="1">
      <c r="A787" s="525"/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3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</row>
    <row r="788" ht="12.0" customHeight="1">
      <c r="A788" s="525"/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3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</row>
    <row r="789" ht="12.0" customHeight="1">
      <c r="A789" s="525"/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3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</row>
    <row r="790" ht="12.0" customHeight="1">
      <c r="A790" s="525"/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3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</row>
    <row r="791" ht="12.0" customHeight="1">
      <c r="A791" s="525"/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3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</row>
    <row r="792" ht="12.0" customHeight="1">
      <c r="A792" s="525"/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3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</row>
    <row r="793" ht="12.0" customHeight="1">
      <c r="A793" s="525"/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3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</row>
    <row r="794" ht="12.0" customHeight="1">
      <c r="A794" s="525"/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3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</row>
    <row r="795" ht="12.0" customHeight="1">
      <c r="A795" s="525"/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3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</row>
    <row r="796" ht="12.0" customHeight="1">
      <c r="A796" s="525"/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3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</row>
    <row r="797" ht="12.0" customHeight="1">
      <c r="A797" s="525"/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3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</row>
    <row r="798" ht="12.0" customHeight="1">
      <c r="A798" s="525"/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3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</row>
    <row r="799" ht="12.0" customHeight="1">
      <c r="A799" s="525"/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3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</row>
    <row r="800" ht="12.0" customHeight="1">
      <c r="A800" s="525"/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3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</row>
    <row r="801" ht="12.0" customHeight="1">
      <c r="A801" s="525"/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3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</row>
    <row r="802" ht="12.0" customHeight="1">
      <c r="A802" s="525"/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3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</row>
    <row r="803" ht="12.0" customHeight="1">
      <c r="A803" s="525"/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3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</row>
    <row r="804" ht="12.0" customHeight="1">
      <c r="A804" s="525"/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3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</row>
    <row r="805" ht="12.0" customHeight="1">
      <c r="A805" s="525"/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3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</row>
    <row r="806" ht="12.0" customHeight="1">
      <c r="A806" s="525"/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3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</row>
    <row r="807" ht="12.0" customHeight="1">
      <c r="A807" s="525"/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3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</row>
    <row r="808" ht="12.0" customHeight="1">
      <c r="A808" s="525"/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3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</row>
    <row r="809" ht="12.0" customHeight="1">
      <c r="A809" s="525"/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3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</row>
    <row r="810" ht="12.0" customHeight="1">
      <c r="A810" s="525"/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3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</row>
    <row r="811" ht="12.0" customHeight="1">
      <c r="A811" s="525"/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3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</row>
    <row r="812" ht="12.0" customHeight="1">
      <c r="A812" s="525"/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3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</row>
    <row r="813" ht="12.0" customHeight="1">
      <c r="A813" s="525"/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3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</row>
    <row r="814" ht="12.0" customHeight="1">
      <c r="A814" s="525"/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3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</row>
    <row r="815" ht="12.0" customHeight="1">
      <c r="A815" s="525"/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3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</row>
    <row r="816" ht="12.0" customHeight="1">
      <c r="A816" s="525"/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3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</row>
    <row r="817" ht="12.0" customHeight="1">
      <c r="A817" s="525"/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3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</row>
    <row r="818" ht="12.0" customHeight="1">
      <c r="A818" s="525"/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3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</row>
    <row r="819" ht="12.0" customHeight="1">
      <c r="A819" s="525"/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3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</row>
    <row r="820" ht="12.0" customHeight="1">
      <c r="A820" s="525"/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3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</row>
    <row r="821" ht="12.0" customHeight="1">
      <c r="A821" s="525"/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3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</row>
    <row r="822" ht="12.0" customHeight="1">
      <c r="A822" s="525"/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3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</row>
    <row r="823" ht="12.0" customHeight="1">
      <c r="A823" s="525"/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3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</row>
    <row r="824" ht="12.0" customHeight="1">
      <c r="A824" s="525"/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3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</row>
    <row r="825" ht="12.0" customHeight="1">
      <c r="A825" s="525"/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3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</row>
    <row r="826" ht="12.0" customHeight="1">
      <c r="A826" s="525"/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3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</row>
    <row r="827" ht="12.0" customHeight="1">
      <c r="A827" s="525"/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3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</row>
    <row r="828" ht="12.0" customHeight="1">
      <c r="A828" s="525"/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3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</row>
    <row r="829" ht="12.0" customHeight="1">
      <c r="A829" s="525"/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3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</row>
    <row r="830" ht="12.0" customHeight="1">
      <c r="A830" s="525"/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3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</row>
    <row r="831" ht="12.0" customHeight="1">
      <c r="A831" s="525"/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3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</row>
    <row r="832" ht="12.0" customHeight="1">
      <c r="A832" s="525"/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3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</row>
    <row r="833" ht="12.0" customHeight="1">
      <c r="A833" s="525"/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3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</row>
    <row r="834" ht="12.0" customHeight="1">
      <c r="A834" s="525"/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3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</row>
    <row r="835" ht="12.0" customHeight="1">
      <c r="A835" s="525"/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3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</row>
    <row r="836" ht="12.0" customHeight="1">
      <c r="A836" s="525"/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3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</row>
    <row r="837" ht="12.0" customHeight="1">
      <c r="A837" s="525"/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3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</row>
    <row r="838" ht="12.0" customHeight="1">
      <c r="A838" s="525"/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3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</row>
    <row r="839" ht="12.0" customHeight="1">
      <c r="A839" s="525"/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3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</row>
    <row r="840" ht="12.0" customHeight="1">
      <c r="A840" s="525"/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3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</row>
    <row r="841" ht="12.0" customHeight="1">
      <c r="A841" s="525"/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3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</row>
    <row r="842" ht="12.0" customHeight="1">
      <c r="A842" s="525"/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3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</row>
    <row r="843" ht="12.0" customHeight="1">
      <c r="A843" s="525"/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3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</row>
    <row r="844" ht="12.0" customHeight="1">
      <c r="A844" s="525"/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3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</row>
    <row r="845" ht="12.0" customHeight="1">
      <c r="A845" s="525"/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3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</row>
    <row r="846" ht="12.0" customHeight="1">
      <c r="A846" s="525"/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3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</row>
    <row r="847" ht="12.0" customHeight="1">
      <c r="A847" s="525"/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3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</row>
    <row r="848" ht="12.0" customHeight="1">
      <c r="A848" s="525"/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3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</row>
    <row r="849" ht="12.0" customHeight="1">
      <c r="A849" s="525"/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3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</row>
    <row r="850" ht="12.0" customHeight="1">
      <c r="A850" s="525"/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3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</row>
    <row r="851" ht="12.0" customHeight="1">
      <c r="A851" s="525"/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3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</row>
    <row r="852" ht="12.0" customHeight="1">
      <c r="A852" s="525"/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3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</row>
    <row r="853" ht="12.0" customHeight="1">
      <c r="A853" s="525"/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3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</row>
    <row r="854" ht="12.0" customHeight="1">
      <c r="A854" s="525"/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3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</row>
    <row r="855" ht="12.0" customHeight="1">
      <c r="A855" s="525"/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3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</row>
    <row r="856" ht="12.0" customHeight="1">
      <c r="A856" s="525"/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3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</row>
    <row r="857" ht="12.0" customHeight="1">
      <c r="A857" s="525"/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3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</row>
    <row r="858" ht="12.0" customHeight="1">
      <c r="A858" s="525"/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3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</row>
    <row r="859" ht="12.0" customHeight="1">
      <c r="A859" s="525"/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3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</row>
    <row r="860" ht="12.0" customHeight="1">
      <c r="A860" s="525"/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3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</row>
    <row r="861" ht="12.0" customHeight="1">
      <c r="A861" s="525"/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3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</row>
    <row r="862" ht="12.0" customHeight="1">
      <c r="A862" s="525"/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3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</row>
    <row r="863" ht="12.0" customHeight="1">
      <c r="A863" s="525"/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3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</row>
    <row r="864" ht="12.0" customHeight="1">
      <c r="A864" s="525"/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3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</row>
    <row r="865" ht="12.0" customHeight="1">
      <c r="A865" s="525"/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3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</row>
    <row r="866" ht="12.0" customHeight="1">
      <c r="A866" s="525"/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3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</row>
    <row r="867" ht="12.0" customHeight="1">
      <c r="A867" s="525"/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3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</row>
    <row r="868" ht="12.0" customHeight="1">
      <c r="A868" s="525"/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3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</row>
    <row r="869" ht="12.0" customHeight="1">
      <c r="A869" s="525"/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3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</row>
    <row r="870" ht="12.0" customHeight="1">
      <c r="A870" s="525"/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3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</row>
    <row r="871" ht="12.0" customHeight="1">
      <c r="A871" s="525"/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3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</row>
    <row r="872" ht="12.0" customHeight="1">
      <c r="A872" s="525"/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3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</row>
    <row r="873" ht="12.0" customHeight="1">
      <c r="A873" s="525"/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3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</row>
    <row r="874" ht="12.0" customHeight="1">
      <c r="A874" s="525"/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3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</row>
    <row r="875" ht="12.0" customHeight="1">
      <c r="A875" s="525"/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3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</row>
    <row r="876" ht="12.0" customHeight="1">
      <c r="A876" s="525"/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3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</row>
    <row r="877" ht="12.0" customHeight="1">
      <c r="A877" s="525"/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3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</row>
    <row r="878" ht="12.0" customHeight="1">
      <c r="A878" s="525"/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3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</row>
    <row r="879" ht="12.0" customHeight="1">
      <c r="A879" s="525"/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3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</row>
    <row r="880" ht="12.0" customHeight="1">
      <c r="A880" s="525"/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3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</row>
    <row r="881" ht="12.0" customHeight="1">
      <c r="A881" s="525"/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3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</row>
    <row r="882" ht="12.0" customHeight="1">
      <c r="A882" s="525"/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3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</row>
    <row r="883" ht="12.0" customHeight="1">
      <c r="A883" s="525"/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3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</row>
    <row r="884" ht="12.0" customHeight="1">
      <c r="A884" s="525"/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3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</row>
    <row r="885" ht="12.0" customHeight="1">
      <c r="A885" s="525"/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3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</row>
    <row r="886" ht="12.0" customHeight="1">
      <c r="A886" s="525"/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3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</row>
    <row r="887" ht="12.0" customHeight="1">
      <c r="A887" s="525"/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3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</row>
    <row r="888" ht="12.0" customHeight="1">
      <c r="A888" s="525"/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3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</row>
    <row r="889" ht="12.0" customHeight="1">
      <c r="A889" s="525"/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3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</row>
    <row r="890" ht="12.0" customHeight="1">
      <c r="A890" s="525"/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3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</row>
    <row r="891" ht="12.0" customHeight="1">
      <c r="A891" s="525"/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3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</row>
    <row r="892" ht="12.0" customHeight="1">
      <c r="A892" s="525"/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3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</row>
    <row r="893" ht="12.0" customHeight="1">
      <c r="A893" s="525"/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3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</row>
    <row r="894" ht="12.0" customHeight="1">
      <c r="A894" s="525"/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3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</row>
    <row r="895" ht="12.0" customHeight="1">
      <c r="A895" s="525"/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3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</row>
    <row r="896" ht="12.0" customHeight="1">
      <c r="A896" s="525"/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3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</row>
    <row r="897" ht="12.0" customHeight="1">
      <c r="A897" s="525"/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3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</row>
    <row r="898" ht="12.0" customHeight="1">
      <c r="A898" s="525"/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3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</row>
    <row r="899" ht="12.0" customHeight="1">
      <c r="A899" s="525"/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3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</row>
    <row r="900" ht="12.0" customHeight="1">
      <c r="A900" s="525"/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3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</row>
    <row r="901" ht="12.0" customHeight="1">
      <c r="A901" s="525"/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3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</row>
    <row r="902" ht="12.0" customHeight="1">
      <c r="A902" s="525"/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3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</row>
    <row r="903" ht="12.0" customHeight="1">
      <c r="A903" s="525"/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3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</row>
    <row r="904" ht="12.0" customHeight="1">
      <c r="A904" s="525"/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3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</row>
    <row r="905" ht="12.0" customHeight="1">
      <c r="A905" s="525"/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3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</row>
    <row r="906" ht="12.0" customHeight="1">
      <c r="A906" s="525"/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3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</row>
    <row r="907" ht="12.0" customHeight="1">
      <c r="A907" s="525"/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3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</row>
    <row r="908" ht="12.0" customHeight="1">
      <c r="A908" s="525"/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3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</row>
    <row r="909" ht="12.0" customHeight="1">
      <c r="A909" s="525"/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3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</row>
    <row r="910" ht="12.0" customHeight="1">
      <c r="A910" s="525"/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3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</row>
    <row r="911" ht="12.0" customHeight="1">
      <c r="A911" s="525"/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3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</row>
    <row r="912" ht="12.0" customHeight="1">
      <c r="A912" s="525"/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3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</row>
    <row r="913" ht="12.0" customHeight="1">
      <c r="A913" s="525"/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3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</row>
    <row r="914" ht="12.0" customHeight="1">
      <c r="A914" s="525"/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3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</row>
    <row r="915" ht="12.0" customHeight="1">
      <c r="A915" s="525"/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3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</row>
    <row r="916" ht="12.0" customHeight="1">
      <c r="A916" s="525"/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3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</row>
    <row r="917" ht="12.0" customHeight="1">
      <c r="A917" s="525"/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3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</row>
    <row r="918" ht="12.0" customHeight="1">
      <c r="A918" s="525"/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3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</row>
    <row r="919" ht="12.0" customHeight="1">
      <c r="A919" s="525"/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3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</row>
    <row r="920" ht="12.0" customHeight="1">
      <c r="A920" s="525"/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3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</row>
    <row r="921" ht="12.0" customHeight="1">
      <c r="A921" s="525"/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3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</row>
    <row r="922" ht="12.0" customHeight="1">
      <c r="A922" s="525"/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3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</row>
    <row r="923" ht="12.0" customHeight="1">
      <c r="A923" s="525"/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3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</row>
    <row r="924" ht="12.0" customHeight="1">
      <c r="A924" s="525"/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3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</row>
    <row r="925" ht="12.0" customHeight="1">
      <c r="A925" s="525"/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3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</row>
    <row r="926" ht="12.0" customHeight="1">
      <c r="A926" s="525"/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3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</row>
    <row r="927" ht="12.0" customHeight="1">
      <c r="A927" s="525"/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3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</row>
    <row r="928" ht="12.0" customHeight="1">
      <c r="A928" s="525"/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3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</row>
    <row r="929" ht="12.0" customHeight="1">
      <c r="A929" s="525"/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3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</row>
    <row r="930" ht="12.0" customHeight="1">
      <c r="A930" s="525"/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3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</row>
    <row r="931" ht="12.0" customHeight="1">
      <c r="A931" s="525"/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3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</row>
    <row r="932" ht="12.0" customHeight="1">
      <c r="A932" s="525"/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3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</row>
    <row r="933" ht="12.0" customHeight="1">
      <c r="A933" s="525"/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3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</row>
    <row r="934" ht="12.0" customHeight="1">
      <c r="A934" s="525"/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3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</row>
    <row r="935" ht="12.0" customHeight="1">
      <c r="A935" s="525"/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3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</row>
    <row r="936" ht="12.0" customHeight="1">
      <c r="A936" s="525"/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3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</row>
    <row r="937" ht="12.0" customHeight="1">
      <c r="A937" s="525"/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3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</row>
    <row r="938" ht="12.0" customHeight="1">
      <c r="A938" s="525"/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3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</row>
    <row r="939" ht="12.0" customHeight="1">
      <c r="A939" s="525"/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3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</row>
    <row r="940" ht="12.0" customHeight="1">
      <c r="A940" s="525"/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3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</row>
    <row r="941" ht="12.0" customHeight="1">
      <c r="A941" s="525"/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3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</row>
    <row r="942" ht="12.0" customHeight="1">
      <c r="A942" s="525"/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3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</row>
    <row r="943" ht="12.0" customHeight="1">
      <c r="A943" s="525"/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3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</row>
    <row r="944" ht="12.0" customHeight="1">
      <c r="A944" s="525"/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3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</row>
    <row r="945" ht="12.0" customHeight="1">
      <c r="A945" s="525"/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3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</row>
    <row r="946" ht="12.0" customHeight="1">
      <c r="A946" s="525"/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3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</row>
    <row r="947" ht="12.0" customHeight="1">
      <c r="A947" s="525"/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3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</row>
    <row r="948" ht="12.0" customHeight="1">
      <c r="A948" s="525"/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3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</row>
    <row r="949" ht="12.0" customHeight="1">
      <c r="A949" s="525"/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3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</row>
    <row r="950" ht="12.0" customHeight="1">
      <c r="A950" s="525"/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3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</row>
    <row r="951" ht="12.0" customHeight="1">
      <c r="A951" s="525"/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3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</row>
    <row r="952" ht="12.0" customHeight="1">
      <c r="A952" s="525"/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3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</row>
    <row r="953" ht="12.0" customHeight="1">
      <c r="A953" s="525"/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3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</row>
    <row r="954" ht="12.0" customHeight="1">
      <c r="A954" s="525"/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3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</row>
    <row r="955" ht="12.0" customHeight="1">
      <c r="A955" s="525"/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3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</row>
    <row r="956" ht="12.0" customHeight="1">
      <c r="A956" s="525"/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3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</row>
    <row r="957" ht="12.0" customHeight="1">
      <c r="A957" s="525"/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3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</row>
    <row r="958" ht="12.0" customHeight="1">
      <c r="A958" s="525"/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3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</row>
    <row r="959" ht="12.0" customHeight="1">
      <c r="A959" s="525"/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3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</row>
    <row r="960" ht="12.0" customHeight="1">
      <c r="A960" s="525"/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3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</row>
    <row r="961" ht="12.0" customHeight="1">
      <c r="A961" s="525"/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3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</row>
    <row r="962" ht="12.0" customHeight="1">
      <c r="A962" s="525"/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3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</row>
    <row r="963" ht="12.0" customHeight="1">
      <c r="A963" s="525"/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3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</row>
    <row r="964" ht="12.0" customHeight="1">
      <c r="A964" s="525"/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3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</row>
    <row r="965" ht="12.0" customHeight="1">
      <c r="A965" s="525"/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3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</row>
    <row r="966" ht="12.0" customHeight="1">
      <c r="A966" s="525"/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3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</row>
    <row r="967" ht="12.0" customHeight="1">
      <c r="A967" s="525"/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3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</row>
    <row r="968" ht="12.0" customHeight="1">
      <c r="A968" s="525"/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3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</row>
    <row r="969" ht="12.0" customHeight="1">
      <c r="A969" s="525"/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3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</row>
    <row r="970" ht="12.0" customHeight="1">
      <c r="A970" s="525"/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3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</row>
    <row r="971" ht="12.0" customHeight="1">
      <c r="A971" s="525"/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3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</row>
    <row r="972" ht="12.0" customHeight="1">
      <c r="A972" s="525"/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3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</row>
    <row r="973" ht="12.0" customHeight="1">
      <c r="A973" s="525"/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3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</row>
    <row r="974" ht="12.0" customHeight="1">
      <c r="A974" s="525"/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3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</row>
    <row r="975" ht="12.0" customHeight="1">
      <c r="A975" s="525"/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3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</row>
    <row r="976" ht="12.0" customHeight="1">
      <c r="A976" s="525"/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3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</row>
    <row r="977" ht="12.0" customHeight="1">
      <c r="A977" s="525"/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3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</row>
    <row r="978" ht="12.0" customHeight="1">
      <c r="A978" s="525"/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3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</row>
    <row r="979" ht="12.0" customHeight="1">
      <c r="A979" s="525"/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3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</row>
    <row r="980" ht="12.0" customHeight="1">
      <c r="A980" s="525"/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3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</row>
    <row r="981" ht="12.0" customHeight="1">
      <c r="A981" s="525"/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3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</row>
    <row r="982" ht="12.0" customHeight="1">
      <c r="A982" s="525"/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3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</row>
    <row r="983" ht="12.0" customHeight="1">
      <c r="A983" s="525"/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3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</row>
    <row r="984" ht="12.0" customHeight="1">
      <c r="A984" s="525"/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3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</row>
    <row r="985" ht="12.0" customHeight="1">
      <c r="A985" s="525"/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3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</row>
    <row r="986" ht="12.0" customHeight="1">
      <c r="A986" s="525"/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3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</row>
    <row r="987" ht="12.0" customHeight="1">
      <c r="A987" s="525"/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3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</row>
    <row r="988" ht="12.0" customHeight="1">
      <c r="A988" s="525"/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3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</row>
    <row r="989" ht="12.0" customHeight="1">
      <c r="A989" s="525"/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3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</row>
    <row r="990" ht="12.0" customHeight="1">
      <c r="A990" s="525"/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3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</row>
    <row r="991" ht="12.0" customHeight="1">
      <c r="A991" s="525"/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3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</row>
    <row r="992" ht="12.0" customHeight="1">
      <c r="A992" s="525"/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3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</row>
    <row r="993" ht="12.0" customHeight="1">
      <c r="A993" s="525"/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3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</row>
    <row r="994" ht="12.0" customHeight="1">
      <c r="A994" s="525"/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3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</row>
    <row r="995" ht="12.0" customHeight="1">
      <c r="A995" s="525"/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3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</row>
    <row r="996" ht="12.0" customHeight="1">
      <c r="A996" s="525"/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3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</row>
    <row r="997" ht="12.0" customHeight="1">
      <c r="A997" s="525"/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3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</row>
    <row r="998" ht="12.0" customHeight="1">
      <c r="A998" s="525"/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3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</row>
    <row r="999" ht="12.0" customHeight="1">
      <c r="A999" s="525"/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3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</row>
    <row r="1000" ht="12.0" customHeight="1">
      <c r="A1000" s="525"/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3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</row>
  </sheetData>
  <mergeCells count="1">
    <mergeCell ref="S7:V7"/>
  </mergeCells>
  <hyperlinks>
    <hyperlink r:id="rId1" ref="B35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2022-12-01T17:13:13Z</dcterms:created>
  <dc:creator>eshan 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13_calculation" linkTarget="prop_13_calculation">
    <vt:lpwstr>#REF!</vt:lpwstr>
  </property>
  <property fmtid="{D5CDD505-2E9C-101B-9397-08002B2CF9AE}" pid="3" name="RATING" linkTarget="PROP_RATING">
    <vt:lpwstr>#REF!</vt:lpwstr>
  </property>
  <property fmtid="{D5CDD505-2E9C-101B-9397-08002B2CF9AE}" pid="4" name="TNNT_BASE_RENT" linkTarget="PROP_TNNT_BASE_RENT">
    <vt:lpwstr>#REF!</vt:lpwstr>
  </property>
  <property fmtid="{D5CDD505-2E9C-101B-9397-08002B2CF9AE}" pid="5" name="TNNT_LEASE_EXPIRE_DATE" linkTarget="PROP_TNNT_LEASE_EXPIRE_DATE">
    <vt:lpwstr>#REF!</vt:lpwstr>
  </property>
  <property fmtid="{D5CDD505-2E9C-101B-9397-08002B2CF9AE}" pid="6" name="TNNT_SALE_SQFT" linkTarget="PROP_TNNT_SALE_SQFT">
    <vt:lpwstr>#REF!</vt:lpwstr>
  </property>
  <property fmtid="{D5CDD505-2E9C-101B-9397-08002B2CF9AE}" pid="7" name="TNNT_SIZE" linkTarget="PROP_TNNT_SIZE">
    <vt:lpwstr>#REF!</vt:lpwstr>
  </property>
  <property fmtid="{D5CDD505-2E9C-101B-9397-08002B2CF9AE}" pid="8" name="Units" linkTarget="Prop_Units">
    <vt:lpwstr>#REF!</vt:lpwstr>
  </property>
  <property fmtid="{D5CDD505-2E9C-101B-9397-08002B2CF9AE}" pid="9" name="VACANT_SPACE" linkTarget="PROP_VACANT_SPACE">
    <vt:lpwstr>#REF!</vt:lpwstr>
  </property>
</Properties>
</file>